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queryTables/queryTable7.xml" ContentType="application/vnd.openxmlformats-officedocument.spreadsheetml.queryTable+xml"/>
  <Override PartName="/xl/tables/table11.xml" ContentType="application/vnd.openxmlformats-officedocument.spreadsheetml.table+xml"/>
  <Override PartName="/xl/queryTables/queryTable8.xml" ContentType="application/vnd.openxmlformats-officedocument.spreadsheetml.queryTable+xml"/>
  <Override PartName="/xl/tables/table12.xml" ContentType="application/vnd.openxmlformats-officedocument.spreadsheetml.table+xml"/>
  <Override PartName="/xl/queryTables/queryTable9.xml" ContentType="application/vnd.openxmlformats-officedocument.spreadsheetml.queryTable+xml"/>
  <Override PartName="/xl/tables/table13.xml" ContentType="application/vnd.openxmlformats-officedocument.spreadsheetml.table+xml"/>
  <Override PartName="/xl/queryTables/queryTable10.xml" ContentType="application/vnd.openxmlformats-officedocument.spreadsheetml.queryTable+xml"/>
  <Override PartName="/xl/tables/table14.xml" ContentType="application/vnd.openxmlformats-officedocument.spreadsheetml.table+xml"/>
  <Override PartName="/xl/queryTables/queryTable11.xml" ContentType="application/vnd.openxmlformats-officedocument.spreadsheetml.queryTable+xml"/>
  <Override PartName="/xl/tables/table15.xml" ContentType="application/vnd.openxmlformats-officedocument.spreadsheetml.table+xml"/>
  <Override PartName="/xl/queryTables/queryTable12.xml" ContentType="application/vnd.openxmlformats-officedocument.spreadsheetml.queryTable+xml"/>
  <Override PartName="/xl/tables/table16.xml" ContentType="application/vnd.openxmlformats-officedocument.spreadsheetml.table+xml"/>
  <Override PartName="/xl/queryTables/queryTable13.xml" ContentType="application/vnd.openxmlformats-officedocument.spreadsheetml.queryTable+xml"/>
  <Override PartName="/xl/tables/table17.xml" ContentType="application/vnd.openxmlformats-officedocument.spreadsheetml.table+xml"/>
  <Override PartName="/xl/queryTables/queryTable14.xml" ContentType="application/vnd.openxmlformats-officedocument.spreadsheetml.queryTable+xml"/>
  <Override PartName="/xl/tables/table18.xml" ContentType="application/vnd.openxmlformats-officedocument.spreadsheetml.table+xml"/>
  <Override PartName="/xl/queryTables/queryTable1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mben\Google Drive\Analytics\Forecasting\GitHub\Beyond_The_Score\Baseball\Data\"/>
    </mc:Choice>
  </mc:AlternateContent>
  <xr:revisionPtr revIDLastSave="0" documentId="13_ncr:1_{D304EF6C-01C4-4DB3-92AA-5EE4AFF44DBC}" xr6:coauthVersionLast="47" xr6:coauthVersionMax="47" xr10:uidLastSave="{00000000-0000-0000-0000-000000000000}"/>
  <bookViews>
    <workbookView xWindow="-98" yWindow="-98" windowWidth="22695" windowHeight="14476" xr2:uid="{A5ED1465-3D4D-4A11-9D14-36D28A40DB4E}"/>
  </bookViews>
  <sheets>
    <sheet name="Data" sheetId="19" r:id="rId1"/>
    <sheet name="Team Pitching - Dashboard" sheetId="8" r:id="rId2"/>
    <sheet name="FanGraphs Standings" sheetId="12" r:id="rId3"/>
    <sheet name="Team Per G" sheetId="20" r:id="rId4"/>
    <sheet name="SP Per G" sheetId="26" r:id="rId5"/>
    <sheet name="Individual Pitching - Dashboard" sheetId="5" r:id="rId6"/>
    <sheet name="Team Batting - Advanced" sheetId="11" r:id="rId7"/>
    <sheet name="Team Batting - Dashboard" sheetId="10" r:id="rId8"/>
    <sheet name="Pitching - Career" sheetId="16" r:id="rId9"/>
    <sheet name="Pitcher Expected Stat Comp" sheetId="25" r:id="rId10"/>
    <sheet name="Batter Expected Stat Comp" sheetId="21" r:id="rId11"/>
    <sheet name="League Batting Stats" sheetId="23" r:id="rId12"/>
    <sheet name="Individual Batting - Dashboard" sheetId="22" r:id="rId13"/>
    <sheet name="Batting - Career" sheetId="15" r:id="rId14"/>
    <sheet name="Starter - Projections" sheetId="17" r:id="rId15"/>
    <sheet name="FanGraphs - Team WAR Projected" sheetId="18" r:id="rId16"/>
    <sheet name="Team Pitching - Advanced" sheetId="9" r:id="rId17"/>
    <sheet name="Individual Pitching - Value" sheetId="7" r:id="rId18"/>
    <sheet name="Individual Pitching - Win Proba" sheetId="6" r:id="rId19"/>
    <sheet name="Individual Pitching - Advanced" sheetId="4" r:id="rId20"/>
    <sheet name="Batted Ball - Batter" sheetId="3" r:id="rId21"/>
    <sheet name="Statcast - Batter" sheetId="2" r:id="rId22"/>
    <sheet name="Home Field Adv" sheetId="13" r:id="rId23"/>
  </sheets>
  <definedNames>
    <definedName name="ExternalData_1" localSheetId="13" hidden="1">'Batting - Career'!$A$1:$V$1701</definedName>
    <definedName name="ExternalData_1" localSheetId="12" hidden="1">'Individual Batting - Dashboard'!$A$1:$V$140</definedName>
    <definedName name="ExternalData_1" localSheetId="21" hidden="1">'Statcast - Batter'!$A$1:$Q$140</definedName>
    <definedName name="ExternalData_10" localSheetId="6" hidden="1">'Team Batting - Advanced'!$A$1:$S$31</definedName>
    <definedName name="ExternalData_11" localSheetId="11" hidden="1">'League Batting Stats'!$A$1:$V$22</definedName>
    <definedName name="ExternalData_2" localSheetId="20" hidden="1">'Batted Ball - Batter'!$A$1:$S$140</definedName>
    <definedName name="ExternalData_2" localSheetId="8" hidden="1">'Pitching - Career'!$A$1:$U$501</definedName>
    <definedName name="ExternalData_3" localSheetId="19" hidden="1">'Individual Pitching - Advanced'!$A$1:$U$69</definedName>
    <definedName name="ExternalData_4" localSheetId="5" hidden="1">'Individual Pitching - Dashboard'!$A$1:$U$69</definedName>
    <definedName name="ExternalData_5" localSheetId="18" hidden="1">'Individual Pitching - Win Proba'!$A$1:$P$69</definedName>
    <definedName name="ExternalData_6" localSheetId="17" hidden="1">'Individual Pitching - Value'!$A$1:$I$69</definedName>
    <definedName name="ExternalData_7" localSheetId="1" hidden="1">'Team Pitching - Dashboard'!$A$1:$U$31</definedName>
    <definedName name="ExternalData_8" localSheetId="2" hidden="1">'FanGraphs Standings'!$A$1:$V$31</definedName>
    <definedName name="ExternalData_8" localSheetId="16" hidden="1">'Team Pitching - Advanced'!$A$1:$T$31</definedName>
    <definedName name="ExternalData_9" localSheetId="7" hidden="1">'Team Batting - Dashboard'!$A$1:$V$31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63" i="19" l="1"/>
  <c r="A464" i="19"/>
  <c r="A465" i="19"/>
  <c r="A466" i="19"/>
  <c r="B1382" i="26"/>
  <c r="C1382" i="26"/>
  <c r="D1382" i="26"/>
  <c r="A455" i="19"/>
  <c r="A456" i="19"/>
  <c r="A457" i="19"/>
  <c r="A458" i="19"/>
  <c r="A459" i="19"/>
  <c r="A460" i="19"/>
  <c r="A461" i="19"/>
  <c r="A462" i="19"/>
  <c r="AI467" i="19"/>
  <c r="AJ467" i="19"/>
  <c r="AI468" i="19"/>
  <c r="AJ468" i="19"/>
  <c r="AI469" i="19"/>
  <c r="AJ469" i="19"/>
  <c r="AI470" i="19"/>
  <c r="AJ470" i="19"/>
  <c r="AI471" i="19"/>
  <c r="AJ471" i="19"/>
  <c r="AI472" i="19"/>
  <c r="AJ472" i="19"/>
  <c r="AI473" i="19"/>
  <c r="AJ473" i="19"/>
  <c r="AI474" i="19"/>
  <c r="AJ474" i="19"/>
  <c r="AI475" i="19"/>
  <c r="AJ475" i="19"/>
  <c r="AI476" i="19"/>
  <c r="AJ476" i="19"/>
  <c r="AI477" i="19"/>
  <c r="AJ477" i="19"/>
  <c r="AI478" i="19"/>
  <c r="AJ478" i="19"/>
  <c r="AI479" i="19"/>
  <c r="AJ479" i="19"/>
  <c r="AI480" i="19"/>
  <c r="AJ480" i="19"/>
  <c r="AI481" i="19"/>
  <c r="AJ481" i="19"/>
  <c r="AI482" i="19"/>
  <c r="AJ482" i="19"/>
  <c r="AI483" i="19"/>
  <c r="AJ483" i="19"/>
  <c r="AI484" i="19"/>
  <c r="AJ484" i="19"/>
  <c r="AI485" i="19"/>
  <c r="AJ485" i="19"/>
  <c r="AI486" i="19"/>
  <c r="AJ486" i="19"/>
  <c r="AI487" i="19"/>
  <c r="AJ487" i="19"/>
  <c r="AI488" i="19"/>
  <c r="AJ488" i="19"/>
  <c r="AI489" i="19"/>
  <c r="AJ489" i="19"/>
  <c r="AI490" i="19"/>
  <c r="AJ490" i="19"/>
  <c r="AI491" i="19"/>
  <c r="AJ491" i="19"/>
  <c r="AI492" i="19"/>
  <c r="AJ492" i="19"/>
  <c r="AI493" i="19"/>
  <c r="AJ493" i="19"/>
  <c r="AI494" i="19"/>
  <c r="AJ494" i="19"/>
  <c r="AI495" i="19"/>
  <c r="AJ495" i="19"/>
  <c r="AI496" i="19"/>
  <c r="AJ496" i="19"/>
  <c r="AI497" i="19"/>
  <c r="AJ497" i="19"/>
  <c r="AI498" i="19"/>
  <c r="AJ498" i="19"/>
  <c r="AI499" i="19"/>
  <c r="AJ499" i="19"/>
  <c r="AI500" i="19"/>
  <c r="AJ500" i="19"/>
  <c r="AI501" i="19"/>
  <c r="AJ501" i="19"/>
  <c r="AI502" i="19"/>
  <c r="AJ502" i="19"/>
  <c r="AI503" i="19"/>
  <c r="AJ503" i="19"/>
  <c r="AI504" i="19"/>
  <c r="AJ504" i="19"/>
  <c r="AI505" i="19"/>
  <c r="AJ505" i="19"/>
  <c r="AI506" i="19"/>
  <c r="AJ506" i="19"/>
  <c r="AI507" i="19"/>
  <c r="AJ507" i="19"/>
  <c r="AI508" i="19"/>
  <c r="AJ508" i="19"/>
  <c r="AI509" i="19"/>
  <c r="AJ509" i="19"/>
  <c r="AI510" i="19"/>
  <c r="AJ510" i="19"/>
  <c r="AI511" i="19"/>
  <c r="AJ511" i="19"/>
  <c r="AI512" i="19"/>
  <c r="AJ512" i="19"/>
  <c r="AI513" i="19"/>
  <c r="AJ513" i="19"/>
  <c r="AI514" i="19"/>
  <c r="AJ514" i="19"/>
  <c r="AI515" i="19"/>
  <c r="AJ515" i="19"/>
  <c r="AI516" i="19"/>
  <c r="AJ516" i="19"/>
  <c r="AI517" i="19"/>
  <c r="AJ517" i="19"/>
  <c r="AI518" i="19"/>
  <c r="AJ518" i="19"/>
  <c r="AI519" i="19"/>
  <c r="AJ519" i="19"/>
  <c r="AI520" i="19"/>
  <c r="AJ520" i="19"/>
  <c r="AI521" i="19"/>
  <c r="AJ521" i="19"/>
  <c r="AI522" i="19"/>
  <c r="AJ522" i="19"/>
  <c r="AI523" i="19"/>
  <c r="AJ523" i="19"/>
  <c r="AI524" i="19"/>
  <c r="AJ524" i="19"/>
  <c r="AI525" i="19"/>
  <c r="AJ525" i="19"/>
  <c r="AI526" i="19"/>
  <c r="AJ526" i="19"/>
  <c r="AI527" i="19"/>
  <c r="AJ527" i="19"/>
  <c r="AI528" i="19"/>
  <c r="AJ528" i="19"/>
  <c r="AI529" i="19"/>
  <c r="AJ529" i="19"/>
  <c r="AI530" i="19"/>
  <c r="AJ530" i="19"/>
  <c r="AI531" i="19"/>
  <c r="AJ531" i="19"/>
  <c r="AI532" i="19"/>
  <c r="AJ532" i="19"/>
  <c r="AI533" i="19"/>
  <c r="AJ533" i="19"/>
  <c r="AI534" i="19"/>
  <c r="AJ534" i="19"/>
  <c r="AI535" i="19"/>
  <c r="AJ535" i="19"/>
  <c r="AI536" i="19"/>
  <c r="AJ536" i="19"/>
  <c r="AI537" i="19"/>
  <c r="AJ537" i="19"/>
  <c r="AI538" i="19"/>
  <c r="AJ538" i="19"/>
  <c r="AI539" i="19"/>
  <c r="AJ539" i="19"/>
  <c r="AI540" i="19"/>
  <c r="AJ540" i="19"/>
  <c r="AI541" i="19"/>
  <c r="AJ541" i="19"/>
  <c r="AI542" i="19"/>
  <c r="AJ542" i="19"/>
  <c r="AI543" i="19"/>
  <c r="AJ543" i="19"/>
  <c r="AI544" i="19"/>
  <c r="AJ544" i="19"/>
  <c r="AI545" i="19"/>
  <c r="AJ545" i="19"/>
  <c r="AI546" i="19"/>
  <c r="AJ546" i="19"/>
  <c r="AI547" i="19"/>
  <c r="AJ547" i="19"/>
  <c r="AI548" i="19"/>
  <c r="AJ548" i="19"/>
  <c r="AI549" i="19"/>
  <c r="AJ549" i="19"/>
  <c r="AI550" i="19"/>
  <c r="AJ550" i="19"/>
  <c r="AI551" i="19"/>
  <c r="AJ551" i="19"/>
  <c r="AI552" i="19"/>
  <c r="AJ552" i="19"/>
  <c r="AI553" i="19"/>
  <c r="AJ553" i="19"/>
  <c r="AI554" i="19"/>
  <c r="AJ554" i="19"/>
  <c r="AI555" i="19"/>
  <c r="AJ555" i="19"/>
  <c r="AI556" i="19"/>
  <c r="AJ556" i="19"/>
  <c r="AI557" i="19"/>
  <c r="AJ557" i="19"/>
  <c r="AI558" i="19"/>
  <c r="AJ558" i="19"/>
  <c r="AI559" i="19"/>
  <c r="AJ559" i="19"/>
  <c r="AI560" i="19"/>
  <c r="AJ560" i="19"/>
  <c r="AI561" i="19"/>
  <c r="AJ561" i="19"/>
  <c r="AI562" i="19"/>
  <c r="AJ562" i="19"/>
  <c r="AI563" i="19"/>
  <c r="AJ563" i="19"/>
  <c r="AI564" i="19"/>
  <c r="AJ564" i="19"/>
  <c r="AI565" i="19"/>
  <c r="AJ565" i="19"/>
  <c r="AI566" i="19"/>
  <c r="AJ566" i="19"/>
  <c r="AI567" i="19"/>
  <c r="AJ567" i="19"/>
  <c r="AI568" i="19"/>
  <c r="AJ568" i="19"/>
  <c r="AI569" i="19"/>
  <c r="AJ569" i="19"/>
  <c r="AI570" i="19"/>
  <c r="AJ570" i="19"/>
  <c r="AI571" i="19"/>
  <c r="AJ571" i="19"/>
  <c r="AI572" i="19"/>
  <c r="AJ572" i="19"/>
  <c r="AI573" i="19"/>
  <c r="AJ573" i="19"/>
  <c r="AI574" i="19"/>
  <c r="AJ574" i="19"/>
  <c r="AI575" i="19"/>
  <c r="AJ575" i="19"/>
  <c r="AI576" i="19"/>
  <c r="AJ576" i="19"/>
  <c r="AI577" i="19"/>
  <c r="AJ577" i="19"/>
  <c r="AI578" i="19"/>
  <c r="AJ578" i="19"/>
  <c r="AI579" i="19"/>
  <c r="AJ579" i="19"/>
  <c r="AI580" i="19"/>
  <c r="AJ580" i="19"/>
  <c r="AI581" i="19"/>
  <c r="AJ581" i="19"/>
  <c r="AI582" i="19"/>
  <c r="AJ582" i="19"/>
  <c r="AI583" i="19"/>
  <c r="AJ583" i="19"/>
  <c r="AI584" i="19"/>
  <c r="AJ584" i="19"/>
  <c r="AI585" i="19"/>
  <c r="AJ585" i="19"/>
  <c r="AI586" i="19"/>
  <c r="AJ586" i="19"/>
  <c r="AI587" i="19"/>
  <c r="AJ587" i="19"/>
  <c r="AI588" i="19"/>
  <c r="AJ588" i="19"/>
  <c r="AI589" i="19"/>
  <c r="AJ589" i="19"/>
  <c r="AI590" i="19"/>
  <c r="AJ590" i="19"/>
  <c r="AI591" i="19"/>
  <c r="AJ591" i="19"/>
  <c r="AI592" i="19"/>
  <c r="AJ592" i="19"/>
  <c r="AI593" i="19"/>
  <c r="AJ593" i="19"/>
  <c r="AI594" i="19"/>
  <c r="AJ594" i="19"/>
  <c r="AI595" i="19"/>
  <c r="AJ595" i="19"/>
  <c r="AI596" i="19"/>
  <c r="AJ596" i="19"/>
  <c r="AI597" i="19"/>
  <c r="AJ597" i="19"/>
  <c r="AI598" i="19"/>
  <c r="AJ598" i="19"/>
  <c r="AI599" i="19"/>
  <c r="AJ599" i="19"/>
  <c r="AI600" i="19"/>
  <c r="AJ600" i="19"/>
  <c r="AI601" i="19"/>
  <c r="AJ601" i="19"/>
  <c r="AI602" i="19"/>
  <c r="AJ602" i="19"/>
  <c r="AI603" i="19"/>
  <c r="AJ603" i="19"/>
  <c r="AI604" i="19"/>
  <c r="AJ604" i="19"/>
  <c r="AI605" i="19"/>
  <c r="AJ605" i="19"/>
  <c r="AI606" i="19"/>
  <c r="AJ606" i="19"/>
  <c r="AI607" i="19"/>
  <c r="AJ607" i="19"/>
  <c r="AI608" i="19"/>
  <c r="AJ608" i="19"/>
  <c r="AI609" i="19"/>
  <c r="AJ609" i="19"/>
  <c r="AI610" i="19"/>
  <c r="AJ610" i="19"/>
  <c r="AI611" i="19"/>
  <c r="AJ611" i="19"/>
  <c r="AI612" i="19"/>
  <c r="AJ612" i="19"/>
  <c r="AI613" i="19"/>
  <c r="AJ613" i="19"/>
  <c r="AI614" i="19"/>
  <c r="AJ614" i="19"/>
  <c r="AI615" i="19"/>
  <c r="AJ615" i="19"/>
  <c r="AI616" i="19"/>
  <c r="AJ616" i="19"/>
  <c r="AI617" i="19"/>
  <c r="AJ617" i="19"/>
  <c r="AI618" i="19"/>
  <c r="AJ618" i="19"/>
  <c r="AI619" i="19"/>
  <c r="AJ619" i="19"/>
  <c r="AI620" i="19"/>
  <c r="AJ620" i="19"/>
  <c r="AI621" i="19"/>
  <c r="AJ621" i="19"/>
  <c r="AI622" i="19"/>
  <c r="AJ622" i="19"/>
  <c r="AI623" i="19"/>
  <c r="AJ623" i="19"/>
  <c r="AI624" i="19"/>
  <c r="AJ624" i="19"/>
  <c r="AI625" i="19"/>
  <c r="AJ625" i="19"/>
  <c r="AI626" i="19"/>
  <c r="AJ626" i="19"/>
  <c r="AI627" i="19"/>
  <c r="AJ627" i="19"/>
  <c r="AI628" i="19"/>
  <c r="AJ628" i="19"/>
  <c r="AI629" i="19"/>
  <c r="AJ629" i="19"/>
  <c r="AI630" i="19"/>
  <c r="AJ630" i="19"/>
  <c r="AI631" i="19"/>
  <c r="AJ631" i="19"/>
  <c r="AI632" i="19"/>
  <c r="AJ632" i="19"/>
  <c r="AI633" i="19"/>
  <c r="AJ633" i="19"/>
  <c r="AI634" i="19"/>
  <c r="AJ634" i="19"/>
  <c r="AI635" i="19"/>
  <c r="AJ635" i="19"/>
  <c r="AI636" i="19"/>
  <c r="AJ636" i="19"/>
  <c r="AI637" i="19"/>
  <c r="AJ637" i="19"/>
  <c r="AI638" i="19"/>
  <c r="AJ638" i="19"/>
  <c r="AI639" i="19"/>
  <c r="AJ639" i="19"/>
  <c r="AI640" i="19"/>
  <c r="AJ640" i="19"/>
  <c r="AI641" i="19"/>
  <c r="AJ641" i="19"/>
  <c r="AI642" i="19"/>
  <c r="AJ642" i="19"/>
  <c r="AI643" i="19"/>
  <c r="AJ643" i="19"/>
  <c r="AI644" i="19"/>
  <c r="AJ644" i="19"/>
  <c r="AI645" i="19"/>
  <c r="AJ645" i="19"/>
  <c r="AI646" i="19"/>
  <c r="AJ646" i="19"/>
  <c r="AI647" i="19"/>
  <c r="AJ647" i="19"/>
  <c r="AI648" i="19"/>
  <c r="AJ648" i="19"/>
  <c r="AI649" i="19"/>
  <c r="AJ649" i="19"/>
  <c r="AI650" i="19"/>
  <c r="AJ650" i="19"/>
  <c r="AI651" i="19"/>
  <c r="AJ651" i="19"/>
  <c r="AI652" i="19"/>
  <c r="AJ652" i="19"/>
  <c r="AI653" i="19"/>
  <c r="AJ653" i="19"/>
  <c r="AI654" i="19"/>
  <c r="AJ654" i="19"/>
  <c r="AI655" i="19"/>
  <c r="AJ655" i="19"/>
  <c r="AI656" i="19"/>
  <c r="AJ656" i="19"/>
  <c r="AI657" i="19"/>
  <c r="AJ657" i="19"/>
  <c r="AI658" i="19"/>
  <c r="AJ658" i="19"/>
  <c r="AI659" i="19"/>
  <c r="AJ659" i="19"/>
  <c r="AI660" i="19"/>
  <c r="AJ660" i="19"/>
  <c r="AI661" i="19"/>
  <c r="AJ661" i="19"/>
  <c r="AI662" i="19"/>
  <c r="AJ662" i="19"/>
  <c r="AI663" i="19"/>
  <c r="AJ663" i="19"/>
  <c r="AI664" i="19"/>
  <c r="AJ664" i="19"/>
  <c r="AI665" i="19"/>
  <c r="AJ665" i="19"/>
  <c r="AI666" i="19"/>
  <c r="AJ666" i="19"/>
  <c r="AI667" i="19"/>
  <c r="AJ667" i="19"/>
  <c r="AI668" i="19"/>
  <c r="AJ668" i="19"/>
  <c r="AI669" i="19"/>
  <c r="AJ669" i="19"/>
  <c r="AI670" i="19"/>
  <c r="AJ670" i="19"/>
  <c r="AI671" i="19"/>
  <c r="AJ671" i="19"/>
  <c r="AI672" i="19"/>
  <c r="AJ672" i="19"/>
  <c r="AI673" i="19"/>
  <c r="AJ673" i="19"/>
  <c r="AI674" i="19"/>
  <c r="AJ674" i="19"/>
  <c r="AI675" i="19"/>
  <c r="AJ675" i="19"/>
  <c r="AI676" i="19"/>
  <c r="AJ676" i="19"/>
  <c r="AI677" i="19"/>
  <c r="AJ677" i="19"/>
  <c r="AI678" i="19"/>
  <c r="AJ678" i="19"/>
  <c r="AI679" i="19"/>
  <c r="AJ679" i="19"/>
  <c r="AI680" i="19"/>
  <c r="AJ680" i="19"/>
  <c r="AI681" i="19"/>
  <c r="AJ681" i="19"/>
  <c r="AI682" i="19"/>
  <c r="AJ682" i="19"/>
  <c r="AI683" i="19"/>
  <c r="AJ683" i="19"/>
  <c r="AI684" i="19"/>
  <c r="AJ684" i="19"/>
  <c r="AI685" i="19"/>
  <c r="AJ685" i="19"/>
  <c r="AI686" i="19"/>
  <c r="AJ686" i="19"/>
  <c r="AI687" i="19"/>
  <c r="AJ687" i="19"/>
  <c r="AI688" i="19"/>
  <c r="AJ688" i="19"/>
  <c r="AI689" i="19"/>
  <c r="AJ689" i="19"/>
  <c r="AI690" i="19"/>
  <c r="AJ690" i="19"/>
  <c r="AI691" i="19"/>
  <c r="AJ691" i="19"/>
  <c r="AI692" i="19"/>
  <c r="AJ692" i="19"/>
  <c r="AI693" i="19"/>
  <c r="AJ693" i="19"/>
  <c r="AI694" i="19"/>
  <c r="AJ694" i="19"/>
  <c r="AI695" i="19"/>
  <c r="AJ695" i="19"/>
  <c r="AI696" i="19"/>
  <c r="AJ696" i="19"/>
  <c r="AI697" i="19"/>
  <c r="AJ697" i="19"/>
  <c r="AI698" i="19"/>
  <c r="AJ698" i="19"/>
  <c r="AI699" i="19"/>
  <c r="AJ699" i="19"/>
  <c r="AI700" i="19"/>
  <c r="AJ700" i="19"/>
  <c r="AI701" i="19"/>
  <c r="AJ701" i="19"/>
  <c r="AI702" i="19"/>
  <c r="AJ702" i="19"/>
  <c r="AI703" i="19"/>
  <c r="AJ703" i="19"/>
  <c r="AI704" i="19"/>
  <c r="AJ704" i="19"/>
  <c r="AI705" i="19"/>
  <c r="AJ705" i="19"/>
  <c r="AI706" i="19"/>
  <c r="AJ706" i="19"/>
  <c r="AI707" i="19"/>
  <c r="AJ707" i="19"/>
  <c r="AI708" i="19"/>
  <c r="AJ708" i="19"/>
  <c r="AI709" i="19"/>
  <c r="AJ709" i="19"/>
  <c r="AI710" i="19"/>
  <c r="AJ710" i="19"/>
  <c r="AI711" i="19"/>
  <c r="AJ711" i="19"/>
  <c r="AI712" i="19"/>
  <c r="AJ712" i="19"/>
  <c r="AI713" i="19"/>
  <c r="AJ713" i="19"/>
  <c r="AI714" i="19"/>
  <c r="AJ714" i="19"/>
  <c r="AI715" i="19"/>
  <c r="AJ715" i="19"/>
  <c r="AI716" i="19"/>
  <c r="AJ716" i="19"/>
  <c r="AI717" i="19"/>
  <c r="AJ717" i="19"/>
  <c r="AI718" i="19"/>
  <c r="AJ718" i="19"/>
  <c r="AI719" i="19"/>
  <c r="AJ719" i="19"/>
  <c r="AI720" i="19"/>
  <c r="AJ720" i="19"/>
  <c r="AI721" i="19"/>
  <c r="AJ721" i="19"/>
  <c r="AI722" i="19"/>
  <c r="AJ722" i="19"/>
  <c r="AI723" i="19"/>
  <c r="AJ723" i="19"/>
  <c r="AI724" i="19"/>
  <c r="AJ724" i="19"/>
  <c r="AI725" i="19"/>
  <c r="AJ725" i="19"/>
  <c r="AI726" i="19"/>
  <c r="AJ726" i="19"/>
  <c r="AI727" i="19"/>
  <c r="AJ727" i="19"/>
  <c r="AI728" i="19"/>
  <c r="AJ728" i="19"/>
  <c r="AI729" i="19"/>
  <c r="AJ729" i="19"/>
  <c r="AI730" i="19"/>
  <c r="AJ730" i="19"/>
  <c r="AI731" i="19"/>
  <c r="AJ731" i="19"/>
  <c r="AI732" i="19"/>
  <c r="AJ732" i="19"/>
  <c r="AI733" i="19"/>
  <c r="AJ733" i="19"/>
  <c r="AI734" i="19"/>
  <c r="AJ734" i="19"/>
  <c r="AI735" i="19"/>
  <c r="AJ735" i="19"/>
  <c r="AI736" i="19"/>
  <c r="AJ736" i="19"/>
  <c r="AI737" i="19"/>
  <c r="AJ737" i="19"/>
  <c r="AI738" i="19"/>
  <c r="AJ738" i="19"/>
  <c r="AI739" i="19"/>
  <c r="AJ739" i="19"/>
  <c r="AI740" i="19"/>
  <c r="AJ740" i="19"/>
  <c r="AI741" i="19"/>
  <c r="AJ741" i="19"/>
  <c r="AI742" i="19"/>
  <c r="AJ742" i="19"/>
  <c r="AI743" i="19"/>
  <c r="AJ743" i="19"/>
  <c r="AI744" i="19"/>
  <c r="AJ744" i="19"/>
  <c r="AI745" i="19"/>
  <c r="AJ745" i="19"/>
  <c r="AI746" i="19"/>
  <c r="AJ746" i="19"/>
  <c r="AI747" i="19"/>
  <c r="AJ747" i="19"/>
  <c r="AI748" i="19"/>
  <c r="AJ748" i="19"/>
  <c r="AI749" i="19"/>
  <c r="AJ749" i="19"/>
  <c r="AI750" i="19"/>
  <c r="AJ750" i="19"/>
  <c r="AI751" i="19"/>
  <c r="AJ751" i="19"/>
  <c r="AI752" i="19"/>
  <c r="AJ752" i="19"/>
  <c r="AI753" i="19"/>
  <c r="AJ753" i="19"/>
  <c r="AI754" i="19"/>
  <c r="AJ754" i="19"/>
  <c r="AI755" i="19"/>
  <c r="AJ755" i="19"/>
  <c r="AI756" i="19"/>
  <c r="AJ756" i="19"/>
  <c r="AI757" i="19"/>
  <c r="AJ757" i="19"/>
  <c r="AI758" i="19"/>
  <c r="AJ758" i="19"/>
  <c r="AI759" i="19"/>
  <c r="AJ759" i="19"/>
  <c r="AI760" i="19"/>
  <c r="AJ760" i="19"/>
  <c r="AI761" i="19"/>
  <c r="AJ761" i="19"/>
  <c r="AI762" i="19"/>
  <c r="AJ762" i="19"/>
  <c r="AI763" i="19"/>
  <c r="AJ763" i="19"/>
  <c r="AI764" i="19"/>
  <c r="AJ764" i="19"/>
  <c r="AI765" i="19"/>
  <c r="AJ765" i="19"/>
  <c r="AI766" i="19"/>
  <c r="AJ766" i="19"/>
  <c r="AI767" i="19"/>
  <c r="AJ767" i="19"/>
  <c r="AI768" i="19"/>
  <c r="AJ768" i="19"/>
  <c r="AI769" i="19"/>
  <c r="AJ769" i="19"/>
  <c r="AI770" i="19"/>
  <c r="AJ770" i="19"/>
  <c r="AI771" i="19"/>
  <c r="AJ771" i="19"/>
  <c r="AI772" i="19"/>
  <c r="AJ772" i="19"/>
  <c r="AI773" i="19"/>
  <c r="AJ773" i="19"/>
  <c r="AI774" i="19"/>
  <c r="AJ774" i="19"/>
  <c r="AI775" i="19"/>
  <c r="AJ775" i="19"/>
  <c r="AI776" i="19"/>
  <c r="AJ776" i="19"/>
  <c r="AI777" i="19"/>
  <c r="AJ777" i="19"/>
  <c r="AI778" i="19"/>
  <c r="AJ778" i="19"/>
  <c r="AI779" i="19"/>
  <c r="AJ779" i="19"/>
  <c r="AI780" i="19"/>
  <c r="AJ780" i="19"/>
  <c r="AI781" i="19"/>
  <c r="AJ781" i="19"/>
  <c r="AI782" i="19"/>
  <c r="AJ782" i="19"/>
  <c r="AI783" i="19"/>
  <c r="AJ783" i="19"/>
  <c r="AI784" i="19"/>
  <c r="AJ784" i="19"/>
  <c r="AI785" i="19"/>
  <c r="AJ785" i="19"/>
  <c r="AI786" i="19"/>
  <c r="AJ786" i="19"/>
  <c r="AI787" i="19"/>
  <c r="AJ787" i="19"/>
  <c r="AI788" i="19"/>
  <c r="AJ788" i="19"/>
  <c r="AI789" i="19"/>
  <c r="AJ789" i="19"/>
  <c r="AI790" i="19"/>
  <c r="AJ790" i="19"/>
  <c r="AI791" i="19"/>
  <c r="AJ791" i="19"/>
  <c r="AI792" i="19"/>
  <c r="AJ792" i="19"/>
  <c r="AI793" i="19"/>
  <c r="AJ793" i="19"/>
  <c r="AI794" i="19"/>
  <c r="AJ794" i="19"/>
  <c r="AI795" i="19"/>
  <c r="AJ795" i="19"/>
  <c r="AI796" i="19"/>
  <c r="AJ796" i="19"/>
  <c r="AI797" i="19"/>
  <c r="AJ797" i="19"/>
  <c r="AI798" i="19"/>
  <c r="AJ798" i="19"/>
  <c r="AI799" i="19"/>
  <c r="AJ799" i="19"/>
  <c r="AI800" i="19"/>
  <c r="AJ800" i="19"/>
  <c r="AI801" i="19"/>
  <c r="AJ801" i="19"/>
  <c r="AI802" i="19"/>
  <c r="AJ802" i="19"/>
  <c r="AI803" i="19"/>
  <c r="AJ803" i="19"/>
  <c r="AI804" i="19"/>
  <c r="AJ804" i="19"/>
  <c r="AI805" i="19"/>
  <c r="AJ805" i="19"/>
  <c r="AI806" i="19"/>
  <c r="AJ806" i="19"/>
  <c r="AI807" i="19"/>
  <c r="AJ807" i="19"/>
  <c r="AI808" i="19"/>
  <c r="AJ808" i="19"/>
  <c r="AI809" i="19"/>
  <c r="AJ809" i="19"/>
  <c r="AI810" i="19"/>
  <c r="AJ810" i="19"/>
  <c r="AI811" i="19"/>
  <c r="AJ811" i="19"/>
  <c r="AI812" i="19"/>
  <c r="AJ812" i="19"/>
  <c r="AI813" i="19"/>
  <c r="AJ813" i="19"/>
  <c r="AI814" i="19"/>
  <c r="AJ814" i="19"/>
  <c r="AI815" i="19"/>
  <c r="AJ815" i="19"/>
  <c r="AI816" i="19"/>
  <c r="AJ816" i="19"/>
  <c r="AI817" i="19"/>
  <c r="AJ817" i="19"/>
  <c r="AI818" i="19"/>
  <c r="AJ818" i="19"/>
  <c r="AI819" i="19"/>
  <c r="AJ819" i="19"/>
  <c r="AI820" i="19"/>
  <c r="AJ820" i="19"/>
  <c r="AI821" i="19"/>
  <c r="AJ821" i="19"/>
  <c r="AI822" i="19"/>
  <c r="AJ822" i="19"/>
  <c r="AI823" i="19"/>
  <c r="AJ823" i="19"/>
  <c r="AI824" i="19"/>
  <c r="AJ824" i="19"/>
  <c r="AI825" i="19"/>
  <c r="AJ825" i="19"/>
  <c r="AI826" i="19"/>
  <c r="AJ826" i="19"/>
  <c r="AI827" i="19"/>
  <c r="AJ827" i="19"/>
  <c r="AI828" i="19"/>
  <c r="AJ828" i="19"/>
  <c r="AI829" i="19"/>
  <c r="AJ829" i="19"/>
  <c r="AI830" i="19"/>
  <c r="AJ830" i="19"/>
  <c r="AI831" i="19"/>
  <c r="AJ831" i="19"/>
  <c r="AI832" i="19"/>
  <c r="AJ832" i="19"/>
  <c r="AI833" i="19"/>
  <c r="AJ833" i="19"/>
  <c r="AI834" i="19"/>
  <c r="AJ834" i="19"/>
  <c r="AI835" i="19"/>
  <c r="AJ835" i="19"/>
  <c r="AI836" i="19"/>
  <c r="AJ836" i="19"/>
  <c r="AI837" i="19"/>
  <c r="AJ837" i="19"/>
  <c r="AI838" i="19"/>
  <c r="AJ838" i="19"/>
  <c r="AI839" i="19"/>
  <c r="AJ839" i="19"/>
  <c r="AI840" i="19"/>
  <c r="AJ840" i="19"/>
  <c r="AI841" i="19"/>
  <c r="AJ841" i="19"/>
  <c r="AI842" i="19"/>
  <c r="AJ842" i="19"/>
  <c r="AI843" i="19"/>
  <c r="AJ843" i="19"/>
  <c r="AI844" i="19"/>
  <c r="AJ844" i="19"/>
  <c r="AI845" i="19"/>
  <c r="AJ845" i="19"/>
  <c r="AI846" i="19"/>
  <c r="AJ846" i="19"/>
  <c r="AI847" i="19"/>
  <c r="AJ847" i="19"/>
  <c r="AI848" i="19"/>
  <c r="AJ848" i="19"/>
  <c r="AI849" i="19"/>
  <c r="AJ849" i="19"/>
  <c r="AI850" i="19"/>
  <c r="AJ850" i="19"/>
  <c r="AI851" i="19"/>
  <c r="AJ851" i="19"/>
  <c r="AI852" i="19"/>
  <c r="AJ852" i="19"/>
  <c r="AI853" i="19"/>
  <c r="AJ853" i="19"/>
  <c r="AI854" i="19"/>
  <c r="AJ854" i="19"/>
  <c r="AI855" i="19"/>
  <c r="AJ855" i="19"/>
  <c r="AI856" i="19"/>
  <c r="AJ856" i="19"/>
  <c r="AI857" i="19"/>
  <c r="AJ857" i="19"/>
  <c r="AI858" i="19"/>
  <c r="AJ858" i="19"/>
  <c r="AI859" i="19"/>
  <c r="AJ859" i="19"/>
  <c r="AI860" i="19"/>
  <c r="AJ860" i="19"/>
  <c r="AI861" i="19"/>
  <c r="AJ861" i="19"/>
  <c r="AI862" i="19"/>
  <c r="AJ862" i="19"/>
  <c r="AI863" i="19"/>
  <c r="AJ863" i="19"/>
  <c r="AI864" i="19"/>
  <c r="AJ864" i="19"/>
  <c r="AI865" i="19"/>
  <c r="AJ865" i="19"/>
  <c r="AI866" i="19"/>
  <c r="AJ866" i="19"/>
  <c r="AI867" i="19"/>
  <c r="AJ867" i="19"/>
  <c r="AI868" i="19"/>
  <c r="AJ868" i="19"/>
  <c r="AI869" i="19"/>
  <c r="AJ869" i="19"/>
  <c r="AI870" i="19"/>
  <c r="AJ870" i="19"/>
  <c r="AI871" i="19"/>
  <c r="AJ871" i="19"/>
  <c r="AI872" i="19"/>
  <c r="AJ872" i="19"/>
  <c r="AI873" i="19"/>
  <c r="AJ873" i="19"/>
  <c r="AI874" i="19"/>
  <c r="AJ874" i="19"/>
  <c r="AI875" i="19"/>
  <c r="AJ875" i="19"/>
  <c r="AI876" i="19"/>
  <c r="AJ876" i="19"/>
  <c r="AI877" i="19"/>
  <c r="AJ877" i="19"/>
  <c r="AI878" i="19"/>
  <c r="AJ878" i="19"/>
  <c r="AI879" i="19"/>
  <c r="AJ879" i="19"/>
  <c r="AI880" i="19"/>
  <c r="AJ880" i="19"/>
  <c r="AI881" i="19"/>
  <c r="AJ881" i="19"/>
  <c r="AI882" i="19"/>
  <c r="AJ882" i="19"/>
  <c r="AI883" i="19"/>
  <c r="AJ883" i="19"/>
  <c r="AI884" i="19"/>
  <c r="AJ884" i="19"/>
  <c r="AI885" i="19"/>
  <c r="AJ885" i="19"/>
  <c r="AI886" i="19"/>
  <c r="AJ886" i="19"/>
  <c r="AI887" i="19"/>
  <c r="AJ887" i="19"/>
  <c r="AI888" i="19"/>
  <c r="AJ888" i="19"/>
  <c r="AI889" i="19"/>
  <c r="AJ889" i="19"/>
  <c r="AI890" i="19"/>
  <c r="AJ890" i="19"/>
  <c r="AI891" i="19"/>
  <c r="AJ891" i="19"/>
  <c r="AI892" i="19"/>
  <c r="AJ892" i="19"/>
  <c r="AI893" i="19"/>
  <c r="AJ893" i="19"/>
  <c r="AI894" i="19"/>
  <c r="AJ894" i="19"/>
  <c r="AI895" i="19"/>
  <c r="AJ895" i="19"/>
  <c r="AI896" i="19"/>
  <c r="AJ896" i="19"/>
  <c r="AI897" i="19"/>
  <c r="AJ897" i="19"/>
  <c r="AI898" i="19"/>
  <c r="AJ898" i="19"/>
  <c r="AI899" i="19"/>
  <c r="AJ899" i="19"/>
  <c r="AI900" i="19"/>
  <c r="AJ900" i="19"/>
  <c r="AI901" i="19"/>
  <c r="AJ901" i="19"/>
  <c r="AI902" i="19"/>
  <c r="AJ902" i="19"/>
  <c r="AI903" i="19"/>
  <c r="AJ903" i="19"/>
  <c r="AI904" i="19"/>
  <c r="AJ904" i="19"/>
  <c r="AI905" i="19"/>
  <c r="AJ905" i="19"/>
  <c r="AI906" i="19"/>
  <c r="AJ906" i="19"/>
  <c r="AI907" i="19"/>
  <c r="AJ907" i="19"/>
  <c r="AI908" i="19"/>
  <c r="AJ908" i="19"/>
  <c r="AI909" i="19"/>
  <c r="AJ909" i="19"/>
  <c r="AI910" i="19"/>
  <c r="AJ910" i="19"/>
  <c r="AI911" i="19"/>
  <c r="AJ911" i="19"/>
  <c r="AI912" i="19"/>
  <c r="AJ912" i="19"/>
  <c r="AI913" i="19"/>
  <c r="AJ913" i="19"/>
  <c r="AI914" i="19"/>
  <c r="AJ914" i="19"/>
  <c r="AI915" i="19"/>
  <c r="AJ915" i="19"/>
  <c r="AI916" i="19"/>
  <c r="AJ916" i="19"/>
  <c r="AI917" i="19"/>
  <c r="AJ917" i="19"/>
  <c r="AI918" i="19"/>
  <c r="AJ918" i="19"/>
  <c r="AI919" i="19"/>
  <c r="AJ919" i="19"/>
  <c r="AI920" i="19"/>
  <c r="AJ920" i="19"/>
  <c r="AI921" i="19"/>
  <c r="AJ921" i="19"/>
  <c r="AI922" i="19"/>
  <c r="AJ922" i="19"/>
  <c r="AI923" i="19"/>
  <c r="AJ923" i="19"/>
  <c r="AI924" i="19"/>
  <c r="AJ924" i="19"/>
  <c r="AI925" i="19"/>
  <c r="AJ925" i="19"/>
  <c r="AI926" i="19"/>
  <c r="AJ926" i="19"/>
  <c r="AI927" i="19"/>
  <c r="AJ927" i="19"/>
  <c r="AI928" i="19"/>
  <c r="AJ928" i="19"/>
  <c r="AI929" i="19"/>
  <c r="AJ929" i="19"/>
  <c r="AI930" i="19"/>
  <c r="AJ930" i="19"/>
  <c r="AI931" i="19"/>
  <c r="AJ931" i="19"/>
  <c r="AI932" i="19"/>
  <c r="AJ932" i="19"/>
  <c r="AI933" i="19"/>
  <c r="AJ933" i="19"/>
  <c r="AI934" i="19"/>
  <c r="AJ934" i="19"/>
  <c r="AI935" i="19"/>
  <c r="AJ935" i="19"/>
  <c r="AI936" i="19"/>
  <c r="AJ936" i="19"/>
  <c r="AI937" i="19"/>
  <c r="AJ937" i="19"/>
  <c r="AI938" i="19"/>
  <c r="AJ938" i="19"/>
  <c r="AI939" i="19"/>
  <c r="AJ939" i="19"/>
  <c r="AI940" i="19"/>
  <c r="AJ940" i="19"/>
  <c r="AI941" i="19"/>
  <c r="AJ941" i="19"/>
  <c r="AI942" i="19"/>
  <c r="AJ942" i="19"/>
  <c r="AI943" i="19"/>
  <c r="AJ943" i="19"/>
  <c r="AI944" i="19"/>
  <c r="AJ944" i="19"/>
  <c r="AI945" i="19"/>
  <c r="AJ945" i="19"/>
  <c r="AI946" i="19"/>
  <c r="AJ946" i="19"/>
  <c r="AI947" i="19"/>
  <c r="AJ947" i="19"/>
  <c r="AI948" i="19"/>
  <c r="AJ948" i="19"/>
  <c r="AI949" i="19"/>
  <c r="AJ949" i="19"/>
  <c r="AI950" i="19"/>
  <c r="AJ950" i="19"/>
  <c r="AI951" i="19"/>
  <c r="AJ951" i="19"/>
  <c r="AI952" i="19"/>
  <c r="AJ952" i="19"/>
  <c r="AI953" i="19"/>
  <c r="AJ953" i="19"/>
  <c r="AI954" i="19"/>
  <c r="AJ954" i="19"/>
  <c r="AI955" i="19"/>
  <c r="AJ955" i="19"/>
  <c r="AI956" i="19"/>
  <c r="AJ956" i="19"/>
  <c r="AI957" i="19"/>
  <c r="AJ957" i="19"/>
  <c r="AI958" i="19"/>
  <c r="AJ958" i="19"/>
  <c r="AI959" i="19"/>
  <c r="AJ959" i="19"/>
  <c r="AI960" i="19"/>
  <c r="AJ960" i="19"/>
  <c r="AI961" i="19"/>
  <c r="AJ961" i="19"/>
  <c r="AI962" i="19"/>
  <c r="AJ962" i="19"/>
  <c r="AI963" i="19"/>
  <c r="AJ963" i="19"/>
  <c r="AI964" i="19"/>
  <c r="AJ964" i="19"/>
  <c r="AI965" i="19"/>
  <c r="AJ965" i="19"/>
  <c r="AI966" i="19"/>
  <c r="AJ966" i="19"/>
  <c r="AI967" i="19"/>
  <c r="AJ967" i="19"/>
  <c r="AI968" i="19"/>
  <c r="AJ968" i="19"/>
  <c r="AI969" i="19"/>
  <c r="AJ969" i="19"/>
  <c r="AI970" i="19"/>
  <c r="AJ970" i="19"/>
  <c r="AI971" i="19"/>
  <c r="AJ971" i="19"/>
  <c r="AI972" i="19"/>
  <c r="AJ972" i="19"/>
  <c r="AI973" i="19"/>
  <c r="AJ973" i="19"/>
  <c r="AI974" i="19"/>
  <c r="AJ974" i="19"/>
  <c r="AI975" i="19"/>
  <c r="AJ975" i="19"/>
  <c r="AI976" i="19"/>
  <c r="AJ976" i="19"/>
  <c r="AI977" i="19"/>
  <c r="AJ977" i="19"/>
  <c r="AI978" i="19"/>
  <c r="AJ978" i="19"/>
  <c r="AI979" i="19"/>
  <c r="AJ979" i="19"/>
  <c r="AI980" i="19"/>
  <c r="AJ980" i="19"/>
  <c r="AI981" i="19"/>
  <c r="AJ981" i="19"/>
  <c r="AI982" i="19"/>
  <c r="AJ982" i="19"/>
  <c r="AI983" i="19"/>
  <c r="AJ983" i="19"/>
  <c r="AI984" i="19"/>
  <c r="AJ984" i="19"/>
  <c r="AI985" i="19"/>
  <c r="AJ985" i="19"/>
  <c r="AI986" i="19"/>
  <c r="AJ986" i="19"/>
  <c r="AI987" i="19"/>
  <c r="AJ987" i="19"/>
  <c r="AI988" i="19"/>
  <c r="AJ988" i="19"/>
  <c r="AI989" i="19"/>
  <c r="AJ989" i="19"/>
  <c r="AI990" i="19"/>
  <c r="AJ990" i="19"/>
  <c r="AI991" i="19"/>
  <c r="AJ991" i="19"/>
  <c r="AI992" i="19"/>
  <c r="AJ992" i="19"/>
  <c r="AI993" i="19"/>
  <c r="AJ993" i="19"/>
  <c r="AI994" i="19"/>
  <c r="AJ994" i="19"/>
  <c r="AI995" i="19"/>
  <c r="AJ995" i="19"/>
  <c r="AI996" i="19"/>
  <c r="AJ996" i="19"/>
  <c r="AI997" i="19"/>
  <c r="AJ997" i="19"/>
  <c r="AI998" i="19"/>
  <c r="AJ998" i="19"/>
  <c r="AI999" i="19"/>
  <c r="AJ999" i="19"/>
  <c r="AI1000" i="19"/>
  <c r="AJ1000" i="19"/>
  <c r="AI1001" i="19"/>
  <c r="AJ1001" i="19"/>
  <c r="AI1002" i="19"/>
  <c r="AJ1002" i="19"/>
  <c r="AI1003" i="19"/>
  <c r="AJ1003" i="19"/>
  <c r="AI1004" i="19"/>
  <c r="AJ1004" i="19"/>
  <c r="AI1005" i="19"/>
  <c r="AJ1005" i="19"/>
  <c r="AI1006" i="19"/>
  <c r="AJ1006" i="19"/>
  <c r="AI1007" i="19"/>
  <c r="AJ1007" i="19"/>
  <c r="AI1008" i="19"/>
  <c r="AJ1008" i="19"/>
  <c r="AI1009" i="19"/>
  <c r="AJ1009" i="19"/>
  <c r="AI1010" i="19"/>
  <c r="AJ1010" i="19"/>
  <c r="AI1011" i="19"/>
  <c r="AJ1011" i="19"/>
  <c r="AI1012" i="19"/>
  <c r="AJ1012" i="19"/>
  <c r="AI1013" i="19"/>
  <c r="AJ1013" i="19"/>
  <c r="AI1014" i="19"/>
  <c r="AJ1014" i="19"/>
  <c r="AI1015" i="19"/>
  <c r="AJ1015" i="19"/>
  <c r="AI1016" i="19"/>
  <c r="AJ1016" i="19"/>
  <c r="AI1017" i="19"/>
  <c r="AJ1017" i="19"/>
  <c r="AI1018" i="19"/>
  <c r="AJ1018" i="19"/>
  <c r="AI1019" i="19"/>
  <c r="AJ1019" i="19"/>
  <c r="AI1020" i="19"/>
  <c r="AJ1020" i="19"/>
  <c r="AI1021" i="19"/>
  <c r="AJ1021" i="19"/>
  <c r="AI1022" i="19"/>
  <c r="AJ1022" i="19"/>
  <c r="AI1023" i="19"/>
  <c r="AJ1023" i="19"/>
  <c r="AI1024" i="19"/>
  <c r="AJ1024" i="19"/>
  <c r="AI1025" i="19"/>
  <c r="AJ1025" i="19"/>
  <c r="AI1026" i="19"/>
  <c r="AJ1026" i="19"/>
  <c r="AI1027" i="19"/>
  <c r="AJ1027" i="19"/>
  <c r="AI1028" i="19"/>
  <c r="AJ1028" i="19"/>
  <c r="AI1029" i="19"/>
  <c r="AJ1029" i="19"/>
  <c r="AI1030" i="19"/>
  <c r="AJ1030" i="19"/>
  <c r="AI1031" i="19"/>
  <c r="AJ1031" i="19"/>
  <c r="AI1032" i="19"/>
  <c r="AJ1032" i="19"/>
  <c r="AI1033" i="19"/>
  <c r="AJ1033" i="19"/>
  <c r="AI1034" i="19"/>
  <c r="AJ1034" i="19"/>
  <c r="AI1035" i="19"/>
  <c r="AJ1035" i="19"/>
  <c r="AI1036" i="19"/>
  <c r="AJ1036" i="19"/>
  <c r="AI1037" i="19"/>
  <c r="AJ1037" i="19"/>
  <c r="AI1038" i="19"/>
  <c r="AJ1038" i="19"/>
  <c r="AI1039" i="19"/>
  <c r="AJ1039" i="19"/>
  <c r="AI1040" i="19"/>
  <c r="AJ1040" i="19"/>
  <c r="AI1041" i="19"/>
  <c r="AJ1041" i="19"/>
  <c r="AI1042" i="19"/>
  <c r="AJ1042" i="19"/>
  <c r="AI1043" i="19"/>
  <c r="AJ1043" i="19"/>
  <c r="AI1044" i="19"/>
  <c r="AJ1044" i="19"/>
  <c r="AI1045" i="19"/>
  <c r="AJ1045" i="19"/>
  <c r="AI1046" i="19"/>
  <c r="AJ1046" i="19"/>
  <c r="AI1047" i="19"/>
  <c r="AJ1047" i="19"/>
  <c r="AI1048" i="19"/>
  <c r="AJ1048" i="19"/>
  <c r="AI1049" i="19"/>
  <c r="AJ1049" i="19"/>
  <c r="AI1050" i="19"/>
  <c r="AJ1050" i="19"/>
  <c r="AI1051" i="19"/>
  <c r="AJ1051" i="19"/>
  <c r="AI1052" i="19"/>
  <c r="AJ1052" i="19"/>
  <c r="AI1053" i="19"/>
  <c r="AJ1053" i="19"/>
  <c r="AI1054" i="19"/>
  <c r="AJ1054" i="19"/>
  <c r="AI1055" i="19"/>
  <c r="AJ1055" i="19"/>
  <c r="AI1056" i="19"/>
  <c r="AJ1056" i="19"/>
  <c r="AI1057" i="19"/>
  <c r="AJ1057" i="19"/>
  <c r="AI1058" i="19"/>
  <c r="AJ1058" i="19"/>
  <c r="AI1059" i="19"/>
  <c r="AJ1059" i="19"/>
  <c r="AI1060" i="19"/>
  <c r="AJ1060" i="19"/>
  <c r="AI1061" i="19"/>
  <c r="AJ1061" i="19"/>
  <c r="AI1062" i="19"/>
  <c r="AJ1062" i="19"/>
  <c r="AI1063" i="19"/>
  <c r="AJ1063" i="19"/>
  <c r="AI1064" i="19"/>
  <c r="AJ1064" i="19"/>
  <c r="AI1065" i="19"/>
  <c r="AJ1065" i="19"/>
  <c r="AI1066" i="19"/>
  <c r="AJ1066" i="19"/>
  <c r="AI1067" i="19"/>
  <c r="AJ1067" i="19"/>
  <c r="AI1068" i="19"/>
  <c r="AJ1068" i="19"/>
  <c r="AI1069" i="19"/>
  <c r="AJ1069" i="19"/>
  <c r="AI1070" i="19"/>
  <c r="AJ1070" i="19"/>
  <c r="AI1071" i="19"/>
  <c r="AJ1071" i="19"/>
  <c r="AI1072" i="19"/>
  <c r="AJ1072" i="19"/>
  <c r="AI1073" i="19"/>
  <c r="AJ1073" i="19"/>
  <c r="AI1074" i="19"/>
  <c r="AJ1074" i="19"/>
  <c r="AI1075" i="19"/>
  <c r="AJ1075" i="19"/>
  <c r="AI1076" i="19"/>
  <c r="AJ1076" i="19"/>
  <c r="AI1077" i="19"/>
  <c r="AJ1077" i="19"/>
  <c r="AI1078" i="19"/>
  <c r="AJ1078" i="19"/>
  <c r="AI1079" i="19"/>
  <c r="AJ1079" i="19"/>
  <c r="AI1080" i="19"/>
  <c r="AJ1080" i="19"/>
  <c r="AI1081" i="19"/>
  <c r="AJ1081" i="19"/>
  <c r="AI1082" i="19"/>
  <c r="AJ1082" i="19"/>
  <c r="AI1083" i="19"/>
  <c r="AJ1083" i="19"/>
  <c r="AI1084" i="19"/>
  <c r="AJ1084" i="19"/>
  <c r="AI1085" i="19"/>
  <c r="AJ1085" i="19"/>
  <c r="AI1086" i="19"/>
  <c r="AJ1086" i="19"/>
  <c r="AI1087" i="19"/>
  <c r="AJ1087" i="19"/>
  <c r="AI1088" i="19"/>
  <c r="AJ1088" i="19"/>
  <c r="AI1089" i="19"/>
  <c r="AJ1089" i="19"/>
  <c r="AI1090" i="19"/>
  <c r="AJ1090" i="19"/>
  <c r="AI1091" i="19"/>
  <c r="AJ1091" i="19"/>
  <c r="AI1092" i="19"/>
  <c r="AJ1092" i="19"/>
  <c r="AI1093" i="19"/>
  <c r="AJ1093" i="19"/>
  <c r="AI1094" i="19"/>
  <c r="AJ1094" i="19"/>
  <c r="AI1095" i="19"/>
  <c r="AJ1095" i="19"/>
  <c r="AI1096" i="19"/>
  <c r="AJ1096" i="19"/>
  <c r="AI1097" i="19"/>
  <c r="AJ1097" i="19"/>
  <c r="AI1098" i="19"/>
  <c r="AJ1098" i="19"/>
  <c r="AI1099" i="19"/>
  <c r="AJ1099" i="19"/>
  <c r="AI1100" i="19"/>
  <c r="AJ1100" i="19"/>
  <c r="AI1101" i="19"/>
  <c r="AJ1101" i="19"/>
  <c r="AI1102" i="19"/>
  <c r="AJ1102" i="19"/>
  <c r="AI1103" i="19"/>
  <c r="AJ1103" i="19"/>
  <c r="AI1104" i="19"/>
  <c r="AJ1104" i="19"/>
  <c r="AI1105" i="19"/>
  <c r="AJ1105" i="19"/>
  <c r="AI1106" i="19"/>
  <c r="AJ1106" i="19"/>
  <c r="AI1107" i="19"/>
  <c r="AJ1107" i="19"/>
  <c r="AI1108" i="19"/>
  <c r="AJ1108" i="19"/>
  <c r="AI1109" i="19"/>
  <c r="AJ1109" i="19"/>
  <c r="AI1110" i="19"/>
  <c r="AJ1110" i="19"/>
  <c r="AI1111" i="19"/>
  <c r="AJ1111" i="19"/>
  <c r="AI1112" i="19"/>
  <c r="AJ1112" i="19"/>
  <c r="AI1113" i="19"/>
  <c r="AJ1113" i="19"/>
  <c r="AI1114" i="19"/>
  <c r="AJ1114" i="19"/>
  <c r="AI1115" i="19"/>
  <c r="AJ1115" i="19"/>
  <c r="AI1116" i="19"/>
  <c r="AJ1116" i="19"/>
  <c r="AI1117" i="19"/>
  <c r="AJ1117" i="19"/>
  <c r="AI1118" i="19"/>
  <c r="AJ1118" i="19"/>
  <c r="AI1119" i="19"/>
  <c r="AJ1119" i="19"/>
  <c r="AI1120" i="19"/>
  <c r="AJ1120" i="19"/>
  <c r="AI1121" i="19"/>
  <c r="AJ1121" i="19"/>
  <c r="AI1122" i="19"/>
  <c r="AJ1122" i="19"/>
  <c r="AI1123" i="19"/>
  <c r="AJ1123" i="19"/>
  <c r="AI1124" i="19"/>
  <c r="AJ1124" i="19"/>
  <c r="AI1125" i="19"/>
  <c r="AJ1125" i="19"/>
  <c r="AI1126" i="19"/>
  <c r="AJ1126" i="19"/>
  <c r="AI1127" i="19"/>
  <c r="AJ1127" i="19"/>
  <c r="AI1128" i="19"/>
  <c r="AJ1128" i="19"/>
  <c r="AI1129" i="19"/>
  <c r="AJ1129" i="19"/>
  <c r="AI1130" i="19"/>
  <c r="AJ1130" i="19"/>
  <c r="AI1131" i="19"/>
  <c r="AJ1131" i="19"/>
  <c r="AI1132" i="19"/>
  <c r="AJ1132" i="19"/>
  <c r="AI1133" i="19"/>
  <c r="AJ1133" i="19"/>
  <c r="AI1134" i="19"/>
  <c r="AJ1134" i="19"/>
  <c r="AI1135" i="19"/>
  <c r="AJ1135" i="19"/>
  <c r="AI1136" i="19"/>
  <c r="AJ1136" i="19"/>
  <c r="AI1137" i="19"/>
  <c r="AJ1137" i="19"/>
  <c r="AI1138" i="19"/>
  <c r="AJ1138" i="19"/>
  <c r="AI1139" i="19"/>
  <c r="AJ1139" i="19"/>
  <c r="AI1140" i="19"/>
  <c r="AJ1140" i="19"/>
  <c r="AI1141" i="19"/>
  <c r="AJ1141" i="19"/>
  <c r="AI1142" i="19"/>
  <c r="AJ1142" i="19"/>
  <c r="AI1143" i="19"/>
  <c r="AJ1143" i="19"/>
  <c r="AI1144" i="19"/>
  <c r="AJ1144" i="19"/>
  <c r="AI1145" i="19"/>
  <c r="AJ1145" i="19"/>
  <c r="AI1146" i="19"/>
  <c r="AJ1146" i="19"/>
  <c r="AI1147" i="19"/>
  <c r="AJ1147" i="19"/>
  <c r="AI1148" i="19"/>
  <c r="AJ1148" i="19"/>
  <c r="AI1149" i="19"/>
  <c r="AJ1149" i="19"/>
  <c r="AI1150" i="19"/>
  <c r="AJ1150" i="19"/>
  <c r="AI1151" i="19"/>
  <c r="AJ1151" i="19"/>
  <c r="AI1152" i="19"/>
  <c r="AJ1152" i="19"/>
  <c r="AI1153" i="19"/>
  <c r="AJ1153" i="19"/>
  <c r="AI1154" i="19"/>
  <c r="AJ1154" i="19"/>
  <c r="AI1155" i="19"/>
  <c r="AJ1155" i="19"/>
  <c r="AI1156" i="19"/>
  <c r="AJ1156" i="19"/>
  <c r="AI1157" i="19"/>
  <c r="AJ1157" i="19"/>
  <c r="AI1158" i="19"/>
  <c r="AJ1158" i="19"/>
  <c r="AI1159" i="19"/>
  <c r="AJ1159" i="19"/>
  <c r="AI1160" i="19"/>
  <c r="AJ1160" i="19"/>
  <c r="AI1161" i="19"/>
  <c r="AJ1161" i="19"/>
  <c r="AI1162" i="19"/>
  <c r="AJ1162" i="19"/>
  <c r="AI1163" i="19"/>
  <c r="AJ1163" i="19"/>
  <c r="AI1164" i="19"/>
  <c r="AJ1164" i="19"/>
  <c r="AI1165" i="19"/>
  <c r="AJ1165" i="19"/>
  <c r="AI1166" i="19"/>
  <c r="AJ1166" i="19"/>
  <c r="AI1167" i="19"/>
  <c r="AJ1167" i="19"/>
  <c r="AI1168" i="19"/>
  <c r="AJ1168" i="19"/>
  <c r="AI1169" i="19"/>
  <c r="AJ1169" i="19"/>
  <c r="AI1170" i="19"/>
  <c r="AJ1170" i="19"/>
  <c r="AI1171" i="19"/>
  <c r="AJ1171" i="19"/>
  <c r="AI1172" i="19"/>
  <c r="AJ1172" i="19"/>
  <c r="AI1173" i="19"/>
  <c r="AJ1173" i="19"/>
  <c r="AI1174" i="19"/>
  <c r="AJ1174" i="19"/>
  <c r="AI1175" i="19"/>
  <c r="AJ1175" i="19"/>
  <c r="AI1176" i="19"/>
  <c r="AJ1176" i="19"/>
  <c r="AI1177" i="19"/>
  <c r="AJ1177" i="19"/>
  <c r="AI1178" i="19"/>
  <c r="AJ1178" i="19"/>
  <c r="AI1179" i="19"/>
  <c r="AJ1179" i="19"/>
  <c r="AI1180" i="19"/>
  <c r="AJ1180" i="19"/>
  <c r="AI1181" i="19"/>
  <c r="AJ1181" i="19"/>
  <c r="AI1182" i="19"/>
  <c r="AJ1182" i="19"/>
  <c r="AI1183" i="19"/>
  <c r="AJ1183" i="19"/>
  <c r="AI1184" i="19"/>
  <c r="AJ1184" i="19"/>
  <c r="AI1185" i="19"/>
  <c r="AJ1185" i="19"/>
  <c r="AI1186" i="19"/>
  <c r="AJ1186" i="19"/>
  <c r="AI1187" i="19"/>
  <c r="AJ1187" i="19"/>
  <c r="AI1188" i="19"/>
  <c r="AJ1188" i="19"/>
  <c r="AI1189" i="19"/>
  <c r="AJ1189" i="19"/>
  <c r="AI1190" i="19"/>
  <c r="AJ1190" i="19"/>
  <c r="AI1191" i="19"/>
  <c r="AJ1191" i="19"/>
  <c r="AI1192" i="19"/>
  <c r="AJ1192" i="19"/>
  <c r="AI1193" i="19"/>
  <c r="AJ1193" i="19"/>
  <c r="AI1194" i="19"/>
  <c r="AJ1194" i="19"/>
  <c r="AI1195" i="19"/>
  <c r="AJ1195" i="19"/>
  <c r="AI1196" i="19"/>
  <c r="AJ1196" i="19"/>
  <c r="AI1197" i="19"/>
  <c r="AJ1197" i="19"/>
  <c r="AI1198" i="19"/>
  <c r="AJ1198" i="19"/>
  <c r="AI1199" i="19"/>
  <c r="AJ1199" i="19"/>
  <c r="AI1200" i="19"/>
  <c r="AJ1200" i="19"/>
  <c r="AI1201" i="19"/>
  <c r="AJ1201" i="19"/>
  <c r="AI1202" i="19"/>
  <c r="AJ1202" i="19"/>
  <c r="AI1203" i="19"/>
  <c r="AJ1203" i="19"/>
  <c r="AI1204" i="19"/>
  <c r="AJ1204" i="19"/>
  <c r="AI1205" i="19"/>
  <c r="AJ1205" i="19"/>
  <c r="AI1206" i="19"/>
  <c r="AJ1206" i="19"/>
  <c r="AI1207" i="19"/>
  <c r="AJ1207" i="19"/>
  <c r="AI1208" i="19"/>
  <c r="AJ1208" i="19"/>
  <c r="AI1209" i="19"/>
  <c r="AJ1209" i="19"/>
  <c r="AI1210" i="19"/>
  <c r="AJ1210" i="19"/>
  <c r="AI1211" i="19"/>
  <c r="AJ1211" i="19"/>
  <c r="AI1212" i="19"/>
  <c r="AJ1212" i="19"/>
  <c r="AI1213" i="19"/>
  <c r="AJ1213" i="19"/>
  <c r="AI1214" i="19"/>
  <c r="AJ1214" i="19"/>
  <c r="AI1215" i="19"/>
  <c r="AJ1215" i="19"/>
  <c r="AI1216" i="19"/>
  <c r="AJ1216" i="19"/>
  <c r="AI1217" i="19"/>
  <c r="AJ1217" i="19"/>
  <c r="AI1218" i="19"/>
  <c r="AJ1218" i="19"/>
  <c r="AI1219" i="19"/>
  <c r="AJ1219" i="19"/>
  <c r="AI1220" i="19"/>
  <c r="AJ1220" i="19"/>
  <c r="AI1221" i="19"/>
  <c r="AJ1221" i="19"/>
  <c r="AI1222" i="19"/>
  <c r="AJ1222" i="19"/>
  <c r="AI1223" i="19"/>
  <c r="AJ1223" i="19"/>
  <c r="AI1224" i="19"/>
  <c r="AJ1224" i="19"/>
  <c r="AI1225" i="19"/>
  <c r="AJ1225" i="19"/>
  <c r="AI1226" i="19"/>
  <c r="AJ1226" i="19"/>
  <c r="AI1227" i="19"/>
  <c r="AJ1227" i="19"/>
  <c r="AI1228" i="19"/>
  <c r="AJ1228" i="19"/>
  <c r="AI1229" i="19"/>
  <c r="AJ1229" i="19"/>
  <c r="AI1230" i="19"/>
  <c r="AJ1230" i="19"/>
  <c r="AI1231" i="19"/>
  <c r="AJ1231" i="19"/>
  <c r="AI1232" i="19"/>
  <c r="AJ1232" i="19"/>
  <c r="AI1233" i="19"/>
  <c r="AJ1233" i="19"/>
  <c r="AI1234" i="19"/>
  <c r="AJ1234" i="19"/>
  <c r="AI1235" i="19"/>
  <c r="AJ1235" i="19"/>
  <c r="AI1236" i="19"/>
  <c r="AJ1236" i="19"/>
  <c r="AI1237" i="19"/>
  <c r="AJ1237" i="19"/>
  <c r="AI1238" i="19"/>
  <c r="AJ1238" i="19"/>
  <c r="AI1239" i="19"/>
  <c r="AJ1239" i="19"/>
  <c r="AI1240" i="19"/>
  <c r="AJ1240" i="19"/>
  <c r="AI1241" i="19"/>
  <c r="AJ1241" i="19"/>
  <c r="AI1242" i="19"/>
  <c r="AJ1242" i="19"/>
  <c r="AI1243" i="19"/>
  <c r="AJ1243" i="19"/>
  <c r="AI1244" i="19"/>
  <c r="AJ1244" i="19"/>
  <c r="AI1245" i="19"/>
  <c r="AJ1245" i="19"/>
  <c r="AI1246" i="19"/>
  <c r="AJ1246" i="19"/>
  <c r="AI1247" i="19"/>
  <c r="AJ1247" i="19"/>
  <c r="AI1248" i="19"/>
  <c r="AJ1248" i="19"/>
  <c r="AI1249" i="19"/>
  <c r="AJ1249" i="19"/>
  <c r="AI1250" i="19"/>
  <c r="AJ1250" i="19"/>
  <c r="AI1251" i="19"/>
  <c r="AJ1251" i="19"/>
  <c r="AI1252" i="19"/>
  <c r="AJ1252" i="19"/>
  <c r="AI1253" i="19"/>
  <c r="AJ1253" i="19"/>
  <c r="AI1254" i="19"/>
  <c r="AJ1254" i="19"/>
  <c r="AI1255" i="19"/>
  <c r="AJ1255" i="19"/>
  <c r="AI1256" i="19"/>
  <c r="AJ1256" i="19"/>
  <c r="AI1257" i="19"/>
  <c r="AJ1257" i="19"/>
  <c r="AI1258" i="19"/>
  <c r="AJ1258" i="19"/>
  <c r="AI1259" i="19"/>
  <c r="AJ1259" i="19"/>
  <c r="AI1260" i="19"/>
  <c r="AJ1260" i="19"/>
  <c r="AI1261" i="19"/>
  <c r="AJ1261" i="19"/>
  <c r="AI1262" i="19"/>
  <c r="AJ1262" i="19"/>
  <c r="AI1263" i="19"/>
  <c r="AJ1263" i="19"/>
  <c r="AI1264" i="19"/>
  <c r="AJ1264" i="19"/>
  <c r="AI1265" i="19"/>
  <c r="AJ1265" i="19"/>
  <c r="AI1266" i="19"/>
  <c r="AJ1266" i="19"/>
  <c r="AI1267" i="19"/>
  <c r="AJ1267" i="19"/>
  <c r="AI1268" i="19"/>
  <c r="AJ1268" i="19"/>
  <c r="AI1269" i="19"/>
  <c r="AJ1269" i="19"/>
  <c r="AI1270" i="19"/>
  <c r="AJ1270" i="19"/>
  <c r="AI1271" i="19"/>
  <c r="AJ1271" i="19"/>
  <c r="AI1272" i="19"/>
  <c r="AJ1272" i="19"/>
  <c r="AI1273" i="19"/>
  <c r="AJ1273" i="19"/>
  <c r="AI1274" i="19"/>
  <c r="AJ1274" i="19"/>
  <c r="AI1275" i="19"/>
  <c r="AJ1275" i="19"/>
  <c r="AI1276" i="19"/>
  <c r="AJ1276" i="19"/>
  <c r="AI1277" i="19"/>
  <c r="AJ1277" i="19"/>
  <c r="AI1278" i="19"/>
  <c r="AJ1278" i="19"/>
  <c r="AI1279" i="19"/>
  <c r="AJ1279" i="19"/>
  <c r="AI1280" i="19"/>
  <c r="AJ1280" i="19"/>
  <c r="AI1281" i="19"/>
  <c r="AJ1281" i="19"/>
  <c r="AI1282" i="19"/>
  <c r="AJ1282" i="19"/>
  <c r="AI1283" i="19"/>
  <c r="AJ1283" i="19"/>
  <c r="AI1284" i="19"/>
  <c r="AJ1284" i="19"/>
  <c r="AI1285" i="19"/>
  <c r="AJ1285" i="19"/>
  <c r="AI1286" i="19"/>
  <c r="AJ1286" i="19"/>
  <c r="AI1287" i="19"/>
  <c r="AJ1287" i="19"/>
  <c r="AI1288" i="19"/>
  <c r="AJ1288" i="19"/>
  <c r="AI1289" i="19"/>
  <c r="AJ1289" i="19"/>
  <c r="AI1290" i="19"/>
  <c r="AJ1290" i="19"/>
  <c r="AI1291" i="19"/>
  <c r="AJ1291" i="19"/>
  <c r="AI1292" i="19"/>
  <c r="AJ1292" i="19"/>
  <c r="AI1293" i="19"/>
  <c r="AJ1293" i="19"/>
  <c r="AI1294" i="19"/>
  <c r="AJ1294" i="19"/>
  <c r="AI1295" i="19"/>
  <c r="AJ1295" i="19"/>
  <c r="AI1296" i="19"/>
  <c r="AJ1296" i="19"/>
  <c r="AI1297" i="19"/>
  <c r="AJ1297" i="19"/>
  <c r="AI1298" i="19"/>
  <c r="AJ1298" i="19"/>
  <c r="AI1299" i="19"/>
  <c r="AJ1299" i="19"/>
  <c r="AI1300" i="19"/>
  <c r="AJ1300" i="19"/>
  <c r="AI1301" i="19"/>
  <c r="AJ1301" i="19"/>
  <c r="AI1302" i="19"/>
  <c r="AJ1302" i="19"/>
  <c r="AI1303" i="19"/>
  <c r="AJ1303" i="19"/>
  <c r="AI1304" i="19"/>
  <c r="AJ1304" i="19"/>
  <c r="AI1305" i="19"/>
  <c r="AJ1305" i="19"/>
  <c r="AI1306" i="19"/>
  <c r="AJ1306" i="19"/>
  <c r="AI1307" i="19"/>
  <c r="AJ1307" i="19"/>
  <c r="AI1308" i="19"/>
  <c r="AJ1308" i="19"/>
  <c r="AI1309" i="19"/>
  <c r="AJ1309" i="19"/>
  <c r="AI1310" i="19"/>
  <c r="AJ1310" i="19"/>
  <c r="AI1311" i="19"/>
  <c r="AJ1311" i="19"/>
  <c r="AI1312" i="19"/>
  <c r="AJ1312" i="19"/>
  <c r="AI1313" i="19"/>
  <c r="AJ1313" i="19"/>
  <c r="AI1314" i="19"/>
  <c r="AJ1314" i="19"/>
  <c r="AI1315" i="19"/>
  <c r="AJ1315" i="19"/>
  <c r="AI1316" i="19"/>
  <c r="AJ1316" i="19"/>
  <c r="AI1317" i="19"/>
  <c r="AJ1317" i="19"/>
  <c r="AI1318" i="19"/>
  <c r="AJ1318" i="19"/>
  <c r="AI1319" i="19"/>
  <c r="AJ1319" i="19"/>
  <c r="AI1320" i="19"/>
  <c r="AJ1320" i="19"/>
  <c r="AI1321" i="19"/>
  <c r="AJ1321" i="19"/>
  <c r="AI1322" i="19"/>
  <c r="AJ1322" i="19"/>
  <c r="AI1323" i="19"/>
  <c r="AJ1323" i="19"/>
  <c r="AI1324" i="19"/>
  <c r="AJ1324" i="19"/>
  <c r="AI1325" i="19"/>
  <c r="AJ1325" i="19"/>
  <c r="AI1326" i="19"/>
  <c r="AJ1326" i="19"/>
  <c r="AI1327" i="19"/>
  <c r="AJ1327" i="19"/>
  <c r="AI1328" i="19"/>
  <c r="AJ1328" i="19"/>
  <c r="AI1329" i="19"/>
  <c r="AJ1329" i="19"/>
  <c r="AI1330" i="19"/>
  <c r="AJ1330" i="19"/>
  <c r="AI1331" i="19"/>
  <c r="AJ1331" i="19"/>
  <c r="AI1332" i="19"/>
  <c r="AJ1332" i="19"/>
  <c r="AI1333" i="19"/>
  <c r="AJ1333" i="19"/>
  <c r="AI1334" i="19"/>
  <c r="AJ1334" i="19"/>
  <c r="AI1335" i="19"/>
  <c r="AJ1335" i="19"/>
  <c r="AI1336" i="19"/>
  <c r="AJ1336" i="19"/>
  <c r="AI1337" i="19"/>
  <c r="AJ1337" i="19"/>
  <c r="AI1338" i="19"/>
  <c r="AJ1338" i="19"/>
  <c r="AI1339" i="19"/>
  <c r="AJ1339" i="19"/>
  <c r="AI1340" i="19"/>
  <c r="AJ1340" i="19"/>
  <c r="AI1341" i="19"/>
  <c r="AJ1341" i="19"/>
  <c r="AI1342" i="19"/>
  <c r="AJ1342" i="19"/>
  <c r="AI1343" i="19"/>
  <c r="AJ1343" i="19"/>
  <c r="AI1344" i="19"/>
  <c r="AJ1344" i="19"/>
  <c r="AI1345" i="19"/>
  <c r="AJ1345" i="19"/>
  <c r="AI1346" i="19"/>
  <c r="AJ1346" i="19"/>
  <c r="AI1347" i="19"/>
  <c r="AJ1347" i="19"/>
  <c r="AI1348" i="19"/>
  <c r="AJ1348" i="19"/>
  <c r="AI1349" i="19"/>
  <c r="AJ1349" i="19"/>
  <c r="AI1350" i="19"/>
  <c r="AJ1350" i="19"/>
  <c r="AI1351" i="19"/>
  <c r="AJ1351" i="19"/>
  <c r="AI1352" i="19"/>
  <c r="AJ1352" i="19"/>
  <c r="AI1353" i="19"/>
  <c r="AJ1353" i="19"/>
  <c r="AI1354" i="19"/>
  <c r="AJ1354" i="19"/>
  <c r="AI1355" i="19"/>
  <c r="AJ1355" i="19"/>
  <c r="AI1356" i="19"/>
  <c r="AJ1356" i="19"/>
  <c r="AI1357" i="19"/>
  <c r="AJ1357" i="19"/>
  <c r="AI1358" i="19"/>
  <c r="AJ1358" i="19"/>
  <c r="AI1359" i="19"/>
  <c r="AJ1359" i="19"/>
  <c r="AI1360" i="19"/>
  <c r="AJ1360" i="19"/>
  <c r="AI1361" i="19"/>
  <c r="AJ1361" i="19"/>
  <c r="AI1362" i="19"/>
  <c r="AJ1362" i="19"/>
  <c r="AI1363" i="19"/>
  <c r="AJ1363" i="19"/>
  <c r="AI1364" i="19"/>
  <c r="AJ1364" i="19"/>
  <c r="AI1365" i="19"/>
  <c r="AJ1365" i="19"/>
  <c r="AI1366" i="19"/>
  <c r="AJ1366" i="19"/>
  <c r="AI1367" i="19"/>
  <c r="AJ1367" i="19"/>
  <c r="AI1368" i="19"/>
  <c r="AJ1368" i="19"/>
  <c r="AI1369" i="19"/>
  <c r="AJ1369" i="19"/>
  <c r="AI1370" i="19"/>
  <c r="AJ1370" i="19"/>
  <c r="AI1371" i="19"/>
  <c r="AJ1371" i="19"/>
  <c r="AI1372" i="19"/>
  <c r="AJ1372" i="19"/>
  <c r="AI1373" i="19"/>
  <c r="AJ1373" i="19"/>
  <c r="AI1374" i="19"/>
  <c r="AJ1374" i="19"/>
  <c r="AI1375" i="19"/>
  <c r="AJ1375" i="19"/>
  <c r="AI1376" i="19"/>
  <c r="AJ1376" i="19"/>
  <c r="AI1377" i="19"/>
  <c r="AJ1377" i="19"/>
  <c r="AI1378" i="19"/>
  <c r="AJ1378" i="19"/>
  <c r="AI1379" i="19"/>
  <c r="AJ1379" i="19"/>
  <c r="AI1380" i="19"/>
  <c r="AJ1380" i="19"/>
  <c r="AI1381" i="19"/>
  <c r="AJ1381" i="19"/>
  <c r="AI1382" i="19"/>
  <c r="AJ1382" i="19"/>
  <c r="AI1383" i="19"/>
  <c r="AJ1383" i="19"/>
  <c r="AI1384" i="19"/>
  <c r="AJ1384" i="19"/>
  <c r="AI1385" i="19"/>
  <c r="AJ1385" i="19"/>
  <c r="AI1386" i="19"/>
  <c r="AJ1386" i="19"/>
  <c r="AI1387" i="19"/>
  <c r="AJ1387" i="19"/>
  <c r="AI1388" i="19"/>
  <c r="AJ1388" i="19"/>
  <c r="AI1389" i="19"/>
  <c r="AJ1389" i="19"/>
  <c r="AI1390" i="19"/>
  <c r="AJ1390" i="19"/>
  <c r="AI1391" i="19"/>
  <c r="AJ1391" i="19"/>
  <c r="AI1392" i="19"/>
  <c r="AJ1392" i="19"/>
  <c r="AI1393" i="19"/>
  <c r="AJ1393" i="19"/>
  <c r="AI1394" i="19"/>
  <c r="AJ1394" i="19"/>
  <c r="AI1395" i="19"/>
  <c r="AJ1395" i="19"/>
  <c r="AI1396" i="19"/>
  <c r="AJ1396" i="19"/>
  <c r="AI1397" i="19"/>
  <c r="AJ1397" i="19"/>
  <c r="AI1398" i="19"/>
  <c r="AJ1398" i="19"/>
  <c r="AI1399" i="19"/>
  <c r="AJ1399" i="19"/>
  <c r="AI1400" i="19"/>
  <c r="AJ1400" i="19"/>
  <c r="AI1401" i="19"/>
  <c r="AJ1401" i="19"/>
  <c r="AI1402" i="19"/>
  <c r="AJ1402" i="19"/>
  <c r="AI1403" i="19"/>
  <c r="AJ1403" i="19"/>
  <c r="AI1404" i="19"/>
  <c r="AJ1404" i="19"/>
  <c r="AI1405" i="19"/>
  <c r="AJ1405" i="19"/>
  <c r="AI1406" i="19"/>
  <c r="AJ1406" i="19"/>
  <c r="AI1407" i="19"/>
  <c r="AJ1407" i="19"/>
  <c r="AI1408" i="19"/>
  <c r="AJ1408" i="19"/>
  <c r="AI1409" i="19"/>
  <c r="AJ1409" i="19"/>
  <c r="AI1410" i="19"/>
  <c r="AJ1410" i="19"/>
  <c r="AI1411" i="19"/>
  <c r="AJ1411" i="19"/>
  <c r="AI1412" i="19"/>
  <c r="AJ1412" i="19"/>
  <c r="AI1413" i="19"/>
  <c r="AJ1413" i="19"/>
  <c r="AI1414" i="19"/>
  <c r="AJ1414" i="19"/>
  <c r="AI1415" i="19"/>
  <c r="AJ1415" i="19"/>
  <c r="AI1416" i="19"/>
  <c r="AJ1416" i="19"/>
  <c r="AI1417" i="19"/>
  <c r="AJ1417" i="19"/>
  <c r="AI1418" i="19"/>
  <c r="AJ1418" i="19"/>
  <c r="AI1419" i="19"/>
  <c r="AJ1419" i="19"/>
  <c r="AI1420" i="19"/>
  <c r="AJ1420" i="19"/>
  <c r="AI1421" i="19"/>
  <c r="AJ1421" i="19"/>
  <c r="AI1422" i="19"/>
  <c r="AJ1422" i="19"/>
  <c r="AI1423" i="19"/>
  <c r="AJ1423" i="19"/>
  <c r="AI1424" i="19"/>
  <c r="AJ1424" i="19"/>
  <c r="AI1425" i="19"/>
  <c r="AJ1425" i="19"/>
  <c r="AI1426" i="19"/>
  <c r="AJ1426" i="19"/>
  <c r="AI1427" i="19"/>
  <c r="AJ1427" i="19"/>
  <c r="AI1428" i="19"/>
  <c r="AJ1428" i="19"/>
  <c r="AI1429" i="19"/>
  <c r="AJ1429" i="19"/>
  <c r="AI1430" i="19"/>
  <c r="AJ1430" i="19"/>
  <c r="AI1431" i="19"/>
  <c r="AJ1431" i="19"/>
  <c r="AI1432" i="19"/>
  <c r="AJ1432" i="19"/>
  <c r="G467" i="19"/>
  <c r="H467" i="19"/>
  <c r="G468" i="19"/>
  <c r="H468" i="19"/>
  <c r="G469" i="19"/>
  <c r="H469" i="19"/>
  <c r="G470" i="19"/>
  <c r="H470" i="19"/>
  <c r="G471" i="19"/>
  <c r="H471" i="19"/>
  <c r="G472" i="19"/>
  <c r="H472" i="19"/>
  <c r="G473" i="19"/>
  <c r="H473" i="19"/>
  <c r="G474" i="19"/>
  <c r="H474" i="19"/>
  <c r="G475" i="19"/>
  <c r="H475" i="19"/>
  <c r="G476" i="19"/>
  <c r="H476" i="19"/>
  <c r="G477" i="19"/>
  <c r="H477" i="19"/>
  <c r="G478" i="19"/>
  <c r="H478" i="19"/>
  <c r="G479" i="19"/>
  <c r="H479" i="19"/>
  <c r="G480" i="19"/>
  <c r="H480" i="19"/>
  <c r="G481" i="19"/>
  <c r="H481" i="19"/>
  <c r="G482" i="19"/>
  <c r="H482" i="19"/>
  <c r="G483" i="19"/>
  <c r="H483" i="19"/>
  <c r="G484" i="19"/>
  <c r="H484" i="19"/>
  <c r="G485" i="19"/>
  <c r="H485" i="19"/>
  <c r="G486" i="19"/>
  <c r="H486" i="19"/>
  <c r="G487" i="19"/>
  <c r="H487" i="19"/>
  <c r="G488" i="19"/>
  <c r="H488" i="19"/>
  <c r="G489" i="19"/>
  <c r="H489" i="19"/>
  <c r="G490" i="19"/>
  <c r="H490" i="19"/>
  <c r="G491" i="19"/>
  <c r="H491" i="19"/>
  <c r="G492" i="19"/>
  <c r="H492" i="19"/>
  <c r="G493" i="19"/>
  <c r="H493" i="19"/>
  <c r="G494" i="19"/>
  <c r="H494" i="19"/>
  <c r="G495" i="19"/>
  <c r="H495" i="19"/>
  <c r="G496" i="19"/>
  <c r="H496" i="19"/>
  <c r="G497" i="19"/>
  <c r="H497" i="19"/>
  <c r="G498" i="19"/>
  <c r="H498" i="19"/>
  <c r="G499" i="19"/>
  <c r="H499" i="19"/>
  <c r="G500" i="19"/>
  <c r="H500" i="19"/>
  <c r="G501" i="19"/>
  <c r="H501" i="19"/>
  <c r="G502" i="19"/>
  <c r="H502" i="19"/>
  <c r="G503" i="19"/>
  <c r="H503" i="19"/>
  <c r="G504" i="19"/>
  <c r="H504" i="19"/>
  <c r="G505" i="19"/>
  <c r="H505" i="19"/>
  <c r="G506" i="19"/>
  <c r="H506" i="19"/>
  <c r="G507" i="19"/>
  <c r="H507" i="19"/>
  <c r="G508" i="19"/>
  <c r="H508" i="19"/>
  <c r="G509" i="19"/>
  <c r="H509" i="19"/>
  <c r="G510" i="19"/>
  <c r="H510" i="19"/>
  <c r="G511" i="19"/>
  <c r="H511" i="19"/>
  <c r="G512" i="19"/>
  <c r="H512" i="19"/>
  <c r="G513" i="19"/>
  <c r="H513" i="19"/>
  <c r="G514" i="19"/>
  <c r="H514" i="19"/>
  <c r="G515" i="19"/>
  <c r="H515" i="19"/>
  <c r="G516" i="19"/>
  <c r="H516" i="19"/>
  <c r="G517" i="19"/>
  <c r="H517" i="19"/>
  <c r="G518" i="19"/>
  <c r="H518" i="19"/>
  <c r="G519" i="19"/>
  <c r="H519" i="19"/>
  <c r="G520" i="19"/>
  <c r="H520" i="19"/>
  <c r="G521" i="19"/>
  <c r="H521" i="19"/>
  <c r="G522" i="19"/>
  <c r="H522" i="19"/>
  <c r="G523" i="19"/>
  <c r="H523" i="19"/>
  <c r="G524" i="19"/>
  <c r="H524" i="19"/>
  <c r="G525" i="19"/>
  <c r="H525" i="19"/>
  <c r="G526" i="19"/>
  <c r="H526" i="19"/>
  <c r="G527" i="19"/>
  <c r="H527" i="19"/>
  <c r="G528" i="19"/>
  <c r="H528" i="19"/>
  <c r="G529" i="19"/>
  <c r="H529" i="19"/>
  <c r="G530" i="19"/>
  <c r="H530" i="19"/>
  <c r="G531" i="19"/>
  <c r="H531" i="19"/>
  <c r="G532" i="19"/>
  <c r="H532" i="19"/>
  <c r="G533" i="19"/>
  <c r="H533" i="19"/>
  <c r="G534" i="19"/>
  <c r="H534" i="19"/>
  <c r="G535" i="19"/>
  <c r="H535" i="19"/>
  <c r="G536" i="19"/>
  <c r="H536" i="19"/>
  <c r="G537" i="19"/>
  <c r="H537" i="19"/>
  <c r="G538" i="19"/>
  <c r="H538" i="19"/>
  <c r="G539" i="19"/>
  <c r="H539" i="19"/>
  <c r="G540" i="19"/>
  <c r="H540" i="19"/>
  <c r="G541" i="19"/>
  <c r="H541" i="19"/>
  <c r="G542" i="19"/>
  <c r="H542" i="19"/>
  <c r="G543" i="19"/>
  <c r="H543" i="19"/>
  <c r="G544" i="19"/>
  <c r="H544" i="19"/>
  <c r="G545" i="19"/>
  <c r="H545" i="19"/>
  <c r="G546" i="19"/>
  <c r="H546" i="19"/>
  <c r="G547" i="19"/>
  <c r="H547" i="19"/>
  <c r="G548" i="19"/>
  <c r="H548" i="19"/>
  <c r="G549" i="19"/>
  <c r="H549" i="19"/>
  <c r="G550" i="19"/>
  <c r="H550" i="19"/>
  <c r="G551" i="19"/>
  <c r="H551" i="19"/>
  <c r="G552" i="19"/>
  <c r="H552" i="19"/>
  <c r="G553" i="19"/>
  <c r="H553" i="19"/>
  <c r="G554" i="19"/>
  <c r="H554" i="19"/>
  <c r="G555" i="19"/>
  <c r="H555" i="19"/>
  <c r="G556" i="19"/>
  <c r="H556" i="19"/>
  <c r="G557" i="19"/>
  <c r="H557" i="19"/>
  <c r="G558" i="19"/>
  <c r="H558" i="19"/>
  <c r="G559" i="19"/>
  <c r="H559" i="19"/>
  <c r="G560" i="19"/>
  <c r="H560" i="19"/>
  <c r="G561" i="19"/>
  <c r="H561" i="19"/>
  <c r="G562" i="19"/>
  <c r="H562" i="19"/>
  <c r="G563" i="19"/>
  <c r="H563" i="19"/>
  <c r="G564" i="19"/>
  <c r="H564" i="19"/>
  <c r="G565" i="19"/>
  <c r="H565" i="19"/>
  <c r="G566" i="19"/>
  <c r="H566" i="19"/>
  <c r="G567" i="19"/>
  <c r="H567" i="19"/>
  <c r="G568" i="19"/>
  <c r="H568" i="19"/>
  <c r="G569" i="19"/>
  <c r="H569" i="19"/>
  <c r="G570" i="19"/>
  <c r="H570" i="19"/>
  <c r="G571" i="19"/>
  <c r="H571" i="19"/>
  <c r="G572" i="19"/>
  <c r="H572" i="19"/>
  <c r="G573" i="19"/>
  <c r="H573" i="19"/>
  <c r="G574" i="19"/>
  <c r="H574" i="19"/>
  <c r="G575" i="19"/>
  <c r="H575" i="19"/>
  <c r="G576" i="19"/>
  <c r="H576" i="19"/>
  <c r="G577" i="19"/>
  <c r="H577" i="19"/>
  <c r="G578" i="19"/>
  <c r="H578" i="19"/>
  <c r="G579" i="19"/>
  <c r="H579" i="19"/>
  <c r="G580" i="19"/>
  <c r="H580" i="19"/>
  <c r="G581" i="19"/>
  <c r="H581" i="19"/>
  <c r="G582" i="19"/>
  <c r="H582" i="19"/>
  <c r="G583" i="19"/>
  <c r="H583" i="19"/>
  <c r="G584" i="19"/>
  <c r="H584" i="19"/>
  <c r="G585" i="19"/>
  <c r="H585" i="19"/>
  <c r="G586" i="19"/>
  <c r="H586" i="19"/>
  <c r="G587" i="19"/>
  <c r="H587" i="19"/>
  <c r="G588" i="19"/>
  <c r="H588" i="19"/>
  <c r="G589" i="19"/>
  <c r="H589" i="19"/>
  <c r="G590" i="19"/>
  <c r="H590" i="19"/>
  <c r="G591" i="19"/>
  <c r="H591" i="19"/>
  <c r="G592" i="19"/>
  <c r="H592" i="19"/>
  <c r="G593" i="19"/>
  <c r="H593" i="19"/>
  <c r="G594" i="19"/>
  <c r="H594" i="19"/>
  <c r="G595" i="19"/>
  <c r="H595" i="19"/>
  <c r="G596" i="19"/>
  <c r="H596" i="19"/>
  <c r="G597" i="19"/>
  <c r="H597" i="19"/>
  <c r="G598" i="19"/>
  <c r="H598" i="19"/>
  <c r="G599" i="19"/>
  <c r="H599" i="19"/>
  <c r="G600" i="19"/>
  <c r="H600" i="19"/>
  <c r="G601" i="19"/>
  <c r="H601" i="19"/>
  <c r="G602" i="19"/>
  <c r="H602" i="19"/>
  <c r="G603" i="19"/>
  <c r="H603" i="19"/>
  <c r="G604" i="19"/>
  <c r="H604" i="19"/>
  <c r="G605" i="19"/>
  <c r="H605" i="19"/>
  <c r="G606" i="19"/>
  <c r="H606" i="19"/>
  <c r="G607" i="19"/>
  <c r="H607" i="19"/>
  <c r="G608" i="19"/>
  <c r="H608" i="19"/>
  <c r="G609" i="19"/>
  <c r="H609" i="19"/>
  <c r="G610" i="19"/>
  <c r="H610" i="19"/>
  <c r="G611" i="19"/>
  <c r="H611" i="19"/>
  <c r="G612" i="19"/>
  <c r="H612" i="19"/>
  <c r="G613" i="19"/>
  <c r="H613" i="19"/>
  <c r="G614" i="19"/>
  <c r="H614" i="19"/>
  <c r="G615" i="19"/>
  <c r="H615" i="19"/>
  <c r="G616" i="19"/>
  <c r="H616" i="19"/>
  <c r="G617" i="19"/>
  <c r="H617" i="19"/>
  <c r="G618" i="19"/>
  <c r="H618" i="19"/>
  <c r="G619" i="19"/>
  <c r="H619" i="19"/>
  <c r="G620" i="19"/>
  <c r="H620" i="19"/>
  <c r="G621" i="19"/>
  <c r="H621" i="19"/>
  <c r="G622" i="19"/>
  <c r="H622" i="19"/>
  <c r="G623" i="19"/>
  <c r="H623" i="19"/>
  <c r="G624" i="19"/>
  <c r="H624" i="19"/>
  <c r="G625" i="19"/>
  <c r="H625" i="19"/>
  <c r="G626" i="19"/>
  <c r="H626" i="19"/>
  <c r="G627" i="19"/>
  <c r="H627" i="19"/>
  <c r="G628" i="19"/>
  <c r="H628" i="19"/>
  <c r="G629" i="19"/>
  <c r="H629" i="19"/>
  <c r="G630" i="19"/>
  <c r="H630" i="19"/>
  <c r="G631" i="19"/>
  <c r="H631" i="19"/>
  <c r="G632" i="19"/>
  <c r="H632" i="19"/>
  <c r="G633" i="19"/>
  <c r="H633" i="19"/>
  <c r="G634" i="19"/>
  <c r="H634" i="19"/>
  <c r="G635" i="19"/>
  <c r="H635" i="19"/>
  <c r="G636" i="19"/>
  <c r="H636" i="19"/>
  <c r="G637" i="19"/>
  <c r="H637" i="19"/>
  <c r="G638" i="19"/>
  <c r="H638" i="19"/>
  <c r="G639" i="19"/>
  <c r="H639" i="19"/>
  <c r="G640" i="19"/>
  <c r="H640" i="19"/>
  <c r="G641" i="19"/>
  <c r="H641" i="19"/>
  <c r="G642" i="19"/>
  <c r="H642" i="19"/>
  <c r="G643" i="19"/>
  <c r="H643" i="19"/>
  <c r="G644" i="19"/>
  <c r="H644" i="19"/>
  <c r="G645" i="19"/>
  <c r="H645" i="19"/>
  <c r="G646" i="19"/>
  <c r="H646" i="19"/>
  <c r="G647" i="19"/>
  <c r="H647" i="19"/>
  <c r="G648" i="19"/>
  <c r="H648" i="19"/>
  <c r="G649" i="19"/>
  <c r="H649" i="19"/>
  <c r="G650" i="19"/>
  <c r="H650" i="19"/>
  <c r="G651" i="19"/>
  <c r="H651" i="19"/>
  <c r="G652" i="19"/>
  <c r="H652" i="19"/>
  <c r="G653" i="19"/>
  <c r="H653" i="19"/>
  <c r="G654" i="19"/>
  <c r="H654" i="19"/>
  <c r="G655" i="19"/>
  <c r="H655" i="19"/>
  <c r="G656" i="19"/>
  <c r="H656" i="19"/>
  <c r="G657" i="19"/>
  <c r="H657" i="19"/>
  <c r="G658" i="19"/>
  <c r="H658" i="19"/>
  <c r="G659" i="19"/>
  <c r="H659" i="19"/>
  <c r="G660" i="19"/>
  <c r="H660" i="19"/>
  <c r="G661" i="19"/>
  <c r="H661" i="19"/>
  <c r="G662" i="19"/>
  <c r="H662" i="19"/>
  <c r="G663" i="19"/>
  <c r="H663" i="19"/>
  <c r="G664" i="19"/>
  <c r="H664" i="19"/>
  <c r="G665" i="19"/>
  <c r="H665" i="19"/>
  <c r="G666" i="19"/>
  <c r="H666" i="19"/>
  <c r="G667" i="19"/>
  <c r="H667" i="19"/>
  <c r="G668" i="19"/>
  <c r="H668" i="19"/>
  <c r="G669" i="19"/>
  <c r="H669" i="19"/>
  <c r="G670" i="19"/>
  <c r="H670" i="19"/>
  <c r="G671" i="19"/>
  <c r="H671" i="19"/>
  <c r="G672" i="19"/>
  <c r="H672" i="19"/>
  <c r="G673" i="19"/>
  <c r="H673" i="19"/>
  <c r="G674" i="19"/>
  <c r="H674" i="19"/>
  <c r="G675" i="19"/>
  <c r="H675" i="19"/>
  <c r="G676" i="19"/>
  <c r="H676" i="19"/>
  <c r="G677" i="19"/>
  <c r="H677" i="19"/>
  <c r="G678" i="19"/>
  <c r="H678" i="19"/>
  <c r="G679" i="19"/>
  <c r="H679" i="19"/>
  <c r="G680" i="19"/>
  <c r="H680" i="19"/>
  <c r="G681" i="19"/>
  <c r="H681" i="19"/>
  <c r="G682" i="19"/>
  <c r="H682" i="19"/>
  <c r="G683" i="19"/>
  <c r="H683" i="19"/>
  <c r="G684" i="19"/>
  <c r="H684" i="19"/>
  <c r="G685" i="19"/>
  <c r="H685" i="19"/>
  <c r="G686" i="19"/>
  <c r="H686" i="19"/>
  <c r="G687" i="19"/>
  <c r="H687" i="19"/>
  <c r="G688" i="19"/>
  <c r="H688" i="19"/>
  <c r="G689" i="19"/>
  <c r="H689" i="19"/>
  <c r="G690" i="19"/>
  <c r="H690" i="19"/>
  <c r="G691" i="19"/>
  <c r="H691" i="19"/>
  <c r="G692" i="19"/>
  <c r="H692" i="19"/>
  <c r="G693" i="19"/>
  <c r="H693" i="19"/>
  <c r="G694" i="19"/>
  <c r="H694" i="19"/>
  <c r="G695" i="19"/>
  <c r="H695" i="19"/>
  <c r="G696" i="19"/>
  <c r="H696" i="19"/>
  <c r="G697" i="19"/>
  <c r="H697" i="19"/>
  <c r="G698" i="19"/>
  <c r="H698" i="19"/>
  <c r="G699" i="19"/>
  <c r="H699" i="19"/>
  <c r="G700" i="19"/>
  <c r="H700" i="19"/>
  <c r="G701" i="19"/>
  <c r="H701" i="19"/>
  <c r="G702" i="19"/>
  <c r="H702" i="19"/>
  <c r="G703" i="19"/>
  <c r="H703" i="19"/>
  <c r="G704" i="19"/>
  <c r="H704" i="19"/>
  <c r="G705" i="19"/>
  <c r="H705" i="19"/>
  <c r="G706" i="19"/>
  <c r="H706" i="19"/>
  <c r="G707" i="19"/>
  <c r="H707" i="19"/>
  <c r="G708" i="19"/>
  <c r="H708" i="19"/>
  <c r="G709" i="19"/>
  <c r="H709" i="19"/>
  <c r="G710" i="19"/>
  <c r="H710" i="19"/>
  <c r="G711" i="19"/>
  <c r="H711" i="19"/>
  <c r="G712" i="19"/>
  <c r="H712" i="19"/>
  <c r="G713" i="19"/>
  <c r="H713" i="19"/>
  <c r="G714" i="19"/>
  <c r="H714" i="19"/>
  <c r="G715" i="19"/>
  <c r="H715" i="19"/>
  <c r="G716" i="19"/>
  <c r="H716" i="19"/>
  <c r="G717" i="19"/>
  <c r="H717" i="19"/>
  <c r="G718" i="19"/>
  <c r="H718" i="19"/>
  <c r="G719" i="19"/>
  <c r="H719" i="19"/>
  <c r="G720" i="19"/>
  <c r="H720" i="19"/>
  <c r="G721" i="19"/>
  <c r="H721" i="19"/>
  <c r="G722" i="19"/>
  <c r="H722" i="19"/>
  <c r="G723" i="19"/>
  <c r="H723" i="19"/>
  <c r="G724" i="19"/>
  <c r="H724" i="19"/>
  <c r="G725" i="19"/>
  <c r="H725" i="19"/>
  <c r="G726" i="19"/>
  <c r="H726" i="19"/>
  <c r="G727" i="19"/>
  <c r="H727" i="19"/>
  <c r="G728" i="19"/>
  <c r="H728" i="19"/>
  <c r="G729" i="19"/>
  <c r="H729" i="19"/>
  <c r="G730" i="19"/>
  <c r="H730" i="19"/>
  <c r="G731" i="19"/>
  <c r="H731" i="19"/>
  <c r="G732" i="19"/>
  <c r="H732" i="19"/>
  <c r="G733" i="19"/>
  <c r="H733" i="19"/>
  <c r="G734" i="19"/>
  <c r="H734" i="19"/>
  <c r="G735" i="19"/>
  <c r="H735" i="19"/>
  <c r="G736" i="19"/>
  <c r="H736" i="19"/>
  <c r="G737" i="19"/>
  <c r="H737" i="19"/>
  <c r="G738" i="19"/>
  <c r="H738" i="19"/>
  <c r="G739" i="19"/>
  <c r="H739" i="19"/>
  <c r="G740" i="19"/>
  <c r="H740" i="19"/>
  <c r="G741" i="19"/>
  <c r="H741" i="19"/>
  <c r="G742" i="19"/>
  <c r="H742" i="19"/>
  <c r="G743" i="19"/>
  <c r="H743" i="19"/>
  <c r="G744" i="19"/>
  <c r="H744" i="19"/>
  <c r="G745" i="19"/>
  <c r="H745" i="19"/>
  <c r="G746" i="19"/>
  <c r="H746" i="19"/>
  <c r="G747" i="19"/>
  <c r="H747" i="19"/>
  <c r="G748" i="19"/>
  <c r="H748" i="19"/>
  <c r="G749" i="19"/>
  <c r="H749" i="19"/>
  <c r="G750" i="19"/>
  <c r="H750" i="19"/>
  <c r="G751" i="19"/>
  <c r="H751" i="19"/>
  <c r="G752" i="19"/>
  <c r="H752" i="19"/>
  <c r="G753" i="19"/>
  <c r="H753" i="19"/>
  <c r="G754" i="19"/>
  <c r="H754" i="19"/>
  <c r="G755" i="19"/>
  <c r="H755" i="19"/>
  <c r="G756" i="19"/>
  <c r="H756" i="19"/>
  <c r="G757" i="19"/>
  <c r="H757" i="19"/>
  <c r="G758" i="19"/>
  <c r="H758" i="19"/>
  <c r="G759" i="19"/>
  <c r="H759" i="19"/>
  <c r="G760" i="19"/>
  <c r="H760" i="19"/>
  <c r="G761" i="19"/>
  <c r="H761" i="19"/>
  <c r="G762" i="19"/>
  <c r="H762" i="19"/>
  <c r="G763" i="19"/>
  <c r="H763" i="19"/>
  <c r="G764" i="19"/>
  <c r="H764" i="19"/>
  <c r="G765" i="19"/>
  <c r="H765" i="19"/>
  <c r="G766" i="19"/>
  <c r="H766" i="19"/>
  <c r="G767" i="19"/>
  <c r="H767" i="19"/>
  <c r="G768" i="19"/>
  <c r="H768" i="19"/>
  <c r="G769" i="19"/>
  <c r="H769" i="19"/>
  <c r="G770" i="19"/>
  <c r="H770" i="19"/>
  <c r="G771" i="19"/>
  <c r="H771" i="19"/>
  <c r="G772" i="19"/>
  <c r="H772" i="19"/>
  <c r="G773" i="19"/>
  <c r="H773" i="19"/>
  <c r="G774" i="19"/>
  <c r="H774" i="19"/>
  <c r="G775" i="19"/>
  <c r="H775" i="19"/>
  <c r="G776" i="19"/>
  <c r="H776" i="19"/>
  <c r="G777" i="19"/>
  <c r="H777" i="19"/>
  <c r="G778" i="19"/>
  <c r="H778" i="19"/>
  <c r="G779" i="19"/>
  <c r="H779" i="19"/>
  <c r="G780" i="19"/>
  <c r="H780" i="19"/>
  <c r="G781" i="19"/>
  <c r="H781" i="19"/>
  <c r="G782" i="19"/>
  <c r="H782" i="19"/>
  <c r="G783" i="19"/>
  <c r="H783" i="19"/>
  <c r="G784" i="19"/>
  <c r="H784" i="19"/>
  <c r="G785" i="19"/>
  <c r="H785" i="19"/>
  <c r="G786" i="19"/>
  <c r="H786" i="19"/>
  <c r="G787" i="19"/>
  <c r="H787" i="19"/>
  <c r="G788" i="19"/>
  <c r="H788" i="19"/>
  <c r="G789" i="19"/>
  <c r="H789" i="19"/>
  <c r="G790" i="19"/>
  <c r="H790" i="19"/>
  <c r="G791" i="19"/>
  <c r="H791" i="19"/>
  <c r="G792" i="19"/>
  <c r="H792" i="19"/>
  <c r="G793" i="19"/>
  <c r="H793" i="19"/>
  <c r="G794" i="19"/>
  <c r="H794" i="19"/>
  <c r="G795" i="19"/>
  <c r="H795" i="19"/>
  <c r="G796" i="19"/>
  <c r="H796" i="19"/>
  <c r="G797" i="19"/>
  <c r="H797" i="19"/>
  <c r="G798" i="19"/>
  <c r="H798" i="19"/>
  <c r="G799" i="19"/>
  <c r="H799" i="19"/>
  <c r="G800" i="19"/>
  <c r="H800" i="19"/>
  <c r="G801" i="19"/>
  <c r="H801" i="19"/>
  <c r="G802" i="19"/>
  <c r="H802" i="19"/>
  <c r="G803" i="19"/>
  <c r="H803" i="19"/>
  <c r="G804" i="19"/>
  <c r="H804" i="19"/>
  <c r="G805" i="19"/>
  <c r="H805" i="19"/>
  <c r="G806" i="19"/>
  <c r="H806" i="19"/>
  <c r="G807" i="19"/>
  <c r="H807" i="19"/>
  <c r="G808" i="19"/>
  <c r="H808" i="19"/>
  <c r="G809" i="19"/>
  <c r="H809" i="19"/>
  <c r="G810" i="19"/>
  <c r="H810" i="19"/>
  <c r="G811" i="19"/>
  <c r="H811" i="19"/>
  <c r="G812" i="19"/>
  <c r="H812" i="19"/>
  <c r="G813" i="19"/>
  <c r="H813" i="19"/>
  <c r="G814" i="19"/>
  <c r="H814" i="19"/>
  <c r="G815" i="19"/>
  <c r="H815" i="19"/>
  <c r="G816" i="19"/>
  <c r="H816" i="19"/>
  <c r="G817" i="19"/>
  <c r="H817" i="19"/>
  <c r="G818" i="19"/>
  <c r="H818" i="19"/>
  <c r="G819" i="19"/>
  <c r="H819" i="19"/>
  <c r="G820" i="19"/>
  <c r="H820" i="19"/>
  <c r="G821" i="19"/>
  <c r="H821" i="19"/>
  <c r="G822" i="19"/>
  <c r="H822" i="19"/>
  <c r="G823" i="19"/>
  <c r="H823" i="19"/>
  <c r="G824" i="19"/>
  <c r="H824" i="19"/>
  <c r="G825" i="19"/>
  <c r="H825" i="19"/>
  <c r="G826" i="19"/>
  <c r="H826" i="19"/>
  <c r="G827" i="19"/>
  <c r="H827" i="19"/>
  <c r="G828" i="19"/>
  <c r="H828" i="19"/>
  <c r="G829" i="19"/>
  <c r="H829" i="19"/>
  <c r="G830" i="19"/>
  <c r="H830" i="19"/>
  <c r="G831" i="19"/>
  <c r="H831" i="19"/>
  <c r="G832" i="19"/>
  <c r="H832" i="19"/>
  <c r="G833" i="19"/>
  <c r="H833" i="19"/>
  <c r="G834" i="19"/>
  <c r="H834" i="19"/>
  <c r="G835" i="19"/>
  <c r="H835" i="19"/>
  <c r="G836" i="19"/>
  <c r="H836" i="19"/>
  <c r="G837" i="19"/>
  <c r="H837" i="19"/>
  <c r="G838" i="19"/>
  <c r="H838" i="19"/>
  <c r="G839" i="19"/>
  <c r="H839" i="19"/>
  <c r="G840" i="19"/>
  <c r="H840" i="19"/>
  <c r="G841" i="19"/>
  <c r="H841" i="19"/>
  <c r="G842" i="19"/>
  <c r="H842" i="19"/>
  <c r="G843" i="19"/>
  <c r="H843" i="19"/>
  <c r="G844" i="19"/>
  <c r="H844" i="19"/>
  <c r="G845" i="19"/>
  <c r="H845" i="19"/>
  <c r="G846" i="19"/>
  <c r="H846" i="19"/>
  <c r="G847" i="19"/>
  <c r="H847" i="19"/>
  <c r="G848" i="19"/>
  <c r="H848" i="19"/>
  <c r="G849" i="19"/>
  <c r="H849" i="19"/>
  <c r="G850" i="19"/>
  <c r="H850" i="19"/>
  <c r="G851" i="19"/>
  <c r="H851" i="19"/>
  <c r="G852" i="19"/>
  <c r="H852" i="19"/>
  <c r="G853" i="19"/>
  <c r="H853" i="19"/>
  <c r="G854" i="19"/>
  <c r="H854" i="19"/>
  <c r="G855" i="19"/>
  <c r="H855" i="19"/>
  <c r="G856" i="19"/>
  <c r="H856" i="19"/>
  <c r="G857" i="19"/>
  <c r="H857" i="19"/>
  <c r="G858" i="19"/>
  <c r="H858" i="19"/>
  <c r="G859" i="19"/>
  <c r="H859" i="19"/>
  <c r="G860" i="19"/>
  <c r="H860" i="19"/>
  <c r="G861" i="19"/>
  <c r="H861" i="19"/>
  <c r="G862" i="19"/>
  <c r="H862" i="19"/>
  <c r="G863" i="19"/>
  <c r="H863" i="19"/>
  <c r="G864" i="19"/>
  <c r="H864" i="19"/>
  <c r="G865" i="19"/>
  <c r="H865" i="19"/>
  <c r="G866" i="19"/>
  <c r="H866" i="19"/>
  <c r="G867" i="19"/>
  <c r="H867" i="19"/>
  <c r="G868" i="19"/>
  <c r="H868" i="19"/>
  <c r="G869" i="19"/>
  <c r="H869" i="19"/>
  <c r="G870" i="19"/>
  <c r="H870" i="19"/>
  <c r="G871" i="19"/>
  <c r="H871" i="19"/>
  <c r="G872" i="19"/>
  <c r="H872" i="19"/>
  <c r="G873" i="19"/>
  <c r="H873" i="19"/>
  <c r="G874" i="19"/>
  <c r="H874" i="19"/>
  <c r="G875" i="19"/>
  <c r="H875" i="19"/>
  <c r="G876" i="19"/>
  <c r="H876" i="19"/>
  <c r="G877" i="19"/>
  <c r="H877" i="19"/>
  <c r="G878" i="19"/>
  <c r="H878" i="19"/>
  <c r="G879" i="19"/>
  <c r="H879" i="19"/>
  <c r="G880" i="19"/>
  <c r="H880" i="19"/>
  <c r="G881" i="19"/>
  <c r="H881" i="19"/>
  <c r="G882" i="19"/>
  <c r="H882" i="19"/>
  <c r="G883" i="19"/>
  <c r="H883" i="19"/>
  <c r="G884" i="19"/>
  <c r="H884" i="19"/>
  <c r="G885" i="19"/>
  <c r="H885" i="19"/>
  <c r="G886" i="19"/>
  <c r="H886" i="19"/>
  <c r="G887" i="19"/>
  <c r="H887" i="19"/>
  <c r="G888" i="19"/>
  <c r="H888" i="19"/>
  <c r="G889" i="19"/>
  <c r="H889" i="19"/>
  <c r="G890" i="19"/>
  <c r="H890" i="19"/>
  <c r="G891" i="19"/>
  <c r="H891" i="19"/>
  <c r="G892" i="19"/>
  <c r="H892" i="19"/>
  <c r="G893" i="19"/>
  <c r="H893" i="19"/>
  <c r="G894" i="19"/>
  <c r="H894" i="19"/>
  <c r="G895" i="19"/>
  <c r="H895" i="19"/>
  <c r="G896" i="19"/>
  <c r="H896" i="19"/>
  <c r="G897" i="19"/>
  <c r="H897" i="19"/>
  <c r="G898" i="19"/>
  <c r="H898" i="19"/>
  <c r="G899" i="19"/>
  <c r="H899" i="19"/>
  <c r="G900" i="19"/>
  <c r="H900" i="19"/>
  <c r="G901" i="19"/>
  <c r="H901" i="19"/>
  <c r="G902" i="19"/>
  <c r="H902" i="19"/>
  <c r="G903" i="19"/>
  <c r="H903" i="19"/>
  <c r="G904" i="19"/>
  <c r="H904" i="19"/>
  <c r="G905" i="19"/>
  <c r="H905" i="19"/>
  <c r="G906" i="19"/>
  <c r="H906" i="19"/>
  <c r="G907" i="19"/>
  <c r="H907" i="19"/>
  <c r="G908" i="19"/>
  <c r="H908" i="19"/>
  <c r="G909" i="19"/>
  <c r="H909" i="19"/>
  <c r="G910" i="19"/>
  <c r="H910" i="19"/>
  <c r="G911" i="19"/>
  <c r="H911" i="19"/>
  <c r="G912" i="19"/>
  <c r="H912" i="19"/>
  <c r="G913" i="19"/>
  <c r="H913" i="19"/>
  <c r="G914" i="19"/>
  <c r="H914" i="19"/>
  <c r="G915" i="19"/>
  <c r="H915" i="19"/>
  <c r="G916" i="19"/>
  <c r="H916" i="19"/>
  <c r="G917" i="19"/>
  <c r="H917" i="19"/>
  <c r="G918" i="19"/>
  <c r="H918" i="19"/>
  <c r="G919" i="19"/>
  <c r="H919" i="19"/>
  <c r="G920" i="19"/>
  <c r="H920" i="19"/>
  <c r="G921" i="19"/>
  <c r="H921" i="19"/>
  <c r="G922" i="19"/>
  <c r="H922" i="19"/>
  <c r="G923" i="19"/>
  <c r="H923" i="19"/>
  <c r="G924" i="19"/>
  <c r="H924" i="19"/>
  <c r="G925" i="19"/>
  <c r="H925" i="19"/>
  <c r="G926" i="19"/>
  <c r="H926" i="19"/>
  <c r="G927" i="19"/>
  <c r="H927" i="19"/>
  <c r="G928" i="19"/>
  <c r="H928" i="19"/>
  <c r="G929" i="19"/>
  <c r="H929" i="19"/>
  <c r="G930" i="19"/>
  <c r="H930" i="19"/>
  <c r="G931" i="19"/>
  <c r="H931" i="19"/>
  <c r="G932" i="19"/>
  <c r="H932" i="19"/>
  <c r="G933" i="19"/>
  <c r="H933" i="19"/>
  <c r="G934" i="19"/>
  <c r="H934" i="19"/>
  <c r="G935" i="19"/>
  <c r="H935" i="19"/>
  <c r="G936" i="19"/>
  <c r="H936" i="19"/>
  <c r="G937" i="19"/>
  <c r="H937" i="19"/>
  <c r="G938" i="19"/>
  <c r="H938" i="19"/>
  <c r="G939" i="19"/>
  <c r="H939" i="19"/>
  <c r="G940" i="19"/>
  <c r="H940" i="19"/>
  <c r="G941" i="19"/>
  <c r="H941" i="19"/>
  <c r="G942" i="19"/>
  <c r="H942" i="19"/>
  <c r="G943" i="19"/>
  <c r="H943" i="19"/>
  <c r="G944" i="19"/>
  <c r="H944" i="19"/>
  <c r="G945" i="19"/>
  <c r="H945" i="19"/>
  <c r="G946" i="19"/>
  <c r="H946" i="19"/>
  <c r="G947" i="19"/>
  <c r="H947" i="19"/>
  <c r="G948" i="19"/>
  <c r="H948" i="19"/>
  <c r="G949" i="19"/>
  <c r="H949" i="19"/>
  <c r="G950" i="19"/>
  <c r="H950" i="19"/>
  <c r="G951" i="19"/>
  <c r="H951" i="19"/>
  <c r="G952" i="19"/>
  <c r="H952" i="19"/>
  <c r="G953" i="19"/>
  <c r="H953" i="19"/>
  <c r="G954" i="19"/>
  <c r="H954" i="19"/>
  <c r="G955" i="19"/>
  <c r="H955" i="19"/>
  <c r="G956" i="19"/>
  <c r="H956" i="19"/>
  <c r="G957" i="19"/>
  <c r="H957" i="19"/>
  <c r="G958" i="19"/>
  <c r="H958" i="19"/>
  <c r="G959" i="19"/>
  <c r="H959" i="19"/>
  <c r="G960" i="19"/>
  <c r="H960" i="19"/>
  <c r="G961" i="19"/>
  <c r="H961" i="19"/>
  <c r="G962" i="19"/>
  <c r="H962" i="19"/>
  <c r="G963" i="19"/>
  <c r="H963" i="19"/>
  <c r="G964" i="19"/>
  <c r="H964" i="19"/>
  <c r="G965" i="19"/>
  <c r="H965" i="19"/>
  <c r="G966" i="19"/>
  <c r="H966" i="19"/>
  <c r="G967" i="19"/>
  <c r="H967" i="19"/>
  <c r="G968" i="19"/>
  <c r="H968" i="19"/>
  <c r="G969" i="19"/>
  <c r="H969" i="19"/>
  <c r="G970" i="19"/>
  <c r="H970" i="19"/>
  <c r="G971" i="19"/>
  <c r="H971" i="19"/>
  <c r="G972" i="19"/>
  <c r="H972" i="19"/>
  <c r="G973" i="19"/>
  <c r="H973" i="19"/>
  <c r="G974" i="19"/>
  <c r="H974" i="19"/>
  <c r="G975" i="19"/>
  <c r="H975" i="19"/>
  <c r="G976" i="19"/>
  <c r="H976" i="19"/>
  <c r="G977" i="19"/>
  <c r="H977" i="19"/>
  <c r="G978" i="19"/>
  <c r="H978" i="19"/>
  <c r="G979" i="19"/>
  <c r="H979" i="19"/>
  <c r="G980" i="19"/>
  <c r="H980" i="19"/>
  <c r="G981" i="19"/>
  <c r="H981" i="19"/>
  <c r="G982" i="19"/>
  <c r="H982" i="19"/>
  <c r="G983" i="19"/>
  <c r="H983" i="19"/>
  <c r="G984" i="19"/>
  <c r="H984" i="19"/>
  <c r="G985" i="19"/>
  <c r="H985" i="19"/>
  <c r="G986" i="19"/>
  <c r="H986" i="19"/>
  <c r="G987" i="19"/>
  <c r="H987" i="19"/>
  <c r="G988" i="19"/>
  <c r="H988" i="19"/>
  <c r="G989" i="19"/>
  <c r="H989" i="19"/>
  <c r="G990" i="19"/>
  <c r="H990" i="19"/>
  <c r="G991" i="19"/>
  <c r="H991" i="19"/>
  <c r="G992" i="19"/>
  <c r="H992" i="19"/>
  <c r="G993" i="19"/>
  <c r="H993" i="19"/>
  <c r="G994" i="19"/>
  <c r="H994" i="19"/>
  <c r="G995" i="19"/>
  <c r="H995" i="19"/>
  <c r="G996" i="19"/>
  <c r="H996" i="19"/>
  <c r="G997" i="19"/>
  <c r="H997" i="19"/>
  <c r="G998" i="19"/>
  <c r="H998" i="19"/>
  <c r="G999" i="19"/>
  <c r="H999" i="19"/>
  <c r="G1000" i="19"/>
  <c r="H1000" i="19"/>
  <c r="G1001" i="19"/>
  <c r="H1001" i="19"/>
  <c r="G1002" i="19"/>
  <c r="H1002" i="19"/>
  <c r="G1003" i="19"/>
  <c r="H1003" i="19"/>
  <c r="G1004" i="19"/>
  <c r="H1004" i="19"/>
  <c r="G1005" i="19"/>
  <c r="H1005" i="19"/>
  <c r="G1006" i="19"/>
  <c r="H1006" i="19"/>
  <c r="G1007" i="19"/>
  <c r="H1007" i="19"/>
  <c r="G1008" i="19"/>
  <c r="H1008" i="19"/>
  <c r="G1009" i="19"/>
  <c r="H1009" i="19"/>
  <c r="G1010" i="19"/>
  <c r="H1010" i="19"/>
  <c r="G1011" i="19"/>
  <c r="H1011" i="19"/>
  <c r="G1012" i="19"/>
  <c r="H1012" i="19"/>
  <c r="G1013" i="19"/>
  <c r="H1013" i="19"/>
  <c r="G1014" i="19"/>
  <c r="H1014" i="19"/>
  <c r="G1015" i="19"/>
  <c r="H1015" i="19"/>
  <c r="G1016" i="19"/>
  <c r="H1016" i="19"/>
  <c r="G1017" i="19"/>
  <c r="H1017" i="19"/>
  <c r="G1018" i="19"/>
  <c r="H1018" i="19"/>
  <c r="G1019" i="19"/>
  <c r="H1019" i="19"/>
  <c r="G1020" i="19"/>
  <c r="H1020" i="19"/>
  <c r="G1021" i="19"/>
  <c r="H1021" i="19"/>
  <c r="G1022" i="19"/>
  <c r="H1022" i="19"/>
  <c r="G1023" i="19"/>
  <c r="H1023" i="19"/>
  <c r="G1024" i="19"/>
  <c r="H1024" i="19"/>
  <c r="G1025" i="19"/>
  <c r="H1025" i="19"/>
  <c r="G1026" i="19"/>
  <c r="H1026" i="19"/>
  <c r="G1027" i="19"/>
  <c r="H1027" i="19"/>
  <c r="G1028" i="19"/>
  <c r="H1028" i="19"/>
  <c r="G1029" i="19"/>
  <c r="H1029" i="19"/>
  <c r="G1030" i="19"/>
  <c r="H1030" i="19"/>
  <c r="G1031" i="19"/>
  <c r="H1031" i="19"/>
  <c r="G1032" i="19"/>
  <c r="H1032" i="19"/>
  <c r="G1033" i="19"/>
  <c r="H1033" i="19"/>
  <c r="G1034" i="19"/>
  <c r="H1034" i="19"/>
  <c r="G1035" i="19"/>
  <c r="H1035" i="19"/>
  <c r="G1036" i="19"/>
  <c r="H1036" i="19"/>
  <c r="G1037" i="19"/>
  <c r="H1037" i="19"/>
  <c r="G1038" i="19"/>
  <c r="H1038" i="19"/>
  <c r="G1039" i="19"/>
  <c r="H1039" i="19"/>
  <c r="G1040" i="19"/>
  <c r="H1040" i="19"/>
  <c r="G1041" i="19"/>
  <c r="H1041" i="19"/>
  <c r="G1042" i="19"/>
  <c r="H1042" i="19"/>
  <c r="G1043" i="19"/>
  <c r="H1043" i="19"/>
  <c r="G1044" i="19"/>
  <c r="H1044" i="19"/>
  <c r="G1045" i="19"/>
  <c r="H1045" i="19"/>
  <c r="G1046" i="19"/>
  <c r="H1046" i="19"/>
  <c r="G1047" i="19"/>
  <c r="H1047" i="19"/>
  <c r="G1048" i="19"/>
  <c r="H1048" i="19"/>
  <c r="G1049" i="19"/>
  <c r="H1049" i="19"/>
  <c r="G1050" i="19"/>
  <c r="H1050" i="19"/>
  <c r="G1051" i="19"/>
  <c r="H1051" i="19"/>
  <c r="G1052" i="19"/>
  <c r="H1052" i="19"/>
  <c r="G1053" i="19"/>
  <c r="H1053" i="19"/>
  <c r="G1054" i="19"/>
  <c r="H1054" i="19"/>
  <c r="G1055" i="19"/>
  <c r="H1055" i="19"/>
  <c r="G1056" i="19"/>
  <c r="H1056" i="19"/>
  <c r="G1057" i="19"/>
  <c r="H1057" i="19"/>
  <c r="G1058" i="19"/>
  <c r="H1058" i="19"/>
  <c r="G1059" i="19"/>
  <c r="H1059" i="19"/>
  <c r="G1060" i="19"/>
  <c r="H1060" i="19"/>
  <c r="G1061" i="19"/>
  <c r="H1061" i="19"/>
  <c r="G1062" i="19"/>
  <c r="H1062" i="19"/>
  <c r="G1063" i="19"/>
  <c r="H1063" i="19"/>
  <c r="G1064" i="19"/>
  <c r="H1064" i="19"/>
  <c r="G1065" i="19"/>
  <c r="H1065" i="19"/>
  <c r="G1066" i="19"/>
  <c r="H1066" i="19"/>
  <c r="G1067" i="19"/>
  <c r="H1067" i="19"/>
  <c r="G1068" i="19"/>
  <c r="H1068" i="19"/>
  <c r="G1069" i="19"/>
  <c r="H1069" i="19"/>
  <c r="G1070" i="19"/>
  <c r="H1070" i="19"/>
  <c r="G1071" i="19"/>
  <c r="H1071" i="19"/>
  <c r="G1072" i="19"/>
  <c r="H1072" i="19"/>
  <c r="G1073" i="19"/>
  <c r="H1073" i="19"/>
  <c r="G1074" i="19"/>
  <c r="H1074" i="19"/>
  <c r="G1075" i="19"/>
  <c r="H1075" i="19"/>
  <c r="G1076" i="19"/>
  <c r="H1076" i="19"/>
  <c r="G1077" i="19"/>
  <c r="H1077" i="19"/>
  <c r="G1078" i="19"/>
  <c r="H1078" i="19"/>
  <c r="G1079" i="19"/>
  <c r="H1079" i="19"/>
  <c r="G1080" i="19"/>
  <c r="H1080" i="19"/>
  <c r="G1081" i="19"/>
  <c r="H1081" i="19"/>
  <c r="G1082" i="19"/>
  <c r="H1082" i="19"/>
  <c r="G1083" i="19"/>
  <c r="H1083" i="19"/>
  <c r="G1084" i="19"/>
  <c r="H1084" i="19"/>
  <c r="G1085" i="19"/>
  <c r="H1085" i="19"/>
  <c r="G1086" i="19"/>
  <c r="H1086" i="19"/>
  <c r="G1087" i="19"/>
  <c r="H1087" i="19"/>
  <c r="G1088" i="19"/>
  <c r="H1088" i="19"/>
  <c r="G1089" i="19"/>
  <c r="H1089" i="19"/>
  <c r="G1090" i="19"/>
  <c r="H1090" i="19"/>
  <c r="G1091" i="19"/>
  <c r="H1091" i="19"/>
  <c r="G1092" i="19"/>
  <c r="H1092" i="19"/>
  <c r="G1093" i="19"/>
  <c r="H1093" i="19"/>
  <c r="G1094" i="19"/>
  <c r="H1094" i="19"/>
  <c r="G1095" i="19"/>
  <c r="H1095" i="19"/>
  <c r="G1096" i="19"/>
  <c r="H1096" i="19"/>
  <c r="G1097" i="19"/>
  <c r="H1097" i="19"/>
  <c r="G1098" i="19"/>
  <c r="H1098" i="19"/>
  <c r="G1099" i="19"/>
  <c r="H1099" i="19"/>
  <c r="G1100" i="19"/>
  <c r="H1100" i="19"/>
  <c r="G1101" i="19"/>
  <c r="H1101" i="19"/>
  <c r="G1102" i="19"/>
  <c r="H1102" i="19"/>
  <c r="G1103" i="19"/>
  <c r="H1103" i="19"/>
  <c r="G1104" i="19"/>
  <c r="H1104" i="19"/>
  <c r="G1105" i="19"/>
  <c r="H1105" i="19"/>
  <c r="G1106" i="19"/>
  <c r="H1106" i="19"/>
  <c r="G1107" i="19"/>
  <c r="H1107" i="19"/>
  <c r="G1108" i="19"/>
  <c r="H1108" i="19"/>
  <c r="G1109" i="19"/>
  <c r="H1109" i="19"/>
  <c r="G1110" i="19"/>
  <c r="H1110" i="19"/>
  <c r="G1111" i="19"/>
  <c r="H1111" i="19"/>
  <c r="G1112" i="19"/>
  <c r="H1112" i="19"/>
  <c r="G1113" i="19"/>
  <c r="H1113" i="19"/>
  <c r="G1114" i="19"/>
  <c r="H1114" i="19"/>
  <c r="G1115" i="19"/>
  <c r="H1115" i="19"/>
  <c r="G1116" i="19"/>
  <c r="H1116" i="19"/>
  <c r="G1117" i="19"/>
  <c r="H1117" i="19"/>
  <c r="G1118" i="19"/>
  <c r="H1118" i="19"/>
  <c r="G1119" i="19"/>
  <c r="H1119" i="19"/>
  <c r="G1120" i="19"/>
  <c r="H1120" i="19"/>
  <c r="G1121" i="19"/>
  <c r="H1121" i="19"/>
  <c r="G1122" i="19"/>
  <c r="H1122" i="19"/>
  <c r="G1123" i="19"/>
  <c r="H1123" i="19"/>
  <c r="G1124" i="19"/>
  <c r="H1124" i="19"/>
  <c r="G1125" i="19"/>
  <c r="H1125" i="19"/>
  <c r="G1126" i="19"/>
  <c r="H1126" i="19"/>
  <c r="G1127" i="19"/>
  <c r="H1127" i="19"/>
  <c r="G1128" i="19"/>
  <c r="H1128" i="19"/>
  <c r="G1129" i="19"/>
  <c r="H1129" i="19"/>
  <c r="G1130" i="19"/>
  <c r="H1130" i="19"/>
  <c r="G1131" i="19"/>
  <c r="H1131" i="19"/>
  <c r="G1132" i="19"/>
  <c r="H1132" i="19"/>
  <c r="G1133" i="19"/>
  <c r="H1133" i="19"/>
  <c r="G1134" i="19"/>
  <c r="H1134" i="19"/>
  <c r="G1135" i="19"/>
  <c r="H1135" i="19"/>
  <c r="G1136" i="19"/>
  <c r="H1136" i="19"/>
  <c r="G1137" i="19"/>
  <c r="H1137" i="19"/>
  <c r="G1138" i="19"/>
  <c r="H1138" i="19"/>
  <c r="G1139" i="19"/>
  <c r="H1139" i="19"/>
  <c r="G1140" i="19"/>
  <c r="H1140" i="19"/>
  <c r="G1141" i="19"/>
  <c r="H1141" i="19"/>
  <c r="G1142" i="19"/>
  <c r="H1142" i="19"/>
  <c r="G1143" i="19"/>
  <c r="H1143" i="19"/>
  <c r="G1144" i="19"/>
  <c r="H1144" i="19"/>
  <c r="G1145" i="19"/>
  <c r="H1145" i="19"/>
  <c r="G1146" i="19"/>
  <c r="H1146" i="19"/>
  <c r="G1147" i="19"/>
  <c r="H1147" i="19"/>
  <c r="G1148" i="19"/>
  <c r="H1148" i="19"/>
  <c r="G1149" i="19"/>
  <c r="H1149" i="19"/>
  <c r="G1150" i="19"/>
  <c r="H1150" i="19"/>
  <c r="G1151" i="19"/>
  <c r="H1151" i="19"/>
  <c r="G1152" i="19"/>
  <c r="H1152" i="19"/>
  <c r="G1153" i="19"/>
  <c r="H1153" i="19"/>
  <c r="G1154" i="19"/>
  <c r="H1154" i="19"/>
  <c r="G1155" i="19"/>
  <c r="H1155" i="19"/>
  <c r="G1156" i="19"/>
  <c r="H1156" i="19"/>
  <c r="G1157" i="19"/>
  <c r="H1157" i="19"/>
  <c r="G1158" i="19"/>
  <c r="H1158" i="19"/>
  <c r="G1159" i="19"/>
  <c r="H1159" i="19"/>
  <c r="G1160" i="19"/>
  <c r="H1160" i="19"/>
  <c r="G1161" i="19"/>
  <c r="H1161" i="19"/>
  <c r="G1162" i="19"/>
  <c r="H1162" i="19"/>
  <c r="G1163" i="19"/>
  <c r="H1163" i="19"/>
  <c r="G1164" i="19"/>
  <c r="H1164" i="19"/>
  <c r="G1165" i="19"/>
  <c r="H1165" i="19"/>
  <c r="G1166" i="19"/>
  <c r="H1166" i="19"/>
  <c r="G1167" i="19"/>
  <c r="H1167" i="19"/>
  <c r="G1168" i="19"/>
  <c r="H1168" i="19"/>
  <c r="G1169" i="19"/>
  <c r="H1169" i="19"/>
  <c r="G1170" i="19"/>
  <c r="H1170" i="19"/>
  <c r="G1171" i="19"/>
  <c r="H1171" i="19"/>
  <c r="G1172" i="19"/>
  <c r="H1172" i="19"/>
  <c r="G1173" i="19"/>
  <c r="H1173" i="19"/>
  <c r="G1174" i="19"/>
  <c r="H1174" i="19"/>
  <c r="G1175" i="19"/>
  <c r="H1175" i="19"/>
  <c r="G1176" i="19"/>
  <c r="H1176" i="19"/>
  <c r="G1177" i="19"/>
  <c r="H1177" i="19"/>
  <c r="G1178" i="19"/>
  <c r="H1178" i="19"/>
  <c r="G1179" i="19"/>
  <c r="H1179" i="19"/>
  <c r="G1180" i="19"/>
  <c r="H1180" i="19"/>
  <c r="G1181" i="19"/>
  <c r="H1181" i="19"/>
  <c r="G1182" i="19"/>
  <c r="H1182" i="19"/>
  <c r="G1183" i="19"/>
  <c r="H1183" i="19"/>
  <c r="G1184" i="19"/>
  <c r="H1184" i="19"/>
  <c r="G1185" i="19"/>
  <c r="H1185" i="19"/>
  <c r="G1186" i="19"/>
  <c r="H1186" i="19"/>
  <c r="G1187" i="19"/>
  <c r="H1187" i="19"/>
  <c r="G1188" i="19"/>
  <c r="H1188" i="19"/>
  <c r="G1189" i="19"/>
  <c r="H1189" i="19"/>
  <c r="G1190" i="19"/>
  <c r="H1190" i="19"/>
  <c r="G1191" i="19"/>
  <c r="H1191" i="19"/>
  <c r="G1192" i="19"/>
  <c r="H1192" i="19"/>
  <c r="G1193" i="19"/>
  <c r="H1193" i="19"/>
  <c r="G1194" i="19"/>
  <c r="H1194" i="19"/>
  <c r="G1195" i="19"/>
  <c r="H1195" i="19"/>
  <c r="G1196" i="19"/>
  <c r="H1196" i="19"/>
  <c r="G1197" i="19"/>
  <c r="H1197" i="19"/>
  <c r="G1198" i="19"/>
  <c r="H1198" i="19"/>
  <c r="G1199" i="19"/>
  <c r="H1199" i="19"/>
  <c r="G1200" i="19"/>
  <c r="H1200" i="19"/>
  <c r="G1201" i="19"/>
  <c r="H1201" i="19"/>
  <c r="G1202" i="19"/>
  <c r="H1202" i="19"/>
  <c r="G1203" i="19"/>
  <c r="H1203" i="19"/>
  <c r="G1204" i="19"/>
  <c r="H1204" i="19"/>
  <c r="G1205" i="19"/>
  <c r="H1205" i="19"/>
  <c r="G1206" i="19"/>
  <c r="H1206" i="19"/>
  <c r="G1207" i="19"/>
  <c r="H1207" i="19"/>
  <c r="G1208" i="19"/>
  <c r="H1208" i="19"/>
  <c r="G1209" i="19"/>
  <c r="H1209" i="19"/>
  <c r="G1210" i="19"/>
  <c r="H1210" i="19"/>
  <c r="G1211" i="19"/>
  <c r="H1211" i="19"/>
  <c r="G1212" i="19"/>
  <c r="H1212" i="19"/>
  <c r="G1213" i="19"/>
  <c r="H1213" i="19"/>
  <c r="G1214" i="19"/>
  <c r="H1214" i="19"/>
  <c r="G1215" i="19"/>
  <c r="H1215" i="19"/>
  <c r="G1216" i="19"/>
  <c r="H1216" i="19"/>
  <c r="G1217" i="19"/>
  <c r="H1217" i="19"/>
  <c r="G1218" i="19"/>
  <c r="H1218" i="19"/>
  <c r="G1219" i="19"/>
  <c r="H1219" i="19"/>
  <c r="G1220" i="19"/>
  <c r="H1220" i="19"/>
  <c r="G1221" i="19"/>
  <c r="H1221" i="19"/>
  <c r="G1222" i="19"/>
  <c r="H1222" i="19"/>
  <c r="G1223" i="19"/>
  <c r="H1223" i="19"/>
  <c r="G1224" i="19"/>
  <c r="H1224" i="19"/>
  <c r="G1225" i="19"/>
  <c r="H1225" i="19"/>
  <c r="G1226" i="19"/>
  <c r="H1226" i="19"/>
  <c r="G1227" i="19"/>
  <c r="H1227" i="19"/>
  <c r="G1228" i="19"/>
  <c r="H1228" i="19"/>
  <c r="G1229" i="19"/>
  <c r="H1229" i="19"/>
  <c r="G1230" i="19"/>
  <c r="H1230" i="19"/>
  <c r="G1231" i="19"/>
  <c r="H1231" i="19"/>
  <c r="G1232" i="19"/>
  <c r="H1232" i="19"/>
  <c r="G1233" i="19"/>
  <c r="H1233" i="19"/>
  <c r="G1234" i="19"/>
  <c r="H1234" i="19"/>
  <c r="G1235" i="19"/>
  <c r="H1235" i="19"/>
  <c r="G1236" i="19"/>
  <c r="H1236" i="19"/>
  <c r="G1237" i="19"/>
  <c r="H1237" i="19"/>
  <c r="G1238" i="19"/>
  <c r="H1238" i="19"/>
  <c r="G1239" i="19"/>
  <c r="H1239" i="19"/>
  <c r="G1240" i="19"/>
  <c r="H1240" i="19"/>
  <c r="G1241" i="19"/>
  <c r="H1241" i="19"/>
  <c r="G1242" i="19"/>
  <c r="H1242" i="19"/>
  <c r="G1243" i="19"/>
  <c r="H1243" i="19"/>
  <c r="G1244" i="19"/>
  <c r="H1244" i="19"/>
  <c r="G1245" i="19"/>
  <c r="H1245" i="19"/>
  <c r="G1246" i="19"/>
  <c r="H1246" i="19"/>
  <c r="G1247" i="19"/>
  <c r="H1247" i="19"/>
  <c r="G1248" i="19"/>
  <c r="H1248" i="19"/>
  <c r="G1249" i="19"/>
  <c r="H1249" i="19"/>
  <c r="G1250" i="19"/>
  <c r="H1250" i="19"/>
  <c r="G1251" i="19"/>
  <c r="H1251" i="19"/>
  <c r="G1252" i="19"/>
  <c r="H1252" i="19"/>
  <c r="G1253" i="19"/>
  <c r="H1253" i="19"/>
  <c r="G1254" i="19"/>
  <c r="H1254" i="19"/>
  <c r="G1255" i="19"/>
  <c r="H1255" i="19"/>
  <c r="G1256" i="19"/>
  <c r="H1256" i="19"/>
  <c r="G1257" i="19"/>
  <c r="H1257" i="19"/>
  <c r="G1258" i="19"/>
  <c r="H1258" i="19"/>
  <c r="G1259" i="19"/>
  <c r="H1259" i="19"/>
  <c r="G1260" i="19"/>
  <c r="H1260" i="19"/>
  <c r="G1261" i="19"/>
  <c r="H1261" i="19"/>
  <c r="G1262" i="19"/>
  <c r="H1262" i="19"/>
  <c r="G1263" i="19"/>
  <c r="H1263" i="19"/>
  <c r="G1264" i="19"/>
  <c r="H1264" i="19"/>
  <c r="G1265" i="19"/>
  <c r="H1265" i="19"/>
  <c r="G1266" i="19"/>
  <c r="H1266" i="19"/>
  <c r="G1267" i="19"/>
  <c r="H1267" i="19"/>
  <c r="G1268" i="19"/>
  <c r="H1268" i="19"/>
  <c r="G1269" i="19"/>
  <c r="H1269" i="19"/>
  <c r="G1270" i="19"/>
  <c r="H1270" i="19"/>
  <c r="G1271" i="19"/>
  <c r="H1271" i="19"/>
  <c r="G1272" i="19"/>
  <c r="H1272" i="19"/>
  <c r="G1273" i="19"/>
  <c r="H1273" i="19"/>
  <c r="G1274" i="19"/>
  <c r="H1274" i="19"/>
  <c r="G1275" i="19"/>
  <c r="H1275" i="19"/>
  <c r="G1276" i="19"/>
  <c r="H1276" i="19"/>
  <c r="G1277" i="19"/>
  <c r="H1277" i="19"/>
  <c r="G1278" i="19"/>
  <c r="H1278" i="19"/>
  <c r="G1279" i="19"/>
  <c r="H1279" i="19"/>
  <c r="G1280" i="19"/>
  <c r="H1280" i="19"/>
  <c r="G1281" i="19"/>
  <c r="H1281" i="19"/>
  <c r="G1282" i="19"/>
  <c r="H1282" i="19"/>
  <c r="G1283" i="19"/>
  <c r="H1283" i="19"/>
  <c r="G1284" i="19"/>
  <c r="H1284" i="19"/>
  <c r="G1285" i="19"/>
  <c r="H1285" i="19"/>
  <c r="G1286" i="19"/>
  <c r="H1286" i="19"/>
  <c r="G1287" i="19"/>
  <c r="H1287" i="19"/>
  <c r="G1288" i="19"/>
  <c r="H1288" i="19"/>
  <c r="G1289" i="19"/>
  <c r="H1289" i="19"/>
  <c r="G1290" i="19"/>
  <c r="H1290" i="19"/>
  <c r="G1291" i="19"/>
  <c r="H1291" i="19"/>
  <c r="G1292" i="19"/>
  <c r="H1292" i="19"/>
  <c r="G1293" i="19"/>
  <c r="H1293" i="19"/>
  <c r="G1294" i="19"/>
  <c r="H1294" i="19"/>
  <c r="G1295" i="19"/>
  <c r="H1295" i="19"/>
  <c r="G1296" i="19"/>
  <c r="H1296" i="19"/>
  <c r="G1297" i="19"/>
  <c r="H1297" i="19"/>
  <c r="G1298" i="19"/>
  <c r="H1298" i="19"/>
  <c r="G1299" i="19"/>
  <c r="H1299" i="19"/>
  <c r="G1300" i="19"/>
  <c r="H1300" i="19"/>
  <c r="G1301" i="19"/>
  <c r="H1301" i="19"/>
  <c r="G1302" i="19"/>
  <c r="H1302" i="19"/>
  <c r="G1303" i="19"/>
  <c r="H1303" i="19"/>
  <c r="G1304" i="19"/>
  <c r="H1304" i="19"/>
  <c r="G1305" i="19"/>
  <c r="H1305" i="19"/>
  <c r="G1306" i="19"/>
  <c r="H1306" i="19"/>
  <c r="G1307" i="19"/>
  <c r="H1307" i="19"/>
  <c r="G1308" i="19"/>
  <c r="H1308" i="19"/>
  <c r="G1309" i="19"/>
  <c r="H1309" i="19"/>
  <c r="G1310" i="19"/>
  <c r="H1310" i="19"/>
  <c r="G1311" i="19"/>
  <c r="H1311" i="19"/>
  <c r="G1312" i="19"/>
  <c r="H1312" i="19"/>
  <c r="G1313" i="19"/>
  <c r="H1313" i="19"/>
  <c r="G1314" i="19"/>
  <c r="H1314" i="19"/>
  <c r="G1315" i="19"/>
  <c r="H1315" i="19"/>
  <c r="G1316" i="19"/>
  <c r="H1316" i="19"/>
  <c r="G1317" i="19"/>
  <c r="H1317" i="19"/>
  <c r="G1318" i="19"/>
  <c r="H1318" i="19"/>
  <c r="G1319" i="19"/>
  <c r="H1319" i="19"/>
  <c r="G1320" i="19"/>
  <c r="H1320" i="19"/>
  <c r="G1321" i="19"/>
  <c r="H1321" i="19"/>
  <c r="G1322" i="19"/>
  <c r="H1322" i="19"/>
  <c r="G1323" i="19"/>
  <c r="H1323" i="19"/>
  <c r="G1324" i="19"/>
  <c r="H1324" i="19"/>
  <c r="G1325" i="19"/>
  <c r="H1325" i="19"/>
  <c r="G1326" i="19"/>
  <c r="H1326" i="19"/>
  <c r="G1327" i="19"/>
  <c r="H1327" i="19"/>
  <c r="G1328" i="19"/>
  <c r="H1328" i="19"/>
  <c r="G1329" i="19"/>
  <c r="H1329" i="19"/>
  <c r="G1330" i="19"/>
  <c r="H1330" i="19"/>
  <c r="G1331" i="19"/>
  <c r="H1331" i="19"/>
  <c r="G1332" i="19"/>
  <c r="H1332" i="19"/>
  <c r="G1333" i="19"/>
  <c r="H1333" i="19"/>
  <c r="G1334" i="19"/>
  <c r="H1334" i="19"/>
  <c r="G1335" i="19"/>
  <c r="H1335" i="19"/>
  <c r="G1336" i="19"/>
  <c r="H1336" i="19"/>
  <c r="G1337" i="19"/>
  <c r="H1337" i="19"/>
  <c r="G1338" i="19"/>
  <c r="H1338" i="19"/>
  <c r="G1339" i="19"/>
  <c r="H1339" i="19"/>
  <c r="G1340" i="19"/>
  <c r="H1340" i="19"/>
  <c r="G1341" i="19"/>
  <c r="H1341" i="19"/>
  <c r="G1342" i="19"/>
  <c r="H1342" i="19"/>
  <c r="G1343" i="19"/>
  <c r="H1343" i="19"/>
  <c r="G1344" i="19"/>
  <c r="H1344" i="19"/>
  <c r="G1345" i="19"/>
  <c r="H1345" i="19"/>
  <c r="G1346" i="19"/>
  <c r="H1346" i="19"/>
  <c r="G1347" i="19"/>
  <c r="H1347" i="19"/>
  <c r="G1348" i="19"/>
  <c r="H1348" i="19"/>
  <c r="G1349" i="19"/>
  <c r="H1349" i="19"/>
  <c r="G1350" i="19"/>
  <c r="H1350" i="19"/>
  <c r="G1351" i="19"/>
  <c r="H1351" i="19"/>
  <c r="G1352" i="19"/>
  <c r="H1352" i="19"/>
  <c r="G1353" i="19"/>
  <c r="H1353" i="19"/>
  <c r="G1354" i="19"/>
  <c r="H1354" i="19"/>
  <c r="G1355" i="19"/>
  <c r="H1355" i="19"/>
  <c r="G1356" i="19"/>
  <c r="H1356" i="19"/>
  <c r="G1357" i="19"/>
  <c r="H1357" i="19"/>
  <c r="G1358" i="19"/>
  <c r="H1358" i="19"/>
  <c r="G1359" i="19"/>
  <c r="H1359" i="19"/>
  <c r="G1360" i="19"/>
  <c r="H1360" i="19"/>
  <c r="G1361" i="19"/>
  <c r="H1361" i="19"/>
  <c r="G1362" i="19"/>
  <c r="H1362" i="19"/>
  <c r="G1363" i="19"/>
  <c r="H1363" i="19"/>
  <c r="G1364" i="19"/>
  <c r="H1364" i="19"/>
  <c r="G1365" i="19"/>
  <c r="H1365" i="19"/>
  <c r="G1366" i="19"/>
  <c r="H1366" i="19"/>
  <c r="G1367" i="19"/>
  <c r="H1367" i="19"/>
  <c r="G1368" i="19"/>
  <c r="H1368" i="19"/>
  <c r="G1369" i="19"/>
  <c r="H1369" i="19"/>
  <c r="G1370" i="19"/>
  <c r="H1370" i="19"/>
  <c r="G1371" i="19"/>
  <c r="H1371" i="19"/>
  <c r="G1372" i="19"/>
  <c r="H1372" i="19"/>
  <c r="G1373" i="19"/>
  <c r="H1373" i="19"/>
  <c r="G1374" i="19"/>
  <c r="H1374" i="19"/>
  <c r="G1375" i="19"/>
  <c r="H1375" i="19"/>
  <c r="G1376" i="19"/>
  <c r="H1376" i="19"/>
  <c r="G1377" i="19"/>
  <c r="H1377" i="19"/>
  <c r="G1378" i="19"/>
  <c r="H1378" i="19"/>
  <c r="G1379" i="19"/>
  <c r="H1379" i="19"/>
  <c r="G1380" i="19"/>
  <c r="H1380" i="19"/>
  <c r="G1381" i="19"/>
  <c r="H1381" i="19"/>
  <c r="G1382" i="19"/>
  <c r="H1382" i="19"/>
  <c r="G1383" i="19"/>
  <c r="H1383" i="19"/>
  <c r="G1384" i="19"/>
  <c r="H1384" i="19"/>
  <c r="G1385" i="19"/>
  <c r="H1385" i="19"/>
  <c r="G1386" i="19"/>
  <c r="H1386" i="19"/>
  <c r="G1387" i="19"/>
  <c r="H1387" i="19"/>
  <c r="G1388" i="19"/>
  <c r="H1388" i="19"/>
  <c r="G1389" i="19"/>
  <c r="H1389" i="19"/>
  <c r="G1390" i="19"/>
  <c r="H1390" i="19"/>
  <c r="G1391" i="19"/>
  <c r="H1391" i="19"/>
  <c r="G1392" i="19"/>
  <c r="H1392" i="19"/>
  <c r="G1393" i="19"/>
  <c r="H1393" i="19"/>
  <c r="G1394" i="19"/>
  <c r="H1394" i="19"/>
  <c r="G1395" i="19"/>
  <c r="H1395" i="19"/>
  <c r="G1396" i="19"/>
  <c r="H1396" i="19"/>
  <c r="G1397" i="19"/>
  <c r="H1397" i="19"/>
  <c r="G1398" i="19"/>
  <c r="H1398" i="19"/>
  <c r="G1399" i="19"/>
  <c r="H1399" i="19"/>
  <c r="G1400" i="19"/>
  <c r="H1400" i="19"/>
  <c r="G1401" i="19"/>
  <c r="H1401" i="19"/>
  <c r="G1402" i="19"/>
  <c r="H1402" i="19"/>
  <c r="G1403" i="19"/>
  <c r="H1403" i="19"/>
  <c r="G1404" i="19"/>
  <c r="H1404" i="19"/>
  <c r="G1405" i="19"/>
  <c r="H1405" i="19"/>
  <c r="G1406" i="19"/>
  <c r="H1406" i="19"/>
  <c r="G1407" i="19"/>
  <c r="H1407" i="19"/>
  <c r="G1408" i="19"/>
  <c r="H1408" i="19"/>
  <c r="G1409" i="19"/>
  <c r="H1409" i="19"/>
  <c r="G1410" i="19"/>
  <c r="H1410" i="19"/>
  <c r="G1411" i="19"/>
  <c r="H1411" i="19"/>
  <c r="G1412" i="19"/>
  <c r="H1412" i="19"/>
  <c r="G1413" i="19"/>
  <c r="H1413" i="19"/>
  <c r="G1414" i="19"/>
  <c r="H1414" i="19"/>
  <c r="G1415" i="19"/>
  <c r="H1415" i="19"/>
  <c r="G1416" i="19"/>
  <c r="H1416" i="19"/>
  <c r="G1417" i="19"/>
  <c r="H1417" i="19"/>
  <c r="G1418" i="19"/>
  <c r="H1418" i="19"/>
  <c r="G1419" i="19"/>
  <c r="H1419" i="19"/>
  <c r="G1420" i="19"/>
  <c r="H1420" i="19"/>
  <c r="G1421" i="19"/>
  <c r="H1421" i="19"/>
  <c r="G1422" i="19"/>
  <c r="H1422" i="19"/>
  <c r="G1423" i="19"/>
  <c r="H1423" i="19"/>
  <c r="G1424" i="19"/>
  <c r="H1424" i="19"/>
  <c r="G1425" i="19"/>
  <c r="H1425" i="19"/>
  <c r="G1426" i="19"/>
  <c r="H1426" i="19"/>
  <c r="G1427" i="19"/>
  <c r="H1427" i="19"/>
  <c r="G1428" i="19"/>
  <c r="H1428" i="19"/>
  <c r="G1429" i="19"/>
  <c r="H1429" i="19"/>
  <c r="G1430" i="19"/>
  <c r="H1430" i="19"/>
  <c r="G1431" i="19"/>
  <c r="H1431" i="19"/>
  <c r="G1432" i="19"/>
  <c r="H1432" i="19"/>
  <c r="D1381" i="26"/>
  <c r="B1381" i="26"/>
  <c r="C1381" i="26" s="1"/>
  <c r="A454" i="19"/>
  <c r="H227" i="19"/>
  <c r="H320" i="19"/>
  <c r="BH3" i="19" l="1"/>
  <c r="BH4" i="19"/>
  <c r="BH5" i="19"/>
  <c r="BH6" i="19"/>
  <c r="BH7" i="19"/>
  <c r="BH8" i="19"/>
  <c r="BH9" i="19"/>
  <c r="BH10" i="19"/>
  <c r="BH11" i="19"/>
  <c r="BH12" i="19"/>
  <c r="BH13" i="19"/>
  <c r="BH14" i="19"/>
  <c r="BH15" i="19"/>
  <c r="BH16" i="19"/>
  <c r="BH17" i="19"/>
  <c r="BH18" i="19"/>
  <c r="BH19" i="19"/>
  <c r="BH20" i="19"/>
  <c r="BH21" i="19"/>
  <c r="BH22" i="19"/>
  <c r="BH23" i="19"/>
  <c r="BH24" i="19"/>
  <c r="BH25" i="19"/>
  <c r="BH26" i="19"/>
  <c r="BH27" i="19"/>
  <c r="BH28" i="19"/>
  <c r="BH29" i="19"/>
  <c r="BH30" i="19"/>
  <c r="BH31" i="19"/>
  <c r="BH32" i="19"/>
  <c r="BH33" i="19"/>
  <c r="BH34" i="19"/>
  <c r="BH35" i="19"/>
  <c r="BH36" i="19"/>
  <c r="BH37" i="19"/>
  <c r="BH38" i="19"/>
  <c r="BH39" i="19"/>
  <c r="BH40" i="19"/>
  <c r="BH41" i="19"/>
  <c r="BH42" i="19"/>
  <c r="BH43" i="19"/>
  <c r="BH44" i="19"/>
  <c r="BH45" i="19"/>
  <c r="BH46" i="19"/>
  <c r="BH47" i="19"/>
  <c r="BH48" i="19"/>
  <c r="BH49" i="19"/>
  <c r="BH50" i="19"/>
  <c r="BH51" i="19"/>
  <c r="BH52" i="19"/>
  <c r="BH53" i="19"/>
  <c r="BH54" i="19"/>
  <c r="BH55" i="19"/>
  <c r="BH56" i="19"/>
  <c r="BH57" i="19"/>
  <c r="BH58" i="19"/>
  <c r="BH59" i="19"/>
  <c r="BH60" i="19"/>
  <c r="BH61" i="19"/>
  <c r="BH62" i="19"/>
  <c r="BH63" i="19"/>
  <c r="BH64" i="19"/>
  <c r="BH65" i="19"/>
  <c r="BH66" i="19"/>
  <c r="BH67" i="19"/>
  <c r="BH68" i="19"/>
  <c r="BH69" i="19"/>
  <c r="BH70" i="19"/>
  <c r="BH71" i="19"/>
  <c r="BH72" i="19"/>
  <c r="BH73" i="19"/>
  <c r="BH74" i="19"/>
  <c r="BH75" i="19"/>
  <c r="BH76" i="19"/>
  <c r="BH77" i="19"/>
  <c r="BH78" i="19"/>
  <c r="BH79" i="19"/>
  <c r="BH80" i="19"/>
  <c r="BH81" i="19"/>
  <c r="BH82" i="19"/>
  <c r="BH83" i="19"/>
  <c r="BH84" i="19"/>
  <c r="BH85" i="19"/>
  <c r="BH86" i="19"/>
  <c r="BH87" i="19"/>
  <c r="BH88" i="19"/>
  <c r="BH89" i="19"/>
  <c r="BH90" i="19"/>
  <c r="BH91" i="19"/>
  <c r="BH92" i="19"/>
  <c r="BH93" i="19"/>
  <c r="BH94" i="19"/>
  <c r="BH95" i="19"/>
  <c r="BH96" i="19"/>
  <c r="BH97" i="19"/>
  <c r="BH98" i="19"/>
  <c r="BH99" i="19"/>
  <c r="BH100" i="19"/>
  <c r="BH101" i="19"/>
  <c r="BH102" i="19"/>
  <c r="BH103" i="19"/>
  <c r="BH104" i="19"/>
  <c r="BH105" i="19"/>
  <c r="BH106" i="19"/>
  <c r="BH107" i="19"/>
  <c r="BH108" i="19"/>
  <c r="BH109" i="19"/>
  <c r="BH110" i="19"/>
  <c r="BH111" i="19"/>
  <c r="BH112" i="19"/>
  <c r="BH113" i="19"/>
  <c r="BH114" i="19"/>
  <c r="BH115" i="19"/>
  <c r="BH116" i="19"/>
  <c r="BH117" i="19"/>
  <c r="BH118" i="19"/>
  <c r="BH119" i="19"/>
  <c r="BH120" i="19"/>
  <c r="BH121" i="19"/>
  <c r="BH122" i="19"/>
  <c r="BH123" i="19"/>
  <c r="BH124" i="19"/>
  <c r="BH125" i="19"/>
  <c r="BH126" i="19"/>
  <c r="BH127" i="19"/>
  <c r="BH128" i="19"/>
  <c r="BH129" i="19"/>
  <c r="BH130" i="19"/>
  <c r="BH131" i="19"/>
  <c r="BH132" i="19"/>
  <c r="BH133" i="19"/>
  <c r="BH134" i="19"/>
  <c r="BH135" i="19"/>
  <c r="BH136" i="19"/>
  <c r="BH137" i="19"/>
  <c r="BH138" i="19"/>
  <c r="BH139" i="19"/>
  <c r="BH140" i="19"/>
  <c r="BH141" i="19"/>
  <c r="BH142" i="19"/>
  <c r="BH143" i="19"/>
  <c r="BH144" i="19"/>
  <c r="BH145" i="19"/>
  <c r="BH146" i="19"/>
  <c r="BH147" i="19"/>
  <c r="BH148" i="19"/>
  <c r="BH149" i="19"/>
  <c r="BH150" i="19"/>
  <c r="BH151" i="19"/>
  <c r="BH152" i="19"/>
  <c r="BH153" i="19"/>
  <c r="BH154" i="19"/>
  <c r="BH155" i="19"/>
  <c r="BH156" i="19"/>
  <c r="BH157" i="19"/>
  <c r="BH158" i="19"/>
  <c r="BH159" i="19"/>
  <c r="BH160" i="19"/>
  <c r="BH161" i="19"/>
  <c r="BH162" i="19"/>
  <c r="BH163" i="19"/>
  <c r="BH164" i="19"/>
  <c r="BH165" i="19"/>
  <c r="BH166" i="19"/>
  <c r="BH167" i="19"/>
  <c r="BH168" i="19"/>
  <c r="BH169" i="19"/>
  <c r="BH170" i="19"/>
  <c r="BH171" i="19"/>
  <c r="BH172" i="19"/>
  <c r="BH173" i="19"/>
  <c r="BH174" i="19"/>
  <c r="BH175" i="19"/>
  <c r="BH176" i="19"/>
  <c r="BH177" i="19"/>
  <c r="BH178" i="19"/>
  <c r="BH179" i="19"/>
  <c r="BH180" i="19"/>
  <c r="BH181" i="19"/>
  <c r="BH182" i="19"/>
  <c r="BH183" i="19"/>
  <c r="BH184" i="19"/>
  <c r="BH185" i="19"/>
  <c r="BH186" i="19"/>
  <c r="BH187" i="19"/>
  <c r="BH188" i="19"/>
  <c r="BH189" i="19"/>
  <c r="BH190" i="19"/>
  <c r="BH191" i="19"/>
  <c r="BH192" i="19"/>
  <c r="BH193" i="19"/>
  <c r="BH194" i="19"/>
  <c r="BH195" i="19"/>
  <c r="BH196" i="19"/>
  <c r="BH197" i="19"/>
  <c r="BH198" i="19"/>
  <c r="BH199" i="19"/>
  <c r="BH200" i="19"/>
  <c r="BH201" i="19"/>
  <c r="BH202" i="19"/>
  <c r="BH203" i="19"/>
  <c r="BH204" i="19"/>
  <c r="BH205" i="19"/>
  <c r="BH206" i="19"/>
  <c r="BH207" i="19"/>
  <c r="BH208" i="19"/>
  <c r="BH209" i="19"/>
  <c r="BH210" i="19"/>
  <c r="BH211" i="19"/>
  <c r="BH212" i="19"/>
  <c r="BH213" i="19"/>
  <c r="BH214" i="19"/>
  <c r="BH215" i="19"/>
  <c r="BH216" i="19"/>
  <c r="BH217" i="19"/>
  <c r="BH218" i="19"/>
  <c r="BH219" i="19"/>
  <c r="BH220" i="19"/>
  <c r="BH221" i="19"/>
  <c r="BH222" i="19"/>
  <c r="BH223" i="19"/>
  <c r="BH224" i="19"/>
  <c r="BH225" i="19"/>
  <c r="BH226" i="19"/>
  <c r="BH227" i="19"/>
  <c r="BH228" i="19"/>
  <c r="BH229" i="19"/>
  <c r="BH230" i="19"/>
  <c r="BH231" i="19"/>
  <c r="BH232" i="19"/>
  <c r="BH233" i="19"/>
  <c r="BH234" i="19"/>
  <c r="BH235" i="19"/>
  <c r="BH236" i="19"/>
  <c r="BH237" i="19"/>
  <c r="BH238" i="19"/>
  <c r="BH239" i="19"/>
  <c r="BH240" i="19"/>
  <c r="BH241" i="19"/>
  <c r="BH242" i="19"/>
  <c r="BH243" i="19"/>
  <c r="BH244" i="19"/>
  <c r="BH245" i="19"/>
  <c r="BH246" i="19"/>
  <c r="BH247" i="19"/>
  <c r="BH248" i="19"/>
  <c r="BH249" i="19"/>
  <c r="BH250" i="19"/>
  <c r="BH251" i="19"/>
  <c r="BH252" i="19"/>
  <c r="BH253" i="19"/>
  <c r="BH254" i="19"/>
  <c r="BH255" i="19"/>
  <c r="BH256" i="19"/>
  <c r="BH257" i="19"/>
  <c r="BH258" i="19"/>
  <c r="BH259" i="19"/>
  <c r="BH260" i="19"/>
  <c r="BH261" i="19"/>
  <c r="BH262" i="19"/>
  <c r="BH263" i="19"/>
  <c r="BH264" i="19"/>
  <c r="BH265" i="19"/>
  <c r="BH266" i="19"/>
  <c r="BH267" i="19"/>
  <c r="BH268" i="19"/>
  <c r="BH269" i="19"/>
  <c r="BH270" i="19"/>
  <c r="BH271" i="19"/>
  <c r="BH272" i="19"/>
  <c r="BH273" i="19"/>
  <c r="BH274" i="19"/>
  <c r="BH275" i="19"/>
  <c r="BH276" i="19"/>
  <c r="BH277" i="19"/>
  <c r="BH278" i="19"/>
  <c r="BH279" i="19"/>
  <c r="BH280" i="19"/>
  <c r="BH281" i="19"/>
  <c r="BH282" i="19"/>
  <c r="BH283" i="19"/>
  <c r="BH284" i="19"/>
  <c r="BH285" i="19"/>
  <c r="BH286" i="19"/>
  <c r="BH287" i="19"/>
  <c r="BH288" i="19"/>
  <c r="BH289" i="19"/>
  <c r="BH290" i="19"/>
  <c r="BH291" i="19"/>
  <c r="BH292" i="19"/>
  <c r="BH293" i="19"/>
  <c r="BH294" i="19"/>
  <c r="BH295" i="19"/>
  <c r="BH296" i="19"/>
  <c r="BH297" i="19"/>
  <c r="BH298" i="19"/>
  <c r="BH299" i="19"/>
  <c r="BH300" i="19"/>
  <c r="BH301" i="19"/>
  <c r="BH302" i="19"/>
  <c r="BH303" i="19"/>
  <c r="BH304" i="19"/>
  <c r="BH305" i="19"/>
  <c r="BH306" i="19"/>
  <c r="BH308" i="19"/>
  <c r="BH309" i="19"/>
  <c r="BH310" i="19"/>
  <c r="BH311" i="19"/>
  <c r="BH312" i="19"/>
  <c r="BH313" i="19"/>
  <c r="BH314" i="19"/>
  <c r="BH315" i="19"/>
  <c r="BH316" i="19"/>
  <c r="BH317" i="19"/>
  <c r="BH318" i="19"/>
  <c r="BH319" i="19"/>
  <c r="BH320" i="19"/>
  <c r="BH321" i="19"/>
  <c r="BH322" i="19"/>
  <c r="BH2" i="19"/>
  <c r="BE322" i="19"/>
  <c r="BE321" i="19"/>
  <c r="BE320" i="19"/>
  <c r="BE319" i="19"/>
  <c r="BE318" i="19"/>
  <c r="BE317" i="19"/>
  <c r="BE316" i="19"/>
  <c r="BE315" i="19"/>
  <c r="BE314" i="19"/>
  <c r="BE313" i="19"/>
  <c r="BE312" i="19"/>
  <c r="BE311" i="19"/>
  <c r="BE310" i="19"/>
  <c r="BE309" i="19"/>
  <c r="BE308" i="19"/>
  <c r="BE306" i="19"/>
  <c r="BE305" i="19"/>
  <c r="BE304" i="19"/>
  <c r="BE303" i="19"/>
  <c r="BE302" i="19"/>
  <c r="BE301" i="19"/>
  <c r="BE300" i="19"/>
  <c r="BE299" i="19"/>
  <c r="BE298" i="19"/>
  <c r="BE297" i="19"/>
  <c r="BE296" i="19"/>
  <c r="BE295" i="19"/>
  <c r="BE294" i="19"/>
  <c r="BE293" i="19"/>
  <c r="BE292" i="19"/>
  <c r="BE291" i="19"/>
  <c r="BE290" i="19"/>
  <c r="BE289" i="19"/>
  <c r="BE288" i="19"/>
  <c r="BE287" i="19"/>
  <c r="BE286" i="19"/>
  <c r="BE285" i="19"/>
  <c r="BE284" i="19"/>
  <c r="BE283" i="19"/>
  <c r="BE282" i="19"/>
  <c r="BE281" i="19"/>
  <c r="BE280" i="19"/>
  <c r="BE279" i="19"/>
  <c r="BE278" i="19"/>
  <c r="BE277" i="19"/>
  <c r="BE276" i="19"/>
  <c r="BE275" i="19"/>
  <c r="BE274" i="19"/>
  <c r="BE273" i="19"/>
  <c r="BE272" i="19"/>
  <c r="BE271" i="19"/>
  <c r="BE270" i="19"/>
  <c r="BE269" i="19"/>
  <c r="BE268" i="19"/>
  <c r="BE267" i="19"/>
  <c r="BE266" i="19"/>
  <c r="BE265" i="19"/>
  <c r="BE264" i="19"/>
  <c r="BE263" i="19"/>
  <c r="BE262" i="19"/>
  <c r="BE261" i="19"/>
  <c r="BE260" i="19"/>
  <c r="BE259" i="19"/>
  <c r="BE258" i="19"/>
  <c r="BE257" i="19"/>
  <c r="BE256" i="19"/>
  <c r="BE255" i="19"/>
  <c r="BE254" i="19"/>
  <c r="BE253" i="19"/>
  <c r="BE252" i="19"/>
  <c r="BE251" i="19"/>
  <c r="BE250" i="19"/>
  <c r="BE249" i="19"/>
  <c r="BE248" i="19"/>
  <c r="BE247" i="19"/>
  <c r="BE246" i="19"/>
  <c r="BE245" i="19"/>
  <c r="BE244" i="19"/>
  <c r="BE243" i="19"/>
  <c r="BE242" i="19"/>
  <c r="BE241" i="19"/>
  <c r="BE240" i="19"/>
  <c r="BE239" i="19"/>
  <c r="BE238" i="19"/>
  <c r="BE237" i="19"/>
  <c r="BE236" i="19"/>
  <c r="BE235" i="19"/>
  <c r="BE234" i="19"/>
  <c r="BE233" i="19"/>
  <c r="BE232" i="19"/>
  <c r="BE231" i="19"/>
  <c r="BE230" i="19"/>
  <c r="BE229" i="19"/>
  <c r="BE228" i="19"/>
  <c r="BE227" i="19"/>
  <c r="BE226" i="19"/>
  <c r="BE225" i="19"/>
  <c r="BE224" i="19"/>
  <c r="BE223" i="19"/>
  <c r="BE222" i="19"/>
  <c r="BE221" i="19"/>
  <c r="BE220" i="19"/>
  <c r="BE219" i="19"/>
  <c r="BE218" i="19"/>
  <c r="BE217" i="19"/>
  <c r="BE216" i="19"/>
  <c r="BE215" i="19"/>
  <c r="BE214" i="19"/>
  <c r="BE213" i="19"/>
  <c r="BE212" i="19"/>
  <c r="BE211" i="19"/>
  <c r="BE210" i="19"/>
  <c r="BE209" i="19"/>
  <c r="BE208" i="19"/>
  <c r="BE207" i="19"/>
  <c r="BE206" i="19"/>
  <c r="BE205" i="19"/>
  <c r="BE204" i="19"/>
  <c r="BE203" i="19"/>
  <c r="BE202" i="19"/>
  <c r="BE201" i="19"/>
  <c r="BE200" i="19"/>
  <c r="BE199" i="19"/>
  <c r="BE198" i="19"/>
  <c r="BE197" i="19"/>
  <c r="BE196" i="19"/>
  <c r="BE195" i="19"/>
  <c r="BE194" i="19"/>
  <c r="BE193" i="19"/>
  <c r="BE192" i="19"/>
  <c r="BE191" i="19"/>
  <c r="BE190" i="19"/>
  <c r="BE189" i="19"/>
  <c r="BE188" i="19"/>
  <c r="BE187" i="19"/>
  <c r="BE186" i="19"/>
  <c r="BE185" i="19"/>
  <c r="BE184" i="19"/>
  <c r="BE183" i="19"/>
  <c r="BE182" i="19"/>
  <c r="BE181" i="19"/>
  <c r="BE180" i="19"/>
  <c r="BE179" i="19"/>
  <c r="BE178" i="19"/>
  <c r="BE177" i="19"/>
  <c r="BE176" i="19"/>
  <c r="BE175" i="19"/>
  <c r="BE174" i="19"/>
  <c r="BE173" i="19"/>
  <c r="BE172" i="19"/>
  <c r="BE171" i="19"/>
  <c r="BE170" i="19"/>
  <c r="BE169" i="19"/>
  <c r="BE168" i="19"/>
  <c r="BE167" i="19"/>
  <c r="BE166" i="19"/>
  <c r="BE165" i="19"/>
  <c r="BE164" i="19"/>
  <c r="BE163" i="19"/>
  <c r="BE162" i="19"/>
  <c r="BE161" i="19"/>
  <c r="BE160" i="19"/>
  <c r="BE159" i="19"/>
  <c r="BE158" i="19"/>
  <c r="BE157" i="19"/>
  <c r="BE156" i="19"/>
  <c r="BE155" i="19"/>
  <c r="BE154" i="19"/>
  <c r="BE153" i="19"/>
  <c r="BE152" i="19"/>
  <c r="BE151" i="19"/>
  <c r="BE150" i="19"/>
  <c r="BE149" i="19"/>
  <c r="BE148" i="19"/>
  <c r="BE147" i="19"/>
  <c r="BE146" i="19"/>
  <c r="BE145" i="19"/>
  <c r="BE144" i="19"/>
  <c r="BE143" i="19"/>
  <c r="BE142" i="19"/>
  <c r="BE141" i="19"/>
  <c r="BE140" i="19"/>
  <c r="BE139" i="19"/>
  <c r="BE138" i="19"/>
  <c r="BE137" i="19"/>
  <c r="BE136" i="19"/>
  <c r="BE135" i="19"/>
  <c r="BE134" i="19"/>
  <c r="BE133" i="19"/>
  <c r="BE132" i="19"/>
  <c r="BE131" i="19"/>
  <c r="BE130" i="19"/>
  <c r="BE129" i="19"/>
  <c r="BE128" i="19"/>
  <c r="BE127" i="19"/>
  <c r="BE126" i="19"/>
  <c r="BE125" i="19"/>
  <c r="BE124" i="19"/>
  <c r="BE123" i="19"/>
  <c r="BE122" i="19"/>
  <c r="BE121" i="19"/>
  <c r="BE120" i="19"/>
  <c r="BE119" i="19"/>
  <c r="BE118" i="19"/>
  <c r="BE117" i="19"/>
  <c r="BE116" i="19"/>
  <c r="BE115" i="19"/>
  <c r="BE114" i="19"/>
  <c r="BE113" i="19"/>
  <c r="BE112" i="19"/>
  <c r="BE111" i="19"/>
  <c r="BE110" i="19"/>
  <c r="BE109" i="19"/>
  <c r="BE108" i="19"/>
  <c r="BE107" i="19"/>
  <c r="BE106" i="19"/>
  <c r="BE105" i="19"/>
  <c r="BE104" i="19"/>
  <c r="BE103" i="19"/>
  <c r="BE102" i="19"/>
  <c r="BE101" i="19"/>
  <c r="BE100" i="19"/>
  <c r="BE99" i="19"/>
  <c r="BE98" i="19"/>
  <c r="BE97" i="19"/>
  <c r="BE96" i="19"/>
  <c r="BE95" i="19"/>
  <c r="BE94" i="19"/>
  <c r="BE93" i="19"/>
  <c r="BE92" i="19"/>
  <c r="BE91" i="19"/>
  <c r="BE90" i="19"/>
  <c r="BE89" i="19"/>
  <c r="BE88" i="19"/>
  <c r="BE87" i="19"/>
  <c r="BE86" i="19"/>
  <c r="BE85" i="19"/>
  <c r="BE84" i="19"/>
  <c r="BE83" i="19"/>
  <c r="BE82" i="19"/>
  <c r="BE81" i="19"/>
  <c r="BE80" i="19"/>
  <c r="BE79" i="19"/>
  <c r="BE78" i="19"/>
  <c r="BE77" i="19"/>
  <c r="BE76" i="19"/>
  <c r="BE75" i="19"/>
  <c r="BE74" i="19"/>
  <c r="BE73" i="19"/>
  <c r="BE72" i="19"/>
  <c r="BE71" i="19"/>
  <c r="BE70" i="19"/>
  <c r="BE69" i="19"/>
  <c r="BE68" i="19"/>
  <c r="BE67" i="19"/>
  <c r="BE66" i="19"/>
  <c r="BE65" i="19"/>
  <c r="BE64" i="19"/>
  <c r="BE63" i="19"/>
  <c r="BE62" i="19"/>
  <c r="BE61" i="19"/>
  <c r="BE60" i="19"/>
  <c r="BE59" i="19"/>
  <c r="BE58" i="19"/>
  <c r="BE57" i="19"/>
  <c r="BE56" i="19"/>
  <c r="BE55" i="19"/>
  <c r="BE54" i="19"/>
  <c r="BE53" i="19"/>
  <c r="BE52" i="19"/>
  <c r="BE51" i="19"/>
  <c r="BE50" i="19"/>
  <c r="BE49" i="19"/>
  <c r="BE48" i="19"/>
  <c r="BE47" i="19"/>
  <c r="BE46" i="19"/>
  <c r="BE45" i="19"/>
  <c r="BE44" i="19"/>
  <c r="BE43" i="19"/>
  <c r="BE42" i="19"/>
  <c r="BE41" i="19"/>
  <c r="BE40" i="19"/>
  <c r="BE39" i="19"/>
  <c r="BE38" i="19"/>
  <c r="BE37" i="19"/>
  <c r="BE36" i="19"/>
  <c r="BE35" i="19"/>
  <c r="BE34" i="19"/>
  <c r="BE33" i="19"/>
  <c r="BE32" i="19"/>
  <c r="BE31" i="19"/>
  <c r="BE30" i="19"/>
  <c r="BE29" i="19"/>
  <c r="BE28" i="19"/>
  <c r="BE27" i="19"/>
  <c r="BE26" i="19"/>
  <c r="BE25" i="19"/>
  <c r="BE24" i="19"/>
  <c r="BE23" i="19"/>
  <c r="BE22" i="19"/>
  <c r="BE21" i="19"/>
  <c r="BE20" i="19"/>
  <c r="BE19" i="19"/>
  <c r="BE18" i="19"/>
  <c r="BE17" i="19"/>
  <c r="BE16" i="19"/>
  <c r="BE15" i="19"/>
  <c r="BE14" i="19"/>
  <c r="BE13" i="19"/>
  <c r="BE12" i="19"/>
  <c r="BE11" i="19"/>
  <c r="BE10" i="19"/>
  <c r="BE9" i="19"/>
  <c r="BE8" i="19"/>
  <c r="BE7" i="19"/>
  <c r="BE6" i="19"/>
  <c r="BE5" i="19"/>
  <c r="BE4" i="19"/>
  <c r="BE3" i="19"/>
  <c r="BE2" i="19"/>
  <c r="BB3" i="19"/>
  <c r="BB4" i="19"/>
  <c r="BB5" i="19"/>
  <c r="BB6" i="19"/>
  <c r="BB7" i="19"/>
  <c r="BB8" i="19"/>
  <c r="BB9" i="19"/>
  <c r="BB10" i="19"/>
  <c r="BB11" i="19"/>
  <c r="BB12" i="19"/>
  <c r="BB13" i="19"/>
  <c r="BB14" i="19"/>
  <c r="BB15" i="19"/>
  <c r="BB16" i="19"/>
  <c r="BB17" i="19"/>
  <c r="BB18" i="19"/>
  <c r="BB19" i="19"/>
  <c r="BB20" i="19"/>
  <c r="BB21" i="19"/>
  <c r="BB22" i="19"/>
  <c r="BB23" i="19"/>
  <c r="BB24" i="19"/>
  <c r="BB25" i="19"/>
  <c r="BB26" i="19"/>
  <c r="BB27" i="19"/>
  <c r="BB28" i="19"/>
  <c r="BB29" i="19"/>
  <c r="BB30" i="19"/>
  <c r="BB31" i="19"/>
  <c r="BB32" i="19"/>
  <c r="BB33" i="19"/>
  <c r="BB34" i="19"/>
  <c r="BB35" i="19"/>
  <c r="BB36" i="19"/>
  <c r="BB37" i="19"/>
  <c r="BB38" i="19"/>
  <c r="BB39" i="19"/>
  <c r="BB40" i="19"/>
  <c r="BB41" i="19"/>
  <c r="BB42" i="19"/>
  <c r="BB43" i="19"/>
  <c r="BB44" i="19"/>
  <c r="BB45" i="19"/>
  <c r="BB46" i="19"/>
  <c r="BB47" i="19"/>
  <c r="BB48" i="19"/>
  <c r="BB49" i="19"/>
  <c r="BB50" i="19"/>
  <c r="BB51" i="19"/>
  <c r="BB52" i="19"/>
  <c r="BB53" i="19"/>
  <c r="BB54" i="19"/>
  <c r="BB55" i="19"/>
  <c r="BB56" i="19"/>
  <c r="BB57" i="19"/>
  <c r="BB58" i="19"/>
  <c r="BB59" i="19"/>
  <c r="BB60" i="19"/>
  <c r="BB61" i="19"/>
  <c r="BB62" i="19"/>
  <c r="BB63" i="19"/>
  <c r="BB64" i="19"/>
  <c r="BB65" i="19"/>
  <c r="BB66" i="19"/>
  <c r="BB67" i="19"/>
  <c r="BB68" i="19"/>
  <c r="BB69" i="19"/>
  <c r="BB70" i="19"/>
  <c r="BB71" i="19"/>
  <c r="BB72" i="19"/>
  <c r="BB73" i="19"/>
  <c r="BB74" i="19"/>
  <c r="BB75" i="19"/>
  <c r="BB76" i="19"/>
  <c r="BB77" i="19"/>
  <c r="BB78" i="19"/>
  <c r="BB79" i="19"/>
  <c r="BB80" i="19"/>
  <c r="BB81" i="19"/>
  <c r="BB82" i="19"/>
  <c r="BB83" i="19"/>
  <c r="BB84" i="19"/>
  <c r="BB85" i="19"/>
  <c r="BB86" i="19"/>
  <c r="BB87" i="19"/>
  <c r="BB88" i="19"/>
  <c r="BB89" i="19"/>
  <c r="BB90" i="19"/>
  <c r="BB91" i="19"/>
  <c r="BB92" i="19"/>
  <c r="BB93" i="19"/>
  <c r="BB94" i="19"/>
  <c r="BB95" i="19"/>
  <c r="BB96" i="19"/>
  <c r="BB97" i="19"/>
  <c r="BB98" i="19"/>
  <c r="BB99" i="19"/>
  <c r="BB100" i="19"/>
  <c r="BB101" i="19"/>
  <c r="BB102" i="19"/>
  <c r="BB103" i="19"/>
  <c r="BB104" i="19"/>
  <c r="BB105" i="19"/>
  <c r="BB106" i="19"/>
  <c r="BB107" i="19"/>
  <c r="BB108" i="19"/>
  <c r="BB109" i="19"/>
  <c r="BB110" i="19"/>
  <c r="BB111" i="19"/>
  <c r="BB112" i="19"/>
  <c r="BB113" i="19"/>
  <c r="BB114" i="19"/>
  <c r="BB115" i="19"/>
  <c r="BB116" i="19"/>
  <c r="BB117" i="19"/>
  <c r="BB118" i="19"/>
  <c r="BB119" i="19"/>
  <c r="BB120" i="19"/>
  <c r="BB121" i="19"/>
  <c r="BB122" i="19"/>
  <c r="BB123" i="19"/>
  <c r="BB124" i="19"/>
  <c r="BB125" i="19"/>
  <c r="BB126" i="19"/>
  <c r="BB127" i="19"/>
  <c r="BB128" i="19"/>
  <c r="BB129" i="19"/>
  <c r="BB130" i="19"/>
  <c r="BB131" i="19"/>
  <c r="BB132" i="19"/>
  <c r="BB133" i="19"/>
  <c r="BB134" i="19"/>
  <c r="BB135" i="19"/>
  <c r="BB136" i="19"/>
  <c r="BB137" i="19"/>
  <c r="BB138" i="19"/>
  <c r="BB139" i="19"/>
  <c r="BB140" i="19"/>
  <c r="BB141" i="19"/>
  <c r="BB142" i="19"/>
  <c r="BB143" i="19"/>
  <c r="BB144" i="19"/>
  <c r="BB145" i="19"/>
  <c r="BB146" i="19"/>
  <c r="BB147" i="19"/>
  <c r="BB148" i="19"/>
  <c r="BB149" i="19"/>
  <c r="BB150" i="19"/>
  <c r="BB151" i="19"/>
  <c r="BB152" i="19"/>
  <c r="BB153" i="19"/>
  <c r="BB154" i="19"/>
  <c r="BB155" i="19"/>
  <c r="BB156" i="19"/>
  <c r="BB157" i="19"/>
  <c r="BB158" i="19"/>
  <c r="BB159" i="19"/>
  <c r="BB160" i="19"/>
  <c r="BB161" i="19"/>
  <c r="BB162" i="19"/>
  <c r="BB163" i="19"/>
  <c r="BB164" i="19"/>
  <c r="BB165" i="19"/>
  <c r="BB166" i="19"/>
  <c r="BB167" i="19"/>
  <c r="BB168" i="19"/>
  <c r="BB169" i="19"/>
  <c r="BB170" i="19"/>
  <c r="BB171" i="19"/>
  <c r="BB172" i="19"/>
  <c r="BB173" i="19"/>
  <c r="BB174" i="19"/>
  <c r="BB175" i="19"/>
  <c r="BB176" i="19"/>
  <c r="BB177" i="19"/>
  <c r="BB178" i="19"/>
  <c r="BB179" i="19"/>
  <c r="BB180" i="19"/>
  <c r="BB181" i="19"/>
  <c r="BB182" i="19"/>
  <c r="BB183" i="19"/>
  <c r="BB184" i="19"/>
  <c r="BB185" i="19"/>
  <c r="BB186" i="19"/>
  <c r="BB187" i="19"/>
  <c r="BB188" i="19"/>
  <c r="BB189" i="19"/>
  <c r="BB190" i="19"/>
  <c r="BB191" i="19"/>
  <c r="BB192" i="19"/>
  <c r="BB193" i="19"/>
  <c r="BB194" i="19"/>
  <c r="BB195" i="19"/>
  <c r="BB196" i="19"/>
  <c r="BB197" i="19"/>
  <c r="BB198" i="19"/>
  <c r="BB199" i="19"/>
  <c r="BB200" i="19"/>
  <c r="BB201" i="19"/>
  <c r="BB202" i="19"/>
  <c r="BB203" i="19"/>
  <c r="BB204" i="19"/>
  <c r="BB205" i="19"/>
  <c r="BB206" i="19"/>
  <c r="BB207" i="19"/>
  <c r="BB208" i="19"/>
  <c r="BB209" i="19"/>
  <c r="BB210" i="19"/>
  <c r="BB211" i="19"/>
  <c r="BB212" i="19"/>
  <c r="BB213" i="19"/>
  <c r="BB214" i="19"/>
  <c r="BB215" i="19"/>
  <c r="BB216" i="19"/>
  <c r="BB217" i="19"/>
  <c r="BB218" i="19"/>
  <c r="BB219" i="19"/>
  <c r="BB220" i="19"/>
  <c r="BB221" i="19"/>
  <c r="BB222" i="19"/>
  <c r="BB223" i="19"/>
  <c r="BB224" i="19"/>
  <c r="BB225" i="19"/>
  <c r="BB226" i="19"/>
  <c r="BB227" i="19"/>
  <c r="BB228" i="19"/>
  <c r="BB229" i="19"/>
  <c r="BB230" i="19"/>
  <c r="BB231" i="19"/>
  <c r="BB232" i="19"/>
  <c r="BB233" i="19"/>
  <c r="BB234" i="19"/>
  <c r="BB235" i="19"/>
  <c r="BB236" i="19"/>
  <c r="BB237" i="19"/>
  <c r="BB238" i="19"/>
  <c r="BB239" i="19"/>
  <c r="BB240" i="19"/>
  <c r="BB241" i="19"/>
  <c r="BB242" i="19"/>
  <c r="BB243" i="19"/>
  <c r="BB244" i="19"/>
  <c r="BB245" i="19"/>
  <c r="BB246" i="19"/>
  <c r="BB247" i="19"/>
  <c r="BB248" i="19"/>
  <c r="BB249" i="19"/>
  <c r="BB250" i="19"/>
  <c r="BB251" i="19"/>
  <c r="BB252" i="19"/>
  <c r="BB253" i="19"/>
  <c r="BB254" i="19"/>
  <c r="BB255" i="19"/>
  <c r="BB256" i="19"/>
  <c r="BB257" i="19"/>
  <c r="BB258" i="19"/>
  <c r="BB259" i="19"/>
  <c r="BB260" i="19"/>
  <c r="BB261" i="19"/>
  <c r="BB262" i="19"/>
  <c r="BB263" i="19"/>
  <c r="BB264" i="19"/>
  <c r="BB265" i="19"/>
  <c r="BB266" i="19"/>
  <c r="BB267" i="19"/>
  <c r="BB268" i="19"/>
  <c r="BB269" i="19"/>
  <c r="BB270" i="19"/>
  <c r="BB271" i="19"/>
  <c r="BB272" i="19"/>
  <c r="BB273" i="19"/>
  <c r="BB274" i="19"/>
  <c r="BB275" i="19"/>
  <c r="BB276" i="19"/>
  <c r="BB277" i="19"/>
  <c r="BB278" i="19"/>
  <c r="BB279" i="19"/>
  <c r="BB280" i="19"/>
  <c r="BB281" i="19"/>
  <c r="BB282" i="19"/>
  <c r="BB283" i="19"/>
  <c r="BB284" i="19"/>
  <c r="BB285" i="19"/>
  <c r="BB286" i="19"/>
  <c r="BB287" i="19"/>
  <c r="BB288" i="19"/>
  <c r="BB289" i="19"/>
  <c r="BB290" i="19"/>
  <c r="BB291" i="19"/>
  <c r="BB292" i="19"/>
  <c r="BB293" i="19"/>
  <c r="BB294" i="19"/>
  <c r="BB295" i="19"/>
  <c r="BB296" i="19"/>
  <c r="BB297" i="19"/>
  <c r="BB298" i="19"/>
  <c r="BB299" i="19"/>
  <c r="BB300" i="19"/>
  <c r="BB301" i="19"/>
  <c r="BB302" i="19"/>
  <c r="BB303" i="19"/>
  <c r="BB304" i="19"/>
  <c r="BB305" i="19"/>
  <c r="BB306" i="19"/>
  <c r="BB308" i="19"/>
  <c r="BB309" i="19"/>
  <c r="BB310" i="19"/>
  <c r="BB311" i="19"/>
  <c r="BB312" i="19"/>
  <c r="BB313" i="19"/>
  <c r="BB314" i="19"/>
  <c r="BB315" i="19"/>
  <c r="BB316" i="19"/>
  <c r="BB317" i="19"/>
  <c r="BB318" i="19"/>
  <c r="BB319" i="19"/>
  <c r="BB320" i="19"/>
  <c r="BB321" i="19"/>
  <c r="BB322" i="19"/>
  <c r="BB2" i="19"/>
  <c r="AQ3" i="19"/>
  <c r="AQ4" i="19"/>
  <c r="AQ5" i="19"/>
  <c r="AQ6" i="19"/>
  <c r="AQ7" i="19"/>
  <c r="AQ8" i="19"/>
  <c r="AQ9" i="19"/>
  <c r="AQ10" i="19"/>
  <c r="AQ11" i="19"/>
  <c r="AQ12" i="19"/>
  <c r="AQ13" i="19"/>
  <c r="AQ14" i="19"/>
  <c r="AQ15" i="19"/>
  <c r="AQ16" i="19"/>
  <c r="AQ17" i="19"/>
  <c r="AQ18" i="19"/>
  <c r="AQ19" i="19"/>
  <c r="AQ20" i="19"/>
  <c r="AQ21" i="19"/>
  <c r="AQ22" i="19"/>
  <c r="AQ23" i="19"/>
  <c r="AQ24" i="19"/>
  <c r="AQ25" i="19"/>
  <c r="AQ26" i="19"/>
  <c r="AQ27" i="19"/>
  <c r="AQ28" i="19"/>
  <c r="AQ29" i="19"/>
  <c r="AQ30" i="19"/>
  <c r="AQ31" i="19"/>
  <c r="AQ32" i="19"/>
  <c r="AQ33" i="19"/>
  <c r="AQ34" i="19"/>
  <c r="AQ35" i="19"/>
  <c r="AQ36" i="19"/>
  <c r="AQ37" i="19"/>
  <c r="AQ38" i="19"/>
  <c r="AQ39" i="19"/>
  <c r="AQ40" i="19"/>
  <c r="AQ41" i="19"/>
  <c r="AQ42" i="19"/>
  <c r="AQ43" i="19"/>
  <c r="AQ44" i="19"/>
  <c r="AQ45" i="19"/>
  <c r="AQ46" i="19"/>
  <c r="AQ47" i="19"/>
  <c r="AQ48" i="19"/>
  <c r="AQ49" i="19"/>
  <c r="AQ50" i="19"/>
  <c r="AQ51" i="19"/>
  <c r="AQ52" i="19"/>
  <c r="AQ53" i="19"/>
  <c r="AQ54" i="19"/>
  <c r="AQ55" i="19"/>
  <c r="AQ56" i="19"/>
  <c r="AQ57" i="19"/>
  <c r="AQ58" i="19"/>
  <c r="AQ59" i="19"/>
  <c r="AQ60" i="19"/>
  <c r="AQ61" i="19"/>
  <c r="AQ62" i="19"/>
  <c r="AQ63" i="19"/>
  <c r="AQ64" i="19"/>
  <c r="AQ65" i="19"/>
  <c r="AQ66" i="19"/>
  <c r="AQ67" i="19"/>
  <c r="AQ68" i="19"/>
  <c r="AQ69" i="19"/>
  <c r="AQ70" i="19"/>
  <c r="AQ71" i="19"/>
  <c r="AQ72" i="19"/>
  <c r="AQ73" i="19"/>
  <c r="AQ74" i="19"/>
  <c r="AQ75" i="19"/>
  <c r="AQ76" i="19"/>
  <c r="AQ77" i="19"/>
  <c r="AQ78" i="19"/>
  <c r="AQ79" i="19"/>
  <c r="AQ80" i="19"/>
  <c r="AQ81" i="19"/>
  <c r="AQ82" i="19"/>
  <c r="AQ83" i="19"/>
  <c r="AQ84" i="19"/>
  <c r="AQ85" i="19"/>
  <c r="AQ86" i="19"/>
  <c r="AQ87" i="19"/>
  <c r="AQ88" i="19"/>
  <c r="AQ89" i="19"/>
  <c r="AQ90" i="19"/>
  <c r="AQ91" i="19"/>
  <c r="AQ92" i="19"/>
  <c r="AQ93" i="19"/>
  <c r="AQ94" i="19"/>
  <c r="AQ95" i="19"/>
  <c r="AQ96" i="19"/>
  <c r="AQ97" i="19"/>
  <c r="AQ98" i="19"/>
  <c r="AQ99" i="19"/>
  <c r="AQ100" i="19"/>
  <c r="AQ101" i="19"/>
  <c r="AQ102" i="19"/>
  <c r="AQ103" i="19"/>
  <c r="AQ104" i="19"/>
  <c r="AQ105" i="19"/>
  <c r="AQ106" i="19"/>
  <c r="AQ107" i="19"/>
  <c r="AQ108" i="19"/>
  <c r="AQ109" i="19"/>
  <c r="AQ110" i="19"/>
  <c r="AQ111" i="19"/>
  <c r="AQ112" i="19"/>
  <c r="AQ113" i="19"/>
  <c r="AQ114" i="19"/>
  <c r="AQ115" i="19"/>
  <c r="AQ116" i="19"/>
  <c r="AQ117" i="19"/>
  <c r="AQ118" i="19"/>
  <c r="AQ119" i="19"/>
  <c r="AQ120" i="19"/>
  <c r="AQ121" i="19"/>
  <c r="AQ122" i="19"/>
  <c r="AQ123" i="19"/>
  <c r="AQ124" i="19"/>
  <c r="AQ125" i="19"/>
  <c r="AQ126" i="19"/>
  <c r="AQ127" i="19"/>
  <c r="AQ128" i="19"/>
  <c r="AQ129" i="19"/>
  <c r="AQ130" i="19"/>
  <c r="AQ131" i="19"/>
  <c r="AQ132" i="19"/>
  <c r="AQ133" i="19"/>
  <c r="AQ134" i="19"/>
  <c r="AQ135" i="19"/>
  <c r="AQ136" i="19"/>
  <c r="AQ137" i="19"/>
  <c r="AQ138" i="19"/>
  <c r="AQ139" i="19"/>
  <c r="AQ140" i="19"/>
  <c r="AQ141" i="19"/>
  <c r="AQ142" i="19"/>
  <c r="AQ143" i="19"/>
  <c r="AQ144" i="19"/>
  <c r="AQ145" i="19"/>
  <c r="AQ146" i="19"/>
  <c r="AQ147" i="19"/>
  <c r="AQ148" i="19"/>
  <c r="AQ149" i="19"/>
  <c r="AQ150" i="19"/>
  <c r="AQ151" i="19"/>
  <c r="AQ152" i="19"/>
  <c r="AQ153" i="19"/>
  <c r="AQ154" i="19"/>
  <c r="AQ155" i="19"/>
  <c r="AQ156" i="19"/>
  <c r="AQ157" i="19"/>
  <c r="AQ158" i="19"/>
  <c r="AQ159" i="19"/>
  <c r="AQ160" i="19"/>
  <c r="AQ161" i="19"/>
  <c r="AQ162" i="19"/>
  <c r="AQ163" i="19"/>
  <c r="AQ164" i="19"/>
  <c r="AQ165" i="19"/>
  <c r="AQ166" i="19"/>
  <c r="AQ167" i="19"/>
  <c r="AQ168" i="19"/>
  <c r="AQ169" i="19"/>
  <c r="AQ170" i="19"/>
  <c r="AQ171" i="19"/>
  <c r="AQ172" i="19"/>
  <c r="AQ173" i="19"/>
  <c r="AQ174" i="19"/>
  <c r="AQ175" i="19"/>
  <c r="AQ176" i="19"/>
  <c r="AQ177" i="19"/>
  <c r="AQ178" i="19"/>
  <c r="AQ179" i="19"/>
  <c r="AQ180" i="19"/>
  <c r="AQ181" i="19"/>
  <c r="AQ182" i="19"/>
  <c r="AQ183" i="19"/>
  <c r="AQ184" i="19"/>
  <c r="AQ185" i="19"/>
  <c r="AQ186" i="19"/>
  <c r="AQ187" i="19"/>
  <c r="AQ188" i="19"/>
  <c r="AQ189" i="19"/>
  <c r="AQ190" i="19"/>
  <c r="AQ191" i="19"/>
  <c r="AQ192" i="19"/>
  <c r="AQ193" i="19"/>
  <c r="AQ194" i="19"/>
  <c r="AQ195" i="19"/>
  <c r="AQ196" i="19"/>
  <c r="AQ197" i="19"/>
  <c r="AQ198" i="19"/>
  <c r="AQ199" i="19"/>
  <c r="AQ200" i="19"/>
  <c r="AQ201" i="19"/>
  <c r="AQ202" i="19"/>
  <c r="AQ203" i="19"/>
  <c r="AQ204" i="19"/>
  <c r="AQ205" i="19"/>
  <c r="AQ206" i="19"/>
  <c r="AQ207" i="19"/>
  <c r="AQ208" i="19"/>
  <c r="AQ209" i="19"/>
  <c r="AQ210" i="19"/>
  <c r="AQ211" i="19"/>
  <c r="AQ212" i="19"/>
  <c r="AQ213" i="19"/>
  <c r="AQ214" i="19"/>
  <c r="AQ215" i="19"/>
  <c r="AQ216" i="19"/>
  <c r="AQ217" i="19"/>
  <c r="AQ218" i="19"/>
  <c r="AQ219" i="19"/>
  <c r="AQ220" i="19"/>
  <c r="AQ221" i="19"/>
  <c r="AQ222" i="19"/>
  <c r="AQ223" i="19"/>
  <c r="AQ224" i="19"/>
  <c r="AQ225" i="19"/>
  <c r="AQ226" i="19"/>
  <c r="AQ227" i="19"/>
  <c r="AQ228" i="19"/>
  <c r="AQ229" i="19"/>
  <c r="AQ230" i="19"/>
  <c r="AQ231" i="19"/>
  <c r="AQ232" i="19"/>
  <c r="AQ233" i="19"/>
  <c r="AQ234" i="19"/>
  <c r="AQ235" i="19"/>
  <c r="AQ236" i="19"/>
  <c r="AQ237" i="19"/>
  <c r="AQ238" i="19"/>
  <c r="AQ239" i="19"/>
  <c r="AQ240" i="19"/>
  <c r="AQ241" i="19"/>
  <c r="AQ242" i="19"/>
  <c r="AQ243" i="19"/>
  <c r="AQ244" i="19"/>
  <c r="AQ245" i="19"/>
  <c r="AQ246" i="19"/>
  <c r="AQ247" i="19"/>
  <c r="AQ248" i="19"/>
  <c r="AQ249" i="19"/>
  <c r="AQ250" i="19"/>
  <c r="AQ251" i="19"/>
  <c r="AQ252" i="19"/>
  <c r="AQ253" i="19"/>
  <c r="AQ254" i="19"/>
  <c r="AQ255" i="19"/>
  <c r="AQ256" i="19"/>
  <c r="AQ257" i="19"/>
  <c r="AQ258" i="19"/>
  <c r="AQ259" i="19"/>
  <c r="AQ260" i="19"/>
  <c r="AQ261" i="19"/>
  <c r="AQ262" i="19"/>
  <c r="AQ263" i="19"/>
  <c r="AQ264" i="19"/>
  <c r="AQ265" i="19"/>
  <c r="AQ266" i="19"/>
  <c r="AQ267" i="19"/>
  <c r="AQ268" i="19"/>
  <c r="AQ269" i="19"/>
  <c r="AQ270" i="19"/>
  <c r="AQ271" i="19"/>
  <c r="AQ272" i="19"/>
  <c r="AQ273" i="19"/>
  <c r="AQ274" i="19"/>
  <c r="AQ275" i="19"/>
  <c r="AQ276" i="19"/>
  <c r="AQ277" i="19"/>
  <c r="AQ278" i="19"/>
  <c r="AQ279" i="19"/>
  <c r="AQ280" i="19"/>
  <c r="AQ281" i="19"/>
  <c r="AQ282" i="19"/>
  <c r="AQ283" i="19"/>
  <c r="AQ284" i="19"/>
  <c r="AQ285" i="19"/>
  <c r="AQ286" i="19"/>
  <c r="AQ287" i="19"/>
  <c r="AQ288" i="19"/>
  <c r="AQ289" i="19"/>
  <c r="AQ290" i="19"/>
  <c r="AQ291" i="19"/>
  <c r="AQ292" i="19"/>
  <c r="AQ293" i="19"/>
  <c r="AQ294" i="19"/>
  <c r="AQ295" i="19"/>
  <c r="AQ296" i="19"/>
  <c r="AQ297" i="19"/>
  <c r="AQ298" i="19"/>
  <c r="AQ299" i="19"/>
  <c r="AQ300" i="19"/>
  <c r="AQ301" i="19"/>
  <c r="AQ302" i="19"/>
  <c r="AQ303" i="19"/>
  <c r="AQ304" i="19"/>
  <c r="AQ305" i="19"/>
  <c r="AQ306" i="19"/>
  <c r="AQ308" i="19"/>
  <c r="AQ309" i="19"/>
  <c r="AQ310" i="19"/>
  <c r="AQ311" i="19"/>
  <c r="AQ312" i="19"/>
  <c r="AQ313" i="19"/>
  <c r="AQ314" i="19"/>
  <c r="AQ315" i="19"/>
  <c r="AQ316" i="19"/>
  <c r="AQ317" i="19"/>
  <c r="AQ318" i="19"/>
  <c r="AQ319" i="19"/>
  <c r="AQ320" i="19"/>
  <c r="AQ321" i="19"/>
  <c r="AQ322" i="19"/>
  <c r="AQ2" i="19"/>
  <c r="AK3" i="19"/>
  <c r="AK4" i="19"/>
  <c r="AK5" i="19"/>
  <c r="AK6" i="19"/>
  <c r="AK7" i="19"/>
  <c r="AK8" i="19"/>
  <c r="AK9" i="19"/>
  <c r="AK10" i="19"/>
  <c r="AK11" i="19"/>
  <c r="AK12" i="19"/>
  <c r="AK13" i="19"/>
  <c r="AK14" i="19"/>
  <c r="AK15" i="19"/>
  <c r="AK16" i="19"/>
  <c r="AK17" i="19"/>
  <c r="AK18" i="19"/>
  <c r="AK19" i="19"/>
  <c r="AK20" i="19"/>
  <c r="AK21" i="19"/>
  <c r="AK22" i="19"/>
  <c r="AK23" i="19"/>
  <c r="AK24" i="19"/>
  <c r="AK25" i="19"/>
  <c r="AK26" i="19"/>
  <c r="AK27" i="19"/>
  <c r="AK28" i="19"/>
  <c r="AK29" i="19"/>
  <c r="AK30" i="19"/>
  <c r="AK31" i="19"/>
  <c r="AK32" i="19"/>
  <c r="AK33" i="19"/>
  <c r="AK34" i="19"/>
  <c r="AK35" i="19"/>
  <c r="AK36" i="19"/>
  <c r="AK37" i="19"/>
  <c r="AK38" i="19"/>
  <c r="AK39" i="19"/>
  <c r="AK40" i="19"/>
  <c r="AK41" i="19"/>
  <c r="AK42" i="19"/>
  <c r="AK43" i="19"/>
  <c r="AK44" i="19"/>
  <c r="AK45" i="19"/>
  <c r="AK46" i="19"/>
  <c r="AK47" i="19"/>
  <c r="AK48" i="19"/>
  <c r="AK49" i="19"/>
  <c r="AK50" i="19"/>
  <c r="AK51" i="19"/>
  <c r="AK52" i="19"/>
  <c r="AK53" i="19"/>
  <c r="AK54" i="19"/>
  <c r="AK55" i="19"/>
  <c r="AK56" i="19"/>
  <c r="AK57" i="19"/>
  <c r="AK58" i="19"/>
  <c r="AK59" i="19"/>
  <c r="AK60" i="19"/>
  <c r="AK61" i="19"/>
  <c r="AK62" i="19"/>
  <c r="AK63" i="19"/>
  <c r="AK64" i="19"/>
  <c r="AK65" i="19"/>
  <c r="AK66" i="19"/>
  <c r="AK67" i="19"/>
  <c r="AK68" i="19"/>
  <c r="AK69" i="19"/>
  <c r="AK70" i="19"/>
  <c r="AK71" i="19"/>
  <c r="AK72" i="19"/>
  <c r="AK73" i="19"/>
  <c r="AK74" i="19"/>
  <c r="AK75" i="19"/>
  <c r="AK76" i="19"/>
  <c r="AK77" i="19"/>
  <c r="AK78" i="19"/>
  <c r="AK79" i="19"/>
  <c r="AK80" i="19"/>
  <c r="AK81" i="19"/>
  <c r="AK82" i="19"/>
  <c r="AK83" i="19"/>
  <c r="AK84" i="19"/>
  <c r="AK85" i="19"/>
  <c r="AK86" i="19"/>
  <c r="AK87" i="19"/>
  <c r="AK88" i="19"/>
  <c r="AK89" i="19"/>
  <c r="AK90" i="19"/>
  <c r="AK91" i="19"/>
  <c r="AK92" i="19"/>
  <c r="AK93" i="19"/>
  <c r="AK94" i="19"/>
  <c r="AK95" i="19"/>
  <c r="AK96" i="19"/>
  <c r="AK97" i="19"/>
  <c r="AK98" i="19"/>
  <c r="AK99" i="19"/>
  <c r="AK100" i="19"/>
  <c r="AK101" i="19"/>
  <c r="AK102" i="19"/>
  <c r="AK103" i="19"/>
  <c r="AK104" i="19"/>
  <c r="AK105" i="19"/>
  <c r="AK106" i="19"/>
  <c r="AK107" i="19"/>
  <c r="AK108" i="19"/>
  <c r="AK109" i="19"/>
  <c r="AK110" i="19"/>
  <c r="AK111" i="19"/>
  <c r="AK112" i="19"/>
  <c r="AK113" i="19"/>
  <c r="AK114" i="19"/>
  <c r="AK115" i="19"/>
  <c r="AK116" i="19"/>
  <c r="AK117" i="19"/>
  <c r="AK118" i="19"/>
  <c r="AK119" i="19"/>
  <c r="AK120" i="19"/>
  <c r="AK121" i="19"/>
  <c r="AK122" i="19"/>
  <c r="AK123" i="19"/>
  <c r="AK124" i="19"/>
  <c r="AK125" i="19"/>
  <c r="AK126" i="19"/>
  <c r="AK127" i="19"/>
  <c r="AK128" i="19"/>
  <c r="AK129" i="19"/>
  <c r="AK130" i="19"/>
  <c r="AK131" i="19"/>
  <c r="AK132" i="19"/>
  <c r="AK133" i="19"/>
  <c r="AK134" i="19"/>
  <c r="AK135" i="19"/>
  <c r="AK136" i="19"/>
  <c r="AK137" i="19"/>
  <c r="AK138" i="19"/>
  <c r="AK139" i="19"/>
  <c r="AK140" i="19"/>
  <c r="AK141" i="19"/>
  <c r="AK142" i="19"/>
  <c r="AK143" i="19"/>
  <c r="AK144" i="19"/>
  <c r="AK145" i="19"/>
  <c r="AK146" i="19"/>
  <c r="AK147" i="19"/>
  <c r="AK148" i="19"/>
  <c r="AK149" i="19"/>
  <c r="AK150" i="19"/>
  <c r="AK151" i="19"/>
  <c r="AK152" i="19"/>
  <c r="AK153" i="19"/>
  <c r="AK154" i="19"/>
  <c r="AK155" i="19"/>
  <c r="AK156" i="19"/>
  <c r="AK157" i="19"/>
  <c r="AK158" i="19"/>
  <c r="AK159" i="19"/>
  <c r="AK160" i="19"/>
  <c r="AK161" i="19"/>
  <c r="AK162" i="19"/>
  <c r="AK163" i="19"/>
  <c r="AK164" i="19"/>
  <c r="AK165" i="19"/>
  <c r="AK166" i="19"/>
  <c r="AK167" i="19"/>
  <c r="AK168" i="19"/>
  <c r="AK169" i="19"/>
  <c r="AK170" i="19"/>
  <c r="AK171" i="19"/>
  <c r="AK172" i="19"/>
  <c r="AK173" i="19"/>
  <c r="AK174" i="19"/>
  <c r="AK175" i="19"/>
  <c r="AK176" i="19"/>
  <c r="AK177" i="19"/>
  <c r="AK178" i="19"/>
  <c r="AK179" i="19"/>
  <c r="AK180" i="19"/>
  <c r="AK181" i="19"/>
  <c r="AK182" i="19"/>
  <c r="AK183" i="19"/>
  <c r="AK184" i="19"/>
  <c r="AK185" i="19"/>
  <c r="AK186" i="19"/>
  <c r="AK187" i="19"/>
  <c r="AK188" i="19"/>
  <c r="AK189" i="19"/>
  <c r="AK190" i="19"/>
  <c r="AK191" i="19"/>
  <c r="AK192" i="19"/>
  <c r="AK193" i="19"/>
  <c r="AK194" i="19"/>
  <c r="AK195" i="19"/>
  <c r="AK196" i="19"/>
  <c r="AK197" i="19"/>
  <c r="AK198" i="19"/>
  <c r="AK199" i="19"/>
  <c r="AK200" i="19"/>
  <c r="AK201" i="19"/>
  <c r="AK202" i="19"/>
  <c r="AK203" i="19"/>
  <c r="AK204" i="19"/>
  <c r="AK205" i="19"/>
  <c r="AK206" i="19"/>
  <c r="AK207" i="19"/>
  <c r="AK208" i="19"/>
  <c r="AK209" i="19"/>
  <c r="AK210" i="19"/>
  <c r="AK211" i="19"/>
  <c r="AK212" i="19"/>
  <c r="AK213" i="19"/>
  <c r="AK214" i="19"/>
  <c r="AK215" i="19"/>
  <c r="AK216" i="19"/>
  <c r="AK217" i="19"/>
  <c r="AK218" i="19"/>
  <c r="AK219" i="19"/>
  <c r="AK220" i="19"/>
  <c r="AK221" i="19"/>
  <c r="AK222" i="19"/>
  <c r="AK223" i="19"/>
  <c r="AK224" i="19"/>
  <c r="AK225" i="19"/>
  <c r="AK226" i="19"/>
  <c r="AK227" i="19"/>
  <c r="AK228" i="19"/>
  <c r="AK229" i="19"/>
  <c r="AK230" i="19"/>
  <c r="AK231" i="19"/>
  <c r="AK232" i="19"/>
  <c r="AK233" i="19"/>
  <c r="AK234" i="19"/>
  <c r="AK235" i="19"/>
  <c r="AK236" i="19"/>
  <c r="AK237" i="19"/>
  <c r="AK238" i="19"/>
  <c r="AK239" i="19"/>
  <c r="AK240" i="19"/>
  <c r="AK241" i="19"/>
  <c r="AK242" i="19"/>
  <c r="AK243" i="19"/>
  <c r="AK244" i="19"/>
  <c r="AK245" i="19"/>
  <c r="AK246" i="19"/>
  <c r="AK247" i="19"/>
  <c r="AK248" i="19"/>
  <c r="AK249" i="19"/>
  <c r="AK250" i="19"/>
  <c r="AK251" i="19"/>
  <c r="AK252" i="19"/>
  <c r="AK253" i="19"/>
  <c r="AK254" i="19"/>
  <c r="AK255" i="19"/>
  <c r="AK256" i="19"/>
  <c r="AK257" i="19"/>
  <c r="AK258" i="19"/>
  <c r="AK259" i="19"/>
  <c r="AK260" i="19"/>
  <c r="AK261" i="19"/>
  <c r="AK262" i="19"/>
  <c r="AK263" i="19"/>
  <c r="AK264" i="19"/>
  <c r="AK265" i="19"/>
  <c r="AK266" i="19"/>
  <c r="AK267" i="19"/>
  <c r="AK268" i="19"/>
  <c r="AK269" i="19"/>
  <c r="AK270" i="19"/>
  <c r="AK271" i="19"/>
  <c r="AK272" i="19"/>
  <c r="AK273" i="19"/>
  <c r="AK274" i="19"/>
  <c r="AK275" i="19"/>
  <c r="AK276" i="19"/>
  <c r="AK277" i="19"/>
  <c r="AK278" i="19"/>
  <c r="AK279" i="19"/>
  <c r="AK280" i="19"/>
  <c r="AK281" i="19"/>
  <c r="AK282" i="19"/>
  <c r="AK283" i="19"/>
  <c r="AK284" i="19"/>
  <c r="AK285" i="19"/>
  <c r="AK286" i="19"/>
  <c r="AK287" i="19"/>
  <c r="AK288" i="19"/>
  <c r="AK289" i="19"/>
  <c r="AK290" i="19"/>
  <c r="AK291" i="19"/>
  <c r="AK292" i="19"/>
  <c r="AK293" i="19"/>
  <c r="AK294" i="19"/>
  <c r="AK295" i="19"/>
  <c r="AK296" i="19"/>
  <c r="AK297" i="19"/>
  <c r="AK298" i="19"/>
  <c r="AK299" i="19"/>
  <c r="AK300" i="19"/>
  <c r="AK301" i="19"/>
  <c r="AK302" i="19"/>
  <c r="AK303" i="19"/>
  <c r="AK304" i="19"/>
  <c r="AK305" i="19"/>
  <c r="AK306" i="19"/>
  <c r="AK308" i="19"/>
  <c r="AK309" i="19"/>
  <c r="AK310" i="19"/>
  <c r="AK311" i="19"/>
  <c r="AK312" i="19"/>
  <c r="AK313" i="19"/>
  <c r="AK314" i="19"/>
  <c r="AK315" i="19"/>
  <c r="AK316" i="19"/>
  <c r="AK317" i="19"/>
  <c r="AK318" i="19"/>
  <c r="AK319" i="19"/>
  <c r="AK320" i="19"/>
  <c r="AK321" i="19"/>
  <c r="AK322" i="19"/>
  <c r="AK2" i="19"/>
  <c r="AF3" i="19"/>
  <c r="AF4" i="19"/>
  <c r="AF5" i="19"/>
  <c r="AF6" i="19"/>
  <c r="AF7" i="19"/>
  <c r="AF8" i="19"/>
  <c r="AF9" i="19"/>
  <c r="AF10" i="19"/>
  <c r="AF11" i="19"/>
  <c r="AF12" i="19"/>
  <c r="AF13" i="19"/>
  <c r="AF14" i="19"/>
  <c r="AF15" i="19"/>
  <c r="AF16" i="19"/>
  <c r="AF17" i="19"/>
  <c r="AF18" i="19"/>
  <c r="AF19" i="19"/>
  <c r="AF20" i="19"/>
  <c r="AF21" i="19"/>
  <c r="AF22" i="19"/>
  <c r="AF23" i="19"/>
  <c r="AF24" i="19"/>
  <c r="AF25" i="19"/>
  <c r="AF26" i="19"/>
  <c r="AF27" i="19"/>
  <c r="AF28" i="19"/>
  <c r="AF29" i="19"/>
  <c r="AF30" i="19"/>
  <c r="AF31" i="19"/>
  <c r="AF32" i="19"/>
  <c r="AF33" i="19"/>
  <c r="AF34" i="19"/>
  <c r="AF35" i="19"/>
  <c r="AF36" i="19"/>
  <c r="AF37" i="19"/>
  <c r="AF38" i="19"/>
  <c r="AF39" i="19"/>
  <c r="AF40" i="19"/>
  <c r="AF41" i="19"/>
  <c r="AF42" i="19"/>
  <c r="AF43" i="19"/>
  <c r="AF44" i="19"/>
  <c r="AF45" i="19"/>
  <c r="AF46" i="19"/>
  <c r="AF47" i="19"/>
  <c r="AF48" i="19"/>
  <c r="AF49" i="19"/>
  <c r="AF50" i="19"/>
  <c r="AF51" i="19"/>
  <c r="AF52" i="19"/>
  <c r="AF53" i="19"/>
  <c r="AF54" i="19"/>
  <c r="AF55" i="19"/>
  <c r="AF56" i="19"/>
  <c r="AF57" i="19"/>
  <c r="AF58" i="19"/>
  <c r="AF59" i="19"/>
  <c r="AF60" i="19"/>
  <c r="AF61" i="19"/>
  <c r="AF62" i="19"/>
  <c r="AF63" i="19"/>
  <c r="AF64" i="19"/>
  <c r="AF65" i="19"/>
  <c r="AF66" i="19"/>
  <c r="AF67" i="19"/>
  <c r="AF68" i="19"/>
  <c r="AF69" i="19"/>
  <c r="AF70" i="19"/>
  <c r="AF71" i="19"/>
  <c r="AF72" i="19"/>
  <c r="AF73" i="19"/>
  <c r="AF74" i="19"/>
  <c r="AF75" i="19"/>
  <c r="AF76" i="19"/>
  <c r="AF77" i="19"/>
  <c r="AF78" i="19"/>
  <c r="AF79" i="19"/>
  <c r="AF80" i="19"/>
  <c r="AF81" i="19"/>
  <c r="AF82" i="19"/>
  <c r="AF83" i="19"/>
  <c r="AF84" i="19"/>
  <c r="AF85" i="19"/>
  <c r="AF86" i="19"/>
  <c r="AF87" i="19"/>
  <c r="AF88" i="19"/>
  <c r="AF89" i="19"/>
  <c r="AF90" i="19"/>
  <c r="AF91" i="19"/>
  <c r="AF92" i="19"/>
  <c r="AF93" i="19"/>
  <c r="AF94" i="19"/>
  <c r="AF95" i="19"/>
  <c r="AF96" i="19"/>
  <c r="AF97" i="19"/>
  <c r="AF98" i="19"/>
  <c r="AF99" i="19"/>
  <c r="AF100" i="19"/>
  <c r="AF101" i="19"/>
  <c r="AF102" i="19"/>
  <c r="AF103" i="19"/>
  <c r="AF104" i="19"/>
  <c r="AF105" i="19"/>
  <c r="AF106" i="19"/>
  <c r="AF107" i="19"/>
  <c r="AF108" i="19"/>
  <c r="AF109" i="19"/>
  <c r="AF110" i="19"/>
  <c r="AF111" i="19"/>
  <c r="AF112" i="19"/>
  <c r="AF113" i="19"/>
  <c r="AF114" i="19"/>
  <c r="AF115" i="19"/>
  <c r="AF116" i="19"/>
  <c r="AF117" i="19"/>
  <c r="AF118" i="19"/>
  <c r="AF119" i="19"/>
  <c r="AF120" i="19"/>
  <c r="AF121" i="19"/>
  <c r="AF122" i="19"/>
  <c r="AF123" i="19"/>
  <c r="AF124" i="19"/>
  <c r="AF125" i="19"/>
  <c r="AF126" i="19"/>
  <c r="AF127" i="19"/>
  <c r="AF128" i="19"/>
  <c r="AF129" i="19"/>
  <c r="AF130" i="19"/>
  <c r="AF131" i="19"/>
  <c r="AF132" i="19"/>
  <c r="AF133" i="19"/>
  <c r="AF134" i="19"/>
  <c r="AF135" i="19"/>
  <c r="AF136" i="19"/>
  <c r="AF137" i="19"/>
  <c r="AF138" i="19"/>
  <c r="AF139" i="19"/>
  <c r="AF140" i="19"/>
  <c r="AF141" i="19"/>
  <c r="AF142" i="19"/>
  <c r="AF143" i="19"/>
  <c r="AF144" i="19"/>
  <c r="AF145" i="19"/>
  <c r="AF146" i="19"/>
  <c r="AF147" i="19"/>
  <c r="AF148" i="19"/>
  <c r="AF149" i="19"/>
  <c r="AF150" i="19"/>
  <c r="AF151" i="19"/>
  <c r="AF152" i="19"/>
  <c r="AF153" i="19"/>
  <c r="AF154" i="19"/>
  <c r="AF155" i="19"/>
  <c r="AF156" i="19"/>
  <c r="AF157" i="19"/>
  <c r="AF158" i="19"/>
  <c r="AF159" i="19"/>
  <c r="AF160" i="19"/>
  <c r="AF161" i="19"/>
  <c r="AF162" i="19"/>
  <c r="AF163" i="19"/>
  <c r="AF164" i="19"/>
  <c r="AF165" i="19"/>
  <c r="AF166" i="19"/>
  <c r="AF167" i="19"/>
  <c r="AF168" i="19"/>
  <c r="AF169" i="19"/>
  <c r="AF170" i="19"/>
  <c r="AF171" i="19"/>
  <c r="AF172" i="19"/>
  <c r="AF173" i="19"/>
  <c r="AF174" i="19"/>
  <c r="AF175" i="19"/>
  <c r="AF176" i="19"/>
  <c r="AF177" i="19"/>
  <c r="AF178" i="19"/>
  <c r="AF179" i="19"/>
  <c r="AF180" i="19"/>
  <c r="AF181" i="19"/>
  <c r="AF182" i="19"/>
  <c r="AF183" i="19"/>
  <c r="AF184" i="19"/>
  <c r="AF185" i="19"/>
  <c r="AF186" i="19"/>
  <c r="AF187" i="19"/>
  <c r="AF188" i="19"/>
  <c r="AF189" i="19"/>
  <c r="AF190" i="19"/>
  <c r="AF191" i="19"/>
  <c r="AF192" i="19"/>
  <c r="AF193" i="19"/>
  <c r="AF194" i="19"/>
  <c r="AF195" i="19"/>
  <c r="AF196" i="19"/>
  <c r="AF197" i="19"/>
  <c r="AF198" i="19"/>
  <c r="AF199" i="19"/>
  <c r="AF200" i="19"/>
  <c r="AF201" i="19"/>
  <c r="AF202" i="19"/>
  <c r="AF203" i="19"/>
  <c r="AF204" i="19"/>
  <c r="AF205" i="19"/>
  <c r="AF206" i="19"/>
  <c r="AF207" i="19"/>
  <c r="AF208" i="19"/>
  <c r="AF209" i="19"/>
  <c r="AF210" i="19"/>
  <c r="AF211" i="19"/>
  <c r="AF212" i="19"/>
  <c r="AF213" i="19"/>
  <c r="AF214" i="19"/>
  <c r="AF215" i="19"/>
  <c r="AF216" i="19"/>
  <c r="AF217" i="19"/>
  <c r="AF218" i="19"/>
  <c r="AF219" i="19"/>
  <c r="AF220" i="19"/>
  <c r="AF221" i="19"/>
  <c r="AF222" i="19"/>
  <c r="AF223" i="19"/>
  <c r="AF224" i="19"/>
  <c r="AF225" i="19"/>
  <c r="AF226" i="19"/>
  <c r="AF227" i="19"/>
  <c r="AF228" i="19"/>
  <c r="AF229" i="19"/>
  <c r="AF230" i="19"/>
  <c r="AF231" i="19"/>
  <c r="AF232" i="19"/>
  <c r="AF233" i="19"/>
  <c r="AF234" i="19"/>
  <c r="AF235" i="19"/>
  <c r="AF236" i="19"/>
  <c r="AF237" i="19"/>
  <c r="AF238" i="19"/>
  <c r="AF239" i="19"/>
  <c r="AF240" i="19"/>
  <c r="AF241" i="19"/>
  <c r="AF242" i="19"/>
  <c r="AF243" i="19"/>
  <c r="AF244" i="19"/>
  <c r="AF245" i="19"/>
  <c r="AF246" i="19"/>
  <c r="AF247" i="19"/>
  <c r="AF248" i="19"/>
  <c r="AF249" i="19"/>
  <c r="AF250" i="19"/>
  <c r="AF251" i="19"/>
  <c r="AF252" i="19"/>
  <c r="AF253" i="19"/>
  <c r="AF254" i="19"/>
  <c r="AF255" i="19"/>
  <c r="AF256" i="19"/>
  <c r="AF257" i="19"/>
  <c r="AF258" i="19"/>
  <c r="AF259" i="19"/>
  <c r="AF260" i="19"/>
  <c r="AF261" i="19"/>
  <c r="AF262" i="19"/>
  <c r="AF263" i="19"/>
  <c r="AF264" i="19"/>
  <c r="AF265" i="19"/>
  <c r="AF266" i="19"/>
  <c r="AF267" i="19"/>
  <c r="AF268" i="19"/>
  <c r="AF269" i="19"/>
  <c r="AF270" i="19"/>
  <c r="AF271" i="19"/>
  <c r="AF272" i="19"/>
  <c r="AF273" i="19"/>
  <c r="AF274" i="19"/>
  <c r="AF275" i="19"/>
  <c r="AF276" i="19"/>
  <c r="AF277" i="19"/>
  <c r="AF278" i="19"/>
  <c r="AF279" i="19"/>
  <c r="AF280" i="19"/>
  <c r="AF281" i="19"/>
  <c r="AF282" i="19"/>
  <c r="AF283" i="19"/>
  <c r="AF284" i="19"/>
  <c r="AF285" i="19"/>
  <c r="AF286" i="19"/>
  <c r="AF287" i="19"/>
  <c r="AF288" i="19"/>
  <c r="AF289" i="19"/>
  <c r="AF290" i="19"/>
  <c r="AF291" i="19"/>
  <c r="AF292" i="19"/>
  <c r="AF293" i="19"/>
  <c r="AF294" i="19"/>
  <c r="AF295" i="19"/>
  <c r="AF296" i="19"/>
  <c r="AF297" i="19"/>
  <c r="AF298" i="19"/>
  <c r="AF299" i="19"/>
  <c r="AF300" i="19"/>
  <c r="AF301" i="19"/>
  <c r="AF302" i="19"/>
  <c r="AF303" i="19"/>
  <c r="AF304" i="19"/>
  <c r="AF305" i="19"/>
  <c r="AF306" i="19"/>
  <c r="AF308" i="19"/>
  <c r="AF309" i="19"/>
  <c r="AF310" i="19"/>
  <c r="AF311" i="19"/>
  <c r="AF312" i="19"/>
  <c r="AF313" i="19"/>
  <c r="AF314" i="19"/>
  <c r="AF315" i="19"/>
  <c r="AF316" i="19"/>
  <c r="AF317" i="19"/>
  <c r="AF318" i="19"/>
  <c r="AF319" i="19"/>
  <c r="AF320" i="19"/>
  <c r="AF321" i="19"/>
  <c r="AF322" i="19"/>
  <c r="AF2" i="19"/>
  <c r="AC4" i="19"/>
  <c r="AC5" i="19"/>
  <c r="AC6" i="19"/>
  <c r="AC7" i="19"/>
  <c r="AC8" i="19"/>
  <c r="AC9" i="19"/>
  <c r="AC10" i="19"/>
  <c r="AC11" i="19"/>
  <c r="AC12" i="19"/>
  <c r="AC13" i="19"/>
  <c r="AC14" i="19"/>
  <c r="AC15" i="19"/>
  <c r="AC16" i="19"/>
  <c r="AC17" i="19"/>
  <c r="AC18" i="19"/>
  <c r="AC19" i="19"/>
  <c r="AC20" i="19"/>
  <c r="AC21" i="19"/>
  <c r="AC22" i="19"/>
  <c r="AC23" i="19"/>
  <c r="AC24" i="19"/>
  <c r="AC25" i="19"/>
  <c r="AC26" i="19"/>
  <c r="AC27" i="19"/>
  <c r="AC28" i="19"/>
  <c r="AC29" i="19"/>
  <c r="AC30" i="19"/>
  <c r="AC31" i="19"/>
  <c r="AC32" i="19"/>
  <c r="AC33" i="19"/>
  <c r="AC34" i="19"/>
  <c r="AC35" i="19"/>
  <c r="AC36" i="19"/>
  <c r="AC37" i="19"/>
  <c r="AC38" i="19"/>
  <c r="AC39" i="19"/>
  <c r="AC40" i="19"/>
  <c r="AC41" i="19"/>
  <c r="AC42" i="19"/>
  <c r="AC43" i="19"/>
  <c r="AC44" i="19"/>
  <c r="AC45" i="19"/>
  <c r="AC46" i="19"/>
  <c r="AC47" i="19"/>
  <c r="AC48" i="19"/>
  <c r="AC49" i="19"/>
  <c r="AC50" i="19"/>
  <c r="AC51" i="19"/>
  <c r="AC52" i="19"/>
  <c r="AC53" i="19"/>
  <c r="AC54" i="19"/>
  <c r="AC55" i="19"/>
  <c r="AC56" i="19"/>
  <c r="AC57" i="19"/>
  <c r="AC58" i="19"/>
  <c r="AC59" i="19"/>
  <c r="AC60" i="19"/>
  <c r="AC61" i="19"/>
  <c r="AC62" i="19"/>
  <c r="AC63" i="19"/>
  <c r="AC64" i="19"/>
  <c r="AC65" i="19"/>
  <c r="AC66" i="19"/>
  <c r="AC67" i="19"/>
  <c r="AC68" i="19"/>
  <c r="AC69" i="19"/>
  <c r="AC70" i="19"/>
  <c r="AC71" i="19"/>
  <c r="AC72" i="19"/>
  <c r="AC73" i="19"/>
  <c r="AC74" i="19"/>
  <c r="AC75" i="19"/>
  <c r="AC76" i="19"/>
  <c r="AC77" i="19"/>
  <c r="AC78" i="19"/>
  <c r="AC79" i="19"/>
  <c r="AC80" i="19"/>
  <c r="AC81" i="19"/>
  <c r="AC82" i="19"/>
  <c r="AC83" i="19"/>
  <c r="AC84" i="19"/>
  <c r="AC85" i="19"/>
  <c r="AC86" i="19"/>
  <c r="AC87" i="19"/>
  <c r="AC88" i="19"/>
  <c r="AC89" i="19"/>
  <c r="AC90" i="19"/>
  <c r="AC91" i="19"/>
  <c r="AC92" i="19"/>
  <c r="AC93" i="19"/>
  <c r="AC94" i="19"/>
  <c r="AC95" i="19"/>
  <c r="AC96" i="19"/>
  <c r="AC97" i="19"/>
  <c r="AC98" i="19"/>
  <c r="AC99" i="19"/>
  <c r="AC100" i="19"/>
  <c r="AC101" i="19"/>
  <c r="AC102" i="19"/>
  <c r="AC103" i="19"/>
  <c r="AC104" i="19"/>
  <c r="AC105" i="19"/>
  <c r="AC106" i="19"/>
  <c r="AC107" i="19"/>
  <c r="AC108" i="19"/>
  <c r="AC109" i="19"/>
  <c r="AC110" i="19"/>
  <c r="AC111" i="19"/>
  <c r="AC112" i="19"/>
  <c r="AC113" i="19"/>
  <c r="AC114" i="19"/>
  <c r="AC115" i="19"/>
  <c r="AC116" i="19"/>
  <c r="AC117" i="19"/>
  <c r="AC118" i="19"/>
  <c r="AC119" i="19"/>
  <c r="AC120" i="19"/>
  <c r="AC121" i="19"/>
  <c r="AC122" i="19"/>
  <c r="AC123" i="19"/>
  <c r="AC124" i="19"/>
  <c r="AC125" i="19"/>
  <c r="AC126" i="19"/>
  <c r="AC127" i="19"/>
  <c r="AC128" i="19"/>
  <c r="AC129" i="19"/>
  <c r="AC130" i="19"/>
  <c r="AC131" i="19"/>
  <c r="AC132" i="19"/>
  <c r="AC133" i="19"/>
  <c r="AC134" i="19"/>
  <c r="AC135" i="19"/>
  <c r="AC136" i="19"/>
  <c r="AC137" i="19"/>
  <c r="AC138" i="19"/>
  <c r="AC139" i="19"/>
  <c r="AC140" i="19"/>
  <c r="AC141" i="19"/>
  <c r="AC142" i="19"/>
  <c r="AC143" i="19"/>
  <c r="AC144" i="19"/>
  <c r="AC145" i="19"/>
  <c r="AC146" i="19"/>
  <c r="AC147" i="19"/>
  <c r="AC148" i="19"/>
  <c r="AC149" i="19"/>
  <c r="AC150" i="19"/>
  <c r="AC151" i="19"/>
  <c r="AC152" i="19"/>
  <c r="AC153" i="19"/>
  <c r="AC154" i="19"/>
  <c r="AC155" i="19"/>
  <c r="AC156" i="19"/>
  <c r="AC157" i="19"/>
  <c r="AC158" i="19"/>
  <c r="AC159" i="19"/>
  <c r="AC160" i="19"/>
  <c r="AC161" i="19"/>
  <c r="AC162" i="19"/>
  <c r="AC163" i="19"/>
  <c r="AC164" i="19"/>
  <c r="AC165" i="19"/>
  <c r="AC166" i="19"/>
  <c r="AC167" i="19"/>
  <c r="AC168" i="19"/>
  <c r="AC169" i="19"/>
  <c r="AC170" i="19"/>
  <c r="AC171" i="19"/>
  <c r="AC172" i="19"/>
  <c r="AC173" i="19"/>
  <c r="AC174" i="19"/>
  <c r="AC175" i="19"/>
  <c r="AC176" i="19"/>
  <c r="AC177" i="19"/>
  <c r="AC178" i="19"/>
  <c r="AC179" i="19"/>
  <c r="AC180" i="19"/>
  <c r="AC181" i="19"/>
  <c r="AC182" i="19"/>
  <c r="AC183" i="19"/>
  <c r="AC184" i="19"/>
  <c r="AC185" i="19"/>
  <c r="AC186" i="19"/>
  <c r="AC187" i="19"/>
  <c r="AC188" i="19"/>
  <c r="AC189" i="19"/>
  <c r="AC190" i="19"/>
  <c r="AC191" i="19"/>
  <c r="AC192" i="19"/>
  <c r="AC193" i="19"/>
  <c r="AC194" i="19"/>
  <c r="AC195" i="19"/>
  <c r="AC196" i="19"/>
  <c r="AC197" i="19"/>
  <c r="AC198" i="19"/>
  <c r="AC199" i="19"/>
  <c r="AC200" i="19"/>
  <c r="AC201" i="19"/>
  <c r="AC202" i="19"/>
  <c r="AC203" i="19"/>
  <c r="AC204" i="19"/>
  <c r="AC205" i="19"/>
  <c r="AC206" i="19"/>
  <c r="AC207" i="19"/>
  <c r="AC208" i="19"/>
  <c r="AC209" i="19"/>
  <c r="AC210" i="19"/>
  <c r="AC211" i="19"/>
  <c r="AC212" i="19"/>
  <c r="AC213" i="19"/>
  <c r="AC214" i="19"/>
  <c r="AC215" i="19"/>
  <c r="AC216" i="19"/>
  <c r="AC217" i="19"/>
  <c r="AC218" i="19"/>
  <c r="AC219" i="19"/>
  <c r="AC220" i="19"/>
  <c r="AC221" i="19"/>
  <c r="AC222" i="19"/>
  <c r="AC223" i="19"/>
  <c r="AC224" i="19"/>
  <c r="AC225" i="19"/>
  <c r="AC226" i="19"/>
  <c r="AC227" i="19"/>
  <c r="AC228" i="19"/>
  <c r="AC229" i="19"/>
  <c r="AC230" i="19"/>
  <c r="AC231" i="19"/>
  <c r="AC232" i="19"/>
  <c r="AC233" i="19"/>
  <c r="AC234" i="19"/>
  <c r="AC235" i="19"/>
  <c r="AC236" i="19"/>
  <c r="AC237" i="19"/>
  <c r="AC238" i="19"/>
  <c r="AC239" i="19"/>
  <c r="AC240" i="19"/>
  <c r="AC241" i="19"/>
  <c r="AC242" i="19"/>
  <c r="AC243" i="19"/>
  <c r="AC244" i="19"/>
  <c r="AC245" i="19"/>
  <c r="AC246" i="19"/>
  <c r="AC247" i="19"/>
  <c r="AC248" i="19"/>
  <c r="AC249" i="19"/>
  <c r="AC250" i="19"/>
  <c r="AC251" i="19"/>
  <c r="AC252" i="19"/>
  <c r="AC253" i="19"/>
  <c r="AC254" i="19"/>
  <c r="AC255" i="19"/>
  <c r="AC256" i="19"/>
  <c r="AC257" i="19"/>
  <c r="AC258" i="19"/>
  <c r="AC259" i="19"/>
  <c r="AC260" i="19"/>
  <c r="AC261" i="19"/>
  <c r="AC262" i="19"/>
  <c r="AC263" i="19"/>
  <c r="AC264" i="19"/>
  <c r="AC265" i="19"/>
  <c r="AC266" i="19"/>
  <c r="AC267" i="19"/>
  <c r="AC268" i="19"/>
  <c r="AC269" i="19"/>
  <c r="AC270" i="19"/>
  <c r="AC271" i="19"/>
  <c r="AC272" i="19"/>
  <c r="AC273" i="19"/>
  <c r="AC274" i="19"/>
  <c r="AC275" i="19"/>
  <c r="AC276" i="19"/>
  <c r="AC277" i="19"/>
  <c r="AC278" i="19"/>
  <c r="AC279" i="19"/>
  <c r="AC280" i="19"/>
  <c r="AC281" i="19"/>
  <c r="AC282" i="19"/>
  <c r="AC283" i="19"/>
  <c r="AC284" i="19"/>
  <c r="AC285" i="19"/>
  <c r="AC286" i="19"/>
  <c r="AC287" i="19"/>
  <c r="AC288" i="19"/>
  <c r="AC289" i="19"/>
  <c r="AC290" i="19"/>
  <c r="AC291" i="19"/>
  <c r="AC292" i="19"/>
  <c r="AC293" i="19"/>
  <c r="AC294" i="19"/>
  <c r="AC295" i="19"/>
  <c r="AC296" i="19"/>
  <c r="AC297" i="19"/>
  <c r="AC298" i="19"/>
  <c r="AC299" i="19"/>
  <c r="AC300" i="19"/>
  <c r="AC301" i="19"/>
  <c r="AC302" i="19"/>
  <c r="AC303" i="19"/>
  <c r="AC304" i="19"/>
  <c r="AC305" i="19"/>
  <c r="AC306" i="19"/>
  <c r="AC308" i="19"/>
  <c r="AC309" i="19"/>
  <c r="AC310" i="19"/>
  <c r="AC311" i="19"/>
  <c r="AC312" i="19"/>
  <c r="AC313" i="19"/>
  <c r="AC314" i="19"/>
  <c r="AC315" i="19"/>
  <c r="AC316" i="19"/>
  <c r="AC317" i="19"/>
  <c r="AC318" i="19"/>
  <c r="AC319" i="19"/>
  <c r="AC320" i="19"/>
  <c r="AC321" i="19"/>
  <c r="AC322" i="19"/>
  <c r="AC3" i="19"/>
  <c r="AC2" i="19"/>
  <c r="Z3" i="19"/>
  <c r="Z4" i="19"/>
  <c r="Z5" i="19"/>
  <c r="Z6" i="19"/>
  <c r="Z7" i="19"/>
  <c r="Z8" i="19"/>
  <c r="Z9" i="19"/>
  <c r="Z10" i="19"/>
  <c r="Z11" i="19"/>
  <c r="Z12" i="19"/>
  <c r="Z13" i="19"/>
  <c r="Z14" i="19"/>
  <c r="Z15" i="19"/>
  <c r="Z16" i="19"/>
  <c r="Z17" i="19"/>
  <c r="Z18" i="19"/>
  <c r="Z19" i="19"/>
  <c r="Z20" i="19"/>
  <c r="Z21" i="19"/>
  <c r="Z22" i="19"/>
  <c r="Z23" i="19"/>
  <c r="Z24" i="19"/>
  <c r="Z25" i="19"/>
  <c r="Z26" i="19"/>
  <c r="Z27" i="19"/>
  <c r="Z28" i="19"/>
  <c r="Z29" i="19"/>
  <c r="Z30" i="19"/>
  <c r="Z31" i="19"/>
  <c r="Z32" i="19"/>
  <c r="Z33" i="19"/>
  <c r="Z34" i="19"/>
  <c r="Z35" i="19"/>
  <c r="Z36" i="19"/>
  <c r="Z37" i="19"/>
  <c r="Z38" i="19"/>
  <c r="Z39" i="19"/>
  <c r="Z40" i="19"/>
  <c r="Z41" i="19"/>
  <c r="Z42" i="19"/>
  <c r="Z43" i="19"/>
  <c r="Z44" i="19"/>
  <c r="Z45" i="19"/>
  <c r="Z46" i="19"/>
  <c r="Z47" i="19"/>
  <c r="Z48" i="19"/>
  <c r="Z49" i="19"/>
  <c r="Z50" i="19"/>
  <c r="Z51" i="19"/>
  <c r="Z52" i="19"/>
  <c r="Z53" i="19"/>
  <c r="Z54" i="19"/>
  <c r="Z55" i="19"/>
  <c r="Z56" i="19"/>
  <c r="Z57" i="19"/>
  <c r="Z58" i="19"/>
  <c r="Z59" i="19"/>
  <c r="Z60" i="19"/>
  <c r="Z61" i="19"/>
  <c r="Z62" i="19"/>
  <c r="Z63" i="19"/>
  <c r="Z64" i="19"/>
  <c r="Z65" i="19"/>
  <c r="Z66" i="19"/>
  <c r="Z67" i="19"/>
  <c r="Z68" i="19"/>
  <c r="Z69" i="19"/>
  <c r="Z70" i="19"/>
  <c r="Z71" i="19"/>
  <c r="Z72" i="19"/>
  <c r="Z73" i="19"/>
  <c r="Z74" i="19"/>
  <c r="Z75" i="19"/>
  <c r="Z76" i="19"/>
  <c r="Z77" i="19"/>
  <c r="Z78" i="19"/>
  <c r="Z79" i="19"/>
  <c r="Z80" i="19"/>
  <c r="Z81" i="19"/>
  <c r="Z82" i="19"/>
  <c r="Z83" i="19"/>
  <c r="Z84" i="19"/>
  <c r="Z85" i="19"/>
  <c r="Z86" i="19"/>
  <c r="Z87" i="19"/>
  <c r="Z88" i="19"/>
  <c r="Z89" i="19"/>
  <c r="Z90" i="19"/>
  <c r="Z91" i="19"/>
  <c r="Z92" i="19"/>
  <c r="Z93" i="19"/>
  <c r="Z94" i="19"/>
  <c r="Z95" i="19"/>
  <c r="Z96" i="19"/>
  <c r="Z97" i="19"/>
  <c r="Z98" i="19"/>
  <c r="Z99" i="19"/>
  <c r="Z100" i="19"/>
  <c r="Z101" i="19"/>
  <c r="Z102" i="19"/>
  <c r="Z103" i="19"/>
  <c r="Z104" i="19"/>
  <c r="Z105" i="19"/>
  <c r="Z106" i="19"/>
  <c r="Z107" i="19"/>
  <c r="Z108" i="19"/>
  <c r="Z109" i="19"/>
  <c r="Z110" i="19"/>
  <c r="Z111" i="19"/>
  <c r="Z112" i="19"/>
  <c r="Z113" i="19"/>
  <c r="Z114" i="19"/>
  <c r="Z115" i="19"/>
  <c r="Z116" i="19"/>
  <c r="Z117" i="19"/>
  <c r="Z118" i="19"/>
  <c r="Z119" i="19"/>
  <c r="Z120" i="19"/>
  <c r="Z121" i="19"/>
  <c r="Z122" i="19"/>
  <c r="Z123" i="19"/>
  <c r="Z124" i="19"/>
  <c r="Z125" i="19"/>
  <c r="Z126" i="19"/>
  <c r="Z127" i="19"/>
  <c r="Z128" i="19"/>
  <c r="Z129" i="19"/>
  <c r="Z130" i="19"/>
  <c r="Z131" i="19"/>
  <c r="Z132" i="19"/>
  <c r="Z133" i="19"/>
  <c r="Z134" i="19"/>
  <c r="Z135" i="19"/>
  <c r="Z136" i="19"/>
  <c r="Z137" i="19"/>
  <c r="Z138" i="19"/>
  <c r="Z139" i="19"/>
  <c r="Z140" i="19"/>
  <c r="Z141" i="19"/>
  <c r="Z142" i="19"/>
  <c r="Z143" i="19"/>
  <c r="Z144" i="19"/>
  <c r="Z145" i="19"/>
  <c r="Z146" i="19"/>
  <c r="Z147" i="19"/>
  <c r="Z148" i="19"/>
  <c r="Z149" i="19"/>
  <c r="Z150" i="19"/>
  <c r="Z151" i="19"/>
  <c r="Z152" i="19"/>
  <c r="Z153" i="19"/>
  <c r="Z154" i="19"/>
  <c r="Z155" i="19"/>
  <c r="Z156" i="19"/>
  <c r="Z157" i="19"/>
  <c r="Z158" i="19"/>
  <c r="Z159" i="19"/>
  <c r="Z160" i="19"/>
  <c r="Z161" i="19"/>
  <c r="Z162" i="19"/>
  <c r="Z163" i="19"/>
  <c r="Z164" i="19"/>
  <c r="Z165" i="19"/>
  <c r="Z166" i="19"/>
  <c r="Z167" i="19"/>
  <c r="Z168" i="19"/>
  <c r="Z169" i="19"/>
  <c r="Z170" i="19"/>
  <c r="Z171" i="19"/>
  <c r="Z172" i="19"/>
  <c r="Z173" i="19"/>
  <c r="Z174" i="19"/>
  <c r="Z175" i="19"/>
  <c r="Z176" i="19"/>
  <c r="Z177" i="19"/>
  <c r="Z178" i="19"/>
  <c r="Z179" i="19"/>
  <c r="Z180" i="19"/>
  <c r="Z181" i="19"/>
  <c r="Z182" i="19"/>
  <c r="Z183" i="19"/>
  <c r="Z184" i="19"/>
  <c r="Z185" i="19"/>
  <c r="Z186" i="19"/>
  <c r="Z187" i="19"/>
  <c r="Z188" i="19"/>
  <c r="Z189" i="19"/>
  <c r="Z190" i="19"/>
  <c r="Z191" i="19"/>
  <c r="Z192" i="19"/>
  <c r="Z193" i="19"/>
  <c r="Z194" i="19"/>
  <c r="Z195" i="19"/>
  <c r="Z196" i="19"/>
  <c r="Z197" i="19"/>
  <c r="Z198" i="19"/>
  <c r="Z199" i="19"/>
  <c r="Z200" i="19"/>
  <c r="Z201" i="19"/>
  <c r="Z202" i="19"/>
  <c r="Z203" i="19"/>
  <c r="Z204" i="19"/>
  <c r="Z205" i="19"/>
  <c r="Z206" i="19"/>
  <c r="Z207" i="19"/>
  <c r="Z208" i="19"/>
  <c r="Z209" i="19"/>
  <c r="Z210" i="19"/>
  <c r="Z211" i="19"/>
  <c r="Z212" i="19"/>
  <c r="Z213" i="19"/>
  <c r="Z214" i="19"/>
  <c r="Z215" i="19"/>
  <c r="Z216" i="19"/>
  <c r="Z217" i="19"/>
  <c r="Z218" i="19"/>
  <c r="Z219" i="19"/>
  <c r="Z220" i="19"/>
  <c r="Z221" i="19"/>
  <c r="Z222" i="19"/>
  <c r="Z223" i="19"/>
  <c r="Z224" i="19"/>
  <c r="Z225" i="19"/>
  <c r="Z226" i="19"/>
  <c r="Z227" i="19"/>
  <c r="Z228" i="19"/>
  <c r="Z229" i="19"/>
  <c r="Z230" i="19"/>
  <c r="Z231" i="19"/>
  <c r="Z232" i="19"/>
  <c r="Z233" i="19"/>
  <c r="Z234" i="19"/>
  <c r="Z235" i="19"/>
  <c r="Z236" i="19"/>
  <c r="Z237" i="19"/>
  <c r="Z238" i="19"/>
  <c r="Z239" i="19"/>
  <c r="Z240" i="19"/>
  <c r="Z241" i="19"/>
  <c r="Z242" i="19"/>
  <c r="Z243" i="19"/>
  <c r="Z244" i="19"/>
  <c r="Z245" i="19"/>
  <c r="Z246" i="19"/>
  <c r="Z247" i="19"/>
  <c r="Z248" i="19"/>
  <c r="Z249" i="19"/>
  <c r="Z250" i="19"/>
  <c r="Z251" i="19"/>
  <c r="Z252" i="19"/>
  <c r="Z253" i="19"/>
  <c r="Z254" i="19"/>
  <c r="Z255" i="19"/>
  <c r="Z256" i="19"/>
  <c r="Z257" i="19"/>
  <c r="Z258" i="19"/>
  <c r="Z259" i="19"/>
  <c r="Z260" i="19"/>
  <c r="Z261" i="19"/>
  <c r="Z262" i="19"/>
  <c r="Z263" i="19"/>
  <c r="Z264" i="19"/>
  <c r="Z265" i="19"/>
  <c r="Z266" i="19"/>
  <c r="Z267" i="19"/>
  <c r="Z268" i="19"/>
  <c r="Z269" i="19"/>
  <c r="Z270" i="19"/>
  <c r="Z271" i="19"/>
  <c r="Z272" i="19"/>
  <c r="Z273" i="19"/>
  <c r="Z274" i="19"/>
  <c r="Z275" i="19"/>
  <c r="Z276" i="19"/>
  <c r="Z277" i="19"/>
  <c r="Z278" i="19"/>
  <c r="Z279" i="19"/>
  <c r="Z280" i="19"/>
  <c r="Z281" i="19"/>
  <c r="Z282" i="19"/>
  <c r="Z283" i="19"/>
  <c r="Z284" i="19"/>
  <c r="Z285" i="19"/>
  <c r="Z286" i="19"/>
  <c r="Z287" i="19"/>
  <c r="Z288" i="19"/>
  <c r="Z289" i="19"/>
  <c r="Z290" i="19"/>
  <c r="Z291" i="19"/>
  <c r="Z292" i="19"/>
  <c r="Z293" i="19"/>
  <c r="Z294" i="19"/>
  <c r="Z295" i="19"/>
  <c r="Z296" i="19"/>
  <c r="Z297" i="19"/>
  <c r="Z298" i="19"/>
  <c r="Z299" i="19"/>
  <c r="Z300" i="19"/>
  <c r="Z301" i="19"/>
  <c r="Z302" i="19"/>
  <c r="Z303" i="19"/>
  <c r="Z304" i="19"/>
  <c r="Z305" i="19"/>
  <c r="Z306" i="19"/>
  <c r="Z308" i="19"/>
  <c r="Z309" i="19"/>
  <c r="Z310" i="19"/>
  <c r="Z311" i="19"/>
  <c r="Z312" i="19"/>
  <c r="Z313" i="19"/>
  <c r="Z314" i="19"/>
  <c r="Z315" i="19"/>
  <c r="Z316" i="19"/>
  <c r="Z317" i="19"/>
  <c r="Z318" i="19"/>
  <c r="Z319" i="19"/>
  <c r="Z320" i="19"/>
  <c r="Z321" i="19"/>
  <c r="Z322" i="19"/>
  <c r="Z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O102" i="19"/>
  <c r="O103" i="19"/>
  <c r="O104" i="19"/>
  <c r="O105" i="19"/>
  <c r="O106" i="19"/>
  <c r="O107" i="19"/>
  <c r="O108" i="19"/>
  <c r="O109" i="19"/>
  <c r="O110" i="19"/>
  <c r="O111" i="19"/>
  <c r="O112" i="19"/>
  <c r="O113" i="19"/>
  <c r="O114" i="19"/>
  <c r="O115" i="19"/>
  <c r="O116" i="19"/>
  <c r="O117" i="19"/>
  <c r="O118" i="19"/>
  <c r="O119" i="19"/>
  <c r="O120" i="19"/>
  <c r="O121" i="19"/>
  <c r="O122" i="19"/>
  <c r="O123" i="19"/>
  <c r="O124" i="19"/>
  <c r="O125" i="19"/>
  <c r="O126" i="19"/>
  <c r="O127" i="19"/>
  <c r="O128" i="19"/>
  <c r="O129" i="19"/>
  <c r="O130" i="19"/>
  <c r="O131" i="19"/>
  <c r="O132" i="19"/>
  <c r="O133" i="19"/>
  <c r="O134" i="19"/>
  <c r="O135" i="19"/>
  <c r="O136" i="19"/>
  <c r="O137" i="19"/>
  <c r="O138" i="19"/>
  <c r="O139" i="19"/>
  <c r="O140" i="19"/>
  <c r="O141" i="19"/>
  <c r="O142" i="19"/>
  <c r="O143" i="19"/>
  <c r="O144" i="19"/>
  <c r="O145" i="19"/>
  <c r="O146" i="19"/>
  <c r="O147" i="19"/>
  <c r="O148" i="19"/>
  <c r="O149" i="19"/>
  <c r="O150" i="19"/>
  <c r="O151" i="19"/>
  <c r="O152" i="19"/>
  <c r="O153" i="19"/>
  <c r="O154" i="19"/>
  <c r="O155" i="19"/>
  <c r="O156" i="19"/>
  <c r="O157" i="19"/>
  <c r="O158" i="19"/>
  <c r="O159" i="19"/>
  <c r="O160" i="19"/>
  <c r="O161" i="19"/>
  <c r="O162" i="19"/>
  <c r="O163" i="19"/>
  <c r="O164" i="19"/>
  <c r="O165" i="19"/>
  <c r="O166" i="19"/>
  <c r="O167" i="19"/>
  <c r="O168" i="19"/>
  <c r="O169" i="19"/>
  <c r="O170" i="19"/>
  <c r="O171" i="19"/>
  <c r="O172" i="19"/>
  <c r="O173" i="19"/>
  <c r="O174" i="19"/>
  <c r="O175" i="19"/>
  <c r="O176" i="19"/>
  <c r="O177" i="19"/>
  <c r="O178" i="19"/>
  <c r="O179" i="19"/>
  <c r="O180" i="19"/>
  <c r="O181" i="19"/>
  <c r="O182" i="19"/>
  <c r="O183" i="19"/>
  <c r="O184" i="19"/>
  <c r="O185" i="19"/>
  <c r="O186" i="19"/>
  <c r="O187" i="19"/>
  <c r="O188" i="19"/>
  <c r="O189" i="19"/>
  <c r="O190" i="19"/>
  <c r="O191" i="19"/>
  <c r="O192" i="19"/>
  <c r="O193" i="19"/>
  <c r="O194" i="19"/>
  <c r="O195" i="19"/>
  <c r="O196" i="19"/>
  <c r="O197" i="19"/>
  <c r="O198" i="19"/>
  <c r="O199" i="19"/>
  <c r="O200" i="19"/>
  <c r="O201" i="19"/>
  <c r="O202" i="19"/>
  <c r="O203" i="19"/>
  <c r="O204" i="19"/>
  <c r="O205" i="19"/>
  <c r="O206" i="19"/>
  <c r="O207" i="19"/>
  <c r="O208" i="19"/>
  <c r="O209" i="19"/>
  <c r="O210" i="19"/>
  <c r="O211" i="19"/>
  <c r="O212" i="19"/>
  <c r="O213" i="19"/>
  <c r="O214" i="19"/>
  <c r="O215" i="19"/>
  <c r="O216" i="19"/>
  <c r="O217" i="19"/>
  <c r="O218" i="19"/>
  <c r="O219" i="19"/>
  <c r="O220" i="19"/>
  <c r="O221" i="19"/>
  <c r="O222" i="19"/>
  <c r="O223" i="19"/>
  <c r="O224" i="19"/>
  <c r="O225" i="19"/>
  <c r="O226" i="19"/>
  <c r="O227" i="19"/>
  <c r="O228" i="19"/>
  <c r="O229" i="19"/>
  <c r="O230" i="19"/>
  <c r="O231" i="19"/>
  <c r="O232" i="19"/>
  <c r="O233" i="19"/>
  <c r="O234" i="19"/>
  <c r="O235" i="19"/>
  <c r="O236" i="19"/>
  <c r="O237" i="19"/>
  <c r="O238" i="19"/>
  <c r="O239" i="19"/>
  <c r="O240" i="19"/>
  <c r="O241" i="19"/>
  <c r="O242" i="19"/>
  <c r="O243" i="19"/>
  <c r="O244" i="19"/>
  <c r="O245" i="19"/>
  <c r="O246" i="19"/>
  <c r="O247" i="19"/>
  <c r="O248" i="19"/>
  <c r="O249" i="19"/>
  <c r="O250" i="19"/>
  <c r="O251" i="19"/>
  <c r="O252" i="19"/>
  <c r="O253" i="19"/>
  <c r="O254" i="19"/>
  <c r="O255" i="19"/>
  <c r="O256" i="19"/>
  <c r="O257" i="19"/>
  <c r="O258" i="19"/>
  <c r="O259" i="19"/>
  <c r="O260" i="19"/>
  <c r="O261" i="19"/>
  <c r="O262" i="19"/>
  <c r="O263" i="19"/>
  <c r="O264" i="19"/>
  <c r="O265" i="19"/>
  <c r="O266" i="19"/>
  <c r="O267" i="19"/>
  <c r="O268" i="19"/>
  <c r="O269" i="19"/>
  <c r="O270" i="19"/>
  <c r="O271" i="19"/>
  <c r="O272" i="19"/>
  <c r="O273" i="19"/>
  <c r="O274" i="19"/>
  <c r="O275" i="19"/>
  <c r="O276" i="19"/>
  <c r="O277" i="19"/>
  <c r="O278" i="19"/>
  <c r="O279" i="19"/>
  <c r="O280" i="19"/>
  <c r="O281" i="19"/>
  <c r="O282" i="19"/>
  <c r="O283" i="19"/>
  <c r="O284" i="19"/>
  <c r="O285" i="19"/>
  <c r="O286" i="19"/>
  <c r="O287" i="19"/>
  <c r="O288" i="19"/>
  <c r="O289" i="19"/>
  <c r="O290" i="19"/>
  <c r="O291" i="19"/>
  <c r="O292" i="19"/>
  <c r="O293" i="19"/>
  <c r="O294" i="19"/>
  <c r="O295" i="19"/>
  <c r="O296" i="19"/>
  <c r="O297" i="19"/>
  <c r="O298" i="19"/>
  <c r="O299" i="19"/>
  <c r="O300" i="19"/>
  <c r="O301" i="19"/>
  <c r="O302" i="19"/>
  <c r="O303" i="19"/>
  <c r="O304" i="19"/>
  <c r="O305" i="19"/>
  <c r="O306" i="19"/>
  <c r="O308" i="19"/>
  <c r="O309" i="19"/>
  <c r="O310" i="19"/>
  <c r="O311" i="19"/>
  <c r="O312" i="19"/>
  <c r="O313" i="19"/>
  <c r="O314" i="19"/>
  <c r="O315" i="19"/>
  <c r="O316" i="19"/>
  <c r="O317" i="19"/>
  <c r="O318" i="19"/>
  <c r="O319" i="19"/>
  <c r="O320" i="19"/>
  <c r="O321" i="19"/>
  <c r="O322" i="19"/>
  <c r="O2" i="19"/>
  <c r="I3" i="19"/>
  <c r="I4" i="19"/>
  <c r="I5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I151" i="19"/>
  <c r="I152" i="19"/>
  <c r="I153" i="19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I166" i="19"/>
  <c r="I167" i="19"/>
  <c r="I168" i="19"/>
  <c r="I169" i="19"/>
  <c r="I170" i="19"/>
  <c r="I171" i="19"/>
  <c r="I172" i="19"/>
  <c r="I173" i="19"/>
  <c r="I174" i="19"/>
  <c r="I175" i="19"/>
  <c r="I176" i="19"/>
  <c r="I177" i="19"/>
  <c r="I178" i="19"/>
  <c r="I179" i="19"/>
  <c r="I180" i="19"/>
  <c r="I181" i="19"/>
  <c r="I182" i="19"/>
  <c r="I183" i="19"/>
  <c r="I184" i="19"/>
  <c r="I185" i="19"/>
  <c r="I186" i="19"/>
  <c r="I187" i="19"/>
  <c r="I188" i="19"/>
  <c r="I189" i="19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I202" i="19"/>
  <c r="I203" i="19"/>
  <c r="I204" i="19"/>
  <c r="I205" i="19"/>
  <c r="I206" i="19"/>
  <c r="I207" i="19"/>
  <c r="I208" i="19"/>
  <c r="I209" i="19"/>
  <c r="I210" i="19"/>
  <c r="I211" i="19"/>
  <c r="I212" i="19"/>
  <c r="I213" i="19"/>
  <c r="I214" i="19"/>
  <c r="I215" i="19"/>
  <c r="I216" i="19"/>
  <c r="I217" i="19"/>
  <c r="I218" i="19"/>
  <c r="I219" i="19"/>
  <c r="I220" i="19"/>
  <c r="I221" i="19"/>
  <c r="I222" i="19"/>
  <c r="I223" i="19"/>
  <c r="I224" i="19"/>
  <c r="I225" i="19"/>
  <c r="I226" i="19"/>
  <c r="I227" i="19"/>
  <c r="I228" i="19"/>
  <c r="I229" i="19"/>
  <c r="I230" i="19"/>
  <c r="I231" i="19"/>
  <c r="I232" i="19"/>
  <c r="I233" i="19"/>
  <c r="I234" i="19"/>
  <c r="I235" i="19"/>
  <c r="I236" i="19"/>
  <c r="I237" i="19"/>
  <c r="I238" i="19"/>
  <c r="I239" i="19"/>
  <c r="I240" i="19"/>
  <c r="I241" i="19"/>
  <c r="I242" i="19"/>
  <c r="I243" i="19"/>
  <c r="I244" i="19"/>
  <c r="I245" i="19"/>
  <c r="I246" i="19"/>
  <c r="I247" i="19"/>
  <c r="I248" i="19"/>
  <c r="I249" i="19"/>
  <c r="I250" i="19"/>
  <c r="I251" i="19"/>
  <c r="I252" i="19"/>
  <c r="I253" i="19"/>
  <c r="I254" i="19"/>
  <c r="I255" i="19"/>
  <c r="I256" i="19"/>
  <c r="I257" i="19"/>
  <c r="I258" i="19"/>
  <c r="I259" i="19"/>
  <c r="I260" i="19"/>
  <c r="I261" i="19"/>
  <c r="I262" i="19"/>
  <c r="I263" i="19"/>
  <c r="I264" i="19"/>
  <c r="I265" i="19"/>
  <c r="I266" i="19"/>
  <c r="I267" i="19"/>
  <c r="I268" i="19"/>
  <c r="I269" i="19"/>
  <c r="I270" i="19"/>
  <c r="I271" i="19"/>
  <c r="I272" i="19"/>
  <c r="I273" i="19"/>
  <c r="I274" i="19"/>
  <c r="I275" i="19"/>
  <c r="I276" i="19"/>
  <c r="I277" i="19"/>
  <c r="I278" i="19"/>
  <c r="I279" i="19"/>
  <c r="I280" i="19"/>
  <c r="I281" i="19"/>
  <c r="I282" i="19"/>
  <c r="I283" i="19"/>
  <c r="I284" i="19"/>
  <c r="I285" i="19"/>
  <c r="I286" i="19"/>
  <c r="I287" i="19"/>
  <c r="I288" i="19"/>
  <c r="I289" i="19"/>
  <c r="I290" i="19"/>
  <c r="I291" i="19"/>
  <c r="I292" i="19"/>
  <c r="I293" i="19"/>
  <c r="I294" i="19"/>
  <c r="I295" i="19"/>
  <c r="I296" i="19"/>
  <c r="I297" i="19"/>
  <c r="I298" i="19"/>
  <c r="I299" i="19"/>
  <c r="I300" i="19"/>
  <c r="I301" i="19"/>
  <c r="I302" i="19"/>
  <c r="I303" i="19"/>
  <c r="I304" i="19"/>
  <c r="I305" i="19"/>
  <c r="I306" i="19"/>
  <c r="I308" i="19"/>
  <c r="I309" i="19"/>
  <c r="I310" i="19"/>
  <c r="I311" i="19"/>
  <c r="I312" i="19"/>
  <c r="I313" i="19"/>
  <c r="I314" i="19"/>
  <c r="I315" i="19"/>
  <c r="I316" i="19"/>
  <c r="I317" i="19"/>
  <c r="I318" i="19"/>
  <c r="I319" i="19"/>
  <c r="I320" i="19"/>
  <c r="I321" i="19"/>
  <c r="I322" i="19"/>
  <c r="I2" i="19"/>
  <c r="BM243" i="19"/>
  <c r="BM248" i="19"/>
  <c r="BM249" i="19"/>
  <c r="BM250" i="19"/>
  <c r="BM251" i="19"/>
  <c r="BM252" i="19"/>
  <c r="BM253" i="19"/>
  <c r="BM254" i="19"/>
  <c r="BM255" i="19"/>
  <c r="BM256" i="19"/>
  <c r="BM257" i="19"/>
  <c r="BM258" i="19"/>
  <c r="BM259" i="19"/>
  <c r="BM260" i="19"/>
  <c r="BM261" i="19"/>
  <c r="BM262" i="19"/>
  <c r="BM263" i="19"/>
  <c r="BM264" i="19"/>
  <c r="BM265" i="19"/>
  <c r="BM266" i="19"/>
  <c r="BM267" i="19"/>
  <c r="BM268" i="19"/>
  <c r="BM269" i="19"/>
  <c r="BM270" i="19"/>
  <c r="BM271" i="19"/>
  <c r="BM272" i="19"/>
  <c r="BM273" i="19"/>
  <c r="BM274" i="19"/>
  <c r="BM275" i="19"/>
  <c r="BM276" i="19"/>
  <c r="BM277" i="19"/>
  <c r="BM278" i="19"/>
  <c r="BM279" i="19"/>
  <c r="BM280" i="19"/>
  <c r="BM281" i="19"/>
  <c r="BM282" i="19"/>
  <c r="BM283" i="19"/>
  <c r="BM284" i="19"/>
  <c r="BM285" i="19"/>
  <c r="BM286" i="19"/>
  <c r="BM287" i="19"/>
  <c r="BM288" i="19"/>
  <c r="BM289" i="19"/>
  <c r="BM290" i="19"/>
  <c r="BM291" i="19"/>
  <c r="BM292" i="19"/>
  <c r="BM293" i="19"/>
  <c r="BM294" i="19"/>
  <c r="BM295" i="19"/>
  <c r="BM296" i="19"/>
  <c r="BM297" i="19"/>
  <c r="BM298" i="19"/>
  <c r="BM299" i="19"/>
  <c r="BM300" i="19"/>
  <c r="BM301" i="19"/>
  <c r="BM302" i="19"/>
  <c r="BM303" i="19"/>
  <c r="BM304" i="19"/>
  <c r="BM305" i="19"/>
  <c r="BM306" i="19"/>
  <c r="BM307" i="19"/>
  <c r="BM308" i="19"/>
  <c r="BM309" i="19"/>
  <c r="BM310" i="19"/>
  <c r="BM311" i="19"/>
  <c r="BM312" i="19"/>
  <c r="BM313" i="19"/>
  <c r="BM314" i="19"/>
  <c r="BM315" i="19"/>
  <c r="BM316" i="19"/>
  <c r="BM317" i="19"/>
  <c r="BM318" i="19"/>
  <c r="BM319" i="19"/>
  <c r="BM320" i="19"/>
  <c r="BM321" i="19"/>
  <c r="BM322" i="19"/>
  <c r="BM323" i="19"/>
  <c r="BM324" i="19"/>
  <c r="BM325" i="19"/>
  <c r="BM326" i="19"/>
  <c r="BM327" i="19"/>
  <c r="BM328" i="19"/>
  <c r="BM329" i="19"/>
  <c r="BM330" i="19"/>
  <c r="BM331" i="19"/>
  <c r="BM332" i="19"/>
  <c r="BM333" i="19"/>
  <c r="BM334" i="19"/>
  <c r="BM335" i="19"/>
  <c r="BM336" i="19"/>
  <c r="BM337" i="19"/>
  <c r="BM338" i="19"/>
  <c r="BM339" i="19"/>
  <c r="BM340" i="19"/>
  <c r="BM341" i="19"/>
  <c r="BM342" i="19"/>
  <c r="BM343" i="19"/>
  <c r="BM344" i="19"/>
  <c r="BM345" i="19"/>
  <c r="BM346" i="19"/>
  <c r="BM347" i="19"/>
  <c r="BM348" i="19"/>
  <c r="BM349" i="19"/>
  <c r="BM350" i="19"/>
  <c r="BM351" i="19"/>
  <c r="BM352" i="19"/>
  <c r="BM353" i="19"/>
  <c r="BM354" i="19"/>
  <c r="BM355" i="19"/>
  <c r="BM356" i="19"/>
  <c r="BM357" i="19"/>
  <c r="BM358" i="19"/>
  <c r="BM359" i="19"/>
  <c r="BM360" i="19"/>
  <c r="BM361" i="19"/>
  <c r="BM362" i="19"/>
  <c r="BM363" i="19"/>
  <c r="BM364" i="19"/>
  <c r="BM365" i="19"/>
  <c r="BM366" i="19"/>
  <c r="BM367" i="19"/>
  <c r="BM368" i="19"/>
  <c r="BM369" i="19"/>
  <c r="BM370" i="19"/>
  <c r="BM371" i="19"/>
  <c r="BM372" i="19"/>
  <c r="BM373" i="19"/>
  <c r="BM374" i="19"/>
  <c r="BM375" i="19"/>
  <c r="BM376" i="19"/>
  <c r="BM377" i="19"/>
  <c r="BM378" i="19"/>
  <c r="BM379" i="19"/>
  <c r="BM380" i="19"/>
  <c r="BM381" i="19"/>
  <c r="BM382" i="19"/>
  <c r="BM383" i="19"/>
  <c r="BM384" i="19"/>
  <c r="BM385" i="19"/>
  <c r="BM386" i="19"/>
  <c r="BM387" i="19"/>
  <c r="BM388" i="19"/>
  <c r="BM389" i="19"/>
  <c r="BM390" i="19"/>
  <c r="BM391" i="19"/>
  <c r="BM392" i="19"/>
  <c r="BM393" i="19"/>
  <c r="BM394" i="19"/>
  <c r="BM395" i="19"/>
  <c r="BM396" i="19"/>
  <c r="BM397" i="19"/>
  <c r="BM398" i="19"/>
  <c r="BM399" i="19"/>
  <c r="BM400" i="19"/>
  <c r="BM401" i="19"/>
  <c r="BM402" i="19"/>
  <c r="BM403" i="19"/>
  <c r="BM404" i="19"/>
  <c r="BM405" i="19"/>
  <c r="BM406" i="19"/>
  <c r="BM407" i="19"/>
  <c r="BM408" i="19"/>
  <c r="BM409" i="19"/>
  <c r="BM410" i="19"/>
  <c r="BM411" i="19"/>
  <c r="BM412" i="19"/>
  <c r="BM413" i="19"/>
  <c r="BM414" i="19"/>
  <c r="BM415" i="19"/>
  <c r="BM416" i="19"/>
  <c r="BM417" i="19"/>
  <c r="BM418" i="19"/>
  <c r="BM419" i="19"/>
  <c r="BM420" i="19"/>
  <c r="BM421" i="19"/>
  <c r="BM422" i="19"/>
  <c r="BM423" i="19"/>
  <c r="BM424" i="19"/>
  <c r="BM425" i="19"/>
  <c r="BM426" i="19"/>
  <c r="BM427" i="19"/>
  <c r="BM428" i="19"/>
  <c r="BM429" i="19"/>
  <c r="BM430" i="19"/>
  <c r="BM431" i="19"/>
  <c r="BM432" i="19"/>
  <c r="BM433" i="19"/>
  <c r="BM434" i="19"/>
  <c r="BM435" i="19"/>
  <c r="BM436" i="19"/>
  <c r="BM437" i="19"/>
  <c r="BM438" i="19"/>
  <c r="BM439" i="19"/>
  <c r="BM440" i="19"/>
  <c r="BM441" i="19"/>
  <c r="BM442" i="19"/>
  <c r="BM443" i="19"/>
  <c r="BM444" i="19"/>
  <c r="BM445" i="19"/>
  <c r="BM446" i="19"/>
  <c r="BM447" i="19"/>
  <c r="BM448" i="19"/>
  <c r="BM449" i="19"/>
  <c r="BM450" i="19"/>
  <c r="BM451" i="19"/>
  <c r="BM452" i="19"/>
  <c r="BM453" i="19"/>
  <c r="BM454" i="19"/>
  <c r="BM455" i="19"/>
  <c r="BM456" i="19"/>
  <c r="BM457" i="19"/>
  <c r="BM458" i="19"/>
  <c r="BM459" i="19"/>
  <c r="BM460" i="19"/>
  <c r="BM461" i="19"/>
  <c r="BM462" i="19"/>
  <c r="BM463" i="19"/>
  <c r="BM464" i="19"/>
  <c r="BM465" i="19"/>
  <c r="BM466" i="19"/>
  <c r="BM467" i="19"/>
  <c r="BM468" i="19"/>
  <c r="BM469" i="19"/>
  <c r="BM470" i="19"/>
  <c r="BM471" i="19"/>
  <c r="BM472" i="19"/>
  <c r="BM473" i="19"/>
  <c r="BM474" i="19"/>
  <c r="BM475" i="19"/>
  <c r="BM476" i="19"/>
  <c r="BM477" i="19"/>
  <c r="BM478" i="19"/>
  <c r="BM479" i="19"/>
  <c r="BM480" i="19"/>
  <c r="BM481" i="19"/>
  <c r="BM482" i="19"/>
  <c r="BM483" i="19"/>
  <c r="BM484" i="19"/>
  <c r="BM485" i="19"/>
  <c r="BM486" i="19"/>
  <c r="BM487" i="19"/>
  <c r="BM488" i="19"/>
  <c r="BM489" i="19"/>
  <c r="BM490" i="19"/>
  <c r="BM491" i="19"/>
  <c r="BM492" i="19"/>
  <c r="BM493" i="19"/>
  <c r="BM494" i="19"/>
  <c r="BM495" i="19"/>
  <c r="BM496" i="19"/>
  <c r="BM497" i="19"/>
  <c r="BM498" i="19"/>
  <c r="BM499" i="19"/>
  <c r="BM500" i="19"/>
  <c r="BM501" i="19"/>
  <c r="BM502" i="19"/>
  <c r="BM503" i="19"/>
  <c r="BM504" i="19"/>
  <c r="BM505" i="19"/>
  <c r="BM506" i="19"/>
  <c r="BM507" i="19"/>
  <c r="BM508" i="19"/>
  <c r="BM509" i="19"/>
  <c r="BM510" i="19"/>
  <c r="BM511" i="19"/>
  <c r="BM512" i="19"/>
  <c r="BM513" i="19"/>
  <c r="BM514" i="19"/>
  <c r="BM515" i="19"/>
  <c r="BM516" i="19"/>
  <c r="BM517" i="19"/>
  <c r="BM518" i="19"/>
  <c r="BM519" i="19"/>
  <c r="BM520" i="19"/>
  <c r="BM521" i="19"/>
  <c r="BM522" i="19"/>
  <c r="BM523" i="19"/>
  <c r="BM524" i="19"/>
  <c r="BM525" i="19"/>
  <c r="BM526" i="19"/>
  <c r="BM527" i="19"/>
  <c r="BM528" i="19"/>
  <c r="BM529" i="19"/>
  <c r="BM530" i="19"/>
  <c r="BM531" i="19"/>
  <c r="BM532" i="19"/>
  <c r="BM533" i="19"/>
  <c r="BM534" i="19"/>
  <c r="BM535" i="19"/>
  <c r="BM536" i="19"/>
  <c r="BM537" i="19"/>
  <c r="BM538" i="19"/>
  <c r="BM539" i="19"/>
  <c r="BM540" i="19"/>
  <c r="BM541" i="19"/>
  <c r="BM542" i="19"/>
  <c r="BM543" i="19"/>
  <c r="BM544" i="19"/>
  <c r="BM545" i="19"/>
  <c r="BM546" i="19"/>
  <c r="BM547" i="19"/>
  <c r="BM548" i="19"/>
  <c r="BM549" i="19"/>
  <c r="BM550" i="19"/>
  <c r="BM551" i="19"/>
  <c r="BM552" i="19"/>
  <c r="BM553" i="19"/>
  <c r="BM554" i="19"/>
  <c r="BM555" i="19"/>
  <c r="BM556" i="19"/>
  <c r="BM557" i="19"/>
  <c r="BM558" i="19"/>
  <c r="BM559" i="19"/>
  <c r="BM560" i="19"/>
  <c r="BM561" i="19"/>
  <c r="BM562" i="19"/>
  <c r="BM563" i="19"/>
  <c r="BM564" i="19"/>
  <c r="BM565" i="19"/>
  <c r="BM566" i="19"/>
  <c r="BM567" i="19"/>
  <c r="BM568" i="19"/>
  <c r="BM569" i="19"/>
  <c r="BM570" i="19"/>
  <c r="BM571" i="19"/>
  <c r="BM572" i="19"/>
  <c r="BM573" i="19"/>
  <c r="BM574" i="19"/>
  <c r="BM575" i="19"/>
  <c r="BM576" i="19"/>
  <c r="BM577" i="19"/>
  <c r="BM578" i="19"/>
  <c r="BM579" i="19"/>
  <c r="BM580" i="19"/>
  <c r="BM581" i="19"/>
  <c r="BM582" i="19"/>
  <c r="BM583" i="19"/>
  <c r="BM584" i="19"/>
  <c r="BM585" i="19"/>
  <c r="BM586" i="19"/>
  <c r="BM587" i="19"/>
  <c r="BM588" i="19"/>
  <c r="BM589" i="19"/>
  <c r="BM590" i="19"/>
  <c r="BM591" i="19"/>
  <c r="BM592" i="19"/>
  <c r="BM593" i="19"/>
  <c r="BM594" i="19"/>
  <c r="BM595" i="19"/>
  <c r="BM596" i="19"/>
  <c r="BM597" i="19"/>
  <c r="BM598" i="19"/>
  <c r="BM599" i="19"/>
  <c r="BM600" i="19"/>
  <c r="BM601" i="19"/>
  <c r="BM602" i="19"/>
  <c r="BM603" i="19"/>
  <c r="BM604" i="19"/>
  <c r="BM605" i="19"/>
  <c r="BM606" i="19"/>
  <c r="BM607" i="19"/>
  <c r="BM608" i="19"/>
  <c r="BM609" i="19"/>
  <c r="BM610" i="19"/>
  <c r="BM611" i="19"/>
  <c r="BM612" i="19"/>
  <c r="BM613" i="19"/>
  <c r="BM614" i="19"/>
  <c r="BM615" i="19"/>
  <c r="BM616" i="19"/>
  <c r="BM617" i="19"/>
  <c r="BM618" i="19"/>
  <c r="BM619" i="19"/>
  <c r="BM620" i="19"/>
  <c r="BM621" i="19"/>
  <c r="BM622" i="19"/>
  <c r="BM623" i="19"/>
  <c r="BM624" i="19"/>
  <c r="BM625" i="19"/>
  <c r="BM626" i="19"/>
  <c r="BM627" i="19"/>
  <c r="BM628" i="19"/>
  <c r="BM629" i="19"/>
  <c r="BM630" i="19"/>
  <c r="BM631" i="19"/>
  <c r="BM632" i="19"/>
  <c r="BM633" i="19"/>
  <c r="BM634" i="19"/>
  <c r="BM635" i="19"/>
  <c r="BM636" i="19"/>
  <c r="BM637" i="19"/>
  <c r="BM638" i="19"/>
  <c r="BM639" i="19"/>
  <c r="BM640" i="19"/>
  <c r="BM641" i="19"/>
  <c r="BM642" i="19"/>
  <c r="BM643" i="19"/>
  <c r="BM644" i="19"/>
  <c r="BM645" i="19"/>
  <c r="BM646" i="19"/>
  <c r="BM647" i="19"/>
  <c r="BM648" i="19"/>
  <c r="BM649" i="19"/>
  <c r="BM650" i="19"/>
  <c r="BM651" i="19"/>
  <c r="BM652" i="19"/>
  <c r="BM653" i="19"/>
  <c r="BM654" i="19"/>
  <c r="BM655" i="19"/>
  <c r="BM656" i="19"/>
  <c r="BM657" i="19"/>
  <c r="BM658" i="19"/>
  <c r="BM659" i="19"/>
  <c r="BM660" i="19"/>
  <c r="BM661" i="19"/>
  <c r="BM662" i="19"/>
  <c r="BM663" i="19"/>
  <c r="BM664" i="19"/>
  <c r="BM665" i="19"/>
  <c r="BM666" i="19"/>
  <c r="BM667" i="19"/>
  <c r="BM668" i="19"/>
  <c r="BM669" i="19"/>
  <c r="BM670" i="19"/>
  <c r="BM671" i="19"/>
  <c r="BM672" i="19"/>
  <c r="BM673" i="19"/>
  <c r="BM674" i="19"/>
  <c r="BM675" i="19"/>
  <c r="BM676" i="19"/>
  <c r="BM677" i="19"/>
  <c r="BM678" i="19"/>
  <c r="BM679" i="19"/>
  <c r="BM680" i="19"/>
  <c r="BM681" i="19"/>
  <c r="BM682" i="19"/>
  <c r="BM683" i="19"/>
  <c r="BM684" i="19"/>
  <c r="BM685" i="19"/>
  <c r="BM686" i="19"/>
  <c r="BM687" i="19"/>
  <c r="BM688" i="19"/>
  <c r="BM689" i="19"/>
  <c r="BM690" i="19"/>
  <c r="BM691" i="19"/>
  <c r="BM692" i="19"/>
  <c r="BM693" i="19"/>
  <c r="BM694" i="19"/>
  <c r="BM695" i="19"/>
  <c r="BM696" i="19"/>
  <c r="BM697" i="19"/>
  <c r="BM698" i="19"/>
  <c r="BM699" i="19"/>
  <c r="BM700" i="19"/>
  <c r="BM701" i="19"/>
  <c r="BM702" i="19"/>
  <c r="BM703" i="19"/>
  <c r="BM704" i="19"/>
  <c r="BM705" i="19"/>
  <c r="BM706" i="19"/>
  <c r="BM707" i="19"/>
  <c r="BM708" i="19"/>
  <c r="BM709" i="19"/>
  <c r="BM710" i="19"/>
  <c r="BM711" i="19"/>
  <c r="BM712" i="19"/>
  <c r="BM713" i="19"/>
  <c r="BM714" i="19"/>
  <c r="BM715" i="19"/>
  <c r="BM716" i="19"/>
  <c r="BM717" i="19"/>
  <c r="BM718" i="19"/>
  <c r="BM719" i="19"/>
  <c r="BM720" i="19"/>
  <c r="BM721" i="19"/>
  <c r="BM722" i="19"/>
  <c r="BM723" i="19"/>
  <c r="BM724" i="19"/>
  <c r="BM725" i="19"/>
  <c r="BM726" i="19"/>
  <c r="BM727" i="19"/>
  <c r="BM728" i="19"/>
  <c r="BM729" i="19"/>
  <c r="BM730" i="19"/>
  <c r="BM731" i="19"/>
  <c r="BM732" i="19"/>
  <c r="BM733" i="19"/>
  <c r="BM734" i="19"/>
  <c r="BM735" i="19"/>
  <c r="BM736" i="19"/>
  <c r="BM737" i="19"/>
  <c r="BM738" i="19"/>
  <c r="BM739" i="19"/>
  <c r="BM740" i="19"/>
  <c r="BM741" i="19"/>
  <c r="BM742" i="19"/>
  <c r="BM743" i="19"/>
  <c r="BM744" i="19"/>
  <c r="BM745" i="19"/>
  <c r="BM746" i="19"/>
  <c r="BM747" i="19"/>
  <c r="BM748" i="19"/>
  <c r="BM749" i="19"/>
  <c r="BM750" i="19"/>
  <c r="BM751" i="19"/>
  <c r="BM752" i="19"/>
  <c r="BM753" i="19"/>
  <c r="BM754" i="19"/>
  <c r="BM755" i="19"/>
  <c r="BM756" i="19"/>
  <c r="BM757" i="19"/>
  <c r="BM758" i="19"/>
  <c r="BM759" i="19"/>
  <c r="BM760" i="19"/>
  <c r="BM761" i="19"/>
  <c r="BM762" i="19"/>
  <c r="BM763" i="19"/>
  <c r="BM764" i="19"/>
  <c r="BM765" i="19"/>
  <c r="BM766" i="19"/>
  <c r="BM767" i="19"/>
  <c r="BM768" i="19"/>
  <c r="BM769" i="19"/>
  <c r="BM770" i="19"/>
  <c r="BM771" i="19"/>
  <c r="BM772" i="19"/>
  <c r="BM773" i="19"/>
  <c r="BM774" i="19"/>
  <c r="BM775" i="19"/>
  <c r="BM776" i="19"/>
  <c r="BM777" i="19"/>
  <c r="BM778" i="19"/>
  <c r="BM779" i="19"/>
  <c r="BM780" i="19"/>
  <c r="BM781" i="19"/>
  <c r="BM782" i="19"/>
  <c r="BM783" i="19"/>
  <c r="BM784" i="19"/>
  <c r="BM785" i="19"/>
  <c r="BM786" i="19"/>
  <c r="BM787" i="19"/>
  <c r="BM788" i="19"/>
  <c r="BM789" i="19"/>
  <c r="BM790" i="19"/>
  <c r="BM791" i="19"/>
  <c r="BM792" i="19"/>
  <c r="BM793" i="19"/>
  <c r="BM794" i="19"/>
  <c r="BM795" i="19"/>
  <c r="BM796" i="19"/>
  <c r="BM797" i="19"/>
  <c r="BM798" i="19"/>
  <c r="BM799" i="19"/>
  <c r="BM800" i="19"/>
  <c r="BM801" i="19"/>
  <c r="BM802" i="19"/>
  <c r="BM803" i="19"/>
  <c r="BM804" i="19"/>
  <c r="BM805" i="19"/>
  <c r="BM806" i="19"/>
  <c r="BM807" i="19"/>
  <c r="BM808" i="19"/>
  <c r="BM809" i="19"/>
  <c r="BM810" i="19"/>
  <c r="BM811" i="19"/>
  <c r="BM812" i="19"/>
  <c r="BM813" i="19"/>
  <c r="BM814" i="19"/>
  <c r="BM815" i="19"/>
  <c r="BM816" i="19"/>
  <c r="BM817" i="19"/>
  <c r="BM818" i="19"/>
  <c r="BM819" i="19"/>
  <c r="BM820" i="19"/>
  <c r="BM821" i="19"/>
  <c r="BM822" i="19"/>
  <c r="BM823" i="19"/>
  <c r="BM824" i="19"/>
  <c r="BM825" i="19"/>
  <c r="BM826" i="19"/>
  <c r="BM827" i="19"/>
  <c r="BM828" i="19"/>
  <c r="BM829" i="19"/>
  <c r="BM830" i="19"/>
  <c r="BM831" i="19"/>
  <c r="BM832" i="19"/>
  <c r="BM833" i="19"/>
  <c r="BM834" i="19"/>
  <c r="BM835" i="19"/>
  <c r="BM836" i="19"/>
  <c r="BM837" i="19"/>
  <c r="BM838" i="19"/>
  <c r="BM839" i="19"/>
  <c r="BM840" i="19"/>
  <c r="BM841" i="19"/>
  <c r="BM842" i="19"/>
  <c r="BM843" i="19"/>
  <c r="BM844" i="19"/>
  <c r="BM845" i="19"/>
  <c r="BM846" i="19"/>
  <c r="BM847" i="19"/>
  <c r="BM848" i="19"/>
  <c r="BM849" i="19"/>
  <c r="BM850" i="19"/>
  <c r="BM851" i="19"/>
  <c r="BM852" i="19"/>
  <c r="BM853" i="19"/>
  <c r="BM854" i="19"/>
  <c r="BM855" i="19"/>
  <c r="BM856" i="19"/>
  <c r="BM857" i="19"/>
  <c r="BM858" i="19"/>
  <c r="BM859" i="19"/>
  <c r="BM860" i="19"/>
  <c r="BM861" i="19"/>
  <c r="BM862" i="19"/>
  <c r="BM863" i="19"/>
  <c r="BM864" i="19"/>
  <c r="BM865" i="19"/>
  <c r="BM866" i="19"/>
  <c r="BM867" i="19"/>
  <c r="BM868" i="19"/>
  <c r="BM869" i="19"/>
  <c r="BM870" i="19"/>
  <c r="BM871" i="19"/>
  <c r="BM872" i="19"/>
  <c r="BM873" i="19"/>
  <c r="BM874" i="19"/>
  <c r="BM875" i="19"/>
  <c r="BM876" i="19"/>
  <c r="BM877" i="19"/>
  <c r="BM878" i="19"/>
  <c r="BM879" i="19"/>
  <c r="BM880" i="19"/>
  <c r="BM881" i="19"/>
  <c r="BM882" i="19"/>
  <c r="BM883" i="19"/>
  <c r="BM884" i="19"/>
  <c r="BM885" i="19"/>
  <c r="BM886" i="19"/>
  <c r="BM887" i="19"/>
  <c r="BM888" i="19"/>
  <c r="BM889" i="19"/>
  <c r="BM890" i="19"/>
  <c r="BM891" i="19"/>
  <c r="BM892" i="19"/>
  <c r="BM893" i="19"/>
  <c r="BM894" i="19"/>
  <c r="BM895" i="19"/>
  <c r="BM896" i="19"/>
  <c r="BM897" i="19"/>
  <c r="BM898" i="19"/>
  <c r="BM899" i="19"/>
  <c r="BM900" i="19"/>
  <c r="BM901" i="19"/>
  <c r="BM902" i="19"/>
  <c r="BM903" i="19"/>
  <c r="BM904" i="19"/>
  <c r="BM905" i="19"/>
  <c r="BM906" i="19"/>
  <c r="BM907" i="19"/>
  <c r="BM908" i="19"/>
  <c r="BM909" i="19"/>
  <c r="BM910" i="19"/>
  <c r="BM911" i="19"/>
  <c r="BM912" i="19"/>
  <c r="BM913" i="19"/>
  <c r="BM914" i="19"/>
  <c r="BM915" i="19"/>
  <c r="BM916" i="19"/>
  <c r="BM917" i="19"/>
  <c r="BM918" i="19"/>
  <c r="BM919" i="19"/>
  <c r="BM920" i="19"/>
  <c r="BM921" i="19"/>
  <c r="BM922" i="19"/>
  <c r="BM923" i="19"/>
  <c r="BM924" i="19"/>
  <c r="BM925" i="19"/>
  <c r="BM926" i="19"/>
  <c r="BM927" i="19"/>
  <c r="BM928" i="19"/>
  <c r="BM929" i="19"/>
  <c r="BM930" i="19"/>
  <c r="BM931" i="19"/>
  <c r="BM932" i="19"/>
  <c r="BM933" i="19"/>
  <c r="BM934" i="19"/>
  <c r="BM935" i="19"/>
  <c r="BM936" i="19"/>
  <c r="BM937" i="19"/>
  <c r="BM938" i="19"/>
  <c r="BM939" i="19"/>
  <c r="BM940" i="19"/>
  <c r="BM941" i="19"/>
  <c r="BM942" i="19"/>
  <c r="BM943" i="19"/>
  <c r="BM944" i="19"/>
  <c r="BM945" i="19"/>
  <c r="BM946" i="19"/>
  <c r="BM947" i="19"/>
  <c r="BM948" i="19"/>
  <c r="BM949" i="19"/>
  <c r="BM950" i="19"/>
  <c r="BM951" i="19"/>
  <c r="BM952" i="19"/>
  <c r="BM953" i="19"/>
  <c r="BM954" i="19"/>
  <c r="BM955" i="19"/>
  <c r="BM956" i="19"/>
  <c r="BM957" i="19"/>
  <c r="BM958" i="19"/>
  <c r="BM959" i="19"/>
  <c r="BM960" i="19"/>
  <c r="BM961" i="19"/>
  <c r="BM962" i="19"/>
  <c r="BM963" i="19"/>
  <c r="BM964" i="19"/>
  <c r="BM965" i="19"/>
  <c r="BM966" i="19"/>
  <c r="BM967" i="19"/>
  <c r="BM968" i="19"/>
  <c r="BM969" i="19"/>
  <c r="BM970" i="19"/>
  <c r="BM971" i="19"/>
  <c r="BM972" i="19"/>
  <c r="BM973" i="19"/>
  <c r="BM974" i="19"/>
  <c r="BM975" i="19"/>
  <c r="BM976" i="19"/>
  <c r="BM977" i="19"/>
  <c r="BM978" i="19"/>
  <c r="BM979" i="19"/>
  <c r="BM980" i="19"/>
  <c r="BM981" i="19"/>
  <c r="BM982" i="19"/>
  <c r="BM983" i="19"/>
  <c r="BM984" i="19"/>
  <c r="BM985" i="19"/>
  <c r="BM986" i="19"/>
  <c r="BM987" i="19"/>
  <c r="BM988" i="19"/>
  <c r="BM989" i="19"/>
  <c r="BM990" i="19"/>
  <c r="BM991" i="19"/>
  <c r="BM992" i="19"/>
  <c r="BM993" i="19"/>
  <c r="BM994" i="19"/>
  <c r="BM995" i="19"/>
  <c r="BM996" i="19"/>
  <c r="BM997" i="19"/>
  <c r="BM998" i="19"/>
  <c r="BM999" i="19"/>
  <c r="BM1000" i="19"/>
  <c r="BM1001" i="19"/>
  <c r="BM1002" i="19"/>
  <c r="BM1003" i="19"/>
  <c r="BM1004" i="19"/>
  <c r="BM1005" i="19"/>
  <c r="BM1006" i="19"/>
  <c r="BM1007" i="19"/>
  <c r="BM1008" i="19"/>
  <c r="BM1009" i="19"/>
  <c r="BM1010" i="19"/>
  <c r="BM1011" i="19"/>
  <c r="BM1012" i="19"/>
  <c r="BM1013" i="19"/>
  <c r="BM1014" i="19"/>
  <c r="BM1015" i="19"/>
  <c r="BM1016" i="19"/>
  <c r="BM1017" i="19"/>
  <c r="BM1018" i="19"/>
  <c r="BM1019" i="19"/>
  <c r="BM1020" i="19"/>
  <c r="BM1021" i="19"/>
  <c r="BM1022" i="19"/>
  <c r="BM1023" i="19"/>
  <c r="BM1024" i="19"/>
  <c r="BM1025" i="19"/>
  <c r="BM1026" i="19"/>
  <c r="BM1027" i="19"/>
  <c r="BM1028" i="19"/>
  <c r="BM1029" i="19"/>
  <c r="BM1030" i="19"/>
  <c r="BM1031" i="19"/>
  <c r="BM1032" i="19"/>
  <c r="BM1033" i="19"/>
  <c r="BM1034" i="19"/>
  <c r="BM1035" i="19"/>
  <c r="BM1036" i="19"/>
  <c r="BM1037" i="19"/>
  <c r="BM1038" i="19"/>
  <c r="BM1039" i="19"/>
  <c r="BM1040" i="19"/>
  <c r="BM1041" i="19"/>
  <c r="BM1042" i="19"/>
  <c r="BM1043" i="19"/>
  <c r="BM1044" i="19"/>
  <c r="BM1045" i="19"/>
  <c r="BM1046" i="19"/>
  <c r="BM1047" i="19"/>
  <c r="BM1048" i="19"/>
  <c r="BM1049" i="19"/>
  <c r="BM1050" i="19"/>
  <c r="BM1051" i="19"/>
  <c r="BM1052" i="19"/>
  <c r="BM1053" i="19"/>
  <c r="BM1054" i="19"/>
  <c r="BM1055" i="19"/>
  <c r="BM1056" i="19"/>
  <c r="BM1057" i="19"/>
  <c r="BM1058" i="19"/>
  <c r="BM1059" i="19"/>
  <c r="BM1060" i="19"/>
  <c r="BM1061" i="19"/>
  <c r="BM1062" i="19"/>
  <c r="BM1063" i="19"/>
  <c r="BM1064" i="19"/>
  <c r="BM1065" i="19"/>
  <c r="BM1066" i="19"/>
  <c r="BM1067" i="19"/>
  <c r="BM1068" i="19"/>
  <c r="BM1069" i="19"/>
  <c r="BM1070" i="19"/>
  <c r="BM1071" i="19"/>
  <c r="BM1072" i="19"/>
  <c r="BM1073" i="19"/>
  <c r="BM1074" i="19"/>
  <c r="BM1075" i="19"/>
  <c r="BM1076" i="19"/>
  <c r="BM1077" i="19"/>
  <c r="BM1078" i="19"/>
  <c r="BM1079" i="19"/>
  <c r="BM1080" i="19"/>
  <c r="BM1081" i="19"/>
  <c r="BM1082" i="19"/>
  <c r="BM1083" i="19"/>
  <c r="BM1084" i="19"/>
  <c r="BM1085" i="19"/>
  <c r="BM1086" i="19"/>
  <c r="BM1087" i="19"/>
  <c r="BM1088" i="19"/>
  <c r="BM1089" i="19"/>
  <c r="BM1090" i="19"/>
  <c r="BM1091" i="19"/>
  <c r="BM1092" i="19"/>
  <c r="BM1093" i="19"/>
  <c r="BM1094" i="19"/>
  <c r="BM1095" i="19"/>
  <c r="BM1096" i="19"/>
  <c r="BM1097" i="19"/>
  <c r="BM1098" i="19"/>
  <c r="BM1099" i="19"/>
  <c r="BM1100" i="19"/>
  <c r="BM1101" i="19"/>
  <c r="BM1102" i="19"/>
  <c r="BM1103" i="19"/>
  <c r="BM1104" i="19"/>
  <c r="BM1105" i="19"/>
  <c r="BM1106" i="19"/>
  <c r="BM1107" i="19"/>
  <c r="BM1108" i="19"/>
  <c r="BM1109" i="19"/>
  <c r="BM1110" i="19"/>
  <c r="BM1111" i="19"/>
  <c r="BM1112" i="19"/>
  <c r="BM1113" i="19"/>
  <c r="BM1114" i="19"/>
  <c r="BM1115" i="19"/>
  <c r="BM1116" i="19"/>
  <c r="BM1117" i="19"/>
  <c r="BM1118" i="19"/>
  <c r="BM1119" i="19"/>
  <c r="BM1120" i="19"/>
  <c r="BM1121" i="19"/>
  <c r="BM1122" i="19"/>
  <c r="BM1123" i="19"/>
  <c r="BM1124" i="19"/>
  <c r="BM1125" i="19"/>
  <c r="BM1126" i="19"/>
  <c r="BM1127" i="19"/>
  <c r="BM1128" i="19"/>
  <c r="BM1129" i="19"/>
  <c r="BM1130" i="19"/>
  <c r="BM1131" i="19"/>
  <c r="BM1132" i="19"/>
  <c r="BM1133" i="19"/>
  <c r="BM1134" i="19"/>
  <c r="BM1135" i="19"/>
  <c r="BM1136" i="19"/>
  <c r="BM1137" i="19"/>
  <c r="BM1138" i="19"/>
  <c r="BM1139" i="19"/>
  <c r="BM1140" i="19"/>
  <c r="BM1141" i="19"/>
  <c r="BM1142" i="19"/>
  <c r="BM1143" i="19"/>
  <c r="BM1144" i="19"/>
  <c r="BM1145" i="19"/>
  <c r="BM1146" i="19"/>
  <c r="BM1147" i="19"/>
  <c r="BM1148" i="19"/>
  <c r="BM1149" i="19"/>
  <c r="BM1150" i="19"/>
  <c r="BM1151" i="19"/>
  <c r="BM1152" i="19"/>
  <c r="BM1153" i="19"/>
  <c r="BM1154" i="19"/>
  <c r="BM1155" i="19"/>
  <c r="BM1156" i="19"/>
  <c r="BM1157" i="19"/>
  <c r="BM1158" i="19"/>
  <c r="BM1159" i="19"/>
  <c r="BM1160" i="19"/>
  <c r="BM1161" i="19"/>
  <c r="BM1162" i="19"/>
  <c r="BM1163" i="19"/>
  <c r="BM1164" i="19"/>
  <c r="BM1165" i="19"/>
  <c r="BM1166" i="19"/>
  <c r="BM1167" i="19"/>
  <c r="BM1168" i="19"/>
  <c r="BM1169" i="19"/>
  <c r="BM1170" i="19"/>
  <c r="BM1171" i="19"/>
  <c r="BM1172" i="19"/>
  <c r="BM1173" i="19"/>
  <c r="BM1174" i="19"/>
  <c r="BM1175" i="19"/>
  <c r="BM1176" i="19"/>
  <c r="BM1177" i="19"/>
  <c r="BM1178" i="19"/>
  <c r="BM1179" i="19"/>
  <c r="BM1180" i="19"/>
  <c r="BM1181" i="19"/>
  <c r="BM1182" i="19"/>
  <c r="BM1183" i="19"/>
  <c r="BM1184" i="19"/>
  <c r="BM1185" i="19"/>
  <c r="BM1186" i="19"/>
  <c r="BM1187" i="19"/>
  <c r="BM1188" i="19"/>
  <c r="BM1189" i="19"/>
  <c r="BM1190" i="19"/>
  <c r="BM1191" i="19"/>
  <c r="BM1192" i="19"/>
  <c r="BM1193" i="19"/>
  <c r="BM1194" i="19"/>
  <c r="BM1195" i="19"/>
  <c r="BM1196" i="19"/>
  <c r="BM1197" i="19"/>
  <c r="BM1198" i="19"/>
  <c r="BM1199" i="19"/>
  <c r="BM1200" i="19"/>
  <c r="BM1201" i="19"/>
  <c r="BM1202" i="19"/>
  <c r="BM1203" i="19"/>
  <c r="BM1204" i="19"/>
  <c r="BM1205" i="19"/>
  <c r="BM1206" i="19"/>
  <c r="BM1207" i="19"/>
  <c r="BM1208" i="19"/>
  <c r="BM1209" i="19"/>
  <c r="BM1210" i="19"/>
  <c r="BM1211" i="19"/>
  <c r="BM1212" i="19"/>
  <c r="BM1213" i="19"/>
  <c r="BM1214" i="19"/>
  <c r="BM1215" i="19"/>
  <c r="BM1216" i="19"/>
  <c r="BM1217" i="19"/>
  <c r="BM1218" i="19"/>
  <c r="BM1219" i="19"/>
  <c r="BM1220" i="19"/>
  <c r="BM1221" i="19"/>
  <c r="BM1222" i="19"/>
  <c r="BM1223" i="19"/>
  <c r="BM1224" i="19"/>
  <c r="BM1225" i="19"/>
  <c r="BM1226" i="19"/>
  <c r="BM1227" i="19"/>
  <c r="BM1228" i="19"/>
  <c r="BM1229" i="19"/>
  <c r="BM1230" i="19"/>
  <c r="BM1231" i="19"/>
  <c r="BM1232" i="19"/>
  <c r="BM1233" i="19"/>
  <c r="BM1234" i="19"/>
  <c r="BM1235" i="19"/>
  <c r="BM1236" i="19"/>
  <c r="BM1237" i="19"/>
  <c r="BM1238" i="19"/>
  <c r="BM1239" i="19"/>
  <c r="BM1240" i="19"/>
  <c r="BM1241" i="19"/>
  <c r="BM1242" i="19"/>
  <c r="BM1243" i="19"/>
  <c r="BM1244" i="19"/>
  <c r="BM1245" i="19"/>
  <c r="BM1246" i="19"/>
  <c r="BM1247" i="19"/>
  <c r="BM1248" i="19"/>
  <c r="BM1249" i="19"/>
  <c r="BM1250" i="19"/>
  <c r="BM1251" i="19"/>
  <c r="BM1252" i="19"/>
  <c r="BM1253" i="19"/>
  <c r="BM1254" i="19"/>
  <c r="BM1255" i="19"/>
  <c r="BM1256" i="19"/>
  <c r="BM1257" i="19"/>
  <c r="BM1258" i="19"/>
  <c r="BM1259" i="19"/>
  <c r="BM1260" i="19"/>
  <c r="BM1261" i="19"/>
  <c r="BM1262" i="19"/>
  <c r="BM1263" i="19"/>
  <c r="BM1264" i="19"/>
  <c r="BM1265" i="19"/>
  <c r="BM1266" i="19"/>
  <c r="BM1267" i="19"/>
  <c r="BM1268" i="19"/>
  <c r="BM1269" i="19"/>
  <c r="BM1270" i="19"/>
  <c r="BM1271" i="19"/>
  <c r="BM1272" i="19"/>
  <c r="BM1273" i="19"/>
  <c r="BM1274" i="19"/>
  <c r="BM1275" i="19"/>
  <c r="BM1276" i="19"/>
  <c r="BM1277" i="19"/>
  <c r="BM1278" i="19"/>
  <c r="BM1279" i="19"/>
  <c r="BM1280" i="19"/>
  <c r="BM1281" i="19"/>
  <c r="BM1282" i="19"/>
  <c r="BM1283" i="19"/>
  <c r="BM1284" i="19"/>
  <c r="BM1285" i="19"/>
  <c r="BM1286" i="19"/>
  <c r="BM1287" i="19"/>
  <c r="BM1288" i="19"/>
  <c r="BM1289" i="19"/>
  <c r="BM1290" i="19"/>
  <c r="BM1291" i="19"/>
  <c r="BM1292" i="19"/>
  <c r="BM1293" i="19"/>
  <c r="BM1294" i="19"/>
  <c r="BM1295" i="19"/>
  <c r="BM1296" i="19"/>
  <c r="BM1297" i="19"/>
  <c r="BM1298" i="19"/>
  <c r="BM1299" i="19"/>
  <c r="BM1300" i="19"/>
  <c r="BM1301" i="19"/>
  <c r="BM1302" i="19"/>
  <c r="BM1303" i="19"/>
  <c r="BM1304" i="19"/>
  <c r="BM1305" i="19"/>
  <c r="BM1306" i="19"/>
  <c r="BM1307" i="19"/>
  <c r="BM1308" i="19"/>
  <c r="BM1309" i="19"/>
  <c r="BM1310" i="19"/>
  <c r="BM1311" i="19"/>
  <c r="BM1312" i="19"/>
  <c r="BM1313" i="19"/>
  <c r="BM1314" i="19"/>
  <c r="BM1315" i="19"/>
  <c r="BM1316" i="19"/>
  <c r="BM1317" i="19"/>
  <c r="BM1318" i="19"/>
  <c r="BM1319" i="19"/>
  <c r="BM1320" i="19"/>
  <c r="BM1321" i="19"/>
  <c r="BM1322" i="19"/>
  <c r="BM1323" i="19"/>
  <c r="BM1324" i="19"/>
  <c r="BM1325" i="19"/>
  <c r="BM1326" i="19"/>
  <c r="BM1327" i="19"/>
  <c r="BM1328" i="19"/>
  <c r="BM1329" i="19"/>
  <c r="BM1330" i="19"/>
  <c r="BM1331" i="19"/>
  <c r="BM1332" i="19"/>
  <c r="BM1333" i="19"/>
  <c r="BM1334" i="19"/>
  <c r="BM1335" i="19"/>
  <c r="BM1336" i="19"/>
  <c r="BM1337" i="19"/>
  <c r="BM1338" i="19"/>
  <c r="BM1339" i="19"/>
  <c r="BM1340" i="19"/>
  <c r="BM1341" i="19"/>
  <c r="BM1342" i="19"/>
  <c r="BM1343" i="19"/>
  <c r="BM1344" i="19"/>
  <c r="BM1345" i="19"/>
  <c r="BM1346" i="19"/>
  <c r="BM1347" i="19"/>
  <c r="BM1348" i="19"/>
  <c r="BM1349" i="19"/>
  <c r="BM1350" i="19"/>
  <c r="BM1351" i="19"/>
  <c r="BM1352" i="19"/>
  <c r="BM1353" i="19"/>
  <c r="BM1354" i="19"/>
  <c r="BM1355" i="19"/>
  <c r="BM1356" i="19"/>
  <c r="BM1357" i="19"/>
  <c r="BM1358" i="19"/>
  <c r="BM1359" i="19"/>
  <c r="BM1360" i="19"/>
  <c r="BM1361" i="19"/>
  <c r="BM1362" i="19"/>
  <c r="BM1363" i="19"/>
  <c r="BM1364" i="19"/>
  <c r="BM1365" i="19"/>
  <c r="BM1366" i="19"/>
  <c r="BM1367" i="19"/>
  <c r="BM1368" i="19"/>
  <c r="BM1369" i="19"/>
  <c r="BM1370" i="19"/>
  <c r="BM1371" i="19"/>
  <c r="BM1372" i="19"/>
  <c r="BM1373" i="19"/>
  <c r="BM1374" i="19"/>
  <c r="BM1375" i="19"/>
  <c r="BM1376" i="19"/>
  <c r="BM1377" i="19"/>
  <c r="BM1378" i="19"/>
  <c r="BM1379" i="19"/>
  <c r="BM1380" i="19"/>
  <c r="BM1381" i="19"/>
  <c r="BM1382" i="19"/>
  <c r="BM1383" i="19"/>
  <c r="BM1384" i="19"/>
  <c r="BM1385" i="19"/>
  <c r="BM1386" i="19"/>
  <c r="BM1387" i="19"/>
  <c r="BM1388" i="19"/>
  <c r="BM1389" i="19"/>
  <c r="BM1390" i="19"/>
  <c r="BM1391" i="19"/>
  <c r="BM1392" i="19"/>
  <c r="BM1393" i="19"/>
  <c r="BM1394" i="19"/>
  <c r="BM1395" i="19"/>
  <c r="BM1396" i="19"/>
  <c r="BM1397" i="19"/>
  <c r="BM1398" i="19"/>
  <c r="BM1399" i="19"/>
  <c r="BM1400" i="19"/>
  <c r="BM1401" i="19"/>
  <c r="BM1402" i="19"/>
  <c r="BM1403" i="19"/>
  <c r="BM1404" i="19"/>
  <c r="BM1405" i="19"/>
  <c r="BM1406" i="19"/>
  <c r="BM1407" i="19"/>
  <c r="BM1408" i="19"/>
  <c r="BM1409" i="19"/>
  <c r="BM1410" i="19"/>
  <c r="BM1411" i="19"/>
  <c r="BM1412" i="19"/>
  <c r="BM1413" i="19"/>
  <c r="BM1414" i="19"/>
  <c r="BM1415" i="19"/>
  <c r="BM1416" i="19"/>
  <c r="BM1417" i="19"/>
  <c r="BM1418" i="19"/>
  <c r="BM1419" i="19"/>
  <c r="BM1420" i="19"/>
  <c r="BM1421" i="19"/>
  <c r="BM1422" i="19"/>
  <c r="BM1423" i="19"/>
  <c r="BM1424" i="19"/>
  <c r="BM1425" i="19"/>
  <c r="BM1426" i="19"/>
  <c r="BM1427" i="19"/>
  <c r="BM1428" i="19"/>
  <c r="BM1429" i="19"/>
  <c r="BM1430" i="19"/>
  <c r="BM247" i="19"/>
  <c r="BM246" i="19"/>
  <c r="F307" i="19"/>
  <c r="AA307" i="19" s="1"/>
  <c r="H307" i="19"/>
  <c r="J307" i="19"/>
  <c r="K307" i="19"/>
  <c r="L307" i="19"/>
  <c r="N307" i="19"/>
  <c r="P307" i="19"/>
  <c r="Q307" i="19"/>
  <c r="R307" i="19"/>
  <c r="S307" i="19"/>
  <c r="T307" i="19"/>
  <c r="Y307" i="19"/>
  <c r="AB307" i="19"/>
  <c r="AD307" i="19"/>
  <c r="AE307" i="19"/>
  <c r="AG307" i="19"/>
  <c r="AH307" i="19"/>
  <c r="AJ307" i="19"/>
  <c r="AL307" i="19"/>
  <c r="AM307" i="19"/>
  <c r="AN307" i="19"/>
  <c r="AP307" i="19"/>
  <c r="AR307" i="19"/>
  <c r="AS307" i="19"/>
  <c r="AT307" i="19"/>
  <c r="AU307" i="19"/>
  <c r="AV307" i="19"/>
  <c r="BA307" i="19"/>
  <c r="BD307" i="19"/>
  <c r="BF307" i="19"/>
  <c r="BG307" i="19"/>
  <c r="BI307" i="19"/>
  <c r="F467" i="19"/>
  <c r="AA467" i="19" s="1"/>
  <c r="J467" i="19"/>
  <c r="K467" i="19"/>
  <c r="L467" i="19"/>
  <c r="M467" i="19"/>
  <c r="N467" i="19"/>
  <c r="P467" i="19"/>
  <c r="Q467" i="19"/>
  <c r="R467" i="19"/>
  <c r="S467" i="19"/>
  <c r="T467" i="19"/>
  <c r="U467" i="19"/>
  <c r="V467" i="19"/>
  <c r="W467" i="19"/>
  <c r="Y467" i="19"/>
  <c r="AB467" i="19"/>
  <c r="AD467" i="19"/>
  <c r="AE467" i="19"/>
  <c r="AG467" i="19"/>
  <c r="AH467" i="19"/>
  <c r="BC467" i="19" s="1"/>
  <c r="AL467" i="19"/>
  <c r="AM467" i="19"/>
  <c r="AN467" i="19"/>
  <c r="AO467" i="19"/>
  <c r="AP467" i="19"/>
  <c r="AR467" i="19"/>
  <c r="AS467" i="19"/>
  <c r="AT467" i="19"/>
  <c r="AU467" i="19"/>
  <c r="AV467" i="19"/>
  <c r="AW467" i="19"/>
  <c r="AX467" i="19"/>
  <c r="AY467" i="19"/>
  <c r="BA467" i="19"/>
  <c r="BD467" i="19"/>
  <c r="BF467" i="19"/>
  <c r="BG467" i="19"/>
  <c r="BI467" i="19"/>
  <c r="F468" i="19"/>
  <c r="AA468" i="19" s="1"/>
  <c r="J468" i="19"/>
  <c r="K468" i="19"/>
  <c r="L468" i="19"/>
  <c r="M468" i="19"/>
  <c r="N468" i="19"/>
  <c r="P468" i="19"/>
  <c r="Q468" i="19"/>
  <c r="R468" i="19"/>
  <c r="S468" i="19"/>
  <c r="T468" i="19"/>
  <c r="U468" i="19"/>
  <c r="V468" i="19"/>
  <c r="W468" i="19"/>
  <c r="Y468" i="19"/>
  <c r="AB468" i="19"/>
  <c r="AD468" i="19"/>
  <c r="AE468" i="19"/>
  <c r="AG468" i="19"/>
  <c r="AH468" i="19"/>
  <c r="AL468" i="19"/>
  <c r="AM468" i="19"/>
  <c r="AN468" i="19"/>
  <c r="AO468" i="19"/>
  <c r="AP468" i="19"/>
  <c r="AR468" i="19"/>
  <c r="AS468" i="19"/>
  <c r="AT468" i="19"/>
  <c r="AU468" i="19"/>
  <c r="AV468" i="19"/>
  <c r="AW468" i="19"/>
  <c r="AX468" i="19"/>
  <c r="AY468" i="19"/>
  <c r="BA468" i="19"/>
  <c r="BD468" i="19"/>
  <c r="BF468" i="19"/>
  <c r="BG468" i="19"/>
  <c r="BI468" i="19"/>
  <c r="F469" i="19"/>
  <c r="J469" i="19"/>
  <c r="K469" i="19"/>
  <c r="L469" i="19"/>
  <c r="M469" i="19"/>
  <c r="N469" i="19"/>
  <c r="P469" i="19"/>
  <c r="Q469" i="19"/>
  <c r="R469" i="19"/>
  <c r="S469" i="19"/>
  <c r="T469" i="19"/>
  <c r="U469" i="19"/>
  <c r="V469" i="19"/>
  <c r="W469" i="19"/>
  <c r="Y469" i="19"/>
  <c r="AB469" i="19"/>
  <c r="AD469" i="19"/>
  <c r="AE469" i="19"/>
  <c r="AG469" i="19"/>
  <c r="AH469" i="19"/>
  <c r="AL469" i="19"/>
  <c r="AM469" i="19"/>
  <c r="AN469" i="19"/>
  <c r="AO469" i="19"/>
  <c r="AP469" i="19"/>
  <c r="AR469" i="19"/>
  <c r="AS469" i="19"/>
  <c r="AT469" i="19"/>
  <c r="AU469" i="19"/>
  <c r="AV469" i="19"/>
  <c r="AW469" i="19"/>
  <c r="AX469" i="19"/>
  <c r="AY469" i="19"/>
  <c r="BA469" i="19"/>
  <c r="BD469" i="19"/>
  <c r="BF469" i="19"/>
  <c r="BG469" i="19"/>
  <c r="BI469" i="19"/>
  <c r="F470" i="19"/>
  <c r="AA470" i="19" s="1"/>
  <c r="J470" i="19"/>
  <c r="K470" i="19"/>
  <c r="L470" i="19"/>
  <c r="M470" i="19"/>
  <c r="N470" i="19"/>
  <c r="P470" i="19"/>
  <c r="Q470" i="19"/>
  <c r="R470" i="19"/>
  <c r="S470" i="19"/>
  <c r="T470" i="19"/>
  <c r="U470" i="19"/>
  <c r="V470" i="19"/>
  <c r="W470" i="19"/>
  <c r="Y470" i="19"/>
  <c r="AB470" i="19"/>
  <c r="AD470" i="19"/>
  <c r="AE470" i="19"/>
  <c r="AG470" i="19"/>
  <c r="AH470" i="19"/>
  <c r="BC470" i="19" s="1"/>
  <c r="AL470" i="19"/>
  <c r="AM470" i="19"/>
  <c r="AN470" i="19"/>
  <c r="AO470" i="19"/>
  <c r="AP470" i="19"/>
  <c r="AR470" i="19"/>
  <c r="AS470" i="19"/>
  <c r="AT470" i="19"/>
  <c r="AU470" i="19"/>
  <c r="AV470" i="19"/>
  <c r="AW470" i="19"/>
  <c r="AX470" i="19"/>
  <c r="AY470" i="19"/>
  <c r="BA470" i="19"/>
  <c r="BD470" i="19"/>
  <c r="BF470" i="19"/>
  <c r="BG470" i="19"/>
  <c r="BI470" i="19"/>
  <c r="F471" i="19"/>
  <c r="J471" i="19"/>
  <c r="K471" i="19"/>
  <c r="L471" i="19"/>
  <c r="M471" i="19"/>
  <c r="N471" i="19"/>
  <c r="P471" i="19"/>
  <c r="Q471" i="19"/>
  <c r="R471" i="19"/>
  <c r="S471" i="19"/>
  <c r="T471" i="19"/>
  <c r="U471" i="19"/>
  <c r="V471" i="19"/>
  <c r="W471" i="19"/>
  <c r="Y471" i="19"/>
  <c r="AB471" i="19"/>
  <c r="AD471" i="19"/>
  <c r="AE471" i="19"/>
  <c r="AG471" i="19"/>
  <c r="AH471" i="19"/>
  <c r="AZ471" i="19" s="1"/>
  <c r="AL471" i="19"/>
  <c r="AM471" i="19"/>
  <c r="AN471" i="19"/>
  <c r="AO471" i="19"/>
  <c r="AP471" i="19"/>
  <c r="AR471" i="19"/>
  <c r="AS471" i="19"/>
  <c r="AT471" i="19"/>
  <c r="AU471" i="19"/>
  <c r="AV471" i="19"/>
  <c r="AW471" i="19"/>
  <c r="AX471" i="19"/>
  <c r="AY471" i="19"/>
  <c r="BA471" i="19"/>
  <c r="BD471" i="19"/>
  <c r="BF471" i="19"/>
  <c r="BG471" i="19"/>
  <c r="BI471" i="19"/>
  <c r="F472" i="19"/>
  <c r="AA472" i="19" s="1"/>
  <c r="J472" i="19"/>
  <c r="K472" i="19"/>
  <c r="L472" i="19"/>
  <c r="M472" i="19"/>
  <c r="N472" i="19"/>
  <c r="P472" i="19"/>
  <c r="Q472" i="19"/>
  <c r="R472" i="19"/>
  <c r="S472" i="19"/>
  <c r="T472" i="19"/>
  <c r="U472" i="19"/>
  <c r="V472" i="19"/>
  <c r="W472" i="19"/>
  <c r="Y472" i="19"/>
  <c r="AB472" i="19"/>
  <c r="AD472" i="19"/>
  <c r="AE472" i="19"/>
  <c r="AG472" i="19"/>
  <c r="AH472" i="19"/>
  <c r="AL472" i="19"/>
  <c r="AM472" i="19"/>
  <c r="AN472" i="19"/>
  <c r="AO472" i="19"/>
  <c r="AP472" i="19"/>
  <c r="AR472" i="19"/>
  <c r="AS472" i="19"/>
  <c r="AT472" i="19"/>
  <c r="AU472" i="19"/>
  <c r="AV472" i="19"/>
  <c r="AW472" i="19"/>
  <c r="AX472" i="19"/>
  <c r="AY472" i="19"/>
  <c r="BA472" i="19"/>
  <c r="BD472" i="19"/>
  <c r="BF472" i="19"/>
  <c r="BG472" i="19"/>
  <c r="BI472" i="19"/>
  <c r="F473" i="19"/>
  <c r="AA473" i="19" s="1"/>
  <c r="J473" i="19"/>
  <c r="K473" i="19"/>
  <c r="L473" i="19"/>
  <c r="M473" i="19"/>
  <c r="N473" i="19"/>
  <c r="P473" i="19"/>
  <c r="Q473" i="19"/>
  <c r="R473" i="19"/>
  <c r="S473" i="19"/>
  <c r="T473" i="19"/>
  <c r="U473" i="19"/>
  <c r="V473" i="19"/>
  <c r="W473" i="19"/>
  <c r="Y473" i="19"/>
  <c r="AB473" i="19"/>
  <c r="AD473" i="19"/>
  <c r="AE473" i="19"/>
  <c r="AG473" i="19"/>
  <c r="AH473" i="19"/>
  <c r="AL473" i="19"/>
  <c r="AM473" i="19"/>
  <c r="AN473" i="19"/>
  <c r="AO473" i="19"/>
  <c r="AP473" i="19"/>
  <c r="AR473" i="19"/>
  <c r="AS473" i="19"/>
  <c r="AT473" i="19"/>
  <c r="AU473" i="19"/>
  <c r="AV473" i="19"/>
  <c r="AW473" i="19"/>
  <c r="AX473" i="19"/>
  <c r="AY473" i="19"/>
  <c r="BA473" i="19"/>
  <c r="BD473" i="19"/>
  <c r="BF473" i="19"/>
  <c r="BG473" i="19"/>
  <c r="BI473" i="19"/>
  <c r="F474" i="19"/>
  <c r="X474" i="19" s="1"/>
  <c r="J474" i="19"/>
  <c r="K474" i="19"/>
  <c r="L474" i="19"/>
  <c r="M474" i="19"/>
  <c r="N474" i="19"/>
  <c r="P474" i="19"/>
  <c r="Q474" i="19"/>
  <c r="R474" i="19"/>
  <c r="S474" i="19"/>
  <c r="T474" i="19"/>
  <c r="U474" i="19"/>
  <c r="V474" i="19"/>
  <c r="W474" i="19"/>
  <c r="Y474" i="19"/>
  <c r="AB474" i="19"/>
  <c r="AD474" i="19"/>
  <c r="AE474" i="19"/>
  <c r="AG474" i="19"/>
  <c r="AH474" i="19"/>
  <c r="AL474" i="19"/>
  <c r="AM474" i="19"/>
  <c r="AN474" i="19"/>
  <c r="AO474" i="19"/>
  <c r="AP474" i="19"/>
  <c r="AR474" i="19"/>
  <c r="AS474" i="19"/>
  <c r="AT474" i="19"/>
  <c r="AU474" i="19"/>
  <c r="AV474" i="19"/>
  <c r="AW474" i="19"/>
  <c r="AX474" i="19"/>
  <c r="AY474" i="19"/>
  <c r="BA474" i="19"/>
  <c r="BD474" i="19"/>
  <c r="BF474" i="19"/>
  <c r="BG474" i="19"/>
  <c r="BI474" i="19"/>
  <c r="F475" i="19"/>
  <c r="AA475" i="19" s="1"/>
  <c r="J475" i="19"/>
  <c r="K475" i="19"/>
  <c r="L475" i="19"/>
  <c r="M475" i="19"/>
  <c r="N475" i="19"/>
  <c r="P475" i="19"/>
  <c r="Q475" i="19"/>
  <c r="R475" i="19"/>
  <c r="S475" i="19"/>
  <c r="T475" i="19"/>
  <c r="U475" i="19"/>
  <c r="V475" i="19"/>
  <c r="W475" i="19"/>
  <c r="Y475" i="19"/>
  <c r="AB475" i="19"/>
  <c r="AD475" i="19"/>
  <c r="AE475" i="19"/>
  <c r="AG475" i="19"/>
  <c r="AH475" i="19"/>
  <c r="AZ475" i="19" s="1"/>
  <c r="AL475" i="19"/>
  <c r="AM475" i="19"/>
  <c r="AN475" i="19"/>
  <c r="AO475" i="19"/>
  <c r="AP475" i="19"/>
  <c r="AR475" i="19"/>
  <c r="AS475" i="19"/>
  <c r="AT475" i="19"/>
  <c r="AU475" i="19"/>
  <c r="AV475" i="19"/>
  <c r="AW475" i="19"/>
  <c r="AX475" i="19"/>
  <c r="AY475" i="19"/>
  <c r="BA475" i="19"/>
  <c r="BD475" i="19"/>
  <c r="BF475" i="19"/>
  <c r="BG475" i="19"/>
  <c r="BI475" i="19"/>
  <c r="F476" i="19"/>
  <c r="AA476" i="19" s="1"/>
  <c r="J476" i="19"/>
  <c r="K476" i="19"/>
  <c r="L476" i="19"/>
  <c r="M476" i="19"/>
  <c r="N476" i="19"/>
  <c r="P476" i="19"/>
  <c r="Q476" i="19"/>
  <c r="R476" i="19"/>
  <c r="S476" i="19"/>
  <c r="T476" i="19"/>
  <c r="U476" i="19"/>
  <c r="V476" i="19"/>
  <c r="W476" i="19"/>
  <c r="Y476" i="19"/>
  <c r="AB476" i="19"/>
  <c r="AD476" i="19"/>
  <c r="AE476" i="19"/>
  <c r="AG476" i="19"/>
  <c r="AH476" i="19"/>
  <c r="BC476" i="19" s="1"/>
  <c r="AL476" i="19"/>
  <c r="AM476" i="19"/>
  <c r="AN476" i="19"/>
  <c r="AO476" i="19"/>
  <c r="AP476" i="19"/>
  <c r="AR476" i="19"/>
  <c r="AS476" i="19"/>
  <c r="AT476" i="19"/>
  <c r="AU476" i="19"/>
  <c r="AV476" i="19"/>
  <c r="AW476" i="19"/>
  <c r="AX476" i="19"/>
  <c r="AY476" i="19"/>
  <c r="BA476" i="19"/>
  <c r="BD476" i="19"/>
  <c r="BF476" i="19"/>
  <c r="BG476" i="19"/>
  <c r="BI476" i="19"/>
  <c r="F477" i="19"/>
  <c r="X477" i="19" s="1"/>
  <c r="J477" i="19"/>
  <c r="K477" i="19"/>
  <c r="L477" i="19"/>
  <c r="M477" i="19"/>
  <c r="N477" i="19"/>
  <c r="P477" i="19"/>
  <c r="Q477" i="19"/>
  <c r="R477" i="19"/>
  <c r="S477" i="19"/>
  <c r="T477" i="19"/>
  <c r="U477" i="19"/>
  <c r="V477" i="19"/>
  <c r="W477" i="19"/>
  <c r="Y477" i="19"/>
  <c r="AB477" i="19"/>
  <c r="AD477" i="19"/>
  <c r="AE477" i="19"/>
  <c r="AG477" i="19"/>
  <c r="AH477" i="19"/>
  <c r="BC477" i="19" s="1"/>
  <c r="AL477" i="19"/>
  <c r="AM477" i="19"/>
  <c r="AN477" i="19"/>
  <c r="AO477" i="19"/>
  <c r="AP477" i="19"/>
  <c r="AR477" i="19"/>
  <c r="AS477" i="19"/>
  <c r="AT477" i="19"/>
  <c r="AU477" i="19"/>
  <c r="AV477" i="19"/>
  <c r="AW477" i="19"/>
  <c r="AX477" i="19"/>
  <c r="AY477" i="19"/>
  <c r="BA477" i="19"/>
  <c r="BD477" i="19"/>
  <c r="BF477" i="19"/>
  <c r="BG477" i="19"/>
  <c r="BI477" i="19"/>
  <c r="F478" i="19"/>
  <c r="J478" i="19"/>
  <c r="K478" i="19"/>
  <c r="L478" i="19"/>
  <c r="M478" i="19"/>
  <c r="N478" i="19"/>
  <c r="P478" i="19"/>
  <c r="Q478" i="19"/>
  <c r="R478" i="19"/>
  <c r="S478" i="19"/>
  <c r="T478" i="19"/>
  <c r="U478" i="19"/>
  <c r="V478" i="19"/>
  <c r="W478" i="19"/>
  <c r="Y478" i="19"/>
  <c r="AB478" i="19"/>
  <c r="AD478" i="19"/>
  <c r="AE478" i="19"/>
  <c r="AG478" i="19"/>
  <c r="AH478" i="19"/>
  <c r="BC478" i="19" s="1"/>
  <c r="AL478" i="19"/>
  <c r="AM478" i="19"/>
  <c r="AN478" i="19"/>
  <c r="AO478" i="19"/>
  <c r="AP478" i="19"/>
  <c r="AR478" i="19"/>
  <c r="AS478" i="19"/>
  <c r="AT478" i="19"/>
  <c r="AU478" i="19"/>
  <c r="AV478" i="19"/>
  <c r="AW478" i="19"/>
  <c r="AX478" i="19"/>
  <c r="AY478" i="19"/>
  <c r="BA478" i="19"/>
  <c r="BD478" i="19"/>
  <c r="BF478" i="19"/>
  <c r="BG478" i="19"/>
  <c r="BI478" i="19"/>
  <c r="F479" i="19"/>
  <c r="AA479" i="19" s="1"/>
  <c r="J479" i="19"/>
  <c r="K479" i="19"/>
  <c r="L479" i="19"/>
  <c r="M479" i="19"/>
  <c r="N479" i="19"/>
  <c r="P479" i="19"/>
  <c r="Q479" i="19"/>
  <c r="R479" i="19"/>
  <c r="S479" i="19"/>
  <c r="T479" i="19"/>
  <c r="U479" i="19"/>
  <c r="V479" i="19"/>
  <c r="W479" i="19"/>
  <c r="Y479" i="19"/>
  <c r="AB479" i="19"/>
  <c r="AD479" i="19"/>
  <c r="AE479" i="19"/>
  <c r="AG479" i="19"/>
  <c r="AH479" i="19"/>
  <c r="AZ479" i="19" s="1"/>
  <c r="AL479" i="19"/>
  <c r="AM479" i="19"/>
  <c r="AN479" i="19"/>
  <c r="AO479" i="19"/>
  <c r="AP479" i="19"/>
  <c r="AR479" i="19"/>
  <c r="AS479" i="19"/>
  <c r="AT479" i="19"/>
  <c r="AU479" i="19"/>
  <c r="AV479" i="19"/>
  <c r="AW479" i="19"/>
  <c r="AX479" i="19"/>
  <c r="AY479" i="19"/>
  <c r="BA479" i="19"/>
  <c r="BD479" i="19"/>
  <c r="BF479" i="19"/>
  <c r="BG479" i="19"/>
  <c r="BI479" i="19"/>
  <c r="F480" i="19"/>
  <c r="AA480" i="19" s="1"/>
  <c r="J480" i="19"/>
  <c r="K480" i="19"/>
  <c r="L480" i="19"/>
  <c r="M480" i="19"/>
  <c r="N480" i="19"/>
  <c r="P480" i="19"/>
  <c r="Q480" i="19"/>
  <c r="R480" i="19"/>
  <c r="S480" i="19"/>
  <c r="T480" i="19"/>
  <c r="U480" i="19"/>
  <c r="V480" i="19"/>
  <c r="W480" i="19"/>
  <c r="Y480" i="19"/>
  <c r="AB480" i="19"/>
  <c r="AD480" i="19"/>
  <c r="AE480" i="19"/>
  <c r="AG480" i="19"/>
  <c r="AH480" i="19"/>
  <c r="AL480" i="19"/>
  <c r="AM480" i="19"/>
  <c r="AN480" i="19"/>
  <c r="AO480" i="19"/>
  <c r="AP480" i="19"/>
  <c r="AR480" i="19"/>
  <c r="AS480" i="19"/>
  <c r="AT480" i="19"/>
  <c r="AU480" i="19"/>
  <c r="AV480" i="19"/>
  <c r="AW480" i="19"/>
  <c r="AX480" i="19"/>
  <c r="AY480" i="19"/>
  <c r="BA480" i="19"/>
  <c r="BD480" i="19"/>
  <c r="BF480" i="19"/>
  <c r="BG480" i="19"/>
  <c r="BI480" i="19"/>
  <c r="F481" i="19"/>
  <c r="AA481" i="19" s="1"/>
  <c r="J481" i="19"/>
  <c r="K481" i="19"/>
  <c r="L481" i="19"/>
  <c r="M481" i="19"/>
  <c r="N481" i="19"/>
  <c r="P481" i="19"/>
  <c r="Q481" i="19"/>
  <c r="R481" i="19"/>
  <c r="S481" i="19"/>
  <c r="T481" i="19"/>
  <c r="U481" i="19"/>
  <c r="V481" i="19"/>
  <c r="W481" i="19"/>
  <c r="Y481" i="19"/>
  <c r="AB481" i="19"/>
  <c r="AD481" i="19"/>
  <c r="AE481" i="19"/>
  <c r="AG481" i="19"/>
  <c r="AH481" i="19"/>
  <c r="AL481" i="19"/>
  <c r="AM481" i="19"/>
  <c r="AN481" i="19"/>
  <c r="AO481" i="19"/>
  <c r="AP481" i="19"/>
  <c r="AR481" i="19"/>
  <c r="AS481" i="19"/>
  <c r="AT481" i="19"/>
  <c r="AU481" i="19"/>
  <c r="AV481" i="19"/>
  <c r="AW481" i="19"/>
  <c r="AX481" i="19"/>
  <c r="AY481" i="19"/>
  <c r="BA481" i="19"/>
  <c r="BD481" i="19"/>
  <c r="BF481" i="19"/>
  <c r="BG481" i="19"/>
  <c r="BI481" i="19"/>
  <c r="F482" i="19"/>
  <c r="J482" i="19"/>
  <c r="K482" i="19"/>
  <c r="L482" i="19"/>
  <c r="M482" i="19"/>
  <c r="N482" i="19"/>
  <c r="P482" i="19"/>
  <c r="Q482" i="19"/>
  <c r="R482" i="19"/>
  <c r="S482" i="19"/>
  <c r="T482" i="19"/>
  <c r="U482" i="19"/>
  <c r="V482" i="19"/>
  <c r="W482" i="19"/>
  <c r="Y482" i="19"/>
  <c r="AB482" i="19"/>
  <c r="AD482" i="19"/>
  <c r="AE482" i="19"/>
  <c r="AG482" i="19"/>
  <c r="AH482" i="19"/>
  <c r="AL482" i="19"/>
  <c r="AM482" i="19"/>
  <c r="AN482" i="19"/>
  <c r="AO482" i="19"/>
  <c r="AP482" i="19"/>
  <c r="AR482" i="19"/>
  <c r="AS482" i="19"/>
  <c r="AT482" i="19"/>
  <c r="AU482" i="19"/>
  <c r="AV482" i="19"/>
  <c r="AW482" i="19"/>
  <c r="AX482" i="19"/>
  <c r="AY482" i="19"/>
  <c r="BA482" i="19"/>
  <c r="BD482" i="19"/>
  <c r="BF482" i="19"/>
  <c r="BG482" i="19"/>
  <c r="BI482" i="19"/>
  <c r="F483" i="19"/>
  <c r="J483" i="19"/>
  <c r="K483" i="19"/>
  <c r="L483" i="19"/>
  <c r="M483" i="19"/>
  <c r="N483" i="19"/>
  <c r="P483" i="19"/>
  <c r="Q483" i="19"/>
  <c r="R483" i="19"/>
  <c r="S483" i="19"/>
  <c r="T483" i="19"/>
  <c r="U483" i="19"/>
  <c r="V483" i="19"/>
  <c r="W483" i="19"/>
  <c r="Y483" i="19"/>
  <c r="AB483" i="19"/>
  <c r="AD483" i="19"/>
  <c r="AE483" i="19"/>
  <c r="AG483" i="19"/>
  <c r="AH483" i="19"/>
  <c r="AZ483" i="19" s="1"/>
  <c r="AL483" i="19"/>
  <c r="AM483" i="19"/>
  <c r="AN483" i="19"/>
  <c r="AO483" i="19"/>
  <c r="AP483" i="19"/>
  <c r="AR483" i="19"/>
  <c r="AS483" i="19"/>
  <c r="AT483" i="19"/>
  <c r="AU483" i="19"/>
  <c r="AV483" i="19"/>
  <c r="AW483" i="19"/>
  <c r="AX483" i="19"/>
  <c r="AY483" i="19"/>
  <c r="BA483" i="19"/>
  <c r="BD483" i="19"/>
  <c r="BF483" i="19"/>
  <c r="BG483" i="19"/>
  <c r="BI483" i="19"/>
  <c r="F484" i="19"/>
  <c r="J484" i="19"/>
  <c r="K484" i="19"/>
  <c r="L484" i="19"/>
  <c r="M484" i="19"/>
  <c r="N484" i="19"/>
  <c r="P484" i="19"/>
  <c r="Q484" i="19"/>
  <c r="R484" i="19"/>
  <c r="S484" i="19"/>
  <c r="T484" i="19"/>
  <c r="U484" i="19"/>
  <c r="V484" i="19"/>
  <c r="W484" i="19"/>
  <c r="Y484" i="19"/>
  <c r="AB484" i="19"/>
  <c r="AD484" i="19"/>
  <c r="AE484" i="19"/>
  <c r="AG484" i="19"/>
  <c r="AH484" i="19"/>
  <c r="AZ484" i="19" s="1"/>
  <c r="AL484" i="19"/>
  <c r="AM484" i="19"/>
  <c r="AN484" i="19"/>
  <c r="AO484" i="19"/>
  <c r="AP484" i="19"/>
  <c r="AR484" i="19"/>
  <c r="AS484" i="19"/>
  <c r="AT484" i="19"/>
  <c r="AU484" i="19"/>
  <c r="AV484" i="19"/>
  <c r="AW484" i="19"/>
  <c r="AX484" i="19"/>
  <c r="AY484" i="19"/>
  <c r="BA484" i="19"/>
  <c r="BD484" i="19"/>
  <c r="BF484" i="19"/>
  <c r="BG484" i="19"/>
  <c r="BI484" i="19"/>
  <c r="F485" i="19"/>
  <c r="J485" i="19"/>
  <c r="K485" i="19"/>
  <c r="L485" i="19"/>
  <c r="M485" i="19"/>
  <c r="N485" i="19"/>
  <c r="P485" i="19"/>
  <c r="Q485" i="19"/>
  <c r="R485" i="19"/>
  <c r="S485" i="19"/>
  <c r="T485" i="19"/>
  <c r="U485" i="19"/>
  <c r="V485" i="19"/>
  <c r="W485" i="19"/>
  <c r="Y485" i="19"/>
  <c r="AB485" i="19"/>
  <c r="AD485" i="19"/>
  <c r="AE485" i="19"/>
  <c r="AG485" i="19"/>
  <c r="AH485" i="19"/>
  <c r="AZ485" i="19" s="1"/>
  <c r="AL485" i="19"/>
  <c r="AM485" i="19"/>
  <c r="AN485" i="19"/>
  <c r="AO485" i="19"/>
  <c r="AP485" i="19"/>
  <c r="AR485" i="19"/>
  <c r="AS485" i="19"/>
  <c r="AT485" i="19"/>
  <c r="AU485" i="19"/>
  <c r="AV485" i="19"/>
  <c r="AW485" i="19"/>
  <c r="AX485" i="19"/>
  <c r="AY485" i="19"/>
  <c r="BA485" i="19"/>
  <c r="BD485" i="19"/>
  <c r="BF485" i="19"/>
  <c r="BG485" i="19"/>
  <c r="BI485" i="19"/>
  <c r="F486" i="19"/>
  <c r="J486" i="19"/>
  <c r="K486" i="19"/>
  <c r="L486" i="19"/>
  <c r="M486" i="19"/>
  <c r="N486" i="19"/>
  <c r="P486" i="19"/>
  <c r="Q486" i="19"/>
  <c r="R486" i="19"/>
  <c r="S486" i="19"/>
  <c r="T486" i="19"/>
  <c r="U486" i="19"/>
  <c r="V486" i="19"/>
  <c r="W486" i="19"/>
  <c r="Y486" i="19"/>
  <c r="AB486" i="19"/>
  <c r="AD486" i="19"/>
  <c r="AE486" i="19"/>
  <c r="AG486" i="19"/>
  <c r="AH486" i="19"/>
  <c r="AL486" i="19"/>
  <c r="AM486" i="19"/>
  <c r="AN486" i="19"/>
  <c r="AO486" i="19"/>
  <c r="AP486" i="19"/>
  <c r="AR486" i="19"/>
  <c r="AS486" i="19"/>
  <c r="AT486" i="19"/>
  <c r="AU486" i="19"/>
  <c r="AV486" i="19"/>
  <c r="AW486" i="19"/>
  <c r="AX486" i="19"/>
  <c r="AY486" i="19"/>
  <c r="BA486" i="19"/>
  <c r="BD486" i="19"/>
  <c r="BF486" i="19"/>
  <c r="BG486" i="19"/>
  <c r="BI486" i="19"/>
  <c r="F487" i="19"/>
  <c r="AA487" i="19" s="1"/>
  <c r="J487" i="19"/>
  <c r="K487" i="19"/>
  <c r="L487" i="19"/>
  <c r="M487" i="19"/>
  <c r="N487" i="19"/>
  <c r="P487" i="19"/>
  <c r="Q487" i="19"/>
  <c r="R487" i="19"/>
  <c r="S487" i="19"/>
  <c r="T487" i="19"/>
  <c r="U487" i="19"/>
  <c r="V487" i="19"/>
  <c r="W487" i="19"/>
  <c r="Y487" i="19"/>
  <c r="AB487" i="19"/>
  <c r="AD487" i="19"/>
  <c r="AE487" i="19"/>
  <c r="AG487" i="19"/>
  <c r="AH487" i="19"/>
  <c r="AZ487" i="19" s="1"/>
  <c r="AL487" i="19"/>
  <c r="AM487" i="19"/>
  <c r="AN487" i="19"/>
  <c r="AO487" i="19"/>
  <c r="AP487" i="19"/>
  <c r="AR487" i="19"/>
  <c r="AS487" i="19"/>
  <c r="AT487" i="19"/>
  <c r="AU487" i="19"/>
  <c r="AV487" i="19"/>
  <c r="AW487" i="19"/>
  <c r="AX487" i="19"/>
  <c r="AY487" i="19"/>
  <c r="BA487" i="19"/>
  <c r="BD487" i="19"/>
  <c r="BF487" i="19"/>
  <c r="BG487" i="19"/>
  <c r="BI487" i="19"/>
  <c r="F488" i="19"/>
  <c r="J488" i="19"/>
  <c r="K488" i="19"/>
  <c r="L488" i="19"/>
  <c r="M488" i="19"/>
  <c r="N488" i="19"/>
  <c r="P488" i="19"/>
  <c r="Q488" i="19"/>
  <c r="R488" i="19"/>
  <c r="S488" i="19"/>
  <c r="T488" i="19"/>
  <c r="U488" i="19"/>
  <c r="V488" i="19"/>
  <c r="W488" i="19"/>
  <c r="Y488" i="19"/>
  <c r="AB488" i="19"/>
  <c r="AD488" i="19"/>
  <c r="AE488" i="19"/>
  <c r="AG488" i="19"/>
  <c r="AH488" i="19"/>
  <c r="AZ488" i="19" s="1"/>
  <c r="AL488" i="19"/>
  <c r="AM488" i="19"/>
  <c r="AN488" i="19"/>
  <c r="AO488" i="19"/>
  <c r="AP488" i="19"/>
  <c r="AR488" i="19"/>
  <c r="AS488" i="19"/>
  <c r="AT488" i="19"/>
  <c r="AU488" i="19"/>
  <c r="AV488" i="19"/>
  <c r="AW488" i="19"/>
  <c r="AX488" i="19"/>
  <c r="AY488" i="19"/>
  <c r="BA488" i="19"/>
  <c r="BD488" i="19"/>
  <c r="BF488" i="19"/>
  <c r="BG488" i="19"/>
  <c r="BI488" i="19"/>
  <c r="F489" i="19"/>
  <c r="AA489" i="19" s="1"/>
  <c r="J489" i="19"/>
  <c r="K489" i="19"/>
  <c r="L489" i="19"/>
  <c r="M489" i="19"/>
  <c r="N489" i="19"/>
  <c r="P489" i="19"/>
  <c r="Q489" i="19"/>
  <c r="R489" i="19"/>
  <c r="S489" i="19"/>
  <c r="T489" i="19"/>
  <c r="U489" i="19"/>
  <c r="V489" i="19"/>
  <c r="W489" i="19"/>
  <c r="Y489" i="19"/>
  <c r="AB489" i="19"/>
  <c r="AD489" i="19"/>
  <c r="AE489" i="19"/>
  <c r="AG489" i="19"/>
  <c r="AH489" i="19"/>
  <c r="BC489" i="19" s="1"/>
  <c r="AL489" i="19"/>
  <c r="AM489" i="19"/>
  <c r="AN489" i="19"/>
  <c r="AO489" i="19"/>
  <c r="AP489" i="19"/>
  <c r="AR489" i="19"/>
  <c r="AS489" i="19"/>
  <c r="AT489" i="19"/>
  <c r="AU489" i="19"/>
  <c r="AV489" i="19"/>
  <c r="AW489" i="19"/>
  <c r="AX489" i="19"/>
  <c r="AY489" i="19"/>
  <c r="BA489" i="19"/>
  <c r="BD489" i="19"/>
  <c r="BF489" i="19"/>
  <c r="BG489" i="19"/>
  <c r="BI489" i="19"/>
  <c r="F490" i="19"/>
  <c r="J490" i="19"/>
  <c r="K490" i="19"/>
  <c r="L490" i="19"/>
  <c r="M490" i="19"/>
  <c r="N490" i="19"/>
  <c r="P490" i="19"/>
  <c r="Q490" i="19"/>
  <c r="R490" i="19"/>
  <c r="S490" i="19"/>
  <c r="T490" i="19"/>
  <c r="U490" i="19"/>
  <c r="V490" i="19"/>
  <c r="W490" i="19"/>
  <c r="Y490" i="19"/>
  <c r="AB490" i="19"/>
  <c r="AD490" i="19"/>
  <c r="AE490" i="19"/>
  <c r="AG490" i="19"/>
  <c r="AH490" i="19"/>
  <c r="BC490" i="19" s="1"/>
  <c r="AL490" i="19"/>
  <c r="AM490" i="19"/>
  <c r="AN490" i="19"/>
  <c r="AO490" i="19"/>
  <c r="AP490" i="19"/>
  <c r="AR490" i="19"/>
  <c r="AS490" i="19"/>
  <c r="AT490" i="19"/>
  <c r="AU490" i="19"/>
  <c r="AV490" i="19"/>
  <c r="AW490" i="19"/>
  <c r="AX490" i="19"/>
  <c r="AY490" i="19"/>
  <c r="BA490" i="19"/>
  <c r="BD490" i="19"/>
  <c r="BF490" i="19"/>
  <c r="BG490" i="19"/>
  <c r="BI490" i="19"/>
  <c r="F491" i="19"/>
  <c r="AA491" i="19" s="1"/>
  <c r="J491" i="19"/>
  <c r="K491" i="19"/>
  <c r="L491" i="19"/>
  <c r="M491" i="19"/>
  <c r="N491" i="19"/>
  <c r="P491" i="19"/>
  <c r="Q491" i="19"/>
  <c r="R491" i="19"/>
  <c r="S491" i="19"/>
  <c r="T491" i="19"/>
  <c r="U491" i="19"/>
  <c r="V491" i="19"/>
  <c r="W491" i="19"/>
  <c r="Y491" i="19"/>
  <c r="AB491" i="19"/>
  <c r="AD491" i="19"/>
  <c r="AE491" i="19"/>
  <c r="AG491" i="19"/>
  <c r="AH491" i="19"/>
  <c r="AZ491" i="19" s="1"/>
  <c r="AL491" i="19"/>
  <c r="AM491" i="19"/>
  <c r="AN491" i="19"/>
  <c r="AO491" i="19"/>
  <c r="AP491" i="19"/>
  <c r="AR491" i="19"/>
  <c r="AS491" i="19"/>
  <c r="AT491" i="19"/>
  <c r="AU491" i="19"/>
  <c r="AV491" i="19"/>
  <c r="AW491" i="19"/>
  <c r="AX491" i="19"/>
  <c r="AY491" i="19"/>
  <c r="BA491" i="19"/>
  <c r="BD491" i="19"/>
  <c r="BF491" i="19"/>
  <c r="BG491" i="19"/>
  <c r="BI491" i="19"/>
  <c r="F492" i="19"/>
  <c r="AA492" i="19" s="1"/>
  <c r="J492" i="19"/>
  <c r="K492" i="19"/>
  <c r="L492" i="19"/>
  <c r="M492" i="19"/>
  <c r="N492" i="19"/>
  <c r="P492" i="19"/>
  <c r="Q492" i="19"/>
  <c r="R492" i="19"/>
  <c r="S492" i="19"/>
  <c r="T492" i="19"/>
  <c r="U492" i="19"/>
  <c r="V492" i="19"/>
  <c r="W492" i="19"/>
  <c r="Y492" i="19"/>
  <c r="AB492" i="19"/>
  <c r="AD492" i="19"/>
  <c r="AE492" i="19"/>
  <c r="AG492" i="19"/>
  <c r="AH492" i="19"/>
  <c r="AL492" i="19"/>
  <c r="AM492" i="19"/>
  <c r="AN492" i="19"/>
  <c r="AO492" i="19"/>
  <c r="AP492" i="19"/>
  <c r="AR492" i="19"/>
  <c r="AS492" i="19"/>
  <c r="AT492" i="19"/>
  <c r="AU492" i="19"/>
  <c r="AV492" i="19"/>
  <c r="AW492" i="19"/>
  <c r="AX492" i="19"/>
  <c r="AY492" i="19"/>
  <c r="BA492" i="19"/>
  <c r="BD492" i="19"/>
  <c r="BF492" i="19"/>
  <c r="BG492" i="19"/>
  <c r="BI492" i="19"/>
  <c r="F493" i="19"/>
  <c r="X493" i="19" s="1"/>
  <c r="J493" i="19"/>
  <c r="K493" i="19"/>
  <c r="L493" i="19"/>
  <c r="M493" i="19"/>
  <c r="N493" i="19"/>
  <c r="P493" i="19"/>
  <c r="Q493" i="19"/>
  <c r="R493" i="19"/>
  <c r="S493" i="19"/>
  <c r="T493" i="19"/>
  <c r="U493" i="19"/>
  <c r="V493" i="19"/>
  <c r="W493" i="19"/>
  <c r="Y493" i="19"/>
  <c r="AB493" i="19"/>
  <c r="AD493" i="19"/>
  <c r="AE493" i="19"/>
  <c r="AG493" i="19"/>
  <c r="AH493" i="19"/>
  <c r="AZ493" i="19" s="1"/>
  <c r="AL493" i="19"/>
  <c r="AM493" i="19"/>
  <c r="AN493" i="19"/>
  <c r="AO493" i="19"/>
  <c r="AP493" i="19"/>
  <c r="AR493" i="19"/>
  <c r="AS493" i="19"/>
  <c r="AT493" i="19"/>
  <c r="AU493" i="19"/>
  <c r="AV493" i="19"/>
  <c r="AW493" i="19"/>
  <c r="AX493" i="19"/>
  <c r="AY493" i="19"/>
  <c r="BA493" i="19"/>
  <c r="BD493" i="19"/>
  <c r="BF493" i="19"/>
  <c r="BG493" i="19"/>
  <c r="BI493" i="19"/>
  <c r="F494" i="19"/>
  <c r="AA494" i="19" s="1"/>
  <c r="J494" i="19"/>
  <c r="K494" i="19"/>
  <c r="L494" i="19"/>
  <c r="M494" i="19"/>
  <c r="N494" i="19"/>
  <c r="P494" i="19"/>
  <c r="Q494" i="19"/>
  <c r="R494" i="19"/>
  <c r="S494" i="19"/>
  <c r="T494" i="19"/>
  <c r="U494" i="19"/>
  <c r="V494" i="19"/>
  <c r="W494" i="19"/>
  <c r="Y494" i="19"/>
  <c r="AB494" i="19"/>
  <c r="AD494" i="19"/>
  <c r="AE494" i="19"/>
  <c r="AG494" i="19"/>
  <c r="AH494" i="19"/>
  <c r="BC494" i="19" s="1"/>
  <c r="AL494" i="19"/>
  <c r="AM494" i="19"/>
  <c r="AN494" i="19"/>
  <c r="AO494" i="19"/>
  <c r="AP494" i="19"/>
  <c r="AR494" i="19"/>
  <c r="AS494" i="19"/>
  <c r="AT494" i="19"/>
  <c r="AU494" i="19"/>
  <c r="AV494" i="19"/>
  <c r="AW494" i="19"/>
  <c r="AX494" i="19"/>
  <c r="AY494" i="19"/>
  <c r="BA494" i="19"/>
  <c r="BD494" i="19"/>
  <c r="BF494" i="19"/>
  <c r="BG494" i="19"/>
  <c r="BI494" i="19"/>
  <c r="F495" i="19"/>
  <c r="J495" i="19"/>
  <c r="K495" i="19"/>
  <c r="L495" i="19"/>
  <c r="M495" i="19"/>
  <c r="N495" i="19"/>
  <c r="P495" i="19"/>
  <c r="Q495" i="19"/>
  <c r="R495" i="19"/>
  <c r="S495" i="19"/>
  <c r="T495" i="19"/>
  <c r="U495" i="19"/>
  <c r="V495" i="19"/>
  <c r="W495" i="19"/>
  <c r="Y495" i="19"/>
  <c r="AB495" i="19"/>
  <c r="AD495" i="19"/>
  <c r="AE495" i="19"/>
  <c r="AG495" i="19"/>
  <c r="AH495" i="19"/>
  <c r="AL495" i="19"/>
  <c r="AM495" i="19"/>
  <c r="AN495" i="19"/>
  <c r="AO495" i="19"/>
  <c r="AP495" i="19"/>
  <c r="AR495" i="19"/>
  <c r="AS495" i="19"/>
  <c r="AT495" i="19"/>
  <c r="AU495" i="19"/>
  <c r="AV495" i="19"/>
  <c r="AW495" i="19"/>
  <c r="AX495" i="19"/>
  <c r="AY495" i="19"/>
  <c r="BA495" i="19"/>
  <c r="BD495" i="19"/>
  <c r="BF495" i="19"/>
  <c r="BG495" i="19"/>
  <c r="BI495" i="19"/>
  <c r="F496" i="19"/>
  <c r="AA496" i="19" s="1"/>
  <c r="J496" i="19"/>
  <c r="K496" i="19"/>
  <c r="L496" i="19"/>
  <c r="M496" i="19"/>
  <c r="N496" i="19"/>
  <c r="P496" i="19"/>
  <c r="Q496" i="19"/>
  <c r="R496" i="19"/>
  <c r="S496" i="19"/>
  <c r="T496" i="19"/>
  <c r="U496" i="19"/>
  <c r="V496" i="19"/>
  <c r="W496" i="19"/>
  <c r="Y496" i="19"/>
  <c r="AB496" i="19"/>
  <c r="AD496" i="19"/>
  <c r="AE496" i="19"/>
  <c r="AG496" i="19"/>
  <c r="AH496" i="19"/>
  <c r="AL496" i="19"/>
  <c r="AM496" i="19"/>
  <c r="AN496" i="19"/>
  <c r="AO496" i="19"/>
  <c r="AP496" i="19"/>
  <c r="AR496" i="19"/>
  <c r="AS496" i="19"/>
  <c r="AT496" i="19"/>
  <c r="AU496" i="19"/>
  <c r="AV496" i="19"/>
  <c r="AW496" i="19"/>
  <c r="AX496" i="19"/>
  <c r="AY496" i="19"/>
  <c r="BA496" i="19"/>
  <c r="BD496" i="19"/>
  <c r="BF496" i="19"/>
  <c r="BG496" i="19"/>
  <c r="BI496" i="19"/>
  <c r="F497" i="19"/>
  <c r="X497" i="19" s="1"/>
  <c r="J497" i="19"/>
  <c r="K497" i="19"/>
  <c r="L497" i="19"/>
  <c r="M497" i="19"/>
  <c r="N497" i="19"/>
  <c r="P497" i="19"/>
  <c r="Q497" i="19"/>
  <c r="R497" i="19"/>
  <c r="S497" i="19"/>
  <c r="T497" i="19"/>
  <c r="U497" i="19"/>
  <c r="V497" i="19"/>
  <c r="W497" i="19"/>
  <c r="Y497" i="19"/>
  <c r="AB497" i="19"/>
  <c r="AD497" i="19"/>
  <c r="AE497" i="19"/>
  <c r="AG497" i="19"/>
  <c r="AH497" i="19"/>
  <c r="BC497" i="19" s="1"/>
  <c r="AL497" i="19"/>
  <c r="AM497" i="19"/>
  <c r="AN497" i="19"/>
  <c r="AO497" i="19"/>
  <c r="AP497" i="19"/>
  <c r="AR497" i="19"/>
  <c r="AS497" i="19"/>
  <c r="AT497" i="19"/>
  <c r="AU497" i="19"/>
  <c r="AV497" i="19"/>
  <c r="AW497" i="19"/>
  <c r="AX497" i="19"/>
  <c r="AY497" i="19"/>
  <c r="BA497" i="19"/>
  <c r="BD497" i="19"/>
  <c r="BF497" i="19"/>
  <c r="BG497" i="19"/>
  <c r="BI497" i="19"/>
  <c r="F498" i="19"/>
  <c r="X498" i="19" s="1"/>
  <c r="J498" i="19"/>
  <c r="K498" i="19"/>
  <c r="L498" i="19"/>
  <c r="M498" i="19"/>
  <c r="N498" i="19"/>
  <c r="P498" i="19"/>
  <c r="Q498" i="19"/>
  <c r="R498" i="19"/>
  <c r="S498" i="19"/>
  <c r="T498" i="19"/>
  <c r="U498" i="19"/>
  <c r="V498" i="19"/>
  <c r="W498" i="19"/>
  <c r="Y498" i="19"/>
  <c r="AB498" i="19"/>
  <c r="AD498" i="19"/>
  <c r="AE498" i="19"/>
  <c r="AG498" i="19"/>
  <c r="AH498" i="19"/>
  <c r="AZ498" i="19" s="1"/>
  <c r="AL498" i="19"/>
  <c r="AM498" i="19"/>
  <c r="AN498" i="19"/>
  <c r="AO498" i="19"/>
  <c r="AP498" i="19"/>
  <c r="AR498" i="19"/>
  <c r="AS498" i="19"/>
  <c r="AT498" i="19"/>
  <c r="AU498" i="19"/>
  <c r="AV498" i="19"/>
  <c r="AW498" i="19"/>
  <c r="AX498" i="19"/>
  <c r="AY498" i="19"/>
  <c r="BA498" i="19"/>
  <c r="BD498" i="19"/>
  <c r="BF498" i="19"/>
  <c r="BG498" i="19"/>
  <c r="BI498" i="19"/>
  <c r="F499" i="19"/>
  <c r="J499" i="19"/>
  <c r="K499" i="19"/>
  <c r="L499" i="19"/>
  <c r="M499" i="19"/>
  <c r="N499" i="19"/>
  <c r="P499" i="19"/>
  <c r="Q499" i="19"/>
  <c r="R499" i="19"/>
  <c r="S499" i="19"/>
  <c r="T499" i="19"/>
  <c r="U499" i="19"/>
  <c r="V499" i="19"/>
  <c r="W499" i="19"/>
  <c r="Y499" i="19"/>
  <c r="AB499" i="19"/>
  <c r="AD499" i="19"/>
  <c r="AE499" i="19"/>
  <c r="AG499" i="19"/>
  <c r="AH499" i="19"/>
  <c r="AL499" i="19"/>
  <c r="AM499" i="19"/>
  <c r="AN499" i="19"/>
  <c r="AO499" i="19"/>
  <c r="AP499" i="19"/>
  <c r="AR499" i="19"/>
  <c r="AS499" i="19"/>
  <c r="AT499" i="19"/>
  <c r="AU499" i="19"/>
  <c r="AV499" i="19"/>
  <c r="AW499" i="19"/>
  <c r="AX499" i="19"/>
  <c r="AY499" i="19"/>
  <c r="BA499" i="19"/>
  <c r="BD499" i="19"/>
  <c r="BF499" i="19"/>
  <c r="BG499" i="19"/>
  <c r="BI499" i="19"/>
  <c r="F500" i="19"/>
  <c r="J500" i="19"/>
  <c r="K500" i="19"/>
  <c r="L500" i="19"/>
  <c r="M500" i="19"/>
  <c r="N500" i="19"/>
  <c r="P500" i="19"/>
  <c r="Q500" i="19"/>
  <c r="R500" i="19"/>
  <c r="S500" i="19"/>
  <c r="T500" i="19"/>
  <c r="U500" i="19"/>
  <c r="V500" i="19"/>
  <c r="W500" i="19"/>
  <c r="Y500" i="19"/>
  <c r="AB500" i="19"/>
  <c r="AD500" i="19"/>
  <c r="AE500" i="19"/>
  <c r="AG500" i="19"/>
  <c r="AH500" i="19"/>
  <c r="BC500" i="19" s="1"/>
  <c r="AL500" i="19"/>
  <c r="AM500" i="19"/>
  <c r="AN500" i="19"/>
  <c r="AO500" i="19"/>
  <c r="AP500" i="19"/>
  <c r="AR500" i="19"/>
  <c r="AS500" i="19"/>
  <c r="AT500" i="19"/>
  <c r="AU500" i="19"/>
  <c r="AV500" i="19"/>
  <c r="AW500" i="19"/>
  <c r="AX500" i="19"/>
  <c r="AY500" i="19"/>
  <c r="BA500" i="19"/>
  <c r="BD500" i="19"/>
  <c r="BF500" i="19"/>
  <c r="BG500" i="19"/>
  <c r="BI500" i="19"/>
  <c r="F501" i="19"/>
  <c r="AA501" i="19" s="1"/>
  <c r="J501" i="19"/>
  <c r="K501" i="19"/>
  <c r="L501" i="19"/>
  <c r="M501" i="19"/>
  <c r="N501" i="19"/>
  <c r="P501" i="19"/>
  <c r="Q501" i="19"/>
  <c r="R501" i="19"/>
  <c r="S501" i="19"/>
  <c r="T501" i="19"/>
  <c r="U501" i="19"/>
  <c r="V501" i="19"/>
  <c r="W501" i="19"/>
  <c r="Y501" i="19"/>
  <c r="AB501" i="19"/>
  <c r="AD501" i="19"/>
  <c r="AE501" i="19"/>
  <c r="AG501" i="19"/>
  <c r="AH501" i="19"/>
  <c r="BC501" i="19" s="1"/>
  <c r="AL501" i="19"/>
  <c r="AM501" i="19"/>
  <c r="AN501" i="19"/>
  <c r="AO501" i="19"/>
  <c r="AP501" i="19"/>
  <c r="AR501" i="19"/>
  <c r="AS501" i="19"/>
  <c r="AT501" i="19"/>
  <c r="AU501" i="19"/>
  <c r="AV501" i="19"/>
  <c r="AW501" i="19"/>
  <c r="AX501" i="19"/>
  <c r="AY501" i="19"/>
  <c r="BA501" i="19"/>
  <c r="BD501" i="19"/>
  <c r="BF501" i="19"/>
  <c r="BG501" i="19"/>
  <c r="BI501" i="19"/>
  <c r="F502" i="19"/>
  <c r="X502" i="19" s="1"/>
  <c r="J502" i="19"/>
  <c r="K502" i="19"/>
  <c r="L502" i="19"/>
  <c r="M502" i="19"/>
  <c r="N502" i="19"/>
  <c r="P502" i="19"/>
  <c r="Q502" i="19"/>
  <c r="R502" i="19"/>
  <c r="S502" i="19"/>
  <c r="T502" i="19"/>
  <c r="U502" i="19"/>
  <c r="V502" i="19"/>
  <c r="W502" i="19"/>
  <c r="Y502" i="19"/>
  <c r="AB502" i="19"/>
  <c r="AD502" i="19"/>
  <c r="AE502" i="19"/>
  <c r="AG502" i="19"/>
  <c r="AH502" i="19"/>
  <c r="AZ502" i="19" s="1"/>
  <c r="AL502" i="19"/>
  <c r="AM502" i="19"/>
  <c r="AN502" i="19"/>
  <c r="AO502" i="19"/>
  <c r="AP502" i="19"/>
  <c r="AR502" i="19"/>
  <c r="AS502" i="19"/>
  <c r="AT502" i="19"/>
  <c r="AU502" i="19"/>
  <c r="AV502" i="19"/>
  <c r="AW502" i="19"/>
  <c r="AX502" i="19"/>
  <c r="AY502" i="19"/>
  <c r="BA502" i="19"/>
  <c r="BD502" i="19"/>
  <c r="BF502" i="19"/>
  <c r="BG502" i="19"/>
  <c r="BI502" i="19"/>
  <c r="F503" i="19"/>
  <c r="X503" i="19" s="1"/>
  <c r="J503" i="19"/>
  <c r="K503" i="19"/>
  <c r="L503" i="19"/>
  <c r="M503" i="19"/>
  <c r="N503" i="19"/>
  <c r="P503" i="19"/>
  <c r="Q503" i="19"/>
  <c r="R503" i="19"/>
  <c r="S503" i="19"/>
  <c r="T503" i="19"/>
  <c r="U503" i="19"/>
  <c r="V503" i="19"/>
  <c r="W503" i="19"/>
  <c r="Y503" i="19"/>
  <c r="AB503" i="19"/>
  <c r="AD503" i="19"/>
  <c r="AE503" i="19"/>
  <c r="AG503" i="19"/>
  <c r="AH503" i="19"/>
  <c r="AL503" i="19"/>
  <c r="AM503" i="19"/>
  <c r="AN503" i="19"/>
  <c r="AO503" i="19"/>
  <c r="AP503" i="19"/>
  <c r="AR503" i="19"/>
  <c r="AS503" i="19"/>
  <c r="AT503" i="19"/>
  <c r="AU503" i="19"/>
  <c r="AV503" i="19"/>
  <c r="AW503" i="19"/>
  <c r="AX503" i="19"/>
  <c r="AY503" i="19"/>
  <c r="BA503" i="19"/>
  <c r="BD503" i="19"/>
  <c r="BF503" i="19"/>
  <c r="BG503" i="19"/>
  <c r="BI503" i="19"/>
  <c r="F504" i="19"/>
  <c r="AA504" i="19" s="1"/>
  <c r="J504" i="19"/>
  <c r="K504" i="19"/>
  <c r="L504" i="19"/>
  <c r="M504" i="19"/>
  <c r="N504" i="19"/>
  <c r="P504" i="19"/>
  <c r="Q504" i="19"/>
  <c r="R504" i="19"/>
  <c r="S504" i="19"/>
  <c r="T504" i="19"/>
  <c r="U504" i="19"/>
  <c r="V504" i="19"/>
  <c r="W504" i="19"/>
  <c r="Y504" i="19"/>
  <c r="AB504" i="19"/>
  <c r="AD504" i="19"/>
  <c r="AE504" i="19"/>
  <c r="AG504" i="19"/>
  <c r="AH504" i="19"/>
  <c r="AL504" i="19"/>
  <c r="AM504" i="19"/>
  <c r="AN504" i="19"/>
  <c r="AO504" i="19"/>
  <c r="AP504" i="19"/>
  <c r="AR504" i="19"/>
  <c r="AS504" i="19"/>
  <c r="AT504" i="19"/>
  <c r="AU504" i="19"/>
  <c r="AV504" i="19"/>
  <c r="AW504" i="19"/>
  <c r="AX504" i="19"/>
  <c r="AY504" i="19"/>
  <c r="BA504" i="19"/>
  <c r="BD504" i="19"/>
  <c r="BF504" i="19"/>
  <c r="BG504" i="19"/>
  <c r="BI504" i="19"/>
  <c r="F505" i="19"/>
  <c r="J505" i="19"/>
  <c r="K505" i="19"/>
  <c r="L505" i="19"/>
  <c r="M505" i="19"/>
  <c r="N505" i="19"/>
  <c r="P505" i="19"/>
  <c r="Q505" i="19"/>
  <c r="R505" i="19"/>
  <c r="S505" i="19"/>
  <c r="T505" i="19"/>
  <c r="U505" i="19"/>
  <c r="V505" i="19"/>
  <c r="W505" i="19"/>
  <c r="Y505" i="19"/>
  <c r="AB505" i="19"/>
  <c r="AD505" i="19"/>
  <c r="AE505" i="19"/>
  <c r="AG505" i="19"/>
  <c r="AH505" i="19"/>
  <c r="AZ505" i="19" s="1"/>
  <c r="AL505" i="19"/>
  <c r="AM505" i="19"/>
  <c r="AN505" i="19"/>
  <c r="AO505" i="19"/>
  <c r="AP505" i="19"/>
  <c r="AR505" i="19"/>
  <c r="AS505" i="19"/>
  <c r="AT505" i="19"/>
  <c r="AU505" i="19"/>
  <c r="AV505" i="19"/>
  <c r="AW505" i="19"/>
  <c r="AX505" i="19"/>
  <c r="AY505" i="19"/>
  <c r="BA505" i="19"/>
  <c r="BD505" i="19"/>
  <c r="BF505" i="19"/>
  <c r="BG505" i="19"/>
  <c r="BI505" i="19"/>
  <c r="F506" i="19"/>
  <c r="AA506" i="19" s="1"/>
  <c r="J506" i="19"/>
  <c r="K506" i="19"/>
  <c r="L506" i="19"/>
  <c r="M506" i="19"/>
  <c r="N506" i="19"/>
  <c r="P506" i="19"/>
  <c r="Q506" i="19"/>
  <c r="R506" i="19"/>
  <c r="S506" i="19"/>
  <c r="T506" i="19"/>
  <c r="U506" i="19"/>
  <c r="V506" i="19"/>
  <c r="W506" i="19"/>
  <c r="Y506" i="19"/>
  <c r="AB506" i="19"/>
  <c r="AD506" i="19"/>
  <c r="AE506" i="19"/>
  <c r="AG506" i="19"/>
  <c r="AH506" i="19"/>
  <c r="AZ506" i="19" s="1"/>
  <c r="AL506" i="19"/>
  <c r="AM506" i="19"/>
  <c r="AN506" i="19"/>
  <c r="AO506" i="19"/>
  <c r="AP506" i="19"/>
  <c r="AR506" i="19"/>
  <c r="AS506" i="19"/>
  <c r="AT506" i="19"/>
  <c r="AU506" i="19"/>
  <c r="AV506" i="19"/>
  <c r="AW506" i="19"/>
  <c r="AX506" i="19"/>
  <c r="AY506" i="19"/>
  <c r="BA506" i="19"/>
  <c r="BD506" i="19"/>
  <c r="BF506" i="19"/>
  <c r="BG506" i="19"/>
  <c r="BI506" i="19"/>
  <c r="F507" i="19"/>
  <c r="AA507" i="19" s="1"/>
  <c r="J507" i="19"/>
  <c r="K507" i="19"/>
  <c r="L507" i="19"/>
  <c r="M507" i="19"/>
  <c r="N507" i="19"/>
  <c r="P507" i="19"/>
  <c r="Q507" i="19"/>
  <c r="R507" i="19"/>
  <c r="S507" i="19"/>
  <c r="T507" i="19"/>
  <c r="U507" i="19"/>
  <c r="V507" i="19"/>
  <c r="W507" i="19"/>
  <c r="Y507" i="19"/>
  <c r="AB507" i="19"/>
  <c r="AD507" i="19"/>
  <c r="AE507" i="19"/>
  <c r="AG507" i="19"/>
  <c r="AH507" i="19"/>
  <c r="BC507" i="19" s="1"/>
  <c r="AL507" i="19"/>
  <c r="AM507" i="19"/>
  <c r="AN507" i="19"/>
  <c r="AO507" i="19"/>
  <c r="AP507" i="19"/>
  <c r="AR507" i="19"/>
  <c r="AS507" i="19"/>
  <c r="AT507" i="19"/>
  <c r="AU507" i="19"/>
  <c r="AV507" i="19"/>
  <c r="AW507" i="19"/>
  <c r="AX507" i="19"/>
  <c r="AY507" i="19"/>
  <c r="BA507" i="19"/>
  <c r="BD507" i="19"/>
  <c r="BF507" i="19"/>
  <c r="BG507" i="19"/>
  <c r="BI507" i="19"/>
  <c r="F508" i="19"/>
  <c r="J508" i="19"/>
  <c r="K508" i="19"/>
  <c r="L508" i="19"/>
  <c r="M508" i="19"/>
  <c r="N508" i="19"/>
  <c r="P508" i="19"/>
  <c r="Q508" i="19"/>
  <c r="R508" i="19"/>
  <c r="S508" i="19"/>
  <c r="T508" i="19"/>
  <c r="U508" i="19"/>
  <c r="V508" i="19"/>
  <c r="W508" i="19"/>
  <c r="Y508" i="19"/>
  <c r="AB508" i="19"/>
  <c r="AD508" i="19"/>
  <c r="AE508" i="19"/>
  <c r="AG508" i="19"/>
  <c r="AH508" i="19"/>
  <c r="BC508" i="19" s="1"/>
  <c r="AL508" i="19"/>
  <c r="AM508" i="19"/>
  <c r="AN508" i="19"/>
  <c r="AO508" i="19"/>
  <c r="AP508" i="19"/>
  <c r="AR508" i="19"/>
  <c r="AS508" i="19"/>
  <c r="AT508" i="19"/>
  <c r="AU508" i="19"/>
  <c r="AV508" i="19"/>
  <c r="AW508" i="19"/>
  <c r="AX508" i="19"/>
  <c r="AY508" i="19"/>
  <c r="BA508" i="19"/>
  <c r="BD508" i="19"/>
  <c r="BF508" i="19"/>
  <c r="BG508" i="19"/>
  <c r="BI508" i="19"/>
  <c r="F509" i="19"/>
  <c r="J509" i="19"/>
  <c r="K509" i="19"/>
  <c r="L509" i="19"/>
  <c r="M509" i="19"/>
  <c r="N509" i="19"/>
  <c r="P509" i="19"/>
  <c r="Q509" i="19"/>
  <c r="R509" i="19"/>
  <c r="S509" i="19"/>
  <c r="T509" i="19"/>
  <c r="U509" i="19"/>
  <c r="V509" i="19"/>
  <c r="W509" i="19"/>
  <c r="Y509" i="19"/>
  <c r="AB509" i="19"/>
  <c r="AD509" i="19"/>
  <c r="AE509" i="19"/>
  <c r="AG509" i="19"/>
  <c r="AH509" i="19"/>
  <c r="BC509" i="19" s="1"/>
  <c r="AL509" i="19"/>
  <c r="AM509" i="19"/>
  <c r="AN509" i="19"/>
  <c r="AO509" i="19"/>
  <c r="AP509" i="19"/>
  <c r="AR509" i="19"/>
  <c r="AS509" i="19"/>
  <c r="AT509" i="19"/>
  <c r="AU509" i="19"/>
  <c r="AV509" i="19"/>
  <c r="AW509" i="19"/>
  <c r="AX509" i="19"/>
  <c r="AY509" i="19"/>
  <c r="BA509" i="19"/>
  <c r="BD509" i="19"/>
  <c r="BF509" i="19"/>
  <c r="BG509" i="19"/>
  <c r="BI509" i="19"/>
  <c r="F510" i="19"/>
  <c r="AA510" i="19" s="1"/>
  <c r="J510" i="19"/>
  <c r="K510" i="19"/>
  <c r="L510" i="19"/>
  <c r="M510" i="19"/>
  <c r="N510" i="19"/>
  <c r="P510" i="19"/>
  <c r="Q510" i="19"/>
  <c r="R510" i="19"/>
  <c r="S510" i="19"/>
  <c r="T510" i="19"/>
  <c r="U510" i="19"/>
  <c r="V510" i="19"/>
  <c r="W510" i="19"/>
  <c r="Y510" i="19"/>
  <c r="AB510" i="19"/>
  <c r="AD510" i="19"/>
  <c r="AE510" i="19"/>
  <c r="AG510" i="19"/>
  <c r="AH510" i="19"/>
  <c r="AL510" i="19"/>
  <c r="AM510" i="19"/>
  <c r="AN510" i="19"/>
  <c r="AO510" i="19"/>
  <c r="AP510" i="19"/>
  <c r="AR510" i="19"/>
  <c r="AS510" i="19"/>
  <c r="AT510" i="19"/>
  <c r="AU510" i="19"/>
  <c r="AV510" i="19"/>
  <c r="AW510" i="19"/>
  <c r="AX510" i="19"/>
  <c r="AY510" i="19"/>
  <c r="BA510" i="19"/>
  <c r="BD510" i="19"/>
  <c r="BF510" i="19"/>
  <c r="BG510" i="19"/>
  <c r="BI510" i="19"/>
  <c r="F511" i="19"/>
  <c r="X511" i="19" s="1"/>
  <c r="J511" i="19"/>
  <c r="K511" i="19"/>
  <c r="L511" i="19"/>
  <c r="M511" i="19"/>
  <c r="N511" i="19"/>
  <c r="P511" i="19"/>
  <c r="Q511" i="19"/>
  <c r="R511" i="19"/>
  <c r="S511" i="19"/>
  <c r="T511" i="19"/>
  <c r="U511" i="19"/>
  <c r="V511" i="19"/>
  <c r="W511" i="19"/>
  <c r="Y511" i="19"/>
  <c r="AB511" i="19"/>
  <c r="AD511" i="19"/>
  <c r="AE511" i="19"/>
  <c r="AG511" i="19"/>
  <c r="AH511" i="19"/>
  <c r="BC511" i="19" s="1"/>
  <c r="AL511" i="19"/>
  <c r="AM511" i="19"/>
  <c r="AN511" i="19"/>
  <c r="AO511" i="19"/>
  <c r="AP511" i="19"/>
  <c r="AR511" i="19"/>
  <c r="AS511" i="19"/>
  <c r="AT511" i="19"/>
  <c r="AU511" i="19"/>
  <c r="AV511" i="19"/>
  <c r="AW511" i="19"/>
  <c r="AX511" i="19"/>
  <c r="AY511" i="19"/>
  <c r="BA511" i="19"/>
  <c r="BD511" i="19"/>
  <c r="BF511" i="19"/>
  <c r="BG511" i="19"/>
  <c r="BI511" i="19"/>
  <c r="F512" i="19"/>
  <c r="AA512" i="19" s="1"/>
  <c r="J512" i="19"/>
  <c r="K512" i="19"/>
  <c r="L512" i="19"/>
  <c r="M512" i="19"/>
  <c r="N512" i="19"/>
  <c r="P512" i="19"/>
  <c r="Q512" i="19"/>
  <c r="R512" i="19"/>
  <c r="S512" i="19"/>
  <c r="T512" i="19"/>
  <c r="U512" i="19"/>
  <c r="V512" i="19"/>
  <c r="W512" i="19"/>
  <c r="Y512" i="19"/>
  <c r="AB512" i="19"/>
  <c r="AD512" i="19"/>
  <c r="AE512" i="19"/>
  <c r="AG512" i="19"/>
  <c r="AH512" i="19"/>
  <c r="BC512" i="19" s="1"/>
  <c r="AL512" i="19"/>
  <c r="AM512" i="19"/>
  <c r="AN512" i="19"/>
  <c r="AO512" i="19"/>
  <c r="AP512" i="19"/>
  <c r="AR512" i="19"/>
  <c r="AS512" i="19"/>
  <c r="AT512" i="19"/>
  <c r="AU512" i="19"/>
  <c r="AV512" i="19"/>
  <c r="AW512" i="19"/>
  <c r="AX512" i="19"/>
  <c r="AY512" i="19"/>
  <c r="BA512" i="19"/>
  <c r="BD512" i="19"/>
  <c r="BF512" i="19"/>
  <c r="BG512" i="19"/>
  <c r="BI512" i="19"/>
  <c r="F513" i="19"/>
  <c r="AA513" i="19" s="1"/>
  <c r="J513" i="19"/>
  <c r="K513" i="19"/>
  <c r="L513" i="19"/>
  <c r="M513" i="19"/>
  <c r="N513" i="19"/>
  <c r="P513" i="19"/>
  <c r="Q513" i="19"/>
  <c r="R513" i="19"/>
  <c r="S513" i="19"/>
  <c r="T513" i="19"/>
  <c r="U513" i="19"/>
  <c r="V513" i="19"/>
  <c r="W513" i="19"/>
  <c r="Y513" i="19"/>
  <c r="AB513" i="19"/>
  <c r="AD513" i="19"/>
  <c r="AE513" i="19"/>
  <c r="AG513" i="19"/>
  <c r="AH513" i="19"/>
  <c r="BC513" i="19" s="1"/>
  <c r="AL513" i="19"/>
  <c r="AM513" i="19"/>
  <c r="AN513" i="19"/>
  <c r="AO513" i="19"/>
  <c r="AP513" i="19"/>
  <c r="AR513" i="19"/>
  <c r="AS513" i="19"/>
  <c r="AT513" i="19"/>
  <c r="AU513" i="19"/>
  <c r="AV513" i="19"/>
  <c r="AW513" i="19"/>
  <c r="AX513" i="19"/>
  <c r="AY513" i="19"/>
  <c r="BA513" i="19"/>
  <c r="BD513" i="19"/>
  <c r="BF513" i="19"/>
  <c r="BG513" i="19"/>
  <c r="BI513" i="19"/>
  <c r="F514" i="19"/>
  <c r="AA514" i="19" s="1"/>
  <c r="J514" i="19"/>
  <c r="K514" i="19"/>
  <c r="L514" i="19"/>
  <c r="M514" i="19"/>
  <c r="N514" i="19"/>
  <c r="P514" i="19"/>
  <c r="Q514" i="19"/>
  <c r="R514" i="19"/>
  <c r="S514" i="19"/>
  <c r="T514" i="19"/>
  <c r="U514" i="19"/>
  <c r="V514" i="19"/>
  <c r="W514" i="19"/>
  <c r="Y514" i="19"/>
  <c r="AB514" i="19"/>
  <c r="AD514" i="19"/>
  <c r="AE514" i="19"/>
  <c r="AG514" i="19"/>
  <c r="AH514" i="19"/>
  <c r="AZ514" i="19" s="1"/>
  <c r="AL514" i="19"/>
  <c r="AM514" i="19"/>
  <c r="AN514" i="19"/>
  <c r="AO514" i="19"/>
  <c r="AP514" i="19"/>
  <c r="AR514" i="19"/>
  <c r="AS514" i="19"/>
  <c r="AT514" i="19"/>
  <c r="AU514" i="19"/>
  <c r="AV514" i="19"/>
  <c r="AW514" i="19"/>
  <c r="AX514" i="19"/>
  <c r="AY514" i="19"/>
  <c r="BA514" i="19"/>
  <c r="BD514" i="19"/>
  <c r="BF514" i="19"/>
  <c r="BG514" i="19"/>
  <c r="BI514" i="19"/>
  <c r="F515" i="19"/>
  <c r="J515" i="19"/>
  <c r="K515" i="19"/>
  <c r="L515" i="19"/>
  <c r="M515" i="19"/>
  <c r="N515" i="19"/>
  <c r="P515" i="19"/>
  <c r="Q515" i="19"/>
  <c r="R515" i="19"/>
  <c r="S515" i="19"/>
  <c r="T515" i="19"/>
  <c r="U515" i="19"/>
  <c r="V515" i="19"/>
  <c r="W515" i="19"/>
  <c r="Y515" i="19"/>
  <c r="AB515" i="19"/>
  <c r="AD515" i="19"/>
  <c r="AE515" i="19"/>
  <c r="AG515" i="19"/>
  <c r="AH515" i="19"/>
  <c r="BC515" i="19" s="1"/>
  <c r="AL515" i="19"/>
  <c r="AM515" i="19"/>
  <c r="AN515" i="19"/>
  <c r="AO515" i="19"/>
  <c r="AP515" i="19"/>
  <c r="AR515" i="19"/>
  <c r="AS515" i="19"/>
  <c r="AT515" i="19"/>
  <c r="AU515" i="19"/>
  <c r="AV515" i="19"/>
  <c r="AW515" i="19"/>
  <c r="AX515" i="19"/>
  <c r="AY515" i="19"/>
  <c r="BA515" i="19"/>
  <c r="BD515" i="19"/>
  <c r="BF515" i="19"/>
  <c r="BG515" i="19"/>
  <c r="BI515" i="19"/>
  <c r="F516" i="19"/>
  <c r="AA516" i="19" s="1"/>
  <c r="J516" i="19"/>
  <c r="K516" i="19"/>
  <c r="L516" i="19"/>
  <c r="M516" i="19"/>
  <c r="N516" i="19"/>
  <c r="P516" i="19"/>
  <c r="Q516" i="19"/>
  <c r="R516" i="19"/>
  <c r="S516" i="19"/>
  <c r="T516" i="19"/>
  <c r="U516" i="19"/>
  <c r="V516" i="19"/>
  <c r="W516" i="19"/>
  <c r="Y516" i="19"/>
  <c r="AB516" i="19"/>
  <c r="AD516" i="19"/>
  <c r="AE516" i="19"/>
  <c r="AG516" i="19"/>
  <c r="AH516" i="19"/>
  <c r="AL516" i="19"/>
  <c r="AM516" i="19"/>
  <c r="AN516" i="19"/>
  <c r="AO516" i="19"/>
  <c r="AP516" i="19"/>
  <c r="AR516" i="19"/>
  <c r="AS516" i="19"/>
  <c r="AT516" i="19"/>
  <c r="AU516" i="19"/>
  <c r="AV516" i="19"/>
  <c r="AW516" i="19"/>
  <c r="AX516" i="19"/>
  <c r="AY516" i="19"/>
  <c r="BA516" i="19"/>
  <c r="BD516" i="19"/>
  <c r="BF516" i="19"/>
  <c r="BG516" i="19"/>
  <c r="BI516" i="19"/>
  <c r="F517" i="19"/>
  <c r="AA517" i="19" s="1"/>
  <c r="J517" i="19"/>
  <c r="K517" i="19"/>
  <c r="L517" i="19"/>
  <c r="M517" i="19"/>
  <c r="N517" i="19"/>
  <c r="P517" i="19"/>
  <c r="Q517" i="19"/>
  <c r="R517" i="19"/>
  <c r="S517" i="19"/>
  <c r="T517" i="19"/>
  <c r="U517" i="19"/>
  <c r="V517" i="19"/>
  <c r="W517" i="19"/>
  <c r="Y517" i="19"/>
  <c r="AB517" i="19"/>
  <c r="AD517" i="19"/>
  <c r="AE517" i="19"/>
  <c r="AG517" i="19"/>
  <c r="AH517" i="19"/>
  <c r="AZ517" i="19" s="1"/>
  <c r="AL517" i="19"/>
  <c r="AM517" i="19"/>
  <c r="AN517" i="19"/>
  <c r="AO517" i="19"/>
  <c r="AP517" i="19"/>
  <c r="AR517" i="19"/>
  <c r="AS517" i="19"/>
  <c r="AT517" i="19"/>
  <c r="AU517" i="19"/>
  <c r="AV517" i="19"/>
  <c r="AW517" i="19"/>
  <c r="AX517" i="19"/>
  <c r="AY517" i="19"/>
  <c r="BA517" i="19"/>
  <c r="BD517" i="19"/>
  <c r="BF517" i="19"/>
  <c r="BG517" i="19"/>
  <c r="BI517" i="19"/>
  <c r="F518" i="19"/>
  <c r="J518" i="19"/>
  <c r="K518" i="19"/>
  <c r="L518" i="19"/>
  <c r="M518" i="19"/>
  <c r="N518" i="19"/>
  <c r="P518" i="19"/>
  <c r="Q518" i="19"/>
  <c r="R518" i="19"/>
  <c r="S518" i="19"/>
  <c r="T518" i="19"/>
  <c r="U518" i="19"/>
  <c r="V518" i="19"/>
  <c r="W518" i="19"/>
  <c r="Y518" i="19"/>
  <c r="AB518" i="19"/>
  <c r="AD518" i="19"/>
  <c r="AE518" i="19"/>
  <c r="AG518" i="19"/>
  <c r="AH518" i="19"/>
  <c r="BC518" i="19" s="1"/>
  <c r="AL518" i="19"/>
  <c r="AM518" i="19"/>
  <c r="AN518" i="19"/>
  <c r="AO518" i="19"/>
  <c r="AP518" i="19"/>
  <c r="AR518" i="19"/>
  <c r="AS518" i="19"/>
  <c r="AT518" i="19"/>
  <c r="AU518" i="19"/>
  <c r="AV518" i="19"/>
  <c r="AW518" i="19"/>
  <c r="AX518" i="19"/>
  <c r="AY518" i="19"/>
  <c r="BA518" i="19"/>
  <c r="BD518" i="19"/>
  <c r="BF518" i="19"/>
  <c r="BG518" i="19"/>
  <c r="BI518" i="19"/>
  <c r="F519" i="19"/>
  <c r="X519" i="19" s="1"/>
  <c r="J519" i="19"/>
  <c r="K519" i="19"/>
  <c r="L519" i="19"/>
  <c r="M519" i="19"/>
  <c r="N519" i="19"/>
  <c r="P519" i="19"/>
  <c r="Q519" i="19"/>
  <c r="R519" i="19"/>
  <c r="S519" i="19"/>
  <c r="T519" i="19"/>
  <c r="U519" i="19"/>
  <c r="V519" i="19"/>
  <c r="W519" i="19"/>
  <c r="Y519" i="19"/>
  <c r="AB519" i="19"/>
  <c r="AD519" i="19"/>
  <c r="AE519" i="19"/>
  <c r="AG519" i="19"/>
  <c r="AH519" i="19"/>
  <c r="AL519" i="19"/>
  <c r="AM519" i="19"/>
  <c r="AN519" i="19"/>
  <c r="AO519" i="19"/>
  <c r="AP519" i="19"/>
  <c r="AR519" i="19"/>
  <c r="AS519" i="19"/>
  <c r="AT519" i="19"/>
  <c r="AU519" i="19"/>
  <c r="AV519" i="19"/>
  <c r="AW519" i="19"/>
  <c r="AX519" i="19"/>
  <c r="AY519" i="19"/>
  <c r="BA519" i="19"/>
  <c r="BD519" i="19"/>
  <c r="BF519" i="19"/>
  <c r="BG519" i="19"/>
  <c r="BI519" i="19"/>
  <c r="F520" i="19"/>
  <c r="J520" i="19"/>
  <c r="K520" i="19"/>
  <c r="L520" i="19"/>
  <c r="M520" i="19"/>
  <c r="N520" i="19"/>
  <c r="P520" i="19"/>
  <c r="Q520" i="19"/>
  <c r="R520" i="19"/>
  <c r="S520" i="19"/>
  <c r="T520" i="19"/>
  <c r="U520" i="19"/>
  <c r="V520" i="19"/>
  <c r="W520" i="19"/>
  <c r="Y520" i="19"/>
  <c r="AB520" i="19"/>
  <c r="AD520" i="19"/>
  <c r="AE520" i="19"/>
  <c r="AG520" i="19"/>
  <c r="AH520" i="19"/>
  <c r="AL520" i="19"/>
  <c r="AM520" i="19"/>
  <c r="AN520" i="19"/>
  <c r="AO520" i="19"/>
  <c r="AP520" i="19"/>
  <c r="AR520" i="19"/>
  <c r="AS520" i="19"/>
  <c r="AT520" i="19"/>
  <c r="AU520" i="19"/>
  <c r="AV520" i="19"/>
  <c r="AW520" i="19"/>
  <c r="AX520" i="19"/>
  <c r="AY520" i="19"/>
  <c r="BA520" i="19"/>
  <c r="BD520" i="19"/>
  <c r="BF520" i="19"/>
  <c r="BG520" i="19"/>
  <c r="BI520" i="19"/>
  <c r="F521" i="19"/>
  <c r="X521" i="19" s="1"/>
  <c r="J521" i="19"/>
  <c r="K521" i="19"/>
  <c r="L521" i="19"/>
  <c r="M521" i="19"/>
  <c r="N521" i="19"/>
  <c r="P521" i="19"/>
  <c r="Q521" i="19"/>
  <c r="R521" i="19"/>
  <c r="S521" i="19"/>
  <c r="T521" i="19"/>
  <c r="U521" i="19"/>
  <c r="V521" i="19"/>
  <c r="W521" i="19"/>
  <c r="Y521" i="19"/>
  <c r="AB521" i="19"/>
  <c r="AD521" i="19"/>
  <c r="AE521" i="19"/>
  <c r="AG521" i="19"/>
  <c r="AH521" i="19"/>
  <c r="BC521" i="19" s="1"/>
  <c r="AL521" i="19"/>
  <c r="AM521" i="19"/>
  <c r="AN521" i="19"/>
  <c r="AO521" i="19"/>
  <c r="AP521" i="19"/>
  <c r="AR521" i="19"/>
  <c r="AS521" i="19"/>
  <c r="AT521" i="19"/>
  <c r="AU521" i="19"/>
  <c r="AV521" i="19"/>
  <c r="AW521" i="19"/>
  <c r="AX521" i="19"/>
  <c r="AY521" i="19"/>
  <c r="BA521" i="19"/>
  <c r="BD521" i="19"/>
  <c r="BF521" i="19"/>
  <c r="BG521" i="19"/>
  <c r="BI521" i="19"/>
  <c r="F522" i="19"/>
  <c r="J522" i="19"/>
  <c r="K522" i="19"/>
  <c r="L522" i="19"/>
  <c r="M522" i="19"/>
  <c r="N522" i="19"/>
  <c r="P522" i="19"/>
  <c r="Q522" i="19"/>
  <c r="R522" i="19"/>
  <c r="S522" i="19"/>
  <c r="T522" i="19"/>
  <c r="U522" i="19"/>
  <c r="V522" i="19"/>
  <c r="W522" i="19"/>
  <c r="Y522" i="19"/>
  <c r="AB522" i="19"/>
  <c r="AD522" i="19"/>
  <c r="AE522" i="19"/>
  <c r="AG522" i="19"/>
  <c r="AH522" i="19"/>
  <c r="AZ522" i="19" s="1"/>
  <c r="AL522" i="19"/>
  <c r="AM522" i="19"/>
  <c r="AN522" i="19"/>
  <c r="AO522" i="19"/>
  <c r="AP522" i="19"/>
  <c r="AR522" i="19"/>
  <c r="AS522" i="19"/>
  <c r="AT522" i="19"/>
  <c r="AU522" i="19"/>
  <c r="AV522" i="19"/>
  <c r="AW522" i="19"/>
  <c r="AX522" i="19"/>
  <c r="AY522" i="19"/>
  <c r="BA522" i="19"/>
  <c r="BD522" i="19"/>
  <c r="BF522" i="19"/>
  <c r="BG522" i="19"/>
  <c r="BI522" i="19"/>
  <c r="F523" i="19"/>
  <c r="J523" i="19"/>
  <c r="K523" i="19"/>
  <c r="L523" i="19"/>
  <c r="M523" i="19"/>
  <c r="N523" i="19"/>
  <c r="P523" i="19"/>
  <c r="Q523" i="19"/>
  <c r="R523" i="19"/>
  <c r="S523" i="19"/>
  <c r="T523" i="19"/>
  <c r="U523" i="19"/>
  <c r="V523" i="19"/>
  <c r="W523" i="19"/>
  <c r="Y523" i="19"/>
  <c r="AB523" i="19"/>
  <c r="AD523" i="19"/>
  <c r="AE523" i="19"/>
  <c r="AG523" i="19"/>
  <c r="AH523" i="19"/>
  <c r="BC523" i="19" s="1"/>
  <c r="AL523" i="19"/>
  <c r="AM523" i="19"/>
  <c r="AN523" i="19"/>
  <c r="AO523" i="19"/>
  <c r="AP523" i="19"/>
  <c r="AR523" i="19"/>
  <c r="AS523" i="19"/>
  <c r="AT523" i="19"/>
  <c r="AU523" i="19"/>
  <c r="AV523" i="19"/>
  <c r="AW523" i="19"/>
  <c r="AX523" i="19"/>
  <c r="AY523" i="19"/>
  <c r="BA523" i="19"/>
  <c r="BD523" i="19"/>
  <c r="BF523" i="19"/>
  <c r="BG523" i="19"/>
  <c r="BI523" i="19"/>
  <c r="F524" i="19"/>
  <c r="AA524" i="19" s="1"/>
  <c r="J524" i="19"/>
  <c r="K524" i="19"/>
  <c r="L524" i="19"/>
  <c r="M524" i="19"/>
  <c r="N524" i="19"/>
  <c r="P524" i="19"/>
  <c r="Q524" i="19"/>
  <c r="R524" i="19"/>
  <c r="S524" i="19"/>
  <c r="T524" i="19"/>
  <c r="U524" i="19"/>
  <c r="V524" i="19"/>
  <c r="W524" i="19"/>
  <c r="Y524" i="19"/>
  <c r="AB524" i="19"/>
  <c r="AD524" i="19"/>
  <c r="AE524" i="19"/>
  <c r="AG524" i="19"/>
  <c r="AH524" i="19"/>
  <c r="AL524" i="19"/>
  <c r="AM524" i="19"/>
  <c r="AN524" i="19"/>
  <c r="AO524" i="19"/>
  <c r="AP524" i="19"/>
  <c r="AR524" i="19"/>
  <c r="AS524" i="19"/>
  <c r="AT524" i="19"/>
  <c r="AU524" i="19"/>
  <c r="AV524" i="19"/>
  <c r="AW524" i="19"/>
  <c r="AX524" i="19"/>
  <c r="AY524" i="19"/>
  <c r="BA524" i="19"/>
  <c r="BD524" i="19"/>
  <c r="BF524" i="19"/>
  <c r="BG524" i="19"/>
  <c r="BI524" i="19"/>
  <c r="F525" i="19"/>
  <c r="AA525" i="19" s="1"/>
  <c r="J525" i="19"/>
  <c r="K525" i="19"/>
  <c r="L525" i="19"/>
  <c r="M525" i="19"/>
  <c r="N525" i="19"/>
  <c r="P525" i="19"/>
  <c r="Q525" i="19"/>
  <c r="R525" i="19"/>
  <c r="S525" i="19"/>
  <c r="T525" i="19"/>
  <c r="U525" i="19"/>
  <c r="V525" i="19"/>
  <c r="W525" i="19"/>
  <c r="Y525" i="19"/>
  <c r="AB525" i="19"/>
  <c r="AD525" i="19"/>
  <c r="AE525" i="19"/>
  <c r="AG525" i="19"/>
  <c r="AH525" i="19"/>
  <c r="AL525" i="19"/>
  <c r="AM525" i="19"/>
  <c r="AN525" i="19"/>
  <c r="AO525" i="19"/>
  <c r="AP525" i="19"/>
  <c r="AR525" i="19"/>
  <c r="AS525" i="19"/>
  <c r="AT525" i="19"/>
  <c r="AU525" i="19"/>
  <c r="AV525" i="19"/>
  <c r="AW525" i="19"/>
  <c r="AX525" i="19"/>
  <c r="AY525" i="19"/>
  <c r="BA525" i="19"/>
  <c r="BD525" i="19"/>
  <c r="BF525" i="19"/>
  <c r="BG525" i="19"/>
  <c r="BI525" i="19"/>
  <c r="F526" i="19"/>
  <c r="AA526" i="19" s="1"/>
  <c r="J526" i="19"/>
  <c r="K526" i="19"/>
  <c r="L526" i="19"/>
  <c r="M526" i="19"/>
  <c r="N526" i="19"/>
  <c r="P526" i="19"/>
  <c r="Q526" i="19"/>
  <c r="R526" i="19"/>
  <c r="S526" i="19"/>
  <c r="T526" i="19"/>
  <c r="U526" i="19"/>
  <c r="V526" i="19"/>
  <c r="W526" i="19"/>
  <c r="Y526" i="19"/>
  <c r="AB526" i="19"/>
  <c r="AD526" i="19"/>
  <c r="AE526" i="19"/>
  <c r="AG526" i="19"/>
  <c r="AH526" i="19"/>
  <c r="AL526" i="19"/>
  <c r="AM526" i="19"/>
  <c r="AN526" i="19"/>
  <c r="AO526" i="19"/>
  <c r="AP526" i="19"/>
  <c r="AR526" i="19"/>
  <c r="AS526" i="19"/>
  <c r="AT526" i="19"/>
  <c r="AU526" i="19"/>
  <c r="AV526" i="19"/>
  <c r="AW526" i="19"/>
  <c r="AX526" i="19"/>
  <c r="AY526" i="19"/>
  <c r="BA526" i="19"/>
  <c r="BD526" i="19"/>
  <c r="BF526" i="19"/>
  <c r="BG526" i="19"/>
  <c r="BI526" i="19"/>
  <c r="F527" i="19"/>
  <c r="AA527" i="19" s="1"/>
  <c r="J527" i="19"/>
  <c r="K527" i="19"/>
  <c r="L527" i="19"/>
  <c r="M527" i="19"/>
  <c r="N527" i="19"/>
  <c r="P527" i="19"/>
  <c r="Q527" i="19"/>
  <c r="R527" i="19"/>
  <c r="S527" i="19"/>
  <c r="T527" i="19"/>
  <c r="U527" i="19"/>
  <c r="V527" i="19"/>
  <c r="W527" i="19"/>
  <c r="Y527" i="19"/>
  <c r="AB527" i="19"/>
  <c r="AD527" i="19"/>
  <c r="AE527" i="19"/>
  <c r="AG527" i="19"/>
  <c r="AH527" i="19"/>
  <c r="BC527" i="19" s="1"/>
  <c r="AL527" i="19"/>
  <c r="AM527" i="19"/>
  <c r="AN527" i="19"/>
  <c r="AO527" i="19"/>
  <c r="AP527" i="19"/>
  <c r="AR527" i="19"/>
  <c r="AS527" i="19"/>
  <c r="AT527" i="19"/>
  <c r="AU527" i="19"/>
  <c r="AV527" i="19"/>
  <c r="AW527" i="19"/>
  <c r="AX527" i="19"/>
  <c r="AY527" i="19"/>
  <c r="BA527" i="19"/>
  <c r="BD527" i="19"/>
  <c r="BF527" i="19"/>
  <c r="BG527" i="19"/>
  <c r="BI527" i="19"/>
  <c r="F528" i="19"/>
  <c r="J528" i="19"/>
  <c r="K528" i="19"/>
  <c r="L528" i="19"/>
  <c r="M528" i="19"/>
  <c r="N528" i="19"/>
  <c r="P528" i="19"/>
  <c r="Q528" i="19"/>
  <c r="R528" i="19"/>
  <c r="S528" i="19"/>
  <c r="T528" i="19"/>
  <c r="U528" i="19"/>
  <c r="V528" i="19"/>
  <c r="W528" i="19"/>
  <c r="Y528" i="19"/>
  <c r="AB528" i="19"/>
  <c r="AD528" i="19"/>
  <c r="AE528" i="19"/>
  <c r="AG528" i="19"/>
  <c r="AH528" i="19"/>
  <c r="BC528" i="19" s="1"/>
  <c r="AL528" i="19"/>
  <c r="AM528" i="19"/>
  <c r="AN528" i="19"/>
  <c r="AO528" i="19"/>
  <c r="AP528" i="19"/>
  <c r="AR528" i="19"/>
  <c r="AS528" i="19"/>
  <c r="AT528" i="19"/>
  <c r="AU528" i="19"/>
  <c r="AV528" i="19"/>
  <c r="AW528" i="19"/>
  <c r="AX528" i="19"/>
  <c r="AY528" i="19"/>
  <c r="BA528" i="19"/>
  <c r="BD528" i="19"/>
  <c r="BF528" i="19"/>
  <c r="BG528" i="19"/>
  <c r="BI528" i="19"/>
  <c r="F529" i="19"/>
  <c r="AA529" i="19" s="1"/>
  <c r="J529" i="19"/>
  <c r="K529" i="19"/>
  <c r="L529" i="19"/>
  <c r="M529" i="19"/>
  <c r="N529" i="19"/>
  <c r="P529" i="19"/>
  <c r="Q529" i="19"/>
  <c r="R529" i="19"/>
  <c r="S529" i="19"/>
  <c r="T529" i="19"/>
  <c r="U529" i="19"/>
  <c r="V529" i="19"/>
  <c r="W529" i="19"/>
  <c r="Y529" i="19"/>
  <c r="AB529" i="19"/>
  <c r="AD529" i="19"/>
  <c r="AE529" i="19"/>
  <c r="AG529" i="19"/>
  <c r="AH529" i="19"/>
  <c r="BC529" i="19" s="1"/>
  <c r="AL529" i="19"/>
  <c r="AM529" i="19"/>
  <c r="AN529" i="19"/>
  <c r="AO529" i="19"/>
  <c r="AP529" i="19"/>
  <c r="AR529" i="19"/>
  <c r="AS529" i="19"/>
  <c r="AT529" i="19"/>
  <c r="AU529" i="19"/>
  <c r="AV529" i="19"/>
  <c r="AW529" i="19"/>
  <c r="AX529" i="19"/>
  <c r="AY529" i="19"/>
  <c r="BA529" i="19"/>
  <c r="BD529" i="19"/>
  <c r="BF529" i="19"/>
  <c r="BG529" i="19"/>
  <c r="BI529" i="19"/>
  <c r="F530" i="19"/>
  <c r="J530" i="19"/>
  <c r="K530" i="19"/>
  <c r="L530" i="19"/>
  <c r="M530" i="19"/>
  <c r="N530" i="19"/>
  <c r="P530" i="19"/>
  <c r="Q530" i="19"/>
  <c r="R530" i="19"/>
  <c r="S530" i="19"/>
  <c r="T530" i="19"/>
  <c r="U530" i="19"/>
  <c r="V530" i="19"/>
  <c r="W530" i="19"/>
  <c r="Y530" i="19"/>
  <c r="AB530" i="19"/>
  <c r="AD530" i="19"/>
  <c r="AE530" i="19"/>
  <c r="AG530" i="19"/>
  <c r="AH530" i="19"/>
  <c r="AZ530" i="19" s="1"/>
  <c r="AL530" i="19"/>
  <c r="AM530" i="19"/>
  <c r="AN530" i="19"/>
  <c r="AO530" i="19"/>
  <c r="AP530" i="19"/>
  <c r="AR530" i="19"/>
  <c r="AS530" i="19"/>
  <c r="AT530" i="19"/>
  <c r="AU530" i="19"/>
  <c r="AV530" i="19"/>
  <c r="AW530" i="19"/>
  <c r="AX530" i="19"/>
  <c r="AY530" i="19"/>
  <c r="BA530" i="19"/>
  <c r="BD530" i="19"/>
  <c r="BF530" i="19"/>
  <c r="BG530" i="19"/>
  <c r="BI530" i="19"/>
  <c r="F531" i="19"/>
  <c r="J531" i="19"/>
  <c r="K531" i="19"/>
  <c r="L531" i="19"/>
  <c r="M531" i="19"/>
  <c r="N531" i="19"/>
  <c r="P531" i="19"/>
  <c r="Q531" i="19"/>
  <c r="R531" i="19"/>
  <c r="S531" i="19"/>
  <c r="T531" i="19"/>
  <c r="U531" i="19"/>
  <c r="V531" i="19"/>
  <c r="W531" i="19"/>
  <c r="Y531" i="19"/>
  <c r="AB531" i="19"/>
  <c r="AD531" i="19"/>
  <c r="AE531" i="19"/>
  <c r="AG531" i="19"/>
  <c r="AH531" i="19"/>
  <c r="BC531" i="19" s="1"/>
  <c r="AL531" i="19"/>
  <c r="AM531" i="19"/>
  <c r="AN531" i="19"/>
  <c r="AO531" i="19"/>
  <c r="AP531" i="19"/>
  <c r="AR531" i="19"/>
  <c r="AS531" i="19"/>
  <c r="AT531" i="19"/>
  <c r="AU531" i="19"/>
  <c r="AV531" i="19"/>
  <c r="AW531" i="19"/>
  <c r="AX531" i="19"/>
  <c r="AY531" i="19"/>
  <c r="BA531" i="19"/>
  <c r="BD531" i="19"/>
  <c r="BF531" i="19"/>
  <c r="BG531" i="19"/>
  <c r="BI531" i="19"/>
  <c r="F532" i="19"/>
  <c r="J532" i="19"/>
  <c r="K532" i="19"/>
  <c r="L532" i="19"/>
  <c r="M532" i="19"/>
  <c r="N532" i="19"/>
  <c r="P532" i="19"/>
  <c r="Q532" i="19"/>
  <c r="R532" i="19"/>
  <c r="S532" i="19"/>
  <c r="T532" i="19"/>
  <c r="U532" i="19"/>
  <c r="V532" i="19"/>
  <c r="W532" i="19"/>
  <c r="Y532" i="19"/>
  <c r="AB532" i="19"/>
  <c r="AD532" i="19"/>
  <c r="AE532" i="19"/>
  <c r="AG532" i="19"/>
  <c r="AH532" i="19"/>
  <c r="BC532" i="19" s="1"/>
  <c r="AL532" i="19"/>
  <c r="AM532" i="19"/>
  <c r="AN532" i="19"/>
  <c r="AO532" i="19"/>
  <c r="AP532" i="19"/>
  <c r="AR532" i="19"/>
  <c r="AS532" i="19"/>
  <c r="AT532" i="19"/>
  <c r="AU532" i="19"/>
  <c r="AV532" i="19"/>
  <c r="AW532" i="19"/>
  <c r="AX532" i="19"/>
  <c r="AY532" i="19"/>
  <c r="BA532" i="19"/>
  <c r="BD532" i="19"/>
  <c r="BF532" i="19"/>
  <c r="BG532" i="19"/>
  <c r="BI532" i="19"/>
  <c r="F533" i="19"/>
  <c r="X533" i="19" s="1"/>
  <c r="J533" i="19"/>
  <c r="K533" i="19"/>
  <c r="L533" i="19"/>
  <c r="M533" i="19"/>
  <c r="N533" i="19"/>
  <c r="P533" i="19"/>
  <c r="Q533" i="19"/>
  <c r="R533" i="19"/>
  <c r="S533" i="19"/>
  <c r="T533" i="19"/>
  <c r="U533" i="19"/>
  <c r="V533" i="19"/>
  <c r="W533" i="19"/>
  <c r="Y533" i="19"/>
  <c r="AB533" i="19"/>
  <c r="AD533" i="19"/>
  <c r="AE533" i="19"/>
  <c r="AG533" i="19"/>
  <c r="AH533" i="19"/>
  <c r="AL533" i="19"/>
  <c r="AM533" i="19"/>
  <c r="AN533" i="19"/>
  <c r="AO533" i="19"/>
  <c r="AP533" i="19"/>
  <c r="AR533" i="19"/>
  <c r="AS533" i="19"/>
  <c r="AT533" i="19"/>
  <c r="AU533" i="19"/>
  <c r="AV533" i="19"/>
  <c r="AW533" i="19"/>
  <c r="AX533" i="19"/>
  <c r="AY533" i="19"/>
  <c r="BA533" i="19"/>
  <c r="BD533" i="19"/>
  <c r="BF533" i="19"/>
  <c r="BG533" i="19"/>
  <c r="BI533" i="19"/>
  <c r="F534" i="19"/>
  <c r="AA534" i="19" s="1"/>
  <c r="J534" i="19"/>
  <c r="K534" i="19"/>
  <c r="L534" i="19"/>
  <c r="M534" i="19"/>
  <c r="N534" i="19"/>
  <c r="P534" i="19"/>
  <c r="Q534" i="19"/>
  <c r="R534" i="19"/>
  <c r="S534" i="19"/>
  <c r="T534" i="19"/>
  <c r="U534" i="19"/>
  <c r="V534" i="19"/>
  <c r="W534" i="19"/>
  <c r="Y534" i="19"/>
  <c r="AB534" i="19"/>
  <c r="AD534" i="19"/>
  <c r="AE534" i="19"/>
  <c r="AG534" i="19"/>
  <c r="AH534" i="19"/>
  <c r="BC534" i="19" s="1"/>
  <c r="AL534" i="19"/>
  <c r="AM534" i="19"/>
  <c r="AN534" i="19"/>
  <c r="AO534" i="19"/>
  <c r="AP534" i="19"/>
  <c r="AR534" i="19"/>
  <c r="AS534" i="19"/>
  <c r="AT534" i="19"/>
  <c r="AU534" i="19"/>
  <c r="AV534" i="19"/>
  <c r="AW534" i="19"/>
  <c r="AX534" i="19"/>
  <c r="AY534" i="19"/>
  <c r="BA534" i="19"/>
  <c r="BD534" i="19"/>
  <c r="BF534" i="19"/>
  <c r="BG534" i="19"/>
  <c r="BI534" i="19"/>
  <c r="F535" i="19"/>
  <c r="J535" i="19"/>
  <c r="K535" i="19"/>
  <c r="L535" i="19"/>
  <c r="M535" i="19"/>
  <c r="N535" i="19"/>
  <c r="P535" i="19"/>
  <c r="Q535" i="19"/>
  <c r="R535" i="19"/>
  <c r="S535" i="19"/>
  <c r="T535" i="19"/>
  <c r="U535" i="19"/>
  <c r="V535" i="19"/>
  <c r="W535" i="19"/>
  <c r="Y535" i="19"/>
  <c r="AB535" i="19"/>
  <c r="AD535" i="19"/>
  <c r="AE535" i="19"/>
  <c r="AG535" i="19"/>
  <c r="AH535" i="19"/>
  <c r="AL535" i="19"/>
  <c r="AM535" i="19"/>
  <c r="AN535" i="19"/>
  <c r="AO535" i="19"/>
  <c r="AP535" i="19"/>
  <c r="AR535" i="19"/>
  <c r="AS535" i="19"/>
  <c r="AT535" i="19"/>
  <c r="AU535" i="19"/>
  <c r="AV535" i="19"/>
  <c r="AW535" i="19"/>
  <c r="AX535" i="19"/>
  <c r="AY535" i="19"/>
  <c r="BA535" i="19"/>
  <c r="BD535" i="19"/>
  <c r="BF535" i="19"/>
  <c r="BG535" i="19"/>
  <c r="BI535" i="19"/>
  <c r="F536" i="19"/>
  <c r="AA536" i="19" s="1"/>
  <c r="J536" i="19"/>
  <c r="K536" i="19"/>
  <c r="L536" i="19"/>
  <c r="M536" i="19"/>
  <c r="N536" i="19"/>
  <c r="P536" i="19"/>
  <c r="Q536" i="19"/>
  <c r="R536" i="19"/>
  <c r="S536" i="19"/>
  <c r="T536" i="19"/>
  <c r="U536" i="19"/>
  <c r="V536" i="19"/>
  <c r="W536" i="19"/>
  <c r="Y536" i="19"/>
  <c r="AB536" i="19"/>
  <c r="AD536" i="19"/>
  <c r="AE536" i="19"/>
  <c r="AG536" i="19"/>
  <c r="AH536" i="19"/>
  <c r="BC536" i="19" s="1"/>
  <c r="AL536" i="19"/>
  <c r="AM536" i="19"/>
  <c r="AN536" i="19"/>
  <c r="AO536" i="19"/>
  <c r="AP536" i="19"/>
  <c r="AR536" i="19"/>
  <c r="AS536" i="19"/>
  <c r="AT536" i="19"/>
  <c r="AU536" i="19"/>
  <c r="AV536" i="19"/>
  <c r="AW536" i="19"/>
  <c r="AX536" i="19"/>
  <c r="AY536" i="19"/>
  <c r="BA536" i="19"/>
  <c r="BD536" i="19"/>
  <c r="BF536" i="19"/>
  <c r="BG536" i="19"/>
  <c r="BI536" i="19"/>
  <c r="F537" i="19"/>
  <c r="AA537" i="19" s="1"/>
  <c r="J537" i="19"/>
  <c r="K537" i="19"/>
  <c r="L537" i="19"/>
  <c r="M537" i="19"/>
  <c r="N537" i="19"/>
  <c r="P537" i="19"/>
  <c r="Q537" i="19"/>
  <c r="R537" i="19"/>
  <c r="S537" i="19"/>
  <c r="T537" i="19"/>
  <c r="U537" i="19"/>
  <c r="V537" i="19"/>
  <c r="W537" i="19"/>
  <c r="Y537" i="19"/>
  <c r="AB537" i="19"/>
  <c r="AD537" i="19"/>
  <c r="AE537" i="19"/>
  <c r="AG537" i="19"/>
  <c r="AH537" i="19"/>
  <c r="BC537" i="19" s="1"/>
  <c r="AL537" i="19"/>
  <c r="AM537" i="19"/>
  <c r="AN537" i="19"/>
  <c r="AO537" i="19"/>
  <c r="AP537" i="19"/>
  <c r="AR537" i="19"/>
  <c r="AS537" i="19"/>
  <c r="AT537" i="19"/>
  <c r="AU537" i="19"/>
  <c r="AV537" i="19"/>
  <c r="AW537" i="19"/>
  <c r="AX537" i="19"/>
  <c r="AY537" i="19"/>
  <c r="BA537" i="19"/>
  <c r="BD537" i="19"/>
  <c r="BF537" i="19"/>
  <c r="BG537" i="19"/>
  <c r="BI537" i="19"/>
  <c r="F538" i="19"/>
  <c r="AA538" i="19" s="1"/>
  <c r="J538" i="19"/>
  <c r="K538" i="19"/>
  <c r="L538" i="19"/>
  <c r="M538" i="19"/>
  <c r="N538" i="19"/>
  <c r="P538" i="19"/>
  <c r="Q538" i="19"/>
  <c r="R538" i="19"/>
  <c r="S538" i="19"/>
  <c r="T538" i="19"/>
  <c r="U538" i="19"/>
  <c r="V538" i="19"/>
  <c r="W538" i="19"/>
  <c r="Y538" i="19"/>
  <c r="AB538" i="19"/>
  <c r="AD538" i="19"/>
  <c r="AE538" i="19"/>
  <c r="AG538" i="19"/>
  <c r="AH538" i="19"/>
  <c r="BC538" i="19" s="1"/>
  <c r="AL538" i="19"/>
  <c r="AM538" i="19"/>
  <c r="AN538" i="19"/>
  <c r="AO538" i="19"/>
  <c r="AP538" i="19"/>
  <c r="AR538" i="19"/>
  <c r="AS538" i="19"/>
  <c r="AT538" i="19"/>
  <c r="AU538" i="19"/>
  <c r="AV538" i="19"/>
  <c r="AW538" i="19"/>
  <c r="AX538" i="19"/>
  <c r="AY538" i="19"/>
  <c r="BA538" i="19"/>
  <c r="BD538" i="19"/>
  <c r="BF538" i="19"/>
  <c r="BG538" i="19"/>
  <c r="BI538" i="19"/>
  <c r="F539" i="19"/>
  <c r="AA539" i="19" s="1"/>
  <c r="J539" i="19"/>
  <c r="K539" i="19"/>
  <c r="L539" i="19"/>
  <c r="M539" i="19"/>
  <c r="N539" i="19"/>
  <c r="P539" i="19"/>
  <c r="Q539" i="19"/>
  <c r="R539" i="19"/>
  <c r="S539" i="19"/>
  <c r="T539" i="19"/>
  <c r="U539" i="19"/>
  <c r="V539" i="19"/>
  <c r="W539" i="19"/>
  <c r="Y539" i="19"/>
  <c r="AB539" i="19"/>
  <c r="AD539" i="19"/>
  <c r="AE539" i="19"/>
  <c r="AG539" i="19"/>
  <c r="AH539" i="19"/>
  <c r="AL539" i="19"/>
  <c r="AM539" i="19"/>
  <c r="AN539" i="19"/>
  <c r="AO539" i="19"/>
  <c r="AP539" i="19"/>
  <c r="AR539" i="19"/>
  <c r="AS539" i="19"/>
  <c r="AT539" i="19"/>
  <c r="AU539" i="19"/>
  <c r="AV539" i="19"/>
  <c r="AW539" i="19"/>
  <c r="AX539" i="19"/>
  <c r="AY539" i="19"/>
  <c r="BA539" i="19"/>
  <c r="BD539" i="19"/>
  <c r="BF539" i="19"/>
  <c r="BG539" i="19"/>
  <c r="BI539" i="19"/>
  <c r="F540" i="19"/>
  <c r="AA540" i="19" s="1"/>
  <c r="J540" i="19"/>
  <c r="K540" i="19"/>
  <c r="L540" i="19"/>
  <c r="M540" i="19"/>
  <c r="N540" i="19"/>
  <c r="P540" i="19"/>
  <c r="Q540" i="19"/>
  <c r="R540" i="19"/>
  <c r="S540" i="19"/>
  <c r="T540" i="19"/>
  <c r="U540" i="19"/>
  <c r="V540" i="19"/>
  <c r="W540" i="19"/>
  <c r="Y540" i="19"/>
  <c r="AB540" i="19"/>
  <c r="AD540" i="19"/>
  <c r="AE540" i="19"/>
  <c r="AG540" i="19"/>
  <c r="AH540" i="19"/>
  <c r="AL540" i="19"/>
  <c r="AM540" i="19"/>
  <c r="AN540" i="19"/>
  <c r="AO540" i="19"/>
  <c r="AP540" i="19"/>
  <c r="AR540" i="19"/>
  <c r="AS540" i="19"/>
  <c r="AT540" i="19"/>
  <c r="AU540" i="19"/>
  <c r="AV540" i="19"/>
  <c r="AW540" i="19"/>
  <c r="AX540" i="19"/>
  <c r="AY540" i="19"/>
  <c r="BA540" i="19"/>
  <c r="BD540" i="19"/>
  <c r="BF540" i="19"/>
  <c r="BG540" i="19"/>
  <c r="BI540" i="19"/>
  <c r="F541" i="19"/>
  <c r="AA541" i="19" s="1"/>
  <c r="J541" i="19"/>
  <c r="K541" i="19"/>
  <c r="L541" i="19"/>
  <c r="M541" i="19"/>
  <c r="N541" i="19"/>
  <c r="P541" i="19"/>
  <c r="Q541" i="19"/>
  <c r="R541" i="19"/>
  <c r="S541" i="19"/>
  <c r="T541" i="19"/>
  <c r="U541" i="19"/>
  <c r="V541" i="19"/>
  <c r="W541" i="19"/>
  <c r="Y541" i="19"/>
  <c r="AB541" i="19"/>
  <c r="AD541" i="19"/>
  <c r="AE541" i="19"/>
  <c r="AG541" i="19"/>
  <c r="AH541" i="19"/>
  <c r="BC541" i="19" s="1"/>
  <c r="AL541" i="19"/>
  <c r="AM541" i="19"/>
  <c r="AN541" i="19"/>
  <c r="AO541" i="19"/>
  <c r="AP541" i="19"/>
  <c r="AR541" i="19"/>
  <c r="AS541" i="19"/>
  <c r="AT541" i="19"/>
  <c r="AU541" i="19"/>
  <c r="AV541" i="19"/>
  <c r="AW541" i="19"/>
  <c r="AX541" i="19"/>
  <c r="AY541" i="19"/>
  <c r="BA541" i="19"/>
  <c r="BD541" i="19"/>
  <c r="BF541" i="19"/>
  <c r="BG541" i="19"/>
  <c r="BI541" i="19"/>
  <c r="F542" i="19"/>
  <c r="AA542" i="19" s="1"/>
  <c r="J542" i="19"/>
  <c r="K542" i="19"/>
  <c r="L542" i="19"/>
  <c r="M542" i="19"/>
  <c r="N542" i="19"/>
  <c r="P542" i="19"/>
  <c r="Q542" i="19"/>
  <c r="R542" i="19"/>
  <c r="S542" i="19"/>
  <c r="T542" i="19"/>
  <c r="U542" i="19"/>
  <c r="V542" i="19"/>
  <c r="W542" i="19"/>
  <c r="Y542" i="19"/>
  <c r="AB542" i="19"/>
  <c r="AD542" i="19"/>
  <c r="AE542" i="19"/>
  <c r="AG542" i="19"/>
  <c r="AH542" i="19"/>
  <c r="BC542" i="19" s="1"/>
  <c r="AL542" i="19"/>
  <c r="AM542" i="19"/>
  <c r="AN542" i="19"/>
  <c r="AO542" i="19"/>
  <c r="AP542" i="19"/>
  <c r="AR542" i="19"/>
  <c r="AS542" i="19"/>
  <c r="AT542" i="19"/>
  <c r="AU542" i="19"/>
  <c r="AV542" i="19"/>
  <c r="AW542" i="19"/>
  <c r="AX542" i="19"/>
  <c r="AY542" i="19"/>
  <c r="BA542" i="19"/>
  <c r="BD542" i="19"/>
  <c r="BF542" i="19"/>
  <c r="BG542" i="19"/>
  <c r="BI542" i="19"/>
  <c r="F543" i="19"/>
  <c r="J543" i="19"/>
  <c r="K543" i="19"/>
  <c r="L543" i="19"/>
  <c r="M543" i="19"/>
  <c r="N543" i="19"/>
  <c r="P543" i="19"/>
  <c r="Q543" i="19"/>
  <c r="R543" i="19"/>
  <c r="S543" i="19"/>
  <c r="T543" i="19"/>
  <c r="U543" i="19"/>
  <c r="V543" i="19"/>
  <c r="W543" i="19"/>
  <c r="Y543" i="19"/>
  <c r="AB543" i="19"/>
  <c r="AD543" i="19"/>
  <c r="AE543" i="19"/>
  <c r="AG543" i="19"/>
  <c r="AH543" i="19"/>
  <c r="BC543" i="19" s="1"/>
  <c r="AL543" i="19"/>
  <c r="AM543" i="19"/>
  <c r="AN543" i="19"/>
  <c r="AO543" i="19"/>
  <c r="AP543" i="19"/>
  <c r="AR543" i="19"/>
  <c r="AS543" i="19"/>
  <c r="AT543" i="19"/>
  <c r="AU543" i="19"/>
  <c r="AV543" i="19"/>
  <c r="AW543" i="19"/>
  <c r="AX543" i="19"/>
  <c r="AY543" i="19"/>
  <c r="BA543" i="19"/>
  <c r="BD543" i="19"/>
  <c r="BF543" i="19"/>
  <c r="BG543" i="19"/>
  <c r="BI543" i="19"/>
  <c r="F544" i="19"/>
  <c r="AA544" i="19" s="1"/>
  <c r="J544" i="19"/>
  <c r="K544" i="19"/>
  <c r="L544" i="19"/>
  <c r="M544" i="19"/>
  <c r="N544" i="19"/>
  <c r="P544" i="19"/>
  <c r="Q544" i="19"/>
  <c r="R544" i="19"/>
  <c r="S544" i="19"/>
  <c r="T544" i="19"/>
  <c r="U544" i="19"/>
  <c r="V544" i="19"/>
  <c r="W544" i="19"/>
  <c r="Y544" i="19"/>
  <c r="AB544" i="19"/>
  <c r="AD544" i="19"/>
  <c r="AE544" i="19"/>
  <c r="AG544" i="19"/>
  <c r="AH544" i="19"/>
  <c r="AL544" i="19"/>
  <c r="AM544" i="19"/>
  <c r="AN544" i="19"/>
  <c r="AO544" i="19"/>
  <c r="AP544" i="19"/>
  <c r="AR544" i="19"/>
  <c r="AS544" i="19"/>
  <c r="AT544" i="19"/>
  <c r="AU544" i="19"/>
  <c r="AV544" i="19"/>
  <c r="AW544" i="19"/>
  <c r="AX544" i="19"/>
  <c r="AY544" i="19"/>
  <c r="BA544" i="19"/>
  <c r="BD544" i="19"/>
  <c r="BF544" i="19"/>
  <c r="BG544" i="19"/>
  <c r="BI544" i="19"/>
  <c r="F545" i="19"/>
  <c r="AA545" i="19" s="1"/>
  <c r="J545" i="19"/>
  <c r="K545" i="19"/>
  <c r="L545" i="19"/>
  <c r="M545" i="19"/>
  <c r="N545" i="19"/>
  <c r="P545" i="19"/>
  <c r="Q545" i="19"/>
  <c r="R545" i="19"/>
  <c r="S545" i="19"/>
  <c r="T545" i="19"/>
  <c r="U545" i="19"/>
  <c r="V545" i="19"/>
  <c r="W545" i="19"/>
  <c r="Y545" i="19"/>
  <c r="AB545" i="19"/>
  <c r="AD545" i="19"/>
  <c r="AE545" i="19"/>
  <c r="AG545" i="19"/>
  <c r="AH545" i="19"/>
  <c r="AZ545" i="19" s="1"/>
  <c r="AL545" i="19"/>
  <c r="AM545" i="19"/>
  <c r="AN545" i="19"/>
  <c r="AO545" i="19"/>
  <c r="AP545" i="19"/>
  <c r="AR545" i="19"/>
  <c r="AS545" i="19"/>
  <c r="AT545" i="19"/>
  <c r="AU545" i="19"/>
  <c r="AV545" i="19"/>
  <c r="AW545" i="19"/>
  <c r="AX545" i="19"/>
  <c r="AY545" i="19"/>
  <c r="BA545" i="19"/>
  <c r="BD545" i="19"/>
  <c r="BF545" i="19"/>
  <c r="BG545" i="19"/>
  <c r="BI545" i="19"/>
  <c r="F546" i="19"/>
  <c r="J546" i="19"/>
  <c r="K546" i="19"/>
  <c r="L546" i="19"/>
  <c r="M546" i="19"/>
  <c r="N546" i="19"/>
  <c r="P546" i="19"/>
  <c r="Q546" i="19"/>
  <c r="R546" i="19"/>
  <c r="S546" i="19"/>
  <c r="T546" i="19"/>
  <c r="U546" i="19"/>
  <c r="V546" i="19"/>
  <c r="W546" i="19"/>
  <c r="Y546" i="19"/>
  <c r="AB546" i="19"/>
  <c r="AD546" i="19"/>
  <c r="AE546" i="19"/>
  <c r="AG546" i="19"/>
  <c r="AH546" i="19"/>
  <c r="AL546" i="19"/>
  <c r="AM546" i="19"/>
  <c r="AN546" i="19"/>
  <c r="AO546" i="19"/>
  <c r="AP546" i="19"/>
  <c r="AR546" i="19"/>
  <c r="AS546" i="19"/>
  <c r="AT546" i="19"/>
  <c r="AU546" i="19"/>
  <c r="AV546" i="19"/>
  <c r="AW546" i="19"/>
  <c r="AX546" i="19"/>
  <c r="AY546" i="19"/>
  <c r="BA546" i="19"/>
  <c r="BD546" i="19"/>
  <c r="BF546" i="19"/>
  <c r="BG546" i="19"/>
  <c r="BI546" i="19"/>
  <c r="F547" i="19"/>
  <c r="AA547" i="19" s="1"/>
  <c r="J547" i="19"/>
  <c r="K547" i="19"/>
  <c r="L547" i="19"/>
  <c r="M547" i="19"/>
  <c r="N547" i="19"/>
  <c r="P547" i="19"/>
  <c r="Q547" i="19"/>
  <c r="R547" i="19"/>
  <c r="S547" i="19"/>
  <c r="T547" i="19"/>
  <c r="U547" i="19"/>
  <c r="V547" i="19"/>
  <c r="W547" i="19"/>
  <c r="Y547" i="19"/>
  <c r="AB547" i="19"/>
  <c r="AD547" i="19"/>
  <c r="AE547" i="19"/>
  <c r="AG547" i="19"/>
  <c r="AH547" i="19"/>
  <c r="BC547" i="19" s="1"/>
  <c r="AL547" i="19"/>
  <c r="AM547" i="19"/>
  <c r="AN547" i="19"/>
  <c r="AO547" i="19"/>
  <c r="AP547" i="19"/>
  <c r="AR547" i="19"/>
  <c r="AS547" i="19"/>
  <c r="AT547" i="19"/>
  <c r="AU547" i="19"/>
  <c r="AV547" i="19"/>
  <c r="AW547" i="19"/>
  <c r="AX547" i="19"/>
  <c r="AY547" i="19"/>
  <c r="BA547" i="19"/>
  <c r="BD547" i="19"/>
  <c r="BF547" i="19"/>
  <c r="BG547" i="19"/>
  <c r="BI547" i="19"/>
  <c r="F548" i="19"/>
  <c r="J548" i="19"/>
  <c r="K548" i="19"/>
  <c r="L548" i="19"/>
  <c r="M548" i="19"/>
  <c r="N548" i="19"/>
  <c r="P548" i="19"/>
  <c r="Q548" i="19"/>
  <c r="R548" i="19"/>
  <c r="S548" i="19"/>
  <c r="T548" i="19"/>
  <c r="U548" i="19"/>
  <c r="V548" i="19"/>
  <c r="W548" i="19"/>
  <c r="Y548" i="19"/>
  <c r="AB548" i="19"/>
  <c r="AD548" i="19"/>
  <c r="AE548" i="19"/>
  <c r="AG548" i="19"/>
  <c r="AH548" i="19"/>
  <c r="BC548" i="19" s="1"/>
  <c r="AL548" i="19"/>
  <c r="AM548" i="19"/>
  <c r="AN548" i="19"/>
  <c r="AO548" i="19"/>
  <c r="AP548" i="19"/>
  <c r="AR548" i="19"/>
  <c r="AS548" i="19"/>
  <c r="AT548" i="19"/>
  <c r="AU548" i="19"/>
  <c r="AV548" i="19"/>
  <c r="AW548" i="19"/>
  <c r="AX548" i="19"/>
  <c r="AY548" i="19"/>
  <c r="BA548" i="19"/>
  <c r="BD548" i="19"/>
  <c r="BF548" i="19"/>
  <c r="BG548" i="19"/>
  <c r="BI548" i="19"/>
  <c r="F549" i="19"/>
  <c r="AA549" i="19" s="1"/>
  <c r="J549" i="19"/>
  <c r="K549" i="19"/>
  <c r="L549" i="19"/>
  <c r="M549" i="19"/>
  <c r="N549" i="19"/>
  <c r="P549" i="19"/>
  <c r="Q549" i="19"/>
  <c r="R549" i="19"/>
  <c r="S549" i="19"/>
  <c r="T549" i="19"/>
  <c r="U549" i="19"/>
  <c r="V549" i="19"/>
  <c r="W549" i="19"/>
  <c r="Y549" i="19"/>
  <c r="AB549" i="19"/>
  <c r="AD549" i="19"/>
  <c r="AE549" i="19"/>
  <c r="AG549" i="19"/>
  <c r="AH549" i="19"/>
  <c r="BC549" i="19" s="1"/>
  <c r="AL549" i="19"/>
  <c r="AM549" i="19"/>
  <c r="AN549" i="19"/>
  <c r="AO549" i="19"/>
  <c r="AP549" i="19"/>
  <c r="AR549" i="19"/>
  <c r="AS549" i="19"/>
  <c r="AT549" i="19"/>
  <c r="AU549" i="19"/>
  <c r="AV549" i="19"/>
  <c r="AW549" i="19"/>
  <c r="AX549" i="19"/>
  <c r="AY549" i="19"/>
  <c r="BA549" i="19"/>
  <c r="BD549" i="19"/>
  <c r="BF549" i="19"/>
  <c r="BG549" i="19"/>
  <c r="BI549" i="19"/>
  <c r="F550" i="19"/>
  <c r="AA550" i="19" s="1"/>
  <c r="J550" i="19"/>
  <c r="K550" i="19"/>
  <c r="L550" i="19"/>
  <c r="M550" i="19"/>
  <c r="N550" i="19"/>
  <c r="P550" i="19"/>
  <c r="Q550" i="19"/>
  <c r="R550" i="19"/>
  <c r="S550" i="19"/>
  <c r="T550" i="19"/>
  <c r="U550" i="19"/>
  <c r="V550" i="19"/>
  <c r="W550" i="19"/>
  <c r="Y550" i="19"/>
  <c r="AB550" i="19"/>
  <c r="AD550" i="19"/>
  <c r="AE550" i="19"/>
  <c r="AG550" i="19"/>
  <c r="AH550" i="19"/>
  <c r="AZ550" i="19" s="1"/>
  <c r="AL550" i="19"/>
  <c r="AM550" i="19"/>
  <c r="AN550" i="19"/>
  <c r="AO550" i="19"/>
  <c r="AP550" i="19"/>
  <c r="AR550" i="19"/>
  <c r="AS550" i="19"/>
  <c r="AT550" i="19"/>
  <c r="AU550" i="19"/>
  <c r="AV550" i="19"/>
  <c r="AW550" i="19"/>
  <c r="AX550" i="19"/>
  <c r="AY550" i="19"/>
  <c r="BA550" i="19"/>
  <c r="BD550" i="19"/>
  <c r="BF550" i="19"/>
  <c r="BG550" i="19"/>
  <c r="BI550" i="19"/>
  <c r="F551" i="19"/>
  <c r="AA551" i="19" s="1"/>
  <c r="J551" i="19"/>
  <c r="K551" i="19"/>
  <c r="L551" i="19"/>
  <c r="M551" i="19"/>
  <c r="N551" i="19"/>
  <c r="P551" i="19"/>
  <c r="Q551" i="19"/>
  <c r="R551" i="19"/>
  <c r="S551" i="19"/>
  <c r="T551" i="19"/>
  <c r="U551" i="19"/>
  <c r="V551" i="19"/>
  <c r="W551" i="19"/>
  <c r="Y551" i="19"/>
  <c r="AB551" i="19"/>
  <c r="AD551" i="19"/>
  <c r="AE551" i="19"/>
  <c r="AG551" i="19"/>
  <c r="AH551" i="19"/>
  <c r="AL551" i="19"/>
  <c r="AM551" i="19"/>
  <c r="AN551" i="19"/>
  <c r="AO551" i="19"/>
  <c r="AP551" i="19"/>
  <c r="AR551" i="19"/>
  <c r="AS551" i="19"/>
  <c r="AT551" i="19"/>
  <c r="AU551" i="19"/>
  <c r="AV551" i="19"/>
  <c r="AW551" i="19"/>
  <c r="AX551" i="19"/>
  <c r="AY551" i="19"/>
  <c r="BA551" i="19"/>
  <c r="BD551" i="19"/>
  <c r="BF551" i="19"/>
  <c r="BG551" i="19"/>
  <c r="BI551" i="19"/>
  <c r="F552" i="19"/>
  <c r="J552" i="19"/>
  <c r="K552" i="19"/>
  <c r="L552" i="19"/>
  <c r="M552" i="19"/>
  <c r="N552" i="19"/>
  <c r="P552" i="19"/>
  <c r="Q552" i="19"/>
  <c r="R552" i="19"/>
  <c r="S552" i="19"/>
  <c r="T552" i="19"/>
  <c r="U552" i="19"/>
  <c r="V552" i="19"/>
  <c r="W552" i="19"/>
  <c r="Y552" i="19"/>
  <c r="AB552" i="19"/>
  <c r="AD552" i="19"/>
  <c r="AE552" i="19"/>
  <c r="AG552" i="19"/>
  <c r="AH552" i="19"/>
  <c r="BC552" i="19" s="1"/>
  <c r="AL552" i="19"/>
  <c r="AM552" i="19"/>
  <c r="AN552" i="19"/>
  <c r="AO552" i="19"/>
  <c r="AP552" i="19"/>
  <c r="AR552" i="19"/>
  <c r="AS552" i="19"/>
  <c r="AT552" i="19"/>
  <c r="AU552" i="19"/>
  <c r="AV552" i="19"/>
  <c r="AW552" i="19"/>
  <c r="AX552" i="19"/>
  <c r="AY552" i="19"/>
  <c r="BA552" i="19"/>
  <c r="BD552" i="19"/>
  <c r="BF552" i="19"/>
  <c r="BG552" i="19"/>
  <c r="BI552" i="19"/>
  <c r="F553" i="19"/>
  <c r="J553" i="19"/>
  <c r="K553" i="19"/>
  <c r="L553" i="19"/>
  <c r="M553" i="19"/>
  <c r="N553" i="19"/>
  <c r="P553" i="19"/>
  <c r="Q553" i="19"/>
  <c r="R553" i="19"/>
  <c r="S553" i="19"/>
  <c r="T553" i="19"/>
  <c r="U553" i="19"/>
  <c r="V553" i="19"/>
  <c r="W553" i="19"/>
  <c r="Y553" i="19"/>
  <c r="AB553" i="19"/>
  <c r="AD553" i="19"/>
  <c r="AE553" i="19"/>
  <c r="AG553" i="19"/>
  <c r="AH553" i="19"/>
  <c r="BC553" i="19" s="1"/>
  <c r="AL553" i="19"/>
  <c r="AM553" i="19"/>
  <c r="AN553" i="19"/>
  <c r="AO553" i="19"/>
  <c r="AP553" i="19"/>
  <c r="AR553" i="19"/>
  <c r="AS553" i="19"/>
  <c r="AT553" i="19"/>
  <c r="AU553" i="19"/>
  <c r="AV553" i="19"/>
  <c r="AW553" i="19"/>
  <c r="AX553" i="19"/>
  <c r="AY553" i="19"/>
  <c r="BA553" i="19"/>
  <c r="BD553" i="19"/>
  <c r="BF553" i="19"/>
  <c r="BG553" i="19"/>
  <c r="BI553" i="19"/>
  <c r="F554" i="19"/>
  <c r="AA554" i="19" s="1"/>
  <c r="J554" i="19"/>
  <c r="K554" i="19"/>
  <c r="L554" i="19"/>
  <c r="M554" i="19"/>
  <c r="N554" i="19"/>
  <c r="P554" i="19"/>
  <c r="Q554" i="19"/>
  <c r="R554" i="19"/>
  <c r="S554" i="19"/>
  <c r="T554" i="19"/>
  <c r="U554" i="19"/>
  <c r="V554" i="19"/>
  <c r="W554" i="19"/>
  <c r="Y554" i="19"/>
  <c r="AB554" i="19"/>
  <c r="AD554" i="19"/>
  <c r="AE554" i="19"/>
  <c r="AG554" i="19"/>
  <c r="AH554" i="19"/>
  <c r="AZ554" i="19" s="1"/>
  <c r="AL554" i="19"/>
  <c r="AM554" i="19"/>
  <c r="AN554" i="19"/>
  <c r="AO554" i="19"/>
  <c r="AP554" i="19"/>
  <c r="AR554" i="19"/>
  <c r="AS554" i="19"/>
  <c r="AT554" i="19"/>
  <c r="AU554" i="19"/>
  <c r="AV554" i="19"/>
  <c r="AW554" i="19"/>
  <c r="AX554" i="19"/>
  <c r="AY554" i="19"/>
  <c r="BA554" i="19"/>
  <c r="BD554" i="19"/>
  <c r="BF554" i="19"/>
  <c r="BG554" i="19"/>
  <c r="BI554" i="19"/>
  <c r="F555" i="19"/>
  <c r="X555" i="19" s="1"/>
  <c r="J555" i="19"/>
  <c r="K555" i="19"/>
  <c r="L555" i="19"/>
  <c r="M555" i="19"/>
  <c r="N555" i="19"/>
  <c r="P555" i="19"/>
  <c r="Q555" i="19"/>
  <c r="R555" i="19"/>
  <c r="S555" i="19"/>
  <c r="T555" i="19"/>
  <c r="U555" i="19"/>
  <c r="V555" i="19"/>
  <c r="W555" i="19"/>
  <c r="Y555" i="19"/>
  <c r="AB555" i="19"/>
  <c r="AD555" i="19"/>
  <c r="AE555" i="19"/>
  <c r="AG555" i="19"/>
  <c r="AH555" i="19"/>
  <c r="BC555" i="19" s="1"/>
  <c r="AL555" i="19"/>
  <c r="AM555" i="19"/>
  <c r="AN555" i="19"/>
  <c r="AO555" i="19"/>
  <c r="AP555" i="19"/>
  <c r="AR555" i="19"/>
  <c r="AS555" i="19"/>
  <c r="AT555" i="19"/>
  <c r="AU555" i="19"/>
  <c r="AV555" i="19"/>
  <c r="AW555" i="19"/>
  <c r="AX555" i="19"/>
  <c r="AY555" i="19"/>
  <c r="BA555" i="19"/>
  <c r="BD555" i="19"/>
  <c r="BF555" i="19"/>
  <c r="BG555" i="19"/>
  <c r="BI555" i="19"/>
  <c r="F556" i="19"/>
  <c r="AA556" i="19" s="1"/>
  <c r="J556" i="19"/>
  <c r="K556" i="19"/>
  <c r="L556" i="19"/>
  <c r="M556" i="19"/>
  <c r="N556" i="19"/>
  <c r="P556" i="19"/>
  <c r="Q556" i="19"/>
  <c r="R556" i="19"/>
  <c r="S556" i="19"/>
  <c r="T556" i="19"/>
  <c r="U556" i="19"/>
  <c r="V556" i="19"/>
  <c r="W556" i="19"/>
  <c r="Y556" i="19"/>
  <c r="AB556" i="19"/>
  <c r="AD556" i="19"/>
  <c r="AE556" i="19"/>
  <c r="AG556" i="19"/>
  <c r="AH556" i="19"/>
  <c r="BC556" i="19" s="1"/>
  <c r="AL556" i="19"/>
  <c r="AM556" i="19"/>
  <c r="AN556" i="19"/>
  <c r="AO556" i="19"/>
  <c r="AP556" i="19"/>
  <c r="AR556" i="19"/>
  <c r="AS556" i="19"/>
  <c r="AT556" i="19"/>
  <c r="AU556" i="19"/>
  <c r="AV556" i="19"/>
  <c r="AW556" i="19"/>
  <c r="AX556" i="19"/>
  <c r="AY556" i="19"/>
  <c r="BA556" i="19"/>
  <c r="BD556" i="19"/>
  <c r="BF556" i="19"/>
  <c r="BG556" i="19"/>
  <c r="BI556" i="19"/>
  <c r="F557" i="19"/>
  <c r="X557" i="19" s="1"/>
  <c r="J557" i="19"/>
  <c r="K557" i="19"/>
  <c r="L557" i="19"/>
  <c r="M557" i="19"/>
  <c r="N557" i="19"/>
  <c r="P557" i="19"/>
  <c r="Q557" i="19"/>
  <c r="R557" i="19"/>
  <c r="S557" i="19"/>
  <c r="T557" i="19"/>
  <c r="U557" i="19"/>
  <c r="V557" i="19"/>
  <c r="W557" i="19"/>
  <c r="Y557" i="19"/>
  <c r="AB557" i="19"/>
  <c r="AD557" i="19"/>
  <c r="AE557" i="19"/>
  <c r="AG557" i="19"/>
  <c r="AH557" i="19"/>
  <c r="AL557" i="19"/>
  <c r="AM557" i="19"/>
  <c r="AN557" i="19"/>
  <c r="AO557" i="19"/>
  <c r="AP557" i="19"/>
  <c r="AR557" i="19"/>
  <c r="AS557" i="19"/>
  <c r="AT557" i="19"/>
  <c r="AU557" i="19"/>
  <c r="AV557" i="19"/>
  <c r="AW557" i="19"/>
  <c r="AX557" i="19"/>
  <c r="AY557" i="19"/>
  <c r="BA557" i="19"/>
  <c r="BD557" i="19"/>
  <c r="BF557" i="19"/>
  <c r="BG557" i="19"/>
  <c r="BI557" i="19"/>
  <c r="F558" i="19"/>
  <c r="AA558" i="19" s="1"/>
  <c r="J558" i="19"/>
  <c r="K558" i="19"/>
  <c r="L558" i="19"/>
  <c r="M558" i="19"/>
  <c r="N558" i="19"/>
  <c r="P558" i="19"/>
  <c r="Q558" i="19"/>
  <c r="R558" i="19"/>
  <c r="S558" i="19"/>
  <c r="T558" i="19"/>
  <c r="U558" i="19"/>
  <c r="V558" i="19"/>
  <c r="W558" i="19"/>
  <c r="Y558" i="19"/>
  <c r="AB558" i="19"/>
  <c r="AD558" i="19"/>
  <c r="AE558" i="19"/>
  <c r="AG558" i="19"/>
  <c r="AH558" i="19"/>
  <c r="BC558" i="19" s="1"/>
  <c r="AL558" i="19"/>
  <c r="AM558" i="19"/>
  <c r="AN558" i="19"/>
  <c r="AO558" i="19"/>
  <c r="AP558" i="19"/>
  <c r="AR558" i="19"/>
  <c r="AS558" i="19"/>
  <c r="AT558" i="19"/>
  <c r="AU558" i="19"/>
  <c r="AV558" i="19"/>
  <c r="AW558" i="19"/>
  <c r="AX558" i="19"/>
  <c r="AY558" i="19"/>
  <c r="BA558" i="19"/>
  <c r="BD558" i="19"/>
  <c r="BF558" i="19"/>
  <c r="BG558" i="19"/>
  <c r="BI558" i="19"/>
  <c r="F559" i="19"/>
  <c r="AA559" i="19" s="1"/>
  <c r="J559" i="19"/>
  <c r="K559" i="19"/>
  <c r="L559" i="19"/>
  <c r="M559" i="19"/>
  <c r="N559" i="19"/>
  <c r="P559" i="19"/>
  <c r="Q559" i="19"/>
  <c r="R559" i="19"/>
  <c r="S559" i="19"/>
  <c r="T559" i="19"/>
  <c r="U559" i="19"/>
  <c r="V559" i="19"/>
  <c r="W559" i="19"/>
  <c r="Y559" i="19"/>
  <c r="AB559" i="19"/>
  <c r="AD559" i="19"/>
  <c r="AE559" i="19"/>
  <c r="AG559" i="19"/>
  <c r="AH559" i="19"/>
  <c r="AL559" i="19"/>
  <c r="AM559" i="19"/>
  <c r="AN559" i="19"/>
  <c r="AO559" i="19"/>
  <c r="AP559" i="19"/>
  <c r="AR559" i="19"/>
  <c r="AS559" i="19"/>
  <c r="AT559" i="19"/>
  <c r="AU559" i="19"/>
  <c r="AV559" i="19"/>
  <c r="AW559" i="19"/>
  <c r="AX559" i="19"/>
  <c r="AY559" i="19"/>
  <c r="BA559" i="19"/>
  <c r="BD559" i="19"/>
  <c r="BF559" i="19"/>
  <c r="BG559" i="19"/>
  <c r="BI559" i="19"/>
  <c r="F560" i="19"/>
  <c r="AA560" i="19" s="1"/>
  <c r="J560" i="19"/>
  <c r="K560" i="19"/>
  <c r="L560" i="19"/>
  <c r="M560" i="19"/>
  <c r="N560" i="19"/>
  <c r="P560" i="19"/>
  <c r="Q560" i="19"/>
  <c r="R560" i="19"/>
  <c r="S560" i="19"/>
  <c r="T560" i="19"/>
  <c r="U560" i="19"/>
  <c r="V560" i="19"/>
  <c r="W560" i="19"/>
  <c r="Y560" i="19"/>
  <c r="AB560" i="19"/>
  <c r="AD560" i="19"/>
  <c r="AE560" i="19"/>
  <c r="AG560" i="19"/>
  <c r="AH560" i="19"/>
  <c r="AZ560" i="19" s="1"/>
  <c r="AL560" i="19"/>
  <c r="AM560" i="19"/>
  <c r="AN560" i="19"/>
  <c r="AO560" i="19"/>
  <c r="AP560" i="19"/>
  <c r="AR560" i="19"/>
  <c r="AS560" i="19"/>
  <c r="AT560" i="19"/>
  <c r="AU560" i="19"/>
  <c r="AV560" i="19"/>
  <c r="AW560" i="19"/>
  <c r="AX560" i="19"/>
  <c r="AY560" i="19"/>
  <c r="BA560" i="19"/>
  <c r="BD560" i="19"/>
  <c r="BF560" i="19"/>
  <c r="BG560" i="19"/>
  <c r="BI560" i="19"/>
  <c r="F561" i="19"/>
  <c r="X561" i="19" s="1"/>
  <c r="J561" i="19"/>
  <c r="K561" i="19"/>
  <c r="L561" i="19"/>
  <c r="M561" i="19"/>
  <c r="N561" i="19"/>
  <c r="P561" i="19"/>
  <c r="Q561" i="19"/>
  <c r="R561" i="19"/>
  <c r="S561" i="19"/>
  <c r="T561" i="19"/>
  <c r="U561" i="19"/>
  <c r="V561" i="19"/>
  <c r="W561" i="19"/>
  <c r="Y561" i="19"/>
  <c r="AB561" i="19"/>
  <c r="AD561" i="19"/>
  <c r="AE561" i="19"/>
  <c r="AG561" i="19"/>
  <c r="AH561" i="19"/>
  <c r="AL561" i="19"/>
  <c r="AM561" i="19"/>
  <c r="AN561" i="19"/>
  <c r="AO561" i="19"/>
  <c r="AP561" i="19"/>
  <c r="AR561" i="19"/>
  <c r="AS561" i="19"/>
  <c r="AT561" i="19"/>
  <c r="AU561" i="19"/>
  <c r="AV561" i="19"/>
  <c r="AW561" i="19"/>
  <c r="AX561" i="19"/>
  <c r="AY561" i="19"/>
  <c r="BA561" i="19"/>
  <c r="BD561" i="19"/>
  <c r="BF561" i="19"/>
  <c r="BG561" i="19"/>
  <c r="BI561" i="19"/>
  <c r="F562" i="19"/>
  <c r="AA562" i="19" s="1"/>
  <c r="J562" i="19"/>
  <c r="K562" i="19"/>
  <c r="L562" i="19"/>
  <c r="M562" i="19"/>
  <c r="N562" i="19"/>
  <c r="P562" i="19"/>
  <c r="Q562" i="19"/>
  <c r="R562" i="19"/>
  <c r="S562" i="19"/>
  <c r="T562" i="19"/>
  <c r="U562" i="19"/>
  <c r="V562" i="19"/>
  <c r="W562" i="19"/>
  <c r="Y562" i="19"/>
  <c r="AB562" i="19"/>
  <c r="AD562" i="19"/>
  <c r="AE562" i="19"/>
  <c r="AG562" i="19"/>
  <c r="AH562" i="19"/>
  <c r="AL562" i="19"/>
  <c r="AM562" i="19"/>
  <c r="AN562" i="19"/>
  <c r="AO562" i="19"/>
  <c r="AP562" i="19"/>
  <c r="AR562" i="19"/>
  <c r="AS562" i="19"/>
  <c r="AT562" i="19"/>
  <c r="AU562" i="19"/>
  <c r="AV562" i="19"/>
  <c r="AW562" i="19"/>
  <c r="AX562" i="19"/>
  <c r="AY562" i="19"/>
  <c r="BA562" i="19"/>
  <c r="BD562" i="19"/>
  <c r="BF562" i="19"/>
  <c r="BG562" i="19"/>
  <c r="BI562" i="19"/>
  <c r="F563" i="19"/>
  <c r="AA563" i="19" s="1"/>
  <c r="J563" i="19"/>
  <c r="K563" i="19"/>
  <c r="L563" i="19"/>
  <c r="M563" i="19"/>
  <c r="N563" i="19"/>
  <c r="P563" i="19"/>
  <c r="Q563" i="19"/>
  <c r="R563" i="19"/>
  <c r="S563" i="19"/>
  <c r="T563" i="19"/>
  <c r="U563" i="19"/>
  <c r="V563" i="19"/>
  <c r="W563" i="19"/>
  <c r="Y563" i="19"/>
  <c r="AB563" i="19"/>
  <c r="AD563" i="19"/>
  <c r="AE563" i="19"/>
  <c r="AG563" i="19"/>
  <c r="AH563" i="19"/>
  <c r="BC563" i="19" s="1"/>
  <c r="AL563" i="19"/>
  <c r="AM563" i="19"/>
  <c r="AN563" i="19"/>
  <c r="AO563" i="19"/>
  <c r="AP563" i="19"/>
  <c r="AR563" i="19"/>
  <c r="AS563" i="19"/>
  <c r="AT563" i="19"/>
  <c r="AU563" i="19"/>
  <c r="AV563" i="19"/>
  <c r="AW563" i="19"/>
  <c r="AX563" i="19"/>
  <c r="AY563" i="19"/>
  <c r="BA563" i="19"/>
  <c r="BD563" i="19"/>
  <c r="BF563" i="19"/>
  <c r="BG563" i="19"/>
  <c r="BI563" i="19"/>
  <c r="F564" i="19"/>
  <c r="AA564" i="19" s="1"/>
  <c r="J564" i="19"/>
  <c r="K564" i="19"/>
  <c r="L564" i="19"/>
  <c r="M564" i="19"/>
  <c r="N564" i="19"/>
  <c r="P564" i="19"/>
  <c r="Q564" i="19"/>
  <c r="R564" i="19"/>
  <c r="S564" i="19"/>
  <c r="T564" i="19"/>
  <c r="U564" i="19"/>
  <c r="V564" i="19"/>
  <c r="W564" i="19"/>
  <c r="Y564" i="19"/>
  <c r="AB564" i="19"/>
  <c r="AD564" i="19"/>
  <c r="AE564" i="19"/>
  <c r="AG564" i="19"/>
  <c r="AH564" i="19"/>
  <c r="BC564" i="19" s="1"/>
  <c r="AL564" i="19"/>
  <c r="AM564" i="19"/>
  <c r="AN564" i="19"/>
  <c r="AO564" i="19"/>
  <c r="AP564" i="19"/>
  <c r="AR564" i="19"/>
  <c r="AS564" i="19"/>
  <c r="AT564" i="19"/>
  <c r="AU564" i="19"/>
  <c r="AV564" i="19"/>
  <c r="AW564" i="19"/>
  <c r="AX564" i="19"/>
  <c r="AY564" i="19"/>
  <c r="BA564" i="19"/>
  <c r="BD564" i="19"/>
  <c r="BF564" i="19"/>
  <c r="BG564" i="19"/>
  <c r="BI564" i="19"/>
  <c r="F565" i="19"/>
  <c r="AA565" i="19" s="1"/>
  <c r="J565" i="19"/>
  <c r="K565" i="19"/>
  <c r="L565" i="19"/>
  <c r="M565" i="19"/>
  <c r="N565" i="19"/>
  <c r="P565" i="19"/>
  <c r="Q565" i="19"/>
  <c r="R565" i="19"/>
  <c r="S565" i="19"/>
  <c r="T565" i="19"/>
  <c r="U565" i="19"/>
  <c r="V565" i="19"/>
  <c r="W565" i="19"/>
  <c r="Y565" i="19"/>
  <c r="AB565" i="19"/>
  <c r="AD565" i="19"/>
  <c r="AE565" i="19"/>
  <c r="AG565" i="19"/>
  <c r="AH565" i="19"/>
  <c r="AZ565" i="19" s="1"/>
  <c r="AL565" i="19"/>
  <c r="AM565" i="19"/>
  <c r="AN565" i="19"/>
  <c r="AO565" i="19"/>
  <c r="AP565" i="19"/>
  <c r="AR565" i="19"/>
  <c r="AS565" i="19"/>
  <c r="AT565" i="19"/>
  <c r="AU565" i="19"/>
  <c r="AV565" i="19"/>
  <c r="AW565" i="19"/>
  <c r="AX565" i="19"/>
  <c r="AY565" i="19"/>
  <c r="BA565" i="19"/>
  <c r="BD565" i="19"/>
  <c r="BF565" i="19"/>
  <c r="BG565" i="19"/>
  <c r="BI565" i="19"/>
  <c r="F566" i="19"/>
  <c r="J566" i="19"/>
  <c r="K566" i="19"/>
  <c r="L566" i="19"/>
  <c r="M566" i="19"/>
  <c r="N566" i="19"/>
  <c r="P566" i="19"/>
  <c r="Q566" i="19"/>
  <c r="R566" i="19"/>
  <c r="S566" i="19"/>
  <c r="T566" i="19"/>
  <c r="U566" i="19"/>
  <c r="V566" i="19"/>
  <c r="W566" i="19"/>
  <c r="Y566" i="19"/>
  <c r="AB566" i="19"/>
  <c r="AD566" i="19"/>
  <c r="AE566" i="19"/>
  <c r="AG566" i="19"/>
  <c r="AH566" i="19"/>
  <c r="BC566" i="19" s="1"/>
  <c r="AL566" i="19"/>
  <c r="AM566" i="19"/>
  <c r="AN566" i="19"/>
  <c r="AO566" i="19"/>
  <c r="AP566" i="19"/>
  <c r="AR566" i="19"/>
  <c r="AS566" i="19"/>
  <c r="AT566" i="19"/>
  <c r="AU566" i="19"/>
  <c r="AV566" i="19"/>
  <c r="AW566" i="19"/>
  <c r="AX566" i="19"/>
  <c r="AY566" i="19"/>
  <c r="BA566" i="19"/>
  <c r="BD566" i="19"/>
  <c r="BF566" i="19"/>
  <c r="BG566" i="19"/>
  <c r="BI566" i="19"/>
  <c r="F567" i="19"/>
  <c r="AA567" i="19" s="1"/>
  <c r="J567" i="19"/>
  <c r="K567" i="19"/>
  <c r="L567" i="19"/>
  <c r="M567" i="19"/>
  <c r="N567" i="19"/>
  <c r="P567" i="19"/>
  <c r="Q567" i="19"/>
  <c r="R567" i="19"/>
  <c r="S567" i="19"/>
  <c r="T567" i="19"/>
  <c r="U567" i="19"/>
  <c r="V567" i="19"/>
  <c r="W567" i="19"/>
  <c r="Y567" i="19"/>
  <c r="AB567" i="19"/>
  <c r="AD567" i="19"/>
  <c r="AE567" i="19"/>
  <c r="AG567" i="19"/>
  <c r="AH567" i="19"/>
  <c r="BC567" i="19" s="1"/>
  <c r="AL567" i="19"/>
  <c r="AM567" i="19"/>
  <c r="AN567" i="19"/>
  <c r="AO567" i="19"/>
  <c r="AP567" i="19"/>
  <c r="AR567" i="19"/>
  <c r="AS567" i="19"/>
  <c r="AT567" i="19"/>
  <c r="AU567" i="19"/>
  <c r="AV567" i="19"/>
  <c r="AW567" i="19"/>
  <c r="AX567" i="19"/>
  <c r="AY567" i="19"/>
  <c r="BA567" i="19"/>
  <c r="BD567" i="19"/>
  <c r="BF567" i="19"/>
  <c r="BG567" i="19"/>
  <c r="BI567" i="19"/>
  <c r="F568" i="19"/>
  <c r="J568" i="19"/>
  <c r="K568" i="19"/>
  <c r="L568" i="19"/>
  <c r="M568" i="19"/>
  <c r="N568" i="19"/>
  <c r="P568" i="19"/>
  <c r="Q568" i="19"/>
  <c r="R568" i="19"/>
  <c r="S568" i="19"/>
  <c r="T568" i="19"/>
  <c r="U568" i="19"/>
  <c r="V568" i="19"/>
  <c r="W568" i="19"/>
  <c r="Y568" i="19"/>
  <c r="AB568" i="19"/>
  <c r="AD568" i="19"/>
  <c r="AE568" i="19"/>
  <c r="AG568" i="19"/>
  <c r="AH568" i="19"/>
  <c r="AL568" i="19"/>
  <c r="AM568" i="19"/>
  <c r="AN568" i="19"/>
  <c r="AO568" i="19"/>
  <c r="AP568" i="19"/>
  <c r="AR568" i="19"/>
  <c r="AS568" i="19"/>
  <c r="AT568" i="19"/>
  <c r="AU568" i="19"/>
  <c r="AV568" i="19"/>
  <c r="AW568" i="19"/>
  <c r="AX568" i="19"/>
  <c r="AY568" i="19"/>
  <c r="BA568" i="19"/>
  <c r="BD568" i="19"/>
  <c r="BF568" i="19"/>
  <c r="BG568" i="19"/>
  <c r="BI568" i="19"/>
  <c r="F569" i="19"/>
  <c r="X569" i="19" s="1"/>
  <c r="J569" i="19"/>
  <c r="K569" i="19"/>
  <c r="L569" i="19"/>
  <c r="M569" i="19"/>
  <c r="N569" i="19"/>
  <c r="P569" i="19"/>
  <c r="Q569" i="19"/>
  <c r="R569" i="19"/>
  <c r="S569" i="19"/>
  <c r="T569" i="19"/>
  <c r="U569" i="19"/>
  <c r="V569" i="19"/>
  <c r="W569" i="19"/>
  <c r="Y569" i="19"/>
  <c r="AB569" i="19"/>
  <c r="AD569" i="19"/>
  <c r="AE569" i="19"/>
  <c r="AG569" i="19"/>
  <c r="AH569" i="19"/>
  <c r="AZ569" i="19" s="1"/>
  <c r="AL569" i="19"/>
  <c r="AM569" i="19"/>
  <c r="AN569" i="19"/>
  <c r="AO569" i="19"/>
  <c r="AP569" i="19"/>
  <c r="AR569" i="19"/>
  <c r="AS569" i="19"/>
  <c r="AT569" i="19"/>
  <c r="AU569" i="19"/>
  <c r="AV569" i="19"/>
  <c r="AW569" i="19"/>
  <c r="AX569" i="19"/>
  <c r="AY569" i="19"/>
  <c r="BA569" i="19"/>
  <c r="BD569" i="19"/>
  <c r="BF569" i="19"/>
  <c r="BG569" i="19"/>
  <c r="BI569" i="19"/>
  <c r="F570" i="19"/>
  <c r="AA570" i="19" s="1"/>
  <c r="J570" i="19"/>
  <c r="K570" i="19"/>
  <c r="L570" i="19"/>
  <c r="M570" i="19"/>
  <c r="N570" i="19"/>
  <c r="P570" i="19"/>
  <c r="Q570" i="19"/>
  <c r="R570" i="19"/>
  <c r="S570" i="19"/>
  <c r="T570" i="19"/>
  <c r="U570" i="19"/>
  <c r="V570" i="19"/>
  <c r="W570" i="19"/>
  <c r="Y570" i="19"/>
  <c r="AB570" i="19"/>
  <c r="AD570" i="19"/>
  <c r="AE570" i="19"/>
  <c r="AG570" i="19"/>
  <c r="AH570" i="19"/>
  <c r="AL570" i="19"/>
  <c r="AM570" i="19"/>
  <c r="AN570" i="19"/>
  <c r="AO570" i="19"/>
  <c r="AP570" i="19"/>
  <c r="AR570" i="19"/>
  <c r="AS570" i="19"/>
  <c r="AT570" i="19"/>
  <c r="AU570" i="19"/>
  <c r="AV570" i="19"/>
  <c r="AW570" i="19"/>
  <c r="AX570" i="19"/>
  <c r="AY570" i="19"/>
  <c r="BA570" i="19"/>
  <c r="BD570" i="19"/>
  <c r="BF570" i="19"/>
  <c r="BG570" i="19"/>
  <c r="BI570" i="19"/>
  <c r="F571" i="19"/>
  <c r="AA571" i="19" s="1"/>
  <c r="J571" i="19"/>
  <c r="K571" i="19"/>
  <c r="L571" i="19"/>
  <c r="M571" i="19"/>
  <c r="N571" i="19"/>
  <c r="P571" i="19"/>
  <c r="Q571" i="19"/>
  <c r="R571" i="19"/>
  <c r="S571" i="19"/>
  <c r="T571" i="19"/>
  <c r="U571" i="19"/>
  <c r="V571" i="19"/>
  <c r="W571" i="19"/>
  <c r="Y571" i="19"/>
  <c r="AB571" i="19"/>
  <c r="AD571" i="19"/>
  <c r="AE571" i="19"/>
  <c r="AG571" i="19"/>
  <c r="AH571" i="19"/>
  <c r="BC571" i="19" s="1"/>
  <c r="AL571" i="19"/>
  <c r="AM571" i="19"/>
  <c r="AN571" i="19"/>
  <c r="AO571" i="19"/>
  <c r="AP571" i="19"/>
  <c r="AR571" i="19"/>
  <c r="AS571" i="19"/>
  <c r="AT571" i="19"/>
  <c r="AU571" i="19"/>
  <c r="AV571" i="19"/>
  <c r="AW571" i="19"/>
  <c r="AX571" i="19"/>
  <c r="AY571" i="19"/>
  <c r="BA571" i="19"/>
  <c r="BD571" i="19"/>
  <c r="BF571" i="19"/>
  <c r="BG571" i="19"/>
  <c r="BI571" i="19"/>
  <c r="F572" i="19"/>
  <c r="AA572" i="19" s="1"/>
  <c r="J572" i="19"/>
  <c r="K572" i="19"/>
  <c r="L572" i="19"/>
  <c r="M572" i="19"/>
  <c r="N572" i="19"/>
  <c r="P572" i="19"/>
  <c r="Q572" i="19"/>
  <c r="R572" i="19"/>
  <c r="S572" i="19"/>
  <c r="T572" i="19"/>
  <c r="U572" i="19"/>
  <c r="V572" i="19"/>
  <c r="W572" i="19"/>
  <c r="Y572" i="19"/>
  <c r="AB572" i="19"/>
  <c r="AD572" i="19"/>
  <c r="AE572" i="19"/>
  <c r="AG572" i="19"/>
  <c r="AH572" i="19"/>
  <c r="AL572" i="19"/>
  <c r="AM572" i="19"/>
  <c r="AN572" i="19"/>
  <c r="AO572" i="19"/>
  <c r="AP572" i="19"/>
  <c r="AR572" i="19"/>
  <c r="AS572" i="19"/>
  <c r="AT572" i="19"/>
  <c r="AU572" i="19"/>
  <c r="AV572" i="19"/>
  <c r="AW572" i="19"/>
  <c r="AX572" i="19"/>
  <c r="AY572" i="19"/>
  <c r="BA572" i="19"/>
  <c r="BD572" i="19"/>
  <c r="BF572" i="19"/>
  <c r="BG572" i="19"/>
  <c r="BI572" i="19"/>
  <c r="F573" i="19"/>
  <c r="AA573" i="19" s="1"/>
  <c r="J573" i="19"/>
  <c r="K573" i="19"/>
  <c r="L573" i="19"/>
  <c r="M573" i="19"/>
  <c r="N573" i="19"/>
  <c r="P573" i="19"/>
  <c r="Q573" i="19"/>
  <c r="R573" i="19"/>
  <c r="S573" i="19"/>
  <c r="T573" i="19"/>
  <c r="U573" i="19"/>
  <c r="V573" i="19"/>
  <c r="W573" i="19"/>
  <c r="Y573" i="19"/>
  <c r="AB573" i="19"/>
  <c r="AD573" i="19"/>
  <c r="AE573" i="19"/>
  <c r="AG573" i="19"/>
  <c r="AH573" i="19"/>
  <c r="AZ573" i="19" s="1"/>
  <c r="AL573" i="19"/>
  <c r="AM573" i="19"/>
  <c r="AN573" i="19"/>
  <c r="AO573" i="19"/>
  <c r="AP573" i="19"/>
  <c r="AR573" i="19"/>
  <c r="AS573" i="19"/>
  <c r="AT573" i="19"/>
  <c r="AU573" i="19"/>
  <c r="AV573" i="19"/>
  <c r="AW573" i="19"/>
  <c r="AX573" i="19"/>
  <c r="AY573" i="19"/>
  <c r="BA573" i="19"/>
  <c r="BD573" i="19"/>
  <c r="BF573" i="19"/>
  <c r="BG573" i="19"/>
  <c r="BI573" i="19"/>
  <c r="F574" i="19"/>
  <c r="J574" i="19"/>
  <c r="K574" i="19"/>
  <c r="L574" i="19"/>
  <c r="M574" i="19"/>
  <c r="N574" i="19"/>
  <c r="P574" i="19"/>
  <c r="Q574" i="19"/>
  <c r="R574" i="19"/>
  <c r="S574" i="19"/>
  <c r="T574" i="19"/>
  <c r="U574" i="19"/>
  <c r="V574" i="19"/>
  <c r="W574" i="19"/>
  <c r="Y574" i="19"/>
  <c r="AB574" i="19"/>
  <c r="AD574" i="19"/>
  <c r="AE574" i="19"/>
  <c r="AG574" i="19"/>
  <c r="AH574" i="19"/>
  <c r="BC574" i="19" s="1"/>
  <c r="AL574" i="19"/>
  <c r="AM574" i="19"/>
  <c r="AN574" i="19"/>
  <c r="AO574" i="19"/>
  <c r="AP574" i="19"/>
  <c r="AR574" i="19"/>
  <c r="AS574" i="19"/>
  <c r="AT574" i="19"/>
  <c r="AU574" i="19"/>
  <c r="AV574" i="19"/>
  <c r="AW574" i="19"/>
  <c r="AX574" i="19"/>
  <c r="AY574" i="19"/>
  <c r="BA574" i="19"/>
  <c r="BD574" i="19"/>
  <c r="BF574" i="19"/>
  <c r="BG574" i="19"/>
  <c r="BI574" i="19"/>
  <c r="F575" i="19"/>
  <c r="AA575" i="19" s="1"/>
  <c r="J575" i="19"/>
  <c r="K575" i="19"/>
  <c r="L575" i="19"/>
  <c r="M575" i="19"/>
  <c r="N575" i="19"/>
  <c r="P575" i="19"/>
  <c r="Q575" i="19"/>
  <c r="R575" i="19"/>
  <c r="S575" i="19"/>
  <c r="T575" i="19"/>
  <c r="U575" i="19"/>
  <c r="V575" i="19"/>
  <c r="W575" i="19"/>
  <c r="Y575" i="19"/>
  <c r="AB575" i="19"/>
  <c r="AD575" i="19"/>
  <c r="AE575" i="19"/>
  <c r="AG575" i="19"/>
  <c r="AH575" i="19"/>
  <c r="BC575" i="19" s="1"/>
  <c r="AL575" i="19"/>
  <c r="AM575" i="19"/>
  <c r="AN575" i="19"/>
  <c r="AO575" i="19"/>
  <c r="AP575" i="19"/>
  <c r="AR575" i="19"/>
  <c r="AS575" i="19"/>
  <c r="AT575" i="19"/>
  <c r="AU575" i="19"/>
  <c r="AV575" i="19"/>
  <c r="AW575" i="19"/>
  <c r="AX575" i="19"/>
  <c r="AY575" i="19"/>
  <c r="BA575" i="19"/>
  <c r="BD575" i="19"/>
  <c r="BF575" i="19"/>
  <c r="BG575" i="19"/>
  <c r="BI575" i="19"/>
  <c r="F576" i="19"/>
  <c r="J576" i="19"/>
  <c r="K576" i="19"/>
  <c r="L576" i="19"/>
  <c r="M576" i="19"/>
  <c r="N576" i="19"/>
  <c r="P576" i="19"/>
  <c r="Q576" i="19"/>
  <c r="R576" i="19"/>
  <c r="S576" i="19"/>
  <c r="T576" i="19"/>
  <c r="U576" i="19"/>
  <c r="V576" i="19"/>
  <c r="W576" i="19"/>
  <c r="Y576" i="19"/>
  <c r="AB576" i="19"/>
  <c r="AD576" i="19"/>
  <c r="AE576" i="19"/>
  <c r="AG576" i="19"/>
  <c r="AH576" i="19"/>
  <c r="BC576" i="19" s="1"/>
  <c r="AL576" i="19"/>
  <c r="AM576" i="19"/>
  <c r="AN576" i="19"/>
  <c r="AO576" i="19"/>
  <c r="AP576" i="19"/>
  <c r="AR576" i="19"/>
  <c r="AS576" i="19"/>
  <c r="AT576" i="19"/>
  <c r="AU576" i="19"/>
  <c r="AV576" i="19"/>
  <c r="AW576" i="19"/>
  <c r="AX576" i="19"/>
  <c r="AY576" i="19"/>
  <c r="BA576" i="19"/>
  <c r="BD576" i="19"/>
  <c r="BF576" i="19"/>
  <c r="BG576" i="19"/>
  <c r="BI576" i="19"/>
  <c r="F577" i="19"/>
  <c r="X577" i="19" s="1"/>
  <c r="J577" i="19"/>
  <c r="K577" i="19"/>
  <c r="L577" i="19"/>
  <c r="M577" i="19"/>
  <c r="N577" i="19"/>
  <c r="P577" i="19"/>
  <c r="Q577" i="19"/>
  <c r="R577" i="19"/>
  <c r="S577" i="19"/>
  <c r="T577" i="19"/>
  <c r="U577" i="19"/>
  <c r="V577" i="19"/>
  <c r="W577" i="19"/>
  <c r="Y577" i="19"/>
  <c r="AB577" i="19"/>
  <c r="AD577" i="19"/>
  <c r="AE577" i="19"/>
  <c r="AG577" i="19"/>
  <c r="AH577" i="19"/>
  <c r="AL577" i="19"/>
  <c r="AM577" i="19"/>
  <c r="AN577" i="19"/>
  <c r="AO577" i="19"/>
  <c r="AP577" i="19"/>
  <c r="AR577" i="19"/>
  <c r="AS577" i="19"/>
  <c r="AT577" i="19"/>
  <c r="AU577" i="19"/>
  <c r="AV577" i="19"/>
  <c r="AW577" i="19"/>
  <c r="AX577" i="19"/>
  <c r="AY577" i="19"/>
  <c r="BA577" i="19"/>
  <c r="BD577" i="19"/>
  <c r="BF577" i="19"/>
  <c r="BG577" i="19"/>
  <c r="BI577" i="19"/>
  <c r="F578" i="19"/>
  <c r="AA578" i="19" s="1"/>
  <c r="J578" i="19"/>
  <c r="K578" i="19"/>
  <c r="L578" i="19"/>
  <c r="M578" i="19"/>
  <c r="N578" i="19"/>
  <c r="P578" i="19"/>
  <c r="Q578" i="19"/>
  <c r="R578" i="19"/>
  <c r="S578" i="19"/>
  <c r="T578" i="19"/>
  <c r="U578" i="19"/>
  <c r="V578" i="19"/>
  <c r="W578" i="19"/>
  <c r="Y578" i="19"/>
  <c r="AB578" i="19"/>
  <c r="AD578" i="19"/>
  <c r="AE578" i="19"/>
  <c r="AG578" i="19"/>
  <c r="AH578" i="19"/>
  <c r="AL578" i="19"/>
  <c r="AM578" i="19"/>
  <c r="AN578" i="19"/>
  <c r="AO578" i="19"/>
  <c r="AP578" i="19"/>
  <c r="AR578" i="19"/>
  <c r="AS578" i="19"/>
  <c r="AT578" i="19"/>
  <c r="AU578" i="19"/>
  <c r="AV578" i="19"/>
  <c r="AW578" i="19"/>
  <c r="AX578" i="19"/>
  <c r="AY578" i="19"/>
  <c r="BA578" i="19"/>
  <c r="BD578" i="19"/>
  <c r="BF578" i="19"/>
  <c r="BG578" i="19"/>
  <c r="BI578" i="19"/>
  <c r="F579" i="19"/>
  <c r="AA579" i="19" s="1"/>
  <c r="J579" i="19"/>
  <c r="K579" i="19"/>
  <c r="L579" i="19"/>
  <c r="M579" i="19"/>
  <c r="N579" i="19"/>
  <c r="P579" i="19"/>
  <c r="Q579" i="19"/>
  <c r="R579" i="19"/>
  <c r="S579" i="19"/>
  <c r="T579" i="19"/>
  <c r="U579" i="19"/>
  <c r="V579" i="19"/>
  <c r="W579" i="19"/>
  <c r="Y579" i="19"/>
  <c r="AB579" i="19"/>
  <c r="AD579" i="19"/>
  <c r="AE579" i="19"/>
  <c r="AG579" i="19"/>
  <c r="AH579" i="19"/>
  <c r="AL579" i="19"/>
  <c r="AM579" i="19"/>
  <c r="AN579" i="19"/>
  <c r="AO579" i="19"/>
  <c r="AP579" i="19"/>
  <c r="AR579" i="19"/>
  <c r="AS579" i="19"/>
  <c r="AT579" i="19"/>
  <c r="AU579" i="19"/>
  <c r="AV579" i="19"/>
  <c r="AW579" i="19"/>
  <c r="AX579" i="19"/>
  <c r="AY579" i="19"/>
  <c r="BA579" i="19"/>
  <c r="BD579" i="19"/>
  <c r="BF579" i="19"/>
  <c r="BG579" i="19"/>
  <c r="BI579" i="19"/>
  <c r="F580" i="19"/>
  <c r="AA580" i="19" s="1"/>
  <c r="J580" i="19"/>
  <c r="K580" i="19"/>
  <c r="L580" i="19"/>
  <c r="M580" i="19"/>
  <c r="N580" i="19"/>
  <c r="P580" i="19"/>
  <c r="Q580" i="19"/>
  <c r="R580" i="19"/>
  <c r="S580" i="19"/>
  <c r="T580" i="19"/>
  <c r="U580" i="19"/>
  <c r="V580" i="19"/>
  <c r="W580" i="19"/>
  <c r="Y580" i="19"/>
  <c r="AB580" i="19"/>
  <c r="AD580" i="19"/>
  <c r="AE580" i="19"/>
  <c r="AG580" i="19"/>
  <c r="AH580" i="19"/>
  <c r="AZ580" i="19" s="1"/>
  <c r="AL580" i="19"/>
  <c r="AM580" i="19"/>
  <c r="AN580" i="19"/>
  <c r="AO580" i="19"/>
  <c r="AP580" i="19"/>
  <c r="AR580" i="19"/>
  <c r="AS580" i="19"/>
  <c r="AT580" i="19"/>
  <c r="AU580" i="19"/>
  <c r="AV580" i="19"/>
  <c r="AW580" i="19"/>
  <c r="AX580" i="19"/>
  <c r="AY580" i="19"/>
  <c r="BA580" i="19"/>
  <c r="BD580" i="19"/>
  <c r="BF580" i="19"/>
  <c r="BG580" i="19"/>
  <c r="BI580" i="19"/>
  <c r="F581" i="19"/>
  <c r="AA581" i="19" s="1"/>
  <c r="J581" i="19"/>
  <c r="K581" i="19"/>
  <c r="L581" i="19"/>
  <c r="M581" i="19"/>
  <c r="N581" i="19"/>
  <c r="P581" i="19"/>
  <c r="Q581" i="19"/>
  <c r="R581" i="19"/>
  <c r="S581" i="19"/>
  <c r="T581" i="19"/>
  <c r="U581" i="19"/>
  <c r="V581" i="19"/>
  <c r="W581" i="19"/>
  <c r="Y581" i="19"/>
  <c r="AB581" i="19"/>
  <c r="AD581" i="19"/>
  <c r="AE581" i="19"/>
  <c r="AG581" i="19"/>
  <c r="AH581" i="19"/>
  <c r="BC581" i="19" s="1"/>
  <c r="AL581" i="19"/>
  <c r="AM581" i="19"/>
  <c r="AN581" i="19"/>
  <c r="AO581" i="19"/>
  <c r="AP581" i="19"/>
  <c r="AR581" i="19"/>
  <c r="AS581" i="19"/>
  <c r="AT581" i="19"/>
  <c r="AU581" i="19"/>
  <c r="AV581" i="19"/>
  <c r="AW581" i="19"/>
  <c r="AX581" i="19"/>
  <c r="AY581" i="19"/>
  <c r="BA581" i="19"/>
  <c r="BD581" i="19"/>
  <c r="BF581" i="19"/>
  <c r="BG581" i="19"/>
  <c r="BI581" i="19"/>
  <c r="F582" i="19"/>
  <c r="AA582" i="19" s="1"/>
  <c r="J582" i="19"/>
  <c r="K582" i="19"/>
  <c r="L582" i="19"/>
  <c r="M582" i="19"/>
  <c r="N582" i="19"/>
  <c r="P582" i="19"/>
  <c r="Q582" i="19"/>
  <c r="R582" i="19"/>
  <c r="S582" i="19"/>
  <c r="T582" i="19"/>
  <c r="U582" i="19"/>
  <c r="V582" i="19"/>
  <c r="W582" i="19"/>
  <c r="Y582" i="19"/>
  <c r="AB582" i="19"/>
  <c r="AD582" i="19"/>
  <c r="AE582" i="19"/>
  <c r="AG582" i="19"/>
  <c r="AH582" i="19"/>
  <c r="BC582" i="19" s="1"/>
  <c r="AL582" i="19"/>
  <c r="AM582" i="19"/>
  <c r="AN582" i="19"/>
  <c r="AO582" i="19"/>
  <c r="AP582" i="19"/>
  <c r="AR582" i="19"/>
  <c r="AS582" i="19"/>
  <c r="AT582" i="19"/>
  <c r="AU582" i="19"/>
  <c r="AV582" i="19"/>
  <c r="AW582" i="19"/>
  <c r="AX582" i="19"/>
  <c r="AY582" i="19"/>
  <c r="BA582" i="19"/>
  <c r="BD582" i="19"/>
  <c r="BF582" i="19"/>
  <c r="BG582" i="19"/>
  <c r="BI582" i="19"/>
  <c r="F583" i="19"/>
  <c r="AA583" i="19" s="1"/>
  <c r="J583" i="19"/>
  <c r="K583" i="19"/>
  <c r="L583" i="19"/>
  <c r="M583" i="19"/>
  <c r="N583" i="19"/>
  <c r="P583" i="19"/>
  <c r="Q583" i="19"/>
  <c r="R583" i="19"/>
  <c r="S583" i="19"/>
  <c r="T583" i="19"/>
  <c r="U583" i="19"/>
  <c r="V583" i="19"/>
  <c r="W583" i="19"/>
  <c r="Y583" i="19"/>
  <c r="AB583" i="19"/>
  <c r="AD583" i="19"/>
  <c r="AE583" i="19"/>
  <c r="AG583" i="19"/>
  <c r="AH583" i="19"/>
  <c r="AL583" i="19"/>
  <c r="AM583" i="19"/>
  <c r="AN583" i="19"/>
  <c r="AO583" i="19"/>
  <c r="AP583" i="19"/>
  <c r="AR583" i="19"/>
  <c r="AS583" i="19"/>
  <c r="AT583" i="19"/>
  <c r="AU583" i="19"/>
  <c r="AV583" i="19"/>
  <c r="AW583" i="19"/>
  <c r="AX583" i="19"/>
  <c r="AY583" i="19"/>
  <c r="BA583" i="19"/>
  <c r="BD583" i="19"/>
  <c r="BF583" i="19"/>
  <c r="BG583" i="19"/>
  <c r="BI583" i="19"/>
  <c r="F584" i="19"/>
  <c r="AA584" i="19" s="1"/>
  <c r="J584" i="19"/>
  <c r="K584" i="19"/>
  <c r="L584" i="19"/>
  <c r="M584" i="19"/>
  <c r="N584" i="19"/>
  <c r="P584" i="19"/>
  <c r="Q584" i="19"/>
  <c r="R584" i="19"/>
  <c r="S584" i="19"/>
  <c r="T584" i="19"/>
  <c r="U584" i="19"/>
  <c r="V584" i="19"/>
  <c r="W584" i="19"/>
  <c r="Y584" i="19"/>
  <c r="AB584" i="19"/>
  <c r="AD584" i="19"/>
  <c r="AE584" i="19"/>
  <c r="AG584" i="19"/>
  <c r="AH584" i="19"/>
  <c r="BC584" i="19" s="1"/>
  <c r="AL584" i="19"/>
  <c r="AM584" i="19"/>
  <c r="AN584" i="19"/>
  <c r="AO584" i="19"/>
  <c r="AP584" i="19"/>
  <c r="AR584" i="19"/>
  <c r="AS584" i="19"/>
  <c r="AT584" i="19"/>
  <c r="AU584" i="19"/>
  <c r="AV584" i="19"/>
  <c r="AW584" i="19"/>
  <c r="AX584" i="19"/>
  <c r="AY584" i="19"/>
  <c r="BA584" i="19"/>
  <c r="BD584" i="19"/>
  <c r="BF584" i="19"/>
  <c r="BG584" i="19"/>
  <c r="BI584" i="19"/>
  <c r="F585" i="19"/>
  <c r="AA585" i="19" s="1"/>
  <c r="J585" i="19"/>
  <c r="K585" i="19"/>
  <c r="L585" i="19"/>
  <c r="M585" i="19"/>
  <c r="N585" i="19"/>
  <c r="P585" i="19"/>
  <c r="Q585" i="19"/>
  <c r="R585" i="19"/>
  <c r="S585" i="19"/>
  <c r="T585" i="19"/>
  <c r="U585" i="19"/>
  <c r="V585" i="19"/>
  <c r="W585" i="19"/>
  <c r="Y585" i="19"/>
  <c r="AB585" i="19"/>
  <c r="AD585" i="19"/>
  <c r="AE585" i="19"/>
  <c r="AG585" i="19"/>
  <c r="AH585" i="19"/>
  <c r="AZ585" i="19" s="1"/>
  <c r="AL585" i="19"/>
  <c r="AM585" i="19"/>
  <c r="AN585" i="19"/>
  <c r="AO585" i="19"/>
  <c r="AP585" i="19"/>
  <c r="AR585" i="19"/>
  <c r="AS585" i="19"/>
  <c r="AT585" i="19"/>
  <c r="AU585" i="19"/>
  <c r="AV585" i="19"/>
  <c r="AW585" i="19"/>
  <c r="AX585" i="19"/>
  <c r="AY585" i="19"/>
  <c r="BA585" i="19"/>
  <c r="BD585" i="19"/>
  <c r="BF585" i="19"/>
  <c r="BG585" i="19"/>
  <c r="BI585" i="19"/>
  <c r="F586" i="19"/>
  <c r="J586" i="19"/>
  <c r="K586" i="19"/>
  <c r="L586" i="19"/>
  <c r="M586" i="19"/>
  <c r="N586" i="19"/>
  <c r="P586" i="19"/>
  <c r="Q586" i="19"/>
  <c r="R586" i="19"/>
  <c r="S586" i="19"/>
  <c r="T586" i="19"/>
  <c r="U586" i="19"/>
  <c r="V586" i="19"/>
  <c r="W586" i="19"/>
  <c r="Y586" i="19"/>
  <c r="AB586" i="19"/>
  <c r="AD586" i="19"/>
  <c r="AE586" i="19"/>
  <c r="AG586" i="19"/>
  <c r="AH586" i="19"/>
  <c r="AZ586" i="19" s="1"/>
  <c r="AL586" i="19"/>
  <c r="AM586" i="19"/>
  <c r="AN586" i="19"/>
  <c r="AO586" i="19"/>
  <c r="AP586" i="19"/>
  <c r="AR586" i="19"/>
  <c r="AS586" i="19"/>
  <c r="AT586" i="19"/>
  <c r="AU586" i="19"/>
  <c r="AV586" i="19"/>
  <c r="AW586" i="19"/>
  <c r="AX586" i="19"/>
  <c r="AY586" i="19"/>
  <c r="BA586" i="19"/>
  <c r="BD586" i="19"/>
  <c r="BF586" i="19"/>
  <c r="BG586" i="19"/>
  <c r="BI586" i="19"/>
  <c r="F587" i="19"/>
  <c r="AA587" i="19" s="1"/>
  <c r="J587" i="19"/>
  <c r="K587" i="19"/>
  <c r="L587" i="19"/>
  <c r="M587" i="19"/>
  <c r="N587" i="19"/>
  <c r="P587" i="19"/>
  <c r="Q587" i="19"/>
  <c r="R587" i="19"/>
  <c r="S587" i="19"/>
  <c r="T587" i="19"/>
  <c r="U587" i="19"/>
  <c r="V587" i="19"/>
  <c r="W587" i="19"/>
  <c r="Y587" i="19"/>
  <c r="AB587" i="19"/>
  <c r="AD587" i="19"/>
  <c r="AE587" i="19"/>
  <c r="AG587" i="19"/>
  <c r="AH587" i="19"/>
  <c r="AL587" i="19"/>
  <c r="AM587" i="19"/>
  <c r="AN587" i="19"/>
  <c r="AO587" i="19"/>
  <c r="AP587" i="19"/>
  <c r="AR587" i="19"/>
  <c r="AS587" i="19"/>
  <c r="AT587" i="19"/>
  <c r="AU587" i="19"/>
  <c r="AV587" i="19"/>
  <c r="AW587" i="19"/>
  <c r="AX587" i="19"/>
  <c r="AY587" i="19"/>
  <c r="BA587" i="19"/>
  <c r="BD587" i="19"/>
  <c r="BF587" i="19"/>
  <c r="BG587" i="19"/>
  <c r="BI587" i="19"/>
  <c r="F588" i="19"/>
  <c r="AA588" i="19" s="1"/>
  <c r="J588" i="19"/>
  <c r="K588" i="19"/>
  <c r="L588" i="19"/>
  <c r="M588" i="19"/>
  <c r="N588" i="19"/>
  <c r="P588" i="19"/>
  <c r="Q588" i="19"/>
  <c r="R588" i="19"/>
  <c r="S588" i="19"/>
  <c r="T588" i="19"/>
  <c r="U588" i="19"/>
  <c r="V588" i="19"/>
  <c r="W588" i="19"/>
  <c r="Y588" i="19"/>
  <c r="AB588" i="19"/>
  <c r="AD588" i="19"/>
  <c r="AE588" i="19"/>
  <c r="AG588" i="19"/>
  <c r="AH588" i="19"/>
  <c r="AL588" i="19"/>
  <c r="AM588" i="19"/>
  <c r="AN588" i="19"/>
  <c r="AO588" i="19"/>
  <c r="AP588" i="19"/>
  <c r="AR588" i="19"/>
  <c r="AS588" i="19"/>
  <c r="AT588" i="19"/>
  <c r="AU588" i="19"/>
  <c r="AV588" i="19"/>
  <c r="AW588" i="19"/>
  <c r="AX588" i="19"/>
  <c r="AY588" i="19"/>
  <c r="BA588" i="19"/>
  <c r="BD588" i="19"/>
  <c r="BF588" i="19"/>
  <c r="BG588" i="19"/>
  <c r="BI588" i="19"/>
  <c r="F589" i="19"/>
  <c r="AA589" i="19" s="1"/>
  <c r="J589" i="19"/>
  <c r="K589" i="19"/>
  <c r="L589" i="19"/>
  <c r="M589" i="19"/>
  <c r="N589" i="19"/>
  <c r="P589" i="19"/>
  <c r="Q589" i="19"/>
  <c r="R589" i="19"/>
  <c r="S589" i="19"/>
  <c r="T589" i="19"/>
  <c r="U589" i="19"/>
  <c r="V589" i="19"/>
  <c r="W589" i="19"/>
  <c r="Y589" i="19"/>
  <c r="AB589" i="19"/>
  <c r="AD589" i="19"/>
  <c r="AE589" i="19"/>
  <c r="AG589" i="19"/>
  <c r="AH589" i="19"/>
  <c r="AZ589" i="19" s="1"/>
  <c r="AL589" i="19"/>
  <c r="AM589" i="19"/>
  <c r="AN589" i="19"/>
  <c r="AO589" i="19"/>
  <c r="AP589" i="19"/>
  <c r="AR589" i="19"/>
  <c r="AS589" i="19"/>
  <c r="AT589" i="19"/>
  <c r="AU589" i="19"/>
  <c r="AV589" i="19"/>
  <c r="AW589" i="19"/>
  <c r="AX589" i="19"/>
  <c r="AY589" i="19"/>
  <c r="BA589" i="19"/>
  <c r="BD589" i="19"/>
  <c r="BF589" i="19"/>
  <c r="BG589" i="19"/>
  <c r="BI589" i="19"/>
  <c r="F590" i="19"/>
  <c r="J590" i="19"/>
  <c r="K590" i="19"/>
  <c r="L590" i="19"/>
  <c r="M590" i="19"/>
  <c r="N590" i="19"/>
  <c r="P590" i="19"/>
  <c r="Q590" i="19"/>
  <c r="R590" i="19"/>
  <c r="S590" i="19"/>
  <c r="T590" i="19"/>
  <c r="U590" i="19"/>
  <c r="V590" i="19"/>
  <c r="W590" i="19"/>
  <c r="Y590" i="19"/>
  <c r="AB590" i="19"/>
  <c r="AD590" i="19"/>
  <c r="AE590" i="19"/>
  <c r="AG590" i="19"/>
  <c r="AH590" i="19"/>
  <c r="AZ590" i="19" s="1"/>
  <c r="AL590" i="19"/>
  <c r="AM590" i="19"/>
  <c r="AN590" i="19"/>
  <c r="AO590" i="19"/>
  <c r="AP590" i="19"/>
  <c r="AR590" i="19"/>
  <c r="AS590" i="19"/>
  <c r="AT590" i="19"/>
  <c r="AU590" i="19"/>
  <c r="AV590" i="19"/>
  <c r="AW590" i="19"/>
  <c r="AX590" i="19"/>
  <c r="AY590" i="19"/>
  <c r="BA590" i="19"/>
  <c r="BD590" i="19"/>
  <c r="BF590" i="19"/>
  <c r="BG590" i="19"/>
  <c r="BI590" i="19"/>
  <c r="F591" i="19"/>
  <c r="J591" i="19"/>
  <c r="K591" i="19"/>
  <c r="L591" i="19"/>
  <c r="M591" i="19"/>
  <c r="N591" i="19"/>
  <c r="P591" i="19"/>
  <c r="Q591" i="19"/>
  <c r="R591" i="19"/>
  <c r="S591" i="19"/>
  <c r="T591" i="19"/>
  <c r="U591" i="19"/>
  <c r="V591" i="19"/>
  <c r="W591" i="19"/>
  <c r="Y591" i="19"/>
  <c r="AB591" i="19"/>
  <c r="AD591" i="19"/>
  <c r="AE591" i="19"/>
  <c r="AG591" i="19"/>
  <c r="AH591" i="19"/>
  <c r="AL591" i="19"/>
  <c r="AM591" i="19"/>
  <c r="AN591" i="19"/>
  <c r="AO591" i="19"/>
  <c r="AP591" i="19"/>
  <c r="AR591" i="19"/>
  <c r="AS591" i="19"/>
  <c r="AT591" i="19"/>
  <c r="AU591" i="19"/>
  <c r="AV591" i="19"/>
  <c r="AW591" i="19"/>
  <c r="AX591" i="19"/>
  <c r="AY591" i="19"/>
  <c r="BA591" i="19"/>
  <c r="BD591" i="19"/>
  <c r="BF591" i="19"/>
  <c r="BG591" i="19"/>
  <c r="BI591" i="19"/>
  <c r="F592" i="19"/>
  <c r="AA592" i="19" s="1"/>
  <c r="J592" i="19"/>
  <c r="K592" i="19"/>
  <c r="L592" i="19"/>
  <c r="M592" i="19"/>
  <c r="N592" i="19"/>
  <c r="P592" i="19"/>
  <c r="Q592" i="19"/>
  <c r="R592" i="19"/>
  <c r="S592" i="19"/>
  <c r="T592" i="19"/>
  <c r="U592" i="19"/>
  <c r="V592" i="19"/>
  <c r="W592" i="19"/>
  <c r="Y592" i="19"/>
  <c r="AB592" i="19"/>
  <c r="AD592" i="19"/>
  <c r="AE592" i="19"/>
  <c r="AG592" i="19"/>
  <c r="AH592" i="19"/>
  <c r="AL592" i="19"/>
  <c r="AM592" i="19"/>
  <c r="AN592" i="19"/>
  <c r="AO592" i="19"/>
  <c r="AP592" i="19"/>
  <c r="AR592" i="19"/>
  <c r="AS592" i="19"/>
  <c r="AT592" i="19"/>
  <c r="AU592" i="19"/>
  <c r="AV592" i="19"/>
  <c r="AW592" i="19"/>
  <c r="AX592" i="19"/>
  <c r="AY592" i="19"/>
  <c r="BA592" i="19"/>
  <c r="BD592" i="19"/>
  <c r="BF592" i="19"/>
  <c r="BG592" i="19"/>
  <c r="BI592" i="19"/>
  <c r="F593" i="19"/>
  <c r="AA593" i="19" s="1"/>
  <c r="J593" i="19"/>
  <c r="K593" i="19"/>
  <c r="L593" i="19"/>
  <c r="M593" i="19"/>
  <c r="N593" i="19"/>
  <c r="P593" i="19"/>
  <c r="Q593" i="19"/>
  <c r="R593" i="19"/>
  <c r="S593" i="19"/>
  <c r="T593" i="19"/>
  <c r="U593" i="19"/>
  <c r="V593" i="19"/>
  <c r="W593" i="19"/>
  <c r="Y593" i="19"/>
  <c r="AB593" i="19"/>
  <c r="AD593" i="19"/>
  <c r="AE593" i="19"/>
  <c r="AG593" i="19"/>
  <c r="AH593" i="19"/>
  <c r="AL593" i="19"/>
  <c r="AM593" i="19"/>
  <c r="AN593" i="19"/>
  <c r="AO593" i="19"/>
  <c r="AP593" i="19"/>
  <c r="AR593" i="19"/>
  <c r="AS593" i="19"/>
  <c r="AT593" i="19"/>
  <c r="AU593" i="19"/>
  <c r="AV593" i="19"/>
  <c r="AW593" i="19"/>
  <c r="AX593" i="19"/>
  <c r="AY593" i="19"/>
  <c r="BA593" i="19"/>
  <c r="BD593" i="19"/>
  <c r="BF593" i="19"/>
  <c r="BG593" i="19"/>
  <c r="BI593" i="19"/>
  <c r="F594" i="19"/>
  <c r="X594" i="19" s="1"/>
  <c r="J594" i="19"/>
  <c r="K594" i="19"/>
  <c r="L594" i="19"/>
  <c r="M594" i="19"/>
  <c r="N594" i="19"/>
  <c r="P594" i="19"/>
  <c r="Q594" i="19"/>
  <c r="R594" i="19"/>
  <c r="S594" i="19"/>
  <c r="T594" i="19"/>
  <c r="U594" i="19"/>
  <c r="V594" i="19"/>
  <c r="W594" i="19"/>
  <c r="Y594" i="19"/>
  <c r="AB594" i="19"/>
  <c r="AD594" i="19"/>
  <c r="AE594" i="19"/>
  <c r="AG594" i="19"/>
  <c r="AH594" i="19"/>
  <c r="AZ594" i="19" s="1"/>
  <c r="AL594" i="19"/>
  <c r="AM594" i="19"/>
  <c r="AN594" i="19"/>
  <c r="AO594" i="19"/>
  <c r="AP594" i="19"/>
  <c r="AR594" i="19"/>
  <c r="AS594" i="19"/>
  <c r="AT594" i="19"/>
  <c r="AU594" i="19"/>
  <c r="AV594" i="19"/>
  <c r="AW594" i="19"/>
  <c r="AX594" i="19"/>
  <c r="AY594" i="19"/>
  <c r="BA594" i="19"/>
  <c r="BD594" i="19"/>
  <c r="BF594" i="19"/>
  <c r="BG594" i="19"/>
  <c r="BI594" i="19"/>
  <c r="F595" i="19"/>
  <c r="AA595" i="19" s="1"/>
  <c r="J595" i="19"/>
  <c r="K595" i="19"/>
  <c r="L595" i="19"/>
  <c r="M595" i="19"/>
  <c r="N595" i="19"/>
  <c r="P595" i="19"/>
  <c r="Q595" i="19"/>
  <c r="R595" i="19"/>
  <c r="S595" i="19"/>
  <c r="T595" i="19"/>
  <c r="U595" i="19"/>
  <c r="V595" i="19"/>
  <c r="W595" i="19"/>
  <c r="Y595" i="19"/>
  <c r="AB595" i="19"/>
  <c r="AD595" i="19"/>
  <c r="AE595" i="19"/>
  <c r="AG595" i="19"/>
  <c r="AH595" i="19"/>
  <c r="BC595" i="19" s="1"/>
  <c r="AL595" i="19"/>
  <c r="AM595" i="19"/>
  <c r="AN595" i="19"/>
  <c r="AO595" i="19"/>
  <c r="AP595" i="19"/>
  <c r="AR595" i="19"/>
  <c r="AS595" i="19"/>
  <c r="AT595" i="19"/>
  <c r="AU595" i="19"/>
  <c r="AV595" i="19"/>
  <c r="AW595" i="19"/>
  <c r="AX595" i="19"/>
  <c r="AY595" i="19"/>
  <c r="BA595" i="19"/>
  <c r="BD595" i="19"/>
  <c r="BF595" i="19"/>
  <c r="BG595" i="19"/>
  <c r="BI595" i="19"/>
  <c r="F596" i="19"/>
  <c r="J596" i="19"/>
  <c r="K596" i="19"/>
  <c r="L596" i="19"/>
  <c r="M596" i="19"/>
  <c r="N596" i="19"/>
  <c r="P596" i="19"/>
  <c r="Q596" i="19"/>
  <c r="R596" i="19"/>
  <c r="S596" i="19"/>
  <c r="T596" i="19"/>
  <c r="U596" i="19"/>
  <c r="V596" i="19"/>
  <c r="W596" i="19"/>
  <c r="Y596" i="19"/>
  <c r="AB596" i="19"/>
  <c r="AD596" i="19"/>
  <c r="AE596" i="19"/>
  <c r="AG596" i="19"/>
  <c r="AH596" i="19"/>
  <c r="BC596" i="19" s="1"/>
  <c r="AL596" i="19"/>
  <c r="AM596" i="19"/>
  <c r="AN596" i="19"/>
  <c r="AO596" i="19"/>
  <c r="AP596" i="19"/>
  <c r="AR596" i="19"/>
  <c r="AS596" i="19"/>
  <c r="AT596" i="19"/>
  <c r="AU596" i="19"/>
  <c r="AV596" i="19"/>
  <c r="AW596" i="19"/>
  <c r="AX596" i="19"/>
  <c r="AY596" i="19"/>
  <c r="BA596" i="19"/>
  <c r="BD596" i="19"/>
  <c r="BF596" i="19"/>
  <c r="BG596" i="19"/>
  <c r="BI596" i="19"/>
  <c r="F597" i="19"/>
  <c r="AA597" i="19" s="1"/>
  <c r="J597" i="19"/>
  <c r="K597" i="19"/>
  <c r="L597" i="19"/>
  <c r="M597" i="19"/>
  <c r="N597" i="19"/>
  <c r="P597" i="19"/>
  <c r="Q597" i="19"/>
  <c r="R597" i="19"/>
  <c r="S597" i="19"/>
  <c r="T597" i="19"/>
  <c r="U597" i="19"/>
  <c r="V597" i="19"/>
  <c r="W597" i="19"/>
  <c r="Y597" i="19"/>
  <c r="AB597" i="19"/>
  <c r="AD597" i="19"/>
  <c r="AE597" i="19"/>
  <c r="AG597" i="19"/>
  <c r="AH597" i="19"/>
  <c r="AL597" i="19"/>
  <c r="AM597" i="19"/>
  <c r="AN597" i="19"/>
  <c r="AO597" i="19"/>
  <c r="AP597" i="19"/>
  <c r="AR597" i="19"/>
  <c r="AS597" i="19"/>
  <c r="AT597" i="19"/>
  <c r="AU597" i="19"/>
  <c r="AV597" i="19"/>
  <c r="AW597" i="19"/>
  <c r="AX597" i="19"/>
  <c r="AY597" i="19"/>
  <c r="BA597" i="19"/>
  <c r="BD597" i="19"/>
  <c r="BF597" i="19"/>
  <c r="BG597" i="19"/>
  <c r="BI597" i="19"/>
  <c r="F598" i="19"/>
  <c r="J598" i="19"/>
  <c r="K598" i="19"/>
  <c r="L598" i="19"/>
  <c r="M598" i="19"/>
  <c r="N598" i="19"/>
  <c r="P598" i="19"/>
  <c r="Q598" i="19"/>
  <c r="R598" i="19"/>
  <c r="S598" i="19"/>
  <c r="T598" i="19"/>
  <c r="U598" i="19"/>
  <c r="V598" i="19"/>
  <c r="W598" i="19"/>
  <c r="Y598" i="19"/>
  <c r="AB598" i="19"/>
  <c r="AD598" i="19"/>
  <c r="AE598" i="19"/>
  <c r="AG598" i="19"/>
  <c r="AH598" i="19"/>
  <c r="BC598" i="19" s="1"/>
  <c r="AL598" i="19"/>
  <c r="AM598" i="19"/>
  <c r="AN598" i="19"/>
  <c r="AO598" i="19"/>
  <c r="AP598" i="19"/>
  <c r="AR598" i="19"/>
  <c r="AS598" i="19"/>
  <c r="AT598" i="19"/>
  <c r="AU598" i="19"/>
  <c r="AV598" i="19"/>
  <c r="AW598" i="19"/>
  <c r="AX598" i="19"/>
  <c r="AY598" i="19"/>
  <c r="BA598" i="19"/>
  <c r="BD598" i="19"/>
  <c r="BF598" i="19"/>
  <c r="BG598" i="19"/>
  <c r="BI598" i="19"/>
  <c r="F599" i="19"/>
  <c r="AA599" i="19" s="1"/>
  <c r="J599" i="19"/>
  <c r="K599" i="19"/>
  <c r="L599" i="19"/>
  <c r="M599" i="19"/>
  <c r="N599" i="19"/>
  <c r="P599" i="19"/>
  <c r="Q599" i="19"/>
  <c r="R599" i="19"/>
  <c r="S599" i="19"/>
  <c r="T599" i="19"/>
  <c r="U599" i="19"/>
  <c r="V599" i="19"/>
  <c r="W599" i="19"/>
  <c r="Y599" i="19"/>
  <c r="AB599" i="19"/>
  <c r="AD599" i="19"/>
  <c r="AE599" i="19"/>
  <c r="AG599" i="19"/>
  <c r="AH599" i="19"/>
  <c r="BC599" i="19" s="1"/>
  <c r="AL599" i="19"/>
  <c r="AM599" i="19"/>
  <c r="AN599" i="19"/>
  <c r="AO599" i="19"/>
  <c r="AP599" i="19"/>
  <c r="AR599" i="19"/>
  <c r="AS599" i="19"/>
  <c r="AT599" i="19"/>
  <c r="AU599" i="19"/>
  <c r="AV599" i="19"/>
  <c r="AW599" i="19"/>
  <c r="AX599" i="19"/>
  <c r="AY599" i="19"/>
  <c r="BA599" i="19"/>
  <c r="BD599" i="19"/>
  <c r="BF599" i="19"/>
  <c r="BG599" i="19"/>
  <c r="BI599" i="19"/>
  <c r="F600" i="19"/>
  <c r="J600" i="19"/>
  <c r="K600" i="19"/>
  <c r="L600" i="19"/>
  <c r="M600" i="19"/>
  <c r="N600" i="19"/>
  <c r="P600" i="19"/>
  <c r="Q600" i="19"/>
  <c r="R600" i="19"/>
  <c r="S600" i="19"/>
  <c r="T600" i="19"/>
  <c r="U600" i="19"/>
  <c r="V600" i="19"/>
  <c r="W600" i="19"/>
  <c r="Y600" i="19"/>
  <c r="AB600" i="19"/>
  <c r="AD600" i="19"/>
  <c r="AE600" i="19"/>
  <c r="AG600" i="19"/>
  <c r="AH600" i="19"/>
  <c r="AL600" i="19"/>
  <c r="AM600" i="19"/>
  <c r="AN600" i="19"/>
  <c r="AO600" i="19"/>
  <c r="AP600" i="19"/>
  <c r="AR600" i="19"/>
  <c r="AS600" i="19"/>
  <c r="AT600" i="19"/>
  <c r="AU600" i="19"/>
  <c r="AV600" i="19"/>
  <c r="AW600" i="19"/>
  <c r="AX600" i="19"/>
  <c r="AY600" i="19"/>
  <c r="BA600" i="19"/>
  <c r="BD600" i="19"/>
  <c r="BF600" i="19"/>
  <c r="BG600" i="19"/>
  <c r="BI600" i="19"/>
  <c r="F601" i="19"/>
  <c r="J601" i="19"/>
  <c r="K601" i="19"/>
  <c r="L601" i="19"/>
  <c r="M601" i="19"/>
  <c r="N601" i="19"/>
  <c r="P601" i="19"/>
  <c r="Q601" i="19"/>
  <c r="R601" i="19"/>
  <c r="S601" i="19"/>
  <c r="T601" i="19"/>
  <c r="U601" i="19"/>
  <c r="V601" i="19"/>
  <c r="W601" i="19"/>
  <c r="Y601" i="19"/>
  <c r="AB601" i="19"/>
  <c r="AD601" i="19"/>
  <c r="AE601" i="19"/>
  <c r="AG601" i="19"/>
  <c r="AH601" i="19"/>
  <c r="BC601" i="19" s="1"/>
  <c r="AL601" i="19"/>
  <c r="AM601" i="19"/>
  <c r="AN601" i="19"/>
  <c r="AO601" i="19"/>
  <c r="AP601" i="19"/>
  <c r="AR601" i="19"/>
  <c r="AS601" i="19"/>
  <c r="AT601" i="19"/>
  <c r="AU601" i="19"/>
  <c r="AV601" i="19"/>
  <c r="AW601" i="19"/>
  <c r="AX601" i="19"/>
  <c r="AY601" i="19"/>
  <c r="BA601" i="19"/>
  <c r="BD601" i="19"/>
  <c r="BF601" i="19"/>
  <c r="BG601" i="19"/>
  <c r="BI601" i="19"/>
  <c r="F602" i="19"/>
  <c r="AA602" i="19" s="1"/>
  <c r="J602" i="19"/>
  <c r="K602" i="19"/>
  <c r="L602" i="19"/>
  <c r="M602" i="19"/>
  <c r="N602" i="19"/>
  <c r="P602" i="19"/>
  <c r="Q602" i="19"/>
  <c r="R602" i="19"/>
  <c r="S602" i="19"/>
  <c r="T602" i="19"/>
  <c r="U602" i="19"/>
  <c r="V602" i="19"/>
  <c r="W602" i="19"/>
  <c r="Y602" i="19"/>
  <c r="AB602" i="19"/>
  <c r="AD602" i="19"/>
  <c r="AE602" i="19"/>
  <c r="AG602" i="19"/>
  <c r="AH602" i="19"/>
  <c r="AZ602" i="19" s="1"/>
  <c r="AL602" i="19"/>
  <c r="AM602" i="19"/>
  <c r="AN602" i="19"/>
  <c r="AO602" i="19"/>
  <c r="AP602" i="19"/>
  <c r="AR602" i="19"/>
  <c r="AS602" i="19"/>
  <c r="AT602" i="19"/>
  <c r="AU602" i="19"/>
  <c r="AV602" i="19"/>
  <c r="AW602" i="19"/>
  <c r="AX602" i="19"/>
  <c r="AY602" i="19"/>
  <c r="BA602" i="19"/>
  <c r="BD602" i="19"/>
  <c r="BF602" i="19"/>
  <c r="BG602" i="19"/>
  <c r="BI602" i="19"/>
  <c r="F603" i="19"/>
  <c r="AA603" i="19" s="1"/>
  <c r="J603" i="19"/>
  <c r="K603" i="19"/>
  <c r="L603" i="19"/>
  <c r="M603" i="19"/>
  <c r="N603" i="19"/>
  <c r="P603" i="19"/>
  <c r="Q603" i="19"/>
  <c r="R603" i="19"/>
  <c r="S603" i="19"/>
  <c r="T603" i="19"/>
  <c r="U603" i="19"/>
  <c r="V603" i="19"/>
  <c r="W603" i="19"/>
  <c r="Y603" i="19"/>
  <c r="AB603" i="19"/>
  <c r="AD603" i="19"/>
  <c r="AE603" i="19"/>
  <c r="AG603" i="19"/>
  <c r="AH603" i="19"/>
  <c r="BC603" i="19" s="1"/>
  <c r="AL603" i="19"/>
  <c r="AM603" i="19"/>
  <c r="AN603" i="19"/>
  <c r="AO603" i="19"/>
  <c r="AP603" i="19"/>
  <c r="AR603" i="19"/>
  <c r="AS603" i="19"/>
  <c r="AT603" i="19"/>
  <c r="AU603" i="19"/>
  <c r="AV603" i="19"/>
  <c r="AW603" i="19"/>
  <c r="AX603" i="19"/>
  <c r="AY603" i="19"/>
  <c r="BA603" i="19"/>
  <c r="BD603" i="19"/>
  <c r="BF603" i="19"/>
  <c r="BG603" i="19"/>
  <c r="BI603" i="19"/>
  <c r="F604" i="19"/>
  <c r="J604" i="19"/>
  <c r="K604" i="19"/>
  <c r="L604" i="19"/>
  <c r="M604" i="19"/>
  <c r="N604" i="19"/>
  <c r="P604" i="19"/>
  <c r="Q604" i="19"/>
  <c r="R604" i="19"/>
  <c r="S604" i="19"/>
  <c r="T604" i="19"/>
  <c r="U604" i="19"/>
  <c r="V604" i="19"/>
  <c r="W604" i="19"/>
  <c r="Y604" i="19"/>
  <c r="AB604" i="19"/>
  <c r="AD604" i="19"/>
  <c r="AE604" i="19"/>
  <c r="AG604" i="19"/>
  <c r="AH604" i="19"/>
  <c r="BC604" i="19" s="1"/>
  <c r="AL604" i="19"/>
  <c r="AM604" i="19"/>
  <c r="AN604" i="19"/>
  <c r="AO604" i="19"/>
  <c r="AP604" i="19"/>
  <c r="AR604" i="19"/>
  <c r="AS604" i="19"/>
  <c r="AT604" i="19"/>
  <c r="AU604" i="19"/>
  <c r="AV604" i="19"/>
  <c r="AW604" i="19"/>
  <c r="AX604" i="19"/>
  <c r="AY604" i="19"/>
  <c r="BA604" i="19"/>
  <c r="BD604" i="19"/>
  <c r="BF604" i="19"/>
  <c r="BG604" i="19"/>
  <c r="BI604" i="19"/>
  <c r="F605" i="19"/>
  <c r="AA605" i="19" s="1"/>
  <c r="J605" i="19"/>
  <c r="K605" i="19"/>
  <c r="L605" i="19"/>
  <c r="M605" i="19"/>
  <c r="N605" i="19"/>
  <c r="P605" i="19"/>
  <c r="Q605" i="19"/>
  <c r="R605" i="19"/>
  <c r="S605" i="19"/>
  <c r="T605" i="19"/>
  <c r="U605" i="19"/>
  <c r="V605" i="19"/>
  <c r="W605" i="19"/>
  <c r="Y605" i="19"/>
  <c r="AB605" i="19"/>
  <c r="AD605" i="19"/>
  <c r="AE605" i="19"/>
  <c r="AG605" i="19"/>
  <c r="AH605" i="19"/>
  <c r="AL605" i="19"/>
  <c r="AM605" i="19"/>
  <c r="AN605" i="19"/>
  <c r="AO605" i="19"/>
  <c r="AP605" i="19"/>
  <c r="AR605" i="19"/>
  <c r="AS605" i="19"/>
  <c r="AT605" i="19"/>
  <c r="AU605" i="19"/>
  <c r="AV605" i="19"/>
  <c r="AW605" i="19"/>
  <c r="AX605" i="19"/>
  <c r="AY605" i="19"/>
  <c r="BA605" i="19"/>
  <c r="BD605" i="19"/>
  <c r="BF605" i="19"/>
  <c r="BG605" i="19"/>
  <c r="BI605" i="19"/>
  <c r="F606" i="19"/>
  <c r="AA606" i="19" s="1"/>
  <c r="J606" i="19"/>
  <c r="K606" i="19"/>
  <c r="L606" i="19"/>
  <c r="M606" i="19"/>
  <c r="N606" i="19"/>
  <c r="P606" i="19"/>
  <c r="Q606" i="19"/>
  <c r="R606" i="19"/>
  <c r="S606" i="19"/>
  <c r="T606" i="19"/>
  <c r="U606" i="19"/>
  <c r="V606" i="19"/>
  <c r="W606" i="19"/>
  <c r="Y606" i="19"/>
  <c r="AB606" i="19"/>
  <c r="AD606" i="19"/>
  <c r="AE606" i="19"/>
  <c r="AG606" i="19"/>
  <c r="AH606" i="19"/>
  <c r="AZ606" i="19" s="1"/>
  <c r="AL606" i="19"/>
  <c r="AM606" i="19"/>
  <c r="AN606" i="19"/>
  <c r="AO606" i="19"/>
  <c r="AP606" i="19"/>
  <c r="AR606" i="19"/>
  <c r="AS606" i="19"/>
  <c r="AT606" i="19"/>
  <c r="AU606" i="19"/>
  <c r="AV606" i="19"/>
  <c r="AW606" i="19"/>
  <c r="AX606" i="19"/>
  <c r="AY606" i="19"/>
  <c r="BA606" i="19"/>
  <c r="BD606" i="19"/>
  <c r="BF606" i="19"/>
  <c r="BG606" i="19"/>
  <c r="BI606" i="19"/>
  <c r="F607" i="19"/>
  <c r="AA607" i="19" s="1"/>
  <c r="J607" i="19"/>
  <c r="K607" i="19"/>
  <c r="L607" i="19"/>
  <c r="M607" i="19"/>
  <c r="N607" i="19"/>
  <c r="P607" i="19"/>
  <c r="Q607" i="19"/>
  <c r="R607" i="19"/>
  <c r="S607" i="19"/>
  <c r="T607" i="19"/>
  <c r="U607" i="19"/>
  <c r="V607" i="19"/>
  <c r="W607" i="19"/>
  <c r="Y607" i="19"/>
  <c r="AB607" i="19"/>
  <c r="AD607" i="19"/>
  <c r="AE607" i="19"/>
  <c r="AG607" i="19"/>
  <c r="AH607" i="19"/>
  <c r="BC607" i="19" s="1"/>
  <c r="AL607" i="19"/>
  <c r="AM607" i="19"/>
  <c r="AN607" i="19"/>
  <c r="AO607" i="19"/>
  <c r="AP607" i="19"/>
  <c r="AR607" i="19"/>
  <c r="AS607" i="19"/>
  <c r="AT607" i="19"/>
  <c r="AU607" i="19"/>
  <c r="AV607" i="19"/>
  <c r="AW607" i="19"/>
  <c r="AX607" i="19"/>
  <c r="AY607" i="19"/>
  <c r="BA607" i="19"/>
  <c r="BD607" i="19"/>
  <c r="BF607" i="19"/>
  <c r="BG607" i="19"/>
  <c r="BI607" i="19"/>
  <c r="F608" i="19"/>
  <c r="AA608" i="19" s="1"/>
  <c r="J608" i="19"/>
  <c r="K608" i="19"/>
  <c r="L608" i="19"/>
  <c r="M608" i="19"/>
  <c r="N608" i="19"/>
  <c r="P608" i="19"/>
  <c r="Q608" i="19"/>
  <c r="R608" i="19"/>
  <c r="S608" i="19"/>
  <c r="T608" i="19"/>
  <c r="U608" i="19"/>
  <c r="V608" i="19"/>
  <c r="W608" i="19"/>
  <c r="Y608" i="19"/>
  <c r="AB608" i="19"/>
  <c r="AD608" i="19"/>
  <c r="AE608" i="19"/>
  <c r="AG608" i="19"/>
  <c r="AH608" i="19"/>
  <c r="BC608" i="19" s="1"/>
  <c r="AL608" i="19"/>
  <c r="AM608" i="19"/>
  <c r="AN608" i="19"/>
  <c r="AO608" i="19"/>
  <c r="AP608" i="19"/>
  <c r="AR608" i="19"/>
  <c r="AS608" i="19"/>
  <c r="AT608" i="19"/>
  <c r="AU608" i="19"/>
  <c r="AV608" i="19"/>
  <c r="AW608" i="19"/>
  <c r="AX608" i="19"/>
  <c r="AY608" i="19"/>
  <c r="BA608" i="19"/>
  <c r="BD608" i="19"/>
  <c r="BF608" i="19"/>
  <c r="BG608" i="19"/>
  <c r="BI608" i="19"/>
  <c r="F609" i="19"/>
  <c r="AA609" i="19" s="1"/>
  <c r="J609" i="19"/>
  <c r="K609" i="19"/>
  <c r="L609" i="19"/>
  <c r="M609" i="19"/>
  <c r="N609" i="19"/>
  <c r="P609" i="19"/>
  <c r="Q609" i="19"/>
  <c r="R609" i="19"/>
  <c r="S609" i="19"/>
  <c r="T609" i="19"/>
  <c r="U609" i="19"/>
  <c r="V609" i="19"/>
  <c r="W609" i="19"/>
  <c r="Y609" i="19"/>
  <c r="AB609" i="19"/>
  <c r="AD609" i="19"/>
  <c r="AE609" i="19"/>
  <c r="AG609" i="19"/>
  <c r="AH609" i="19"/>
  <c r="BC609" i="19" s="1"/>
  <c r="AL609" i="19"/>
  <c r="AM609" i="19"/>
  <c r="AN609" i="19"/>
  <c r="AO609" i="19"/>
  <c r="AP609" i="19"/>
  <c r="AR609" i="19"/>
  <c r="AS609" i="19"/>
  <c r="AT609" i="19"/>
  <c r="AU609" i="19"/>
  <c r="AV609" i="19"/>
  <c r="AW609" i="19"/>
  <c r="AX609" i="19"/>
  <c r="AY609" i="19"/>
  <c r="BA609" i="19"/>
  <c r="BD609" i="19"/>
  <c r="BF609" i="19"/>
  <c r="BG609" i="19"/>
  <c r="BI609" i="19"/>
  <c r="F610" i="19"/>
  <c r="AA610" i="19" s="1"/>
  <c r="J610" i="19"/>
  <c r="K610" i="19"/>
  <c r="L610" i="19"/>
  <c r="M610" i="19"/>
  <c r="N610" i="19"/>
  <c r="P610" i="19"/>
  <c r="Q610" i="19"/>
  <c r="R610" i="19"/>
  <c r="S610" i="19"/>
  <c r="T610" i="19"/>
  <c r="U610" i="19"/>
  <c r="V610" i="19"/>
  <c r="W610" i="19"/>
  <c r="Y610" i="19"/>
  <c r="AB610" i="19"/>
  <c r="AD610" i="19"/>
  <c r="AE610" i="19"/>
  <c r="AG610" i="19"/>
  <c r="AH610" i="19"/>
  <c r="AZ610" i="19" s="1"/>
  <c r="AL610" i="19"/>
  <c r="AM610" i="19"/>
  <c r="AN610" i="19"/>
  <c r="AO610" i="19"/>
  <c r="AP610" i="19"/>
  <c r="AR610" i="19"/>
  <c r="AS610" i="19"/>
  <c r="AT610" i="19"/>
  <c r="AU610" i="19"/>
  <c r="AV610" i="19"/>
  <c r="AW610" i="19"/>
  <c r="AX610" i="19"/>
  <c r="AY610" i="19"/>
  <c r="BA610" i="19"/>
  <c r="BD610" i="19"/>
  <c r="BF610" i="19"/>
  <c r="BG610" i="19"/>
  <c r="BI610" i="19"/>
  <c r="F611" i="19"/>
  <c r="AA611" i="19" s="1"/>
  <c r="J611" i="19"/>
  <c r="K611" i="19"/>
  <c r="L611" i="19"/>
  <c r="M611" i="19"/>
  <c r="N611" i="19"/>
  <c r="P611" i="19"/>
  <c r="Q611" i="19"/>
  <c r="R611" i="19"/>
  <c r="S611" i="19"/>
  <c r="T611" i="19"/>
  <c r="U611" i="19"/>
  <c r="V611" i="19"/>
  <c r="W611" i="19"/>
  <c r="Y611" i="19"/>
  <c r="AB611" i="19"/>
  <c r="AD611" i="19"/>
  <c r="AE611" i="19"/>
  <c r="AG611" i="19"/>
  <c r="AH611" i="19"/>
  <c r="BC611" i="19" s="1"/>
  <c r="AL611" i="19"/>
  <c r="AM611" i="19"/>
  <c r="AN611" i="19"/>
  <c r="AO611" i="19"/>
  <c r="AP611" i="19"/>
  <c r="AR611" i="19"/>
  <c r="AS611" i="19"/>
  <c r="AT611" i="19"/>
  <c r="AU611" i="19"/>
  <c r="AV611" i="19"/>
  <c r="AW611" i="19"/>
  <c r="AX611" i="19"/>
  <c r="AY611" i="19"/>
  <c r="BA611" i="19"/>
  <c r="BD611" i="19"/>
  <c r="BF611" i="19"/>
  <c r="BG611" i="19"/>
  <c r="BI611" i="19"/>
  <c r="F612" i="19"/>
  <c r="AA612" i="19" s="1"/>
  <c r="J612" i="19"/>
  <c r="K612" i="19"/>
  <c r="L612" i="19"/>
  <c r="M612" i="19"/>
  <c r="N612" i="19"/>
  <c r="P612" i="19"/>
  <c r="Q612" i="19"/>
  <c r="R612" i="19"/>
  <c r="S612" i="19"/>
  <c r="T612" i="19"/>
  <c r="U612" i="19"/>
  <c r="V612" i="19"/>
  <c r="W612" i="19"/>
  <c r="Y612" i="19"/>
  <c r="AB612" i="19"/>
  <c r="AD612" i="19"/>
  <c r="AE612" i="19"/>
  <c r="AG612" i="19"/>
  <c r="AH612" i="19"/>
  <c r="AZ612" i="19" s="1"/>
  <c r="AL612" i="19"/>
  <c r="AM612" i="19"/>
  <c r="AN612" i="19"/>
  <c r="AO612" i="19"/>
  <c r="AP612" i="19"/>
  <c r="AR612" i="19"/>
  <c r="AS612" i="19"/>
  <c r="AT612" i="19"/>
  <c r="AU612" i="19"/>
  <c r="AV612" i="19"/>
  <c r="AW612" i="19"/>
  <c r="AX612" i="19"/>
  <c r="AY612" i="19"/>
  <c r="BA612" i="19"/>
  <c r="BD612" i="19"/>
  <c r="BF612" i="19"/>
  <c r="BG612" i="19"/>
  <c r="BI612" i="19"/>
  <c r="F613" i="19"/>
  <c r="X613" i="19" s="1"/>
  <c r="J613" i="19"/>
  <c r="K613" i="19"/>
  <c r="L613" i="19"/>
  <c r="M613" i="19"/>
  <c r="N613" i="19"/>
  <c r="P613" i="19"/>
  <c r="Q613" i="19"/>
  <c r="R613" i="19"/>
  <c r="S613" i="19"/>
  <c r="T613" i="19"/>
  <c r="U613" i="19"/>
  <c r="V613" i="19"/>
  <c r="W613" i="19"/>
  <c r="Y613" i="19"/>
  <c r="AB613" i="19"/>
  <c r="AD613" i="19"/>
  <c r="AE613" i="19"/>
  <c r="AG613" i="19"/>
  <c r="AH613" i="19"/>
  <c r="BC613" i="19" s="1"/>
  <c r="AL613" i="19"/>
  <c r="AM613" i="19"/>
  <c r="AN613" i="19"/>
  <c r="AO613" i="19"/>
  <c r="AP613" i="19"/>
  <c r="AR613" i="19"/>
  <c r="AS613" i="19"/>
  <c r="AT613" i="19"/>
  <c r="AU613" i="19"/>
  <c r="AV613" i="19"/>
  <c r="AW613" i="19"/>
  <c r="AX613" i="19"/>
  <c r="AY613" i="19"/>
  <c r="BA613" i="19"/>
  <c r="BD613" i="19"/>
  <c r="BF613" i="19"/>
  <c r="BG613" i="19"/>
  <c r="BI613" i="19"/>
  <c r="F614" i="19"/>
  <c r="AA614" i="19" s="1"/>
  <c r="J614" i="19"/>
  <c r="K614" i="19"/>
  <c r="L614" i="19"/>
  <c r="M614" i="19"/>
  <c r="N614" i="19"/>
  <c r="P614" i="19"/>
  <c r="Q614" i="19"/>
  <c r="R614" i="19"/>
  <c r="S614" i="19"/>
  <c r="T614" i="19"/>
  <c r="U614" i="19"/>
  <c r="V614" i="19"/>
  <c r="W614" i="19"/>
  <c r="Y614" i="19"/>
  <c r="AB614" i="19"/>
  <c r="AD614" i="19"/>
  <c r="AE614" i="19"/>
  <c r="AG614" i="19"/>
  <c r="AH614" i="19"/>
  <c r="AZ614" i="19" s="1"/>
  <c r="AL614" i="19"/>
  <c r="AM614" i="19"/>
  <c r="AN614" i="19"/>
  <c r="AO614" i="19"/>
  <c r="AP614" i="19"/>
  <c r="AR614" i="19"/>
  <c r="AS614" i="19"/>
  <c r="AT614" i="19"/>
  <c r="AU614" i="19"/>
  <c r="AV614" i="19"/>
  <c r="AW614" i="19"/>
  <c r="AX614" i="19"/>
  <c r="AY614" i="19"/>
  <c r="BA614" i="19"/>
  <c r="BD614" i="19"/>
  <c r="BF614" i="19"/>
  <c r="BG614" i="19"/>
  <c r="BI614" i="19"/>
  <c r="F615" i="19"/>
  <c r="AA615" i="19" s="1"/>
  <c r="J615" i="19"/>
  <c r="K615" i="19"/>
  <c r="L615" i="19"/>
  <c r="M615" i="19"/>
  <c r="N615" i="19"/>
  <c r="P615" i="19"/>
  <c r="Q615" i="19"/>
  <c r="R615" i="19"/>
  <c r="S615" i="19"/>
  <c r="T615" i="19"/>
  <c r="U615" i="19"/>
  <c r="V615" i="19"/>
  <c r="W615" i="19"/>
  <c r="Y615" i="19"/>
  <c r="AB615" i="19"/>
  <c r="AD615" i="19"/>
  <c r="AE615" i="19"/>
  <c r="AG615" i="19"/>
  <c r="AH615" i="19"/>
  <c r="BC615" i="19" s="1"/>
  <c r="AL615" i="19"/>
  <c r="AM615" i="19"/>
  <c r="AN615" i="19"/>
  <c r="AO615" i="19"/>
  <c r="AP615" i="19"/>
  <c r="AR615" i="19"/>
  <c r="AS615" i="19"/>
  <c r="AT615" i="19"/>
  <c r="AU615" i="19"/>
  <c r="AV615" i="19"/>
  <c r="AW615" i="19"/>
  <c r="AX615" i="19"/>
  <c r="AY615" i="19"/>
  <c r="BA615" i="19"/>
  <c r="BD615" i="19"/>
  <c r="BF615" i="19"/>
  <c r="BG615" i="19"/>
  <c r="BI615" i="19"/>
  <c r="F616" i="19"/>
  <c r="AA616" i="19" s="1"/>
  <c r="J616" i="19"/>
  <c r="K616" i="19"/>
  <c r="L616" i="19"/>
  <c r="M616" i="19"/>
  <c r="N616" i="19"/>
  <c r="P616" i="19"/>
  <c r="Q616" i="19"/>
  <c r="R616" i="19"/>
  <c r="S616" i="19"/>
  <c r="T616" i="19"/>
  <c r="U616" i="19"/>
  <c r="V616" i="19"/>
  <c r="W616" i="19"/>
  <c r="Y616" i="19"/>
  <c r="AB616" i="19"/>
  <c r="AD616" i="19"/>
  <c r="AE616" i="19"/>
  <c r="AG616" i="19"/>
  <c r="AH616" i="19"/>
  <c r="AZ616" i="19" s="1"/>
  <c r="AL616" i="19"/>
  <c r="AM616" i="19"/>
  <c r="AN616" i="19"/>
  <c r="AO616" i="19"/>
  <c r="AP616" i="19"/>
  <c r="AR616" i="19"/>
  <c r="AS616" i="19"/>
  <c r="AT616" i="19"/>
  <c r="AU616" i="19"/>
  <c r="AV616" i="19"/>
  <c r="AW616" i="19"/>
  <c r="AX616" i="19"/>
  <c r="AY616" i="19"/>
  <c r="BA616" i="19"/>
  <c r="BD616" i="19"/>
  <c r="BF616" i="19"/>
  <c r="BG616" i="19"/>
  <c r="BI616" i="19"/>
  <c r="F617" i="19"/>
  <c r="AA617" i="19" s="1"/>
  <c r="J617" i="19"/>
  <c r="K617" i="19"/>
  <c r="L617" i="19"/>
  <c r="M617" i="19"/>
  <c r="N617" i="19"/>
  <c r="P617" i="19"/>
  <c r="Q617" i="19"/>
  <c r="R617" i="19"/>
  <c r="S617" i="19"/>
  <c r="T617" i="19"/>
  <c r="U617" i="19"/>
  <c r="V617" i="19"/>
  <c r="W617" i="19"/>
  <c r="Y617" i="19"/>
  <c r="AB617" i="19"/>
  <c r="AD617" i="19"/>
  <c r="AE617" i="19"/>
  <c r="AG617" i="19"/>
  <c r="AH617" i="19"/>
  <c r="BC617" i="19" s="1"/>
  <c r="AL617" i="19"/>
  <c r="AM617" i="19"/>
  <c r="AN617" i="19"/>
  <c r="AO617" i="19"/>
  <c r="AP617" i="19"/>
  <c r="AR617" i="19"/>
  <c r="AS617" i="19"/>
  <c r="AT617" i="19"/>
  <c r="AU617" i="19"/>
  <c r="AV617" i="19"/>
  <c r="AW617" i="19"/>
  <c r="AX617" i="19"/>
  <c r="AY617" i="19"/>
  <c r="BA617" i="19"/>
  <c r="BD617" i="19"/>
  <c r="BF617" i="19"/>
  <c r="BG617" i="19"/>
  <c r="BI617" i="19"/>
  <c r="F618" i="19"/>
  <c r="AA618" i="19" s="1"/>
  <c r="J618" i="19"/>
  <c r="K618" i="19"/>
  <c r="L618" i="19"/>
  <c r="M618" i="19"/>
  <c r="N618" i="19"/>
  <c r="P618" i="19"/>
  <c r="Q618" i="19"/>
  <c r="R618" i="19"/>
  <c r="S618" i="19"/>
  <c r="T618" i="19"/>
  <c r="U618" i="19"/>
  <c r="V618" i="19"/>
  <c r="W618" i="19"/>
  <c r="Y618" i="19"/>
  <c r="AB618" i="19"/>
  <c r="AD618" i="19"/>
  <c r="AE618" i="19"/>
  <c r="AG618" i="19"/>
  <c r="AH618" i="19"/>
  <c r="AZ618" i="19" s="1"/>
  <c r="AL618" i="19"/>
  <c r="AM618" i="19"/>
  <c r="AN618" i="19"/>
  <c r="AO618" i="19"/>
  <c r="AP618" i="19"/>
  <c r="AR618" i="19"/>
  <c r="AS618" i="19"/>
  <c r="AT618" i="19"/>
  <c r="AU618" i="19"/>
  <c r="AV618" i="19"/>
  <c r="AW618" i="19"/>
  <c r="AX618" i="19"/>
  <c r="AY618" i="19"/>
  <c r="BA618" i="19"/>
  <c r="BD618" i="19"/>
  <c r="BF618" i="19"/>
  <c r="BG618" i="19"/>
  <c r="BI618" i="19"/>
  <c r="F619" i="19"/>
  <c r="J619" i="19"/>
  <c r="K619" i="19"/>
  <c r="L619" i="19"/>
  <c r="M619" i="19"/>
  <c r="N619" i="19"/>
  <c r="P619" i="19"/>
  <c r="Q619" i="19"/>
  <c r="R619" i="19"/>
  <c r="S619" i="19"/>
  <c r="T619" i="19"/>
  <c r="U619" i="19"/>
  <c r="V619" i="19"/>
  <c r="W619" i="19"/>
  <c r="Y619" i="19"/>
  <c r="AB619" i="19"/>
  <c r="AD619" i="19"/>
  <c r="AE619" i="19"/>
  <c r="AG619" i="19"/>
  <c r="AH619" i="19"/>
  <c r="BC619" i="19" s="1"/>
  <c r="AL619" i="19"/>
  <c r="AM619" i="19"/>
  <c r="AN619" i="19"/>
  <c r="AO619" i="19"/>
  <c r="AP619" i="19"/>
  <c r="AR619" i="19"/>
  <c r="AS619" i="19"/>
  <c r="AT619" i="19"/>
  <c r="AU619" i="19"/>
  <c r="AV619" i="19"/>
  <c r="AW619" i="19"/>
  <c r="AX619" i="19"/>
  <c r="AY619" i="19"/>
  <c r="BA619" i="19"/>
  <c r="BD619" i="19"/>
  <c r="BF619" i="19"/>
  <c r="BG619" i="19"/>
  <c r="BI619" i="19"/>
  <c r="F620" i="19"/>
  <c r="AA620" i="19" s="1"/>
  <c r="J620" i="19"/>
  <c r="K620" i="19"/>
  <c r="L620" i="19"/>
  <c r="M620" i="19"/>
  <c r="N620" i="19"/>
  <c r="P620" i="19"/>
  <c r="Q620" i="19"/>
  <c r="R620" i="19"/>
  <c r="S620" i="19"/>
  <c r="T620" i="19"/>
  <c r="U620" i="19"/>
  <c r="V620" i="19"/>
  <c r="W620" i="19"/>
  <c r="Y620" i="19"/>
  <c r="AB620" i="19"/>
  <c r="AD620" i="19"/>
  <c r="AE620" i="19"/>
  <c r="AG620" i="19"/>
  <c r="AH620" i="19"/>
  <c r="AZ620" i="19" s="1"/>
  <c r="AL620" i="19"/>
  <c r="AM620" i="19"/>
  <c r="AN620" i="19"/>
  <c r="AO620" i="19"/>
  <c r="AP620" i="19"/>
  <c r="AR620" i="19"/>
  <c r="AS620" i="19"/>
  <c r="AT620" i="19"/>
  <c r="AU620" i="19"/>
  <c r="AV620" i="19"/>
  <c r="AW620" i="19"/>
  <c r="AX620" i="19"/>
  <c r="AY620" i="19"/>
  <c r="BA620" i="19"/>
  <c r="BD620" i="19"/>
  <c r="BF620" i="19"/>
  <c r="BG620" i="19"/>
  <c r="BI620" i="19"/>
  <c r="F621" i="19"/>
  <c r="AA621" i="19" s="1"/>
  <c r="J621" i="19"/>
  <c r="K621" i="19"/>
  <c r="L621" i="19"/>
  <c r="M621" i="19"/>
  <c r="N621" i="19"/>
  <c r="P621" i="19"/>
  <c r="Q621" i="19"/>
  <c r="R621" i="19"/>
  <c r="S621" i="19"/>
  <c r="T621" i="19"/>
  <c r="U621" i="19"/>
  <c r="V621" i="19"/>
  <c r="W621" i="19"/>
  <c r="Y621" i="19"/>
  <c r="AB621" i="19"/>
  <c r="AD621" i="19"/>
  <c r="AE621" i="19"/>
  <c r="AG621" i="19"/>
  <c r="AH621" i="19"/>
  <c r="BC621" i="19" s="1"/>
  <c r="AL621" i="19"/>
  <c r="AM621" i="19"/>
  <c r="AN621" i="19"/>
  <c r="AO621" i="19"/>
  <c r="AP621" i="19"/>
  <c r="AR621" i="19"/>
  <c r="AS621" i="19"/>
  <c r="AT621" i="19"/>
  <c r="AU621" i="19"/>
  <c r="AV621" i="19"/>
  <c r="AW621" i="19"/>
  <c r="AX621" i="19"/>
  <c r="AY621" i="19"/>
  <c r="BA621" i="19"/>
  <c r="BD621" i="19"/>
  <c r="BF621" i="19"/>
  <c r="BG621" i="19"/>
  <c r="BI621" i="19"/>
  <c r="F622" i="19"/>
  <c r="AA622" i="19" s="1"/>
  <c r="J622" i="19"/>
  <c r="K622" i="19"/>
  <c r="L622" i="19"/>
  <c r="M622" i="19"/>
  <c r="N622" i="19"/>
  <c r="P622" i="19"/>
  <c r="Q622" i="19"/>
  <c r="R622" i="19"/>
  <c r="S622" i="19"/>
  <c r="T622" i="19"/>
  <c r="U622" i="19"/>
  <c r="V622" i="19"/>
  <c r="W622" i="19"/>
  <c r="Y622" i="19"/>
  <c r="AB622" i="19"/>
  <c r="AD622" i="19"/>
  <c r="AE622" i="19"/>
  <c r="AG622" i="19"/>
  <c r="AH622" i="19"/>
  <c r="BC622" i="19" s="1"/>
  <c r="AL622" i="19"/>
  <c r="AM622" i="19"/>
  <c r="AN622" i="19"/>
  <c r="AO622" i="19"/>
  <c r="AP622" i="19"/>
  <c r="AR622" i="19"/>
  <c r="AS622" i="19"/>
  <c r="AT622" i="19"/>
  <c r="AU622" i="19"/>
  <c r="AV622" i="19"/>
  <c r="AW622" i="19"/>
  <c r="AX622" i="19"/>
  <c r="AY622" i="19"/>
  <c r="BA622" i="19"/>
  <c r="BD622" i="19"/>
  <c r="BF622" i="19"/>
  <c r="BG622" i="19"/>
  <c r="BI622" i="19"/>
  <c r="F623" i="19"/>
  <c r="AA623" i="19" s="1"/>
  <c r="J623" i="19"/>
  <c r="K623" i="19"/>
  <c r="L623" i="19"/>
  <c r="M623" i="19"/>
  <c r="N623" i="19"/>
  <c r="P623" i="19"/>
  <c r="Q623" i="19"/>
  <c r="R623" i="19"/>
  <c r="S623" i="19"/>
  <c r="T623" i="19"/>
  <c r="U623" i="19"/>
  <c r="V623" i="19"/>
  <c r="W623" i="19"/>
  <c r="Y623" i="19"/>
  <c r="AB623" i="19"/>
  <c r="AD623" i="19"/>
  <c r="AE623" i="19"/>
  <c r="AG623" i="19"/>
  <c r="AH623" i="19"/>
  <c r="BC623" i="19" s="1"/>
  <c r="AL623" i="19"/>
  <c r="AM623" i="19"/>
  <c r="AN623" i="19"/>
  <c r="AO623" i="19"/>
  <c r="AP623" i="19"/>
  <c r="AR623" i="19"/>
  <c r="AS623" i="19"/>
  <c r="AT623" i="19"/>
  <c r="AU623" i="19"/>
  <c r="AV623" i="19"/>
  <c r="AW623" i="19"/>
  <c r="AX623" i="19"/>
  <c r="AY623" i="19"/>
  <c r="BA623" i="19"/>
  <c r="BD623" i="19"/>
  <c r="BF623" i="19"/>
  <c r="BG623" i="19"/>
  <c r="BI623" i="19"/>
  <c r="F624" i="19"/>
  <c r="J624" i="19"/>
  <c r="K624" i="19"/>
  <c r="L624" i="19"/>
  <c r="M624" i="19"/>
  <c r="N624" i="19"/>
  <c r="P624" i="19"/>
  <c r="Q624" i="19"/>
  <c r="R624" i="19"/>
  <c r="S624" i="19"/>
  <c r="T624" i="19"/>
  <c r="U624" i="19"/>
  <c r="V624" i="19"/>
  <c r="W624" i="19"/>
  <c r="Y624" i="19"/>
  <c r="AB624" i="19"/>
  <c r="AD624" i="19"/>
  <c r="AE624" i="19"/>
  <c r="AG624" i="19"/>
  <c r="AH624" i="19"/>
  <c r="AL624" i="19"/>
  <c r="AM624" i="19"/>
  <c r="AN624" i="19"/>
  <c r="AO624" i="19"/>
  <c r="AP624" i="19"/>
  <c r="AR624" i="19"/>
  <c r="AS624" i="19"/>
  <c r="AT624" i="19"/>
  <c r="AU624" i="19"/>
  <c r="AV624" i="19"/>
  <c r="AW624" i="19"/>
  <c r="AX624" i="19"/>
  <c r="AY624" i="19"/>
  <c r="BA624" i="19"/>
  <c r="BD624" i="19"/>
  <c r="BF624" i="19"/>
  <c r="BG624" i="19"/>
  <c r="BI624" i="19"/>
  <c r="F625" i="19"/>
  <c r="X625" i="19" s="1"/>
  <c r="J625" i="19"/>
  <c r="K625" i="19"/>
  <c r="L625" i="19"/>
  <c r="M625" i="19"/>
  <c r="N625" i="19"/>
  <c r="P625" i="19"/>
  <c r="Q625" i="19"/>
  <c r="R625" i="19"/>
  <c r="S625" i="19"/>
  <c r="T625" i="19"/>
  <c r="U625" i="19"/>
  <c r="V625" i="19"/>
  <c r="W625" i="19"/>
  <c r="Y625" i="19"/>
  <c r="AB625" i="19"/>
  <c r="AD625" i="19"/>
  <c r="AE625" i="19"/>
  <c r="AG625" i="19"/>
  <c r="AH625" i="19"/>
  <c r="BC625" i="19" s="1"/>
  <c r="AL625" i="19"/>
  <c r="AM625" i="19"/>
  <c r="AN625" i="19"/>
  <c r="AO625" i="19"/>
  <c r="AP625" i="19"/>
  <c r="AR625" i="19"/>
  <c r="AS625" i="19"/>
  <c r="AT625" i="19"/>
  <c r="AU625" i="19"/>
  <c r="AV625" i="19"/>
  <c r="AW625" i="19"/>
  <c r="AX625" i="19"/>
  <c r="AY625" i="19"/>
  <c r="BA625" i="19"/>
  <c r="BD625" i="19"/>
  <c r="BF625" i="19"/>
  <c r="BG625" i="19"/>
  <c r="BI625" i="19"/>
  <c r="F626" i="19"/>
  <c r="J626" i="19"/>
  <c r="K626" i="19"/>
  <c r="L626" i="19"/>
  <c r="M626" i="19"/>
  <c r="N626" i="19"/>
  <c r="P626" i="19"/>
  <c r="Q626" i="19"/>
  <c r="R626" i="19"/>
  <c r="S626" i="19"/>
  <c r="T626" i="19"/>
  <c r="U626" i="19"/>
  <c r="V626" i="19"/>
  <c r="W626" i="19"/>
  <c r="Y626" i="19"/>
  <c r="AB626" i="19"/>
  <c r="AD626" i="19"/>
  <c r="AE626" i="19"/>
  <c r="AG626" i="19"/>
  <c r="AH626" i="19"/>
  <c r="AZ626" i="19" s="1"/>
  <c r="AL626" i="19"/>
  <c r="AM626" i="19"/>
  <c r="AN626" i="19"/>
  <c r="AO626" i="19"/>
  <c r="AP626" i="19"/>
  <c r="AR626" i="19"/>
  <c r="AS626" i="19"/>
  <c r="AT626" i="19"/>
  <c r="AU626" i="19"/>
  <c r="AV626" i="19"/>
  <c r="AW626" i="19"/>
  <c r="AX626" i="19"/>
  <c r="AY626" i="19"/>
  <c r="BA626" i="19"/>
  <c r="BD626" i="19"/>
  <c r="BF626" i="19"/>
  <c r="BG626" i="19"/>
  <c r="BI626" i="19"/>
  <c r="F627" i="19"/>
  <c r="AA627" i="19" s="1"/>
  <c r="J627" i="19"/>
  <c r="K627" i="19"/>
  <c r="L627" i="19"/>
  <c r="M627" i="19"/>
  <c r="N627" i="19"/>
  <c r="P627" i="19"/>
  <c r="Q627" i="19"/>
  <c r="R627" i="19"/>
  <c r="S627" i="19"/>
  <c r="T627" i="19"/>
  <c r="U627" i="19"/>
  <c r="V627" i="19"/>
  <c r="W627" i="19"/>
  <c r="Y627" i="19"/>
  <c r="AB627" i="19"/>
  <c r="AD627" i="19"/>
  <c r="AE627" i="19"/>
  <c r="AG627" i="19"/>
  <c r="AH627" i="19"/>
  <c r="AL627" i="19"/>
  <c r="AM627" i="19"/>
  <c r="AN627" i="19"/>
  <c r="AO627" i="19"/>
  <c r="AP627" i="19"/>
  <c r="AR627" i="19"/>
  <c r="AS627" i="19"/>
  <c r="AT627" i="19"/>
  <c r="AU627" i="19"/>
  <c r="AV627" i="19"/>
  <c r="AW627" i="19"/>
  <c r="AX627" i="19"/>
  <c r="AY627" i="19"/>
  <c r="BA627" i="19"/>
  <c r="BD627" i="19"/>
  <c r="BF627" i="19"/>
  <c r="BG627" i="19"/>
  <c r="BI627" i="19"/>
  <c r="F628" i="19"/>
  <c r="AA628" i="19" s="1"/>
  <c r="J628" i="19"/>
  <c r="K628" i="19"/>
  <c r="L628" i="19"/>
  <c r="M628" i="19"/>
  <c r="N628" i="19"/>
  <c r="P628" i="19"/>
  <c r="Q628" i="19"/>
  <c r="R628" i="19"/>
  <c r="S628" i="19"/>
  <c r="T628" i="19"/>
  <c r="U628" i="19"/>
  <c r="V628" i="19"/>
  <c r="W628" i="19"/>
  <c r="Y628" i="19"/>
  <c r="AB628" i="19"/>
  <c r="AD628" i="19"/>
  <c r="AE628" i="19"/>
  <c r="AG628" i="19"/>
  <c r="AH628" i="19"/>
  <c r="AZ628" i="19" s="1"/>
  <c r="AL628" i="19"/>
  <c r="AM628" i="19"/>
  <c r="AN628" i="19"/>
  <c r="AO628" i="19"/>
  <c r="AP628" i="19"/>
  <c r="AR628" i="19"/>
  <c r="AS628" i="19"/>
  <c r="AT628" i="19"/>
  <c r="AU628" i="19"/>
  <c r="AV628" i="19"/>
  <c r="AW628" i="19"/>
  <c r="AX628" i="19"/>
  <c r="AY628" i="19"/>
  <c r="BA628" i="19"/>
  <c r="BD628" i="19"/>
  <c r="BF628" i="19"/>
  <c r="BG628" i="19"/>
  <c r="BI628" i="19"/>
  <c r="F629" i="19"/>
  <c r="AA629" i="19" s="1"/>
  <c r="J629" i="19"/>
  <c r="K629" i="19"/>
  <c r="L629" i="19"/>
  <c r="M629" i="19"/>
  <c r="N629" i="19"/>
  <c r="P629" i="19"/>
  <c r="Q629" i="19"/>
  <c r="R629" i="19"/>
  <c r="S629" i="19"/>
  <c r="T629" i="19"/>
  <c r="U629" i="19"/>
  <c r="V629" i="19"/>
  <c r="W629" i="19"/>
  <c r="Y629" i="19"/>
  <c r="AB629" i="19"/>
  <c r="AD629" i="19"/>
  <c r="AE629" i="19"/>
  <c r="AG629" i="19"/>
  <c r="AH629" i="19"/>
  <c r="BC629" i="19" s="1"/>
  <c r="AL629" i="19"/>
  <c r="AM629" i="19"/>
  <c r="AN629" i="19"/>
  <c r="AO629" i="19"/>
  <c r="AP629" i="19"/>
  <c r="AR629" i="19"/>
  <c r="AS629" i="19"/>
  <c r="AT629" i="19"/>
  <c r="AU629" i="19"/>
  <c r="AV629" i="19"/>
  <c r="AW629" i="19"/>
  <c r="AX629" i="19"/>
  <c r="AY629" i="19"/>
  <c r="BA629" i="19"/>
  <c r="BD629" i="19"/>
  <c r="BF629" i="19"/>
  <c r="BG629" i="19"/>
  <c r="BI629" i="19"/>
  <c r="F630" i="19"/>
  <c r="J630" i="19"/>
  <c r="K630" i="19"/>
  <c r="L630" i="19"/>
  <c r="M630" i="19"/>
  <c r="N630" i="19"/>
  <c r="P630" i="19"/>
  <c r="Q630" i="19"/>
  <c r="R630" i="19"/>
  <c r="S630" i="19"/>
  <c r="T630" i="19"/>
  <c r="U630" i="19"/>
  <c r="V630" i="19"/>
  <c r="W630" i="19"/>
  <c r="Y630" i="19"/>
  <c r="AB630" i="19"/>
  <c r="AD630" i="19"/>
  <c r="AE630" i="19"/>
  <c r="AG630" i="19"/>
  <c r="AH630" i="19"/>
  <c r="BC630" i="19" s="1"/>
  <c r="AL630" i="19"/>
  <c r="AM630" i="19"/>
  <c r="AN630" i="19"/>
  <c r="AO630" i="19"/>
  <c r="AP630" i="19"/>
  <c r="AR630" i="19"/>
  <c r="AS630" i="19"/>
  <c r="AT630" i="19"/>
  <c r="AU630" i="19"/>
  <c r="AV630" i="19"/>
  <c r="AW630" i="19"/>
  <c r="AX630" i="19"/>
  <c r="AY630" i="19"/>
  <c r="BA630" i="19"/>
  <c r="BD630" i="19"/>
  <c r="BF630" i="19"/>
  <c r="BG630" i="19"/>
  <c r="BI630" i="19"/>
  <c r="F631" i="19"/>
  <c r="X631" i="19" s="1"/>
  <c r="J631" i="19"/>
  <c r="K631" i="19"/>
  <c r="L631" i="19"/>
  <c r="M631" i="19"/>
  <c r="N631" i="19"/>
  <c r="P631" i="19"/>
  <c r="Q631" i="19"/>
  <c r="R631" i="19"/>
  <c r="S631" i="19"/>
  <c r="T631" i="19"/>
  <c r="U631" i="19"/>
  <c r="V631" i="19"/>
  <c r="W631" i="19"/>
  <c r="Y631" i="19"/>
  <c r="AB631" i="19"/>
  <c r="AD631" i="19"/>
  <c r="AE631" i="19"/>
  <c r="AG631" i="19"/>
  <c r="AH631" i="19"/>
  <c r="BC631" i="19" s="1"/>
  <c r="AL631" i="19"/>
  <c r="AM631" i="19"/>
  <c r="AN631" i="19"/>
  <c r="AO631" i="19"/>
  <c r="AP631" i="19"/>
  <c r="AR631" i="19"/>
  <c r="AS631" i="19"/>
  <c r="AT631" i="19"/>
  <c r="AU631" i="19"/>
  <c r="AV631" i="19"/>
  <c r="AW631" i="19"/>
  <c r="AX631" i="19"/>
  <c r="AY631" i="19"/>
  <c r="BA631" i="19"/>
  <c r="BD631" i="19"/>
  <c r="BF631" i="19"/>
  <c r="BG631" i="19"/>
  <c r="BI631" i="19"/>
  <c r="F632" i="19"/>
  <c r="J632" i="19"/>
  <c r="K632" i="19"/>
  <c r="L632" i="19"/>
  <c r="M632" i="19"/>
  <c r="N632" i="19"/>
  <c r="P632" i="19"/>
  <c r="Q632" i="19"/>
  <c r="R632" i="19"/>
  <c r="S632" i="19"/>
  <c r="T632" i="19"/>
  <c r="U632" i="19"/>
  <c r="V632" i="19"/>
  <c r="W632" i="19"/>
  <c r="Y632" i="19"/>
  <c r="AB632" i="19"/>
  <c r="AD632" i="19"/>
  <c r="AE632" i="19"/>
  <c r="AG632" i="19"/>
  <c r="AH632" i="19"/>
  <c r="BC632" i="19" s="1"/>
  <c r="AL632" i="19"/>
  <c r="AM632" i="19"/>
  <c r="AN632" i="19"/>
  <c r="AO632" i="19"/>
  <c r="AP632" i="19"/>
  <c r="AR632" i="19"/>
  <c r="AS632" i="19"/>
  <c r="AT632" i="19"/>
  <c r="AU632" i="19"/>
  <c r="AV632" i="19"/>
  <c r="AW632" i="19"/>
  <c r="AX632" i="19"/>
  <c r="AY632" i="19"/>
  <c r="BA632" i="19"/>
  <c r="BD632" i="19"/>
  <c r="BF632" i="19"/>
  <c r="BG632" i="19"/>
  <c r="BI632" i="19"/>
  <c r="F633" i="19"/>
  <c r="AA633" i="19" s="1"/>
  <c r="J633" i="19"/>
  <c r="K633" i="19"/>
  <c r="L633" i="19"/>
  <c r="M633" i="19"/>
  <c r="N633" i="19"/>
  <c r="P633" i="19"/>
  <c r="Q633" i="19"/>
  <c r="R633" i="19"/>
  <c r="S633" i="19"/>
  <c r="T633" i="19"/>
  <c r="U633" i="19"/>
  <c r="V633" i="19"/>
  <c r="W633" i="19"/>
  <c r="Y633" i="19"/>
  <c r="AB633" i="19"/>
  <c r="AD633" i="19"/>
  <c r="AE633" i="19"/>
  <c r="AG633" i="19"/>
  <c r="AH633" i="19"/>
  <c r="BC633" i="19" s="1"/>
  <c r="AL633" i="19"/>
  <c r="AM633" i="19"/>
  <c r="AN633" i="19"/>
  <c r="AO633" i="19"/>
  <c r="AP633" i="19"/>
  <c r="AR633" i="19"/>
  <c r="AS633" i="19"/>
  <c r="AT633" i="19"/>
  <c r="AU633" i="19"/>
  <c r="AV633" i="19"/>
  <c r="AW633" i="19"/>
  <c r="AX633" i="19"/>
  <c r="AY633" i="19"/>
  <c r="BA633" i="19"/>
  <c r="BD633" i="19"/>
  <c r="BF633" i="19"/>
  <c r="BG633" i="19"/>
  <c r="BI633" i="19"/>
  <c r="F634" i="19"/>
  <c r="J634" i="19"/>
  <c r="K634" i="19"/>
  <c r="L634" i="19"/>
  <c r="M634" i="19"/>
  <c r="N634" i="19"/>
  <c r="P634" i="19"/>
  <c r="Q634" i="19"/>
  <c r="R634" i="19"/>
  <c r="S634" i="19"/>
  <c r="T634" i="19"/>
  <c r="U634" i="19"/>
  <c r="V634" i="19"/>
  <c r="W634" i="19"/>
  <c r="Y634" i="19"/>
  <c r="AB634" i="19"/>
  <c r="AD634" i="19"/>
  <c r="AE634" i="19"/>
  <c r="AG634" i="19"/>
  <c r="AH634" i="19"/>
  <c r="AZ634" i="19" s="1"/>
  <c r="AL634" i="19"/>
  <c r="AM634" i="19"/>
  <c r="AN634" i="19"/>
  <c r="AO634" i="19"/>
  <c r="AP634" i="19"/>
  <c r="AR634" i="19"/>
  <c r="AS634" i="19"/>
  <c r="AT634" i="19"/>
  <c r="AU634" i="19"/>
  <c r="AV634" i="19"/>
  <c r="AW634" i="19"/>
  <c r="AX634" i="19"/>
  <c r="AY634" i="19"/>
  <c r="BA634" i="19"/>
  <c r="BD634" i="19"/>
  <c r="BF634" i="19"/>
  <c r="BG634" i="19"/>
  <c r="BI634" i="19"/>
  <c r="F635" i="19"/>
  <c r="X635" i="19" s="1"/>
  <c r="J635" i="19"/>
  <c r="K635" i="19"/>
  <c r="L635" i="19"/>
  <c r="M635" i="19"/>
  <c r="N635" i="19"/>
  <c r="P635" i="19"/>
  <c r="Q635" i="19"/>
  <c r="R635" i="19"/>
  <c r="S635" i="19"/>
  <c r="T635" i="19"/>
  <c r="U635" i="19"/>
  <c r="V635" i="19"/>
  <c r="W635" i="19"/>
  <c r="Y635" i="19"/>
  <c r="AB635" i="19"/>
  <c r="AD635" i="19"/>
  <c r="AE635" i="19"/>
  <c r="AG635" i="19"/>
  <c r="AH635" i="19"/>
  <c r="BC635" i="19" s="1"/>
  <c r="AL635" i="19"/>
  <c r="AM635" i="19"/>
  <c r="AN635" i="19"/>
  <c r="AO635" i="19"/>
  <c r="AP635" i="19"/>
  <c r="AR635" i="19"/>
  <c r="AS635" i="19"/>
  <c r="AT635" i="19"/>
  <c r="AU635" i="19"/>
  <c r="AV635" i="19"/>
  <c r="AW635" i="19"/>
  <c r="AX635" i="19"/>
  <c r="AY635" i="19"/>
  <c r="BA635" i="19"/>
  <c r="BD635" i="19"/>
  <c r="BF635" i="19"/>
  <c r="BG635" i="19"/>
  <c r="BI635" i="19"/>
  <c r="F636" i="19"/>
  <c r="J636" i="19"/>
  <c r="K636" i="19"/>
  <c r="L636" i="19"/>
  <c r="M636" i="19"/>
  <c r="N636" i="19"/>
  <c r="P636" i="19"/>
  <c r="Q636" i="19"/>
  <c r="R636" i="19"/>
  <c r="S636" i="19"/>
  <c r="T636" i="19"/>
  <c r="U636" i="19"/>
  <c r="V636" i="19"/>
  <c r="W636" i="19"/>
  <c r="Y636" i="19"/>
  <c r="AB636" i="19"/>
  <c r="AD636" i="19"/>
  <c r="AE636" i="19"/>
  <c r="AG636" i="19"/>
  <c r="AH636" i="19"/>
  <c r="BC636" i="19" s="1"/>
  <c r="AL636" i="19"/>
  <c r="AM636" i="19"/>
  <c r="AN636" i="19"/>
  <c r="AO636" i="19"/>
  <c r="AP636" i="19"/>
  <c r="AR636" i="19"/>
  <c r="AS636" i="19"/>
  <c r="AT636" i="19"/>
  <c r="AU636" i="19"/>
  <c r="AV636" i="19"/>
  <c r="AW636" i="19"/>
  <c r="AX636" i="19"/>
  <c r="AY636" i="19"/>
  <c r="BA636" i="19"/>
  <c r="BD636" i="19"/>
  <c r="BF636" i="19"/>
  <c r="BG636" i="19"/>
  <c r="BI636" i="19"/>
  <c r="F637" i="19"/>
  <c r="AA637" i="19" s="1"/>
  <c r="J637" i="19"/>
  <c r="K637" i="19"/>
  <c r="L637" i="19"/>
  <c r="M637" i="19"/>
  <c r="N637" i="19"/>
  <c r="P637" i="19"/>
  <c r="Q637" i="19"/>
  <c r="R637" i="19"/>
  <c r="S637" i="19"/>
  <c r="T637" i="19"/>
  <c r="U637" i="19"/>
  <c r="V637" i="19"/>
  <c r="W637" i="19"/>
  <c r="Y637" i="19"/>
  <c r="AB637" i="19"/>
  <c r="AD637" i="19"/>
  <c r="AE637" i="19"/>
  <c r="AG637" i="19"/>
  <c r="AH637" i="19"/>
  <c r="BC637" i="19" s="1"/>
  <c r="AL637" i="19"/>
  <c r="AM637" i="19"/>
  <c r="AN637" i="19"/>
  <c r="AO637" i="19"/>
  <c r="AP637" i="19"/>
  <c r="AR637" i="19"/>
  <c r="AS637" i="19"/>
  <c r="AT637" i="19"/>
  <c r="AU637" i="19"/>
  <c r="AV637" i="19"/>
  <c r="AW637" i="19"/>
  <c r="AX637" i="19"/>
  <c r="AY637" i="19"/>
  <c r="BA637" i="19"/>
  <c r="BD637" i="19"/>
  <c r="BF637" i="19"/>
  <c r="BG637" i="19"/>
  <c r="BI637" i="19"/>
  <c r="F638" i="19"/>
  <c r="AA638" i="19" s="1"/>
  <c r="J638" i="19"/>
  <c r="K638" i="19"/>
  <c r="L638" i="19"/>
  <c r="M638" i="19"/>
  <c r="N638" i="19"/>
  <c r="P638" i="19"/>
  <c r="Q638" i="19"/>
  <c r="R638" i="19"/>
  <c r="S638" i="19"/>
  <c r="T638" i="19"/>
  <c r="U638" i="19"/>
  <c r="V638" i="19"/>
  <c r="W638" i="19"/>
  <c r="Y638" i="19"/>
  <c r="AB638" i="19"/>
  <c r="AD638" i="19"/>
  <c r="AE638" i="19"/>
  <c r="AG638" i="19"/>
  <c r="AH638" i="19"/>
  <c r="AZ638" i="19" s="1"/>
  <c r="AL638" i="19"/>
  <c r="AM638" i="19"/>
  <c r="AN638" i="19"/>
  <c r="AO638" i="19"/>
  <c r="AP638" i="19"/>
  <c r="AR638" i="19"/>
  <c r="AS638" i="19"/>
  <c r="AT638" i="19"/>
  <c r="AU638" i="19"/>
  <c r="AV638" i="19"/>
  <c r="AW638" i="19"/>
  <c r="AX638" i="19"/>
  <c r="AY638" i="19"/>
  <c r="BA638" i="19"/>
  <c r="BD638" i="19"/>
  <c r="BF638" i="19"/>
  <c r="BG638" i="19"/>
  <c r="BI638" i="19"/>
  <c r="F639" i="19"/>
  <c r="X639" i="19" s="1"/>
  <c r="J639" i="19"/>
  <c r="K639" i="19"/>
  <c r="L639" i="19"/>
  <c r="M639" i="19"/>
  <c r="N639" i="19"/>
  <c r="P639" i="19"/>
  <c r="Q639" i="19"/>
  <c r="R639" i="19"/>
  <c r="S639" i="19"/>
  <c r="T639" i="19"/>
  <c r="U639" i="19"/>
  <c r="V639" i="19"/>
  <c r="W639" i="19"/>
  <c r="Y639" i="19"/>
  <c r="AB639" i="19"/>
  <c r="AD639" i="19"/>
  <c r="AE639" i="19"/>
  <c r="AG639" i="19"/>
  <c r="AH639" i="19"/>
  <c r="BC639" i="19" s="1"/>
  <c r="AL639" i="19"/>
  <c r="AM639" i="19"/>
  <c r="AN639" i="19"/>
  <c r="AO639" i="19"/>
  <c r="AP639" i="19"/>
  <c r="AR639" i="19"/>
  <c r="AS639" i="19"/>
  <c r="AT639" i="19"/>
  <c r="AU639" i="19"/>
  <c r="AV639" i="19"/>
  <c r="AW639" i="19"/>
  <c r="AX639" i="19"/>
  <c r="AY639" i="19"/>
  <c r="BA639" i="19"/>
  <c r="BD639" i="19"/>
  <c r="BF639" i="19"/>
  <c r="BG639" i="19"/>
  <c r="BI639" i="19"/>
  <c r="F640" i="19"/>
  <c r="J640" i="19"/>
  <c r="K640" i="19"/>
  <c r="L640" i="19"/>
  <c r="M640" i="19"/>
  <c r="N640" i="19"/>
  <c r="P640" i="19"/>
  <c r="Q640" i="19"/>
  <c r="R640" i="19"/>
  <c r="S640" i="19"/>
  <c r="T640" i="19"/>
  <c r="U640" i="19"/>
  <c r="V640" i="19"/>
  <c r="W640" i="19"/>
  <c r="Y640" i="19"/>
  <c r="AB640" i="19"/>
  <c r="AD640" i="19"/>
  <c r="AE640" i="19"/>
  <c r="AG640" i="19"/>
  <c r="AH640" i="19"/>
  <c r="BC640" i="19" s="1"/>
  <c r="AL640" i="19"/>
  <c r="AM640" i="19"/>
  <c r="AN640" i="19"/>
  <c r="AO640" i="19"/>
  <c r="AP640" i="19"/>
  <c r="AR640" i="19"/>
  <c r="AS640" i="19"/>
  <c r="AT640" i="19"/>
  <c r="AU640" i="19"/>
  <c r="AV640" i="19"/>
  <c r="AW640" i="19"/>
  <c r="AX640" i="19"/>
  <c r="AY640" i="19"/>
  <c r="BA640" i="19"/>
  <c r="BD640" i="19"/>
  <c r="BF640" i="19"/>
  <c r="BG640" i="19"/>
  <c r="BI640" i="19"/>
  <c r="F641" i="19"/>
  <c r="J641" i="19"/>
  <c r="K641" i="19"/>
  <c r="L641" i="19"/>
  <c r="M641" i="19"/>
  <c r="N641" i="19"/>
  <c r="P641" i="19"/>
  <c r="Q641" i="19"/>
  <c r="R641" i="19"/>
  <c r="S641" i="19"/>
  <c r="T641" i="19"/>
  <c r="U641" i="19"/>
  <c r="V641" i="19"/>
  <c r="W641" i="19"/>
  <c r="Y641" i="19"/>
  <c r="AB641" i="19"/>
  <c r="AD641" i="19"/>
  <c r="AE641" i="19"/>
  <c r="AG641" i="19"/>
  <c r="AH641" i="19"/>
  <c r="BC641" i="19" s="1"/>
  <c r="AL641" i="19"/>
  <c r="AM641" i="19"/>
  <c r="AN641" i="19"/>
  <c r="AO641" i="19"/>
  <c r="AP641" i="19"/>
  <c r="AR641" i="19"/>
  <c r="AS641" i="19"/>
  <c r="AT641" i="19"/>
  <c r="AU641" i="19"/>
  <c r="AV641" i="19"/>
  <c r="AW641" i="19"/>
  <c r="AX641" i="19"/>
  <c r="AY641" i="19"/>
  <c r="BA641" i="19"/>
  <c r="BD641" i="19"/>
  <c r="BF641" i="19"/>
  <c r="BG641" i="19"/>
  <c r="BI641" i="19"/>
  <c r="F642" i="19"/>
  <c r="X642" i="19" s="1"/>
  <c r="J642" i="19"/>
  <c r="K642" i="19"/>
  <c r="L642" i="19"/>
  <c r="M642" i="19"/>
  <c r="N642" i="19"/>
  <c r="P642" i="19"/>
  <c r="Q642" i="19"/>
  <c r="R642" i="19"/>
  <c r="S642" i="19"/>
  <c r="T642" i="19"/>
  <c r="U642" i="19"/>
  <c r="V642" i="19"/>
  <c r="W642" i="19"/>
  <c r="Y642" i="19"/>
  <c r="AB642" i="19"/>
  <c r="AD642" i="19"/>
  <c r="AE642" i="19"/>
  <c r="AG642" i="19"/>
  <c r="AH642" i="19"/>
  <c r="AZ642" i="19" s="1"/>
  <c r="AL642" i="19"/>
  <c r="AM642" i="19"/>
  <c r="AN642" i="19"/>
  <c r="AO642" i="19"/>
  <c r="AP642" i="19"/>
  <c r="AR642" i="19"/>
  <c r="AS642" i="19"/>
  <c r="AT642" i="19"/>
  <c r="AU642" i="19"/>
  <c r="AV642" i="19"/>
  <c r="AW642" i="19"/>
  <c r="AX642" i="19"/>
  <c r="AY642" i="19"/>
  <c r="BA642" i="19"/>
  <c r="BD642" i="19"/>
  <c r="BF642" i="19"/>
  <c r="BG642" i="19"/>
  <c r="BI642" i="19"/>
  <c r="F643" i="19"/>
  <c r="X643" i="19" s="1"/>
  <c r="J643" i="19"/>
  <c r="K643" i="19"/>
  <c r="L643" i="19"/>
  <c r="M643" i="19"/>
  <c r="N643" i="19"/>
  <c r="P643" i="19"/>
  <c r="Q643" i="19"/>
  <c r="R643" i="19"/>
  <c r="S643" i="19"/>
  <c r="T643" i="19"/>
  <c r="U643" i="19"/>
  <c r="V643" i="19"/>
  <c r="W643" i="19"/>
  <c r="Y643" i="19"/>
  <c r="AB643" i="19"/>
  <c r="AD643" i="19"/>
  <c r="AE643" i="19"/>
  <c r="AG643" i="19"/>
  <c r="AH643" i="19"/>
  <c r="BC643" i="19" s="1"/>
  <c r="AL643" i="19"/>
  <c r="AM643" i="19"/>
  <c r="AN643" i="19"/>
  <c r="AO643" i="19"/>
  <c r="AP643" i="19"/>
  <c r="AR643" i="19"/>
  <c r="AS643" i="19"/>
  <c r="AT643" i="19"/>
  <c r="AU643" i="19"/>
  <c r="AV643" i="19"/>
  <c r="AW643" i="19"/>
  <c r="AX643" i="19"/>
  <c r="AY643" i="19"/>
  <c r="BA643" i="19"/>
  <c r="BD643" i="19"/>
  <c r="BF643" i="19"/>
  <c r="BG643" i="19"/>
  <c r="BI643" i="19"/>
  <c r="F644" i="19"/>
  <c r="AA644" i="19" s="1"/>
  <c r="J644" i="19"/>
  <c r="K644" i="19"/>
  <c r="L644" i="19"/>
  <c r="M644" i="19"/>
  <c r="N644" i="19"/>
  <c r="P644" i="19"/>
  <c r="Q644" i="19"/>
  <c r="R644" i="19"/>
  <c r="S644" i="19"/>
  <c r="T644" i="19"/>
  <c r="U644" i="19"/>
  <c r="V644" i="19"/>
  <c r="W644" i="19"/>
  <c r="Y644" i="19"/>
  <c r="AB644" i="19"/>
  <c r="AD644" i="19"/>
  <c r="AE644" i="19"/>
  <c r="AG644" i="19"/>
  <c r="AH644" i="19"/>
  <c r="AZ644" i="19" s="1"/>
  <c r="AL644" i="19"/>
  <c r="AM644" i="19"/>
  <c r="AN644" i="19"/>
  <c r="AO644" i="19"/>
  <c r="AP644" i="19"/>
  <c r="AR644" i="19"/>
  <c r="AS644" i="19"/>
  <c r="AT644" i="19"/>
  <c r="AU644" i="19"/>
  <c r="AV644" i="19"/>
  <c r="AW644" i="19"/>
  <c r="AX644" i="19"/>
  <c r="AY644" i="19"/>
  <c r="BA644" i="19"/>
  <c r="BD644" i="19"/>
  <c r="BF644" i="19"/>
  <c r="BG644" i="19"/>
  <c r="BI644" i="19"/>
  <c r="F645" i="19"/>
  <c r="J645" i="19"/>
  <c r="K645" i="19"/>
  <c r="L645" i="19"/>
  <c r="M645" i="19"/>
  <c r="N645" i="19"/>
  <c r="P645" i="19"/>
  <c r="Q645" i="19"/>
  <c r="R645" i="19"/>
  <c r="S645" i="19"/>
  <c r="T645" i="19"/>
  <c r="U645" i="19"/>
  <c r="V645" i="19"/>
  <c r="W645" i="19"/>
  <c r="Y645" i="19"/>
  <c r="AB645" i="19"/>
  <c r="AD645" i="19"/>
  <c r="AE645" i="19"/>
  <c r="AG645" i="19"/>
  <c r="AH645" i="19"/>
  <c r="BC645" i="19" s="1"/>
  <c r="AL645" i="19"/>
  <c r="AM645" i="19"/>
  <c r="AN645" i="19"/>
  <c r="AO645" i="19"/>
  <c r="AP645" i="19"/>
  <c r="AR645" i="19"/>
  <c r="AS645" i="19"/>
  <c r="AT645" i="19"/>
  <c r="AU645" i="19"/>
  <c r="AV645" i="19"/>
  <c r="AW645" i="19"/>
  <c r="AX645" i="19"/>
  <c r="AY645" i="19"/>
  <c r="BA645" i="19"/>
  <c r="BD645" i="19"/>
  <c r="BF645" i="19"/>
  <c r="BG645" i="19"/>
  <c r="BI645" i="19"/>
  <c r="F646" i="19"/>
  <c r="AA646" i="19" s="1"/>
  <c r="J646" i="19"/>
  <c r="K646" i="19"/>
  <c r="L646" i="19"/>
  <c r="M646" i="19"/>
  <c r="N646" i="19"/>
  <c r="P646" i="19"/>
  <c r="Q646" i="19"/>
  <c r="R646" i="19"/>
  <c r="S646" i="19"/>
  <c r="T646" i="19"/>
  <c r="U646" i="19"/>
  <c r="V646" i="19"/>
  <c r="W646" i="19"/>
  <c r="Y646" i="19"/>
  <c r="AB646" i="19"/>
  <c r="AD646" i="19"/>
  <c r="AE646" i="19"/>
  <c r="AG646" i="19"/>
  <c r="AH646" i="19"/>
  <c r="AZ646" i="19" s="1"/>
  <c r="AL646" i="19"/>
  <c r="AM646" i="19"/>
  <c r="AN646" i="19"/>
  <c r="AO646" i="19"/>
  <c r="AP646" i="19"/>
  <c r="AR646" i="19"/>
  <c r="AS646" i="19"/>
  <c r="AT646" i="19"/>
  <c r="AU646" i="19"/>
  <c r="AV646" i="19"/>
  <c r="AW646" i="19"/>
  <c r="AX646" i="19"/>
  <c r="AY646" i="19"/>
  <c r="BA646" i="19"/>
  <c r="BD646" i="19"/>
  <c r="BF646" i="19"/>
  <c r="BG646" i="19"/>
  <c r="BI646" i="19"/>
  <c r="F647" i="19"/>
  <c r="X647" i="19" s="1"/>
  <c r="J647" i="19"/>
  <c r="K647" i="19"/>
  <c r="L647" i="19"/>
  <c r="M647" i="19"/>
  <c r="N647" i="19"/>
  <c r="P647" i="19"/>
  <c r="Q647" i="19"/>
  <c r="R647" i="19"/>
  <c r="S647" i="19"/>
  <c r="T647" i="19"/>
  <c r="U647" i="19"/>
  <c r="V647" i="19"/>
  <c r="W647" i="19"/>
  <c r="Y647" i="19"/>
  <c r="AB647" i="19"/>
  <c r="AD647" i="19"/>
  <c r="AE647" i="19"/>
  <c r="AG647" i="19"/>
  <c r="AH647" i="19"/>
  <c r="BC647" i="19" s="1"/>
  <c r="AL647" i="19"/>
  <c r="AM647" i="19"/>
  <c r="AN647" i="19"/>
  <c r="AO647" i="19"/>
  <c r="AP647" i="19"/>
  <c r="AR647" i="19"/>
  <c r="AS647" i="19"/>
  <c r="AT647" i="19"/>
  <c r="AU647" i="19"/>
  <c r="AV647" i="19"/>
  <c r="AW647" i="19"/>
  <c r="AX647" i="19"/>
  <c r="AY647" i="19"/>
  <c r="BA647" i="19"/>
  <c r="BD647" i="19"/>
  <c r="BF647" i="19"/>
  <c r="BG647" i="19"/>
  <c r="BI647" i="19"/>
  <c r="F648" i="19"/>
  <c r="J648" i="19"/>
  <c r="K648" i="19"/>
  <c r="L648" i="19"/>
  <c r="M648" i="19"/>
  <c r="N648" i="19"/>
  <c r="P648" i="19"/>
  <c r="Q648" i="19"/>
  <c r="R648" i="19"/>
  <c r="S648" i="19"/>
  <c r="T648" i="19"/>
  <c r="U648" i="19"/>
  <c r="V648" i="19"/>
  <c r="W648" i="19"/>
  <c r="Y648" i="19"/>
  <c r="AB648" i="19"/>
  <c r="AD648" i="19"/>
  <c r="AE648" i="19"/>
  <c r="AG648" i="19"/>
  <c r="AH648" i="19"/>
  <c r="BC648" i="19" s="1"/>
  <c r="AL648" i="19"/>
  <c r="AM648" i="19"/>
  <c r="AN648" i="19"/>
  <c r="AO648" i="19"/>
  <c r="AP648" i="19"/>
  <c r="AR648" i="19"/>
  <c r="AS648" i="19"/>
  <c r="AT648" i="19"/>
  <c r="AU648" i="19"/>
  <c r="AV648" i="19"/>
  <c r="AW648" i="19"/>
  <c r="AX648" i="19"/>
  <c r="AY648" i="19"/>
  <c r="BA648" i="19"/>
  <c r="BD648" i="19"/>
  <c r="BF648" i="19"/>
  <c r="BG648" i="19"/>
  <c r="BI648" i="19"/>
  <c r="F649" i="19"/>
  <c r="J649" i="19"/>
  <c r="K649" i="19"/>
  <c r="L649" i="19"/>
  <c r="M649" i="19"/>
  <c r="N649" i="19"/>
  <c r="P649" i="19"/>
  <c r="Q649" i="19"/>
  <c r="R649" i="19"/>
  <c r="S649" i="19"/>
  <c r="T649" i="19"/>
  <c r="U649" i="19"/>
  <c r="V649" i="19"/>
  <c r="W649" i="19"/>
  <c r="Y649" i="19"/>
  <c r="AB649" i="19"/>
  <c r="AD649" i="19"/>
  <c r="AE649" i="19"/>
  <c r="AG649" i="19"/>
  <c r="AH649" i="19"/>
  <c r="BC649" i="19" s="1"/>
  <c r="AL649" i="19"/>
  <c r="AM649" i="19"/>
  <c r="AN649" i="19"/>
  <c r="AO649" i="19"/>
  <c r="AP649" i="19"/>
  <c r="AR649" i="19"/>
  <c r="AS649" i="19"/>
  <c r="AT649" i="19"/>
  <c r="AU649" i="19"/>
  <c r="AV649" i="19"/>
  <c r="AW649" i="19"/>
  <c r="AX649" i="19"/>
  <c r="AY649" i="19"/>
  <c r="BA649" i="19"/>
  <c r="BD649" i="19"/>
  <c r="BF649" i="19"/>
  <c r="BG649" i="19"/>
  <c r="BI649" i="19"/>
  <c r="F650" i="19"/>
  <c r="AA650" i="19" s="1"/>
  <c r="J650" i="19"/>
  <c r="K650" i="19"/>
  <c r="L650" i="19"/>
  <c r="M650" i="19"/>
  <c r="N650" i="19"/>
  <c r="P650" i="19"/>
  <c r="Q650" i="19"/>
  <c r="R650" i="19"/>
  <c r="S650" i="19"/>
  <c r="T650" i="19"/>
  <c r="U650" i="19"/>
  <c r="V650" i="19"/>
  <c r="W650" i="19"/>
  <c r="Y650" i="19"/>
  <c r="AB650" i="19"/>
  <c r="AD650" i="19"/>
  <c r="AE650" i="19"/>
  <c r="AG650" i="19"/>
  <c r="AH650" i="19"/>
  <c r="AZ650" i="19" s="1"/>
  <c r="AL650" i="19"/>
  <c r="AM650" i="19"/>
  <c r="AN650" i="19"/>
  <c r="AO650" i="19"/>
  <c r="AP650" i="19"/>
  <c r="AR650" i="19"/>
  <c r="AS650" i="19"/>
  <c r="AT650" i="19"/>
  <c r="AU650" i="19"/>
  <c r="AV650" i="19"/>
  <c r="AW650" i="19"/>
  <c r="AX650" i="19"/>
  <c r="AY650" i="19"/>
  <c r="BA650" i="19"/>
  <c r="BD650" i="19"/>
  <c r="BF650" i="19"/>
  <c r="BG650" i="19"/>
  <c r="BI650" i="19"/>
  <c r="F651" i="19"/>
  <c r="X651" i="19" s="1"/>
  <c r="J651" i="19"/>
  <c r="K651" i="19"/>
  <c r="L651" i="19"/>
  <c r="M651" i="19"/>
  <c r="N651" i="19"/>
  <c r="P651" i="19"/>
  <c r="Q651" i="19"/>
  <c r="R651" i="19"/>
  <c r="S651" i="19"/>
  <c r="T651" i="19"/>
  <c r="U651" i="19"/>
  <c r="V651" i="19"/>
  <c r="W651" i="19"/>
  <c r="Y651" i="19"/>
  <c r="AB651" i="19"/>
  <c r="AD651" i="19"/>
  <c r="AE651" i="19"/>
  <c r="AG651" i="19"/>
  <c r="AH651" i="19"/>
  <c r="BC651" i="19" s="1"/>
  <c r="AL651" i="19"/>
  <c r="AM651" i="19"/>
  <c r="AN651" i="19"/>
  <c r="AO651" i="19"/>
  <c r="AP651" i="19"/>
  <c r="AR651" i="19"/>
  <c r="AS651" i="19"/>
  <c r="AT651" i="19"/>
  <c r="AU651" i="19"/>
  <c r="AV651" i="19"/>
  <c r="AW651" i="19"/>
  <c r="AX651" i="19"/>
  <c r="AY651" i="19"/>
  <c r="BA651" i="19"/>
  <c r="BD651" i="19"/>
  <c r="BF651" i="19"/>
  <c r="BG651" i="19"/>
  <c r="BI651" i="19"/>
  <c r="F652" i="19"/>
  <c r="J652" i="19"/>
  <c r="K652" i="19"/>
  <c r="L652" i="19"/>
  <c r="M652" i="19"/>
  <c r="N652" i="19"/>
  <c r="P652" i="19"/>
  <c r="Q652" i="19"/>
  <c r="R652" i="19"/>
  <c r="S652" i="19"/>
  <c r="T652" i="19"/>
  <c r="U652" i="19"/>
  <c r="V652" i="19"/>
  <c r="W652" i="19"/>
  <c r="Y652" i="19"/>
  <c r="AB652" i="19"/>
  <c r="AD652" i="19"/>
  <c r="AE652" i="19"/>
  <c r="AG652" i="19"/>
  <c r="AH652" i="19"/>
  <c r="AZ652" i="19" s="1"/>
  <c r="AL652" i="19"/>
  <c r="AM652" i="19"/>
  <c r="AN652" i="19"/>
  <c r="AO652" i="19"/>
  <c r="AP652" i="19"/>
  <c r="AR652" i="19"/>
  <c r="AS652" i="19"/>
  <c r="AT652" i="19"/>
  <c r="AU652" i="19"/>
  <c r="AV652" i="19"/>
  <c r="AW652" i="19"/>
  <c r="AX652" i="19"/>
  <c r="AY652" i="19"/>
  <c r="BA652" i="19"/>
  <c r="BD652" i="19"/>
  <c r="BF652" i="19"/>
  <c r="BG652" i="19"/>
  <c r="BI652" i="19"/>
  <c r="F653" i="19"/>
  <c r="AA653" i="19" s="1"/>
  <c r="J653" i="19"/>
  <c r="K653" i="19"/>
  <c r="L653" i="19"/>
  <c r="M653" i="19"/>
  <c r="N653" i="19"/>
  <c r="P653" i="19"/>
  <c r="Q653" i="19"/>
  <c r="R653" i="19"/>
  <c r="S653" i="19"/>
  <c r="T653" i="19"/>
  <c r="U653" i="19"/>
  <c r="V653" i="19"/>
  <c r="W653" i="19"/>
  <c r="Y653" i="19"/>
  <c r="AB653" i="19"/>
  <c r="AD653" i="19"/>
  <c r="AE653" i="19"/>
  <c r="AG653" i="19"/>
  <c r="AH653" i="19"/>
  <c r="BC653" i="19" s="1"/>
  <c r="AL653" i="19"/>
  <c r="AM653" i="19"/>
  <c r="AN653" i="19"/>
  <c r="AO653" i="19"/>
  <c r="AP653" i="19"/>
  <c r="AR653" i="19"/>
  <c r="AS653" i="19"/>
  <c r="AT653" i="19"/>
  <c r="AU653" i="19"/>
  <c r="AV653" i="19"/>
  <c r="AW653" i="19"/>
  <c r="AX653" i="19"/>
  <c r="AY653" i="19"/>
  <c r="BA653" i="19"/>
  <c r="BD653" i="19"/>
  <c r="BF653" i="19"/>
  <c r="BG653" i="19"/>
  <c r="BI653" i="19"/>
  <c r="F654" i="19"/>
  <c r="AA654" i="19" s="1"/>
  <c r="J654" i="19"/>
  <c r="K654" i="19"/>
  <c r="L654" i="19"/>
  <c r="M654" i="19"/>
  <c r="N654" i="19"/>
  <c r="P654" i="19"/>
  <c r="Q654" i="19"/>
  <c r="R654" i="19"/>
  <c r="S654" i="19"/>
  <c r="T654" i="19"/>
  <c r="U654" i="19"/>
  <c r="V654" i="19"/>
  <c r="W654" i="19"/>
  <c r="Y654" i="19"/>
  <c r="AB654" i="19"/>
  <c r="AD654" i="19"/>
  <c r="AE654" i="19"/>
  <c r="AG654" i="19"/>
  <c r="AH654" i="19"/>
  <c r="AZ654" i="19" s="1"/>
  <c r="AL654" i="19"/>
  <c r="AM654" i="19"/>
  <c r="AN654" i="19"/>
  <c r="AO654" i="19"/>
  <c r="AP654" i="19"/>
  <c r="AR654" i="19"/>
  <c r="AS654" i="19"/>
  <c r="AT654" i="19"/>
  <c r="AU654" i="19"/>
  <c r="AV654" i="19"/>
  <c r="AW654" i="19"/>
  <c r="AX654" i="19"/>
  <c r="AY654" i="19"/>
  <c r="BA654" i="19"/>
  <c r="BD654" i="19"/>
  <c r="BF654" i="19"/>
  <c r="BG654" i="19"/>
  <c r="BI654" i="19"/>
  <c r="F655" i="19"/>
  <c r="X655" i="19" s="1"/>
  <c r="J655" i="19"/>
  <c r="K655" i="19"/>
  <c r="L655" i="19"/>
  <c r="M655" i="19"/>
  <c r="N655" i="19"/>
  <c r="P655" i="19"/>
  <c r="Q655" i="19"/>
  <c r="R655" i="19"/>
  <c r="S655" i="19"/>
  <c r="T655" i="19"/>
  <c r="U655" i="19"/>
  <c r="V655" i="19"/>
  <c r="W655" i="19"/>
  <c r="Y655" i="19"/>
  <c r="AB655" i="19"/>
  <c r="AD655" i="19"/>
  <c r="AE655" i="19"/>
  <c r="AG655" i="19"/>
  <c r="AH655" i="19"/>
  <c r="BC655" i="19" s="1"/>
  <c r="AL655" i="19"/>
  <c r="AM655" i="19"/>
  <c r="AN655" i="19"/>
  <c r="AO655" i="19"/>
  <c r="AP655" i="19"/>
  <c r="AR655" i="19"/>
  <c r="AS655" i="19"/>
  <c r="AT655" i="19"/>
  <c r="AU655" i="19"/>
  <c r="AV655" i="19"/>
  <c r="AW655" i="19"/>
  <c r="AX655" i="19"/>
  <c r="AY655" i="19"/>
  <c r="BA655" i="19"/>
  <c r="BD655" i="19"/>
  <c r="BF655" i="19"/>
  <c r="BG655" i="19"/>
  <c r="BI655" i="19"/>
  <c r="F656" i="19"/>
  <c r="AA656" i="19" s="1"/>
  <c r="J656" i="19"/>
  <c r="K656" i="19"/>
  <c r="L656" i="19"/>
  <c r="M656" i="19"/>
  <c r="N656" i="19"/>
  <c r="P656" i="19"/>
  <c r="Q656" i="19"/>
  <c r="R656" i="19"/>
  <c r="S656" i="19"/>
  <c r="T656" i="19"/>
  <c r="U656" i="19"/>
  <c r="V656" i="19"/>
  <c r="W656" i="19"/>
  <c r="Y656" i="19"/>
  <c r="AB656" i="19"/>
  <c r="AD656" i="19"/>
  <c r="AE656" i="19"/>
  <c r="AG656" i="19"/>
  <c r="AH656" i="19"/>
  <c r="AZ656" i="19" s="1"/>
  <c r="AL656" i="19"/>
  <c r="AM656" i="19"/>
  <c r="AN656" i="19"/>
  <c r="AO656" i="19"/>
  <c r="AP656" i="19"/>
  <c r="AR656" i="19"/>
  <c r="AS656" i="19"/>
  <c r="AT656" i="19"/>
  <c r="AU656" i="19"/>
  <c r="AV656" i="19"/>
  <c r="AW656" i="19"/>
  <c r="AX656" i="19"/>
  <c r="AY656" i="19"/>
  <c r="BA656" i="19"/>
  <c r="BD656" i="19"/>
  <c r="BF656" i="19"/>
  <c r="BG656" i="19"/>
  <c r="BI656" i="19"/>
  <c r="F657" i="19"/>
  <c r="J657" i="19"/>
  <c r="K657" i="19"/>
  <c r="L657" i="19"/>
  <c r="M657" i="19"/>
  <c r="N657" i="19"/>
  <c r="P657" i="19"/>
  <c r="Q657" i="19"/>
  <c r="R657" i="19"/>
  <c r="S657" i="19"/>
  <c r="T657" i="19"/>
  <c r="U657" i="19"/>
  <c r="V657" i="19"/>
  <c r="W657" i="19"/>
  <c r="Y657" i="19"/>
  <c r="AB657" i="19"/>
  <c r="AD657" i="19"/>
  <c r="AE657" i="19"/>
  <c r="AG657" i="19"/>
  <c r="AH657" i="19"/>
  <c r="BC657" i="19" s="1"/>
  <c r="AL657" i="19"/>
  <c r="AM657" i="19"/>
  <c r="AN657" i="19"/>
  <c r="AO657" i="19"/>
  <c r="AP657" i="19"/>
  <c r="AR657" i="19"/>
  <c r="AS657" i="19"/>
  <c r="AT657" i="19"/>
  <c r="AU657" i="19"/>
  <c r="AV657" i="19"/>
  <c r="AW657" i="19"/>
  <c r="AX657" i="19"/>
  <c r="AY657" i="19"/>
  <c r="BA657" i="19"/>
  <c r="BD657" i="19"/>
  <c r="BF657" i="19"/>
  <c r="BG657" i="19"/>
  <c r="BI657" i="19"/>
  <c r="F658" i="19"/>
  <c r="X658" i="19" s="1"/>
  <c r="J658" i="19"/>
  <c r="K658" i="19"/>
  <c r="L658" i="19"/>
  <c r="M658" i="19"/>
  <c r="N658" i="19"/>
  <c r="P658" i="19"/>
  <c r="Q658" i="19"/>
  <c r="R658" i="19"/>
  <c r="S658" i="19"/>
  <c r="T658" i="19"/>
  <c r="U658" i="19"/>
  <c r="V658" i="19"/>
  <c r="W658" i="19"/>
  <c r="Y658" i="19"/>
  <c r="AB658" i="19"/>
  <c r="AD658" i="19"/>
  <c r="AE658" i="19"/>
  <c r="AG658" i="19"/>
  <c r="AH658" i="19"/>
  <c r="AZ658" i="19" s="1"/>
  <c r="AL658" i="19"/>
  <c r="AM658" i="19"/>
  <c r="AN658" i="19"/>
  <c r="AO658" i="19"/>
  <c r="AP658" i="19"/>
  <c r="AR658" i="19"/>
  <c r="AS658" i="19"/>
  <c r="AT658" i="19"/>
  <c r="AU658" i="19"/>
  <c r="AV658" i="19"/>
  <c r="AW658" i="19"/>
  <c r="AX658" i="19"/>
  <c r="AY658" i="19"/>
  <c r="BA658" i="19"/>
  <c r="BD658" i="19"/>
  <c r="BF658" i="19"/>
  <c r="BG658" i="19"/>
  <c r="BI658" i="19"/>
  <c r="F659" i="19"/>
  <c r="X659" i="19" s="1"/>
  <c r="J659" i="19"/>
  <c r="K659" i="19"/>
  <c r="L659" i="19"/>
  <c r="M659" i="19"/>
  <c r="N659" i="19"/>
  <c r="P659" i="19"/>
  <c r="Q659" i="19"/>
  <c r="R659" i="19"/>
  <c r="S659" i="19"/>
  <c r="T659" i="19"/>
  <c r="U659" i="19"/>
  <c r="V659" i="19"/>
  <c r="W659" i="19"/>
  <c r="Y659" i="19"/>
  <c r="AB659" i="19"/>
  <c r="AD659" i="19"/>
  <c r="AE659" i="19"/>
  <c r="AG659" i="19"/>
  <c r="AH659" i="19"/>
  <c r="BC659" i="19" s="1"/>
  <c r="AL659" i="19"/>
  <c r="AM659" i="19"/>
  <c r="AN659" i="19"/>
  <c r="AO659" i="19"/>
  <c r="AP659" i="19"/>
  <c r="AR659" i="19"/>
  <c r="AS659" i="19"/>
  <c r="AT659" i="19"/>
  <c r="AU659" i="19"/>
  <c r="AV659" i="19"/>
  <c r="AW659" i="19"/>
  <c r="AX659" i="19"/>
  <c r="AY659" i="19"/>
  <c r="BA659" i="19"/>
  <c r="BD659" i="19"/>
  <c r="BF659" i="19"/>
  <c r="BG659" i="19"/>
  <c r="BI659" i="19"/>
  <c r="F660" i="19"/>
  <c r="AA660" i="19" s="1"/>
  <c r="J660" i="19"/>
  <c r="K660" i="19"/>
  <c r="L660" i="19"/>
  <c r="M660" i="19"/>
  <c r="N660" i="19"/>
  <c r="P660" i="19"/>
  <c r="Q660" i="19"/>
  <c r="R660" i="19"/>
  <c r="S660" i="19"/>
  <c r="T660" i="19"/>
  <c r="U660" i="19"/>
  <c r="V660" i="19"/>
  <c r="W660" i="19"/>
  <c r="Y660" i="19"/>
  <c r="AB660" i="19"/>
  <c r="AD660" i="19"/>
  <c r="AE660" i="19"/>
  <c r="AG660" i="19"/>
  <c r="AH660" i="19"/>
  <c r="AL660" i="19"/>
  <c r="AM660" i="19"/>
  <c r="AN660" i="19"/>
  <c r="AO660" i="19"/>
  <c r="AP660" i="19"/>
  <c r="AR660" i="19"/>
  <c r="AS660" i="19"/>
  <c r="AT660" i="19"/>
  <c r="AU660" i="19"/>
  <c r="AV660" i="19"/>
  <c r="AW660" i="19"/>
  <c r="AX660" i="19"/>
  <c r="AY660" i="19"/>
  <c r="BA660" i="19"/>
  <c r="BD660" i="19"/>
  <c r="BF660" i="19"/>
  <c r="BG660" i="19"/>
  <c r="BI660" i="19"/>
  <c r="F661" i="19"/>
  <c r="J661" i="19"/>
  <c r="K661" i="19"/>
  <c r="L661" i="19"/>
  <c r="M661" i="19"/>
  <c r="N661" i="19"/>
  <c r="P661" i="19"/>
  <c r="Q661" i="19"/>
  <c r="R661" i="19"/>
  <c r="S661" i="19"/>
  <c r="T661" i="19"/>
  <c r="U661" i="19"/>
  <c r="V661" i="19"/>
  <c r="W661" i="19"/>
  <c r="Y661" i="19"/>
  <c r="AB661" i="19"/>
  <c r="AD661" i="19"/>
  <c r="AE661" i="19"/>
  <c r="AG661" i="19"/>
  <c r="AH661" i="19"/>
  <c r="BC661" i="19" s="1"/>
  <c r="AL661" i="19"/>
  <c r="AM661" i="19"/>
  <c r="AN661" i="19"/>
  <c r="AO661" i="19"/>
  <c r="AP661" i="19"/>
  <c r="AR661" i="19"/>
  <c r="AS661" i="19"/>
  <c r="AT661" i="19"/>
  <c r="AU661" i="19"/>
  <c r="AV661" i="19"/>
  <c r="AW661" i="19"/>
  <c r="AX661" i="19"/>
  <c r="AY661" i="19"/>
  <c r="BA661" i="19"/>
  <c r="BD661" i="19"/>
  <c r="BF661" i="19"/>
  <c r="BG661" i="19"/>
  <c r="BI661" i="19"/>
  <c r="F662" i="19"/>
  <c r="AA662" i="19" s="1"/>
  <c r="J662" i="19"/>
  <c r="K662" i="19"/>
  <c r="L662" i="19"/>
  <c r="M662" i="19"/>
  <c r="N662" i="19"/>
  <c r="P662" i="19"/>
  <c r="Q662" i="19"/>
  <c r="R662" i="19"/>
  <c r="S662" i="19"/>
  <c r="T662" i="19"/>
  <c r="U662" i="19"/>
  <c r="V662" i="19"/>
  <c r="W662" i="19"/>
  <c r="Y662" i="19"/>
  <c r="AB662" i="19"/>
  <c r="AD662" i="19"/>
  <c r="AE662" i="19"/>
  <c r="AG662" i="19"/>
  <c r="AH662" i="19"/>
  <c r="BC662" i="19" s="1"/>
  <c r="AL662" i="19"/>
  <c r="AM662" i="19"/>
  <c r="AN662" i="19"/>
  <c r="AO662" i="19"/>
  <c r="AP662" i="19"/>
  <c r="AR662" i="19"/>
  <c r="AS662" i="19"/>
  <c r="AT662" i="19"/>
  <c r="AU662" i="19"/>
  <c r="AV662" i="19"/>
  <c r="AW662" i="19"/>
  <c r="AX662" i="19"/>
  <c r="AY662" i="19"/>
  <c r="BA662" i="19"/>
  <c r="BD662" i="19"/>
  <c r="BF662" i="19"/>
  <c r="BG662" i="19"/>
  <c r="BI662" i="19"/>
  <c r="F663" i="19"/>
  <c r="X663" i="19" s="1"/>
  <c r="J663" i="19"/>
  <c r="K663" i="19"/>
  <c r="L663" i="19"/>
  <c r="M663" i="19"/>
  <c r="N663" i="19"/>
  <c r="P663" i="19"/>
  <c r="Q663" i="19"/>
  <c r="R663" i="19"/>
  <c r="S663" i="19"/>
  <c r="T663" i="19"/>
  <c r="U663" i="19"/>
  <c r="V663" i="19"/>
  <c r="W663" i="19"/>
  <c r="Y663" i="19"/>
  <c r="AB663" i="19"/>
  <c r="AD663" i="19"/>
  <c r="AE663" i="19"/>
  <c r="AG663" i="19"/>
  <c r="AH663" i="19"/>
  <c r="AL663" i="19"/>
  <c r="AM663" i="19"/>
  <c r="AN663" i="19"/>
  <c r="AO663" i="19"/>
  <c r="AP663" i="19"/>
  <c r="AR663" i="19"/>
  <c r="AS663" i="19"/>
  <c r="AT663" i="19"/>
  <c r="AU663" i="19"/>
  <c r="AV663" i="19"/>
  <c r="AW663" i="19"/>
  <c r="AX663" i="19"/>
  <c r="AY663" i="19"/>
  <c r="BA663" i="19"/>
  <c r="BD663" i="19"/>
  <c r="BF663" i="19"/>
  <c r="BG663" i="19"/>
  <c r="BI663" i="19"/>
  <c r="F664" i="19"/>
  <c r="AA664" i="19" s="1"/>
  <c r="J664" i="19"/>
  <c r="K664" i="19"/>
  <c r="L664" i="19"/>
  <c r="M664" i="19"/>
  <c r="N664" i="19"/>
  <c r="P664" i="19"/>
  <c r="Q664" i="19"/>
  <c r="R664" i="19"/>
  <c r="S664" i="19"/>
  <c r="T664" i="19"/>
  <c r="U664" i="19"/>
  <c r="V664" i="19"/>
  <c r="W664" i="19"/>
  <c r="Y664" i="19"/>
  <c r="AB664" i="19"/>
  <c r="AD664" i="19"/>
  <c r="AE664" i="19"/>
  <c r="AG664" i="19"/>
  <c r="AH664" i="19"/>
  <c r="AL664" i="19"/>
  <c r="AM664" i="19"/>
  <c r="AN664" i="19"/>
  <c r="AO664" i="19"/>
  <c r="AP664" i="19"/>
  <c r="AR664" i="19"/>
  <c r="AS664" i="19"/>
  <c r="AT664" i="19"/>
  <c r="AU664" i="19"/>
  <c r="AV664" i="19"/>
  <c r="AW664" i="19"/>
  <c r="AX664" i="19"/>
  <c r="AY664" i="19"/>
  <c r="BA664" i="19"/>
  <c r="BD664" i="19"/>
  <c r="BF664" i="19"/>
  <c r="BG664" i="19"/>
  <c r="BI664" i="19"/>
  <c r="F665" i="19"/>
  <c r="AA665" i="19" s="1"/>
  <c r="J665" i="19"/>
  <c r="K665" i="19"/>
  <c r="L665" i="19"/>
  <c r="M665" i="19"/>
  <c r="N665" i="19"/>
  <c r="P665" i="19"/>
  <c r="Q665" i="19"/>
  <c r="R665" i="19"/>
  <c r="S665" i="19"/>
  <c r="T665" i="19"/>
  <c r="U665" i="19"/>
  <c r="V665" i="19"/>
  <c r="W665" i="19"/>
  <c r="Y665" i="19"/>
  <c r="AB665" i="19"/>
  <c r="AD665" i="19"/>
  <c r="AE665" i="19"/>
  <c r="AG665" i="19"/>
  <c r="AH665" i="19"/>
  <c r="BC665" i="19" s="1"/>
  <c r="AL665" i="19"/>
  <c r="AM665" i="19"/>
  <c r="AN665" i="19"/>
  <c r="AO665" i="19"/>
  <c r="AP665" i="19"/>
  <c r="AR665" i="19"/>
  <c r="AS665" i="19"/>
  <c r="AT665" i="19"/>
  <c r="AU665" i="19"/>
  <c r="AV665" i="19"/>
  <c r="AW665" i="19"/>
  <c r="AX665" i="19"/>
  <c r="AY665" i="19"/>
  <c r="BA665" i="19"/>
  <c r="BD665" i="19"/>
  <c r="BF665" i="19"/>
  <c r="BG665" i="19"/>
  <c r="BI665" i="19"/>
  <c r="F666" i="19"/>
  <c r="J666" i="19"/>
  <c r="K666" i="19"/>
  <c r="L666" i="19"/>
  <c r="M666" i="19"/>
  <c r="N666" i="19"/>
  <c r="P666" i="19"/>
  <c r="Q666" i="19"/>
  <c r="R666" i="19"/>
  <c r="S666" i="19"/>
  <c r="T666" i="19"/>
  <c r="U666" i="19"/>
  <c r="V666" i="19"/>
  <c r="W666" i="19"/>
  <c r="Y666" i="19"/>
  <c r="AB666" i="19"/>
  <c r="AD666" i="19"/>
  <c r="AE666" i="19"/>
  <c r="AG666" i="19"/>
  <c r="AH666" i="19"/>
  <c r="AL666" i="19"/>
  <c r="AM666" i="19"/>
  <c r="AN666" i="19"/>
  <c r="AO666" i="19"/>
  <c r="AP666" i="19"/>
  <c r="AR666" i="19"/>
  <c r="AS666" i="19"/>
  <c r="AT666" i="19"/>
  <c r="AU666" i="19"/>
  <c r="AV666" i="19"/>
  <c r="AW666" i="19"/>
  <c r="AX666" i="19"/>
  <c r="AY666" i="19"/>
  <c r="BA666" i="19"/>
  <c r="BD666" i="19"/>
  <c r="BF666" i="19"/>
  <c r="BG666" i="19"/>
  <c r="BI666" i="19"/>
  <c r="F667" i="19"/>
  <c r="X667" i="19" s="1"/>
  <c r="J667" i="19"/>
  <c r="K667" i="19"/>
  <c r="L667" i="19"/>
  <c r="M667" i="19"/>
  <c r="N667" i="19"/>
  <c r="P667" i="19"/>
  <c r="Q667" i="19"/>
  <c r="R667" i="19"/>
  <c r="S667" i="19"/>
  <c r="T667" i="19"/>
  <c r="U667" i="19"/>
  <c r="V667" i="19"/>
  <c r="W667" i="19"/>
  <c r="Y667" i="19"/>
  <c r="AB667" i="19"/>
  <c r="AD667" i="19"/>
  <c r="AE667" i="19"/>
  <c r="AG667" i="19"/>
  <c r="AH667" i="19"/>
  <c r="AL667" i="19"/>
  <c r="AM667" i="19"/>
  <c r="AN667" i="19"/>
  <c r="AO667" i="19"/>
  <c r="AP667" i="19"/>
  <c r="AR667" i="19"/>
  <c r="AS667" i="19"/>
  <c r="AT667" i="19"/>
  <c r="AU667" i="19"/>
  <c r="AV667" i="19"/>
  <c r="AW667" i="19"/>
  <c r="AX667" i="19"/>
  <c r="AY667" i="19"/>
  <c r="BA667" i="19"/>
  <c r="BD667" i="19"/>
  <c r="BF667" i="19"/>
  <c r="BG667" i="19"/>
  <c r="BI667" i="19"/>
  <c r="F668" i="19"/>
  <c r="J668" i="19"/>
  <c r="K668" i="19"/>
  <c r="L668" i="19"/>
  <c r="M668" i="19"/>
  <c r="N668" i="19"/>
  <c r="P668" i="19"/>
  <c r="Q668" i="19"/>
  <c r="R668" i="19"/>
  <c r="S668" i="19"/>
  <c r="T668" i="19"/>
  <c r="U668" i="19"/>
  <c r="V668" i="19"/>
  <c r="W668" i="19"/>
  <c r="Y668" i="19"/>
  <c r="AB668" i="19"/>
  <c r="AD668" i="19"/>
  <c r="AE668" i="19"/>
  <c r="AG668" i="19"/>
  <c r="AH668" i="19"/>
  <c r="BC668" i="19" s="1"/>
  <c r="AL668" i="19"/>
  <c r="AM668" i="19"/>
  <c r="AN668" i="19"/>
  <c r="AO668" i="19"/>
  <c r="AP668" i="19"/>
  <c r="AR668" i="19"/>
  <c r="AS668" i="19"/>
  <c r="AT668" i="19"/>
  <c r="AU668" i="19"/>
  <c r="AV668" i="19"/>
  <c r="AW668" i="19"/>
  <c r="AX668" i="19"/>
  <c r="AY668" i="19"/>
  <c r="BA668" i="19"/>
  <c r="BD668" i="19"/>
  <c r="BF668" i="19"/>
  <c r="BG668" i="19"/>
  <c r="BI668" i="19"/>
  <c r="F669" i="19"/>
  <c r="X669" i="19" s="1"/>
  <c r="J669" i="19"/>
  <c r="K669" i="19"/>
  <c r="L669" i="19"/>
  <c r="M669" i="19"/>
  <c r="N669" i="19"/>
  <c r="P669" i="19"/>
  <c r="Q669" i="19"/>
  <c r="R669" i="19"/>
  <c r="S669" i="19"/>
  <c r="T669" i="19"/>
  <c r="U669" i="19"/>
  <c r="V669" i="19"/>
  <c r="W669" i="19"/>
  <c r="Y669" i="19"/>
  <c r="AB669" i="19"/>
  <c r="AD669" i="19"/>
  <c r="AE669" i="19"/>
  <c r="AG669" i="19"/>
  <c r="AH669" i="19"/>
  <c r="BC669" i="19" s="1"/>
  <c r="AL669" i="19"/>
  <c r="AM669" i="19"/>
  <c r="AN669" i="19"/>
  <c r="AO669" i="19"/>
  <c r="AP669" i="19"/>
  <c r="AR669" i="19"/>
  <c r="AS669" i="19"/>
  <c r="AT669" i="19"/>
  <c r="AU669" i="19"/>
  <c r="AV669" i="19"/>
  <c r="AW669" i="19"/>
  <c r="AX669" i="19"/>
  <c r="AY669" i="19"/>
  <c r="BA669" i="19"/>
  <c r="BD669" i="19"/>
  <c r="BF669" i="19"/>
  <c r="BG669" i="19"/>
  <c r="BI669" i="19"/>
  <c r="F670" i="19"/>
  <c r="X670" i="19" s="1"/>
  <c r="J670" i="19"/>
  <c r="K670" i="19"/>
  <c r="L670" i="19"/>
  <c r="M670" i="19"/>
  <c r="N670" i="19"/>
  <c r="P670" i="19"/>
  <c r="Q670" i="19"/>
  <c r="R670" i="19"/>
  <c r="S670" i="19"/>
  <c r="T670" i="19"/>
  <c r="U670" i="19"/>
  <c r="V670" i="19"/>
  <c r="W670" i="19"/>
  <c r="Y670" i="19"/>
  <c r="AB670" i="19"/>
  <c r="AD670" i="19"/>
  <c r="AE670" i="19"/>
  <c r="AG670" i="19"/>
  <c r="AH670" i="19"/>
  <c r="BC670" i="19" s="1"/>
  <c r="AL670" i="19"/>
  <c r="AM670" i="19"/>
  <c r="AN670" i="19"/>
  <c r="AO670" i="19"/>
  <c r="AP670" i="19"/>
  <c r="AR670" i="19"/>
  <c r="AS670" i="19"/>
  <c r="AT670" i="19"/>
  <c r="AU670" i="19"/>
  <c r="AV670" i="19"/>
  <c r="AW670" i="19"/>
  <c r="AX670" i="19"/>
  <c r="AY670" i="19"/>
  <c r="BA670" i="19"/>
  <c r="BD670" i="19"/>
  <c r="BF670" i="19"/>
  <c r="BG670" i="19"/>
  <c r="BI670" i="19"/>
  <c r="F671" i="19"/>
  <c r="X671" i="19" s="1"/>
  <c r="J671" i="19"/>
  <c r="K671" i="19"/>
  <c r="L671" i="19"/>
  <c r="M671" i="19"/>
  <c r="N671" i="19"/>
  <c r="P671" i="19"/>
  <c r="Q671" i="19"/>
  <c r="R671" i="19"/>
  <c r="S671" i="19"/>
  <c r="T671" i="19"/>
  <c r="U671" i="19"/>
  <c r="V671" i="19"/>
  <c r="W671" i="19"/>
  <c r="Y671" i="19"/>
  <c r="AB671" i="19"/>
  <c r="AD671" i="19"/>
  <c r="AE671" i="19"/>
  <c r="AG671" i="19"/>
  <c r="AH671" i="19"/>
  <c r="BC671" i="19" s="1"/>
  <c r="AL671" i="19"/>
  <c r="AM671" i="19"/>
  <c r="AN671" i="19"/>
  <c r="AO671" i="19"/>
  <c r="AP671" i="19"/>
  <c r="AR671" i="19"/>
  <c r="AS671" i="19"/>
  <c r="AT671" i="19"/>
  <c r="AU671" i="19"/>
  <c r="AV671" i="19"/>
  <c r="AW671" i="19"/>
  <c r="AX671" i="19"/>
  <c r="AY671" i="19"/>
  <c r="BA671" i="19"/>
  <c r="BD671" i="19"/>
  <c r="BF671" i="19"/>
  <c r="BG671" i="19"/>
  <c r="BI671" i="19"/>
  <c r="F672" i="19"/>
  <c r="AA672" i="19" s="1"/>
  <c r="J672" i="19"/>
  <c r="K672" i="19"/>
  <c r="L672" i="19"/>
  <c r="M672" i="19"/>
  <c r="N672" i="19"/>
  <c r="P672" i="19"/>
  <c r="Q672" i="19"/>
  <c r="R672" i="19"/>
  <c r="S672" i="19"/>
  <c r="T672" i="19"/>
  <c r="U672" i="19"/>
  <c r="V672" i="19"/>
  <c r="W672" i="19"/>
  <c r="Y672" i="19"/>
  <c r="AB672" i="19"/>
  <c r="AD672" i="19"/>
  <c r="AE672" i="19"/>
  <c r="AG672" i="19"/>
  <c r="AH672" i="19"/>
  <c r="BC672" i="19" s="1"/>
  <c r="AL672" i="19"/>
  <c r="AM672" i="19"/>
  <c r="AN672" i="19"/>
  <c r="AO672" i="19"/>
  <c r="AP672" i="19"/>
  <c r="AR672" i="19"/>
  <c r="AS672" i="19"/>
  <c r="AT672" i="19"/>
  <c r="AU672" i="19"/>
  <c r="AV672" i="19"/>
  <c r="AW672" i="19"/>
  <c r="AX672" i="19"/>
  <c r="AY672" i="19"/>
  <c r="BA672" i="19"/>
  <c r="BD672" i="19"/>
  <c r="BF672" i="19"/>
  <c r="BG672" i="19"/>
  <c r="BI672" i="19"/>
  <c r="F673" i="19"/>
  <c r="X673" i="19" s="1"/>
  <c r="J673" i="19"/>
  <c r="K673" i="19"/>
  <c r="L673" i="19"/>
  <c r="M673" i="19"/>
  <c r="N673" i="19"/>
  <c r="P673" i="19"/>
  <c r="Q673" i="19"/>
  <c r="R673" i="19"/>
  <c r="S673" i="19"/>
  <c r="T673" i="19"/>
  <c r="U673" i="19"/>
  <c r="V673" i="19"/>
  <c r="W673" i="19"/>
  <c r="Y673" i="19"/>
  <c r="AB673" i="19"/>
  <c r="AD673" i="19"/>
  <c r="AE673" i="19"/>
  <c r="AG673" i="19"/>
  <c r="AH673" i="19"/>
  <c r="BC673" i="19" s="1"/>
  <c r="AL673" i="19"/>
  <c r="AM673" i="19"/>
  <c r="AN673" i="19"/>
  <c r="AO673" i="19"/>
  <c r="AP673" i="19"/>
  <c r="AR673" i="19"/>
  <c r="AS673" i="19"/>
  <c r="AT673" i="19"/>
  <c r="AU673" i="19"/>
  <c r="AV673" i="19"/>
  <c r="AW673" i="19"/>
  <c r="AX673" i="19"/>
  <c r="AY673" i="19"/>
  <c r="BA673" i="19"/>
  <c r="BD673" i="19"/>
  <c r="BF673" i="19"/>
  <c r="BG673" i="19"/>
  <c r="BI673" i="19"/>
  <c r="F674" i="19"/>
  <c r="J674" i="19"/>
  <c r="K674" i="19"/>
  <c r="L674" i="19"/>
  <c r="M674" i="19"/>
  <c r="N674" i="19"/>
  <c r="P674" i="19"/>
  <c r="Q674" i="19"/>
  <c r="R674" i="19"/>
  <c r="S674" i="19"/>
  <c r="T674" i="19"/>
  <c r="U674" i="19"/>
  <c r="V674" i="19"/>
  <c r="W674" i="19"/>
  <c r="Y674" i="19"/>
  <c r="AB674" i="19"/>
  <c r="AD674" i="19"/>
  <c r="AE674" i="19"/>
  <c r="AG674" i="19"/>
  <c r="AH674" i="19"/>
  <c r="AZ674" i="19" s="1"/>
  <c r="AL674" i="19"/>
  <c r="AM674" i="19"/>
  <c r="AN674" i="19"/>
  <c r="AO674" i="19"/>
  <c r="AP674" i="19"/>
  <c r="AR674" i="19"/>
  <c r="AS674" i="19"/>
  <c r="AT674" i="19"/>
  <c r="AU674" i="19"/>
  <c r="AV674" i="19"/>
  <c r="AW674" i="19"/>
  <c r="AX674" i="19"/>
  <c r="AY674" i="19"/>
  <c r="BA674" i="19"/>
  <c r="BD674" i="19"/>
  <c r="BF674" i="19"/>
  <c r="BG674" i="19"/>
  <c r="BI674" i="19"/>
  <c r="F675" i="19"/>
  <c r="X675" i="19" s="1"/>
  <c r="J675" i="19"/>
  <c r="K675" i="19"/>
  <c r="L675" i="19"/>
  <c r="M675" i="19"/>
  <c r="N675" i="19"/>
  <c r="P675" i="19"/>
  <c r="Q675" i="19"/>
  <c r="R675" i="19"/>
  <c r="S675" i="19"/>
  <c r="T675" i="19"/>
  <c r="U675" i="19"/>
  <c r="V675" i="19"/>
  <c r="W675" i="19"/>
  <c r="Y675" i="19"/>
  <c r="AB675" i="19"/>
  <c r="AD675" i="19"/>
  <c r="AE675" i="19"/>
  <c r="AG675" i="19"/>
  <c r="AH675" i="19"/>
  <c r="AL675" i="19"/>
  <c r="AM675" i="19"/>
  <c r="AN675" i="19"/>
  <c r="AO675" i="19"/>
  <c r="AP675" i="19"/>
  <c r="AR675" i="19"/>
  <c r="AS675" i="19"/>
  <c r="AT675" i="19"/>
  <c r="AU675" i="19"/>
  <c r="AV675" i="19"/>
  <c r="AW675" i="19"/>
  <c r="AX675" i="19"/>
  <c r="AY675" i="19"/>
  <c r="BA675" i="19"/>
  <c r="BD675" i="19"/>
  <c r="BF675" i="19"/>
  <c r="BG675" i="19"/>
  <c r="BI675" i="19"/>
  <c r="F676" i="19"/>
  <c r="AA676" i="19" s="1"/>
  <c r="J676" i="19"/>
  <c r="K676" i="19"/>
  <c r="L676" i="19"/>
  <c r="M676" i="19"/>
  <c r="N676" i="19"/>
  <c r="P676" i="19"/>
  <c r="Q676" i="19"/>
  <c r="R676" i="19"/>
  <c r="S676" i="19"/>
  <c r="T676" i="19"/>
  <c r="U676" i="19"/>
  <c r="V676" i="19"/>
  <c r="W676" i="19"/>
  <c r="Y676" i="19"/>
  <c r="AB676" i="19"/>
  <c r="AD676" i="19"/>
  <c r="AE676" i="19"/>
  <c r="AG676" i="19"/>
  <c r="AH676" i="19"/>
  <c r="BC676" i="19" s="1"/>
  <c r="AL676" i="19"/>
  <c r="AM676" i="19"/>
  <c r="AN676" i="19"/>
  <c r="AO676" i="19"/>
  <c r="AP676" i="19"/>
  <c r="AR676" i="19"/>
  <c r="AS676" i="19"/>
  <c r="AT676" i="19"/>
  <c r="AU676" i="19"/>
  <c r="AV676" i="19"/>
  <c r="AW676" i="19"/>
  <c r="AX676" i="19"/>
  <c r="AY676" i="19"/>
  <c r="BA676" i="19"/>
  <c r="BD676" i="19"/>
  <c r="BF676" i="19"/>
  <c r="BG676" i="19"/>
  <c r="BI676" i="19"/>
  <c r="F677" i="19"/>
  <c r="X677" i="19" s="1"/>
  <c r="J677" i="19"/>
  <c r="K677" i="19"/>
  <c r="L677" i="19"/>
  <c r="M677" i="19"/>
  <c r="N677" i="19"/>
  <c r="P677" i="19"/>
  <c r="Q677" i="19"/>
  <c r="R677" i="19"/>
  <c r="S677" i="19"/>
  <c r="T677" i="19"/>
  <c r="U677" i="19"/>
  <c r="V677" i="19"/>
  <c r="W677" i="19"/>
  <c r="Y677" i="19"/>
  <c r="AB677" i="19"/>
  <c r="AD677" i="19"/>
  <c r="AE677" i="19"/>
  <c r="AG677" i="19"/>
  <c r="AH677" i="19"/>
  <c r="AL677" i="19"/>
  <c r="AM677" i="19"/>
  <c r="AN677" i="19"/>
  <c r="AO677" i="19"/>
  <c r="AP677" i="19"/>
  <c r="AR677" i="19"/>
  <c r="AS677" i="19"/>
  <c r="AT677" i="19"/>
  <c r="AU677" i="19"/>
  <c r="AV677" i="19"/>
  <c r="AW677" i="19"/>
  <c r="AX677" i="19"/>
  <c r="AY677" i="19"/>
  <c r="BA677" i="19"/>
  <c r="BD677" i="19"/>
  <c r="BF677" i="19"/>
  <c r="BG677" i="19"/>
  <c r="BI677" i="19"/>
  <c r="F678" i="19"/>
  <c r="AA678" i="19" s="1"/>
  <c r="J678" i="19"/>
  <c r="K678" i="19"/>
  <c r="L678" i="19"/>
  <c r="M678" i="19"/>
  <c r="N678" i="19"/>
  <c r="P678" i="19"/>
  <c r="Q678" i="19"/>
  <c r="R678" i="19"/>
  <c r="S678" i="19"/>
  <c r="T678" i="19"/>
  <c r="U678" i="19"/>
  <c r="V678" i="19"/>
  <c r="W678" i="19"/>
  <c r="Y678" i="19"/>
  <c r="AB678" i="19"/>
  <c r="AD678" i="19"/>
  <c r="AE678" i="19"/>
  <c r="AG678" i="19"/>
  <c r="AH678" i="19"/>
  <c r="AZ678" i="19" s="1"/>
  <c r="AL678" i="19"/>
  <c r="AM678" i="19"/>
  <c r="AN678" i="19"/>
  <c r="AO678" i="19"/>
  <c r="AP678" i="19"/>
  <c r="AR678" i="19"/>
  <c r="AS678" i="19"/>
  <c r="AT678" i="19"/>
  <c r="AU678" i="19"/>
  <c r="AV678" i="19"/>
  <c r="AW678" i="19"/>
  <c r="AX678" i="19"/>
  <c r="AY678" i="19"/>
  <c r="BA678" i="19"/>
  <c r="BD678" i="19"/>
  <c r="BF678" i="19"/>
  <c r="BG678" i="19"/>
  <c r="BI678" i="19"/>
  <c r="F679" i="19"/>
  <c r="X679" i="19" s="1"/>
  <c r="J679" i="19"/>
  <c r="K679" i="19"/>
  <c r="L679" i="19"/>
  <c r="M679" i="19"/>
  <c r="N679" i="19"/>
  <c r="P679" i="19"/>
  <c r="Q679" i="19"/>
  <c r="R679" i="19"/>
  <c r="S679" i="19"/>
  <c r="T679" i="19"/>
  <c r="U679" i="19"/>
  <c r="V679" i="19"/>
  <c r="W679" i="19"/>
  <c r="Y679" i="19"/>
  <c r="AB679" i="19"/>
  <c r="AD679" i="19"/>
  <c r="AE679" i="19"/>
  <c r="AG679" i="19"/>
  <c r="AH679" i="19"/>
  <c r="BC679" i="19" s="1"/>
  <c r="AL679" i="19"/>
  <c r="AM679" i="19"/>
  <c r="AN679" i="19"/>
  <c r="AO679" i="19"/>
  <c r="AP679" i="19"/>
  <c r="AR679" i="19"/>
  <c r="AS679" i="19"/>
  <c r="AT679" i="19"/>
  <c r="AU679" i="19"/>
  <c r="AV679" i="19"/>
  <c r="AW679" i="19"/>
  <c r="AX679" i="19"/>
  <c r="AY679" i="19"/>
  <c r="BA679" i="19"/>
  <c r="BD679" i="19"/>
  <c r="BF679" i="19"/>
  <c r="BG679" i="19"/>
  <c r="BI679" i="19"/>
  <c r="F680" i="19"/>
  <c r="AA680" i="19" s="1"/>
  <c r="J680" i="19"/>
  <c r="K680" i="19"/>
  <c r="L680" i="19"/>
  <c r="M680" i="19"/>
  <c r="N680" i="19"/>
  <c r="P680" i="19"/>
  <c r="Q680" i="19"/>
  <c r="R680" i="19"/>
  <c r="S680" i="19"/>
  <c r="T680" i="19"/>
  <c r="U680" i="19"/>
  <c r="V680" i="19"/>
  <c r="W680" i="19"/>
  <c r="Y680" i="19"/>
  <c r="AB680" i="19"/>
  <c r="AD680" i="19"/>
  <c r="AE680" i="19"/>
  <c r="AG680" i="19"/>
  <c r="AH680" i="19"/>
  <c r="AZ680" i="19" s="1"/>
  <c r="AL680" i="19"/>
  <c r="AM680" i="19"/>
  <c r="AN680" i="19"/>
  <c r="AO680" i="19"/>
  <c r="AP680" i="19"/>
  <c r="AR680" i="19"/>
  <c r="AS680" i="19"/>
  <c r="AT680" i="19"/>
  <c r="AU680" i="19"/>
  <c r="AV680" i="19"/>
  <c r="AW680" i="19"/>
  <c r="AX680" i="19"/>
  <c r="AY680" i="19"/>
  <c r="BA680" i="19"/>
  <c r="BD680" i="19"/>
  <c r="BF680" i="19"/>
  <c r="BG680" i="19"/>
  <c r="BI680" i="19"/>
  <c r="F681" i="19"/>
  <c r="J681" i="19"/>
  <c r="K681" i="19"/>
  <c r="L681" i="19"/>
  <c r="M681" i="19"/>
  <c r="N681" i="19"/>
  <c r="P681" i="19"/>
  <c r="Q681" i="19"/>
  <c r="R681" i="19"/>
  <c r="S681" i="19"/>
  <c r="T681" i="19"/>
  <c r="U681" i="19"/>
  <c r="V681" i="19"/>
  <c r="W681" i="19"/>
  <c r="Y681" i="19"/>
  <c r="AB681" i="19"/>
  <c r="AD681" i="19"/>
  <c r="AE681" i="19"/>
  <c r="AG681" i="19"/>
  <c r="AH681" i="19"/>
  <c r="BC681" i="19" s="1"/>
  <c r="AL681" i="19"/>
  <c r="AM681" i="19"/>
  <c r="AN681" i="19"/>
  <c r="AO681" i="19"/>
  <c r="AP681" i="19"/>
  <c r="AR681" i="19"/>
  <c r="AS681" i="19"/>
  <c r="AT681" i="19"/>
  <c r="AU681" i="19"/>
  <c r="AV681" i="19"/>
  <c r="AW681" i="19"/>
  <c r="AX681" i="19"/>
  <c r="AY681" i="19"/>
  <c r="BA681" i="19"/>
  <c r="BD681" i="19"/>
  <c r="BF681" i="19"/>
  <c r="BG681" i="19"/>
  <c r="BI681" i="19"/>
  <c r="F682" i="19"/>
  <c r="AA682" i="19" s="1"/>
  <c r="J682" i="19"/>
  <c r="K682" i="19"/>
  <c r="L682" i="19"/>
  <c r="M682" i="19"/>
  <c r="N682" i="19"/>
  <c r="P682" i="19"/>
  <c r="Q682" i="19"/>
  <c r="R682" i="19"/>
  <c r="S682" i="19"/>
  <c r="T682" i="19"/>
  <c r="U682" i="19"/>
  <c r="V682" i="19"/>
  <c r="W682" i="19"/>
  <c r="Y682" i="19"/>
  <c r="AB682" i="19"/>
  <c r="AD682" i="19"/>
  <c r="AE682" i="19"/>
  <c r="AG682" i="19"/>
  <c r="AH682" i="19"/>
  <c r="AZ682" i="19" s="1"/>
  <c r="AL682" i="19"/>
  <c r="AM682" i="19"/>
  <c r="AN682" i="19"/>
  <c r="AO682" i="19"/>
  <c r="AP682" i="19"/>
  <c r="AR682" i="19"/>
  <c r="AS682" i="19"/>
  <c r="AT682" i="19"/>
  <c r="AU682" i="19"/>
  <c r="AV682" i="19"/>
  <c r="AW682" i="19"/>
  <c r="AX682" i="19"/>
  <c r="AY682" i="19"/>
  <c r="BA682" i="19"/>
  <c r="BD682" i="19"/>
  <c r="BF682" i="19"/>
  <c r="BG682" i="19"/>
  <c r="BI682" i="19"/>
  <c r="F683" i="19"/>
  <c r="AA683" i="19" s="1"/>
  <c r="J683" i="19"/>
  <c r="K683" i="19"/>
  <c r="L683" i="19"/>
  <c r="M683" i="19"/>
  <c r="N683" i="19"/>
  <c r="P683" i="19"/>
  <c r="Q683" i="19"/>
  <c r="R683" i="19"/>
  <c r="S683" i="19"/>
  <c r="T683" i="19"/>
  <c r="U683" i="19"/>
  <c r="V683" i="19"/>
  <c r="W683" i="19"/>
  <c r="Y683" i="19"/>
  <c r="AB683" i="19"/>
  <c r="AD683" i="19"/>
  <c r="AE683" i="19"/>
  <c r="AG683" i="19"/>
  <c r="AH683" i="19"/>
  <c r="BC683" i="19" s="1"/>
  <c r="AL683" i="19"/>
  <c r="AM683" i="19"/>
  <c r="AN683" i="19"/>
  <c r="AO683" i="19"/>
  <c r="AP683" i="19"/>
  <c r="AR683" i="19"/>
  <c r="AS683" i="19"/>
  <c r="AT683" i="19"/>
  <c r="AU683" i="19"/>
  <c r="AV683" i="19"/>
  <c r="AW683" i="19"/>
  <c r="AX683" i="19"/>
  <c r="AY683" i="19"/>
  <c r="BA683" i="19"/>
  <c r="BD683" i="19"/>
  <c r="BF683" i="19"/>
  <c r="BG683" i="19"/>
  <c r="BI683" i="19"/>
  <c r="F684" i="19"/>
  <c r="AA684" i="19" s="1"/>
  <c r="J684" i="19"/>
  <c r="K684" i="19"/>
  <c r="L684" i="19"/>
  <c r="M684" i="19"/>
  <c r="N684" i="19"/>
  <c r="P684" i="19"/>
  <c r="Q684" i="19"/>
  <c r="R684" i="19"/>
  <c r="S684" i="19"/>
  <c r="T684" i="19"/>
  <c r="U684" i="19"/>
  <c r="V684" i="19"/>
  <c r="W684" i="19"/>
  <c r="Y684" i="19"/>
  <c r="AB684" i="19"/>
  <c r="AD684" i="19"/>
  <c r="AE684" i="19"/>
  <c r="AG684" i="19"/>
  <c r="AH684" i="19"/>
  <c r="AL684" i="19"/>
  <c r="AM684" i="19"/>
  <c r="AN684" i="19"/>
  <c r="AO684" i="19"/>
  <c r="AP684" i="19"/>
  <c r="AR684" i="19"/>
  <c r="AS684" i="19"/>
  <c r="AT684" i="19"/>
  <c r="AU684" i="19"/>
  <c r="AV684" i="19"/>
  <c r="AW684" i="19"/>
  <c r="AX684" i="19"/>
  <c r="AY684" i="19"/>
  <c r="BA684" i="19"/>
  <c r="BD684" i="19"/>
  <c r="BF684" i="19"/>
  <c r="BG684" i="19"/>
  <c r="BI684" i="19"/>
  <c r="F685" i="19"/>
  <c r="X685" i="19" s="1"/>
  <c r="J685" i="19"/>
  <c r="K685" i="19"/>
  <c r="L685" i="19"/>
  <c r="M685" i="19"/>
  <c r="N685" i="19"/>
  <c r="P685" i="19"/>
  <c r="Q685" i="19"/>
  <c r="R685" i="19"/>
  <c r="S685" i="19"/>
  <c r="T685" i="19"/>
  <c r="U685" i="19"/>
  <c r="V685" i="19"/>
  <c r="W685" i="19"/>
  <c r="Y685" i="19"/>
  <c r="AB685" i="19"/>
  <c r="AD685" i="19"/>
  <c r="AE685" i="19"/>
  <c r="AG685" i="19"/>
  <c r="AH685" i="19"/>
  <c r="BC685" i="19" s="1"/>
  <c r="AL685" i="19"/>
  <c r="AM685" i="19"/>
  <c r="AN685" i="19"/>
  <c r="AO685" i="19"/>
  <c r="AP685" i="19"/>
  <c r="AR685" i="19"/>
  <c r="AS685" i="19"/>
  <c r="AT685" i="19"/>
  <c r="AU685" i="19"/>
  <c r="AV685" i="19"/>
  <c r="AW685" i="19"/>
  <c r="AX685" i="19"/>
  <c r="AY685" i="19"/>
  <c r="BA685" i="19"/>
  <c r="BD685" i="19"/>
  <c r="BF685" i="19"/>
  <c r="BG685" i="19"/>
  <c r="BI685" i="19"/>
  <c r="F686" i="19"/>
  <c r="AA686" i="19" s="1"/>
  <c r="J686" i="19"/>
  <c r="K686" i="19"/>
  <c r="L686" i="19"/>
  <c r="M686" i="19"/>
  <c r="N686" i="19"/>
  <c r="P686" i="19"/>
  <c r="Q686" i="19"/>
  <c r="R686" i="19"/>
  <c r="S686" i="19"/>
  <c r="T686" i="19"/>
  <c r="U686" i="19"/>
  <c r="V686" i="19"/>
  <c r="W686" i="19"/>
  <c r="Y686" i="19"/>
  <c r="AB686" i="19"/>
  <c r="AD686" i="19"/>
  <c r="AE686" i="19"/>
  <c r="AG686" i="19"/>
  <c r="AH686" i="19"/>
  <c r="AZ686" i="19" s="1"/>
  <c r="AL686" i="19"/>
  <c r="AM686" i="19"/>
  <c r="AN686" i="19"/>
  <c r="AO686" i="19"/>
  <c r="AP686" i="19"/>
  <c r="AR686" i="19"/>
  <c r="AS686" i="19"/>
  <c r="AT686" i="19"/>
  <c r="AU686" i="19"/>
  <c r="AV686" i="19"/>
  <c r="AW686" i="19"/>
  <c r="AX686" i="19"/>
  <c r="AY686" i="19"/>
  <c r="BA686" i="19"/>
  <c r="BD686" i="19"/>
  <c r="BF686" i="19"/>
  <c r="BG686" i="19"/>
  <c r="BI686" i="19"/>
  <c r="F687" i="19"/>
  <c r="AA687" i="19" s="1"/>
  <c r="J687" i="19"/>
  <c r="K687" i="19"/>
  <c r="L687" i="19"/>
  <c r="M687" i="19"/>
  <c r="N687" i="19"/>
  <c r="P687" i="19"/>
  <c r="Q687" i="19"/>
  <c r="R687" i="19"/>
  <c r="S687" i="19"/>
  <c r="T687" i="19"/>
  <c r="U687" i="19"/>
  <c r="V687" i="19"/>
  <c r="W687" i="19"/>
  <c r="Y687" i="19"/>
  <c r="AB687" i="19"/>
  <c r="AD687" i="19"/>
  <c r="AE687" i="19"/>
  <c r="AG687" i="19"/>
  <c r="AH687" i="19"/>
  <c r="BC687" i="19" s="1"/>
  <c r="AL687" i="19"/>
  <c r="AM687" i="19"/>
  <c r="AN687" i="19"/>
  <c r="AO687" i="19"/>
  <c r="AP687" i="19"/>
  <c r="AR687" i="19"/>
  <c r="AS687" i="19"/>
  <c r="AT687" i="19"/>
  <c r="AU687" i="19"/>
  <c r="AV687" i="19"/>
  <c r="AW687" i="19"/>
  <c r="AX687" i="19"/>
  <c r="AY687" i="19"/>
  <c r="BA687" i="19"/>
  <c r="BD687" i="19"/>
  <c r="BF687" i="19"/>
  <c r="BG687" i="19"/>
  <c r="BI687" i="19"/>
  <c r="F688" i="19"/>
  <c r="AA688" i="19" s="1"/>
  <c r="J688" i="19"/>
  <c r="K688" i="19"/>
  <c r="L688" i="19"/>
  <c r="M688" i="19"/>
  <c r="N688" i="19"/>
  <c r="P688" i="19"/>
  <c r="Q688" i="19"/>
  <c r="R688" i="19"/>
  <c r="S688" i="19"/>
  <c r="T688" i="19"/>
  <c r="U688" i="19"/>
  <c r="V688" i="19"/>
  <c r="W688" i="19"/>
  <c r="Y688" i="19"/>
  <c r="AB688" i="19"/>
  <c r="AD688" i="19"/>
  <c r="AE688" i="19"/>
  <c r="AG688" i="19"/>
  <c r="AH688" i="19"/>
  <c r="BC688" i="19" s="1"/>
  <c r="AL688" i="19"/>
  <c r="AM688" i="19"/>
  <c r="AN688" i="19"/>
  <c r="AO688" i="19"/>
  <c r="AP688" i="19"/>
  <c r="AR688" i="19"/>
  <c r="AS688" i="19"/>
  <c r="AT688" i="19"/>
  <c r="AU688" i="19"/>
  <c r="AV688" i="19"/>
  <c r="AW688" i="19"/>
  <c r="AX688" i="19"/>
  <c r="AY688" i="19"/>
  <c r="BA688" i="19"/>
  <c r="BD688" i="19"/>
  <c r="BF688" i="19"/>
  <c r="BG688" i="19"/>
  <c r="BI688" i="19"/>
  <c r="F689" i="19"/>
  <c r="X689" i="19" s="1"/>
  <c r="J689" i="19"/>
  <c r="K689" i="19"/>
  <c r="L689" i="19"/>
  <c r="M689" i="19"/>
  <c r="N689" i="19"/>
  <c r="P689" i="19"/>
  <c r="Q689" i="19"/>
  <c r="R689" i="19"/>
  <c r="S689" i="19"/>
  <c r="T689" i="19"/>
  <c r="U689" i="19"/>
  <c r="V689" i="19"/>
  <c r="W689" i="19"/>
  <c r="Y689" i="19"/>
  <c r="AB689" i="19"/>
  <c r="AD689" i="19"/>
  <c r="AE689" i="19"/>
  <c r="AG689" i="19"/>
  <c r="AH689" i="19"/>
  <c r="BC689" i="19" s="1"/>
  <c r="AL689" i="19"/>
  <c r="AM689" i="19"/>
  <c r="AN689" i="19"/>
  <c r="AO689" i="19"/>
  <c r="AP689" i="19"/>
  <c r="AR689" i="19"/>
  <c r="AS689" i="19"/>
  <c r="AT689" i="19"/>
  <c r="AU689" i="19"/>
  <c r="AV689" i="19"/>
  <c r="AW689" i="19"/>
  <c r="AX689" i="19"/>
  <c r="AY689" i="19"/>
  <c r="BA689" i="19"/>
  <c r="BD689" i="19"/>
  <c r="BF689" i="19"/>
  <c r="BG689" i="19"/>
  <c r="BI689" i="19"/>
  <c r="F690" i="19"/>
  <c r="AA690" i="19" s="1"/>
  <c r="J690" i="19"/>
  <c r="K690" i="19"/>
  <c r="L690" i="19"/>
  <c r="M690" i="19"/>
  <c r="N690" i="19"/>
  <c r="P690" i="19"/>
  <c r="Q690" i="19"/>
  <c r="R690" i="19"/>
  <c r="S690" i="19"/>
  <c r="T690" i="19"/>
  <c r="U690" i="19"/>
  <c r="V690" i="19"/>
  <c r="W690" i="19"/>
  <c r="Y690" i="19"/>
  <c r="AB690" i="19"/>
  <c r="AD690" i="19"/>
  <c r="AE690" i="19"/>
  <c r="AG690" i="19"/>
  <c r="AH690" i="19"/>
  <c r="AZ690" i="19" s="1"/>
  <c r="AL690" i="19"/>
  <c r="AM690" i="19"/>
  <c r="AN690" i="19"/>
  <c r="AO690" i="19"/>
  <c r="AP690" i="19"/>
  <c r="AR690" i="19"/>
  <c r="AS690" i="19"/>
  <c r="AT690" i="19"/>
  <c r="AU690" i="19"/>
  <c r="AV690" i="19"/>
  <c r="AW690" i="19"/>
  <c r="AX690" i="19"/>
  <c r="AY690" i="19"/>
  <c r="BA690" i="19"/>
  <c r="BD690" i="19"/>
  <c r="BF690" i="19"/>
  <c r="BG690" i="19"/>
  <c r="BI690" i="19"/>
  <c r="F691" i="19"/>
  <c r="X691" i="19" s="1"/>
  <c r="J691" i="19"/>
  <c r="K691" i="19"/>
  <c r="L691" i="19"/>
  <c r="M691" i="19"/>
  <c r="N691" i="19"/>
  <c r="P691" i="19"/>
  <c r="Q691" i="19"/>
  <c r="R691" i="19"/>
  <c r="S691" i="19"/>
  <c r="T691" i="19"/>
  <c r="U691" i="19"/>
  <c r="V691" i="19"/>
  <c r="W691" i="19"/>
  <c r="Y691" i="19"/>
  <c r="AB691" i="19"/>
  <c r="AD691" i="19"/>
  <c r="AE691" i="19"/>
  <c r="AG691" i="19"/>
  <c r="AH691" i="19"/>
  <c r="AL691" i="19"/>
  <c r="AM691" i="19"/>
  <c r="AN691" i="19"/>
  <c r="AO691" i="19"/>
  <c r="AP691" i="19"/>
  <c r="AR691" i="19"/>
  <c r="AS691" i="19"/>
  <c r="AT691" i="19"/>
  <c r="AU691" i="19"/>
  <c r="AV691" i="19"/>
  <c r="AW691" i="19"/>
  <c r="AX691" i="19"/>
  <c r="AY691" i="19"/>
  <c r="BA691" i="19"/>
  <c r="BD691" i="19"/>
  <c r="BF691" i="19"/>
  <c r="BG691" i="19"/>
  <c r="BI691" i="19"/>
  <c r="F692" i="19"/>
  <c r="AA692" i="19" s="1"/>
  <c r="J692" i="19"/>
  <c r="K692" i="19"/>
  <c r="L692" i="19"/>
  <c r="M692" i="19"/>
  <c r="N692" i="19"/>
  <c r="P692" i="19"/>
  <c r="Q692" i="19"/>
  <c r="R692" i="19"/>
  <c r="S692" i="19"/>
  <c r="T692" i="19"/>
  <c r="U692" i="19"/>
  <c r="V692" i="19"/>
  <c r="W692" i="19"/>
  <c r="Y692" i="19"/>
  <c r="AB692" i="19"/>
  <c r="AD692" i="19"/>
  <c r="AE692" i="19"/>
  <c r="AG692" i="19"/>
  <c r="AH692" i="19"/>
  <c r="BC692" i="19" s="1"/>
  <c r="AL692" i="19"/>
  <c r="AM692" i="19"/>
  <c r="AN692" i="19"/>
  <c r="AO692" i="19"/>
  <c r="AP692" i="19"/>
  <c r="AR692" i="19"/>
  <c r="AS692" i="19"/>
  <c r="AT692" i="19"/>
  <c r="AU692" i="19"/>
  <c r="AV692" i="19"/>
  <c r="AW692" i="19"/>
  <c r="AX692" i="19"/>
  <c r="AY692" i="19"/>
  <c r="BA692" i="19"/>
  <c r="BD692" i="19"/>
  <c r="BF692" i="19"/>
  <c r="BG692" i="19"/>
  <c r="BI692" i="19"/>
  <c r="F693" i="19"/>
  <c r="AA693" i="19" s="1"/>
  <c r="J693" i="19"/>
  <c r="K693" i="19"/>
  <c r="L693" i="19"/>
  <c r="M693" i="19"/>
  <c r="N693" i="19"/>
  <c r="P693" i="19"/>
  <c r="Q693" i="19"/>
  <c r="R693" i="19"/>
  <c r="S693" i="19"/>
  <c r="T693" i="19"/>
  <c r="U693" i="19"/>
  <c r="V693" i="19"/>
  <c r="W693" i="19"/>
  <c r="Y693" i="19"/>
  <c r="AB693" i="19"/>
  <c r="AD693" i="19"/>
  <c r="AE693" i="19"/>
  <c r="AG693" i="19"/>
  <c r="AH693" i="19"/>
  <c r="BC693" i="19" s="1"/>
  <c r="AL693" i="19"/>
  <c r="AM693" i="19"/>
  <c r="AN693" i="19"/>
  <c r="AO693" i="19"/>
  <c r="AP693" i="19"/>
  <c r="AR693" i="19"/>
  <c r="AS693" i="19"/>
  <c r="AT693" i="19"/>
  <c r="AU693" i="19"/>
  <c r="AV693" i="19"/>
  <c r="AW693" i="19"/>
  <c r="AX693" i="19"/>
  <c r="AY693" i="19"/>
  <c r="BA693" i="19"/>
  <c r="BD693" i="19"/>
  <c r="BF693" i="19"/>
  <c r="BG693" i="19"/>
  <c r="BI693" i="19"/>
  <c r="F694" i="19"/>
  <c r="X694" i="19" s="1"/>
  <c r="J694" i="19"/>
  <c r="K694" i="19"/>
  <c r="L694" i="19"/>
  <c r="M694" i="19"/>
  <c r="N694" i="19"/>
  <c r="P694" i="19"/>
  <c r="Q694" i="19"/>
  <c r="R694" i="19"/>
  <c r="S694" i="19"/>
  <c r="T694" i="19"/>
  <c r="U694" i="19"/>
  <c r="V694" i="19"/>
  <c r="W694" i="19"/>
  <c r="Y694" i="19"/>
  <c r="AB694" i="19"/>
  <c r="AD694" i="19"/>
  <c r="AE694" i="19"/>
  <c r="AG694" i="19"/>
  <c r="AH694" i="19"/>
  <c r="AZ694" i="19" s="1"/>
  <c r="AL694" i="19"/>
  <c r="AM694" i="19"/>
  <c r="AN694" i="19"/>
  <c r="AO694" i="19"/>
  <c r="AP694" i="19"/>
  <c r="AR694" i="19"/>
  <c r="AS694" i="19"/>
  <c r="AT694" i="19"/>
  <c r="AU694" i="19"/>
  <c r="AV694" i="19"/>
  <c r="AW694" i="19"/>
  <c r="AX694" i="19"/>
  <c r="AY694" i="19"/>
  <c r="BA694" i="19"/>
  <c r="BD694" i="19"/>
  <c r="BF694" i="19"/>
  <c r="BG694" i="19"/>
  <c r="BI694" i="19"/>
  <c r="F695" i="19"/>
  <c r="AA695" i="19" s="1"/>
  <c r="J695" i="19"/>
  <c r="K695" i="19"/>
  <c r="L695" i="19"/>
  <c r="M695" i="19"/>
  <c r="N695" i="19"/>
  <c r="P695" i="19"/>
  <c r="Q695" i="19"/>
  <c r="R695" i="19"/>
  <c r="S695" i="19"/>
  <c r="T695" i="19"/>
  <c r="U695" i="19"/>
  <c r="V695" i="19"/>
  <c r="W695" i="19"/>
  <c r="Y695" i="19"/>
  <c r="AB695" i="19"/>
  <c r="AD695" i="19"/>
  <c r="AE695" i="19"/>
  <c r="AG695" i="19"/>
  <c r="AH695" i="19"/>
  <c r="BC695" i="19" s="1"/>
  <c r="AL695" i="19"/>
  <c r="AM695" i="19"/>
  <c r="AN695" i="19"/>
  <c r="AO695" i="19"/>
  <c r="AP695" i="19"/>
  <c r="AR695" i="19"/>
  <c r="AS695" i="19"/>
  <c r="AT695" i="19"/>
  <c r="AU695" i="19"/>
  <c r="AV695" i="19"/>
  <c r="AW695" i="19"/>
  <c r="AX695" i="19"/>
  <c r="AY695" i="19"/>
  <c r="BA695" i="19"/>
  <c r="BD695" i="19"/>
  <c r="BF695" i="19"/>
  <c r="BG695" i="19"/>
  <c r="BI695" i="19"/>
  <c r="F696" i="19"/>
  <c r="AA696" i="19" s="1"/>
  <c r="J696" i="19"/>
  <c r="K696" i="19"/>
  <c r="L696" i="19"/>
  <c r="M696" i="19"/>
  <c r="N696" i="19"/>
  <c r="P696" i="19"/>
  <c r="Q696" i="19"/>
  <c r="R696" i="19"/>
  <c r="S696" i="19"/>
  <c r="T696" i="19"/>
  <c r="U696" i="19"/>
  <c r="V696" i="19"/>
  <c r="W696" i="19"/>
  <c r="Y696" i="19"/>
  <c r="AB696" i="19"/>
  <c r="AD696" i="19"/>
  <c r="AE696" i="19"/>
  <c r="AG696" i="19"/>
  <c r="AH696" i="19"/>
  <c r="AZ696" i="19" s="1"/>
  <c r="AL696" i="19"/>
  <c r="AM696" i="19"/>
  <c r="AN696" i="19"/>
  <c r="AO696" i="19"/>
  <c r="AP696" i="19"/>
  <c r="AR696" i="19"/>
  <c r="AS696" i="19"/>
  <c r="AT696" i="19"/>
  <c r="AU696" i="19"/>
  <c r="AV696" i="19"/>
  <c r="AW696" i="19"/>
  <c r="AX696" i="19"/>
  <c r="AY696" i="19"/>
  <c r="BA696" i="19"/>
  <c r="BD696" i="19"/>
  <c r="BF696" i="19"/>
  <c r="BG696" i="19"/>
  <c r="BI696" i="19"/>
  <c r="F697" i="19"/>
  <c r="AA697" i="19" s="1"/>
  <c r="J697" i="19"/>
  <c r="K697" i="19"/>
  <c r="L697" i="19"/>
  <c r="M697" i="19"/>
  <c r="N697" i="19"/>
  <c r="P697" i="19"/>
  <c r="Q697" i="19"/>
  <c r="R697" i="19"/>
  <c r="S697" i="19"/>
  <c r="T697" i="19"/>
  <c r="U697" i="19"/>
  <c r="V697" i="19"/>
  <c r="W697" i="19"/>
  <c r="Y697" i="19"/>
  <c r="AB697" i="19"/>
  <c r="AD697" i="19"/>
  <c r="AE697" i="19"/>
  <c r="AG697" i="19"/>
  <c r="AH697" i="19"/>
  <c r="BC697" i="19" s="1"/>
  <c r="AL697" i="19"/>
  <c r="AM697" i="19"/>
  <c r="AN697" i="19"/>
  <c r="AO697" i="19"/>
  <c r="AP697" i="19"/>
  <c r="AR697" i="19"/>
  <c r="AS697" i="19"/>
  <c r="AT697" i="19"/>
  <c r="AU697" i="19"/>
  <c r="AV697" i="19"/>
  <c r="AW697" i="19"/>
  <c r="AX697" i="19"/>
  <c r="AY697" i="19"/>
  <c r="BA697" i="19"/>
  <c r="BD697" i="19"/>
  <c r="BF697" i="19"/>
  <c r="BG697" i="19"/>
  <c r="BI697" i="19"/>
  <c r="F698" i="19"/>
  <c r="X698" i="19" s="1"/>
  <c r="J698" i="19"/>
  <c r="K698" i="19"/>
  <c r="L698" i="19"/>
  <c r="M698" i="19"/>
  <c r="N698" i="19"/>
  <c r="P698" i="19"/>
  <c r="Q698" i="19"/>
  <c r="R698" i="19"/>
  <c r="S698" i="19"/>
  <c r="T698" i="19"/>
  <c r="U698" i="19"/>
  <c r="V698" i="19"/>
  <c r="W698" i="19"/>
  <c r="Y698" i="19"/>
  <c r="AB698" i="19"/>
  <c r="AD698" i="19"/>
  <c r="AE698" i="19"/>
  <c r="AG698" i="19"/>
  <c r="AH698" i="19"/>
  <c r="BC698" i="19" s="1"/>
  <c r="AL698" i="19"/>
  <c r="AM698" i="19"/>
  <c r="AN698" i="19"/>
  <c r="AO698" i="19"/>
  <c r="AP698" i="19"/>
  <c r="AR698" i="19"/>
  <c r="AS698" i="19"/>
  <c r="AT698" i="19"/>
  <c r="AU698" i="19"/>
  <c r="AV698" i="19"/>
  <c r="AW698" i="19"/>
  <c r="AX698" i="19"/>
  <c r="AY698" i="19"/>
  <c r="BA698" i="19"/>
  <c r="BD698" i="19"/>
  <c r="BF698" i="19"/>
  <c r="BG698" i="19"/>
  <c r="BI698" i="19"/>
  <c r="F699" i="19"/>
  <c r="X699" i="19" s="1"/>
  <c r="J699" i="19"/>
  <c r="K699" i="19"/>
  <c r="L699" i="19"/>
  <c r="M699" i="19"/>
  <c r="N699" i="19"/>
  <c r="P699" i="19"/>
  <c r="Q699" i="19"/>
  <c r="R699" i="19"/>
  <c r="S699" i="19"/>
  <c r="T699" i="19"/>
  <c r="U699" i="19"/>
  <c r="V699" i="19"/>
  <c r="W699" i="19"/>
  <c r="Y699" i="19"/>
  <c r="AB699" i="19"/>
  <c r="AD699" i="19"/>
  <c r="AE699" i="19"/>
  <c r="AG699" i="19"/>
  <c r="AH699" i="19"/>
  <c r="AL699" i="19"/>
  <c r="AM699" i="19"/>
  <c r="AN699" i="19"/>
  <c r="AO699" i="19"/>
  <c r="AP699" i="19"/>
  <c r="AR699" i="19"/>
  <c r="AS699" i="19"/>
  <c r="AT699" i="19"/>
  <c r="AU699" i="19"/>
  <c r="AV699" i="19"/>
  <c r="AW699" i="19"/>
  <c r="AX699" i="19"/>
  <c r="AY699" i="19"/>
  <c r="BA699" i="19"/>
  <c r="BD699" i="19"/>
  <c r="BF699" i="19"/>
  <c r="BG699" i="19"/>
  <c r="BI699" i="19"/>
  <c r="F700" i="19"/>
  <c r="J700" i="19"/>
  <c r="K700" i="19"/>
  <c r="L700" i="19"/>
  <c r="M700" i="19"/>
  <c r="N700" i="19"/>
  <c r="P700" i="19"/>
  <c r="Q700" i="19"/>
  <c r="R700" i="19"/>
  <c r="S700" i="19"/>
  <c r="T700" i="19"/>
  <c r="U700" i="19"/>
  <c r="V700" i="19"/>
  <c r="W700" i="19"/>
  <c r="Y700" i="19"/>
  <c r="AB700" i="19"/>
  <c r="AD700" i="19"/>
  <c r="AE700" i="19"/>
  <c r="AG700" i="19"/>
  <c r="AH700" i="19"/>
  <c r="BC700" i="19" s="1"/>
  <c r="AL700" i="19"/>
  <c r="AM700" i="19"/>
  <c r="AN700" i="19"/>
  <c r="AO700" i="19"/>
  <c r="AP700" i="19"/>
  <c r="AR700" i="19"/>
  <c r="AS700" i="19"/>
  <c r="AT700" i="19"/>
  <c r="AU700" i="19"/>
  <c r="AV700" i="19"/>
  <c r="AW700" i="19"/>
  <c r="AX700" i="19"/>
  <c r="AY700" i="19"/>
  <c r="BA700" i="19"/>
  <c r="BD700" i="19"/>
  <c r="BF700" i="19"/>
  <c r="BG700" i="19"/>
  <c r="BI700" i="19"/>
  <c r="F701" i="19"/>
  <c r="X701" i="19" s="1"/>
  <c r="J701" i="19"/>
  <c r="K701" i="19"/>
  <c r="L701" i="19"/>
  <c r="M701" i="19"/>
  <c r="N701" i="19"/>
  <c r="P701" i="19"/>
  <c r="Q701" i="19"/>
  <c r="R701" i="19"/>
  <c r="S701" i="19"/>
  <c r="T701" i="19"/>
  <c r="U701" i="19"/>
  <c r="V701" i="19"/>
  <c r="W701" i="19"/>
  <c r="Y701" i="19"/>
  <c r="AB701" i="19"/>
  <c r="AD701" i="19"/>
  <c r="AE701" i="19"/>
  <c r="AG701" i="19"/>
  <c r="AH701" i="19"/>
  <c r="BC701" i="19" s="1"/>
  <c r="AL701" i="19"/>
  <c r="AM701" i="19"/>
  <c r="AN701" i="19"/>
  <c r="AO701" i="19"/>
  <c r="AP701" i="19"/>
  <c r="AR701" i="19"/>
  <c r="AS701" i="19"/>
  <c r="AT701" i="19"/>
  <c r="AU701" i="19"/>
  <c r="AV701" i="19"/>
  <c r="AW701" i="19"/>
  <c r="AX701" i="19"/>
  <c r="AY701" i="19"/>
  <c r="BA701" i="19"/>
  <c r="BD701" i="19"/>
  <c r="BF701" i="19"/>
  <c r="BG701" i="19"/>
  <c r="BI701" i="19"/>
  <c r="F702" i="19"/>
  <c r="AA702" i="19" s="1"/>
  <c r="J702" i="19"/>
  <c r="K702" i="19"/>
  <c r="L702" i="19"/>
  <c r="M702" i="19"/>
  <c r="N702" i="19"/>
  <c r="P702" i="19"/>
  <c r="Q702" i="19"/>
  <c r="R702" i="19"/>
  <c r="S702" i="19"/>
  <c r="T702" i="19"/>
  <c r="U702" i="19"/>
  <c r="V702" i="19"/>
  <c r="W702" i="19"/>
  <c r="Y702" i="19"/>
  <c r="AB702" i="19"/>
  <c r="AD702" i="19"/>
  <c r="AE702" i="19"/>
  <c r="AG702" i="19"/>
  <c r="AH702" i="19"/>
  <c r="BC702" i="19" s="1"/>
  <c r="AL702" i="19"/>
  <c r="AM702" i="19"/>
  <c r="AN702" i="19"/>
  <c r="AO702" i="19"/>
  <c r="AP702" i="19"/>
  <c r="AR702" i="19"/>
  <c r="AS702" i="19"/>
  <c r="AT702" i="19"/>
  <c r="AU702" i="19"/>
  <c r="AV702" i="19"/>
  <c r="AW702" i="19"/>
  <c r="AX702" i="19"/>
  <c r="AY702" i="19"/>
  <c r="BA702" i="19"/>
  <c r="BD702" i="19"/>
  <c r="BF702" i="19"/>
  <c r="BG702" i="19"/>
  <c r="BI702" i="19"/>
  <c r="F703" i="19"/>
  <c r="AA703" i="19" s="1"/>
  <c r="J703" i="19"/>
  <c r="K703" i="19"/>
  <c r="L703" i="19"/>
  <c r="M703" i="19"/>
  <c r="N703" i="19"/>
  <c r="P703" i="19"/>
  <c r="Q703" i="19"/>
  <c r="R703" i="19"/>
  <c r="S703" i="19"/>
  <c r="T703" i="19"/>
  <c r="U703" i="19"/>
  <c r="V703" i="19"/>
  <c r="W703" i="19"/>
  <c r="Y703" i="19"/>
  <c r="AB703" i="19"/>
  <c r="AD703" i="19"/>
  <c r="AE703" i="19"/>
  <c r="AG703" i="19"/>
  <c r="AH703" i="19"/>
  <c r="BC703" i="19" s="1"/>
  <c r="AL703" i="19"/>
  <c r="AM703" i="19"/>
  <c r="AN703" i="19"/>
  <c r="AO703" i="19"/>
  <c r="AP703" i="19"/>
  <c r="AR703" i="19"/>
  <c r="AS703" i="19"/>
  <c r="AT703" i="19"/>
  <c r="AU703" i="19"/>
  <c r="AV703" i="19"/>
  <c r="AW703" i="19"/>
  <c r="AX703" i="19"/>
  <c r="AY703" i="19"/>
  <c r="BA703" i="19"/>
  <c r="BD703" i="19"/>
  <c r="BF703" i="19"/>
  <c r="BG703" i="19"/>
  <c r="BI703" i="19"/>
  <c r="F704" i="19"/>
  <c r="AA704" i="19" s="1"/>
  <c r="J704" i="19"/>
  <c r="K704" i="19"/>
  <c r="L704" i="19"/>
  <c r="M704" i="19"/>
  <c r="N704" i="19"/>
  <c r="P704" i="19"/>
  <c r="Q704" i="19"/>
  <c r="R704" i="19"/>
  <c r="S704" i="19"/>
  <c r="T704" i="19"/>
  <c r="U704" i="19"/>
  <c r="V704" i="19"/>
  <c r="W704" i="19"/>
  <c r="Y704" i="19"/>
  <c r="AB704" i="19"/>
  <c r="AD704" i="19"/>
  <c r="AE704" i="19"/>
  <c r="AG704" i="19"/>
  <c r="AH704" i="19"/>
  <c r="BC704" i="19" s="1"/>
  <c r="AL704" i="19"/>
  <c r="AM704" i="19"/>
  <c r="AN704" i="19"/>
  <c r="AO704" i="19"/>
  <c r="AP704" i="19"/>
  <c r="AR704" i="19"/>
  <c r="AS704" i="19"/>
  <c r="AT704" i="19"/>
  <c r="AU704" i="19"/>
  <c r="AV704" i="19"/>
  <c r="AW704" i="19"/>
  <c r="AX704" i="19"/>
  <c r="AY704" i="19"/>
  <c r="BA704" i="19"/>
  <c r="BD704" i="19"/>
  <c r="BF704" i="19"/>
  <c r="BG704" i="19"/>
  <c r="BI704" i="19"/>
  <c r="F705" i="19"/>
  <c r="J705" i="19"/>
  <c r="K705" i="19"/>
  <c r="L705" i="19"/>
  <c r="M705" i="19"/>
  <c r="N705" i="19"/>
  <c r="P705" i="19"/>
  <c r="Q705" i="19"/>
  <c r="R705" i="19"/>
  <c r="S705" i="19"/>
  <c r="T705" i="19"/>
  <c r="U705" i="19"/>
  <c r="V705" i="19"/>
  <c r="W705" i="19"/>
  <c r="Y705" i="19"/>
  <c r="AB705" i="19"/>
  <c r="AD705" i="19"/>
  <c r="AE705" i="19"/>
  <c r="AG705" i="19"/>
  <c r="AH705" i="19"/>
  <c r="BC705" i="19" s="1"/>
  <c r="AL705" i="19"/>
  <c r="AM705" i="19"/>
  <c r="AN705" i="19"/>
  <c r="AO705" i="19"/>
  <c r="AP705" i="19"/>
  <c r="AR705" i="19"/>
  <c r="AS705" i="19"/>
  <c r="AT705" i="19"/>
  <c r="AU705" i="19"/>
  <c r="AV705" i="19"/>
  <c r="AW705" i="19"/>
  <c r="AX705" i="19"/>
  <c r="AY705" i="19"/>
  <c r="BA705" i="19"/>
  <c r="BD705" i="19"/>
  <c r="BF705" i="19"/>
  <c r="BG705" i="19"/>
  <c r="BI705" i="19"/>
  <c r="F706" i="19"/>
  <c r="AA706" i="19" s="1"/>
  <c r="J706" i="19"/>
  <c r="K706" i="19"/>
  <c r="L706" i="19"/>
  <c r="M706" i="19"/>
  <c r="N706" i="19"/>
  <c r="P706" i="19"/>
  <c r="Q706" i="19"/>
  <c r="R706" i="19"/>
  <c r="S706" i="19"/>
  <c r="T706" i="19"/>
  <c r="U706" i="19"/>
  <c r="V706" i="19"/>
  <c r="W706" i="19"/>
  <c r="Y706" i="19"/>
  <c r="AB706" i="19"/>
  <c r="AD706" i="19"/>
  <c r="AE706" i="19"/>
  <c r="AG706" i="19"/>
  <c r="AH706" i="19"/>
  <c r="BC706" i="19" s="1"/>
  <c r="AL706" i="19"/>
  <c r="AM706" i="19"/>
  <c r="AN706" i="19"/>
  <c r="AO706" i="19"/>
  <c r="AP706" i="19"/>
  <c r="AR706" i="19"/>
  <c r="AS706" i="19"/>
  <c r="AT706" i="19"/>
  <c r="AU706" i="19"/>
  <c r="AV706" i="19"/>
  <c r="AW706" i="19"/>
  <c r="AX706" i="19"/>
  <c r="AY706" i="19"/>
  <c r="BA706" i="19"/>
  <c r="BD706" i="19"/>
  <c r="BF706" i="19"/>
  <c r="BG706" i="19"/>
  <c r="BI706" i="19"/>
  <c r="F707" i="19"/>
  <c r="J707" i="19"/>
  <c r="K707" i="19"/>
  <c r="L707" i="19"/>
  <c r="M707" i="19"/>
  <c r="N707" i="19"/>
  <c r="P707" i="19"/>
  <c r="Q707" i="19"/>
  <c r="R707" i="19"/>
  <c r="S707" i="19"/>
  <c r="T707" i="19"/>
  <c r="U707" i="19"/>
  <c r="V707" i="19"/>
  <c r="W707" i="19"/>
  <c r="Y707" i="19"/>
  <c r="AB707" i="19"/>
  <c r="AD707" i="19"/>
  <c r="AE707" i="19"/>
  <c r="AG707" i="19"/>
  <c r="AH707" i="19"/>
  <c r="BC707" i="19" s="1"/>
  <c r="AL707" i="19"/>
  <c r="AM707" i="19"/>
  <c r="AN707" i="19"/>
  <c r="AO707" i="19"/>
  <c r="AP707" i="19"/>
  <c r="AR707" i="19"/>
  <c r="AS707" i="19"/>
  <c r="AT707" i="19"/>
  <c r="AU707" i="19"/>
  <c r="AV707" i="19"/>
  <c r="AW707" i="19"/>
  <c r="AX707" i="19"/>
  <c r="AY707" i="19"/>
  <c r="BA707" i="19"/>
  <c r="BD707" i="19"/>
  <c r="BF707" i="19"/>
  <c r="BG707" i="19"/>
  <c r="BI707" i="19"/>
  <c r="F708" i="19"/>
  <c r="J708" i="19"/>
  <c r="K708" i="19"/>
  <c r="L708" i="19"/>
  <c r="M708" i="19"/>
  <c r="N708" i="19"/>
  <c r="P708" i="19"/>
  <c r="Q708" i="19"/>
  <c r="R708" i="19"/>
  <c r="S708" i="19"/>
  <c r="T708" i="19"/>
  <c r="U708" i="19"/>
  <c r="V708" i="19"/>
  <c r="W708" i="19"/>
  <c r="Y708" i="19"/>
  <c r="AB708" i="19"/>
  <c r="AD708" i="19"/>
  <c r="AE708" i="19"/>
  <c r="AG708" i="19"/>
  <c r="AH708" i="19"/>
  <c r="AZ708" i="19" s="1"/>
  <c r="AL708" i="19"/>
  <c r="AM708" i="19"/>
  <c r="AN708" i="19"/>
  <c r="AO708" i="19"/>
  <c r="AP708" i="19"/>
  <c r="AR708" i="19"/>
  <c r="AS708" i="19"/>
  <c r="AT708" i="19"/>
  <c r="AU708" i="19"/>
  <c r="AV708" i="19"/>
  <c r="AW708" i="19"/>
  <c r="AX708" i="19"/>
  <c r="AY708" i="19"/>
  <c r="BA708" i="19"/>
  <c r="BD708" i="19"/>
  <c r="BF708" i="19"/>
  <c r="BG708" i="19"/>
  <c r="BI708" i="19"/>
  <c r="F709" i="19"/>
  <c r="AA709" i="19" s="1"/>
  <c r="J709" i="19"/>
  <c r="K709" i="19"/>
  <c r="L709" i="19"/>
  <c r="M709" i="19"/>
  <c r="N709" i="19"/>
  <c r="P709" i="19"/>
  <c r="Q709" i="19"/>
  <c r="R709" i="19"/>
  <c r="S709" i="19"/>
  <c r="T709" i="19"/>
  <c r="U709" i="19"/>
  <c r="V709" i="19"/>
  <c r="W709" i="19"/>
  <c r="Y709" i="19"/>
  <c r="AB709" i="19"/>
  <c r="AD709" i="19"/>
  <c r="AE709" i="19"/>
  <c r="AG709" i="19"/>
  <c r="AH709" i="19"/>
  <c r="BC709" i="19" s="1"/>
  <c r="AL709" i="19"/>
  <c r="AM709" i="19"/>
  <c r="AN709" i="19"/>
  <c r="AO709" i="19"/>
  <c r="AP709" i="19"/>
  <c r="AR709" i="19"/>
  <c r="AS709" i="19"/>
  <c r="AT709" i="19"/>
  <c r="AU709" i="19"/>
  <c r="AV709" i="19"/>
  <c r="AW709" i="19"/>
  <c r="AX709" i="19"/>
  <c r="AY709" i="19"/>
  <c r="BA709" i="19"/>
  <c r="BD709" i="19"/>
  <c r="BF709" i="19"/>
  <c r="BG709" i="19"/>
  <c r="BI709" i="19"/>
  <c r="F710" i="19"/>
  <c r="AA710" i="19" s="1"/>
  <c r="J710" i="19"/>
  <c r="K710" i="19"/>
  <c r="L710" i="19"/>
  <c r="M710" i="19"/>
  <c r="N710" i="19"/>
  <c r="P710" i="19"/>
  <c r="Q710" i="19"/>
  <c r="R710" i="19"/>
  <c r="S710" i="19"/>
  <c r="T710" i="19"/>
  <c r="U710" i="19"/>
  <c r="V710" i="19"/>
  <c r="W710" i="19"/>
  <c r="Y710" i="19"/>
  <c r="AB710" i="19"/>
  <c r="AD710" i="19"/>
  <c r="AE710" i="19"/>
  <c r="AG710" i="19"/>
  <c r="AH710" i="19"/>
  <c r="BC710" i="19" s="1"/>
  <c r="AL710" i="19"/>
  <c r="AM710" i="19"/>
  <c r="AN710" i="19"/>
  <c r="AO710" i="19"/>
  <c r="AP710" i="19"/>
  <c r="AR710" i="19"/>
  <c r="AS710" i="19"/>
  <c r="AT710" i="19"/>
  <c r="AU710" i="19"/>
  <c r="AV710" i="19"/>
  <c r="AW710" i="19"/>
  <c r="AX710" i="19"/>
  <c r="AY710" i="19"/>
  <c r="BA710" i="19"/>
  <c r="BD710" i="19"/>
  <c r="BF710" i="19"/>
  <c r="BG710" i="19"/>
  <c r="BI710" i="19"/>
  <c r="F711" i="19"/>
  <c r="AA711" i="19" s="1"/>
  <c r="J711" i="19"/>
  <c r="K711" i="19"/>
  <c r="L711" i="19"/>
  <c r="M711" i="19"/>
  <c r="N711" i="19"/>
  <c r="P711" i="19"/>
  <c r="Q711" i="19"/>
  <c r="R711" i="19"/>
  <c r="S711" i="19"/>
  <c r="T711" i="19"/>
  <c r="U711" i="19"/>
  <c r="V711" i="19"/>
  <c r="W711" i="19"/>
  <c r="Y711" i="19"/>
  <c r="AB711" i="19"/>
  <c r="AD711" i="19"/>
  <c r="AE711" i="19"/>
  <c r="AG711" i="19"/>
  <c r="AH711" i="19"/>
  <c r="BC711" i="19" s="1"/>
  <c r="AL711" i="19"/>
  <c r="AM711" i="19"/>
  <c r="AN711" i="19"/>
  <c r="AO711" i="19"/>
  <c r="AP711" i="19"/>
  <c r="AR711" i="19"/>
  <c r="AS711" i="19"/>
  <c r="AT711" i="19"/>
  <c r="AU711" i="19"/>
  <c r="AV711" i="19"/>
  <c r="AW711" i="19"/>
  <c r="AX711" i="19"/>
  <c r="AY711" i="19"/>
  <c r="BA711" i="19"/>
  <c r="BD711" i="19"/>
  <c r="BF711" i="19"/>
  <c r="BG711" i="19"/>
  <c r="BI711" i="19"/>
  <c r="F712" i="19"/>
  <c r="AA712" i="19" s="1"/>
  <c r="J712" i="19"/>
  <c r="K712" i="19"/>
  <c r="L712" i="19"/>
  <c r="M712" i="19"/>
  <c r="N712" i="19"/>
  <c r="P712" i="19"/>
  <c r="Q712" i="19"/>
  <c r="R712" i="19"/>
  <c r="S712" i="19"/>
  <c r="T712" i="19"/>
  <c r="U712" i="19"/>
  <c r="V712" i="19"/>
  <c r="W712" i="19"/>
  <c r="Y712" i="19"/>
  <c r="AB712" i="19"/>
  <c r="AD712" i="19"/>
  <c r="AE712" i="19"/>
  <c r="AG712" i="19"/>
  <c r="AH712" i="19"/>
  <c r="BC712" i="19" s="1"/>
  <c r="AL712" i="19"/>
  <c r="AM712" i="19"/>
  <c r="AN712" i="19"/>
  <c r="AO712" i="19"/>
  <c r="AP712" i="19"/>
  <c r="AR712" i="19"/>
  <c r="AS712" i="19"/>
  <c r="AT712" i="19"/>
  <c r="AU712" i="19"/>
  <c r="AV712" i="19"/>
  <c r="AW712" i="19"/>
  <c r="AX712" i="19"/>
  <c r="AY712" i="19"/>
  <c r="BA712" i="19"/>
  <c r="BD712" i="19"/>
  <c r="BF712" i="19"/>
  <c r="BG712" i="19"/>
  <c r="BI712" i="19"/>
  <c r="F713" i="19"/>
  <c r="AA713" i="19" s="1"/>
  <c r="J713" i="19"/>
  <c r="K713" i="19"/>
  <c r="L713" i="19"/>
  <c r="M713" i="19"/>
  <c r="N713" i="19"/>
  <c r="P713" i="19"/>
  <c r="Q713" i="19"/>
  <c r="R713" i="19"/>
  <c r="S713" i="19"/>
  <c r="T713" i="19"/>
  <c r="U713" i="19"/>
  <c r="V713" i="19"/>
  <c r="W713" i="19"/>
  <c r="Y713" i="19"/>
  <c r="AB713" i="19"/>
  <c r="AD713" i="19"/>
  <c r="AE713" i="19"/>
  <c r="AG713" i="19"/>
  <c r="AH713" i="19"/>
  <c r="BC713" i="19" s="1"/>
  <c r="AL713" i="19"/>
  <c r="AM713" i="19"/>
  <c r="AN713" i="19"/>
  <c r="AO713" i="19"/>
  <c r="AP713" i="19"/>
  <c r="AR713" i="19"/>
  <c r="AS713" i="19"/>
  <c r="AT713" i="19"/>
  <c r="AU713" i="19"/>
  <c r="AV713" i="19"/>
  <c r="AW713" i="19"/>
  <c r="AX713" i="19"/>
  <c r="AY713" i="19"/>
  <c r="BA713" i="19"/>
  <c r="BD713" i="19"/>
  <c r="BF713" i="19"/>
  <c r="BG713" i="19"/>
  <c r="BI713" i="19"/>
  <c r="F714" i="19"/>
  <c r="AA714" i="19" s="1"/>
  <c r="J714" i="19"/>
  <c r="K714" i="19"/>
  <c r="L714" i="19"/>
  <c r="M714" i="19"/>
  <c r="N714" i="19"/>
  <c r="P714" i="19"/>
  <c r="Q714" i="19"/>
  <c r="R714" i="19"/>
  <c r="S714" i="19"/>
  <c r="T714" i="19"/>
  <c r="U714" i="19"/>
  <c r="V714" i="19"/>
  <c r="W714" i="19"/>
  <c r="Y714" i="19"/>
  <c r="AB714" i="19"/>
  <c r="AD714" i="19"/>
  <c r="AE714" i="19"/>
  <c r="AG714" i="19"/>
  <c r="AH714" i="19"/>
  <c r="BC714" i="19" s="1"/>
  <c r="AL714" i="19"/>
  <c r="AM714" i="19"/>
  <c r="AN714" i="19"/>
  <c r="AO714" i="19"/>
  <c r="AP714" i="19"/>
  <c r="AR714" i="19"/>
  <c r="AS714" i="19"/>
  <c r="AT714" i="19"/>
  <c r="AU714" i="19"/>
  <c r="AV714" i="19"/>
  <c r="AW714" i="19"/>
  <c r="AX714" i="19"/>
  <c r="AY714" i="19"/>
  <c r="BA714" i="19"/>
  <c r="BD714" i="19"/>
  <c r="BF714" i="19"/>
  <c r="BG714" i="19"/>
  <c r="BI714" i="19"/>
  <c r="F715" i="19"/>
  <c r="X715" i="19" s="1"/>
  <c r="J715" i="19"/>
  <c r="K715" i="19"/>
  <c r="L715" i="19"/>
  <c r="M715" i="19"/>
  <c r="N715" i="19"/>
  <c r="P715" i="19"/>
  <c r="Q715" i="19"/>
  <c r="R715" i="19"/>
  <c r="S715" i="19"/>
  <c r="T715" i="19"/>
  <c r="U715" i="19"/>
  <c r="V715" i="19"/>
  <c r="W715" i="19"/>
  <c r="Y715" i="19"/>
  <c r="AB715" i="19"/>
  <c r="AD715" i="19"/>
  <c r="AE715" i="19"/>
  <c r="AG715" i="19"/>
  <c r="AH715" i="19"/>
  <c r="BC715" i="19" s="1"/>
  <c r="AL715" i="19"/>
  <c r="AM715" i="19"/>
  <c r="AN715" i="19"/>
  <c r="AO715" i="19"/>
  <c r="AP715" i="19"/>
  <c r="AR715" i="19"/>
  <c r="AS715" i="19"/>
  <c r="AT715" i="19"/>
  <c r="AU715" i="19"/>
  <c r="AV715" i="19"/>
  <c r="AW715" i="19"/>
  <c r="AX715" i="19"/>
  <c r="AY715" i="19"/>
  <c r="BA715" i="19"/>
  <c r="BD715" i="19"/>
  <c r="BF715" i="19"/>
  <c r="BG715" i="19"/>
  <c r="BI715" i="19"/>
  <c r="F716" i="19"/>
  <c r="AA716" i="19" s="1"/>
  <c r="J716" i="19"/>
  <c r="K716" i="19"/>
  <c r="L716" i="19"/>
  <c r="M716" i="19"/>
  <c r="N716" i="19"/>
  <c r="P716" i="19"/>
  <c r="Q716" i="19"/>
  <c r="R716" i="19"/>
  <c r="S716" i="19"/>
  <c r="T716" i="19"/>
  <c r="U716" i="19"/>
  <c r="V716" i="19"/>
  <c r="W716" i="19"/>
  <c r="Y716" i="19"/>
  <c r="AB716" i="19"/>
  <c r="AD716" i="19"/>
  <c r="AE716" i="19"/>
  <c r="AG716" i="19"/>
  <c r="AH716" i="19"/>
  <c r="BC716" i="19" s="1"/>
  <c r="AL716" i="19"/>
  <c r="AM716" i="19"/>
  <c r="AN716" i="19"/>
  <c r="AO716" i="19"/>
  <c r="AP716" i="19"/>
  <c r="AR716" i="19"/>
  <c r="AS716" i="19"/>
  <c r="AT716" i="19"/>
  <c r="AU716" i="19"/>
  <c r="AV716" i="19"/>
  <c r="AW716" i="19"/>
  <c r="AX716" i="19"/>
  <c r="AY716" i="19"/>
  <c r="BA716" i="19"/>
  <c r="BD716" i="19"/>
  <c r="BF716" i="19"/>
  <c r="BG716" i="19"/>
  <c r="BI716" i="19"/>
  <c r="F717" i="19"/>
  <c r="X717" i="19" s="1"/>
  <c r="J717" i="19"/>
  <c r="K717" i="19"/>
  <c r="L717" i="19"/>
  <c r="M717" i="19"/>
  <c r="N717" i="19"/>
  <c r="P717" i="19"/>
  <c r="Q717" i="19"/>
  <c r="R717" i="19"/>
  <c r="S717" i="19"/>
  <c r="T717" i="19"/>
  <c r="U717" i="19"/>
  <c r="V717" i="19"/>
  <c r="W717" i="19"/>
  <c r="Y717" i="19"/>
  <c r="AB717" i="19"/>
  <c r="AD717" i="19"/>
  <c r="AE717" i="19"/>
  <c r="AG717" i="19"/>
  <c r="AH717" i="19"/>
  <c r="BC717" i="19" s="1"/>
  <c r="AL717" i="19"/>
  <c r="AM717" i="19"/>
  <c r="AN717" i="19"/>
  <c r="AO717" i="19"/>
  <c r="AP717" i="19"/>
  <c r="AR717" i="19"/>
  <c r="AS717" i="19"/>
  <c r="AT717" i="19"/>
  <c r="AU717" i="19"/>
  <c r="AV717" i="19"/>
  <c r="AW717" i="19"/>
  <c r="AX717" i="19"/>
  <c r="AY717" i="19"/>
  <c r="BA717" i="19"/>
  <c r="BD717" i="19"/>
  <c r="BF717" i="19"/>
  <c r="BG717" i="19"/>
  <c r="BI717" i="19"/>
  <c r="F718" i="19"/>
  <c r="AA718" i="19" s="1"/>
  <c r="J718" i="19"/>
  <c r="K718" i="19"/>
  <c r="L718" i="19"/>
  <c r="M718" i="19"/>
  <c r="N718" i="19"/>
  <c r="P718" i="19"/>
  <c r="Q718" i="19"/>
  <c r="R718" i="19"/>
  <c r="S718" i="19"/>
  <c r="T718" i="19"/>
  <c r="U718" i="19"/>
  <c r="V718" i="19"/>
  <c r="W718" i="19"/>
  <c r="Y718" i="19"/>
  <c r="AB718" i="19"/>
  <c r="AD718" i="19"/>
  <c r="AE718" i="19"/>
  <c r="AG718" i="19"/>
  <c r="AH718" i="19"/>
  <c r="BC718" i="19" s="1"/>
  <c r="AL718" i="19"/>
  <c r="AM718" i="19"/>
  <c r="AN718" i="19"/>
  <c r="AO718" i="19"/>
  <c r="AP718" i="19"/>
  <c r="AR718" i="19"/>
  <c r="AS718" i="19"/>
  <c r="AT718" i="19"/>
  <c r="AU718" i="19"/>
  <c r="AV718" i="19"/>
  <c r="AW718" i="19"/>
  <c r="AX718" i="19"/>
  <c r="AY718" i="19"/>
  <c r="BA718" i="19"/>
  <c r="BD718" i="19"/>
  <c r="BF718" i="19"/>
  <c r="BG718" i="19"/>
  <c r="BI718" i="19"/>
  <c r="F719" i="19"/>
  <c r="X719" i="19" s="1"/>
  <c r="J719" i="19"/>
  <c r="K719" i="19"/>
  <c r="L719" i="19"/>
  <c r="M719" i="19"/>
  <c r="N719" i="19"/>
  <c r="P719" i="19"/>
  <c r="Q719" i="19"/>
  <c r="R719" i="19"/>
  <c r="S719" i="19"/>
  <c r="T719" i="19"/>
  <c r="U719" i="19"/>
  <c r="V719" i="19"/>
  <c r="W719" i="19"/>
  <c r="Y719" i="19"/>
  <c r="AB719" i="19"/>
  <c r="AD719" i="19"/>
  <c r="AE719" i="19"/>
  <c r="AG719" i="19"/>
  <c r="AH719" i="19"/>
  <c r="AL719" i="19"/>
  <c r="AM719" i="19"/>
  <c r="AN719" i="19"/>
  <c r="AO719" i="19"/>
  <c r="AP719" i="19"/>
  <c r="AR719" i="19"/>
  <c r="AS719" i="19"/>
  <c r="AT719" i="19"/>
  <c r="AU719" i="19"/>
  <c r="AV719" i="19"/>
  <c r="AW719" i="19"/>
  <c r="AX719" i="19"/>
  <c r="AY719" i="19"/>
  <c r="BA719" i="19"/>
  <c r="BD719" i="19"/>
  <c r="BF719" i="19"/>
  <c r="BG719" i="19"/>
  <c r="BI719" i="19"/>
  <c r="F720" i="19"/>
  <c r="J720" i="19"/>
  <c r="K720" i="19"/>
  <c r="L720" i="19"/>
  <c r="M720" i="19"/>
  <c r="N720" i="19"/>
  <c r="P720" i="19"/>
  <c r="Q720" i="19"/>
  <c r="R720" i="19"/>
  <c r="S720" i="19"/>
  <c r="T720" i="19"/>
  <c r="U720" i="19"/>
  <c r="V720" i="19"/>
  <c r="W720" i="19"/>
  <c r="Y720" i="19"/>
  <c r="AB720" i="19"/>
  <c r="AD720" i="19"/>
  <c r="AE720" i="19"/>
  <c r="AG720" i="19"/>
  <c r="AH720" i="19"/>
  <c r="AZ720" i="19" s="1"/>
  <c r="AL720" i="19"/>
  <c r="AM720" i="19"/>
  <c r="AN720" i="19"/>
  <c r="AO720" i="19"/>
  <c r="AP720" i="19"/>
  <c r="AR720" i="19"/>
  <c r="AS720" i="19"/>
  <c r="AT720" i="19"/>
  <c r="AU720" i="19"/>
  <c r="AV720" i="19"/>
  <c r="AW720" i="19"/>
  <c r="AX720" i="19"/>
  <c r="AY720" i="19"/>
  <c r="BA720" i="19"/>
  <c r="BD720" i="19"/>
  <c r="BF720" i="19"/>
  <c r="BG720" i="19"/>
  <c r="BI720" i="19"/>
  <c r="F721" i="19"/>
  <c r="X721" i="19" s="1"/>
  <c r="J721" i="19"/>
  <c r="K721" i="19"/>
  <c r="L721" i="19"/>
  <c r="M721" i="19"/>
  <c r="N721" i="19"/>
  <c r="P721" i="19"/>
  <c r="Q721" i="19"/>
  <c r="R721" i="19"/>
  <c r="S721" i="19"/>
  <c r="T721" i="19"/>
  <c r="U721" i="19"/>
  <c r="V721" i="19"/>
  <c r="W721" i="19"/>
  <c r="Y721" i="19"/>
  <c r="AB721" i="19"/>
  <c r="AD721" i="19"/>
  <c r="AE721" i="19"/>
  <c r="AG721" i="19"/>
  <c r="AH721" i="19"/>
  <c r="BC721" i="19" s="1"/>
  <c r="AL721" i="19"/>
  <c r="AM721" i="19"/>
  <c r="AN721" i="19"/>
  <c r="AO721" i="19"/>
  <c r="AP721" i="19"/>
  <c r="AR721" i="19"/>
  <c r="AS721" i="19"/>
  <c r="AT721" i="19"/>
  <c r="AU721" i="19"/>
  <c r="AV721" i="19"/>
  <c r="AW721" i="19"/>
  <c r="AX721" i="19"/>
  <c r="AY721" i="19"/>
  <c r="BA721" i="19"/>
  <c r="BD721" i="19"/>
  <c r="BF721" i="19"/>
  <c r="BG721" i="19"/>
  <c r="BI721" i="19"/>
  <c r="F722" i="19"/>
  <c r="AA722" i="19" s="1"/>
  <c r="J722" i="19"/>
  <c r="K722" i="19"/>
  <c r="L722" i="19"/>
  <c r="M722" i="19"/>
  <c r="N722" i="19"/>
  <c r="P722" i="19"/>
  <c r="Q722" i="19"/>
  <c r="R722" i="19"/>
  <c r="S722" i="19"/>
  <c r="T722" i="19"/>
  <c r="U722" i="19"/>
  <c r="V722" i="19"/>
  <c r="W722" i="19"/>
  <c r="Y722" i="19"/>
  <c r="AB722" i="19"/>
  <c r="AD722" i="19"/>
  <c r="AE722" i="19"/>
  <c r="AG722" i="19"/>
  <c r="AH722" i="19"/>
  <c r="BC722" i="19" s="1"/>
  <c r="AL722" i="19"/>
  <c r="AM722" i="19"/>
  <c r="AN722" i="19"/>
  <c r="AO722" i="19"/>
  <c r="AP722" i="19"/>
  <c r="AR722" i="19"/>
  <c r="AS722" i="19"/>
  <c r="AT722" i="19"/>
  <c r="AU722" i="19"/>
  <c r="AV722" i="19"/>
  <c r="AW722" i="19"/>
  <c r="AX722" i="19"/>
  <c r="AY722" i="19"/>
  <c r="BA722" i="19"/>
  <c r="BD722" i="19"/>
  <c r="BF722" i="19"/>
  <c r="BG722" i="19"/>
  <c r="BI722" i="19"/>
  <c r="F723" i="19"/>
  <c r="AA723" i="19" s="1"/>
  <c r="J723" i="19"/>
  <c r="K723" i="19"/>
  <c r="L723" i="19"/>
  <c r="M723" i="19"/>
  <c r="N723" i="19"/>
  <c r="P723" i="19"/>
  <c r="Q723" i="19"/>
  <c r="R723" i="19"/>
  <c r="S723" i="19"/>
  <c r="T723" i="19"/>
  <c r="U723" i="19"/>
  <c r="V723" i="19"/>
  <c r="W723" i="19"/>
  <c r="Y723" i="19"/>
  <c r="AB723" i="19"/>
  <c r="AD723" i="19"/>
  <c r="AE723" i="19"/>
  <c r="AG723" i="19"/>
  <c r="AH723" i="19"/>
  <c r="BC723" i="19" s="1"/>
  <c r="AL723" i="19"/>
  <c r="AM723" i="19"/>
  <c r="AN723" i="19"/>
  <c r="AO723" i="19"/>
  <c r="AP723" i="19"/>
  <c r="AR723" i="19"/>
  <c r="AS723" i="19"/>
  <c r="AT723" i="19"/>
  <c r="AU723" i="19"/>
  <c r="AV723" i="19"/>
  <c r="AW723" i="19"/>
  <c r="AX723" i="19"/>
  <c r="AY723" i="19"/>
  <c r="BA723" i="19"/>
  <c r="BD723" i="19"/>
  <c r="BF723" i="19"/>
  <c r="BG723" i="19"/>
  <c r="BI723" i="19"/>
  <c r="F724" i="19"/>
  <c r="AA724" i="19" s="1"/>
  <c r="J724" i="19"/>
  <c r="K724" i="19"/>
  <c r="L724" i="19"/>
  <c r="M724" i="19"/>
  <c r="N724" i="19"/>
  <c r="P724" i="19"/>
  <c r="Q724" i="19"/>
  <c r="R724" i="19"/>
  <c r="S724" i="19"/>
  <c r="T724" i="19"/>
  <c r="U724" i="19"/>
  <c r="V724" i="19"/>
  <c r="W724" i="19"/>
  <c r="Y724" i="19"/>
  <c r="AB724" i="19"/>
  <c r="AD724" i="19"/>
  <c r="AE724" i="19"/>
  <c r="AG724" i="19"/>
  <c r="AH724" i="19"/>
  <c r="BC724" i="19" s="1"/>
  <c r="AL724" i="19"/>
  <c r="AM724" i="19"/>
  <c r="AN724" i="19"/>
  <c r="AO724" i="19"/>
  <c r="AP724" i="19"/>
  <c r="AR724" i="19"/>
  <c r="AS724" i="19"/>
  <c r="AT724" i="19"/>
  <c r="AU724" i="19"/>
  <c r="AV724" i="19"/>
  <c r="AW724" i="19"/>
  <c r="AX724" i="19"/>
  <c r="AY724" i="19"/>
  <c r="BA724" i="19"/>
  <c r="BD724" i="19"/>
  <c r="BF724" i="19"/>
  <c r="BG724" i="19"/>
  <c r="BI724" i="19"/>
  <c r="F725" i="19"/>
  <c r="X725" i="19" s="1"/>
  <c r="J725" i="19"/>
  <c r="K725" i="19"/>
  <c r="L725" i="19"/>
  <c r="M725" i="19"/>
  <c r="N725" i="19"/>
  <c r="P725" i="19"/>
  <c r="Q725" i="19"/>
  <c r="R725" i="19"/>
  <c r="S725" i="19"/>
  <c r="T725" i="19"/>
  <c r="U725" i="19"/>
  <c r="V725" i="19"/>
  <c r="W725" i="19"/>
  <c r="Y725" i="19"/>
  <c r="AB725" i="19"/>
  <c r="AD725" i="19"/>
  <c r="AE725" i="19"/>
  <c r="AG725" i="19"/>
  <c r="AH725" i="19"/>
  <c r="BC725" i="19" s="1"/>
  <c r="AL725" i="19"/>
  <c r="AM725" i="19"/>
  <c r="AN725" i="19"/>
  <c r="AO725" i="19"/>
  <c r="AP725" i="19"/>
  <c r="AR725" i="19"/>
  <c r="AS725" i="19"/>
  <c r="AT725" i="19"/>
  <c r="AU725" i="19"/>
  <c r="AV725" i="19"/>
  <c r="AW725" i="19"/>
  <c r="AX725" i="19"/>
  <c r="AY725" i="19"/>
  <c r="BA725" i="19"/>
  <c r="BD725" i="19"/>
  <c r="BF725" i="19"/>
  <c r="BG725" i="19"/>
  <c r="BI725" i="19"/>
  <c r="F726" i="19"/>
  <c r="X726" i="19" s="1"/>
  <c r="J726" i="19"/>
  <c r="K726" i="19"/>
  <c r="L726" i="19"/>
  <c r="M726" i="19"/>
  <c r="N726" i="19"/>
  <c r="P726" i="19"/>
  <c r="Q726" i="19"/>
  <c r="R726" i="19"/>
  <c r="S726" i="19"/>
  <c r="T726" i="19"/>
  <c r="U726" i="19"/>
  <c r="V726" i="19"/>
  <c r="W726" i="19"/>
  <c r="Y726" i="19"/>
  <c r="AB726" i="19"/>
  <c r="AD726" i="19"/>
  <c r="AE726" i="19"/>
  <c r="AG726" i="19"/>
  <c r="AH726" i="19"/>
  <c r="BC726" i="19" s="1"/>
  <c r="AL726" i="19"/>
  <c r="AM726" i="19"/>
  <c r="AN726" i="19"/>
  <c r="AO726" i="19"/>
  <c r="AP726" i="19"/>
  <c r="AR726" i="19"/>
  <c r="AS726" i="19"/>
  <c r="AT726" i="19"/>
  <c r="AU726" i="19"/>
  <c r="AV726" i="19"/>
  <c r="AW726" i="19"/>
  <c r="AX726" i="19"/>
  <c r="AY726" i="19"/>
  <c r="BA726" i="19"/>
  <c r="BD726" i="19"/>
  <c r="BF726" i="19"/>
  <c r="BG726" i="19"/>
  <c r="BI726" i="19"/>
  <c r="F727" i="19"/>
  <c r="X727" i="19" s="1"/>
  <c r="J727" i="19"/>
  <c r="K727" i="19"/>
  <c r="L727" i="19"/>
  <c r="M727" i="19"/>
  <c r="N727" i="19"/>
  <c r="P727" i="19"/>
  <c r="Q727" i="19"/>
  <c r="R727" i="19"/>
  <c r="S727" i="19"/>
  <c r="T727" i="19"/>
  <c r="U727" i="19"/>
  <c r="V727" i="19"/>
  <c r="W727" i="19"/>
  <c r="Y727" i="19"/>
  <c r="AB727" i="19"/>
  <c r="AD727" i="19"/>
  <c r="AE727" i="19"/>
  <c r="AG727" i="19"/>
  <c r="AH727" i="19"/>
  <c r="BC727" i="19" s="1"/>
  <c r="AL727" i="19"/>
  <c r="AM727" i="19"/>
  <c r="AN727" i="19"/>
  <c r="AO727" i="19"/>
  <c r="AP727" i="19"/>
  <c r="AR727" i="19"/>
  <c r="AS727" i="19"/>
  <c r="AT727" i="19"/>
  <c r="AU727" i="19"/>
  <c r="AV727" i="19"/>
  <c r="AW727" i="19"/>
  <c r="AX727" i="19"/>
  <c r="AY727" i="19"/>
  <c r="BA727" i="19"/>
  <c r="BD727" i="19"/>
  <c r="BF727" i="19"/>
  <c r="BG727" i="19"/>
  <c r="BI727" i="19"/>
  <c r="F728" i="19"/>
  <c r="AA728" i="19" s="1"/>
  <c r="J728" i="19"/>
  <c r="K728" i="19"/>
  <c r="L728" i="19"/>
  <c r="M728" i="19"/>
  <c r="N728" i="19"/>
  <c r="P728" i="19"/>
  <c r="Q728" i="19"/>
  <c r="R728" i="19"/>
  <c r="S728" i="19"/>
  <c r="T728" i="19"/>
  <c r="U728" i="19"/>
  <c r="V728" i="19"/>
  <c r="W728" i="19"/>
  <c r="Y728" i="19"/>
  <c r="AB728" i="19"/>
  <c r="AD728" i="19"/>
  <c r="AE728" i="19"/>
  <c r="AG728" i="19"/>
  <c r="AH728" i="19"/>
  <c r="BC728" i="19" s="1"/>
  <c r="AL728" i="19"/>
  <c r="AM728" i="19"/>
  <c r="AN728" i="19"/>
  <c r="AO728" i="19"/>
  <c r="AP728" i="19"/>
  <c r="AR728" i="19"/>
  <c r="AS728" i="19"/>
  <c r="AT728" i="19"/>
  <c r="AU728" i="19"/>
  <c r="AV728" i="19"/>
  <c r="AW728" i="19"/>
  <c r="AX728" i="19"/>
  <c r="AY728" i="19"/>
  <c r="BA728" i="19"/>
  <c r="BD728" i="19"/>
  <c r="BF728" i="19"/>
  <c r="BG728" i="19"/>
  <c r="BI728" i="19"/>
  <c r="F729" i="19"/>
  <c r="AA729" i="19" s="1"/>
  <c r="J729" i="19"/>
  <c r="K729" i="19"/>
  <c r="L729" i="19"/>
  <c r="M729" i="19"/>
  <c r="N729" i="19"/>
  <c r="P729" i="19"/>
  <c r="Q729" i="19"/>
  <c r="R729" i="19"/>
  <c r="S729" i="19"/>
  <c r="T729" i="19"/>
  <c r="U729" i="19"/>
  <c r="V729" i="19"/>
  <c r="W729" i="19"/>
  <c r="Y729" i="19"/>
  <c r="AB729" i="19"/>
  <c r="AD729" i="19"/>
  <c r="AE729" i="19"/>
  <c r="AG729" i="19"/>
  <c r="AH729" i="19"/>
  <c r="BC729" i="19" s="1"/>
  <c r="AL729" i="19"/>
  <c r="AM729" i="19"/>
  <c r="AN729" i="19"/>
  <c r="AO729" i="19"/>
  <c r="AP729" i="19"/>
  <c r="AR729" i="19"/>
  <c r="AS729" i="19"/>
  <c r="AT729" i="19"/>
  <c r="AU729" i="19"/>
  <c r="AV729" i="19"/>
  <c r="AW729" i="19"/>
  <c r="AX729" i="19"/>
  <c r="AY729" i="19"/>
  <c r="BA729" i="19"/>
  <c r="BD729" i="19"/>
  <c r="BF729" i="19"/>
  <c r="BG729" i="19"/>
  <c r="BI729" i="19"/>
  <c r="F730" i="19"/>
  <c r="AA730" i="19" s="1"/>
  <c r="J730" i="19"/>
  <c r="K730" i="19"/>
  <c r="L730" i="19"/>
  <c r="M730" i="19"/>
  <c r="N730" i="19"/>
  <c r="P730" i="19"/>
  <c r="Q730" i="19"/>
  <c r="R730" i="19"/>
  <c r="S730" i="19"/>
  <c r="T730" i="19"/>
  <c r="U730" i="19"/>
  <c r="V730" i="19"/>
  <c r="W730" i="19"/>
  <c r="Y730" i="19"/>
  <c r="AB730" i="19"/>
  <c r="AD730" i="19"/>
  <c r="AE730" i="19"/>
  <c r="AG730" i="19"/>
  <c r="AH730" i="19"/>
  <c r="BC730" i="19" s="1"/>
  <c r="AL730" i="19"/>
  <c r="AM730" i="19"/>
  <c r="AN730" i="19"/>
  <c r="AO730" i="19"/>
  <c r="AP730" i="19"/>
  <c r="AR730" i="19"/>
  <c r="AS730" i="19"/>
  <c r="AT730" i="19"/>
  <c r="AU730" i="19"/>
  <c r="AV730" i="19"/>
  <c r="AW730" i="19"/>
  <c r="AX730" i="19"/>
  <c r="AY730" i="19"/>
  <c r="BA730" i="19"/>
  <c r="BD730" i="19"/>
  <c r="BF730" i="19"/>
  <c r="BG730" i="19"/>
  <c r="BI730" i="19"/>
  <c r="F731" i="19"/>
  <c r="AA731" i="19" s="1"/>
  <c r="J731" i="19"/>
  <c r="K731" i="19"/>
  <c r="L731" i="19"/>
  <c r="M731" i="19"/>
  <c r="N731" i="19"/>
  <c r="P731" i="19"/>
  <c r="Q731" i="19"/>
  <c r="R731" i="19"/>
  <c r="S731" i="19"/>
  <c r="T731" i="19"/>
  <c r="U731" i="19"/>
  <c r="V731" i="19"/>
  <c r="W731" i="19"/>
  <c r="Y731" i="19"/>
  <c r="AB731" i="19"/>
  <c r="AD731" i="19"/>
  <c r="AE731" i="19"/>
  <c r="AG731" i="19"/>
  <c r="AH731" i="19"/>
  <c r="BC731" i="19" s="1"/>
  <c r="AL731" i="19"/>
  <c r="AM731" i="19"/>
  <c r="AN731" i="19"/>
  <c r="AO731" i="19"/>
  <c r="AP731" i="19"/>
  <c r="AR731" i="19"/>
  <c r="AS731" i="19"/>
  <c r="AT731" i="19"/>
  <c r="AU731" i="19"/>
  <c r="AV731" i="19"/>
  <c r="AW731" i="19"/>
  <c r="AX731" i="19"/>
  <c r="AY731" i="19"/>
  <c r="BA731" i="19"/>
  <c r="BD731" i="19"/>
  <c r="BF731" i="19"/>
  <c r="BG731" i="19"/>
  <c r="BI731" i="19"/>
  <c r="F732" i="19"/>
  <c r="AA732" i="19" s="1"/>
  <c r="J732" i="19"/>
  <c r="K732" i="19"/>
  <c r="L732" i="19"/>
  <c r="M732" i="19"/>
  <c r="N732" i="19"/>
  <c r="P732" i="19"/>
  <c r="Q732" i="19"/>
  <c r="R732" i="19"/>
  <c r="S732" i="19"/>
  <c r="T732" i="19"/>
  <c r="U732" i="19"/>
  <c r="V732" i="19"/>
  <c r="W732" i="19"/>
  <c r="Y732" i="19"/>
  <c r="AB732" i="19"/>
  <c r="AD732" i="19"/>
  <c r="AE732" i="19"/>
  <c r="AG732" i="19"/>
  <c r="AH732" i="19"/>
  <c r="AZ732" i="19" s="1"/>
  <c r="AL732" i="19"/>
  <c r="AM732" i="19"/>
  <c r="AN732" i="19"/>
  <c r="AO732" i="19"/>
  <c r="AP732" i="19"/>
  <c r="AR732" i="19"/>
  <c r="AS732" i="19"/>
  <c r="AT732" i="19"/>
  <c r="AU732" i="19"/>
  <c r="AV732" i="19"/>
  <c r="AW732" i="19"/>
  <c r="AX732" i="19"/>
  <c r="AY732" i="19"/>
  <c r="BA732" i="19"/>
  <c r="BD732" i="19"/>
  <c r="BF732" i="19"/>
  <c r="BG732" i="19"/>
  <c r="BI732" i="19"/>
  <c r="F733" i="19"/>
  <c r="AA733" i="19" s="1"/>
  <c r="J733" i="19"/>
  <c r="K733" i="19"/>
  <c r="L733" i="19"/>
  <c r="M733" i="19"/>
  <c r="N733" i="19"/>
  <c r="P733" i="19"/>
  <c r="Q733" i="19"/>
  <c r="R733" i="19"/>
  <c r="S733" i="19"/>
  <c r="T733" i="19"/>
  <c r="U733" i="19"/>
  <c r="V733" i="19"/>
  <c r="W733" i="19"/>
  <c r="Y733" i="19"/>
  <c r="AB733" i="19"/>
  <c r="AD733" i="19"/>
  <c r="AE733" i="19"/>
  <c r="AG733" i="19"/>
  <c r="AH733" i="19"/>
  <c r="BC733" i="19" s="1"/>
  <c r="AL733" i="19"/>
  <c r="AM733" i="19"/>
  <c r="AN733" i="19"/>
  <c r="AO733" i="19"/>
  <c r="AP733" i="19"/>
  <c r="AR733" i="19"/>
  <c r="AS733" i="19"/>
  <c r="AT733" i="19"/>
  <c r="AU733" i="19"/>
  <c r="AV733" i="19"/>
  <c r="AW733" i="19"/>
  <c r="AX733" i="19"/>
  <c r="AY733" i="19"/>
  <c r="BA733" i="19"/>
  <c r="BD733" i="19"/>
  <c r="BF733" i="19"/>
  <c r="BG733" i="19"/>
  <c r="BI733" i="19"/>
  <c r="F734" i="19"/>
  <c r="AA734" i="19" s="1"/>
  <c r="J734" i="19"/>
  <c r="K734" i="19"/>
  <c r="L734" i="19"/>
  <c r="M734" i="19"/>
  <c r="N734" i="19"/>
  <c r="P734" i="19"/>
  <c r="Q734" i="19"/>
  <c r="R734" i="19"/>
  <c r="S734" i="19"/>
  <c r="T734" i="19"/>
  <c r="U734" i="19"/>
  <c r="V734" i="19"/>
  <c r="W734" i="19"/>
  <c r="Y734" i="19"/>
  <c r="AB734" i="19"/>
  <c r="AD734" i="19"/>
  <c r="AE734" i="19"/>
  <c r="AG734" i="19"/>
  <c r="AH734" i="19"/>
  <c r="BC734" i="19" s="1"/>
  <c r="AL734" i="19"/>
  <c r="AM734" i="19"/>
  <c r="AN734" i="19"/>
  <c r="AO734" i="19"/>
  <c r="AP734" i="19"/>
  <c r="AR734" i="19"/>
  <c r="AS734" i="19"/>
  <c r="AT734" i="19"/>
  <c r="AU734" i="19"/>
  <c r="AV734" i="19"/>
  <c r="AW734" i="19"/>
  <c r="AX734" i="19"/>
  <c r="AY734" i="19"/>
  <c r="BA734" i="19"/>
  <c r="BD734" i="19"/>
  <c r="BF734" i="19"/>
  <c r="BG734" i="19"/>
  <c r="BI734" i="19"/>
  <c r="F735" i="19"/>
  <c r="X735" i="19" s="1"/>
  <c r="J735" i="19"/>
  <c r="K735" i="19"/>
  <c r="L735" i="19"/>
  <c r="M735" i="19"/>
  <c r="N735" i="19"/>
  <c r="P735" i="19"/>
  <c r="Q735" i="19"/>
  <c r="R735" i="19"/>
  <c r="S735" i="19"/>
  <c r="T735" i="19"/>
  <c r="U735" i="19"/>
  <c r="V735" i="19"/>
  <c r="W735" i="19"/>
  <c r="Y735" i="19"/>
  <c r="AB735" i="19"/>
  <c r="AD735" i="19"/>
  <c r="AE735" i="19"/>
  <c r="AG735" i="19"/>
  <c r="AH735" i="19"/>
  <c r="BC735" i="19" s="1"/>
  <c r="AL735" i="19"/>
  <c r="AM735" i="19"/>
  <c r="AN735" i="19"/>
  <c r="AO735" i="19"/>
  <c r="AP735" i="19"/>
  <c r="AR735" i="19"/>
  <c r="AS735" i="19"/>
  <c r="AT735" i="19"/>
  <c r="AU735" i="19"/>
  <c r="AV735" i="19"/>
  <c r="AW735" i="19"/>
  <c r="AX735" i="19"/>
  <c r="AY735" i="19"/>
  <c r="BA735" i="19"/>
  <c r="BD735" i="19"/>
  <c r="BF735" i="19"/>
  <c r="BG735" i="19"/>
  <c r="BI735" i="19"/>
  <c r="F736" i="19"/>
  <c r="AA736" i="19" s="1"/>
  <c r="J736" i="19"/>
  <c r="K736" i="19"/>
  <c r="L736" i="19"/>
  <c r="M736" i="19"/>
  <c r="N736" i="19"/>
  <c r="P736" i="19"/>
  <c r="Q736" i="19"/>
  <c r="R736" i="19"/>
  <c r="S736" i="19"/>
  <c r="T736" i="19"/>
  <c r="U736" i="19"/>
  <c r="V736" i="19"/>
  <c r="W736" i="19"/>
  <c r="Y736" i="19"/>
  <c r="AB736" i="19"/>
  <c r="AD736" i="19"/>
  <c r="AE736" i="19"/>
  <c r="AG736" i="19"/>
  <c r="AH736" i="19"/>
  <c r="AZ736" i="19" s="1"/>
  <c r="AL736" i="19"/>
  <c r="AM736" i="19"/>
  <c r="AN736" i="19"/>
  <c r="AO736" i="19"/>
  <c r="AP736" i="19"/>
  <c r="AR736" i="19"/>
  <c r="AS736" i="19"/>
  <c r="AT736" i="19"/>
  <c r="AU736" i="19"/>
  <c r="AV736" i="19"/>
  <c r="AW736" i="19"/>
  <c r="AX736" i="19"/>
  <c r="AY736" i="19"/>
  <c r="BA736" i="19"/>
  <c r="BD736" i="19"/>
  <c r="BF736" i="19"/>
  <c r="BG736" i="19"/>
  <c r="BI736" i="19"/>
  <c r="F737" i="19"/>
  <c r="AA737" i="19" s="1"/>
  <c r="J737" i="19"/>
  <c r="K737" i="19"/>
  <c r="L737" i="19"/>
  <c r="M737" i="19"/>
  <c r="N737" i="19"/>
  <c r="P737" i="19"/>
  <c r="Q737" i="19"/>
  <c r="R737" i="19"/>
  <c r="S737" i="19"/>
  <c r="T737" i="19"/>
  <c r="U737" i="19"/>
  <c r="V737" i="19"/>
  <c r="W737" i="19"/>
  <c r="Y737" i="19"/>
  <c r="AB737" i="19"/>
  <c r="AD737" i="19"/>
  <c r="AE737" i="19"/>
  <c r="AG737" i="19"/>
  <c r="AH737" i="19"/>
  <c r="BC737" i="19" s="1"/>
  <c r="AL737" i="19"/>
  <c r="AM737" i="19"/>
  <c r="AN737" i="19"/>
  <c r="AO737" i="19"/>
  <c r="AP737" i="19"/>
  <c r="AR737" i="19"/>
  <c r="AS737" i="19"/>
  <c r="AT737" i="19"/>
  <c r="AU737" i="19"/>
  <c r="AV737" i="19"/>
  <c r="AW737" i="19"/>
  <c r="AX737" i="19"/>
  <c r="AY737" i="19"/>
  <c r="BA737" i="19"/>
  <c r="BD737" i="19"/>
  <c r="BF737" i="19"/>
  <c r="BG737" i="19"/>
  <c r="BI737" i="19"/>
  <c r="F738" i="19"/>
  <c r="J738" i="19"/>
  <c r="K738" i="19"/>
  <c r="L738" i="19"/>
  <c r="M738" i="19"/>
  <c r="N738" i="19"/>
  <c r="P738" i="19"/>
  <c r="Q738" i="19"/>
  <c r="R738" i="19"/>
  <c r="S738" i="19"/>
  <c r="T738" i="19"/>
  <c r="U738" i="19"/>
  <c r="V738" i="19"/>
  <c r="W738" i="19"/>
  <c r="Y738" i="19"/>
  <c r="AB738" i="19"/>
  <c r="AD738" i="19"/>
  <c r="AE738" i="19"/>
  <c r="AG738" i="19"/>
  <c r="AH738" i="19"/>
  <c r="BC738" i="19" s="1"/>
  <c r="AL738" i="19"/>
  <c r="AM738" i="19"/>
  <c r="AN738" i="19"/>
  <c r="AO738" i="19"/>
  <c r="AP738" i="19"/>
  <c r="AR738" i="19"/>
  <c r="AS738" i="19"/>
  <c r="AT738" i="19"/>
  <c r="AU738" i="19"/>
  <c r="AV738" i="19"/>
  <c r="AW738" i="19"/>
  <c r="AX738" i="19"/>
  <c r="AY738" i="19"/>
  <c r="BA738" i="19"/>
  <c r="BD738" i="19"/>
  <c r="BF738" i="19"/>
  <c r="BG738" i="19"/>
  <c r="BI738" i="19"/>
  <c r="F739" i="19"/>
  <c r="AA739" i="19" s="1"/>
  <c r="J739" i="19"/>
  <c r="K739" i="19"/>
  <c r="L739" i="19"/>
  <c r="M739" i="19"/>
  <c r="N739" i="19"/>
  <c r="P739" i="19"/>
  <c r="Q739" i="19"/>
  <c r="R739" i="19"/>
  <c r="S739" i="19"/>
  <c r="T739" i="19"/>
  <c r="U739" i="19"/>
  <c r="V739" i="19"/>
  <c r="W739" i="19"/>
  <c r="Y739" i="19"/>
  <c r="AB739" i="19"/>
  <c r="AD739" i="19"/>
  <c r="AE739" i="19"/>
  <c r="AG739" i="19"/>
  <c r="AH739" i="19"/>
  <c r="BC739" i="19" s="1"/>
  <c r="AL739" i="19"/>
  <c r="AM739" i="19"/>
  <c r="AN739" i="19"/>
  <c r="AO739" i="19"/>
  <c r="AP739" i="19"/>
  <c r="AR739" i="19"/>
  <c r="AS739" i="19"/>
  <c r="AT739" i="19"/>
  <c r="AU739" i="19"/>
  <c r="AV739" i="19"/>
  <c r="AW739" i="19"/>
  <c r="AX739" i="19"/>
  <c r="AY739" i="19"/>
  <c r="BA739" i="19"/>
  <c r="BD739" i="19"/>
  <c r="BF739" i="19"/>
  <c r="BG739" i="19"/>
  <c r="BI739" i="19"/>
  <c r="F740" i="19"/>
  <c r="AA740" i="19" s="1"/>
  <c r="J740" i="19"/>
  <c r="K740" i="19"/>
  <c r="L740" i="19"/>
  <c r="M740" i="19"/>
  <c r="N740" i="19"/>
  <c r="P740" i="19"/>
  <c r="Q740" i="19"/>
  <c r="R740" i="19"/>
  <c r="S740" i="19"/>
  <c r="T740" i="19"/>
  <c r="U740" i="19"/>
  <c r="V740" i="19"/>
  <c r="W740" i="19"/>
  <c r="Y740" i="19"/>
  <c r="AB740" i="19"/>
  <c r="AD740" i="19"/>
  <c r="AE740" i="19"/>
  <c r="AG740" i="19"/>
  <c r="AH740" i="19"/>
  <c r="BC740" i="19" s="1"/>
  <c r="AL740" i="19"/>
  <c r="AM740" i="19"/>
  <c r="AN740" i="19"/>
  <c r="AO740" i="19"/>
  <c r="AP740" i="19"/>
  <c r="AR740" i="19"/>
  <c r="AS740" i="19"/>
  <c r="AT740" i="19"/>
  <c r="AU740" i="19"/>
  <c r="AV740" i="19"/>
  <c r="AW740" i="19"/>
  <c r="AX740" i="19"/>
  <c r="AY740" i="19"/>
  <c r="BA740" i="19"/>
  <c r="BD740" i="19"/>
  <c r="BF740" i="19"/>
  <c r="BG740" i="19"/>
  <c r="BI740" i="19"/>
  <c r="F741" i="19"/>
  <c r="X741" i="19" s="1"/>
  <c r="J741" i="19"/>
  <c r="K741" i="19"/>
  <c r="L741" i="19"/>
  <c r="M741" i="19"/>
  <c r="N741" i="19"/>
  <c r="P741" i="19"/>
  <c r="Q741" i="19"/>
  <c r="R741" i="19"/>
  <c r="S741" i="19"/>
  <c r="T741" i="19"/>
  <c r="U741" i="19"/>
  <c r="V741" i="19"/>
  <c r="W741" i="19"/>
  <c r="Y741" i="19"/>
  <c r="AB741" i="19"/>
  <c r="AD741" i="19"/>
  <c r="AE741" i="19"/>
  <c r="AG741" i="19"/>
  <c r="AH741" i="19"/>
  <c r="AL741" i="19"/>
  <c r="AM741" i="19"/>
  <c r="AN741" i="19"/>
  <c r="AO741" i="19"/>
  <c r="AP741" i="19"/>
  <c r="AR741" i="19"/>
  <c r="AS741" i="19"/>
  <c r="AT741" i="19"/>
  <c r="AU741" i="19"/>
  <c r="AV741" i="19"/>
  <c r="AW741" i="19"/>
  <c r="AX741" i="19"/>
  <c r="AY741" i="19"/>
  <c r="BA741" i="19"/>
  <c r="BD741" i="19"/>
  <c r="BF741" i="19"/>
  <c r="BG741" i="19"/>
  <c r="BI741" i="19"/>
  <c r="F742" i="19"/>
  <c r="AA742" i="19" s="1"/>
  <c r="J742" i="19"/>
  <c r="K742" i="19"/>
  <c r="L742" i="19"/>
  <c r="M742" i="19"/>
  <c r="N742" i="19"/>
  <c r="P742" i="19"/>
  <c r="Q742" i="19"/>
  <c r="R742" i="19"/>
  <c r="S742" i="19"/>
  <c r="T742" i="19"/>
  <c r="U742" i="19"/>
  <c r="V742" i="19"/>
  <c r="W742" i="19"/>
  <c r="Y742" i="19"/>
  <c r="AB742" i="19"/>
  <c r="AD742" i="19"/>
  <c r="AE742" i="19"/>
  <c r="AG742" i="19"/>
  <c r="AH742" i="19"/>
  <c r="BC742" i="19" s="1"/>
  <c r="AL742" i="19"/>
  <c r="AM742" i="19"/>
  <c r="AN742" i="19"/>
  <c r="AO742" i="19"/>
  <c r="AP742" i="19"/>
  <c r="AR742" i="19"/>
  <c r="AS742" i="19"/>
  <c r="AT742" i="19"/>
  <c r="AU742" i="19"/>
  <c r="AV742" i="19"/>
  <c r="AW742" i="19"/>
  <c r="AX742" i="19"/>
  <c r="AY742" i="19"/>
  <c r="BA742" i="19"/>
  <c r="BD742" i="19"/>
  <c r="BF742" i="19"/>
  <c r="BG742" i="19"/>
  <c r="BI742" i="19"/>
  <c r="F743" i="19"/>
  <c r="X743" i="19" s="1"/>
  <c r="J743" i="19"/>
  <c r="K743" i="19"/>
  <c r="L743" i="19"/>
  <c r="M743" i="19"/>
  <c r="N743" i="19"/>
  <c r="P743" i="19"/>
  <c r="Q743" i="19"/>
  <c r="R743" i="19"/>
  <c r="S743" i="19"/>
  <c r="T743" i="19"/>
  <c r="U743" i="19"/>
  <c r="V743" i="19"/>
  <c r="W743" i="19"/>
  <c r="Y743" i="19"/>
  <c r="AB743" i="19"/>
  <c r="AD743" i="19"/>
  <c r="AE743" i="19"/>
  <c r="AG743" i="19"/>
  <c r="AH743" i="19"/>
  <c r="BC743" i="19" s="1"/>
  <c r="AL743" i="19"/>
  <c r="AM743" i="19"/>
  <c r="AN743" i="19"/>
  <c r="AO743" i="19"/>
  <c r="AP743" i="19"/>
  <c r="AR743" i="19"/>
  <c r="AS743" i="19"/>
  <c r="AT743" i="19"/>
  <c r="AU743" i="19"/>
  <c r="AV743" i="19"/>
  <c r="AW743" i="19"/>
  <c r="AX743" i="19"/>
  <c r="AY743" i="19"/>
  <c r="BA743" i="19"/>
  <c r="BD743" i="19"/>
  <c r="BF743" i="19"/>
  <c r="BG743" i="19"/>
  <c r="BI743" i="19"/>
  <c r="F744" i="19"/>
  <c r="AA744" i="19" s="1"/>
  <c r="J744" i="19"/>
  <c r="K744" i="19"/>
  <c r="L744" i="19"/>
  <c r="M744" i="19"/>
  <c r="N744" i="19"/>
  <c r="P744" i="19"/>
  <c r="Q744" i="19"/>
  <c r="R744" i="19"/>
  <c r="S744" i="19"/>
  <c r="T744" i="19"/>
  <c r="U744" i="19"/>
  <c r="V744" i="19"/>
  <c r="W744" i="19"/>
  <c r="Y744" i="19"/>
  <c r="AB744" i="19"/>
  <c r="AD744" i="19"/>
  <c r="AE744" i="19"/>
  <c r="AG744" i="19"/>
  <c r="AH744" i="19"/>
  <c r="BC744" i="19" s="1"/>
  <c r="AL744" i="19"/>
  <c r="AM744" i="19"/>
  <c r="AN744" i="19"/>
  <c r="AO744" i="19"/>
  <c r="AP744" i="19"/>
  <c r="AR744" i="19"/>
  <c r="AS744" i="19"/>
  <c r="AT744" i="19"/>
  <c r="AU744" i="19"/>
  <c r="AV744" i="19"/>
  <c r="AW744" i="19"/>
  <c r="AX744" i="19"/>
  <c r="AY744" i="19"/>
  <c r="BA744" i="19"/>
  <c r="BD744" i="19"/>
  <c r="BF744" i="19"/>
  <c r="BG744" i="19"/>
  <c r="BI744" i="19"/>
  <c r="F745" i="19"/>
  <c r="AA745" i="19" s="1"/>
  <c r="J745" i="19"/>
  <c r="K745" i="19"/>
  <c r="L745" i="19"/>
  <c r="M745" i="19"/>
  <c r="N745" i="19"/>
  <c r="P745" i="19"/>
  <c r="Q745" i="19"/>
  <c r="R745" i="19"/>
  <c r="S745" i="19"/>
  <c r="T745" i="19"/>
  <c r="U745" i="19"/>
  <c r="V745" i="19"/>
  <c r="W745" i="19"/>
  <c r="Y745" i="19"/>
  <c r="AB745" i="19"/>
  <c r="AD745" i="19"/>
  <c r="AE745" i="19"/>
  <c r="AG745" i="19"/>
  <c r="AH745" i="19"/>
  <c r="BC745" i="19" s="1"/>
  <c r="AL745" i="19"/>
  <c r="AM745" i="19"/>
  <c r="AN745" i="19"/>
  <c r="AO745" i="19"/>
  <c r="AP745" i="19"/>
  <c r="AR745" i="19"/>
  <c r="AS745" i="19"/>
  <c r="AT745" i="19"/>
  <c r="AU745" i="19"/>
  <c r="AV745" i="19"/>
  <c r="AW745" i="19"/>
  <c r="AX745" i="19"/>
  <c r="AY745" i="19"/>
  <c r="BA745" i="19"/>
  <c r="BD745" i="19"/>
  <c r="BF745" i="19"/>
  <c r="BG745" i="19"/>
  <c r="BI745" i="19"/>
  <c r="F746" i="19"/>
  <c r="AA746" i="19" s="1"/>
  <c r="J746" i="19"/>
  <c r="K746" i="19"/>
  <c r="L746" i="19"/>
  <c r="M746" i="19"/>
  <c r="N746" i="19"/>
  <c r="P746" i="19"/>
  <c r="Q746" i="19"/>
  <c r="R746" i="19"/>
  <c r="S746" i="19"/>
  <c r="T746" i="19"/>
  <c r="U746" i="19"/>
  <c r="V746" i="19"/>
  <c r="W746" i="19"/>
  <c r="Y746" i="19"/>
  <c r="AB746" i="19"/>
  <c r="AD746" i="19"/>
  <c r="AE746" i="19"/>
  <c r="AG746" i="19"/>
  <c r="AH746" i="19"/>
  <c r="BC746" i="19" s="1"/>
  <c r="AL746" i="19"/>
  <c r="AM746" i="19"/>
  <c r="AN746" i="19"/>
  <c r="AO746" i="19"/>
  <c r="AP746" i="19"/>
  <c r="AR746" i="19"/>
  <c r="AS746" i="19"/>
  <c r="AT746" i="19"/>
  <c r="AU746" i="19"/>
  <c r="AV746" i="19"/>
  <c r="AW746" i="19"/>
  <c r="AX746" i="19"/>
  <c r="AY746" i="19"/>
  <c r="BA746" i="19"/>
  <c r="BD746" i="19"/>
  <c r="BF746" i="19"/>
  <c r="BG746" i="19"/>
  <c r="BI746" i="19"/>
  <c r="F747" i="19"/>
  <c r="AA747" i="19" s="1"/>
  <c r="J747" i="19"/>
  <c r="K747" i="19"/>
  <c r="L747" i="19"/>
  <c r="M747" i="19"/>
  <c r="N747" i="19"/>
  <c r="P747" i="19"/>
  <c r="Q747" i="19"/>
  <c r="R747" i="19"/>
  <c r="S747" i="19"/>
  <c r="T747" i="19"/>
  <c r="U747" i="19"/>
  <c r="V747" i="19"/>
  <c r="W747" i="19"/>
  <c r="Y747" i="19"/>
  <c r="AB747" i="19"/>
  <c r="AD747" i="19"/>
  <c r="AE747" i="19"/>
  <c r="AG747" i="19"/>
  <c r="AH747" i="19"/>
  <c r="BC747" i="19" s="1"/>
  <c r="AL747" i="19"/>
  <c r="AM747" i="19"/>
  <c r="AN747" i="19"/>
  <c r="AO747" i="19"/>
  <c r="AP747" i="19"/>
  <c r="AR747" i="19"/>
  <c r="AS747" i="19"/>
  <c r="AT747" i="19"/>
  <c r="AU747" i="19"/>
  <c r="AV747" i="19"/>
  <c r="AW747" i="19"/>
  <c r="AX747" i="19"/>
  <c r="AY747" i="19"/>
  <c r="BA747" i="19"/>
  <c r="BD747" i="19"/>
  <c r="BF747" i="19"/>
  <c r="BG747" i="19"/>
  <c r="BI747" i="19"/>
  <c r="F748" i="19"/>
  <c r="AA748" i="19" s="1"/>
  <c r="J748" i="19"/>
  <c r="K748" i="19"/>
  <c r="L748" i="19"/>
  <c r="M748" i="19"/>
  <c r="N748" i="19"/>
  <c r="P748" i="19"/>
  <c r="Q748" i="19"/>
  <c r="R748" i="19"/>
  <c r="S748" i="19"/>
  <c r="T748" i="19"/>
  <c r="U748" i="19"/>
  <c r="V748" i="19"/>
  <c r="W748" i="19"/>
  <c r="Y748" i="19"/>
  <c r="AB748" i="19"/>
  <c r="AD748" i="19"/>
  <c r="AE748" i="19"/>
  <c r="AG748" i="19"/>
  <c r="AH748" i="19"/>
  <c r="BC748" i="19" s="1"/>
  <c r="AL748" i="19"/>
  <c r="AM748" i="19"/>
  <c r="AN748" i="19"/>
  <c r="AO748" i="19"/>
  <c r="AP748" i="19"/>
  <c r="AR748" i="19"/>
  <c r="AS748" i="19"/>
  <c r="AT748" i="19"/>
  <c r="AU748" i="19"/>
  <c r="AV748" i="19"/>
  <c r="AW748" i="19"/>
  <c r="AX748" i="19"/>
  <c r="AY748" i="19"/>
  <c r="BA748" i="19"/>
  <c r="BD748" i="19"/>
  <c r="BF748" i="19"/>
  <c r="BG748" i="19"/>
  <c r="BI748" i="19"/>
  <c r="F749" i="19"/>
  <c r="J749" i="19"/>
  <c r="K749" i="19"/>
  <c r="L749" i="19"/>
  <c r="M749" i="19"/>
  <c r="N749" i="19"/>
  <c r="P749" i="19"/>
  <c r="Q749" i="19"/>
  <c r="R749" i="19"/>
  <c r="S749" i="19"/>
  <c r="T749" i="19"/>
  <c r="U749" i="19"/>
  <c r="V749" i="19"/>
  <c r="W749" i="19"/>
  <c r="Y749" i="19"/>
  <c r="AB749" i="19"/>
  <c r="AD749" i="19"/>
  <c r="AE749" i="19"/>
  <c r="AG749" i="19"/>
  <c r="AH749" i="19"/>
  <c r="BC749" i="19" s="1"/>
  <c r="AL749" i="19"/>
  <c r="AM749" i="19"/>
  <c r="AN749" i="19"/>
  <c r="AO749" i="19"/>
  <c r="AP749" i="19"/>
  <c r="AR749" i="19"/>
  <c r="AS749" i="19"/>
  <c r="AT749" i="19"/>
  <c r="AU749" i="19"/>
  <c r="AV749" i="19"/>
  <c r="AW749" i="19"/>
  <c r="AX749" i="19"/>
  <c r="AY749" i="19"/>
  <c r="BA749" i="19"/>
  <c r="BD749" i="19"/>
  <c r="BF749" i="19"/>
  <c r="BG749" i="19"/>
  <c r="BI749" i="19"/>
  <c r="F750" i="19"/>
  <c r="AA750" i="19" s="1"/>
  <c r="J750" i="19"/>
  <c r="K750" i="19"/>
  <c r="L750" i="19"/>
  <c r="M750" i="19"/>
  <c r="N750" i="19"/>
  <c r="P750" i="19"/>
  <c r="Q750" i="19"/>
  <c r="R750" i="19"/>
  <c r="S750" i="19"/>
  <c r="T750" i="19"/>
  <c r="U750" i="19"/>
  <c r="V750" i="19"/>
  <c r="W750" i="19"/>
  <c r="Y750" i="19"/>
  <c r="AB750" i="19"/>
  <c r="AD750" i="19"/>
  <c r="AE750" i="19"/>
  <c r="AG750" i="19"/>
  <c r="AH750" i="19"/>
  <c r="BC750" i="19" s="1"/>
  <c r="AL750" i="19"/>
  <c r="AM750" i="19"/>
  <c r="AN750" i="19"/>
  <c r="AO750" i="19"/>
  <c r="AP750" i="19"/>
  <c r="AR750" i="19"/>
  <c r="AS750" i="19"/>
  <c r="AT750" i="19"/>
  <c r="AU750" i="19"/>
  <c r="AV750" i="19"/>
  <c r="AW750" i="19"/>
  <c r="AX750" i="19"/>
  <c r="AY750" i="19"/>
  <c r="BA750" i="19"/>
  <c r="BD750" i="19"/>
  <c r="BF750" i="19"/>
  <c r="BG750" i="19"/>
  <c r="BI750" i="19"/>
  <c r="F751" i="19"/>
  <c r="AA751" i="19" s="1"/>
  <c r="J751" i="19"/>
  <c r="K751" i="19"/>
  <c r="L751" i="19"/>
  <c r="M751" i="19"/>
  <c r="N751" i="19"/>
  <c r="P751" i="19"/>
  <c r="Q751" i="19"/>
  <c r="R751" i="19"/>
  <c r="S751" i="19"/>
  <c r="T751" i="19"/>
  <c r="U751" i="19"/>
  <c r="V751" i="19"/>
  <c r="W751" i="19"/>
  <c r="Y751" i="19"/>
  <c r="AB751" i="19"/>
  <c r="AD751" i="19"/>
  <c r="AE751" i="19"/>
  <c r="AG751" i="19"/>
  <c r="AH751" i="19"/>
  <c r="BC751" i="19" s="1"/>
  <c r="AL751" i="19"/>
  <c r="AM751" i="19"/>
  <c r="AN751" i="19"/>
  <c r="AO751" i="19"/>
  <c r="AP751" i="19"/>
  <c r="AR751" i="19"/>
  <c r="AS751" i="19"/>
  <c r="AT751" i="19"/>
  <c r="AU751" i="19"/>
  <c r="AV751" i="19"/>
  <c r="AW751" i="19"/>
  <c r="AX751" i="19"/>
  <c r="AY751" i="19"/>
  <c r="BA751" i="19"/>
  <c r="BD751" i="19"/>
  <c r="BF751" i="19"/>
  <c r="BG751" i="19"/>
  <c r="BI751" i="19"/>
  <c r="F752" i="19"/>
  <c r="AA752" i="19" s="1"/>
  <c r="J752" i="19"/>
  <c r="K752" i="19"/>
  <c r="L752" i="19"/>
  <c r="M752" i="19"/>
  <c r="N752" i="19"/>
  <c r="P752" i="19"/>
  <c r="Q752" i="19"/>
  <c r="R752" i="19"/>
  <c r="S752" i="19"/>
  <c r="T752" i="19"/>
  <c r="U752" i="19"/>
  <c r="V752" i="19"/>
  <c r="W752" i="19"/>
  <c r="Y752" i="19"/>
  <c r="AB752" i="19"/>
  <c r="AD752" i="19"/>
  <c r="AE752" i="19"/>
  <c r="AG752" i="19"/>
  <c r="AH752" i="19"/>
  <c r="BC752" i="19" s="1"/>
  <c r="AL752" i="19"/>
  <c r="AM752" i="19"/>
  <c r="AN752" i="19"/>
  <c r="AO752" i="19"/>
  <c r="AP752" i="19"/>
  <c r="AR752" i="19"/>
  <c r="AS752" i="19"/>
  <c r="AT752" i="19"/>
  <c r="AU752" i="19"/>
  <c r="AV752" i="19"/>
  <c r="AW752" i="19"/>
  <c r="AX752" i="19"/>
  <c r="AY752" i="19"/>
  <c r="BA752" i="19"/>
  <c r="BD752" i="19"/>
  <c r="BF752" i="19"/>
  <c r="BG752" i="19"/>
  <c r="BI752" i="19"/>
  <c r="F753" i="19"/>
  <c r="X753" i="19" s="1"/>
  <c r="J753" i="19"/>
  <c r="K753" i="19"/>
  <c r="L753" i="19"/>
  <c r="M753" i="19"/>
  <c r="N753" i="19"/>
  <c r="P753" i="19"/>
  <c r="Q753" i="19"/>
  <c r="R753" i="19"/>
  <c r="S753" i="19"/>
  <c r="T753" i="19"/>
  <c r="U753" i="19"/>
  <c r="V753" i="19"/>
  <c r="W753" i="19"/>
  <c r="Y753" i="19"/>
  <c r="AB753" i="19"/>
  <c r="AD753" i="19"/>
  <c r="AE753" i="19"/>
  <c r="AG753" i="19"/>
  <c r="AH753" i="19"/>
  <c r="AL753" i="19"/>
  <c r="AM753" i="19"/>
  <c r="AN753" i="19"/>
  <c r="AO753" i="19"/>
  <c r="AP753" i="19"/>
  <c r="AR753" i="19"/>
  <c r="AS753" i="19"/>
  <c r="AT753" i="19"/>
  <c r="AU753" i="19"/>
  <c r="AV753" i="19"/>
  <c r="AW753" i="19"/>
  <c r="AX753" i="19"/>
  <c r="AY753" i="19"/>
  <c r="BA753" i="19"/>
  <c r="BD753" i="19"/>
  <c r="BF753" i="19"/>
  <c r="BG753" i="19"/>
  <c r="BI753" i="19"/>
  <c r="F754" i="19"/>
  <c r="X754" i="19" s="1"/>
  <c r="J754" i="19"/>
  <c r="K754" i="19"/>
  <c r="L754" i="19"/>
  <c r="M754" i="19"/>
  <c r="N754" i="19"/>
  <c r="P754" i="19"/>
  <c r="Q754" i="19"/>
  <c r="R754" i="19"/>
  <c r="S754" i="19"/>
  <c r="T754" i="19"/>
  <c r="U754" i="19"/>
  <c r="V754" i="19"/>
  <c r="W754" i="19"/>
  <c r="Y754" i="19"/>
  <c r="AB754" i="19"/>
  <c r="AD754" i="19"/>
  <c r="AE754" i="19"/>
  <c r="AG754" i="19"/>
  <c r="AH754" i="19"/>
  <c r="BC754" i="19" s="1"/>
  <c r="AL754" i="19"/>
  <c r="AM754" i="19"/>
  <c r="AN754" i="19"/>
  <c r="AO754" i="19"/>
  <c r="AP754" i="19"/>
  <c r="AR754" i="19"/>
  <c r="AS754" i="19"/>
  <c r="AT754" i="19"/>
  <c r="AU754" i="19"/>
  <c r="AV754" i="19"/>
  <c r="AW754" i="19"/>
  <c r="AX754" i="19"/>
  <c r="AY754" i="19"/>
  <c r="BA754" i="19"/>
  <c r="BD754" i="19"/>
  <c r="BF754" i="19"/>
  <c r="BG754" i="19"/>
  <c r="BI754" i="19"/>
  <c r="F755" i="19"/>
  <c r="J755" i="19"/>
  <c r="K755" i="19"/>
  <c r="L755" i="19"/>
  <c r="M755" i="19"/>
  <c r="N755" i="19"/>
  <c r="P755" i="19"/>
  <c r="Q755" i="19"/>
  <c r="R755" i="19"/>
  <c r="S755" i="19"/>
  <c r="T755" i="19"/>
  <c r="U755" i="19"/>
  <c r="V755" i="19"/>
  <c r="W755" i="19"/>
  <c r="Y755" i="19"/>
  <c r="AB755" i="19"/>
  <c r="AD755" i="19"/>
  <c r="AE755" i="19"/>
  <c r="AG755" i="19"/>
  <c r="AH755" i="19"/>
  <c r="BC755" i="19" s="1"/>
  <c r="AL755" i="19"/>
  <c r="AM755" i="19"/>
  <c r="AN755" i="19"/>
  <c r="AO755" i="19"/>
  <c r="AP755" i="19"/>
  <c r="AR755" i="19"/>
  <c r="AS755" i="19"/>
  <c r="AT755" i="19"/>
  <c r="AU755" i="19"/>
  <c r="AV755" i="19"/>
  <c r="AW755" i="19"/>
  <c r="AX755" i="19"/>
  <c r="AY755" i="19"/>
  <c r="BA755" i="19"/>
  <c r="BD755" i="19"/>
  <c r="BF755" i="19"/>
  <c r="BG755" i="19"/>
  <c r="BI755" i="19"/>
  <c r="F756" i="19"/>
  <c r="AA756" i="19" s="1"/>
  <c r="J756" i="19"/>
  <c r="K756" i="19"/>
  <c r="L756" i="19"/>
  <c r="M756" i="19"/>
  <c r="N756" i="19"/>
  <c r="P756" i="19"/>
  <c r="Q756" i="19"/>
  <c r="R756" i="19"/>
  <c r="S756" i="19"/>
  <c r="T756" i="19"/>
  <c r="U756" i="19"/>
  <c r="V756" i="19"/>
  <c r="W756" i="19"/>
  <c r="Y756" i="19"/>
  <c r="AB756" i="19"/>
  <c r="AD756" i="19"/>
  <c r="AE756" i="19"/>
  <c r="AG756" i="19"/>
  <c r="AH756" i="19"/>
  <c r="BC756" i="19" s="1"/>
  <c r="AL756" i="19"/>
  <c r="AM756" i="19"/>
  <c r="AN756" i="19"/>
  <c r="AO756" i="19"/>
  <c r="AP756" i="19"/>
  <c r="AR756" i="19"/>
  <c r="AS756" i="19"/>
  <c r="AT756" i="19"/>
  <c r="AU756" i="19"/>
  <c r="AV756" i="19"/>
  <c r="AW756" i="19"/>
  <c r="AX756" i="19"/>
  <c r="AY756" i="19"/>
  <c r="BA756" i="19"/>
  <c r="BD756" i="19"/>
  <c r="BF756" i="19"/>
  <c r="BG756" i="19"/>
  <c r="BI756" i="19"/>
  <c r="F757" i="19"/>
  <c r="AA757" i="19" s="1"/>
  <c r="J757" i="19"/>
  <c r="K757" i="19"/>
  <c r="L757" i="19"/>
  <c r="M757" i="19"/>
  <c r="N757" i="19"/>
  <c r="P757" i="19"/>
  <c r="Q757" i="19"/>
  <c r="R757" i="19"/>
  <c r="S757" i="19"/>
  <c r="T757" i="19"/>
  <c r="U757" i="19"/>
  <c r="V757" i="19"/>
  <c r="W757" i="19"/>
  <c r="Y757" i="19"/>
  <c r="AB757" i="19"/>
  <c r="AD757" i="19"/>
  <c r="AE757" i="19"/>
  <c r="AG757" i="19"/>
  <c r="AH757" i="19"/>
  <c r="BC757" i="19" s="1"/>
  <c r="AL757" i="19"/>
  <c r="AM757" i="19"/>
  <c r="AN757" i="19"/>
  <c r="AO757" i="19"/>
  <c r="AP757" i="19"/>
  <c r="AR757" i="19"/>
  <c r="AS757" i="19"/>
  <c r="AT757" i="19"/>
  <c r="AU757" i="19"/>
  <c r="AV757" i="19"/>
  <c r="AW757" i="19"/>
  <c r="AX757" i="19"/>
  <c r="AY757" i="19"/>
  <c r="BA757" i="19"/>
  <c r="BD757" i="19"/>
  <c r="BF757" i="19"/>
  <c r="BG757" i="19"/>
  <c r="BI757" i="19"/>
  <c r="F758" i="19"/>
  <c r="AA758" i="19" s="1"/>
  <c r="J758" i="19"/>
  <c r="K758" i="19"/>
  <c r="L758" i="19"/>
  <c r="M758" i="19"/>
  <c r="N758" i="19"/>
  <c r="P758" i="19"/>
  <c r="Q758" i="19"/>
  <c r="R758" i="19"/>
  <c r="S758" i="19"/>
  <c r="T758" i="19"/>
  <c r="U758" i="19"/>
  <c r="V758" i="19"/>
  <c r="W758" i="19"/>
  <c r="Y758" i="19"/>
  <c r="AB758" i="19"/>
  <c r="AD758" i="19"/>
  <c r="AE758" i="19"/>
  <c r="AG758" i="19"/>
  <c r="AH758" i="19"/>
  <c r="BC758" i="19" s="1"/>
  <c r="AL758" i="19"/>
  <c r="AM758" i="19"/>
  <c r="AN758" i="19"/>
  <c r="AO758" i="19"/>
  <c r="AP758" i="19"/>
  <c r="AR758" i="19"/>
  <c r="AS758" i="19"/>
  <c r="AT758" i="19"/>
  <c r="AU758" i="19"/>
  <c r="AV758" i="19"/>
  <c r="AW758" i="19"/>
  <c r="AX758" i="19"/>
  <c r="AY758" i="19"/>
  <c r="BA758" i="19"/>
  <c r="BD758" i="19"/>
  <c r="BF758" i="19"/>
  <c r="BG758" i="19"/>
  <c r="BI758" i="19"/>
  <c r="F759" i="19"/>
  <c r="X759" i="19" s="1"/>
  <c r="J759" i="19"/>
  <c r="K759" i="19"/>
  <c r="L759" i="19"/>
  <c r="M759" i="19"/>
  <c r="N759" i="19"/>
  <c r="P759" i="19"/>
  <c r="Q759" i="19"/>
  <c r="R759" i="19"/>
  <c r="S759" i="19"/>
  <c r="T759" i="19"/>
  <c r="U759" i="19"/>
  <c r="V759" i="19"/>
  <c r="W759" i="19"/>
  <c r="Y759" i="19"/>
  <c r="AB759" i="19"/>
  <c r="AD759" i="19"/>
  <c r="AE759" i="19"/>
  <c r="AG759" i="19"/>
  <c r="AH759" i="19"/>
  <c r="AL759" i="19"/>
  <c r="AM759" i="19"/>
  <c r="AN759" i="19"/>
  <c r="AO759" i="19"/>
  <c r="AP759" i="19"/>
  <c r="AR759" i="19"/>
  <c r="AS759" i="19"/>
  <c r="AT759" i="19"/>
  <c r="AU759" i="19"/>
  <c r="AV759" i="19"/>
  <c r="AW759" i="19"/>
  <c r="AX759" i="19"/>
  <c r="AY759" i="19"/>
  <c r="BA759" i="19"/>
  <c r="BD759" i="19"/>
  <c r="BF759" i="19"/>
  <c r="BG759" i="19"/>
  <c r="BI759" i="19"/>
  <c r="F760" i="19"/>
  <c r="AA760" i="19" s="1"/>
  <c r="J760" i="19"/>
  <c r="K760" i="19"/>
  <c r="L760" i="19"/>
  <c r="M760" i="19"/>
  <c r="N760" i="19"/>
  <c r="P760" i="19"/>
  <c r="Q760" i="19"/>
  <c r="R760" i="19"/>
  <c r="S760" i="19"/>
  <c r="T760" i="19"/>
  <c r="U760" i="19"/>
  <c r="V760" i="19"/>
  <c r="W760" i="19"/>
  <c r="Y760" i="19"/>
  <c r="AB760" i="19"/>
  <c r="AD760" i="19"/>
  <c r="AE760" i="19"/>
  <c r="AG760" i="19"/>
  <c r="AH760" i="19"/>
  <c r="AL760" i="19"/>
  <c r="AM760" i="19"/>
  <c r="AN760" i="19"/>
  <c r="AO760" i="19"/>
  <c r="AP760" i="19"/>
  <c r="AR760" i="19"/>
  <c r="AS760" i="19"/>
  <c r="AT760" i="19"/>
  <c r="AU760" i="19"/>
  <c r="AV760" i="19"/>
  <c r="AW760" i="19"/>
  <c r="AX760" i="19"/>
  <c r="AY760" i="19"/>
  <c r="BA760" i="19"/>
  <c r="BD760" i="19"/>
  <c r="BF760" i="19"/>
  <c r="BG760" i="19"/>
  <c r="BI760" i="19"/>
  <c r="F761" i="19"/>
  <c r="X761" i="19" s="1"/>
  <c r="J761" i="19"/>
  <c r="K761" i="19"/>
  <c r="L761" i="19"/>
  <c r="M761" i="19"/>
  <c r="N761" i="19"/>
  <c r="P761" i="19"/>
  <c r="Q761" i="19"/>
  <c r="R761" i="19"/>
  <c r="S761" i="19"/>
  <c r="T761" i="19"/>
  <c r="U761" i="19"/>
  <c r="V761" i="19"/>
  <c r="W761" i="19"/>
  <c r="Y761" i="19"/>
  <c r="AB761" i="19"/>
  <c r="AD761" i="19"/>
  <c r="AE761" i="19"/>
  <c r="AG761" i="19"/>
  <c r="AH761" i="19"/>
  <c r="AZ761" i="19" s="1"/>
  <c r="AL761" i="19"/>
  <c r="AM761" i="19"/>
  <c r="AN761" i="19"/>
  <c r="AO761" i="19"/>
  <c r="AP761" i="19"/>
  <c r="AR761" i="19"/>
  <c r="AS761" i="19"/>
  <c r="AT761" i="19"/>
  <c r="AU761" i="19"/>
  <c r="AV761" i="19"/>
  <c r="AW761" i="19"/>
  <c r="AX761" i="19"/>
  <c r="AY761" i="19"/>
  <c r="BA761" i="19"/>
  <c r="BD761" i="19"/>
  <c r="BF761" i="19"/>
  <c r="BG761" i="19"/>
  <c r="BI761" i="19"/>
  <c r="F762" i="19"/>
  <c r="AA762" i="19" s="1"/>
  <c r="J762" i="19"/>
  <c r="K762" i="19"/>
  <c r="L762" i="19"/>
  <c r="M762" i="19"/>
  <c r="N762" i="19"/>
  <c r="P762" i="19"/>
  <c r="Q762" i="19"/>
  <c r="R762" i="19"/>
  <c r="S762" i="19"/>
  <c r="T762" i="19"/>
  <c r="U762" i="19"/>
  <c r="V762" i="19"/>
  <c r="W762" i="19"/>
  <c r="Y762" i="19"/>
  <c r="AB762" i="19"/>
  <c r="AD762" i="19"/>
  <c r="AE762" i="19"/>
  <c r="AG762" i="19"/>
  <c r="AH762" i="19"/>
  <c r="BC762" i="19" s="1"/>
  <c r="AL762" i="19"/>
  <c r="AM762" i="19"/>
  <c r="AN762" i="19"/>
  <c r="AO762" i="19"/>
  <c r="AP762" i="19"/>
  <c r="AR762" i="19"/>
  <c r="AS762" i="19"/>
  <c r="AT762" i="19"/>
  <c r="AU762" i="19"/>
  <c r="AV762" i="19"/>
  <c r="AW762" i="19"/>
  <c r="AX762" i="19"/>
  <c r="AY762" i="19"/>
  <c r="BA762" i="19"/>
  <c r="BD762" i="19"/>
  <c r="BF762" i="19"/>
  <c r="BG762" i="19"/>
  <c r="BI762" i="19"/>
  <c r="F763" i="19"/>
  <c r="X763" i="19" s="1"/>
  <c r="J763" i="19"/>
  <c r="K763" i="19"/>
  <c r="L763" i="19"/>
  <c r="M763" i="19"/>
  <c r="N763" i="19"/>
  <c r="P763" i="19"/>
  <c r="Q763" i="19"/>
  <c r="R763" i="19"/>
  <c r="S763" i="19"/>
  <c r="T763" i="19"/>
  <c r="U763" i="19"/>
  <c r="V763" i="19"/>
  <c r="W763" i="19"/>
  <c r="Y763" i="19"/>
  <c r="AB763" i="19"/>
  <c r="AD763" i="19"/>
  <c r="AE763" i="19"/>
  <c r="AG763" i="19"/>
  <c r="AH763" i="19"/>
  <c r="AL763" i="19"/>
  <c r="AM763" i="19"/>
  <c r="AN763" i="19"/>
  <c r="AO763" i="19"/>
  <c r="AP763" i="19"/>
  <c r="AR763" i="19"/>
  <c r="AS763" i="19"/>
  <c r="AT763" i="19"/>
  <c r="AU763" i="19"/>
  <c r="AV763" i="19"/>
  <c r="AW763" i="19"/>
  <c r="AX763" i="19"/>
  <c r="AY763" i="19"/>
  <c r="BA763" i="19"/>
  <c r="BD763" i="19"/>
  <c r="BF763" i="19"/>
  <c r="BG763" i="19"/>
  <c r="BI763" i="19"/>
  <c r="F764" i="19"/>
  <c r="AA764" i="19" s="1"/>
  <c r="J764" i="19"/>
  <c r="K764" i="19"/>
  <c r="L764" i="19"/>
  <c r="M764" i="19"/>
  <c r="N764" i="19"/>
  <c r="P764" i="19"/>
  <c r="Q764" i="19"/>
  <c r="R764" i="19"/>
  <c r="S764" i="19"/>
  <c r="T764" i="19"/>
  <c r="U764" i="19"/>
  <c r="V764" i="19"/>
  <c r="W764" i="19"/>
  <c r="Y764" i="19"/>
  <c r="AB764" i="19"/>
  <c r="AD764" i="19"/>
  <c r="AE764" i="19"/>
  <c r="AG764" i="19"/>
  <c r="AH764" i="19"/>
  <c r="BC764" i="19" s="1"/>
  <c r="AL764" i="19"/>
  <c r="AM764" i="19"/>
  <c r="AN764" i="19"/>
  <c r="AO764" i="19"/>
  <c r="AP764" i="19"/>
  <c r="AR764" i="19"/>
  <c r="AS764" i="19"/>
  <c r="AT764" i="19"/>
  <c r="AU764" i="19"/>
  <c r="AV764" i="19"/>
  <c r="AW764" i="19"/>
  <c r="AX764" i="19"/>
  <c r="AY764" i="19"/>
  <c r="BA764" i="19"/>
  <c r="BD764" i="19"/>
  <c r="BF764" i="19"/>
  <c r="BG764" i="19"/>
  <c r="BI764" i="19"/>
  <c r="F765" i="19"/>
  <c r="J765" i="19"/>
  <c r="K765" i="19"/>
  <c r="L765" i="19"/>
  <c r="M765" i="19"/>
  <c r="N765" i="19"/>
  <c r="P765" i="19"/>
  <c r="Q765" i="19"/>
  <c r="R765" i="19"/>
  <c r="S765" i="19"/>
  <c r="T765" i="19"/>
  <c r="U765" i="19"/>
  <c r="V765" i="19"/>
  <c r="W765" i="19"/>
  <c r="Y765" i="19"/>
  <c r="AB765" i="19"/>
  <c r="AD765" i="19"/>
  <c r="AE765" i="19"/>
  <c r="AG765" i="19"/>
  <c r="AH765" i="19"/>
  <c r="AZ765" i="19" s="1"/>
  <c r="AL765" i="19"/>
  <c r="AM765" i="19"/>
  <c r="AN765" i="19"/>
  <c r="AO765" i="19"/>
  <c r="AP765" i="19"/>
  <c r="AR765" i="19"/>
  <c r="AS765" i="19"/>
  <c r="AT765" i="19"/>
  <c r="AU765" i="19"/>
  <c r="AV765" i="19"/>
  <c r="AW765" i="19"/>
  <c r="AX765" i="19"/>
  <c r="AY765" i="19"/>
  <c r="BA765" i="19"/>
  <c r="BD765" i="19"/>
  <c r="BF765" i="19"/>
  <c r="BG765" i="19"/>
  <c r="BI765" i="19"/>
  <c r="F766" i="19"/>
  <c r="AA766" i="19" s="1"/>
  <c r="J766" i="19"/>
  <c r="K766" i="19"/>
  <c r="L766" i="19"/>
  <c r="M766" i="19"/>
  <c r="N766" i="19"/>
  <c r="P766" i="19"/>
  <c r="Q766" i="19"/>
  <c r="R766" i="19"/>
  <c r="S766" i="19"/>
  <c r="T766" i="19"/>
  <c r="U766" i="19"/>
  <c r="V766" i="19"/>
  <c r="W766" i="19"/>
  <c r="Y766" i="19"/>
  <c r="AB766" i="19"/>
  <c r="AD766" i="19"/>
  <c r="AE766" i="19"/>
  <c r="AG766" i="19"/>
  <c r="AH766" i="19"/>
  <c r="BC766" i="19" s="1"/>
  <c r="AL766" i="19"/>
  <c r="AM766" i="19"/>
  <c r="AN766" i="19"/>
  <c r="AO766" i="19"/>
  <c r="AP766" i="19"/>
  <c r="AR766" i="19"/>
  <c r="AS766" i="19"/>
  <c r="AT766" i="19"/>
  <c r="AU766" i="19"/>
  <c r="AV766" i="19"/>
  <c r="AW766" i="19"/>
  <c r="AX766" i="19"/>
  <c r="AY766" i="19"/>
  <c r="BA766" i="19"/>
  <c r="BD766" i="19"/>
  <c r="BF766" i="19"/>
  <c r="BG766" i="19"/>
  <c r="BI766" i="19"/>
  <c r="F767" i="19"/>
  <c r="X767" i="19" s="1"/>
  <c r="J767" i="19"/>
  <c r="K767" i="19"/>
  <c r="L767" i="19"/>
  <c r="M767" i="19"/>
  <c r="N767" i="19"/>
  <c r="P767" i="19"/>
  <c r="Q767" i="19"/>
  <c r="R767" i="19"/>
  <c r="S767" i="19"/>
  <c r="T767" i="19"/>
  <c r="U767" i="19"/>
  <c r="V767" i="19"/>
  <c r="W767" i="19"/>
  <c r="Y767" i="19"/>
  <c r="AB767" i="19"/>
  <c r="AD767" i="19"/>
  <c r="AE767" i="19"/>
  <c r="AG767" i="19"/>
  <c r="AH767" i="19"/>
  <c r="AL767" i="19"/>
  <c r="AM767" i="19"/>
  <c r="AN767" i="19"/>
  <c r="AO767" i="19"/>
  <c r="AP767" i="19"/>
  <c r="AR767" i="19"/>
  <c r="AS767" i="19"/>
  <c r="AT767" i="19"/>
  <c r="AU767" i="19"/>
  <c r="AV767" i="19"/>
  <c r="AW767" i="19"/>
  <c r="AX767" i="19"/>
  <c r="AY767" i="19"/>
  <c r="BA767" i="19"/>
  <c r="BD767" i="19"/>
  <c r="BF767" i="19"/>
  <c r="BG767" i="19"/>
  <c r="BI767" i="19"/>
  <c r="F768" i="19"/>
  <c r="AA768" i="19" s="1"/>
  <c r="J768" i="19"/>
  <c r="K768" i="19"/>
  <c r="L768" i="19"/>
  <c r="M768" i="19"/>
  <c r="N768" i="19"/>
  <c r="P768" i="19"/>
  <c r="Q768" i="19"/>
  <c r="R768" i="19"/>
  <c r="S768" i="19"/>
  <c r="T768" i="19"/>
  <c r="U768" i="19"/>
  <c r="V768" i="19"/>
  <c r="W768" i="19"/>
  <c r="Y768" i="19"/>
  <c r="AB768" i="19"/>
  <c r="AD768" i="19"/>
  <c r="AE768" i="19"/>
  <c r="AG768" i="19"/>
  <c r="AH768" i="19"/>
  <c r="AL768" i="19"/>
  <c r="AM768" i="19"/>
  <c r="AN768" i="19"/>
  <c r="AO768" i="19"/>
  <c r="AP768" i="19"/>
  <c r="AR768" i="19"/>
  <c r="AS768" i="19"/>
  <c r="AT768" i="19"/>
  <c r="AU768" i="19"/>
  <c r="AV768" i="19"/>
  <c r="AW768" i="19"/>
  <c r="AX768" i="19"/>
  <c r="AY768" i="19"/>
  <c r="BA768" i="19"/>
  <c r="BD768" i="19"/>
  <c r="BF768" i="19"/>
  <c r="BG768" i="19"/>
  <c r="BI768" i="19"/>
  <c r="F769" i="19"/>
  <c r="AA769" i="19" s="1"/>
  <c r="J769" i="19"/>
  <c r="K769" i="19"/>
  <c r="L769" i="19"/>
  <c r="M769" i="19"/>
  <c r="N769" i="19"/>
  <c r="P769" i="19"/>
  <c r="Q769" i="19"/>
  <c r="R769" i="19"/>
  <c r="S769" i="19"/>
  <c r="T769" i="19"/>
  <c r="U769" i="19"/>
  <c r="V769" i="19"/>
  <c r="W769" i="19"/>
  <c r="Y769" i="19"/>
  <c r="AB769" i="19"/>
  <c r="AD769" i="19"/>
  <c r="AE769" i="19"/>
  <c r="AG769" i="19"/>
  <c r="AH769" i="19"/>
  <c r="AZ769" i="19" s="1"/>
  <c r="AL769" i="19"/>
  <c r="AM769" i="19"/>
  <c r="AN769" i="19"/>
  <c r="AO769" i="19"/>
  <c r="AP769" i="19"/>
  <c r="AR769" i="19"/>
  <c r="AS769" i="19"/>
  <c r="AT769" i="19"/>
  <c r="AU769" i="19"/>
  <c r="AV769" i="19"/>
  <c r="AW769" i="19"/>
  <c r="AX769" i="19"/>
  <c r="AY769" i="19"/>
  <c r="BA769" i="19"/>
  <c r="BD769" i="19"/>
  <c r="BF769" i="19"/>
  <c r="BG769" i="19"/>
  <c r="BI769" i="19"/>
  <c r="F770" i="19"/>
  <c r="J770" i="19"/>
  <c r="K770" i="19"/>
  <c r="L770" i="19"/>
  <c r="M770" i="19"/>
  <c r="N770" i="19"/>
  <c r="P770" i="19"/>
  <c r="Q770" i="19"/>
  <c r="R770" i="19"/>
  <c r="S770" i="19"/>
  <c r="T770" i="19"/>
  <c r="U770" i="19"/>
  <c r="V770" i="19"/>
  <c r="W770" i="19"/>
  <c r="Y770" i="19"/>
  <c r="AB770" i="19"/>
  <c r="AD770" i="19"/>
  <c r="AE770" i="19"/>
  <c r="AG770" i="19"/>
  <c r="AH770" i="19"/>
  <c r="AL770" i="19"/>
  <c r="AM770" i="19"/>
  <c r="AN770" i="19"/>
  <c r="AO770" i="19"/>
  <c r="AP770" i="19"/>
  <c r="AR770" i="19"/>
  <c r="AS770" i="19"/>
  <c r="AT770" i="19"/>
  <c r="AU770" i="19"/>
  <c r="AV770" i="19"/>
  <c r="AW770" i="19"/>
  <c r="AX770" i="19"/>
  <c r="AY770" i="19"/>
  <c r="BA770" i="19"/>
  <c r="BD770" i="19"/>
  <c r="BF770" i="19"/>
  <c r="BG770" i="19"/>
  <c r="BI770" i="19"/>
  <c r="F771" i="19"/>
  <c r="X771" i="19" s="1"/>
  <c r="J771" i="19"/>
  <c r="K771" i="19"/>
  <c r="L771" i="19"/>
  <c r="M771" i="19"/>
  <c r="N771" i="19"/>
  <c r="P771" i="19"/>
  <c r="Q771" i="19"/>
  <c r="R771" i="19"/>
  <c r="S771" i="19"/>
  <c r="T771" i="19"/>
  <c r="U771" i="19"/>
  <c r="V771" i="19"/>
  <c r="W771" i="19"/>
  <c r="Y771" i="19"/>
  <c r="AB771" i="19"/>
  <c r="AD771" i="19"/>
  <c r="AE771" i="19"/>
  <c r="AG771" i="19"/>
  <c r="AH771" i="19"/>
  <c r="BC771" i="19" s="1"/>
  <c r="AL771" i="19"/>
  <c r="AM771" i="19"/>
  <c r="AN771" i="19"/>
  <c r="AO771" i="19"/>
  <c r="AP771" i="19"/>
  <c r="AR771" i="19"/>
  <c r="AS771" i="19"/>
  <c r="AT771" i="19"/>
  <c r="AU771" i="19"/>
  <c r="AV771" i="19"/>
  <c r="AW771" i="19"/>
  <c r="AX771" i="19"/>
  <c r="AY771" i="19"/>
  <c r="BA771" i="19"/>
  <c r="BD771" i="19"/>
  <c r="BF771" i="19"/>
  <c r="BG771" i="19"/>
  <c r="BI771" i="19"/>
  <c r="F772" i="19"/>
  <c r="AA772" i="19" s="1"/>
  <c r="J772" i="19"/>
  <c r="K772" i="19"/>
  <c r="L772" i="19"/>
  <c r="M772" i="19"/>
  <c r="N772" i="19"/>
  <c r="P772" i="19"/>
  <c r="Q772" i="19"/>
  <c r="R772" i="19"/>
  <c r="S772" i="19"/>
  <c r="T772" i="19"/>
  <c r="U772" i="19"/>
  <c r="V772" i="19"/>
  <c r="W772" i="19"/>
  <c r="Y772" i="19"/>
  <c r="AB772" i="19"/>
  <c r="AD772" i="19"/>
  <c r="AE772" i="19"/>
  <c r="AG772" i="19"/>
  <c r="AH772" i="19"/>
  <c r="AZ772" i="19" s="1"/>
  <c r="AL772" i="19"/>
  <c r="AM772" i="19"/>
  <c r="AN772" i="19"/>
  <c r="AO772" i="19"/>
  <c r="AP772" i="19"/>
  <c r="AR772" i="19"/>
  <c r="AS772" i="19"/>
  <c r="AT772" i="19"/>
  <c r="AU772" i="19"/>
  <c r="AV772" i="19"/>
  <c r="AW772" i="19"/>
  <c r="AX772" i="19"/>
  <c r="AY772" i="19"/>
  <c r="BA772" i="19"/>
  <c r="BD772" i="19"/>
  <c r="BF772" i="19"/>
  <c r="BG772" i="19"/>
  <c r="BI772" i="19"/>
  <c r="F773" i="19"/>
  <c r="X773" i="19" s="1"/>
  <c r="J773" i="19"/>
  <c r="K773" i="19"/>
  <c r="L773" i="19"/>
  <c r="M773" i="19"/>
  <c r="N773" i="19"/>
  <c r="P773" i="19"/>
  <c r="Q773" i="19"/>
  <c r="R773" i="19"/>
  <c r="S773" i="19"/>
  <c r="T773" i="19"/>
  <c r="U773" i="19"/>
  <c r="V773" i="19"/>
  <c r="W773" i="19"/>
  <c r="Y773" i="19"/>
  <c r="AB773" i="19"/>
  <c r="AD773" i="19"/>
  <c r="AE773" i="19"/>
  <c r="AG773" i="19"/>
  <c r="AH773" i="19"/>
  <c r="AZ773" i="19" s="1"/>
  <c r="AL773" i="19"/>
  <c r="AM773" i="19"/>
  <c r="AN773" i="19"/>
  <c r="AO773" i="19"/>
  <c r="AP773" i="19"/>
  <c r="AR773" i="19"/>
  <c r="AS773" i="19"/>
  <c r="AT773" i="19"/>
  <c r="AU773" i="19"/>
  <c r="AV773" i="19"/>
  <c r="AW773" i="19"/>
  <c r="AX773" i="19"/>
  <c r="AY773" i="19"/>
  <c r="BA773" i="19"/>
  <c r="BD773" i="19"/>
  <c r="BF773" i="19"/>
  <c r="BG773" i="19"/>
  <c r="BI773" i="19"/>
  <c r="F774" i="19"/>
  <c r="AA774" i="19" s="1"/>
  <c r="J774" i="19"/>
  <c r="K774" i="19"/>
  <c r="L774" i="19"/>
  <c r="M774" i="19"/>
  <c r="N774" i="19"/>
  <c r="P774" i="19"/>
  <c r="Q774" i="19"/>
  <c r="R774" i="19"/>
  <c r="S774" i="19"/>
  <c r="T774" i="19"/>
  <c r="U774" i="19"/>
  <c r="V774" i="19"/>
  <c r="W774" i="19"/>
  <c r="Y774" i="19"/>
  <c r="AB774" i="19"/>
  <c r="AD774" i="19"/>
  <c r="AE774" i="19"/>
  <c r="AG774" i="19"/>
  <c r="AH774" i="19"/>
  <c r="BC774" i="19" s="1"/>
  <c r="AL774" i="19"/>
  <c r="AM774" i="19"/>
  <c r="AN774" i="19"/>
  <c r="AO774" i="19"/>
  <c r="AP774" i="19"/>
  <c r="AR774" i="19"/>
  <c r="AS774" i="19"/>
  <c r="AT774" i="19"/>
  <c r="AU774" i="19"/>
  <c r="AV774" i="19"/>
  <c r="AW774" i="19"/>
  <c r="AX774" i="19"/>
  <c r="AY774" i="19"/>
  <c r="BA774" i="19"/>
  <c r="BD774" i="19"/>
  <c r="BF774" i="19"/>
  <c r="BG774" i="19"/>
  <c r="BI774" i="19"/>
  <c r="F775" i="19"/>
  <c r="AA775" i="19" s="1"/>
  <c r="J775" i="19"/>
  <c r="K775" i="19"/>
  <c r="L775" i="19"/>
  <c r="M775" i="19"/>
  <c r="N775" i="19"/>
  <c r="P775" i="19"/>
  <c r="Q775" i="19"/>
  <c r="R775" i="19"/>
  <c r="S775" i="19"/>
  <c r="T775" i="19"/>
  <c r="U775" i="19"/>
  <c r="V775" i="19"/>
  <c r="W775" i="19"/>
  <c r="Y775" i="19"/>
  <c r="AB775" i="19"/>
  <c r="AD775" i="19"/>
  <c r="AE775" i="19"/>
  <c r="AG775" i="19"/>
  <c r="AH775" i="19"/>
  <c r="AZ775" i="19" s="1"/>
  <c r="AL775" i="19"/>
  <c r="AM775" i="19"/>
  <c r="AN775" i="19"/>
  <c r="AO775" i="19"/>
  <c r="AP775" i="19"/>
  <c r="AR775" i="19"/>
  <c r="AS775" i="19"/>
  <c r="AT775" i="19"/>
  <c r="AU775" i="19"/>
  <c r="AV775" i="19"/>
  <c r="AW775" i="19"/>
  <c r="AX775" i="19"/>
  <c r="AY775" i="19"/>
  <c r="BA775" i="19"/>
  <c r="BD775" i="19"/>
  <c r="BF775" i="19"/>
  <c r="BG775" i="19"/>
  <c r="BI775" i="19"/>
  <c r="F776" i="19"/>
  <c r="AA776" i="19" s="1"/>
  <c r="J776" i="19"/>
  <c r="K776" i="19"/>
  <c r="L776" i="19"/>
  <c r="M776" i="19"/>
  <c r="N776" i="19"/>
  <c r="P776" i="19"/>
  <c r="Q776" i="19"/>
  <c r="R776" i="19"/>
  <c r="S776" i="19"/>
  <c r="T776" i="19"/>
  <c r="U776" i="19"/>
  <c r="V776" i="19"/>
  <c r="W776" i="19"/>
  <c r="Y776" i="19"/>
  <c r="AB776" i="19"/>
  <c r="AD776" i="19"/>
  <c r="AE776" i="19"/>
  <c r="AG776" i="19"/>
  <c r="AH776" i="19"/>
  <c r="AZ776" i="19" s="1"/>
  <c r="AL776" i="19"/>
  <c r="AM776" i="19"/>
  <c r="AN776" i="19"/>
  <c r="AO776" i="19"/>
  <c r="AP776" i="19"/>
  <c r="AR776" i="19"/>
  <c r="AS776" i="19"/>
  <c r="AT776" i="19"/>
  <c r="AU776" i="19"/>
  <c r="AV776" i="19"/>
  <c r="AW776" i="19"/>
  <c r="AX776" i="19"/>
  <c r="AY776" i="19"/>
  <c r="BA776" i="19"/>
  <c r="BD776" i="19"/>
  <c r="BF776" i="19"/>
  <c r="BG776" i="19"/>
  <c r="BI776" i="19"/>
  <c r="F777" i="19"/>
  <c r="J777" i="19"/>
  <c r="K777" i="19"/>
  <c r="L777" i="19"/>
  <c r="M777" i="19"/>
  <c r="N777" i="19"/>
  <c r="P777" i="19"/>
  <c r="Q777" i="19"/>
  <c r="R777" i="19"/>
  <c r="S777" i="19"/>
  <c r="T777" i="19"/>
  <c r="U777" i="19"/>
  <c r="V777" i="19"/>
  <c r="W777" i="19"/>
  <c r="Y777" i="19"/>
  <c r="AB777" i="19"/>
  <c r="AD777" i="19"/>
  <c r="AE777" i="19"/>
  <c r="AG777" i="19"/>
  <c r="AH777" i="19"/>
  <c r="AZ777" i="19" s="1"/>
  <c r="AL777" i="19"/>
  <c r="AM777" i="19"/>
  <c r="AN777" i="19"/>
  <c r="AO777" i="19"/>
  <c r="AP777" i="19"/>
  <c r="AR777" i="19"/>
  <c r="AS777" i="19"/>
  <c r="AT777" i="19"/>
  <c r="AU777" i="19"/>
  <c r="AV777" i="19"/>
  <c r="AW777" i="19"/>
  <c r="AX777" i="19"/>
  <c r="AY777" i="19"/>
  <c r="BA777" i="19"/>
  <c r="BD777" i="19"/>
  <c r="BF777" i="19"/>
  <c r="BG777" i="19"/>
  <c r="BI777" i="19"/>
  <c r="F778" i="19"/>
  <c r="X778" i="19" s="1"/>
  <c r="J778" i="19"/>
  <c r="K778" i="19"/>
  <c r="L778" i="19"/>
  <c r="M778" i="19"/>
  <c r="N778" i="19"/>
  <c r="P778" i="19"/>
  <c r="Q778" i="19"/>
  <c r="R778" i="19"/>
  <c r="S778" i="19"/>
  <c r="T778" i="19"/>
  <c r="U778" i="19"/>
  <c r="V778" i="19"/>
  <c r="W778" i="19"/>
  <c r="Y778" i="19"/>
  <c r="AB778" i="19"/>
  <c r="AD778" i="19"/>
  <c r="AE778" i="19"/>
  <c r="AG778" i="19"/>
  <c r="AH778" i="19"/>
  <c r="BC778" i="19" s="1"/>
  <c r="AL778" i="19"/>
  <c r="AM778" i="19"/>
  <c r="AN778" i="19"/>
  <c r="AO778" i="19"/>
  <c r="AP778" i="19"/>
  <c r="AR778" i="19"/>
  <c r="AS778" i="19"/>
  <c r="AT778" i="19"/>
  <c r="AU778" i="19"/>
  <c r="AV778" i="19"/>
  <c r="AW778" i="19"/>
  <c r="AX778" i="19"/>
  <c r="AY778" i="19"/>
  <c r="BA778" i="19"/>
  <c r="BD778" i="19"/>
  <c r="BF778" i="19"/>
  <c r="BG778" i="19"/>
  <c r="BI778" i="19"/>
  <c r="F779" i="19"/>
  <c r="J779" i="19"/>
  <c r="K779" i="19"/>
  <c r="L779" i="19"/>
  <c r="M779" i="19"/>
  <c r="N779" i="19"/>
  <c r="P779" i="19"/>
  <c r="Q779" i="19"/>
  <c r="R779" i="19"/>
  <c r="S779" i="19"/>
  <c r="T779" i="19"/>
  <c r="U779" i="19"/>
  <c r="V779" i="19"/>
  <c r="W779" i="19"/>
  <c r="Y779" i="19"/>
  <c r="AB779" i="19"/>
  <c r="AD779" i="19"/>
  <c r="AE779" i="19"/>
  <c r="AG779" i="19"/>
  <c r="AH779" i="19"/>
  <c r="AZ779" i="19" s="1"/>
  <c r="AL779" i="19"/>
  <c r="AM779" i="19"/>
  <c r="AN779" i="19"/>
  <c r="AO779" i="19"/>
  <c r="AP779" i="19"/>
  <c r="AR779" i="19"/>
  <c r="AS779" i="19"/>
  <c r="AT779" i="19"/>
  <c r="AU779" i="19"/>
  <c r="AV779" i="19"/>
  <c r="AW779" i="19"/>
  <c r="AX779" i="19"/>
  <c r="AY779" i="19"/>
  <c r="BA779" i="19"/>
  <c r="BD779" i="19"/>
  <c r="BF779" i="19"/>
  <c r="BG779" i="19"/>
  <c r="BI779" i="19"/>
  <c r="F780" i="19"/>
  <c r="AA780" i="19" s="1"/>
  <c r="J780" i="19"/>
  <c r="K780" i="19"/>
  <c r="L780" i="19"/>
  <c r="M780" i="19"/>
  <c r="N780" i="19"/>
  <c r="P780" i="19"/>
  <c r="Q780" i="19"/>
  <c r="R780" i="19"/>
  <c r="S780" i="19"/>
  <c r="T780" i="19"/>
  <c r="U780" i="19"/>
  <c r="V780" i="19"/>
  <c r="W780" i="19"/>
  <c r="Y780" i="19"/>
  <c r="AB780" i="19"/>
  <c r="AD780" i="19"/>
  <c r="AE780" i="19"/>
  <c r="AG780" i="19"/>
  <c r="AH780" i="19"/>
  <c r="BC780" i="19" s="1"/>
  <c r="AL780" i="19"/>
  <c r="AM780" i="19"/>
  <c r="AN780" i="19"/>
  <c r="AO780" i="19"/>
  <c r="AP780" i="19"/>
  <c r="AR780" i="19"/>
  <c r="AS780" i="19"/>
  <c r="AT780" i="19"/>
  <c r="AU780" i="19"/>
  <c r="AV780" i="19"/>
  <c r="AW780" i="19"/>
  <c r="AX780" i="19"/>
  <c r="AY780" i="19"/>
  <c r="BA780" i="19"/>
  <c r="BD780" i="19"/>
  <c r="BF780" i="19"/>
  <c r="BG780" i="19"/>
  <c r="BI780" i="19"/>
  <c r="F781" i="19"/>
  <c r="AA781" i="19" s="1"/>
  <c r="J781" i="19"/>
  <c r="K781" i="19"/>
  <c r="L781" i="19"/>
  <c r="M781" i="19"/>
  <c r="N781" i="19"/>
  <c r="P781" i="19"/>
  <c r="Q781" i="19"/>
  <c r="R781" i="19"/>
  <c r="S781" i="19"/>
  <c r="T781" i="19"/>
  <c r="U781" i="19"/>
  <c r="V781" i="19"/>
  <c r="W781" i="19"/>
  <c r="Y781" i="19"/>
  <c r="AB781" i="19"/>
  <c r="AD781" i="19"/>
  <c r="AE781" i="19"/>
  <c r="AG781" i="19"/>
  <c r="AH781" i="19"/>
  <c r="AL781" i="19"/>
  <c r="AM781" i="19"/>
  <c r="AN781" i="19"/>
  <c r="AO781" i="19"/>
  <c r="AP781" i="19"/>
  <c r="AR781" i="19"/>
  <c r="AS781" i="19"/>
  <c r="AT781" i="19"/>
  <c r="AU781" i="19"/>
  <c r="AV781" i="19"/>
  <c r="AW781" i="19"/>
  <c r="AX781" i="19"/>
  <c r="AY781" i="19"/>
  <c r="BA781" i="19"/>
  <c r="BD781" i="19"/>
  <c r="BF781" i="19"/>
  <c r="BG781" i="19"/>
  <c r="BI781" i="19"/>
  <c r="F782" i="19"/>
  <c r="X782" i="19" s="1"/>
  <c r="J782" i="19"/>
  <c r="K782" i="19"/>
  <c r="L782" i="19"/>
  <c r="M782" i="19"/>
  <c r="N782" i="19"/>
  <c r="P782" i="19"/>
  <c r="Q782" i="19"/>
  <c r="R782" i="19"/>
  <c r="S782" i="19"/>
  <c r="T782" i="19"/>
  <c r="U782" i="19"/>
  <c r="V782" i="19"/>
  <c r="W782" i="19"/>
  <c r="Y782" i="19"/>
  <c r="AB782" i="19"/>
  <c r="AD782" i="19"/>
  <c r="AE782" i="19"/>
  <c r="AG782" i="19"/>
  <c r="AH782" i="19"/>
  <c r="AZ782" i="19" s="1"/>
  <c r="AL782" i="19"/>
  <c r="AM782" i="19"/>
  <c r="AN782" i="19"/>
  <c r="AO782" i="19"/>
  <c r="AP782" i="19"/>
  <c r="AR782" i="19"/>
  <c r="AS782" i="19"/>
  <c r="AT782" i="19"/>
  <c r="AU782" i="19"/>
  <c r="AV782" i="19"/>
  <c r="AW782" i="19"/>
  <c r="AX782" i="19"/>
  <c r="AY782" i="19"/>
  <c r="BA782" i="19"/>
  <c r="BD782" i="19"/>
  <c r="BF782" i="19"/>
  <c r="BG782" i="19"/>
  <c r="BI782" i="19"/>
  <c r="F783" i="19"/>
  <c r="X783" i="19" s="1"/>
  <c r="J783" i="19"/>
  <c r="K783" i="19"/>
  <c r="L783" i="19"/>
  <c r="M783" i="19"/>
  <c r="N783" i="19"/>
  <c r="P783" i="19"/>
  <c r="Q783" i="19"/>
  <c r="R783" i="19"/>
  <c r="S783" i="19"/>
  <c r="T783" i="19"/>
  <c r="U783" i="19"/>
  <c r="V783" i="19"/>
  <c r="W783" i="19"/>
  <c r="Y783" i="19"/>
  <c r="AB783" i="19"/>
  <c r="AD783" i="19"/>
  <c r="AE783" i="19"/>
  <c r="AG783" i="19"/>
  <c r="AH783" i="19"/>
  <c r="AZ783" i="19" s="1"/>
  <c r="AL783" i="19"/>
  <c r="AM783" i="19"/>
  <c r="AN783" i="19"/>
  <c r="AO783" i="19"/>
  <c r="AP783" i="19"/>
  <c r="AR783" i="19"/>
  <c r="AS783" i="19"/>
  <c r="AT783" i="19"/>
  <c r="AU783" i="19"/>
  <c r="AV783" i="19"/>
  <c r="AW783" i="19"/>
  <c r="AX783" i="19"/>
  <c r="AY783" i="19"/>
  <c r="BA783" i="19"/>
  <c r="BD783" i="19"/>
  <c r="BF783" i="19"/>
  <c r="BG783" i="19"/>
  <c r="BI783" i="19"/>
  <c r="F784" i="19"/>
  <c r="J784" i="19"/>
  <c r="K784" i="19"/>
  <c r="L784" i="19"/>
  <c r="M784" i="19"/>
  <c r="N784" i="19"/>
  <c r="P784" i="19"/>
  <c r="Q784" i="19"/>
  <c r="R784" i="19"/>
  <c r="S784" i="19"/>
  <c r="T784" i="19"/>
  <c r="U784" i="19"/>
  <c r="V784" i="19"/>
  <c r="W784" i="19"/>
  <c r="Y784" i="19"/>
  <c r="AB784" i="19"/>
  <c r="AD784" i="19"/>
  <c r="AE784" i="19"/>
  <c r="AG784" i="19"/>
  <c r="AH784" i="19"/>
  <c r="AL784" i="19"/>
  <c r="AM784" i="19"/>
  <c r="AN784" i="19"/>
  <c r="AO784" i="19"/>
  <c r="AP784" i="19"/>
  <c r="AR784" i="19"/>
  <c r="AS784" i="19"/>
  <c r="AT784" i="19"/>
  <c r="AU784" i="19"/>
  <c r="AV784" i="19"/>
  <c r="AW784" i="19"/>
  <c r="AX784" i="19"/>
  <c r="AY784" i="19"/>
  <c r="BA784" i="19"/>
  <c r="BD784" i="19"/>
  <c r="BF784" i="19"/>
  <c r="BG784" i="19"/>
  <c r="BI784" i="19"/>
  <c r="F785" i="19"/>
  <c r="AA785" i="19" s="1"/>
  <c r="J785" i="19"/>
  <c r="K785" i="19"/>
  <c r="L785" i="19"/>
  <c r="M785" i="19"/>
  <c r="N785" i="19"/>
  <c r="P785" i="19"/>
  <c r="Q785" i="19"/>
  <c r="R785" i="19"/>
  <c r="S785" i="19"/>
  <c r="T785" i="19"/>
  <c r="U785" i="19"/>
  <c r="V785" i="19"/>
  <c r="W785" i="19"/>
  <c r="Y785" i="19"/>
  <c r="AB785" i="19"/>
  <c r="AD785" i="19"/>
  <c r="AE785" i="19"/>
  <c r="AG785" i="19"/>
  <c r="AH785" i="19"/>
  <c r="BC785" i="19" s="1"/>
  <c r="AL785" i="19"/>
  <c r="AM785" i="19"/>
  <c r="AN785" i="19"/>
  <c r="AO785" i="19"/>
  <c r="AP785" i="19"/>
  <c r="AR785" i="19"/>
  <c r="AS785" i="19"/>
  <c r="AT785" i="19"/>
  <c r="AU785" i="19"/>
  <c r="AV785" i="19"/>
  <c r="AW785" i="19"/>
  <c r="AX785" i="19"/>
  <c r="AY785" i="19"/>
  <c r="BA785" i="19"/>
  <c r="BD785" i="19"/>
  <c r="BF785" i="19"/>
  <c r="BG785" i="19"/>
  <c r="BI785" i="19"/>
  <c r="F786" i="19"/>
  <c r="AA786" i="19" s="1"/>
  <c r="J786" i="19"/>
  <c r="K786" i="19"/>
  <c r="L786" i="19"/>
  <c r="M786" i="19"/>
  <c r="N786" i="19"/>
  <c r="P786" i="19"/>
  <c r="Q786" i="19"/>
  <c r="R786" i="19"/>
  <c r="S786" i="19"/>
  <c r="T786" i="19"/>
  <c r="U786" i="19"/>
  <c r="V786" i="19"/>
  <c r="W786" i="19"/>
  <c r="Y786" i="19"/>
  <c r="AB786" i="19"/>
  <c r="AD786" i="19"/>
  <c r="AE786" i="19"/>
  <c r="AG786" i="19"/>
  <c r="AH786" i="19"/>
  <c r="BC786" i="19" s="1"/>
  <c r="AL786" i="19"/>
  <c r="AM786" i="19"/>
  <c r="AN786" i="19"/>
  <c r="AO786" i="19"/>
  <c r="AP786" i="19"/>
  <c r="AR786" i="19"/>
  <c r="AS786" i="19"/>
  <c r="AT786" i="19"/>
  <c r="AU786" i="19"/>
  <c r="AV786" i="19"/>
  <c r="AW786" i="19"/>
  <c r="AX786" i="19"/>
  <c r="AY786" i="19"/>
  <c r="BA786" i="19"/>
  <c r="BD786" i="19"/>
  <c r="BF786" i="19"/>
  <c r="BG786" i="19"/>
  <c r="BI786" i="19"/>
  <c r="F787" i="19"/>
  <c r="AA787" i="19" s="1"/>
  <c r="J787" i="19"/>
  <c r="K787" i="19"/>
  <c r="L787" i="19"/>
  <c r="M787" i="19"/>
  <c r="N787" i="19"/>
  <c r="P787" i="19"/>
  <c r="Q787" i="19"/>
  <c r="R787" i="19"/>
  <c r="S787" i="19"/>
  <c r="T787" i="19"/>
  <c r="U787" i="19"/>
  <c r="V787" i="19"/>
  <c r="W787" i="19"/>
  <c r="Y787" i="19"/>
  <c r="AB787" i="19"/>
  <c r="AD787" i="19"/>
  <c r="AE787" i="19"/>
  <c r="AG787" i="19"/>
  <c r="AH787" i="19"/>
  <c r="BC787" i="19" s="1"/>
  <c r="AL787" i="19"/>
  <c r="AM787" i="19"/>
  <c r="AN787" i="19"/>
  <c r="AO787" i="19"/>
  <c r="AP787" i="19"/>
  <c r="AR787" i="19"/>
  <c r="AS787" i="19"/>
  <c r="AT787" i="19"/>
  <c r="AU787" i="19"/>
  <c r="AV787" i="19"/>
  <c r="AW787" i="19"/>
  <c r="AX787" i="19"/>
  <c r="AY787" i="19"/>
  <c r="BA787" i="19"/>
  <c r="BD787" i="19"/>
  <c r="BF787" i="19"/>
  <c r="BG787" i="19"/>
  <c r="BI787" i="19"/>
  <c r="F788" i="19"/>
  <c r="AA788" i="19" s="1"/>
  <c r="J788" i="19"/>
  <c r="K788" i="19"/>
  <c r="L788" i="19"/>
  <c r="M788" i="19"/>
  <c r="N788" i="19"/>
  <c r="P788" i="19"/>
  <c r="Q788" i="19"/>
  <c r="R788" i="19"/>
  <c r="S788" i="19"/>
  <c r="T788" i="19"/>
  <c r="U788" i="19"/>
  <c r="V788" i="19"/>
  <c r="W788" i="19"/>
  <c r="Y788" i="19"/>
  <c r="AB788" i="19"/>
  <c r="AD788" i="19"/>
  <c r="AE788" i="19"/>
  <c r="AG788" i="19"/>
  <c r="AH788" i="19"/>
  <c r="AL788" i="19"/>
  <c r="AM788" i="19"/>
  <c r="AN788" i="19"/>
  <c r="AO788" i="19"/>
  <c r="AP788" i="19"/>
  <c r="AR788" i="19"/>
  <c r="AS788" i="19"/>
  <c r="AT788" i="19"/>
  <c r="AU788" i="19"/>
  <c r="AV788" i="19"/>
  <c r="AW788" i="19"/>
  <c r="AX788" i="19"/>
  <c r="AY788" i="19"/>
  <c r="BA788" i="19"/>
  <c r="BD788" i="19"/>
  <c r="BF788" i="19"/>
  <c r="BG788" i="19"/>
  <c r="BI788" i="19"/>
  <c r="F789" i="19"/>
  <c r="AA789" i="19" s="1"/>
  <c r="J789" i="19"/>
  <c r="K789" i="19"/>
  <c r="L789" i="19"/>
  <c r="M789" i="19"/>
  <c r="N789" i="19"/>
  <c r="P789" i="19"/>
  <c r="Q789" i="19"/>
  <c r="R789" i="19"/>
  <c r="S789" i="19"/>
  <c r="T789" i="19"/>
  <c r="U789" i="19"/>
  <c r="V789" i="19"/>
  <c r="W789" i="19"/>
  <c r="Y789" i="19"/>
  <c r="AB789" i="19"/>
  <c r="AD789" i="19"/>
  <c r="AE789" i="19"/>
  <c r="AG789" i="19"/>
  <c r="AH789" i="19"/>
  <c r="BC789" i="19" s="1"/>
  <c r="AL789" i="19"/>
  <c r="AM789" i="19"/>
  <c r="AN789" i="19"/>
  <c r="AO789" i="19"/>
  <c r="AP789" i="19"/>
  <c r="AR789" i="19"/>
  <c r="AS789" i="19"/>
  <c r="AT789" i="19"/>
  <c r="AU789" i="19"/>
  <c r="AV789" i="19"/>
  <c r="AW789" i="19"/>
  <c r="AX789" i="19"/>
  <c r="AY789" i="19"/>
  <c r="BA789" i="19"/>
  <c r="BD789" i="19"/>
  <c r="BF789" i="19"/>
  <c r="BG789" i="19"/>
  <c r="BI789" i="19"/>
  <c r="F790" i="19"/>
  <c r="X790" i="19" s="1"/>
  <c r="J790" i="19"/>
  <c r="K790" i="19"/>
  <c r="L790" i="19"/>
  <c r="M790" i="19"/>
  <c r="N790" i="19"/>
  <c r="P790" i="19"/>
  <c r="Q790" i="19"/>
  <c r="R790" i="19"/>
  <c r="S790" i="19"/>
  <c r="T790" i="19"/>
  <c r="U790" i="19"/>
  <c r="V790" i="19"/>
  <c r="W790" i="19"/>
  <c r="Y790" i="19"/>
  <c r="AB790" i="19"/>
  <c r="AD790" i="19"/>
  <c r="AE790" i="19"/>
  <c r="AG790" i="19"/>
  <c r="AH790" i="19"/>
  <c r="BC790" i="19" s="1"/>
  <c r="AL790" i="19"/>
  <c r="AM790" i="19"/>
  <c r="AN790" i="19"/>
  <c r="AO790" i="19"/>
  <c r="AP790" i="19"/>
  <c r="AR790" i="19"/>
  <c r="AS790" i="19"/>
  <c r="AT790" i="19"/>
  <c r="AU790" i="19"/>
  <c r="AV790" i="19"/>
  <c r="AW790" i="19"/>
  <c r="AX790" i="19"/>
  <c r="AY790" i="19"/>
  <c r="BA790" i="19"/>
  <c r="BD790" i="19"/>
  <c r="BF790" i="19"/>
  <c r="BG790" i="19"/>
  <c r="BI790" i="19"/>
  <c r="F791" i="19"/>
  <c r="J791" i="19"/>
  <c r="K791" i="19"/>
  <c r="L791" i="19"/>
  <c r="M791" i="19"/>
  <c r="N791" i="19"/>
  <c r="P791" i="19"/>
  <c r="Q791" i="19"/>
  <c r="R791" i="19"/>
  <c r="S791" i="19"/>
  <c r="T791" i="19"/>
  <c r="U791" i="19"/>
  <c r="V791" i="19"/>
  <c r="W791" i="19"/>
  <c r="Y791" i="19"/>
  <c r="AB791" i="19"/>
  <c r="AD791" i="19"/>
  <c r="AE791" i="19"/>
  <c r="AG791" i="19"/>
  <c r="AH791" i="19"/>
  <c r="BC791" i="19" s="1"/>
  <c r="AL791" i="19"/>
  <c r="AM791" i="19"/>
  <c r="AN791" i="19"/>
  <c r="AO791" i="19"/>
  <c r="AP791" i="19"/>
  <c r="AR791" i="19"/>
  <c r="AS791" i="19"/>
  <c r="AT791" i="19"/>
  <c r="AU791" i="19"/>
  <c r="AV791" i="19"/>
  <c r="AW791" i="19"/>
  <c r="AX791" i="19"/>
  <c r="AY791" i="19"/>
  <c r="BA791" i="19"/>
  <c r="BD791" i="19"/>
  <c r="BF791" i="19"/>
  <c r="BG791" i="19"/>
  <c r="BI791" i="19"/>
  <c r="F792" i="19"/>
  <c r="X792" i="19" s="1"/>
  <c r="J792" i="19"/>
  <c r="K792" i="19"/>
  <c r="L792" i="19"/>
  <c r="M792" i="19"/>
  <c r="N792" i="19"/>
  <c r="P792" i="19"/>
  <c r="Q792" i="19"/>
  <c r="R792" i="19"/>
  <c r="S792" i="19"/>
  <c r="T792" i="19"/>
  <c r="U792" i="19"/>
  <c r="V792" i="19"/>
  <c r="W792" i="19"/>
  <c r="Y792" i="19"/>
  <c r="AB792" i="19"/>
  <c r="AD792" i="19"/>
  <c r="AE792" i="19"/>
  <c r="AG792" i="19"/>
  <c r="AH792" i="19"/>
  <c r="AZ792" i="19" s="1"/>
  <c r="AL792" i="19"/>
  <c r="AM792" i="19"/>
  <c r="AN792" i="19"/>
  <c r="AO792" i="19"/>
  <c r="AP792" i="19"/>
  <c r="AR792" i="19"/>
  <c r="AS792" i="19"/>
  <c r="AT792" i="19"/>
  <c r="AU792" i="19"/>
  <c r="AV792" i="19"/>
  <c r="AW792" i="19"/>
  <c r="AX792" i="19"/>
  <c r="AY792" i="19"/>
  <c r="BA792" i="19"/>
  <c r="BD792" i="19"/>
  <c r="BF792" i="19"/>
  <c r="BG792" i="19"/>
  <c r="BI792" i="19"/>
  <c r="F793" i="19"/>
  <c r="AA793" i="19" s="1"/>
  <c r="J793" i="19"/>
  <c r="K793" i="19"/>
  <c r="L793" i="19"/>
  <c r="M793" i="19"/>
  <c r="N793" i="19"/>
  <c r="P793" i="19"/>
  <c r="Q793" i="19"/>
  <c r="R793" i="19"/>
  <c r="S793" i="19"/>
  <c r="T793" i="19"/>
  <c r="U793" i="19"/>
  <c r="V793" i="19"/>
  <c r="W793" i="19"/>
  <c r="Y793" i="19"/>
  <c r="AB793" i="19"/>
  <c r="AD793" i="19"/>
  <c r="AE793" i="19"/>
  <c r="AG793" i="19"/>
  <c r="AH793" i="19"/>
  <c r="BC793" i="19" s="1"/>
  <c r="AL793" i="19"/>
  <c r="AM793" i="19"/>
  <c r="AN793" i="19"/>
  <c r="AO793" i="19"/>
  <c r="AP793" i="19"/>
  <c r="AR793" i="19"/>
  <c r="AS793" i="19"/>
  <c r="AT793" i="19"/>
  <c r="AU793" i="19"/>
  <c r="AV793" i="19"/>
  <c r="AW793" i="19"/>
  <c r="AX793" i="19"/>
  <c r="AY793" i="19"/>
  <c r="BA793" i="19"/>
  <c r="BD793" i="19"/>
  <c r="BF793" i="19"/>
  <c r="BG793" i="19"/>
  <c r="BI793" i="19"/>
  <c r="F794" i="19"/>
  <c r="X794" i="19" s="1"/>
  <c r="J794" i="19"/>
  <c r="K794" i="19"/>
  <c r="L794" i="19"/>
  <c r="M794" i="19"/>
  <c r="N794" i="19"/>
  <c r="P794" i="19"/>
  <c r="Q794" i="19"/>
  <c r="R794" i="19"/>
  <c r="S794" i="19"/>
  <c r="T794" i="19"/>
  <c r="U794" i="19"/>
  <c r="V794" i="19"/>
  <c r="W794" i="19"/>
  <c r="Y794" i="19"/>
  <c r="AB794" i="19"/>
  <c r="AD794" i="19"/>
  <c r="AE794" i="19"/>
  <c r="AG794" i="19"/>
  <c r="AH794" i="19"/>
  <c r="AL794" i="19"/>
  <c r="AM794" i="19"/>
  <c r="AN794" i="19"/>
  <c r="AO794" i="19"/>
  <c r="AP794" i="19"/>
  <c r="AR794" i="19"/>
  <c r="AS794" i="19"/>
  <c r="AT794" i="19"/>
  <c r="AU794" i="19"/>
  <c r="AV794" i="19"/>
  <c r="AW794" i="19"/>
  <c r="AX794" i="19"/>
  <c r="AY794" i="19"/>
  <c r="BA794" i="19"/>
  <c r="BD794" i="19"/>
  <c r="BF794" i="19"/>
  <c r="BG794" i="19"/>
  <c r="BI794" i="19"/>
  <c r="F795" i="19"/>
  <c r="AA795" i="19" s="1"/>
  <c r="J795" i="19"/>
  <c r="K795" i="19"/>
  <c r="L795" i="19"/>
  <c r="M795" i="19"/>
  <c r="N795" i="19"/>
  <c r="P795" i="19"/>
  <c r="Q795" i="19"/>
  <c r="R795" i="19"/>
  <c r="S795" i="19"/>
  <c r="T795" i="19"/>
  <c r="U795" i="19"/>
  <c r="V795" i="19"/>
  <c r="W795" i="19"/>
  <c r="Y795" i="19"/>
  <c r="AB795" i="19"/>
  <c r="AD795" i="19"/>
  <c r="AE795" i="19"/>
  <c r="AG795" i="19"/>
  <c r="AH795" i="19"/>
  <c r="BC795" i="19" s="1"/>
  <c r="AL795" i="19"/>
  <c r="AM795" i="19"/>
  <c r="AN795" i="19"/>
  <c r="AO795" i="19"/>
  <c r="AP795" i="19"/>
  <c r="AR795" i="19"/>
  <c r="AS795" i="19"/>
  <c r="AT795" i="19"/>
  <c r="AU795" i="19"/>
  <c r="AV795" i="19"/>
  <c r="AW795" i="19"/>
  <c r="AX795" i="19"/>
  <c r="AY795" i="19"/>
  <c r="BA795" i="19"/>
  <c r="BD795" i="19"/>
  <c r="BF795" i="19"/>
  <c r="BG795" i="19"/>
  <c r="BI795" i="19"/>
  <c r="F796" i="19"/>
  <c r="AA796" i="19" s="1"/>
  <c r="J796" i="19"/>
  <c r="K796" i="19"/>
  <c r="L796" i="19"/>
  <c r="M796" i="19"/>
  <c r="N796" i="19"/>
  <c r="P796" i="19"/>
  <c r="Q796" i="19"/>
  <c r="R796" i="19"/>
  <c r="S796" i="19"/>
  <c r="T796" i="19"/>
  <c r="U796" i="19"/>
  <c r="V796" i="19"/>
  <c r="W796" i="19"/>
  <c r="Y796" i="19"/>
  <c r="AB796" i="19"/>
  <c r="AD796" i="19"/>
  <c r="AE796" i="19"/>
  <c r="AG796" i="19"/>
  <c r="AH796" i="19"/>
  <c r="AL796" i="19"/>
  <c r="AM796" i="19"/>
  <c r="AN796" i="19"/>
  <c r="AO796" i="19"/>
  <c r="AP796" i="19"/>
  <c r="AR796" i="19"/>
  <c r="AS796" i="19"/>
  <c r="AT796" i="19"/>
  <c r="AU796" i="19"/>
  <c r="AV796" i="19"/>
  <c r="AW796" i="19"/>
  <c r="AX796" i="19"/>
  <c r="AY796" i="19"/>
  <c r="BA796" i="19"/>
  <c r="BD796" i="19"/>
  <c r="BF796" i="19"/>
  <c r="BG796" i="19"/>
  <c r="BI796" i="19"/>
  <c r="F797" i="19"/>
  <c r="X797" i="19" s="1"/>
  <c r="J797" i="19"/>
  <c r="K797" i="19"/>
  <c r="L797" i="19"/>
  <c r="M797" i="19"/>
  <c r="N797" i="19"/>
  <c r="P797" i="19"/>
  <c r="Q797" i="19"/>
  <c r="R797" i="19"/>
  <c r="S797" i="19"/>
  <c r="T797" i="19"/>
  <c r="U797" i="19"/>
  <c r="V797" i="19"/>
  <c r="W797" i="19"/>
  <c r="Y797" i="19"/>
  <c r="AB797" i="19"/>
  <c r="AD797" i="19"/>
  <c r="AE797" i="19"/>
  <c r="AG797" i="19"/>
  <c r="AH797" i="19"/>
  <c r="AZ797" i="19" s="1"/>
  <c r="AL797" i="19"/>
  <c r="AM797" i="19"/>
  <c r="AN797" i="19"/>
  <c r="AO797" i="19"/>
  <c r="AP797" i="19"/>
  <c r="AR797" i="19"/>
  <c r="AS797" i="19"/>
  <c r="AT797" i="19"/>
  <c r="AU797" i="19"/>
  <c r="AV797" i="19"/>
  <c r="AW797" i="19"/>
  <c r="AX797" i="19"/>
  <c r="AY797" i="19"/>
  <c r="BA797" i="19"/>
  <c r="BD797" i="19"/>
  <c r="BF797" i="19"/>
  <c r="BG797" i="19"/>
  <c r="BI797" i="19"/>
  <c r="F798" i="19"/>
  <c r="AA798" i="19" s="1"/>
  <c r="J798" i="19"/>
  <c r="K798" i="19"/>
  <c r="L798" i="19"/>
  <c r="M798" i="19"/>
  <c r="N798" i="19"/>
  <c r="P798" i="19"/>
  <c r="Q798" i="19"/>
  <c r="R798" i="19"/>
  <c r="S798" i="19"/>
  <c r="T798" i="19"/>
  <c r="U798" i="19"/>
  <c r="V798" i="19"/>
  <c r="W798" i="19"/>
  <c r="Y798" i="19"/>
  <c r="AB798" i="19"/>
  <c r="AD798" i="19"/>
  <c r="AE798" i="19"/>
  <c r="AG798" i="19"/>
  <c r="AH798" i="19"/>
  <c r="AL798" i="19"/>
  <c r="AM798" i="19"/>
  <c r="AN798" i="19"/>
  <c r="AO798" i="19"/>
  <c r="AP798" i="19"/>
  <c r="AR798" i="19"/>
  <c r="AS798" i="19"/>
  <c r="AT798" i="19"/>
  <c r="AU798" i="19"/>
  <c r="AV798" i="19"/>
  <c r="AW798" i="19"/>
  <c r="AX798" i="19"/>
  <c r="AY798" i="19"/>
  <c r="BA798" i="19"/>
  <c r="BD798" i="19"/>
  <c r="BF798" i="19"/>
  <c r="BG798" i="19"/>
  <c r="BI798" i="19"/>
  <c r="F799" i="19"/>
  <c r="AA799" i="19" s="1"/>
  <c r="J799" i="19"/>
  <c r="K799" i="19"/>
  <c r="L799" i="19"/>
  <c r="M799" i="19"/>
  <c r="N799" i="19"/>
  <c r="P799" i="19"/>
  <c r="Q799" i="19"/>
  <c r="R799" i="19"/>
  <c r="S799" i="19"/>
  <c r="T799" i="19"/>
  <c r="U799" i="19"/>
  <c r="V799" i="19"/>
  <c r="W799" i="19"/>
  <c r="Y799" i="19"/>
  <c r="AB799" i="19"/>
  <c r="AD799" i="19"/>
  <c r="AE799" i="19"/>
  <c r="AG799" i="19"/>
  <c r="AH799" i="19"/>
  <c r="AL799" i="19"/>
  <c r="AM799" i="19"/>
  <c r="AN799" i="19"/>
  <c r="AO799" i="19"/>
  <c r="AP799" i="19"/>
  <c r="AR799" i="19"/>
  <c r="AS799" i="19"/>
  <c r="AT799" i="19"/>
  <c r="AU799" i="19"/>
  <c r="AV799" i="19"/>
  <c r="AW799" i="19"/>
  <c r="AX799" i="19"/>
  <c r="AY799" i="19"/>
  <c r="BA799" i="19"/>
  <c r="BD799" i="19"/>
  <c r="BF799" i="19"/>
  <c r="BG799" i="19"/>
  <c r="BI799" i="19"/>
  <c r="F800" i="19"/>
  <c r="AA800" i="19" s="1"/>
  <c r="J800" i="19"/>
  <c r="K800" i="19"/>
  <c r="L800" i="19"/>
  <c r="M800" i="19"/>
  <c r="N800" i="19"/>
  <c r="P800" i="19"/>
  <c r="Q800" i="19"/>
  <c r="R800" i="19"/>
  <c r="S800" i="19"/>
  <c r="T800" i="19"/>
  <c r="U800" i="19"/>
  <c r="V800" i="19"/>
  <c r="W800" i="19"/>
  <c r="Y800" i="19"/>
  <c r="AB800" i="19"/>
  <c r="AD800" i="19"/>
  <c r="AE800" i="19"/>
  <c r="AG800" i="19"/>
  <c r="AH800" i="19"/>
  <c r="AL800" i="19"/>
  <c r="AM800" i="19"/>
  <c r="AN800" i="19"/>
  <c r="AO800" i="19"/>
  <c r="AP800" i="19"/>
  <c r="AR800" i="19"/>
  <c r="AS800" i="19"/>
  <c r="AT800" i="19"/>
  <c r="AU800" i="19"/>
  <c r="AV800" i="19"/>
  <c r="AW800" i="19"/>
  <c r="AX800" i="19"/>
  <c r="AY800" i="19"/>
  <c r="BA800" i="19"/>
  <c r="BD800" i="19"/>
  <c r="BF800" i="19"/>
  <c r="BG800" i="19"/>
  <c r="BI800" i="19"/>
  <c r="F801" i="19"/>
  <c r="X801" i="19" s="1"/>
  <c r="J801" i="19"/>
  <c r="K801" i="19"/>
  <c r="L801" i="19"/>
  <c r="M801" i="19"/>
  <c r="N801" i="19"/>
  <c r="P801" i="19"/>
  <c r="Q801" i="19"/>
  <c r="R801" i="19"/>
  <c r="S801" i="19"/>
  <c r="T801" i="19"/>
  <c r="U801" i="19"/>
  <c r="V801" i="19"/>
  <c r="W801" i="19"/>
  <c r="Y801" i="19"/>
  <c r="AB801" i="19"/>
  <c r="AD801" i="19"/>
  <c r="AE801" i="19"/>
  <c r="AG801" i="19"/>
  <c r="AH801" i="19"/>
  <c r="BC801" i="19" s="1"/>
  <c r="AL801" i="19"/>
  <c r="AM801" i="19"/>
  <c r="AN801" i="19"/>
  <c r="AO801" i="19"/>
  <c r="AP801" i="19"/>
  <c r="AR801" i="19"/>
  <c r="AS801" i="19"/>
  <c r="AT801" i="19"/>
  <c r="AU801" i="19"/>
  <c r="AV801" i="19"/>
  <c r="AW801" i="19"/>
  <c r="AX801" i="19"/>
  <c r="AY801" i="19"/>
  <c r="BA801" i="19"/>
  <c r="BD801" i="19"/>
  <c r="BF801" i="19"/>
  <c r="BG801" i="19"/>
  <c r="BI801" i="19"/>
  <c r="F802" i="19"/>
  <c r="X802" i="19" s="1"/>
  <c r="J802" i="19"/>
  <c r="K802" i="19"/>
  <c r="L802" i="19"/>
  <c r="M802" i="19"/>
  <c r="N802" i="19"/>
  <c r="P802" i="19"/>
  <c r="Q802" i="19"/>
  <c r="R802" i="19"/>
  <c r="S802" i="19"/>
  <c r="T802" i="19"/>
  <c r="U802" i="19"/>
  <c r="V802" i="19"/>
  <c r="W802" i="19"/>
  <c r="Y802" i="19"/>
  <c r="AB802" i="19"/>
  <c r="AD802" i="19"/>
  <c r="AE802" i="19"/>
  <c r="AG802" i="19"/>
  <c r="AH802" i="19"/>
  <c r="BC802" i="19" s="1"/>
  <c r="AL802" i="19"/>
  <c r="AM802" i="19"/>
  <c r="AN802" i="19"/>
  <c r="AO802" i="19"/>
  <c r="AP802" i="19"/>
  <c r="AR802" i="19"/>
  <c r="AS802" i="19"/>
  <c r="AT802" i="19"/>
  <c r="AU802" i="19"/>
  <c r="AV802" i="19"/>
  <c r="AW802" i="19"/>
  <c r="AX802" i="19"/>
  <c r="AY802" i="19"/>
  <c r="BA802" i="19"/>
  <c r="BD802" i="19"/>
  <c r="BF802" i="19"/>
  <c r="BG802" i="19"/>
  <c r="BI802" i="19"/>
  <c r="F803" i="19"/>
  <c r="AA803" i="19" s="1"/>
  <c r="J803" i="19"/>
  <c r="K803" i="19"/>
  <c r="L803" i="19"/>
  <c r="M803" i="19"/>
  <c r="N803" i="19"/>
  <c r="P803" i="19"/>
  <c r="Q803" i="19"/>
  <c r="R803" i="19"/>
  <c r="S803" i="19"/>
  <c r="T803" i="19"/>
  <c r="U803" i="19"/>
  <c r="V803" i="19"/>
  <c r="W803" i="19"/>
  <c r="Y803" i="19"/>
  <c r="AB803" i="19"/>
  <c r="AD803" i="19"/>
  <c r="AE803" i="19"/>
  <c r="AG803" i="19"/>
  <c r="AH803" i="19"/>
  <c r="BC803" i="19" s="1"/>
  <c r="AL803" i="19"/>
  <c r="AM803" i="19"/>
  <c r="AN803" i="19"/>
  <c r="AO803" i="19"/>
  <c r="AP803" i="19"/>
  <c r="AR803" i="19"/>
  <c r="AS803" i="19"/>
  <c r="AT803" i="19"/>
  <c r="AU803" i="19"/>
  <c r="AV803" i="19"/>
  <c r="AW803" i="19"/>
  <c r="AX803" i="19"/>
  <c r="AY803" i="19"/>
  <c r="BA803" i="19"/>
  <c r="BD803" i="19"/>
  <c r="BF803" i="19"/>
  <c r="BG803" i="19"/>
  <c r="BI803" i="19"/>
  <c r="F804" i="19"/>
  <c r="AA804" i="19" s="1"/>
  <c r="J804" i="19"/>
  <c r="K804" i="19"/>
  <c r="L804" i="19"/>
  <c r="M804" i="19"/>
  <c r="N804" i="19"/>
  <c r="P804" i="19"/>
  <c r="Q804" i="19"/>
  <c r="R804" i="19"/>
  <c r="S804" i="19"/>
  <c r="T804" i="19"/>
  <c r="U804" i="19"/>
  <c r="V804" i="19"/>
  <c r="W804" i="19"/>
  <c r="Y804" i="19"/>
  <c r="AB804" i="19"/>
  <c r="AD804" i="19"/>
  <c r="AE804" i="19"/>
  <c r="AG804" i="19"/>
  <c r="AH804" i="19"/>
  <c r="BC804" i="19" s="1"/>
  <c r="AL804" i="19"/>
  <c r="AM804" i="19"/>
  <c r="AN804" i="19"/>
  <c r="AO804" i="19"/>
  <c r="AP804" i="19"/>
  <c r="AR804" i="19"/>
  <c r="AS804" i="19"/>
  <c r="AT804" i="19"/>
  <c r="AU804" i="19"/>
  <c r="AV804" i="19"/>
  <c r="AW804" i="19"/>
  <c r="AX804" i="19"/>
  <c r="AY804" i="19"/>
  <c r="BA804" i="19"/>
  <c r="BD804" i="19"/>
  <c r="BF804" i="19"/>
  <c r="BG804" i="19"/>
  <c r="BI804" i="19"/>
  <c r="F805" i="19"/>
  <c r="X805" i="19" s="1"/>
  <c r="J805" i="19"/>
  <c r="K805" i="19"/>
  <c r="L805" i="19"/>
  <c r="M805" i="19"/>
  <c r="N805" i="19"/>
  <c r="P805" i="19"/>
  <c r="Q805" i="19"/>
  <c r="R805" i="19"/>
  <c r="S805" i="19"/>
  <c r="T805" i="19"/>
  <c r="U805" i="19"/>
  <c r="V805" i="19"/>
  <c r="W805" i="19"/>
  <c r="Y805" i="19"/>
  <c r="AB805" i="19"/>
  <c r="AD805" i="19"/>
  <c r="AE805" i="19"/>
  <c r="AG805" i="19"/>
  <c r="AH805" i="19"/>
  <c r="AZ805" i="19" s="1"/>
  <c r="AL805" i="19"/>
  <c r="AM805" i="19"/>
  <c r="AN805" i="19"/>
  <c r="AO805" i="19"/>
  <c r="AP805" i="19"/>
  <c r="AR805" i="19"/>
  <c r="AS805" i="19"/>
  <c r="AT805" i="19"/>
  <c r="AU805" i="19"/>
  <c r="AV805" i="19"/>
  <c r="AW805" i="19"/>
  <c r="AX805" i="19"/>
  <c r="AY805" i="19"/>
  <c r="BA805" i="19"/>
  <c r="BD805" i="19"/>
  <c r="BF805" i="19"/>
  <c r="BG805" i="19"/>
  <c r="BI805" i="19"/>
  <c r="F806" i="19"/>
  <c r="J806" i="19"/>
  <c r="K806" i="19"/>
  <c r="L806" i="19"/>
  <c r="M806" i="19"/>
  <c r="N806" i="19"/>
  <c r="P806" i="19"/>
  <c r="Q806" i="19"/>
  <c r="R806" i="19"/>
  <c r="S806" i="19"/>
  <c r="T806" i="19"/>
  <c r="U806" i="19"/>
  <c r="V806" i="19"/>
  <c r="W806" i="19"/>
  <c r="Y806" i="19"/>
  <c r="AB806" i="19"/>
  <c r="AD806" i="19"/>
  <c r="AE806" i="19"/>
  <c r="AG806" i="19"/>
  <c r="AH806" i="19"/>
  <c r="AL806" i="19"/>
  <c r="AM806" i="19"/>
  <c r="AN806" i="19"/>
  <c r="AO806" i="19"/>
  <c r="AP806" i="19"/>
  <c r="AR806" i="19"/>
  <c r="AS806" i="19"/>
  <c r="AT806" i="19"/>
  <c r="AU806" i="19"/>
  <c r="AV806" i="19"/>
  <c r="AW806" i="19"/>
  <c r="AX806" i="19"/>
  <c r="AY806" i="19"/>
  <c r="BA806" i="19"/>
  <c r="BD806" i="19"/>
  <c r="BF806" i="19"/>
  <c r="BG806" i="19"/>
  <c r="BI806" i="19"/>
  <c r="F807" i="19"/>
  <c r="AA807" i="19" s="1"/>
  <c r="J807" i="19"/>
  <c r="K807" i="19"/>
  <c r="L807" i="19"/>
  <c r="M807" i="19"/>
  <c r="N807" i="19"/>
  <c r="P807" i="19"/>
  <c r="Q807" i="19"/>
  <c r="R807" i="19"/>
  <c r="S807" i="19"/>
  <c r="T807" i="19"/>
  <c r="U807" i="19"/>
  <c r="V807" i="19"/>
  <c r="W807" i="19"/>
  <c r="Y807" i="19"/>
  <c r="AB807" i="19"/>
  <c r="AD807" i="19"/>
  <c r="AE807" i="19"/>
  <c r="AG807" i="19"/>
  <c r="AH807" i="19"/>
  <c r="BC807" i="19" s="1"/>
  <c r="AL807" i="19"/>
  <c r="AM807" i="19"/>
  <c r="AN807" i="19"/>
  <c r="AO807" i="19"/>
  <c r="AP807" i="19"/>
  <c r="AR807" i="19"/>
  <c r="AS807" i="19"/>
  <c r="AT807" i="19"/>
  <c r="AU807" i="19"/>
  <c r="AV807" i="19"/>
  <c r="AW807" i="19"/>
  <c r="AX807" i="19"/>
  <c r="AY807" i="19"/>
  <c r="BA807" i="19"/>
  <c r="BD807" i="19"/>
  <c r="BF807" i="19"/>
  <c r="BG807" i="19"/>
  <c r="BI807" i="19"/>
  <c r="F808" i="19"/>
  <c r="AA808" i="19" s="1"/>
  <c r="J808" i="19"/>
  <c r="K808" i="19"/>
  <c r="L808" i="19"/>
  <c r="M808" i="19"/>
  <c r="N808" i="19"/>
  <c r="P808" i="19"/>
  <c r="Q808" i="19"/>
  <c r="R808" i="19"/>
  <c r="S808" i="19"/>
  <c r="T808" i="19"/>
  <c r="U808" i="19"/>
  <c r="V808" i="19"/>
  <c r="W808" i="19"/>
  <c r="Y808" i="19"/>
  <c r="AB808" i="19"/>
  <c r="AD808" i="19"/>
  <c r="AE808" i="19"/>
  <c r="AG808" i="19"/>
  <c r="AH808" i="19"/>
  <c r="BC808" i="19" s="1"/>
  <c r="AL808" i="19"/>
  <c r="AM808" i="19"/>
  <c r="AN808" i="19"/>
  <c r="AO808" i="19"/>
  <c r="AP808" i="19"/>
  <c r="AR808" i="19"/>
  <c r="AS808" i="19"/>
  <c r="AT808" i="19"/>
  <c r="AU808" i="19"/>
  <c r="AV808" i="19"/>
  <c r="AW808" i="19"/>
  <c r="AX808" i="19"/>
  <c r="AY808" i="19"/>
  <c r="BA808" i="19"/>
  <c r="BD808" i="19"/>
  <c r="BF808" i="19"/>
  <c r="BG808" i="19"/>
  <c r="BI808" i="19"/>
  <c r="F809" i="19"/>
  <c r="X809" i="19" s="1"/>
  <c r="J809" i="19"/>
  <c r="K809" i="19"/>
  <c r="L809" i="19"/>
  <c r="M809" i="19"/>
  <c r="N809" i="19"/>
  <c r="P809" i="19"/>
  <c r="Q809" i="19"/>
  <c r="R809" i="19"/>
  <c r="S809" i="19"/>
  <c r="T809" i="19"/>
  <c r="U809" i="19"/>
  <c r="V809" i="19"/>
  <c r="W809" i="19"/>
  <c r="Y809" i="19"/>
  <c r="AB809" i="19"/>
  <c r="AD809" i="19"/>
  <c r="AE809" i="19"/>
  <c r="AG809" i="19"/>
  <c r="AH809" i="19"/>
  <c r="BC809" i="19" s="1"/>
  <c r="AL809" i="19"/>
  <c r="AM809" i="19"/>
  <c r="AN809" i="19"/>
  <c r="AO809" i="19"/>
  <c r="AP809" i="19"/>
  <c r="AR809" i="19"/>
  <c r="AS809" i="19"/>
  <c r="AT809" i="19"/>
  <c r="AU809" i="19"/>
  <c r="AV809" i="19"/>
  <c r="AW809" i="19"/>
  <c r="AX809" i="19"/>
  <c r="AY809" i="19"/>
  <c r="BA809" i="19"/>
  <c r="BD809" i="19"/>
  <c r="BF809" i="19"/>
  <c r="BG809" i="19"/>
  <c r="BI809" i="19"/>
  <c r="F810" i="19"/>
  <c r="X810" i="19" s="1"/>
  <c r="J810" i="19"/>
  <c r="K810" i="19"/>
  <c r="L810" i="19"/>
  <c r="M810" i="19"/>
  <c r="N810" i="19"/>
  <c r="P810" i="19"/>
  <c r="Q810" i="19"/>
  <c r="R810" i="19"/>
  <c r="S810" i="19"/>
  <c r="T810" i="19"/>
  <c r="U810" i="19"/>
  <c r="V810" i="19"/>
  <c r="W810" i="19"/>
  <c r="Y810" i="19"/>
  <c r="AB810" i="19"/>
  <c r="AD810" i="19"/>
  <c r="AE810" i="19"/>
  <c r="AG810" i="19"/>
  <c r="AH810" i="19"/>
  <c r="BC810" i="19" s="1"/>
  <c r="AL810" i="19"/>
  <c r="AM810" i="19"/>
  <c r="AN810" i="19"/>
  <c r="AO810" i="19"/>
  <c r="AP810" i="19"/>
  <c r="AR810" i="19"/>
  <c r="AS810" i="19"/>
  <c r="AT810" i="19"/>
  <c r="AU810" i="19"/>
  <c r="AV810" i="19"/>
  <c r="AW810" i="19"/>
  <c r="AX810" i="19"/>
  <c r="AY810" i="19"/>
  <c r="BA810" i="19"/>
  <c r="BD810" i="19"/>
  <c r="BF810" i="19"/>
  <c r="BG810" i="19"/>
  <c r="BI810" i="19"/>
  <c r="F811" i="19"/>
  <c r="AA811" i="19" s="1"/>
  <c r="J811" i="19"/>
  <c r="K811" i="19"/>
  <c r="L811" i="19"/>
  <c r="M811" i="19"/>
  <c r="N811" i="19"/>
  <c r="P811" i="19"/>
  <c r="Q811" i="19"/>
  <c r="R811" i="19"/>
  <c r="S811" i="19"/>
  <c r="T811" i="19"/>
  <c r="U811" i="19"/>
  <c r="V811" i="19"/>
  <c r="W811" i="19"/>
  <c r="Y811" i="19"/>
  <c r="AB811" i="19"/>
  <c r="AD811" i="19"/>
  <c r="AE811" i="19"/>
  <c r="AG811" i="19"/>
  <c r="AH811" i="19"/>
  <c r="BC811" i="19" s="1"/>
  <c r="AL811" i="19"/>
  <c r="AM811" i="19"/>
  <c r="AN811" i="19"/>
  <c r="AO811" i="19"/>
  <c r="AP811" i="19"/>
  <c r="AR811" i="19"/>
  <c r="AS811" i="19"/>
  <c r="AT811" i="19"/>
  <c r="AU811" i="19"/>
  <c r="AV811" i="19"/>
  <c r="AW811" i="19"/>
  <c r="AX811" i="19"/>
  <c r="AY811" i="19"/>
  <c r="BA811" i="19"/>
  <c r="BD811" i="19"/>
  <c r="BF811" i="19"/>
  <c r="BG811" i="19"/>
  <c r="BI811" i="19"/>
  <c r="F812" i="19"/>
  <c r="AA812" i="19" s="1"/>
  <c r="J812" i="19"/>
  <c r="K812" i="19"/>
  <c r="L812" i="19"/>
  <c r="M812" i="19"/>
  <c r="N812" i="19"/>
  <c r="P812" i="19"/>
  <c r="Q812" i="19"/>
  <c r="R812" i="19"/>
  <c r="S812" i="19"/>
  <c r="T812" i="19"/>
  <c r="U812" i="19"/>
  <c r="V812" i="19"/>
  <c r="W812" i="19"/>
  <c r="Y812" i="19"/>
  <c r="AB812" i="19"/>
  <c r="AD812" i="19"/>
  <c r="AE812" i="19"/>
  <c r="AG812" i="19"/>
  <c r="AH812" i="19"/>
  <c r="BC812" i="19" s="1"/>
  <c r="AL812" i="19"/>
  <c r="AM812" i="19"/>
  <c r="AN812" i="19"/>
  <c r="AO812" i="19"/>
  <c r="AP812" i="19"/>
  <c r="AR812" i="19"/>
  <c r="AS812" i="19"/>
  <c r="AT812" i="19"/>
  <c r="AU812" i="19"/>
  <c r="AV812" i="19"/>
  <c r="AW812" i="19"/>
  <c r="AX812" i="19"/>
  <c r="AY812" i="19"/>
  <c r="BA812" i="19"/>
  <c r="BD812" i="19"/>
  <c r="BF812" i="19"/>
  <c r="BG812" i="19"/>
  <c r="BI812" i="19"/>
  <c r="F813" i="19"/>
  <c r="X813" i="19" s="1"/>
  <c r="J813" i="19"/>
  <c r="K813" i="19"/>
  <c r="L813" i="19"/>
  <c r="M813" i="19"/>
  <c r="N813" i="19"/>
  <c r="P813" i="19"/>
  <c r="Q813" i="19"/>
  <c r="R813" i="19"/>
  <c r="S813" i="19"/>
  <c r="T813" i="19"/>
  <c r="U813" i="19"/>
  <c r="V813" i="19"/>
  <c r="W813" i="19"/>
  <c r="Y813" i="19"/>
  <c r="AB813" i="19"/>
  <c r="AD813" i="19"/>
  <c r="AE813" i="19"/>
  <c r="AG813" i="19"/>
  <c r="AH813" i="19"/>
  <c r="AZ813" i="19" s="1"/>
  <c r="AL813" i="19"/>
  <c r="AM813" i="19"/>
  <c r="AN813" i="19"/>
  <c r="AO813" i="19"/>
  <c r="AP813" i="19"/>
  <c r="AR813" i="19"/>
  <c r="AS813" i="19"/>
  <c r="AT813" i="19"/>
  <c r="AU813" i="19"/>
  <c r="AV813" i="19"/>
  <c r="AW813" i="19"/>
  <c r="AX813" i="19"/>
  <c r="AY813" i="19"/>
  <c r="BA813" i="19"/>
  <c r="BD813" i="19"/>
  <c r="BF813" i="19"/>
  <c r="BG813" i="19"/>
  <c r="BI813" i="19"/>
  <c r="F814" i="19"/>
  <c r="J814" i="19"/>
  <c r="K814" i="19"/>
  <c r="L814" i="19"/>
  <c r="M814" i="19"/>
  <c r="N814" i="19"/>
  <c r="P814" i="19"/>
  <c r="Q814" i="19"/>
  <c r="R814" i="19"/>
  <c r="S814" i="19"/>
  <c r="T814" i="19"/>
  <c r="U814" i="19"/>
  <c r="V814" i="19"/>
  <c r="W814" i="19"/>
  <c r="Y814" i="19"/>
  <c r="AB814" i="19"/>
  <c r="AD814" i="19"/>
  <c r="AE814" i="19"/>
  <c r="AG814" i="19"/>
  <c r="AH814" i="19"/>
  <c r="AL814" i="19"/>
  <c r="AM814" i="19"/>
  <c r="AN814" i="19"/>
  <c r="AO814" i="19"/>
  <c r="AP814" i="19"/>
  <c r="AR814" i="19"/>
  <c r="AS814" i="19"/>
  <c r="AT814" i="19"/>
  <c r="AU814" i="19"/>
  <c r="AV814" i="19"/>
  <c r="AW814" i="19"/>
  <c r="AX814" i="19"/>
  <c r="AY814" i="19"/>
  <c r="BA814" i="19"/>
  <c r="BD814" i="19"/>
  <c r="BF814" i="19"/>
  <c r="BG814" i="19"/>
  <c r="BI814" i="19"/>
  <c r="F815" i="19"/>
  <c r="AA815" i="19" s="1"/>
  <c r="J815" i="19"/>
  <c r="K815" i="19"/>
  <c r="L815" i="19"/>
  <c r="M815" i="19"/>
  <c r="N815" i="19"/>
  <c r="P815" i="19"/>
  <c r="Q815" i="19"/>
  <c r="R815" i="19"/>
  <c r="S815" i="19"/>
  <c r="T815" i="19"/>
  <c r="U815" i="19"/>
  <c r="V815" i="19"/>
  <c r="W815" i="19"/>
  <c r="Y815" i="19"/>
  <c r="AB815" i="19"/>
  <c r="AD815" i="19"/>
  <c r="AE815" i="19"/>
  <c r="AG815" i="19"/>
  <c r="AH815" i="19"/>
  <c r="BC815" i="19" s="1"/>
  <c r="AL815" i="19"/>
  <c r="AM815" i="19"/>
  <c r="AN815" i="19"/>
  <c r="AO815" i="19"/>
  <c r="AP815" i="19"/>
  <c r="AR815" i="19"/>
  <c r="AS815" i="19"/>
  <c r="AT815" i="19"/>
  <c r="AU815" i="19"/>
  <c r="AV815" i="19"/>
  <c r="AW815" i="19"/>
  <c r="AX815" i="19"/>
  <c r="AY815" i="19"/>
  <c r="BA815" i="19"/>
  <c r="BD815" i="19"/>
  <c r="BF815" i="19"/>
  <c r="BG815" i="19"/>
  <c r="BI815" i="19"/>
  <c r="F816" i="19"/>
  <c r="AA816" i="19" s="1"/>
  <c r="J816" i="19"/>
  <c r="K816" i="19"/>
  <c r="L816" i="19"/>
  <c r="M816" i="19"/>
  <c r="N816" i="19"/>
  <c r="P816" i="19"/>
  <c r="Q816" i="19"/>
  <c r="R816" i="19"/>
  <c r="S816" i="19"/>
  <c r="T816" i="19"/>
  <c r="U816" i="19"/>
  <c r="V816" i="19"/>
  <c r="W816" i="19"/>
  <c r="Y816" i="19"/>
  <c r="AB816" i="19"/>
  <c r="AD816" i="19"/>
  <c r="AE816" i="19"/>
  <c r="AG816" i="19"/>
  <c r="AH816" i="19"/>
  <c r="AL816" i="19"/>
  <c r="AM816" i="19"/>
  <c r="AN816" i="19"/>
  <c r="AO816" i="19"/>
  <c r="AP816" i="19"/>
  <c r="AR816" i="19"/>
  <c r="AS816" i="19"/>
  <c r="AT816" i="19"/>
  <c r="AU816" i="19"/>
  <c r="AV816" i="19"/>
  <c r="AW816" i="19"/>
  <c r="AX816" i="19"/>
  <c r="AY816" i="19"/>
  <c r="BA816" i="19"/>
  <c r="BD816" i="19"/>
  <c r="BF816" i="19"/>
  <c r="BG816" i="19"/>
  <c r="BI816" i="19"/>
  <c r="F817" i="19"/>
  <c r="AA817" i="19" s="1"/>
  <c r="J817" i="19"/>
  <c r="K817" i="19"/>
  <c r="L817" i="19"/>
  <c r="M817" i="19"/>
  <c r="N817" i="19"/>
  <c r="P817" i="19"/>
  <c r="Q817" i="19"/>
  <c r="R817" i="19"/>
  <c r="S817" i="19"/>
  <c r="T817" i="19"/>
  <c r="U817" i="19"/>
  <c r="V817" i="19"/>
  <c r="W817" i="19"/>
  <c r="Y817" i="19"/>
  <c r="AB817" i="19"/>
  <c r="AD817" i="19"/>
  <c r="AE817" i="19"/>
  <c r="AG817" i="19"/>
  <c r="AH817" i="19"/>
  <c r="BC817" i="19" s="1"/>
  <c r="AL817" i="19"/>
  <c r="AM817" i="19"/>
  <c r="AN817" i="19"/>
  <c r="AO817" i="19"/>
  <c r="AP817" i="19"/>
  <c r="AR817" i="19"/>
  <c r="AS817" i="19"/>
  <c r="AT817" i="19"/>
  <c r="AU817" i="19"/>
  <c r="AV817" i="19"/>
  <c r="AW817" i="19"/>
  <c r="AX817" i="19"/>
  <c r="AY817" i="19"/>
  <c r="BA817" i="19"/>
  <c r="BD817" i="19"/>
  <c r="BF817" i="19"/>
  <c r="BG817" i="19"/>
  <c r="BI817" i="19"/>
  <c r="F818" i="19"/>
  <c r="X818" i="19" s="1"/>
  <c r="J818" i="19"/>
  <c r="K818" i="19"/>
  <c r="L818" i="19"/>
  <c r="M818" i="19"/>
  <c r="N818" i="19"/>
  <c r="P818" i="19"/>
  <c r="Q818" i="19"/>
  <c r="R818" i="19"/>
  <c r="S818" i="19"/>
  <c r="T818" i="19"/>
  <c r="U818" i="19"/>
  <c r="V818" i="19"/>
  <c r="W818" i="19"/>
  <c r="Y818" i="19"/>
  <c r="AB818" i="19"/>
  <c r="AD818" i="19"/>
  <c r="AE818" i="19"/>
  <c r="AG818" i="19"/>
  <c r="AH818" i="19"/>
  <c r="BC818" i="19" s="1"/>
  <c r="AL818" i="19"/>
  <c r="AM818" i="19"/>
  <c r="AN818" i="19"/>
  <c r="AO818" i="19"/>
  <c r="AP818" i="19"/>
  <c r="AR818" i="19"/>
  <c r="AS818" i="19"/>
  <c r="AT818" i="19"/>
  <c r="AU818" i="19"/>
  <c r="AV818" i="19"/>
  <c r="AW818" i="19"/>
  <c r="AX818" i="19"/>
  <c r="AY818" i="19"/>
  <c r="BA818" i="19"/>
  <c r="BD818" i="19"/>
  <c r="BF818" i="19"/>
  <c r="BG818" i="19"/>
  <c r="BI818" i="19"/>
  <c r="F819" i="19"/>
  <c r="J819" i="19"/>
  <c r="K819" i="19"/>
  <c r="L819" i="19"/>
  <c r="M819" i="19"/>
  <c r="N819" i="19"/>
  <c r="P819" i="19"/>
  <c r="Q819" i="19"/>
  <c r="R819" i="19"/>
  <c r="S819" i="19"/>
  <c r="T819" i="19"/>
  <c r="U819" i="19"/>
  <c r="V819" i="19"/>
  <c r="W819" i="19"/>
  <c r="Y819" i="19"/>
  <c r="AB819" i="19"/>
  <c r="AD819" i="19"/>
  <c r="AE819" i="19"/>
  <c r="AG819" i="19"/>
  <c r="AH819" i="19"/>
  <c r="AL819" i="19"/>
  <c r="AM819" i="19"/>
  <c r="AN819" i="19"/>
  <c r="AO819" i="19"/>
  <c r="AP819" i="19"/>
  <c r="AR819" i="19"/>
  <c r="AS819" i="19"/>
  <c r="AT819" i="19"/>
  <c r="AU819" i="19"/>
  <c r="AV819" i="19"/>
  <c r="AW819" i="19"/>
  <c r="AX819" i="19"/>
  <c r="AY819" i="19"/>
  <c r="BA819" i="19"/>
  <c r="BD819" i="19"/>
  <c r="BF819" i="19"/>
  <c r="BG819" i="19"/>
  <c r="BI819" i="19"/>
  <c r="F820" i="19"/>
  <c r="AA820" i="19" s="1"/>
  <c r="J820" i="19"/>
  <c r="K820" i="19"/>
  <c r="L820" i="19"/>
  <c r="M820" i="19"/>
  <c r="N820" i="19"/>
  <c r="P820" i="19"/>
  <c r="Q820" i="19"/>
  <c r="R820" i="19"/>
  <c r="S820" i="19"/>
  <c r="T820" i="19"/>
  <c r="U820" i="19"/>
  <c r="V820" i="19"/>
  <c r="W820" i="19"/>
  <c r="Y820" i="19"/>
  <c r="AB820" i="19"/>
  <c r="AD820" i="19"/>
  <c r="AE820" i="19"/>
  <c r="AG820" i="19"/>
  <c r="AH820" i="19"/>
  <c r="BC820" i="19" s="1"/>
  <c r="AL820" i="19"/>
  <c r="AM820" i="19"/>
  <c r="AN820" i="19"/>
  <c r="AO820" i="19"/>
  <c r="AP820" i="19"/>
  <c r="AR820" i="19"/>
  <c r="AS820" i="19"/>
  <c r="AT820" i="19"/>
  <c r="AU820" i="19"/>
  <c r="AV820" i="19"/>
  <c r="AW820" i="19"/>
  <c r="AX820" i="19"/>
  <c r="AY820" i="19"/>
  <c r="BA820" i="19"/>
  <c r="BD820" i="19"/>
  <c r="BF820" i="19"/>
  <c r="BG820" i="19"/>
  <c r="BI820" i="19"/>
  <c r="F821" i="19"/>
  <c r="X821" i="19" s="1"/>
  <c r="J821" i="19"/>
  <c r="K821" i="19"/>
  <c r="L821" i="19"/>
  <c r="M821" i="19"/>
  <c r="N821" i="19"/>
  <c r="P821" i="19"/>
  <c r="Q821" i="19"/>
  <c r="R821" i="19"/>
  <c r="S821" i="19"/>
  <c r="T821" i="19"/>
  <c r="U821" i="19"/>
  <c r="V821" i="19"/>
  <c r="W821" i="19"/>
  <c r="Y821" i="19"/>
  <c r="AB821" i="19"/>
  <c r="AD821" i="19"/>
  <c r="AE821" i="19"/>
  <c r="AG821" i="19"/>
  <c r="AH821" i="19"/>
  <c r="AZ821" i="19" s="1"/>
  <c r="AL821" i="19"/>
  <c r="AM821" i="19"/>
  <c r="AN821" i="19"/>
  <c r="AO821" i="19"/>
  <c r="AP821" i="19"/>
  <c r="AR821" i="19"/>
  <c r="AS821" i="19"/>
  <c r="AT821" i="19"/>
  <c r="AU821" i="19"/>
  <c r="AV821" i="19"/>
  <c r="AW821" i="19"/>
  <c r="AX821" i="19"/>
  <c r="AY821" i="19"/>
  <c r="BA821" i="19"/>
  <c r="BD821" i="19"/>
  <c r="BF821" i="19"/>
  <c r="BG821" i="19"/>
  <c r="BI821" i="19"/>
  <c r="F822" i="19"/>
  <c r="J822" i="19"/>
  <c r="K822" i="19"/>
  <c r="L822" i="19"/>
  <c r="M822" i="19"/>
  <c r="N822" i="19"/>
  <c r="P822" i="19"/>
  <c r="Q822" i="19"/>
  <c r="R822" i="19"/>
  <c r="S822" i="19"/>
  <c r="T822" i="19"/>
  <c r="U822" i="19"/>
  <c r="V822" i="19"/>
  <c r="W822" i="19"/>
  <c r="Y822" i="19"/>
  <c r="AB822" i="19"/>
  <c r="AD822" i="19"/>
  <c r="AE822" i="19"/>
  <c r="AG822" i="19"/>
  <c r="AH822" i="19"/>
  <c r="BC822" i="19" s="1"/>
  <c r="AL822" i="19"/>
  <c r="AM822" i="19"/>
  <c r="AN822" i="19"/>
  <c r="AO822" i="19"/>
  <c r="AP822" i="19"/>
  <c r="AR822" i="19"/>
  <c r="AS822" i="19"/>
  <c r="AT822" i="19"/>
  <c r="AU822" i="19"/>
  <c r="AV822" i="19"/>
  <c r="AW822" i="19"/>
  <c r="AX822" i="19"/>
  <c r="AY822" i="19"/>
  <c r="BA822" i="19"/>
  <c r="BD822" i="19"/>
  <c r="BF822" i="19"/>
  <c r="BG822" i="19"/>
  <c r="BI822" i="19"/>
  <c r="F823" i="19"/>
  <c r="AA823" i="19" s="1"/>
  <c r="J823" i="19"/>
  <c r="K823" i="19"/>
  <c r="L823" i="19"/>
  <c r="M823" i="19"/>
  <c r="N823" i="19"/>
  <c r="P823" i="19"/>
  <c r="Q823" i="19"/>
  <c r="R823" i="19"/>
  <c r="S823" i="19"/>
  <c r="T823" i="19"/>
  <c r="U823" i="19"/>
  <c r="V823" i="19"/>
  <c r="W823" i="19"/>
  <c r="Y823" i="19"/>
  <c r="AB823" i="19"/>
  <c r="AD823" i="19"/>
  <c r="AE823" i="19"/>
  <c r="AG823" i="19"/>
  <c r="AH823" i="19"/>
  <c r="BC823" i="19" s="1"/>
  <c r="AL823" i="19"/>
  <c r="AM823" i="19"/>
  <c r="AN823" i="19"/>
  <c r="AO823" i="19"/>
  <c r="AP823" i="19"/>
  <c r="AR823" i="19"/>
  <c r="AS823" i="19"/>
  <c r="AT823" i="19"/>
  <c r="AU823" i="19"/>
  <c r="AV823" i="19"/>
  <c r="AW823" i="19"/>
  <c r="AX823" i="19"/>
  <c r="AY823" i="19"/>
  <c r="BA823" i="19"/>
  <c r="BD823" i="19"/>
  <c r="BF823" i="19"/>
  <c r="BG823" i="19"/>
  <c r="BI823" i="19"/>
  <c r="F824" i="19"/>
  <c r="J824" i="19"/>
  <c r="K824" i="19"/>
  <c r="L824" i="19"/>
  <c r="M824" i="19"/>
  <c r="N824" i="19"/>
  <c r="P824" i="19"/>
  <c r="Q824" i="19"/>
  <c r="R824" i="19"/>
  <c r="S824" i="19"/>
  <c r="T824" i="19"/>
  <c r="U824" i="19"/>
  <c r="V824" i="19"/>
  <c r="W824" i="19"/>
  <c r="Y824" i="19"/>
  <c r="AB824" i="19"/>
  <c r="AD824" i="19"/>
  <c r="AE824" i="19"/>
  <c r="AG824" i="19"/>
  <c r="AH824" i="19"/>
  <c r="BC824" i="19" s="1"/>
  <c r="AL824" i="19"/>
  <c r="AM824" i="19"/>
  <c r="AN824" i="19"/>
  <c r="AO824" i="19"/>
  <c r="AP824" i="19"/>
  <c r="AR824" i="19"/>
  <c r="AS824" i="19"/>
  <c r="AT824" i="19"/>
  <c r="AU824" i="19"/>
  <c r="AV824" i="19"/>
  <c r="AW824" i="19"/>
  <c r="AX824" i="19"/>
  <c r="AY824" i="19"/>
  <c r="BA824" i="19"/>
  <c r="BD824" i="19"/>
  <c r="BF824" i="19"/>
  <c r="BG824" i="19"/>
  <c r="BI824" i="19"/>
  <c r="F825" i="19"/>
  <c r="AA825" i="19" s="1"/>
  <c r="J825" i="19"/>
  <c r="K825" i="19"/>
  <c r="L825" i="19"/>
  <c r="M825" i="19"/>
  <c r="N825" i="19"/>
  <c r="P825" i="19"/>
  <c r="Q825" i="19"/>
  <c r="R825" i="19"/>
  <c r="S825" i="19"/>
  <c r="T825" i="19"/>
  <c r="U825" i="19"/>
  <c r="V825" i="19"/>
  <c r="W825" i="19"/>
  <c r="Y825" i="19"/>
  <c r="AB825" i="19"/>
  <c r="AD825" i="19"/>
  <c r="AE825" i="19"/>
  <c r="AG825" i="19"/>
  <c r="AH825" i="19"/>
  <c r="AL825" i="19"/>
  <c r="AM825" i="19"/>
  <c r="AN825" i="19"/>
  <c r="AO825" i="19"/>
  <c r="AP825" i="19"/>
  <c r="AR825" i="19"/>
  <c r="AS825" i="19"/>
  <c r="AT825" i="19"/>
  <c r="AU825" i="19"/>
  <c r="AV825" i="19"/>
  <c r="AW825" i="19"/>
  <c r="AX825" i="19"/>
  <c r="AY825" i="19"/>
  <c r="BA825" i="19"/>
  <c r="BD825" i="19"/>
  <c r="BF825" i="19"/>
  <c r="BG825" i="19"/>
  <c r="BI825" i="19"/>
  <c r="F826" i="19"/>
  <c r="X826" i="19" s="1"/>
  <c r="J826" i="19"/>
  <c r="K826" i="19"/>
  <c r="L826" i="19"/>
  <c r="M826" i="19"/>
  <c r="N826" i="19"/>
  <c r="P826" i="19"/>
  <c r="Q826" i="19"/>
  <c r="R826" i="19"/>
  <c r="S826" i="19"/>
  <c r="T826" i="19"/>
  <c r="U826" i="19"/>
  <c r="V826" i="19"/>
  <c r="W826" i="19"/>
  <c r="Y826" i="19"/>
  <c r="AB826" i="19"/>
  <c r="AD826" i="19"/>
  <c r="AE826" i="19"/>
  <c r="AG826" i="19"/>
  <c r="AH826" i="19"/>
  <c r="BC826" i="19" s="1"/>
  <c r="AL826" i="19"/>
  <c r="AM826" i="19"/>
  <c r="AN826" i="19"/>
  <c r="AO826" i="19"/>
  <c r="AP826" i="19"/>
  <c r="AR826" i="19"/>
  <c r="AS826" i="19"/>
  <c r="AT826" i="19"/>
  <c r="AU826" i="19"/>
  <c r="AV826" i="19"/>
  <c r="AW826" i="19"/>
  <c r="AX826" i="19"/>
  <c r="AY826" i="19"/>
  <c r="BA826" i="19"/>
  <c r="BD826" i="19"/>
  <c r="BF826" i="19"/>
  <c r="BG826" i="19"/>
  <c r="BI826" i="19"/>
  <c r="F827" i="19"/>
  <c r="AA827" i="19" s="1"/>
  <c r="J827" i="19"/>
  <c r="K827" i="19"/>
  <c r="L827" i="19"/>
  <c r="M827" i="19"/>
  <c r="N827" i="19"/>
  <c r="P827" i="19"/>
  <c r="Q827" i="19"/>
  <c r="R827" i="19"/>
  <c r="S827" i="19"/>
  <c r="T827" i="19"/>
  <c r="U827" i="19"/>
  <c r="V827" i="19"/>
  <c r="W827" i="19"/>
  <c r="Y827" i="19"/>
  <c r="AB827" i="19"/>
  <c r="AD827" i="19"/>
  <c r="AE827" i="19"/>
  <c r="AG827" i="19"/>
  <c r="AH827" i="19"/>
  <c r="BC827" i="19" s="1"/>
  <c r="AL827" i="19"/>
  <c r="AM827" i="19"/>
  <c r="AN827" i="19"/>
  <c r="AO827" i="19"/>
  <c r="AP827" i="19"/>
  <c r="AR827" i="19"/>
  <c r="AS827" i="19"/>
  <c r="AT827" i="19"/>
  <c r="AU827" i="19"/>
  <c r="AV827" i="19"/>
  <c r="AW827" i="19"/>
  <c r="AX827" i="19"/>
  <c r="AY827" i="19"/>
  <c r="BA827" i="19"/>
  <c r="BD827" i="19"/>
  <c r="BF827" i="19"/>
  <c r="BG827" i="19"/>
  <c r="BI827" i="19"/>
  <c r="F828" i="19"/>
  <c r="AA828" i="19" s="1"/>
  <c r="J828" i="19"/>
  <c r="K828" i="19"/>
  <c r="L828" i="19"/>
  <c r="M828" i="19"/>
  <c r="N828" i="19"/>
  <c r="P828" i="19"/>
  <c r="Q828" i="19"/>
  <c r="R828" i="19"/>
  <c r="S828" i="19"/>
  <c r="T828" i="19"/>
  <c r="U828" i="19"/>
  <c r="V828" i="19"/>
  <c r="W828" i="19"/>
  <c r="Y828" i="19"/>
  <c r="AB828" i="19"/>
  <c r="AD828" i="19"/>
  <c r="AE828" i="19"/>
  <c r="AG828" i="19"/>
  <c r="AH828" i="19"/>
  <c r="BC828" i="19" s="1"/>
  <c r="AL828" i="19"/>
  <c r="AM828" i="19"/>
  <c r="AN828" i="19"/>
  <c r="AO828" i="19"/>
  <c r="AP828" i="19"/>
  <c r="AR828" i="19"/>
  <c r="AS828" i="19"/>
  <c r="AT828" i="19"/>
  <c r="AU828" i="19"/>
  <c r="AV828" i="19"/>
  <c r="AW828" i="19"/>
  <c r="AX828" i="19"/>
  <c r="AY828" i="19"/>
  <c r="BA828" i="19"/>
  <c r="BD828" i="19"/>
  <c r="BF828" i="19"/>
  <c r="BG828" i="19"/>
  <c r="BI828" i="19"/>
  <c r="F829" i="19"/>
  <c r="X829" i="19" s="1"/>
  <c r="J829" i="19"/>
  <c r="K829" i="19"/>
  <c r="L829" i="19"/>
  <c r="M829" i="19"/>
  <c r="N829" i="19"/>
  <c r="P829" i="19"/>
  <c r="Q829" i="19"/>
  <c r="R829" i="19"/>
  <c r="S829" i="19"/>
  <c r="T829" i="19"/>
  <c r="U829" i="19"/>
  <c r="V829" i="19"/>
  <c r="W829" i="19"/>
  <c r="Y829" i="19"/>
  <c r="AB829" i="19"/>
  <c r="AD829" i="19"/>
  <c r="AE829" i="19"/>
  <c r="AG829" i="19"/>
  <c r="AH829" i="19"/>
  <c r="AZ829" i="19" s="1"/>
  <c r="AL829" i="19"/>
  <c r="AM829" i="19"/>
  <c r="AN829" i="19"/>
  <c r="AO829" i="19"/>
  <c r="AP829" i="19"/>
  <c r="AR829" i="19"/>
  <c r="AS829" i="19"/>
  <c r="AT829" i="19"/>
  <c r="AU829" i="19"/>
  <c r="AV829" i="19"/>
  <c r="AW829" i="19"/>
  <c r="AX829" i="19"/>
  <c r="AY829" i="19"/>
  <c r="BA829" i="19"/>
  <c r="BD829" i="19"/>
  <c r="BF829" i="19"/>
  <c r="BG829" i="19"/>
  <c r="BI829" i="19"/>
  <c r="F830" i="19"/>
  <c r="AA830" i="19" s="1"/>
  <c r="J830" i="19"/>
  <c r="K830" i="19"/>
  <c r="L830" i="19"/>
  <c r="M830" i="19"/>
  <c r="N830" i="19"/>
  <c r="P830" i="19"/>
  <c r="Q830" i="19"/>
  <c r="R830" i="19"/>
  <c r="S830" i="19"/>
  <c r="T830" i="19"/>
  <c r="U830" i="19"/>
  <c r="V830" i="19"/>
  <c r="W830" i="19"/>
  <c r="Y830" i="19"/>
  <c r="AB830" i="19"/>
  <c r="AD830" i="19"/>
  <c r="AE830" i="19"/>
  <c r="AG830" i="19"/>
  <c r="AH830" i="19"/>
  <c r="BC830" i="19" s="1"/>
  <c r="AL830" i="19"/>
  <c r="AM830" i="19"/>
  <c r="AN830" i="19"/>
  <c r="AO830" i="19"/>
  <c r="AP830" i="19"/>
  <c r="AR830" i="19"/>
  <c r="AS830" i="19"/>
  <c r="AT830" i="19"/>
  <c r="AU830" i="19"/>
  <c r="AV830" i="19"/>
  <c r="AW830" i="19"/>
  <c r="AX830" i="19"/>
  <c r="AY830" i="19"/>
  <c r="BA830" i="19"/>
  <c r="BD830" i="19"/>
  <c r="BF830" i="19"/>
  <c r="BG830" i="19"/>
  <c r="BI830" i="19"/>
  <c r="F831" i="19"/>
  <c r="AA831" i="19" s="1"/>
  <c r="J831" i="19"/>
  <c r="K831" i="19"/>
  <c r="L831" i="19"/>
  <c r="M831" i="19"/>
  <c r="N831" i="19"/>
  <c r="P831" i="19"/>
  <c r="Q831" i="19"/>
  <c r="R831" i="19"/>
  <c r="S831" i="19"/>
  <c r="T831" i="19"/>
  <c r="U831" i="19"/>
  <c r="V831" i="19"/>
  <c r="W831" i="19"/>
  <c r="Y831" i="19"/>
  <c r="AB831" i="19"/>
  <c r="AD831" i="19"/>
  <c r="AE831" i="19"/>
  <c r="AG831" i="19"/>
  <c r="AH831" i="19"/>
  <c r="BC831" i="19" s="1"/>
  <c r="AL831" i="19"/>
  <c r="AM831" i="19"/>
  <c r="AN831" i="19"/>
  <c r="AO831" i="19"/>
  <c r="AP831" i="19"/>
  <c r="AR831" i="19"/>
  <c r="AS831" i="19"/>
  <c r="AT831" i="19"/>
  <c r="AU831" i="19"/>
  <c r="AV831" i="19"/>
  <c r="AW831" i="19"/>
  <c r="AX831" i="19"/>
  <c r="AY831" i="19"/>
  <c r="BA831" i="19"/>
  <c r="BD831" i="19"/>
  <c r="BF831" i="19"/>
  <c r="BG831" i="19"/>
  <c r="BI831" i="19"/>
  <c r="F832" i="19"/>
  <c r="J832" i="19"/>
  <c r="K832" i="19"/>
  <c r="L832" i="19"/>
  <c r="M832" i="19"/>
  <c r="N832" i="19"/>
  <c r="P832" i="19"/>
  <c r="Q832" i="19"/>
  <c r="R832" i="19"/>
  <c r="S832" i="19"/>
  <c r="T832" i="19"/>
  <c r="U832" i="19"/>
  <c r="V832" i="19"/>
  <c r="W832" i="19"/>
  <c r="Y832" i="19"/>
  <c r="AB832" i="19"/>
  <c r="AD832" i="19"/>
  <c r="AE832" i="19"/>
  <c r="AG832" i="19"/>
  <c r="AH832" i="19"/>
  <c r="BC832" i="19" s="1"/>
  <c r="AL832" i="19"/>
  <c r="AM832" i="19"/>
  <c r="AN832" i="19"/>
  <c r="AO832" i="19"/>
  <c r="AP832" i="19"/>
  <c r="AR832" i="19"/>
  <c r="AS832" i="19"/>
  <c r="AT832" i="19"/>
  <c r="AU832" i="19"/>
  <c r="AV832" i="19"/>
  <c r="AW832" i="19"/>
  <c r="AX832" i="19"/>
  <c r="AY832" i="19"/>
  <c r="BA832" i="19"/>
  <c r="BD832" i="19"/>
  <c r="BF832" i="19"/>
  <c r="BG832" i="19"/>
  <c r="BI832" i="19"/>
  <c r="F833" i="19"/>
  <c r="AA833" i="19" s="1"/>
  <c r="J833" i="19"/>
  <c r="K833" i="19"/>
  <c r="L833" i="19"/>
  <c r="M833" i="19"/>
  <c r="N833" i="19"/>
  <c r="P833" i="19"/>
  <c r="Q833" i="19"/>
  <c r="R833" i="19"/>
  <c r="S833" i="19"/>
  <c r="T833" i="19"/>
  <c r="U833" i="19"/>
  <c r="V833" i="19"/>
  <c r="W833" i="19"/>
  <c r="Y833" i="19"/>
  <c r="AB833" i="19"/>
  <c r="AD833" i="19"/>
  <c r="AE833" i="19"/>
  <c r="AG833" i="19"/>
  <c r="AH833" i="19"/>
  <c r="BC833" i="19" s="1"/>
  <c r="AL833" i="19"/>
  <c r="AM833" i="19"/>
  <c r="AN833" i="19"/>
  <c r="AO833" i="19"/>
  <c r="AP833" i="19"/>
  <c r="AR833" i="19"/>
  <c r="AS833" i="19"/>
  <c r="AT833" i="19"/>
  <c r="AU833" i="19"/>
  <c r="AV833" i="19"/>
  <c r="AW833" i="19"/>
  <c r="AX833" i="19"/>
  <c r="AY833" i="19"/>
  <c r="BA833" i="19"/>
  <c r="BD833" i="19"/>
  <c r="BF833" i="19"/>
  <c r="BG833" i="19"/>
  <c r="BI833" i="19"/>
  <c r="F834" i="19"/>
  <c r="X834" i="19" s="1"/>
  <c r="J834" i="19"/>
  <c r="K834" i="19"/>
  <c r="L834" i="19"/>
  <c r="M834" i="19"/>
  <c r="N834" i="19"/>
  <c r="P834" i="19"/>
  <c r="Q834" i="19"/>
  <c r="R834" i="19"/>
  <c r="S834" i="19"/>
  <c r="T834" i="19"/>
  <c r="U834" i="19"/>
  <c r="V834" i="19"/>
  <c r="W834" i="19"/>
  <c r="Y834" i="19"/>
  <c r="AB834" i="19"/>
  <c r="AD834" i="19"/>
  <c r="AE834" i="19"/>
  <c r="AG834" i="19"/>
  <c r="AH834" i="19"/>
  <c r="BC834" i="19" s="1"/>
  <c r="AL834" i="19"/>
  <c r="AM834" i="19"/>
  <c r="AN834" i="19"/>
  <c r="AO834" i="19"/>
  <c r="AP834" i="19"/>
  <c r="AR834" i="19"/>
  <c r="AS834" i="19"/>
  <c r="AT834" i="19"/>
  <c r="AU834" i="19"/>
  <c r="AV834" i="19"/>
  <c r="AW834" i="19"/>
  <c r="AX834" i="19"/>
  <c r="AY834" i="19"/>
  <c r="BA834" i="19"/>
  <c r="BD834" i="19"/>
  <c r="BF834" i="19"/>
  <c r="BG834" i="19"/>
  <c r="BI834" i="19"/>
  <c r="F835" i="19"/>
  <c r="J835" i="19"/>
  <c r="K835" i="19"/>
  <c r="L835" i="19"/>
  <c r="M835" i="19"/>
  <c r="N835" i="19"/>
  <c r="P835" i="19"/>
  <c r="Q835" i="19"/>
  <c r="R835" i="19"/>
  <c r="S835" i="19"/>
  <c r="T835" i="19"/>
  <c r="U835" i="19"/>
  <c r="V835" i="19"/>
  <c r="W835" i="19"/>
  <c r="Y835" i="19"/>
  <c r="AB835" i="19"/>
  <c r="AD835" i="19"/>
  <c r="AE835" i="19"/>
  <c r="AG835" i="19"/>
  <c r="AH835" i="19"/>
  <c r="AL835" i="19"/>
  <c r="AM835" i="19"/>
  <c r="AN835" i="19"/>
  <c r="AO835" i="19"/>
  <c r="AP835" i="19"/>
  <c r="AR835" i="19"/>
  <c r="AS835" i="19"/>
  <c r="AT835" i="19"/>
  <c r="AU835" i="19"/>
  <c r="AV835" i="19"/>
  <c r="AW835" i="19"/>
  <c r="AX835" i="19"/>
  <c r="AY835" i="19"/>
  <c r="BA835" i="19"/>
  <c r="BD835" i="19"/>
  <c r="BF835" i="19"/>
  <c r="BG835" i="19"/>
  <c r="BI835" i="19"/>
  <c r="F836" i="19"/>
  <c r="AA836" i="19" s="1"/>
  <c r="J836" i="19"/>
  <c r="K836" i="19"/>
  <c r="L836" i="19"/>
  <c r="M836" i="19"/>
  <c r="N836" i="19"/>
  <c r="P836" i="19"/>
  <c r="Q836" i="19"/>
  <c r="R836" i="19"/>
  <c r="S836" i="19"/>
  <c r="T836" i="19"/>
  <c r="U836" i="19"/>
  <c r="V836" i="19"/>
  <c r="W836" i="19"/>
  <c r="Y836" i="19"/>
  <c r="AB836" i="19"/>
  <c r="AD836" i="19"/>
  <c r="AE836" i="19"/>
  <c r="AG836" i="19"/>
  <c r="AH836" i="19"/>
  <c r="BC836" i="19" s="1"/>
  <c r="AL836" i="19"/>
  <c r="AM836" i="19"/>
  <c r="AN836" i="19"/>
  <c r="AO836" i="19"/>
  <c r="AP836" i="19"/>
  <c r="AR836" i="19"/>
  <c r="AS836" i="19"/>
  <c r="AT836" i="19"/>
  <c r="AU836" i="19"/>
  <c r="AV836" i="19"/>
  <c r="AW836" i="19"/>
  <c r="AX836" i="19"/>
  <c r="AY836" i="19"/>
  <c r="BA836" i="19"/>
  <c r="BD836" i="19"/>
  <c r="BF836" i="19"/>
  <c r="BG836" i="19"/>
  <c r="BI836" i="19"/>
  <c r="F837" i="19"/>
  <c r="AA837" i="19" s="1"/>
  <c r="J837" i="19"/>
  <c r="K837" i="19"/>
  <c r="L837" i="19"/>
  <c r="M837" i="19"/>
  <c r="N837" i="19"/>
  <c r="P837" i="19"/>
  <c r="Q837" i="19"/>
  <c r="R837" i="19"/>
  <c r="S837" i="19"/>
  <c r="T837" i="19"/>
  <c r="U837" i="19"/>
  <c r="V837" i="19"/>
  <c r="W837" i="19"/>
  <c r="Y837" i="19"/>
  <c r="AB837" i="19"/>
  <c r="AD837" i="19"/>
  <c r="AE837" i="19"/>
  <c r="AG837" i="19"/>
  <c r="AH837" i="19"/>
  <c r="AZ837" i="19" s="1"/>
  <c r="AL837" i="19"/>
  <c r="AM837" i="19"/>
  <c r="AN837" i="19"/>
  <c r="AO837" i="19"/>
  <c r="AP837" i="19"/>
  <c r="AR837" i="19"/>
  <c r="AS837" i="19"/>
  <c r="AT837" i="19"/>
  <c r="AU837" i="19"/>
  <c r="AV837" i="19"/>
  <c r="AW837" i="19"/>
  <c r="AX837" i="19"/>
  <c r="AY837" i="19"/>
  <c r="BA837" i="19"/>
  <c r="BD837" i="19"/>
  <c r="BF837" i="19"/>
  <c r="BG837" i="19"/>
  <c r="BI837" i="19"/>
  <c r="F838" i="19"/>
  <c r="X838" i="19" s="1"/>
  <c r="J838" i="19"/>
  <c r="K838" i="19"/>
  <c r="L838" i="19"/>
  <c r="M838" i="19"/>
  <c r="N838" i="19"/>
  <c r="P838" i="19"/>
  <c r="Q838" i="19"/>
  <c r="R838" i="19"/>
  <c r="S838" i="19"/>
  <c r="T838" i="19"/>
  <c r="U838" i="19"/>
  <c r="V838" i="19"/>
  <c r="W838" i="19"/>
  <c r="Y838" i="19"/>
  <c r="AB838" i="19"/>
  <c r="AD838" i="19"/>
  <c r="AE838" i="19"/>
  <c r="AG838" i="19"/>
  <c r="AH838" i="19"/>
  <c r="BC838" i="19" s="1"/>
  <c r="AL838" i="19"/>
  <c r="AM838" i="19"/>
  <c r="AN838" i="19"/>
  <c r="AO838" i="19"/>
  <c r="AP838" i="19"/>
  <c r="AR838" i="19"/>
  <c r="AS838" i="19"/>
  <c r="AT838" i="19"/>
  <c r="AU838" i="19"/>
  <c r="AV838" i="19"/>
  <c r="AW838" i="19"/>
  <c r="AX838" i="19"/>
  <c r="AY838" i="19"/>
  <c r="BA838" i="19"/>
  <c r="BD838" i="19"/>
  <c r="BF838" i="19"/>
  <c r="BG838" i="19"/>
  <c r="BI838" i="19"/>
  <c r="F839" i="19"/>
  <c r="AA839" i="19" s="1"/>
  <c r="J839" i="19"/>
  <c r="K839" i="19"/>
  <c r="L839" i="19"/>
  <c r="M839" i="19"/>
  <c r="N839" i="19"/>
  <c r="P839" i="19"/>
  <c r="Q839" i="19"/>
  <c r="R839" i="19"/>
  <c r="S839" i="19"/>
  <c r="T839" i="19"/>
  <c r="U839" i="19"/>
  <c r="V839" i="19"/>
  <c r="W839" i="19"/>
  <c r="Y839" i="19"/>
  <c r="AB839" i="19"/>
  <c r="AD839" i="19"/>
  <c r="AE839" i="19"/>
  <c r="AG839" i="19"/>
  <c r="AH839" i="19"/>
  <c r="AZ839" i="19" s="1"/>
  <c r="AL839" i="19"/>
  <c r="AM839" i="19"/>
  <c r="AN839" i="19"/>
  <c r="AO839" i="19"/>
  <c r="AP839" i="19"/>
  <c r="AR839" i="19"/>
  <c r="AS839" i="19"/>
  <c r="AT839" i="19"/>
  <c r="AU839" i="19"/>
  <c r="AV839" i="19"/>
  <c r="AW839" i="19"/>
  <c r="AX839" i="19"/>
  <c r="AY839" i="19"/>
  <c r="BA839" i="19"/>
  <c r="BD839" i="19"/>
  <c r="BF839" i="19"/>
  <c r="BG839" i="19"/>
  <c r="BI839" i="19"/>
  <c r="F840" i="19"/>
  <c r="J840" i="19"/>
  <c r="K840" i="19"/>
  <c r="L840" i="19"/>
  <c r="M840" i="19"/>
  <c r="N840" i="19"/>
  <c r="P840" i="19"/>
  <c r="Q840" i="19"/>
  <c r="R840" i="19"/>
  <c r="S840" i="19"/>
  <c r="T840" i="19"/>
  <c r="U840" i="19"/>
  <c r="V840" i="19"/>
  <c r="W840" i="19"/>
  <c r="Y840" i="19"/>
  <c r="AB840" i="19"/>
  <c r="AD840" i="19"/>
  <c r="AE840" i="19"/>
  <c r="AG840" i="19"/>
  <c r="AH840" i="19"/>
  <c r="BC840" i="19" s="1"/>
  <c r="AL840" i="19"/>
  <c r="AM840" i="19"/>
  <c r="AN840" i="19"/>
  <c r="AO840" i="19"/>
  <c r="AP840" i="19"/>
  <c r="AR840" i="19"/>
  <c r="AS840" i="19"/>
  <c r="AT840" i="19"/>
  <c r="AU840" i="19"/>
  <c r="AV840" i="19"/>
  <c r="AW840" i="19"/>
  <c r="AX840" i="19"/>
  <c r="AY840" i="19"/>
  <c r="BA840" i="19"/>
  <c r="BD840" i="19"/>
  <c r="BF840" i="19"/>
  <c r="BG840" i="19"/>
  <c r="BI840" i="19"/>
  <c r="F841" i="19"/>
  <c r="AA841" i="19" s="1"/>
  <c r="J841" i="19"/>
  <c r="K841" i="19"/>
  <c r="L841" i="19"/>
  <c r="M841" i="19"/>
  <c r="N841" i="19"/>
  <c r="P841" i="19"/>
  <c r="Q841" i="19"/>
  <c r="R841" i="19"/>
  <c r="S841" i="19"/>
  <c r="T841" i="19"/>
  <c r="U841" i="19"/>
  <c r="V841" i="19"/>
  <c r="W841" i="19"/>
  <c r="Y841" i="19"/>
  <c r="AB841" i="19"/>
  <c r="AD841" i="19"/>
  <c r="AE841" i="19"/>
  <c r="AG841" i="19"/>
  <c r="AH841" i="19"/>
  <c r="AL841" i="19"/>
  <c r="AM841" i="19"/>
  <c r="AN841" i="19"/>
  <c r="AO841" i="19"/>
  <c r="AP841" i="19"/>
  <c r="AR841" i="19"/>
  <c r="AS841" i="19"/>
  <c r="AT841" i="19"/>
  <c r="AU841" i="19"/>
  <c r="AV841" i="19"/>
  <c r="AW841" i="19"/>
  <c r="AX841" i="19"/>
  <c r="AY841" i="19"/>
  <c r="BA841" i="19"/>
  <c r="BD841" i="19"/>
  <c r="BF841" i="19"/>
  <c r="BG841" i="19"/>
  <c r="BI841" i="19"/>
  <c r="F842" i="19"/>
  <c r="AA842" i="19" s="1"/>
  <c r="J842" i="19"/>
  <c r="K842" i="19"/>
  <c r="L842" i="19"/>
  <c r="M842" i="19"/>
  <c r="N842" i="19"/>
  <c r="P842" i="19"/>
  <c r="Q842" i="19"/>
  <c r="R842" i="19"/>
  <c r="S842" i="19"/>
  <c r="T842" i="19"/>
  <c r="U842" i="19"/>
  <c r="V842" i="19"/>
  <c r="W842" i="19"/>
  <c r="Y842" i="19"/>
  <c r="AB842" i="19"/>
  <c r="AD842" i="19"/>
  <c r="AE842" i="19"/>
  <c r="AG842" i="19"/>
  <c r="AH842" i="19"/>
  <c r="AL842" i="19"/>
  <c r="AM842" i="19"/>
  <c r="AN842" i="19"/>
  <c r="AO842" i="19"/>
  <c r="AP842" i="19"/>
  <c r="AR842" i="19"/>
  <c r="AS842" i="19"/>
  <c r="AT842" i="19"/>
  <c r="AU842" i="19"/>
  <c r="AV842" i="19"/>
  <c r="AW842" i="19"/>
  <c r="AX842" i="19"/>
  <c r="AY842" i="19"/>
  <c r="BA842" i="19"/>
  <c r="BD842" i="19"/>
  <c r="BF842" i="19"/>
  <c r="BG842" i="19"/>
  <c r="BI842" i="19"/>
  <c r="F843" i="19"/>
  <c r="AA843" i="19" s="1"/>
  <c r="J843" i="19"/>
  <c r="K843" i="19"/>
  <c r="L843" i="19"/>
  <c r="M843" i="19"/>
  <c r="N843" i="19"/>
  <c r="P843" i="19"/>
  <c r="Q843" i="19"/>
  <c r="R843" i="19"/>
  <c r="S843" i="19"/>
  <c r="T843" i="19"/>
  <c r="U843" i="19"/>
  <c r="V843" i="19"/>
  <c r="W843" i="19"/>
  <c r="Y843" i="19"/>
  <c r="AB843" i="19"/>
  <c r="AD843" i="19"/>
  <c r="AE843" i="19"/>
  <c r="AG843" i="19"/>
  <c r="AH843" i="19"/>
  <c r="AZ843" i="19" s="1"/>
  <c r="AL843" i="19"/>
  <c r="AM843" i="19"/>
  <c r="AN843" i="19"/>
  <c r="AO843" i="19"/>
  <c r="AP843" i="19"/>
  <c r="AR843" i="19"/>
  <c r="AS843" i="19"/>
  <c r="AT843" i="19"/>
  <c r="AU843" i="19"/>
  <c r="AV843" i="19"/>
  <c r="AW843" i="19"/>
  <c r="AX843" i="19"/>
  <c r="AY843" i="19"/>
  <c r="BA843" i="19"/>
  <c r="BD843" i="19"/>
  <c r="BF843" i="19"/>
  <c r="BG843" i="19"/>
  <c r="BI843" i="19"/>
  <c r="F844" i="19"/>
  <c r="J844" i="19"/>
  <c r="K844" i="19"/>
  <c r="L844" i="19"/>
  <c r="M844" i="19"/>
  <c r="N844" i="19"/>
  <c r="P844" i="19"/>
  <c r="Q844" i="19"/>
  <c r="R844" i="19"/>
  <c r="S844" i="19"/>
  <c r="T844" i="19"/>
  <c r="U844" i="19"/>
  <c r="V844" i="19"/>
  <c r="W844" i="19"/>
  <c r="Y844" i="19"/>
  <c r="AB844" i="19"/>
  <c r="AD844" i="19"/>
  <c r="AE844" i="19"/>
  <c r="AG844" i="19"/>
  <c r="AH844" i="19"/>
  <c r="AL844" i="19"/>
  <c r="AM844" i="19"/>
  <c r="AN844" i="19"/>
  <c r="AO844" i="19"/>
  <c r="AP844" i="19"/>
  <c r="AR844" i="19"/>
  <c r="AS844" i="19"/>
  <c r="AT844" i="19"/>
  <c r="AU844" i="19"/>
  <c r="AV844" i="19"/>
  <c r="AW844" i="19"/>
  <c r="AX844" i="19"/>
  <c r="AY844" i="19"/>
  <c r="BA844" i="19"/>
  <c r="BD844" i="19"/>
  <c r="BF844" i="19"/>
  <c r="BG844" i="19"/>
  <c r="BI844" i="19"/>
  <c r="F845" i="19"/>
  <c r="AA845" i="19" s="1"/>
  <c r="J845" i="19"/>
  <c r="K845" i="19"/>
  <c r="L845" i="19"/>
  <c r="M845" i="19"/>
  <c r="N845" i="19"/>
  <c r="P845" i="19"/>
  <c r="Q845" i="19"/>
  <c r="R845" i="19"/>
  <c r="S845" i="19"/>
  <c r="T845" i="19"/>
  <c r="U845" i="19"/>
  <c r="V845" i="19"/>
  <c r="W845" i="19"/>
  <c r="Y845" i="19"/>
  <c r="AB845" i="19"/>
  <c r="AD845" i="19"/>
  <c r="AE845" i="19"/>
  <c r="AG845" i="19"/>
  <c r="AH845" i="19"/>
  <c r="AZ845" i="19" s="1"/>
  <c r="AL845" i="19"/>
  <c r="AM845" i="19"/>
  <c r="AN845" i="19"/>
  <c r="AO845" i="19"/>
  <c r="AP845" i="19"/>
  <c r="AR845" i="19"/>
  <c r="AS845" i="19"/>
  <c r="AT845" i="19"/>
  <c r="AU845" i="19"/>
  <c r="AV845" i="19"/>
  <c r="AW845" i="19"/>
  <c r="AX845" i="19"/>
  <c r="AY845" i="19"/>
  <c r="BA845" i="19"/>
  <c r="BD845" i="19"/>
  <c r="BF845" i="19"/>
  <c r="BG845" i="19"/>
  <c r="BI845" i="19"/>
  <c r="F846" i="19"/>
  <c r="X846" i="19" s="1"/>
  <c r="J846" i="19"/>
  <c r="K846" i="19"/>
  <c r="L846" i="19"/>
  <c r="M846" i="19"/>
  <c r="N846" i="19"/>
  <c r="P846" i="19"/>
  <c r="Q846" i="19"/>
  <c r="R846" i="19"/>
  <c r="S846" i="19"/>
  <c r="T846" i="19"/>
  <c r="U846" i="19"/>
  <c r="V846" i="19"/>
  <c r="W846" i="19"/>
  <c r="Y846" i="19"/>
  <c r="AB846" i="19"/>
  <c r="AD846" i="19"/>
  <c r="AE846" i="19"/>
  <c r="AG846" i="19"/>
  <c r="AH846" i="19"/>
  <c r="AL846" i="19"/>
  <c r="AM846" i="19"/>
  <c r="AN846" i="19"/>
  <c r="AO846" i="19"/>
  <c r="AP846" i="19"/>
  <c r="AR846" i="19"/>
  <c r="AS846" i="19"/>
  <c r="AT846" i="19"/>
  <c r="AU846" i="19"/>
  <c r="AV846" i="19"/>
  <c r="AW846" i="19"/>
  <c r="AX846" i="19"/>
  <c r="AY846" i="19"/>
  <c r="BA846" i="19"/>
  <c r="BD846" i="19"/>
  <c r="BF846" i="19"/>
  <c r="BG846" i="19"/>
  <c r="BI846" i="19"/>
  <c r="F847" i="19"/>
  <c r="J847" i="19"/>
  <c r="K847" i="19"/>
  <c r="L847" i="19"/>
  <c r="M847" i="19"/>
  <c r="N847" i="19"/>
  <c r="P847" i="19"/>
  <c r="Q847" i="19"/>
  <c r="R847" i="19"/>
  <c r="S847" i="19"/>
  <c r="T847" i="19"/>
  <c r="U847" i="19"/>
  <c r="V847" i="19"/>
  <c r="W847" i="19"/>
  <c r="Y847" i="19"/>
  <c r="AB847" i="19"/>
  <c r="AD847" i="19"/>
  <c r="AE847" i="19"/>
  <c r="AG847" i="19"/>
  <c r="AH847" i="19"/>
  <c r="AZ847" i="19" s="1"/>
  <c r="AL847" i="19"/>
  <c r="AM847" i="19"/>
  <c r="AN847" i="19"/>
  <c r="AO847" i="19"/>
  <c r="AP847" i="19"/>
  <c r="AR847" i="19"/>
  <c r="AS847" i="19"/>
  <c r="AT847" i="19"/>
  <c r="AU847" i="19"/>
  <c r="AV847" i="19"/>
  <c r="AW847" i="19"/>
  <c r="AX847" i="19"/>
  <c r="AY847" i="19"/>
  <c r="BA847" i="19"/>
  <c r="BD847" i="19"/>
  <c r="BF847" i="19"/>
  <c r="BG847" i="19"/>
  <c r="BI847" i="19"/>
  <c r="F848" i="19"/>
  <c r="AA848" i="19" s="1"/>
  <c r="J848" i="19"/>
  <c r="K848" i="19"/>
  <c r="L848" i="19"/>
  <c r="M848" i="19"/>
  <c r="N848" i="19"/>
  <c r="P848" i="19"/>
  <c r="Q848" i="19"/>
  <c r="R848" i="19"/>
  <c r="S848" i="19"/>
  <c r="T848" i="19"/>
  <c r="U848" i="19"/>
  <c r="V848" i="19"/>
  <c r="W848" i="19"/>
  <c r="Y848" i="19"/>
  <c r="AB848" i="19"/>
  <c r="AD848" i="19"/>
  <c r="AE848" i="19"/>
  <c r="AG848" i="19"/>
  <c r="AH848" i="19"/>
  <c r="BC848" i="19" s="1"/>
  <c r="AL848" i="19"/>
  <c r="AM848" i="19"/>
  <c r="AN848" i="19"/>
  <c r="AO848" i="19"/>
  <c r="AP848" i="19"/>
  <c r="AR848" i="19"/>
  <c r="AS848" i="19"/>
  <c r="AT848" i="19"/>
  <c r="AU848" i="19"/>
  <c r="AV848" i="19"/>
  <c r="AW848" i="19"/>
  <c r="AX848" i="19"/>
  <c r="AY848" i="19"/>
  <c r="BA848" i="19"/>
  <c r="BD848" i="19"/>
  <c r="BF848" i="19"/>
  <c r="BG848" i="19"/>
  <c r="BI848" i="19"/>
  <c r="F849" i="19"/>
  <c r="X849" i="19" s="1"/>
  <c r="J849" i="19"/>
  <c r="K849" i="19"/>
  <c r="L849" i="19"/>
  <c r="M849" i="19"/>
  <c r="N849" i="19"/>
  <c r="P849" i="19"/>
  <c r="Q849" i="19"/>
  <c r="R849" i="19"/>
  <c r="S849" i="19"/>
  <c r="T849" i="19"/>
  <c r="U849" i="19"/>
  <c r="V849" i="19"/>
  <c r="W849" i="19"/>
  <c r="Y849" i="19"/>
  <c r="AB849" i="19"/>
  <c r="AD849" i="19"/>
  <c r="AE849" i="19"/>
  <c r="AG849" i="19"/>
  <c r="AH849" i="19"/>
  <c r="AZ849" i="19" s="1"/>
  <c r="AL849" i="19"/>
  <c r="AM849" i="19"/>
  <c r="AN849" i="19"/>
  <c r="AO849" i="19"/>
  <c r="AP849" i="19"/>
  <c r="AR849" i="19"/>
  <c r="AS849" i="19"/>
  <c r="AT849" i="19"/>
  <c r="AU849" i="19"/>
  <c r="AV849" i="19"/>
  <c r="AW849" i="19"/>
  <c r="AX849" i="19"/>
  <c r="AY849" i="19"/>
  <c r="BA849" i="19"/>
  <c r="BD849" i="19"/>
  <c r="BF849" i="19"/>
  <c r="BG849" i="19"/>
  <c r="BI849" i="19"/>
  <c r="F850" i="19"/>
  <c r="AA850" i="19" s="1"/>
  <c r="J850" i="19"/>
  <c r="K850" i="19"/>
  <c r="L850" i="19"/>
  <c r="M850" i="19"/>
  <c r="N850" i="19"/>
  <c r="P850" i="19"/>
  <c r="Q850" i="19"/>
  <c r="R850" i="19"/>
  <c r="S850" i="19"/>
  <c r="T850" i="19"/>
  <c r="U850" i="19"/>
  <c r="V850" i="19"/>
  <c r="W850" i="19"/>
  <c r="Y850" i="19"/>
  <c r="AB850" i="19"/>
  <c r="AD850" i="19"/>
  <c r="AE850" i="19"/>
  <c r="AG850" i="19"/>
  <c r="AH850" i="19"/>
  <c r="AL850" i="19"/>
  <c r="AM850" i="19"/>
  <c r="AN850" i="19"/>
  <c r="AO850" i="19"/>
  <c r="AP850" i="19"/>
  <c r="AR850" i="19"/>
  <c r="AS850" i="19"/>
  <c r="AT850" i="19"/>
  <c r="AU850" i="19"/>
  <c r="AV850" i="19"/>
  <c r="AW850" i="19"/>
  <c r="AX850" i="19"/>
  <c r="AY850" i="19"/>
  <c r="BA850" i="19"/>
  <c r="BD850" i="19"/>
  <c r="BF850" i="19"/>
  <c r="BG850" i="19"/>
  <c r="BI850" i="19"/>
  <c r="F851" i="19"/>
  <c r="AA851" i="19" s="1"/>
  <c r="J851" i="19"/>
  <c r="K851" i="19"/>
  <c r="L851" i="19"/>
  <c r="M851" i="19"/>
  <c r="N851" i="19"/>
  <c r="P851" i="19"/>
  <c r="Q851" i="19"/>
  <c r="R851" i="19"/>
  <c r="S851" i="19"/>
  <c r="T851" i="19"/>
  <c r="U851" i="19"/>
  <c r="V851" i="19"/>
  <c r="W851" i="19"/>
  <c r="Y851" i="19"/>
  <c r="AB851" i="19"/>
  <c r="AD851" i="19"/>
  <c r="AE851" i="19"/>
  <c r="AG851" i="19"/>
  <c r="AH851" i="19"/>
  <c r="AZ851" i="19" s="1"/>
  <c r="AL851" i="19"/>
  <c r="AM851" i="19"/>
  <c r="AN851" i="19"/>
  <c r="AO851" i="19"/>
  <c r="AP851" i="19"/>
  <c r="AR851" i="19"/>
  <c r="AS851" i="19"/>
  <c r="AT851" i="19"/>
  <c r="AU851" i="19"/>
  <c r="AV851" i="19"/>
  <c r="AW851" i="19"/>
  <c r="AX851" i="19"/>
  <c r="AY851" i="19"/>
  <c r="BA851" i="19"/>
  <c r="BD851" i="19"/>
  <c r="BF851" i="19"/>
  <c r="BG851" i="19"/>
  <c r="BI851" i="19"/>
  <c r="F852" i="19"/>
  <c r="AA852" i="19" s="1"/>
  <c r="J852" i="19"/>
  <c r="K852" i="19"/>
  <c r="L852" i="19"/>
  <c r="M852" i="19"/>
  <c r="N852" i="19"/>
  <c r="P852" i="19"/>
  <c r="Q852" i="19"/>
  <c r="R852" i="19"/>
  <c r="S852" i="19"/>
  <c r="T852" i="19"/>
  <c r="U852" i="19"/>
  <c r="V852" i="19"/>
  <c r="W852" i="19"/>
  <c r="Y852" i="19"/>
  <c r="AB852" i="19"/>
  <c r="AD852" i="19"/>
  <c r="AE852" i="19"/>
  <c r="AG852" i="19"/>
  <c r="AH852" i="19"/>
  <c r="BC852" i="19" s="1"/>
  <c r="AL852" i="19"/>
  <c r="AM852" i="19"/>
  <c r="AN852" i="19"/>
  <c r="AO852" i="19"/>
  <c r="AP852" i="19"/>
  <c r="AR852" i="19"/>
  <c r="AS852" i="19"/>
  <c r="AT852" i="19"/>
  <c r="AU852" i="19"/>
  <c r="AV852" i="19"/>
  <c r="AW852" i="19"/>
  <c r="AX852" i="19"/>
  <c r="AY852" i="19"/>
  <c r="BA852" i="19"/>
  <c r="BD852" i="19"/>
  <c r="BF852" i="19"/>
  <c r="BG852" i="19"/>
  <c r="BI852" i="19"/>
  <c r="F853" i="19"/>
  <c r="AA853" i="19" s="1"/>
  <c r="J853" i="19"/>
  <c r="K853" i="19"/>
  <c r="L853" i="19"/>
  <c r="M853" i="19"/>
  <c r="N853" i="19"/>
  <c r="P853" i="19"/>
  <c r="Q853" i="19"/>
  <c r="R853" i="19"/>
  <c r="S853" i="19"/>
  <c r="T853" i="19"/>
  <c r="U853" i="19"/>
  <c r="V853" i="19"/>
  <c r="W853" i="19"/>
  <c r="Y853" i="19"/>
  <c r="AB853" i="19"/>
  <c r="AD853" i="19"/>
  <c r="AE853" i="19"/>
  <c r="AG853" i="19"/>
  <c r="AH853" i="19"/>
  <c r="BC853" i="19" s="1"/>
  <c r="AL853" i="19"/>
  <c r="AM853" i="19"/>
  <c r="AN853" i="19"/>
  <c r="AO853" i="19"/>
  <c r="AP853" i="19"/>
  <c r="AR853" i="19"/>
  <c r="AS853" i="19"/>
  <c r="AT853" i="19"/>
  <c r="AU853" i="19"/>
  <c r="AV853" i="19"/>
  <c r="AW853" i="19"/>
  <c r="AX853" i="19"/>
  <c r="AY853" i="19"/>
  <c r="BA853" i="19"/>
  <c r="BD853" i="19"/>
  <c r="BF853" i="19"/>
  <c r="BG853" i="19"/>
  <c r="BI853" i="19"/>
  <c r="F854" i="19"/>
  <c r="X854" i="19" s="1"/>
  <c r="J854" i="19"/>
  <c r="K854" i="19"/>
  <c r="L854" i="19"/>
  <c r="M854" i="19"/>
  <c r="N854" i="19"/>
  <c r="P854" i="19"/>
  <c r="Q854" i="19"/>
  <c r="R854" i="19"/>
  <c r="S854" i="19"/>
  <c r="T854" i="19"/>
  <c r="U854" i="19"/>
  <c r="V854" i="19"/>
  <c r="W854" i="19"/>
  <c r="Y854" i="19"/>
  <c r="AB854" i="19"/>
  <c r="AD854" i="19"/>
  <c r="AE854" i="19"/>
  <c r="AG854" i="19"/>
  <c r="AH854" i="19"/>
  <c r="AL854" i="19"/>
  <c r="AM854" i="19"/>
  <c r="AN854" i="19"/>
  <c r="AO854" i="19"/>
  <c r="AP854" i="19"/>
  <c r="AR854" i="19"/>
  <c r="AS854" i="19"/>
  <c r="AT854" i="19"/>
  <c r="AU854" i="19"/>
  <c r="AV854" i="19"/>
  <c r="AW854" i="19"/>
  <c r="AX854" i="19"/>
  <c r="AY854" i="19"/>
  <c r="BA854" i="19"/>
  <c r="BD854" i="19"/>
  <c r="BF854" i="19"/>
  <c r="BG854" i="19"/>
  <c r="BI854" i="19"/>
  <c r="F855" i="19"/>
  <c r="AA855" i="19" s="1"/>
  <c r="J855" i="19"/>
  <c r="K855" i="19"/>
  <c r="L855" i="19"/>
  <c r="M855" i="19"/>
  <c r="N855" i="19"/>
  <c r="P855" i="19"/>
  <c r="Q855" i="19"/>
  <c r="R855" i="19"/>
  <c r="S855" i="19"/>
  <c r="T855" i="19"/>
  <c r="U855" i="19"/>
  <c r="V855" i="19"/>
  <c r="W855" i="19"/>
  <c r="Y855" i="19"/>
  <c r="AB855" i="19"/>
  <c r="AD855" i="19"/>
  <c r="AE855" i="19"/>
  <c r="AG855" i="19"/>
  <c r="AH855" i="19"/>
  <c r="AZ855" i="19" s="1"/>
  <c r="AL855" i="19"/>
  <c r="AM855" i="19"/>
  <c r="AN855" i="19"/>
  <c r="AO855" i="19"/>
  <c r="AP855" i="19"/>
  <c r="AR855" i="19"/>
  <c r="AS855" i="19"/>
  <c r="AT855" i="19"/>
  <c r="AU855" i="19"/>
  <c r="AV855" i="19"/>
  <c r="AW855" i="19"/>
  <c r="AX855" i="19"/>
  <c r="AY855" i="19"/>
  <c r="BA855" i="19"/>
  <c r="BD855" i="19"/>
  <c r="BF855" i="19"/>
  <c r="BG855" i="19"/>
  <c r="BI855" i="19"/>
  <c r="F856" i="19"/>
  <c r="AA856" i="19" s="1"/>
  <c r="J856" i="19"/>
  <c r="K856" i="19"/>
  <c r="L856" i="19"/>
  <c r="M856" i="19"/>
  <c r="N856" i="19"/>
  <c r="P856" i="19"/>
  <c r="Q856" i="19"/>
  <c r="R856" i="19"/>
  <c r="S856" i="19"/>
  <c r="T856" i="19"/>
  <c r="U856" i="19"/>
  <c r="V856" i="19"/>
  <c r="W856" i="19"/>
  <c r="Y856" i="19"/>
  <c r="AB856" i="19"/>
  <c r="AD856" i="19"/>
  <c r="AE856" i="19"/>
  <c r="AG856" i="19"/>
  <c r="AH856" i="19"/>
  <c r="BC856" i="19" s="1"/>
  <c r="AL856" i="19"/>
  <c r="AM856" i="19"/>
  <c r="AN856" i="19"/>
  <c r="AO856" i="19"/>
  <c r="AP856" i="19"/>
  <c r="AR856" i="19"/>
  <c r="AS856" i="19"/>
  <c r="AT856" i="19"/>
  <c r="AU856" i="19"/>
  <c r="AV856" i="19"/>
  <c r="AW856" i="19"/>
  <c r="AX856" i="19"/>
  <c r="AY856" i="19"/>
  <c r="BA856" i="19"/>
  <c r="BD856" i="19"/>
  <c r="BF856" i="19"/>
  <c r="BG856" i="19"/>
  <c r="BI856" i="19"/>
  <c r="F857" i="19"/>
  <c r="J857" i="19"/>
  <c r="K857" i="19"/>
  <c r="L857" i="19"/>
  <c r="M857" i="19"/>
  <c r="N857" i="19"/>
  <c r="P857" i="19"/>
  <c r="Q857" i="19"/>
  <c r="R857" i="19"/>
  <c r="S857" i="19"/>
  <c r="T857" i="19"/>
  <c r="U857" i="19"/>
  <c r="V857" i="19"/>
  <c r="W857" i="19"/>
  <c r="Y857" i="19"/>
  <c r="AB857" i="19"/>
  <c r="AD857" i="19"/>
  <c r="AE857" i="19"/>
  <c r="AG857" i="19"/>
  <c r="AH857" i="19"/>
  <c r="AZ857" i="19" s="1"/>
  <c r="AL857" i="19"/>
  <c r="AM857" i="19"/>
  <c r="AN857" i="19"/>
  <c r="AO857" i="19"/>
  <c r="AP857" i="19"/>
  <c r="AR857" i="19"/>
  <c r="AS857" i="19"/>
  <c r="AT857" i="19"/>
  <c r="AU857" i="19"/>
  <c r="AV857" i="19"/>
  <c r="AW857" i="19"/>
  <c r="AX857" i="19"/>
  <c r="AY857" i="19"/>
  <c r="BA857" i="19"/>
  <c r="BD857" i="19"/>
  <c r="BF857" i="19"/>
  <c r="BG857" i="19"/>
  <c r="BI857" i="19"/>
  <c r="F858" i="19"/>
  <c r="X858" i="19" s="1"/>
  <c r="J858" i="19"/>
  <c r="K858" i="19"/>
  <c r="L858" i="19"/>
  <c r="M858" i="19"/>
  <c r="N858" i="19"/>
  <c r="P858" i="19"/>
  <c r="Q858" i="19"/>
  <c r="R858" i="19"/>
  <c r="S858" i="19"/>
  <c r="T858" i="19"/>
  <c r="U858" i="19"/>
  <c r="V858" i="19"/>
  <c r="W858" i="19"/>
  <c r="Y858" i="19"/>
  <c r="AB858" i="19"/>
  <c r="AD858" i="19"/>
  <c r="AE858" i="19"/>
  <c r="AG858" i="19"/>
  <c r="AH858" i="19"/>
  <c r="BC858" i="19" s="1"/>
  <c r="AL858" i="19"/>
  <c r="AM858" i="19"/>
  <c r="AN858" i="19"/>
  <c r="AO858" i="19"/>
  <c r="AP858" i="19"/>
  <c r="AR858" i="19"/>
  <c r="AS858" i="19"/>
  <c r="AT858" i="19"/>
  <c r="AU858" i="19"/>
  <c r="AV858" i="19"/>
  <c r="AW858" i="19"/>
  <c r="AX858" i="19"/>
  <c r="AY858" i="19"/>
  <c r="BA858" i="19"/>
  <c r="BD858" i="19"/>
  <c r="BF858" i="19"/>
  <c r="BG858" i="19"/>
  <c r="BI858" i="19"/>
  <c r="F859" i="19"/>
  <c r="AA859" i="19" s="1"/>
  <c r="J859" i="19"/>
  <c r="K859" i="19"/>
  <c r="L859" i="19"/>
  <c r="M859" i="19"/>
  <c r="N859" i="19"/>
  <c r="P859" i="19"/>
  <c r="Q859" i="19"/>
  <c r="R859" i="19"/>
  <c r="S859" i="19"/>
  <c r="T859" i="19"/>
  <c r="U859" i="19"/>
  <c r="V859" i="19"/>
  <c r="W859" i="19"/>
  <c r="Y859" i="19"/>
  <c r="AB859" i="19"/>
  <c r="AD859" i="19"/>
  <c r="AE859" i="19"/>
  <c r="AG859" i="19"/>
  <c r="AH859" i="19"/>
  <c r="AZ859" i="19" s="1"/>
  <c r="AL859" i="19"/>
  <c r="AM859" i="19"/>
  <c r="AN859" i="19"/>
  <c r="AO859" i="19"/>
  <c r="AP859" i="19"/>
  <c r="AR859" i="19"/>
  <c r="AS859" i="19"/>
  <c r="AT859" i="19"/>
  <c r="AU859" i="19"/>
  <c r="AV859" i="19"/>
  <c r="AW859" i="19"/>
  <c r="AX859" i="19"/>
  <c r="AY859" i="19"/>
  <c r="BA859" i="19"/>
  <c r="BD859" i="19"/>
  <c r="BF859" i="19"/>
  <c r="BG859" i="19"/>
  <c r="BI859" i="19"/>
  <c r="F860" i="19"/>
  <c r="AA860" i="19" s="1"/>
  <c r="J860" i="19"/>
  <c r="K860" i="19"/>
  <c r="L860" i="19"/>
  <c r="M860" i="19"/>
  <c r="N860" i="19"/>
  <c r="P860" i="19"/>
  <c r="Q860" i="19"/>
  <c r="R860" i="19"/>
  <c r="S860" i="19"/>
  <c r="T860" i="19"/>
  <c r="U860" i="19"/>
  <c r="V860" i="19"/>
  <c r="W860" i="19"/>
  <c r="Y860" i="19"/>
  <c r="AB860" i="19"/>
  <c r="AD860" i="19"/>
  <c r="AE860" i="19"/>
  <c r="AG860" i="19"/>
  <c r="AH860" i="19"/>
  <c r="AL860" i="19"/>
  <c r="AM860" i="19"/>
  <c r="AN860" i="19"/>
  <c r="AO860" i="19"/>
  <c r="AP860" i="19"/>
  <c r="AR860" i="19"/>
  <c r="AS860" i="19"/>
  <c r="AT860" i="19"/>
  <c r="AU860" i="19"/>
  <c r="AV860" i="19"/>
  <c r="AW860" i="19"/>
  <c r="AX860" i="19"/>
  <c r="AY860" i="19"/>
  <c r="BA860" i="19"/>
  <c r="BD860" i="19"/>
  <c r="BF860" i="19"/>
  <c r="BG860" i="19"/>
  <c r="BI860" i="19"/>
  <c r="F861" i="19"/>
  <c r="AA861" i="19" s="1"/>
  <c r="J861" i="19"/>
  <c r="K861" i="19"/>
  <c r="L861" i="19"/>
  <c r="M861" i="19"/>
  <c r="N861" i="19"/>
  <c r="P861" i="19"/>
  <c r="Q861" i="19"/>
  <c r="R861" i="19"/>
  <c r="S861" i="19"/>
  <c r="T861" i="19"/>
  <c r="U861" i="19"/>
  <c r="V861" i="19"/>
  <c r="W861" i="19"/>
  <c r="Y861" i="19"/>
  <c r="AB861" i="19"/>
  <c r="AD861" i="19"/>
  <c r="AE861" i="19"/>
  <c r="AG861" i="19"/>
  <c r="AH861" i="19"/>
  <c r="AZ861" i="19" s="1"/>
  <c r="AL861" i="19"/>
  <c r="AM861" i="19"/>
  <c r="AN861" i="19"/>
  <c r="AO861" i="19"/>
  <c r="AP861" i="19"/>
  <c r="AR861" i="19"/>
  <c r="AS861" i="19"/>
  <c r="AT861" i="19"/>
  <c r="AU861" i="19"/>
  <c r="AV861" i="19"/>
  <c r="AW861" i="19"/>
  <c r="AX861" i="19"/>
  <c r="AY861" i="19"/>
  <c r="BA861" i="19"/>
  <c r="BD861" i="19"/>
  <c r="BF861" i="19"/>
  <c r="BG861" i="19"/>
  <c r="BI861" i="19"/>
  <c r="F862" i="19"/>
  <c r="AA862" i="19" s="1"/>
  <c r="J862" i="19"/>
  <c r="K862" i="19"/>
  <c r="L862" i="19"/>
  <c r="M862" i="19"/>
  <c r="N862" i="19"/>
  <c r="P862" i="19"/>
  <c r="Q862" i="19"/>
  <c r="R862" i="19"/>
  <c r="S862" i="19"/>
  <c r="T862" i="19"/>
  <c r="U862" i="19"/>
  <c r="V862" i="19"/>
  <c r="W862" i="19"/>
  <c r="Y862" i="19"/>
  <c r="AB862" i="19"/>
  <c r="AD862" i="19"/>
  <c r="AE862" i="19"/>
  <c r="AG862" i="19"/>
  <c r="AH862" i="19"/>
  <c r="AL862" i="19"/>
  <c r="AM862" i="19"/>
  <c r="AN862" i="19"/>
  <c r="AO862" i="19"/>
  <c r="AP862" i="19"/>
  <c r="AR862" i="19"/>
  <c r="AS862" i="19"/>
  <c r="AT862" i="19"/>
  <c r="AU862" i="19"/>
  <c r="AV862" i="19"/>
  <c r="AW862" i="19"/>
  <c r="AX862" i="19"/>
  <c r="AY862" i="19"/>
  <c r="BA862" i="19"/>
  <c r="BD862" i="19"/>
  <c r="BF862" i="19"/>
  <c r="BG862" i="19"/>
  <c r="BI862" i="19"/>
  <c r="F863" i="19"/>
  <c r="AA863" i="19" s="1"/>
  <c r="J863" i="19"/>
  <c r="K863" i="19"/>
  <c r="L863" i="19"/>
  <c r="M863" i="19"/>
  <c r="N863" i="19"/>
  <c r="P863" i="19"/>
  <c r="Q863" i="19"/>
  <c r="R863" i="19"/>
  <c r="S863" i="19"/>
  <c r="T863" i="19"/>
  <c r="U863" i="19"/>
  <c r="V863" i="19"/>
  <c r="W863" i="19"/>
  <c r="Y863" i="19"/>
  <c r="AB863" i="19"/>
  <c r="AD863" i="19"/>
  <c r="AE863" i="19"/>
  <c r="AG863" i="19"/>
  <c r="AH863" i="19"/>
  <c r="AZ863" i="19" s="1"/>
  <c r="AL863" i="19"/>
  <c r="AM863" i="19"/>
  <c r="AN863" i="19"/>
  <c r="AO863" i="19"/>
  <c r="AP863" i="19"/>
  <c r="AR863" i="19"/>
  <c r="AS863" i="19"/>
  <c r="AT863" i="19"/>
  <c r="AU863" i="19"/>
  <c r="AV863" i="19"/>
  <c r="AW863" i="19"/>
  <c r="AX863" i="19"/>
  <c r="AY863" i="19"/>
  <c r="BA863" i="19"/>
  <c r="BD863" i="19"/>
  <c r="BF863" i="19"/>
  <c r="BG863" i="19"/>
  <c r="BI863" i="19"/>
  <c r="F864" i="19"/>
  <c r="AA864" i="19" s="1"/>
  <c r="J864" i="19"/>
  <c r="K864" i="19"/>
  <c r="L864" i="19"/>
  <c r="M864" i="19"/>
  <c r="N864" i="19"/>
  <c r="P864" i="19"/>
  <c r="Q864" i="19"/>
  <c r="R864" i="19"/>
  <c r="S864" i="19"/>
  <c r="T864" i="19"/>
  <c r="U864" i="19"/>
  <c r="V864" i="19"/>
  <c r="W864" i="19"/>
  <c r="Y864" i="19"/>
  <c r="AB864" i="19"/>
  <c r="AD864" i="19"/>
  <c r="AE864" i="19"/>
  <c r="AG864" i="19"/>
  <c r="AH864" i="19"/>
  <c r="BC864" i="19" s="1"/>
  <c r="AL864" i="19"/>
  <c r="AM864" i="19"/>
  <c r="AN864" i="19"/>
  <c r="AO864" i="19"/>
  <c r="AP864" i="19"/>
  <c r="AR864" i="19"/>
  <c r="AS864" i="19"/>
  <c r="AT864" i="19"/>
  <c r="AU864" i="19"/>
  <c r="AV864" i="19"/>
  <c r="AW864" i="19"/>
  <c r="AX864" i="19"/>
  <c r="AY864" i="19"/>
  <c r="BA864" i="19"/>
  <c r="BD864" i="19"/>
  <c r="BF864" i="19"/>
  <c r="BG864" i="19"/>
  <c r="BI864" i="19"/>
  <c r="F865" i="19"/>
  <c r="AA865" i="19" s="1"/>
  <c r="J865" i="19"/>
  <c r="K865" i="19"/>
  <c r="L865" i="19"/>
  <c r="M865" i="19"/>
  <c r="N865" i="19"/>
  <c r="P865" i="19"/>
  <c r="Q865" i="19"/>
  <c r="R865" i="19"/>
  <c r="S865" i="19"/>
  <c r="T865" i="19"/>
  <c r="U865" i="19"/>
  <c r="V865" i="19"/>
  <c r="W865" i="19"/>
  <c r="Y865" i="19"/>
  <c r="AB865" i="19"/>
  <c r="AD865" i="19"/>
  <c r="AE865" i="19"/>
  <c r="AG865" i="19"/>
  <c r="AH865" i="19"/>
  <c r="AZ865" i="19" s="1"/>
  <c r="AL865" i="19"/>
  <c r="AM865" i="19"/>
  <c r="AN865" i="19"/>
  <c r="AO865" i="19"/>
  <c r="AP865" i="19"/>
  <c r="AR865" i="19"/>
  <c r="AS865" i="19"/>
  <c r="AT865" i="19"/>
  <c r="AU865" i="19"/>
  <c r="AV865" i="19"/>
  <c r="AW865" i="19"/>
  <c r="AX865" i="19"/>
  <c r="AY865" i="19"/>
  <c r="BA865" i="19"/>
  <c r="BD865" i="19"/>
  <c r="BF865" i="19"/>
  <c r="BG865" i="19"/>
  <c r="BI865" i="19"/>
  <c r="F866" i="19"/>
  <c r="X866" i="19" s="1"/>
  <c r="J866" i="19"/>
  <c r="K866" i="19"/>
  <c r="L866" i="19"/>
  <c r="M866" i="19"/>
  <c r="N866" i="19"/>
  <c r="P866" i="19"/>
  <c r="Q866" i="19"/>
  <c r="R866" i="19"/>
  <c r="S866" i="19"/>
  <c r="T866" i="19"/>
  <c r="U866" i="19"/>
  <c r="V866" i="19"/>
  <c r="W866" i="19"/>
  <c r="Y866" i="19"/>
  <c r="AB866" i="19"/>
  <c r="AD866" i="19"/>
  <c r="AE866" i="19"/>
  <c r="AG866" i="19"/>
  <c r="AH866" i="19"/>
  <c r="BC866" i="19" s="1"/>
  <c r="AL866" i="19"/>
  <c r="AM866" i="19"/>
  <c r="AN866" i="19"/>
  <c r="AO866" i="19"/>
  <c r="AP866" i="19"/>
  <c r="AR866" i="19"/>
  <c r="AS866" i="19"/>
  <c r="AT866" i="19"/>
  <c r="AU866" i="19"/>
  <c r="AV866" i="19"/>
  <c r="AW866" i="19"/>
  <c r="AX866" i="19"/>
  <c r="AY866" i="19"/>
  <c r="BA866" i="19"/>
  <c r="BD866" i="19"/>
  <c r="BF866" i="19"/>
  <c r="BG866" i="19"/>
  <c r="BI866" i="19"/>
  <c r="F867" i="19"/>
  <c r="AA867" i="19" s="1"/>
  <c r="J867" i="19"/>
  <c r="K867" i="19"/>
  <c r="L867" i="19"/>
  <c r="M867" i="19"/>
  <c r="N867" i="19"/>
  <c r="P867" i="19"/>
  <c r="Q867" i="19"/>
  <c r="R867" i="19"/>
  <c r="S867" i="19"/>
  <c r="T867" i="19"/>
  <c r="U867" i="19"/>
  <c r="V867" i="19"/>
  <c r="W867" i="19"/>
  <c r="Y867" i="19"/>
  <c r="AB867" i="19"/>
  <c r="AD867" i="19"/>
  <c r="AE867" i="19"/>
  <c r="AG867" i="19"/>
  <c r="AH867" i="19"/>
  <c r="AZ867" i="19" s="1"/>
  <c r="AL867" i="19"/>
  <c r="AM867" i="19"/>
  <c r="AN867" i="19"/>
  <c r="AO867" i="19"/>
  <c r="AP867" i="19"/>
  <c r="AR867" i="19"/>
  <c r="AS867" i="19"/>
  <c r="AT867" i="19"/>
  <c r="AU867" i="19"/>
  <c r="AV867" i="19"/>
  <c r="AW867" i="19"/>
  <c r="AX867" i="19"/>
  <c r="AY867" i="19"/>
  <c r="BA867" i="19"/>
  <c r="BD867" i="19"/>
  <c r="BF867" i="19"/>
  <c r="BG867" i="19"/>
  <c r="BI867" i="19"/>
  <c r="F868" i="19"/>
  <c r="AA868" i="19" s="1"/>
  <c r="J868" i="19"/>
  <c r="K868" i="19"/>
  <c r="L868" i="19"/>
  <c r="M868" i="19"/>
  <c r="N868" i="19"/>
  <c r="P868" i="19"/>
  <c r="Q868" i="19"/>
  <c r="R868" i="19"/>
  <c r="S868" i="19"/>
  <c r="T868" i="19"/>
  <c r="U868" i="19"/>
  <c r="V868" i="19"/>
  <c r="W868" i="19"/>
  <c r="Y868" i="19"/>
  <c r="AB868" i="19"/>
  <c r="AD868" i="19"/>
  <c r="AE868" i="19"/>
  <c r="AG868" i="19"/>
  <c r="AH868" i="19"/>
  <c r="BC868" i="19" s="1"/>
  <c r="AL868" i="19"/>
  <c r="AM868" i="19"/>
  <c r="AN868" i="19"/>
  <c r="AO868" i="19"/>
  <c r="AP868" i="19"/>
  <c r="AR868" i="19"/>
  <c r="AS868" i="19"/>
  <c r="AT868" i="19"/>
  <c r="AU868" i="19"/>
  <c r="AV868" i="19"/>
  <c r="AW868" i="19"/>
  <c r="AX868" i="19"/>
  <c r="AY868" i="19"/>
  <c r="BA868" i="19"/>
  <c r="BD868" i="19"/>
  <c r="BF868" i="19"/>
  <c r="BG868" i="19"/>
  <c r="BI868" i="19"/>
  <c r="F869" i="19"/>
  <c r="AA869" i="19" s="1"/>
  <c r="J869" i="19"/>
  <c r="K869" i="19"/>
  <c r="L869" i="19"/>
  <c r="M869" i="19"/>
  <c r="N869" i="19"/>
  <c r="P869" i="19"/>
  <c r="Q869" i="19"/>
  <c r="R869" i="19"/>
  <c r="S869" i="19"/>
  <c r="T869" i="19"/>
  <c r="U869" i="19"/>
  <c r="V869" i="19"/>
  <c r="W869" i="19"/>
  <c r="Y869" i="19"/>
  <c r="AB869" i="19"/>
  <c r="AD869" i="19"/>
  <c r="AE869" i="19"/>
  <c r="AG869" i="19"/>
  <c r="AH869" i="19"/>
  <c r="AL869" i="19"/>
  <c r="AM869" i="19"/>
  <c r="AN869" i="19"/>
  <c r="AO869" i="19"/>
  <c r="AP869" i="19"/>
  <c r="AR869" i="19"/>
  <c r="AS869" i="19"/>
  <c r="AT869" i="19"/>
  <c r="AU869" i="19"/>
  <c r="AV869" i="19"/>
  <c r="AW869" i="19"/>
  <c r="AX869" i="19"/>
  <c r="AY869" i="19"/>
  <c r="BA869" i="19"/>
  <c r="BD869" i="19"/>
  <c r="BF869" i="19"/>
  <c r="BG869" i="19"/>
  <c r="BI869" i="19"/>
  <c r="F870" i="19"/>
  <c r="AA870" i="19" s="1"/>
  <c r="J870" i="19"/>
  <c r="K870" i="19"/>
  <c r="L870" i="19"/>
  <c r="M870" i="19"/>
  <c r="N870" i="19"/>
  <c r="P870" i="19"/>
  <c r="Q870" i="19"/>
  <c r="R870" i="19"/>
  <c r="S870" i="19"/>
  <c r="T870" i="19"/>
  <c r="U870" i="19"/>
  <c r="V870" i="19"/>
  <c r="W870" i="19"/>
  <c r="Y870" i="19"/>
  <c r="AB870" i="19"/>
  <c r="AD870" i="19"/>
  <c r="AE870" i="19"/>
  <c r="AG870" i="19"/>
  <c r="AH870" i="19"/>
  <c r="BC870" i="19" s="1"/>
  <c r="AL870" i="19"/>
  <c r="AM870" i="19"/>
  <c r="AN870" i="19"/>
  <c r="AO870" i="19"/>
  <c r="AP870" i="19"/>
  <c r="AR870" i="19"/>
  <c r="AS870" i="19"/>
  <c r="AT870" i="19"/>
  <c r="AU870" i="19"/>
  <c r="AV870" i="19"/>
  <c r="AW870" i="19"/>
  <c r="AX870" i="19"/>
  <c r="AY870" i="19"/>
  <c r="BA870" i="19"/>
  <c r="BD870" i="19"/>
  <c r="BF870" i="19"/>
  <c r="BG870" i="19"/>
  <c r="BI870" i="19"/>
  <c r="F871" i="19"/>
  <c r="J871" i="19"/>
  <c r="K871" i="19"/>
  <c r="L871" i="19"/>
  <c r="M871" i="19"/>
  <c r="N871" i="19"/>
  <c r="P871" i="19"/>
  <c r="Q871" i="19"/>
  <c r="R871" i="19"/>
  <c r="S871" i="19"/>
  <c r="T871" i="19"/>
  <c r="U871" i="19"/>
  <c r="V871" i="19"/>
  <c r="W871" i="19"/>
  <c r="Y871" i="19"/>
  <c r="AB871" i="19"/>
  <c r="AD871" i="19"/>
  <c r="AE871" i="19"/>
  <c r="AG871" i="19"/>
  <c r="AH871" i="19"/>
  <c r="AL871" i="19"/>
  <c r="AM871" i="19"/>
  <c r="AN871" i="19"/>
  <c r="AO871" i="19"/>
  <c r="AP871" i="19"/>
  <c r="AR871" i="19"/>
  <c r="AS871" i="19"/>
  <c r="AT871" i="19"/>
  <c r="AU871" i="19"/>
  <c r="AV871" i="19"/>
  <c r="AW871" i="19"/>
  <c r="AX871" i="19"/>
  <c r="AY871" i="19"/>
  <c r="BA871" i="19"/>
  <c r="BD871" i="19"/>
  <c r="BF871" i="19"/>
  <c r="BG871" i="19"/>
  <c r="BI871" i="19"/>
  <c r="F872" i="19"/>
  <c r="AA872" i="19" s="1"/>
  <c r="J872" i="19"/>
  <c r="K872" i="19"/>
  <c r="L872" i="19"/>
  <c r="M872" i="19"/>
  <c r="N872" i="19"/>
  <c r="P872" i="19"/>
  <c r="Q872" i="19"/>
  <c r="R872" i="19"/>
  <c r="S872" i="19"/>
  <c r="T872" i="19"/>
  <c r="U872" i="19"/>
  <c r="V872" i="19"/>
  <c r="W872" i="19"/>
  <c r="Y872" i="19"/>
  <c r="AB872" i="19"/>
  <c r="AD872" i="19"/>
  <c r="AE872" i="19"/>
  <c r="AG872" i="19"/>
  <c r="AH872" i="19"/>
  <c r="AL872" i="19"/>
  <c r="AM872" i="19"/>
  <c r="AN872" i="19"/>
  <c r="AO872" i="19"/>
  <c r="AP872" i="19"/>
  <c r="AR872" i="19"/>
  <c r="AS872" i="19"/>
  <c r="AT872" i="19"/>
  <c r="AU872" i="19"/>
  <c r="AV872" i="19"/>
  <c r="AW872" i="19"/>
  <c r="AX872" i="19"/>
  <c r="AY872" i="19"/>
  <c r="BA872" i="19"/>
  <c r="BD872" i="19"/>
  <c r="BF872" i="19"/>
  <c r="BG872" i="19"/>
  <c r="BI872" i="19"/>
  <c r="F873" i="19"/>
  <c r="X873" i="19" s="1"/>
  <c r="J873" i="19"/>
  <c r="K873" i="19"/>
  <c r="L873" i="19"/>
  <c r="M873" i="19"/>
  <c r="N873" i="19"/>
  <c r="P873" i="19"/>
  <c r="Q873" i="19"/>
  <c r="R873" i="19"/>
  <c r="S873" i="19"/>
  <c r="T873" i="19"/>
  <c r="U873" i="19"/>
  <c r="V873" i="19"/>
  <c r="W873" i="19"/>
  <c r="Y873" i="19"/>
  <c r="AB873" i="19"/>
  <c r="AD873" i="19"/>
  <c r="AE873" i="19"/>
  <c r="AG873" i="19"/>
  <c r="AH873" i="19"/>
  <c r="BC873" i="19" s="1"/>
  <c r="AL873" i="19"/>
  <c r="AM873" i="19"/>
  <c r="AN873" i="19"/>
  <c r="AO873" i="19"/>
  <c r="AP873" i="19"/>
  <c r="AR873" i="19"/>
  <c r="AS873" i="19"/>
  <c r="AT873" i="19"/>
  <c r="AU873" i="19"/>
  <c r="AV873" i="19"/>
  <c r="AW873" i="19"/>
  <c r="AX873" i="19"/>
  <c r="AY873" i="19"/>
  <c r="BA873" i="19"/>
  <c r="BD873" i="19"/>
  <c r="BF873" i="19"/>
  <c r="BG873" i="19"/>
  <c r="BI873" i="19"/>
  <c r="F874" i="19"/>
  <c r="X874" i="19" s="1"/>
  <c r="J874" i="19"/>
  <c r="K874" i="19"/>
  <c r="L874" i="19"/>
  <c r="M874" i="19"/>
  <c r="N874" i="19"/>
  <c r="P874" i="19"/>
  <c r="Q874" i="19"/>
  <c r="R874" i="19"/>
  <c r="S874" i="19"/>
  <c r="T874" i="19"/>
  <c r="U874" i="19"/>
  <c r="V874" i="19"/>
  <c r="W874" i="19"/>
  <c r="Y874" i="19"/>
  <c r="AB874" i="19"/>
  <c r="AD874" i="19"/>
  <c r="AE874" i="19"/>
  <c r="AG874" i="19"/>
  <c r="AH874" i="19"/>
  <c r="AL874" i="19"/>
  <c r="AM874" i="19"/>
  <c r="AN874" i="19"/>
  <c r="AO874" i="19"/>
  <c r="AP874" i="19"/>
  <c r="AR874" i="19"/>
  <c r="AS874" i="19"/>
  <c r="AT874" i="19"/>
  <c r="AU874" i="19"/>
  <c r="AV874" i="19"/>
  <c r="AW874" i="19"/>
  <c r="AX874" i="19"/>
  <c r="AY874" i="19"/>
  <c r="BA874" i="19"/>
  <c r="BD874" i="19"/>
  <c r="BF874" i="19"/>
  <c r="BG874" i="19"/>
  <c r="BI874" i="19"/>
  <c r="F875" i="19"/>
  <c r="AA875" i="19" s="1"/>
  <c r="J875" i="19"/>
  <c r="K875" i="19"/>
  <c r="L875" i="19"/>
  <c r="M875" i="19"/>
  <c r="N875" i="19"/>
  <c r="P875" i="19"/>
  <c r="Q875" i="19"/>
  <c r="R875" i="19"/>
  <c r="S875" i="19"/>
  <c r="T875" i="19"/>
  <c r="U875" i="19"/>
  <c r="V875" i="19"/>
  <c r="W875" i="19"/>
  <c r="Y875" i="19"/>
  <c r="AB875" i="19"/>
  <c r="AD875" i="19"/>
  <c r="AE875" i="19"/>
  <c r="AG875" i="19"/>
  <c r="AH875" i="19"/>
  <c r="AZ875" i="19" s="1"/>
  <c r="AL875" i="19"/>
  <c r="AM875" i="19"/>
  <c r="AN875" i="19"/>
  <c r="AO875" i="19"/>
  <c r="AP875" i="19"/>
  <c r="AR875" i="19"/>
  <c r="AS875" i="19"/>
  <c r="AT875" i="19"/>
  <c r="AU875" i="19"/>
  <c r="AV875" i="19"/>
  <c r="AW875" i="19"/>
  <c r="AX875" i="19"/>
  <c r="AY875" i="19"/>
  <c r="BA875" i="19"/>
  <c r="BD875" i="19"/>
  <c r="BF875" i="19"/>
  <c r="BG875" i="19"/>
  <c r="BI875" i="19"/>
  <c r="F876" i="19"/>
  <c r="AA876" i="19" s="1"/>
  <c r="J876" i="19"/>
  <c r="K876" i="19"/>
  <c r="L876" i="19"/>
  <c r="M876" i="19"/>
  <c r="N876" i="19"/>
  <c r="P876" i="19"/>
  <c r="Q876" i="19"/>
  <c r="R876" i="19"/>
  <c r="S876" i="19"/>
  <c r="T876" i="19"/>
  <c r="U876" i="19"/>
  <c r="V876" i="19"/>
  <c r="W876" i="19"/>
  <c r="Y876" i="19"/>
  <c r="AB876" i="19"/>
  <c r="AD876" i="19"/>
  <c r="AE876" i="19"/>
  <c r="AG876" i="19"/>
  <c r="AH876" i="19"/>
  <c r="BC876" i="19" s="1"/>
  <c r="AL876" i="19"/>
  <c r="AM876" i="19"/>
  <c r="AN876" i="19"/>
  <c r="AO876" i="19"/>
  <c r="AP876" i="19"/>
  <c r="AR876" i="19"/>
  <c r="AS876" i="19"/>
  <c r="AT876" i="19"/>
  <c r="AU876" i="19"/>
  <c r="AV876" i="19"/>
  <c r="AW876" i="19"/>
  <c r="AX876" i="19"/>
  <c r="AY876" i="19"/>
  <c r="BA876" i="19"/>
  <c r="BD876" i="19"/>
  <c r="BF876" i="19"/>
  <c r="BG876" i="19"/>
  <c r="BI876" i="19"/>
  <c r="F877" i="19"/>
  <c r="J877" i="19"/>
  <c r="K877" i="19"/>
  <c r="L877" i="19"/>
  <c r="M877" i="19"/>
  <c r="N877" i="19"/>
  <c r="P877" i="19"/>
  <c r="Q877" i="19"/>
  <c r="R877" i="19"/>
  <c r="S877" i="19"/>
  <c r="T877" i="19"/>
  <c r="U877" i="19"/>
  <c r="V877" i="19"/>
  <c r="W877" i="19"/>
  <c r="Y877" i="19"/>
  <c r="AB877" i="19"/>
  <c r="AD877" i="19"/>
  <c r="AE877" i="19"/>
  <c r="AG877" i="19"/>
  <c r="AH877" i="19"/>
  <c r="AZ877" i="19" s="1"/>
  <c r="AL877" i="19"/>
  <c r="AM877" i="19"/>
  <c r="AN877" i="19"/>
  <c r="AO877" i="19"/>
  <c r="AP877" i="19"/>
  <c r="AR877" i="19"/>
  <c r="AS877" i="19"/>
  <c r="AT877" i="19"/>
  <c r="AU877" i="19"/>
  <c r="AV877" i="19"/>
  <c r="AW877" i="19"/>
  <c r="AX877" i="19"/>
  <c r="AY877" i="19"/>
  <c r="BA877" i="19"/>
  <c r="BD877" i="19"/>
  <c r="BF877" i="19"/>
  <c r="BG877" i="19"/>
  <c r="BI877" i="19"/>
  <c r="F878" i="19"/>
  <c r="AA878" i="19" s="1"/>
  <c r="J878" i="19"/>
  <c r="K878" i="19"/>
  <c r="L878" i="19"/>
  <c r="M878" i="19"/>
  <c r="N878" i="19"/>
  <c r="P878" i="19"/>
  <c r="Q878" i="19"/>
  <c r="R878" i="19"/>
  <c r="S878" i="19"/>
  <c r="T878" i="19"/>
  <c r="U878" i="19"/>
  <c r="V878" i="19"/>
  <c r="W878" i="19"/>
  <c r="Y878" i="19"/>
  <c r="AB878" i="19"/>
  <c r="AD878" i="19"/>
  <c r="AE878" i="19"/>
  <c r="AG878" i="19"/>
  <c r="AH878" i="19"/>
  <c r="BC878" i="19" s="1"/>
  <c r="AL878" i="19"/>
  <c r="AM878" i="19"/>
  <c r="AN878" i="19"/>
  <c r="AO878" i="19"/>
  <c r="AP878" i="19"/>
  <c r="AR878" i="19"/>
  <c r="AS878" i="19"/>
  <c r="AT878" i="19"/>
  <c r="AU878" i="19"/>
  <c r="AV878" i="19"/>
  <c r="AW878" i="19"/>
  <c r="AX878" i="19"/>
  <c r="AY878" i="19"/>
  <c r="BA878" i="19"/>
  <c r="BD878" i="19"/>
  <c r="BF878" i="19"/>
  <c r="BG878" i="19"/>
  <c r="BI878" i="19"/>
  <c r="F879" i="19"/>
  <c r="AA879" i="19" s="1"/>
  <c r="J879" i="19"/>
  <c r="K879" i="19"/>
  <c r="L879" i="19"/>
  <c r="M879" i="19"/>
  <c r="N879" i="19"/>
  <c r="P879" i="19"/>
  <c r="Q879" i="19"/>
  <c r="R879" i="19"/>
  <c r="S879" i="19"/>
  <c r="T879" i="19"/>
  <c r="U879" i="19"/>
  <c r="V879" i="19"/>
  <c r="W879" i="19"/>
  <c r="Y879" i="19"/>
  <c r="AB879" i="19"/>
  <c r="AD879" i="19"/>
  <c r="AE879" i="19"/>
  <c r="AG879" i="19"/>
  <c r="AH879" i="19"/>
  <c r="AZ879" i="19" s="1"/>
  <c r="AL879" i="19"/>
  <c r="AM879" i="19"/>
  <c r="AN879" i="19"/>
  <c r="AO879" i="19"/>
  <c r="AP879" i="19"/>
  <c r="AR879" i="19"/>
  <c r="AS879" i="19"/>
  <c r="AT879" i="19"/>
  <c r="AU879" i="19"/>
  <c r="AV879" i="19"/>
  <c r="AW879" i="19"/>
  <c r="AX879" i="19"/>
  <c r="AY879" i="19"/>
  <c r="BA879" i="19"/>
  <c r="BD879" i="19"/>
  <c r="BF879" i="19"/>
  <c r="BG879" i="19"/>
  <c r="BI879" i="19"/>
  <c r="F880" i="19"/>
  <c r="AA880" i="19" s="1"/>
  <c r="J880" i="19"/>
  <c r="K880" i="19"/>
  <c r="L880" i="19"/>
  <c r="M880" i="19"/>
  <c r="N880" i="19"/>
  <c r="P880" i="19"/>
  <c r="Q880" i="19"/>
  <c r="R880" i="19"/>
  <c r="S880" i="19"/>
  <c r="T880" i="19"/>
  <c r="U880" i="19"/>
  <c r="V880" i="19"/>
  <c r="W880" i="19"/>
  <c r="Y880" i="19"/>
  <c r="AB880" i="19"/>
  <c r="AD880" i="19"/>
  <c r="AE880" i="19"/>
  <c r="AG880" i="19"/>
  <c r="AH880" i="19"/>
  <c r="BC880" i="19" s="1"/>
  <c r="AL880" i="19"/>
  <c r="AM880" i="19"/>
  <c r="AN880" i="19"/>
  <c r="AO880" i="19"/>
  <c r="AP880" i="19"/>
  <c r="AR880" i="19"/>
  <c r="AS880" i="19"/>
  <c r="AT880" i="19"/>
  <c r="AU880" i="19"/>
  <c r="AV880" i="19"/>
  <c r="AW880" i="19"/>
  <c r="AX880" i="19"/>
  <c r="AY880" i="19"/>
  <c r="BA880" i="19"/>
  <c r="BD880" i="19"/>
  <c r="BF880" i="19"/>
  <c r="BG880" i="19"/>
  <c r="BI880" i="19"/>
  <c r="F881" i="19"/>
  <c r="AA881" i="19" s="1"/>
  <c r="J881" i="19"/>
  <c r="K881" i="19"/>
  <c r="L881" i="19"/>
  <c r="M881" i="19"/>
  <c r="N881" i="19"/>
  <c r="P881" i="19"/>
  <c r="Q881" i="19"/>
  <c r="R881" i="19"/>
  <c r="S881" i="19"/>
  <c r="T881" i="19"/>
  <c r="U881" i="19"/>
  <c r="V881" i="19"/>
  <c r="W881" i="19"/>
  <c r="Y881" i="19"/>
  <c r="AB881" i="19"/>
  <c r="AD881" i="19"/>
  <c r="AE881" i="19"/>
  <c r="AG881" i="19"/>
  <c r="AH881" i="19"/>
  <c r="AZ881" i="19" s="1"/>
  <c r="AL881" i="19"/>
  <c r="AM881" i="19"/>
  <c r="AN881" i="19"/>
  <c r="AO881" i="19"/>
  <c r="AP881" i="19"/>
  <c r="AR881" i="19"/>
  <c r="AS881" i="19"/>
  <c r="AT881" i="19"/>
  <c r="AU881" i="19"/>
  <c r="AV881" i="19"/>
  <c r="AW881" i="19"/>
  <c r="AX881" i="19"/>
  <c r="AY881" i="19"/>
  <c r="BA881" i="19"/>
  <c r="BD881" i="19"/>
  <c r="BF881" i="19"/>
  <c r="BG881" i="19"/>
  <c r="BI881" i="19"/>
  <c r="F882" i="19"/>
  <c r="AA882" i="19" s="1"/>
  <c r="J882" i="19"/>
  <c r="K882" i="19"/>
  <c r="L882" i="19"/>
  <c r="M882" i="19"/>
  <c r="N882" i="19"/>
  <c r="P882" i="19"/>
  <c r="Q882" i="19"/>
  <c r="R882" i="19"/>
  <c r="S882" i="19"/>
  <c r="T882" i="19"/>
  <c r="U882" i="19"/>
  <c r="V882" i="19"/>
  <c r="W882" i="19"/>
  <c r="Y882" i="19"/>
  <c r="AB882" i="19"/>
  <c r="AD882" i="19"/>
  <c r="AE882" i="19"/>
  <c r="AG882" i="19"/>
  <c r="AH882" i="19"/>
  <c r="BC882" i="19" s="1"/>
  <c r="AL882" i="19"/>
  <c r="AM882" i="19"/>
  <c r="AN882" i="19"/>
  <c r="AO882" i="19"/>
  <c r="AP882" i="19"/>
  <c r="AR882" i="19"/>
  <c r="AS882" i="19"/>
  <c r="AT882" i="19"/>
  <c r="AU882" i="19"/>
  <c r="AV882" i="19"/>
  <c r="AW882" i="19"/>
  <c r="AX882" i="19"/>
  <c r="AY882" i="19"/>
  <c r="BA882" i="19"/>
  <c r="BD882" i="19"/>
  <c r="BF882" i="19"/>
  <c r="BG882" i="19"/>
  <c r="BI882" i="19"/>
  <c r="F883" i="19"/>
  <c r="AA883" i="19" s="1"/>
  <c r="J883" i="19"/>
  <c r="K883" i="19"/>
  <c r="L883" i="19"/>
  <c r="M883" i="19"/>
  <c r="N883" i="19"/>
  <c r="P883" i="19"/>
  <c r="Q883" i="19"/>
  <c r="R883" i="19"/>
  <c r="S883" i="19"/>
  <c r="T883" i="19"/>
  <c r="U883" i="19"/>
  <c r="V883" i="19"/>
  <c r="W883" i="19"/>
  <c r="Y883" i="19"/>
  <c r="AB883" i="19"/>
  <c r="AD883" i="19"/>
  <c r="AE883" i="19"/>
  <c r="AG883" i="19"/>
  <c r="AH883" i="19"/>
  <c r="AL883" i="19"/>
  <c r="AM883" i="19"/>
  <c r="AN883" i="19"/>
  <c r="AO883" i="19"/>
  <c r="AP883" i="19"/>
  <c r="AR883" i="19"/>
  <c r="AS883" i="19"/>
  <c r="AT883" i="19"/>
  <c r="AU883" i="19"/>
  <c r="AV883" i="19"/>
  <c r="AW883" i="19"/>
  <c r="AX883" i="19"/>
  <c r="AY883" i="19"/>
  <c r="BA883" i="19"/>
  <c r="BD883" i="19"/>
  <c r="BF883" i="19"/>
  <c r="BG883" i="19"/>
  <c r="BI883" i="19"/>
  <c r="F884" i="19"/>
  <c r="AA884" i="19" s="1"/>
  <c r="J884" i="19"/>
  <c r="K884" i="19"/>
  <c r="L884" i="19"/>
  <c r="M884" i="19"/>
  <c r="N884" i="19"/>
  <c r="P884" i="19"/>
  <c r="Q884" i="19"/>
  <c r="R884" i="19"/>
  <c r="S884" i="19"/>
  <c r="T884" i="19"/>
  <c r="U884" i="19"/>
  <c r="V884" i="19"/>
  <c r="W884" i="19"/>
  <c r="Y884" i="19"/>
  <c r="AB884" i="19"/>
  <c r="AD884" i="19"/>
  <c r="AE884" i="19"/>
  <c r="AG884" i="19"/>
  <c r="AH884" i="19"/>
  <c r="BC884" i="19" s="1"/>
  <c r="AL884" i="19"/>
  <c r="AM884" i="19"/>
  <c r="AN884" i="19"/>
  <c r="AO884" i="19"/>
  <c r="AP884" i="19"/>
  <c r="AR884" i="19"/>
  <c r="AS884" i="19"/>
  <c r="AT884" i="19"/>
  <c r="AU884" i="19"/>
  <c r="AV884" i="19"/>
  <c r="AW884" i="19"/>
  <c r="AX884" i="19"/>
  <c r="AY884" i="19"/>
  <c r="BA884" i="19"/>
  <c r="BD884" i="19"/>
  <c r="BF884" i="19"/>
  <c r="BG884" i="19"/>
  <c r="BI884" i="19"/>
  <c r="F885" i="19"/>
  <c r="X885" i="19" s="1"/>
  <c r="J885" i="19"/>
  <c r="K885" i="19"/>
  <c r="L885" i="19"/>
  <c r="M885" i="19"/>
  <c r="N885" i="19"/>
  <c r="P885" i="19"/>
  <c r="Q885" i="19"/>
  <c r="R885" i="19"/>
  <c r="S885" i="19"/>
  <c r="T885" i="19"/>
  <c r="U885" i="19"/>
  <c r="V885" i="19"/>
  <c r="W885" i="19"/>
  <c r="Y885" i="19"/>
  <c r="AB885" i="19"/>
  <c r="AD885" i="19"/>
  <c r="AE885" i="19"/>
  <c r="AG885" i="19"/>
  <c r="AH885" i="19"/>
  <c r="BC885" i="19" s="1"/>
  <c r="AL885" i="19"/>
  <c r="AM885" i="19"/>
  <c r="AN885" i="19"/>
  <c r="AO885" i="19"/>
  <c r="AP885" i="19"/>
  <c r="AR885" i="19"/>
  <c r="AS885" i="19"/>
  <c r="AT885" i="19"/>
  <c r="AU885" i="19"/>
  <c r="AV885" i="19"/>
  <c r="AW885" i="19"/>
  <c r="AX885" i="19"/>
  <c r="AY885" i="19"/>
  <c r="BA885" i="19"/>
  <c r="BD885" i="19"/>
  <c r="BF885" i="19"/>
  <c r="BG885" i="19"/>
  <c r="BI885" i="19"/>
  <c r="F886" i="19"/>
  <c r="J886" i="19"/>
  <c r="K886" i="19"/>
  <c r="L886" i="19"/>
  <c r="M886" i="19"/>
  <c r="N886" i="19"/>
  <c r="P886" i="19"/>
  <c r="Q886" i="19"/>
  <c r="R886" i="19"/>
  <c r="S886" i="19"/>
  <c r="T886" i="19"/>
  <c r="U886" i="19"/>
  <c r="V886" i="19"/>
  <c r="W886" i="19"/>
  <c r="Y886" i="19"/>
  <c r="AB886" i="19"/>
  <c r="AD886" i="19"/>
  <c r="AE886" i="19"/>
  <c r="AG886" i="19"/>
  <c r="AH886" i="19"/>
  <c r="BC886" i="19" s="1"/>
  <c r="AL886" i="19"/>
  <c r="AM886" i="19"/>
  <c r="AN886" i="19"/>
  <c r="AO886" i="19"/>
  <c r="AP886" i="19"/>
  <c r="AR886" i="19"/>
  <c r="AS886" i="19"/>
  <c r="AT886" i="19"/>
  <c r="AU886" i="19"/>
  <c r="AV886" i="19"/>
  <c r="AW886" i="19"/>
  <c r="AX886" i="19"/>
  <c r="AY886" i="19"/>
  <c r="BA886" i="19"/>
  <c r="BD886" i="19"/>
  <c r="BF886" i="19"/>
  <c r="BG886" i="19"/>
  <c r="BI886" i="19"/>
  <c r="F887" i="19"/>
  <c r="J887" i="19"/>
  <c r="K887" i="19"/>
  <c r="L887" i="19"/>
  <c r="M887" i="19"/>
  <c r="N887" i="19"/>
  <c r="P887" i="19"/>
  <c r="Q887" i="19"/>
  <c r="R887" i="19"/>
  <c r="S887" i="19"/>
  <c r="T887" i="19"/>
  <c r="U887" i="19"/>
  <c r="V887" i="19"/>
  <c r="W887" i="19"/>
  <c r="Y887" i="19"/>
  <c r="AB887" i="19"/>
  <c r="AD887" i="19"/>
  <c r="AE887" i="19"/>
  <c r="AG887" i="19"/>
  <c r="AH887" i="19"/>
  <c r="AZ887" i="19" s="1"/>
  <c r="AL887" i="19"/>
  <c r="AM887" i="19"/>
  <c r="AN887" i="19"/>
  <c r="AO887" i="19"/>
  <c r="AP887" i="19"/>
  <c r="AR887" i="19"/>
  <c r="AS887" i="19"/>
  <c r="AT887" i="19"/>
  <c r="AU887" i="19"/>
  <c r="AV887" i="19"/>
  <c r="AW887" i="19"/>
  <c r="AX887" i="19"/>
  <c r="AY887" i="19"/>
  <c r="BA887" i="19"/>
  <c r="BD887" i="19"/>
  <c r="BF887" i="19"/>
  <c r="BG887" i="19"/>
  <c r="BI887" i="19"/>
  <c r="F888" i="19"/>
  <c r="AA888" i="19" s="1"/>
  <c r="J888" i="19"/>
  <c r="K888" i="19"/>
  <c r="L888" i="19"/>
  <c r="M888" i="19"/>
  <c r="N888" i="19"/>
  <c r="P888" i="19"/>
  <c r="Q888" i="19"/>
  <c r="R888" i="19"/>
  <c r="S888" i="19"/>
  <c r="T888" i="19"/>
  <c r="U888" i="19"/>
  <c r="V888" i="19"/>
  <c r="W888" i="19"/>
  <c r="Y888" i="19"/>
  <c r="AB888" i="19"/>
  <c r="AD888" i="19"/>
  <c r="AE888" i="19"/>
  <c r="AG888" i="19"/>
  <c r="AH888" i="19"/>
  <c r="BC888" i="19" s="1"/>
  <c r="AL888" i="19"/>
  <c r="AM888" i="19"/>
  <c r="AN888" i="19"/>
  <c r="AO888" i="19"/>
  <c r="AP888" i="19"/>
  <c r="AR888" i="19"/>
  <c r="AS888" i="19"/>
  <c r="AT888" i="19"/>
  <c r="AU888" i="19"/>
  <c r="AV888" i="19"/>
  <c r="AW888" i="19"/>
  <c r="AX888" i="19"/>
  <c r="AY888" i="19"/>
  <c r="BA888" i="19"/>
  <c r="BD888" i="19"/>
  <c r="BF888" i="19"/>
  <c r="BG888" i="19"/>
  <c r="BI888" i="19"/>
  <c r="F889" i="19"/>
  <c r="J889" i="19"/>
  <c r="K889" i="19"/>
  <c r="L889" i="19"/>
  <c r="M889" i="19"/>
  <c r="N889" i="19"/>
  <c r="P889" i="19"/>
  <c r="Q889" i="19"/>
  <c r="R889" i="19"/>
  <c r="S889" i="19"/>
  <c r="T889" i="19"/>
  <c r="U889" i="19"/>
  <c r="V889" i="19"/>
  <c r="W889" i="19"/>
  <c r="Y889" i="19"/>
  <c r="AB889" i="19"/>
  <c r="AD889" i="19"/>
  <c r="AE889" i="19"/>
  <c r="AG889" i="19"/>
  <c r="AH889" i="19"/>
  <c r="AZ889" i="19" s="1"/>
  <c r="AL889" i="19"/>
  <c r="AM889" i="19"/>
  <c r="AN889" i="19"/>
  <c r="AO889" i="19"/>
  <c r="AP889" i="19"/>
  <c r="AR889" i="19"/>
  <c r="AS889" i="19"/>
  <c r="AT889" i="19"/>
  <c r="AU889" i="19"/>
  <c r="AV889" i="19"/>
  <c r="AW889" i="19"/>
  <c r="AX889" i="19"/>
  <c r="AY889" i="19"/>
  <c r="BA889" i="19"/>
  <c r="BD889" i="19"/>
  <c r="BF889" i="19"/>
  <c r="BG889" i="19"/>
  <c r="BI889" i="19"/>
  <c r="F890" i="19"/>
  <c r="X890" i="19" s="1"/>
  <c r="J890" i="19"/>
  <c r="K890" i="19"/>
  <c r="L890" i="19"/>
  <c r="M890" i="19"/>
  <c r="N890" i="19"/>
  <c r="P890" i="19"/>
  <c r="Q890" i="19"/>
  <c r="R890" i="19"/>
  <c r="S890" i="19"/>
  <c r="T890" i="19"/>
  <c r="U890" i="19"/>
  <c r="V890" i="19"/>
  <c r="W890" i="19"/>
  <c r="Y890" i="19"/>
  <c r="AB890" i="19"/>
  <c r="AD890" i="19"/>
  <c r="AE890" i="19"/>
  <c r="AG890" i="19"/>
  <c r="AH890" i="19"/>
  <c r="BC890" i="19" s="1"/>
  <c r="AL890" i="19"/>
  <c r="AM890" i="19"/>
  <c r="AN890" i="19"/>
  <c r="AO890" i="19"/>
  <c r="AP890" i="19"/>
  <c r="AR890" i="19"/>
  <c r="AS890" i="19"/>
  <c r="AT890" i="19"/>
  <c r="AU890" i="19"/>
  <c r="AV890" i="19"/>
  <c r="AW890" i="19"/>
  <c r="AX890" i="19"/>
  <c r="AY890" i="19"/>
  <c r="BA890" i="19"/>
  <c r="BD890" i="19"/>
  <c r="BF890" i="19"/>
  <c r="BG890" i="19"/>
  <c r="BI890" i="19"/>
  <c r="F891" i="19"/>
  <c r="AA891" i="19" s="1"/>
  <c r="J891" i="19"/>
  <c r="K891" i="19"/>
  <c r="L891" i="19"/>
  <c r="M891" i="19"/>
  <c r="N891" i="19"/>
  <c r="P891" i="19"/>
  <c r="Q891" i="19"/>
  <c r="R891" i="19"/>
  <c r="S891" i="19"/>
  <c r="T891" i="19"/>
  <c r="U891" i="19"/>
  <c r="V891" i="19"/>
  <c r="W891" i="19"/>
  <c r="Y891" i="19"/>
  <c r="AB891" i="19"/>
  <c r="AD891" i="19"/>
  <c r="AE891" i="19"/>
  <c r="AG891" i="19"/>
  <c r="AH891" i="19"/>
  <c r="AZ891" i="19" s="1"/>
  <c r="AL891" i="19"/>
  <c r="AM891" i="19"/>
  <c r="AN891" i="19"/>
  <c r="AO891" i="19"/>
  <c r="AP891" i="19"/>
  <c r="AR891" i="19"/>
  <c r="AS891" i="19"/>
  <c r="AT891" i="19"/>
  <c r="AU891" i="19"/>
  <c r="AV891" i="19"/>
  <c r="AW891" i="19"/>
  <c r="AX891" i="19"/>
  <c r="AY891" i="19"/>
  <c r="BA891" i="19"/>
  <c r="BD891" i="19"/>
  <c r="BF891" i="19"/>
  <c r="BG891" i="19"/>
  <c r="BI891" i="19"/>
  <c r="F892" i="19"/>
  <c r="AA892" i="19" s="1"/>
  <c r="J892" i="19"/>
  <c r="K892" i="19"/>
  <c r="L892" i="19"/>
  <c r="M892" i="19"/>
  <c r="N892" i="19"/>
  <c r="P892" i="19"/>
  <c r="Q892" i="19"/>
  <c r="R892" i="19"/>
  <c r="S892" i="19"/>
  <c r="T892" i="19"/>
  <c r="U892" i="19"/>
  <c r="V892" i="19"/>
  <c r="W892" i="19"/>
  <c r="Y892" i="19"/>
  <c r="AB892" i="19"/>
  <c r="AD892" i="19"/>
  <c r="AE892" i="19"/>
  <c r="AG892" i="19"/>
  <c r="AH892" i="19"/>
  <c r="BC892" i="19" s="1"/>
  <c r="AL892" i="19"/>
  <c r="AM892" i="19"/>
  <c r="AN892" i="19"/>
  <c r="AO892" i="19"/>
  <c r="AP892" i="19"/>
  <c r="AR892" i="19"/>
  <c r="AS892" i="19"/>
  <c r="AT892" i="19"/>
  <c r="AU892" i="19"/>
  <c r="AV892" i="19"/>
  <c r="AW892" i="19"/>
  <c r="AX892" i="19"/>
  <c r="AY892" i="19"/>
  <c r="BA892" i="19"/>
  <c r="BD892" i="19"/>
  <c r="BF892" i="19"/>
  <c r="BG892" i="19"/>
  <c r="BI892" i="19"/>
  <c r="F893" i="19"/>
  <c r="AA893" i="19" s="1"/>
  <c r="J893" i="19"/>
  <c r="K893" i="19"/>
  <c r="L893" i="19"/>
  <c r="M893" i="19"/>
  <c r="N893" i="19"/>
  <c r="P893" i="19"/>
  <c r="Q893" i="19"/>
  <c r="R893" i="19"/>
  <c r="S893" i="19"/>
  <c r="T893" i="19"/>
  <c r="U893" i="19"/>
  <c r="V893" i="19"/>
  <c r="W893" i="19"/>
  <c r="Y893" i="19"/>
  <c r="AB893" i="19"/>
  <c r="AD893" i="19"/>
  <c r="AE893" i="19"/>
  <c r="AG893" i="19"/>
  <c r="AH893" i="19"/>
  <c r="AZ893" i="19" s="1"/>
  <c r="AL893" i="19"/>
  <c r="AM893" i="19"/>
  <c r="AN893" i="19"/>
  <c r="AO893" i="19"/>
  <c r="AP893" i="19"/>
  <c r="AR893" i="19"/>
  <c r="AS893" i="19"/>
  <c r="AT893" i="19"/>
  <c r="AU893" i="19"/>
  <c r="AV893" i="19"/>
  <c r="AW893" i="19"/>
  <c r="AX893" i="19"/>
  <c r="AY893" i="19"/>
  <c r="BA893" i="19"/>
  <c r="BD893" i="19"/>
  <c r="BF893" i="19"/>
  <c r="BG893" i="19"/>
  <c r="BI893" i="19"/>
  <c r="F894" i="19"/>
  <c r="AA894" i="19" s="1"/>
  <c r="J894" i="19"/>
  <c r="K894" i="19"/>
  <c r="L894" i="19"/>
  <c r="M894" i="19"/>
  <c r="N894" i="19"/>
  <c r="P894" i="19"/>
  <c r="Q894" i="19"/>
  <c r="R894" i="19"/>
  <c r="S894" i="19"/>
  <c r="T894" i="19"/>
  <c r="U894" i="19"/>
  <c r="V894" i="19"/>
  <c r="W894" i="19"/>
  <c r="Y894" i="19"/>
  <c r="AB894" i="19"/>
  <c r="AD894" i="19"/>
  <c r="AE894" i="19"/>
  <c r="AG894" i="19"/>
  <c r="AH894" i="19"/>
  <c r="BC894" i="19" s="1"/>
  <c r="AL894" i="19"/>
  <c r="AM894" i="19"/>
  <c r="AN894" i="19"/>
  <c r="AO894" i="19"/>
  <c r="AP894" i="19"/>
  <c r="AR894" i="19"/>
  <c r="AS894" i="19"/>
  <c r="AT894" i="19"/>
  <c r="AU894" i="19"/>
  <c r="AV894" i="19"/>
  <c r="AW894" i="19"/>
  <c r="AX894" i="19"/>
  <c r="AY894" i="19"/>
  <c r="BA894" i="19"/>
  <c r="BD894" i="19"/>
  <c r="BF894" i="19"/>
  <c r="BG894" i="19"/>
  <c r="BI894" i="19"/>
  <c r="F895" i="19"/>
  <c r="AA895" i="19" s="1"/>
  <c r="J895" i="19"/>
  <c r="K895" i="19"/>
  <c r="L895" i="19"/>
  <c r="M895" i="19"/>
  <c r="N895" i="19"/>
  <c r="P895" i="19"/>
  <c r="Q895" i="19"/>
  <c r="R895" i="19"/>
  <c r="S895" i="19"/>
  <c r="T895" i="19"/>
  <c r="U895" i="19"/>
  <c r="V895" i="19"/>
  <c r="W895" i="19"/>
  <c r="Y895" i="19"/>
  <c r="AB895" i="19"/>
  <c r="AD895" i="19"/>
  <c r="AE895" i="19"/>
  <c r="AG895" i="19"/>
  <c r="AH895" i="19"/>
  <c r="AZ895" i="19" s="1"/>
  <c r="AL895" i="19"/>
  <c r="AM895" i="19"/>
  <c r="AN895" i="19"/>
  <c r="AO895" i="19"/>
  <c r="AP895" i="19"/>
  <c r="AR895" i="19"/>
  <c r="AS895" i="19"/>
  <c r="AT895" i="19"/>
  <c r="AU895" i="19"/>
  <c r="AV895" i="19"/>
  <c r="AW895" i="19"/>
  <c r="AX895" i="19"/>
  <c r="AY895" i="19"/>
  <c r="BA895" i="19"/>
  <c r="BD895" i="19"/>
  <c r="BF895" i="19"/>
  <c r="BG895" i="19"/>
  <c r="BI895" i="19"/>
  <c r="F896" i="19"/>
  <c r="AA896" i="19" s="1"/>
  <c r="J896" i="19"/>
  <c r="K896" i="19"/>
  <c r="L896" i="19"/>
  <c r="M896" i="19"/>
  <c r="N896" i="19"/>
  <c r="P896" i="19"/>
  <c r="Q896" i="19"/>
  <c r="R896" i="19"/>
  <c r="S896" i="19"/>
  <c r="T896" i="19"/>
  <c r="U896" i="19"/>
  <c r="V896" i="19"/>
  <c r="W896" i="19"/>
  <c r="Y896" i="19"/>
  <c r="AB896" i="19"/>
  <c r="AD896" i="19"/>
  <c r="AE896" i="19"/>
  <c r="AG896" i="19"/>
  <c r="AH896" i="19"/>
  <c r="BC896" i="19" s="1"/>
  <c r="AL896" i="19"/>
  <c r="AM896" i="19"/>
  <c r="AN896" i="19"/>
  <c r="AO896" i="19"/>
  <c r="AP896" i="19"/>
  <c r="AR896" i="19"/>
  <c r="AS896" i="19"/>
  <c r="AT896" i="19"/>
  <c r="AU896" i="19"/>
  <c r="AV896" i="19"/>
  <c r="AW896" i="19"/>
  <c r="AX896" i="19"/>
  <c r="AY896" i="19"/>
  <c r="BA896" i="19"/>
  <c r="BD896" i="19"/>
  <c r="BF896" i="19"/>
  <c r="BG896" i="19"/>
  <c r="BI896" i="19"/>
  <c r="F897" i="19"/>
  <c r="AA897" i="19" s="1"/>
  <c r="J897" i="19"/>
  <c r="K897" i="19"/>
  <c r="L897" i="19"/>
  <c r="M897" i="19"/>
  <c r="N897" i="19"/>
  <c r="P897" i="19"/>
  <c r="Q897" i="19"/>
  <c r="R897" i="19"/>
  <c r="S897" i="19"/>
  <c r="T897" i="19"/>
  <c r="U897" i="19"/>
  <c r="V897" i="19"/>
  <c r="W897" i="19"/>
  <c r="Y897" i="19"/>
  <c r="AB897" i="19"/>
  <c r="AD897" i="19"/>
  <c r="AE897" i="19"/>
  <c r="AG897" i="19"/>
  <c r="AH897" i="19"/>
  <c r="BC897" i="19" s="1"/>
  <c r="AL897" i="19"/>
  <c r="AM897" i="19"/>
  <c r="AN897" i="19"/>
  <c r="AO897" i="19"/>
  <c r="AP897" i="19"/>
  <c r="AR897" i="19"/>
  <c r="AS897" i="19"/>
  <c r="AT897" i="19"/>
  <c r="AU897" i="19"/>
  <c r="AV897" i="19"/>
  <c r="AW897" i="19"/>
  <c r="AX897" i="19"/>
  <c r="AY897" i="19"/>
  <c r="BA897" i="19"/>
  <c r="BD897" i="19"/>
  <c r="BF897" i="19"/>
  <c r="BG897" i="19"/>
  <c r="BI897" i="19"/>
  <c r="F898" i="19"/>
  <c r="AA898" i="19" s="1"/>
  <c r="J898" i="19"/>
  <c r="K898" i="19"/>
  <c r="L898" i="19"/>
  <c r="M898" i="19"/>
  <c r="N898" i="19"/>
  <c r="P898" i="19"/>
  <c r="Q898" i="19"/>
  <c r="R898" i="19"/>
  <c r="S898" i="19"/>
  <c r="T898" i="19"/>
  <c r="U898" i="19"/>
  <c r="V898" i="19"/>
  <c r="W898" i="19"/>
  <c r="Y898" i="19"/>
  <c r="AB898" i="19"/>
  <c r="AD898" i="19"/>
  <c r="AE898" i="19"/>
  <c r="AG898" i="19"/>
  <c r="AH898" i="19"/>
  <c r="AL898" i="19"/>
  <c r="AM898" i="19"/>
  <c r="AN898" i="19"/>
  <c r="AO898" i="19"/>
  <c r="AP898" i="19"/>
  <c r="AR898" i="19"/>
  <c r="AS898" i="19"/>
  <c r="AT898" i="19"/>
  <c r="AU898" i="19"/>
  <c r="AV898" i="19"/>
  <c r="AW898" i="19"/>
  <c r="AX898" i="19"/>
  <c r="AY898" i="19"/>
  <c r="BA898" i="19"/>
  <c r="BD898" i="19"/>
  <c r="BF898" i="19"/>
  <c r="BG898" i="19"/>
  <c r="BI898" i="19"/>
  <c r="F899" i="19"/>
  <c r="J899" i="19"/>
  <c r="K899" i="19"/>
  <c r="L899" i="19"/>
  <c r="M899" i="19"/>
  <c r="N899" i="19"/>
  <c r="P899" i="19"/>
  <c r="Q899" i="19"/>
  <c r="R899" i="19"/>
  <c r="S899" i="19"/>
  <c r="T899" i="19"/>
  <c r="U899" i="19"/>
  <c r="V899" i="19"/>
  <c r="W899" i="19"/>
  <c r="Y899" i="19"/>
  <c r="AB899" i="19"/>
  <c r="AD899" i="19"/>
  <c r="AE899" i="19"/>
  <c r="AG899" i="19"/>
  <c r="AH899" i="19"/>
  <c r="AZ899" i="19" s="1"/>
  <c r="AL899" i="19"/>
  <c r="AM899" i="19"/>
  <c r="AN899" i="19"/>
  <c r="AO899" i="19"/>
  <c r="AP899" i="19"/>
  <c r="AR899" i="19"/>
  <c r="AS899" i="19"/>
  <c r="AT899" i="19"/>
  <c r="AU899" i="19"/>
  <c r="AV899" i="19"/>
  <c r="AW899" i="19"/>
  <c r="AX899" i="19"/>
  <c r="AY899" i="19"/>
  <c r="BA899" i="19"/>
  <c r="BD899" i="19"/>
  <c r="BF899" i="19"/>
  <c r="BG899" i="19"/>
  <c r="BI899" i="19"/>
  <c r="F900" i="19"/>
  <c r="J900" i="19"/>
  <c r="K900" i="19"/>
  <c r="L900" i="19"/>
  <c r="M900" i="19"/>
  <c r="N900" i="19"/>
  <c r="P900" i="19"/>
  <c r="Q900" i="19"/>
  <c r="R900" i="19"/>
  <c r="S900" i="19"/>
  <c r="T900" i="19"/>
  <c r="U900" i="19"/>
  <c r="V900" i="19"/>
  <c r="W900" i="19"/>
  <c r="Y900" i="19"/>
  <c r="AB900" i="19"/>
  <c r="AD900" i="19"/>
  <c r="AE900" i="19"/>
  <c r="AG900" i="19"/>
  <c r="AH900" i="19"/>
  <c r="AL900" i="19"/>
  <c r="AM900" i="19"/>
  <c r="AN900" i="19"/>
  <c r="AO900" i="19"/>
  <c r="AP900" i="19"/>
  <c r="AR900" i="19"/>
  <c r="AS900" i="19"/>
  <c r="AT900" i="19"/>
  <c r="AU900" i="19"/>
  <c r="AV900" i="19"/>
  <c r="AW900" i="19"/>
  <c r="AX900" i="19"/>
  <c r="AY900" i="19"/>
  <c r="BA900" i="19"/>
  <c r="BD900" i="19"/>
  <c r="BF900" i="19"/>
  <c r="BG900" i="19"/>
  <c r="BI900" i="19"/>
  <c r="F901" i="19"/>
  <c r="J901" i="19"/>
  <c r="K901" i="19"/>
  <c r="L901" i="19"/>
  <c r="M901" i="19"/>
  <c r="N901" i="19"/>
  <c r="P901" i="19"/>
  <c r="Q901" i="19"/>
  <c r="R901" i="19"/>
  <c r="S901" i="19"/>
  <c r="T901" i="19"/>
  <c r="U901" i="19"/>
  <c r="V901" i="19"/>
  <c r="W901" i="19"/>
  <c r="Y901" i="19"/>
  <c r="AB901" i="19"/>
  <c r="AD901" i="19"/>
  <c r="AE901" i="19"/>
  <c r="AG901" i="19"/>
  <c r="AH901" i="19"/>
  <c r="BC901" i="19" s="1"/>
  <c r="AL901" i="19"/>
  <c r="AM901" i="19"/>
  <c r="AN901" i="19"/>
  <c r="AO901" i="19"/>
  <c r="AP901" i="19"/>
  <c r="AR901" i="19"/>
  <c r="AS901" i="19"/>
  <c r="AT901" i="19"/>
  <c r="AU901" i="19"/>
  <c r="AV901" i="19"/>
  <c r="AW901" i="19"/>
  <c r="AX901" i="19"/>
  <c r="AY901" i="19"/>
  <c r="BA901" i="19"/>
  <c r="BD901" i="19"/>
  <c r="BF901" i="19"/>
  <c r="BG901" i="19"/>
  <c r="BI901" i="19"/>
  <c r="F902" i="19"/>
  <c r="AA902" i="19" s="1"/>
  <c r="J902" i="19"/>
  <c r="K902" i="19"/>
  <c r="L902" i="19"/>
  <c r="M902" i="19"/>
  <c r="N902" i="19"/>
  <c r="P902" i="19"/>
  <c r="Q902" i="19"/>
  <c r="R902" i="19"/>
  <c r="S902" i="19"/>
  <c r="T902" i="19"/>
  <c r="U902" i="19"/>
  <c r="V902" i="19"/>
  <c r="W902" i="19"/>
  <c r="Y902" i="19"/>
  <c r="AB902" i="19"/>
  <c r="AD902" i="19"/>
  <c r="AE902" i="19"/>
  <c r="AG902" i="19"/>
  <c r="AH902" i="19"/>
  <c r="AL902" i="19"/>
  <c r="AM902" i="19"/>
  <c r="AN902" i="19"/>
  <c r="AO902" i="19"/>
  <c r="AP902" i="19"/>
  <c r="AR902" i="19"/>
  <c r="AS902" i="19"/>
  <c r="AT902" i="19"/>
  <c r="AU902" i="19"/>
  <c r="AV902" i="19"/>
  <c r="AW902" i="19"/>
  <c r="AX902" i="19"/>
  <c r="AY902" i="19"/>
  <c r="BA902" i="19"/>
  <c r="BD902" i="19"/>
  <c r="BF902" i="19"/>
  <c r="BG902" i="19"/>
  <c r="BI902" i="19"/>
  <c r="F903" i="19"/>
  <c r="J903" i="19"/>
  <c r="K903" i="19"/>
  <c r="L903" i="19"/>
  <c r="M903" i="19"/>
  <c r="N903" i="19"/>
  <c r="P903" i="19"/>
  <c r="Q903" i="19"/>
  <c r="R903" i="19"/>
  <c r="S903" i="19"/>
  <c r="T903" i="19"/>
  <c r="U903" i="19"/>
  <c r="V903" i="19"/>
  <c r="W903" i="19"/>
  <c r="Y903" i="19"/>
  <c r="AB903" i="19"/>
  <c r="AD903" i="19"/>
  <c r="AE903" i="19"/>
  <c r="AG903" i="19"/>
  <c r="AH903" i="19"/>
  <c r="AZ903" i="19" s="1"/>
  <c r="AL903" i="19"/>
  <c r="AM903" i="19"/>
  <c r="AN903" i="19"/>
  <c r="AO903" i="19"/>
  <c r="AP903" i="19"/>
  <c r="AR903" i="19"/>
  <c r="AS903" i="19"/>
  <c r="AT903" i="19"/>
  <c r="AU903" i="19"/>
  <c r="AV903" i="19"/>
  <c r="AW903" i="19"/>
  <c r="AX903" i="19"/>
  <c r="AY903" i="19"/>
  <c r="BA903" i="19"/>
  <c r="BD903" i="19"/>
  <c r="BF903" i="19"/>
  <c r="BG903" i="19"/>
  <c r="BI903" i="19"/>
  <c r="F904" i="19"/>
  <c r="AA904" i="19" s="1"/>
  <c r="J904" i="19"/>
  <c r="K904" i="19"/>
  <c r="L904" i="19"/>
  <c r="M904" i="19"/>
  <c r="N904" i="19"/>
  <c r="P904" i="19"/>
  <c r="Q904" i="19"/>
  <c r="R904" i="19"/>
  <c r="S904" i="19"/>
  <c r="T904" i="19"/>
  <c r="U904" i="19"/>
  <c r="V904" i="19"/>
  <c r="W904" i="19"/>
  <c r="Y904" i="19"/>
  <c r="AB904" i="19"/>
  <c r="AD904" i="19"/>
  <c r="AE904" i="19"/>
  <c r="AG904" i="19"/>
  <c r="AH904" i="19"/>
  <c r="BC904" i="19" s="1"/>
  <c r="AL904" i="19"/>
  <c r="AM904" i="19"/>
  <c r="AN904" i="19"/>
  <c r="AO904" i="19"/>
  <c r="AP904" i="19"/>
  <c r="AR904" i="19"/>
  <c r="AS904" i="19"/>
  <c r="AT904" i="19"/>
  <c r="AU904" i="19"/>
  <c r="AV904" i="19"/>
  <c r="AW904" i="19"/>
  <c r="AX904" i="19"/>
  <c r="AY904" i="19"/>
  <c r="BA904" i="19"/>
  <c r="BD904" i="19"/>
  <c r="BF904" i="19"/>
  <c r="BG904" i="19"/>
  <c r="BI904" i="19"/>
  <c r="F905" i="19"/>
  <c r="AA905" i="19" s="1"/>
  <c r="J905" i="19"/>
  <c r="K905" i="19"/>
  <c r="L905" i="19"/>
  <c r="M905" i="19"/>
  <c r="N905" i="19"/>
  <c r="P905" i="19"/>
  <c r="Q905" i="19"/>
  <c r="R905" i="19"/>
  <c r="S905" i="19"/>
  <c r="T905" i="19"/>
  <c r="U905" i="19"/>
  <c r="V905" i="19"/>
  <c r="W905" i="19"/>
  <c r="Y905" i="19"/>
  <c r="AB905" i="19"/>
  <c r="AD905" i="19"/>
  <c r="AE905" i="19"/>
  <c r="AG905" i="19"/>
  <c r="AH905" i="19"/>
  <c r="AZ905" i="19" s="1"/>
  <c r="AL905" i="19"/>
  <c r="AM905" i="19"/>
  <c r="AN905" i="19"/>
  <c r="AO905" i="19"/>
  <c r="AP905" i="19"/>
  <c r="AR905" i="19"/>
  <c r="AS905" i="19"/>
  <c r="AT905" i="19"/>
  <c r="AU905" i="19"/>
  <c r="AV905" i="19"/>
  <c r="AW905" i="19"/>
  <c r="AX905" i="19"/>
  <c r="AY905" i="19"/>
  <c r="BA905" i="19"/>
  <c r="BD905" i="19"/>
  <c r="BF905" i="19"/>
  <c r="BG905" i="19"/>
  <c r="BI905" i="19"/>
  <c r="F906" i="19"/>
  <c r="AA906" i="19" s="1"/>
  <c r="J906" i="19"/>
  <c r="K906" i="19"/>
  <c r="L906" i="19"/>
  <c r="M906" i="19"/>
  <c r="N906" i="19"/>
  <c r="P906" i="19"/>
  <c r="Q906" i="19"/>
  <c r="R906" i="19"/>
  <c r="S906" i="19"/>
  <c r="T906" i="19"/>
  <c r="U906" i="19"/>
  <c r="V906" i="19"/>
  <c r="W906" i="19"/>
  <c r="Y906" i="19"/>
  <c r="AB906" i="19"/>
  <c r="AD906" i="19"/>
  <c r="AE906" i="19"/>
  <c r="AG906" i="19"/>
  <c r="AH906" i="19"/>
  <c r="BC906" i="19" s="1"/>
  <c r="AL906" i="19"/>
  <c r="AM906" i="19"/>
  <c r="AN906" i="19"/>
  <c r="AO906" i="19"/>
  <c r="AP906" i="19"/>
  <c r="AR906" i="19"/>
  <c r="AS906" i="19"/>
  <c r="AT906" i="19"/>
  <c r="AU906" i="19"/>
  <c r="AV906" i="19"/>
  <c r="AW906" i="19"/>
  <c r="AX906" i="19"/>
  <c r="AY906" i="19"/>
  <c r="BA906" i="19"/>
  <c r="BD906" i="19"/>
  <c r="BF906" i="19"/>
  <c r="BG906" i="19"/>
  <c r="BI906" i="19"/>
  <c r="F907" i="19"/>
  <c r="J907" i="19"/>
  <c r="K907" i="19"/>
  <c r="L907" i="19"/>
  <c r="M907" i="19"/>
  <c r="N907" i="19"/>
  <c r="P907" i="19"/>
  <c r="Q907" i="19"/>
  <c r="R907" i="19"/>
  <c r="S907" i="19"/>
  <c r="T907" i="19"/>
  <c r="U907" i="19"/>
  <c r="V907" i="19"/>
  <c r="W907" i="19"/>
  <c r="Y907" i="19"/>
  <c r="AB907" i="19"/>
  <c r="AD907" i="19"/>
  <c r="AE907" i="19"/>
  <c r="AG907" i="19"/>
  <c r="AH907" i="19"/>
  <c r="AL907" i="19"/>
  <c r="AM907" i="19"/>
  <c r="AN907" i="19"/>
  <c r="AO907" i="19"/>
  <c r="AP907" i="19"/>
  <c r="AR907" i="19"/>
  <c r="AS907" i="19"/>
  <c r="AT907" i="19"/>
  <c r="AU907" i="19"/>
  <c r="AV907" i="19"/>
  <c r="AW907" i="19"/>
  <c r="AX907" i="19"/>
  <c r="AY907" i="19"/>
  <c r="BA907" i="19"/>
  <c r="BD907" i="19"/>
  <c r="BF907" i="19"/>
  <c r="BG907" i="19"/>
  <c r="BI907" i="19"/>
  <c r="F908" i="19"/>
  <c r="AA908" i="19" s="1"/>
  <c r="J908" i="19"/>
  <c r="K908" i="19"/>
  <c r="L908" i="19"/>
  <c r="M908" i="19"/>
  <c r="N908" i="19"/>
  <c r="P908" i="19"/>
  <c r="Q908" i="19"/>
  <c r="R908" i="19"/>
  <c r="S908" i="19"/>
  <c r="T908" i="19"/>
  <c r="U908" i="19"/>
  <c r="V908" i="19"/>
  <c r="W908" i="19"/>
  <c r="Y908" i="19"/>
  <c r="AB908" i="19"/>
  <c r="AD908" i="19"/>
  <c r="AE908" i="19"/>
  <c r="AG908" i="19"/>
  <c r="AH908" i="19"/>
  <c r="BC908" i="19" s="1"/>
  <c r="AL908" i="19"/>
  <c r="AM908" i="19"/>
  <c r="AN908" i="19"/>
  <c r="AO908" i="19"/>
  <c r="AP908" i="19"/>
  <c r="AR908" i="19"/>
  <c r="AS908" i="19"/>
  <c r="AT908" i="19"/>
  <c r="AU908" i="19"/>
  <c r="AV908" i="19"/>
  <c r="AW908" i="19"/>
  <c r="AX908" i="19"/>
  <c r="AY908" i="19"/>
  <c r="BA908" i="19"/>
  <c r="BD908" i="19"/>
  <c r="BF908" i="19"/>
  <c r="BG908" i="19"/>
  <c r="BI908" i="19"/>
  <c r="F909" i="19"/>
  <c r="J909" i="19"/>
  <c r="K909" i="19"/>
  <c r="L909" i="19"/>
  <c r="M909" i="19"/>
  <c r="N909" i="19"/>
  <c r="P909" i="19"/>
  <c r="Q909" i="19"/>
  <c r="R909" i="19"/>
  <c r="S909" i="19"/>
  <c r="T909" i="19"/>
  <c r="U909" i="19"/>
  <c r="V909" i="19"/>
  <c r="W909" i="19"/>
  <c r="Y909" i="19"/>
  <c r="AB909" i="19"/>
  <c r="AD909" i="19"/>
  <c r="AE909" i="19"/>
  <c r="AG909" i="19"/>
  <c r="AH909" i="19"/>
  <c r="AZ909" i="19" s="1"/>
  <c r="AL909" i="19"/>
  <c r="AM909" i="19"/>
  <c r="AN909" i="19"/>
  <c r="AO909" i="19"/>
  <c r="AP909" i="19"/>
  <c r="AR909" i="19"/>
  <c r="AS909" i="19"/>
  <c r="AT909" i="19"/>
  <c r="AU909" i="19"/>
  <c r="AV909" i="19"/>
  <c r="AW909" i="19"/>
  <c r="AX909" i="19"/>
  <c r="AY909" i="19"/>
  <c r="BA909" i="19"/>
  <c r="BD909" i="19"/>
  <c r="BF909" i="19"/>
  <c r="BG909" i="19"/>
  <c r="BI909" i="19"/>
  <c r="F910" i="19"/>
  <c r="J910" i="19"/>
  <c r="K910" i="19"/>
  <c r="L910" i="19"/>
  <c r="M910" i="19"/>
  <c r="N910" i="19"/>
  <c r="P910" i="19"/>
  <c r="Q910" i="19"/>
  <c r="R910" i="19"/>
  <c r="S910" i="19"/>
  <c r="T910" i="19"/>
  <c r="U910" i="19"/>
  <c r="V910" i="19"/>
  <c r="W910" i="19"/>
  <c r="Y910" i="19"/>
  <c r="AB910" i="19"/>
  <c r="AD910" i="19"/>
  <c r="AE910" i="19"/>
  <c r="AG910" i="19"/>
  <c r="AH910" i="19"/>
  <c r="AL910" i="19"/>
  <c r="AM910" i="19"/>
  <c r="AN910" i="19"/>
  <c r="AO910" i="19"/>
  <c r="AP910" i="19"/>
  <c r="AR910" i="19"/>
  <c r="AS910" i="19"/>
  <c r="AT910" i="19"/>
  <c r="AU910" i="19"/>
  <c r="AV910" i="19"/>
  <c r="AW910" i="19"/>
  <c r="AX910" i="19"/>
  <c r="AY910" i="19"/>
  <c r="BA910" i="19"/>
  <c r="BD910" i="19"/>
  <c r="BF910" i="19"/>
  <c r="BG910" i="19"/>
  <c r="BI910" i="19"/>
  <c r="F911" i="19"/>
  <c r="AA911" i="19" s="1"/>
  <c r="J911" i="19"/>
  <c r="K911" i="19"/>
  <c r="L911" i="19"/>
  <c r="M911" i="19"/>
  <c r="N911" i="19"/>
  <c r="P911" i="19"/>
  <c r="Q911" i="19"/>
  <c r="R911" i="19"/>
  <c r="S911" i="19"/>
  <c r="T911" i="19"/>
  <c r="U911" i="19"/>
  <c r="V911" i="19"/>
  <c r="W911" i="19"/>
  <c r="Y911" i="19"/>
  <c r="AB911" i="19"/>
  <c r="AD911" i="19"/>
  <c r="AE911" i="19"/>
  <c r="AG911" i="19"/>
  <c r="AH911" i="19"/>
  <c r="AZ911" i="19" s="1"/>
  <c r="AL911" i="19"/>
  <c r="AM911" i="19"/>
  <c r="AN911" i="19"/>
  <c r="AO911" i="19"/>
  <c r="AP911" i="19"/>
  <c r="AR911" i="19"/>
  <c r="AS911" i="19"/>
  <c r="AT911" i="19"/>
  <c r="AU911" i="19"/>
  <c r="AV911" i="19"/>
  <c r="AW911" i="19"/>
  <c r="AX911" i="19"/>
  <c r="AY911" i="19"/>
  <c r="BA911" i="19"/>
  <c r="BD911" i="19"/>
  <c r="BF911" i="19"/>
  <c r="BG911" i="19"/>
  <c r="BI911" i="19"/>
  <c r="F912" i="19"/>
  <c r="AA912" i="19" s="1"/>
  <c r="J912" i="19"/>
  <c r="K912" i="19"/>
  <c r="L912" i="19"/>
  <c r="M912" i="19"/>
  <c r="N912" i="19"/>
  <c r="P912" i="19"/>
  <c r="Q912" i="19"/>
  <c r="R912" i="19"/>
  <c r="S912" i="19"/>
  <c r="T912" i="19"/>
  <c r="U912" i="19"/>
  <c r="V912" i="19"/>
  <c r="W912" i="19"/>
  <c r="Y912" i="19"/>
  <c r="AB912" i="19"/>
  <c r="AD912" i="19"/>
  <c r="AE912" i="19"/>
  <c r="AG912" i="19"/>
  <c r="AH912" i="19"/>
  <c r="BC912" i="19" s="1"/>
  <c r="AL912" i="19"/>
  <c r="AM912" i="19"/>
  <c r="AN912" i="19"/>
  <c r="AO912" i="19"/>
  <c r="AP912" i="19"/>
  <c r="AR912" i="19"/>
  <c r="AS912" i="19"/>
  <c r="AT912" i="19"/>
  <c r="AU912" i="19"/>
  <c r="AV912" i="19"/>
  <c r="AW912" i="19"/>
  <c r="AX912" i="19"/>
  <c r="AY912" i="19"/>
  <c r="BA912" i="19"/>
  <c r="BD912" i="19"/>
  <c r="BF912" i="19"/>
  <c r="BG912" i="19"/>
  <c r="BI912" i="19"/>
  <c r="F913" i="19"/>
  <c r="AA913" i="19" s="1"/>
  <c r="J913" i="19"/>
  <c r="K913" i="19"/>
  <c r="L913" i="19"/>
  <c r="M913" i="19"/>
  <c r="N913" i="19"/>
  <c r="P913" i="19"/>
  <c r="Q913" i="19"/>
  <c r="R913" i="19"/>
  <c r="S913" i="19"/>
  <c r="T913" i="19"/>
  <c r="U913" i="19"/>
  <c r="V913" i="19"/>
  <c r="W913" i="19"/>
  <c r="Y913" i="19"/>
  <c r="AB913" i="19"/>
  <c r="AD913" i="19"/>
  <c r="AE913" i="19"/>
  <c r="AG913" i="19"/>
  <c r="AH913" i="19"/>
  <c r="AZ913" i="19" s="1"/>
  <c r="AL913" i="19"/>
  <c r="AM913" i="19"/>
  <c r="AN913" i="19"/>
  <c r="AO913" i="19"/>
  <c r="AP913" i="19"/>
  <c r="AR913" i="19"/>
  <c r="AS913" i="19"/>
  <c r="AT913" i="19"/>
  <c r="AU913" i="19"/>
  <c r="AV913" i="19"/>
  <c r="AW913" i="19"/>
  <c r="AX913" i="19"/>
  <c r="AY913" i="19"/>
  <c r="BA913" i="19"/>
  <c r="BD913" i="19"/>
  <c r="BF913" i="19"/>
  <c r="BG913" i="19"/>
  <c r="BI913" i="19"/>
  <c r="F914" i="19"/>
  <c r="AA914" i="19" s="1"/>
  <c r="J914" i="19"/>
  <c r="K914" i="19"/>
  <c r="L914" i="19"/>
  <c r="M914" i="19"/>
  <c r="N914" i="19"/>
  <c r="P914" i="19"/>
  <c r="Q914" i="19"/>
  <c r="R914" i="19"/>
  <c r="S914" i="19"/>
  <c r="T914" i="19"/>
  <c r="U914" i="19"/>
  <c r="V914" i="19"/>
  <c r="W914" i="19"/>
  <c r="Y914" i="19"/>
  <c r="AB914" i="19"/>
  <c r="AD914" i="19"/>
  <c r="AE914" i="19"/>
  <c r="AG914" i="19"/>
  <c r="AH914" i="19"/>
  <c r="BC914" i="19" s="1"/>
  <c r="AL914" i="19"/>
  <c r="AM914" i="19"/>
  <c r="AN914" i="19"/>
  <c r="AO914" i="19"/>
  <c r="AP914" i="19"/>
  <c r="AR914" i="19"/>
  <c r="AS914" i="19"/>
  <c r="AT914" i="19"/>
  <c r="AU914" i="19"/>
  <c r="AV914" i="19"/>
  <c r="AW914" i="19"/>
  <c r="AX914" i="19"/>
  <c r="AY914" i="19"/>
  <c r="BA914" i="19"/>
  <c r="BD914" i="19"/>
  <c r="BF914" i="19"/>
  <c r="BG914" i="19"/>
  <c r="BI914" i="19"/>
  <c r="F915" i="19"/>
  <c r="AA915" i="19" s="1"/>
  <c r="J915" i="19"/>
  <c r="K915" i="19"/>
  <c r="L915" i="19"/>
  <c r="M915" i="19"/>
  <c r="N915" i="19"/>
  <c r="P915" i="19"/>
  <c r="Q915" i="19"/>
  <c r="R915" i="19"/>
  <c r="S915" i="19"/>
  <c r="T915" i="19"/>
  <c r="U915" i="19"/>
  <c r="V915" i="19"/>
  <c r="W915" i="19"/>
  <c r="Y915" i="19"/>
  <c r="AB915" i="19"/>
  <c r="AD915" i="19"/>
  <c r="AE915" i="19"/>
  <c r="AG915" i="19"/>
  <c r="AH915" i="19"/>
  <c r="AZ915" i="19" s="1"/>
  <c r="AL915" i="19"/>
  <c r="AM915" i="19"/>
  <c r="AN915" i="19"/>
  <c r="AO915" i="19"/>
  <c r="AP915" i="19"/>
  <c r="AR915" i="19"/>
  <c r="AS915" i="19"/>
  <c r="AT915" i="19"/>
  <c r="AU915" i="19"/>
  <c r="AV915" i="19"/>
  <c r="AW915" i="19"/>
  <c r="AX915" i="19"/>
  <c r="AY915" i="19"/>
  <c r="BA915" i="19"/>
  <c r="BD915" i="19"/>
  <c r="BF915" i="19"/>
  <c r="BG915" i="19"/>
  <c r="BI915" i="19"/>
  <c r="F916" i="19"/>
  <c r="AA916" i="19" s="1"/>
  <c r="J916" i="19"/>
  <c r="K916" i="19"/>
  <c r="L916" i="19"/>
  <c r="M916" i="19"/>
  <c r="N916" i="19"/>
  <c r="P916" i="19"/>
  <c r="Q916" i="19"/>
  <c r="R916" i="19"/>
  <c r="S916" i="19"/>
  <c r="T916" i="19"/>
  <c r="U916" i="19"/>
  <c r="V916" i="19"/>
  <c r="W916" i="19"/>
  <c r="Y916" i="19"/>
  <c r="AB916" i="19"/>
  <c r="AD916" i="19"/>
  <c r="AE916" i="19"/>
  <c r="AG916" i="19"/>
  <c r="AH916" i="19"/>
  <c r="BC916" i="19" s="1"/>
  <c r="AL916" i="19"/>
  <c r="AM916" i="19"/>
  <c r="AN916" i="19"/>
  <c r="AO916" i="19"/>
  <c r="AP916" i="19"/>
  <c r="AR916" i="19"/>
  <c r="AS916" i="19"/>
  <c r="AT916" i="19"/>
  <c r="AU916" i="19"/>
  <c r="AV916" i="19"/>
  <c r="AW916" i="19"/>
  <c r="AX916" i="19"/>
  <c r="AY916" i="19"/>
  <c r="BA916" i="19"/>
  <c r="BD916" i="19"/>
  <c r="BF916" i="19"/>
  <c r="BG916" i="19"/>
  <c r="BI916" i="19"/>
  <c r="F917" i="19"/>
  <c r="AA917" i="19" s="1"/>
  <c r="J917" i="19"/>
  <c r="K917" i="19"/>
  <c r="L917" i="19"/>
  <c r="M917" i="19"/>
  <c r="N917" i="19"/>
  <c r="P917" i="19"/>
  <c r="Q917" i="19"/>
  <c r="R917" i="19"/>
  <c r="S917" i="19"/>
  <c r="T917" i="19"/>
  <c r="U917" i="19"/>
  <c r="V917" i="19"/>
  <c r="W917" i="19"/>
  <c r="Y917" i="19"/>
  <c r="AB917" i="19"/>
  <c r="AD917" i="19"/>
  <c r="AE917" i="19"/>
  <c r="AG917" i="19"/>
  <c r="AH917" i="19"/>
  <c r="BC917" i="19" s="1"/>
  <c r="AL917" i="19"/>
  <c r="AM917" i="19"/>
  <c r="AN917" i="19"/>
  <c r="AO917" i="19"/>
  <c r="AP917" i="19"/>
  <c r="AR917" i="19"/>
  <c r="AS917" i="19"/>
  <c r="AT917" i="19"/>
  <c r="AU917" i="19"/>
  <c r="AV917" i="19"/>
  <c r="AW917" i="19"/>
  <c r="AX917" i="19"/>
  <c r="AY917" i="19"/>
  <c r="BA917" i="19"/>
  <c r="BD917" i="19"/>
  <c r="BF917" i="19"/>
  <c r="BG917" i="19"/>
  <c r="BI917" i="19"/>
  <c r="F918" i="19"/>
  <c r="X918" i="19" s="1"/>
  <c r="J918" i="19"/>
  <c r="K918" i="19"/>
  <c r="L918" i="19"/>
  <c r="M918" i="19"/>
  <c r="N918" i="19"/>
  <c r="P918" i="19"/>
  <c r="Q918" i="19"/>
  <c r="R918" i="19"/>
  <c r="S918" i="19"/>
  <c r="T918" i="19"/>
  <c r="U918" i="19"/>
  <c r="V918" i="19"/>
  <c r="W918" i="19"/>
  <c r="Y918" i="19"/>
  <c r="AB918" i="19"/>
  <c r="AD918" i="19"/>
  <c r="AE918" i="19"/>
  <c r="AG918" i="19"/>
  <c r="AH918" i="19"/>
  <c r="BC918" i="19" s="1"/>
  <c r="AL918" i="19"/>
  <c r="AM918" i="19"/>
  <c r="AN918" i="19"/>
  <c r="AO918" i="19"/>
  <c r="AP918" i="19"/>
  <c r="AR918" i="19"/>
  <c r="AS918" i="19"/>
  <c r="AT918" i="19"/>
  <c r="AU918" i="19"/>
  <c r="AV918" i="19"/>
  <c r="AW918" i="19"/>
  <c r="AX918" i="19"/>
  <c r="AY918" i="19"/>
  <c r="BA918" i="19"/>
  <c r="BD918" i="19"/>
  <c r="BF918" i="19"/>
  <c r="BG918" i="19"/>
  <c r="BI918" i="19"/>
  <c r="F919" i="19"/>
  <c r="J919" i="19"/>
  <c r="K919" i="19"/>
  <c r="L919" i="19"/>
  <c r="M919" i="19"/>
  <c r="N919" i="19"/>
  <c r="P919" i="19"/>
  <c r="Q919" i="19"/>
  <c r="R919" i="19"/>
  <c r="S919" i="19"/>
  <c r="T919" i="19"/>
  <c r="U919" i="19"/>
  <c r="V919" i="19"/>
  <c r="W919" i="19"/>
  <c r="Y919" i="19"/>
  <c r="AB919" i="19"/>
  <c r="AD919" i="19"/>
  <c r="AE919" i="19"/>
  <c r="AG919" i="19"/>
  <c r="AH919" i="19"/>
  <c r="AL919" i="19"/>
  <c r="AM919" i="19"/>
  <c r="AN919" i="19"/>
  <c r="AO919" i="19"/>
  <c r="AP919" i="19"/>
  <c r="AR919" i="19"/>
  <c r="AS919" i="19"/>
  <c r="AT919" i="19"/>
  <c r="AU919" i="19"/>
  <c r="AV919" i="19"/>
  <c r="AW919" i="19"/>
  <c r="AX919" i="19"/>
  <c r="AY919" i="19"/>
  <c r="BA919" i="19"/>
  <c r="BD919" i="19"/>
  <c r="BF919" i="19"/>
  <c r="BG919" i="19"/>
  <c r="BI919" i="19"/>
  <c r="F920" i="19"/>
  <c r="J920" i="19"/>
  <c r="K920" i="19"/>
  <c r="L920" i="19"/>
  <c r="M920" i="19"/>
  <c r="N920" i="19"/>
  <c r="P920" i="19"/>
  <c r="Q920" i="19"/>
  <c r="R920" i="19"/>
  <c r="S920" i="19"/>
  <c r="T920" i="19"/>
  <c r="U920" i="19"/>
  <c r="V920" i="19"/>
  <c r="W920" i="19"/>
  <c r="Y920" i="19"/>
  <c r="AB920" i="19"/>
  <c r="AD920" i="19"/>
  <c r="AE920" i="19"/>
  <c r="AG920" i="19"/>
  <c r="AH920" i="19"/>
  <c r="BC920" i="19" s="1"/>
  <c r="AL920" i="19"/>
  <c r="AM920" i="19"/>
  <c r="AN920" i="19"/>
  <c r="AO920" i="19"/>
  <c r="AP920" i="19"/>
  <c r="AR920" i="19"/>
  <c r="AS920" i="19"/>
  <c r="AT920" i="19"/>
  <c r="AU920" i="19"/>
  <c r="AV920" i="19"/>
  <c r="AW920" i="19"/>
  <c r="AX920" i="19"/>
  <c r="AY920" i="19"/>
  <c r="BA920" i="19"/>
  <c r="BD920" i="19"/>
  <c r="BF920" i="19"/>
  <c r="BG920" i="19"/>
  <c r="BI920" i="19"/>
  <c r="F921" i="19"/>
  <c r="J921" i="19"/>
  <c r="K921" i="19"/>
  <c r="L921" i="19"/>
  <c r="M921" i="19"/>
  <c r="N921" i="19"/>
  <c r="P921" i="19"/>
  <c r="Q921" i="19"/>
  <c r="R921" i="19"/>
  <c r="S921" i="19"/>
  <c r="T921" i="19"/>
  <c r="U921" i="19"/>
  <c r="V921" i="19"/>
  <c r="W921" i="19"/>
  <c r="Y921" i="19"/>
  <c r="AB921" i="19"/>
  <c r="AD921" i="19"/>
  <c r="AE921" i="19"/>
  <c r="AG921" i="19"/>
  <c r="AH921" i="19"/>
  <c r="AZ921" i="19" s="1"/>
  <c r="AL921" i="19"/>
  <c r="AM921" i="19"/>
  <c r="AN921" i="19"/>
  <c r="AO921" i="19"/>
  <c r="AP921" i="19"/>
  <c r="AR921" i="19"/>
  <c r="AS921" i="19"/>
  <c r="AT921" i="19"/>
  <c r="AU921" i="19"/>
  <c r="AV921" i="19"/>
  <c r="AW921" i="19"/>
  <c r="AX921" i="19"/>
  <c r="AY921" i="19"/>
  <c r="BA921" i="19"/>
  <c r="BD921" i="19"/>
  <c r="BF921" i="19"/>
  <c r="BG921" i="19"/>
  <c r="BI921" i="19"/>
  <c r="F922" i="19"/>
  <c r="J922" i="19"/>
  <c r="K922" i="19"/>
  <c r="L922" i="19"/>
  <c r="M922" i="19"/>
  <c r="N922" i="19"/>
  <c r="P922" i="19"/>
  <c r="Q922" i="19"/>
  <c r="R922" i="19"/>
  <c r="S922" i="19"/>
  <c r="T922" i="19"/>
  <c r="U922" i="19"/>
  <c r="V922" i="19"/>
  <c r="W922" i="19"/>
  <c r="Y922" i="19"/>
  <c r="AB922" i="19"/>
  <c r="AD922" i="19"/>
  <c r="AE922" i="19"/>
  <c r="AG922" i="19"/>
  <c r="AH922" i="19"/>
  <c r="BC922" i="19" s="1"/>
  <c r="AL922" i="19"/>
  <c r="AM922" i="19"/>
  <c r="AN922" i="19"/>
  <c r="AO922" i="19"/>
  <c r="AP922" i="19"/>
  <c r="AR922" i="19"/>
  <c r="AS922" i="19"/>
  <c r="AT922" i="19"/>
  <c r="AU922" i="19"/>
  <c r="AV922" i="19"/>
  <c r="AW922" i="19"/>
  <c r="AX922" i="19"/>
  <c r="AY922" i="19"/>
  <c r="BA922" i="19"/>
  <c r="BD922" i="19"/>
  <c r="BF922" i="19"/>
  <c r="BG922" i="19"/>
  <c r="BI922" i="19"/>
  <c r="F923" i="19"/>
  <c r="AA923" i="19" s="1"/>
  <c r="J923" i="19"/>
  <c r="K923" i="19"/>
  <c r="L923" i="19"/>
  <c r="M923" i="19"/>
  <c r="N923" i="19"/>
  <c r="P923" i="19"/>
  <c r="Q923" i="19"/>
  <c r="R923" i="19"/>
  <c r="S923" i="19"/>
  <c r="T923" i="19"/>
  <c r="U923" i="19"/>
  <c r="V923" i="19"/>
  <c r="W923" i="19"/>
  <c r="Y923" i="19"/>
  <c r="AB923" i="19"/>
  <c r="AD923" i="19"/>
  <c r="AE923" i="19"/>
  <c r="AG923" i="19"/>
  <c r="AH923" i="19"/>
  <c r="AZ923" i="19" s="1"/>
  <c r="AL923" i="19"/>
  <c r="AM923" i="19"/>
  <c r="AN923" i="19"/>
  <c r="AO923" i="19"/>
  <c r="AP923" i="19"/>
  <c r="AR923" i="19"/>
  <c r="AS923" i="19"/>
  <c r="AT923" i="19"/>
  <c r="AU923" i="19"/>
  <c r="AV923" i="19"/>
  <c r="AW923" i="19"/>
  <c r="AX923" i="19"/>
  <c r="AY923" i="19"/>
  <c r="BA923" i="19"/>
  <c r="BD923" i="19"/>
  <c r="BF923" i="19"/>
  <c r="BG923" i="19"/>
  <c r="BI923" i="19"/>
  <c r="F924" i="19"/>
  <c r="AA924" i="19" s="1"/>
  <c r="J924" i="19"/>
  <c r="K924" i="19"/>
  <c r="L924" i="19"/>
  <c r="M924" i="19"/>
  <c r="N924" i="19"/>
  <c r="P924" i="19"/>
  <c r="Q924" i="19"/>
  <c r="R924" i="19"/>
  <c r="S924" i="19"/>
  <c r="T924" i="19"/>
  <c r="U924" i="19"/>
  <c r="V924" i="19"/>
  <c r="W924" i="19"/>
  <c r="Y924" i="19"/>
  <c r="AB924" i="19"/>
  <c r="AD924" i="19"/>
  <c r="AE924" i="19"/>
  <c r="AG924" i="19"/>
  <c r="AH924" i="19"/>
  <c r="AL924" i="19"/>
  <c r="AM924" i="19"/>
  <c r="AN924" i="19"/>
  <c r="AO924" i="19"/>
  <c r="AP924" i="19"/>
  <c r="AR924" i="19"/>
  <c r="AS924" i="19"/>
  <c r="AT924" i="19"/>
  <c r="AU924" i="19"/>
  <c r="AV924" i="19"/>
  <c r="AW924" i="19"/>
  <c r="AX924" i="19"/>
  <c r="AY924" i="19"/>
  <c r="BA924" i="19"/>
  <c r="BD924" i="19"/>
  <c r="BF924" i="19"/>
  <c r="BG924" i="19"/>
  <c r="BI924" i="19"/>
  <c r="F925" i="19"/>
  <c r="AA925" i="19" s="1"/>
  <c r="J925" i="19"/>
  <c r="K925" i="19"/>
  <c r="L925" i="19"/>
  <c r="M925" i="19"/>
  <c r="N925" i="19"/>
  <c r="P925" i="19"/>
  <c r="Q925" i="19"/>
  <c r="R925" i="19"/>
  <c r="S925" i="19"/>
  <c r="T925" i="19"/>
  <c r="U925" i="19"/>
  <c r="V925" i="19"/>
  <c r="W925" i="19"/>
  <c r="Y925" i="19"/>
  <c r="AB925" i="19"/>
  <c r="AD925" i="19"/>
  <c r="AE925" i="19"/>
  <c r="AG925" i="19"/>
  <c r="AH925" i="19"/>
  <c r="BC925" i="19" s="1"/>
  <c r="AL925" i="19"/>
  <c r="AM925" i="19"/>
  <c r="AN925" i="19"/>
  <c r="AO925" i="19"/>
  <c r="AP925" i="19"/>
  <c r="AR925" i="19"/>
  <c r="AS925" i="19"/>
  <c r="AT925" i="19"/>
  <c r="AU925" i="19"/>
  <c r="AV925" i="19"/>
  <c r="AW925" i="19"/>
  <c r="AX925" i="19"/>
  <c r="AY925" i="19"/>
  <c r="BA925" i="19"/>
  <c r="BD925" i="19"/>
  <c r="BF925" i="19"/>
  <c r="BG925" i="19"/>
  <c r="BI925" i="19"/>
  <c r="F926" i="19"/>
  <c r="J926" i="19"/>
  <c r="K926" i="19"/>
  <c r="L926" i="19"/>
  <c r="M926" i="19"/>
  <c r="N926" i="19"/>
  <c r="P926" i="19"/>
  <c r="Q926" i="19"/>
  <c r="R926" i="19"/>
  <c r="S926" i="19"/>
  <c r="T926" i="19"/>
  <c r="U926" i="19"/>
  <c r="V926" i="19"/>
  <c r="W926" i="19"/>
  <c r="Y926" i="19"/>
  <c r="AB926" i="19"/>
  <c r="AD926" i="19"/>
  <c r="AE926" i="19"/>
  <c r="AG926" i="19"/>
  <c r="AH926" i="19"/>
  <c r="BC926" i="19" s="1"/>
  <c r="AL926" i="19"/>
  <c r="AM926" i="19"/>
  <c r="AN926" i="19"/>
  <c r="AO926" i="19"/>
  <c r="AP926" i="19"/>
  <c r="AR926" i="19"/>
  <c r="AS926" i="19"/>
  <c r="AT926" i="19"/>
  <c r="AU926" i="19"/>
  <c r="AV926" i="19"/>
  <c r="AW926" i="19"/>
  <c r="AX926" i="19"/>
  <c r="AY926" i="19"/>
  <c r="BA926" i="19"/>
  <c r="BD926" i="19"/>
  <c r="BF926" i="19"/>
  <c r="BG926" i="19"/>
  <c r="BI926" i="19"/>
  <c r="F927" i="19"/>
  <c r="AA927" i="19" s="1"/>
  <c r="J927" i="19"/>
  <c r="K927" i="19"/>
  <c r="L927" i="19"/>
  <c r="M927" i="19"/>
  <c r="N927" i="19"/>
  <c r="P927" i="19"/>
  <c r="Q927" i="19"/>
  <c r="R927" i="19"/>
  <c r="S927" i="19"/>
  <c r="T927" i="19"/>
  <c r="U927" i="19"/>
  <c r="V927" i="19"/>
  <c r="W927" i="19"/>
  <c r="Y927" i="19"/>
  <c r="AB927" i="19"/>
  <c r="AD927" i="19"/>
  <c r="AE927" i="19"/>
  <c r="AG927" i="19"/>
  <c r="AH927" i="19"/>
  <c r="AZ927" i="19" s="1"/>
  <c r="AL927" i="19"/>
  <c r="AM927" i="19"/>
  <c r="AN927" i="19"/>
  <c r="AO927" i="19"/>
  <c r="AP927" i="19"/>
  <c r="AR927" i="19"/>
  <c r="AS927" i="19"/>
  <c r="AT927" i="19"/>
  <c r="AU927" i="19"/>
  <c r="AV927" i="19"/>
  <c r="AW927" i="19"/>
  <c r="AX927" i="19"/>
  <c r="AY927" i="19"/>
  <c r="BA927" i="19"/>
  <c r="BD927" i="19"/>
  <c r="BF927" i="19"/>
  <c r="BG927" i="19"/>
  <c r="BI927" i="19"/>
  <c r="F928" i="19"/>
  <c r="J928" i="19"/>
  <c r="K928" i="19"/>
  <c r="L928" i="19"/>
  <c r="M928" i="19"/>
  <c r="N928" i="19"/>
  <c r="P928" i="19"/>
  <c r="Q928" i="19"/>
  <c r="R928" i="19"/>
  <c r="S928" i="19"/>
  <c r="T928" i="19"/>
  <c r="U928" i="19"/>
  <c r="V928" i="19"/>
  <c r="W928" i="19"/>
  <c r="Y928" i="19"/>
  <c r="AB928" i="19"/>
  <c r="AD928" i="19"/>
  <c r="AE928" i="19"/>
  <c r="AG928" i="19"/>
  <c r="AH928" i="19"/>
  <c r="BC928" i="19" s="1"/>
  <c r="AL928" i="19"/>
  <c r="AM928" i="19"/>
  <c r="AN928" i="19"/>
  <c r="AO928" i="19"/>
  <c r="AP928" i="19"/>
  <c r="AR928" i="19"/>
  <c r="AS928" i="19"/>
  <c r="AT928" i="19"/>
  <c r="AU928" i="19"/>
  <c r="AV928" i="19"/>
  <c r="AW928" i="19"/>
  <c r="AX928" i="19"/>
  <c r="AY928" i="19"/>
  <c r="BA928" i="19"/>
  <c r="BD928" i="19"/>
  <c r="BF928" i="19"/>
  <c r="BG928" i="19"/>
  <c r="BI928" i="19"/>
  <c r="F929" i="19"/>
  <c r="J929" i="19"/>
  <c r="K929" i="19"/>
  <c r="L929" i="19"/>
  <c r="M929" i="19"/>
  <c r="N929" i="19"/>
  <c r="P929" i="19"/>
  <c r="Q929" i="19"/>
  <c r="R929" i="19"/>
  <c r="S929" i="19"/>
  <c r="T929" i="19"/>
  <c r="U929" i="19"/>
  <c r="V929" i="19"/>
  <c r="W929" i="19"/>
  <c r="Y929" i="19"/>
  <c r="AB929" i="19"/>
  <c r="AD929" i="19"/>
  <c r="AE929" i="19"/>
  <c r="AG929" i="19"/>
  <c r="AH929" i="19"/>
  <c r="BC929" i="19" s="1"/>
  <c r="AL929" i="19"/>
  <c r="AM929" i="19"/>
  <c r="AN929" i="19"/>
  <c r="AO929" i="19"/>
  <c r="AP929" i="19"/>
  <c r="AR929" i="19"/>
  <c r="AS929" i="19"/>
  <c r="AT929" i="19"/>
  <c r="AU929" i="19"/>
  <c r="AV929" i="19"/>
  <c r="AW929" i="19"/>
  <c r="AX929" i="19"/>
  <c r="AY929" i="19"/>
  <c r="BA929" i="19"/>
  <c r="BD929" i="19"/>
  <c r="BF929" i="19"/>
  <c r="BG929" i="19"/>
  <c r="BI929" i="19"/>
  <c r="F930" i="19"/>
  <c r="AA930" i="19" s="1"/>
  <c r="J930" i="19"/>
  <c r="K930" i="19"/>
  <c r="L930" i="19"/>
  <c r="M930" i="19"/>
  <c r="N930" i="19"/>
  <c r="P930" i="19"/>
  <c r="Q930" i="19"/>
  <c r="R930" i="19"/>
  <c r="S930" i="19"/>
  <c r="T930" i="19"/>
  <c r="U930" i="19"/>
  <c r="V930" i="19"/>
  <c r="W930" i="19"/>
  <c r="Y930" i="19"/>
  <c r="AB930" i="19"/>
  <c r="AD930" i="19"/>
  <c r="AE930" i="19"/>
  <c r="AG930" i="19"/>
  <c r="AH930" i="19"/>
  <c r="BC930" i="19" s="1"/>
  <c r="AL930" i="19"/>
  <c r="AM930" i="19"/>
  <c r="AN930" i="19"/>
  <c r="AO930" i="19"/>
  <c r="AP930" i="19"/>
  <c r="AR930" i="19"/>
  <c r="AS930" i="19"/>
  <c r="AT930" i="19"/>
  <c r="AU930" i="19"/>
  <c r="AV930" i="19"/>
  <c r="AW930" i="19"/>
  <c r="AX930" i="19"/>
  <c r="AY930" i="19"/>
  <c r="BA930" i="19"/>
  <c r="BD930" i="19"/>
  <c r="BF930" i="19"/>
  <c r="BG930" i="19"/>
  <c r="BI930" i="19"/>
  <c r="F931" i="19"/>
  <c r="J931" i="19"/>
  <c r="K931" i="19"/>
  <c r="L931" i="19"/>
  <c r="M931" i="19"/>
  <c r="N931" i="19"/>
  <c r="P931" i="19"/>
  <c r="Q931" i="19"/>
  <c r="R931" i="19"/>
  <c r="S931" i="19"/>
  <c r="T931" i="19"/>
  <c r="U931" i="19"/>
  <c r="V931" i="19"/>
  <c r="W931" i="19"/>
  <c r="Y931" i="19"/>
  <c r="AB931" i="19"/>
  <c r="AD931" i="19"/>
  <c r="AE931" i="19"/>
  <c r="AG931" i="19"/>
  <c r="AH931" i="19"/>
  <c r="AL931" i="19"/>
  <c r="AM931" i="19"/>
  <c r="AN931" i="19"/>
  <c r="AO931" i="19"/>
  <c r="AP931" i="19"/>
  <c r="AR931" i="19"/>
  <c r="AS931" i="19"/>
  <c r="AT931" i="19"/>
  <c r="AU931" i="19"/>
  <c r="AV931" i="19"/>
  <c r="AW931" i="19"/>
  <c r="AX931" i="19"/>
  <c r="AY931" i="19"/>
  <c r="BA931" i="19"/>
  <c r="BD931" i="19"/>
  <c r="BF931" i="19"/>
  <c r="BG931" i="19"/>
  <c r="BI931" i="19"/>
  <c r="F932" i="19"/>
  <c r="J932" i="19"/>
  <c r="K932" i="19"/>
  <c r="L932" i="19"/>
  <c r="M932" i="19"/>
  <c r="N932" i="19"/>
  <c r="P932" i="19"/>
  <c r="Q932" i="19"/>
  <c r="R932" i="19"/>
  <c r="S932" i="19"/>
  <c r="T932" i="19"/>
  <c r="U932" i="19"/>
  <c r="V932" i="19"/>
  <c r="W932" i="19"/>
  <c r="Y932" i="19"/>
  <c r="AB932" i="19"/>
  <c r="AD932" i="19"/>
  <c r="AE932" i="19"/>
  <c r="AG932" i="19"/>
  <c r="AH932" i="19"/>
  <c r="BC932" i="19" s="1"/>
  <c r="AL932" i="19"/>
  <c r="AM932" i="19"/>
  <c r="AN932" i="19"/>
  <c r="AO932" i="19"/>
  <c r="AP932" i="19"/>
  <c r="AR932" i="19"/>
  <c r="AS932" i="19"/>
  <c r="AT932" i="19"/>
  <c r="AU932" i="19"/>
  <c r="AV932" i="19"/>
  <c r="AW932" i="19"/>
  <c r="AX932" i="19"/>
  <c r="AY932" i="19"/>
  <c r="BA932" i="19"/>
  <c r="BD932" i="19"/>
  <c r="BF932" i="19"/>
  <c r="BG932" i="19"/>
  <c r="BI932" i="19"/>
  <c r="F933" i="19"/>
  <c r="J933" i="19"/>
  <c r="K933" i="19"/>
  <c r="L933" i="19"/>
  <c r="M933" i="19"/>
  <c r="N933" i="19"/>
  <c r="P933" i="19"/>
  <c r="Q933" i="19"/>
  <c r="R933" i="19"/>
  <c r="S933" i="19"/>
  <c r="T933" i="19"/>
  <c r="U933" i="19"/>
  <c r="V933" i="19"/>
  <c r="W933" i="19"/>
  <c r="Y933" i="19"/>
  <c r="AB933" i="19"/>
  <c r="AD933" i="19"/>
  <c r="AE933" i="19"/>
  <c r="AG933" i="19"/>
  <c r="AH933" i="19"/>
  <c r="AZ933" i="19" s="1"/>
  <c r="AL933" i="19"/>
  <c r="AM933" i="19"/>
  <c r="AN933" i="19"/>
  <c r="AO933" i="19"/>
  <c r="AP933" i="19"/>
  <c r="AR933" i="19"/>
  <c r="AS933" i="19"/>
  <c r="AT933" i="19"/>
  <c r="AU933" i="19"/>
  <c r="AV933" i="19"/>
  <c r="AW933" i="19"/>
  <c r="AX933" i="19"/>
  <c r="AY933" i="19"/>
  <c r="BA933" i="19"/>
  <c r="BD933" i="19"/>
  <c r="BF933" i="19"/>
  <c r="BG933" i="19"/>
  <c r="BI933" i="19"/>
  <c r="F934" i="19"/>
  <c r="X934" i="19" s="1"/>
  <c r="J934" i="19"/>
  <c r="K934" i="19"/>
  <c r="L934" i="19"/>
  <c r="M934" i="19"/>
  <c r="N934" i="19"/>
  <c r="P934" i="19"/>
  <c r="Q934" i="19"/>
  <c r="R934" i="19"/>
  <c r="S934" i="19"/>
  <c r="T934" i="19"/>
  <c r="U934" i="19"/>
  <c r="V934" i="19"/>
  <c r="W934" i="19"/>
  <c r="Y934" i="19"/>
  <c r="AB934" i="19"/>
  <c r="AD934" i="19"/>
  <c r="AE934" i="19"/>
  <c r="AG934" i="19"/>
  <c r="AH934" i="19"/>
  <c r="BC934" i="19" s="1"/>
  <c r="AL934" i="19"/>
  <c r="AM934" i="19"/>
  <c r="AN934" i="19"/>
  <c r="AO934" i="19"/>
  <c r="AP934" i="19"/>
  <c r="AR934" i="19"/>
  <c r="AS934" i="19"/>
  <c r="AT934" i="19"/>
  <c r="AU934" i="19"/>
  <c r="AV934" i="19"/>
  <c r="AW934" i="19"/>
  <c r="AX934" i="19"/>
  <c r="AY934" i="19"/>
  <c r="BA934" i="19"/>
  <c r="BD934" i="19"/>
  <c r="BF934" i="19"/>
  <c r="BG934" i="19"/>
  <c r="BI934" i="19"/>
  <c r="F935" i="19"/>
  <c r="AA935" i="19" s="1"/>
  <c r="J935" i="19"/>
  <c r="K935" i="19"/>
  <c r="L935" i="19"/>
  <c r="M935" i="19"/>
  <c r="N935" i="19"/>
  <c r="P935" i="19"/>
  <c r="Q935" i="19"/>
  <c r="R935" i="19"/>
  <c r="S935" i="19"/>
  <c r="T935" i="19"/>
  <c r="U935" i="19"/>
  <c r="V935" i="19"/>
  <c r="W935" i="19"/>
  <c r="Y935" i="19"/>
  <c r="AB935" i="19"/>
  <c r="AD935" i="19"/>
  <c r="AE935" i="19"/>
  <c r="AG935" i="19"/>
  <c r="AH935" i="19"/>
  <c r="AL935" i="19"/>
  <c r="AM935" i="19"/>
  <c r="AN935" i="19"/>
  <c r="AO935" i="19"/>
  <c r="AP935" i="19"/>
  <c r="AR935" i="19"/>
  <c r="AS935" i="19"/>
  <c r="AT935" i="19"/>
  <c r="AU935" i="19"/>
  <c r="AV935" i="19"/>
  <c r="AW935" i="19"/>
  <c r="AX935" i="19"/>
  <c r="AY935" i="19"/>
  <c r="BA935" i="19"/>
  <c r="BD935" i="19"/>
  <c r="BF935" i="19"/>
  <c r="BG935" i="19"/>
  <c r="BI935" i="19"/>
  <c r="F936" i="19"/>
  <c r="AA936" i="19" s="1"/>
  <c r="J936" i="19"/>
  <c r="K936" i="19"/>
  <c r="L936" i="19"/>
  <c r="M936" i="19"/>
  <c r="N936" i="19"/>
  <c r="P936" i="19"/>
  <c r="Q936" i="19"/>
  <c r="R936" i="19"/>
  <c r="S936" i="19"/>
  <c r="T936" i="19"/>
  <c r="U936" i="19"/>
  <c r="V936" i="19"/>
  <c r="W936" i="19"/>
  <c r="Y936" i="19"/>
  <c r="AB936" i="19"/>
  <c r="AD936" i="19"/>
  <c r="AE936" i="19"/>
  <c r="AG936" i="19"/>
  <c r="AH936" i="19"/>
  <c r="AL936" i="19"/>
  <c r="AM936" i="19"/>
  <c r="AN936" i="19"/>
  <c r="AO936" i="19"/>
  <c r="AP936" i="19"/>
  <c r="AR936" i="19"/>
  <c r="AS936" i="19"/>
  <c r="AT936" i="19"/>
  <c r="AU936" i="19"/>
  <c r="AV936" i="19"/>
  <c r="AW936" i="19"/>
  <c r="AX936" i="19"/>
  <c r="AY936" i="19"/>
  <c r="BA936" i="19"/>
  <c r="BD936" i="19"/>
  <c r="BF936" i="19"/>
  <c r="BG936" i="19"/>
  <c r="BI936" i="19"/>
  <c r="F937" i="19"/>
  <c r="AA937" i="19" s="1"/>
  <c r="J937" i="19"/>
  <c r="K937" i="19"/>
  <c r="L937" i="19"/>
  <c r="M937" i="19"/>
  <c r="N937" i="19"/>
  <c r="P937" i="19"/>
  <c r="Q937" i="19"/>
  <c r="R937" i="19"/>
  <c r="S937" i="19"/>
  <c r="T937" i="19"/>
  <c r="U937" i="19"/>
  <c r="V937" i="19"/>
  <c r="W937" i="19"/>
  <c r="Y937" i="19"/>
  <c r="AB937" i="19"/>
  <c r="AD937" i="19"/>
  <c r="AE937" i="19"/>
  <c r="AG937" i="19"/>
  <c r="AH937" i="19"/>
  <c r="AZ937" i="19" s="1"/>
  <c r="AL937" i="19"/>
  <c r="AM937" i="19"/>
  <c r="AN937" i="19"/>
  <c r="AO937" i="19"/>
  <c r="AP937" i="19"/>
  <c r="AR937" i="19"/>
  <c r="AS937" i="19"/>
  <c r="AT937" i="19"/>
  <c r="AU937" i="19"/>
  <c r="AV937" i="19"/>
  <c r="AW937" i="19"/>
  <c r="AX937" i="19"/>
  <c r="AY937" i="19"/>
  <c r="BA937" i="19"/>
  <c r="BD937" i="19"/>
  <c r="BF937" i="19"/>
  <c r="BG937" i="19"/>
  <c r="BI937" i="19"/>
  <c r="F938" i="19"/>
  <c r="J938" i="19"/>
  <c r="K938" i="19"/>
  <c r="L938" i="19"/>
  <c r="M938" i="19"/>
  <c r="N938" i="19"/>
  <c r="P938" i="19"/>
  <c r="Q938" i="19"/>
  <c r="R938" i="19"/>
  <c r="S938" i="19"/>
  <c r="T938" i="19"/>
  <c r="U938" i="19"/>
  <c r="V938" i="19"/>
  <c r="W938" i="19"/>
  <c r="Y938" i="19"/>
  <c r="AB938" i="19"/>
  <c r="AD938" i="19"/>
  <c r="AE938" i="19"/>
  <c r="AG938" i="19"/>
  <c r="AH938" i="19"/>
  <c r="BC938" i="19" s="1"/>
  <c r="AL938" i="19"/>
  <c r="AM938" i="19"/>
  <c r="AN938" i="19"/>
  <c r="AO938" i="19"/>
  <c r="AP938" i="19"/>
  <c r="AR938" i="19"/>
  <c r="AS938" i="19"/>
  <c r="AT938" i="19"/>
  <c r="AU938" i="19"/>
  <c r="AV938" i="19"/>
  <c r="AW938" i="19"/>
  <c r="AX938" i="19"/>
  <c r="AY938" i="19"/>
  <c r="BA938" i="19"/>
  <c r="BD938" i="19"/>
  <c r="BF938" i="19"/>
  <c r="BG938" i="19"/>
  <c r="BI938" i="19"/>
  <c r="F939" i="19"/>
  <c r="AA939" i="19" s="1"/>
  <c r="J939" i="19"/>
  <c r="K939" i="19"/>
  <c r="L939" i="19"/>
  <c r="M939" i="19"/>
  <c r="N939" i="19"/>
  <c r="P939" i="19"/>
  <c r="Q939" i="19"/>
  <c r="R939" i="19"/>
  <c r="S939" i="19"/>
  <c r="T939" i="19"/>
  <c r="U939" i="19"/>
  <c r="V939" i="19"/>
  <c r="W939" i="19"/>
  <c r="Y939" i="19"/>
  <c r="AB939" i="19"/>
  <c r="AD939" i="19"/>
  <c r="AE939" i="19"/>
  <c r="AG939" i="19"/>
  <c r="AH939" i="19"/>
  <c r="AZ939" i="19" s="1"/>
  <c r="AL939" i="19"/>
  <c r="AM939" i="19"/>
  <c r="AN939" i="19"/>
  <c r="AO939" i="19"/>
  <c r="AP939" i="19"/>
  <c r="AR939" i="19"/>
  <c r="AS939" i="19"/>
  <c r="AT939" i="19"/>
  <c r="AU939" i="19"/>
  <c r="AV939" i="19"/>
  <c r="AW939" i="19"/>
  <c r="AX939" i="19"/>
  <c r="AY939" i="19"/>
  <c r="BA939" i="19"/>
  <c r="BD939" i="19"/>
  <c r="BF939" i="19"/>
  <c r="BG939" i="19"/>
  <c r="BI939" i="19"/>
  <c r="F940" i="19"/>
  <c r="AA940" i="19" s="1"/>
  <c r="J940" i="19"/>
  <c r="K940" i="19"/>
  <c r="L940" i="19"/>
  <c r="M940" i="19"/>
  <c r="N940" i="19"/>
  <c r="P940" i="19"/>
  <c r="Q940" i="19"/>
  <c r="R940" i="19"/>
  <c r="S940" i="19"/>
  <c r="T940" i="19"/>
  <c r="U940" i="19"/>
  <c r="V940" i="19"/>
  <c r="W940" i="19"/>
  <c r="Y940" i="19"/>
  <c r="AB940" i="19"/>
  <c r="AD940" i="19"/>
  <c r="AE940" i="19"/>
  <c r="AG940" i="19"/>
  <c r="AH940" i="19"/>
  <c r="BC940" i="19" s="1"/>
  <c r="AL940" i="19"/>
  <c r="AM940" i="19"/>
  <c r="AN940" i="19"/>
  <c r="AO940" i="19"/>
  <c r="AP940" i="19"/>
  <c r="AR940" i="19"/>
  <c r="AS940" i="19"/>
  <c r="AT940" i="19"/>
  <c r="AU940" i="19"/>
  <c r="AV940" i="19"/>
  <c r="AW940" i="19"/>
  <c r="AX940" i="19"/>
  <c r="AY940" i="19"/>
  <c r="BA940" i="19"/>
  <c r="BD940" i="19"/>
  <c r="BF940" i="19"/>
  <c r="BG940" i="19"/>
  <c r="BI940" i="19"/>
  <c r="F941" i="19"/>
  <c r="AA941" i="19" s="1"/>
  <c r="J941" i="19"/>
  <c r="K941" i="19"/>
  <c r="L941" i="19"/>
  <c r="M941" i="19"/>
  <c r="N941" i="19"/>
  <c r="P941" i="19"/>
  <c r="Q941" i="19"/>
  <c r="R941" i="19"/>
  <c r="S941" i="19"/>
  <c r="T941" i="19"/>
  <c r="U941" i="19"/>
  <c r="V941" i="19"/>
  <c r="W941" i="19"/>
  <c r="Y941" i="19"/>
  <c r="AB941" i="19"/>
  <c r="AD941" i="19"/>
  <c r="AE941" i="19"/>
  <c r="AG941" i="19"/>
  <c r="AH941" i="19"/>
  <c r="BC941" i="19" s="1"/>
  <c r="AL941" i="19"/>
  <c r="AM941" i="19"/>
  <c r="AN941" i="19"/>
  <c r="AO941" i="19"/>
  <c r="AP941" i="19"/>
  <c r="AR941" i="19"/>
  <c r="AS941" i="19"/>
  <c r="AT941" i="19"/>
  <c r="AU941" i="19"/>
  <c r="AV941" i="19"/>
  <c r="AW941" i="19"/>
  <c r="AX941" i="19"/>
  <c r="AY941" i="19"/>
  <c r="BA941" i="19"/>
  <c r="BD941" i="19"/>
  <c r="BF941" i="19"/>
  <c r="BG941" i="19"/>
  <c r="BI941" i="19"/>
  <c r="F942" i="19"/>
  <c r="AA942" i="19" s="1"/>
  <c r="J942" i="19"/>
  <c r="K942" i="19"/>
  <c r="L942" i="19"/>
  <c r="M942" i="19"/>
  <c r="N942" i="19"/>
  <c r="P942" i="19"/>
  <c r="Q942" i="19"/>
  <c r="R942" i="19"/>
  <c r="S942" i="19"/>
  <c r="T942" i="19"/>
  <c r="U942" i="19"/>
  <c r="V942" i="19"/>
  <c r="W942" i="19"/>
  <c r="Y942" i="19"/>
  <c r="AB942" i="19"/>
  <c r="AD942" i="19"/>
  <c r="AE942" i="19"/>
  <c r="AG942" i="19"/>
  <c r="AH942" i="19"/>
  <c r="BC942" i="19" s="1"/>
  <c r="AL942" i="19"/>
  <c r="AM942" i="19"/>
  <c r="AN942" i="19"/>
  <c r="AO942" i="19"/>
  <c r="AP942" i="19"/>
  <c r="AR942" i="19"/>
  <c r="AS942" i="19"/>
  <c r="AT942" i="19"/>
  <c r="AU942" i="19"/>
  <c r="AV942" i="19"/>
  <c r="AW942" i="19"/>
  <c r="AX942" i="19"/>
  <c r="AY942" i="19"/>
  <c r="BA942" i="19"/>
  <c r="BD942" i="19"/>
  <c r="BF942" i="19"/>
  <c r="BG942" i="19"/>
  <c r="BI942" i="19"/>
  <c r="F943" i="19"/>
  <c r="AA943" i="19" s="1"/>
  <c r="J943" i="19"/>
  <c r="K943" i="19"/>
  <c r="L943" i="19"/>
  <c r="M943" i="19"/>
  <c r="N943" i="19"/>
  <c r="P943" i="19"/>
  <c r="Q943" i="19"/>
  <c r="R943" i="19"/>
  <c r="S943" i="19"/>
  <c r="T943" i="19"/>
  <c r="U943" i="19"/>
  <c r="V943" i="19"/>
  <c r="W943" i="19"/>
  <c r="Y943" i="19"/>
  <c r="AB943" i="19"/>
  <c r="AD943" i="19"/>
  <c r="AE943" i="19"/>
  <c r="AG943" i="19"/>
  <c r="AH943" i="19"/>
  <c r="AZ943" i="19" s="1"/>
  <c r="AL943" i="19"/>
  <c r="AM943" i="19"/>
  <c r="AN943" i="19"/>
  <c r="AO943" i="19"/>
  <c r="AP943" i="19"/>
  <c r="AR943" i="19"/>
  <c r="AS943" i="19"/>
  <c r="AT943" i="19"/>
  <c r="AU943" i="19"/>
  <c r="AV943" i="19"/>
  <c r="AW943" i="19"/>
  <c r="AX943" i="19"/>
  <c r="AY943" i="19"/>
  <c r="BA943" i="19"/>
  <c r="BD943" i="19"/>
  <c r="BF943" i="19"/>
  <c r="BG943" i="19"/>
  <c r="BI943" i="19"/>
  <c r="F944" i="19"/>
  <c r="AA944" i="19" s="1"/>
  <c r="J944" i="19"/>
  <c r="K944" i="19"/>
  <c r="L944" i="19"/>
  <c r="M944" i="19"/>
  <c r="N944" i="19"/>
  <c r="P944" i="19"/>
  <c r="Q944" i="19"/>
  <c r="R944" i="19"/>
  <c r="S944" i="19"/>
  <c r="T944" i="19"/>
  <c r="U944" i="19"/>
  <c r="V944" i="19"/>
  <c r="W944" i="19"/>
  <c r="Y944" i="19"/>
  <c r="AB944" i="19"/>
  <c r="AD944" i="19"/>
  <c r="AE944" i="19"/>
  <c r="AG944" i="19"/>
  <c r="AH944" i="19"/>
  <c r="BC944" i="19" s="1"/>
  <c r="AL944" i="19"/>
  <c r="AM944" i="19"/>
  <c r="AN944" i="19"/>
  <c r="AO944" i="19"/>
  <c r="AP944" i="19"/>
  <c r="AR944" i="19"/>
  <c r="AS944" i="19"/>
  <c r="AT944" i="19"/>
  <c r="AU944" i="19"/>
  <c r="AV944" i="19"/>
  <c r="AW944" i="19"/>
  <c r="AX944" i="19"/>
  <c r="AY944" i="19"/>
  <c r="BA944" i="19"/>
  <c r="BD944" i="19"/>
  <c r="BF944" i="19"/>
  <c r="BG944" i="19"/>
  <c r="BI944" i="19"/>
  <c r="F945" i="19"/>
  <c r="J945" i="19"/>
  <c r="K945" i="19"/>
  <c r="L945" i="19"/>
  <c r="M945" i="19"/>
  <c r="N945" i="19"/>
  <c r="P945" i="19"/>
  <c r="Q945" i="19"/>
  <c r="R945" i="19"/>
  <c r="S945" i="19"/>
  <c r="T945" i="19"/>
  <c r="U945" i="19"/>
  <c r="V945" i="19"/>
  <c r="W945" i="19"/>
  <c r="Y945" i="19"/>
  <c r="AB945" i="19"/>
  <c r="AD945" i="19"/>
  <c r="AE945" i="19"/>
  <c r="AG945" i="19"/>
  <c r="AH945" i="19"/>
  <c r="AZ945" i="19" s="1"/>
  <c r="AL945" i="19"/>
  <c r="AM945" i="19"/>
  <c r="AN945" i="19"/>
  <c r="AO945" i="19"/>
  <c r="AP945" i="19"/>
  <c r="AR945" i="19"/>
  <c r="AS945" i="19"/>
  <c r="AT945" i="19"/>
  <c r="AU945" i="19"/>
  <c r="AV945" i="19"/>
  <c r="AW945" i="19"/>
  <c r="AX945" i="19"/>
  <c r="AY945" i="19"/>
  <c r="BA945" i="19"/>
  <c r="BD945" i="19"/>
  <c r="BF945" i="19"/>
  <c r="BG945" i="19"/>
  <c r="BI945" i="19"/>
  <c r="F946" i="19"/>
  <c r="AA946" i="19" s="1"/>
  <c r="J946" i="19"/>
  <c r="K946" i="19"/>
  <c r="L946" i="19"/>
  <c r="M946" i="19"/>
  <c r="N946" i="19"/>
  <c r="P946" i="19"/>
  <c r="Q946" i="19"/>
  <c r="R946" i="19"/>
  <c r="S946" i="19"/>
  <c r="T946" i="19"/>
  <c r="U946" i="19"/>
  <c r="V946" i="19"/>
  <c r="W946" i="19"/>
  <c r="Y946" i="19"/>
  <c r="AB946" i="19"/>
  <c r="AD946" i="19"/>
  <c r="AE946" i="19"/>
  <c r="AG946" i="19"/>
  <c r="AH946" i="19"/>
  <c r="BC946" i="19" s="1"/>
  <c r="AL946" i="19"/>
  <c r="AM946" i="19"/>
  <c r="AN946" i="19"/>
  <c r="AO946" i="19"/>
  <c r="AP946" i="19"/>
  <c r="AR946" i="19"/>
  <c r="AS946" i="19"/>
  <c r="AT946" i="19"/>
  <c r="AU946" i="19"/>
  <c r="AV946" i="19"/>
  <c r="AW946" i="19"/>
  <c r="AX946" i="19"/>
  <c r="AY946" i="19"/>
  <c r="BA946" i="19"/>
  <c r="BD946" i="19"/>
  <c r="BF946" i="19"/>
  <c r="BG946" i="19"/>
  <c r="BI946" i="19"/>
  <c r="F947" i="19"/>
  <c r="AA947" i="19" s="1"/>
  <c r="J947" i="19"/>
  <c r="K947" i="19"/>
  <c r="L947" i="19"/>
  <c r="M947" i="19"/>
  <c r="N947" i="19"/>
  <c r="P947" i="19"/>
  <c r="Q947" i="19"/>
  <c r="R947" i="19"/>
  <c r="S947" i="19"/>
  <c r="T947" i="19"/>
  <c r="U947" i="19"/>
  <c r="V947" i="19"/>
  <c r="W947" i="19"/>
  <c r="Y947" i="19"/>
  <c r="AB947" i="19"/>
  <c r="AD947" i="19"/>
  <c r="AE947" i="19"/>
  <c r="AG947" i="19"/>
  <c r="AH947" i="19"/>
  <c r="AZ947" i="19" s="1"/>
  <c r="AL947" i="19"/>
  <c r="AM947" i="19"/>
  <c r="AN947" i="19"/>
  <c r="AO947" i="19"/>
  <c r="AP947" i="19"/>
  <c r="AR947" i="19"/>
  <c r="AS947" i="19"/>
  <c r="AT947" i="19"/>
  <c r="AU947" i="19"/>
  <c r="AV947" i="19"/>
  <c r="AW947" i="19"/>
  <c r="AX947" i="19"/>
  <c r="AY947" i="19"/>
  <c r="BA947" i="19"/>
  <c r="BD947" i="19"/>
  <c r="BF947" i="19"/>
  <c r="BG947" i="19"/>
  <c r="BI947" i="19"/>
  <c r="F948" i="19"/>
  <c r="AA948" i="19" s="1"/>
  <c r="J948" i="19"/>
  <c r="K948" i="19"/>
  <c r="L948" i="19"/>
  <c r="M948" i="19"/>
  <c r="N948" i="19"/>
  <c r="P948" i="19"/>
  <c r="Q948" i="19"/>
  <c r="R948" i="19"/>
  <c r="S948" i="19"/>
  <c r="T948" i="19"/>
  <c r="U948" i="19"/>
  <c r="V948" i="19"/>
  <c r="W948" i="19"/>
  <c r="Y948" i="19"/>
  <c r="AB948" i="19"/>
  <c r="AD948" i="19"/>
  <c r="AE948" i="19"/>
  <c r="AG948" i="19"/>
  <c r="AH948" i="19"/>
  <c r="BC948" i="19" s="1"/>
  <c r="AL948" i="19"/>
  <c r="AM948" i="19"/>
  <c r="AN948" i="19"/>
  <c r="AO948" i="19"/>
  <c r="AP948" i="19"/>
  <c r="AR948" i="19"/>
  <c r="AS948" i="19"/>
  <c r="AT948" i="19"/>
  <c r="AU948" i="19"/>
  <c r="AV948" i="19"/>
  <c r="AW948" i="19"/>
  <c r="AX948" i="19"/>
  <c r="AY948" i="19"/>
  <c r="BA948" i="19"/>
  <c r="BD948" i="19"/>
  <c r="BF948" i="19"/>
  <c r="BG948" i="19"/>
  <c r="BI948" i="19"/>
  <c r="F949" i="19"/>
  <c r="J949" i="19"/>
  <c r="K949" i="19"/>
  <c r="L949" i="19"/>
  <c r="M949" i="19"/>
  <c r="N949" i="19"/>
  <c r="P949" i="19"/>
  <c r="Q949" i="19"/>
  <c r="R949" i="19"/>
  <c r="S949" i="19"/>
  <c r="T949" i="19"/>
  <c r="U949" i="19"/>
  <c r="V949" i="19"/>
  <c r="W949" i="19"/>
  <c r="Y949" i="19"/>
  <c r="AB949" i="19"/>
  <c r="AD949" i="19"/>
  <c r="AE949" i="19"/>
  <c r="AG949" i="19"/>
  <c r="AH949" i="19"/>
  <c r="AZ949" i="19" s="1"/>
  <c r="AL949" i="19"/>
  <c r="AM949" i="19"/>
  <c r="AN949" i="19"/>
  <c r="AO949" i="19"/>
  <c r="AP949" i="19"/>
  <c r="AR949" i="19"/>
  <c r="AS949" i="19"/>
  <c r="AT949" i="19"/>
  <c r="AU949" i="19"/>
  <c r="AV949" i="19"/>
  <c r="AW949" i="19"/>
  <c r="AX949" i="19"/>
  <c r="AY949" i="19"/>
  <c r="BA949" i="19"/>
  <c r="BD949" i="19"/>
  <c r="BF949" i="19"/>
  <c r="BG949" i="19"/>
  <c r="BI949" i="19"/>
  <c r="F950" i="19"/>
  <c r="J950" i="19"/>
  <c r="K950" i="19"/>
  <c r="L950" i="19"/>
  <c r="M950" i="19"/>
  <c r="N950" i="19"/>
  <c r="P950" i="19"/>
  <c r="Q950" i="19"/>
  <c r="R950" i="19"/>
  <c r="S950" i="19"/>
  <c r="T950" i="19"/>
  <c r="U950" i="19"/>
  <c r="V950" i="19"/>
  <c r="W950" i="19"/>
  <c r="Y950" i="19"/>
  <c r="AB950" i="19"/>
  <c r="AD950" i="19"/>
  <c r="AE950" i="19"/>
  <c r="AG950" i="19"/>
  <c r="AH950" i="19"/>
  <c r="BC950" i="19" s="1"/>
  <c r="AL950" i="19"/>
  <c r="AM950" i="19"/>
  <c r="AN950" i="19"/>
  <c r="AO950" i="19"/>
  <c r="AP950" i="19"/>
  <c r="AR950" i="19"/>
  <c r="AS950" i="19"/>
  <c r="AT950" i="19"/>
  <c r="AU950" i="19"/>
  <c r="AV950" i="19"/>
  <c r="AW950" i="19"/>
  <c r="AX950" i="19"/>
  <c r="AY950" i="19"/>
  <c r="BA950" i="19"/>
  <c r="BD950" i="19"/>
  <c r="BF950" i="19"/>
  <c r="BG950" i="19"/>
  <c r="BI950" i="19"/>
  <c r="F951" i="19"/>
  <c r="AA951" i="19" s="1"/>
  <c r="J951" i="19"/>
  <c r="K951" i="19"/>
  <c r="L951" i="19"/>
  <c r="M951" i="19"/>
  <c r="N951" i="19"/>
  <c r="P951" i="19"/>
  <c r="Q951" i="19"/>
  <c r="R951" i="19"/>
  <c r="S951" i="19"/>
  <c r="T951" i="19"/>
  <c r="U951" i="19"/>
  <c r="V951" i="19"/>
  <c r="W951" i="19"/>
  <c r="Y951" i="19"/>
  <c r="AB951" i="19"/>
  <c r="AD951" i="19"/>
  <c r="AE951" i="19"/>
  <c r="AG951" i="19"/>
  <c r="AH951" i="19"/>
  <c r="AZ951" i="19" s="1"/>
  <c r="AL951" i="19"/>
  <c r="AM951" i="19"/>
  <c r="AN951" i="19"/>
  <c r="AO951" i="19"/>
  <c r="AP951" i="19"/>
  <c r="AR951" i="19"/>
  <c r="AS951" i="19"/>
  <c r="AT951" i="19"/>
  <c r="AU951" i="19"/>
  <c r="AV951" i="19"/>
  <c r="AW951" i="19"/>
  <c r="AX951" i="19"/>
  <c r="AY951" i="19"/>
  <c r="BA951" i="19"/>
  <c r="BD951" i="19"/>
  <c r="BF951" i="19"/>
  <c r="BG951" i="19"/>
  <c r="BI951" i="19"/>
  <c r="F952" i="19"/>
  <c r="AA952" i="19" s="1"/>
  <c r="J952" i="19"/>
  <c r="K952" i="19"/>
  <c r="L952" i="19"/>
  <c r="M952" i="19"/>
  <c r="N952" i="19"/>
  <c r="P952" i="19"/>
  <c r="Q952" i="19"/>
  <c r="R952" i="19"/>
  <c r="S952" i="19"/>
  <c r="T952" i="19"/>
  <c r="U952" i="19"/>
  <c r="V952" i="19"/>
  <c r="W952" i="19"/>
  <c r="Y952" i="19"/>
  <c r="AB952" i="19"/>
  <c r="AD952" i="19"/>
  <c r="AE952" i="19"/>
  <c r="AG952" i="19"/>
  <c r="AH952" i="19"/>
  <c r="AL952" i="19"/>
  <c r="AM952" i="19"/>
  <c r="AN952" i="19"/>
  <c r="AO952" i="19"/>
  <c r="AP952" i="19"/>
  <c r="AR952" i="19"/>
  <c r="AS952" i="19"/>
  <c r="AT952" i="19"/>
  <c r="AU952" i="19"/>
  <c r="AV952" i="19"/>
  <c r="AW952" i="19"/>
  <c r="AX952" i="19"/>
  <c r="AY952" i="19"/>
  <c r="BA952" i="19"/>
  <c r="BD952" i="19"/>
  <c r="BF952" i="19"/>
  <c r="BG952" i="19"/>
  <c r="BI952" i="19"/>
  <c r="F953" i="19"/>
  <c r="AA953" i="19" s="1"/>
  <c r="J953" i="19"/>
  <c r="K953" i="19"/>
  <c r="L953" i="19"/>
  <c r="M953" i="19"/>
  <c r="N953" i="19"/>
  <c r="P953" i="19"/>
  <c r="Q953" i="19"/>
  <c r="R953" i="19"/>
  <c r="S953" i="19"/>
  <c r="T953" i="19"/>
  <c r="U953" i="19"/>
  <c r="V953" i="19"/>
  <c r="W953" i="19"/>
  <c r="Y953" i="19"/>
  <c r="AB953" i="19"/>
  <c r="AD953" i="19"/>
  <c r="AE953" i="19"/>
  <c r="AG953" i="19"/>
  <c r="AH953" i="19"/>
  <c r="AZ953" i="19" s="1"/>
  <c r="AL953" i="19"/>
  <c r="AM953" i="19"/>
  <c r="AN953" i="19"/>
  <c r="AO953" i="19"/>
  <c r="AP953" i="19"/>
  <c r="AR953" i="19"/>
  <c r="AS953" i="19"/>
  <c r="AT953" i="19"/>
  <c r="AU953" i="19"/>
  <c r="AV953" i="19"/>
  <c r="AW953" i="19"/>
  <c r="AX953" i="19"/>
  <c r="AY953" i="19"/>
  <c r="BA953" i="19"/>
  <c r="BD953" i="19"/>
  <c r="BF953" i="19"/>
  <c r="BG953" i="19"/>
  <c r="BI953" i="19"/>
  <c r="F954" i="19"/>
  <c r="AA954" i="19" s="1"/>
  <c r="J954" i="19"/>
  <c r="K954" i="19"/>
  <c r="L954" i="19"/>
  <c r="M954" i="19"/>
  <c r="N954" i="19"/>
  <c r="P954" i="19"/>
  <c r="Q954" i="19"/>
  <c r="R954" i="19"/>
  <c r="S954" i="19"/>
  <c r="T954" i="19"/>
  <c r="U954" i="19"/>
  <c r="V954" i="19"/>
  <c r="W954" i="19"/>
  <c r="Y954" i="19"/>
  <c r="AB954" i="19"/>
  <c r="AD954" i="19"/>
  <c r="AE954" i="19"/>
  <c r="AG954" i="19"/>
  <c r="AH954" i="19"/>
  <c r="BC954" i="19" s="1"/>
  <c r="AL954" i="19"/>
  <c r="AM954" i="19"/>
  <c r="AN954" i="19"/>
  <c r="AO954" i="19"/>
  <c r="AP954" i="19"/>
  <c r="AR954" i="19"/>
  <c r="AS954" i="19"/>
  <c r="AT954" i="19"/>
  <c r="AU954" i="19"/>
  <c r="AV954" i="19"/>
  <c r="AW954" i="19"/>
  <c r="AX954" i="19"/>
  <c r="AY954" i="19"/>
  <c r="BA954" i="19"/>
  <c r="BD954" i="19"/>
  <c r="BF954" i="19"/>
  <c r="BG954" i="19"/>
  <c r="BI954" i="19"/>
  <c r="F955" i="19"/>
  <c r="J955" i="19"/>
  <c r="K955" i="19"/>
  <c r="L955" i="19"/>
  <c r="M955" i="19"/>
  <c r="N955" i="19"/>
  <c r="P955" i="19"/>
  <c r="Q955" i="19"/>
  <c r="R955" i="19"/>
  <c r="S955" i="19"/>
  <c r="T955" i="19"/>
  <c r="U955" i="19"/>
  <c r="V955" i="19"/>
  <c r="W955" i="19"/>
  <c r="Y955" i="19"/>
  <c r="AB955" i="19"/>
  <c r="AD955" i="19"/>
  <c r="AE955" i="19"/>
  <c r="AG955" i="19"/>
  <c r="AH955" i="19"/>
  <c r="AZ955" i="19" s="1"/>
  <c r="AL955" i="19"/>
  <c r="AM955" i="19"/>
  <c r="AN955" i="19"/>
  <c r="AO955" i="19"/>
  <c r="AP955" i="19"/>
  <c r="AR955" i="19"/>
  <c r="AS955" i="19"/>
  <c r="AT955" i="19"/>
  <c r="AU955" i="19"/>
  <c r="AV955" i="19"/>
  <c r="AW955" i="19"/>
  <c r="AX955" i="19"/>
  <c r="AY955" i="19"/>
  <c r="BA955" i="19"/>
  <c r="BD955" i="19"/>
  <c r="BF955" i="19"/>
  <c r="BG955" i="19"/>
  <c r="BI955" i="19"/>
  <c r="F956" i="19"/>
  <c r="J956" i="19"/>
  <c r="K956" i="19"/>
  <c r="L956" i="19"/>
  <c r="M956" i="19"/>
  <c r="N956" i="19"/>
  <c r="P956" i="19"/>
  <c r="Q956" i="19"/>
  <c r="R956" i="19"/>
  <c r="S956" i="19"/>
  <c r="T956" i="19"/>
  <c r="U956" i="19"/>
  <c r="V956" i="19"/>
  <c r="W956" i="19"/>
  <c r="Y956" i="19"/>
  <c r="AB956" i="19"/>
  <c r="AD956" i="19"/>
  <c r="AE956" i="19"/>
  <c r="AG956" i="19"/>
  <c r="AH956" i="19"/>
  <c r="BC956" i="19" s="1"/>
  <c r="AL956" i="19"/>
  <c r="AM956" i="19"/>
  <c r="AN956" i="19"/>
  <c r="AO956" i="19"/>
  <c r="AP956" i="19"/>
  <c r="AR956" i="19"/>
  <c r="AS956" i="19"/>
  <c r="AT956" i="19"/>
  <c r="AU956" i="19"/>
  <c r="AV956" i="19"/>
  <c r="AW956" i="19"/>
  <c r="AX956" i="19"/>
  <c r="AY956" i="19"/>
  <c r="BA956" i="19"/>
  <c r="BD956" i="19"/>
  <c r="BF956" i="19"/>
  <c r="BG956" i="19"/>
  <c r="BI956" i="19"/>
  <c r="F957" i="19"/>
  <c r="AA957" i="19" s="1"/>
  <c r="J957" i="19"/>
  <c r="K957" i="19"/>
  <c r="L957" i="19"/>
  <c r="M957" i="19"/>
  <c r="N957" i="19"/>
  <c r="P957" i="19"/>
  <c r="Q957" i="19"/>
  <c r="R957" i="19"/>
  <c r="S957" i="19"/>
  <c r="T957" i="19"/>
  <c r="U957" i="19"/>
  <c r="V957" i="19"/>
  <c r="W957" i="19"/>
  <c r="Y957" i="19"/>
  <c r="AB957" i="19"/>
  <c r="AD957" i="19"/>
  <c r="AE957" i="19"/>
  <c r="AG957" i="19"/>
  <c r="AH957" i="19"/>
  <c r="BC957" i="19" s="1"/>
  <c r="AL957" i="19"/>
  <c r="AM957" i="19"/>
  <c r="AN957" i="19"/>
  <c r="AO957" i="19"/>
  <c r="AP957" i="19"/>
  <c r="AR957" i="19"/>
  <c r="AS957" i="19"/>
  <c r="AT957" i="19"/>
  <c r="AU957" i="19"/>
  <c r="AV957" i="19"/>
  <c r="AW957" i="19"/>
  <c r="AX957" i="19"/>
  <c r="AY957" i="19"/>
  <c r="BA957" i="19"/>
  <c r="BD957" i="19"/>
  <c r="BF957" i="19"/>
  <c r="BG957" i="19"/>
  <c r="BI957" i="19"/>
  <c r="F958" i="19"/>
  <c r="J958" i="19"/>
  <c r="K958" i="19"/>
  <c r="L958" i="19"/>
  <c r="M958" i="19"/>
  <c r="N958" i="19"/>
  <c r="P958" i="19"/>
  <c r="Q958" i="19"/>
  <c r="R958" i="19"/>
  <c r="S958" i="19"/>
  <c r="T958" i="19"/>
  <c r="U958" i="19"/>
  <c r="V958" i="19"/>
  <c r="W958" i="19"/>
  <c r="Y958" i="19"/>
  <c r="AB958" i="19"/>
  <c r="AD958" i="19"/>
  <c r="AE958" i="19"/>
  <c r="AG958" i="19"/>
  <c r="AH958" i="19"/>
  <c r="BC958" i="19" s="1"/>
  <c r="AL958" i="19"/>
  <c r="AM958" i="19"/>
  <c r="AN958" i="19"/>
  <c r="AO958" i="19"/>
  <c r="AP958" i="19"/>
  <c r="AR958" i="19"/>
  <c r="AS958" i="19"/>
  <c r="AT958" i="19"/>
  <c r="AU958" i="19"/>
  <c r="AV958" i="19"/>
  <c r="AW958" i="19"/>
  <c r="AX958" i="19"/>
  <c r="AY958" i="19"/>
  <c r="BA958" i="19"/>
  <c r="BD958" i="19"/>
  <c r="BF958" i="19"/>
  <c r="BG958" i="19"/>
  <c r="BI958" i="19"/>
  <c r="F959" i="19"/>
  <c r="X959" i="19" s="1"/>
  <c r="J959" i="19"/>
  <c r="K959" i="19"/>
  <c r="L959" i="19"/>
  <c r="M959" i="19"/>
  <c r="N959" i="19"/>
  <c r="P959" i="19"/>
  <c r="Q959" i="19"/>
  <c r="R959" i="19"/>
  <c r="S959" i="19"/>
  <c r="T959" i="19"/>
  <c r="U959" i="19"/>
  <c r="V959" i="19"/>
  <c r="W959" i="19"/>
  <c r="Y959" i="19"/>
  <c r="AB959" i="19"/>
  <c r="AD959" i="19"/>
  <c r="AE959" i="19"/>
  <c r="AG959" i="19"/>
  <c r="AH959" i="19"/>
  <c r="AZ959" i="19" s="1"/>
  <c r="AL959" i="19"/>
  <c r="AM959" i="19"/>
  <c r="AN959" i="19"/>
  <c r="AO959" i="19"/>
  <c r="AP959" i="19"/>
  <c r="AR959" i="19"/>
  <c r="AS959" i="19"/>
  <c r="AT959" i="19"/>
  <c r="AU959" i="19"/>
  <c r="AV959" i="19"/>
  <c r="AW959" i="19"/>
  <c r="AX959" i="19"/>
  <c r="AY959" i="19"/>
  <c r="BA959" i="19"/>
  <c r="BD959" i="19"/>
  <c r="BF959" i="19"/>
  <c r="BG959" i="19"/>
  <c r="BI959" i="19"/>
  <c r="F960" i="19"/>
  <c r="X960" i="19" s="1"/>
  <c r="J960" i="19"/>
  <c r="K960" i="19"/>
  <c r="L960" i="19"/>
  <c r="M960" i="19"/>
  <c r="N960" i="19"/>
  <c r="P960" i="19"/>
  <c r="Q960" i="19"/>
  <c r="R960" i="19"/>
  <c r="S960" i="19"/>
  <c r="T960" i="19"/>
  <c r="U960" i="19"/>
  <c r="V960" i="19"/>
  <c r="W960" i="19"/>
  <c r="Y960" i="19"/>
  <c r="AB960" i="19"/>
  <c r="AD960" i="19"/>
  <c r="AE960" i="19"/>
  <c r="AG960" i="19"/>
  <c r="AH960" i="19"/>
  <c r="BC960" i="19" s="1"/>
  <c r="AL960" i="19"/>
  <c r="AM960" i="19"/>
  <c r="AN960" i="19"/>
  <c r="AO960" i="19"/>
  <c r="AP960" i="19"/>
  <c r="AR960" i="19"/>
  <c r="AS960" i="19"/>
  <c r="AT960" i="19"/>
  <c r="AU960" i="19"/>
  <c r="AV960" i="19"/>
  <c r="AW960" i="19"/>
  <c r="AX960" i="19"/>
  <c r="AY960" i="19"/>
  <c r="BA960" i="19"/>
  <c r="BD960" i="19"/>
  <c r="BF960" i="19"/>
  <c r="BG960" i="19"/>
  <c r="BI960" i="19"/>
  <c r="F961" i="19"/>
  <c r="AA961" i="19" s="1"/>
  <c r="J961" i="19"/>
  <c r="K961" i="19"/>
  <c r="L961" i="19"/>
  <c r="M961" i="19"/>
  <c r="N961" i="19"/>
  <c r="P961" i="19"/>
  <c r="Q961" i="19"/>
  <c r="R961" i="19"/>
  <c r="S961" i="19"/>
  <c r="T961" i="19"/>
  <c r="U961" i="19"/>
  <c r="V961" i="19"/>
  <c r="W961" i="19"/>
  <c r="Y961" i="19"/>
  <c r="AB961" i="19"/>
  <c r="AD961" i="19"/>
  <c r="AE961" i="19"/>
  <c r="AG961" i="19"/>
  <c r="AH961" i="19"/>
  <c r="BC961" i="19" s="1"/>
  <c r="AL961" i="19"/>
  <c r="AM961" i="19"/>
  <c r="AN961" i="19"/>
  <c r="AO961" i="19"/>
  <c r="AP961" i="19"/>
  <c r="AR961" i="19"/>
  <c r="AS961" i="19"/>
  <c r="AT961" i="19"/>
  <c r="AU961" i="19"/>
  <c r="AV961" i="19"/>
  <c r="AW961" i="19"/>
  <c r="AX961" i="19"/>
  <c r="AY961" i="19"/>
  <c r="BA961" i="19"/>
  <c r="BD961" i="19"/>
  <c r="BF961" i="19"/>
  <c r="BG961" i="19"/>
  <c r="BI961" i="19"/>
  <c r="F962" i="19"/>
  <c r="J962" i="19"/>
  <c r="K962" i="19"/>
  <c r="L962" i="19"/>
  <c r="M962" i="19"/>
  <c r="N962" i="19"/>
  <c r="P962" i="19"/>
  <c r="Q962" i="19"/>
  <c r="R962" i="19"/>
  <c r="S962" i="19"/>
  <c r="T962" i="19"/>
  <c r="U962" i="19"/>
  <c r="V962" i="19"/>
  <c r="W962" i="19"/>
  <c r="Y962" i="19"/>
  <c r="AB962" i="19"/>
  <c r="AD962" i="19"/>
  <c r="AE962" i="19"/>
  <c r="AG962" i="19"/>
  <c r="AH962" i="19"/>
  <c r="AL962" i="19"/>
  <c r="AM962" i="19"/>
  <c r="AN962" i="19"/>
  <c r="AO962" i="19"/>
  <c r="AP962" i="19"/>
  <c r="AR962" i="19"/>
  <c r="AS962" i="19"/>
  <c r="AT962" i="19"/>
  <c r="AU962" i="19"/>
  <c r="AV962" i="19"/>
  <c r="AW962" i="19"/>
  <c r="AX962" i="19"/>
  <c r="AY962" i="19"/>
  <c r="BA962" i="19"/>
  <c r="BD962" i="19"/>
  <c r="BF962" i="19"/>
  <c r="BG962" i="19"/>
  <c r="BI962" i="19"/>
  <c r="F963" i="19"/>
  <c r="AA963" i="19" s="1"/>
  <c r="J963" i="19"/>
  <c r="K963" i="19"/>
  <c r="L963" i="19"/>
  <c r="M963" i="19"/>
  <c r="N963" i="19"/>
  <c r="P963" i="19"/>
  <c r="Q963" i="19"/>
  <c r="R963" i="19"/>
  <c r="S963" i="19"/>
  <c r="T963" i="19"/>
  <c r="U963" i="19"/>
  <c r="V963" i="19"/>
  <c r="W963" i="19"/>
  <c r="Y963" i="19"/>
  <c r="AB963" i="19"/>
  <c r="AD963" i="19"/>
  <c r="AE963" i="19"/>
  <c r="AG963" i="19"/>
  <c r="AH963" i="19"/>
  <c r="AL963" i="19"/>
  <c r="AM963" i="19"/>
  <c r="AN963" i="19"/>
  <c r="AO963" i="19"/>
  <c r="AP963" i="19"/>
  <c r="AR963" i="19"/>
  <c r="AS963" i="19"/>
  <c r="AT963" i="19"/>
  <c r="AU963" i="19"/>
  <c r="AV963" i="19"/>
  <c r="AW963" i="19"/>
  <c r="AX963" i="19"/>
  <c r="AY963" i="19"/>
  <c r="BA963" i="19"/>
  <c r="BD963" i="19"/>
  <c r="BF963" i="19"/>
  <c r="BG963" i="19"/>
  <c r="BI963" i="19"/>
  <c r="F964" i="19"/>
  <c r="X964" i="19" s="1"/>
  <c r="J964" i="19"/>
  <c r="K964" i="19"/>
  <c r="L964" i="19"/>
  <c r="M964" i="19"/>
  <c r="N964" i="19"/>
  <c r="P964" i="19"/>
  <c r="Q964" i="19"/>
  <c r="R964" i="19"/>
  <c r="S964" i="19"/>
  <c r="T964" i="19"/>
  <c r="U964" i="19"/>
  <c r="V964" i="19"/>
  <c r="W964" i="19"/>
  <c r="Y964" i="19"/>
  <c r="AB964" i="19"/>
  <c r="AD964" i="19"/>
  <c r="AE964" i="19"/>
  <c r="AG964" i="19"/>
  <c r="AH964" i="19"/>
  <c r="AZ964" i="19" s="1"/>
  <c r="AL964" i="19"/>
  <c r="AM964" i="19"/>
  <c r="AN964" i="19"/>
  <c r="AO964" i="19"/>
  <c r="AP964" i="19"/>
  <c r="AR964" i="19"/>
  <c r="AS964" i="19"/>
  <c r="AT964" i="19"/>
  <c r="AU964" i="19"/>
  <c r="AV964" i="19"/>
  <c r="AW964" i="19"/>
  <c r="AX964" i="19"/>
  <c r="AY964" i="19"/>
  <c r="BA964" i="19"/>
  <c r="BD964" i="19"/>
  <c r="BF964" i="19"/>
  <c r="BG964" i="19"/>
  <c r="BI964" i="19"/>
  <c r="F965" i="19"/>
  <c r="AA965" i="19" s="1"/>
  <c r="J965" i="19"/>
  <c r="K965" i="19"/>
  <c r="L965" i="19"/>
  <c r="M965" i="19"/>
  <c r="N965" i="19"/>
  <c r="P965" i="19"/>
  <c r="Q965" i="19"/>
  <c r="R965" i="19"/>
  <c r="S965" i="19"/>
  <c r="T965" i="19"/>
  <c r="U965" i="19"/>
  <c r="V965" i="19"/>
  <c r="W965" i="19"/>
  <c r="Y965" i="19"/>
  <c r="AB965" i="19"/>
  <c r="AD965" i="19"/>
  <c r="AE965" i="19"/>
  <c r="AG965" i="19"/>
  <c r="AH965" i="19"/>
  <c r="BC965" i="19" s="1"/>
  <c r="AL965" i="19"/>
  <c r="AM965" i="19"/>
  <c r="AN965" i="19"/>
  <c r="AO965" i="19"/>
  <c r="AP965" i="19"/>
  <c r="AR965" i="19"/>
  <c r="AS965" i="19"/>
  <c r="AT965" i="19"/>
  <c r="AU965" i="19"/>
  <c r="AV965" i="19"/>
  <c r="AW965" i="19"/>
  <c r="AX965" i="19"/>
  <c r="AY965" i="19"/>
  <c r="BA965" i="19"/>
  <c r="BD965" i="19"/>
  <c r="BF965" i="19"/>
  <c r="BG965" i="19"/>
  <c r="BI965" i="19"/>
  <c r="F966" i="19"/>
  <c r="X966" i="19" s="1"/>
  <c r="J966" i="19"/>
  <c r="K966" i="19"/>
  <c r="L966" i="19"/>
  <c r="M966" i="19"/>
  <c r="N966" i="19"/>
  <c r="P966" i="19"/>
  <c r="Q966" i="19"/>
  <c r="R966" i="19"/>
  <c r="S966" i="19"/>
  <c r="T966" i="19"/>
  <c r="U966" i="19"/>
  <c r="V966" i="19"/>
  <c r="W966" i="19"/>
  <c r="Y966" i="19"/>
  <c r="AB966" i="19"/>
  <c r="AD966" i="19"/>
  <c r="AE966" i="19"/>
  <c r="AG966" i="19"/>
  <c r="AH966" i="19"/>
  <c r="AZ966" i="19" s="1"/>
  <c r="AL966" i="19"/>
  <c r="AM966" i="19"/>
  <c r="AN966" i="19"/>
  <c r="AO966" i="19"/>
  <c r="AP966" i="19"/>
  <c r="AR966" i="19"/>
  <c r="AS966" i="19"/>
  <c r="AT966" i="19"/>
  <c r="AU966" i="19"/>
  <c r="AV966" i="19"/>
  <c r="AW966" i="19"/>
  <c r="AX966" i="19"/>
  <c r="AY966" i="19"/>
  <c r="BA966" i="19"/>
  <c r="BD966" i="19"/>
  <c r="BF966" i="19"/>
  <c r="BG966" i="19"/>
  <c r="BI966" i="19"/>
  <c r="F967" i="19"/>
  <c r="AA967" i="19" s="1"/>
  <c r="J967" i="19"/>
  <c r="K967" i="19"/>
  <c r="L967" i="19"/>
  <c r="M967" i="19"/>
  <c r="N967" i="19"/>
  <c r="P967" i="19"/>
  <c r="Q967" i="19"/>
  <c r="R967" i="19"/>
  <c r="S967" i="19"/>
  <c r="T967" i="19"/>
  <c r="U967" i="19"/>
  <c r="V967" i="19"/>
  <c r="W967" i="19"/>
  <c r="Y967" i="19"/>
  <c r="AB967" i="19"/>
  <c r="AD967" i="19"/>
  <c r="AE967" i="19"/>
  <c r="AG967" i="19"/>
  <c r="AH967" i="19"/>
  <c r="BC967" i="19" s="1"/>
  <c r="AL967" i="19"/>
  <c r="AM967" i="19"/>
  <c r="AN967" i="19"/>
  <c r="AO967" i="19"/>
  <c r="AP967" i="19"/>
  <c r="AR967" i="19"/>
  <c r="AS967" i="19"/>
  <c r="AT967" i="19"/>
  <c r="AU967" i="19"/>
  <c r="AV967" i="19"/>
  <c r="AW967" i="19"/>
  <c r="AX967" i="19"/>
  <c r="AY967" i="19"/>
  <c r="BA967" i="19"/>
  <c r="BD967" i="19"/>
  <c r="BF967" i="19"/>
  <c r="BG967" i="19"/>
  <c r="BI967" i="19"/>
  <c r="F968" i="19"/>
  <c r="X968" i="19" s="1"/>
  <c r="J968" i="19"/>
  <c r="K968" i="19"/>
  <c r="L968" i="19"/>
  <c r="M968" i="19"/>
  <c r="N968" i="19"/>
  <c r="P968" i="19"/>
  <c r="Q968" i="19"/>
  <c r="R968" i="19"/>
  <c r="S968" i="19"/>
  <c r="T968" i="19"/>
  <c r="U968" i="19"/>
  <c r="V968" i="19"/>
  <c r="W968" i="19"/>
  <c r="Y968" i="19"/>
  <c r="AB968" i="19"/>
  <c r="AD968" i="19"/>
  <c r="AE968" i="19"/>
  <c r="AG968" i="19"/>
  <c r="AH968" i="19"/>
  <c r="AZ968" i="19" s="1"/>
  <c r="AL968" i="19"/>
  <c r="AM968" i="19"/>
  <c r="AN968" i="19"/>
  <c r="AO968" i="19"/>
  <c r="AP968" i="19"/>
  <c r="AR968" i="19"/>
  <c r="AS968" i="19"/>
  <c r="AT968" i="19"/>
  <c r="AU968" i="19"/>
  <c r="AV968" i="19"/>
  <c r="AW968" i="19"/>
  <c r="AX968" i="19"/>
  <c r="AY968" i="19"/>
  <c r="BA968" i="19"/>
  <c r="BD968" i="19"/>
  <c r="BF968" i="19"/>
  <c r="BG968" i="19"/>
  <c r="BI968" i="19"/>
  <c r="F969" i="19"/>
  <c r="AA969" i="19" s="1"/>
  <c r="J969" i="19"/>
  <c r="K969" i="19"/>
  <c r="L969" i="19"/>
  <c r="M969" i="19"/>
  <c r="N969" i="19"/>
  <c r="P969" i="19"/>
  <c r="Q969" i="19"/>
  <c r="R969" i="19"/>
  <c r="S969" i="19"/>
  <c r="T969" i="19"/>
  <c r="U969" i="19"/>
  <c r="V969" i="19"/>
  <c r="W969" i="19"/>
  <c r="Y969" i="19"/>
  <c r="AB969" i="19"/>
  <c r="AD969" i="19"/>
  <c r="AE969" i="19"/>
  <c r="AG969" i="19"/>
  <c r="AH969" i="19"/>
  <c r="BC969" i="19" s="1"/>
  <c r="AL969" i="19"/>
  <c r="AM969" i="19"/>
  <c r="AN969" i="19"/>
  <c r="AO969" i="19"/>
  <c r="AP969" i="19"/>
  <c r="AR969" i="19"/>
  <c r="AS969" i="19"/>
  <c r="AT969" i="19"/>
  <c r="AU969" i="19"/>
  <c r="AV969" i="19"/>
  <c r="AW969" i="19"/>
  <c r="AX969" i="19"/>
  <c r="AY969" i="19"/>
  <c r="BA969" i="19"/>
  <c r="BD969" i="19"/>
  <c r="BF969" i="19"/>
  <c r="BG969" i="19"/>
  <c r="BI969" i="19"/>
  <c r="F970" i="19"/>
  <c r="X970" i="19" s="1"/>
  <c r="J970" i="19"/>
  <c r="K970" i="19"/>
  <c r="L970" i="19"/>
  <c r="M970" i="19"/>
  <c r="N970" i="19"/>
  <c r="P970" i="19"/>
  <c r="Q970" i="19"/>
  <c r="R970" i="19"/>
  <c r="S970" i="19"/>
  <c r="T970" i="19"/>
  <c r="U970" i="19"/>
  <c r="V970" i="19"/>
  <c r="W970" i="19"/>
  <c r="Y970" i="19"/>
  <c r="AB970" i="19"/>
  <c r="AD970" i="19"/>
  <c r="AE970" i="19"/>
  <c r="AG970" i="19"/>
  <c r="AH970" i="19"/>
  <c r="AZ970" i="19" s="1"/>
  <c r="AL970" i="19"/>
  <c r="AM970" i="19"/>
  <c r="AN970" i="19"/>
  <c r="AO970" i="19"/>
  <c r="AP970" i="19"/>
  <c r="AR970" i="19"/>
  <c r="AS970" i="19"/>
  <c r="AT970" i="19"/>
  <c r="AU970" i="19"/>
  <c r="AV970" i="19"/>
  <c r="AW970" i="19"/>
  <c r="AX970" i="19"/>
  <c r="AY970" i="19"/>
  <c r="BA970" i="19"/>
  <c r="BD970" i="19"/>
  <c r="BF970" i="19"/>
  <c r="BG970" i="19"/>
  <c r="BI970" i="19"/>
  <c r="F971" i="19"/>
  <c r="AA971" i="19" s="1"/>
  <c r="J971" i="19"/>
  <c r="K971" i="19"/>
  <c r="L971" i="19"/>
  <c r="M971" i="19"/>
  <c r="N971" i="19"/>
  <c r="P971" i="19"/>
  <c r="Q971" i="19"/>
  <c r="R971" i="19"/>
  <c r="S971" i="19"/>
  <c r="T971" i="19"/>
  <c r="U971" i="19"/>
  <c r="V971" i="19"/>
  <c r="W971" i="19"/>
  <c r="Y971" i="19"/>
  <c r="AB971" i="19"/>
  <c r="AD971" i="19"/>
  <c r="AE971" i="19"/>
  <c r="AG971" i="19"/>
  <c r="AH971" i="19"/>
  <c r="BC971" i="19" s="1"/>
  <c r="AL971" i="19"/>
  <c r="AM971" i="19"/>
  <c r="AN971" i="19"/>
  <c r="AO971" i="19"/>
  <c r="AP971" i="19"/>
  <c r="AR971" i="19"/>
  <c r="AS971" i="19"/>
  <c r="AT971" i="19"/>
  <c r="AU971" i="19"/>
  <c r="AV971" i="19"/>
  <c r="AW971" i="19"/>
  <c r="AX971" i="19"/>
  <c r="AY971" i="19"/>
  <c r="BA971" i="19"/>
  <c r="BD971" i="19"/>
  <c r="BF971" i="19"/>
  <c r="BG971" i="19"/>
  <c r="BI971" i="19"/>
  <c r="F972" i="19"/>
  <c r="AA972" i="19" s="1"/>
  <c r="J972" i="19"/>
  <c r="K972" i="19"/>
  <c r="L972" i="19"/>
  <c r="M972" i="19"/>
  <c r="N972" i="19"/>
  <c r="P972" i="19"/>
  <c r="Q972" i="19"/>
  <c r="R972" i="19"/>
  <c r="S972" i="19"/>
  <c r="T972" i="19"/>
  <c r="U972" i="19"/>
  <c r="V972" i="19"/>
  <c r="W972" i="19"/>
  <c r="Y972" i="19"/>
  <c r="AB972" i="19"/>
  <c r="AD972" i="19"/>
  <c r="AE972" i="19"/>
  <c r="AG972" i="19"/>
  <c r="AH972" i="19"/>
  <c r="AZ972" i="19" s="1"/>
  <c r="AL972" i="19"/>
  <c r="AM972" i="19"/>
  <c r="AN972" i="19"/>
  <c r="AO972" i="19"/>
  <c r="AP972" i="19"/>
  <c r="AR972" i="19"/>
  <c r="AS972" i="19"/>
  <c r="AT972" i="19"/>
  <c r="AU972" i="19"/>
  <c r="AV972" i="19"/>
  <c r="AW972" i="19"/>
  <c r="AX972" i="19"/>
  <c r="AY972" i="19"/>
  <c r="BA972" i="19"/>
  <c r="BD972" i="19"/>
  <c r="BF972" i="19"/>
  <c r="BG972" i="19"/>
  <c r="BI972" i="19"/>
  <c r="F973" i="19"/>
  <c r="AA973" i="19" s="1"/>
  <c r="J973" i="19"/>
  <c r="K973" i="19"/>
  <c r="L973" i="19"/>
  <c r="M973" i="19"/>
  <c r="N973" i="19"/>
  <c r="P973" i="19"/>
  <c r="Q973" i="19"/>
  <c r="R973" i="19"/>
  <c r="S973" i="19"/>
  <c r="T973" i="19"/>
  <c r="U973" i="19"/>
  <c r="V973" i="19"/>
  <c r="W973" i="19"/>
  <c r="Y973" i="19"/>
  <c r="AB973" i="19"/>
  <c r="AD973" i="19"/>
  <c r="AE973" i="19"/>
  <c r="AG973" i="19"/>
  <c r="AH973" i="19"/>
  <c r="BC973" i="19" s="1"/>
  <c r="AL973" i="19"/>
  <c r="AM973" i="19"/>
  <c r="AN973" i="19"/>
  <c r="AO973" i="19"/>
  <c r="AP973" i="19"/>
  <c r="AR973" i="19"/>
  <c r="AS973" i="19"/>
  <c r="AT973" i="19"/>
  <c r="AU973" i="19"/>
  <c r="AV973" i="19"/>
  <c r="AW973" i="19"/>
  <c r="AX973" i="19"/>
  <c r="AY973" i="19"/>
  <c r="BA973" i="19"/>
  <c r="BD973" i="19"/>
  <c r="BF973" i="19"/>
  <c r="BG973" i="19"/>
  <c r="BI973" i="19"/>
  <c r="F974" i="19"/>
  <c r="AA974" i="19" s="1"/>
  <c r="J974" i="19"/>
  <c r="K974" i="19"/>
  <c r="L974" i="19"/>
  <c r="M974" i="19"/>
  <c r="N974" i="19"/>
  <c r="P974" i="19"/>
  <c r="Q974" i="19"/>
  <c r="R974" i="19"/>
  <c r="S974" i="19"/>
  <c r="T974" i="19"/>
  <c r="U974" i="19"/>
  <c r="V974" i="19"/>
  <c r="W974" i="19"/>
  <c r="Y974" i="19"/>
  <c r="AB974" i="19"/>
  <c r="AD974" i="19"/>
  <c r="AE974" i="19"/>
  <c r="AG974" i="19"/>
  <c r="AH974" i="19"/>
  <c r="AL974" i="19"/>
  <c r="AM974" i="19"/>
  <c r="AN974" i="19"/>
  <c r="AO974" i="19"/>
  <c r="AP974" i="19"/>
  <c r="AR974" i="19"/>
  <c r="AS974" i="19"/>
  <c r="AT974" i="19"/>
  <c r="AU974" i="19"/>
  <c r="AV974" i="19"/>
  <c r="AW974" i="19"/>
  <c r="AX974" i="19"/>
  <c r="AY974" i="19"/>
  <c r="BA974" i="19"/>
  <c r="BD974" i="19"/>
  <c r="BF974" i="19"/>
  <c r="BG974" i="19"/>
  <c r="BI974" i="19"/>
  <c r="F975" i="19"/>
  <c r="AA975" i="19" s="1"/>
  <c r="J975" i="19"/>
  <c r="K975" i="19"/>
  <c r="L975" i="19"/>
  <c r="M975" i="19"/>
  <c r="N975" i="19"/>
  <c r="P975" i="19"/>
  <c r="Q975" i="19"/>
  <c r="R975" i="19"/>
  <c r="S975" i="19"/>
  <c r="T975" i="19"/>
  <c r="U975" i="19"/>
  <c r="V975" i="19"/>
  <c r="W975" i="19"/>
  <c r="Y975" i="19"/>
  <c r="AB975" i="19"/>
  <c r="AD975" i="19"/>
  <c r="AE975" i="19"/>
  <c r="AG975" i="19"/>
  <c r="AH975" i="19"/>
  <c r="BC975" i="19" s="1"/>
  <c r="AL975" i="19"/>
  <c r="AM975" i="19"/>
  <c r="AN975" i="19"/>
  <c r="AO975" i="19"/>
  <c r="AP975" i="19"/>
  <c r="AR975" i="19"/>
  <c r="AS975" i="19"/>
  <c r="AT975" i="19"/>
  <c r="AU975" i="19"/>
  <c r="AV975" i="19"/>
  <c r="AW975" i="19"/>
  <c r="AX975" i="19"/>
  <c r="AY975" i="19"/>
  <c r="BA975" i="19"/>
  <c r="BD975" i="19"/>
  <c r="BF975" i="19"/>
  <c r="BG975" i="19"/>
  <c r="BI975" i="19"/>
  <c r="F976" i="19"/>
  <c r="X976" i="19" s="1"/>
  <c r="J976" i="19"/>
  <c r="K976" i="19"/>
  <c r="L976" i="19"/>
  <c r="M976" i="19"/>
  <c r="N976" i="19"/>
  <c r="P976" i="19"/>
  <c r="Q976" i="19"/>
  <c r="R976" i="19"/>
  <c r="S976" i="19"/>
  <c r="T976" i="19"/>
  <c r="U976" i="19"/>
  <c r="V976" i="19"/>
  <c r="W976" i="19"/>
  <c r="Y976" i="19"/>
  <c r="AB976" i="19"/>
  <c r="AD976" i="19"/>
  <c r="AE976" i="19"/>
  <c r="AG976" i="19"/>
  <c r="AH976" i="19"/>
  <c r="BC976" i="19" s="1"/>
  <c r="AL976" i="19"/>
  <c r="AM976" i="19"/>
  <c r="AN976" i="19"/>
  <c r="AO976" i="19"/>
  <c r="AP976" i="19"/>
  <c r="AR976" i="19"/>
  <c r="AS976" i="19"/>
  <c r="AT976" i="19"/>
  <c r="AU976" i="19"/>
  <c r="AV976" i="19"/>
  <c r="AW976" i="19"/>
  <c r="AX976" i="19"/>
  <c r="AY976" i="19"/>
  <c r="BA976" i="19"/>
  <c r="BD976" i="19"/>
  <c r="BF976" i="19"/>
  <c r="BG976" i="19"/>
  <c r="BI976" i="19"/>
  <c r="F977" i="19"/>
  <c r="AA977" i="19" s="1"/>
  <c r="J977" i="19"/>
  <c r="K977" i="19"/>
  <c r="L977" i="19"/>
  <c r="M977" i="19"/>
  <c r="N977" i="19"/>
  <c r="P977" i="19"/>
  <c r="Q977" i="19"/>
  <c r="R977" i="19"/>
  <c r="S977" i="19"/>
  <c r="T977" i="19"/>
  <c r="U977" i="19"/>
  <c r="V977" i="19"/>
  <c r="W977" i="19"/>
  <c r="Y977" i="19"/>
  <c r="AB977" i="19"/>
  <c r="AD977" i="19"/>
  <c r="AE977" i="19"/>
  <c r="AG977" i="19"/>
  <c r="AH977" i="19"/>
  <c r="BC977" i="19" s="1"/>
  <c r="AL977" i="19"/>
  <c r="AM977" i="19"/>
  <c r="AN977" i="19"/>
  <c r="AO977" i="19"/>
  <c r="AP977" i="19"/>
  <c r="AR977" i="19"/>
  <c r="AS977" i="19"/>
  <c r="AT977" i="19"/>
  <c r="AU977" i="19"/>
  <c r="AV977" i="19"/>
  <c r="AW977" i="19"/>
  <c r="AX977" i="19"/>
  <c r="AY977" i="19"/>
  <c r="BA977" i="19"/>
  <c r="BD977" i="19"/>
  <c r="BF977" i="19"/>
  <c r="BG977" i="19"/>
  <c r="BI977" i="19"/>
  <c r="F978" i="19"/>
  <c r="X978" i="19" s="1"/>
  <c r="J978" i="19"/>
  <c r="K978" i="19"/>
  <c r="L978" i="19"/>
  <c r="M978" i="19"/>
  <c r="N978" i="19"/>
  <c r="P978" i="19"/>
  <c r="Q978" i="19"/>
  <c r="R978" i="19"/>
  <c r="S978" i="19"/>
  <c r="T978" i="19"/>
  <c r="U978" i="19"/>
  <c r="V978" i="19"/>
  <c r="W978" i="19"/>
  <c r="Y978" i="19"/>
  <c r="AB978" i="19"/>
  <c r="AD978" i="19"/>
  <c r="AE978" i="19"/>
  <c r="AG978" i="19"/>
  <c r="AH978" i="19"/>
  <c r="AZ978" i="19" s="1"/>
  <c r="AL978" i="19"/>
  <c r="AM978" i="19"/>
  <c r="AN978" i="19"/>
  <c r="AO978" i="19"/>
  <c r="AP978" i="19"/>
  <c r="AR978" i="19"/>
  <c r="AS978" i="19"/>
  <c r="AT978" i="19"/>
  <c r="AU978" i="19"/>
  <c r="AV978" i="19"/>
  <c r="AW978" i="19"/>
  <c r="AX978" i="19"/>
  <c r="AY978" i="19"/>
  <c r="BA978" i="19"/>
  <c r="BD978" i="19"/>
  <c r="BF978" i="19"/>
  <c r="BG978" i="19"/>
  <c r="BI978" i="19"/>
  <c r="F979" i="19"/>
  <c r="AA979" i="19" s="1"/>
  <c r="J979" i="19"/>
  <c r="K979" i="19"/>
  <c r="L979" i="19"/>
  <c r="M979" i="19"/>
  <c r="N979" i="19"/>
  <c r="P979" i="19"/>
  <c r="Q979" i="19"/>
  <c r="R979" i="19"/>
  <c r="S979" i="19"/>
  <c r="T979" i="19"/>
  <c r="U979" i="19"/>
  <c r="V979" i="19"/>
  <c r="W979" i="19"/>
  <c r="Y979" i="19"/>
  <c r="AB979" i="19"/>
  <c r="AD979" i="19"/>
  <c r="AE979" i="19"/>
  <c r="AG979" i="19"/>
  <c r="AH979" i="19"/>
  <c r="BC979" i="19" s="1"/>
  <c r="AL979" i="19"/>
  <c r="AM979" i="19"/>
  <c r="AN979" i="19"/>
  <c r="AO979" i="19"/>
  <c r="AP979" i="19"/>
  <c r="AR979" i="19"/>
  <c r="AS979" i="19"/>
  <c r="AT979" i="19"/>
  <c r="AU979" i="19"/>
  <c r="AV979" i="19"/>
  <c r="AW979" i="19"/>
  <c r="AX979" i="19"/>
  <c r="AY979" i="19"/>
  <c r="BA979" i="19"/>
  <c r="BD979" i="19"/>
  <c r="BF979" i="19"/>
  <c r="BG979" i="19"/>
  <c r="BI979" i="19"/>
  <c r="F980" i="19"/>
  <c r="AA980" i="19" s="1"/>
  <c r="J980" i="19"/>
  <c r="K980" i="19"/>
  <c r="L980" i="19"/>
  <c r="M980" i="19"/>
  <c r="N980" i="19"/>
  <c r="P980" i="19"/>
  <c r="Q980" i="19"/>
  <c r="R980" i="19"/>
  <c r="S980" i="19"/>
  <c r="T980" i="19"/>
  <c r="U980" i="19"/>
  <c r="V980" i="19"/>
  <c r="W980" i="19"/>
  <c r="Y980" i="19"/>
  <c r="AB980" i="19"/>
  <c r="AD980" i="19"/>
  <c r="AE980" i="19"/>
  <c r="AG980" i="19"/>
  <c r="AH980" i="19"/>
  <c r="AZ980" i="19" s="1"/>
  <c r="AL980" i="19"/>
  <c r="AM980" i="19"/>
  <c r="AN980" i="19"/>
  <c r="AO980" i="19"/>
  <c r="AP980" i="19"/>
  <c r="AR980" i="19"/>
  <c r="AS980" i="19"/>
  <c r="AT980" i="19"/>
  <c r="AU980" i="19"/>
  <c r="AV980" i="19"/>
  <c r="AW980" i="19"/>
  <c r="AX980" i="19"/>
  <c r="AY980" i="19"/>
  <c r="BA980" i="19"/>
  <c r="BD980" i="19"/>
  <c r="BF980" i="19"/>
  <c r="BG980" i="19"/>
  <c r="BI980" i="19"/>
  <c r="F981" i="19"/>
  <c r="J981" i="19"/>
  <c r="K981" i="19"/>
  <c r="L981" i="19"/>
  <c r="M981" i="19"/>
  <c r="N981" i="19"/>
  <c r="P981" i="19"/>
  <c r="Q981" i="19"/>
  <c r="R981" i="19"/>
  <c r="S981" i="19"/>
  <c r="T981" i="19"/>
  <c r="U981" i="19"/>
  <c r="V981" i="19"/>
  <c r="W981" i="19"/>
  <c r="Y981" i="19"/>
  <c r="AB981" i="19"/>
  <c r="AD981" i="19"/>
  <c r="AE981" i="19"/>
  <c r="AG981" i="19"/>
  <c r="AH981" i="19"/>
  <c r="BC981" i="19" s="1"/>
  <c r="AL981" i="19"/>
  <c r="AM981" i="19"/>
  <c r="AN981" i="19"/>
  <c r="AO981" i="19"/>
  <c r="AP981" i="19"/>
  <c r="AR981" i="19"/>
  <c r="AS981" i="19"/>
  <c r="AT981" i="19"/>
  <c r="AU981" i="19"/>
  <c r="AV981" i="19"/>
  <c r="AW981" i="19"/>
  <c r="AX981" i="19"/>
  <c r="AY981" i="19"/>
  <c r="BA981" i="19"/>
  <c r="BD981" i="19"/>
  <c r="BF981" i="19"/>
  <c r="BG981" i="19"/>
  <c r="BI981" i="19"/>
  <c r="F982" i="19"/>
  <c r="AA982" i="19" s="1"/>
  <c r="J982" i="19"/>
  <c r="K982" i="19"/>
  <c r="L982" i="19"/>
  <c r="M982" i="19"/>
  <c r="N982" i="19"/>
  <c r="P982" i="19"/>
  <c r="Q982" i="19"/>
  <c r="R982" i="19"/>
  <c r="S982" i="19"/>
  <c r="T982" i="19"/>
  <c r="U982" i="19"/>
  <c r="V982" i="19"/>
  <c r="W982" i="19"/>
  <c r="Y982" i="19"/>
  <c r="AB982" i="19"/>
  <c r="AD982" i="19"/>
  <c r="AE982" i="19"/>
  <c r="AG982" i="19"/>
  <c r="AH982" i="19"/>
  <c r="AZ982" i="19" s="1"/>
  <c r="AL982" i="19"/>
  <c r="AM982" i="19"/>
  <c r="AN982" i="19"/>
  <c r="AO982" i="19"/>
  <c r="AP982" i="19"/>
  <c r="AR982" i="19"/>
  <c r="AS982" i="19"/>
  <c r="AT982" i="19"/>
  <c r="AU982" i="19"/>
  <c r="AV982" i="19"/>
  <c r="AW982" i="19"/>
  <c r="AX982" i="19"/>
  <c r="AY982" i="19"/>
  <c r="BA982" i="19"/>
  <c r="BD982" i="19"/>
  <c r="BF982" i="19"/>
  <c r="BG982" i="19"/>
  <c r="BI982" i="19"/>
  <c r="F983" i="19"/>
  <c r="AA983" i="19" s="1"/>
  <c r="J983" i="19"/>
  <c r="K983" i="19"/>
  <c r="L983" i="19"/>
  <c r="M983" i="19"/>
  <c r="N983" i="19"/>
  <c r="P983" i="19"/>
  <c r="Q983" i="19"/>
  <c r="R983" i="19"/>
  <c r="S983" i="19"/>
  <c r="T983" i="19"/>
  <c r="U983" i="19"/>
  <c r="V983" i="19"/>
  <c r="W983" i="19"/>
  <c r="Y983" i="19"/>
  <c r="AB983" i="19"/>
  <c r="AD983" i="19"/>
  <c r="AE983" i="19"/>
  <c r="AG983" i="19"/>
  <c r="AH983" i="19"/>
  <c r="BC983" i="19" s="1"/>
  <c r="AL983" i="19"/>
  <c r="AM983" i="19"/>
  <c r="AN983" i="19"/>
  <c r="AO983" i="19"/>
  <c r="AP983" i="19"/>
  <c r="AR983" i="19"/>
  <c r="AS983" i="19"/>
  <c r="AT983" i="19"/>
  <c r="AU983" i="19"/>
  <c r="AV983" i="19"/>
  <c r="AW983" i="19"/>
  <c r="AX983" i="19"/>
  <c r="AY983" i="19"/>
  <c r="BA983" i="19"/>
  <c r="BD983" i="19"/>
  <c r="BF983" i="19"/>
  <c r="BG983" i="19"/>
  <c r="BI983" i="19"/>
  <c r="F984" i="19"/>
  <c r="AA984" i="19" s="1"/>
  <c r="J984" i="19"/>
  <c r="K984" i="19"/>
  <c r="L984" i="19"/>
  <c r="M984" i="19"/>
  <c r="N984" i="19"/>
  <c r="P984" i="19"/>
  <c r="Q984" i="19"/>
  <c r="R984" i="19"/>
  <c r="S984" i="19"/>
  <c r="T984" i="19"/>
  <c r="U984" i="19"/>
  <c r="V984" i="19"/>
  <c r="W984" i="19"/>
  <c r="Y984" i="19"/>
  <c r="AB984" i="19"/>
  <c r="AD984" i="19"/>
  <c r="AE984" i="19"/>
  <c r="AG984" i="19"/>
  <c r="AH984" i="19"/>
  <c r="AZ984" i="19" s="1"/>
  <c r="AL984" i="19"/>
  <c r="AM984" i="19"/>
  <c r="AN984" i="19"/>
  <c r="AO984" i="19"/>
  <c r="AP984" i="19"/>
  <c r="AR984" i="19"/>
  <c r="AS984" i="19"/>
  <c r="AT984" i="19"/>
  <c r="AU984" i="19"/>
  <c r="AV984" i="19"/>
  <c r="AW984" i="19"/>
  <c r="AX984" i="19"/>
  <c r="AY984" i="19"/>
  <c r="BA984" i="19"/>
  <c r="BD984" i="19"/>
  <c r="BF984" i="19"/>
  <c r="BG984" i="19"/>
  <c r="BI984" i="19"/>
  <c r="F985" i="19"/>
  <c r="J985" i="19"/>
  <c r="K985" i="19"/>
  <c r="L985" i="19"/>
  <c r="M985" i="19"/>
  <c r="N985" i="19"/>
  <c r="P985" i="19"/>
  <c r="Q985" i="19"/>
  <c r="R985" i="19"/>
  <c r="S985" i="19"/>
  <c r="T985" i="19"/>
  <c r="U985" i="19"/>
  <c r="V985" i="19"/>
  <c r="W985" i="19"/>
  <c r="Y985" i="19"/>
  <c r="AB985" i="19"/>
  <c r="AD985" i="19"/>
  <c r="AE985" i="19"/>
  <c r="AG985" i="19"/>
  <c r="AH985" i="19"/>
  <c r="BC985" i="19" s="1"/>
  <c r="AL985" i="19"/>
  <c r="AM985" i="19"/>
  <c r="AN985" i="19"/>
  <c r="AO985" i="19"/>
  <c r="AP985" i="19"/>
  <c r="AR985" i="19"/>
  <c r="AS985" i="19"/>
  <c r="AT985" i="19"/>
  <c r="AU985" i="19"/>
  <c r="AV985" i="19"/>
  <c r="AW985" i="19"/>
  <c r="AX985" i="19"/>
  <c r="AY985" i="19"/>
  <c r="BA985" i="19"/>
  <c r="BD985" i="19"/>
  <c r="BF985" i="19"/>
  <c r="BG985" i="19"/>
  <c r="BI985" i="19"/>
  <c r="F986" i="19"/>
  <c r="AA986" i="19" s="1"/>
  <c r="J986" i="19"/>
  <c r="K986" i="19"/>
  <c r="L986" i="19"/>
  <c r="M986" i="19"/>
  <c r="N986" i="19"/>
  <c r="P986" i="19"/>
  <c r="Q986" i="19"/>
  <c r="R986" i="19"/>
  <c r="S986" i="19"/>
  <c r="T986" i="19"/>
  <c r="U986" i="19"/>
  <c r="V986" i="19"/>
  <c r="W986" i="19"/>
  <c r="Y986" i="19"/>
  <c r="AB986" i="19"/>
  <c r="AD986" i="19"/>
  <c r="AE986" i="19"/>
  <c r="AG986" i="19"/>
  <c r="AH986" i="19"/>
  <c r="AZ986" i="19" s="1"/>
  <c r="AL986" i="19"/>
  <c r="AM986" i="19"/>
  <c r="AN986" i="19"/>
  <c r="AO986" i="19"/>
  <c r="AP986" i="19"/>
  <c r="AR986" i="19"/>
  <c r="AS986" i="19"/>
  <c r="AT986" i="19"/>
  <c r="AU986" i="19"/>
  <c r="AV986" i="19"/>
  <c r="AW986" i="19"/>
  <c r="AX986" i="19"/>
  <c r="AY986" i="19"/>
  <c r="BA986" i="19"/>
  <c r="BD986" i="19"/>
  <c r="BF986" i="19"/>
  <c r="BG986" i="19"/>
  <c r="BI986" i="19"/>
  <c r="F987" i="19"/>
  <c r="AA987" i="19" s="1"/>
  <c r="J987" i="19"/>
  <c r="K987" i="19"/>
  <c r="L987" i="19"/>
  <c r="M987" i="19"/>
  <c r="N987" i="19"/>
  <c r="P987" i="19"/>
  <c r="Q987" i="19"/>
  <c r="R987" i="19"/>
  <c r="S987" i="19"/>
  <c r="T987" i="19"/>
  <c r="U987" i="19"/>
  <c r="V987" i="19"/>
  <c r="W987" i="19"/>
  <c r="Y987" i="19"/>
  <c r="AB987" i="19"/>
  <c r="AD987" i="19"/>
  <c r="AE987" i="19"/>
  <c r="AG987" i="19"/>
  <c r="AH987" i="19"/>
  <c r="BC987" i="19" s="1"/>
  <c r="AL987" i="19"/>
  <c r="AM987" i="19"/>
  <c r="AN987" i="19"/>
  <c r="AO987" i="19"/>
  <c r="AP987" i="19"/>
  <c r="AR987" i="19"/>
  <c r="AS987" i="19"/>
  <c r="AT987" i="19"/>
  <c r="AU987" i="19"/>
  <c r="AV987" i="19"/>
  <c r="AW987" i="19"/>
  <c r="AX987" i="19"/>
  <c r="AY987" i="19"/>
  <c r="BA987" i="19"/>
  <c r="BD987" i="19"/>
  <c r="BF987" i="19"/>
  <c r="BG987" i="19"/>
  <c r="BI987" i="19"/>
  <c r="F988" i="19"/>
  <c r="X988" i="19" s="1"/>
  <c r="J988" i="19"/>
  <c r="K988" i="19"/>
  <c r="L988" i="19"/>
  <c r="M988" i="19"/>
  <c r="N988" i="19"/>
  <c r="P988" i="19"/>
  <c r="Q988" i="19"/>
  <c r="R988" i="19"/>
  <c r="S988" i="19"/>
  <c r="T988" i="19"/>
  <c r="U988" i="19"/>
  <c r="V988" i="19"/>
  <c r="W988" i="19"/>
  <c r="Y988" i="19"/>
  <c r="AB988" i="19"/>
  <c r="AD988" i="19"/>
  <c r="AE988" i="19"/>
  <c r="AG988" i="19"/>
  <c r="AH988" i="19"/>
  <c r="AZ988" i="19" s="1"/>
  <c r="AL988" i="19"/>
  <c r="AM988" i="19"/>
  <c r="AN988" i="19"/>
  <c r="AO988" i="19"/>
  <c r="AP988" i="19"/>
  <c r="AR988" i="19"/>
  <c r="AS988" i="19"/>
  <c r="AT988" i="19"/>
  <c r="AU988" i="19"/>
  <c r="AV988" i="19"/>
  <c r="AW988" i="19"/>
  <c r="AX988" i="19"/>
  <c r="AY988" i="19"/>
  <c r="BA988" i="19"/>
  <c r="BD988" i="19"/>
  <c r="BF988" i="19"/>
  <c r="BG988" i="19"/>
  <c r="BI988" i="19"/>
  <c r="F989" i="19"/>
  <c r="AA989" i="19" s="1"/>
  <c r="J989" i="19"/>
  <c r="K989" i="19"/>
  <c r="L989" i="19"/>
  <c r="M989" i="19"/>
  <c r="N989" i="19"/>
  <c r="P989" i="19"/>
  <c r="Q989" i="19"/>
  <c r="R989" i="19"/>
  <c r="S989" i="19"/>
  <c r="T989" i="19"/>
  <c r="U989" i="19"/>
  <c r="V989" i="19"/>
  <c r="W989" i="19"/>
  <c r="Y989" i="19"/>
  <c r="AB989" i="19"/>
  <c r="AD989" i="19"/>
  <c r="AE989" i="19"/>
  <c r="AG989" i="19"/>
  <c r="AH989" i="19"/>
  <c r="BC989" i="19" s="1"/>
  <c r="AL989" i="19"/>
  <c r="AM989" i="19"/>
  <c r="AN989" i="19"/>
  <c r="AO989" i="19"/>
  <c r="AP989" i="19"/>
  <c r="AR989" i="19"/>
  <c r="AS989" i="19"/>
  <c r="AT989" i="19"/>
  <c r="AU989" i="19"/>
  <c r="AV989" i="19"/>
  <c r="AW989" i="19"/>
  <c r="AX989" i="19"/>
  <c r="AY989" i="19"/>
  <c r="BA989" i="19"/>
  <c r="BD989" i="19"/>
  <c r="BF989" i="19"/>
  <c r="BG989" i="19"/>
  <c r="BI989" i="19"/>
  <c r="F990" i="19"/>
  <c r="X990" i="19" s="1"/>
  <c r="J990" i="19"/>
  <c r="K990" i="19"/>
  <c r="L990" i="19"/>
  <c r="M990" i="19"/>
  <c r="N990" i="19"/>
  <c r="P990" i="19"/>
  <c r="Q990" i="19"/>
  <c r="R990" i="19"/>
  <c r="S990" i="19"/>
  <c r="T990" i="19"/>
  <c r="U990" i="19"/>
  <c r="V990" i="19"/>
  <c r="W990" i="19"/>
  <c r="Y990" i="19"/>
  <c r="AB990" i="19"/>
  <c r="AD990" i="19"/>
  <c r="AE990" i="19"/>
  <c r="AG990" i="19"/>
  <c r="AH990" i="19"/>
  <c r="AZ990" i="19" s="1"/>
  <c r="AL990" i="19"/>
  <c r="AM990" i="19"/>
  <c r="AN990" i="19"/>
  <c r="AO990" i="19"/>
  <c r="AP990" i="19"/>
  <c r="AR990" i="19"/>
  <c r="AS990" i="19"/>
  <c r="AT990" i="19"/>
  <c r="AU990" i="19"/>
  <c r="AV990" i="19"/>
  <c r="AW990" i="19"/>
  <c r="AX990" i="19"/>
  <c r="AY990" i="19"/>
  <c r="BA990" i="19"/>
  <c r="BD990" i="19"/>
  <c r="BF990" i="19"/>
  <c r="BG990" i="19"/>
  <c r="BI990" i="19"/>
  <c r="F991" i="19"/>
  <c r="AA991" i="19" s="1"/>
  <c r="J991" i="19"/>
  <c r="K991" i="19"/>
  <c r="L991" i="19"/>
  <c r="M991" i="19"/>
  <c r="N991" i="19"/>
  <c r="P991" i="19"/>
  <c r="Q991" i="19"/>
  <c r="R991" i="19"/>
  <c r="S991" i="19"/>
  <c r="T991" i="19"/>
  <c r="U991" i="19"/>
  <c r="V991" i="19"/>
  <c r="W991" i="19"/>
  <c r="Y991" i="19"/>
  <c r="AB991" i="19"/>
  <c r="AD991" i="19"/>
  <c r="AE991" i="19"/>
  <c r="AG991" i="19"/>
  <c r="AH991" i="19"/>
  <c r="BC991" i="19" s="1"/>
  <c r="AL991" i="19"/>
  <c r="AM991" i="19"/>
  <c r="AN991" i="19"/>
  <c r="AO991" i="19"/>
  <c r="AP991" i="19"/>
  <c r="AR991" i="19"/>
  <c r="AS991" i="19"/>
  <c r="AT991" i="19"/>
  <c r="AU991" i="19"/>
  <c r="AV991" i="19"/>
  <c r="AW991" i="19"/>
  <c r="AX991" i="19"/>
  <c r="AY991" i="19"/>
  <c r="BA991" i="19"/>
  <c r="BD991" i="19"/>
  <c r="BF991" i="19"/>
  <c r="BG991" i="19"/>
  <c r="BI991" i="19"/>
  <c r="F992" i="19"/>
  <c r="X992" i="19" s="1"/>
  <c r="J992" i="19"/>
  <c r="K992" i="19"/>
  <c r="L992" i="19"/>
  <c r="M992" i="19"/>
  <c r="N992" i="19"/>
  <c r="P992" i="19"/>
  <c r="Q992" i="19"/>
  <c r="R992" i="19"/>
  <c r="S992" i="19"/>
  <c r="T992" i="19"/>
  <c r="U992" i="19"/>
  <c r="V992" i="19"/>
  <c r="W992" i="19"/>
  <c r="Y992" i="19"/>
  <c r="AB992" i="19"/>
  <c r="AD992" i="19"/>
  <c r="AE992" i="19"/>
  <c r="AG992" i="19"/>
  <c r="AH992" i="19"/>
  <c r="AZ992" i="19" s="1"/>
  <c r="AL992" i="19"/>
  <c r="AM992" i="19"/>
  <c r="AN992" i="19"/>
  <c r="AO992" i="19"/>
  <c r="AP992" i="19"/>
  <c r="AR992" i="19"/>
  <c r="AS992" i="19"/>
  <c r="AT992" i="19"/>
  <c r="AU992" i="19"/>
  <c r="AV992" i="19"/>
  <c r="AW992" i="19"/>
  <c r="AX992" i="19"/>
  <c r="AY992" i="19"/>
  <c r="BA992" i="19"/>
  <c r="BD992" i="19"/>
  <c r="BF992" i="19"/>
  <c r="BG992" i="19"/>
  <c r="BI992" i="19"/>
  <c r="F993" i="19"/>
  <c r="AA993" i="19" s="1"/>
  <c r="J993" i="19"/>
  <c r="K993" i="19"/>
  <c r="L993" i="19"/>
  <c r="M993" i="19"/>
  <c r="N993" i="19"/>
  <c r="P993" i="19"/>
  <c r="Q993" i="19"/>
  <c r="R993" i="19"/>
  <c r="S993" i="19"/>
  <c r="T993" i="19"/>
  <c r="U993" i="19"/>
  <c r="V993" i="19"/>
  <c r="W993" i="19"/>
  <c r="Y993" i="19"/>
  <c r="AB993" i="19"/>
  <c r="AD993" i="19"/>
  <c r="AE993" i="19"/>
  <c r="AG993" i="19"/>
  <c r="AH993" i="19"/>
  <c r="BC993" i="19" s="1"/>
  <c r="AL993" i="19"/>
  <c r="AM993" i="19"/>
  <c r="AN993" i="19"/>
  <c r="AO993" i="19"/>
  <c r="AP993" i="19"/>
  <c r="AR993" i="19"/>
  <c r="AS993" i="19"/>
  <c r="AT993" i="19"/>
  <c r="AU993" i="19"/>
  <c r="AV993" i="19"/>
  <c r="AW993" i="19"/>
  <c r="AX993" i="19"/>
  <c r="AY993" i="19"/>
  <c r="BA993" i="19"/>
  <c r="BD993" i="19"/>
  <c r="BF993" i="19"/>
  <c r="BG993" i="19"/>
  <c r="BI993" i="19"/>
  <c r="F994" i="19"/>
  <c r="X994" i="19" s="1"/>
  <c r="J994" i="19"/>
  <c r="K994" i="19"/>
  <c r="L994" i="19"/>
  <c r="M994" i="19"/>
  <c r="N994" i="19"/>
  <c r="P994" i="19"/>
  <c r="Q994" i="19"/>
  <c r="R994" i="19"/>
  <c r="S994" i="19"/>
  <c r="T994" i="19"/>
  <c r="U994" i="19"/>
  <c r="V994" i="19"/>
  <c r="W994" i="19"/>
  <c r="Y994" i="19"/>
  <c r="AB994" i="19"/>
  <c r="AD994" i="19"/>
  <c r="AE994" i="19"/>
  <c r="AG994" i="19"/>
  <c r="AH994" i="19"/>
  <c r="AZ994" i="19" s="1"/>
  <c r="AL994" i="19"/>
  <c r="AM994" i="19"/>
  <c r="AN994" i="19"/>
  <c r="AO994" i="19"/>
  <c r="AP994" i="19"/>
  <c r="AR994" i="19"/>
  <c r="AS994" i="19"/>
  <c r="AT994" i="19"/>
  <c r="AU994" i="19"/>
  <c r="AV994" i="19"/>
  <c r="AW994" i="19"/>
  <c r="AX994" i="19"/>
  <c r="AY994" i="19"/>
  <c r="BA994" i="19"/>
  <c r="BD994" i="19"/>
  <c r="BF994" i="19"/>
  <c r="BG994" i="19"/>
  <c r="BI994" i="19"/>
  <c r="F995" i="19"/>
  <c r="AA995" i="19" s="1"/>
  <c r="J995" i="19"/>
  <c r="K995" i="19"/>
  <c r="L995" i="19"/>
  <c r="M995" i="19"/>
  <c r="N995" i="19"/>
  <c r="P995" i="19"/>
  <c r="Q995" i="19"/>
  <c r="R995" i="19"/>
  <c r="S995" i="19"/>
  <c r="T995" i="19"/>
  <c r="U995" i="19"/>
  <c r="V995" i="19"/>
  <c r="W995" i="19"/>
  <c r="Y995" i="19"/>
  <c r="AB995" i="19"/>
  <c r="AD995" i="19"/>
  <c r="AE995" i="19"/>
  <c r="AG995" i="19"/>
  <c r="AH995" i="19"/>
  <c r="BC995" i="19" s="1"/>
  <c r="AL995" i="19"/>
  <c r="AM995" i="19"/>
  <c r="AN995" i="19"/>
  <c r="AO995" i="19"/>
  <c r="AP995" i="19"/>
  <c r="AR995" i="19"/>
  <c r="AS995" i="19"/>
  <c r="AT995" i="19"/>
  <c r="AU995" i="19"/>
  <c r="AV995" i="19"/>
  <c r="AW995" i="19"/>
  <c r="AX995" i="19"/>
  <c r="AY995" i="19"/>
  <c r="BA995" i="19"/>
  <c r="BD995" i="19"/>
  <c r="BF995" i="19"/>
  <c r="BG995" i="19"/>
  <c r="BI995" i="19"/>
  <c r="F996" i="19"/>
  <c r="AA996" i="19" s="1"/>
  <c r="J996" i="19"/>
  <c r="K996" i="19"/>
  <c r="L996" i="19"/>
  <c r="M996" i="19"/>
  <c r="N996" i="19"/>
  <c r="P996" i="19"/>
  <c r="Q996" i="19"/>
  <c r="R996" i="19"/>
  <c r="S996" i="19"/>
  <c r="T996" i="19"/>
  <c r="U996" i="19"/>
  <c r="V996" i="19"/>
  <c r="W996" i="19"/>
  <c r="Y996" i="19"/>
  <c r="AB996" i="19"/>
  <c r="AD996" i="19"/>
  <c r="AE996" i="19"/>
  <c r="AG996" i="19"/>
  <c r="AH996" i="19"/>
  <c r="AZ996" i="19" s="1"/>
  <c r="AL996" i="19"/>
  <c r="AM996" i="19"/>
  <c r="AN996" i="19"/>
  <c r="AO996" i="19"/>
  <c r="AP996" i="19"/>
  <c r="AR996" i="19"/>
  <c r="AS996" i="19"/>
  <c r="AT996" i="19"/>
  <c r="AU996" i="19"/>
  <c r="AV996" i="19"/>
  <c r="AW996" i="19"/>
  <c r="AX996" i="19"/>
  <c r="AY996" i="19"/>
  <c r="BA996" i="19"/>
  <c r="BD996" i="19"/>
  <c r="BF996" i="19"/>
  <c r="BG996" i="19"/>
  <c r="BI996" i="19"/>
  <c r="F997" i="19"/>
  <c r="J997" i="19"/>
  <c r="K997" i="19"/>
  <c r="L997" i="19"/>
  <c r="M997" i="19"/>
  <c r="N997" i="19"/>
  <c r="P997" i="19"/>
  <c r="Q997" i="19"/>
  <c r="R997" i="19"/>
  <c r="S997" i="19"/>
  <c r="T997" i="19"/>
  <c r="U997" i="19"/>
  <c r="V997" i="19"/>
  <c r="W997" i="19"/>
  <c r="Y997" i="19"/>
  <c r="AB997" i="19"/>
  <c r="AD997" i="19"/>
  <c r="AE997" i="19"/>
  <c r="AG997" i="19"/>
  <c r="AH997" i="19"/>
  <c r="BC997" i="19" s="1"/>
  <c r="AL997" i="19"/>
  <c r="AM997" i="19"/>
  <c r="AN997" i="19"/>
  <c r="AO997" i="19"/>
  <c r="AP997" i="19"/>
  <c r="AR997" i="19"/>
  <c r="AS997" i="19"/>
  <c r="AT997" i="19"/>
  <c r="AU997" i="19"/>
  <c r="AV997" i="19"/>
  <c r="AW997" i="19"/>
  <c r="AX997" i="19"/>
  <c r="AY997" i="19"/>
  <c r="BA997" i="19"/>
  <c r="BD997" i="19"/>
  <c r="BF997" i="19"/>
  <c r="BG997" i="19"/>
  <c r="BI997" i="19"/>
  <c r="F998" i="19"/>
  <c r="AA998" i="19" s="1"/>
  <c r="J998" i="19"/>
  <c r="K998" i="19"/>
  <c r="L998" i="19"/>
  <c r="M998" i="19"/>
  <c r="N998" i="19"/>
  <c r="P998" i="19"/>
  <c r="Q998" i="19"/>
  <c r="R998" i="19"/>
  <c r="S998" i="19"/>
  <c r="T998" i="19"/>
  <c r="U998" i="19"/>
  <c r="V998" i="19"/>
  <c r="W998" i="19"/>
  <c r="Y998" i="19"/>
  <c r="AB998" i="19"/>
  <c r="AD998" i="19"/>
  <c r="AE998" i="19"/>
  <c r="AG998" i="19"/>
  <c r="AH998" i="19"/>
  <c r="AZ998" i="19" s="1"/>
  <c r="AL998" i="19"/>
  <c r="AM998" i="19"/>
  <c r="AN998" i="19"/>
  <c r="AO998" i="19"/>
  <c r="AP998" i="19"/>
  <c r="AR998" i="19"/>
  <c r="AS998" i="19"/>
  <c r="AT998" i="19"/>
  <c r="AU998" i="19"/>
  <c r="AV998" i="19"/>
  <c r="AW998" i="19"/>
  <c r="AX998" i="19"/>
  <c r="AY998" i="19"/>
  <c r="BA998" i="19"/>
  <c r="BD998" i="19"/>
  <c r="BF998" i="19"/>
  <c r="BG998" i="19"/>
  <c r="BI998" i="19"/>
  <c r="F999" i="19"/>
  <c r="AA999" i="19" s="1"/>
  <c r="J999" i="19"/>
  <c r="K999" i="19"/>
  <c r="L999" i="19"/>
  <c r="M999" i="19"/>
  <c r="N999" i="19"/>
  <c r="P999" i="19"/>
  <c r="Q999" i="19"/>
  <c r="R999" i="19"/>
  <c r="S999" i="19"/>
  <c r="T999" i="19"/>
  <c r="U999" i="19"/>
  <c r="V999" i="19"/>
  <c r="W999" i="19"/>
  <c r="Y999" i="19"/>
  <c r="AB999" i="19"/>
  <c r="AD999" i="19"/>
  <c r="AE999" i="19"/>
  <c r="AG999" i="19"/>
  <c r="AH999" i="19"/>
  <c r="BC999" i="19" s="1"/>
  <c r="AL999" i="19"/>
  <c r="AM999" i="19"/>
  <c r="AN999" i="19"/>
  <c r="AO999" i="19"/>
  <c r="AP999" i="19"/>
  <c r="AR999" i="19"/>
  <c r="AS999" i="19"/>
  <c r="AT999" i="19"/>
  <c r="AU999" i="19"/>
  <c r="AV999" i="19"/>
  <c r="AW999" i="19"/>
  <c r="AX999" i="19"/>
  <c r="AY999" i="19"/>
  <c r="BA999" i="19"/>
  <c r="BD999" i="19"/>
  <c r="BF999" i="19"/>
  <c r="BG999" i="19"/>
  <c r="BI999" i="19"/>
  <c r="F1000" i="19"/>
  <c r="AA1000" i="19" s="1"/>
  <c r="J1000" i="19"/>
  <c r="K1000" i="19"/>
  <c r="L1000" i="19"/>
  <c r="M1000" i="19"/>
  <c r="N1000" i="19"/>
  <c r="P1000" i="19"/>
  <c r="Q1000" i="19"/>
  <c r="R1000" i="19"/>
  <c r="S1000" i="19"/>
  <c r="T1000" i="19"/>
  <c r="U1000" i="19"/>
  <c r="V1000" i="19"/>
  <c r="W1000" i="19"/>
  <c r="Y1000" i="19"/>
  <c r="AB1000" i="19"/>
  <c r="AD1000" i="19"/>
  <c r="AE1000" i="19"/>
  <c r="AG1000" i="19"/>
  <c r="AH1000" i="19"/>
  <c r="AZ1000" i="19" s="1"/>
  <c r="AL1000" i="19"/>
  <c r="AM1000" i="19"/>
  <c r="AN1000" i="19"/>
  <c r="AO1000" i="19"/>
  <c r="AP1000" i="19"/>
  <c r="AR1000" i="19"/>
  <c r="AS1000" i="19"/>
  <c r="AT1000" i="19"/>
  <c r="AU1000" i="19"/>
  <c r="AV1000" i="19"/>
  <c r="AW1000" i="19"/>
  <c r="AX1000" i="19"/>
  <c r="AY1000" i="19"/>
  <c r="BA1000" i="19"/>
  <c r="BD1000" i="19"/>
  <c r="BF1000" i="19"/>
  <c r="BG1000" i="19"/>
  <c r="BI1000" i="19"/>
  <c r="F1001" i="19"/>
  <c r="AA1001" i="19" s="1"/>
  <c r="J1001" i="19"/>
  <c r="K1001" i="19"/>
  <c r="L1001" i="19"/>
  <c r="M1001" i="19"/>
  <c r="N1001" i="19"/>
  <c r="P1001" i="19"/>
  <c r="Q1001" i="19"/>
  <c r="R1001" i="19"/>
  <c r="S1001" i="19"/>
  <c r="T1001" i="19"/>
  <c r="U1001" i="19"/>
  <c r="V1001" i="19"/>
  <c r="W1001" i="19"/>
  <c r="Y1001" i="19"/>
  <c r="AB1001" i="19"/>
  <c r="AD1001" i="19"/>
  <c r="AE1001" i="19"/>
  <c r="AG1001" i="19"/>
  <c r="AH1001" i="19"/>
  <c r="BC1001" i="19" s="1"/>
  <c r="AL1001" i="19"/>
  <c r="AM1001" i="19"/>
  <c r="AN1001" i="19"/>
  <c r="AO1001" i="19"/>
  <c r="AP1001" i="19"/>
  <c r="AR1001" i="19"/>
  <c r="AS1001" i="19"/>
  <c r="AT1001" i="19"/>
  <c r="AU1001" i="19"/>
  <c r="AV1001" i="19"/>
  <c r="AW1001" i="19"/>
  <c r="AX1001" i="19"/>
  <c r="AY1001" i="19"/>
  <c r="BA1001" i="19"/>
  <c r="BD1001" i="19"/>
  <c r="BF1001" i="19"/>
  <c r="BG1001" i="19"/>
  <c r="BI1001" i="19"/>
  <c r="F1002" i="19"/>
  <c r="AA1002" i="19" s="1"/>
  <c r="J1002" i="19"/>
  <c r="K1002" i="19"/>
  <c r="L1002" i="19"/>
  <c r="M1002" i="19"/>
  <c r="N1002" i="19"/>
  <c r="P1002" i="19"/>
  <c r="Q1002" i="19"/>
  <c r="R1002" i="19"/>
  <c r="S1002" i="19"/>
  <c r="T1002" i="19"/>
  <c r="U1002" i="19"/>
  <c r="V1002" i="19"/>
  <c r="W1002" i="19"/>
  <c r="Y1002" i="19"/>
  <c r="AB1002" i="19"/>
  <c r="AD1002" i="19"/>
  <c r="AE1002" i="19"/>
  <c r="AG1002" i="19"/>
  <c r="AH1002" i="19"/>
  <c r="AZ1002" i="19" s="1"/>
  <c r="AL1002" i="19"/>
  <c r="AM1002" i="19"/>
  <c r="AN1002" i="19"/>
  <c r="AO1002" i="19"/>
  <c r="AP1002" i="19"/>
  <c r="AR1002" i="19"/>
  <c r="AS1002" i="19"/>
  <c r="AT1002" i="19"/>
  <c r="AU1002" i="19"/>
  <c r="AV1002" i="19"/>
  <c r="AW1002" i="19"/>
  <c r="AX1002" i="19"/>
  <c r="AY1002" i="19"/>
  <c r="BA1002" i="19"/>
  <c r="BD1002" i="19"/>
  <c r="BF1002" i="19"/>
  <c r="BG1002" i="19"/>
  <c r="BI1002" i="19"/>
  <c r="F1003" i="19"/>
  <c r="J1003" i="19"/>
  <c r="K1003" i="19"/>
  <c r="L1003" i="19"/>
  <c r="M1003" i="19"/>
  <c r="N1003" i="19"/>
  <c r="P1003" i="19"/>
  <c r="Q1003" i="19"/>
  <c r="R1003" i="19"/>
  <c r="S1003" i="19"/>
  <c r="T1003" i="19"/>
  <c r="U1003" i="19"/>
  <c r="V1003" i="19"/>
  <c r="W1003" i="19"/>
  <c r="Y1003" i="19"/>
  <c r="AB1003" i="19"/>
  <c r="AD1003" i="19"/>
  <c r="AE1003" i="19"/>
  <c r="AG1003" i="19"/>
  <c r="AH1003" i="19"/>
  <c r="BC1003" i="19" s="1"/>
  <c r="AL1003" i="19"/>
  <c r="AM1003" i="19"/>
  <c r="AN1003" i="19"/>
  <c r="AO1003" i="19"/>
  <c r="AP1003" i="19"/>
  <c r="AR1003" i="19"/>
  <c r="AS1003" i="19"/>
  <c r="AT1003" i="19"/>
  <c r="AU1003" i="19"/>
  <c r="AV1003" i="19"/>
  <c r="AW1003" i="19"/>
  <c r="AX1003" i="19"/>
  <c r="AY1003" i="19"/>
  <c r="BA1003" i="19"/>
  <c r="BD1003" i="19"/>
  <c r="BF1003" i="19"/>
  <c r="BG1003" i="19"/>
  <c r="BI1003" i="19"/>
  <c r="F1004" i="19"/>
  <c r="AA1004" i="19" s="1"/>
  <c r="J1004" i="19"/>
  <c r="K1004" i="19"/>
  <c r="L1004" i="19"/>
  <c r="M1004" i="19"/>
  <c r="N1004" i="19"/>
  <c r="P1004" i="19"/>
  <c r="Q1004" i="19"/>
  <c r="R1004" i="19"/>
  <c r="S1004" i="19"/>
  <c r="T1004" i="19"/>
  <c r="U1004" i="19"/>
  <c r="V1004" i="19"/>
  <c r="W1004" i="19"/>
  <c r="Y1004" i="19"/>
  <c r="AB1004" i="19"/>
  <c r="AD1004" i="19"/>
  <c r="AE1004" i="19"/>
  <c r="AG1004" i="19"/>
  <c r="AH1004" i="19"/>
  <c r="AZ1004" i="19" s="1"/>
  <c r="AL1004" i="19"/>
  <c r="AM1004" i="19"/>
  <c r="AN1004" i="19"/>
  <c r="AO1004" i="19"/>
  <c r="AP1004" i="19"/>
  <c r="AR1004" i="19"/>
  <c r="AS1004" i="19"/>
  <c r="AT1004" i="19"/>
  <c r="AU1004" i="19"/>
  <c r="AV1004" i="19"/>
  <c r="AW1004" i="19"/>
  <c r="AX1004" i="19"/>
  <c r="AY1004" i="19"/>
  <c r="BA1004" i="19"/>
  <c r="BD1004" i="19"/>
  <c r="BF1004" i="19"/>
  <c r="BG1004" i="19"/>
  <c r="BI1004" i="19"/>
  <c r="F1005" i="19"/>
  <c r="AA1005" i="19" s="1"/>
  <c r="J1005" i="19"/>
  <c r="K1005" i="19"/>
  <c r="L1005" i="19"/>
  <c r="M1005" i="19"/>
  <c r="N1005" i="19"/>
  <c r="P1005" i="19"/>
  <c r="Q1005" i="19"/>
  <c r="R1005" i="19"/>
  <c r="S1005" i="19"/>
  <c r="T1005" i="19"/>
  <c r="U1005" i="19"/>
  <c r="V1005" i="19"/>
  <c r="W1005" i="19"/>
  <c r="Y1005" i="19"/>
  <c r="AB1005" i="19"/>
  <c r="AD1005" i="19"/>
  <c r="AE1005" i="19"/>
  <c r="AG1005" i="19"/>
  <c r="AH1005" i="19"/>
  <c r="BC1005" i="19" s="1"/>
  <c r="AL1005" i="19"/>
  <c r="AM1005" i="19"/>
  <c r="AN1005" i="19"/>
  <c r="AO1005" i="19"/>
  <c r="AP1005" i="19"/>
  <c r="AR1005" i="19"/>
  <c r="AS1005" i="19"/>
  <c r="AT1005" i="19"/>
  <c r="AU1005" i="19"/>
  <c r="AV1005" i="19"/>
  <c r="AW1005" i="19"/>
  <c r="AX1005" i="19"/>
  <c r="AY1005" i="19"/>
  <c r="BA1005" i="19"/>
  <c r="BD1005" i="19"/>
  <c r="BF1005" i="19"/>
  <c r="BG1005" i="19"/>
  <c r="BI1005" i="19"/>
  <c r="F1006" i="19"/>
  <c r="X1006" i="19" s="1"/>
  <c r="J1006" i="19"/>
  <c r="K1006" i="19"/>
  <c r="L1006" i="19"/>
  <c r="M1006" i="19"/>
  <c r="N1006" i="19"/>
  <c r="P1006" i="19"/>
  <c r="Q1006" i="19"/>
  <c r="R1006" i="19"/>
  <c r="S1006" i="19"/>
  <c r="T1006" i="19"/>
  <c r="U1006" i="19"/>
  <c r="V1006" i="19"/>
  <c r="W1006" i="19"/>
  <c r="Y1006" i="19"/>
  <c r="AB1006" i="19"/>
  <c r="AD1006" i="19"/>
  <c r="AE1006" i="19"/>
  <c r="AG1006" i="19"/>
  <c r="AH1006" i="19"/>
  <c r="AL1006" i="19"/>
  <c r="AM1006" i="19"/>
  <c r="AN1006" i="19"/>
  <c r="AO1006" i="19"/>
  <c r="AP1006" i="19"/>
  <c r="AR1006" i="19"/>
  <c r="AS1006" i="19"/>
  <c r="AT1006" i="19"/>
  <c r="AU1006" i="19"/>
  <c r="AV1006" i="19"/>
  <c r="AW1006" i="19"/>
  <c r="AX1006" i="19"/>
  <c r="AY1006" i="19"/>
  <c r="BA1006" i="19"/>
  <c r="BD1006" i="19"/>
  <c r="BF1006" i="19"/>
  <c r="BG1006" i="19"/>
  <c r="BI1006" i="19"/>
  <c r="F1007" i="19"/>
  <c r="AA1007" i="19" s="1"/>
  <c r="J1007" i="19"/>
  <c r="K1007" i="19"/>
  <c r="L1007" i="19"/>
  <c r="M1007" i="19"/>
  <c r="N1007" i="19"/>
  <c r="P1007" i="19"/>
  <c r="Q1007" i="19"/>
  <c r="R1007" i="19"/>
  <c r="S1007" i="19"/>
  <c r="T1007" i="19"/>
  <c r="U1007" i="19"/>
  <c r="V1007" i="19"/>
  <c r="W1007" i="19"/>
  <c r="Y1007" i="19"/>
  <c r="AB1007" i="19"/>
  <c r="AD1007" i="19"/>
  <c r="AE1007" i="19"/>
  <c r="AG1007" i="19"/>
  <c r="AH1007" i="19"/>
  <c r="AL1007" i="19"/>
  <c r="AM1007" i="19"/>
  <c r="AN1007" i="19"/>
  <c r="AO1007" i="19"/>
  <c r="AP1007" i="19"/>
  <c r="AR1007" i="19"/>
  <c r="AS1007" i="19"/>
  <c r="AT1007" i="19"/>
  <c r="AU1007" i="19"/>
  <c r="AV1007" i="19"/>
  <c r="AW1007" i="19"/>
  <c r="AX1007" i="19"/>
  <c r="AY1007" i="19"/>
  <c r="BA1007" i="19"/>
  <c r="BD1007" i="19"/>
  <c r="BF1007" i="19"/>
  <c r="BG1007" i="19"/>
  <c r="BI1007" i="19"/>
  <c r="F1008" i="19"/>
  <c r="X1008" i="19" s="1"/>
  <c r="J1008" i="19"/>
  <c r="K1008" i="19"/>
  <c r="L1008" i="19"/>
  <c r="M1008" i="19"/>
  <c r="N1008" i="19"/>
  <c r="P1008" i="19"/>
  <c r="Q1008" i="19"/>
  <c r="R1008" i="19"/>
  <c r="S1008" i="19"/>
  <c r="T1008" i="19"/>
  <c r="U1008" i="19"/>
  <c r="V1008" i="19"/>
  <c r="W1008" i="19"/>
  <c r="Y1008" i="19"/>
  <c r="AB1008" i="19"/>
  <c r="AD1008" i="19"/>
  <c r="AE1008" i="19"/>
  <c r="AG1008" i="19"/>
  <c r="AH1008" i="19"/>
  <c r="AZ1008" i="19" s="1"/>
  <c r="AL1008" i="19"/>
  <c r="AM1008" i="19"/>
  <c r="AN1008" i="19"/>
  <c r="AO1008" i="19"/>
  <c r="AP1008" i="19"/>
  <c r="AR1008" i="19"/>
  <c r="AS1008" i="19"/>
  <c r="AT1008" i="19"/>
  <c r="AU1008" i="19"/>
  <c r="AV1008" i="19"/>
  <c r="AW1008" i="19"/>
  <c r="AX1008" i="19"/>
  <c r="AY1008" i="19"/>
  <c r="BA1008" i="19"/>
  <c r="BD1008" i="19"/>
  <c r="BF1008" i="19"/>
  <c r="BG1008" i="19"/>
  <c r="BI1008" i="19"/>
  <c r="F1009" i="19"/>
  <c r="AA1009" i="19" s="1"/>
  <c r="J1009" i="19"/>
  <c r="K1009" i="19"/>
  <c r="L1009" i="19"/>
  <c r="M1009" i="19"/>
  <c r="N1009" i="19"/>
  <c r="P1009" i="19"/>
  <c r="Q1009" i="19"/>
  <c r="R1009" i="19"/>
  <c r="S1009" i="19"/>
  <c r="T1009" i="19"/>
  <c r="U1009" i="19"/>
  <c r="V1009" i="19"/>
  <c r="W1009" i="19"/>
  <c r="Y1009" i="19"/>
  <c r="AB1009" i="19"/>
  <c r="AD1009" i="19"/>
  <c r="AE1009" i="19"/>
  <c r="AG1009" i="19"/>
  <c r="AH1009" i="19"/>
  <c r="BC1009" i="19" s="1"/>
  <c r="AL1009" i="19"/>
  <c r="AM1009" i="19"/>
  <c r="AN1009" i="19"/>
  <c r="AO1009" i="19"/>
  <c r="AP1009" i="19"/>
  <c r="AR1009" i="19"/>
  <c r="AS1009" i="19"/>
  <c r="AT1009" i="19"/>
  <c r="AU1009" i="19"/>
  <c r="AV1009" i="19"/>
  <c r="AW1009" i="19"/>
  <c r="AX1009" i="19"/>
  <c r="AY1009" i="19"/>
  <c r="BA1009" i="19"/>
  <c r="BD1009" i="19"/>
  <c r="BF1009" i="19"/>
  <c r="BG1009" i="19"/>
  <c r="BI1009" i="19"/>
  <c r="F1010" i="19"/>
  <c r="X1010" i="19" s="1"/>
  <c r="J1010" i="19"/>
  <c r="K1010" i="19"/>
  <c r="L1010" i="19"/>
  <c r="M1010" i="19"/>
  <c r="N1010" i="19"/>
  <c r="P1010" i="19"/>
  <c r="Q1010" i="19"/>
  <c r="R1010" i="19"/>
  <c r="S1010" i="19"/>
  <c r="T1010" i="19"/>
  <c r="U1010" i="19"/>
  <c r="V1010" i="19"/>
  <c r="W1010" i="19"/>
  <c r="Y1010" i="19"/>
  <c r="AB1010" i="19"/>
  <c r="AD1010" i="19"/>
  <c r="AE1010" i="19"/>
  <c r="AG1010" i="19"/>
  <c r="AH1010" i="19"/>
  <c r="AZ1010" i="19" s="1"/>
  <c r="AL1010" i="19"/>
  <c r="AM1010" i="19"/>
  <c r="AN1010" i="19"/>
  <c r="AO1010" i="19"/>
  <c r="AP1010" i="19"/>
  <c r="AR1010" i="19"/>
  <c r="AS1010" i="19"/>
  <c r="AT1010" i="19"/>
  <c r="AU1010" i="19"/>
  <c r="AV1010" i="19"/>
  <c r="AW1010" i="19"/>
  <c r="AX1010" i="19"/>
  <c r="AY1010" i="19"/>
  <c r="BA1010" i="19"/>
  <c r="BD1010" i="19"/>
  <c r="BF1010" i="19"/>
  <c r="BG1010" i="19"/>
  <c r="BI1010" i="19"/>
  <c r="F1011" i="19"/>
  <c r="AA1011" i="19" s="1"/>
  <c r="J1011" i="19"/>
  <c r="K1011" i="19"/>
  <c r="L1011" i="19"/>
  <c r="M1011" i="19"/>
  <c r="N1011" i="19"/>
  <c r="P1011" i="19"/>
  <c r="Q1011" i="19"/>
  <c r="R1011" i="19"/>
  <c r="S1011" i="19"/>
  <c r="T1011" i="19"/>
  <c r="U1011" i="19"/>
  <c r="V1011" i="19"/>
  <c r="W1011" i="19"/>
  <c r="Y1011" i="19"/>
  <c r="AB1011" i="19"/>
  <c r="AD1011" i="19"/>
  <c r="AE1011" i="19"/>
  <c r="AG1011" i="19"/>
  <c r="AH1011" i="19"/>
  <c r="BC1011" i="19" s="1"/>
  <c r="AL1011" i="19"/>
  <c r="AM1011" i="19"/>
  <c r="AN1011" i="19"/>
  <c r="AO1011" i="19"/>
  <c r="AP1011" i="19"/>
  <c r="AR1011" i="19"/>
  <c r="AS1011" i="19"/>
  <c r="AT1011" i="19"/>
  <c r="AU1011" i="19"/>
  <c r="AV1011" i="19"/>
  <c r="AW1011" i="19"/>
  <c r="AX1011" i="19"/>
  <c r="AY1011" i="19"/>
  <c r="BA1011" i="19"/>
  <c r="BD1011" i="19"/>
  <c r="BF1011" i="19"/>
  <c r="BG1011" i="19"/>
  <c r="BI1011" i="19"/>
  <c r="F1012" i="19"/>
  <c r="X1012" i="19" s="1"/>
  <c r="J1012" i="19"/>
  <c r="K1012" i="19"/>
  <c r="L1012" i="19"/>
  <c r="M1012" i="19"/>
  <c r="N1012" i="19"/>
  <c r="P1012" i="19"/>
  <c r="Q1012" i="19"/>
  <c r="R1012" i="19"/>
  <c r="S1012" i="19"/>
  <c r="T1012" i="19"/>
  <c r="U1012" i="19"/>
  <c r="V1012" i="19"/>
  <c r="W1012" i="19"/>
  <c r="Y1012" i="19"/>
  <c r="AB1012" i="19"/>
  <c r="AD1012" i="19"/>
  <c r="AE1012" i="19"/>
  <c r="AG1012" i="19"/>
  <c r="AH1012" i="19"/>
  <c r="AZ1012" i="19" s="1"/>
  <c r="AL1012" i="19"/>
  <c r="AM1012" i="19"/>
  <c r="AN1012" i="19"/>
  <c r="AO1012" i="19"/>
  <c r="AP1012" i="19"/>
  <c r="AR1012" i="19"/>
  <c r="AS1012" i="19"/>
  <c r="AT1012" i="19"/>
  <c r="AU1012" i="19"/>
  <c r="AV1012" i="19"/>
  <c r="AW1012" i="19"/>
  <c r="AX1012" i="19"/>
  <c r="AY1012" i="19"/>
  <c r="BA1012" i="19"/>
  <c r="BD1012" i="19"/>
  <c r="BF1012" i="19"/>
  <c r="BG1012" i="19"/>
  <c r="BI1012" i="19"/>
  <c r="F1013" i="19"/>
  <c r="AA1013" i="19" s="1"/>
  <c r="J1013" i="19"/>
  <c r="K1013" i="19"/>
  <c r="L1013" i="19"/>
  <c r="M1013" i="19"/>
  <c r="N1013" i="19"/>
  <c r="P1013" i="19"/>
  <c r="Q1013" i="19"/>
  <c r="R1013" i="19"/>
  <c r="S1013" i="19"/>
  <c r="T1013" i="19"/>
  <c r="U1013" i="19"/>
  <c r="V1013" i="19"/>
  <c r="W1013" i="19"/>
  <c r="Y1013" i="19"/>
  <c r="AB1013" i="19"/>
  <c r="AD1013" i="19"/>
  <c r="AE1013" i="19"/>
  <c r="AG1013" i="19"/>
  <c r="AH1013" i="19"/>
  <c r="BC1013" i="19" s="1"/>
  <c r="AL1013" i="19"/>
  <c r="AM1013" i="19"/>
  <c r="AN1013" i="19"/>
  <c r="AO1013" i="19"/>
  <c r="AP1013" i="19"/>
  <c r="AR1013" i="19"/>
  <c r="AS1013" i="19"/>
  <c r="AT1013" i="19"/>
  <c r="AU1013" i="19"/>
  <c r="AV1013" i="19"/>
  <c r="AW1013" i="19"/>
  <c r="AX1013" i="19"/>
  <c r="AY1013" i="19"/>
  <c r="BA1013" i="19"/>
  <c r="BD1013" i="19"/>
  <c r="BF1013" i="19"/>
  <c r="BG1013" i="19"/>
  <c r="BI1013" i="19"/>
  <c r="F1014" i="19"/>
  <c r="AA1014" i="19" s="1"/>
  <c r="J1014" i="19"/>
  <c r="K1014" i="19"/>
  <c r="L1014" i="19"/>
  <c r="M1014" i="19"/>
  <c r="N1014" i="19"/>
  <c r="P1014" i="19"/>
  <c r="Q1014" i="19"/>
  <c r="R1014" i="19"/>
  <c r="S1014" i="19"/>
  <c r="T1014" i="19"/>
  <c r="U1014" i="19"/>
  <c r="V1014" i="19"/>
  <c r="W1014" i="19"/>
  <c r="Y1014" i="19"/>
  <c r="AB1014" i="19"/>
  <c r="AD1014" i="19"/>
  <c r="AE1014" i="19"/>
  <c r="AG1014" i="19"/>
  <c r="AH1014" i="19"/>
  <c r="AZ1014" i="19" s="1"/>
  <c r="AL1014" i="19"/>
  <c r="AM1014" i="19"/>
  <c r="AN1014" i="19"/>
  <c r="AO1014" i="19"/>
  <c r="AP1014" i="19"/>
  <c r="AR1014" i="19"/>
  <c r="AS1014" i="19"/>
  <c r="AT1014" i="19"/>
  <c r="AU1014" i="19"/>
  <c r="AV1014" i="19"/>
  <c r="AW1014" i="19"/>
  <c r="AX1014" i="19"/>
  <c r="AY1014" i="19"/>
  <c r="BA1014" i="19"/>
  <c r="BD1014" i="19"/>
  <c r="BF1014" i="19"/>
  <c r="BG1014" i="19"/>
  <c r="BI1014" i="19"/>
  <c r="F1015" i="19"/>
  <c r="AA1015" i="19" s="1"/>
  <c r="J1015" i="19"/>
  <c r="K1015" i="19"/>
  <c r="L1015" i="19"/>
  <c r="M1015" i="19"/>
  <c r="N1015" i="19"/>
  <c r="P1015" i="19"/>
  <c r="Q1015" i="19"/>
  <c r="R1015" i="19"/>
  <c r="S1015" i="19"/>
  <c r="T1015" i="19"/>
  <c r="U1015" i="19"/>
  <c r="V1015" i="19"/>
  <c r="W1015" i="19"/>
  <c r="Y1015" i="19"/>
  <c r="AB1015" i="19"/>
  <c r="AD1015" i="19"/>
  <c r="AE1015" i="19"/>
  <c r="AG1015" i="19"/>
  <c r="AH1015" i="19"/>
  <c r="BC1015" i="19" s="1"/>
  <c r="AL1015" i="19"/>
  <c r="AM1015" i="19"/>
  <c r="AN1015" i="19"/>
  <c r="AO1015" i="19"/>
  <c r="AP1015" i="19"/>
  <c r="AR1015" i="19"/>
  <c r="AS1015" i="19"/>
  <c r="AT1015" i="19"/>
  <c r="AU1015" i="19"/>
  <c r="AV1015" i="19"/>
  <c r="AW1015" i="19"/>
  <c r="AX1015" i="19"/>
  <c r="AY1015" i="19"/>
  <c r="BA1015" i="19"/>
  <c r="BD1015" i="19"/>
  <c r="BF1015" i="19"/>
  <c r="BG1015" i="19"/>
  <c r="BI1015" i="19"/>
  <c r="F1016" i="19"/>
  <c r="X1016" i="19" s="1"/>
  <c r="J1016" i="19"/>
  <c r="K1016" i="19"/>
  <c r="L1016" i="19"/>
  <c r="M1016" i="19"/>
  <c r="N1016" i="19"/>
  <c r="P1016" i="19"/>
  <c r="Q1016" i="19"/>
  <c r="R1016" i="19"/>
  <c r="S1016" i="19"/>
  <c r="T1016" i="19"/>
  <c r="U1016" i="19"/>
  <c r="V1016" i="19"/>
  <c r="W1016" i="19"/>
  <c r="Y1016" i="19"/>
  <c r="AB1016" i="19"/>
  <c r="AD1016" i="19"/>
  <c r="AE1016" i="19"/>
  <c r="AG1016" i="19"/>
  <c r="AH1016" i="19"/>
  <c r="AZ1016" i="19" s="1"/>
  <c r="AL1016" i="19"/>
  <c r="AM1016" i="19"/>
  <c r="AN1016" i="19"/>
  <c r="AO1016" i="19"/>
  <c r="AP1016" i="19"/>
  <c r="AR1016" i="19"/>
  <c r="AS1016" i="19"/>
  <c r="AT1016" i="19"/>
  <c r="AU1016" i="19"/>
  <c r="AV1016" i="19"/>
  <c r="AW1016" i="19"/>
  <c r="AX1016" i="19"/>
  <c r="AY1016" i="19"/>
  <c r="BA1016" i="19"/>
  <c r="BD1016" i="19"/>
  <c r="BF1016" i="19"/>
  <c r="BG1016" i="19"/>
  <c r="BI1016" i="19"/>
  <c r="F1017" i="19"/>
  <c r="AA1017" i="19" s="1"/>
  <c r="J1017" i="19"/>
  <c r="K1017" i="19"/>
  <c r="L1017" i="19"/>
  <c r="M1017" i="19"/>
  <c r="N1017" i="19"/>
  <c r="P1017" i="19"/>
  <c r="Q1017" i="19"/>
  <c r="R1017" i="19"/>
  <c r="S1017" i="19"/>
  <c r="T1017" i="19"/>
  <c r="U1017" i="19"/>
  <c r="V1017" i="19"/>
  <c r="W1017" i="19"/>
  <c r="Y1017" i="19"/>
  <c r="AB1017" i="19"/>
  <c r="AD1017" i="19"/>
  <c r="AE1017" i="19"/>
  <c r="AG1017" i="19"/>
  <c r="AH1017" i="19"/>
  <c r="BC1017" i="19" s="1"/>
  <c r="AL1017" i="19"/>
  <c r="AM1017" i="19"/>
  <c r="AN1017" i="19"/>
  <c r="AO1017" i="19"/>
  <c r="AP1017" i="19"/>
  <c r="AR1017" i="19"/>
  <c r="AS1017" i="19"/>
  <c r="AT1017" i="19"/>
  <c r="AU1017" i="19"/>
  <c r="AV1017" i="19"/>
  <c r="AW1017" i="19"/>
  <c r="AX1017" i="19"/>
  <c r="AY1017" i="19"/>
  <c r="BA1017" i="19"/>
  <c r="BD1017" i="19"/>
  <c r="BF1017" i="19"/>
  <c r="BG1017" i="19"/>
  <c r="BI1017" i="19"/>
  <c r="F1018" i="19"/>
  <c r="X1018" i="19" s="1"/>
  <c r="J1018" i="19"/>
  <c r="K1018" i="19"/>
  <c r="L1018" i="19"/>
  <c r="M1018" i="19"/>
  <c r="N1018" i="19"/>
  <c r="P1018" i="19"/>
  <c r="Q1018" i="19"/>
  <c r="R1018" i="19"/>
  <c r="S1018" i="19"/>
  <c r="T1018" i="19"/>
  <c r="U1018" i="19"/>
  <c r="V1018" i="19"/>
  <c r="W1018" i="19"/>
  <c r="Y1018" i="19"/>
  <c r="AB1018" i="19"/>
  <c r="AD1018" i="19"/>
  <c r="AE1018" i="19"/>
  <c r="AG1018" i="19"/>
  <c r="AH1018" i="19"/>
  <c r="AZ1018" i="19" s="1"/>
  <c r="AL1018" i="19"/>
  <c r="AM1018" i="19"/>
  <c r="AN1018" i="19"/>
  <c r="AO1018" i="19"/>
  <c r="AP1018" i="19"/>
  <c r="AR1018" i="19"/>
  <c r="AS1018" i="19"/>
  <c r="AT1018" i="19"/>
  <c r="AU1018" i="19"/>
  <c r="AV1018" i="19"/>
  <c r="AW1018" i="19"/>
  <c r="AX1018" i="19"/>
  <c r="AY1018" i="19"/>
  <c r="BA1018" i="19"/>
  <c r="BD1018" i="19"/>
  <c r="BF1018" i="19"/>
  <c r="BG1018" i="19"/>
  <c r="BI1018" i="19"/>
  <c r="F1019" i="19"/>
  <c r="AA1019" i="19" s="1"/>
  <c r="J1019" i="19"/>
  <c r="K1019" i="19"/>
  <c r="L1019" i="19"/>
  <c r="M1019" i="19"/>
  <c r="N1019" i="19"/>
  <c r="P1019" i="19"/>
  <c r="Q1019" i="19"/>
  <c r="R1019" i="19"/>
  <c r="S1019" i="19"/>
  <c r="T1019" i="19"/>
  <c r="U1019" i="19"/>
  <c r="V1019" i="19"/>
  <c r="W1019" i="19"/>
  <c r="Y1019" i="19"/>
  <c r="AB1019" i="19"/>
  <c r="AD1019" i="19"/>
  <c r="AE1019" i="19"/>
  <c r="AG1019" i="19"/>
  <c r="AH1019" i="19"/>
  <c r="BC1019" i="19" s="1"/>
  <c r="AL1019" i="19"/>
  <c r="AM1019" i="19"/>
  <c r="AN1019" i="19"/>
  <c r="AO1019" i="19"/>
  <c r="AP1019" i="19"/>
  <c r="AR1019" i="19"/>
  <c r="AS1019" i="19"/>
  <c r="AT1019" i="19"/>
  <c r="AU1019" i="19"/>
  <c r="AV1019" i="19"/>
  <c r="AW1019" i="19"/>
  <c r="AX1019" i="19"/>
  <c r="AY1019" i="19"/>
  <c r="BA1019" i="19"/>
  <c r="BD1019" i="19"/>
  <c r="BF1019" i="19"/>
  <c r="BG1019" i="19"/>
  <c r="BI1019" i="19"/>
  <c r="F1020" i="19"/>
  <c r="X1020" i="19" s="1"/>
  <c r="J1020" i="19"/>
  <c r="K1020" i="19"/>
  <c r="L1020" i="19"/>
  <c r="M1020" i="19"/>
  <c r="N1020" i="19"/>
  <c r="P1020" i="19"/>
  <c r="Q1020" i="19"/>
  <c r="R1020" i="19"/>
  <c r="S1020" i="19"/>
  <c r="T1020" i="19"/>
  <c r="U1020" i="19"/>
  <c r="V1020" i="19"/>
  <c r="W1020" i="19"/>
  <c r="Y1020" i="19"/>
  <c r="AB1020" i="19"/>
  <c r="AD1020" i="19"/>
  <c r="AE1020" i="19"/>
  <c r="AG1020" i="19"/>
  <c r="AH1020" i="19"/>
  <c r="AZ1020" i="19" s="1"/>
  <c r="AL1020" i="19"/>
  <c r="AM1020" i="19"/>
  <c r="AN1020" i="19"/>
  <c r="AO1020" i="19"/>
  <c r="AP1020" i="19"/>
  <c r="AR1020" i="19"/>
  <c r="AS1020" i="19"/>
  <c r="AT1020" i="19"/>
  <c r="AU1020" i="19"/>
  <c r="AV1020" i="19"/>
  <c r="AW1020" i="19"/>
  <c r="AX1020" i="19"/>
  <c r="AY1020" i="19"/>
  <c r="BA1020" i="19"/>
  <c r="BD1020" i="19"/>
  <c r="BF1020" i="19"/>
  <c r="BG1020" i="19"/>
  <c r="BI1020" i="19"/>
  <c r="F1021" i="19"/>
  <c r="AA1021" i="19" s="1"/>
  <c r="J1021" i="19"/>
  <c r="K1021" i="19"/>
  <c r="L1021" i="19"/>
  <c r="M1021" i="19"/>
  <c r="N1021" i="19"/>
  <c r="P1021" i="19"/>
  <c r="Q1021" i="19"/>
  <c r="R1021" i="19"/>
  <c r="S1021" i="19"/>
  <c r="T1021" i="19"/>
  <c r="U1021" i="19"/>
  <c r="V1021" i="19"/>
  <c r="W1021" i="19"/>
  <c r="Y1021" i="19"/>
  <c r="AB1021" i="19"/>
  <c r="AD1021" i="19"/>
  <c r="AE1021" i="19"/>
  <c r="AG1021" i="19"/>
  <c r="AH1021" i="19"/>
  <c r="AZ1021" i="19" s="1"/>
  <c r="AL1021" i="19"/>
  <c r="AM1021" i="19"/>
  <c r="AN1021" i="19"/>
  <c r="AO1021" i="19"/>
  <c r="AP1021" i="19"/>
  <c r="AR1021" i="19"/>
  <c r="AS1021" i="19"/>
  <c r="AT1021" i="19"/>
  <c r="AU1021" i="19"/>
  <c r="AV1021" i="19"/>
  <c r="AW1021" i="19"/>
  <c r="AX1021" i="19"/>
  <c r="AY1021" i="19"/>
  <c r="BA1021" i="19"/>
  <c r="BD1021" i="19"/>
  <c r="BF1021" i="19"/>
  <c r="BG1021" i="19"/>
  <c r="BI1021" i="19"/>
  <c r="F1022" i="19"/>
  <c r="X1022" i="19" s="1"/>
  <c r="J1022" i="19"/>
  <c r="K1022" i="19"/>
  <c r="L1022" i="19"/>
  <c r="M1022" i="19"/>
  <c r="N1022" i="19"/>
  <c r="P1022" i="19"/>
  <c r="Q1022" i="19"/>
  <c r="R1022" i="19"/>
  <c r="S1022" i="19"/>
  <c r="T1022" i="19"/>
  <c r="U1022" i="19"/>
  <c r="V1022" i="19"/>
  <c r="W1022" i="19"/>
  <c r="Y1022" i="19"/>
  <c r="AB1022" i="19"/>
  <c r="AD1022" i="19"/>
  <c r="AE1022" i="19"/>
  <c r="AG1022" i="19"/>
  <c r="AH1022" i="19"/>
  <c r="AZ1022" i="19" s="1"/>
  <c r="AL1022" i="19"/>
  <c r="AM1022" i="19"/>
  <c r="AN1022" i="19"/>
  <c r="AO1022" i="19"/>
  <c r="AP1022" i="19"/>
  <c r="AR1022" i="19"/>
  <c r="AS1022" i="19"/>
  <c r="AT1022" i="19"/>
  <c r="AU1022" i="19"/>
  <c r="AV1022" i="19"/>
  <c r="AW1022" i="19"/>
  <c r="AX1022" i="19"/>
  <c r="AY1022" i="19"/>
  <c r="BA1022" i="19"/>
  <c r="BD1022" i="19"/>
  <c r="BF1022" i="19"/>
  <c r="BG1022" i="19"/>
  <c r="BI1022" i="19"/>
  <c r="F1023" i="19"/>
  <c r="AA1023" i="19" s="1"/>
  <c r="J1023" i="19"/>
  <c r="K1023" i="19"/>
  <c r="L1023" i="19"/>
  <c r="M1023" i="19"/>
  <c r="N1023" i="19"/>
  <c r="P1023" i="19"/>
  <c r="Q1023" i="19"/>
  <c r="R1023" i="19"/>
  <c r="S1023" i="19"/>
  <c r="T1023" i="19"/>
  <c r="U1023" i="19"/>
  <c r="V1023" i="19"/>
  <c r="W1023" i="19"/>
  <c r="Y1023" i="19"/>
  <c r="AB1023" i="19"/>
  <c r="AD1023" i="19"/>
  <c r="AE1023" i="19"/>
  <c r="AG1023" i="19"/>
  <c r="AH1023" i="19"/>
  <c r="AL1023" i="19"/>
  <c r="AM1023" i="19"/>
  <c r="AN1023" i="19"/>
  <c r="AO1023" i="19"/>
  <c r="AP1023" i="19"/>
  <c r="AR1023" i="19"/>
  <c r="AS1023" i="19"/>
  <c r="AT1023" i="19"/>
  <c r="AU1023" i="19"/>
  <c r="AV1023" i="19"/>
  <c r="AW1023" i="19"/>
  <c r="AX1023" i="19"/>
  <c r="AY1023" i="19"/>
  <c r="BA1023" i="19"/>
  <c r="BD1023" i="19"/>
  <c r="BF1023" i="19"/>
  <c r="BG1023" i="19"/>
  <c r="BI1023" i="19"/>
  <c r="F1024" i="19"/>
  <c r="AA1024" i="19" s="1"/>
  <c r="J1024" i="19"/>
  <c r="K1024" i="19"/>
  <c r="L1024" i="19"/>
  <c r="M1024" i="19"/>
  <c r="N1024" i="19"/>
  <c r="P1024" i="19"/>
  <c r="Q1024" i="19"/>
  <c r="R1024" i="19"/>
  <c r="S1024" i="19"/>
  <c r="T1024" i="19"/>
  <c r="U1024" i="19"/>
  <c r="V1024" i="19"/>
  <c r="W1024" i="19"/>
  <c r="Y1024" i="19"/>
  <c r="AB1024" i="19"/>
  <c r="AD1024" i="19"/>
  <c r="AE1024" i="19"/>
  <c r="AG1024" i="19"/>
  <c r="AH1024" i="19"/>
  <c r="AZ1024" i="19" s="1"/>
  <c r="AL1024" i="19"/>
  <c r="AM1024" i="19"/>
  <c r="AN1024" i="19"/>
  <c r="AO1024" i="19"/>
  <c r="AP1024" i="19"/>
  <c r="AR1024" i="19"/>
  <c r="AS1024" i="19"/>
  <c r="AT1024" i="19"/>
  <c r="AU1024" i="19"/>
  <c r="AV1024" i="19"/>
  <c r="AW1024" i="19"/>
  <c r="AX1024" i="19"/>
  <c r="AY1024" i="19"/>
  <c r="BA1024" i="19"/>
  <c r="BD1024" i="19"/>
  <c r="BF1024" i="19"/>
  <c r="BG1024" i="19"/>
  <c r="BI1024" i="19"/>
  <c r="F1025" i="19"/>
  <c r="AA1025" i="19" s="1"/>
  <c r="J1025" i="19"/>
  <c r="K1025" i="19"/>
  <c r="L1025" i="19"/>
  <c r="M1025" i="19"/>
  <c r="N1025" i="19"/>
  <c r="P1025" i="19"/>
  <c r="Q1025" i="19"/>
  <c r="R1025" i="19"/>
  <c r="S1025" i="19"/>
  <c r="T1025" i="19"/>
  <c r="U1025" i="19"/>
  <c r="V1025" i="19"/>
  <c r="W1025" i="19"/>
  <c r="Y1025" i="19"/>
  <c r="AB1025" i="19"/>
  <c r="AD1025" i="19"/>
  <c r="AE1025" i="19"/>
  <c r="AG1025" i="19"/>
  <c r="AH1025" i="19"/>
  <c r="BC1025" i="19" s="1"/>
  <c r="AL1025" i="19"/>
  <c r="AM1025" i="19"/>
  <c r="AN1025" i="19"/>
  <c r="AO1025" i="19"/>
  <c r="AP1025" i="19"/>
  <c r="AR1025" i="19"/>
  <c r="AS1025" i="19"/>
  <c r="AT1025" i="19"/>
  <c r="AU1025" i="19"/>
  <c r="AV1025" i="19"/>
  <c r="AW1025" i="19"/>
  <c r="AX1025" i="19"/>
  <c r="AY1025" i="19"/>
  <c r="BA1025" i="19"/>
  <c r="BD1025" i="19"/>
  <c r="BF1025" i="19"/>
  <c r="BG1025" i="19"/>
  <c r="BI1025" i="19"/>
  <c r="F1026" i="19"/>
  <c r="AA1026" i="19" s="1"/>
  <c r="J1026" i="19"/>
  <c r="K1026" i="19"/>
  <c r="L1026" i="19"/>
  <c r="M1026" i="19"/>
  <c r="N1026" i="19"/>
  <c r="P1026" i="19"/>
  <c r="Q1026" i="19"/>
  <c r="R1026" i="19"/>
  <c r="S1026" i="19"/>
  <c r="T1026" i="19"/>
  <c r="U1026" i="19"/>
  <c r="V1026" i="19"/>
  <c r="W1026" i="19"/>
  <c r="Y1026" i="19"/>
  <c r="AB1026" i="19"/>
  <c r="AD1026" i="19"/>
  <c r="AE1026" i="19"/>
  <c r="AG1026" i="19"/>
  <c r="AH1026" i="19"/>
  <c r="AZ1026" i="19" s="1"/>
  <c r="AL1026" i="19"/>
  <c r="AM1026" i="19"/>
  <c r="AN1026" i="19"/>
  <c r="AO1026" i="19"/>
  <c r="AP1026" i="19"/>
  <c r="AR1026" i="19"/>
  <c r="AS1026" i="19"/>
  <c r="AT1026" i="19"/>
  <c r="AU1026" i="19"/>
  <c r="AV1026" i="19"/>
  <c r="AW1026" i="19"/>
  <c r="AX1026" i="19"/>
  <c r="AY1026" i="19"/>
  <c r="BA1026" i="19"/>
  <c r="BD1026" i="19"/>
  <c r="BF1026" i="19"/>
  <c r="BG1026" i="19"/>
  <c r="BI1026" i="19"/>
  <c r="F1027" i="19"/>
  <c r="AA1027" i="19" s="1"/>
  <c r="J1027" i="19"/>
  <c r="K1027" i="19"/>
  <c r="L1027" i="19"/>
  <c r="M1027" i="19"/>
  <c r="N1027" i="19"/>
  <c r="P1027" i="19"/>
  <c r="Q1027" i="19"/>
  <c r="R1027" i="19"/>
  <c r="S1027" i="19"/>
  <c r="T1027" i="19"/>
  <c r="U1027" i="19"/>
  <c r="V1027" i="19"/>
  <c r="W1027" i="19"/>
  <c r="Y1027" i="19"/>
  <c r="AB1027" i="19"/>
  <c r="AD1027" i="19"/>
  <c r="AE1027" i="19"/>
  <c r="AG1027" i="19"/>
  <c r="AH1027" i="19"/>
  <c r="BC1027" i="19" s="1"/>
  <c r="AL1027" i="19"/>
  <c r="AM1027" i="19"/>
  <c r="AN1027" i="19"/>
  <c r="AO1027" i="19"/>
  <c r="AP1027" i="19"/>
  <c r="AR1027" i="19"/>
  <c r="AS1027" i="19"/>
  <c r="AT1027" i="19"/>
  <c r="AU1027" i="19"/>
  <c r="AV1027" i="19"/>
  <c r="AW1027" i="19"/>
  <c r="AX1027" i="19"/>
  <c r="AY1027" i="19"/>
  <c r="BA1027" i="19"/>
  <c r="BD1027" i="19"/>
  <c r="BF1027" i="19"/>
  <c r="BG1027" i="19"/>
  <c r="BI1027" i="19"/>
  <c r="F1028" i="19"/>
  <c r="X1028" i="19" s="1"/>
  <c r="J1028" i="19"/>
  <c r="K1028" i="19"/>
  <c r="L1028" i="19"/>
  <c r="M1028" i="19"/>
  <c r="N1028" i="19"/>
  <c r="P1028" i="19"/>
  <c r="Q1028" i="19"/>
  <c r="R1028" i="19"/>
  <c r="S1028" i="19"/>
  <c r="T1028" i="19"/>
  <c r="U1028" i="19"/>
  <c r="V1028" i="19"/>
  <c r="W1028" i="19"/>
  <c r="Y1028" i="19"/>
  <c r="AB1028" i="19"/>
  <c r="AD1028" i="19"/>
  <c r="AE1028" i="19"/>
  <c r="AG1028" i="19"/>
  <c r="AH1028" i="19"/>
  <c r="AZ1028" i="19" s="1"/>
  <c r="AL1028" i="19"/>
  <c r="AM1028" i="19"/>
  <c r="AN1028" i="19"/>
  <c r="AO1028" i="19"/>
  <c r="AP1028" i="19"/>
  <c r="AR1028" i="19"/>
  <c r="AS1028" i="19"/>
  <c r="AT1028" i="19"/>
  <c r="AU1028" i="19"/>
  <c r="AV1028" i="19"/>
  <c r="AW1028" i="19"/>
  <c r="AX1028" i="19"/>
  <c r="AY1028" i="19"/>
  <c r="BA1028" i="19"/>
  <c r="BD1028" i="19"/>
  <c r="BF1028" i="19"/>
  <c r="BG1028" i="19"/>
  <c r="BI1028" i="19"/>
  <c r="F1029" i="19"/>
  <c r="AA1029" i="19" s="1"/>
  <c r="J1029" i="19"/>
  <c r="K1029" i="19"/>
  <c r="L1029" i="19"/>
  <c r="M1029" i="19"/>
  <c r="N1029" i="19"/>
  <c r="P1029" i="19"/>
  <c r="Q1029" i="19"/>
  <c r="R1029" i="19"/>
  <c r="S1029" i="19"/>
  <c r="T1029" i="19"/>
  <c r="U1029" i="19"/>
  <c r="V1029" i="19"/>
  <c r="W1029" i="19"/>
  <c r="Y1029" i="19"/>
  <c r="AB1029" i="19"/>
  <c r="AD1029" i="19"/>
  <c r="AE1029" i="19"/>
  <c r="AG1029" i="19"/>
  <c r="AH1029" i="19"/>
  <c r="BC1029" i="19" s="1"/>
  <c r="AL1029" i="19"/>
  <c r="AM1029" i="19"/>
  <c r="AN1029" i="19"/>
  <c r="AO1029" i="19"/>
  <c r="AP1029" i="19"/>
  <c r="AR1029" i="19"/>
  <c r="AS1029" i="19"/>
  <c r="AT1029" i="19"/>
  <c r="AU1029" i="19"/>
  <c r="AV1029" i="19"/>
  <c r="AW1029" i="19"/>
  <c r="AX1029" i="19"/>
  <c r="AY1029" i="19"/>
  <c r="BA1029" i="19"/>
  <c r="BD1029" i="19"/>
  <c r="BF1029" i="19"/>
  <c r="BG1029" i="19"/>
  <c r="BI1029" i="19"/>
  <c r="F1030" i="19"/>
  <c r="X1030" i="19" s="1"/>
  <c r="J1030" i="19"/>
  <c r="K1030" i="19"/>
  <c r="L1030" i="19"/>
  <c r="M1030" i="19"/>
  <c r="N1030" i="19"/>
  <c r="P1030" i="19"/>
  <c r="Q1030" i="19"/>
  <c r="R1030" i="19"/>
  <c r="S1030" i="19"/>
  <c r="T1030" i="19"/>
  <c r="U1030" i="19"/>
  <c r="V1030" i="19"/>
  <c r="W1030" i="19"/>
  <c r="Y1030" i="19"/>
  <c r="AB1030" i="19"/>
  <c r="AD1030" i="19"/>
  <c r="AE1030" i="19"/>
  <c r="AG1030" i="19"/>
  <c r="AH1030" i="19"/>
  <c r="AZ1030" i="19" s="1"/>
  <c r="AL1030" i="19"/>
  <c r="AM1030" i="19"/>
  <c r="AN1030" i="19"/>
  <c r="AO1030" i="19"/>
  <c r="AP1030" i="19"/>
  <c r="AR1030" i="19"/>
  <c r="AS1030" i="19"/>
  <c r="AT1030" i="19"/>
  <c r="AU1030" i="19"/>
  <c r="AV1030" i="19"/>
  <c r="AW1030" i="19"/>
  <c r="AX1030" i="19"/>
  <c r="AY1030" i="19"/>
  <c r="BA1030" i="19"/>
  <c r="BD1030" i="19"/>
  <c r="BF1030" i="19"/>
  <c r="BG1030" i="19"/>
  <c r="BI1030" i="19"/>
  <c r="F1031" i="19"/>
  <c r="AA1031" i="19" s="1"/>
  <c r="J1031" i="19"/>
  <c r="K1031" i="19"/>
  <c r="L1031" i="19"/>
  <c r="M1031" i="19"/>
  <c r="N1031" i="19"/>
  <c r="P1031" i="19"/>
  <c r="Q1031" i="19"/>
  <c r="R1031" i="19"/>
  <c r="S1031" i="19"/>
  <c r="T1031" i="19"/>
  <c r="U1031" i="19"/>
  <c r="V1031" i="19"/>
  <c r="W1031" i="19"/>
  <c r="Y1031" i="19"/>
  <c r="AB1031" i="19"/>
  <c r="AD1031" i="19"/>
  <c r="AE1031" i="19"/>
  <c r="AG1031" i="19"/>
  <c r="AH1031" i="19"/>
  <c r="BC1031" i="19" s="1"/>
  <c r="AL1031" i="19"/>
  <c r="AM1031" i="19"/>
  <c r="AN1031" i="19"/>
  <c r="AO1031" i="19"/>
  <c r="AP1031" i="19"/>
  <c r="AR1031" i="19"/>
  <c r="AS1031" i="19"/>
  <c r="AT1031" i="19"/>
  <c r="AU1031" i="19"/>
  <c r="AV1031" i="19"/>
  <c r="AW1031" i="19"/>
  <c r="AX1031" i="19"/>
  <c r="AY1031" i="19"/>
  <c r="BA1031" i="19"/>
  <c r="BD1031" i="19"/>
  <c r="BF1031" i="19"/>
  <c r="BG1031" i="19"/>
  <c r="BI1031" i="19"/>
  <c r="F1032" i="19"/>
  <c r="X1032" i="19" s="1"/>
  <c r="J1032" i="19"/>
  <c r="K1032" i="19"/>
  <c r="L1032" i="19"/>
  <c r="M1032" i="19"/>
  <c r="N1032" i="19"/>
  <c r="P1032" i="19"/>
  <c r="Q1032" i="19"/>
  <c r="R1032" i="19"/>
  <c r="S1032" i="19"/>
  <c r="T1032" i="19"/>
  <c r="U1032" i="19"/>
  <c r="V1032" i="19"/>
  <c r="W1032" i="19"/>
  <c r="Y1032" i="19"/>
  <c r="AB1032" i="19"/>
  <c r="AD1032" i="19"/>
  <c r="AE1032" i="19"/>
  <c r="AG1032" i="19"/>
  <c r="AH1032" i="19"/>
  <c r="AZ1032" i="19" s="1"/>
  <c r="AL1032" i="19"/>
  <c r="AM1032" i="19"/>
  <c r="AN1032" i="19"/>
  <c r="AO1032" i="19"/>
  <c r="AP1032" i="19"/>
  <c r="AR1032" i="19"/>
  <c r="AS1032" i="19"/>
  <c r="AT1032" i="19"/>
  <c r="AU1032" i="19"/>
  <c r="AV1032" i="19"/>
  <c r="AW1032" i="19"/>
  <c r="AX1032" i="19"/>
  <c r="AY1032" i="19"/>
  <c r="BA1032" i="19"/>
  <c r="BD1032" i="19"/>
  <c r="BF1032" i="19"/>
  <c r="BG1032" i="19"/>
  <c r="BI1032" i="19"/>
  <c r="F1033" i="19"/>
  <c r="J1033" i="19"/>
  <c r="K1033" i="19"/>
  <c r="L1033" i="19"/>
  <c r="M1033" i="19"/>
  <c r="N1033" i="19"/>
  <c r="P1033" i="19"/>
  <c r="Q1033" i="19"/>
  <c r="R1033" i="19"/>
  <c r="S1033" i="19"/>
  <c r="T1033" i="19"/>
  <c r="U1033" i="19"/>
  <c r="V1033" i="19"/>
  <c r="W1033" i="19"/>
  <c r="Y1033" i="19"/>
  <c r="AB1033" i="19"/>
  <c r="AD1033" i="19"/>
  <c r="AE1033" i="19"/>
  <c r="AG1033" i="19"/>
  <c r="AH1033" i="19"/>
  <c r="AZ1033" i="19" s="1"/>
  <c r="AL1033" i="19"/>
  <c r="AM1033" i="19"/>
  <c r="AN1033" i="19"/>
  <c r="AO1033" i="19"/>
  <c r="AP1033" i="19"/>
  <c r="AR1033" i="19"/>
  <c r="AS1033" i="19"/>
  <c r="AT1033" i="19"/>
  <c r="AU1033" i="19"/>
  <c r="AV1033" i="19"/>
  <c r="AW1033" i="19"/>
  <c r="AX1033" i="19"/>
  <c r="AY1033" i="19"/>
  <c r="BA1033" i="19"/>
  <c r="BD1033" i="19"/>
  <c r="BF1033" i="19"/>
  <c r="BG1033" i="19"/>
  <c r="BI1033" i="19"/>
  <c r="F1034" i="19"/>
  <c r="X1034" i="19" s="1"/>
  <c r="J1034" i="19"/>
  <c r="K1034" i="19"/>
  <c r="L1034" i="19"/>
  <c r="M1034" i="19"/>
  <c r="N1034" i="19"/>
  <c r="P1034" i="19"/>
  <c r="Q1034" i="19"/>
  <c r="R1034" i="19"/>
  <c r="S1034" i="19"/>
  <c r="T1034" i="19"/>
  <c r="U1034" i="19"/>
  <c r="V1034" i="19"/>
  <c r="W1034" i="19"/>
  <c r="Y1034" i="19"/>
  <c r="AB1034" i="19"/>
  <c r="AD1034" i="19"/>
  <c r="AE1034" i="19"/>
  <c r="AG1034" i="19"/>
  <c r="AH1034" i="19"/>
  <c r="AZ1034" i="19" s="1"/>
  <c r="AL1034" i="19"/>
  <c r="AM1034" i="19"/>
  <c r="AN1034" i="19"/>
  <c r="AO1034" i="19"/>
  <c r="AP1034" i="19"/>
  <c r="AR1034" i="19"/>
  <c r="AS1034" i="19"/>
  <c r="AT1034" i="19"/>
  <c r="AU1034" i="19"/>
  <c r="AV1034" i="19"/>
  <c r="AW1034" i="19"/>
  <c r="AX1034" i="19"/>
  <c r="AY1034" i="19"/>
  <c r="BA1034" i="19"/>
  <c r="BD1034" i="19"/>
  <c r="BF1034" i="19"/>
  <c r="BG1034" i="19"/>
  <c r="BI1034" i="19"/>
  <c r="F1035" i="19"/>
  <c r="AA1035" i="19" s="1"/>
  <c r="J1035" i="19"/>
  <c r="K1035" i="19"/>
  <c r="L1035" i="19"/>
  <c r="M1035" i="19"/>
  <c r="N1035" i="19"/>
  <c r="P1035" i="19"/>
  <c r="Q1035" i="19"/>
  <c r="R1035" i="19"/>
  <c r="S1035" i="19"/>
  <c r="T1035" i="19"/>
  <c r="U1035" i="19"/>
  <c r="V1035" i="19"/>
  <c r="W1035" i="19"/>
  <c r="Y1035" i="19"/>
  <c r="AB1035" i="19"/>
  <c r="AD1035" i="19"/>
  <c r="AE1035" i="19"/>
  <c r="AG1035" i="19"/>
  <c r="AH1035" i="19"/>
  <c r="BC1035" i="19" s="1"/>
  <c r="AL1035" i="19"/>
  <c r="AM1035" i="19"/>
  <c r="AN1035" i="19"/>
  <c r="AO1035" i="19"/>
  <c r="AP1035" i="19"/>
  <c r="AR1035" i="19"/>
  <c r="AS1035" i="19"/>
  <c r="AT1035" i="19"/>
  <c r="AU1035" i="19"/>
  <c r="AV1035" i="19"/>
  <c r="AW1035" i="19"/>
  <c r="AX1035" i="19"/>
  <c r="AY1035" i="19"/>
  <c r="BA1035" i="19"/>
  <c r="BD1035" i="19"/>
  <c r="BF1035" i="19"/>
  <c r="BG1035" i="19"/>
  <c r="BI1035" i="19"/>
  <c r="F1036" i="19"/>
  <c r="AA1036" i="19" s="1"/>
  <c r="J1036" i="19"/>
  <c r="K1036" i="19"/>
  <c r="L1036" i="19"/>
  <c r="M1036" i="19"/>
  <c r="N1036" i="19"/>
  <c r="P1036" i="19"/>
  <c r="Q1036" i="19"/>
  <c r="R1036" i="19"/>
  <c r="S1036" i="19"/>
  <c r="T1036" i="19"/>
  <c r="U1036" i="19"/>
  <c r="V1036" i="19"/>
  <c r="W1036" i="19"/>
  <c r="Y1036" i="19"/>
  <c r="AB1036" i="19"/>
  <c r="AD1036" i="19"/>
  <c r="AE1036" i="19"/>
  <c r="AG1036" i="19"/>
  <c r="AH1036" i="19"/>
  <c r="AZ1036" i="19" s="1"/>
  <c r="AL1036" i="19"/>
  <c r="AM1036" i="19"/>
  <c r="AN1036" i="19"/>
  <c r="AO1036" i="19"/>
  <c r="AP1036" i="19"/>
  <c r="AR1036" i="19"/>
  <c r="AS1036" i="19"/>
  <c r="AT1036" i="19"/>
  <c r="AU1036" i="19"/>
  <c r="AV1036" i="19"/>
  <c r="AW1036" i="19"/>
  <c r="AX1036" i="19"/>
  <c r="AY1036" i="19"/>
  <c r="BA1036" i="19"/>
  <c r="BD1036" i="19"/>
  <c r="BF1036" i="19"/>
  <c r="BG1036" i="19"/>
  <c r="BI1036" i="19"/>
  <c r="F1037" i="19"/>
  <c r="AA1037" i="19" s="1"/>
  <c r="J1037" i="19"/>
  <c r="K1037" i="19"/>
  <c r="L1037" i="19"/>
  <c r="M1037" i="19"/>
  <c r="N1037" i="19"/>
  <c r="P1037" i="19"/>
  <c r="Q1037" i="19"/>
  <c r="R1037" i="19"/>
  <c r="S1037" i="19"/>
  <c r="T1037" i="19"/>
  <c r="U1037" i="19"/>
  <c r="V1037" i="19"/>
  <c r="W1037" i="19"/>
  <c r="Y1037" i="19"/>
  <c r="AB1037" i="19"/>
  <c r="AD1037" i="19"/>
  <c r="AE1037" i="19"/>
  <c r="AG1037" i="19"/>
  <c r="AH1037" i="19"/>
  <c r="BC1037" i="19" s="1"/>
  <c r="AL1037" i="19"/>
  <c r="AM1037" i="19"/>
  <c r="AN1037" i="19"/>
  <c r="AO1037" i="19"/>
  <c r="AP1037" i="19"/>
  <c r="AR1037" i="19"/>
  <c r="AS1037" i="19"/>
  <c r="AT1037" i="19"/>
  <c r="AU1037" i="19"/>
  <c r="AV1037" i="19"/>
  <c r="AW1037" i="19"/>
  <c r="AX1037" i="19"/>
  <c r="AY1037" i="19"/>
  <c r="BA1037" i="19"/>
  <c r="BD1037" i="19"/>
  <c r="BF1037" i="19"/>
  <c r="BG1037" i="19"/>
  <c r="BI1037" i="19"/>
  <c r="F1038" i="19"/>
  <c r="X1038" i="19" s="1"/>
  <c r="J1038" i="19"/>
  <c r="K1038" i="19"/>
  <c r="L1038" i="19"/>
  <c r="M1038" i="19"/>
  <c r="N1038" i="19"/>
  <c r="P1038" i="19"/>
  <c r="Q1038" i="19"/>
  <c r="R1038" i="19"/>
  <c r="S1038" i="19"/>
  <c r="T1038" i="19"/>
  <c r="U1038" i="19"/>
  <c r="V1038" i="19"/>
  <c r="W1038" i="19"/>
  <c r="Y1038" i="19"/>
  <c r="AB1038" i="19"/>
  <c r="AD1038" i="19"/>
  <c r="AE1038" i="19"/>
  <c r="AG1038" i="19"/>
  <c r="AH1038" i="19"/>
  <c r="AL1038" i="19"/>
  <c r="AM1038" i="19"/>
  <c r="AN1038" i="19"/>
  <c r="AO1038" i="19"/>
  <c r="AP1038" i="19"/>
  <c r="AR1038" i="19"/>
  <c r="AS1038" i="19"/>
  <c r="AT1038" i="19"/>
  <c r="AU1038" i="19"/>
  <c r="AV1038" i="19"/>
  <c r="AW1038" i="19"/>
  <c r="AX1038" i="19"/>
  <c r="AY1038" i="19"/>
  <c r="BA1038" i="19"/>
  <c r="BD1038" i="19"/>
  <c r="BF1038" i="19"/>
  <c r="BG1038" i="19"/>
  <c r="BI1038" i="19"/>
  <c r="F1039" i="19"/>
  <c r="AA1039" i="19" s="1"/>
  <c r="J1039" i="19"/>
  <c r="K1039" i="19"/>
  <c r="L1039" i="19"/>
  <c r="M1039" i="19"/>
  <c r="N1039" i="19"/>
  <c r="P1039" i="19"/>
  <c r="Q1039" i="19"/>
  <c r="R1039" i="19"/>
  <c r="S1039" i="19"/>
  <c r="T1039" i="19"/>
  <c r="U1039" i="19"/>
  <c r="V1039" i="19"/>
  <c r="W1039" i="19"/>
  <c r="Y1039" i="19"/>
  <c r="AB1039" i="19"/>
  <c r="AD1039" i="19"/>
  <c r="AE1039" i="19"/>
  <c r="AG1039" i="19"/>
  <c r="AH1039" i="19"/>
  <c r="BC1039" i="19" s="1"/>
  <c r="AL1039" i="19"/>
  <c r="AM1039" i="19"/>
  <c r="AN1039" i="19"/>
  <c r="AO1039" i="19"/>
  <c r="AP1039" i="19"/>
  <c r="AR1039" i="19"/>
  <c r="AS1039" i="19"/>
  <c r="AT1039" i="19"/>
  <c r="AU1039" i="19"/>
  <c r="AV1039" i="19"/>
  <c r="AW1039" i="19"/>
  <c r="AX1039" i="19"/>
  <c r="AY1039" i="19"/>
  <c r="BA1039" i="19"/>
  <c r="BD1039" i="19"/>
  <c r="BF1039" i="19"/>
  <c r="BG1039" i="19"/>
  <c r="BI1039" i="19"/>
  <c r="F1040" i="19"/>
  <c r="AA1040" i="19" s="1"/>
  <c r="J1040" i="19"/>
  <c r="K1040" i="19"/>
  <c r="L1040" i="19"/>
  <c r="M1040" i="19"/>
  <c r="N1040" i="19"/>
  <c r="P1040" i="19"/>
  <c r="Q1040" i="19"/>
  <c r="R1040" i="19"/>
  <c r="S1040" i="19"/>
  <c r="T1040" i="19"/>
  <c r="U1040" i="19"/>
  <c r="V1040" i="19"/>
  <c r="W1040" i="19"/>
  <c r="Y1040" i="19"/>
  <c r="AB1040" i="19"/>
  <c r="AD1040" i="19"/>
  <c r="AE1040" i="19"/>
  <c r="AG1040" i="19"/>
  <c r="AH1040" i="19"/>
  <c r="AZ1040" i="19" s="1"/>
  <c r="AL1040" i="19"/>
  <c r="AM1040" i="19"/>
  <c r="AN1040" i="19"/>
  <c r="AO1040" i="19"/>
  <c r="AP1040" i="19"/>
  <c r="AR1040" i="19"/>
  <c r="AS1040" i="19"/>
  <c r="AT1040" i="19"/>
  <c r="AU1040" i="19"/>
  <c r="AV1040" i="19"/>
  <c r="AW1040" i="19"/>
  <c r="AX1040" i="19"/>
  <c r="AY1040" i="19"/>
  <c r="BA1040" i="19"/>
  <c r="BD1040" i="19"/>
  <c r="BF1040" i="19"/>
  <c r="BG1040" i="19"/>
  <c r="BI1040" i="19"/>
  <c r="F1041" i="19"/>
  <c r="AA1041" i="19" s="1"/>
  <c r="J1041" i="19"/>
  <c r="K1041" i="19"/>
  <c r="L1041" i="19"/>
  <c r="M1041" i="19"/>
  <c r="N1041" i="19"/>
  <c r="P1041" i="19"/>
  <c r="Q1041" i="19"/>
  <c r="R1041" i="19"/>
  <c r="S1041" i="19"/>
  <c r="T1041" i="19"/>
  <c r="U1041" i="19"/>
  <c r="V1041" i="19"/>
  <c r="W1041" i="19"/>
  <c r="Y1041" i="19"/>
  <c r="AB1041" i="19"/>
  <c r="AD1041" i="19"/>
  <c r="AE1041" i="19"/>
  <c r="AG1041" i="19"/>
  <c r="AH1041" i="19"/>
  <c r="BC1041" i="19" s="1"/>
  <c r="AL1041" i="19"/>
  <c r="AM1041" i="19"/>
  <c r="AN1041" i="19"/>
  <c r="AO1041" i="19"/>
  <c r="AP1041" i="19"/>
  <c r="AR1041" i="19"/>
  <c r="AS1041" i="19"/>
  <c r="AT1041" i="19"/>
  <c r="AU1041" i="19"/>
  <c r="AV1041" i="19"/>
  <c r="AW1041" i="19"/>
  <c r="AX1041" i="19"/>
  <c r="AY1041" i="19"/>
  <c r="BA1041" i="19"/>
  <c r="BD1041" i="19"/>
  <c r="BF1041" i="19"/>
  <c r="BG1041" i="19"/>
  <c r="BI1041" i="19"/>
  <c r="F1042" i="19"/>
  <c r="X1042" i="19" s="1"/>
  <c r="J1042" i="19"/>
  <c r="K1042" i="19"/>
  <c r="L1042" i="19"/>
  <c r="M1042" i="19"/>
  <c r="N1042" i="19"/>
  <c r="P1042" i="19"/>
  <c r="Q1042" i="19"/>
  <c r="R1042" i="19"/>
  <c r="S1042" i="19"/>
  <c r="T1042" i="19"/>
  <c r="U1042" i="19"/>
  <c r="V1042" i="19"/>
  <c r="W1042" i="19"/>
  <c r="Y1042" i="19"/>
  <c r="AB1042" i="19"/>
  <c r="AD1042" i="19"/>
  <c r="AE1042" i="19"/>
  <c r="AG1042" i="19"/>
  <c r="AH1042" i="19"/>
  <c r="AL1042" i="19"/>
  <c r="AM1042" i="19"/>
  <c r="AN1042" i="19"/>
  <c r="AO1042" i="19"/>
  <c r="AP1042" i="19"/>
  <c r="AR1042" i="19"/>
  <c r="AS1042" i="19"/>
  <c r="AT1042" i="19"/>
  <c r="AU1042" i="19"/>
  <c r="AV1042" i="19"/>
  <c r="AW1042" i="19"/>
  <c r="AX1042" i="19"/>
  <c r="AY1042" i="19"/>
  <c r="BA1042" i="19"/>
  <c r="BD1042" i="19"/>
  <c r="BF1042" i="19"/>
  <c r="BG1042" i="19"/>
  <c r="BI1042" i="19"/>
  <c r="F1043" i="19"/>
  <c r="AA1043" i="19" s="1"/>
  <c r="J1043" i="19"/>
  <c r="K1043" i="19"/>
  <c r="L1043" i="19"/>
  <c r="M1043" i="19"/>
  <c r="N1043" i="19"/>
  <c r="P1043" i="19"/>
  <c r="Q1043" i="19"/>
  <c r="R1043" i="19"/>
  <c r="S1043" i="19"/>
  <c r="T1043" i="19"/>
  <c r="U1043" i="19"/>
  <c r="V1043" i="19"/>
  <c r="W1043" i="19"/>
  <c r="Y1043" i="19"/>
  <c r="AB1043" i="19"/>
  <c r="AD1043" i="19"/>
  <c r="AE1043" i="19"/>
  <c r="AG1043" i="19"/>
  <c r="AH1043" i="19"/>
  <c r="BC1043" i="19" s="1"/>
  <c r="AL1043" i="19"/>
  <c r="AM1043" i="19"/>
  <c r="AN1043" i="19"/>
  <c r="AO1043" i="19"/>
  <c r="AP1043" i="19"/>
  <c r="AR1043" i="19"/>
  <c r="AS1043" i="19"/>
  <c r="AT1043" i="19"/>
  <c r="AU1043" i="19"/>
  <c r="AV1043" i="19"/>
  <c r="AW1043" i="19"/>
  <c r="AX1043" i="19"/>
  <c r="AY1043" i="19"/>
  <c r="BA1043" i="19"/>
  <c r="BD1043" i="19"/>
  <c r="BF1043" i="19"/>
  <c r="BG1043" i="19"/>
  <c r="BI1043" i="19"/>
  <c r="F1044" i="19"/>
  <c r="AA1044" i="19" s="1"/>
  <c r="J1044" i="19"/>
  <c r="K1044" i="19"/>
  <c r="L1044" i="19"/>
  <c r="M1044" i="19"/>
  <c r="N1044" i="19"/>
  <c r="P1044" i="19"/>
  <c r="Q1044" i="19"/>
  <c r="R1044" i="19"/>
  <c r="S1044" i="19"/>
  <c r="T1044" i="19"/>
  <c r="U1044" i="19"/>
  <c r="V1044" i="19"/>
  <c r="W1044" i="19"/>
  <c r="Y1044" i="19"/>
  <c r="AB1044" i="19"/>
  <c r="AD1044" i="19"/>
  <c r="AE1044" i="19"/>
  <c r="AG1044" i="19"/>
  <c r="AH1044" i="19"/>
  <c r="BC1044" i="19" s="1"/>
  <c r="AL1044" i="19"/>
  <c r="AM1044" i="19"/>
  <c r="AN1044" i="19"/>
  <c r="AO1044" i="19"/>
  <c r="AP1044" i="19"/>
  <c r="AR1044" i="19"/>
  <c r="AS1044" i="19"/>
  <c r="AT1044" i="19"/>
  <c r="AU1044" i="19"/>
  <c r="AV1044" i="19"/>
  <c r="AW1044" i="19"/>
  <c r="AX1044" i="19"/>
  <c r="AY1044" i="19"/>
  <c r="BA1044" i="19"/>
  <c r="BD1044" i="19"/>
  <c r="BF1044" i="19"/>
  <c r="BG1044" i="19"/>
  <c r="BI1044" i="19"/>
  <c r="F1045" i="19"/>
  <c r="AA1045" i="19" s="1"/>
  <c r="J1045" i="19"/>
  <c r="K1045" i="19"/>
  <c r="L1045" i="19"/>
  <c r="M1045" i="19"/>
  <c r="N1045" i="19"/>
  <c r="P1045" i="19"/>
  <c r="Q1045" i="19"/>
  <c r="R1045" i="19"/>
  <c r="S1045" i="19"/>
  <c r="T1045" i="19"/>
  <c r="U1045" i="19"/>
  <c r="V1045" i="19"/>
  <c r="W1045" i="19"/>
  <c r="Y1045" i="19"/>
  <c r="AB1045" i="19"/>
  <c r="AD1045" i="19"/>
  <c r="AE1045" i="19"/>
  <c r="AG1045" i="19"/>
  <c r="AH1045" i="19"/>
  <c r="BC1045" i="19" s="1"/>
  <c r="AL1045" i="19"/>
  <c r="AM1045" i="19"/>
  <c r="AN1045" i="19"/>
  <c r="AO1045" i="19"/>
  <c r="AP1045" i="19"/>
  <c r="AR1045" i="19"/>
  <c r="AS1045" i="19"/>
  <c r="AT1045" i="19"/>
  <c r="AU1045" i="19"/>
  <c r="AV1045" i="19"/>
  <c r="AW1045" i="19"/>
  <c r="AX1045" i="19"/>
  <c r="AY1045" i="19"/>
  <c r="BA1045" i="19"/>
  <c r="BD1045" i="19"/>
  <c r="BF1045" i="19"/>
  <c r="BG1045" i="19"/>
  <c r="BI1045" i="19"/>
  <c r="F1046" i="19"/>
  <c r="X1046" i="19" s="1"/>
  <c r="J1046" i="19"/>
  <c r="K1046" i="19"/>
  <c r="L1046" i="19"/>
  <c r="M1046" i="19"/>
  <c r="N1046" i="19"/>
  <c r="P1046" i="19"/>
  <c r="Q1046" i="19"/>
  <c r="R1046" i="19"/>
  <c r="S1046" i="19"/>
  <c r="T1046" i="19"/>
  <c r="U1046" i="19"/>
  <c r="V1046" i="19"/>
  <c r="W1046" i="19"/>
  <c r="Y1046" i="19"/>
  <c r="AB1046" i="19"/>
  <c r="AD1046" i="19"/>
  <c r="AE1046" i="19"/>
  <c r="AG1046" i="19"/>
  <c r="AH1046" i="19"/>
  <c r="AZ1046" i="19" s="1"/>
  <c r="AL1046" i="19"/>
  <c r="AM1046" i="19"/>
  <c r="AN1046" i="19"/>
  <c r="AO1046" i="19"/>
  <c r="AP1046" i="19"/>
  <c r="AR1046" i="19"/>
  <c r="AS1046" i="19"/>
  <c r="AT1046" i="19"/>
  <c r="AU1046" i="19"/>
  <c r="AV1046" i="19"/>
  <c r="AW1046" i="19"/>
  <c r="AX1046" i="19"/>
  <c r="AY1046" i="19"/>
  <c r="BA1046" i="19"/>
  <c r="BD1046" i="19"/>
  <c r="BF1046" i="19"/>
  <c r="BG1046" i="19"/>
  <c r="BI1046" i="19"/>
  <c r="F1047" i="19"/>
  <c r="AA1047" i="19" s="1"/>
  <c r="J1047" i="19"/>
  <c r="K1047" i="19"/>
  <c r="L1047" i="19"/>
  <c r="M1047" i="19"/>
  <c r="N1047" i="19"/>
  <c r="P1047" i="19"/>
  <c r="Q1047" i="19"/>
  <c r="R1047" i="19"/>
  <c r="S1047" i="19"/>
  <c r="T1047" i="19"/>
  <c r="U1047" i="19"/>
  <c r="V1047" i="19"/>
  <c r="W1047" i="19"/>
  <c r="Y1047" i="19"/>
  <c r="AB1047" i="19"/>
  <c r="AD1047" i="19"/>
  <c r="AE1047" i="19"/>
  <c r="AG1047" i="19"/>
  <c r="AH1047" i="19"/>
  <c r="BC1047" i="19" s="1"/>
  <c r="AL1047" i="19"/>
  <c r="AM1047" i="19"/>
  <c r="AN1047" i="19"/>
  <c r="AO1047" i="19"/>
  <c r="AP1047" i="19"/>
  <c r="AR1047" i="19"/>
  <c r="AS1047" i="19"/>
  <c r="AT1047" i="19"/>
  <c r="AU1047" i="19"/>
  <c r="AV1047" i="19"/>
  <c r="AW1047" i="19"/>
  <c r="AX1047" i="19"/>
  <c r="AY1047" i="19"/>
  <c r="BA1047" i="19"/>
  <c r="BD1047" i="19"/>
  <c r="BF1047" i="19"/>
  <c r="BG1047" i="19"/>
  <c r="BI1047" i="19"/>
  <c r="F1048" i="19"/>
  <c r="AA1048" i="19" s="1"/>
  <c r="J1048" i="19"/>
  <c r="K1048" i="19"/>
  <c r="L1048" i="19"/>
  <c r="M1048" i="19"/>
  <c r="N1048" i="19"/>
  <c r="P1048" i="19"/>
  <c r="Q1048" i="19"/>
  <c r="R1048" i="19"/>
  <c r="S1048" i="19"/>
  <c r="T1048" i="19"/>
  <c r="U1048" i="19"/>
  <c r="V1048" i="19"/>
  <c r="W1048" i="19"/>
  <c r="Y1048" i="19"/>
  <c r="AB1048" i="19"/>
  <c r="AD1048" i="19"/>
  <c r="AE1048" i="19"/>
  <c r="AG1048" i="19"/>
  <c r="AH1048" i="19"/>
  <c r="BC1048" i="19" s="1"/>
  <c r="AL1048" i="19"/>
  <c r="AM1048" i="19"/>
  <c r="AN1048" i="19"/>
  <c r="AO1048" i="19"/>
  <c r="AP1048" i="19"/>
  <c r="AR1048" i="19"/>
  <c r="AS1048" i="19"/>
  <c r="AT1048" i="19"/>
  <c r="AU1048" i="19"/>
  <c r="AV1048" i="19"/>
  <c r="AW1048" i="19"/>
  <c r="AX1048" i="19"/>
  <c r="AY1048" i="19"/>
  <c r="BA1048" i="19"/>
  <c r="BD1048" i="19"/>
  <c r="BF1048" i="19"/>
  <c r="BG1048" i="19"/>
  <c r="BI1048" i="19"/>
  <c r="F1049" i="19"/>
  <c r="AA1049" i="19" s="1"/>
  <c r="J1049" i="19"/>
  <c r="K1049" i="19"/>
  <c r="L1049" i="19"/>
  <c r="M1049" i="19"/>
  <c r="N1049" i="19"/>
  <c r="P1049" i="19"/>
  <c r="Q1049" i="19"/>
  <c r="R1049" i="19"/>
  <c r="S1049" i="19"/>
  <c r="T1049" i="19"/>
  <c r="U1049" i="19"/>
  <c r="V1049" i="19"/>
  <c r="W1049" i="19"/>
  <c r="Y1049" i="19"/>
  <c r="AB1049" i="19"/>
  <c r="AD1049" i="19"/>
  <c r="AE1049" i="19"/>
  <c r="AG1049" i="19"/>
  <c r="AH1049" i="19"/>
  <c r="AZ1049" i="19" s="1"/>
  <c r="AL1049" i="19"/>
  <c r="AM1049" i="19"/>
  <c r="AN1049" i="19"/>
  <c r="AO1049" i="19"/>
  <c r="AP1049" i="19"/>
  <c r="AR1049" i="19"/>
  <c r="AS1049" i="19"/>
  <c r="AT1049" i="19"/>
  <c r="AU1049" i="19"/>
  <c r="AV1049" i="19"/>
  <c r="AW1049" i="19"/>
  <c r="AX1049" i="19"/>
  <c r="AY1049" i="19"/>
  <c r="BA1049" i="19"/>
  <c r="BD1049" i="19"/>
  <c r="BF1049" i="19"/>
  <c r="BG1049" i="19"/>
  <c r="BI1049" i="19"/>
  <c r="F1050" i="19"/>
  <c r="X1050" i="19" s="1"/>
  <c r="J1050" i="19"/>
  <c r="K1050" i="19"/>
  <c r="L1050" i="19"/>
  <c r="M1050" i="19"/>
  <c r="N1050" i="19"/>
  <c r="P1050" i="19"/>
  <c r="Q1050" i="19"/>
  <c r="R1050" i="19"/>
  <c r="S1050" i="19"/>
  <c r="T1050" i="19"/>
  <c r="U1050" i="19"/>
  <c r="V1050" i="19"/>
  <c r="W1050" i="19"/>
  <c r="Y1050" i="19"/>
  <c r="AB1050" i="19"/>
  <c r="AD1050" i="19"/>
  <c r="AE1050" i="19"/>
  <c r="AG1050" i="19"/>
  <c r="AH1050" i="19"/>
  <c r="AZ1050" i="19" s="1"/>
  <c r="AL1050" i="19"/>
  <c r="AM1050" i="19"/>
  <c r="AN1050" i="19"/>
  <c r="AO1050" i="19"/>
  <c r="AP1050" i="19"/>
  <c r="AR1050" i="19"/>
  <c r="AS1050" i="19"/>
  <c r="AT1050" i="19"/>
  <c r="AU1050" i="19"/>
  <c r="AV1050" i="19"/>
  <c r="AW1050" i="19"/>
  <c r="AX1050" i="19"/>
  <c r="AY1050" i="19"/>
  <c r="BA1050" i="19"/>
  <c r="BD1050" i="19"/>
  <c r="BF1050" i="19"/>
  <c r="BG1050" i="19"/>
  <c r="BI1050" i="19"/>
  <c r="F1051" i="19"/>
  <c r="AA1051" i="19" s="1"/>
  <c r="J1051" i="19"/>
  <c r="K1051" i="19"/>
  <c r="L1051" i="19"/>
  <c r="M1051" i="19"/>
  <c r="N1051" i="19"/>
  <c r="P1051" i="19"/>
  <c r="Q1051" i="19"/>
  <c r="R1051" i="19"/>
  <c r="S1051" i="19"/>
  <c r="T1051" i="19"/>
  <c r="U1051" i="19"/>
  <c r="V1051" i="19"/>
  <c r="W1051" i="19"/>
  <c r="Y1051" i="19"/>
  <c r="AB1051" i="19"/>
  <c r="AD1051" i="19"/>
  <c r="AE1051" i="19"/>
  <c r="AG1051" i="19"/>
  <c r="AH1051" i="19"/>
  <c r="BC1051" i="19" s="1"/>
  <c r="AL1051" i="19"/>
  <c r="AM1051" i="19"/>
  <c r="AN1051" i="19"/>
  <c r="AO1051" i="19"/>
  <c r="AP1051" i="19"/>
  <c r="AR1051" i="19"/>
  <c r="AS1051" i="19"/>
  <c r="AT1051" i="19"/>
  <c r="AU1051" i="19"/>
  <c r="AV1051" i="19"/>
  <c r="AW1051" i="19"/>
  <c r="AX1051" i="19"/>
  <c r="AY1051" i="19"/>
  <c r="BA1051" i="19"/>
  <c r="BD1051" i="19"/>
  <c r="BF1051" i="19"/>
  <c r="BG1051" i="19"/>
  <c r="BI1051" i="19"/>
  <c r="F1052" i="19"/>
  <c r="AA1052" i="19" s="1"/>
  <c r="J1052" i="19"/>
  <c r="K1052" i="19"/>
  <c r="L1052" i="19"/>
  <c r="M1052" i="19"/>
  <c r="N1052" i="19"/>
  <c r="P1052" i="19"/>
  <c r="Q1052" i="19"/>
  <c r="R1052" i="19"/>
  <c r="S1052" i="19"/>
  <c r="T1052" i="19"/>
  <c r="U1052" i="19"/>
  <c r="V1052" i="19"/>
  <c r="W1052" i="19"/>
  <c r="Y1052" i="19"/>
  <c r="AB1052" i="19"/>
  <c r="AD1052" i="19"/>
  <c r="AE1052" i="19"/>
  <c r="AG1052" i="19"/>
  <c r="AH1052" i="19"/>
  <c r="AZ1052" i="19" s="1"/>
  <c r="AL1052" i="19"/>
  <c r="AM1052" i="19"/>
  <c r="AN1052" i="19"/>
  <c r="AO1052" i="19"/>
  <c r="AP1052" i="19"/>
  <c r="AR1052" i="19"/>
  <c r="AS1052" i="19"/>
  <c r="AT1052" i="19"/>
  <c r="AU1052" i="19"/>
  <c r="AV1052" i="19"/>
  <c r="AW1052" i="19"/>
  <c r="AX1052" i="19"/>
  <c r="AY1052" i="19"/>
  <c r="BA1052" i="19"/>
  <c r="BD1052" i="19"/>
  <c r="BF1052" i="19"/>
  <c r="BG1052" i="19"/>
  <c r="BI1052" i="19"/>
  <c r="F1053" i="19"/>
  <c r="AA1053" i="19" s="1"/>
  <c r="J1053" i="19"/>
  <c r="K1053" i="19"/>
  <c r="L1053" i="19"/>
  <c r="M1053" i="19"/>
  <c r="N1053" i="19"/>
  <c r="P1053" i="19"/>
  <c r="Q1053" i="19"/>
  <c r="R1053" i="19"/>
  <c r="S1053" i="19"/>
  <c r="T1053" i="19"/>
  <c r="U1053" i="19"/>
  <c r="V1053" i="19"/>
  <c r="W1053" i="19"/>
  <c r="Y1053" i="19"/>
  <c r="AB1053" i="19"/>
  <c r="AD1053" i="19"/>
  <c r="AE1053" i="19"/>
  <c r="AG1053" i="19"/>
  <c r="AH1053" i="19"/>
  <c r="BC1053" i="19" s="1"/>
  <c r="AL1053" i="19"/>
  <c r="AM1053" i="19"/>
  <c r="AN1053" i="19"/>
  <c r="AO1053" i="19"/>
  <c r="AP1053" i="19"/>
  <c r="AR1053" i="19"/>
  <c r="AS1053" i="19"/>
  <c r="AT1053" i="19"/>
  <c r="AU1053" i="19"/>
  <c r="AV1053" i="19"/>
  <c r="AW1053" i="19"/>
  <c r="AX1053" i="19"/>
  <c r="AY1053" i="19"/>
  <c r="BA1053" i="19"/>
  <c r="BD1053" i="19"/>
  <c r="BF1053" i="19"/>
  <c r="BG1053" i="19"/>
  <c r="BI1053" i="19"/>
  <c r="F1054" i="19"/>
  <c r="X1054" i="19" s="1"/>
  <c r="J1054" i="19"/>
  <c r="K1054" i="19"/>
  <c r="L1054" i="19"/>
  <c r="M1054" i="19"/>
  <c r="N1054" i="19"/>
  <c r="P1054" i="19"/>
  <c r="Q1054" i="19"/>
  <c r="R1054" i="19"/>
  <c r="S1054" i="19"/>
  <c r="T1054" i="19"/>
  <c r="U1054" i="19"/>
  <c r="V1054" i="19"/>
  <c r="W1054" i="19"/>
  <c r="Y1054" i="19"/>
  <c r="AB1054" i="19"/>
  <c r="AD1054" i="19"/>
  <c r="AE1054" i="19"/>
  <c r="AG1054" i="19"/>
  <c r="AH1054" i="19"/>
  <c r="AZ1054" i="19" s="1"/>
  <c r="AL1054" i="19"/>
  <c r="AM1054" i="19"/>
  <c r="AN1054" i="19"/>
  <c r="AO1054" i="19"/>
  <c r="AP1054" i="19"/>
  <c r="AR1054" i="19"/>
  <c r="AS1054" i="19"/>
  <c r="AT1054" i="19"/>
  <c r="AU1054" i="19"/>
  <c r="AV1054" i="19"/>
  <c r="AW1054" i="19"/>
  <c r="AX1054" i="19"/>
  <c r="AY1054" i="19"/>
  <c r="BA1054" i="19"/>
  <c r="BD1054" i="19"/>
  <c r="BF1054" i="19"/>
  <c r="BG1054" i="19"/>
  <c r="BI1054" i="19"/>
  <c r="F1055" i="19"/>
  <c r="AA1055" i="19" s="1"/>
  <c r="J1055" i="19"/>
  <c r="K1055" i="19"/>
  <c r="L1055" i="19"/>
  <c r="M1055" i="19"/>
  <c r="N1055" i="19"/>
  <c r="P1055" i="19"/>
  <c r="Q1055" i="19"/>
  <c r="R1055" i="19"/>
  <c r="S1055" i="19"/>
  <c r="T1055" i="19"/>
  <c r="U1055" i="19"/>
  <c r="V1055" i="19"/>
  <c r="W1055" i="19"/>
  <c r="Y1055" i="19"/>
  <c r="AB1055" i="19"/>
  <c r="AD1055" i="19"/>
  <c r="AE1055" i="19"/>
  <c r="AG1055" i="19"/>
  <c r="AH1055" i="19"/>
  <c r="BC1055" i="19" s="1"/>
  <c r="AL1055" i="19"/>
  <c r="AM1055" i="19"/>
  <c r="AN1055" i="19"/>
  <c r="AO1055" i="19"/>
  <c r="AP1055" i="19"/>
  <c r="AR1055" i="19"/>
  <c r="AS1055" i="19"/>
  <c r="AT1055" i="19"/>
  <c r="AU1055" i="19"/>
  <c r="AV1055" i="19"/>
  <c r="AW1055" i="19"/>
  <c r="AX1055" i="19"/>
  <c r="AY1055" i="19"/>
  <c r="BA1055" i="19"/>
  <c r="BD1055" i="19"/>
  <c r="BF1055" i="19"/>
  <c r="BG1055" i="19"/>
  <c r="BI1055" i="19"/>
  <c r="F1056" i="19"/>
  <c r="X1056" i="19" s="1"/>
  <c r="J1056" i="19"/>
  <c r="K1056" i="19"/>
  <c r="L1056" i="19"/>
  <c r="M1056" i="19"/>
  <c r="N1056" i="19"/>
  <c r="P1056" i="19"/>
  <c r="Q1056" i="19"/>
  <c r="R1056" i="19"/>
  <c r="S1056" i="19"/>
  <c r="T1056" i="19"/>
  <c r="U1056" i="19"/>
  <c r="V1056" i="19"/>
  <c r="W1056" i="19"/>
  <c r="Y1056" i="19"/>
  <c r="AB1056" i="19"/>
  <c r="AD1056" i="19"/>
  <c r="AE1056" i="19"/>
  <c r="AG1056" i="19"/>
  <c r="AH1056" i="19"/>
  <c r="AZ1056" i="19" s="1"/>
  <c r="AL1056" i="19"/>
  <c r="AM1056" i="19"/>
  <c r="AN1056" i="19"/>
  <c r="AO1056" i="19"/>
  <c r="AP1056" i="19"/>
  <c r="AR1056" i="19"/>
  <c r="AS1056" i="19"/>
  <c r="AT1056" i="19"/>
  <c r="AU1056" i="19"/>
  <c r="AV1056" i="19"/>
  <c r="AW1056" i="19"/>
  <c r="AX1056" i="19"/>
  <c r="AY1056" i="19"/>
  <c r="BA1056" i="19"/>
  <c r="BD1056" i="19"/>
  <c r="BF1056" i="19"/>
  <c r="BG1056" i="19"/>
  <c r="BI1056" i="19"/>
  <c r="F1057" i="19"/>
  <c r="AA1057" i="19" s="1"/>
  <c r="J1057" i="19"/>
  <c r="K1057" i="19"/>
  <c r="L1057" i="19"/>
  <c r="M1057" i="19"/>
  <c r="N1057" i="19"/>
  <c r="P1057" i="19"/>
  <c r="Q1057" i="19"/>
  <c r="R1057" i="19"/>
  <c r="S1057" i="19"/>
  <c r="T1057" i="19"/>
  <c r="U1057" i="19"/>
  <c r="V1057" i="19"/>
  <c r="W1057" i="19"/>
  <c r="Y1057" i="19"/>
  <c r="AB1057" i="19"/>
  <c r="AD1057" i="19"/>
  <c r="AE1057" i="19"/>
  <c r="AG1057" i="19"/>
  <c r="AH1057" i="19"/>
  <c r="BC1057" i="19" s="1"/>
  <c r="AL1057" i="19"/>
  <c r="AM1057" i="19"/>
  <c r="AN1057" i="19"/>
  <c r="AO1057" i="19"/>
  <c r="AP1057" i="19"/>
  <c r="AR1057" i="19"/>
  <c r="AS1057" i="19"/>
  <c r="AT1057" i="19"/>
  <c r="AU1057" i="19"/>
  <c r="AV1057" i="19"/>
  <c r="AW1057" i="19"/>
  <c r="AX1057" i="19"/>
  <c r="AY1057" i="19"/>
  <c r="BA1057" i="19"/>
  <c r="BD1057" i="19"/>
  <c r="BF1057" i="19"/>
  <c r="BG1057" i="19"/>
  <c r="BI1057" i="19"/>
  <c r="F1058" i="19"/>
  <c r="X1058" i="19" s="1"/>
  <c r="J1058" i="19"/>
  <c r="K1058" i="19"/>
  <c r="L1058" i="19"/>
  <c r="M1058" i="19"/>
  <c r="N1058" i="19"/>
  <c r="P1058" i="19"/>
  <c r="Q1058" i="19"/>
  <c r="R1058" i="19"/>
  <c r="S1058" i="19"/>
  <c r="T1058" i="19"/>
  <c r="U1058" i="19"/>
  <c r="V1058" i="19"/>
  <c r="W1058" i="19"/>
  <c r="Y1058" i="19"/>
  <c r="AB1058" i="19"/>
  <c r="AD1058" i="19"/>
  <c r="AE1058" i="19"/>
  <c r="AG1058" i="19"/>
  <c r="AH1058" i="19"/>
  <c r="AZ1058" i="19" s="1"/>
  <c r="AL1058" i="19"/>
  <c r="AM1058" i="19"/>
  <c r="AN1058" i="19"/>
  <c r="AO1058" i="19"/>
  <c r="AP1058" i="19"/>
  <c r="AR1058" i="19"/>
  <c r="AS1058" i="19"/>
  <c r="AT1058" i="19"/>
  <c r="AU1058" i="19"/>
  <c r="AV1058" i="19"/>
  <c r="AW1058" i="19"/>
  <c r="AX1058" i="19"/>
  <c r="AY1058" i="19"/>
  <c r="BA1058" i="19"/>
  <c r="BD1058" i="19"/>
  <c r="BF1058" i="19"/>
  <c r="BG1058" i="19"/>
  <c r="BI1058" i="19"/>
  <c r="F1059" i="19"/>
  <c r="AA1059" i="19" s="1"/>
  <c r="J1059" i="19"/>
  <c r="K1059" i="19"/>
  <c r="L1059" i="19"/>
  <c r="M1059" i="19"/>
  <c r="N1059" i="19"/>
  <c r="P1059" i="19"/>
  <c r="Q1059" i="19"/>
  <c r="R1059" i="19"/>
  <c r="S1059" i="19"/>
  <c r="T1059" i="19"/>
  <c r="U1059" i="19"/>
  <c r="V1059" i="19"/>
  <c r="W1059" i="19"/>
  <c r="Y1059" i="19"/>
  <c r="AB1059" i="19"/>
  <c r="AD1059" i="19"/>
  <c r="AE1059" i="19"/>
  <c r="AG1059" i="19"/>
  <c r="AH1059" i="19"/>
  <c r="BC1059" i="19" s="1"/>
  <c r="AL1059" i="19"/>
  <c r="AM1059" i="19"/>
  <c r="AN1059" i="19"/>
  <c r="AO1059" i="19"/>
  <c r="AP1059" i="19"/>
  <c r="AR1059" i="19"/>
  <c r="AS1059" i="19"/>
  <c r="AT1059" i="19"/>
  <c r="AU1059" i="19"/>
  <c r="AV1059" i="19"/>
  <c r="AW1059" i="19"/>
  <c r="AX1059" i="19"/>
  <c r="AY1059" i="19"/>
  <c r="BA1059" i="19"/>
  <c r="BD1059" i="19"/>
  <c r="BF1059" i="19"/>
  <c r="BG1059" i="19"/>
  <c r="BI1059" i="19"/>
  <c r="F1060" i="19"/>
  <c r="X1060" i="19" s="1"/>
  <c r="J1060" i="19"/>
  <c r="K1060" i="19"/>
  <c r="L1060" i="19"/>
  <c r="M1060" i="19"/>
  <c r="N1060" i="19"/>
  <c r="P1060" i="19"/>
  <c r="Q1060" i="19"/>
  <c r="R1060" i="19"/>
  <c r="S1060" i="19"/>
  <c r="T1060" i="19"/>
  <c r="U1060" i="19"/>
  <c r="V1060" i="19"/>
  <c r="W1060" i="19"/>
  <c r="Y1060" i="19"/>
  <c r="AB1060" i="19"/>
  <c r="AD1060" i="19"/>
  <c r="AE1060" i="19"/>
  <c r="AG1060" i="19"/>
  <c r="AH1060" i="19"/>
  <c r="AZ1060" i="19" s="1"/>
  <c r="AL1060" i="19"/>
  <c r="AM1060" i="19"/>
  <c r="AN1060" i="19"/>
  <c r="AO1060" i="19"/>
  <c r="AP1060" i="19"/>
  <c r="AR1060" i="19"/>
  <c r="AS1060" i="19"/>
  <c r="AT1060" i="19"/>
  <c r="AU1060" i="19"/>
  <c r="AV1060" i="19"/>
  <c r="AW1060" i="19"/>
  <c r="AX1060" i="19"/>
  <c r="AY1060" i="19"/>
  <c r="BA1060" i="19"/>
  <c r="BD1060" i="19"/>
  <c r="BF1060" i="19"/>
  <c r="BG1060" i="19"/>
  <c r="BI1060" i="19"/>
  <c r="F1061" i="19"/>
  <c r="AA1061" i="19" s="1"/>
  <c r="J1061" i="19"/>
  <c r="K1061" i="19"/>
  <c r="L1061" i="19"/>
  <c r="M1061" i="19"/>
  <c r="N1061" i="19"/>
  <c r="P1061" i="19"/>
  <c r="Q1061" i="19"/>
  <c r="R1061" i="19"/>
  <c r="S1061" i="19"/>
  <c r="T1061" i="19"/>
  <c r="U1061" i="19"/>
  <c r="V1061" i="19"/>
  <c r="W1061" i="19"/>
  <c r="Y1061" i="19"/>
  <c r="AB1061" i="19"/>
  <c r="AD1061" i="19"/>
  <c r="AE1061" i="19"/>
  <c r="AG1061" i="19"/>
  <c r="AH1061" i="19"/>
  <c r="BC1061" i="19" s="1"/>
  <c r="AL1061" i="19"/>
  <c r="AM1061" i="19"/>
  <c r="AN1061" i="19"/>
  <c r="AO1061" i="19"/>
  <c r="AP1061" i="19"/>
  <c r="AR1061" i="19"/>
  <c r="AS1061" i="19"/>
  <c r="AT1061" i="19"/>
  <c r="AU1061" i="19"/>
  <c r="AV1061" i="19"/>
  <c r="AW1061" i="19"/>
  <c r="AX1061" i="19"/>
  <c r="AY1061" i="19"/>
  <c r="BA1061" i="19"/>
  <c r="BD1061" i="19"/>
  <c r="BF1061" i="19"/>
  <c r="BG1061" i="19"/>
  <c r="BI1061" i="19"/>
  <c r="F1062" i="19"/>
  <c r="X1062" i="19" s="1"/>
  <c r="J1062" i="19"/>
  <c r="K1062" i="19"/>
  <c r="L1062" i="19"/>
  <c r="M1062" i="19"/>
  <c r="N1062" i="19"/>
  <c r="P1062" i="19"/>
  <c r="Q1062" i="19"/>
  <c r="R1062" i="19"/>
  <c r="S1062" i="19"/>
  <c r="T1062" i="19"/>
  <c r="U1062" i="19"/>
  <c r="V1062" i="19"/>
  <c r="W1062" i="19"/>
  <c r="Y1062" i="19"/>
  <c r="AB1062" i="19"/>
  <c r="AD1062" i="19"/>
  <c r="AE1062" i="19"/>
  <c r="AG1062" i="19"/>
  <c r="AH1062" i="19"/>
  <c r="AZ1062" i="19" s="1"/>
  <c r="AL1062" i="19"/>
  <c r="AM1062" i="19"/>
  <c r="AN1062" i="19"/>
  <c r="AO1062" i="19"/>
  <c r="AP1062" i="19"/>
  <c r="AR1062" i="19"/>
  <c r="AS1062" i="19"/>
  <c r="AT1062" i="19"/>
  <c r="AU1062" i="19"/>
  <c r="AV1062" i="19"/>
  <c r="AW1062" i="19"/>
  <c r="AX1062" i="19"/>
  <c r="AY1062" i="19"/>
  <c r="BA1062" i="19"/>
  <c r="BD1062" i="19"/>
  <c r="BF1062" i="19"/>
  <c r="BG1062" i="19"/>
  <c r="BI1062" i="19"/>
  <c r="F1063" i="19"/>
  <c r="AA1063" i="19" s="1"/>
  <c r="J1063" i="19"/>
  <c r="K1063" i="19"/>
  <c r="L1063" i="19"/>
  <c r="M1063" i="19"/>
  <c r="N1063" i="19"/>
  <c r="P1063" i="19"/>
  <c r="Q1063" i="19"/>
  <c r="R1063" i="19"/>
  <c r="S1063" i="19"/>
  <c r="T1063" i="19"/>
  <c r="U1063" i="19"/>
  <c r="V1063" i="19"/>
  <c r="W1063" i="19"/>
  <c r="Y1063" i="19"/>
  <c r="AB1063" i="19"/>
  <c r="AD1063" i="19"/>
  <c r="AE1063" i="19"/>
  <c r="AG1063" i="19"/>
  <c r="AH1063" i="19"/>
  <c r="BC1063" i="19" s="1"/>
  <c r="AL1063" i="19"/>
  <c r="AM1063" i="19"/>
  <c r="AN1063" i="19"/>
  <c r="AO1063" i="19"/>
  <c r="AP1063" i="19"/>
  <c r="AR1063" i="19"/>
  <c r="AS1063" i="19"/>
  <c r="AT1063" i="19"/>
  <c r="AU1063" i="19"/>
  <c r="AV1063" i="19"/>
  <c r="AW1063" i="19"/>
  <c r="AX1063" i="19"/>
  <c r="AY1063" i="19"/>
  <c r="BA1063" i="19"/>
  <c r="BD1063" i="19"/>
  <c r="BF1063" i="19"/>
  <c r="BG1063" i="19"/>
  <c r="BI1063" i="19"/>
  <c r="F1064" i="19"/>
  <c r="AA1064" i="19" s="1"/>
  <c r="J1064" i="19"/>
  <c r="K1064" i="19"/>
  <c r="L1064" i="19"/>
  <c r="M1064" i="19"/>
  <c r="N1064" i="19"/>
  <c r="P1064" i="19"/>
  <c r="Q1064" i="19"/>
  <c r="R1064" i="19"/>
  <c r="S1064" i="19"/>
  <c r="T1064" i="19"/>
  <c r="U1064" i="19"/>
  <c r="V1064" i="19"/>
  <c r="W1064" i="19"/>
  <c r="Y1064" i="19"/>
  <c r="AB1064" i="19"/>
  <c r="AD1064" i="19"/>
  <c r="AE1064" i="19"/>
  <c r="AG1064" i="19"/>
  <c r="AH1064" i="19"/>
  <c r="BC1064" i="19" s="1"/>
  <c r="AL1064" i="19"/>
  <c r="AM1064" i="19"/>
  <c r="AN1064" i="19"/>
  <c r="AO1064" i="19"/>
  <c r="AP1064" i="19"/>
  <c r="AR1064" i="19"/>
  <c r="AS1064" i="19"/>
  <c r="AT1064" i="19"/>
  <c r="AU1064" i="19"/>
  <c r="AV1064" i="19"/>
  <c r="AW1064" i="19"/>
  <c r="AX1064" i="19"/>
  <c r="AY1064" i="19"/>
  <c r="BA1064" i="19"/>
  <c r="BD1064" i="19"/>
  <c r="BF1064" i="19"/>
  <c r="BG1064" i="19"/>
  <c r="BI1064" i="19"/>
  <c r="F1065" i="19"/>
  <c r="AA1065" i="19" s="1"/>
  <c r="J1065" i="19"/>
  <c r="K1065" i="19"/>
  <c r="L1065" i="19"/>
  <c r="M1065" i="19"/>
  <c r="N1065" i="19"/>
  <c r="P1065" i="19"/>
  <c r="Q1065" i="19"/>
  <c r="R1065" i="19"/>
  <c r="S1065" i="19"/>
  <c r="T1065" i="19"/>
  <c r="U1065" i="19"/>
  <c r="V1065" i="19"/>
  <c r="W1065" i="19"/>
  <c r="Y1065" i="19"/>
  <c r="AB1065" i="19"/>
  <c r="AD1065" i="19"/>
  <c r="AE1065" i="19"/>
  <c r="AG1065" i="19"/>
  <c r="AH1065" i="19"/>
  <c r="BC1065" i="19" s="1"/>
  <c r="AL1065" i="19"/>
  <c r="AM1065" i="19"/>
  <c r="AN1065" i="19"/>
  <c r="AO1065" i="19"/>
  <c r="AP1065" i="19"/>
  <c r="AR1065" i="19"/>
  <c r="AS1065" i="19"/>
  <c r="AT1065" i="19"/>
  <c r="AU1065" i="19"/>
  <c r="AV1065" i="19"/>
  <c r="AW1065" i="19"/>
  <c r="AX1065" i="19"/>
  <c r="AY1065" i="19"/>
  <c r="BA1065" i="19"/>
  <c r="BD1065" i="19"/>
  <c r="BF1065" i="19"/>
  <c r="BG1065" i="19"/>
  <c r="BI1065" i="19"/>
  <c r="F1066" i="19"/>
  <c r="X1066" i="19" s="1"/>
  <c r="J1066" i="19"/>
  <c r="K1066" i="19"/>
  <c r="L1066" i="19"/>
  <c r="M1066" i="19"/>
  <c r="N1066" i="19"/>
  <c r="P1066" i="19"/>
  <c r="Q1066" i="19"/>
  <c r="R1066" i="19"/>
  <c r="S1066" i="19"/>
  <c r="T1066" i="19"/>
  <c r="U1066" i="19"/>
  <c r="V1066" i="19"/>
  <c r="W1066" i="19"/>
  <c r="Y1066" i="19"/>
  <c r="AB1066" i="19"/>
  <c r="AD1066" i="19"/>
  <c r="AE1066" i="19"/>
  <c r="AG1066" i="19"/>
  <c r="AH1066" i="19"/>
  <c r="BC1066" i="19" s="1"/>
  <c r="AL1066" i="19"/>
  <c r="AM1066" i="19"/>
  <c r="AN1066" i="19"/>
  <c r="AO1066" i="19"/>
  <c r="AP1066" i="19"/>
  <c r="AR1066" i="19"/>
  <c r="AS1066" i="19"/>
  <c r="AT1066" i="19"/>
  <c r="AU1066" i="19"/>
  <c r="AV1066" i="19"/>
  <c r="AW1066" i="19"/>
  <c r="AX1066" i="19"/>
  <c r="AY1066" i="19"/>
  <c r="BA1066" i="19"/>
  <c r="BD1066" i="19"/>
  <c r="BF1066" i="19"/>
  <c r="BG1066" i="19"/>
  <c r="BI1066" i="19"/>
  <c r="F1067" i="19"/>
  <c r="AA1067" i="19" s="1"/>
  <c r="J1067" i="19"/>
  <c r="K1067" i="19"/>
  <c r="L1067" i="19"/>
  <c r="M1067" i="19"/>
  <c r="N1067" i="19"/>
  <c r="P1067" i="19"/>
  <c r="Q1067" i="19"/>
  <c r="R1067" i="19"/>
  <c r="S1067" i="19"/>
  <c r="T1067" i="19"/>
  <c r="U1067" i="19"/>
  <c r="V1067" i="19"/>
  <c r="W1067" i="19"/>
  <c r="Y1067" i="19"/>
  <c r="AB1067" i="19"/>
  <c r="AD1067" i="19"/>
  <c r="AE1067" i="19"/>
  <c r="AG1067" i="19"/>
  <c r="AH1067" i="19"/>
  <c r="BC1067" i="19" s="1"/>
  <c r="AL1067" i="19"/>
  <c r="AM1067" i="19"/>
  <c r="AN1067" i="19"/>
  <c r="AO1067" i="19"/>
  <c r="AP1067" i="19"/>
  <c r="AR1067" i="19"/>
  <c r="AS1067" i="19"/>
  <c r="AT1067" i="19"/>
  <c r="AU1067" i="19"/>
  <c r="AV1067" i="19"/>
  <c r="AW1067" i="19"/>
  <c r="AX1067" i="19"/>
  <c r="AY1067" i="19"/>
  <c r="BA1067" i="19"/>
  <c r="BD1067" i="19"/>
  <c r="BF1067" i="19"/>
  <c r="BG1067" i="19"/>
  <c r="BI1067" i="19"/>
  <c r="F1068" i="19"/>
  <c r="AA1068" i="19" s="1"/>
  <c r="J1068" i="19"/>
  <c r="K1068" i="19"/>
  <c r="L1068" i="19"/>
  <c r="M1068" i="19"/>
  <c r="N1068" i="19"/>
  <c r="P1068" i="19"/>
  <c r="Q1068" i="19"/>
  <c r="R1068" i="19"/>
  <c r="S1068" i="19"/>
  <c r="T1068" i="19"/>
  <c r="U1068" i="19"/>
  <c r="V1068" i="19"/>
  <c r="W1068" i="19"/>
  <c r="Y1068" i="19"/>
  <c r="AB1068" i="19"/>
  <c r="AD1068" i="19"/>
  <c r="AE1068" i="19"/>
  <c r="AG1068" i="19"/>
  <c r="AH1068" i="19"/>
  <c r="AZ1068" i="19" s="1"/>
  <c r="AL1068" i="19"/>
  <c r="AM1068" i="19"/>
  <c r="AN1068" i="19"/>
  <c r="AO1068" i="19"/>
  <c r="AP1068" i="19"/>
  <c r="AR1068" i="19"/>
  <c r="AS1068" i="19"/>
  <c r="AT1068" i="19"/>
  <c r="AU1068" i="19"/>
  <c r="AV1068" i="19"/>
  <c r="AW1068" i="19"/>
  <c r="AX1068" i="19"/>
  <c r="AY1068" i="19"/>
  <c r="BA1068" i="19"/>
  <c r="BD1068" i="19"/>
  <c r="BF1068" i="19"/>
  <c r="BG1068" i="19"/>
  <c r="BI1068" i="19"/>
  <c r="F1069" i="19"/>
  <c r="AA1069" i="19" s="1"/>
  <c r="J1069" i="19"/>
  <c r="K1069" i="19"/>
  <c r="L1069" i="19"/>
  <c r="M1069" i="19"/>
  <c r="N1069" i="19"/>
  <c r="P1069" i="19"/>
  <c r="Q1069" i="19"/>
  <c r="R1069" i="19"/>
  <c r="S1069" i="19"/>
  <c r="T1069" i="19"/>
  <c r="U1069" i="19"/>
  <c r="V1069" i="19"/>
  <c r="W1069" i="19"/>
  <c r="Y1069" i="19"/>
  <c r="AB1069" i="19"/>
  <c r="AD1069" i="19"/>
  <c r="AE1069" i="19"/>
  <c r="AG1069" i="19"/>
  <c r="AH1069" i="19"/>
  <c r="AZ1069" i="19" s="1"/>
  <c r="AL1069" i="19"/>
  <c r="AM1069" i="19"/>
  <c r="AN1069" i="19"/>
  <c r="AO1069" i="19"/>
  <c r="AP1069" i="19"/>
  <c r="AR1069" i="19"/>
  <c r="AS1069" i="19"/>
  <c r="AT1069" i="19"/>
  <c r="AU1069" i="19"/>
  <c r="AV1069" i="19"/>
  <c r="AW1069" i="19"/>
  <c r="AX1069" i="19"/>
  <c r="AY1069" i="19"/>
  <c r="BA1069" i="19"/>
  <c r="BD1069" i="19"/>
  <c r="BF1069" i="19"/>
  <c r="BG1069" i="19"/>
  <c r="BI1069" i="19"/>
  <c r="F1070" i="19"/>
  <c r="AA1070" i="19" s="1"/>
  <c r="J1070" i="19"/>
  <c r="K1070" i="19"/>
  <c r="L1070" i="19"/>
  <c r="M1070" i="19"/>
  <c r="N1070" i="19"/>
  <c r="P1070" i="19"/>
  <c r="Q1070" i="19"/>
  <c r="R1070" i="19"/>
  <c r="S1070" i="19"/>
  <c r="T1070" i="19"/>
  <c r="U1070" i="19"/>
  <c r="V1070" i="19"/>
  <c r="W1070" i="19"/>
  <c r="Y1070" i="19"/>
  <c r="AB1070" i="19"/>
  <c r="AD1070" i="19"/>
  <c r="AE1070" i="19"/>
  <c r="AG1070" i="19"/>
  <c r="AH1070" i="19"/>
  <c r="BC1070" i="19" s="1"/>
  <c r="AL1070" i="19"/>
  <c r="AM1070" i="19"/>
  <c r="AN1070" i="19"/>
  <c r="AO1070" i="19"/>
  <c r="AP1070" i="19"/>
  <c r="AR1070" i="19"/>
  <c r="AS1070" i="19"/>
  <c r="AT1070" i="19"/>
  <c r="AU1070" i="19"/>
  <c r="AV1070" i="19"/>
  <c r="AW1070" i="19"/>
  <c r="AX1070" i="19"/>
  <c r="AY1070" i="19"/>
  <c r="BA1070" i="19"/>
  <c r="BD1070" i="19"/>
  <c r="BF1070" i="19"/>
  <c r="BG1070" i="19"/>
  <c r="BI1070" i="19"/>
  <c r="F1071" i="19"/>
  <c r="AA1071" i="19" s="1"/>
  <c r="J1071" i="19"/>
  <c r="K1071" i="19"/>
  <c r="L1071" i="19"/>
  <c r="M1071" i="19"/>
  <c r="N1071" i="19"/>
  <c r="P1071" i="19"/>
  <c r="Q1071" i="19"/>
  <c r="R1071" i="19"/>
  <c r="S1071" i="19"/>
  <c r="T1071" i="19"/>
  <c r="U1071" i="19"/>
  <c r="V1071" i="19"/>
  <c r="W1071" i="19"/>
  <c r="Y1071" i="19"/>
  <c r="AB1071" i="19"/>
  <c r="AD1071" i="19"/>
  <c r="AE1071" i="19"/>
  <c r="AG1071" i="19"/>
  <c r="AH1071" i="19"/>
  <c r="AZ1071" i="19" s="1"/>
  <c r="AL1071" i="19"/>
  <c r="AM1071" i="19"/>
  <c r="AN1071" i="19"/>
  <c r="AO1071" i="19"/>
  <c r="AP1071" i="19"/>
  <c r="AR1071" i="19"/>
  <c r="AS1071" i="19"/>
  <c r="AT1071" i="19"/>
  <c r="AU1071" i="19"/>
  <c r="AV1071" i="19"/>
  <c r="AW1071" i="19"/>
  <c r="AX1071" i="19"/>
  <c r="AY1071" i="19"/>
  <c r="BA1071" i="19"/>
  <c r="BD1071" i="19"/>
  <c r="BF1071" i="19"/>
  <c r="BG1071" i="19"/>
  <c r="BI1071" i="19"/>
  <c r="F1072" i="19"/>
  <c r="AA1072" i="19" s="1"/>
  <c r="J1072" i="19"/>
  <c r="K1072" i="19"/>
  <c r="L1072" i="19"/>
  <c r="M1072" i="19"/>
  <c r="N1072" i="19"/>
  <c r="P1072" i="19"/>
  <c r="Q1072" i="19"/>
  <c r="R1072" i="19"/>
  <c r="S1072" i="19"/>
  <c r="T1072" i="19"/>
  <c r="U1072" i="19"/>
  <c r="V1072" i="19"/>
  <c r="W1072" i="19"/>
  <c r="Y1072" i="19"/>
  <c r="AB1072" i="19"/>
  <c r="AD1072" i="19"/>
  <c r="AE1072" i="19"/>
  <c r="AG1072" i="19"/>
  <c r="AH1072" i="19"/>
  <c r="AZ1072" i="19" s="1"/>
  <c r="AL1072" i="19"/>
  <c r="AM1072" i="19"/>
  <c r="AN1072" i="19"/>
  <c r="AO1072" i="19"/>
  <c r="AP1072" i="19"/>
  <c r="AR1072" i="19"/>
  <c r="AS1072" i="19"/>
  <c r="AT1072" i="19"/>
  <c r="AU1072" i="19"/>
  <c r="AV1072" i="19"/>
  <c r="AW1072" i="19"/>
  <c r="AX1072" i="19"/>
  <c r="AY1072" i="19"/>
  <c r="BA1072" i="19"/>
  <c r="BD1072" i="19"/>
  <c r="BF1072" i="19"/>
  <c r="BG1072" i="19"/>
  <c r="BI1072" i="19"/>
  <c r="F1073" i="19"/>
  <c r="AA1073" i="19" s="1"/>
  <c r="J1073" i="19"/>
  <c r="K1073" i="19"/>
  <c r="L1073" i="19"/>
  <c r="M1073" i="19"/>
  <c r="N1073" i="19"/>
  <c r="P1073" i="19"/>
  <c r="Q1073" i="19"/>
  <c r="R1073" i="19"/>
  <c r="S1073" i="19"/>
  <c r="T1073" i="19"/>
  <c r="U1073" i="19"/>
  <c r="V1073" i="19"/>
  <c r="W1073" i="19"/>
  <c r="Y1073" i="19"/>
  <c r="AB1073" i="19"/>
  <c r="AD1073" i="19"/>
  <c r="AE1073" i="19"/>
  <c r="AG1073" i="19"/>
  <c r="AH1073" i="19"/>
  <c r="BC1073" i="19" s="1"/>
  <c r="AL1073" i="19"/>
  <c r="AM1073" i="19"/>
  <c r="AN1073" i="19"/>
  <c r="AO1073" i="19"/>
  <c r="AP1073" i="19"/>
  <c r="AR1073" i="19"/>
  <c r="AS1073" i="19"/>
  <c r="AT1073" i="19"/>
  <c r="AU1073" i="19"/>
  <c r="AV1073" i="19"/>
  <c r="AW1073" i="19"/>
  <c r="AX1073" i="19"/>
  <c r="AY1073" i="19"/>
  <c r="BA1073" i="19"/>
  <c r="BD1073" i="19"/>
  <c r="BF1073" i="19"/>
  <c r="BG1073" i="19"/>
  <c r="BI1073" i="19"/>
  <c r="F1074" i="19"/>
  <c r="X1074" i="19" s="1"/>
  <c r="J1074" i="19"/>
  <c r="K1074" i="19"/>
  <c r="L1074" i="19"/>
  <c r="M1074" i="19"/>
  <c r="N1074" i="19"/>
  <c r="P1074" i="19"/>
  <c r="Q1074" i="19"/>
  <c r="R1074" i="19"/>
  <c r="S1074" i="19"/>
  <c r="T1074" i="19"/>
  <c r="U1074" i="19"/>
  <c r="V1074" i="19"/>
  <c r="W1074" i="19"/>
  <c r="Y1074" i="19"/>
  <c r="AB1074" i="19"/>
  <c r="AD1074" i="19"/>
  <c r="AE1074" i="19"/>
  <c r="AG1074" i="19"/>
  <c r="AH1074" i="19"/>
  <c r="BC1074" i="19" s="1"/>
  <c r="AL1074" i="19"/>
  <c r="AM1074" i="19"/>
  <c r="AN1074" i="19"/>
  <c r="AO1074" i="19"/>
  <c r="AP1074" i="19"/>
  <c r="AR1074" i="19"/>
  <c r="AS1074" i="19"/>
  <c r="AT1074" i="19"/>
  <c r="AU1074" i="19"/>
  <c r="AV1074" i="19"/>
  <c r="AW1074" i="19"/>
  <c r="AX1074" i="19"/>
  <c r="AY1074" i="19"/>
  <c r="BA1074" i="19"/>
  <c r="BD1074" i="19"/>
  <c r="BF1074" i="19"/>
  <c r="BG1074" i="19"/>
  <c r="BI1074" i="19"/>
  <c r="F1075" i="19"/>
  <c r="AA1075" i="19" s="1"/>
  <c r="J1075" i="19"/>
  <c r="K1075" i="19"/>
  <c r="L1075" i="19"/>
  <c r="M1075" i="19"/>
  <c r="N1075" i="19"/>
  <c r="P1075" i="19"/>
  <c r="Q1075" i="19"/>
  <c r="R1075" i="19"/>
  <c r="S1075" i="19"/>
  <c r="T1075" i="19"/>
  <c r="U1075" i="19"/>
  <c r="V1075" i="19"/>
  <c r="W1075" i="19"/>
  <c r="Y1075" i="19"/>
  <c r="AB1075" i="19"/>
  <c r="AD1075" i="19"/>
  <c r="AE1075" i="19"/>
  <c r="AG1075" i="19"/>
  <c r="AH1075" i="19"/>
  <c r="BC1075" i="19" s="1"/>
  <c r="AL1075" i="19"/>
  <c r="AM1075" i="19"/>
  <c r="AN1075" i="19"/>
  <c r="AO1075" i="19"/>
  <c r="AP1075" i="19"/>
  <c r="AR1075" i="19"/>
  <c r="AS1075" i="19"/>
  <c r="AT1075" i="19"/>
  <c r="AU1075" i="19"/>
  <c r="AV1075" i="19"/>
  <c r="AW1075" i="19"/>
  <c r="AX1075" i="19"/>
  <c r="AY1075" i="19"/>
  <c r="BA1075" i="19"/>
  <c r="BD1075" i="19"/>
  <c r="BF1075" i="19"/>
  <c r="BG1075" i="19"/>
  <c r="BI1075" i="19"/>
  <c r="F1076" i="19"/>
  <c r="AA1076" i="19" s="1"/>
  <c r="J1076" i="19"/>
  <c r="K1076" i="19"/>
  <c r="L1076" i="19"/>
  <c r="M1076" i="19"/>
  <c r="N1076" i="19"/>
  <c r="P1076" i="19"/>
  <c r="Q1076" i="19"/>
  <c r="R1076" i="19"/>
  <c r="S1076" i="19"/>
  <c r="T1076" i="19"/>
  <c r="U1076" i="19"/>
  <c r="V1076" i="19"/>
  <c r="W1076" i="19"/>
  <c r="Y1076" i="19"/>
  <c r="AB1076" i="19"/>
  <c r="AD1076" i="19"/>
  <c r="AE1076" i="19"/>
  <c r="AG1076" i="19"/>
  <c r="AH1076" i="19"/>
  <c r="AZ1076" i="19" s="1"/>
  <c r="AL1076" i="19"/>
  <c r="AM1076" i="19"/>
  <c r="AN1076" i="19"/>
  <c r="AO1076" i="19"/>
  <c r="AP1076" i="19"/>
  <c r="AR1076" i="19"/>
  <c r="AS1076" i="19"/>
  <c r="AT1076" i="19"/>
  <c r="AU1076" i="19"/>
  <c r="AV1076" i="19"/>
  <c r="AW1076" i="19"/>
  <c r="AX1076" i="19"/>
  <c r="AY1076" i="19"/>
  <c r="BA1076" i="19"/>
  <c r="BD1076" i="19"/>
  <c r="BF1076" i="19"/>
  <c r="BG1076" i="19"/>
  <c r="BI1076" i="19"/>
  <c r="F1077" i="19"/>
  <c r="AA1077" i="19" s="1"/>
  <c r="J1077" i="19"/>
  <c r="K1077" i="19"/>
  <c r="L1077" i="19"/>
  <c r="M1077" i="19"/>
  <c r="N1077" i="19"/>
  <c r="P1077" i="19"/>
  <c r="Q1077" i="19"/>
  <c r="R1077" i="19"/>
  <c r="S1077" i="19"/>
  <c r="T1077" i="19"/>
  <c r="U1077" i="19"/>
  <c r="V1077" i="19"/>
  <c r="W1077" i="19"/>
  <c r="Y1077" i="19"/>
  <c r="AB1077" i="19"/>
  <c r="AD1077" i="19"/>
  <c r="AE1077" i="19"/>
  <c r="AG1077" i="19"/>
  <c r="AH1077" i="19"/>
  <c r="AZ1077" i="19" s="1"/>
  <c r="AL1077" i="19"/>
  <c r="AM1077" i="19"/>
  <c r="AN1077" i="19"/>
  <c r="AO1077" i="19"/>
  <c r="AP1077" i="19"/>
  <c r="AR1077" i="19"/>
  <c r="AS1077" i="19"/>
  <c r="AT1077" i="19"/>
  <c r="AU1077" i="19"/>
  <c r="AV1077" i="19"/>
  <c r="AW1077" i="19"/>
  <c r="AX1077" i="19"/>
  <c r="AY1077" i="19"/>
  <c r="BA1077" i="19"/>
  <c r="BD1077" i="19"/>
  <c r="BF1077" i="19"/>
  <c r="BG1077" i="19"/>
  <c r="BI1077" i="19"/>
  <c r="F1078" i="19"/>
  <c r="X1078" i="19" s="1"/>
  <c r="J1078" i="19"/>
  <c r="K1078" i="19"/>
  <c r="L1078" i="19"/>
  <c r="M1078" i="19"/>
  <c r="N1078" i="19"/>
  <c r="P1078" i="19"/>
  <c r="Q1078" i="19"/>
  <c r="R1078" i="19"/>
  <c r="S1078" i="19"/>
  <c r="T1078" i="19"/>
  <c r="U1078" i="19"/>
  <c r="V1078" i="19"/>
  <c r="W1078" i="19"/>
  <c r="Y1078" i="19"/>
  <c r="AB1078" i="19"/>
  <c r="AD1078" i="19"/>
  <c r="AE1078" i="19"/>
  <c r="AG1078" i="19"/>
  <c r="AH1078" i="19"/>
  <c r="BC1078" i="19" s="1"/>
  <c r="AL1078" i="19"/>
  <c r="AM1078" i="19"/>
  <c r="AN1078" i="19"/>
  <c r="AO1078" i="19"/>
  <c r="AP1078" i="19"/>
  <c r="AR1078" i="19"/>
  <c r="AS1078" i="19"/>
  <c r="AT1078" i="19"/>
  <c r="AU1078" i="19"/>
  <c r="AV1078" i="19"/>
  <c r="AW1078" i="19"/>
  <c r="AX1078" i="19"/>
  <c r="AY1078" i="19"/>
  <c r="BA1078" i="19"/>
  <c r="BD1078" i="19"/>
  <c r="BF1078" i="19"/>
  <c r="BG1078" i="19"/>
  <c r="BI1078" i="19"/>
  <c r="F1079" i="19"/>
  <c r="J1079" i="19"/>
  <c r="K1079" i="19"/>
  <c r="L1079" i="19"/>
  <c r="M1079" i="19"/>
  <c r="N1079" i="19"/>
  <c r="P1079" i="19"/>
  <c r="Q1079" i="19"/>
  <c r="R1079" i="19"/>
  <c r="S1079" i="19"/>
  <c r="T1079" i="19"/>
  <c r="U1079" i="19"/>
  <c r="V1079" i="19"/>
  <c r="W1079" i="19"/>
  <c r="Y1079" i="19"/>
  <c r="AB1079" i="19"/>
  <c r="AD1079" i="19"/>
  <c r="AE1079" i="19"/>
  <c r="AG1079" i="19"/>
  <c r="AH1079" i="19"/>
  <c r="AZ1079" i="19" s="1"/>
  <c r="AL1079" i="19"/>
  <c r="AM1079" i="19"/>
  <c r="AN1079" i="19"/>
  <c r="AO1079" i="19"/>
  <c r="AP1079" i="19"/>
  <c r="AR1079" i="19"/>
  <c r="AS1079" i="19"/>
  <c r="AT1079" i="19"/>
  <c r="AU1079" i="19"/>
  <c r="AV1079" i="19"/>
  <c r="AW1079" i="19"/>
  <c r="AX1079" i="19"/>
  <c r="AY1079" i="19"/>
  <c r="BA1079" i="19"/>
  <c r="BD1079" i="19"/>
  <c r="BF1079" i="19"/>
  <c r="BG1079" i="19"/>
  <c r="BI1079" i="19"/>
  <c r="F1080" i="19"/>
  <c r="AA1080" i="19" s="1"/>
  <c r="J1080" i="19"/>
  <c r="K1080" i="19"/>
  <c r="L1080" i="19"/>
  <c r="M1080" i="19"/>
  <c r="N1080" i="19"/>
  <c r="P1080" i="19"/>
  <c r="Q1080" i="19"/>
  <c r="R1080" i="19"/>
  <c r="S1080" i="19"/>
  <c r="T1080" i="19"/>
  <c r="U1080" i="19"/>
  <c r="V1080" i="19"/>
  <c r="W1080" i="19"/>
  <c r="Y1080" i="19"/>
  <c r="AB1080" i="19"/>
  <c r="AD1080" i="19"/>
  <c r="AE1080" i="19"/>
  <c r="AG1080" i="19"/>
  <c r="AH1080" i="19"/>
  <c r="BC1080" i="19" s="1"/>
  <c r="AL1080" i="19"/>
  <c r="AM1080" i="19"/>
  <c r="AN1080" i="19"/>
  <c r="AO1080" i="19"/>
  <c r="AP1080" i="19"/>
  <c r="AR1080" i="19"/>
  <c r="AS1080" i="19"/>
  <c r="AT1080" i="19"/>
  <c r="AU1080" i="19"/>
  <c r="AV1080" i="19"/>
  <c r="AW1080" i="19"/>
  <c r="AX1080" i="19"/>
  <c r="AY1080" i="19"/>
  <c r="BA1080" i="19"/>
  <c r="BD1080" i="19"/>
  <c r="BF1080" i="19"/>
  <c r="BG1080" i="19"/>
  <c r="BI1080" i="19"/>
  <c r="F1081" i="19"/>
  <c r="AA1081" i="19" s="1"/>
  <c r="J1081" i="19"/>
  <c r="K1081" i="19"/>
  <c r="L1081" i="19"/>
  <c r="M1081" i="19"/>
  <c r="N1081" i="19"/>
  <c r="P1081" i="19"/>
  <c r="Q1081" i="19"/>
  <c r="R1081" i="19"/>
  <c r="S1081" i="19"/>
  <c r="T1081" i="19"/>
  <c r="U1081" i="19"/>
  <c r="V1081" i="19"/>
  <c r="W1081" i="19"/>
  <c r="Y1081" i="19"/>
  <c r="AB1081" i="19"/>
  <c r="AD1081" i="19"/>
  <c r="AE1081" i="19"/>
  <c r="AG1081" i="19"/>
  <c r="AH1081" i="19"/>
  <c r="AZ1081" i="19" s="1"/>
  <c r="AL1081" i="19"/>
  <c r="AM1081" i="19"/>
  <c r="AN1081" i="19"/>
  <c r="AO1081" i="19"/>
  <c r="AP1081" i="19"/>
  <c r="AR1081" i="19"/>
  <c r="AS1081" i="19"/>
  <c r="AT1081" i="19"/>
  <c r="AU1081" i="19"/>
  <c r="AV1081" i="19"/>
  <c r="AW1081" i="19"/>
  <c r="AX1081" i="19"/>
  <c r="AY1081" i="19"/>
  <c r="BA1081" i="19"/>
  <c r="BD1081" i="19"/>
  <c r="BF1081" i="19"/>
  <c r="BG1081" i="19"/>
  <c r="BI1081" i="19"/>
  <c r="F1082" i="19"/>
  <c r="X1082" i="19" s="1"/>
  <c r="J1082" i="19"/>
  <c r="K1082" i="19"/>
  <c r="L1082" i="19"/>
  <c r="M1082" i="19"/>
  <c r="N1082" i="19"/>
  <c r="P1082" i="19"/>
  <c r="Q1082" i="19"/>
  <c r="R1082" i="19"/>
  <c r="S1082" i="19"/>
  <c r="T1082" i="19"/>
  <c r="U1082" i="19"/>
  <c r="V1082" i="19"/>
  <c r="W1082" i="19"/>
  <c r="Y1082" i="19"/>
  <c r="AB1082" i="19"/>
  <c r="AD1082" i="19"/>
  <c r="AE1082" i="19"/>
  <c r="AG1082" i="19"/>
  <c r="AH1082" i="19"/>
  <c r="BC1082" i="19" s="1"/>
  <c r="AL1082" i="19"/>
  <c r="AM1082" i="19"/>
  <c r="AN1082" i="19"/>
  <c r="AO1082" i="19"/>
  <c r="AP1082" i="19"/>
  <c r="AR1082" i="19"/>
  <c r="AS1082" i="19"/>
  <c r="AT1082" i="19"/>
  <c r="AU1082" i="19"/>
  <c r="AV1082" i="19"/>
  <c r="AW1082" i="19"/>
  <c r="AX1082" i="19"/>
  <c r="AY1082" i="19"/>
  <c r="BA1082" i="19"/>
  <c r="BD1082" i="19"/>
  <c r="BF1082" i="19"/>
  <c r="BG1082" i="19"/>
  <c r="BI1082" i="19"/>
  <c r="F1083" i="19"/>
  <c r="AA1083" i="19" s="1"/>
  <c r="J1083" i="19"/>
  <c r="K1083" i="19"/>
  <c r="L1083" i="19"/>
  <c r="M1083" i="19"/>
  <c r="N1083" i="19"/>
  <c r="P1083" i="19"/>
  <c r="Q1083" i="19"/>
  <c r="R1083" i="19"/>
  <c r="S1083" i="19"/>
  <c r="T1083" i="19"/>
  <c r="U1083" i="19"/>
  <c r="V1083" i="19"/>
  <c r="W1083" i="19"/>
  <c r="Y1083" i="19"/>
  <c r="AB1083" i="19"/>
  <c r="AD1083" i="19"/>
  <c r="AE1083" i="19"/>
  <c r="AG1083" i="19"/>
  <c r="AH1083" i="19"/>
  <c r="AZ1083" i="19" s="1"/>
  <c r="AL1083" i="19"/>
  <c r="AM1083" i="19"/>
  <c r="AN1083" i="19"/>
  <c r="AO1083" i="19"/>
  <c r="AP1083" i="19"/>
  <c r="AR1083" i="19"/>
  <c r="AS1083" i="19"/>
  <c r="AT1083" i="19"/>
  <c r="AU1083" i="19"/>
  <c r="AV1083" i="19"/>
  <c r="AW1083" i="19"/>
  <c r="AX1083" i="19"/>
  <c r="AY1083" i="19"/>
  <c r="BA1083" i="19"/>
  <c r="BD1083" i="19"/>
  <c r="BF1083" i="19"/>
  <c r="BG1083" i="19"/>
  <c r="BI1083" i="19"/>
  <c r="F1084" i="19"/>
  <c r="AA1084" i="19" s="1"/>
  <c r="J1084" i="19"/>
  <c r="K1084" i="19"/>
  <c r="L1084" i="19"/>
  <c r="M1084" i="19"/>
  <c r="N1084" i="19"/>
  <c r="P1084" i="19"/>
  <c r="Q1084" i="19"/>
  <c r="R1084" i="19"/>
  <c r="S1084" i="19"/>
  <c r="T1084" i="19"/>
  <c r="U1084" i="19"/>
  <c r="V1084" i="19"/>
  <c r="W1084" i="19"/>
  <c r="Y1084" i="19"/>
  <c r="AB1084" i="19"/>
  <c r="AD1084" i="19"/>
  <c r="AE1084" i="19"/>
  <c r="AG1084" i="19"/>
  <c r="AH1084" i="19"/>
  <c r="AZ1084" i="19" s="1"/>
  <c r="AL1084" i="19"/>
  <c r="AM1084" i="19"/>
  <c r="AN1084" i="19"/>
  <c r="AO1084" i="19"/>
  <c r="AP1084" i="19"/>
  <c r="AR1084" i="19"/>
  <c r="AS1084" i="19"/>
  <c r="AT1084" i="19"/>
  <c r="AU1084" i="19"/>
  <c r="AV1084" i="19"/>
  <c r="AW1084" i="19"/>
  <c r="AX1084" i="19"/>
  <c r="AY1084" i="19"/>
  <c r="BA1084" i="19"/>
  <c r="BD1084" i="19"/>
  <c r="BF1084" i="19"/>
  <c r="BG1084" i="19"/>
  <c r="BI1084" i="19"/>
  <c r="F1085" i="19"/>
  <c r="AA1085" i="19" s="1"/>
  <c r="J1085" i="19"/>
  <c r="K1085" i="19"/>
  <c r="L1085" i="19"/>
  <c r="M1085" i="19"/>
  <c r="N1085" i="19"/>
  <c r="P1085" i="19"/>
  <c r="Q1085" i="19"/>
  <c r="R1085" i="19"/>
  <c r="S1085" i="19"/>
  <c r="T1085" i="19"/>
  <c r="U1085" i="19"/>
  <c r="V1085" i="19"/>
  <c r="W1085" i="19"/>
  <c r="Y1085" i="19"/>
  <c r="AB1085" i="19"/>
  <c r="AD1085" i="19"/>
  <c r="AE1085" i="19"/>
  <c r="AG1085" i="19"/>
  <c r="AH1085" i="19"/>
  <c r="AZ1085" i="19" s="1"/>
  <c r="AL1085" i="19"/>
  <c r="AM1085" i="19"/>
  <c r="AN1085" i="19"/>
  <c r="AO1085" i="19"/>
  <c r="AP1085" i="19"/>
  <c r="AR1085" i="19"/>
  <c r="AS1085" i="19"/>
  <c r="AT1085" i="19"/>
  <c r="AU1085" i="19"/>
  <c r="AV1085" i="19"/>
  <c r="AW1085" i="19"/>
  <c r="AX1085" i="19"/>
  <c r="AY1085" i="19"/>
  <c r="BA1085" i="19"/>
  <c r="BD1085" i="19"/>
  <c r="BF1085" i="19"/>
  <c r="BG1085" i="19"/>
  <c r="BI1085" i="19"/>
  <c r="F1086" i="19"/>
  <c r="AA1086" i="19" s="1"/>
  <c r="J1086" i="19"/>
  <c r="K1086" i="19"/>
  <c r="L1086" i="19"/>
  <c r="M1086" i="19"/>
  <c r="N1086" i="19"/>
  <c r="P1086" i="19"/>
  <c r="Q1086" i="19"/>
  <c r="R1086" i="19"/>
  <c r="S1086" i="19"/>
  <c r="T1086" i="19"/>
  <c r="U1086" i="19"/>
  <c r="V1086" i="19"/>
  <c r="W1086" i="19"/>
  <c r="Y1086" i="19"/>
  <c r="AB1086" i="19"/>
  <c r="AD1086" i="19"/>
  <c r="AE1086" i="19"/>
  <c r="AG1086" i="19"/>
  <c r="AH1086" i="19"/>
  <c r="BC1086" i="19" s="1"/>
  <c r="AL1086" i="19"/>
  <c r="AM1086" i="19"/>
  <c r="AN1086" i="19"/>
  <c r="AO1086" i="19"/>
  <c r="AP1086" i="19"/>
  <c r="AR1086" i="19"/>
  <c r="AS1086" i="19"/>
  <c r="AT1086" i="19"/>
  <c r="AU1086" i="19"/>
  <c r="AV1086" i="19"/>
  <c r="AW1086" i="19"/>
  <c r="AX1086" i="19"/>
  <c r="AY1086" i="19"/>
  <c r="BA1086" i="19"/>
  <c r="BD1086" i="19"/>
  <c r="BF1086" i="19"/>
  <c r="BG1086" i="19"/>
  <c r="BI1086" i="19"/>
  <c r="F1087" i="19"/>
  <c r="X1087" i="19" s="1"/>
  <c r="J1087" i="19"/>
  <c r="K1087" i="19"/>
  <c r="L1087" i="19"/>
  <c r="M1087" i="19"/>
  <c r="N1087" i="19"/>
  <c r="P1087" i="19"/>
  <c r="Q1087" i="19"/>
  <c r="R1087" i="19"/>
  <c r="S1087" i="19"/>
  <c r="T1087" i="19"/>
  <c r="U1087" i="19"/>
  <c r="V1087" i="19"/>
  <c r="W1087" i="19"/>
  <c r="Y1087" i="19"/>
  <c r="AB1087" i="19"/>
  <c r="AD1087" i="19"/>
  <c r="AE1087" i="19"/>
  <c r="AG1087" i="19"/>
  <c r="AH1087" i="19"/>
  <c r="AZ1087" i="19" s="1"/>
  <c r="AL1087" i="19"/>
  <c r="AM1087" i="19"/>
  <c r="AN1087" i="19"/>
  <c r="AO1087" i="19"/>
  <c r="AP1087" i="19"/>
  <c r="AR1087" i="19"/>
  <c r="AS1087" i="19"/>
  <c r="AT1087" i="19"/>
  <c r="AU1087" i="19"/>
  <c r="AV1087" i="19"/>
  <c r="AW1087" i="19"/>
  <c r="AX1087" i="19"/>
  <c r="AY1087" i="19"/>
  <c r="BA1087" i="19"/>
  <c r="BD1087" i="19"/>
  <c r="BF1087" i="19"/>
  <c r="BG1087" i="19"/>
  <c r="BI1087" i="19"/>
  <c r="F1088" i="19"/>
  <c r="AA1088" i="19" s="1"/>
  <c r="J1088" i="19"/>
  <c r="K1088" i="19"/>
  <c r="L1088" i="19"/>
  <c r="M1088" i="19"/>
  <c r="N1088" i="19"/>
  <c r="P1088" i="19"/>
  <c r="Q1088" i="19"/>
  <c r="R1088" i="19"/>
  <c r="S1088" i="19"/>
  <c r="T1088" i="19"/>
  <c r="U1088" i="19"/>
  <c r="V1088" i="19"/>
  <c r="W1088" i="19"/>
  <c r="Y1088" i="19"/>
  <c r="AB1088" i="19"/>
  <c r="AD1088" i="19"/>
  <c r="AE1088" i="19"/>
  <c r="AG1088" i="19"/>
  <c r="AH1088" i="19"/>
  <c r="AZ1088" i="19" s="1"/>
  <c r="AL1088" i="19"/>
  <c r="AM1088" i="19"/>
  <c r="AN1088" i="19"/>
  <c r="AO1088" i="19"/>
  <c r="AP1088" i="19"/>
  <c r="AR1088" i="19"/>
  <c r="AS1088" i="19"/>
  <c r="AT1088" i="19"/>
  <c r="AU1088" i="19"/>
  <c r="AV1088" i="19"/>
  <c r="AW1088" i="19"/>
  <c r="AX1088" i="19"/>
  <c r="AY1088" i="19"/>
  <c r="BA1088" i="19"/>
  <c r="BD1088" i="19"/>
  <c r="BF1088" i="19"/>
  <c r="BG1088" i="19"/>
  <c r="BI1088" i="19"/>
  <c r="F1089" i="19"/>
  <c r="AA1089" i="19" s="1"/>
  <c r="J1089" i="19"/>
  <c r="K1089" i="19"/>
  <c r="L1089" i="19"/>
  <c r="M1089" i="19"/>
  <c r="N1089" i="19"/>
  <c r="P1089" i="19"/>
  <c r="Q1089" i="19"/>
  <c r="R1089" i="19"/>
  <c r="S1089" i="19"/>
  <c r="T1089" i="19"/>
  <c r="U1089" i="19"/>
  <c r="V1089" i="19"/>
  <c r="W1089" i="19"/>
  <c r="Y1089" i="19"/>
  <c r="AB1089" i="19"/>
  <c r="AD1089" i="19"/>
  <c r="AE1089" i="19"/>
  <c r="AG1089" i="19"/>
  <c r="AH1089" i="19"/>
  <c r="AZ1089" i="19" s="1"/>
  <c r="AL1089" i="19"/>
  <c r="AM1089" i="19"/>
  <c r="AN1089" i="19"/>
  <c r="AO1089" i="19"/>
  <c r="AP1089" i="19"/>
  <c r="AR1089" i="19"/>
  <c r="AS1089" i="19"/>
  <c r="AT1089" i="19"/>
  <c r="AU1089" i="19"/>
  <c r="AV1089" i="19"/>
  <c r="AW1089" i="19"/>
  <c r="AX1089" i="19"/>
  <c r="AY1089" i="19"/>
  <c r="BA1089" i="19"/>
  <c r="BD1089" i="19"/>
  <c r="BF1089" i="19"/>
  <c r="BG1089" i="19"/>
  <c r="BI1089" i="19"/>
  <c r="F1090" i="19"/>
  <c r="X1090" i="19" s="1"/>
  <c r="J1090" i="19"/>
  <c r="K1090" i="19"/>
  <c r="L1090" i="19"/>
  <c r="M1090" i="19"/>
  <c r="N1090" i="19"/>
  <c r="P1090" i="19"/>
  <c r="Q1090" i="19"/>
  <c r="R1090" i="19"/>
  <c r="S1090" i="19"/>
  <c r="T1090" i="19"/>
  <c r="U1090" i="19"/>
  <c r="V1090" i="19"/>
  <c r="W1090" i="19"/>
  <c r="Y1090" i="19"/>
  <c r="AB1090" i="19"/>
  <c r="AD1090" i="19"/>
  <c r="AE1090" i="19"/>
  <c r="AG1090" i="19"/>
  <c r="AH1090" i="19"/>
  <c r="BC1090" i="19" s="1"/>
  <c r="AL1090" i="19"/>
  <c r="AM1090" i="19"/>
  <c r="AN1090" i="19"/>
  <c r="AO1090" i="19"/>
  <c r="AP1090" i="19"/>
  <c r="AR1090" i="19"/>
  <c r="AS1090" i="19"/>
  <c r="AT1090" i="19"/>
  <c r="AU1090" i="19"/>
  <c r="AV1090" i="19"/>
  <c r="AW1090" i="19"/>
  <c r="AX1090" i="19"/>
  <c r="AY1090" i="19"/>
  <c r="BA1090" i="19"/>
  <c r="BD1090" i="19"/>
  <c r="BF1090" i="19"/>
  <c r="BG1090" i="19"/>
  <c r="BI1090" i="19"/>
  <c r="F1091" i="19"/>
  <c r="AA1091" i="19" s="1"/>
  <c r="J1091" i="19"/>
  <c r="K1091" i="19"/>
  <c r="L1091" i="19"/>
  <c r="M1091" i="19"/>
  <c r="N1091" i="19"/>
  <c r="P1091" i="19"/>
  <c r="Q1091" i="19"/>
  <c r="R1091" i="19"/>
  <c r="S1091" i="19"/>
  <c r="T1091" i="19"/>
  <c r="U1091" i="19"/>
  <c r="V1091" i="19"/>
  <c r="W1091" i="19"/>
  <c r="Y1091" i="19"/>
  <c r="AB1091" i="19"/>
  <c r="AD1091" i="19"/>
  <c r="AE1091" i="19"/>
  <c r="AG1091" i="19"/>
  <c r="AH1091" i="19"/>
  <c r="BC1091" i="19" s="1"/>
  <c r="AL1091" i="19"/>
  <c r="AM1091" i="19"/>
  <c r="AN1091" i="19"/>
  <c r="AO1091" i="19"/>
  <c r="AP1091" i="19"/>
  <c r="AR1091" i="19"/>
  <c r="AS1091" i="19"/>
  <c r="AT1091" i="19"/>
  <c r="AU1091" i="19"/>
  <c r="AV1091" i="19"/>
  <c r="AW1091" i="19"/>
  <c r="AX1091" i="19"/>
  <c r="AY1091" i="19"/>
  <c r="BA1091" i="19"/>
  <c r="BD1091" i="19"/>
  <c r="BF1091" i="19"/>
  <c r="BG1091" i="19"/>
  <c r="BI1091" i="19"/>
  <c r="F1092" i="19"/>
  <c r="AA1092" i="19" s="1"/>
  <c r="J1092" i="19"/>
  <c r="K1092" i="19"/>
  <c r="L1092" i="19"/>
  <c r="M1092" i="19"/>
  <c r="N1092" i="19"/>
  <c r="P1092" i="19"/>
  <c r="Q1092" i="19"/>
  <c r="R1092" i="19"/>
  <c r="S1092" i="19"/>
  <c r="T1092" i="19"/>
  <c r="U1092" i="19"/>
  <c r="V1092" i="19"/>
  <c r="W1092" i="19"/>
  <c r="Y1092" i="19"/>
  <c r="AB1092" i="19"/>
  <c r="AD1092" i="19"/>
  <c r="AE1092" i="19"/>
  <c r="AG1092" i="19"/>
  <c r="AH1092" i="19"/>
  <c r="BC1092" i="19" s="1"/>
  <c r="AL1092" i="19"/>
  <c r="AM1092" i="19"/>
  <c r="AN1092" i="19"/>
  <c r="AO1092" i="19"/>
  <c r="AP1092" i="19"/>
  <c r="AR1092" i="19"/>
  <c r="AS1092" i="19"/>
  <c r="AT1092" i="19"/>
  <c r="AU1092" i="19"/>
  <c r="AV1092" i="19"/>
  <c r="AW1092" i="19"/>
  <c r="AX1092" i="19"/>
  <c r="AY1092" i="19"/>
  <c r="BA1092" i="19"/>
  <c r="BD1092" i="19"/>
  <c r="BF1092" i="19"/>
  <c r="BG1092" i="19"/>
  <c r="BI1092" i="19"/>
  <c r="F1093" i="19"/>
  <c r="AA1093" i="19" s="1"/>
  <c r="J1093" i="19"/>
  <c r="K1093" i="19"/>
  <c r="L1093" i="19"/>
  <c r="M1093" i="19"/>
  <c r="N1093" i="19"/>
  <c r="P1093" i="19"/>
  <c r="Q1093" i="19"/>
  <c r="R1093" i="19"/>
  <c r="S1093" i="19"/>
  <c r="T1093" i="19"/>
  <c r="U1093" i="19"/>
  <c r="V1093" i="19"/>
  <c r="W1093" i="19"/>
  <c r="Y1093" i="19"/>
  <c r="AB1093" i="19"/>
  <c r="AD1093" i="19"/>
  <c r="AE1093" i="19"/>
  <c r="AG1093" i="19"/>
  <c r="AH1093" i="19"/>
  <c r="BC1093" i="19" s="1"/>
  <c r="AL1093" i="19"/>
  <c r="AM1093" i="19"/>
  <c r="AN1093" i="19"/>
  <c r="AO1093" i="19"/>
  <c r="AP1093" i="19"/>
  <c r="AR1093" i="19"/>
  <c r="AS1093" i="19"/>
  <c r="AT1093" i="19"/>
  <c r="AU1093" i="19"/>
  <c r="AV1093" i="19"/>
  <c r="AW1093" i="19"/>
  <c r="AX1093" i="19"/>
  <c r="AY1093" i="19"/>
  <c r="BA1093" i="19"/>
  <c r="BD1093" i="19"/>
  <c r="BF1093" i="19"/>
  <c r="BG1093" i="19"/>
  <c r="BI1093" i="19"/>
  <c r="F1094" i="19"/>
  <c r="X1094" i="19" s="1"/>
  <c r="J1094" i="19"/>
  <c r="K1094" i="19"/>
  <c r="L1094" i="19"/>
  <c r="M1094" i="19"/>
  <c r="N1094" i="19"/>
  <c r="P1094" i="19"/>
  <c r="Q1094" i="19"/>
  <c r="R1094" i="19"/>
  <c r="S1094" i="19"/>
  <c r="T1094" i="19"/>
  <c r="U1094" i="19"/>
  <c r="V1094" i="19"/>
  <c r="W1094" i="19"/>
  <c r="Y1094" i="19"/>
  <c r="AB1094" i="19"/>
  <c r="AD1094" i="19"/>
  <c r="AE1094" i="19"/>
  <c r="AG1094" i="19"/>
  <c r="AH1094" i="19"/>
  <c r="BC1094" i="19" s="1"/>
  <c r="AL1094" i="19"/>
  <c r="AM1094" i="19"/>
  <c r="AN1094" i="19"/>
  <c r="AO1094" i="19"/>
  <c r="AP1094" i="19"/>
  <c r="AR1094" i="19"/>
  <c r="AS1094" i="19"/>
  <c r="AT1094" i="19"/>
  <c r="AU1094" i="19"/>
  <c r="AV1094" i="19"/>
  <c r="AW1094" i="19"/>
  <c r="AX1094" i="19"/>
  <c r="AY1094" i="19"/>
  <c r="BA1094" i="19"/>
  <c r="BD1094" i="19"/>
  <c r="BF1094" i="19"/>
  <c r="BG1094" i="19"/>
  <c r="BI1094" i="19"/>
  <c r="F1095" i="19"/>
  <c r="AA1095" i="19" s="1"/>
  <c r="J1095" i="19"/>
  <c r="K1095" i="19"/>
  <c r="L1095" i="19"/>
  <c r="M1095" i="19"/>
  <c r="N1095" i="19"/>
  <c r="P1095" i="19"/>
  <c r="Q1095" i="19"/>
  <c r="R1095" i="19"/>
  <c r="S1095" i="19"/>
  <c r="T1095" i="19"/>
  <c r="U1095" i="19"/>
  <c r="V1095" i="19"/>
  <c r="W1095" i="19"/>
  <c r="Y1095" i="19"/>
  <c r="AB1095" i="19"/>
  <c r="AD1095" i="19"/>
  <c r="AE1095" i="19"/>
  <c r="AG1095" i="19"/>
  <c r="AH1095" i="19"/>
  <c r="BC1095" i="19" s="1"/>
  <c r="AL1095" i="19"/>
  <c r="AM1095" i="19"/>
  <c r="AN1095" i="19"/>
  <c r="AO1095" i="19"/>
  <c r="AP1095" i="19"/>
  <c r="AR1095" i="19"/>
  <c r="AS1095" i="19"/>
  <c r="AT1095" i="19"/>
  <c r="AU1095" i="19"/>
  <c r="AV1095" i="19"/>
  <c r="AW1095" i="19"/>
  <c r="AX1095" i="19"/>
  <c r="AY1095" i="19"/>
  <c r="BA1095" i="19"/>
  <c r="BD1095" i="19"/>
  <c r="BF1095" i="19"/>
  <c r="BG1095" i="19"/>
  <c r="BI1095" i="19"/>
  <c r="F1096" i="19"/>
  <c r="AA1096" i="19" s="1"/>
  <c r="J1096" i="19"/>
  <c r="K1096" i="19"/>
  <c r="L1096" i="19"/>
  <c r="M1096" i="19"/>
  <c r="N1096" i="19"/>
  <c r="P1096" i="19"/>
  <c r="Q1096" i="19"/>
  <c r="R1096" i="19"/>
  <c r="S1096" i="19"/>
  <c r="T1096" i="19"/>
  <c r="U1096" i="19"/>
  <c r="V1096" i="19"/>
  <c r="W1096" i="19"/>
  <c r="Y1096" i="19"/>
  <c r="AB1096" i="19"/>
  <c r="AD1096" i="19"/>
  <c r="AE1096" i="19"/>
  <c r="AG1096" i="19"/>
  <c r="AH1096" i="19"/>
  <c r="AZ1096" i="19" s="1"/>
  <c r="AL1096" i="19"/>
  <c r="AM1096" i="19"/>
  <c r="AN1096" i="19"/>
  <c r="AO1096" i="19"/>
  <c r="AP1096" i="19"/>
  <c r="AR1096" i="19"/>
  <c r="AS1096" i="19"/>
  <c r="AT1096" i="19"/>
  <c r="AU1096" i="19"/>
  <c r="AV1096" i="19"/>
  <c r="AW1096" i="19"/>
  <c r="AX1096" i="19"/>
  <c r="AY1096" i="19"/>
  <c r="BA1096" i="19"/>
  <c r="BD1096" i="19"/>
  <c r="BF1096" i="19"/>
  <c r="BG1096" i="19"/>
  <c r="BI1096" i="19"/>
  <c r="F1097" i="19"/>
  <c r="AA1097" i="19" s="1"/>
  <c r="J1097" i="19"/>
  <c r="K1097" i="19"/>
  <c r="L1097" i="19"/>
  <c r="M1097" i="19"/>
  <c r="N1097" i="19"/>
  <c r="P1097" i="19"/>
  <c r="Q1097" i="19"/>
  <c r="R1097" i="19"/>
  <c r="S1097" i="19"/>
  <c r="T1097" i="19"/>
  <c r="U1097" i="19"/>
  <c r="V1097" i="19"/>
  <c r="W1097" i="19"/>
  <c r="Y1097" i="19"/>
  <c r="AB1097" i="19"/>
  <c r="AD1097" i="19"/>
  <c r="AE1097" i="19"/>
  <c r="AG1097" i="19"/>
  <c r="AH1097" i="19"/>
  <c r="AZ1097" i="19" s="1"/>
  <c r="AL1097" i="19"/>
  <c r="AM1097" i="19"/>
  <c r="AN1097" i="19"/>
  <c r="AO1097" i="19"/>
  <c r="AP1097" i="19"/>
  <c r="AR1097" i="19"/>
  <c r="AS1097" i="19"/>
  <c r="AT1097" i="19"/>
  <c r="AU1097" i="19"/>
  <c r="AV1097" i="19"/>
  <c r="AW1097" i="19"/>
  <c r="AX1097" i="19"/>
  <c r="AY1097" i="19"/>
  <c r="BA1097" i="19"/>
  <c r="BD1097" i="19"/>
  <c r="BF1097" i="19"/>
  <c r="BG1097" i="19"/>
  <c r="BI1097" i="19"/>
  <c r="F1098" i="19"/>
  <c r="X1098" i="19" s="1"/>
  <c r="J1098" i="19"/>
  <c r="K1098" i="19"/>
  <c r="L1098" i="19"/>
  <c r="M1098" i="19"/>
  <c r="N1098" i="19"/>
  <c r="P1098" i="19"/>
  <c r="Q1098" i="19"/>
  <c r="R1098" i="19"/>
  <c r="S1098" i="19"/>
  <c r="T1098" i="19"/>
  <c r="U1098" i="19"/>
  <c r="V1098" i="19"/>
  <c r="W1098" i="19"/>
  <c r="Y1098" i="19"/>
  <c r="AB1098" i="19"/>
  <c r="AD1098" i="19"/>
  <c r="AE1098" i="19"/>
  <c r="AG1098" i="19"/>
  <c r="AH1098" i="19"/>
  <c r="BC1098" i="19" s="1"/>
  <c r="AL1098" i="19"/>
  <c r="AM1098" i="19"/>
  <c r="AN1098" i="19"/>
  <c r="AO1098" i="19"/>
  <c r="AP1098" i="19"/>
  <c r="AR1098" i="19"/>
  <c r="AS1098" i="19"/>
  <c r="AT1098" i="19"/>
  <c r="AU1098" i="19"/>
  <c r="AV1098" i="19"/>
  <c r="AW1098" i="19"/>
  <c r="AX1098" i="19"/>
  <c r="AY1098" i="19"/>
  <c r="BA1098" i="19"/>
  <c r="BD1098" i="19"/>
  <c r="BF1098" i="19"/>
  <c r="BG1098" i="19"/>
  <c r="BI1098" i="19"/>
  <c r="F1099" i="19"/>
  <c r="J1099" i="19"/>
  <c r="K1099" i="19"/>
  <c r="L1099" i="19"/>
  <c r="M1099" i="19"/>
  <c r="N1099" i="19"/>
  <c r="P1099" i="19"/>
  <c r="Q1099" i="19"/>
  <c r="R1099" i="19"/>
  <c r="S1099" i="19"/>
  <c r="T1099" i="19"/>
  <c r="U1099" i="19"/>
  <c r="V1099" i="19"/>
  <c r="W1099" i="19"/>
  <c r="Y1099" i="19"/>
  <c r="AB1099" i="19"/>
  <c r="AD1099" i="19"/>
  <c r="AE1099" i="19"/>
  <c r="AG1099" i="19"/>
  <c r="AH1099" i="19"/>
  <c r="AZ1099" i="19" s="1"/>
  <c r="AL1099" i="19"/>
  <c r="AM1099" i="19"/>
  <c r="AN1099" i="19"/>
  <c r="AO1099" i="19"/>
  <c r="AP1099" i="19"/>
  <c r="AR1099" i="19"/>
  <c r="AS1099" i="19"/>
  <c r="AT1099" i="19"/>
  <c r="AU1099" i="19"/>
  <c r="AV1099" i="19"/>
  <c r="AW1099" i="19"/>
  <c r="AX1099" i="19"/>
  <c r="AY1099" i="19"/>
  <c r="BA1099" i="19"/>
  <c r="BD1099" i="19"/>
  <c r="BF1099" i="19"/>
  <c r="BG1099" i="19"/>
  <c r="BI1099" i="19"/>
  <c r="F1100" i="19"/>
  <c r="AA1100" i="19" s="1"/>
  <c r="J1100" i="19"/>
  <c r="K1100" i="19"/>
  <c r="L1100" i="19"/>
  <c r="M1100" i="19"/>
  <c r="N1100" i="19"/>
  <c r="P1100" i="19"/>
  <c r="Q1100" i="19"/>
  <c r="R1100" i="19"/>
  <c r="S1100" i="19"/>
  <c r="T1100" i="19"/>
  <c r="U1100" i="19"/>
  <c r="V1100" i="19"/>
  <c r="W1100" i="19"/>
  <c r="Y1100" i="19"/>
  <c r="AB1100" i="19"/>
  <c r="AD1100" i="19"/>
  <c r="AE1100" i="19"/>
  <c r="AG1100" i="19"/>
  <c r="AH1100" i="19"/>
  <c r="AZ1100" i="19" s="1"/>
  <c r="AL1100" i="19"/>
  <c r="AM1100" i="19"/>
  <c r="AN1100" i="19"/>
  <c r="AO1100" i="19"/>
  <c r="AP1100" i="19"/>
  <c r="AR1100" i="19"/>
  <c r="AS1100" i="19"/>
  <c r="AT1100" i="19"/>
  <c r="AU1100" i="19"/>
  <c r="AV1100" i="19"/>
  <c r="AW1100" i="19"/>
  <c r="AX1100" i="19"/>
  <c r="AY1100" i="19"/>
  <c r="BA1100" i="19"/>
  <c r="BD1100" i="19"/>
  <c r="BF1100" i="19"/>
  <c r="BG1100" i="19"/>
  <c r="BI1100" i="19"/>
  <c r="F1101" i="19"/>
  <c r="AA1101" i="19" s="1"/>
  <c r="J1101" i="19"/>
  <c r="K1101" i="19"/>
  <c r="L1101" i="19"/>
  <c r="M1101" i="19"/>
  <c r="N1101" i="19"/>
  <c r="P1101" i="19"/>
  <c r="Q1101" i="19"/>
  <c r="R1101" i="19"/>
  <c r="S1101" i="19"/>
  <c r="T1101" i="19"/>
  <c r="U1101" i="19"/>
  <c r="V1101" i="19"/>
  <c r="W1101" i="19"/>
  <c r="Y1101" i="19"/>
  <c r="AB1101" i="19"/>
  <c r="AD1101" i="19"/>
  <c r="AE1101" i="19"/>
  <c r="AG1101" i="19"/>
  <c r="AH1101" i="19"/>
  <c r="AZ1101" i="19" s="1"/>
  <c r="AL1101" i="19"/>
  <c r="AM1101" i="19"/>
  <c r="AN1101" i="19"/>
  <c r="AO1101" i="19"/>
  <c r="AP1101" i="19"/>
  <c r="AR1101" i="19"/>
  <c r="AS1101" i="19"/>
  <c r="AT1101" i="19"/>
  <c r="AU1101" i="19"/>
  <c r="AV1101" i="19"/>
  <c r="AW1101" i="19"/>
  <c r="AX1101" i="19"/>
  <c r="AY1101" i="19"/>
  <c r="BA1101" i="19"/>
  <c r="BD1101" i="19"/>
  <c r="BF1101" i="19"/>
  <c r="BG1101" i="19"/>
  <c r="BI1101" i="19"/>
  <c r="F1102" i="19"/>
  <c r="X1102" i="19" s="1"/>
  <c r="J1102" i="19"/>
  <c r="K1102" i="19"/>
  <c r="L1102" i="19"/>
  <c r="M1102" i="19"/>
  <c r="N1102" i="19"/>
  <c r="P1102" i="19"/>
  <c r="Q1102" i="19"/>
  <c r="R1102" i="19"/>
  <c r="S1102" i="19"/>
  <c r="T1102" i="19"/>
  <c r="U1102" i="19"/>
  <c r="V1102" i="19"/>
  <c r="W1102" i="19"/>
  <c r="Y1102" i="19"/>
  <c r="AB1102" i="19"/>
  <c r="AD1102" i="19"/>
  <c r="AE1102" i="19"/>
  <c r="AG1102" i="19"/>
  <c r="AH1102" i="19"/>
  <c r="BC1102" i="19" s="1"/>
  <c r="AL1102" i="19"/>
  <c r="AM1102" i="19"/>
  <c r="AN1102" i="19"/>
  <c r="AO1102" i="19"/>
  <c r="AP1102" i="19"/>
  <c r="AR1102" i="19"/>
  <c r="AS1102" i="19"/>
  <c r="AT1102" i="19"/>
  <c r="AU1102" i="19"/>
  <c r="AV1102" i="19"/>
  <c r="AW1102" i="19"/>
  <c r="AX1102" i="19"/>
  <c r="AY1102" i="19"/>
  <c r="BA1102" i="19"/>
  <c r="BD1102" i="19"/>
  <c r="BF1102" i="19"/>
  <c r="BG1102" i="19"/>
  <c r="BI1102" i="19"/>
  <c r="F1103" i="19"/>
  <c r="AA1103" i="19" s="1"/>
  <c r="J1103" i="19"/>
  <c r="K1103" i="19"/>
  <c r="L1103" i="19"/>
  <c r="M1103" i="19"/>
  <c r="N1103" i="19"/>
  <c r="P1103" i="19"/>
  <c r="Q1103" i="19"/>
  <c r="R1103" i="19"/>
  <c r="S1103" i="19"/>
  <c r="T1103" i="19"/>
  <c r="U1103" i="19"/>
  <c r="V1103" i="19"/>
  <c r="W1103" i="19"/>
  <c r="Y1103" i="19"/>
  <c r="AB1103" i="19"/>
  <c r="AD1103" i="19"/>
  <c r="AE1103" i="19"/>
  <c r="AG1103" i="19"/>
  <c r="AH1103" i="19"/>
  <c r="AZ1103" i="19" s="1"/>
  <c r="AL1103" i="19"/>
  <c r="AM1103" i="19"/>
  <c r="AN1103" i="19"/>
  <c r="AO1103" i="19"/>
  <c r="AP1103" i="19"/>
  <c r="AR1103" i="19"/>
  <c r="AS1103" i="19"/>
  <c r="AT1103" i="19"/>
  <c r="AU1103" i="19"/>
  <c r="AV1103" i="19"/>
  <c r="AW1103" i="19"/>
  <c r="AX1103" i="19"/>
  <c r="AY1103" i="19"/>
  <c r="BA1103" i="19"/>
  <c r="BD1103" i="19"/>
  <c r="BF1103" i="19"/>
  <c r="BG1103" i="19"/>
  <c r="BI1103" i="19"/>
  <c r="F1104" i="19"/>
  <c r="AA1104" i="19" s="1"/>
  <c r="J1104" i="19"/>
  <c r="K1104" i="19"/>
  <c r="L1104" i="19"/>
  <c r="M1104" i="19"/>
  <c r="N1104" i="19"/>
  <c r="P1104" i="19"/>
  <c r="Q1104" i="19"/>
  <c r="R1104" i="19"/>
  <c r="S1104" i="19"/>
  <c r="T1104" i="19"/>
  <c r="U1104" i="19"/>
  <c r="V1104" i="19"/>
  <c r="W1104" i="19"/>
  <c r="Y1104" i="19"/>
  <c r="AB1104" i="19"/>
  <c r="AD1104" i="19"/>
  <c r="AE1104" i="19"/>
  <c r="AG1104" i="19"/>
  <c r="AH1104" i="19"/>
  <c r="AZ1104" i="19" s="1"/>
  <c r="AL1104" i="19"/>
  <c r="AM1104" i="19"/>
  <c r="AN1104" i="19"/>
  <c r="AO1104" i="19"/>
  <c r="AP1104" i="19"/>
  <c r="AR1104" i="19"/>
  <c r="AS1104" i="19"/>
  <c r="AT1104" i="19"/>
  <c r="AU1104" i="19"/>
  <c r="AV1104" i="19"/>
  <c r="AW1104" i="19"/>
  <c r="AX1104" i="19"/>
  <c r="AY1104" i="19"/>
  <c r="BA1104" i="19"/>
  <c r="BD1104" i="19"/>
  <c r="BF1104" i="19"/>
  <c r="BG1104" i="19"/>
  <c r="BI1104" i="19"/>
  <c r="F1105" i="19"/>
  <c r="AA1105" i="19" s="1"/>
  <c r="J1105" i="19"/>
  <c r="K1105" i="19"/>
  <c r="L1105" i="19"/>
  <c r="M1105" i="19"/>
  <c r="N1105" i="19"/>
  <c r="P1105" i="19"/>
  <c r="Q1105" i="19"/>
  <c r="R1105" i="19"/>
  <c r="S1105" i="19"/>
  <c r="T1105" i="19"/>
  <c r="U1105" i="19"/>
  <c r="V1105" i="19"/>
  <c r="W1105" i="19"/>
  <c r="Y1105" i="19"/>
  <c r="AB1105" i="19"/>
  <c r="AD1105" i="19"/>
  <c r="AE1105" i="19"/>
  <c r="AG1105" i="19"/>
  <c r="AH1105" i="19"/>
  <c r="AZ1105" i="19" s="1"/>
  <c r="AL1105" i="19"/>
  <c r="AM1105" i="19"/>
  <c r="AN1105" i="19"/>
  <c r="AO1105" i="19"/>
  <c r="AP1105" i="19"/>
  <c r="AR1105" i="19"/>
  <c r="AS1105" i="19"/>
  <c r="AT1105" i="19"/>
  <c r="AU1105" i="19"/>
  <c r="AV1105" i="19"/>
  <c r="AW1105" i="19"/>
  <c r="AX1105" i="19"/>
  <c r="AY1105" i="19"/>
  <c r="BA1105" i="19"/>
  <c r="BD1105" i="19"/>
  <c r="BF1105" i="19"/>
  <c r="BG1105" i="19"/>
  <c r="BI1105" i="19"/>
  <c r="F1106" i="19"/>
  <c r="AA1106" i="19" s="1"/>
  <c r="J1106" i="19"/>
  <c r="K1106" i="19"/>
  <c r="L1106" i="19"/>
  <c r="M1106" i="19"/>
  <c r="N1106" i="19"/>
  <c r="P1106" i="19"/>
  <c r="Q1106" i="19"/>
  <c r="R1106" i="19"/>
  <c r="S1106" i="19"/>
  <c r="T1106" i="19"/>
  <c r="U1106" i="19"/>
  <c r="V1106" i="19"/>
  <c r="W1106" i="19"/>
  <c r="Y1106" i="19"/>
  <c r="AB1106" i="19"/>
  <c r="AD1106" i="19"/>
  <c r="AE1106" i="19"/>
  <c r="AG1106" i="19"/>
  <c r="AH1106" i="19"/>
  <c r="BC1106" i="19" s="1"/>
  <c r="AL1106" i="19"/>
  <c r="AM1106" i="19"/>
  <c r="AN1106" i="19"/>
  <c r="AO1106" i="19"/>
  <c r="AP1106" i="19"/>
  <c r="AR1106" i="19"/>
  <c r="AS1106" i="19"/>
  <c r="AT1106" i="19"/>
  <c r="AU1106" i="19"/>
  <c r="AV1106" i="19"/>
  <c r="AW1106" i="19"/>
  <c r="AX1106" i="19"/>
  <c r="AY1106" i="19"/>
  <c r="BA1106" i="19"/>
  <c r="BD1106" i="19"/>
  <c r="BF1106" i="19"/>
  <c r="BG1106" i="19"/>
  <c r="BI1106" i="19"/>
  <c r="F1107" i="19"/>
  <c r="X1107" i="19" s="1"/>
  <c r="J1107" i="19"/>
  <c r="K1107" i="19"/>
  <c r="L1107" i="19"/>
  <c r="M1107" i="19"/>
  <c r="N1107" i="19"/>
  <c r="P1107" i="19"/>
  <c r="Q1107" i="19"/>
  <c r="R1107" i="19"/>
  <c r="S1107" i="19"/>
  <c r="T1107" i="19"/>
  <c r="U1107" i="19"/>
  <c r="V1107" i="19"/>
  <c r="W1107" i="19"/>
  <c r="Y1107" i="19"/>
  <c r="AB1107" i="19"/>
  <c r="AD1107" i="19"/>
  <c r="AE1107" i="19"/>
  <c r="AG1107" i="19"/>
  <c r="AH1107" i="19"/>
  <c r="BC1107" i="19" s="1"/>
  <c r="AL1107" i="19"/>
  <c r="AM1107" i="19"/>
  <c r="AN1107" i="19"/>
  <c r="AO1107" i="19"/>
  <c r="AP1107" i="19"/>
  <c r="AR1107" i="19"/>
  <c r="AS1107" i="19"/>
  <c r="AT1107" i="19"/>
  <c r="AU1107" i="19"/>
  <c r="AV1107" i="19"/>
  <c r="AW1107" i="19"/>
  <c r="AX1107" i="19"/>
  <c r="AY1107" i="19"/>
  <c r="BA1107" i="19"/>
  <c r="BD1107" i="19"/>
  <c r="BF1107" i="19"/>
  <c r="BG1107" i="19"/>
  <c r="BI1107" i="19"/>
  <c r="F1108" i="19"/>
  <c r="AA1108" i="19" s="1"/>
  <c r="J1108" i="19"/>
  <c r="K1108" i="19"/>
  <c r="L1108" i="19"/>
  <c r="M1108" i="19"/>
  <c r="N1108" i="19"/>
  <c r="P1108" i="19"/>
  <c r="Q1108" i="19"/>
  <c r="R1108" i="19"/>
  <c r="S1108" i="19"/>
  <c r="T1108" i="19"/>
  <c r="U1108" i="19"/>
  <c r="V1108" i="19"/>
  <c r="W1108" i="19"/>
  <c r="Y1108" i="19"/>
  <c r="AB1108" i="19"/>
  <c r="AD1108" i="19"/>
  <c r="AE1108" i="19"/>
  <c r="AG1108" i="19"/>
  <c r="AH1108" i="19"/>
  <c r="AZ1108" i="19" s="1"/>
  <c r="AL1108" i="19"/>
  <c r="AM1108" i="19"/>
  <c r="AN1108" i="19"/>
  <c r="AO1108" i="19"/>
  <c r="AP1108" i="19"/>
  <c r="AR1108" i="19"/>
  <c r="AS1108" i="19"/>
  <c r="AT1108" i="19"/>
  <c r="AU1108" i="19"/>
  <c r="AV1108" i="19"/>
  <c r="AW1108" i="19"/>
  <c r="AX1108" i="19"/>
  <c r="AY1108" i="19"/>
  <c r="BA1108" i="19"/>
  <c r="BD1108" i="19"/>
  <c r="BF1108" i="19"/>
  <c r="BG1108" i="19"/>
  <c r="BI1108" i="19"/>
  <c r="F1109" i="19"/>
  <c r="AA1109" i="19" s="1"/>
  <c r="J1109" i="19"/>
  <c r="K1109" i="19"/>
  <c r="L1109" i="19"/>
  <c r="M1109" i="19"/>
  <c r="N1109" i="19"/>
  <c r="P1109" i="19"/>
  <c r="Q1109" i="19"/>
  <c r="R1109" i="19"/>
  <c r="S1109" i="19"/>
  <c r="T1109" i="19"/>
  <c r="U1109" i="19"/>
  <c r="V1109" i="19"/>
  <c r="W1109" i="19"/>
  <c r="Y1109" i="19"/>
  <c r="AB1109" i="19"/>
  <c r="AD1109" i="19"/>
  <c r="AE1109" i="19"/>
  <c r="AG1109" i="19"/>
  <c r="AH1109" i="19"/>
  <c r="AZ1109" i="19" s="1"/>
  <c r="AL1109" i="19"/>
  <c r="AM1109" i="19"/>
  <c r="AN1109" i="19"/>
  <c r="AO1109" i="19"/>
  <c r="AP1109" i="19"/>
  <c r="AR1109" i="19"/>
  <c r="AS1109" i="19"/>
  <c r="AT1109" i="19"/>
  <c r="AU1109" i="19"/>
  <c r="AV1109" i="19"/>
  <c r="AW1109" i="19"/>
  <c r="AX1109" i="19"/>
  <c r="AY1109" i="19"/>
  <c r="BA1109" i="19"/>
  <c r="BD1109" i="19"/>
  <c r="BF1109" i="19"/>
  <c r="BG1109" i="19"/>
  <c r="BI1109" i="19"/>
  <c r="F1110" i="19"/>
  <c r="AA1110" i="19" s="1"/>
  <c r="J1110" i="19"/>
  <c r="K1110" i="19"/>
  <c r="L1110" i="19"/>
  <c r="M1110" i="19"/>
  <c r="N1110" i="19"/>
  <c r="P1110" i="19"/>
  <c r="Q1110" i="19"/>
  <c r="R1110" i="19"/>
  <c r="S1110" i="19"/>
  <c r="T1110" i="19"/>
  <c r="U1110" i="19"/>
  <c r="V1110" i="19"/>
  <c r="W1110" i="19"/>
  <c r="Y1110" i="19"/>
  <c r="AB1110" i="19"/>
  <c r="AD1110" i="19"/>
  <c r="AE1110" i="19"/>
  <c r="AG1110" i="19"/>
  <c r="AH1110" i="19"/>
  <c r="BC1110" i="19" s="1"/>
  <c r="AL1110" i="19"/>
  <c r="AM1110" i="19"/>
  <c r="AN1110" i="19"/>
  <c r="AO1110" i="19"/>
  <c r="AP1110" i="19"/>
  <c r="AR1110" i="19"/>
  <c r="AS1110" i="19"/>
  <c r="AT1110" i="19"/>
  <c r="AU1110" i="19"/>
  <c r="AV1110" i="19"/>
  <c r="AW1110" i="19"/>
  <c r="AX1110" i="19"/>
  <c r="AY1110" i="19"/>
  <c r="BA1110" i="19"/>
  <c r="BD1110" i="19"/>
  <c r="BF1110" i="19"/>
  <c r="BG1110" i="19"/>
  <c r="BI1110" i="19"/>
  <c r="F1111" i="19"/>
  <c r="AA1111" i="19" s="1"/>
  <c r="J1111" i="19"/>
  <c r="K1111" i="19"/>
  <c r="L1111" i="19"/>
  <c r="M1111" i="19"/>
  <c r="N1111" i="19"/>
  <c r="P1111" i="19"/>
  <c r="Q1111" i="19"/>
  <c r="R1111" i="19"/>
  <c r="S1111" i="19"/>
  <c r="T1111" i="19"/>
  <c r="U1111" i="19"/>
  <c r="V1111" i="19"/>
  <c r="W1111" i="19"/>
  <c r="Y1111" i="19"/>
  <c r="AB1111" i="19"/>
  <c r="AD1111" i="19"/>
  <c r="AE1111" i="19"/>
  <c r="AG1111" i="19"/>
  <c r="AH1111" i="19"/>
  <c r="AZ1111" i="19" s="1"/>
  <c r="AL1111" i="19"/>
  <c r="AM1111" i="19"/>
  <c r="AN1111" i="19"/>
  <c r="AO1111" i="19"/>
  <c r="AP1111" i="19"/>
  <c r="AR1111" i="19"/>
  <c r="AS1111" i="19"/>
  <c r="AT1111" i="19"/>
  <c r="AU1111" i="19"/>
  <c r="AV1111" i="19"/>
  <c r="AW1111" i="19"/>
  <c r="AX1111" i="19"/>
  <c r="AY1111" i="19"/>
  <c r="BA1111" i="19"/>
  <c r="BD1111" i="19"/>
  <c r="BF1111" i="19"/>
  <c r="BG1111" i="19"/>
  <c r="BI1111" i="19"/>
  <c r="F1112" i="19"/>
  <c r="AA1112" i="19" s="1"/>
  <c r="J1112" i="19"/>
  <c r="K1112" i="19"/>
  <c r="L1112" i="19"/>
  <c r="M1112" i="19"/>
  <c r="N1112" i="19"/>
  <c r="P1112" i="19"/>
  <c r="Q1112" i="19"/>
  <c r="R1112" i="19"/>
  <c r="S1112" i="19"/>
  <c r="T1112" i="19"/>
  <c r="U1112" i="19"/>
  <c r="V1112" i="19"/>
  <c r="W1112" i="19"/>
  <c r="Y1112" i="19"/>
  <c r="AB1112" i="19"/>
  <c r="AD1112" i="19"/>
  <c r="AE1112" i="19"/>
  <c r="AG1112" i="19"/>
  <c r="AH1112" i="19"/>
  <c r="AZ1112" i="19" s="1"/>
  <c r="AL1112" i="19"/>
  <c r="AM1112" i="19"/>
  <c r="AN1112" i="19"/>
  <c r="AO1112" i="19"/>
  <c r="AP1112" i="19"/>
  <c r="AR1112" i="19"/>
  <c r="AS1112" i="19"/>
  <c r="AT1112" i="19"/>
  <c r="AU1112" i="19"/>
  <c r="AV1112" i="19"/>
  <c r="AW1112" i="19"/>
  <c r="AX1112" i="19"/>
  <c r="AY1112" i="19"/>
  <c r="BA1112" i="19"/>
  <c r="BD1112" i="19"/>
  <c r="BF1112" i="19"/>
  <c r="BG1112" i="19"/>
  <c r="BI1112" i="19"/>
  <c r="F1113" i="19"/>
  <c r="AA1113" i="19" s="1"/>
  <c r="J1113" i="19"/>
  <c r="K1113" i="19"/>
  <c r="L1113" i="19"/>
  <c r="M1113" i="19"/>
  <c r="N1113" i="19"/>
  <c r="P1113" i="19"/>
  <c r="Q1113" i="19"/>
  <c r="R1113" i="19"/>
  <c r="S1113" i="19"/>
  <c r="T1113" i="19"/>
  <c r="U1113" i="19"/>
  <c r="V1113" i="19"/>
  <c r="W1113" i="19"/>
  <c r="Y1113" i="19"/>
  <c r="AB1113" i="19"/>
  <c r="AD1113" i="19"/>
  <c r="AE1113" i="19"/>
  <c r="AG1113" i="19"/>
  <c r="AH1113" i="19"/>
  <c r="AZ1113" i="19" s="1"/>
  <c r="AL1113" i="19"/>
  <c r="AM1113" i="19"/>
  <c r="AN1113" i="19"/>
  <c r="AO1113" i="19"/>
  <c r="AP1113" i="19"/>
  <c r="AR1113" i="19"/>
  <c r="AS1113" i="19"/>
  <c r="AT1113" i="19"/>
  <c r="AU1113" i="19"/>
  <c r="AV1113" i="19"/>
  <c r="AW1113" i="19"/>
  <c r="AX1113" i="19"/>
  <c r="AY1113" i="19"/>
  <c r="BA1113" i="19"/>
  <c r="BD1113" i="19"/>
  <c r="BF1113" i="19"/>
  <c r="BG1113" i="19"/>
  <c r="BI1113" i="19"/>
  <c r="F1114" i="19"/>
  <c r="X1114" i="19" s="1"/>
  <c r="J1114" i="19"/>
  <c r="K1114" i="19"/>
  <c r="L1114" i="19"/>
  <c r="M1114" i="19"/>
  <c r="N1114" i="19"/>
  <c r="P1114" i="19"/>
  <c r="Q1114" i="19"/>
  <c r="R1114" i="19"/>
  <c r="S1114" i="19"/>
  <c r="T1114" i="19"/>
  <c r="U1114" i="19"/>
  <c r="V1114" i="19"/>
  <c r="W1114" i="19"/>
  <c r="Y1114" i="19"/>
  <c r="AB1114" i="19"/>
  <c r="AD1114" i="19"/>
  <c r="AE1114" i="19"/>
  <c r="AG1114" i="19"/>
  <c r="AH1114" i="19"/>
  <c r="BC1114" i="19" s="1"/>
  <c r="AL1114" i="19"/>
  <c r="AM1114" i="19"/>
  <c r="AN1114" i="19"/>
  <c r="AO1114" i="19"/>
  <c r="AP1114" i="19"/>
  <c r="AR1114" i="19"/>
  <c r="AS1114" i="19"/>
  <c r="AT1114" i="19"/>
  <c r="AU1114" i="19"/>
  <c r="AV1114" i="19"/>
  <c r="AW1114" i="19"/>
  <c r="AX1114" i="19"/>
  <c r="AY1114" i="19"/>
  <c r="BA1114" i="19"/>
  <c r="BD1114" i="19"/>
  <c r="BF1114" i="19"/>
  <c r="BG1114" i="19"/>
  <c r="BI1114" i="19"/>
  <c r="F1115" i="19"/>
  <c r="AA1115" i="19" s="1"/>
  <c r="J1115" i="19"/>
  <c r="K1115" i="19"/>
  <c r="L1115" i="19"/>
  <c r="M1115" i="19"/>
  <c r="N1115" i="19"/>
  <c r="P1115" i="19"/>
  <c r="Q1115" i="19"/>
  <c r="R1115" i="19"/>
  <c r="S1115" i="19"/>
  <c r="T1115" i="19"/>
  <c r="U1115" i="19"/>
  <c r="V1115" i="19"/>
  <c r="W1115" i="19"/>
  <c r="Y1115" i="19"/>
  <c r="AB1115" i="19"/>
  <c r="AD1115" i="19"/>
  <c r="AE1115" i="19"/>
  <c r="AG1115" i="19"/>
  <c r="AH1115" i="19"/>
  <c r="AZ1115" i="19" s="1"/>
  <c r="AL1115" i="19"/>
  <c r="AM1115" i="19"/>
  <c r="AN1115" i="19"/>
  <c r="AO1115" i="19"/>
  <c r="AP1115" i="19"/>
  <c r="AR1115" i="19"/>
  <c r="AS1115" i="19"/>
  <c r="AT1115" i="19"/>
  <c r="AU1115" i="19"/>
  <c r="AV1115" i="19"/>
  <c r="AW1115" i="19"/>
  <c r="AX1115" i="19"/>
  <c r="AY1115" i="19"/>
  <c r="BA1115" i="19"/>
  <c r="BD1115" i="19"/>
  <c r="BF1115" i="19"/>
  <c r="BG1115" i="19"/>
  <c r="BI1115" i="19"/>
  <c r="F1116" i="19"/>
  <c r="X1116" i="19" s="1"/>
  <c r="J1116" i="19"/>
  <c r="K1116" i="19"/>
  <c r="L1116" i="19"/>
  <c r="M1116" i="19"/>
  <c r="N1116" i="19"/>
  <c r="P1116" i="19"/>
  <c r="Q1116" i="19"/>
  <c r="R1116" i="19"/>
  <c r="S1116" i="19"/>
  <c r="T1116" i="19"/>
  <c r="U1116" i="19"/>
  <c r="V1116" i="19"/>
  <c r="W1116" i="19"/>
  <c r="Y1116" i="19"/>
  <c r="AB1116" i="19"/>
  <c r="AD1116" i="19"/>
  <c r="AE1116" i="19"/>
  <c r="AG1116" i="19"/>
  <c r="AH1116" i="19"/>
  <c r="BC1116" i="19" s="1"/>
  <c r="AL1116" i="19"/>
  <c r="AM1116" i="19"/>
  <c r="AN1116" i="19"/>
  <c r="AO1116" i="19"/>
  <c r="AP1116" i="19"/>
  <c r="AR1116" i="19"/>
  <c r="AS1116" i="19"/>
  <c r="AT1116" i="19"/>
  <c r="AU1116" i="19"/>
  <c r="AV1116" i="19"/>
  <c r="AW1116" i="19"/>
  <c r="AX1116" i="19"/>
  <c r="AY1116" i="19"/>
  <c r="BA1116" i="19"/>
  <c r="BD1116" i="19"/>
  <c r="BF1116" i="19"/>
  <c r="BG1116" i="19"/>
  <c r="BI1116" i="19"/>
  <c r="F1117" i="19"/>
  <c r="AA1117" i="19" s="1"/>
  <c r="J1117" i="19"/>
  <c r="K1117" i="19"/>
  <c r="L1117" i="19"/>
  <c r="M1117" i="19"/>
  <c r="N1117" i="19"/>
  <c r="P1117" i="19"/>
  <c r="Q1117" i="19"/>
  <c r="R1117" i="19"/>
  <c r="S1117" i="19"/>
  <c r="T1117" i="19"/>
  <c r="U1117" i="19"/>
  <c r="V1117" i="19"/>
  <c r="W1117" i="19"/>
  <c r="Y1117" i="19"/>
  <c r="AB1117" i="19"/>
  <c r="AD1117" i="19"/>
  <c r="AE1117" i="19"/>
  <c r="AG1117" i="19"/>
  <c r="AH1117" i="19"/>
  <c r="BC1117" i="19" s="1"/>
  <c r="AL1117" i="19"/>
  <c r="AM1117" i="19"/>
  <c r="AN1117" i="19"/>
  <c r="AO1117" i="19"/>
  <c r="AP1117" i="19"/>
  <c r="AR1117" i="19"/>
  <c r="AS1117" i="19"/>
  <c r="AT1117" i="19"/>
  <c r="AU1117" i="19"/>
  <c r="AV1117" i="19"/>
  <c r="AW1117" i="19"/>
  <c r="AX1117" i="19"/>
  <c r="AY1117" i="19"/>
  <c r="BA1117" i="19"/>
  <c r="BD1117" i="19"/>
  <c r="BF1117" i="19"/>
  <c r="BG1117" i="19"/>
  <c r="BI1117" i="19"/>
  <c r="F1118" i="19"/>
  <c r="X1118" i="19" s="1"/>
  <c r="J1118" i="19"/>
  <c r="K1118" i="19"/>
  <c r="L1118" i="19"/>
  <c r="M1118" i="19"/>
  <c r="N1118" i="19"/>
  <c r="P1118" i="19"/>
  <c r="Q1118" i="19"/>
  <c r="R1118" i="19"/>
  <c r="S1118" i="19"/>
  <c r="T1118" i="19"/>
  <c r="U1118" i="19"/>
  <c r="V1118" i="19"/>
  <c r="W1118" i="19"/>
  <c r="Y1118" i="19"/>
  <c r="AB1118" i="19"/>
  <c r="AD1118" i="19"/>
  <c r="AE1118" i="19"/>
  <c r="AG1118" i="19"/>
  <c r="AH1118" i="19"/>
  <c r="BC1118" i="19" s="1"/>
  <c r="AL1118" i="19"/>
  <c r="AM1118" i="19"/>
  <c r="AN1118" i="19"/>
  <c r="AO1118" i="19"/>
  <c r="AP1118" i="19"/>
  <c r="AR1118" i="19"/>
  <c r="AS1118" i="19"/>
  <c r="AT1118" i="19"/>
  <c r="AU1118" i="19"/>
  <c r="AV1118" i="19"/>
  <c r="AW1118" i="19"/>
  <c r="AX1118" i="19"/>
  <c r="AY1118" i="19"/>
  <c r="BA1118" i="19"/>
  <c r="BD1118" i="19"/>
  <c r="BF1118" i="19"/>
  <c r="BG1118" i="19"/>
  <c r="BI1118" i="19"/>
  <c r="F1119" i="19"/>
  <c r="AA1119" i="19" s="1"/>
  <c r="J1119" i="19"/>
  <c r="K1119" i="19"/>
  <c r="L1119" i="19"/>
  <c r="M1119" i="19"/>
  <c r="N1119" i="19"/>
  <c r="P1119" i="19"/>
  <c r="Q1119" i="19"/>
  <c r="R1119" i="19"/>
  <c r="S1119" i="19"/>
  <c r="T1119" i="19"/>
  <c r="U1119" i="19"/>
  <c r="V1119" i="19"/>
  <c r="W1119" i="19"/>
  <c r="Y1119" i="19"/>
  <c r="AB1119" i="19"/>
  <c r="AD1119" i="19"/>
  <c r="AE1119" i="19"/>
  <c r="AG1119" i="19"/>
  <c r="AH1119" i="19"/>
  <c r="BC1119" i="19" s="1"/>
  <c r="AL1119" i="19"/>
  <c r="AM1119" i="19"/>
  <c r="AN1119" i="19"/>
  <c r="AO1119" i="19"/>
  <c r="AP1119" i="19"/>
  <c r="AR1119" i="19"/>
  <c r="AS1119" i="19"/>
  <c r="AT1119" i="19"/>
  <c r="AU1119" i="19"/>
  <c r="AV1119" i="19"/>
  <c r="AW1119" i="19"/>
  <c r="AX1119" i="19"/>
  <c r="AY1119" i="19"/>
  <c r="BA1119" i="19"/>
  <c r="BD1119" i="19"/>
  <c r="BF1119" i="19"/>
  <c r="BG1119" i="19"/>
  <c r="BI1119" i="19"/>
  <c r="F1120" i="19"/>
  <c r="X1120" i="19" s="1"/>
  <c r="J1120" i="19"/>
  <c r="K1120" i="19"/>
  <c r="L1120" i="19"/>
  <c r="M1120" i="19"/>
  <c r="N1120" i="19"/>
  <c r="P1120" i="19"/>
  <c r="Q1120" i="19"/>
  <c r="R1120" i="19"/>
  <c r="S1120" i="19"/>
  <c r="T1120" i="19"/>
  <c r="U1120" i="19"/>
  <c r="V1120" i="19"/>
  <c r="W1120" i="19"/>
  <c r="Y1120" i="19"/>
  <c r="AB1120" i="19"/>
  <c r="AD1120" i="19"/>
  <c r="AE1120" i="19"/>
  <c r="AG1120" i="19"/>
  <c r="AH1120" i="19"/>
  <c r="AZ1120" i="19" s="1"/>
  <c r="AL1120" i="19"/>
  <c r="AM1120" i="19"/>
  <c r="AN1120" i="19"/>
  <c r="AO1120" i="19"/>
  <c r="AP1120" i="19"/>
  <c r="AR1120" i="19"/>
  <c r="AS1120" i="19"/>
  <c r="AT1120" i="19"/>
  <c r="AU1120" i="19"/>
  <c r="AV1120" i="19"/>
  <c r="AW1120" i="19"/>
  <c r="AX1120" i="19"/>
  <c r="AY1120" i="19"/>
  <c r="BA1120" i="19"/>
  <c r="BD1120" i="19"/>
  <c r="BF1120" i="19"/>
  <c r="BG1120" i="19"/>
  <c r="BI1120" i="19"/>
  <c r="F1121" i="19"/>
  <c r="AA1121" i="19" s="1"/>
  <c r="J1121" i="19"/>
  <c r="K1121" i="19"/>
  <c r="L1121" i="19"/>
  <c r="M1121" i="19"/>
  <c r="N1121" i="19"/>
  <c r="P1121" i="19"/>
  <c r="Q1121" i="19"/>
  <c r="R1121" i="19"/>
  <c r="S1121" i="19"/>
  <c r="T1121" i="19"/>
  <c r="U1121" i="19"/>
  <c r="V1121" i="19"/>
  <c r="W1121" i="19"/>
  <c r="Y1121" i="19"/>
  <c r="AB1121" i="19"/>
  <c r="AD1121" i="19"/>
  <c r="AE1121" i="19"/>
  <c r="AG1121" i="19"/>
  <c r="AH1121" i="19"/>
  <c r="AZ1121" i="19" s="1"/>
  <c r="AL1121" i="19"/>
  <c r="AM1121" i="19"/>
  <c r="AN1121" i="19"/>
  <c r="AO1121" i="19"/>
  <c r="AP1121" i="19"/>
  <c r="AR1121" i="19"/>
  <c r="AS1121" i="19"/>
  <c r="AT1121" i="19"/>
  <c r="AU1121" i="19"/>
  <c r="AV1121" i="19"/>
  <c r="AW1121" i="19"/>
  <c r="AX1121" i="19"/>
  <c r="AY1121" i="19"/>
  <c r="BA1121" i="19"/>
  <c r="BD1121" i="19"/>
  <c r="BF1121" i="19"/>
  <c r="BG1121" i="19"/>
  <c r="BI1121" i="19"/>
  <c r="F1122" i="19"/>
  <c r="AA1122" i="19" s="1"/>
  <c r="J1122" i="19"/>
  <c r="K1122" i="19"/>
  <c r="L1122" i="19"/>
  <c r="M1122" i="19"/>
  <c r="N1122" i="19"/>
  <c r="P1122" i="19"/>
  <c r="Q1122" i="19"/>
  <c r="R1122" i="19"/>
  <c r="S1122" i="19"/>
  <c r="T1122" i="19"/>
  <c r="U1122" i="19"/>
  <c r="V1122" i="19"/>
  <c r="W1122" i="19"/>
  <c r="Y1122" i="19"/>
  <c r="AB1122" i="19"/>
  <c r="AD1122" i="19"/>
  <c r="AE1122" i="19"/>
  <c r="AG1122" i="19"/>
  <c r="AH1122" i="19"/>
  <c r="BC1122" i="19" s="1"/>
  <c r="AL1122" i="19"/>
  <c r="AM1122" i="19"/>
  <c r="AN1122" i="19"/>
  <c r="AO1122" i="19"/>
  <c r="AP1122" i="19"/>
  <c r="AR1122" i="19"/>
  <c r="AS1122" i="19"/>
  <c r="AT1122" i="19"/>
  <c r="AU1122" i="19"/>
  <c r="AV1122" i="19"/>
  <c r="AW1122" i="19"/>
  <c r="AX1122" i="19"/>
  <c r="AY1122" i="19"/>
  <c r="BA1122" i="19"/>
  <c r="BD1122" i="19"/>
  <c r="BF1122" i="19"/>
  <c r="BG1122" i="19"/>
  <c r="BI1122" i="19"/>
  <c r="F1123" i="19"/>
  <c r="AA1123" i="19" s="1"/>
  <c r="J1123" i="19"/>
  <c r="K1123" i="19"/>
  <c r="L1123" i="19"/>
  <c r="M1123" i="19"/>
  <c r="N1123" i="19"/>
  <c r="P1123" i="19"/>
  <c r="Q1123" i="19"/>
  <c r="R1123" i="19"/>
  <c r="S1123" i="19"/>
  <c r="T1123" i="19"/>
  <c r="U1123" i="19"/>
  <c r="V1123" i="19"/>
  <c r="W1123" i="19"/>
  <c r="Y1123" i="19"/>
  <c r="AB1123" i="19"/>
  <c r="AD1123" i="19"/>
  <c r="AE1123" i="19"/>
  <c r="AG1123" i="19"/>
  <c r="AH1123" i="19"/>
  <c r="AZ1123" i="19" s="1"/>
  <c r="AL1123" i="19"/>
  <c r="AM1123" i="19"/>
  <c r="AN1123" i="19"/>
  <c r="AO1123" i="19"/>
  <c r="AP1123" i="19"/>
  <c r="AR1123" i="19"/>
  <c r="AS1123" i="19"/>
  <c r="AT1123" i="19"/>
  <c r="AU1123" i="19"/>
  <c r="AV1123" i="19"/>
  <c r="AW1123" i="19"/>
  <c r="AX1123" i="19"/>
  <c r="AY1123" i="19"/>
  <c r="BA1123" i="19"/>
  <c r="BD1123" i="19"/>
  <c r="BF1123" i="19"/>
  <c r="BG1123" i="19"/>
  <c r="BI1123" i="19"/>
  <c r="F1124" i="19"/>
  <c r="X1124" i="19" s="1"/>
  <c r="J1124" i="19"/>
  <c r="K1124" i="19"/>
  <c r="L1124" i="19"/>
  <c r="M1124" i="19"/>
  <c r="N1124" i="19"/>
  <c r="P1124" i="19"/>
  <c r="Q1124" i="19"/>
  <c r="R1124" i="19"/>
  <c r="S1124" i="19"/>
  <c r="T1124" i="19"/>
  <c r="U1124" i="19"/>
  <c r="V1124" i="19"/>
  <c r="W1124" i="19"/>
  <c r="Y1124" i="19"/>
  <c r="AB1124" i="19"/>
  <c r="AD1124" i="19"/>
  <c r="AE1124" i="19"/>
  <c r="AG1124" i="19"/>
  <c r="AH1124" i="19"/>
  <c r="BC1124" i="19" s="1"/>
  <c r="AL1124" i="19"/>
  <c r="AM1124" i="19"/>
  <c r="AN1124" i="19"/>
  <c r="AO1124" i="19"/>
  <c r="AP1124" i="19"/>
  <c r="AR1124" i="19"/>
  <c r="AS1124" i="19"/>
  <c r="AT1124" i="19"/>
  <c r="AU1124" i="19"/>
  <c r="AV1124" i="19"/>
  <c r="AW1124" i="19"/>
  <c r="AX1124" i="19"/>
  <c r="AY1124" i="19"/>
  <c r="BA1124" i="19"/>
  <c r="BD1124" i="19"/>
  <c r="BF1124" i="19"/>
  <c r="BG1124" i="19"/>
  <c r="BI1124" i="19"/>
  <c r="F1125" i="19"/>
  <c r="AA1125" i="19" s="1"/>
  <c r="J1125" i="19"/>
  <c r="K1125" i="19"/>
  <c r="L1125" i="19"/>
  <c r="M1125" i="19"/>
  <c r="N1125" i="19"/>
  <c r="P1125" i="19"/>
  <c r="Q1125" i="19"/>
  <c r="R1125" i="19"/>
  <c r="S1125" i="19"/>
  <c r="T1125" i="19"/>
  <c r="U1125" i="19"/>
  <c r="V1125" i="19"/>
  <c r="W1125" i="19"/>
  <c r="Y1125" i="19"/>
  <c r="AB1125" i="19"/>
  <c r="AD1125" i="19"/>
  <c r="AE1125" i="19"/>
  <c r="AG1125" i="19"/>
  <c r="AH1125" i="19"/>
  <c r="AZ1125" i="19" s="1"/>
  <c r="AL1125" i="19"/>
  <c r="AM1125" i="19"/>
  <c r="AN1125" i="19"/>
  <c r="AO1125" i="19"/>
  <c r="AP1125" i="19"/>
  <c r="AR1125" i="19"/>
  <c r="AS1125" i="19"/>
  <c r="AT1125" i="19"/>
  <c r="AU1125" i="19"/>
  <c r="AV1125" i="19"/>
  <c r="AW1125" i="19"/>
  <c r="AX1125" i="19"/>
  <c r="AY1125" i="19"/>
  <c r="BA1125" i="19"/>
  <c r="BD1125" i="19"/>
  <c r="BF1125" i="19"/>
  <c r="BG1125" i="19"/>
  <c r="BI1125" i="19"/>
  <c r="F1126" i="19"/>
  <c r="X1126" i="19" s="1"/>
  <c r="J1126" i="19"/>
  <c r="K1126" i="19"/>
  <c r="L1126" i="19"/>
  <c r="M1126" i="19"/>
  <c r="N1126" i="19"/>
  <c r="P1126" i="19"/>
  <c r="Q1126" i="19"/>
  <c r="R1126" i="19"/>
  <c r="S1126" i="19"/>
  <c r="T1126" i="19"/>
  <c r="U1126" i="19"/>
  <c r="V1126" i="19"/>
  <c r="W1126" i="19"/>
  <c r="Y1126" i="19"/>
  <c r="AB1126" i="19"/>
  <c r="AD1126" i="19"/>
  <c r="AE1126" i="19"/>
  <c r="AG1126" i="19"/>
  <c r="AH1126" i="19"/>
  <c r="BC1126" i="19" s="1"/>
  <c r="AL1126" i="19"/>
  <c r="AM1126" i="19"/>
  <c r="AN1126" i="19"/>
  <c r="AO1126" i="19"/>
  <c r="AP1126" i="19"/>
  <c r="AR1126" i="19"/>
  <c r="AS1126" i="19"/>
  <c r="AT1126" i="19"/>
  <c r="AU1126" i="19"/>
  <c r="AV1126" i="19"/>
  <c r="AW1126" i="19"/>
  <c r="AX1126" i="19"/>
  <c r="AY1126" i="19"/>
  <c r="BA1126" i="19"/>
  <c r="BD1126" i="19"/>
  <c r="BF1126" i="19"/>
  <c r="BG1126" i="19"/>
  <c r="BI1126" i="19"/>
  <c r="F1127" i="19"/>
  <c r="AA1127" i="19" s="1"/>
  <c r="J1127" i="19"/>
  <c r="K1127" i="19"/>
  <c r="L1127" i="19"/>
  <c r="M1127" i="19"/>
  <c r="N1127" i="19"/>
  <c r="P1127" i="19"/>
  <c r="Q1127" i="19"/>
  <c r="R1127" i="19"/>
  <c r="S1127" i="19"/>
  <c r="T1127" i="19"/>
  <c r="U1127" i="19"/>
  <c r="V1127" i="19"/>
  <c r="W1127" i="19"/>
  <c r="Y1127" i="19"/>
  <c r="AB1127" i="19"/>
  <c r="AD1127" i="19"/>
  <c r="AE1127" i="19"/>
  <c r="AG1127" i="19"/>
  <c r="AH1127" i="19"/>
  <c r="AZ1127" i="19" s="1"/>
  <c r="AL1127" i="19"/>
  <c r="AM1127" i="19"/>
  <c r="AN1127" i="19"/>
  <c r="AO1127" i="19"/>
  <c r="AP1127" i="19"/>
  <c r="AR1127" i="19"/>
  <c r="AS1127" i="19"/>
  <c r="AT1127" i="19"/>
  <c r="AU1127" i="19"/>
  <c r="AV1127" i="19"/>
  <c r="AW1127" i="19"/>
  <c r="AX1127" i="19"/>
  <c r="AY1127" i="19"/>
  <c r="BA1127" i="19"/>
  <c r="BD1127" i="19"/>
  <c r="BF1127" i="19"/>
  <c r="BG1127" i="19"/>
  <c r="BI1127" i="19"/>
  <c r="F1128" i="19"/>
  <c r="X1128" i="19" s="1"/>
  <c r="J1128" i="19"/>
  <c r="K1128" i="19"/>
  <c r="L1128" i="19"/>
  <c r="M1128" i="19"/>
  <c r="N1128" i="19"/>
  <c r="P1128" i="19"/>
  <c r="Q1128" i="19"/>
  <c r="R1128" i="19"/>
  <c r="S1128" i="19"/>
  <c r="T1128" i="19"/>
  <c r="U1128" i="19"/>
  <c r="V1128" i="19"/>
  <c r="W1128" i="19"/>
  <c r="Y1128" i="19"/>
  <c r="AB1128" i="19"/>
  <c r="AD1128" i="19"/>
  <c r="AE1128" i="19"/>
  <c r="AG1128" i="19"/>
  <c r="AH1128" i="19"/>
  <c r="AZ1128" i="19" s="1"/>
  <c r="AL1128" i="19"/>
  <c r="AM1128" i="19"/>
  <c r="AN1128" i="19"/>
  <c r="AO1128" i="19"/>
  <c r="AP1128" i="19"/>
  <c r="AR1128" i="19"/>
  <c r="AS1128" i="19"/>
  <c r="AT1128" i="19"/>
  <c r="AU1128" i="19"/>
  <c r="AV1128" i="19"/>
  <c r="AW1128" i="19"/>
  <c r="AX1128" i="19"/>
  <c r="AY1128" i="19"/>
  <c r="BA1128" i="19"/>
  <c r="BD1128" i="19"/>
  <c r="BF1128" i="19"/>
  <c r="BG1128" i="19"/>
  <c r="BI1128" i="19"/>
  <c r="F1129" i="19"/>
  <c r="AA1129" i="19" s="1"/>
  <c r="J1129" i="19"/>
  <c r="K1129" i="19"/>
  <c r="L1129" i="19"/>
  <c r="M1129" i="19"/>
  <c r="N1129" i="19"/>
  <c r="P1129" i="19"/>
  <c r="Q1129" i="19"/>
  <c r="R1129" i="19"/>
  <c r="S1129" i="19"/>
  <c r="T1129" i="19"/>
  <c r="U1129" i="19"/>
  <c r="V1129" i="19"/>
  <c r="W1129" i="19"/>
  <c r="Y1129" i="19"/>
  <c r="AB1129" i="19"/>
  <c r="AD1129" i="19"/>
  <c r="AE1129" i="19"/>
  <c r="AG1129" i="19"/>
  <c r="AH1129" i="19"/>
  <c r="AZ1129" i="19" s="1"/>
  <c r="AL1129" i="19"/>
  <c r="AM1129" i="19"/>
  <c r="AN1129" i="19"/>
  <c r="AO1129" i="19"/>
  <c r="AP1129" i="19"/>
  <c r="AR1129" i="19"/>
  <c r="AS1129" i="19"/>
  <c r="AT1129" i="19"/>
  <c r="AU1129" i="19"/>
  <c r="AV1129" i="19"/>
  <c r="AW1129" i="19"/>
  <c r="AX1129" i="19"/>
  <c r="AY1129" i="19"/>
  <c r="BA1129" i="19"/>
  <c r="BD1129" i="19"/>
  <c r="BF1129" i="19"/>
  <c r="BG1129" i="19"/>
  <c r="BI1129" i="19"/>
  <c r="F1130" i="19"/>
  <c r="X1130" i="19" s="1"/>
  <c r="J1130" i="19"/>
  <c r="K1130" i="19"/>
  <c r="L1130" i="19"/>
  <c r="M1130" i="19"/>
  <c r="N1130" i="19"/>
  <c r="P1130" i="19"/>
  <c r="Q1130" i="19"/>
  <c r="R1130" i="19"/>
  <c r="S1130" i="19"/>
  <c r="T1130" i="19"/>
  <c r="U1130" i="19"/>
  <c r="V1130" i="19"/>
  <c r="W1130" i="19"/>
  <c r="Y1130" i="19"/>
  <c r="AB1130" i="19"/>
  <c r="AD1130" i="19"/>
  <c r="AE1130" i="19"/>
  <c r="AG1130" i="19"/>
  <c r="AH1130" i="19"/>
  <c r="BC1130" i="19" s="1"/>
  <c r="AL1130" i="19"/>
  <c r="AM1130" i="19"/>
  <c r="AN1130" i="19"/>
  <c r="AO1130" i="19"/>
  <c r="AP1130" i="19"/>
  <c r="AR1130" i="19"/>
  <c r="AS1130" i="19"/>
  <c r="AT1130" i="19"/>
  <c r="AU1130" i="19"/>
  <c r="AV1130" i="19"/>
  <c r="AW1130" i="19"/>
  <c r="AX1130" i="19"/>
  <c r="AY1130" i="19"/>
  <c r="BA1130" i="19"/>
  <c r="BD1130" i="19"/>
  <c r="BF1130" i="19"/>
  <c r="BG1130" i="19"/>
  <c r="BI1130" i="19"/>
  <c r="F1131" i="19"/>
  <c r="AA1131" i="19" s="1"/>
  <c r="J1131" i="19"/>
  <c r="K1131" i="19"/>
  <c r="L1131" i="19"/>
  <c r="M1131" i="19"/>
  <c r="N1131" i="19"/>
  <c r="P1131" i="19"/>
  <c r="Q1131" i="19"/>
  <c r="R1131" i="19"/>
  <c r="S1131" i="19"/>
  <c r="T1131" i="19"/>
  <c r="U1131" i="19"/>
  <c r="V1131" i="19"/>
  <c r="W1131" i="19"/>
  <c r="Y1131" i="19"/>
  <c r="AB1131" i="19"/>
  <c r="AD1131" i="19"/>
  <c r="AE1131" i="19"/>
  <c r="AG1131" i="19"/>
  <c r="AH1131" i="19"/>
  <c r="BC1131" i="19" s="1"/>
  <c r="AL1131" i="19"/>
  <c r="AM1131" i="19"/>
  <c r="AN1131" i="19"/>
  <c r="AO1131" i="19"/>
  <c r="AP1131" i="19"/>
  <c r="AR1131" i="19"/>
  <c r="AS1131" i="19"/>
  <c r="AT1131" i="19"/>
  <c r="AU1131" i="19"/>
  <c r="AV1131" i="19"/>
  <c r="AW1131" i="19"/>
  <c r="AX1131" i="19"/>
  <c r="AY1131" i="19"/>
  <c r="BA1131" i="19"/>
  <c r="BD1131" i="19"/>
  <c r="BF1131" i="19"/>
  <c r="BG1131" i="19"/>
  <c r="BI1131" i="19"/>
  <c r="F1132" i="19"/>
  <c r="X1132" i="19" s="1"/>
  <c r="J1132" i="19"/>
  <c r="K1132" i="19"/>
  <c r="L1132" i="19"/>
  <c r="M1132" i="19"/>
  <c r="N1132" i="19"/>
  <c r="P1132" i="19"/>
  <c r="Q1132" i="19"/>
  <c r="R1132" i="19"/>
  <c r="S1132" i="19"/>
  <c r="T1132" i="19"/>
  <c r="U1132" i="19"/>
  <c r="V1132" i="19"/>
  <c r="W1132" i="19"/>
  <c r="Y1132" i="19"/>
  <c r="AB1132" i="19"/>
  <c r="AD1132" i="19"/>
  <c r="AE1132" i="19"/>
  <c r="AG1132" i="19"/>
  <c r="AH1132" i="19"/>
  <c r="AL1132" i="19"/>
  <c r="AM1132" i="19"/>
  <c r="AN1132" i="19"/>
  <c r="AO1132" i="19"/>
  <c r="AP1132" i="19"/>
  <c r="AR1132" i="19"/>
  <c r="AS1132" i="19"/>
  <c r="AT1132" i="19"/>
  <c r="AU1132" i="19"/>
  <c r="AV1132" i="19"/>
  <c r="AW1132" i="19"/>
  <c r="AX1132" i="19"/>
  <c r="AY1132" i="19"/>
  <c r="BA1132" i="19"/>
  <c r="BD1132" i="19"/>
  <c r="BF1132" i="19"/>
  <c r="BG1132" i="19"/>
  <c r="BI1132" i="19"/>
  <c r="F1133" i="19"/>
  <c r="AA1133" i="19" s="1"/>
  <c r="J1133" i="19"/>
  <c r="K1133" i="19"/>
  <c r="L1133" i="19"/>
  <c r="M1133" i="19"/>
  <c r="N1133" i="19"/>
  <c r="P1133" i="19"/>
  <c r="Q1133" i="19"/>
  <c r="R1133" i="19"/>
  <c r="S1133" i="19"/>
  <c r="T1133" i="19"/>
  <c r="U1133" i="19"/>
  <c r="V1133" i="19"/>
  <c r="W1133" i="19"/>
  <c r="Y1133" i="19"/>
  <c r="AB1133" i="19"/>
  <c r="AD1133" i="19"/>
  <c r="AE1133" i="19"/>
  <c r="AG1133" i="19"/>
  <c r="AH1133" i="19"/>
  <c r="AZ1133" i="19" s="1"/>
  <c r="AL1133" i="19"/>
  <c r="AM1133" i="19"/>
  <c r="AN1133" i="19"/>
  <c r="AO1133" i="19"/>
  <c r="AP1133" i="19"/>
  <c r="AR1133" i="19"/>
  <c r="AS1133" i="19"/>
  <c r="AT1133" i="19"/>
  <c r="AU1133" i="19"/>
  <c r="AV1133" i="19"/>
  <c r="AW1133" i="19"/>
  <c r="AX1133" i="19"/>
  <c r="AY1133" i="19"/>
  <c r="BA1133" i="19"/>
  <c r="BD1133" i="19"/>
  <c r="BF1133" i="19"/>
  <c r="BG1133" i="19"/>
  <c r="BI1133" i="19"/>
  <c r="F1134" i="19"/>
  <c r="AA1134" i="19" s="1"/>
  <c r="J1134" i="19"/>
  <c r="K1134" i="19"/>
  <c r="L1134" i="19"/>
  <c r="M1134" i="19"/>
  <c r="N1134" i="19"/>
  <c r="P1134" i="19"/>
  <c r="Q1134" i="19"/>
  <c r="R1134" i="19"/>
  <c r="S1134" i="19"/>
  <c r="T1134" i="19"/>
  <c r="U1134" i="19"/>
  <c r="V1134" i="19"/>
  <c r="W1134" i="19"/>
  <c r="Y1134" i="19"/>
  <c r="AB1134" i="19"/>
  <c r="AD1134" i="19"/>
  <c r="AE1134" i="19"/>
  <c r="AG1134" i="19"/>
  <c r="AH1134" i="19"/>
  <c r="AL1134" i="19"/>
  <c r="AM1134" i="19"/>
  <c r="AN1134" i="19"/>
  <c r="AO1134" i="19"/>
  <c r="AP1134" i="19"/>
  <c r="AR1134" i="19"/>
  <c r="AS1134" i="19"/>
  <c r="AT1134" i="19"/>
  <c r="AU1134" i="19"/>
  <c r="AV1134" i="19"/>
  <c r="AW1134" i="19"/>
  <c r="AX1134" i="19"/>
  <c r="AY1134" i="19"/>
  <c r="BA1134" i="19"/>
  <c r="BD1134" i="19"/>
  <c r="BF1134" i="19"/>
  <c r="BG1134" i="19"/>
  <c r="BI1134" i="19"/>
  <c r="F1135" i="19"/>
  <c r="AA1135" i="19" s="1"/>
  <c r="J1135" i="19"/>
  <c r="K1135" i="19"/>
  <c r="L1135" i="19"/>
  <c r="M1135" i="19"/>
  <c r="N1135" i="19"/>
  <c r="P1135" i="19"/>
  <c r="Q1135" i="19"/>
  <c r="R1135" i="19"/>
  <c r="S1135" i="19"/>
  <c r="T1135" i="19"/>
  <c r="U1135" i="19"/>
  <c r="V1135" i="19"/>
  <c r="W1135" i="19"/>
  <c r="Y1135" i="19"/>
  <c r="AB1135" i="19"/>
  <c r="AD1135" i="19"/>
  <c r="AE1135" i="19"/>
  <c r="AG1135" i="19"/>
  <c r="AH1135" i="19"/>
  <c r="AZ1135" i="19" s="1"/>
  <c r="AL1135" i="19"/>
  <c r="AM1135" i="19"/>
  <c r="AN1135" i="19"/>
  <c r="AO1135" i="19"/>
  <c r="AP1135" i="19"/>
  <c r="AR1135" i="19"/>
  <c r="AS1135" i="19"/>
  <c r="AT1135" i="19"/>
  <c r="AU1135" i="19"/>
  <c r="AV1135" i="19"/>
  <c r="AW1135" i="19"/>
  <c r="AX1135" i="19"/>
  <c r="AY1135" i="19"/>
  <c r="BA1135" i="19"/>
  <c r="BD1135" i="19"/>
  <c r="BF1135" i="19"/>
  <c r="BG1135" i="19"/>
  <c r="BI1135" i="19"/>
  <c r="F1136" i="19"/>
  <c r="X1136" i="19" s="1"/>
  <c r="J1136" i="19"/>
  <c r="K1136" i="19"/>
  <c r="L1136" i="19"/>
  <c r="M1136" i="19"/>
  <c r="N1136" i="19"/>
  <c r="P1136" i="19"/>
  <c r="Q1136" i="19"/>
  <c r="R1136" i="19"/>
  <c r="S1136" i="19"/>
  <c r="T1136" i="19"/>
  <c r="U1136" i="19"/>
  <c r="V1136" i="19"/>
  <c r="W1136" i="19"/>
  <c r="Y1136" i="19"/>
  <c r="AB1136" i="19"/>
  <c r="AD1136" i="19"/>
  <c r="AE1136" i="19"/>
  <c r="AG1136" i="19"/>
  <c r="AH1136" i="19"/>
  <c r="AZ1136" i="19" s="1"/>
  <c r="AL1136" i="19"/>
  <c r="AM1136" i="19"/>
  <c r="AN1136" i="19"/>
  <c r="AO1136" i="19"/>
  <c r="AP1136" i="19"/>
  <c r="AR1136" i="19"/>
  <c r="AS1136" i="19"/>
  <c r="AT1136" i="19"/>
  <c r="AU1136" i="19"/>
  <c r="AV1136" i="19"/>
  <c r="AW1136" i="19"/>
  <c r="AX1136" i="19"/>
  <c r="AY1136" i="19"/>
  <c r="BA1136" i="19"/>
  <c r="BD1136" i="19"/>
  <c r="BF1136" i="19"/>
  <c r="BG1136" i="19"/>
  <c r="BI1136" i="19"/>
  <c r="F1137" i="19"/>
  <c r="AA1137" i="19" s="1"/>
  <c r="J1137" i="19"/>
  <c r="K1137" i="19"/>
  <c r="L1137" i="19"/>
  <c r="M1137" i="19"/>
  <c r="N1137" i="19"/>
  <c r="P1137" i="19"/>
  <c r="Q1137" i="19"/>
  <c r="R1137" i="19"/>
  <c r="S1137" i="19"/>
  <c r="T1137" i="19"/>
  <c r="U1137" i="19"/>
  <c r="V1137" i="19"/>
  <c r="W1137" i="19"/>
  <c r="Y1137" i="19"/>
  <c r="AB1137" i="19"/>
  <c r="AD1137" i="19"/>
  <c r="AE1137" i="19"/>
  <c r="AG1137" i="19"/>
  <c r="AH1137" i="19"/>
  <c r="BC1137" i="19" s="1"/>
  <c r="AL1137" i="19"/>
  <c r="AM1137" i="19"/>
  <c r="AN1137" i="19"/>
  <c r="AO1137" i="19"/>
  <c r="AP1137" i="19"/>
  <c r="AR1137" i="19"/>
  <c r="AS1137" i="19"/>
  <c r="AT1137" i="19"/>
  <c r="AU1137" i="19"/>
  <c r="AV1137" i="19"/>
  <c r="AW1137" i="19"/>
  <c r="AX1137" i="19"/>
  <c r="AY1137" i="19"/>
  <c r="BA1137" i="19"/>
  <c r="BD1137" i="19"/>
  <c r="BF1137" i="19"/>
  <c r="BG1137" i="19"/>
  <c r="BI1137" i="19"/>
  <c r="F1138" i="19"/>
  <c r="J1138" i="19"/>
  <c r="K1138" i="19"/>
  <c r="L1138" i="19"/>
  <c r="M1138" i="19"/>
  <c r="N1138" i="19"/>
  <c r="P1138" i="19"/>
  <c r="Q1138" i="19"/>
  <c r="R1138" i="19"/>
  <c r="S1138" i="19"/>
  <c r="T1138" i="19"/>
  <c r="U1138" i="19"/>
  <c r="V1138" i="19"/>
  <c r="W1138" i="19"/>
  <c r="Y1138" i="19"/>
  <c r="AB1138" i="19"/>
  <c r="AD1138" i="19"/>
  <c r="AE1138" i="19"/>
  <c r="AG1138" i="19"/>
  <c r="AH1138" i="19"/>
  <c r="BC1138" i="19" s="1"/>
  <c r="AL1138" i="19"/>
  <c r="AM1138" i="19"/>
  <c r="AN1138" i="19"/>
  <c r="AO1138" i="19"/>
  <c r="AP1138" i="19"/>
  <c r="AR1138" i="19"/>
  <c r="AS1138" i="19"/>
  <c r="AT1138" i="19"/>
  <c r="AU1138" i="19"/>
  <c r="AV1138" i="19"/>
  <c r="AW1138" i="19"/>
  <c r="AX1138" i="19"/>
  <c r="AY1138" i="19"/>
  <c r="BA1138" i="19"/>
  <c r="BD1138" i="19"/>
  <c r="BF1138" i="19"/>
  <c r="BG1138" i="19"/>
  <c r="BI1138" i="19"/>
  <c r="F1139" i="19"/>
  <c r="AA1139" i="19" s="1"/>
  <c r="J1139" i="19"/>
  <c r="K1139" i="19"/>
  <c r="L1139" i="19"/>
  <c r="M1139" i="19"/>
  <c r="N1139" i="19"/>
  <c r="P1139" i="19"/>
  <c r="Q1139" i="19"/>
  <c r="R1139" i="19"/>
  <c r="S1139" i="19"/>
  <c r="T1139" i="19"/>
  <c r="U1139" i="19"/>
  <c r="V1139" i="19"/>
  <c r="W1139" i="19"/>
  <c r="Y1139" i="19"/>
  <c r="AB1139" i="19"/>
  <c r="AD1139" i="19"/>
  <c r="AE1139" i="19"/>
  <c r="AG1139" i="19"/>
  <c r="AH1139" i="19"/>
  <c r="BC1139" i="19" s="1"/>
  <c r="AL1139" i="19"/>
  <c r="AM1139" i="19"/>
  <c r="AN1139" i="19"/>
  <c r="AO1139" i="19"/>
  <c r="AP1139" i="19"/>
  <c r="AR1139" i="19"/>
  <c r="AS1139" i="19"/>
  <c r="AT1139" i="19"/>
  <c r="AU1139" i="19"/>
  <c r="AV1139" i="19"/>
  <c r="AW1139" i="19"/>
  <c r="AX1139" i="19"/>
  <c r="AY1139" i="19"/>
  <c r="BA1139" i="19"/>
  <c r="BD1139" i="19"/>
  <c r="BF1139" i="19"/>
  <c r="BG1139" i="19"/>
  <c r="BI1139" i="19"/>
  <c r="F1140" i="19"/>
  <c r="X1140" i="19" s="1"/>
  <c r="J1140" i="19"/>
  <c r="K1140" i="19"/>
  <c r="L1140" i="19"/>
  <c r="M1140" i="19"/>
  <c r="N1140" i="19"/>
  <c r="P1140" i="19"/>
  <c r="Q1140" i="19"/>
  <c r="R1140" i="19"/>
  <c r="S1140" i="19"/>
  <c r="T1140" i="19"/>
  <c r="U1140" i="19"/>
  <c r="V1140" i="19"/>
  <c r="W1140" i="19"/>
  <c r="Y1140" i="19"/>
  <c r="AB1140" i="19"/>
  <c r="AD1140" i="19"/>
  <c r="AE1140" i="19"/>
  <c r="AG1140" i="19"/>
  <c r="AH1140" i="19"/>
  <c r="AZ1140" i="19" s="1"/>
  <c r="AL1140" i="19"/>
  <c r="AM1140" i="19"/>
  <c r="AN1140" i="19"/>
  <c r="AO1140" i="19"/>
  <c r="AP1140" i="19"/>
  <c r="AR1140" i="19"/>
  <c r="AS1140" i="19"/>
  <c r="AT1140" i="19"/>
  <c r="AU1140" i="19"/>
  <c r="AV1140" i="19"/>
  <c r="AW1140" i="19"/>
  <c r="AX1140" i="19"/>
  <c r="AY1140" i="19"/>
  <c r="BA1140" i="19"/>
  <c r="BD1140" i="19"/>
  <c r="BF1140" i="19"/>
  <c r="BG1140" i="19"/>
  <c r="BI1140" i="19"/>
  <c r="F1141" i="19"/>
  <c r="AA1141" i="19" s="1"/>
  <c r="J1141" i="19"/>
  <c r="K1141" i="19"/>
  <c r="L1141" i="19"/>
  <c r="M1141" i="19"/>
  <c r="N1141" i="19"/>
  <c r="P1141" i="19"/>
  <c r="Q1141" i="19"/>
  <c r="R1141" i="19"/>
  <c r="S1141" i="19"/>
  <c r="T1141" i="19"/>
  <c r="U1141" i="19"/>
  <c r="V1141" i="19"/>
  <c r="W1141" i="19"/>
  <c r="Y1141" i="19"/>
  <c r="AB1141" i="19"/>
  <c r="AD1141" i="19"/>
  <c r="AE1141" i="19"/>
  <c r="AG1141" i="19"/>
  <c r="AH1141" i="19"/>
  <c r="AZ1141" i="19" s="1"/>
  <c r="AL1141" i="19"/>
  <c r="AM1141" i="19"/>
  <c r="AN1141" i="19"/>
  <c r="AO1141" i="19"/>
  <c r="AP1141" i="19"/>
  <c r="AR1141" i="19"/>
  <c r="AS1141" i="19"/>
  <c r="AT1141" i="19"/>
  <c r="AU1141" i="19"/>
  <c r="AV1141" i="19"/>
  <c r="AW1141" i="19"/>
  <c r="AX1141" i="19"/>
  <c r="AY1141" i="19"/>
  <c r="BA1141" i="19"/>
  <c r="BD1141" i="19"/>
  <c r="BF1141" i="19"/>
  <c r="BG1141" i="19"/>
  <c r="BI1141" i="19"/>
  <c r="F1142" i="19"/>
  <c r="AA1142" i="19" s="1"/>
  <c r="J1142" i="19"/>
  <c r="K1142" i="19"/>
  <c r="L1142" i="19"/>
  <c r="M1142" i="19"/>
  <c r="N1142" i="19"/>
  <c r="P1142" i="19"/>
  <c r="Q1142" i="19"/>
  <c r="R1142" i="19"/>
  <c r="S1142" i="19"/>
  <c r="T1142" i="19"/>
  <c r="U1142" i="19"/>
  <c r="V1142" i="19"/>
  <c r="W1142" i="19"/>
  <c r="Y1142" i="19"/>
  <c r="AB1142" i="19"/>
  <c r="AD1142" i="19"/>
  <c r="AE1142" i="19"/>
  <c r="AG1142" i="19"/>
  <c r="AH1142" i="19"/>
  <c r="BC1142" i="19" s="1"/>
  <c r="AL1142" i="19"/>
  <c r="AM1142" i="19"/>
  <c r="AN1142" i="19"/>
  <c r="AO1142" i="19"/>
  <c r="AP1142" i="19"/>
  <c r="AR1142" i="19"/>
  <c r="AS1142" i="19"/>
  <c r="AT1142" i="19"/>
  <c r="AU1142" i="19"/>
  <c r="AV1142" i="19"/>
  <c r="AW1142" i="19"/>
  <c r="AX1142" i="19"/>
  <c r="AY1142" i="19"/>
  <c r="BA1142" i="19"/>
  <c r="BD1142" i="19"/>
  <c r="BF1142" i="19"/>
  <c r="BG1142" i="19"/>
  <c r="BI1142" i="19"/>
  <c r="F1143" i="19"/>
  <c r="X1143" i="19" s="1"/>
  <c r="J1143" i="19"/>
  <c r="K1143" i="19"/>
  <c r="L1143" i="19"/>
  <c r="M1143" i="19"/>
  <c r="N1143" i="19"/>
  <c r="P1143" i="19"/>
  <c r="Q1143" i="19"/>
  <c r="R1143" i="19"/>
  <c r="S1143" i="19"/>
  <c r="T1143" i="19"/>
  <c r="U1143" i="19"/>
  <c r="V1143" i="19"/>
  <c r="W1143" i="19"/>
  <c r="Y1143" i="19"/>
  <c r="AB1143" i="19"/>
  <c r="AD1143" i="19"/>
  <c r="AE1143" i="19"/>
  <c r="AG1143" i="19"/>
  <c r="AH1143" i="19"/>
  <c r="AZ1143" i="19" s="1"/>
  <c r="AL1143" i="19"/>
  <c r="AM1143" i="19"/>
  <c r="AN1143" i="19"/>
  <c r="AO1143" i="19"/>
  <c r="AP1143" i="19"/>
  <c r="AR1143" i="19"/>
  <c r="AS1143" i="19"/>
  <c r="AT1143" i="19"/>
  <c r="AU1143" i="19"/>
  <c r="AV1143" i="19"/>
  <c r="AW1143" i="19"/>
  <c r="AX1143" i="19"/>
  <c r="AY1143" i="19"/>
  <c r="BA1143" i="19"/>
  <c r="BD1143" i="19"/>
  <c r="BF1143" i="19"/>
  <c r="BG1143" i="19"/>
  <c r="BI1143" i="19"/>
  <c r="F1144" i="19"/>
  <c r="X1144" i="19" s="1"/>
  <c r="J1144" i="19"/>
  <c r="K1144" i="19"/>
  <c r="L1144" i="19"/>
  <c r="M1144" i="19"/>
  <c r="N1144" i="19"/>
  <c r="P1144" i="19"/>
  <c r="Q1144" i="19"/>
  <c r="R1144" i="19"/>
  <c r="S1144" i="19"/>
  <c r="T1144" i="19"/>
  <c r="U1144" i="19"/>
  <c r="V1144" i="19"/>
  <c r="W1144" i="19"/>
  <c r="Y1144" i="19"/>
  <c r="AB1144" i="19"/>
  <c r="AD1144" i="19"/>
  <c r="AE1144" i="19"/>
  <c r="AG1144" i="19"/>
  <c r="AH1144" i="19"/>
  <c r="AL1144" i="19"/>
  <c r="AM1144" i="19"/>
  <c r="AN1144" i="19"/>
  <c r="AO1144" i="19"/>
  <c r="AP1144" i="19"/>
  <c r="AR1144" i="19"/>
  <c r="AS1144" i="19"/>
  <c r="AT1144" i="19"/>
  <c r="AU1144" i="19"/>
  <c r="AV1144" i="19"/>
  <c r="AW1144" i="19"/>
  <c r="AX1144" i="19"/>
  <c r="AY1144" i="19"/>
  <c r="BA1144" i="19"/>
  <c r="BD1144" i="19"/>
  <c r="BF1144" i="19"/>
  <c r="BG1144" i="19"/>
  <c r="BI1144" i="19"/>
  <c r="F1145" i="19"/>
  <c r="J1145" i="19"/>
  <c r="K1145" i="19"/>
  <c r="L1145" i="19"/>
  <c r="M1145" i="19"/>
  <c r="N1145" i="19"/>
  <c r="P1145" i="19"/>
  <c r="Q1145" i="19"/>
  <c r="R1145" i="19"/>
  <c r="S1145" i="19"/>
  <c r="T1145" i="19"/>
  <c r="U1145" i="19"/>
  <c r="V1145" i="19"/>
  <c r="W1145" i="19"/>
  <c r="Y1145" i="19"/>
  <c r="AB1145" i="19"/>
  <c r="AD1145" i="19"/>
  <c r="AE1145" i="19"/>
  <c r="AG1145" i="19"/>
  <c r="AH1145" i="19"/>
  <c r="AL1145" i="19"/>
  <c r="AM1145" i="19"/>
  <c r="AN1145" i="19"/>
  <c r="AO1145" i="19"/>
  <c r="AP1145" i="19"/>
  <c r="AR1145" i="19"/>
  <c r="AS1145" i="19"/>
  <c r="AT1145" i="19"/>
  <c r="AU1145" i="19"/>
  <c r="AV1145" i="19"/>
  <c r="AW1145" i="19"/>
  <c r="AX1145" i="19"/>
  <c r="AY1145" i="19"/>
  <c r="BA1145" i="19"/>
  <c r="BD1145" i="19"/>
  <c r="BF1145" i="19"/>
  <c r="BG1145" i="19"/>
  <c r="BI1145" i="19"/>
  <c r="F1146" i="19"/>
  <c r="X1146" i="19" s="1"/>
  <c r="J1146" i="19"/>
  <c r="K1146" i="19"/>
  <c r="L1146" i="19"/>
  <c r="M1146" i="19"/>
  <c r="N1146" i="19"/>
  <c r="P1146" i="19"/>
  <c r="Q1146" i="19"/>
  <c r="R1146" i="19"/>
  <c r="S1146" i="19"/>
  <c r="T1146" i="19"/>
  <c r="U1146" i="19"/>
  <c r="V1146" i="19"/>
  <c r="W1146" i="19"/>
  <c r="Y1146" i="19"/>
  <c r="AB1146" i="19"/>
  <c r="AD1146" i="19"/>
  <c r="AE1146" i="19"/>
  <c r="AG1146" i="19"/>
  <c r="AH1146" i="19"/>
  <c r="BC1146" i="19" s="1"/>
  <c r="AL1146" i="19"/>
  <c r="AM1146" i="19"/>
  <c r="AN1146" i="19"/>
  <c r="AO1146" i="19"/>
  <c r="AP1146" i="19"/>
  <c r="AR1146" i="19"/>
  <c r="AS1146" i="19"/>
  <c r="AT1146" i="19"/>
  <c r="AU1146" i="19"/>
  <c r="AV1146" i="19"/>
  <c r="AW1146" i="19"/>
  <c r="AX1146" i="19"/>
  <c r="AY1146" i="19"/>
  <c r="BA1146" i="19"/>
  <c r="BD1146" i="19"/>
  <c r="BF1146" i="19"/>
  <c r="BG1146" i="19"/>
  <c r="BI1146" i="19"/>
  <c r="F1147" i="19"/>
  <c r="AA1147" i="19" s="1"/>
  <c r="J1147" i="19"/>
  <c r="K1147" i="19"/>
  <c r="L1147" i="19"/>
  <c r="M1147" i="19"/>
  <c r="N1147" i="19"/>
  <c r="P1147" i="19"/>
  <c r="Q1147" i="19"/>
  <c r="R1147" i="19"/>
  <c r="S1147" i="19"/>
  <c r="T1147" i="19"/>
  <c r="U1147" i="19"/>
  <c r="V1147" i="19"/>
  <c r="W1147" i="19"/>
  <c r="Y1147" i="19"/>
  <c r="AB1147" i="19"/>
  <c r="AD1147" i="19"/>
  <c r="AE1147" i="19"/>
  <c r="AG1147" i="19"/>
  <c r="AH1147" i="19"/>
  <c r="AZ1147" i="19" s="1"/>
  <c r="AL1147" i="19"/>
  <c r="AM1147" i="19"/>
  <c r="AN1147" i="19"/>
  <c r="AO1147" i="19"/>
  <c r="AP1147" i="19"/>
  <c r="AR1147" i="19"/>
  <c r="AS1147" i="19"/>
  <c r="AT1147" i="19"/>
  <c r="AU1147" i="19"/>
  <c r="AV1147" i="19"/>
  <c r="AW1147" i="19"/>
  <c r="AX1147" i="19"/>
  <c r="AY1147" i="19"/>
  <c r="BA1147" i="19"/>
  <c r="BD1147" i="19"/>
  <c r="BF1147" i="19"/>
  <c r="BG1147" i="19"/>
  <c r="BI1147" i="19"/>
  <c r="F1148" i="19"/>
  <c r="X1148" i="19" s="1"/>
  <c r="J1148" i="19"/>
  <c r="K1148" i="19"/>
  <c r="L1148" i="19"/>
  <c r="M1148" i="19"/>
  <c r="N1148" i="19"/>
  <c r="P1148" i="19"/>
  <c r="Q1148" i="19"/>
  <c r="R1148" i="19"/>
  <c r="S1148" i="19"/>
  <c r="T1148" i="19"/>
  <c r="U1148" i="19"/>
  <c r="V1148" i="19"/>
  <c r="W1148" i="19"/>
  <c r="Y1148" i="19"/>
  <c r="AB1148" i="19"/>
  <c r="AD1148" i="19"/>
  <c r="AE1148" i="19"/>
  <c r="AG1148" i="19"/>
  <c r="AH1148" i="19"/>
  <c r="BC1148" i="19" s="1"/>
  <c r="AL1148" i="19"/>
  <c r="AM1148" i="19"/>
  <c r="AN1148" i="19"/>
  <c r="AO1148" i="19"/>
  <c r="AP1148" i="19"/>
  <c r="AR1148" i="19"/>
  <c r="AS1148" i="19"/>
  <c r="AT1148" i="19"/>
  <c r="AU1148" i="19"/>
  <c r="AV1148" i="19"/>
  <c r="AW1148" i="19"/>
  <c r="AX1148" i="19"/>
  <c r="AY1148" i="19"/>
  <c r="BA1148" i="19"/>
  <c r="BD1148" i="19"/>
  <c r="BF1148" i="19"/>
  <c r="BG1148" i="19"/>
  <c r="BI1148" i="19"/>
  <c r="F1149" i="19"/>
  <c r="AA1149" i="19" s="1"/>
  <c r="J1149" i="19"/>
  <c r="K1149" i="19"/>
  <c r="L1149" i="19"/>
  <c r="M1149" i="19"/>
  <c r="N1149" i="19"/>
  <c r="P1149" i="19"/>
  <c r="Q1149" i="19"/>
  <c r="R1149" i="19"/>
  <c r="S1149" i="19"/>
  <c r="T1149" i="19"/>
  <c r="U1149" i="19"/>
  <c r="V1149" i="19"/>
  <c r="W1149" i="19"/>
  <c r="Y1149" i="19"/>
  <c r="AB1149" i="19"/>
  <c r="AD1149" i="19"/>
  <c r="AE1149" i="19"/>
  <c r="AG1149" i="19"/>
  <c r="AH1149" i="19"/>
  <c r="AZ1149" i="19" s="1"/>
  <c r="AL1149" i="19"/>
  <c r="AM1149" i="19"/>
  <c r="AN1149" i="19"/>
  <c r="AO1149" i="19"/>
  <c r="AP1149" i="19"/>
  <c r="AR1149" i="19"/>
  <c r="AS1149" i="19"/>
  <c r="AT1149" i="19"/>
  <c r="AU1149" i="19"/>
  <c r="AV1149" i="19"/>
  <c r="AW1149" i="19"/>
  <c r="AX1149" i="19"/>
  <c r="AY1149" i="19"/>
  <c r="BA1149" i="19"/>
  <c r="BD1149" i="19"/>
  <c r="BF1149" i="19"/>
  <c r="BG1149" i="19"/>
  <c r="BI1149" i="19"/>
  <c r="F1150" i="19"/>
  <c r="J1150" i="19"/>
  <c r="K1150" i="19"/>
  <c r="L1150" i="19"/>
  <c r="M1150" i="19"/>
  <c r="N1150" i="19"/>
  <c r="P1150" i="19"/>
  <c r="Q1150" i="19"/>
  <c r="R1150" i="19"/>
  <c r="S1150" i="19"/>
  <c r="T1150" i="19"/>
  <c r="U1150" i="19"/>
  <c r="V1150" i="19"/>
  <c r="W1150" i="19"/>
  <c r="Y1150" i="19"/>
  <c r="AB1150" i="19"/>
  <c r="AD1150" i="19"/>
  <c r="AE1150" i="19"/>
  <c r="AG1150" i="19"/>
  <c r="AH1150" i="19"/>
  <c r="AL1150" i="19"/>
  <c r="AM1150" i="19"/>
  <c r="AN1150" i="19"/>
  <c r="AO1150" i="19"/>
  <c r="AP1150" i="19"/>
  <c r="AR1150" i="19"/>
  <c r="AS1150" i="19"/>
  <c r="AT1150" i="19"/>
  <c r="AU1150" i="19"/>
  <c r="AV1150" i="19"/>
  <c r="AW1150" i="19"/>
  <c r="AX1150" i="19"/>
  <c r="AY1150" i="19"/>
  <c r="BA1150" i="19"/>
  <c r="BD1150" i="19"/>
  <c r="BF1150" i="19"/>
  <c r="BG1150" i="19"/>
  <c r="BI1150" i="19"/>
  <c r="F1151" i="19"/>
  <c r="AA1151" i="19" s="1"/>
  <c r="J1151" i="19"/>
  <c r="K1151" i="19"/>
  <c r="L1151" i="19"/>
  <c r="M1151" i="19"/>
  <c r="N1151" i="19"/>
  <c r="P1151" i="19"/>
  <c r="Q1151" i="19"/>
  <c r="R1151" i="19"/>
  <c r="S1151" i="19"/>
  <c r="T1151" i="19"/>
  <c r="U1151" i="19"/>
  <c r="V1151" i="19"/>
  <c r="W1151" i="19"/>
  <c r="Y1151" i="19"/>
  <c r="AB1151" i="19"/>
  <c r="AD1151" i="19"/>
  <c r="AE1151" i="19"/>
  <c r="AG1151" i="19"/>
  <c r="AH1151" i="19"/>
  <c r="AZ1151" i="19" s="1"/>
  <c r="AL1151" i="19"/>
  <c r="AM1151" i="19"/>
  <c r="AN1151" i="19"/>
  <c r="AO1151" i="19"/>
  <c r="AP1151" i="19"/>
  <c r="AR1151" i="19"/>
  <c r="AS1151" i="19"/>
  <c r="AT1151" i="19"/>
  <c r="AU1151" i="19"/>
  <c r="AV1151" i="19"/>
  <c r="AW1151" i="19"/>
  <c r="AX1151" i="19"/>
  <c r="AY1151" i="19"/>
  <c r="BA1151" i="19"/>
  <c r="BD1151" i="19"/>
  <c r="BF1151" i="19"/>
  <c r="BG1151" i="19"/>
  <c r="BI1151" i="19"/>
  <c r="F1152" i="19"/>
  <c r="J1152" i="19"/>
  <c r="K1152" i="19"/>
  <c r="L1152" i="19"/>
  <c r="M1152" i="19"/>
  <c r="N1152" i="19"/>
  <c r="P1152" i="19"/>
  <c r="Q1152" i="19"/>
  <c r="R1152" i="19"/>
  <c r="S1152" i="19"/>
  <c r="T1152" i="19"/>
  <c r="U1152" i="19"/>
  <c r="V1152" i="19"/>
  <c r="W1152" i="19"/>
  <c r="Y1152" i="19"/>
  <c r="AB1152" i="19"/>
  <c r="AD1152" i="19"/>
  <c r="AE1152" i="19"/>
  <c r="AG1152" i="19"/>
  <c r="AH1152" i="19"/>
  <c r="AL1152" i="19"/>
  <c r="AM1152" i="19"/>
  <c r="AN1152" i="19"/>
  <c r="AO1152" i="19"/>
  <c r="AP1152" i="19"/>
  <c r="AR1152" i="19"/>
  <c r="AS1152" i="19"/>
  <c r="AT1152" i="19"/>
  <c r="AU1152" i="19"/>
  <c r="AV1152" i="19"/>
  <c r="AW1152" i="19"/>
  <c r="AX1152" i="19"/>
  <c r="AY1152" i="19"/>
  <c r="BA1152" i="19"/>
  <c r="BD1152" i="19"/>
  <c r="BF1152" i="19"/>
  <c r="BG1152" i="19"/>
  <c r="BI1152" i="19"/>
  <c r="F1153" i="19"/>
  <c r="AA1153" i="19" s="1"/>
  <c r="J1153" i="19"/>
  <c r="K1153" i="19"/>
  <c r="L1153" i="19"/>
  <c r="M1153" i="19"/>
  <c r="N1153" i="19"/>
  <c r="P1153" i="19"/>
  <c r="Q1153" i="19"/>
  <c r="R1153" i="19"/>
  <c r="S1153" i="19"/>
  <c r="T1153" i="19"/>
  <c r="U1153" i="19"/>
  <c r="V1153" i="19"/>
  <c r="W1153" i="19"/>
  <c r="Y1153" i="19"/>
  <c r="AB1153" i="19"/>
  <c r="AD1153" i="19"/>
  <c r="AE1153" i="19"/>
  <c r="AG1153" i="19"/>
  <c r="AH1153" i="19"/>
  <c r="AZ1153" i="19" s="1"/>
  <c r="AL1153" i="19"/>
  <c r="AM1153" i="19"/>
  <c r="AN1153" i="19"/>
  <c r="AO1153" i="19"/>
  <c r="AP1153" i="19"/>
  <c r="AR1153" i="19"/>
  <c r="AS1153" i="19"/>
  <c r="AT1153" i="19"/>
  <c r="AU1153" i="19"/>
  <c r="AV1153" i="19"/>
  <c r="AW1153" i="19"/>
  <c r="AX1153" i="19"/>
  <c r="AY1153" i="19"/>
  <c r="BA1153" i="19"/>
  <c r="BD1153" i="19"/>
  <c r="BF1153" i="19"/>
  <c r="BG1153" i="19"/>
  <c r="BI1153" i="19"/>
  <c r="F1154" i="19"/>
  <c r="X1154" i="19" s="1"/>
  <c r="J1154" i="19"/>
  <c r="K1154" i="19"/>
  <c r="L1154" i="19"/>
  <c r="M1154" i="19"/>
  <c r="N1154" i="19"/>
  <c r="P1154" i="19"/>
  <c r="Q1154" i="19"/>
  <c r="R1154" i="19"/>
  <c r="S1154" i="19"/>
  <c r="T1154" i="19"/>
  <c r="U1154" i="19"/>
  <c r="V1154" i="19"/>
  <c r="W1154" i="19"/>
  <c r="Y1154" i="19"/>
  <c r="AB1154" i="19"/>
  <c r="AD1154" i="19"/>
  <c r="AE1154" i="19"/>
  <c r="AG1154" i="19"/>
  <c r="AH1154" i="19"/>
  <c r="BC1154" i="19" s="1"/>
  <c r="AL1154" i="19"/>
  <c r="AM1154" i="19"/>
  <c r="AN1154" i="19"/>
  <c r="AO1154" i="19"/>
  <c r="AP1154" i="19"/>
  <c r="AR1154" i="19"/>
  <c r="AS1154" i="19"/>
  <c r="AT1154" i="19"/>
  <c r="AU1154" i="19"/>
  <c r="AV1154" i="19"/>
  <c r="AW1154" i="19"/>
  <c r="AX1154" i="19"/>
  <c r="AY1154" i="19"/>
  <c r="BA1154" i="19"/>
  <c r="BD1154" i="19"/>
  <c r="BF1154" i="19"/>
  <c r="BG1154" i="19"/>
  <c r="BI1154" i="19"/>
  <c r="F1155" i="19"/>
  <c r="AA1155" i="19" s="1"/>
  <c r="J1155" i="19"/>
  <c r="K1155" i="19"/>
  <c r="L1155" i="19"/>
  <c r="M1155" i="19"/>
  <c r="N1155" i="19"/>
  <c r="P1155" i="19"/>
  <c r="Q1155" i="19"/>
  <c r="R1155" i="19"/>
  <c r="S1155" i="19"/>
  <c r="T1155" i="19"/>
  <c r="U1155" i="19"/>
  <c r="V1155" i="19"/>
  <c r="W1155" i="19"/>
  <c r="Y1155" i="19"/>
  <c r="AB1155" i="19"/>
  <c r="AD1155" i="19"/>
  <c r="AE1155" i="19"/>
  <c r="AG1155" i="19"/>
  <c r="AH1155" i="19"/>
  <c r="BC1155" i="19" s="1"/>
  <c r="AL1155" i="19"/>
  <c r="AM1155" i="19"/>
  <c r="AN1155" i="19"/>
  <c r="AO1155" i="19"/>
  <c r="AP1155" i="19"/>
  <c r="AR1155" i="19"/>
  <c r="AS1155" i="19"/>
  <c r="AT1155" i="19"/>
  <c r="AU1155" i="19"/>
  <c r="AV1155" i="19"/>
  <c r="AW1155" i="19"/>
  <c r="AX1155" i="19"/>
  <c r="AY1155" i="19"/>
  <c r="BA1155" i="19"/>
  <c r="BD1155" i="19"/>
  <c r="BF1155" i="19"/>
  <c r="BG1155" i="19"/>
  <c r="BI1155" i="19"/>
  <c r="F1156" i="19"/>
  <c r="J1156" i="19"/>
  <c r="K1156" i="19"/>
  <c r="L1156" i="19"/>
  <c r="M1156" i="19"/>
  <c r="N1156" i="19"/>
  <c r="P1156" i="19"/>
  <c r="Q1156" i="19"/>
  <c r="R1156" i="19"/>
  <c r="S1156" i="19"/>
  <c r="T1156" i="19"/>
  <c r="U1156" i="19"/>
  <c r="V1156" i="19"/>
  <c r="W1156" i="19"/>
  <c r="Y1156" i="19"/>
  <c r="AB1156" i="19"/>
  <c r="AD1156" i="19"/>
  <c r="AE1156" i="19"/>
  <c r="AG1156" i="19"/>
  <c r="AH1156" i="19"/>
  <c r="AL1156" i="19"/>
  <c r="AM1156" i="19"/>
  <c r="AN1156" i="19"/>
  <c r="AO1156" i="19"/>
  <c r="AP1156" i="19"/>
  <c r="AR1156" i="19"/>
  <c r="AS1156" i="19"/>
  <c r="AT1156" i="19"/>
  <c r="AU1156" i="19"/>
  <c r="AV1156" i="19"/>
  <c r="AW1156" i="19"/>
  <c r="AX1156" i="19"/>
  <c r="AY1156" i="19"/>
  <c r="BA1156" i="19"/>
  <c r="BD1156" i="19"/>
  <c r="BF1156" i="19"/>
  <c r="BG1156" i="19"/>
  <c r="BI1156" i="19"/>
  <c r="F1157" i="19"/>
  <c r="AA1157" i="19" s="1"/>
  <c r="J1157" i="19"/>
  <c r="K1157" i="19"/>
  <c r="L1157" i="19"/>
  <c r="M1157" i="19"/>
  <c r="N1157" i="19"/>
  <c r="P1157" i="19"/>
  <c r="Q1157" i="19"/>
  <c r="R1157" i="19"/>
  <c r="S1157" i="19"/>
  <c r="T1157" i="19"/>
  <c r="U1157" i="19"/>
  <c r="V1157" i="19"/>
  <c r="W1157" i="19"/>
  <c r="Y1157" i="19"/>
  <c r="AB1157" i="19"/>
  <c r="AD1157" i="19"/>
  <c r="AE1157" i="19"/>
  <c r="AG1157" i="19"/>
  <c r="AH1157" i="19"/>
  <c r="BC1157" i="19" s="1"/>
  <c r="AL1157" i="19"/>
  <c r="AM1157" i="19"/>
  <c r="AN1157" i="19"/>
  <c r="AO1157" i="19"/>
  <c r="AP1157" i="19"/>
  <c r="AR1157" i="19"/>
  <c r="AS1157" i="19"/>
  <c r="AT1157" i="19"/>
  <c r="AU1157" i="19"/>
  <c r="AV1157" i="19"/>
  <c r="AW1157" i="19"/>
  <c r="AX1157" i="19"/>
  <c r="AY1157" i="19"/>
  <c r="BA1157" i="19"/>
  <c r="BD1157" i="19"/>
  <c r="BF1157" i="19"/>
  <c r="BG1157" i="19"/>
  <c r="BI1157" i="19"/>
  <c r="F1158" i="19"/>
  <c r="J1158" i="19"/>
  <c r="K1158" i="19"/>
  <c r="L1158" i="19"/>
  <c r="M1158" i="19"/>
  <c r="N1158" i="19"/>
  <c r="P1158" i="19"/>
  <c r="Q1158" i="19"/>
  <c r="R1158" i="19"/>
  <c r="S1158" i="19"/>
  <c r="T1158" i="19"/>
  <c r="U1158" i="19"/>
  <c r="V1158" i="19"/>
  <c r="W1158" i="19"/>
  <c r="Y1158" i="19"/>
  <c r="AB1158" i="19"/>
  <c r="AD1158" i="19"/>
  <c r="AE1158" i="19"/>
  <c r="AG1158" i="19"/>
  <c r="AH1158" i="19"/>
  <c r="AL1158" i="19"/>
  <c r="AM1158" i="19"/>
  <c r="AN1158" i="19"/>
  <c r="AO1158" i="19"/>
  <c r="AP1158" i="19"/>
  <c r="AR1158" i="19"/>
  <c r="AS1158" i="19"/>
  <c r="AT1158" i="19"/>
  <c r="AU1158" i="19"/>
  <c r="AV1158" i="19"/>
  <c r="AW1158" i="19"/>
  <c r="AX1158" i="19"/>
  <c r="AY1158" i="19"/>
  <c r="BA1158" i="19"/>
  <c r="BD1158" i="19"/>
  <c r="BF1158" i="19"/>
  <c r="BG1158" i="19"/>
  <c r="BI1158" i="19"/>
  <c r="F1159" i="19"/>
  <c r="AA1159" i="19" s="1"/>
  <c r="J1159" i="19"/>
  <c r="K1159" i="19"/>
  <c r="L1159" i="19"/>
  <c r="M1159" i="19"/>
  <c r="N1159" i="19"/>
  <c r="P1159" i="19"/>
  <c r="Q1159" i="19"/>
  <c r="R1159" i="19"/>
  <c r="S1159" i="19"/>
  <c r="T1159" i="19"/>
  <c r="U1159" i="19"/>
  <c r="V1159" i="19"/>
  <c r="W1159" i="19"/>
  <c r="Y1159" i="19"/>
  <c r="AB1159" i="19"/>
  <c r="AD1159" i="19"/>
  <c r="AE1159" i="19"/>
  <c r="AG1159" i="19"/>
  <c r="AH1159" i="19"/>
  <c r="AZ1159" i="19" s="1"/>
  <c r="AL1159" i="19"/>
  <c r="AM1159" i="19"/>
  <c r="AN1159" i="19"/>
  <c r="AO1159" i="19"/>
  <c r="AP1159" i="19"/>
  <c r="AR1159" i="19"/>
  <c r="AS1159" i="19"/>
  <c r="AT1159" i="19"/>
  <c r="AU1159" i="19"/>
  <c r="AV1159" i="19"/>
  <c r="AW1159" i="19"/>
  <c r="AX1159" i="19"/>
  <c r="AY1159" i="19"/>
  <c r="BA1159" i="19"/>
  <c r="BD1159" i="19"/>
  <c r="BF1159" i="19"/>
  <c r="BG1159" i="19"/>
  <c r="BI1159" i="19"/>
  <c r="F1160" i="19"/>
  <c r="X1160" i="19" s="1"/>
  <c r="J1160" i="19"/>
  <c r="K1160" i="19"/>
  <c r="L1160" i="19"/>
  <c r="M1160" i="19"/>
  <c r="N1160" i="19"/>
  <c r="P1160" i="19"/>
  <c r="Q1160" i="19"/>
  <c r="R1160" i="19"/>
  <c r="S1160" i="19"/>
  <c r="T1160" i="19"/>
  <c r="U1160" i="19"/>
  <c r="V1160" i="19"/>
  <c r="W1160" i="19"/>
  <c r="Y1160" i="19"/>
  <c r="AB1160" i="19"/>
  <c r="AD1160" i="19"/>
  <c r="AE1160" i="19"/>
  <c r="AG1160" i="19"/>
  <c r="AH1160" i="19"/>
  <c r="AL1160" i="19"/>
  <c r="AM1160" i="19"/>
  <c r="AN1160" i="19"/>
  <c r="AO1160" i="19"/>
  <c r="AP1160" i="19"/>
  <c r="AR1160" i="19"/>
  <c r="AS1160" i="19"/>
  <c r="AT1160" i="19"/>
  <c r="AU1160" i="19"/>
  <c r="AV1160" i="19"/>
  <c r="AW1160" i="19"/>
  <c r="AX1160" i="19"/>
  <c r="AY1160" i="19"/>
  <c r="BA1160" i="19"/>
  <c r="BD1160" i="19"/>
  <c r="BF1160" i="19"/>
  <c r="BG1160" i="19"/>
  <c r="BI1160" i="19"/>
  <c r="F1161" i="19"/>
  <c r="AA1161" i="19" s="1"/>
  <c r="J1161" i="19"/>
  <c r="K1161" i="19"/>
  <c r="L1161" i="19"/>
  <c r="M1161" i="19"/>
  <c r="N1161" i="19"/>
  <c r="P1161" i="19"/>
  <c r="Q1161" i="19"/>
  <c r="R1161" i="19"/>
  <c r="S1161" i="19"/>
  <c r="T1161" i="19"/>
  <c r="U1161" i="19"/>
  <c r="V1161" i="19"/>
  <c r="W1161" i="19"/>
  <c r="Y1161" i="19"/>
  <c r="AB1161" i="19"/>
  <c r="AD1161" i="19"/>
  <c r="AE1161" i="19"/>
  <c r="AG1161" i="19"/>
  <c r="AH1161" i="19"/>
  <c r="BC1161" i="19" s="1"/>
  <c r="AL1161" i="19"/>
  <c r="AM1161" i="19"/>
  <c r="AN1161" i="19"/>
  <c r="AO1161" i="19"/>
  <c r="AP1161" i="19"/>
  <c r="AR1161" i="19"/>
  <c r="AS1161" i="19"/>
  <c r="AT1161" i="19"/>
  <c r="AU1161" i="19"/>
  <c r="AV1161" i="19"/>
  <c r="AW1161" i="19"/>
  <c r="AX1161" i="19"/>
  <c r="AY1161" i="19"/>
  <c r="BA1161" i="19"/>
  <c r="BD1161" i="19"/>
  <c r="BF1161" i="19"/>
  <c r="BG1161" i="19"/>
  <c r="BI1161" i="19"/>
  <c r="F1162" i="19"/>
  <c r="J1162" i="19"/>
  <c r="K1162" i="19"/>
  <c r="L1162" i="19"/>
  <c r="M1162" i="19"/>
  <c r="N1162" i="19"/>
  <c r="P1162" i="19"/>
  <c r="Q1162" i="19"/>
  <c r="R1162" i="19"/>
  <c r="S1162" i="19"/>
  <c r="T1162" i="19"/>
  <c r="U1162" i="19"/>
  <c r="V1162" i="19"/>
  <c r="W1162" i="19"/>
  <c r="Y1162" i="19"/>
  <c r="AB1162" i="19"/>
  <c r="AD1162" i="19"/>
  <c r="AE1162" i="19"/>
  <c r="AG1162" i="19"/>
  <c r="AH1162" i="19"/>
  <c r="AL1162" i="19"/>
  <c r="AM1162" i="19"/>
  <c r="AN1162" i="19"/>
  <c r="AO1162" i="19"/>
  <c r="AP1162" i="19"/>
  <c r="AR1162" i="19"/>
  <c r="AS1162" i="19"/>
  <c r="AT1162" i="19"/>
  <c r="AU1162" i="19"/>
  <c r="AV1162" i="19"/>
  <c r="AW1162" i="19"/>
  <c r="AX1162" i="19"/>
  <c r="AY1162" i="19"/>
  <c r="BA1162" i="19"/>
  <c r="BD1162" i="19"/>
  <c r="BF1162" i="19"/>
  <c r="BG1162" i="19"/>
  <c r="BI1162" i="19"/>
  <c r="F1163" i="19"/>
  <c r="AA1163" i="19" s="1"/>
  <c r="J1163" i="19"/>
  <c r="K1163" i="19"/>
  <c r="L1163" i="19"/>
  <c r="M1163" i="19"/>
  <c r="N1163" i="19"/>
  <c r="P1163" i="19"/>
  <c r="Q1163" i="19"/>
  <c r="R1163" i="19"/>
  <c r="S1163" i="19"/>
  <c r="T1163" i="19"/>
  <c r="U1163" i="19"/>
  <c r="V1163" i="19"/>
  <c r="W1163" i="19"/>
  <c r="Y1163" i="19"/>
  <c r="AB1163" i="19"/>
  <c r="AD1163" i="19"/>
  <c r="AE1163" i="19"/>
  <c r="AG1163" i="19"/>
  <c r="AH1163" i="19"/>
  <c r="BC1163" i="19" s="1"/>
  <c r="AL1163" i="19"/>
  <c r="AM1163" i="19"/>
  <c r="AN1163" i="19"/>
  <c r="AO1163" i="19"/>
  <c r="AP1163" i="19"/>
  <c r="AR1163" i="19"/>
  <c r="AS1163" i="19"/>
  <c r="AT1163" i="19"/>
  <c r="AU1163" i="19"/>
  <c r="AV1163" i="19"/>
  <c r="AW1163" i="19"/>
  <c r="AX1163" i="19"/>
  <c r="AY1163" i="19"/>
  <c r="BA1163" i="19"/>
  <c r="BD1163" i="19"/>
  <c r="BF1163" i="19"/>
  <c r="BG1163" i="19"/>
  <c r="BI1163" i="19"/>
  <c r="F1164" i="19"/>
  <c r="X1164" i="19" s="1"/>
  <c r="J1164" i="19"/>
  <c r="K1164" i="19"/>
  <c r="L1164" i="19"/>
  <c r="M1164" i="19"/>
  <c r="N1164" i="19"/>
  <c r="P1164" i="19"/>
  <c r="Q1164" i="19"/>
  <c r="R1164" i="19"/>
  <c r="S1164" i="19"/>
  <c r="T1164" i="19"/>
  <c r="U1164" i="19"/>
  <c r="V1164" i="19"/>
  <c r="W1164" i="19"/>
  <c r="Y1164" i="19"/>
  <c r="AB1164" i="19"/>
  <c r="AD1164" i="19"/>
  <c r="AE1164" i="19"/>
  <c r="AG1164" i="19"/>
  <c r="AH1164" i="19"/>
  <c r="AZ1164" i="19" s="1"/>
  <c r="AL1164" i="19"/>
  <c r="AM1164" i="19"/>
  <c r="AN1164" i="19"/>
  <c r="AO1164" i="19"/>
  <c r="AP1164" i="19"/>
  <c r="AR1164" i="19"/>
  <c r="AS1164" i="19"/>
  <c r="AT1164" i="19"/>
  <c r="AU1164" i="19"/>
  <c r="AV1164" i="19"/>
  <c r="AW1164" i="19"/>
  <c r="AX1164" i="19"/>
  <c r="AY1164" i="19"/>
  <c r="BA1164" i="19"/>
  <c r="BD1164" i="19"/>
  <c r="BF1164" i="19"/>
  <c r="BG1164" i="19"/>
  <c r="BI1164" i="19"/>
  <c r="F1165" i="19"/>
  <c r="AA1165" i="19" s="1"/>
  <c r="J1165" i="19"/>
  <c r="K1165" i="19"/>
  <c r="L1165" i="19"/>
  <c r="M1165" i="19"/>
  <c r="N1165" i="19"/>
  <c r="P1165" i="19"/>
  <c r="Q1165" i="19"/>
  <c r="R1165" i="19"/>
  <c r="S1165" i="19"/>
  <c r="T1165" i="19"/>
  <c r="U1165" i="19"/>
  <c r="V1165" i="19"/>
  <c r="W1165" i="19"/>
  <c r="Y1165" i="19"/>
  <c r="AB1165" i="19"/>
  <c r="AD1165" i="19"/>
  <c r="AE1165" i="19"/>
  <c r="AG1165" i="19"/>
  <c r="AH1165" i="19"/>
  <c r="BC1165" i="19" s="1"/>
  <c r="AL1165" i="19"/>
  <c r="AM1165" i="19"/>
  <c r="AN1165" i="19"/>
  <c r="AO1165" i="19"/>
  <c r="AP1165" i="19"/>
  <c r="AR1165" i="19"/>
  <c r="AS1165" i="19"/>
  <c r="AT1165" i="19"/>
  <c r="AU1165" i="19"/>
  <c r="AV1165" i="19"/>
  <c r="AW1165" i="19"/>
  <c r="AX1165" i="19"/>
  <c r="AY1165" i="19"/>
  <c r="BA1165" i="19"/>
  <c r="BD1165" i="19"/>
  <c r="BF1165" i="19"/>
  <c r="BG1165" i="19"/>
  <c r="BI1165" i="19"/>
  <c r="F1166" i="19"/>
  <c r="J1166" i="19"/>
  <c r="K1166" i="19"/>
  <c r="L1166" i="19"/>
  <c r="M1166" i="19"/>
  <c r="N1166" i="19"/>
  <c r="P1166" i="19"/>
  <c r="Q1166" i="19"/>
  <c r="R1166" i="19"/>
  <c r="S1166" i="19"/>
  <c r="T1166" i="19"/>
  <c r="U1166" i="19"/>
  <c r="V1166" i="19"/>
  <c r="W1166" i="19"/>
  <c r="Y1166" i="19"/>
  <c r="AB1166" i="19"/>
  <c r="AD1166" i="19"/>
  <c r="AE1166" i="19"/>
  <c r="AG1166" i="19"/>
  <c r="AH1166" i="19"/>
  <c r="BC1166" i="19" s="1"/>
  <c r="AL1166" i="19"/>
  <c r="AM1166" i="19"/>
  <c r="AN1166" i="19"/>
  <c r="AO1166" i="19"/>
  <c r="AP1166" i="19"/>
  <c r="AR1166" i="19"/>
  <c r="AS1166" i="19"/>
  <c r="AT1166" i="19"/>
  <c r="AU1166" i="19"/>
  <c r="AV1166" i="19"/>
  <c r="AW1166" i="19"/>
  <c r="AX1166" i="19"/>
  <c r="AY1166" i="19"/>
  <c r="BA1166" i="19"/>
  <c r="BD1166" i="19"/>
  <c r="BF1166" i="19"/>
  <c r="BG1166" i="19"/>
  <c r="BI1166" i="19"/>
  <c r="F1167" i="19"/>
  <c r="AA1167" i="19" s="1"/>
  <c r="J1167" i="19"/>
  <c r="K1167" i="19"/>
  <c r="L1167" i="19"/>
  <c r="M1167" i="19"/>
  <c r="N1167" i="19"/>
  <c r="P1167" i="19"/>
  <c r="Q1167" i="19"/>
  <c r="R1167" i="19"/>
  <c r="S1167" i="19"/>
  <c r="T1167" i="19"/>
  <c r="U1167" i="19"/>
  <c r="V1167" i="19"/>
  <c r="W1167" i="19"/>
  <c r="Y1167" i="19"/>
  <c r="AB1167" i="19"/>
  <c r="AD1167" i="19"/>
  <c r="AE1167" i="19"/>
  <c r="AG1167" i="19"/>
  <c r="AH1167" i="19"/>
  <c r="AL1167" i="19"/>
  <c r="AM1167" i="19"/>
  <c r="AN1167" i="19"/>
  <c r="AO1167" i="19"/>
  <c r="AP1167" i="19"/>
  <c r="AR1167" i="19"/>
  <c r="AS1167" i="19"/>
  <c r="AT1167" i="19"/>
  <c r="AU1167" i="19"/>
  <c r="AV1167" i="19"/>
  <c r="AW1167" i="19"/>
  <c r="AX1167" i="19"/>
  <c r="AY1167" i="19"/>
  <c r="BA1167" i="19"/>
  <c r="BD1167" i="19"/>
  <c r="BF1167" i="19"/>
  <c r="BG1167" i="19"/>
  <c r="BI1167" i="19"/>
  <c r="F1168" i="19"/>
  <c r="J1168" i="19"/>
  <c r="K1168" i="19"/>
  <c r="L1168" i="19"/>
  <c r="M1168" i="19"/>
  <c r="N1168" i="19"/>
  <c r="P1168" i="19"/>
  <c r="Q1168" i="19"/>
  <c r="R1168" i="19"/>
  <c r="S1168" i="19"/>
  <c r="T1168" i="19"/>
  <c r="U1168" i="19"/>
  <c r="V1168" i="19"/>
  <c r="W1168" i="19"/>
  <c r="Y1168" i="19"/>
  <c r="AB1168" i="19"/>
  <c r="AD1168" i="19"/>
  <c r="AE1168" i="19"/>
  <c r="AG1168" i="19"/>
  <c r="AH1168" i="19"/>
  <c r="AL1168" i="19"/>
  <c r="AM1168" i="19"/>
  <c r="AN1168" i="19"/>
  <c r="AO1168" i="19"/>
  <c r="AP1168" i="19"/>
  <c r="AR1168" i="19"/>
  <c r="AS1168" i="19"/>
  <c r="AT1168" i="19"/>
  <c r="AU1168" i="19"/>
  <c r="AV1168" i="19"/>
  <c r="AW1168" i="19"/>
  <c r="AX1168" i="19"/>
  <c r="AY1168" i="19"/>
  <c r="BA1168" i="19"/>
  <c r="BD1168" i="19"/>
  <c r="BF1168" i="19"/>
  <c r="BG1168" i="19"/>
  <c r="BI1168" i="19"/>
  <c r="F1169" i="19"/>
  <c r="AA1169" i="19" s="1"/>
  <c r="J1169" i="19"/>
  <c r="K1169" i="19"/>
  <c r="L1169" i="19"/>
  <c r="M1169" i="19"/>
  <c r="N1169" i="19"/>
  <c r="P1169" i="19"/>
  <c r="Q1169" i="19"/>
  <c r="R1169" i="19"/>
  <c r="S1169" i="19"/>
  <c r="T1169" i="19"/>
  <c r="U1169" i="19"/>
  <c r="V1169" i="19"/>
  <c r="W1169" i="19"/>
  <c r="Y1169" i="19"/>
  <c r="AB1169" i="19"/>
  <c r="AD1169" i="19"/>
  <c r="AE1169" i="19"/>
  <c r="AG1169" i="19"/>
  <c r="AH1169" i="19"/>
  <c r="BC1169" i="19" s="1"/>
  <c r="AL1169" i="19"/>
  <c r="AM1169" i="19"/>
  <c r="AN1169" i="19"/>
  <c r="AO1169" i="19"/>
  <c r="AP1169" i="19"/>
  <c r="AR1169" i="19"/>
  <c r="AS1169" i="19"/>
  <c r="AT1169" i="19"/>
  <c r="AU1169" i="19"/>
  <c r="AV1169" i="19"/>
  <c r="AW1169" i="19"/>
  <c r="AX1169" i="19"/>
  <c r="AY1169" i="19"/>
  <c r="BA1169" i="19"/>
  <c r="BD1169" i="19"/>
  <c r="BF1169" i="19"/>
  <c r="BG1169" i="19"/>
  <c r="BI1169" i="19"/>
  <c r="F1170" i="19"/>
  <c r="J1170" i="19"/>
  <c r="K1170" i="19"/>
  <c r="L1170" i="19"/>
  <c r="M1170" i="19"/>
  <c r="N1170" i="19"/>
  <c r="P1170" i="19"/>
  <c r="Q1170" i="19"/>
  <c r="R1170" i="19"/>
  <c r="S1170" i="19"/>
  <c r="T1170" i="19"/>
  <c r="U1170" i="19"/>
  <c r="V1170" i="19"/>
  <c r="W1170" i="19"/>
  <c r="Y1170" i="19"/>
  <c r="AB1170" i="19"/>
  <c r="AD1170" i="19"/>
  <c r="AE1170" i="19"/>
  <c r="AG1170" i="19"/>
  <c r="AH1170" i="19"/>
  <c r="AL1170" i="19"/>
  <c r="AM1170" i="19"/>
  <c r="AN1170" i="19"/>
  <c r="AO1170" i="19"/>
  <c r="AP1170" i="19"/>
  <c r="AR1170" i="19"/>
  <c r="AS1170" i="19"/>
  <c r="AT1170" i="19"/>
  <c r="AU1170" i="19"/>
  <c r="AV1170" i="19"/>
  <c r="AW1170" i="19"/>
  <c r="AX1170" i="19"/>
  <c r="AY1170" i="19"/>
  <c r="BA1170" i="19"/>
  <c r="BD1170" i="19"/>
  <c r="BF1170" i="19"/>
  <c r="BG1170" i="19"/>
  <c r="BI1170" i="19"/>
  <c r="F1171" i="19"/>
  <c r="J1171" i="19"/>
  <c r="K1171" i="19"/>
  <c r="L1171" i="19"/>
  <c r="M1171" i="19"/>
  <c r="N1171" i="19"/>
  <c r="P1171" i="19"/>
  <c r="Q1171" i="19"/>
  <c r="R1171" i="19"/>
  <c r="S1171" i="19"/>
  <c r="T1171" i="19"/>
  <c r="U1171" i="19"/>
  <c r="V1171" i="19"/>
  <c r="W1171" i="19"/>
  <c r="Y1171" i="19"/>
  <c r="AB1171" i="19"/>
  <c r="AD1171" i="19"/>
  <c r="AE1171" i="19"/>
  <c r="AG1171" i="19"/>
  <c r="AH1171" i="19"/>
  <c r="BC1171" i="19" s="1"/>
  <c r="AL1171" i="19"/>
  <c r="AM1171" i="19"/>
  <c r="AN1171" i="19"/>
  <c r="AO1171" i="19"/>
  <c r="AP1171" i="19"/>
  <c r="AR1171" i="19"/>
  <c r="AS1171" i="19"/>
  <c r="AT1171" i="19"/>
  <c r="AU1171" i="19"/>
  <c r="AV1171" i="19"/>
  <c r="AW1171" i="19"/>
  <c r="AX1171" i="19"/>
  <c r="AY1171" i="19"/>
  <c r="BA1171" i="19"/>
  <c r="BD1171" i="19"/>
  <c r="BF1171" i="19"/>
  <c r="BG1171" i="19"/>
  <c r="BI1171" i="19"/>
  <c r="F1172" i="19"/>
  <c r="X1172" i="19" s="1"/>
  <c r="J1172" i="19"/>
  <c r="K1172" i="19"/>
  <c r="L1172" i="19"/>
  <c r="M1172" i="19"/>
  <c r="N1172" i="19"/>
  <c r="P1172" i="19"/>
  <c r="Q1172" i="19"/>
  <c r="R1172" i="19"/>
  <c r="S1172" i="19"/>
  <c r="T1172" i="19"/>
  <c r="U1172" i="19"/>
  <c r="V1172" i="19"/>
  <c r="W1172" i="19"/>
  <c r="Y1172" i="19"/>
  <c r="AB1172" i="19"/>
  <c r="AD1172" i="19"/>
  <c r="AE1172" i="19"/>
  <c r="AG1172" i="19"/>
  <c r="AH1172" i="19"/>
  <c r="BC1172" i="19" s="1"/>
  <c r="AL1172" i="19"/>
  <c r="AM1172" i="19"/>
  <c r="AN1172" i="19"/>
  <c r="AO1172" i="19"/>
  <c r="AP1172" i="19"/>
  <c r="AR1172" i="19"/>
  <c r="AS1172" i="19"/>
  <c r="AT1172" i="19"/>
  <c r="AU1172" i="19"/>
  <c r="AV1172" i="19"/>
  <c r="AW1172" i="19"/>
  <c r="AX1172" i="19"/>
  <c r="AY1172" i="19"/>
  <c r="BA1172" i="19"/>
  <c r="BD1172" i="19"/>
  <c r="BF1172" i="19"/>
  <c r="BG1172" i="19"/>
  <c r="BI1172" i="19"/>
  <c r="F1173" i="19"/>
  <c r="J1173" i="19"/>
  <c r="K1173" i="19"/>
  <c r="L1173" i="19"/>
  <c r="M1173" i="19"/>
  <c r="N1173" i="19"/>
  <c r="P1173" i="19"/>
  <c r="Q1173" i="19"/>
  <c r="R1173" i="19"/>
  <c r="S1173" i="19"/>
  <c r="T1173" i="19"/>
  <c r="U1173" i="19"/>
  <c r="V1173" i="19"/>
  <c r="W1173" i="19"/>
  <c r="Y1173" i="19"/>
  <c r="AB1173" i="19"/>
  <c r="AD1173" i="19"/>
  <c r="AE1173" i="19"/>
  <c r="AG1173" i="19"/>
  <c r="AH1173" i="19"/>
  <c r="BC1173" i="19" s="1"/>
  <c r="AL1173" i="19"/>
  <c r="AM1173" i="19"/>
  <c r="AN1173" i="19"/>
  <c r="AO1173" i="19"/>
  <c r="AP1173" i="19"/>
  <c r="AR1173" i="19"/>
  <c r="AS1173" i="19"/>
  <c r="AT1173" i="19"/>
  <c r="AU1173" i="19"/>
  <c r="AV1173" i="19"/>
  <c r="AW1173" i="19"/>
  <c r="AX1173" i="19"/>
  <c r="AY1173" i="19"/>
  <c r="BA1173" i="19"/>
  <c r="BD1173" i="19"/>
  <c r="BF1173" i="19"/>
  <c r="BG1173" i="19"/>
  <c r="BI1173" i="19"/>
  <c r="F1174" i="19"/>
  <c r="X1174" i="19" s="1"/>
  <c r="J1174" i="19"/>
  <c r="K1174" i="19"/>
  <c r="L1174" i="19"/>
  <c r="M1174" i="19"/>
  <c r="N1174" i="19"/>
  <c r="P1174" i="19"/>
  <c r="Q1174" i="19"/>
  <c r="R1174" i="19"/>
  <c r="S1174" i="19"/>
  <c r="T1174" i="19"/>
  <c r="U1174" i="19"/>
  <c r="V1174" i="19"/>
  <c r="W1174" i="19"/>
  <c r="Y1174" i="19"/>
  <c r="AB1174" i="19"/>
  <c r="AD1174" i="19"/>
  <c r="AE1174" i="19"/>
  <c r="AG1174" i="19"/>
  <c r="AH1174" i="19"/>
  <c r="BC1174" i="19" s="1"/>
  <c r="AL1174" i="19"/>
  <c r="AM1174" i="19"/>
  <c r="AN1174" i="19"/>
  <c r="AO1174" i="19"/>
  <c r="AP1174" i="19"/>
  <c r="AR1174" i="19"/>
  <c r="AS1174" i="19"/>
  <c r="AT1174" i="19"/>
  <c r="AU1174" i="19"/>
  <c r="AV1174" i="19"/>
  <c r="AW1174" i="19"/>
  <c r="AX1174" i="19"/>
  <c r="AY1174" i="19"/>
  <c r="BA1174" i="19"/>
  <c r="BD1174" i="19"/>
  <c r="BF1174" i="19"/>
  <c r="BG1174" i="19"/>
  <c r="BI1174" i="19"/>
  <c r="F1175" i="19"/>
  <c r="AA1175" i="19" s="1"/>
  <c r="J1175" i="19"/>
  <c r="K1175" i="19"/>
  <c r="L1175" i="19"/>
  <c r="M1175" i="19"/>
  <c r="N1175" i="19"/>
  <c r="P1175" i="19"/>
  <c r="Q1175" i="19"/>
  <c r="R1175" i="19"/>
  <c r="S1175" i="19"/>
  <c r="T1175" i="19"/>
  <c r="U1175" i="19"/>
  <c r="V1175" i="19"/>
  <c r="W1175" i="19"/>
  <c r="Y1175" i="19"/>
  <c r="AB1175" i="19"/>
  <c r="AD1175" i="19"/>
  <c r="AE1175" i="19"/>
  <c r="AG1175" i="19"/>
  <c r="AH1175" i="19"/>
  <c r="BC1175" i="19" s="1"/>
  <c r="AL1175" i="19"/>
  <c r="AM1175" i="19"/>
  <c r="AN1175" i="19"/>
  <c r="AO1175" i="19"/>
  <c r="AP1175" i="19"/>
  <c r="AR1175" i="19"/>
  <c r="AS1175" i="19"/>
  <c r="AT1175" i="19"/>
  <c r="AU1175" i="19"/>
  <c r="AV1175" i="19"/>
  <c r="AW1175" i="19"/>
  <c r="AX1175" i="19"/>
  <c r="AY1175" i="19"/>
  <c r="BA1175" i="19"/>
  <c r="BD1175" i="19"/>
  <c r="BF1175" i="19"/>
  <c r="BG1175" i="19"/>
  <c r="BI1175" i="19"/>
  <c r="F1176" i="19"/>
  <c r="X1176" i="19" s="1"/>
  <c r="J1176" i="19"/>
  <c r="K1176" i="19"/>
  <c r="L1176" i="19"/>
  <c r="M1176" i="19"/>
  <c r="N1176" i="19"/>
  <c r="P1176" i="19"/>
  <c r="Q1176" i="19"/>
  <c r="R1176" i="19"/>
  <c r="S1176" i="19"/>
  <c r="T1176" i="19"/>
  <c r="U1176" i="19"/>
  <c r="V1176" i="19"/>
  <c r="W1176" i="19"/>
  <c r="Y1176" i="19"/>
  <c r="AB1176" i="19"/>
  <c r="AD1176" i="19"/>
  <c r="AE1176" i="19"/>
  <c r="AG1176" i="19"/>
  <c r="AH1176" i="19"/>
  <c r="BC1176" i="19" s="1"/>
  <c r="AL1176" i="19"/>
  <c r="AM1176" i="19"/>
  <c r="AN1176" i="19"/>
  <c r="AO1176" i="19"/>
  <c r="AP1176" i="19"/>
  <c r="AR1176" i="19"/>
  <c r="AS1176" i="19"/>
  <c r="AT1176" i="19"/>
  <c r="AU1176" i="19"/>
  <c r="AV1176" i="19"/>
  <c r="AW1176" i="19"/>
  <c r="AX1176" i="19"/>
  <c r="AY1176" i="19"/>
  <c r="BA1176" i="19"/>
  <c r="BD1176" i="19"/>
  <c r="BF1176" i="19"/>
  <c r="BG1176" i="19"/>
  <c r="BI1176" i="19"/>
  <c r="F1177" i="19"/>
  <c r="AA1177" i="19" s="1"/>
  <c r="J1177" i="19"/>
  <c r="K1177" i="19"/>
  <c r="L1177" i="19"/>
  <c r="M1177" i="19"/>
  <c r="N1177" i="19"/>
  <c r="P1177" i="19"/>
  <c r="Q1177" i="19"/>
  <c r="R1177" i="19"/>
  <c r="S1177" i="19"/>
  <c r="T1177" i="19"/>
  <c r="U1177" i="19"/>
  <c r="V1177" i="19"/>
  <c r="W1177" i="19"/>
  <c r="Y1177" i="19"/>
  <c r="AB1177" i="19"/>
  <c r="AD1177" i="19"/>
  <c r="AE1177" i="19"/>
  <c r="AG1177" i="19"/>
  <c r="AH1177" i="19"/>
  <c r="AZ1177" i="19" s="1"/>
  <c r="AL1177" i="19"/>
  <c r="AM1177" i="19"/>
  <c r="AN1177" i="19"/>
  <c r="AO1177" i="19"/>
  <c r="AP1177" i="19"/>
  <c r="AR1177" i="19"/>
  <c r="AS1177" i="19"/>
  <c r="AT1177" i="19"/>
  <c r="AU1177" i="19"/>
  <c r="AV1177" i="19"/>
  <c r="AW1177" i="19"/>
  <c r="AX1177" i="19"/>
  <c r="AY1177" i="19"/>
  <c r="BA1177" i="19"/>
  <c r="BD1177" i="19"/>
  <c r="BF1177" i="19"/>
  <c r="BG1177" i="19"/>
  <c r="BI1177" i="19"/>
  <c r="F1178" i="19"/>
  <c r="X1178" i="19" s="1"/>
  <c r="J1178" i="19"/>
  <c r="K1178" i="19"/>
  <c r="L1178" i="19"/>
  <c r="M1178" i="19"/>
  <c r="N1178" i="19"/>
  <c r="P1178" i="19"/>
  <c r="Q1178" i="19"/>
  <c r="R1178" i="19"/>
  <c r="S1178" i="19"/>
  <c r="T1178" i="19"/>
  <c r="U1178" i="19"/>
  <c r="V1178" i="19"/>
  <c r="W1178" i="19"/>
  <c r="Y1178" i="19"/>
  <c r="AB1178" i="19"/>
  <c r="AD1178" i="19"/>
  <c r="AE1178" i="19"/>
  <c r="AG1178" i="19"/>
  <c r="AH1178" i="19"/>
  <c r="BC1178" i="19" s="1"/>
  <c r="AL1178" i="19"/>
  <c r="AM1178" i="19"/>
  <c r="AN1178" i="19"/>
  <c r="AO1178" i="19"/>
  <c r="AP1178" i="19"/>
  <c r="AR1178" i="19"/>
  <c r="AS1178" i="19"/>
  <c r="AT1178" i="19"/>
  <c r="AU1178" i="19"/>
  <c r="AV1178" i="19"/>
  <c r="AW1178" i="19"/>
  <c r="AX1178" i="19"/>
  <c r="AY1178" i="19"/>
  <c r="BA1178" i="19"/>
  <c r="BD1178" i="19"/>
  <c r="BF1178" i="19"/>
  <c r="BG1178" i="19"/>
  <c r="BI1178" i="19"/>
  <c r="F1179" i="19"/>
  <c r="AA1179" i="19" s="1"/>
  <c r="J1179" i="19"/>
  <c r="K1179" i="19"/>
  <c r="L1179" i="19"/>
  <c r="M1179" i="19"/>
  <c r="N1179" i="19"/>
  <c r="P1179" i="19"/>
  <c r="Q1179" i="19"/>
  <c r="R1179" i="19"/>
  <c r="S1179" i="19"/>
  <c r="T1179" i="19"/>
  <c r="U1179" i="19"/>
  <c r="V1179" i="19"/>
  <c r="W1179" i="19"/>
  <c r="Y1179" i="19"/>
  <c r="AB1179" i="19"/>
  <c r="AD1179" i="19"/>
  <c r="AE1179" i="19"/>
  <c r="AG1179" i="19"/>
  <c r="AH1179" i="19"/>
  <c r="AZ1179" i="19" s="1"/>
  <c r="AL1179" i="19"/>
  <c r="AM1179" i="19"/>
  <c r="AN1179" i="19"/>
  <c r="AO1179" i="19"/>
  <c r="AP1179" i="19"/>
  <c r="AR1179" i="19"/>
  <c r="AS1179" i="19"/>
  <c r="AT1179" i="19"/>
  <c r="AU1179" i="19"/>
  <c r="AV1179" i="19"/>
  <c r="AW1179" i="19"/>
  <c r="AX1179" i="19"/>
  <c r="AY1179" i="19"/>
  <c r="BA1179" i="19"/>
  <c r="BD1179" i="19"/>
  <c r="BF1179" i="19"/>
  <c r="BG1179" i="19"/>
  <c r="BI1179" i="19"/>
  <c r="F1180" i="19"/>
  <c r="J1180" i="19"/>
  <c r="K1180" i="19"/>
  <c r="L1180" i="19"/>
  <c r="M1180" i="19"/>
  <c r="N1180" i="19"/>
  <c r="P1180" i="19"/>
  <c r="Q1180" i="19"/>
  <c r="R1180" i="19"/>
  <c r="S1180" i="19"/>
  <c r="T1180" i="19"/>
  <c r="U1180" i="19"/>
  <c r="V1180" i="19"/>
  <c r="W1180" i="19"/>
  <c r="Y1180" i="19"/>
  <c r="AB1180" i="19"/>
  <c r="AD1180" i="19"/>
  <c r="AE1180" i="19"/>
  <c r="AG1180" i="19"/>
  <c r="AH1180" i="19"/>
  <c r="BC1180" i="19" s="1"/>
  <c r="AL1180" i="19"/>
  <c r="AM1180" i="19"/>
  <c r="AN1180" i="19"/>
  <c r="AO1180" i="19"/>
  <c r="AP1180" i="19"/>
  <c r="AR1180" i="19"/>
  <c r="AS1180" i="19"/>
  <c r="AT1180" i="19"/>
  <c r="AU1180" i="19"/>
  <c r="AV1180" i="19"/>
  <c r="AW1180" i="19"/>
  <c r="AX1180" i="19"/>
  <c r="AY1180" i="19"/>
  <c r="BA1180" i="19"/>
  <c r="BD1180" i="19"/>
  <c r="BF1180" i="19"/>
  <c r="BG1180" i="19"/>
  <c r="BI1180" i="19"/>
  <c r="F1181" i="19"/>
  <c r="AA1181" i="19" s="1"/>
  <c r="J1181" i="19"/>
  <c r="K1181" i="19"/>
  <c r="L1181" i="19"/>
  <c r="M1181" i="19"/>
  <c r="N1181" i="19"/>
  <c r="P1181" i="19"/>
  <c r="Q1181" i="19"/>
  <c r="R1181" i="19"/>
  <c r="S1181" i="19"/>
  <c r="T1181" i="19"/>
  <c r="U1181" i="19"/>
  <c r="V1181" i="19"/>
  <c r="W1181" i="19"/>
  <c r="Y1181" i="19"/>
  <c r="AB1181" i="19"/>
  <c r="AD1181" i="19"/>
  <c r="AE1181" i="19"/>
  <c r="AG1181" i="19"/>
  <c r="AH1181" i="19"/>
  <c r="BC1181" i="19" s="1"/>
  <c r="AL1181" i="19"/>
  <c r="AM1181" i="19"/>
  <c r="AN1181" i="19"/>
  <c r="AO1181" i="19"/>
  <c r="AP1181" i="19"/>
  <c r="AR1181" i="19"/>
  <c r="AS1181" i="19"/>
  <c r="AT1181" i="19"/>
  <c r="AU1181" i="19"/>
  <c r="AV1181" i="19"/>
  <c r="AW1181" i="19"/>
  <c r="AX1181" i="19"/>
  <c r="AY1181" i="19"/>
  <c r="BA1181" i="19"/>
  <c r="BD1181" i="19"/>
  <c r="BF1181" i="19"/>
  <c r="BG1181" i="19"/>
  <c r="BI1181" i="19"/>
  <c r="F1182" i="19"/>
  <c r="X1182" i="19" s="1"/>
  <c r="J1182" i="19"/>
  <c r="K1182" i="19"/>
  <c r="L1182" i="19"/>
  <c r="M1182" i="19"/>
  <c r="N1182" i="19"/>
  <c r="P1182" i="19"/>
  <c r="Q1182" i="19"/>
  <c r="R1182" i="19"/>
  <c r="S1182" i="19"/>
  <c r="T1182" i="19"/>
  <c r="U1182" i="19"/>
  <c r="V1182" i="19"/>
  <c r="W1182" i="19"/>
  <c r="Y1182" i="19"/>
  <c r="AB1182" i="19"/>
  <c r="AD1182" i="19"/>
  <c r="AE1182" i="19"/>
  <c r="AG1182" i="19"/>
  <c r="AH1182" i="19"/>
  <c r="BC1182" i="19" s="1"/>
  <c r="AL1182" i="19"/>
  <c r="AM1182" i="19"/>
  <c r="AN1182" i="19"/>
  <c r="AO1182" i="19"/>
  <c r="AP1182" i="19"/>
  <c r="AR1182" i="19"/>
  <c r="AS1182" i="19"/>
  <c r="AT1182" i="19"/>
  <c r="AU1182" i="19"/>
  <c r="AV1182" i="19"/>
  <c r="AW1182" i="19"/>
  <c r="AX1182" i="19"/>
  <c r="AY1182" i="19"/>
  <c r="BA1182" i="19"/>
  <c r="BD1182" i="19"/>
  <c r="BF1182" i="19"/>
  <c r="BG1182" i="19"/>
  <c r="BI1182" i="19"/>
  <c r="F1183" i="19"/>
  <c r="AA1183" i="19" s="1"/>
  <c r="J1183" i="19"/>
  <c r="K1183" i="19"/>
  <c r="L1183" i="19"/>
  <c r="M1183" i="19"/>
  <c r="N1183" i="19"/>
  <c r="P1183" i="19"/>
  <c r="Q1183" i="19"/>
  <c r="R1183" i="19"/>
  <c r="S1183" i="19"/>
  <c r="T1183" i="19"/>
  <c r="U1183" i="19"/>
  <c r="V1183" i="19"/>
  <c r="W1183" i="19"/>
  <c r="Y1183" i="19"/>
  <c r="AB1183" i="19"/>
  <c r="AD1183" i="19"/>
  <c r="AE1183" i="19"/>
  <c r="AG1183" i="19"/>
  <c r="AH1183" i="19"/>
  <c r="AL1183" i="19"/>
  <c r="AM1183" i="19"/>
  <c r="AN1183" i="19"/>
  <c r="AO1183" i="19"/>
  <c r="AP1183" i="19"/>
  <c r="AR1183" i="19"/>
  <c r="AS1183" i="19"/>
  <c r="AT1183" i="19"/>
  <c r="AU1183" i="19"/>
  <c r="AV1183" i="19"/>
  <c r="AW1183" i="19"/>
  <c r="AX1183" i="19"/>
  <c r="AY1183" i="19"/>
  <c r="BA1183" i="19"/>
  <c r="BD1183" i="19"/>
  <c r="BF1183" i="19"/>
  <c r="BG1183" i="19"/>
  <c r="BI1183" i="19"/>
  <c r="F1184" i="19"/>
  <c r="AA1184" i="19" s="1"/>
  <c r="J1184" i="19"/>
  <c r="K1184" i="19"/>
  <c r="L1184" i="19"/>
  <c r="M1184" i="19"/>
  <c r="N1184" i="19"/>
  <c r="P1184" i="19"/>
  <c r="Q1184" i="19"/>
  <c r="R1184" i="19"/>
  <c r="S1184" i="19"/>
  <c r="T1184" i="19"/>
  <c r="U1184" i="19"/>
  <c r="V1184" i="19"/>
  <c r="W1184" i="19"/>
  <c r="Y1184" i="19"/>
  <c r="AB1184" i="19"/>
  <c r="AD1184" i="19"/>
  <c r="AE1184" i="19"/>
  <c r="AG1184" i="19"/>
  <c r="AH1184" i="19"/>
  <c r="BC1184" i="19" s="1"/>
  <c r="AL1184" i="19"/>
  <c r="AM1184" i="19"/>
  <c r="AN1184" i="19"/>
  <c r="AO1184" i="19"/>
  <c r="AP1184" i="19"/>
  <c r="AR1184" i="19"/>
  <c r="AS1184" i="19"/>
  <c r="AT1184" i="19"/>
  <c r="AU1184" i="19"/>
  <c r="AV1184" i="19"/>
  <c r="AW1184" i="19"/>
  <c r="AX1184" i="19"/>
  <c r="AY1184" i="19"/>
  <c r="BA1184" i="19"/>
  <c r="BD1184" i="19"/>
  <c r="BF1184" i="19"/>
  <c r="BG1184" i="19"/>
  <c r="BI1184" i="19"/>
  <c r="F1185" i="19"/>
  <c r="AA1185" i="19" s="1"/>
  <c r="J1185" i="19"/>
  <c r="K1185" i="19"/>
  <c r="L1185" i="19"/>
  <c r="M1185" i="19"/>
  <c r="N1185" i="19"/>
  <c r="P1185" i="19"/>
  <c r="Q1185" i="19"/>
  <c r="R1185" i="19"/>
  <c r="S1185" i="19"/>
  <c r="T1185" i="19"/>
  <c r="U1185" i="19"/>
  <c r="V1185" i="19"/>
  <c r="W1185" i="19"/>
  <c r="Y1185" i="19"/>
  <c r="AB1185" i="19"/>
  <c r="AD1185" i="19"/>
  <c r="AE1185" i="19"/>
  <c r="AG1185" i="19"/>
  <c r="AH1185" i="19"/>
  <c r="BC1185" i="19" s="1"/>
  <c r="AL1185" i="19"/>
  <c r="AM1185" i="19"/>
  <c r="AN1185" i="19"/>
  <c r="AO1185" i="19"/>
  <c r="AP1185" i="19"/>
  <c r="AR1185" i="19"/>
  <c r="AS1185" i="19"/>
  <c r="AT1185" i="19"/>
  <c r="AU1185" i="19"/>
  <c r="AV1185" i="19"/>
  <c r="AW1185" i="19"/>
  <c r="AX1185" i="19"/>
  <c r="AY1185" i="19"/>
  <c r="BA1185" i="19"/>
  <c r="BD1185" i="19"/>
  <c r="BF1185" i="19"/>
  <c r="BG1185" i="19"/>
  <c r="BI1185" i="19"/>
  <c r="F1186" i="19"/>
  <c r="X1186" i="19" s="1"/>
  <c r="J1186" i="19"/>
  <c r="K1186" i="19"/>
  <c r="L1186" i="19"/>
  <c r="M1186" i="19"/>
  <c r="N1186" i="19"/>
  <c r="P1186" i="19"/>
  <c r="Q1186" i="19"/>
  <c r="R1186" i="19"/>
  <c r="S1186" i="19"/>
  <c r="T1186" i="19"/>
  <c r="U1186" i="19"/>
  <c r="V1186" i="19"/>
  <c r="W1186" i="19"/>
  <c r="Y1186" i="19"/>
  <c r="AB1186" i="19"/>
  <c r="AD1186" i="19"/>
  <c r="AE1186" i="19"/>
  <c r="AG1186" i="19"/>
  <c r="AH1186" i="19"/>
  <c r="BC1186" i="19" s="1"/>
  <c r="AL1186" i="19"/>
  <c r="AM1186" i="19"/>
  <c r="AN1186" i="19"/>
  <c r="AO1186" i="19"/>
  <c r="AP1186" i="19"/>
  <c r="AR1186" i="19"/>
  <c r="AS1186" i="19"/>
  <c r="AT1186" i="19"/>
  <c r="AU1186" i="19"/>
  <c r="AV1186" i="19"/>
  <c r="AW1186" i="19"/>
  <c r="AX1186" i="19"/>
  <c r="AY1186" i="19"/>
  <c r="BA1186" i="19"/>
  <c r="BD1186" i="19"/>
  <c r="BF1186" i="19"/>
  <c r="BG1186" i="19"/>
  <c r="BI1186" i="19"/>
  <c r="F1187" i="19"/>
  <c r="AA1187" i="19" s="1"/>
  <c r="J1187" i="19"/>
  <c r="K1187" i="19"/>
  <c r="L1187" i="19"/>
  <c r="M1187" i="19"/>
  <c r="N1187" i="19"/>
  <c r="P1187" i="19"/>
  <c r="Q1187" i="19"/>
  <c r="R1187" i="19"/>
  <c r="S1187" i="19"/>
  <c r="T1187" i="19"/>
  <c r="U1187" i="19"/>
  <c r="V1187" i="19"/>
  <c r="W1187" i="19"/>
  <c r="Y1187" i="19"/>
  <c r="AB1187" i="19"/>
  <c r="AD1187" i="19"/>
  <c r="AE1187" i="19"/>
  <c r="AG1187" i="19"/>
  <c r="AH1187" i="19"/>
  <c r="AZ1187" i="19" s="1"/>
  <c r="AL1187" i="19"/>
  <c r="AM1187" i="19"/>
  <c r="AN1187" i="19"/>
  <c r="AO1187" i="19"/>
  <c r="AP1187" i="19"/>
  <c r="AR1187" i="19"/>
  <c r="AS1187" i="19"/>
  <c r="AT1187" i="19"/>
  <c r="AU1187" i="19"/>
  <c r="AV1187" i="19"/>
  <c r="AW1187" i="19"/>
  <c r="AX1187" i="19"/>
  <c r="AY1187" i="19"/>
  <c r="BA1187" i="19"/>
  <c r="BD1187" i="19"/>
  <c r="BF1187" i="19"/>
  <c r="BG1187" i="19"/>
  <c r="BI1187" i="19"/>
  <c r="F1188" i="19"/>
  <c r="AA1188" i="19" s="1"/>
  <c r="J1188" i="19"/>
  <c r="K1188" i="19"/>
  <c r="L1188" i="19"/>
  <c r="M1188" i="19"/>
  <c r="N1188" i="19"/>
  <c r="P1188" i="19"/>
  <c r="Q1188" i="19"/>
  <c r="R1188" i="19"/>
  <c r="S1188" i="19"/>
  <c r="T1188" i="19"/>
  <c r="U1188" i="19"/>
  <c r="V1188" i="19"/>
  <c r="W1188" i="19"/>
  <c r="Y1188" i="19"/>
  <c r="AB1188" i="19"/>
  <c r="AD1188" i="19"/>
  <c r="AE1188" i="19"/>
  <c r="AG1188" i="19"/>
  <c r="AH1188" i="19"/>
  <c r="BC1188" i="19" s="1"/>
  <c r="AL1188" i="19"/>
  <c r="AM1188" i="19"/>
  <c r="AN1188" i="19"/>
  <c r="AO1188" i="19"/>
  <c r="AP1188" i="19"/>
  <c r="AR1188" i="19"/>
  <c r="AS1188" i="19"/>
  <c r="AT1188" i="19"/>
  <c r="AU1188" i="19"/>
  <c r="AV1188" i="19"/>
  <c r="AW1188" i="19"/>
  <c r="AX1188" i="19"/>
  <c r="AY1188" i="19"/>
  <c r="BA1188" i="19"/>
  <c r="BD1188" i="19"/>
  <c r="BF1188" i="19"/>
  <c r="BG1188" i="19"/>
  <c r="BI1188" i="19"/>
  <c r="F1189" i="19"/>
  <c r="AA1189" i="19" s="1"/>
  <c r="J1189" i="19"/>
  <c r="K1189" i="19"/>
  <c r="L1189" i="19"/>
  <c r="M1189" i="19"/>
  <c r="N1189" i="19"/>
  <c r="P1189" i="19"/>
  <c r="Q1189" i="19"/>
  <c r="R1189" i="19"/>
  <c r="S1189" i="19"/>
  <c r="T1189" i="19"/>
  <c r="U1189" i="19"/>
  <c r="V1189" i="19"/>
  <c r="W1189" i="19"/>
  <c r="Y1189" i="19"/>
  <c r="AB1189" i="19"/>
  <c r="AD1189" i="19"/>
  <c r="AE1189" i="19"/>
  <c r="AG1189" i="19"/>
  <c r="AH1189" i="19"/>
  <c r="BC1189" i="19" s="1"/>
  <c r="AL1189" i="19"/>
  <c r="AM1189" i="19"/>
  <c r="AN1189" i="19"/>
  <c r="AO1189" i="19"/>
  <c r="AP1189" i="19"/>
  <c r="AR1189" i="19"/>
  <c r="AS1189" i="19"/>
  <c r="AT1189" i="19"/>
  <c r="AU1189" i="19"/>
  <c r="AV1189" i="19"/>
  <c r="AW1189" i="19"/>
  <c r="AX1189" i="19"/>
  <c r="AY1189" i="19"/>
  <c r="BA1189" i="19"/>
  <c r="BD1189" i="19"/>
  <c r="BF1189" i="19"/>
  <c r="BG1189" i="19"/>
  <c r="BI1189" i="19"/>
  <c r="F1190" i="19"/>
  <c r="J1190" i="19"/>
  <c r="K1190" i="19"/>
  <c r="L1190" i="19"/>
  <c r="M1190" i="19"/>
  <c r="N1190" i="19"/>
  <c r="P1190" i="19"/>
  <c r="Q1190" i="19"/>
  <c r="R1190" i="19"/>
  <c r="S1190" i="19"/>
  <c r="T1190" i="19"/>
  <c r="U1190" i="19"/>
  <c r="V1190" i="19"/>
  <c r="W1190" i="19"/>
  <c r="Y1190" i="19"/>
  <c r="AB1190" i="19"/>
  <c r="AD1190" i="19"/>
  <c r="AE1190" i="19"/>
  <c r="AG1190" i="19"/>
  <c r="AH1190" i="19"/>
  <c r="BC1190" i="19" s="1"/>
  <c r="AL1190" i="19"/>
  <c r="AM1190" i="19"/>
  <c r="AN1190" i="19"/>
  <c r="AO1190" i="19"/>
  <c r="AP1190" i="19"/>
  <c r="AR1190" i="19"/>
  <c r="AS1190" i="19"/>
  <c r="AT1190" i="19"/>
  <c r="AU1190" i="19"/>
  <c r="AV1190" i="19"/>
  <c r="AW1190" i="19"/>
  <c r="AX1190" i="19"/>
  <c r="AY1190" i="19"/>
  <c r="BA1190" i="19"/>
  <c r="BD1190" i="19"/>
  <c r="BF1190" i="19"/>
  <c r="BG1190" i="19"/>
  <c r="BI1190" i="19"/>
  <c r="F1191" i="19"/>
  <c r="J1191" i="19"/>
  <c r="K1191" i="19"/>
  <c r="L1191" i="19"/>
  <c r="M1191" i="19"/>
  <c r="N1191" i="19"/>
  <c r="P1191" i="19"/>
  <c r="Q1191" i="19"/>
  <c r="R1191" i="19"/>
  <c r="S1191" i="19"/>
  <c r="T1191" i="19"/>
  <c r="U1191" i="19"/>
  <c r="V1191" i="19"/>
  <c r="W1191" i="19"/>
  <c r="Y1191" i="19"/>
  <c r="AB1191" i="19"/>
  <c r="AD1191" i="19"/>
  <c r="AE1191" i="19"/>
  <c r="AG1191" i="19"/>
  <c r="AH1191" i="19"/>
  <c r="AZ1191" i="19" s="1"/>
  <c r="AL1191" i="19"/>
  <c r="AM1191" i="19"/>
  <c r="AN1191" i="19"/>
  <c r="AO1191" i="19"/>
  <c r="AP1191" i="19"/>
  <c r="AR1191" i="19"/>
  <c r="AS1191" i="19"/>
  <c r="AT1191" i="19"/>
  <c r="AU1191" i="19"/>
  <c r="AV1191" i="19"/>
  <c r="AW1191" i="19"/>
  <c r="AX1191" i="19"/>
  <c r="AY1191" i="19"/>
  <c r="BA1191" i="19"/>
  <c r="BD1191" i="19"/>
  <c r="BF1191" i="19"/>
  <c r="BG1191" i="19"/>
  <c r="BI1191" i="19"/>
  <c r="F1192" i="19"/>
  <c r="X1192" i="19" s="1"/>
  <c r="J1192" i="19"/>
  <c r="K1192" i="19"/>
  <c r="L1192" i="19"/>
  <c r="M1192" i="19"/>
  <c r="N1192" i="19"/>
  <c r="P1192" i="19"/>
  <c r="Q1192" i="19"/>
  <c r="R1192" i="19"/>
  <c r="S1192" i="19"/>
  <c r="T1192" i="19"/>
  <c r="U1192" i="19"/>
  <c r="V1192" i="19"/>
  <c r="W1192" i="19"/>
  <c r="Y1192" i="19"/>
  <c r="AB1192" i="19"/>
  <c r="AD1192" i="19"/>
  <c r="AE1192" i="19"/>
  <c r="AG1192" i="19"/>
  <c r="AH1192" i="19"/>
  <c r="BC1192" i="19" s="1"/>
  <c r="AL1192" i="19"/>
  <c r="AM1192" i="19"/>
  <c r="AN1192" i="19"/>
  <c r="AO1192" i="19"/>
  <c r="AP1192" i="19"/>
  <c r="AR1192" i="19"/>
  <c r="AS1192" i="19"/>
  <c r="AT1192" i="19"/>
  <c r="AU1192" i="19"/>
  <c r="AV1192" i="19"/>
  <c r="AW1192" i="19"/>
  <c r="AX1192" i="19"/>
  <c r="AY1192" i="19"/>
  <c r="BA1192" i="19"/>
  <c r="BD1192" i="19"/>
  <c r="BF1192" i="19"/>
  <c r="BG1192" i="19"/>
  <c r="BI1192" i="19"/>
  <c r="F1193" i="19"/>
  <c r="AA1193" i="19" s="1"/>
  <c r="J1193" i="19"/>
  <c r="K1193" i="19"/>
  <c r="L1193" i="19"/>
  <c r="M1193" i="19"/>
  <c r="N1193" i="19"/>
  <c r="P1193" i="19"/>
  <c r="Q1193" i="19"/>
  <c r="R1193" i="19"/>
  <c r="S1193" i="19"/>
  <c r="T1193" i="19"/>
  <c r="U1193" i="19"/>
  <c r="V1193" i="19"/>
  <c r="W1193" i="19"/>
  <c r="Y1193" i="19"/>
  <c r="AB1193" i="19"/>
  <c r="AD1193" i="19"/>
  <c r="AE1193" i="19"/>
  <c r="AG1193" i="19"/>
  <c r="AH1193" i="19"/>
  <c r="AZ1193" i="19" s="1"/>
  <c r="AL1193" i="19"/>
  <c r="AM1193" i="19"/>
  <c r="AN1193" i="19"/>
  <c r="AO1193" i="19"/>
  <c r="AP1193" i="19"/>
  <c r="AR1193" i="19"/>
  <c r="AS1193" i="19"/>
  <c r="AT1193" i="19"/>
  <c r="AU1193" i="19"/>
  <c r="AV1193" i="19"/>
  <c r="AW1193" i="19"/>
  <c r="AX1193" i="19"/>
  <c r="AY1193" i="19"/>
  <c r="BA1193" i="19"/>
  <c r="BD1193" i="19"/>
  <c r="BF1193" i="19"/>
  <c r="BG1193" i="19"/>
  <c r="BI1193" i="19"/>
  <c r="F1194" i="19"/>
  <c r="AA1194" i="19" s="1"/>
  <c r="J1194" i="19"/>
  <c r="K1194" i="19"/>
  <c r="L1194" i="19"/>
  <c r="M1194" i="19"/>
  <c r="N1194" i="19"/>
  <c r="P1194" i="19"/>
  <c r="Q1194" i="19"/>
  <c r="R1194" i="19"/>
  <c r="S1194" i="19"/>
  <c r="T1194" i="19"/>
  <c r="U1194" i="19"/>
  <c r="V1194" i="19"/>
  <c r="W1194" i="19"/>
  <c r="Y1194" i="19"/>
  <c r="AB1194" i="19"/>
  <c r="AD1194" i="19"/>
  <c r="AE1194" i="19"/>
  <c r="AG1194" i="19"/>
  <c r="AH1194" i="19"/>
  <c r="BC1194" i="19" s="1"/>
  <c r="AL1194" i="19"/>
  <c r="AM1194" i="19"/>
  <c r="AN1194" i="19"/>
  <c r="AO1194" i="19"/>
  <c r="AP1194" i="19"/>
  <c r="AR1194" i="19"/>
  <c r="AS1194" i="19"/>
  <c r="AT1194" i="19"/>
  <c r="AU1194" i="19"/>
  <c r="AV1194" i="19"/>
  <c r="AW1194" i="19"/>
  <c r="AX1194" i="19"/>
  <c r="AY1194" i="19"/>
  <c r="BA1194" i="19"/>
  <c r="BD1194" i="19"/>
  <c r="BF1194" i="19"/>
  <c r="BG1194" i="19"/>
  <c r="BI1194" i="19"/>
  <c r="F1195" i="19"/>
  <c r="AA1195" i="19" s="1"/>
  <c r="J1195" i="19"/>
  <c r="K1195" i="19"/>
  <c r="L1195" i="19"/>
  <c r="M1195" i="19"/>
  <c r="N1195" i="19"/>
  <c r="P1195" i="19"/>
  <c r="Q1195" i="19"/>
  <c r="R1195" i="19"/>
  <c r="S1195" i="19"/>
  <c r="T1195" i="19"/>
  <c r="U1195" i="19"/>
  <c r="V1195" i="19"/>
  <c r="W1195" i="19"/>
  <c r="Y1195" i="19"/>
  <c r="AB1195" i="19"/>
  <c r="AD1195" i="19"/>
  <c r="AE1195" i="19"/>
  <c r="AG1195" i="19"/>
  <c r="AH1195" i="19"/>
  <c r="BC1195" i="19" s="1"/>
  <c r="AL1195" i="19"/>
  <c r="AM1195" i="19"/>
  <c r="AN1195" i="19"/>
  <c r="AO1195" i="19"/>
  <c r="AP1195" i="19"/>
  <c r="AR1195" i="19"/>
  <c r="AS1195" i="19"/>
  <c r="AT1195" i="19"/>
  <c r="AU1195" i="19"/>
  <c r="AV1195" i="19"/>
  <c r="AW1195" i="19"/>
  <c r="AX1195" i="19"/>
  <c r="AY1195" i="19"/>
  <c r="BA1195" i="19"/>
  <c r="BD1195" i="19"/>
  <c r="BF1195" i="19"/>
  <c r="BG1195" i="19"/>
  <c r="BI1195" i="19"/>
  <c r="F1196" i="19"/>
  <c r="X1196" i="19" s="1"/>
  <c r="J1196" i="19"/>
  <c r="K1196" i="19"/>
  <c r="L1196" i="19"/>
  <c r="M1196" i="19"/>
  <c r="N1196" i="19"/>
  <c r="P1196" i="19"/>
  <c r="Q1196" i="19"/>
  <c r="R1196" i="19"/>
  <c r="S1196" i="19"/>
  <c r="T1196" i="19"/>
  <c r="U1196" i="19"/>
  <c r="V1196" i="19"/>
  <c r="W1196" i="19"/>
  <c r="Y1196" i="19"/>
  <c r="AB1196" i="19"/>
  <c r="AD1196" i="19"/>
  <c r="AE1196" i="19"/>
  <c r="AG1196" i="19"/>
  <c r="AH1196" i="19"/>
  <c r="BC1196" i="19" s="1"/>
  <c r="AL1196" i="19"/>
  <c r="AM1196" i="19"/>
  <c r="AN1196" i="19"/>
  <c r="AO1196" i="19"/>
  <c r="AP1196" i="19"/>
  <c r="AR1196" i="19"/>
  <c r="AS1196" i="19"/>
  <c r="AT1196" i="19"/>
  <c r="AU1196" i="19"/>
  <c r="AV1196" i="19"/>
  <c r="AW1196" i="19"/>
  <c r="AX1196" i="19"/>
  <c r="AY1196" i="19"/>
  <c r="BA1196" i="19"/>
  <c r="BD1196" i="19"/>
  <c r="BF1196" i="19"/>
  <c r="BG1196" i="19"/>
  <c r="BI1196" i="19"/>
  <c r="F1197" i="19"/>
  <c r="AA1197" i="19" s="1"/>
  <c r="J1197" i="19"/>
  <c r="K1197" i="19"/>
  <c r="L1197" i="19"/>
  <c r="M1197" i="19"/>
  <c r="N1197" i="19"/>
  <c r="P1197" i="19"/>
  <c r="Q1197" i="19"/>
  <c r="R1197" i="19"/>
  <c r="S1197" i="19"/>
  <c r="T1197" i="19"/>
  <c r="U1197" i="19"/>
  <c r="V1197" i="19"/>
  <c r="W1197" i="19"/>
  <c r="Y1197" i="19"/>
  <c r="AB1197" i="19"/>
  <c r="AD1197" i="19"/>
  <c r="AE1197" i="19"/>
  <c r="AG1197" i="19"/>
  <c r="AH1197" i="19"/>
  <c r="AZ1197" i="19" s="1"/>
  <c r="AL1197" i="19"/>
  <c r="AM1197" i="19"/>
  <c r="AN1197" i="19"/>
  <c r="AO1197" i="19"/>
  <c r="AP1197" i="19"/>
  <c r="AR1197" i="19"/>
  <c r="AS1197" i="19"/>
  <c r="AT1197" i="19"/>
  <c r="AU1197" i="19"/>
  <c r="AV1197" i="19"/>
  <c r="AW1197" i="19"/>
  <c r="AX1197" i="19"/>
  <c r="AY1197" i="19"/>
  <c r="BA1197" i="19"/>
  <c r="BD1197" i="19"/>
  <c r="BF1197" i="19"/>
  <c r="BG1197" i="19"/>
  <c r="BI1197" i="19"/>
  <c r="F1198" i="19"/>
  <c r="AA1198" i="19" s="1"/>
  <c r="J1198" i="19"/>
  <c r="K1198" i="19"/>
  <c r="L1198" i="19"/>
  <c r="M1198" i="19"/>
  <c r="N1198" i="19"/>
  <c r="P1198" i="19"/>
  <c r="Q1198" i="19"/>
  <c r="R1198" i="19"/>
  <c r="S1198" i="19"/>
  <c r="T1198" i="19"/>
  <c r="U1198" i="19"/>
  <c r="V1198" i="19"/>
  <c r="W1198" i="19"/>
  <c r="Y1198" i="19"/>
  <c r="AB1198" i="19"/>
  <c r="AD1198" i="19"/>
  <c r="AE1198" i="19"/>
  <c r="AG1198" i="19"/>
  <c r="AH1198" i="19"/>
  <c r="BC1198" i="19" s="1"/>
  <c r="AL1198" i="19"/>
  <c r="AM1198" i="19"/>
  <c r="AN1198" i="19"/>
  <c r="AO1198" i="19"/>
  <c r="AP1198" i="19"/>
  <c r="AR1198" i="19"/>
  <c r="AS1198" i="19"/>
  <c r="AT1198" i="19"/>
  <c r="AU1198" i="19"/>
  <c r="AV1198" i="19"/>
  <c r="AW1198" i="19"/>
  <c r="AX1198" i="19"/>
  <c r="AY1198" i="19"/>
  <c r="BA1198" i="19"/>
  <c r="BD1198" i="19"/>
  <c r="BF1198" i="19"/>
  <c r="BG1198" i="19"/>
  <c r="BI1198" i="19"/>
  <c r="F1199" i="19"/>
  <c r="AA1199" i="19" s="1"/>
  <c r="J1199" i="19"/>
  <c r="K1199" i="19"/>
  <c r="L1199" i="19"/>
  <c r="M1199" i="19"/>
  <c r="N1199" i="19"/>
  <c r="P1199" i="19"/>
  <c r="Q1199" i="19"/>
  <c r="R1199" i="19"/>
  <c r="S1199" i="19"/>
  <c r="T1199" i="19"/>
  <c r="U1199" i="19"/>
  <c r="V1199" i="19"/>
  <c r="W1199" i="19"/>
  <c r="Y1199" i="19"/>
  <c r="AB1199" i="19"/>
  <c r="AD1199" i="19"/>
  <c r="AE1199" i="19"/>
  <c r="AG1199" i="19"/>
  <c r="AH1199" i="19"/>
  <c r="AZ1199" i="19" s="1"/>
  <c r="AL1199" i="19"/>
  <c r="AM1199" i="19"/>
  <c r="AN1199" i="19"/>
  <c r="AO1199" i="19"/>
  <c r="AP1199" i="19"/>
  <c r="AR1199" i="19"/>
  <c r="AS1199" i="19"/>
  <c r="AT1199" i="19"/>
  <c r="AU1199" i="19"/>
  <c r="AV1199" i="19"/>
  <c r="AW1199" i="19"/>
  <c r="AX1199" i="19"/>
  <c r="AY1199" i="19"/>
  <c r="BA1199" i="19"/>
  <c r="BD1199" i="19"/>
  <c r="BF1199" i="19"/>
  <c r="BG1199" i="19"/>
  <c r="BI1199" i="19"/>
  <c r="F1200" i="19"/>
  <c r="X1200" i="19" s="1"/>
  <c r="J1200" i="19"/>
  <c r="K1200" i="19"/>
  <c r="L1200" i="19"/>
  <c r="M1200" i="19"/>
  <c r="N1200" i="19"/>
  <c r="P1200" i="19"/>
  <c r="Q1200" i="19"/>
  <c r="R1200" i="19"/>
  <c r="S1200" i="19"/>
  <c r="T1200" i="19"/>
  <c r="U1200" i="19"/>
  <c r="V1200" i="19"/>
  <c r="W1200" i="19"/>
  <c r="Y1200" i="19"/>
  <c r="AB1200" i="19"/>
  <c r="AD1200" i="19"/>
  <c r="AE1200" i="19"/>
  <c r="AG1200" i="19"/>
  <c r="AH1200" i="19"/>
  <c r="BC1200" i="19" s="1"/>
  <c r="AL1200" i="19"/>
  <c r="AM1200" i="19"/>
  <c r="AN1200" i="19"/>
  <c r="AO1200" i="19"/>
  <c r="AP1200" i="19"/>
  <c r="AR1200" i="19"/>
  <c r="AS1200" i="19"/>
  <c r="AT1200" i="19"/>
  <c r="AU1200" i="19"/>
  <c r="AV1200" i="19"/>
  <c r="AW1200" i="19"/>
  <c r="AX1200" i="19"/>
  <c r="AY1200" i="19"/>
  <c r="BA1200" i="19"/>
  <c r="BD1200" i="19"/>
  <c r="BF1200" i="19"/>
  <c r="BG1200" i="19"/>
  <c r="BI1200" i="19"/>
  <c r="F1201" i="19"/>
  <c r="AA1201" i="19" s="1"/>
  <c r="J1201" i="19"/>
  <c r="K1201" i="19"/>
  <c r="L1201" i="19"/>
  <c r="M1201" i="19"/>
  <c r="N1201" i="19"/>
  <c r="P1201" i="19"/>
  <c r="Q1201" i="19"/>
  <c r="R1201" i="19"/>
  <c r="S1201" i="19"/>
  <c r="T1201" i="19"/>
  <c r="U1201" i="19"/>
  <c r="V1201" i="19"/>
  <c r="W1201" i="19"/>
  <c r="Y1201" i="19"/>
  <c r="AB1201" i="19"/>
  <c r="AD1201" i="19"/>
  <c r="AE1201" i="19"/>
  <c r="AG1201" i="19"/>
  <c r="AH1201" i="19"/>
  <c r="BC1201" i="19" s="1"/>
  <c r="AL1201" i="19"/>
  <c r="AM1201" i="19"/>
  <c r="AN1201" i="19"/>
  <c r="AO1201" i="19"/>
  <c r="AP1201" i="19"/>
  <c r="AR1201" i="19"/>
  <c r="AS1201" i="19"/>
  <c r="AT1201" i="19"/>
  <c r="AU1201" i="19"/>
  <c r="AV1201" i="19"/>
  <c r="AW1201" i="19"/>
  <c r="AX1201" i="19"/>
  <c r="AY1201" i="19"/>
  <c r="BA1201" i="19"/>
  <c r="BD1201" i="19"/>
  <c r="BF1201" i="19"/>
  <c r="BG1201" i="19"/>
  <c r="BI1201" i="19"/>
  <c r="F1202" i="19"/>
  <c r="X1202" i="19" s="1"/>
  <c r="J1202" i="19"/>
  <c r="K1202" i="19"/>
  <c r="L1202" i="19"/>
  <c r="M1202" i="19"/>
  <c r="N1202" i="19"/>
  <c r="P1202" i="19"/>
  <c r="Q1202" i="19"/>
  <c r="R1202" i="19"/>
  <c r="S1202" i="19"/>
  <c r="T1202" i="19"/>
  <c r="U1202" i="19"/>
  <c r="V1202" i="19"/>
  <c r="W1202" i="19"/>
  <c r="Y1202" i="19"/>
  <c r="AB1202" i="19"/>
  <c r="AD1202" i="19"/>
  <c r="AE1202" i="19"/>
  <c r="AG1202" i="19"/>
  <c r="AH1202" i="19"/>
  <c r="BC1202" i="19" s="1"/>
  <c r="AL1202" i="19"/>
  <c r="AM1202" i="19"/>
  <c r="AN1202" i="19"/>
  <c r="AO1202" i="19"/>
  <c r="AP1202" i="19"/>
  <c r="AR1202" i="19"/>
  <c r="AS1202" i="19"/>
  <c r="AT1202" i="19"/>
  <c r="AU1202" i="19"/>
  <c r="AV1202" i="19"/>
  <c r="AW1202" i="19"/>
  <c r="AX1202" i="19"/>
  <c r="AY1202" i="19"/>
  <c r="BA1202" i="19"/>
  <c r="BD1202" i="19"/>
  <c r="BF1202" i="19"/>
  <c r="BG1202" i="19"/>
  <c r="BI1202" i="19"/>
  <c r="F1203" i="19"/>
  <c r="X1203" i="19" s="1"/>
  <c r="J1203" i="19"/>
  <c r="K1203" i="19"/>
  <c r="L1203" i="19"/>
  <c r="M1203" i="19"/>
  <c r="N1203" i="19"/>
  <c r="P1203" i="19"/>
  <c r="Q1203" i="19"/>
  <c r="R1203" i="19"/>
  <c r="S1203" i="19"/>
  <c r="T1203" i="19"/>
  <c r="U1203" i="19"/>
  <c r="V1203" i="19"/>
  <c r="W1203" i="19"/>
  <c r="Y1203" i="19"/>
  <c r="AB1203" i="19"/>
  <c r="AD1203" i="19"/>
  <c r="AE1203" i="19"/>
  <c r="AG1203" i="19"/>
  <c r="AH1203" i="19"/>
  <c r="AZ1203" i="19" s="1"/>
  <c r="AL1203" i="19"/>
  <c r="AM1203" i="19"/>
  <c r="AN1203" i="19"/>
  <c r="AO1203" i="19"/>
  <c r="AP1203" i="19"/>
  <c r="AR1203" i="19"/>
  <c r="AS1203" i="19"/>
  <c r="AT1203" i="19"/>
  <c r="AU1203" i="19"/>
  <c r="AV1203" i="19"/>
  <c r="AW1203" i="19"/>
  <c r="AX1203" i="19"/>
  <c r="AY1203" i="19"/>
  <c r="BA1203" i="19"/>
  <c r="BD1203" i="19"/>
  <c r="BF1203" i="19"/>
  <c r="BG1203" i="19"/>
  <c r="BI1203" i="19"/>
  <c r="F1204" i="19"/>
  <c r="X1204" i="19" s="1"/>
  <c r="J1204" i="19"/>
  <c r="K1204" i="19"/>
  <c r="L1204" i="19"/>
  <c r="M1204" i="19"/>
  <c r="N1204" i="19"/>
  <c r="P1204" i="19"/>
  <c r="Q1204" i="19"/>
  <c r="R1204" i="19"/>
  <c r="S1204" i="19"/>
  <c r="T1204" i="19"/>
  <c r="U1204" i="19"/>
  <c r="V1204" i="19"/>
  <c r="W1204" i="19"/>
  <c r="Y1204" i="19"/>
  <c r="AB1204" i="19"/>
  <c r="AD1204" i="19"/>
  <c r="AE1204" i="19"/>
  <c r="AG1204" i="19"/>
  <c r="AH1204" i="19"/>
  <c r="BC1204" i="19" s="1"/>
  <c r="AL1204" i="19"/>
  <c r="AM1204" i="19"/>
  <c r="AN1204" i="19"/>
  <c r="AO1204" i="19"/>
  <c r="AP1204" i="19"/>
  <c r="AR1204" i="19"/>
  <c r="AS1204" i="19"/>
  <c r="AT1204" i="19"/>
  <c r="AU1204" i="19"/>
  <c r="AV1204" i="19"/>
  <c r="AW1204" i="19"/>
  <c r="AX1204" i="19"/>
  <c r="AY1204" i="19"/>
  <c r="BA1204" i="19"/>
  <c r="BD1204" i="19"/>
  <c r="BF1204" i="19"/>
  <c r="BG1204" i="19"/>
  <c r="BI1204" i="19"/>
  <c r="F1205" i="19"/>
  <c r="AA1205" i="19" s="1"/>
  <c r="J1205" i="19"/>
  <c r="K1205" i="19"/>
  <c r="L1205" i="19"/>
  <c r="M1205" i="19"/>
  <c r="N1205" i="19"/>
  <c r="P1205" i="19"/>
  <c r="Q1205" i="19"/>
  <c r="R1205" i="19"/>
  <c r="S1205" i="19"/>
  <c r="T1205" i="19"/>
  <c r="U1205" i="19"/>
  <c r="V1205" i="19"/>
  <c r="W1205" i="19"/>
  <c r="Y1205" i="19"/>
  <c r="AB1205" i="19"/>
  <c r="AD1205" i="19"/>
  <c r="AE1205" i="19"/>
  <c r="AG1205" i="19"/>
  <c r="AH1205" i="19"/>
  <c r="BC1205" i="19" s="1"/>
  <c r="AL1205" i="19"/>
  <c r="AM1205" i="19"/>
  <c r="AN1205" i="19"/>
  <c r="AO1205" i="19"/>
  <c r="AP1205" i="19"/>
  <c r="AR1205" i="19"/>
  <c r="AS1205" i="19"/>
  <c r="AT1205" i="19"/>
  <c r="AU1205" i="19"/>
  <c r="AV1205" i="19"/>
  <c r="AW1205" i="19"/>
  <c r="AX1205" i="19"/>
  <c r="AY1205" i="19"/>
  <c r="BA1205" i="19"/>
  <c r="BD1205" i="19"/>
  <c r="BF1205" i="19"/>
  <c r="BG1205" i="19"/>
  <c r="BI1205" i="19"/>
  <c r="F1206" i="19"/>
  <c r="AA1206" i="19" s="1"/>
  <c r="J1206" i="19"/>
  <c r="K1206" i="19"/>
  <c r="L1206" i="19"/>
  <c r="M1206" i="19"/>
  <c r="N1206" i="19"/>
  <c r="P1206" i="19"/>
  <c r="Q1206" i="19"/>
  <c r="R1206" i="19"/>
  <c r="S1206" i="19"/>
  <c r="T1206" i="19"/>
  <c r="U1206" i="19"/>
  <c r="V1206" i="19"/>
  <c r="W1206" i="19"/>
  <c r="Y1206" i="19"/>
  <c r="AB1206" i="19"/>
  <c r="AD1206" i="19"/>
  <c r="AE1206" i="19"/>
  <c r="AG1206" i="19"/>
  <c r="AH1206" i="19"/>
  <c r="BC1206" i="19" s="1"/>
  <c r="AL1206" i="19"/>
  <c r="AM1206" i="19"/>
  <c r="AN1206" i="19"/>
  <c r="AO1206" i="19"/>
  <c r="AP1206" i="19"/>
  <c r="AR1206" i="19"/>
  <c r="AS1206" i="19"/>
  <c r="AT1206" i="19"/>
  <c r="AU1206" i="19"/>
  <c r="AV1206" i="19"/>
  <c r="AW1206" i="19"/>
  <c r="AX1206" i="19"/>
  <c r="AY1206" i="19"/>
  <c r="BA1206" i="19"/>
  <c r="BD1206" i="19"/>
  <c r="BF1206" i="19"/>
  <c r="BG1206" i="19"/>
  <c r="BI1206" i="19"/>
  <c r="F1207" i="19"/>
  <c r="AA1207" i="19" s="1"/>
  <c r="J1207" i="19"/>
  <c r="K1207" i="19"/>
  <c r="L1207" i="19"/>
  <c r="M1207" i="19"/>
  <c r="N1207" i="19"/>
  <c r="P1207" i="19"/>
  <c r="Q1207" i="19"/>
  <c r="R1207" i="19"/>
  <c r="S1207" i="19"/>
  <c r="T1207" i="19"/>
  <c r="U1207" i="19"/>
  <c r="V1207" i="19"/>
  <c r="W1207" i="19"/>
  <c r="Y1207" i="19"/>
  <c r="AB1207" i="19"/>
  <c r="AD1207" i="19"/>
  <c r="AE1207" i="19"/>
  <c r="AG1207" i="19"/>
  <c r="AH1207" i="19"/>
  <c r="AZ1207" i="19" s="1"/>
  <c r="AL1207" i="19"/>
  <c r="AM1207" i="19"/>
  <c r="AN1207" i="19"/>
  <c r="AO1207" i="19"/>
  <c r="AP1207" i="19"/>
  <c r="AR1207" i="19"/>
  <c r="AS1207" i="19"/>
  <c r="AT1207" i="19"/>
  <c r="AU1207" i="19"/>
  <c r="AV1207" i="19"/>
  <c r="AW1207" i="19"/>
  <c r="AX1207" i="19"/>
  <c r="AY1207" i="19"/>
  <c r="BA1207" i="19"/>
  <c r="BD1207" i="19"/>
  <c r="BF1207" i="19"/>
  <c r="BG1207" i="19"/>
  <c r="BI1207" i="19"/>
  <c r="F1208" i="19"/>
  <c r="AA1208" i="19" s="1"/>
  <c r="J1208" i="19"/>
  <c r="K1208" i="19"/>
  <c r="L1208" i="19"/>
  <c r="M1208" i="19"/>
  <c r="N1208" i="19"/>
  <c r="P1208" i="19"/>
  <c r="Q1208" i="19"/>
  <c r="R1208" i="19"/>
  <c r="S1208" i="19"/>
  <c r="T1208" i="19"/>
  <c r="U1208" i="19"/>
  <c r="V1208" i="19"/>
  <c r="W1208" i="19"/>
  <c r="Y1208" i="19"/>
  <c r="AB1208" i="19"/>
  <c r="AD1208" i="19"/>
  <c r="AE1208" i="19"/>
  <c r="AG1208" i="19"/>
  <c r="AH1208" i="19"/>
  <c r="BC1208" i="19" s="1"/>
  <c r="AL1208" i="19"/>
  <c r="AM1208" i="19"/>
  <c r="AN1208" i="19"/>
  <c r="AO1208" i="19"/>
  <c r="AP1208" i="19"/>
  <c r="AR1208" i="19"/>
  <c r="AS1208" i="19"/>
  <c r="AT1208" i="19"/>
  <c r="AU1208" i="19"/>
  <c r="AV1208" i="19"/>
  <c r="AW1208" i="19"/>
  <c r="AX1208" i="19"/>
  <c r="AY1208" i="19"/>
  <c r="BA1208" i="19"/>
  <c r="BD1208" i="19"/>
  <c r="BF1208" i="19"/>
  <c r="BG1208" i="19"/>
  <c r="BI1208" i="19"/>
  <c r="F1209" i="19"/>
  <c r="AA1209" i="19" s="1"/>
  <c r="J1209" i="19"/>
  <c r="K1209" i="19"/>
  <c r="L1209" i="19"/>
  <c r="M1209" i="19"/>
  <c r="N1209" i="19"/>
  <c r="P1209" i="19"/>
  <c r="Q1209" i="19"/>
  <c r="R1209" i="19"/>
  <c r="S1209" i="19"/>
  <c r="T1209" i="19"/>
  <c r="U1209" i="19"/>
  <c r="V1209" i="19"/>
  <c r="W1209" i="19"/>
  <c r="Y1209" i="19"/>
  <c r="AB1209" i="19"/>
  <c r="AD1209" i="19"/>
  <c r="AE1209" i="19"/>
  <c r="AG1209" i="19"/>
  <c r="AH1209" i="19"/>
  <c r="BC1209" i="19" s="1"/>
  <c r="AL1209" i="19"/>
  <c r="AM1209" i="19"/>
  <c r="AN1209" i="19"/>
  <c r="AO1209" i="19"/>
  <c r="AP1209" i="19"/>
  <c r="AR1209" i="19"/>
  <c r="AS1209" i="19"/>
  <c r="AT1209" i="19"/>
  <c r="AU1209" i="19"/>
  <c r="AV1209" i="19"/>
  <c r="AW1209" i="19"/>
  <c r="AX1209" i="19"/>
  <c r="AY1209" i="19"/>
  <c r="BA1209" i="19"/>
  <c r="BD1209" i="19"/>
  <c r="BF1209" i="19"/>
  <c r="BG1209" i="19"/>
  <c r="BI1209" i="19"/>
  <c r="F1210" i="19"/>
  <c r="X1210" i="19" s="1"/>
  <c r="J1210" i="19"/>
  <c r="K1210" i="19"/>
  <c r="L1210" i="19"/>
  <c r="M1210" i="19"/>
  <c r="N1210" i="19"/>
  <c r="P1210" i="19"/>
  <c r="Q1210" i="19"/>
  <c r="R1210" i="19"/>
  <c r="S1210" i="19"/>
  <c r="T1210" i="19"/>
  <c r="U1210" i="19"/>
  <c r="V1210" i="19"/>
  <c r="W1210" i="19"/>
  <c r="Y1210" i="19"/>
  <c r="AB1210" i="19"/>
  <c r="AD1210" i="19"/>
  <c r="AE1210" i="19"/>
  <c r="AG1210" i="19"/>
  <c r="AH1210" i="19"/>
  <c r="BC1210" i="19" s="1"/>
  <c r="AL1210" i="19"/>
  <c r="AM1210" i="19"/>
  <c r="AN1210" i="19"/>
  <c r="AO1210" i="19"/>
  <c r="AP1210" i="19"/>
  <c r="AR1210" i="19"/>
  <c r="AS1210" i="19"/>
  <c r="AT1210" i="19"/>
  <c r="AU1210" i="19"/>
  <c r="AV1210" i="19"/>
  <c r="AW1210" i="19"/>
  <c r="AX1210" i="19"/>
  <c r="AY1210" i="19"/>
  <c r="BA1210" i="19"/>
  <c r="BD1210" i="19"/>
  <c r="BF1210" i="19"/>
  <c r="BG1210" i="19"/>
  <c r="BI1210" i="19"/>
  <c r="F1211" i="19"/>
  <c r="AA1211" i="19" s="1"/>
  <c r="J1211" i="19"/>
  <c r="K1211" i="19"/>
  <c r="L1211" i="19"/>
  <c r="M1211" i="19"/>
  <c r="N1211" i="19"/>
  <c r="P1211" i="19"/>
  <c r="Q1211" i="19"/>
  <c r="R1211" i="19"/>
  <c r="S1211" i="19"/>
  <c r="T1211" i="19"/>
  <c r="U1211" i="19"/>
  <c r="V1211" i="19"/>
  <c r="W1211" i="19"/>
  <c r="Y1211" i="19"/>
  <c r="AB1211" i="19"/>
  <c r="AD1211" i="19"/>
  <c r="AE1211" i="19"/>
  <c r="AG1211" i="19"/>
  <c r="AH1211" i="19"/>
  <c r="AZ1211" i="19" s="1"/>
  <c r="AL1211" i="19"/>
  <c r="AM1211" i="19"/>
  <c r="AN1211" i="19"/>
  <c r="AO1211" i="19"/>
  <c r="AP1211" i="19"/>
  <c r="AR1211" i="19"/>
  <c r="AS1211" i="19"/>
  <c r="AT1211" i="19"/>
  <c r="AU1211" i="19"/>
  <c r="AV1211" i="19"/>
  <c r="AW1211" i="19"/>
  <c r="AX1211" i="19"/>
  <c r="AY1211" i="19"/>
  <c r="BA1211" i="19"/>
  <c r="BD1211" i="19"/>
  <c r="BF1211" i="19"/>
  <c r="BG1211" i="19"/>
  <c r="BI1211" i="19"/>
  <c r="F1212" i="19"/>
  <c r="AA1212" i="19" s="1"/>
  <c r="J1212" i="19"/>
  <c r="K1212" i="19"/>
  <c r="L1212" i="19"/>
  <c r="M1212" i="19"/>
  <c r="N1212" i="19"/>
  <c r="P1212" i="19"/>
  <c r="Q1212" i="19"/>
  <c r="R1212" i="19"/>
  <c r="S1212" i="19"/>
  <c r="T1212" i="19"/>
  <c r="U1212" i="19"/>
  <c r="V1212" i="19"/>
  <c r="W1212" i="19"/>
  <c r="Y1212" i="19"/>
  <c r="AB1212" i="19"/>
  <c r="AD1212" i="19"/>
  <c r="AE1212" i="19"/>
  <c r="AG1212" i="19"/>
  <c r="AH1212" i="19"/>
  <c r="BC1212" i="19" s="1"/>
  <c r="AL1212" i="19"/>
  <c r="AM1212" i="19"/>
  <c r="AN1212" i="19"/>
  <c r="AO1212" i="19"/>
  <c r="AP1212" i="19"/>
  <c r="AR1212" i="19"/>
  <c r="AS1212" i="19"/>
  <c r="AT1212" i="19"/>
  <c r="AU1212" i="19"/>
  <c r="AV1212" i="19"/>
  <c r="AW1212" i="19"/>
  <c r="AX1212" i="19"/>
  <c r="AY1212" i="19"/>
  <c r="BA1212" i="19"/>
  <c r="BD1212" i="19"/>
  <c r="BF1212" i="19"/>
  <c r="BG1212" i="19"/>
  <c r="BI1212" i="19"/>
  <c r="F1213" i="19"/>
  <c r="AA1213" i="19" s="1"/>
  <c r="J1213" i="19"/>
  <c r="K1213" i="19"/>
  <c r="L1213" i="19"/>
  <c r="M1213" i="19"/>
  <c r="N1213" i="19"/>
  <c r="P1213" i="19"/>
  <c r="Q1213" i="19"/>
  <c r="R1213" i="19"/>
  <c r="S1213" i="19"/>
  <c r="T1213" i="19"/>
  <c r="U1213" i="19"/>
  <c r="V1213" i="19"/>
  <c r="W1213" i="19"/>
  <c r="Y1213" i="19"/>
  <c r="AB1213" i="19"/>
  <c r="AD1213" i="19"/>
  <c r="AE1213" i="19"/>
  <c r="AG1213" i="19"/>
  <c r="AH1213" i="19"/>
  <c r="BC1213" i="19" s="1"/>
  <c r="AL1213" i="19"/>
  <c r="AM1213" i="19"/>
  <c r="AN1213" i="19"/>
  <c r="AO1213" i="19"/>
  <c r="AP1213" i="19"/>
  <c r="AR1213" i="19"/>
  <c r="AS1213" i="19"/>
  <c r="AT1213" i="19"/>
  <c r="AU1213" i="19"/>
  <c r="AV1213" i="19"/>
  <c r="AW1213" i="19"/>
  <c r="AX1213" i="19"/>
  <c r="AY1213" i="19"/>
  <c r="BA1213" i="19"/>
  <c r="BD1213" i="19"/>
  <c r="BF1213" i="19"/>
  <c r="BG1213" i="19"/>
  <c r="BI1213" i="19"/>
  <c r="F1214" i="19"/>
  <c r="X1214" i="19" s="1"/>
  <c r="J1214" i="19"/>
  <c r="K1214" i="19"/>
  <c r="L1214" i="19"/>
  <c r="M1214" i="19"/>
  <c r="N1214" i="19"/>
  <c r="P1214" i="19"/>
  <c r="Q1214" i="19"/>
  <c r="R1214" i="19"/>
  <c r="S1214" i="19"/>
  <c r="T1214" i="19"/>
  <c r="U1214" i="19"/>
  <c r="V1214" i="19"/>
  <c r="W1214" i="19"/>
  <c r="Y1214" i="19"/>
  <c r="AB1214" i="19"/>
  <c r="AD1214" i="19"/>
  <c r="AE1214" i="19"/>
  <c r="AG1214" i="19"/>
  <c r="AH1214" i="19"/>
  <c r="BC1214" i="19" s="1"/>
  <c r="AL1214" i="19"/>
  <c r="AM1214" i="19"/>
  <c r="AN1214" i="19"/>
  <c r="AO1214" i="19"/>
  <c r="AP1214" i="19"/>
  <c r="AR1214" i="19"/>
  <c r="AS1214" i="19"/>
  <c r="AT1214" i="19"/>
  <c r="AU1214" i="19"/>
  <c r="AV1214" i="19"/>
  <c r="AW1214" i="19"/>
  <c r="AX1214" i="19"/>
  <c r="AY1214" i="19"/>
  <c r="BA1214" i="19"/>
  <c r="BD1214" i="19"/>
  <c r="BF1214" i="19"/>
  <c r="BG1214" i="19"/>
  <c r="BI1214" i="19"/>
  <c r="F1215" i="19"/>
  <c r="AA1215" i="19" s="1"/>
  <c r="J1215" i="19"/>
  <c r="K1215" i="19"/>
  <c r="L1215" i="19"/>
  <c r="M1215" i="19"/>
  <c r="N1215" i="19"/>
  <c r="P1215" i="19"/>
  <c r="Q1215" i="19"/>
  <c r="R1215" i="19"/>
  <c r="S1215" i="19"/>
  <c r="T1215" i="19"/>
  <c r="U1215" i="19"/>
  <c r="V1215" i="19"/>
  <c r="W1215" i="19"/>
  <c r="Y1215" i="19"/>
  <c r="AB1215" i="19"/>
  <c r="AD1215" i="19"/>
  <c r="AE1215" i="19"/>
  <c r="AG1215" i="19"/>
  <c r="AH1215" i="19"/>
  <c r="BC1215" i="19" s="1"/>
  <c r="AL1215" i="19"/>
  <c r="AM1215" i="19"/>
  <c r="AN1215" i="19"/>
  <c r="AO1215" i="19"/>
  <c r="AP1215" i="19"/>
  <c r="AR1215" i="19"/>
  <c r="AS1215" i="19"/>
  <c r="AT1215" i="19"/>
  <c r="AU1215" i="19"/>
  <c r="AV1215" i="19"/>
  <c r="AW1215" i="19"/>
  <c r="AX1215" i="19"/>
  <c r="AY1215" i="19"/>
  <c r="BA1215" i="19"/>
  <c r="BD1215" i="19"/>
  <c r="BF1215" i="19"/>
  <c r="BG1215" i="19"/>
  <c r="BI1215" i="19"/>
  <c r="F1216" i="19"/>
  <c r="X1216" i="19" s="1"/>
  <c r="J1216" i="19"/>
  <c r="K1216" i="19"/>
  <c r="L1216" i="19"/>
  <c r="M1216" i="19"/>
  <c r="N1216" i="19"/>
  <c r="P1216" i="19"/>
  <c r="Q1216" i="19"/>
  <c r="R1216" i="19"/>
  <c r="S1216" i="19"/>
  <c r="T1216" i="19"/>
  <c r="U1216" i="19"/>
  <c r="V1216" i="19"/>
  <c r="W1216" i="19"/>
  <c r="Y1216" i="19"/>
  <c r="AB1216" i="19"/>
  <c r="AD1216" i="19"/>
  <c r="AE1216" i="19"/>
  <c r="AG1216" i="19"/>
  <c r="AH1216" i="19"/>
  <c r="BC1216" i="19" s="1"/>
  <c r="AL1216" i="19"/>
  <c r="AM1216" i="19"/>
  <c r="AN1216" i="19"/>
  <c r="AO1216" i="19"/>
  <c r="AP1216" i="19"/>
  <c r="AR1216" i="19"/>
  <c r="AS1216" i="19"/>
  <c r="AT1216" i="19"/>
  <c r="AU1216" i="19"/>
  <c r="AV1216" i="19"/>
  <c r="AW1216" i="19"/>
  <c r="AX1216" i="19"/>
  <c r="AY1216" i="19"/>
  <c r="BA1216" i="19"/>
  <c r="BD1216" i="19"/>
  <c r="BF1216" i="19"/>
  <c r="BG1216" i="19"/>
  <c r="BI1216" i="19"/>
  <c r="F1217" i="19"/>
  <c r="AA1217" i="19" s="1"/>
  <c r="J1217" i="19"/>
  <c r="K1217" i="19"/>
  <c r="L1217" i="19"/>
  <c r="M1217" i="19"/>
  <c r="N1217" i="19"/>
  <c r="P1217" i="19"/>
  <c r="Q1217" i="19"/>
  <c r="R1217" i="19"/>
  <c r="S1217" i="19"/>
  <c r="T1217" i="19"/>
  <c r="U1217" i="19"/>
  <c r="V1217" i="19"/>
  <c r="W1217" i="19"/>
  <c r="Y1217" i="19"/>
  <c r="AB1217" i="19"/>
  <c r="AD1217" i="19"/>
  <c r="AE1217" i="19"/>
  <c r="AG1217" i="19"/>
  <c r="AH1217" i="19"/>
  <c r="BC1217" i="19" s="1"/>
  <c r="AL1217" i="19"/>
  <c r="AM1217" i="19"/>
  <c r="AN1217" i="19"/>
  <c r="AO1217" i="19"/>
  <c r="AP1217" i="19"/>
  <c r="AR1217" i="19"/>
  <c r="AS1217" i="19"/>
  <c r="AT1217" i="19"/>
  <c r="AU1217" i="19"/>
  <c r="AV1217" i="19"/>
  <c r="AW1217" i="19"/>
  <c r="AX1217" i="19"/>
  <c r="AY1217" i="19"/>
  <c r="BA1217" i="19"/>
  <c r="BD1217" i="19"/>
  <c r="BF1217" i="19"/>
  <c r="BG1217" i="19"/>
  <c r="BI1217" i="19"/>
  <c r="F1218" i="19"/>
  <c r="X1218" i="19" s="1"/>
  <c r="J1218" i="19"/>
  <c r="K1218" i="19"/>
  <c r="L1218" i="19"/>
  <c r="M1218" i="19"/>
  <c r="N1218" i="19"/>
  <c r="P1218" i="19"/>
  <c r="Q1218" i="19"/>
  <c r="R1218" i="19"/>
  <c r="S1218" i="19"/>
  <c r="T1218" i="19"/>
  <c r="U1218" i="19"/>
  <c r="V1218" i="19"/>
  <c r="W1218" i="19"/>
  <c r="Y1218" i="19"/>
  <c r="AB1218" i="19"/>
  <c r="AD1218" i="19"/>
  <c r="AE1218" i="19"/>
  <c r="AG1218" i="19"/>
  <c r="AH1218" i="19"/>
  <c r="BC1218" i="19" s="1"/>
  <c r="AL1218" i="19"/>
  <c r="AM1218" i="19"/>
  <c r="AN1218" i="19"/>
  <c r="AO1218" i="19"/>
  <c r="AP1218" i="19"/>
  <c r="AR1218" i="19"/>
  <c r="AS1218" i="19"/>
  <c r="AT1218" i="19"/>
  <c r="AU1218" i="19"/>
  <c r="AV1218" i="19"/>
  <c r="AW1218" i="19"/>
  <c r="AX1218" i="19"/>
  <c r="AY1218" i="19"/>
  <c r="BA1218" i="19"/>
  <c r="BD1218" i="19"/>
  <c r="BF1218" i="19"/>
  <c r="BG1218" i="19"/>
  <c r="BI1218" i="19"/>
  <c r="F1219" i="19"/>
  <c r="AA1219" i="19" s="1"/>
  <c r="J1219" i="19"/>
  <c r="K1219" i="19"/>
  <c r="L1219" i="19"/>
  <c r="M1219" i="19"/>
  <c r="N1219" i="19"/>
  <c r="P1219" i="19"/>
  <c r="Q1219" i="19"/>
  <c r="R1219" i="19"/>
  <c r="S1219" i="19"/>
  <c r="T1219" i="19"/>
  <c r="U1219" i="19"/>
  <c r="V1219" i="19"/>
  <c r="W1219" i="19"/>
  <c r="Y1219" i="19"/>
  <c r="AB1219" i="19"/>
  <c r="AD1219" i="19"/>
  <c r="AE1219" i="19"/>
  <c r="AG1219" i="19"/>
  <c r="AH1219" i="19"/>
  <c r="AZ1219" i="19" s="1"/>
  <c r="AL1219" i="19"/>
  <c r="AM1219" i="19"/>
  <c r="AN1219" i="19"/>
  <c r="AO1219" i="19"/>
  <c r="AP1219" i="19"/>
  <c r="AR1219" i="19"/>
  <c r="AS1219" i="19"/>
  <c r="AT1219" i="19"/>
  <c r="AU1219" i="19"/>
  <c r="AV1219" i="19"/>
  <c r="AW1219" i="19"/>
  <c r="AX1219" i="19"/>
  <c r="AY1219" i="19"/>
  <c r="BA1219" i="19"/>
  <c r="BD1219" i="19"/>
  <c r="BF1219" i="19"/>
  <c r="BG1219" i="19"/>
  <c r="BI1219" i="19"/>
  <c r="F1220" i="19"/>
  <c r="X1220" i="19" s="1"/>
  <c r="J1220" i="19"/>
  <c r="K1220" i="19"/>
  <c r="L1220" i="19"/>
  <c r="M1220" i="19"/>
  <c r="N1220" i="19"/>
  <c r="P1220" i="19"/>
  <c r="Q1220" i="19"/>
  <c r="R1220" i="19"/>
  <c r="S1220" i="19"/>
  <c r="T1220" i="19"/>
  <c r="U1220" i="19"/>
  <c r="V1220" i="19"/>
  <c r="W1220" i="19"/>
  <c r="Y1220" i="19"/>
  <c r="AB1220" i="19"/>
  <c r="AD1220" i="19"/>
  <c r="AE1220" i="19"/>
  <c r="AG1220" i="19"/>
  <c r="AH1220" i="19"/>
  <c r="BC1220" i="19" s="1"/>
  <c r="AL1220" i="19"/>
  <c r="AM1220" i="19"/>
  <c r="AN1220" i="19"/>
  <c r="AO1220" i="19"/>
  <c r="AP1220" i="19"/>
  <c r="AR1220" i="19"/>
  <c r="AS1220" i="19"/>
  <c r="AT1220" i="19"/>
  <c r="AU1220" i="19"/>
  <c r="AV1220" i="19"/>
  <c r="AW1220" i="19"/>
  <c r="AX1220" i="19"/>
  <c r="AY1220" i="19"/>
  <c r="BA1220" i="19"/>
  <c r="BD1220" i="19"/>
  <c r="BF1220" i="19"/>
  <c r="BG1220" i="19"/>
  <c r="BI1220" i="19"/>
  <c r="F1221" i="19"/>
  <c r="AA1221" i="19" s="1"/>
  <c r="J1221" i="19"/>
  <c r="K1221" i="19"/>
  <c r="L1221" i="19"/>
  <c r="M1221" i="19"/>
  <c r="N1221" i="19"/>
  <c r="P1221" i="19"/>
  <c r="Q1221" i="19"/>
  <c r="R1221" i="19"/>
  <c r="S1221" i="19"/>
  <c r="T1221" i="19"/>
  <c r="U1221" i="19"/>
  <c r="V1221" i="19"/>
  <c r="W1221" i="19"/>
  <c r="Y1221" i="19"/>
  <c r="AB1221" i="19"/>
  <c r="AD1221" i="19"/>
  <c r="AE1221" i="19"/>
  <c r="AG1221" i="19"/>
  <c r="AH1221" i="19"/>
  <c r="BC1221" i="19" s="1"/>
  <c r="AL1221" i="19"/>
  <c r="AM1221" i="19"/>
  <c r="AN1221" i="19"/>
  <c r="AO1221" i="19"/>
  <c r="AP1221" i="19"/>
  <c r="AR1221" i="19"/>
  <c r="AS1221" i="19"/>
  <c r="AT1221" i="19"/>
  <c r="AU1221" i="19"/>
  <c r="AV1221" i="19"/>
  <c r="AW1221" i="19"/>
  <c r="AX1221" i="19"/>
  <c r="AY1221" i="19"/>
  <c r="BA1221" i="19"/>
  <c r="BD1221" i="19"/>
  <c r="BF1221" i="19"/>
  <c r="BG1221" i="19"/>
  <c r="BI1221" i="19"/>
  <c r="F1222" i="19"/>
  <c r="X1222" i="19" s="1"/>
  <c r="J1222" i="19"/>
  <c r="K1222" i="19"/>
  <c r="L1222" i="19"/>
  <c r="M1222" i="19"/>
  <c r="N1222" i="19"/>
  <c r="P1222" i="19"/>
  <c r="Q1222" i="19"/>
  <c r="R1222" i="19"/>
  <c r="S1222" i="19"/>
  <c r="T1222" i="19"/>
  <c r="U1222" i="19"/>
  <c r="V1222" i="19"/>
  <c r="W1222" i="19"/>
  <c r="Y1222" i="19"/>
  <c r="AB1222" i="19"/>
  <c r="AD1222" i="19"/>
  <c r="AE1222" i="19"/>
  <c r="AG1222" i="19"/>
  <c r="AH1222" i="19"/>
  <c r="BC1222" i="19" s="1"/>
  <c r="AL1222" i="19"/>
  <c r="AM1222" i="19"/>
  <c r="AN1222" i="19"/>
  <c r="AO1222" i="19"/>
  <c r="AP1222" i="19"/>
  <c r="AR1222" i="19"/>
  <c r="AS1222" i="19"/>
  <c r="AT1222" i="19"/>
  <c r="AU1222" i="19"/>
  <c r="AV1222" i="19"/>
  <c r="AW1222" i="19"/>
  <c r="AX1222" i="19"/>
  <c r="AY1222" i="19"/>
  <c r="BA1222" i="19"/>
  <c r="BD1222" i="19"/>
  <c r="BF1222" i="19"/>
  <c r="BG1222" i="19"/>
  <c r="BI1222" i="19"/>
  <c r="F1223" i="19"/>
  <c r="AA1223" i="19" s="1"/>
  <c r="J1223" i="19"/>
  <c r="K1223" i="19"/>
  <c r="L1223" i="19"/>
  <c r="M1223" i="19"/>
  <c r="N1223" i="19"/>
  <c r="P1223" i="19"/>
  <c r="Q1223" i="19"/>
  <c r="R1223" i="19"/>
  <c r="S1223" i="19"/>
  <c r="T1223" i="19"/>
  <c r="U1223" i="19"/>
  <c r="V1223" i="19"/>
  <c r="W1223" i="19"/>
  <c r="Y1223" i="19"/>
  <c r="AB1223" i="19"/>
  <c r="AD1223" i="19"/>
  <c r="AE1223" i="19"/>
  <c r="AG1223" i="19"/>
  <c r="AH1223" i="19"/>
  <c r="AZ1223" i="19" s="1"/>
  <c r="AL1223" i="19"/>
  <c r="AM1223" i="19"/>
  <c r="AN1223" i="19"/>
  <c r="AO1223" i="19"/>
  <c r="AP1223" i="19"/>
  <c r="AR1223" i="19"/>
  <c r="AS1223" i="19"/>
  <c r="AT1223" i="19"/>
  <c r="AU1223" i="19"/>
  <c r="AV1223" i="19"/>
  <c r="AW1223" i="19"/>
  <c r="AX1223" i="19"/>
  <c r="AY1223" i="19"/>
  <c r="BA1223" i="19"/>
  <c r="BD1223" i="19"/>
  <c r="BF1223" i="19"/>
  <c r="BG1223" i="19"/>
  <c r="BI1223" i="19"/>
  <c r="F1224" i="19"/>
  <c r="X1224" i="19" s="1"/>
  <c r="J1224" i="19"/>
  <c r="K1224" i="19"/>
  <c r="L1224" i="19"/>
  <c r="M1224" i="19"/>
  <c r="N1224" i="19"/>
  <c r="P1224" i="19"/>
  <c r="Q1224" i="19"/>
  <c r="R1224" i="19"/>
  <c r="S1224" i="19"/>
  <c r="T1224" i="19"/>
  <c r="U1224" i="19"/>
  <c r="V1224" i="19"/>
  <c r="W1224" i="19"/>
  <c r="Y1224" i="19"/>
  <c r="AB1224" i="19"/>
  <c r="AD1224" i="19"/>
  <c r="AE1224" i="19"/>
  <c r="AG1224" i="19"/>
  <c r="AH1224" i="19"/>
  <c r="BC1224" i="19" s="1"/>
  <c r="AL1224" i="19"/>
  <c r="AM1224" i="19"/>
  <c r="AN1224" i="19"/>
  <c r="AO1224" i="19"/>
  <c r="AP1224" i="19"/>
  <c r="AR1224" i="19"/>
  <c r="AS1224" i="19"/>
  <c r="AT1224" i="19"/>
  <c r="AU1224" i="19"/>
  <c r="AV1224" i="19"/>
  <c r="AW1224" i="19"/>
  <c r="AX1224" i="19"/>
  <c r="AY1224" i="19"/>
  <c r="BA1224" i="19"/>
  <c r="BD1224" i="19"/>
  <c r="BF1224" i="19"/>
  <c r="BG1224" i="19"/>
  <c r="BI1224" i="19"/>
  <c r="F1225" i="19"/>
  <c r="AA1225" i="19" s="1"/>
  <c r="J1225" i="19"/>
  <c r="K1225" i="19"/>
  <c r="L1225" i="19"/>
  <c r="M1225" i="19"/>
  <c r="N1225" i="19"/>
  <c r="P1225" i="19"/>
  <c r="Q1225" i="19"/>
  <c r="R1225" i="19"/>
  <c r="S1225" i="19"/>
  <c r="T1225" i="19"/>
  <c r="U1225" i="19"/>
  <c r="V1225" i="19"/>
  <c r="W1225" i="19"/>
  <c r="Y1225" i="19"/>
  <c r="AB1225" i="19"/>
  <c r="AD1225" i="19"/>
  <c r="AE1225" i="19"/>
  <c r="AG1225" i="19"/>
  <c r="AH1225" i="19"/>
  <c r="BC1225" i="19" s="1"/>
  <c r="AL1225" i="19"/>
  <c r="AM1225" i="19"/>
  <c r="AN1225" i="19"/>
  <c r="AO1225" i="19"/>
  <c r="AP1225" i="19"/>
  <c r="AR1225" i="19"/>
  <c r="AS1225" i="19"/>
  <c r="AT1225" i="19"/>
  <c r="AU1225" i="19"/>
  <c r="AV1225" i="19"/>
  <c r="AW1225" i="19"/>
  <c r="AX1225" i="19"/>
  <c r="AY1225" i="19"/>
  <c r="BA1225" i="19"/>
  <c r="BD1225" i="19"/>
  <c r="BF1225" i="19"/>
  <c r="BG1225" i="19"/>
  <c r="BI1225" i="19"/>
  <c r="F1226" i="19"/>
  <c r="X1226" i="19" s="1"/>
  <c r="J1226" i="19"/>
  <c r="K1226" i="19"/>
  <c r="L1226" i="19"/>
  <c r="M1226" i="19"/>
  <c r="N1226" i="19"/>
  <c r="P1226" i="19"/>
  <c r="Q1226" i="19"/>
  <c r="R1226" i="19"/>
  <c r="S1226" i="19"/>
  <c r="T1226" i="19"/>
  <c r="U1226" i="19"/>
  <c r="V1226" i="19"/>
  <c r="W1226" i="19"/>
  <c r="Y1226" i="19"/>
  <c r="AB1226" i="19"/>
  <c r="AD1226" i="19"/>
  <c r="AE1226" i="19"/>
  <c r="AG1226" i="19"/>
  <c r="AH1226" i="19"/>
  <c r="BC1226" i="19" s="1"/>
  <c r="AL1226" i="19"/>
  <c r="AM1226" i="19"/>
  <c r="AN1226" i="19"/>
  <c r="AO1226" i="19"/>
  <c r="AP1226" i="19"/>
  <c r="AR1226" i="19"/>
  <c r="AS1226" i="19"/>
  <c r="AT1226" i="19"/>
  <c r="AU1226" i="19"/>
  <c r="AV1226" i="19"/>
  <c r="AW1226" i="19"/>
  <c r="AX1226" i="19"/>
  <c r="AY1226" i="19"/>
  <c r="BA1226" i="19"/>
  <c r="BD1226" i="19"/>
  <c r="BF1226" i="19"/>
  <c r="BG1226" i="19"/>
  <c r="BI1226" i="19"/>
  <c r="F1227" i="19"/>
  <c r="AA1227" i="19" s="1"/>
  <c r="J1227" i="19"/>
  <c r="K1227" i="19"/>
  <c r="L1227" i="19"/>
  <c r="M1227" i="19"/>
  <c r="N1227" i="19"/>
  <c r="P1227" i="19"/>
  <c r="Q1227" i="19"/>
  <c r="R1227" i="19"/>
  <c r="S1227" i="19"/>
  <c r="T1227" i="19"/>
  <c r="U1227" i="19"/>
  <c r="V1227" i="19"/>
  <c r="W1227" i="19"/>
  <c r="Y1227" i="19"/>
  <c r="AB1227" i="19"/>
  <c r="AD1227" i="19"/>
  <c r="AE1227" i="19"/>
  <c r="AG1227" i="19"/>
  <c r="AH1227" i="19"/>
  <c r="AZ1227" i="19" s="1"/>
  <c r="AL1227" i="19"/>
  <c r="AM1227" i="19"/>
  <c r="AN1227" i="19"/>
  <c r="AO1227" i="19"/>
  <c r="AP1227" i="19"/>
  <c r="AR1227" i="19"/>
  <c r="AS1227" i="19"/>
  <c r="AT1227" i="19"/>
  <c r="AU1227" i="19"/>
  <c r="AV1227" i="19"/>
  <c r="AW1227" i="19"/>
  <c r="AX1227" i="19"/>
  <c r="AY1227" i="19"/>
  <c r="BA1227" i="19"/>
  <c r="BD1227" i="19"/>
  <c r="BF1227" i="19"/>
  <c r="BG1227" i="19"/>
  <c r="BI1227" i="19"/>
  <c r="F1228" i="19"/>
  <c r="AA1228" i="19" s="1"/>
  <c r="J1228" i="19"/>
  <c r="K1228" i="19"/>
  <c r="L1228" i="19"/>
  <c r="M1228" i="19"/>
  <c r="N1228" i="19"/>
  <c r="P1228" i="19"/>
  <c r="Q1228" i="19"/>
  <c r="R1228" i="19"/>
  <c r="S1228" i="19"/>
  <c r="T1228" i="19"/>
  <c r="U1228" i="19"/>
  <c r="V1228" i="19"/>
  <c r="W1228" i="19"/>
  <c r="Y1228" i="19"/>
  <c r="AB1228" i="19"/>
  <c r="AD1228" i="19"/>
  <c r="AE1228" i="19"/>
  <c r="AG1228" i="19"/>
  <c r="AH1228" i="19"/>
  <c r="BC1228" i="19" s="1"/>
  <c r="AL1228" i="19"/>
  <c r="AM1228" i="19"/>
  <c r="AN1228" i="19"/>
  <c r="AO1228" i="19"/>
  <c r="AP1228" i="19"/>
  <c r="AR1228" i="19"/>
  <c r="AS1228" i="19"/>
  <c r="AT1228" i="19"/>
  <c r="AU1228" i="19"/>
  <c r="AV1228" i="19"/>
  <c r="AW1228" i="19"/>
  <c r="AX1228" i="19"/>
  <c r="AY1228" i="19"/>
  <c r="BA1228" i="19"/>
  <c r="BD1228" i="19"/>
  <c r="BF1228" i="19"/>
  <c r="BG1228" i="19"/>
  <c r="BI1228" i="19"/>
  <c r="F1229" i="19"/>
  <c r="AA1229" i="19" s="1"/>
  <c r="J1229" i="19"/>
  <c r="K1229" i="19"/>
  <c r="L1229" i="19"/>
  <c r="M1229" i="19"/>
  <c r="N1229" i="19"/>
  <c r="P1229" i="19"/>
  <c r="Q1229" i="19"/>
  <c r="R1229" i="19"/>
  <c r="S1229" i="19"/>
  <c r="T1229" i="19"/>
  <c r="U1229" i="19"/>
  <c r="V1229" i="19"/>
  <c r="W1229" i="19"/>
  <c r="Y1229" i="19"/>
  <c r="AB1229" i="19"/>
  <c r="AD1229" i="19"/>
  <c r="AE1229" i="19"/>
  <c r="AG1229" i="19"/>
  <c r="AH1229" i="19"/>
  <c r="AL1229" i="19"/>
  <c r="AM1229" i="19"/>
  <c r="AN1229" i="19"/>
  <c r="AO1229" i="19"/>
  <c r="AP1229" i="19"/>
  <c r="AR1229" i="19"/>
  <c r="AS1229" i="19"/>
  <c r="AT1229" i="19"/>
  <c r="AU1229" i="19"/>
  <c r="AV1229" i="19"/>
  <c r="AW1229" i="19"/>
  <c r="AX1229" i="19"/>
  <c r="AY1229" i="19"/>
  <c r="BA1229" i="19"/>
  <c r="BD1229" i="19"/>
  <c r="BF1229" i="19"/>
  <c r="BG1229" i="19"/>
  <c r="BI1229" i="19"/>
  <c r="F1230" i="19"/>
  <c r="AA1230" i="19" s="1"/>
  <c r="J1230" i="19"/>
  <c r="K1230" i="19"/>
  <c r="L1230" i="19"/>
  <c r="M1230" i="19"/>
  <c r="N1230" i="19"/>
  <c r="P1230" i="19"/>
  <c r="Q1230" i="19"/>
  <c r="R1230" i="19"/>
  <c r="S1230" i="19"/>
  <c r="T1230" i="19"/>
  <c r="U1230" i="19"/>
  <c r="V1230" i="19"/>
  <c r="W1230" i="19"/>
  <c r="Y1230" i="19"/>
  <c r="AB1230" i="19"/>
  <c r="AD1230" i="19"/>
  <c r="AE1230" i="19"/>
  <c r="AG1230" i="19"/>
  <c r="AH1230" i="19"/>
  <c r="BC1230" i="19" s="1"/>
  <c r="AL1230" i="19"/>
  <c r="AM1230" i="19"/>
  <c r="AN1230" i="19"/>
  <c r="AO1230" i="19"/>
  <c r="AP1230" i="19"/>
  <c r="AR1230" i="19"/>
  <c r="AS1230" i="19"/>
  <c r="AT1230" i="19"/>
  <c r="AU1230" i="19"/>
  <c r="AV1230" i="19"/>
  <c r="AW1230" i="19"/>
  <c r="AX1230" i="19"/>
  <c r="AY1230" i="19"/>
  <c r="BA1230" i="19"/>
  <c r="BD1230" i="19"/>
  <c r="BF1230" i="19"/>
  <c r="BG1230" i="19"/>
  <c r="BI1230" i="19"/>
  <c r="F1231" i="19"/>
  <c r="AA1231" i="19" s="1"/>
  <c r="J1231" i="19"/>
  <c r="K1231" i="19"/>
  <c r="L1231" i="19"/>
  <c r="M1231" i="19"/>
  <c r="N1231" i="19"/>
  <c r="P1231" i="19"/>
  <c r="Q1231" i="19"/>
  <c r="R1231" i="19"/>
  <c r="S1231" i="19"/>
  <c r="T1231" i="19"/>
  <c r="U1231" i="19"/>
  <c r="V1231" i="19"/>
  <c r="W1231" i="19"/>
  <c r="Y1231" i="19"/>
  <c r="AB1231" i="19"/>
  <c r="AD1231" i="19"/>
  <c r="AE1231" i="19"/>
  <c r="AG1231" i="19"/>
  <c r="AH1231" i="19"/>
  <c r="BC1231" i="19" s="1"/>
  <c r="AL1231" i="19"/>
  <c r="AM1231" i="19"/>
  <c r="AN1231" i="19"/>
  <c r="AO1231" i="19"/>
  <c r="AP1231" i="19"/>
  <c r="AR1231" i="19"/>
  <c r="AS1231" i="19"/>
  <c r="AT1231" i="19"/>
  <c r="AU1231" i="19"/>
  <c r="AV1231" i="19"/>
  <c r="AW1231" i="19"/>
  <c r="AX1231" i="19"/>
  <c r="AY1231" i="19"/>
  <c r="BA1231" i="19"/>
  <c r="BD1231" i="19"/>
  <c r="BF1231" i="19"/>
  <c r="BG1231" i="19"/>
  <c r="BI1231" i="19"/>
  <c r="F1232" i="19"/>
  <c r="X1232" i="19" s="1"/>
  <c r="J1232" i="19"/>
  <c r="K1232" i="19"/>
  <c r="L1232" i="19"/>
  <c r="M1232" i="19"/>
  <c r="N1232" i="19"/>
  <c r="P1232" i="19"/>
  <c r="Q1232" i="19"/>
  <c r="R1232" i="19"/>
  <c r="S1232" i="19"/>
  <c r="T1232" i="19"/>
  <c r="U1232" i="19"/>
  <c r="V1232" i="19"/>
  <c r="W1232" i="19"/>
  <c r="Y1232" i="19"/>
  <c r="AB1232" i="19"/>
  <c r="AD1232" i="19"/>
  <c r="AE1232" i="19"/>
  <c r="AG1232" i="19"/>
  <c r="AH1232" i="19"/>
  <c r="BC1232" i="19" s="1"/>
  <c r="AL1232" i="19"/>
  <c r="AM1232" i="19"/>
  <c r="AN1232" i="19"/>
  <c r="AO1232" i="19"/>
  <c r="AP1232" i="19"/>
  <c r="AR1232" i="19"/>
  <c r="AS1232" i="19"/>
  <c r="AT1232" i="19"/>
  <c r="AU1232" i="19"/>
  <c r="AV1232" i="19"/>
  <c r="AW1232" i="19"/>
  <c r="AX1232" i="19"/>
  <c r="AY1232" i="19"/>
  <c r="BA1232" i="19"/>
  <c r="BD1232" i="19"/>
  <c r="BF1232" i="19"/>
  <c r="BG1232" i="19"/>
  <c r="BI1232" i="19"/>
  <c r="F1233" i="19"/>
  <c r="AA1233" i="19" s="1"/>
  <c r="J1233" i="19"/>
  <c r="K1233" i="19"/>
  <c r="L1233" i="19"/>
  <c r="M1233" i="19"/>
  <c r="N1233" i="19"/>
  <c r="P1233" i="19"/>
  <c r="Q1233" i="19"/>
  <c r="R1233" i="19"/>
  <c r="S1233" i="19"/>
  <c r="T1233" i="19"/>
  <c r="U1233" i="19"/>
  <c r="V1233" i="19"/>
  <c r="W1233" i="19"/>
  <c r="Y1233" i="19"/>
  <c r="AB1233" i="19"/>
  <c r="AD1233" i="19"/>
  <c r="AE1233" i="19"/>
  <c r="AG1233" i="19"/>
  <c r="AH1233" i="19"/>
  <c r="AZ1233" i="19" s="1"/>
  <c r="AL1233" i="19"/>
  <c r="AM1233" i="19"/>
  <c r="AN1233" i="19"/>
  <c r="AO1233" i="19"/>
  <c r="AP1233" i="19"/>
  <c r="AR1233" i="19"/>
  <c r="AS1233" i="19"/>
  <c r="AT1233" i="19"/>
  <c r="AU1233" i="19"/>
  <c r="AV1233" i="19"/>
  <c r="AW1233" i="19"/>
  <c r="AX1233" i="19"/>
  <c r="AY1233" i="19"/>
  <c r="BA1233" i="19"/>
  <c r="BD1233" i="19"/>
  <c r="BF1233" i="19"/>
  <c r="BG1233" i="19"/>
  <c r="BI1233" i="19"/>
  <c r="F1234" i="19"/>
  <c r="AA1234" i="19" s="1"/>
  <c r="J1234" i="19"/>
  <c r="K1234" i="19"/>
  <c r="L1234" i="19"/>
  <c r="M1234" i="19"/>
  <c r="N1234" i="19"/>
  <c r="P1234" i="19"/>
  <c r="Q1234" i="19"/>
  <c r="R1234" i="19"/>
  <c r="S1234" i="19"/>
  <c r="T1234" i="19"/>
  <c r="U1234" i="19"/>
  <c r="V1234" i="19"/>
  <c r="W1234" i="19"/>
  <c r="Y1234" i="19"/>
  <c r="AB1234" i="19"/>
  <c r="AD1234" i="19"/>
  <c r="AE1234" i="19"/>
  <c r="AG1234" i="19"/>
  <c r="AH1234" i="19"/>
  <c r="BC1234" i="19" s="1"/>
  <c r="AL1234" i="19"/>
  <c r="AM1234" i="19"/>
  <c r="AN1234" i="19"/>
  <c r="AO1234" i="19"/>
  <c r="AP1234" i="19"/>
  <c r="AR1234" i="19"/>
  <c r="AS1234" i="19"/>
  <c r="AT1234" i="19"/>
  <c r="AU1234" i="19"/>
  <c r="AV1234" i="19"/>
  <c r="AW1234" i="19"/>
  <c r="AX1234" i="19"/>
  <c r="AY1234" i="19"/>
  <c r="BA1234" i="19"/>
  <c r="BD1234" i="19"/>
  <c r="BF1234" i="19"/>
  <c r="BG1234" i="19"/>
  <c r="BI1234" i="19"/>
  <c r="F1235" i="19"/>
  <c r="AA1235" i="19" s="1"/>
  <c r="J1235" i="19"/>
  <c r="K1235" i="19"/>
  <c r="L1235" i="19"/>
  <c r="M1235" i="19"/>
  <c r="N1235" i="19"/>
  <c r="P1235" i="19"/>
  <c r="Q1235" i="19"/>
  <c r="R1235" i="19"/>
  <c r="S1235" i="19"/>
  <c r="T1235" i="19"/>
  <c r="U1235" i="19"/>
  <c r="V1235" i="19"/>
  <c r="W1235" i="19"/>
  <c r="Y1235" i="19"/>
  <c r="AB1235" i="19"/>
  <c r="AD1235" i="19"/>
  <c r="AE1235" i="19"/>
  <c r="AG1235" i="19"/>
  <c r="AH1235" i="19"/>
  <c r="AZ1235" i="19" s="1"/>
  <c r="AL1235" i="19"/>
  <c r="AM1235" i="19"/>
  <c r="AN1235" i="19"/>
  <c r="AO1235" i="19"/>
  <c r="AP1235" i="19"/>
  <c r="AR1235" i="19"/>
  <c r="AS1235" i="19"/>
  <c r="AT1235" i="19"/>
  <c r="AU1235" i="19"/>
  <c r="AV1235" i="19"/>
  <c r="AW1235" i="19"/>
  <c r="AX1235" i="19"/>
  <c r="AY1235" i="19"/>
  <c r="BA1235" i="19"/>
  <c r="BD1235" i="19"/>
  <c r="BF1235" i="19"/>
  <c r="BG1235" i="19"/>
  <c r="BI1235" i="19"/>
  <c r="F1236" i="19"/>
  <c r="X1236" i="19" s="1"/>
  <c r="J1236" i="19"/>
  <c r="K1236" i="19"/>
  <c r="L1236" i="19"/>
  <c r="M1236" i="19"/>
  <c r="N1236" i="19"/>
  <c r="P1236" i="19"/>
  <c r="Q1236" i="19"/>
  <c r="R1236" i="19"/>
  <c r="S1236" i="19"/>
  <c r="T1236" i="19"/>
  <c r="U1236" i="19"/>
  <c r="V1236" i="19"/>
  <c r="W1236" i="19"/>
  <c r="Y1236" i="19"/>
  <c r="AB1236" i="19"/>
  <c r="AD1236" i="19"/>
  <c r="AE1236" i="19"/>
  <c r="AG1236" i="19"/>
  <c r="AH1236" i="19"/>
  <c r="AL1236" i="19"/>
  <c r="AM1236" i="19"/>
  <c r="AN1236" i="19"/>
  <c r="AO1236" i="19"/>
  <c r="AP1236" i="19"/>
  <c r="AR1236" i="19"/>
  <c r="AS1236" i="19"/>
  <c r="AT1236" i="19"/>
  <c r="AU1236" i="19"/>
  <c r="AV1236" i="19"/>
  <c r="AW1236" i="19"/>
  <c r="AX1236" i="19"/>
  <c r="AY1236" i="19"/>
  <c r="BA1236" i="19"/>
  <c r="BD1236" i="19"/>
  <c r="BF1236" i="19"/>
  <c r="BG1236" i="19"/>
  <c r="BI1236" i="19"/>
  <c r="F1237" i="19"/>
  <c r="AA1237" i="19" s="1"/>
  <c r="J1237" i="19"/>
  <c r="K1237" i="19"/>
  <c r="L1237" i="19"/>
  <c r="M1237" i="19"/>
  <c r="N1237" i="19"/>
  <c r="P1237" i="19"/>
  <c r="Q1237" i="19"/>
  <c r="R1237" i="19"/>
  <c r="S1237" i="19"/>
  <c r="T1237" i="19"/>
  <c r="U1237" i="19"/>
  <c r="V1237" i="19"/>
  <c r="W1237" i="19"/>
  <c r="Y1237" i="19"/>
  <c r="AB1237" i="19"/>
  <c r="AD1237" i="19"/>
  <c r="AE1237" i="19"/>
  <c r="AG1237" i="19"/>
  <c r="AH1237" i="19"/>
  <c r="BC1237" i="19" s="1"/>
  <c r="AL1237" i="19"/>
  <c r="AM1237" i="19"/>
  <c r="AN1237" i="19"/>
  <c r="AO1237" i="19"/>
  <c r="AP1237" i="19"/>
  <c r="AR1237" i="19"/>
  <c r="AS1237" i="19"/>
  <c r="AT1237" i="19"/>
  <c r="AU1237" i="19"/>
  <c r="AV1237" i="19"/>
  <c r="AW1237" i="19"/>
  <c r="AX1237" i="19"/>
  <c r="AY1237" i="19"/>
  <c r="BA1237" i="19"/>
  <c r="BD1237" i="19"/>
  <c r="BF1237" i="19"/>
  <c r="BG1237" i="19"/>
  <c r="BI1237" i="19"/>
  <c r="F1238" i="19"/>
  <c r="X1238" i="19" s="1"/>
  <c r="J1238" i="19"/>
  <c r="K1238" i="19"/>
  <c r="L1238" i="19"/>
  <c r="M1238" i="19"/>
  <c r="N1238" i="19"/>
  <c r="P1238" i="19"/>
  <c r="Q1238" i="19"/>
  <c r="R1238" i="19"/>
  <c r="S1238" i="19"/>
  <c r="T1238" i="19"/>
  <c r="U1238" i="19"/>
  <c r="V1238" i="19"/>
  <c r="W1238" i="19"/>
  <c r="Y1238" i="19"/>
  <c r="AB1238" i="19"/>
  <c r="AD1238" i="19"/>
  <c r="AE1238" i="19"/>
  <c r="AG1238" i="19"/>
  <c r="AH1238" i="19"/>
  <c r="BC1238" i="19" s="1"/>
  <c r="AL1238" i="19"/>
  <c r="AM1238" i="19"/>
  <c r="AN1238" i="19"/>
  <c r="AO1238" i="19"/>
  <c r="AP1238" i="19"/>
  <c r="AR1238" i="19"/>
  <c r="AS1238" i="19"/>
  <c r="AT1238" i="19"/>
  <c r="AU1238" i="19"/>
  <c r="AV1238" i="19"/>
  <c r="AW1238" i="19"/>
  <c r="AX1238" i="19"/>
  <c r="AY1238" i="19"/>
  <c r="BA1238" i="19"/>
  <c r="BD1238" i="19"/>
  <c r="BF1238" i="19"/>
  <c r="BG1238" i="19"/>
  <c r="BI1238" i="19"/>
  <c r="F1239" i="19"/>
  <c r="AA1239" i="19" s="1"/>
  <c r="J1239" i="19"/>
  <c r="K1239" i="19"/>
  <c r="L1239" i="19"/>
  <c r="M1239" i="19"/>
  <c r="N1239" i="19"/>
  <c r="P1239" i="19"/>
  <c r="Q1239" i="19"/>
  <c r="R1239" i="19"/>
  <c r="S1239" i="19"/>
  <c r="T1239" i="19"/>
  <c r="U1239" i="19"/>
  <c r="V1239" i="19"/>
  <c r="W1239" i="19"/>
  <c r="Y1239" i="19"/>
  <c r="AB1239" i="19"/>
  <c r="AD1239" i="19"/>
  <c r="AE1239" i="19"/>
  <c r="AG1239" i="19"/>
  <c r="AH1239" i="19"/>
  <c r="AZ1239" i="19" s="1"/>
  <c r="AL1239" i="19"/>
  <c r="AM1239" i="19"/>
  <c r="AN1239" i="19"/>
  <c r="AO1239" i="19"/>
  <c r="AP1239" i="19"/>
  <c r="AR1239" i="19"/>
  <c r="AS1239" i="19"/>
  <c r="AT1239" i="19"/>
  <c r="AU1239" i="19"/>
  <c r="AV1239" i="19"/>
  <c r="AW1239" i="19"/>
  <c r="AX1239" i="19"/>
  <c r="AY1239" i="19"/>
  <c r="BA1239" i="19"/>
  <c r="BD1239" i="19"/>
  <c r="BF1239" i="19"/>
  <c r="BG1239" i="19"/>
  <c r="BI1239" i="19"/>
  <c r="F1240" i="19"/>
  <c r="X1240" i="19" s="1"/>
  <c r="J1240" i="19"/>
  <c r="K1240" i="19"/>
  <c r="L1240" i="19"/>
  <c r="M1240" i="19"/>
  <c r="N1240" i="19"/>
  <c r="P1240" i="19"/>
  <c r="Q1240" i="19"/>
  <c r="R1240" i="19"/>
  <c r="S1240" i="19"/>
  <c r="T1240" i="19"/>
  <c r="U1240" i="19"/>
  <c r="V1240" i="19"/>
  <c r="W1240" i="19"/>
  <c r="Y1240" i="19"/>
  <c r="AB1240" i="19"/>
  <c r="AD1240" i="19"/>
  <c r="AE1240" i="19"/>
  <c r="AG1240" i="19"/>
  <c r="AH1240" i="19"/>
  <c r="BC1240" i="19" s="1"/>
  <c r="AL1240" i="19"/>
  <c r="AM1240" i="19"/>
  <c r="AN1240" i="19"/>
  <c r="AO1240" i="19"/>
  <c r="AP1240" i="19"/>
  <c r="AR1240" i="19"/>
  <c r="AS1240" i="19"/>
  <c r="AT1240" i="19"/>
  <c r="AU1240" i="19"/>
  <c r="AV1240" i="19"/>
  <c r="AW1240" i="19"/>
  <c r="AX1240" i="19"/>
  <c r="AY1240" i="19"/>
  <c r="BA1240" i="19"/>
  <c r="BD1240" i="19"/>
  <c r="BF1240" i="19"/>
  <c r="BG1240" i="19"/>
  <c r="BI1240" i="19"/>
  <c r="F1241" i="19"/>
  <c r="AA1241" i="19" s="1"/>
  <c r="J1241" i="19"/>
  <c r="K1241" i="19"/>
  <c r="L1241" i="19"/>
  <c r="M1241" i="19"/>
  <c r="N1241" i="19"/>
  <c r="P1241" i="19"/>
  <c r="Q1241" i="19"/>
  <c r="R1241" i="19"/>
  <c r="S1241" i="19"/>
  <c r="T1241" i="19"/>
  <c r="U1241" i="19"/>
  <c r="V1241" i="19"/>
  <c r="W1241" i="19"/>
  <c r="Y1241" i="19"/>
  <c r="AB1241" i="19"/>
  <c r="AD1241" i="19"/>
  <c r="AE1241" i="19"/>
  <c r="AG1241" i="19"/>
  <c r="AH1241" i="19"/>
  <c r="BC1241" i="19" s="1"/>
  <c r="AL1241" i="19"/>
  <c r="AM1241" i="19"/>
  <c r="AN1241" i="19"/>
  <c r="AO1241" i="19"/>
  <c r="AP1241" i="19"/>
  <c r="AR1241" i="19"/>
  <c r="AS1241" i="19"/>
  <c r="AT1241" i="19"/>
  <c r="AU1241" i="19"/>
  <c r="AV1241" i="19"/>
  <c r="AW1241" i="19"/>
  <c r="AX1241" i="19"/>
  <c r="AY1241" i="19"/>
  <c r="BA1241" i="19"/>
  <c r="BD1241" i="19"/>
  <c r="BF1241" i="19"/>
  <c r="BG1241" i="19"/>
  <c r="BI1241" i="19"/>
  <c r="F1242" i="19"/>
  <c r="X1242" i="19" s="1"/>
  <c r="J1242" i="19"/>
  <c r="K1242" i="19"/>
  <c r="L1242" i="19"/>
  <c r="M1242" i="19"/>
  <c r="N1242" i="19"/>
  <c r="P1242" i="19"/>
  <c r="Q1242" i="19"/>
  <c r="R1242" i="19"/>
  <c r="S1242" i="19"/>
  <c r="T1242" i="19"/>
  <c r="U1242" i="19"/>
  <c r="V1242" i="19"/>
  <c r="W1242" i="19"/>
  <c r="Y1242" i="19"/>
  <c r="AB1242" i="19"/>
  <c r="AD1242" i="19"/>
  <c r="AE1242" i="19"/>
  <c r="AG1242" i="19"/>
  <c r="AH1242" i="19"/>
  <c r="BC1242" i="19" s="1"/>
  <c r="AL1242" i="19"/>
  <c r="AM1242" i="19"/>
  <c r="AN1242" i="19"/>
  <c r="AO1242" i="19"/>
  <c r="AP1242" i="19"/>
  <c r="AR1242" i="19"/>
  <c r="AS1242" i="19"/>
  <c r="AT1242" i="19"/>
  <c r="AU1242" i="19"/>
  <c r="AV1242" i="19"/>
  <c r="AW1242" i="19"/>
  <c r="AX1242" i="19"/>
  <c r="AY1242" i="19"/>
  <c r="BA1242" i="19"/>
  <c r="BD1242" i="19"/>
  <c r="BF1242" i="19"/>
  <c r="BG1242" i="19"/>
  <c r="BI1242" i="19"/>
  <c r="F1243" i="19"/>
  <c r="AA1243" i="19" s="1"/>
  <c r="J1243" i="19"/>
  <c r="K1243" i="19"/>
  <c r="L1243" i="19"/>
  <c r="M1243" i="19"/>
  <c r="N1243" i="19"/>
  <c r="P1243" i="19"/>
  <c r="Q1243" i="19"/>
  <c r="R1243" i="19"/>
  <c r="S1243" i="19"/>
  <c r="T1243" i="19"/>
  <c r="U1243" i="19"/>
  <c r="V1243" i="19"/>
  <c r="W1243" i="19"/>
  <c r="Y1243" i="19"/>
  <c r="AB1243" i="19"/>
  <c r="AD1243" i="19"/>
  <c r="AE1243" i="19"/>
  <c r="AG1243" i="19"/>
  <c r="AH1243" i="19"/>
  <c r="AZ1243" i="19" s="1"/>
  <c r="AL1243" i="19"/>
  <c r="AM1243" i="19"/>
  <c r="AN1243" i="19"/>
  <c r="AO1243" i="19"/>
  <c r="AP1243" i="19"/>
  <c r="AR1243" i="19"/>
  <c r="AS1243" i="19"/>
  <c r="AT1243" i="19"/>
  <c r="AU1243" i="19"/>
  <c r="AV1243" i="19"/>
  <c r="AW1243" i="19"/>
  <c r="AX1243" i="19"/>
  <c r="AY1243" i="19"/>
  <c r="BA1243" i="19"/>
  <c r="BD1243" i="19"/>
  <c r="BF1243" i="19"/>
  <c r="BG1243" i="19"/>
  <c r="BI1243" i="19"/>
  <c r="F1244" i="19"/>
  <c r="AA1244" i="19" s="1"/>
  <c r="J1244" i="19"/>
  <c r="K1244" i="19"/>
  <c r="L1244" i="19"/>
  <c r="M1244" i="19"/>
  <c r="N1244" i="19"/>
  <c r="P1244" i="19"/>
  <c r="Q1244" i="19"/>
  <c r="R1244" i="19"/>
  <c r="S1244" i="19"/>
  <c r="T1244" i="19"/>
  <c r="U1244" i="19"/>
  <c r="V1244" i="19"/>
  <c r="W1244" i="19"/>
  <c r="Y1244" i="19"/>
  <c r="AB1244" i="19"/>
  <c r="AD1244" i="19"/>
  <c r="AE1244" i="19"/>
  <c r="AG1244" i="19"/>
  <c r="AH1244" i="19"/>
  <c r="BC1244" i="19" s="1"/>
  <c r="AL1244" i="19"/>
  <c r="AM1244" i="19"/>
  <c r="AN1244" i="19"/>
  <c r="AO1244" i="19"/>
  <c r="AP1244" i="19"/>
  <c r="AR1244" i="19"/>
  <c r="AS1244" i="19"/>
  <c r="AT1244" i="19"/>
  <c r="AU1244" i="19"/>
  <c r="AV1244" i="19"/>
  <c r="AW1244" i="19"/>
  <c r="AX1244" i="19"/>
  <c r="AY1244" i="19"/>
  <c r="BA1244" i="19"/>
  <c r="BD1244" i="19"/>
  <c r="BF1244" i="19"/>
  <c r="BG1244" i="19"/>
  <c r="BI1244" i="19"/>
  <c r="F1245" i="19"/>
  <c r="AA1245" i="19" s="1"/>
  <c r="J1245" i="19"/>
  <c r="K1245" i="19"/>
  <c r="L1245" i="19"/>
  <c r="M1245" i="19"/>
  <c r="N1245" i="19"/>
  <c r="P1245" i="19"/>
  <c r="Q1245" i="19"/>
  <c r="R1245" i="19"/>
  <c r="S1245" i="19"/>
  <c r="T1245" i="19"/>
  <c r="U1245" i="19"/>
  <c r="V1245" i="19"/>
  <c r="W1245" i="19"/>
  <c r="Y1245" i="19"/>
  <c r="AB1245" i="19"/>
  <c r="AD1245" i="19"/>
  <c r="AE1245" i="19"/>
  <c r="AG1245" i="19"/>
  <c r="AH1245" i="19"/>
  <c r="BC1245" i="19" s="1"/>
  <c r="AL1245" i="19"/>
  <c r="AM1245" i="19"/>
  <c r="AN1245" i="19"/>
  <c r="AO1245" i="19"/>
  <c r="AP1245" i="19"/>
  <c r="AR1245" i="19"/>
  <c r="AS1245" i="19"/>
  <c r="AT1245" i="19"/>
  <c r="AU1245" i="19"/>
  <c r="AV1245" i="19"/>
  <c r="AW1245" i="19"/>
  <c r="AX1245" i="19"/>
  <c r="AY1245" i="19"/>
  <c r="BA1245" i="19"/>
  <c r="BD1245" i="19"/>
  <c r="BF1245" i="19"/>
  <c r="BG1245" i="19"/>
  <c r="BI1245" i="19"/>
  <c r="F1246" i="19"/>
  <c r="AA1246" i="19" s="1"/>
  <c r="J1246" i="19"/>
  <c r="K1246" i="19"/>
  <c r="L1246" i="19"/>
  <c r="M1246" i="19"/>
  <c r="N1246" i="19"/>
  <c r="P1246" i="19"/>
  <c r="Q1246" i="19"/>
  <c r="R1246" i="19"/>
  <c r="S1246" i="19"/>
  <c r="T1246" i="19"/>
  <c r="U1246" i="19"/>
  <c r="V1246" i="19"/>
  <c r="W1246" i="19"/>
  <c r="Y1246" i="19"/>
  <c r="AB1246" i="19"/>
  <c r="AD1246" i="19"/>
  <c r="AE1246" i="19"/>
  <c r="AG1246" i="19"/>
  <c r="AH1246" i="19"/>
  <c r="BC1246" i="19" s="1"/>
  <c r="AL1246" i="19"/>
  <c r="AM1246" i="19"/>
  <c r="AN1246" i="19"/>
  <c r="AO1246" i="19"/>
  <c r="AP1246" i="19"/>
  <c r="AR1246" i="19"/>
  <c r="AS1246" i="19"/>
  <c r="AT1246" i="19"/>
  <c r="AU1246" i="19"/>
  <c r="AV1246" i="19"/>
  <c r="AW1246" i="19"/>
  <c r="AX1246" i="19"/>
  <c r="AY1246" i="19"/>
  <c r="BA1246" i="19"/>
  <c r="BD1246" i="19"/>
  <c r="BF1246" i="19"/>
  <c r="BG1246" i="19"/>
  <c r="BI1246" i="19"/>
  <c r="F1247" i="19"/>
  <c r="AA1247" i="19" s="1"/>
  <c r="J1247" i="19"/>
  <c r="K1247" i="19"/>
  <c r="L1247" i="19"/>
  <c r="M1247" i="19"/>
  <c r="N1247" i="19"/>
  <c r="P1247" i="19"/>
  <c r="Q1247" i="19"/>
  <c r="R1247" i="19"/>
  <c r="S1247" i="19"/>
  <c r="T1247" i="19"/>
  <c r="U1247" i="19"/>
  <c r="V1247" i="19"/>
  <c r="W1247" i="19"/>
  <c r="Y1247" i="19"/>
  <c r="AB1247" i="19"/>
  <c r="AD1247" i="19"/>
  <c r="AE1247" i="19"/>
  <c r="AG1247" i="19"/>
  <c r="AH1247" i="19"/>
  <c r="BC1247" i="19" s="1"/>
  <c r="AL1247" i="19"/>
  <c r="AM1247" i="19"/>
  <c r="AN1247" i="19"/>
  <c r="AO1247" i="19"/>
  <c r="AP1247" i="19"/>
  <c r="AR1247" i="19"/>
  <c r="AS1247" i="19"/>
  <c r="AT1247" i="19"/>
  <c r="AU1247" i="19"/>
  <c r="AV1247" i="19"/>
  <c r="AW1247" i="19"/>
  <c r="AX1247" i="19"/>
  <c r="AY1247" i="19"/>
  <c r="BA1247" i="19"/>
  <c r="BD1247" i="19"/>
  <c r="BF1247" i="19"/>
  <c r="BG1247" i="19"/>
  <c r="BI1247" i="19"/>
  <c r="F1248" i="19"/>
  <c r="X1248" i="19" s="1"/>
  <c r="J1248" i="19"/>
  <c r="K1248" i="19"/>
  <c r="L1248" i="19"/>
  <c r="M1248" i="19"/>
  <c r="N1248" i="19"/>
  <c r="P1248" i="19"/>
  <c r="Q1248" i="19"/>
  <c r="R1248" i="19"/>
  <c r="S1248" i="19"/>
  <c r="T1248" i="19"/>
  <c r="U1248" i="19"/>
  <c r="V1248" i="19"/>
  <c r="W1248" i="19"/>
  <c r="Y1248" i="19"/>
  <c r="AB1248" i="19"/>
  <c r="AD1248" i="19"/>
  <c r="AE1248" i="19"/>
  <c r="AG1248" i="19"/>
  <c r="AH1248" i="19"/>
  <c r="BC1248" i="19" s="1"/>
  <c r="AL1248" i="19"/>
  <c r="AM1248" i="19"/>
  <c r="AN1248" i="19"/>
  <c r="AO1248" i="19"/>
  <c r="AP1248" i="19"/>
  <c r="AR1248" i="19"/>
  <c r="AS1248" i="19"/>
  <c r="AT1248" i="19"/>
  <c r="AU1248" i="19"/>
  <c r="AV1248" i="19"/>
  <c r="AW1248" i="19"/>
  <c r="AX1248" i="19"/>
  <c r="AY1248" i="19"/>
  <c r="BA1248" i="19"/>
  <c r="BD1248" i="19"/>
  <c r="BF1248" i="19"/>
  <c r="BG1248" i="19"/>
  <c r="BI1248" i="19"/>
  <c r="F1249" i="19"/>
  <c r="AA1249" i="19" s="1"/>
  <c r="J1249" i="19"/>
  <c r="K1249" i="19"/>
  <c r="L1249" i="19"/>
  <c r="M1249" i="19"/>
  <c r="N1249" i="19"/>
  <c r="P1249" i="19"/>
  <c r="Q1249" i="19"/>
  <c r="R1249" i="19"/>
  <c r="S1249" i="19"/>
  <c r="T1249" i="19"/>
  <c r="U1249" i="19"/>
  <c r="V1249" i="19"/>
  <c r="W1249" i="19"/>
  <c r="Y1249" i="19"/>
  <c r="AB1249" i="19"/>
  <c r="AD1249" i="19"/>
  <c r="AE1249" i="19"/>
  <c r="AG1249" i="19"/>
  <c r="AH1249" i="19"/>
  <c r="BC1249" i="19" s="1"/>
  <c r="AL1249" i="19"/>
  <c r="AM1249" i="19"/>
  <c r="AN1249" i="19"/>
  <c r="AO1249" i="19"/>
  <c r="AP1249" i="19"/>
  <c r="AR1249" i="19"/>
  <c r="AS1249" i="19"/>
  <c r="AT1249" i="19"/>
  <c r="AU1249" i="19"/>
  <c r="AV1249" i="19"/>
  <c r="AW1249" i="19"/>
  <c r="AX1249" i="19"/>
  <c r="AY1249" i="19"/>
  <c r="BA1249" i="19"/>
  <c r="BD1249" i="19"/>
  <c r="BF1249" i="19"/>
  <c r="BG1249" i="19"/>
  <c r="BI1249" i="19"/>
  <c r="F1250" i="19"/>
  <c r="X1250" i="19" s="1"/>
  <c r="J1250" i="19"/>
  <c r="K1250" i="19"/>
  <c r="L1250" i="19"/>
  <c r="M1250" i="19"/>
  <c r="N1250" i="19"/>
  <c r="P1250" i="19"/>
  <c r="Q1250" i="19"/>
  <c r="R1250" i="19"/>
  <c r="S1250" i="19"/>
  <c r="T1250" i="19"/>
  <c r="U1250" i="19"/>
  <c r="V1250" i="19"/>
  <c r="W1250" i="19"/>
  <c r="Y1250" i="19"/>
  <c r="AB1250" i="19"/>
  <c r="AD1250" i="19"/>
  <c r="AE1250" i="19"/>
  <c r="AG1250" i="19"/>
  <c r="AH1250" i="19"/>
  <c r="BC1250" i="19" s="1"/>
  <c r="AL1250" i="19"/>
  <c r="AM1250" i="19"/>
  <c r="AN1250" i="19"/>
  <c r="AO1250" i="19"/>
  <c r="AP1250" i="19"/>
  <c r="AR1250" i="19"/>
  <c r="AS1250" i="19"/>
  <c r="AT1250" i="19"/>
  <c r="AU1250" i="19"/>
  <c r="AV1250" i="19"/>
  <c r="AW1250" i="19"/>
  <c r="AX1250" i="19"/>
  <c r="AY1250" i="19"/>
  <c r="BA1250" i="19"/>
  <c r="BD1250" i="19"/>
  <c r="BF1250" i="19"/>
  <c r="BG1250" i="19"/>
  <c r="BI1250" i="19"/>
  <c r="F1251" i="19"/>
  <c r="AA1251" i="19" s="1"/>
  <c r="J1251" i="19"/>
  <c r="K1251" i="19"/>
  <c r="L1251" i="19"/>
  <c r="M1251" i="19"/>
  <c r="N1251" i="19"/>
  <c r="P1251" i="19"/>
  <c r="Q1251" i="19"/>
  <c r="R1251" i="19"/>
  <c r="S1251" i="19"/>
  <c r="T1251" i="19"/>
  <c r="U1251" i="19"/>
  <c r="V1251" i="19"/>
  <c r="W1251" i="19"/>
  <c r="Y1251" i="19"/>
  <c r="AB1251" i="19"/>
  <c r="AD1251" i="19"/>
  <c r="AE1251" i="19"/>
  <c r="AG1251" i="19"/>
  <c r="AH1251" i="19"/>
  <c r="AZ1251" i="19" s="1"/>
  <c r="AL1251" i="19"/>
  <c r="AM1251" i="19"/>
  <c r="AN1251" i="19"/>
  <c r="AO1251" i="19"/>
  <c r="AP1251" i="19"/>
  <c r="AR1251" i="19"/>
  <c r="AS1251" i="19"/>
  <c r="AT1251" i="19"/>
  <c r="AU1251" i="19"/>
  <c r="AV1251" i="19"/>
  <c r="AW1251" i="19"/>
  <c r="AX1251" i="19"/>
  <c r="AY1251" i="19"/>
  <c r="BA1251" i="19"/>
  <c r="BD1251" i="19"/>
  <c r="BF1251" i="19"/>
  <c r="BG1251" i="19"/>
  <c r="BI1251" i="19"/>
  <c r="F1252" i="19"/>
  <c r="X1252" i="19" s="1"/>
  <c r="J1252" i="19"/>
  <c r="K1252" i="19"/>
  <c r="L1252" i="19"/>
  <c r="M1252" i="19"/>
  <c r="N1252" i="19"/>
  <c r="P1252" i="19"/>
  <c r="Q1252" i="19"/>
  <c r="R1252" i="19"/>
  <c r="S1252" i="19"/>
  <c r="T1252" i="19"/>
  <c r="U1252" i="19"/>
  <c r="V1252" i="19"/>
  <c r="W1252" i="19"/>
  <c r="Y1252" i="19"/>
  <c r="AB1252" i="19"/>
  <c r="AD1252" i="19"/>
  <c r="AE1252" i="19"/>
  <c r="AG1252" i="19"/>
  <c r="AH1252" i="19"/>
  <c r="BC1252" i="19" s="1"/>
  <c r="AL1252" i="19"/>
  <c r="AM1252" i="19"/>
  <c r="AN1252" i="19"/>
  <c r="AO1252" i="19"/>
  <c r="AP1252" i="19"/>
  <c r="AR1252" i="19"/>
  <c r="AS1252" i="19"/>
  <c r="AT1252" i="19"/>
  <c r="AU1252" i="19"/>
  <c r="AV1252" i="19"/>
  <c r="AW1252" i="19"/>
  <c r="AX1252" i="19"/>
  <c r="AY1252" i="19"/>
  <c r="BA1252" i="19"/>
  <c r="BD1252" i="19"/>
  <c r="BF1252" i="19"/>
  <c r="BG1252" i="19"/>
  <c r="BI1252" i="19"/>
  <c r="F1253" i="19"/>
  <c r="AA1253" i="19" s="1"/>
  <c r="J1253" i="19"/>
  <c r="K1253" i="19"/>
  <c r="L1253" i="19"/>
  <c r="M1253" i="19"/>
  <c r="N1253" i="19"/>
  <c r="P1253" i="19"/>
  <c r="Q1253" i="19"/>
  <c r="R1253" i="19"/>
  <c r="S1253" i="19"/>
  <c r="T1253" i="19"/>
  <c r="U1253" i="19"/>
  <c r="V1253" i="19"/>
  <c r="W1253" i="19"/>
  <c r="Y1253" i="19"/>
  <c r="AB1253" i="19"/>
  <c r="AD1253" i="19"/>
  <c r="AE1253" i="19"/>
  <c r="AG1253" i="19"/>
  <c r="AH1253" i="19"/>
  <c r="BC1253" i="19" s="1"/>
  <c r="AL1253" i="19"/>
  <c r="AM1253" i="19"/>
  <c r="AN1253" i="19"/>
  <c r="AO1253" i="19"/>
  <c r="AP1253" i="19"/>
  <c r="AR1253" i="19"/>
  <c r="AS1253" i="19"/>
  <c r="AT1253" i="19"/>
  <c r="AU1253" i="19"/>
  <c r="AV1253" i="19"/>
  <c r="AW1253" i="19"/>
  <c r="AX1253" i="19"/>
  <c r="AY1253" i="19"/>
  <c r="BA1253" i="19"/>
  <c r="BD1253" i="19"/>
  <c r="BF1253" i="19"/>
  <c r="BG1253" i="19"/>
  <c r="BI1253" i="19"/>
  <c r="F1254" i="19"/>
  <c r="X1254" i="19" s="1"/>
  <c r="J1254" i="19"/>
  <c r="K1254" i="19"/>
  <c r="L1254" i="19"/>
  <c r="M1254" i="19"/>
  <c r="N1254" i="19"/>
  <c r="P1254" i="19"/>
  <c r="Q1254" i="19"/>
  <c r="R1254" i="19"/>
  <c r="S1254" i="19"/>
  <c r="T1254" i="19"/>
  <c r="U1254" i="19"/>
  <c r="V1254" i="19"/>
  <c r="W1254" i="19"/>
  <c r="Y1254" i="19"/>
  <c r="AB1254" i="19"/>
  <c r="AD1254" i="19"/>
  <c r="AE1254" i="19"/>
  <c r="AG1254" i="19"/>
  <c r="AH1254" i="19"/>
  <c r="BC1254" i="19" s="1"/>
  <c r="AL1254" i="19"/>
  <c r="AM1254" i="19"/>
  <c r="AN1254" i="19"/>
  <c r="AO1254" i="19"/>
  <c r="AP1254" i="19"/>
  <c r="AR1254" i="19"/>
  <c r="AS1254" i="19"/>
  <c r="AT1254" i="19"/>
  <c r="AU1254" i="19"/>
  <c r="AV1254" i="19"/>
  <c r="AW1254" i="19"/>
  <c r="AX1254" i="19"/>
  <c r="AY1254" i="19"/>
  <c r="BA1254" i="19"/>
  <c r="BD1254" i="19"/>
  <c r="BF1254" i="19"/>
  <c r="BG1254" i="19"/>
  <c r="BI1254" i="19"/>
  <c r="F1255" i="19"/>
  <c r="AA1255" i="19" s="1"/>
  <c r="J1255" i="19"/>
  <c r="K1255" i="19"/>
  <c r="L1255" i="19"/>
  <c r="M1255" i="19"/>
  <c r="N1255" i="19"/>
  <c r="P1255" i="19"/>
  <c r="Q1255" i="19"/>
  <c r="R1255" i="19"/>
  <c r="S1255" i="19"/>
  <c r="T1255" i="19"/>
  <c r="U1255" i="19"/>
  <c r="V1255" i="19"/>
  <c r="W1255" i="19"/>
  <c r="Y1255" i="19"/>
  <c r="AB1255" i="19"/>
  <c r="AD1255" i="19"/>
  <c r="AE1255" i="19"/>
  <c r="AG1255" i="19"/>
  <c r="AH1255" i="19"/>
  <c r="AZ1255" i="19" s="1"/>
  <c r="AL1255" i="19"/>
  <c r="AM1255" i="19"/>
  <c r="AN1255" i="19"/>
  <c r="AO1255" i="19"/>
  <c r="AP1255" i="19"/>
  <c r="AR1255" i="19"/>
  <c r="AS1255" i="19"/>
  <c r="AT1255" i="19"/>
  <c r="AU1255" i="19"/>
  <c r="AV1255" i="19"/>
  <c r="AW1255" i="19"/>
  <c r="AX1255" i="19"/>
  <c r="AY1255" i="19"/>
  <c r="BA1255" i="19"/>
  <c r="BD1255" i="19"/>
  <c r="BF1255" i="19"/>
  <c r="BG1255" i="19"/>
  <c r="BI1255" i="19"/>
  <c r="F1256" i="19"/>
  <c r="X1256" i="19" s="1"/>
  <c r="J1256" i="19"/>
  <c r="K1256" i="19"/>
  <c r="L1256" i="19"/>
  <c r="M1256" i="19"/>
  <c r="N1256" i="19"/>
  <c r="P1256" i="19"/>
  <c r="Q1256" i="19"/>
  <c r="R1256" i="19"/>
  <c r="S1256" i="19"/>
  <c r="T1256" i="19"/>
  <c r="U1256" i="19"/>
  <c r="V1256" i="19"/>
  <c r="W1256" i="19"/>
  <c r="Y1256" i="19"/>
  <c r="AB1256" i="19"/>
  <c r="AD1256" i="19"/>
  <c r="AE1256" i="19"/>
  <c r="AG1256" i="19"/>
  <c r="AH1256" i="19"/>
  <c r="BC1256" i="19" s="1"/>
  <c r="AL1256" i="19"/>
  <c r="AM1256" i="19"/>
  <c r="AN1256" i="19"/>
  <c r="AO1256" i="19"/>
  <c r="AP1256" i="19"/>
  <c r="AR1256" i="19"/>
  <c r="AS1256" i="19"/>
  <c r="AT1256" i="19"/>
  <c r="AU1256" i="19"/>
  <c r="AV1256" i="19"/>
  <c r="AW1256" i="19"/>
  <c r="AX1256" i="19"/>
  <c r="AY1256" i="19"/>
  <c r="BA1256" i="19"/>
  <c r="BD1256" i="19"/>
  <c r="BF1256" i="19"/>
  <c r="BG1256" i="19"/>
  <c r="BI1256" i="19"/>
  <c r="F1257" i="19"/>
  <c r="AA1257" i="19" s="1"/>
  <c r="J1257" i="19"/>
  <c r="K1257" i="19"/>
  <c r="L1257" i="19"/>
  <c r="M1257" i="19"/>
  <c r="N1257" i="19"/>
  <c r="P1257" i="19"/>
  <c r="Q1257" i="19"/>
  <c r="R1257" i="19"/>
  <c r="S1257" i="19"/>
  <c r="T1257" i="19"/>
  <c r="U1257" i="19"/>
  <c r="V1257" i="19"/>
  <c r="W1257" i="19"/>
  <c r="Y1257" i="19"/>
  <c r="AB1257" i="19"/>
  <c r="AD1257" i="19"/>
  <c r="AE1257" i="19"/>
  <c r="AG1257" i="19"/>
  <c r="AH1257" i="19"/>
  <c r="BC1257" i="19" s="1"/>
  <c r="AL1257" i="19"/>
  <c r="AM1257" i="19"/>
  <c r="AN1257" i="19"/>
  <c r="AO1257" i="19"/>
  <c r="AP1257" i="19"/>
  <c r="AR1257" i="19"/>
  <c r="AS1257" i="19"/>
  <c r="AT1257" i="19"/>
  <c r="AU1257" i="19"/>
  <c r="AV1257" i="19"/>
  <c r="AW1257" i="19"/>
  <c r="AX1257" i="19"/>
  <c r="AY1257" i="19"/>
  <c r="BA1257" i="19"/>
  <c r="BD1257" i="19"/>
  <c r="BF1257" i="19"/>
  <c r="BG1257" i="19"/>
  <c r="BI1257" i="19"/>
  <c r="F1258" i="19"/>
  <c r="X1258" i="19" s="1"/>
  <c r="J1258" i="19"/>
  <c r="K1258" i="19"/>
  <c r="L1258" i="19"/>
  <c r="M1258" i="19"/>
  <c r="N1258" i="19"/>
  <c r="P1258" i="19"/>
  <c r="Q1258" i="19"/>
  <c r="R1258" i="19"/>
  <c r="S1258" i="19"/>
  <c r="T1258" i="19"/>
  <c r="U1258" i="19"/>
  <c r="V1258" i="19"/>
  <c r="W1258" i="19"/>
  <c r="Y1258" i="19"/>
  <c r="AB1258" i="19"/>
  <c r="AD1258" i="19"/>
  <c r="AE1258" i="19"/>
  <c r="AG1258" i="19"/>
  <c r="AH1258" i="19"/>
  <c r="BC1258" i="19" s="1"/>
  <c r="AL1258" i="19"/>
  <c r="AM1258" i="19"/>
  <c r="AN1258" i="19"/>
  <c r="AO1258" i="19"/>
  <c r="AP1258" i="19"/>
  <c r="AR1258" i="19"/>
  <c r="AS1258" i="19"/>
  <c r="AT1258" i="19"/>
  <c r="AU1258" i="19"/>
  <c r="AV1258" i="19"/>
  <c r="AW1258" i="19"/>
  <c r="AX1258" i="19"/>
  <c r="AY1258" i="19"/>
  <c r="BA1258" i="19"/>
  <c r="BD1258" i="19"/>
  <c r="BF1258" i="19"/>
  <c r="BG1258" i="19"/>
  <c r="BI1258" i="19"/>
  <c r="F1259" i="19"/>
  <c r="AA1259" i="19" s="1"/>
  <c r="J1259" i="19"/>
  <c r="K1259" i="19"/>
  <c r="L1259" i="19"/>
  <c r="M1259" i="19"/>
  <c r="N1259" i="19"/>
  <c r="P1259" i="19"/>
  <c r="Q1259" i="19"/>
  <c r="R1259" i="19"/>
  <c r="S1259" i="19"/>
  <c r="T1259" i="19"/>
  <c r="U1259" i="19"/>
  <c r="V1259" i="19"/>
  <c r="W1259" i="19"/>
  <c r="Y1259" i="19"/>
  <c r="AB1259" i="19"/>
  <c r="AD1259" i="19"/>
  <c r="AE1259" i="19"/>
  <c r="AG1259" i="19"/>
  <c r="AH1259" i="19"/>
  <c r="AZ1259" i="19" s="1"/>
  <c r="AL1259" i="19"/>
  <c r="AM1259" i="19"/>
  <c r="AN1259" i="19"/>
  <c r="AO1259" i="19"/>
  <c r="AP1259" i="19"/>
  <c r="AR1259" i="19"/>
  <c r="AS1259" i="19"/>
  <c r="AT1259" i="19"/>
  <c r="AU1259" i="19"/>
  <c r="AV1259" i="19"/>
  <c r="AW1259" i="19"/>
  <c r="AX1259" i="19"/>
  <c r="AY1259" i="19"/>
  <c r="BA1259" i="19"/>
  <c r="BD1259" i="19"/>
  <c r="BF1259" i="19"/>
  <c r="BG1259" i="19"/>
  <c r="BI1259" i="19"/>
  <c r="F1260" i="19"/>
  <c r="AA1260" i="19" s="1"/>
  <c r="J1260" i="19"/>
  <c r="K1260" i="19"/>
  <c r="L1260" i="19"/>
  <c r="M1260" i="19"/>
  <c r="N1260" i="19"/>
  <c r="P1260" i="19"/>
  <c r="Q1260" i="19"/>
  <c r="R1260" i="19"/>
  <c r="S1260" i="19"/>
  <c r="T1260" i="19"/>
  <c r="U1260" i="19"/>
  <c r="V1260" i="19"/>
  <c r="W1260" i="19"/>
  <c r="Y1260" i="19"/>
  <c r="AB1260" i="19"/>
  <c r="AD1260" i="19"/>
  <c r="AE1260" i="19"/>
  <c r="AG1260" i="19"/>
  <c r="AH1260" i="19"/>
  <c r="BC1260" i="19" s="1"/>
  <c r="AL1260" i="19"/>
  <c r="AM1260" i="19"/>
  <c r="AN1260" i="19"/>
  <c r="AO1260" i="19"/>
  <c r="AP1260" i="19"/>
  <c r="AR1260" i="19"/>
  <c r="AS1260" i="19"/>
  <c r="AT1260" i="19"/>
  <c r="AU1260" i="19"/>
  <c r="AV1260" i="19"/>
  <c r="AW1260" i="19"/>
  <c r="AX1260" i="19"/>
  <c r="AY1260" i="19"/>
  <c r="BA1260" i="19"/>
  <c r="BD1260" i="19"/>
  <c r="BF1260" i="19"/>
  <c r="BG1260" i="19"/>
  <c r="BI1260" i="19"/>
  <c r="F1261" i="19"/>
  <c r="AA1261" i="19" s="1"/>
  <c r="J1261" i="19"/>
  <c r="K1261" i="19"/>
  <c r="L1261" i="19"/>
  <c r="M1261" i="19"/>
  <c r="N1261" i="19"/>
  <c r="P1261" i="19"/>
  <c r="Q1261" i="19"/>
  <c r="R1261" i="19"/>
  <c r="S1261" i="19"/>
  <c r="T1261" i="19"/>
  <c r="U1261" i="19"/>
  <c r="V1261" i="19"/>
  <c r="W1261" i="19"/>
  <c r="Y1261" i="19"/>
  <c r="AB1261" i="19"/>
  <c r="AD1261" i="19"/>
  <c r="AE1261" i="19"/>
  <c r="AG1261" i="19"/>
  <c r="AH1261" i="19"/>
  <c r="BC1261" i="19" s="1"/>
  <c r="AL1261" i="19"/>
  <c r="AM1261" i="19"/>
  <c r="AN1261" i="19"/>
  <c r="AO1261" i="19"/>
  <c r="AP1261" i="19"/>
  <c r="AR1261" i="19"/>
  <c r="AS1261" i="19"/>
  <c r="AT1261" i="19"/>
  <c r="AU1261" i="19"/>
  <c r="AV1261" i="19"/>
  <c r="AW1261" i="19"/>
  <c r="AX1261" i="19"/>
  <c r="AY1261" i="19"/>
  <c r="BA1261" i="19"/>
  <c r="BD1261" i="19"/>
  <c r="BF1261" i="19"/>
  <c r="BG1261" i="19"/>
  <c r="BI1261" i="19"/>
  <c r="F1262" i="19"/>
  <c r="AA1262" i="19" s="1"/>
  <c r="J1262" i="19"/>
  <c r="K1262" i="19"/>
  <c r="L1262" i="19"/>
  <c r="M1262" i="19"/>
  <c r="N1262" i="19"/>
  <c r="P1262" i="19"/>
  <c r="Q1262" i="19"/>
  <c r="R1262" i="19"/>
  <c r="S1262" i="19"/>
  <c r="T1262" i="19"/>
  <c r="U1262" i="19"/>
  <c r="V1262" i="19"/>
  <c r="W1262" i="19"/>
  <c r="Y1262" i="19"/>
  <c r="AB1262" i="19"/>
  <c r="AD1262" i="19"/>
  <c r="AE1262" i="19"/>
  <c r="AG1262" i="19"/>
  <c r="AH1262" i="19"/>
  <c r="BC1262" i="19" s="1"/>
  <c r="AL1262" i="19"/>
  <c r="AM1262" i="19"/>
  <c r="AN1262" i="19"/>
  <c r="AO1262" i="19"/>
  <c r="AP1262" i="19"/>
  <c r="AR1262" i="19"/>
  <c r="AS1262" i="19"/>
  <c r="AT1262" i="19"/>
  <c r="AU1262" i="19"/>
  <c r="AV1262" i="19"/>
  <c r="AW1262" i="19"/>
  <c r="AX1262" i="19"/>
  <c r="AY1262" i="19"/>
  <c r="BA1262" i="19"/>
  <c r="BD1262" i="19"/>
  <c r="BF1262" i="19"/>
  <c r="BG1262" i="19"/>
  <c r="BI1262" i="19"/>
  <c r="F1263" i="19"/>
  <c r="AA1263" i="19" s="1"/>
  <c r="J1263" i="19"/>
  <c r="K1263" i="19"/>
  <c r="L1263" i="19"/>
  <c r="M1263" i="19"/>
  <c r="N1263" i="19"/>
  <c r="P1263" i="19"/>
  <c r="Q1263" i="19"/>
  <c r="R1263" i="19"/>
  <c r="S1263" i="19"/>
  <c r="T1263" i="19"/>
  <c r="U1263" i="19"/>
  <c r="V1263" i="19"/>
  <c r="W1263" i="19"/>
  <c r="Y1263" i="19"/>
  <c r="AB1263" i="19"/>
  <c r="AD1263" i="19"/>
  <c r="AE1263" i="19"/>
  <c r="AG1263" i="19"/>
  <c r="AH1263" i="19"/>
  <c r="BC1263" i="19" s="1"/>
  <c r="AL1263" i="19"/>
  <c r="AM1263" i="19"/>
  <c r="AN1263" i="19"/>
  <c r="AO1263" i="19"/>
  <c r="AP1263" i="19"/>
  <c r="AR1263" i="19"/>
  <c r="AS1263" i="19"/>
  <c r="AT1263" i="19"/>
  <c r="AU1263" i="19"/>
  <c r="AV1263" i="19"/>
  <c r="AW1263" i="19"/>
  <c r="AX1263" i="19"/>
  <c r="AY1263" i="19"/>
  <c r="BA1263" i="19"/>
  <c r="BD1263" i="19"/>
  <c r="BF1263" i="19"/>
  <c r="BG1263" i="19"/>
  <c r="BI1263" i="19"/>
  <c r="F1264" i="19"/>
  <c r="X1264" i="19" s="1"/>
  <c r="J1264" i="19"/>
  <c r="K1264" i="19"/>
  <c r="L1264" i="19"/>
  <c r="M1264" i="19"/>
  <c r="N1264" i="19"/>
  <c r="P1264" i="19"/>
  <c r="Q1264" i="19"/>
  <c r="R1264" i="19"/>
  <c r="S1264" i="19"/>
  <c r="T1264" i="19"/>
  <c r="U1264" i="19"/>
  <c r="V1264" i="19"/>
  <c r="W1264" i="19"/>
  <c r="Y1264" i="19"/>
  <c r="AB1264" i="19"/>
  <c r="AD1264" i="19"/>
  <c r="AE1264" i="19"/>
  <c r="AG1264" i="19"/>
  <c r="AH1264" i="19"/>
  <c r="BC1264" i="19" s="1"/>
  <c r="AL1264" i="19"/>
  <c r="AM1264" i="19"/>
  <c r="AN1264" i="19"/>
  <c r="AO1264" i="19"/>
  <c r="AP1264" i="19"/>
  <c r="AR1264" i="19"/>
  <c r="AS1264" i="19"/>
  <c r="AT1264" i="19"/>
  <c r="AU1264" i="19"/>
  <c r="AV1264" i="19"/>
  <c r="AW1264" i="19"/>
  <c r="AX1264" i="19"/>
  <c r="AY1264" i="19"/>
  <c r="BA1264" i="19"/>
  <c r="BD1264" i="19"/>
  <c r="BF1264" i="19"/>
  <c r="BG1264" i="19"/>
  <c r="BI1264" i="19"/>
  <c r="F1265" i="19"/>
  <c r="AA1265" i="19" s="1"/>
  <c r="J1265" i="19"/>
  <c r="K1265" i="19"/>
  <c r="L1265" i="19"/>
  <c r="M1265" i="19"/>
  <c r="N1265" i="19"/>
  <c r="P1265" i="19"/>
  <c r="Q1265" i="19"/>
  <c r="R1265" i="19"/>
  <c r="S1265" i="19"/>
  <c r="T1265" i="19"/>
  <c r="U1265" i="19"/>
  <c r="V1265" i="19"/>
  <c r="W1265" i="19"/>
  <c r="Y1265" i="19"/>
  <c r="AB1265" i="19"/>
  <c r="AD1265" i="19"/>
  <c r="AE1265" i="19"/>
  <c r="AG1265" i="19"/>
  <c r="AH1265" i="19"/>
  <c r="AZ1265" i="19" s="1"/>
  <c r="AL1265" i="19"/>
  <c r="AM1265" i="19"/>
  <c r="AN1265" i="19"/>
  <c r="AO1265" i="19"/>
  <c r="AP1265" i="19"/>
  <c r="AR1265" i="19"/>
  <c r="AS1265" i="19"/>
  <c r="AT1265" i="19"/>
  <c r="AU1265" i="19"/>
  <c r="AV1265" i="19"/>
  <c r="AW1265" i="19"/>
  <c r="AX1265" i="19"/>
  <c r="AY1265" i="19"/>
  <c r="BA1265" i="19"/>
  <c r="BD1265" i="19"/>
  <c r="BF1265" i="19"/>
  <c r="BG1265" i="19"/>
  <c r="BI1265" i="19"/>
  <c r="F1266" i="19"/>
  <c r="AA1266" i="19" s="1"/>
  <c r="J1266" i="19"/>
  <c r="K1266" i="19"/>
  <c r="L1266" i="19"/>
  <c r="M1266" i="19"/>
  <c r="N1266" i="19"/>
  <c r="P1266" i="19"/>
  <c r="Q1266" i="19"/>
  <c r="R1266" i="19"/>
  <c r="S1266" i="19"/>
  <c r="T1266" i="19"/>
  <c r="U1266" i="19"/>
  <c r="V1266" i="19"/>
  <c r="W1266" i="19"/>
  <c r="Y1266" i="19"/>
  <c r="AB1266" i="19"/>
  <c r="AD1266" i="19"/>
  <c r="AE1266" i="19"/>
  <c r="AG1266" i="19"/>
  <c r="AH1266" i="19"/>
  <c r="BC1266" i="19" s="1"/>
  <c r="AL1266" i="19"/>
  <c r="AM1266" i="19"/>
  <c r="AN1266" i="19"/>
  <c r="AO1266" i="19"/>
  <c r="AP1266" i="19"/>
  <c r="AR1266" i="19"/>
  <c r="AS1266" i="19"/>
  <c r="AT1266" i="19"/>
  <c r="AU1266" i="19"/>
  <c r="AV1266" i="19"/>
  <c r="AW1266" i="19"/>
  <c r="AX1266" i="19"/>
  <c r="AY1266" i="19"/>
  <c r="BA1266" i="19"/>
  <c r="BD1266" i="19"/>
  <c r="BF1266" i="19"/>
  <c r="BG1266" i="19"/>
  <c r="BI1266" i="19"/>
  <c r="F1267" i="19"/>
  <c r="AA1267" i="19" s="1"/>
  <c r="J1267" i="19"/>
  <c r="K1267" i="19"/>
  <c r="L1267" i="19"/>
  <c r="M1267" i="19"/>
  <c r="N1267" i="19"/>
  <c r="P1267" i="19"/>
  <c r="Q1267" i="19"/>
  <c r="R1267" i="19"/>
  <c r="S1267" i="19"/>
  <c r="T1267" i="19"/>
  <c r="U1267" i="19"/>
  <c r="V1267" i="19"/>
  <c r="W1267" i="19"/>
  <c r="Y1267" i="19"/>
  <c r="AB1267" i="19"/>
  <c r="AD1267" i="19"/>
  <c r="AE1267" i="19"/>
  <c r="AG1267" i="19"/>
  <c r="AH1267" i="19"/>
  <c r="AZ1267" i="19" s="1"/>
  <c r="AL1267" i="19"/>
  <c r="AM1267" i="19"/>
  <c r="AN1267" i="19"/>
  <c r="AO1267" i="19"/>
  <c r="AP1267" i="19"/>
  <c r="AR1267" i="19"/>
  <c r="AS1267" i="19"/>
  <c r="AT1267" i="19"/>
  <c r="AU1267" i="19"/>
  <c r="AV1267" i="19"/>
  <c r="AW1267" i="19"/>
  <c r="AX1267" i="19"/>
  <c r="AY1267" i="19"/>
  <c r="BA1267" i="19"/>
  <c r="BD1267" i="19"/>
  <c r="BF1267" i="19"/>
  <c r="BG1267" i="19"/>
  <c r="BI1267" i="19"/>
  <c r="F1268" i="19"/>
  <c r="X1268" i="19" s="1"/>
  <c r="J1268" i="19"/>
  <c r="K1268" i="19"/>
  <c r="L1268" i="19"/>
  <c r="M1268" i="19"/>
  <c r="N1268" i="19"/>
  <c r="P1268" i="19"/>
  <c r="Q1268" i="19"/>
  <c r="R1268" i="19"/>
  <c r="S1268" i="19"/>
  <c r="T1268" i="19"/>
  <c r="U1268" i="19"/>
  <c r="V1268" i="19"/>
  <c r="W1268" i="19"/>
  <c r="Y1268" i="19"/>
  <c r="AB1268" i="19"/>
  <c r="AD1268" i="19"/>
  <c r="AE1268" i="19"/>
  <c r="AG1268" i="19"/>
  <c r="AH1268" i="19"/>
  <c r="AL1268" i="19"/>
  <c r="AM1268" i="19"/>
  <c r="AN1268" i="19"/>
  <c r="AO1268" i="19"/>
  <c r="AP1268" i="19"/>
  <c r="AR1268" i="19"/>
  <c r="AS1268" i="19"/>
  <c r="AT1268" i="19"/>
  <c r="AU1268" i="19"/>
  <c r="AV1268" i="19"/>
  <c r="AW1268" i="19"/>
  <c r="AX1268" i="19"/>
  <c r="AY1268" i="19"/>
  <c r="BA1268" i="19"/>
  <c r="BD1268" i="19"/>
  <c r="BF1268" i="19"/>
  <c r="BG1268" i="19"/>
  <c r="BI1268" i="19"/>
  <c r="F1269" i="19"/>
  <c r="AA1269" i="19" s="1"/>
  <c r="J1269" i="19"/>
  <c r="K1269" i="19"/>
  <c r="L1269" i="19"/>
  <c r="M1269" i="19"/>
  <c r="N1269" i="19"/>
  <c r="P1269" i="19"/>
  <c r="Q1269" i="19"/>
  <c r="R1269" i="19"/>
  <c r="S1269" i="19"/>
  <c r="T1269" i="19"/>
  <c r="U1269" i="19"/>
  <c r="V1269" i="19"/>
  <c r="W1269" i="19"/>
  <c r="Y1269" i="19"/>
  <c r="AB1269" i="19"/>
  <c r="AD1269" i="19"/>
  <c r="AE1269" i="19"/>
  <c r="AG1269" i="19"/>
  <c r="AH1269" i="19"/>
  <c r="BC1269" i="19" s="1"/>
  <c r="AL1269" i="19"/>
  <c r="AM1269" i="19"/>
  <c r="AN1269" i="19"/>
  <c r="AO1269" i="19"/>
  <c r="AP1269" i="19"/>
  <c r="AR1269" i="19"/>
  <c r="AS1269" i="19"/>
  <c r="AT1269" i="19"/>
  <c r="AU1269" i="19"/>
  <c r="AV1269" i="19"/>
  <c r="AW1269" i="19"/>
  <c r="AX1269" i="19"/>
  <c r="AY1269" i="19"/>
  <c r="BA1269" i="19"/>
  <c r="BD1269" i="19"/>
  <c r="BF1269" i="19"/>
  <c r="BG1269" i="19"/>
  <c r="BI1269" i="19"/>
  <c r="F1270" i="19"/>
  <c r="J1270" i="19"/>
  <c r="K1270" i="19"/>
  <c r="L1270" i="19"/>
  <c r="M1270" i="19"/>
  <c r="N1270" i="19"/>
  <c r="P1270" i="19"/>
  <c r="Q1270" i="19"/>
  <c r="R1270" i="19"/>
  <c r="S1270" i="19"/>
  <c r="T1270" i="19"/>
  <c r="U1270" i="19"/>
  <c r="V1270" i="19"/>
  <c r="W1270" i="19"/>
  <c r="Y1270" i="19"/>
  <c r="AB1270" i="19"/>
  <c r="AD1270" i="19"/>
  <c r="AE1270" i="19"/>
  <c r="AG1270" i="19"/>
  <c r="AH1270" i="19"/>
  <c r="BC1270" i="19" s="1"/>
  <c r="AL1270" i="19"/>
  <c r="AM1270" i="19"/>
  <c r="AN1270" i="19"/>
  <c r="AO1270" i="19"/>
  <c r="AP1270" i="19"/>
  <c r="AR1270" i="19"/>
  <c r="AS1270" i="19"/>
  <c r="AT1270" i="19"/>
  <c r="AU1270" i="19"/>
  <c r="AV1270" i="19"/>
  <c r="AW1270" i="19"/>
  <c r="AX1270" i="19"/>
  <c r="AY1270" i="19"/>
  <c r="BA1270" i="19"/>
  <c r="BD1270" i="19"/>
  <c r="BF1270" i="19"/>
  <c r="BG1270" i="19"/>
  <c r="BI1270" i="19"/>
  <c r="F1271" i="19"/>
  <c r="AA1271" i="19" s="1"/>
  <c r="J1271" i="19"/>
  <c r="K1271" i="19"/>
  <c r="L1271" i="19"/>
  <c r="M1271" i="19"/>
  <c r="N1271" i="19"/>
  <c r="P1271" i="19"/>
  <c r="Q1271" i="19"/>
  <c r="R1271" i="19"/>
  <c r="S1271" i="19"/>
  <c r="T1271" i="19"/>
  <c r="U1271" i="19"/>
  <c r="V1271" i="19"/>
  <c r="W1271" i="19"/>
  <c r="Y1271" i="19"/>
  <c r="AB1271" i="19"/>
  <c r="AD1271" i="19"/>
  <c r="AE1271" i="19"/>
  <c r="AG1271" i="19"/>
  <c r="AH1271" i="19"/>
  <c r="AZ1271" i="19" s="1"/>
  <c r="AL1271" i="19"/>
  <c r="AM1271" i="19"/>
  <c r="AN1271" i="19"/>
  <c r="AO1271" i="19"/>
  <c r="AP1271" i="19"/>
  <c r="AR1271" i="19"/>
  <c r="AS1271" i="19"/>
  <c r="AT1271" i="19"/>
  <c r="AU1271" i="19"/>
  <c r="AV1271" i="19"/>
  <c r="AW1271" i="19"/>
  <c r="AX1271" i="19"/>
  <c r="AY1271" i="19"/>
  <c r="BA1271" i="19"/>
  <c r="BD1271" i="19"/>
  <c r="BF1271" i="19"/>
  <c r="BG1271" i="19"/>
  <c r="BI1271" i="19"/>
  <c r="F1272" i="19"/>
  <c r="X1272" i="19" s="1"/>
  <c r="J1272" i="19"/>
  <c r="K1272" i="19"/>
  <c r="L1272" i="19"/>
  <c r="M1272" i="19"/>
  <c r="N1272" i="19"/>
  <c r="P1272" i="19"/>
  <c r="Q1272" i="19"/>
  <c r="R1272" i="19"/>
  <c r="S1272" i="19"/>
  <c r="T1272" i="19"/>
  <c r="U1272" i="19"/>
  <c r="V1272" i="19"/>
  <c r="W1272" i="19"/>
  <c r="Y1272" i="19"/>
  <c r="AB1272" i="19"/>
  <c r="AD1272" i="19"/>
  <c r="AE1272" i="19"/>
  <c r="AG1272" i="19"/>
  <c r="AH1272" i="19"/>
  <c r="BC1272" i="19" s="1"/>
  <c r="AL1272" i="19"/>
  <c r="AM1272" i="19"/>
  <c r="AN1272" i="19"/>
  <c r="AO1272" i="19"/>
  <c r="AP1272" i="19"/>
  <c r="AR1272" i="19"/>
  <c r="AS1272" i="19"/>
  <c r="AT1272" i="19"/>
  <c r="AU1272" i="19"/>
  <c r="AV1272" i="19"/>
  <c r="AW1272" i="19"/>
  <c r="AX1272" i="19"/>
  <c r="AY1272" i="19"/>
  <c r="BA1272" i="19"/>
  <c r="BD1272" i="19"/>
  <c r="BF1272" i="19"/>
  <c r="BG1272" i="19"/>
  <c r="BI1272" i="19"/>
  <c r="F1273" i="19"/>
  <c r="AA1273" i="19" s="1"/>
  <c r="J1273" i="19"/>
  <c r="K1273" i="19"/>
  <c r="L1273" i="19"/>
  <c r="M1273" i="19"/>
  <c r="N1273" i="19"/>
  <c r="P1273" i="19"/>
  <c r="Q1273" i="19"/>
  <c r="R1273" i="19"/>
  <c r="S1273" i="19"/>
  <c r="T1273" i="19"/>
  <c r="U1273" i="19"/>
  <c r="V1273" i="19"/>
  <c r="W1273" i="19"/>
  <c r="Y1273" i="19"/>
  <c r="AB1273" i="19"/>
  <c r="AD1273" i="19"/>
  <c r="AE1273" i="19"/>
  <c r="AG1273" i="19"/>
  <c r="AH1273" i="19"/>
  <c r="BC1273" i="19" s="1"/>
  <c r="AL1273" i="19"/>
  <c r="AM1273" i="19"/>
  <c r="AN1273" i="19"/>
  <c r="AO1273" i="19"/>
  <c r="AP1273" i="19"/>
  <c r="AR1273" i="19"/>
  <c r="AS1273" i="19"/>
  <c r="AT1273" i="19"/>
  <c r="AU1273" i="19"/>
  <c r="AV1273" i="19"/>
  <c r="AW1273" i="19"/>
  <c r="AX1273" i="19"/>
  <c r="AY1273" i="19"/>
  <c r="BA1273" i="19"/>
  <c r="BD1273" i="19"/>
  <c r="BF1273" i="19"/>
  <c r="BG1273" i="19"/>
  <c r="BI1273" i="19"/>
  <c r="F1274" i="19"/>
  <c r="AA1274" i="19" s="1"/>
  <c r="J1274" i="19"/>
  <c r="K1274" i="19"/>
  <c r="L1274" i="19"/>
  <c r="M1274" i="19"/>
  <c r="N1274" i="19"/>
  <c r="P1274" i="19"/>
  <c r="Q1274" i="19"/>
  <c r="R1274" i="19"/>
  <c r="S1274" i="19"/>
  <c r="T1274" i="19"/>
  <c r="U1274" i="19"/>
  <c r="V1274" i="19"/>
  <c r="W1274" i="19"/>
  <c r="Y1274" i="19"/>
  <c r="AB1274" i="19"/>
  <c r="AD1274" i="19"/>
  <c r="AE1274" i="19"/>
  <c r="AG1274" i="19"/>
  <c r="AH1274" i="19"/>
  <c r="BC1274" i="19" s="1"/>
  <c r="AL1274" i="19"/>
  <c r="AM1274" i="19"/>
  <c r="AN1274" i="19"/>
  <c r="AO1274" i="19"/>
  <c r="AP1274" i="19"/>
  <c r="AR1274" i="19"/>
  <c r="AS1274" i="19"/>
  <c r="AT1274" i="19"/>
  <c r="AU1274" i="19"/>
  <c r="AV1274" i="19"/>
  <c r="AW1274" i="19"/>
  <c r="AX1274" i="19"/>
  <c r="AY1274" i="19"/>
  <c r="BA1274" i="19"/>
  <c r="BD1274" i="19"/>
  <c r="BF1274" i="19"/>
  <c r="BG1274" i="19"/>
  <c r="BI1274" i="19"/>
  <c r="F1275" i="19"/>
  <c r="AA1275" i="19" s="1"/>
  <c r="J1275" i="19"/>
  <c r="K1275" i="19"/>
  <c r="L1275" i="19"/>
  <c r="M1275" i="19"/>
  <c r="N1275" i="19"/>
  <c r="P1275" i="19"/>
  <c r="Q1275" i="19"/>
  <c r="R1275" i="19"/>
  <c r="S1275" i="19"/>
  <c r="T1275" i="19"/>
  <c r="U1275" i="19"/>
  <c r="V1275" i="19"/>
  <c r="W1275" i="19"/>
  <c r="Y1275" i="19"/>
  <c r="AB1275" i="19"/>
  <c r="AD1275" i="19"/>
  <c r="AE1275" i="19"/>
  <c r="AG1275" i="19"/>
  <c r="AH1275" i="19"/>
  <c r="AZ1275" i="19" s="1"/>
  <c r="AL1275" i="19"/>
  <c r="AM1275" i="19"/>
  <c r="AN1275" i="19"/>
  <c r="AO1275" i="19"/>
  <c r="AP1275" i="19"/>
  <c r="AR1275" i="19"/>
  <c r="AS1275" i="19"/>
  <c r="AT1275" i="19"/>
  <c r="AU1275" i="19"/>
  <c r="AV1275" i="19"/>
  <c r="AW1275" i="19"/>
  <c r="AX1275" i="19"/>
  <c r="AY1275" i="19"/>
  <c r="BA1275" i="19"/>
  <c r="BD1275" i="19"/>
  <c r="BF1275" i="19"/>
  <c r="BG1275" i="19"/>
  <c r="BI1275" i="19"/>
  <c r="F1276" i="19"/>
  <c r="X1276" i="19" s="1"/>
  <c r="J1276" i="19"/>
  <c r="K1276" i="19"/>
  <c r="L1276" i="19"/>
  <c r="M1276" i="19"/>
  <c r="N1276" i="19"/>
  <c r="P1276" i="19"/>
  <c r="Q1276" i="19"/>
  <c r="R1276" i="19"/>
  <c r="S1276" i="19"/>
  <c r="T1276" i="19"/>
  <c r="U1276" i="19"/>
  <c r="V1276" i="19"/>
  <c r="W1276" i="19"/>
  <c r="Y1276" i="19"/>
  <c r="AB1276" i="19"/>
  <c r="AD1276" i="19"/>
  <c r="AE1276" i="19"/>
  <c r="AG1276" i="19"/>
  <c r="AH1276" i="19"/>
  <c r="BC1276" i="19" s="1"/>
  <c r="AL1276" i="19"/>
  <c r="AM1276" i="19"/>
  <c r="AN1276" i="19"/>
  <c r="AO1276" i="19"/>
  <c r="AP1276" i="19"/>
  <c r="AR1276" i="19"/>
  <c r="AS1276" i="19"/>
  <c r="AT1276" i="19"/>
  <c r="AU1276" i="19"/>
  <c r="AV1276" i="19"/>
  <c r="AW1276" i="19"/>
  <c r="AX1276" i="19"/>
  <c r="AY1276" i="19"/>
  <c r="BA1276" i="19"/>
  <c r="BD1276" i="19"/>
  <c r="BF1276" i="19"/>
  <c r="BG1276" i="19"/>
  <c r="BI1276" i="19"/>
  <c r="F1277" i="19"/>
  <c r="AA1277" i="19" s="1"/>
  <c r="J1277" i="19"/>
  <c r="K1277" i="19"/>
  <c r="L1277" i="19"/>
  <c r="M1277" i="19"/>
  <c r="N1277" i="19"/>
  <c r="P1277" i="19"/>
  <c r="Q1277" i="19"/>
  <c r="R1277" i="19"/>
  <c r="S1277" i="19"/>
  <c r="T1277" i="19"/>
  <c r="U1277" i="19"/>
  <c r="V1277" i="19"/>
  <c r="W1277" i="19"/>
  <c r="Y1277" i="19"/>
  <c r="AB1277" i="19"/>
  <c r="AD1277" i="19"/>
  <c r="AE1277" i="19"/>
  <c r="AG1277" i="19"/>
  <c r="AH1277" i="19"/>
  <c r="BC1277" i="19" s="1"/>
  <c r="AL1277" i="19"/>
  <c r="AM1277" i="19"/>
  <c r="AN1277" i="19"/>
  <c r="AO1277" i="19"/>
  <c r="AP1277" i="19"/>
  <c r="AR1277" i="19"/>
  <c r="AS1277" i="19"/>
  <c r="AT1277" i="19"/>
  <c r="AU1277" i="19"/>
  <c r="AV1277" i="19"/>
  <c r="AW1277" i="19"/>
  <c r="AX1277" i="19"/>
  <c r="AY1277" i="19"/>
  <c r="BA1277" i="19"/>
  <c r="BD1277" i="19"/>
  <c r="BF1277" i="19"/>
  <c r="BG1277" i="19"/>
  <c r="BI1277" i="19"/>
  <c r="F1278" i="19"/>
  <c r="AA1278" i="19" s="1"/>
  <c r="J1278" i="19"/>
  <c r="K1278" i="19"/>
  <c r="L1278" i="19"/>
  <c r="M1278" i="19"/>
  <c r="N1278" i="19"/>
  <c r="P1278" i="19"/>
  <c r="Q1278" i="19"/>
  <c r="R1278" i="19"/>
  <c r="S1278" i="19"/>
  <c r="T1278" i="19"/>
  <c r="U1278" i="19"/>
  <c r="V1278" i="19"/>
  <c r="W1278" i="19"/>
  <c r="Y1278" i="19"/>
  <c r="AB1278" i="19"/>
  <c r="AD1278" i="19"/>
  <c r="AE1278" i="19"/>
  <c r="AG1278" i="19"/>
  <c r="AH1278" i="19"/>
  <c r="AZ1278" i="19" s="1"/>
  <c r="AL1278" i="19"/>
  <c r="AM1278" i="19"/>
  <c r="AN1278" i="19"/>
  <c r="AO1278" i="19"/>
  <c r="AP1278" i="19"/>
  <c r="AR1278" i="19"/>
  <c r="AS1278" i="19"/>
  <c r="AT1278" i="19"/>
  <c r="AU1278" i="19"/>
  <c r="AV1278" i="19"/>
  <c r="AW1278" i="19"/>
  <c r="AX1278" i="19"/>
  <c r="AY1278" i="19"/>
  <c r="BA1278" i="19"/>
  <c r="BD1278" i="19"/>
  <c r="BF1278" i="19"/>
  <c r="BG1278" i="19"/>
  <c r="BI1278" i="19"/>
  <c r="F1279" i="19"/>
  <c r="AA1279" i="19" s="1"/>
  <c r="J1279" i="19"/>
  <c r="K1279" i="19"/>
  <c r="L1279" i="19"/>
  <c r="M1279" i="19"/>
  <c r="N1279" i="19"/>
  <c r="P1279" i="19"/>
  <c r="Q1279" i="19"/>
  <c r="R1279" i="19"/>
  <c r="S1279" i="19"/>
  <c r="T1279" i="19"/>
  <c r="U1279" i="19"/>
  <c r="V1279" i="19"/>
  <c r="W1279" i="19"/>
  <c r="Y1279" i="19"/>
  <c r="AB1279" i="19"/>
  <c r="AD1279" i="19"/>
  <c r="AE1279" i="19"/>
  <c r="AG1279" i="19"/>
  <c r="AH1279" i="19"/>
  <c r="BC1279" i="19" s="1"/>
  <c r="AL1279" i="19"/>
  <c r="AM1279" i="19"/>
  <c r="AN1279" i="19"/>
  <c r="AO1279" i="19"/>
  <c r="AP1279" i="19"/>
  <c r="AR1279" i="19"/>
  <c r="AS1279" i="19"/>
  <c r="AT1279" i="19"/>
  <c r="AU1279" i="19"/>
  <c r="AV1279" i="19"/>
  <c r="AW1279" i="19"/>
  <c r="AX1279" i="19"/>
  <c r="AY1279" i="19"/>
  <c r="BA1279" i="19"/>
  <c r="BD1279" i="19"/>
  <c r="BF1279" i="19"/>
  <c r="BG1279" i="19"/>
  <c r="BI1279" i="19"/>
  <c r="F1280" i="19"/>
  <c r="X1280" i="19" s="1"/>
  <c r="J1280" i="19"/>
  <c r="K1280" i="19"/>
  <c r="L1280" i="19"/>
  <c r="M1280" i="19"/>
  <c r="N1280" i="19"/>
  <c r="P1280" i="19"/>
  <c r="Q1280" i="19"/>
  <c r="R1280" i="19"/>
  <c r="S1280" i="19"/>
  <c r="T1280" i="19"/>
  <c r="U1280" i="19"/>
  <c r="V1280" i="19"/>
  <c r="W1280" i="19"/>
  <c r="Y1280" i="19"/>
  <c r="AB1280" i="19"/>
  <c r="AD1280" i="19"/>
  <c r="AE1280" i="19"/>
  <c r="AG1280" i="19"/>
  <c r="AH1280" i="19"/>
  <c r="BC1280" i="19" s="1"/>
  <c r="AL1280" i="19"/>
  <c r="AM1280" i="19"/>
  <c r="AN1280" i="19"/>
  <c r="AO1280" i="19"/>
  <c r="AP1280" i="19"/>
  <c r="AR1280" i="19"/>
  <c r="AS1280" i="19"/>
  <c r="AT1280" i="19"/>
  <c r="AU1280" i="19"/>
  <c r="AV1280" i="19"/>
  <c r="AW1280" i="19"/>
  <c r="AX1280" i="19"/>
  <c r="AY1280" i="19"/>
  <c r="BA1280" i="19"/>
  <c r="BD1280" i="19"/>
  <c r="BF1280" i="19"/>
  <c r="BG1280" i="19"/>
  <c r="BI1280" i="19"/>
  <c r="F1281" i="19"/>
  <c r="AA1281" i="19" s="1"/>
  <c r="J1281" i="19"/>
  <c r="K1281" i="19"/>
  <c r="L1281" i="19"/>
  <c r="M1281" i="19"/>
  <c r="N1281" i="19"/>
  <c r="P1281" i="19"/>
  <c r="Q1281" i="19"/>
  <c r="R1281" i="19"/>
  <c r="S1281" i="19"/>
  <c r="T1281" i="19"/>
  <c r="U1281" i="19"/>
  <c r="V1281" i="19"/>
  <c r="W1281" i="19"/>
  <c r="Y1281" i="19"/>
  <c r="AB1281" i="19"/>
  <c r="AD1281" i="19"/>
  <c r="AE1281" i="19"/>
  <c r="AG1281" i="19"/>
  <c r="AH1281" i="19"/>
  <c r="BC1281" i="19" s="1"/>
  <c r="AL1281" i="19"/>
  <c r="AM1281" i="19"/>
  <c r="AN1281" i="19"/>
  <c r="AO1281" i="19"/>
  <c r="AP1281" i="19"/>
  <c r="AR1281" i="19"/>
  <c r="AS1281" i="19"/>
  <c r="AT1281" i="19"/>
  <c r="AU1281" i="19"/>
  <c r="AV1281" i="19"/>
  <c r="AW1281" i="19"/>
  <c r="AX1281" i="19"/>
  <c r="AY1281" i="19"/>
  <c r="BA1281" i="19"/>
  <c r="BD1281" i="19"/>
  <c r="BF1281" i="19"/>
  <c r="BG1281" i="19"/>
  <c r="BI1281" i="19"/>
  <c r="F1282" i="19"/>
  <c r="AA1282" i="19" s="1"/>
  <c r="J1282" i="19"/>
  <c r="K1282" i="19"/>
  <c r="L1282" i="19"/>
  <c r="M1282" i="19"/>
  <c r="N1282" i="19"/>
  <c r="P1282" i="19"/>
  <c r="Q1282" i="19"/>
  <c r="R1282" i="19"/>
  <c r="S1282" i="19"/>
  <c r="T1282" i="19"/>
  <c r="U1282" i="19"/>
  <c r="V1282" i="19"/>
  <c r="W1282" i="19"/>
  <c r="Y1282" i="19"/>
  <c r="AB1282" i="19"/>
  <c r="AD1282" i="19"/>
  <c r="AE1282" i="19"/>
  <c r="AG1282" i="19"/>
  <c r="AH1282" i="19"/>
  <c r="BC1282" i="19" s="1"/>
  <c r="AL1282" i="19"/>
  <c r="AM1282" i="19"/>
  <c r="AN1282" i="19"/>
  <c r="AO1282" i="19"/>
  <c r="AP1282" i="19"/>
  <c r="AR1282" i="19"/>
  <c r="AS1282" i="19"/>
  <c r="AT1282" i="19"/>
  <c r="AU1282" i="19"/>
  <c r="AV1282" i="19"/>
  <c r="AW1282" i="19"/>
  <c r="AX1282" i="19"/>
  <c r="AY1282" i="19"/>
  <c r="BA1282" i="19"/>
  <c r="BD1282" i="19"/>
  <c r="BF1282" i="19"/>
  <c r="BG1282" i="19"/>
  <c r="BI1282" i="19"/>
  <c r="F1283" i="19"/>
  <c r="AA1283" i="19" s="1"/>
  <c r="J1283" i="19"/>
  <c r="K1283" i="19"/>
  <c r="L1283" i="19"/>
  <c r="M1283" i="19"/>
  <c r="N1283" i="19"/>
  <c r="P1283" i="19"/>
  <c r="Q1283" i="19"/>
  <c r="R1283" i="19"/>
  <c r="S1283" i="19"/>
  <c r="T1283" i="19"/>
  <c r="U1283" i="19"/>
  <c r="V1283" i="19"/>
  <c r="W1283" i="19"/>
  <c r="Y1283" i="19"/>
  <c r="AB1283" i="19"/>
  <c r="AD1283" i="19"/>
  <c r="AE1283" i="19"/>
  <c r="AG1283" i="19"/>
  <c r="AH1283" i="19"/>
  <c r="BC1283" i="19" s="1"/>
  <c r="AL1283" i="19"/>
  <c r="AM1283" i="19"/>
  <c r="AN1283" i="19"/>
  <c r="AO1283" i="19"/>
  <c r="AP1283" i="19"/>
  <c r="AR1283" i="19"/>
  <c r="AS1283" i="19"/>
  <c r="AT1283" i="19"/>
  <c r="AU1283" i="19"/>
  <c r="AV1283" i="19"/>
  <c r="AW1283" i="19"/>
  <c r="AX1283" i="19"/>
  <c r="AY1283" i="19"/>
  <c r="BA1283" i="19"/>
  <c r="BD1283" i="19"/>
  <c r="BF1283" i="19"/>
  <c r="BG1283" i="19"/>
  <c r="BI1283" i="19"/>
  <c r="F1284" i="19"/>
  <c r="X1284" i="19" s="1"/>
  <c r="J1284" i="19"/>
  <c r="K1284" i="19"/>
  <c r="L1284" i="19"/>
  <c r="M1284" i="19"/>
  <c r="N1284" i="19"/>
  <c r="P1284" i="19"/>
  <c r="Q1284" i="19"/>
  <c r="R1284" i="19"/>
  <c r="S1284" i="19"/>
  <c r="T1284" i="19"/>
  <c r="U1284" i="19"/>
  <c r="V1284" i="19"/>
  <c r="W1284" i="19"/>
  <c r="Y1284" i="19"/>
  <c r="AB1284" i="19"/>
  <c r="AD1284" i="19"/>
  <c r="AE1284" i="19"/>
  <c r="AG1284" i="19"/>
  <c r="AH1284" i="19"/>
  <c r="BC1284" i="19" s="1"/>
  <c r="AL1284" i="19"/>
  <c r="AM1284" i="19"/>
  <c r="AN1284" i="19"/>
  <c r="AO1284" i="19"/>
  <c r="AP1284" i="19"/>
  <c r="AR1284" i="19"/>
  <c r="AS1284" i="19"/>
  <c r="AT1284" i="19"/>
  <c r="AU1284" i="19"/>
  <c r="AV1284" i="19"/>
  <c r="AW1284" i="19"/>
  <c r="AX1284" i="19"/>
  <c r="AY1284" i="19"/>
  <c r="BA1284" i="19"/>
  <c r="BD1284" i="19"/>
  <c r="BF1284" i="19"/>
  <c r="BG1284" i="19"/>
  <c r="BI1284" i="19"/>
  <c r="F1285" i="19"/>
  <c r="AA1285" i="19" s="1"/>
  <c r="J1285" i="19"/>
  <c r="K1285" i="19"/>
  <c r="L1285" i="19"/>
  <c r="M1285" i="19"/>
  <c r="N1285" i="19"/>
  <c r="P1285" i="19"/>
  <c r="Q1285" i="19"/>
  <c r="R1285" i="19"/>
  <c r="S1285" i="19"/>
  <c r="T1285" i="19"/>
  <c r="U1285" i="19"/>
  <c r="V1285" i="19"/>
  <c r="W1285" i="19"/>
  <c r="Y1285" i="19"/>
  <c r="AB1285" i="19"/>
  <c r="AD1285" i="19"/>
  <c r="AE1285" i="19"/>
  <c r="AG1285" i="19"/>
  <c r="AH1285" i="19"/>
  <c r="BC1285" i="19" s="1"/>
  <c r="AL1285" i="19"/>
  <c r="AM1285" i="19"/>
  <c r="AN1285" i="19"/>
  <c r="AO1285" i="19"/>
  <c r="AP1285" i="19"/>
  <c r="AR1285" i="19"/>
  <c r="AS1285" i="19"/>
  <c r="AT1285" i="19"/>
  <c r="AU1285" i="19"/>
  <c r="AV1285" i="19"/>
  <c r="AW1285" i="19"/>
  <c r="AX1285" i="19"/>
  <c r="AY1285" i="19"/>
  <c r="BA1285" i="19"/>
  <c r="BD1285" i="19"/>
  <c r="BF1285" i="19"/>
  <c r="BG1285" i="19"/>
  <c r="BI1285" i="19"/>
  <c r="F1286" i="19"/>
  <c r="AA1286" i="19" s="1"/>
  <c r="J1286" i="19"/>
  <c r="K1286" i="19"/>
  <c r="L1286" i="19"/>
  <c r="M1286" i="19"/>
  <c r="N1286" i="19"/>
  <c r="P1286" i="19"/>
  <c r="Q1286" i="19"/>
  <c r="R1286" i="19"/>
  <c r="S1286" i="19"/>
  <c r="T1286" i="19"/>
  <c r="U1286" i="19"/>
  <c r="V1286" i="19"/>
  <c r="W1286" i="19"/>
  <c r="Y1286" i="19"/>
  <c r="AB1286" i="19"/>
  <c r="AD1286" i="19"/>
  <c r="AE1286" i="19"/>
  <c r="AG1286" i="19"/>
  <c r="AH1286" i="19"/>
  <c r="AZ1286" i="19" s="1"/>
  <c r="AL1286" i="19"/>
  <c r="AM1286" i="19"/>
  <c r="AN1286" i="19"/>
  <c r="AO1286" i="19"/>
  <c r="AP1286" i="19"/>
  <c r="AR1286" i="19"/>
  <c r="AS1286" i="19"/>
  <c r="AT1286" i="19"/>
  <c r="AU1286" i="19"/>
  <c r="AV1286" i="19"/>
  <c r="AW1286" i="19"/>
  <c r="AX1286" i="19"/>
  <c r="AY1286" i="19"/>
  <c r="BA1286" i="19"/>
  <c r="BD1286" i="19"/>
  <c r="BF1286" i="19"/>
  <c r="BG1286" i="19"/>
  <c r="BI1286" i="19"/>
  <c r="F1287" i="19"/>
  <c r="AA1287" i="19" s="1"/>
  <c r="J1287" i="19"/>
  <c r="K1287" i="19"/>
  <c r="L1287" i="19"/>
  <c r="M1287" i="19"/>
  <c r="N1287" i="19"/>
  <c r="P1287" i="19"/>
  <c r="Q1287" i="19"/>
  <c r="R1287" i="19"/>
  <c r="S1287" i="19"/>
  <c r="T1287" i="19"/>
  <c r="U1287" i="19"/>
  <c r="V1287" i="19"/>
  <c r="W1287" i="19"/>
  <c r="Y1287" i="19"/>
  <c r="AB1287" i="19"/>
  <c r="AD1287" i="19"/>
  <c r="AE1287" i="19"/>
  <c r="AG1287" i="19"/>
  <c r="AH1287" i="19"/>
  <c r="AZ1287" i="19" s="1"/>
  <c r="AL1287" i="19"/>
  <c r="AM1287" i="19"/>
  <c r="AN1287" i="19"/>
  <c r="AO1287" i="19"/>
  <c r="AP1287" i="19"/>
  <c r="AR1287" i="19"/>
  <c r="AS1287" i="19"/>
  <c r="AT1287" i="19"/>
  <c r="AU1287" i="19"/>
  <c r="AV1287" i="19"/>
  <c r="AW1287" i="19"/>
  <c r="AX1287" i="19"/>
  <c r="AY1287" i="19"/>
  <c r="BA1287" i="19"/>
  <c r="BD1287" i="19"/>
  <c r="BF1287" i="19"/>
  <c r="BG1287" i="19"/>
  <c r="BI1287" i="19"/>
  <c r="F1288" i="19"/>
  <c r="X1288" i="19" s="1"/>
  <c r="J1288" i="19"/>
  <c r="K1288" i="19"/>
  <c r="L1288" i="19"/>
  <c r="M1288" i="19"/>
  <c r="N1288" i="19"/>
  <c r="P1288" i="19"/>
  <c r="Q1288" i="19"/>
  <c r="R1288" i="19"/>
  <c r="S1288" i="19"/>
  <c r="T1288" i="19"/>
  <c r="U1288" i="19"/>
  <c r="V1288" i="19"/>
  <c r="W1288" i="19"/>
  <c r="Y1288" i="19"/>
  <c r="AB1288" i="19"/>
  <c r="AD1288" i="19"/>
  <c r="AE1288" i="19"/>
  <c r="AG1288" i="19"/>
  <c r="AH1288" i="19"/>
  <c r="BC1288" i="19" s="1"/>
  <c r="AL1288" i="19"/>
  <c r="AM1288" i="19"/>
  <c r="AN1288" i="19"/>
  <c r="AO1288" i="19"/>
  <c r="AP1288" i="19"/>
  <c r="AR1288" i="19"/>
  <c r="AS1288" i="19"/>
  <c r="AT1288" i="19"/>
  <c r="AU1288" i="19"/>
  <c r="AV1288" i="19"/>
  <c r="AW1288" i="19"/>
  <c r="AX1288" i="19"/>
  <c r="AY1288" i="19"/>
  <c r="BA1288" i="19"/>
  <c r="BD1288" i="19"/>
  <c r="BF1288" i="19"/>
  <c r="BG1288" i="19"/>
  <c r="BI1288" i="19"/>
  <c r="F1289" i="19"/>
  <c r="AA1289" i="19" s="1"/>
  <c r="J1289" i="19"/>
  <c r="K1289" i="19"/>
  <c r="L1289" i="19"/>
  <c r="M1289" i="19"/>
  <c r="N1289" i="19"/>
  <c r="P1289" i="19"/>
  <c r="Q1289" i="19"/>
  <c r="R1289" i="19"/>
  <c r="S1289" i="19"/>
  <c r="T1289" i="19"/>
  <c r="U1289" i="19"/>
  <c r="V1289" i="19"/>
  <c r="W1289" i="19"/>
  <c r="Y1289" i="19"/>
  <c r="AB1289" i="19"/>
  <c r="AD1289" i="19"/>
  <c r="AE1289" i="19"/>
  <c r="AG1289" i="19"/>
  <c r="AH1289" i="19"/>
  <c r="BC1289" i="19" s="1"/>
  <c r="AL1289" i="19"/>
  <c r="AM1289" i="19"/>
  <c r="AN1289" i="19"/>
  <c r="AO1289" i="19"/>
  <c r="AP1289" i="19"/>
  <c r="AR1289" i="19"/>
  <c r="AS1289" i="19"/>
  <c r="AT1289" i="19"/>
  <c r="AU1289" i="19"/>
  <c r="AV1289" i="19"/>
  <c r="AW1289" i="19"/>
  <c r="AX1289" i="19"/>
  <c r="AY1289" i="19"/>
  <c r="BA1289" i="19"/>
  <c r="BD1289" i="19"/>
  <c r="BF1289" i="19"/>
  <c r="BG1289" i="19"/>
  <c r="BI1289" i="19"/>
  <c r="F1290" i="19"/>
  <c r="AA1290" i="19" s="1"/>
  <c r="J1290" i="19"/>
  <c r="K1290" i="19"/>
  <c r="L1290" i="19"/>
  <c r="M1290" i="19"/>
  <c r="N1290" i="19"/>
  <c r="P1290" i="19"/>
  <c r="Q1290" i="19"/>
  <c r="R1290" i="19"/>
  <c r="S1290" i="19"/>
  <c r="T1290" i="19"/>
  <c r="U1290" i="19"/>
  <c r="V1290" i="19"/>
  <c r="W1290" i="19"/>
  <c r="Y1290" i="19"/>
  <c r="AB1290" i="19"/>
  <c r="AD1290" i="19"/>
  <c r="AE1290" i="19"/>
  <c r="AG1290" i="19"/>
  <c r="AH1290" i="19"/>
  <c r="AL1290" i="19"/>
  <c r="AM1290" i="19"/>
  <c r="AN1290" i="19"/>
  <c r="AO1290" i="19"/>
  <c r="AP1290" i="19"/>
  <c r="AR1290" i="19"/>
  <c r="AS1290" i="19"/>
  <c r="AT1290" i="19"/>
  <c r="AU1290" i="19"/>
  <c r="AV1290" i="19"/>
  <c r="AW1290" i="19"/>
  <c r="AX1290" i="19"/>
  <c r="AY1290" i="19"/>
  <c r="BA1290" i="19"/>
  <c r="BD1290" i="19"/>
  <c r="BF1290" i="19"/>
  <c r="BG1290" i="19"/>
  <c r="BI1290" i="19"/>
  <c r="F1291" i="19"/>
  <c r="AA1291" i="19" s="1"/>
  <c r="J1291" i="19"/>
  <c r="K1291" i="19"/>
  <c r="L1291" i="19"/>
  <c r="M1291" i="19"/>
  <c r="N1291" i="19"/>
  <c r="P1291" i="19"/>
  <c r="Q1291" i="19"/>
  <c r="R1291" i="19"/>
  <c r="S1291" i="19"/>
  <c r="T1291" i="19"/>
  <c r="U1291" i="19"/>
  <c r="V1291" i="19"/>
  <c r="W1291" i="19"/>
  <c r="Y1291" i="19"/>
  <c r="AB1291" i="19"/>
  <c r="AD1291" i="19"/>
  <c r="AE1291" i="19"/>
  <c r="AG1291" i="19"/>
  <c r="AH1291" i="19"/>
  <c r="AZ1291" i="19" s="1"/>
  <c r="AL1291" i="19"/>
  <c r="AM1291" i="19"/>
  <c r="AN1291" i="19"/>
  <c r="AO1291" i="19"/>
  <c r="AP1291" i="19"/>
  <c r="AR1291" i="19"/>
  <c r="AS1291" i="19"/>
  <c r="AT1291" i="19"/>
  <c r="AU1291" i="19"/>
  <c r="AV1291" i="19"/>
  <c r="AW1291" i="19"/>
  <c r="AX1291" i="19"/>
  <c r="AY1291" i="19"/>
  <c r="BA1291" i="19"/>
  <c r="BD1291" i="19"/>
  <c r="BF1291" i="19"/>
  <c r="BG1291" i="19"/>
  <c r="BI1291" i="19"/>
  <c r="F1292" i="19"/>
  <c r="AA1292" i="19" s="1"/>
  <c r="J1292" i="19"/>
  <c r="K1292" i="19"/>
  <c r="L1292" i="19"/>
  <c r="M1292" i="19"/>
  <c r="N1292" i="19"/>
  <c r="P1292" i="19"/>
  <c r="Q1292" i="19"/>
  <c r="R1292" i="19"/>
  <c r="S1292" i="19"/>
  <c r="T1292" i="19"/>
  <c r="U1292" i="19"/>
  <c r="V1292" i="19"/>
  <c r="W1292" i="19"/>
  <c r="Y1292" i="19"/>
  <c r="AB1292" i="19"/>
  <c r="AD1292" i="19"/>
  <c r="AE1292" i="19"/>
  <c r="AG1292" i="19"/>
  <c r="AH1292" i="19"/>
  <c r="BC1292" i="19" s="1"/>
  <c r="AL1292" i="19"/>
  <c r="AM1292" i="19"/>
  <c r="AN1292" i="19"/>
  <c r="AO1292" i="19"/>
  <c r="AP1292" i="19"/>
  <c r="AR1292" i="19"/>
  <c r="AS1292" i="19"/>
  <c r="AT1292" i="19"/>
  <c r="AU1292" i="19"/>
  <c r="AV1292" i="19"/>
  <c r="AW1292" i="19"/>
  <c r="AX1292" i="19"/>
  <c r="AY1292" i="19"/>
  <c r="BA1292" i="19"/>
  <c r="BD1292" i="19"/>
  <c r="BF1292" i="19"/>
  <c r="BG1292" i="19"/>
  <c r="BI1292" i="19"/>
  <c r="F1293" i="19"/>
  <c r="AA1293" i="19" s="1"/>
  <c r="J1293" i="19"/>
  <c r="K1293" i="19"/>
  <c r="L1293" i="19"/>
  <c r="M1293" i="19"/>
  <c r="N1293" i="19"/>
  <c r="P1293" i="19"/>
  <c r="Q1293" i="19"/>
  <c r="R1293" i="19"/>
  <c r="S1293" i="19"/>
  <c r="T1293" i="19"/>
  <c r="U1293" i="19"/>
  <c r="V1293" i="19"/>
  <c r="W1293" i="19"/>
  <c r="Y1293" i="19"/>
  <c r="AB1293" i="19"/>
  <c r="AD1293" i="19"/>
  <c r="AE1293" i="19"/>
  <c r="AG1293" i="19"/>
  <c r="AH1293" i="19"/>
  <c r="BC1293" i="19" s="1"/>
  <c r="AL1293" i="19"/>
  <c r="AM1293" i="19"/>
  <c r="AN1293" i="19"/>
  <c r="AO1293" i="19"/>
  <c r="AP1293" i="19"/>
  <c r="AR1293" i="19"/>
  <c r="AS1293" i="19"/>
  <c r="AT1293" i="19"/>
  <c r="AU1293" i="19"/>
  <c r="AV1293" i="19"/>
  <c r="AW1293" i="19"/>
  <c r="AX1293" i="19"/>
  <c r="AY1293" i="19"/>
  <c r="BA1293" i="19"/>
  <c r="BD1293" i="19"/>
  <c r="BF1293" i="19"/>
  <c r="BG1293" i="19"/>
  <c r="BI1293" i="19"/>
  <c r="F1294" i="19"/>
  <c r="AA1294" i="19" s="1"/>
  <c r="J1294" i="19"/>
  <c r="K1294" i="19"/>
  <c r="L1294" i="19"/>
  <c r="M1294" i="19"/>
  <c r="N1294" i="19"/>
  <c r="P1294" i="19"/>
  <c r="Q1294" i="19"/>
  <c r="R1294" i="19"/>
  <c r="S1294" i="19"/>
  <c r="T1294" i="19"/>
  <c r="U1294" i="19"/>
  <c r="V1294" i="19"/>
  <c r="W1294" i="19"/>
  <c r="Y1294" i="19"/>
  <c r="AB1294" i="19"/>
  <c r="AD1294" i="19"/>
  <c r="AE1294" i="19"/>
  <c r="AG1294" i="19"/>
  <c r="AH1294" i="19"/>
  <c r="AL1294" i="19"/>
  <c r="AM1294" i="19"/>
  <c r="AN1294" i="19"/>
  <c r="AO1294" i="19"/>
  <c r="AP1294" i="19"/>
  <c r="AR1294" i="19"/>
  <c r="AS1294" i="19"/>
  <c r="AT1294" i="19"/>
  <c r="AU1294" i="19"/>
  <c r="AV1294" i="19"/>
  <c r="AW1294" i="19"/>
  <c r="AX1294" i="19"/>
  <c r="AY1294" i="19"/>
  <c r="BA1294" i="19"/>
  <c r="BD1294" i="19"/>
  <c r="BF1294" i="19"/>
  <c r="BG1294" i="19"/>
  <c r="BI1294" i="19"/>
  <c r="F1295" i="19"/>
  <c r="AA1295" i="19" s="1"/>
  <c r="J1295" i="19"/>
  <c r="K1295" i="19"/>
  <c r="L1295" i="19"/>
  <c r="M1295" i="19"/>
  <c r="N1295" i="19"/>
  <c r="P1295" i="19"/>
  <c r="Q1295" i="19"/>
  <c r="R1295" i="19"/>
  <c r="S1295" i="19"/>
  <c r="T1295" i="19"/>
  <c r="U1295" i="19"/>
  <c r="V1295" i="19"/>
  <c r="W1295" i="19"/>
  <c r="Y1295" i="19"/>
  <c r="AB1295" i="19"/>
  <c r="AD1295" i="19"/>
  <c r="AE1295" i="19"/>
  <c r="AG1295" i="19"/>
  <c r="AH1295" i="19"/>
  <c r="BC1295" i="19" s="1"/>
  <c r="AL1295" i="19"/>
  <c r="AM1295" i="19"/>
  <c r="AN1295" i="19"/>
  <c r="AO1295" i="19"/>
  <c r="AP1295" i="19"/>
  <c r="AR1295" i="19"/>
  <c r="AS1295" i="19"/>
  <c r="AT1295" i="19"/>
  <c r="AU1295" i="19"/>
  <c r="AV1295" i="19"/>
  <c r="AW1295" i="19"/>
  <c r="AX1295" i="19"/>
  <c r="AY1295" i="19"/>
  <c r="BA1295" i="19"/>
  <c r="BD1295" i="19"/>
  <c r="BF1295" i="19"/>
  <c r="BG1295" i="19"/>
  <c r="BI1295" i="19"/>
  <c r="F1296" i="19"/>
  <c r="X1296" i="19" s="1"/>
  <c r="J1296" i="19"/>
  <c r="K1296" i="19"/>
  <c r="L1296" i="19"/>
  <c r="M1296" i="19"/>
  <c r="N1296" i="19"/>
  <c r="P1296" i="19"/>
  <c r="Q1296" i="19"/>
  <c r="R1296" i="19"/>
  <c r="S1296" i="19"/>
  <c r="T1296" i="19"/>
  <c r="U1296" i="19"/>
  <c r="V1296" i="19"/>
  <c r="W1296" i="19"/>
  <c r="Y1296" i="19"/>
  <c r="AB1296" i="19"/>
  <c r="AD1296" i="19"/>
  <c r="AE1296" i="19"/>
  <c r="AG1296" i="19"/>
  <c r="AH1296" i="19"/>
  <c r="BC1296" i="19" s="1"/>
  <c r="AL1296" i="19"/>
  <c r="AM1296" i="19"/>
  <c r="AN1296" i="19"/>
  <c r="AO1296" i="19"/>
  <c r="AP1296" i="19"/>
  <c r="AR1296" i="19"/>
  <c r="AS1296" i="19"/>
  <c r="AT1296" i="19"/>
  <c r="AU1296" i="19"/>
  <c r="AV1296" i="19"/>
  <c r="AW1296" i="19"/>
  <c r="AX1296" i="19"/>
  <c r="AY1296" i="19"/>
  <c r="BA1296" i="19"/>
  <c r="BD1296" i="19"/>
  <c r="BF1296" i="19"/>
  <c r="BG1296" i="19"/>
  <c r="BI1296" i="19"/>
  <c r="F1297" i="19"/>
  <c r="AA1297" i="19" s="1"/>
  <c r="J1297" i="19"/>
  <c r="K1297" i="19"/>
  <c r="L1297" i="19"/>
  <c r="M1297" i="19"/>
  <c r="N1297" i="19"/>
  <c r="P1297" i="19"/>
  <c r="Q1297" i="19"/>
  <c r="R1297" i="19"/>
  <c r="S1297" i="19"/>
  <c r="T1297" i="19"/>
  <c r="U1297" i="19"/>
  <c r="V1297" i="19"/>
  <c r="W1297" i="19"/>
  <c r="Y1297" i="19"/>
  <c r="AB1297" i="19"/>
  <c r="AD1297" i="19"/>
  <c r="AE1297" i="19"/>
  <c r="AG1297" i="19"/>
  <c r="AH1297" i="19"/>
  <c r="AZ1297" i="19" s="1"/>
  <c r="AL1297" i="19"/>
  <c r="AM1297" i="19"/>
  <c r="AN1297" i="19"/>
  <c r="AO1297" i="19"/>
  <c r="AP1297" i="19"/>
  <c r="AR1297" i="19"/>
  <c r="AS1297" i="19"/>
  <c r="AT1297" i="19"/>
  <c r="AU1297" i="19"/>
  <c r="AV1297" i="19"/>
  <c r="AW1297" i="19"/>
  <c r="AX1297" i="19"/>
  <c r="AY1297" i="19"/>
  <c r="BA1297" i="19"/>
  <c r="BD1297" i="19"/>
  <c r="BF1297" i="19"/>
  <c r="BG1297" i="19"/>
  <c r="BI1297" i="19"/>
  <c r="F1298" i="19"/>
  <c r="AA1298" i="19" s="1"/>
  <c r="J1298" i="19"/>
  <c r="K1298" i="19"/>
  <c r="L1298" i="19"/>
  <c r="M1298" i="19"/>
  <c r="N1298" i="19"/>
  <c r="P1298" i="19"/>
  <c r="Q1298" i="19"/>
  <c r="R1298" i="19"/>
  <c r="S1298" i="19"/>
  <c r="T1298" i="19"/>
  <c r="U1298" i="19"/>
  <c r="V1298" i="19"/>
  <c r="W1298" i="19"/>
  <c r="Y1298" i="19"/>
  <c r="AB1298" i="19"/>
  <c r="AD1298" i="19"/>
  <c r="AE1298" i="19"/>
  <c r="AG1298" i="19"/>
  <c r="AH1298" i="19"/>
  <c r="BC1298" i="19" s="1"/>
  <c r="AL1298" i="19"/>
  <c r="AM1298" i="19"/>
  <c r="AN1298" i="19"/>
  <c r="AO1298" i="19"/>
  <c r="AP1298" i="19"/>
  <c r="AR1298" i="19"/>
  <c r="AS1298" i="19"/>
  <c r="AT1298" i="19"/>
  <c r="AU1298" i="19"/>
  <c r="AV1298" i="19"/>
  <c r="AW1298" i="19"/>
  <c r="AX1298" i="19"/>
  <c r="AY1298" i="19"/>
  <c r="BA1298" i="19"/>
  <c r="BD1298" i="19"/>
  <c r="BF1298" i="19"/>
  <c r="BG1298" i="19"/>
  <c r="BI1298" i="19"/>
  <c r="F1299" i="19"/>
  <c r="AA1299" i="19" s="1"/>
  <c r="J1299" i="19"/>
  <c r="K1299" i="19"/>
  <c r="L1299" i="19"/>
  <c r="M1299" i="19"/>
  <c r="N1299" i="19"/>
  <c r="P1299" i="19"/>
  <c r="Q1299" i="19"/>
  <c r="R1299" i="19"/>
  <c r="S1299" i="19"/>
  <c r="T1299" i="19"/>
  <c r="U1299" i="19"/>
  <c r="V1299" i="19"/>
  <c r="W1299" i="19"/>
  <c r="Y1299" i="19"/>
  <c r="AB1299" i="19"/>
  <c r="AD1299" i="19"/>
  <c r="AE1299" i="19"/>
  <c r="AG1299" i="19"/>
  <c r="AH1299" i="19"/>
  <c r="AZ1299" i="19" s="1"/>
  <c r="AL1299" i="19"/>
  <c r="AM1299" i="19"/>
  <c r="AN1299" i="19"/>
  <c r="AO1299" i="19"/>
  <c r="AP1299" i="19"/>
  <c r="AR1299" i="19"/>
  <c r="AS1299" i="19"/>
  <c r="AT1299" i="19"/>
  <c r="AU1299" i="19"/>
  <c r="AV1299" i="19"/>
  <c r="AW1299" i="19"/>
  <c r="AX1299" i="19"/>
  <c r="AY1299" i="19"/>
  <c r="BA1299" i="19"/>
  <c r="BD1299" i="19"/>
  <c r="BF1299" i="19"/>
  <c r="BG1299" i="19"/>
  <c r="BI1299" i="19"/>
  <c r="F1300" i="19"/>
  <c r="X1300" i="19" s="1"/>
  <c r="J1300" i="19"/>
  <c r="K1300" i="19"/>
  <c r="L1300" i="19"/>
  <c r="M1300" i="19"/>
  <c r="N1300" i="19"/>
  <c r="P1300" i="19"/>
  <c r="Q1300" i="19"/>
  <c r="R1300" i="19"/>
  <c r="S1300" i="19"/>
  <c r="T1300" i="19"/>
  <c r="U1300" i="19"/>
  <c r="V1300" i="19"/>
  <c r="W1300" i="19"/>
  <c r="Y1300" i="19"/>
  <c r="AB1300" i="19"/>
  <c r="AD1300" i="19"/>
  <c r="AE1300" i="19"/>
  <c r="AG1300" i="19"/>
  <c r="AH1300" i="19"/>
  <c r="BC1300" i="19" s="1"/>
  <c r="AL1300" i="19"/>
  <c r="AM1300" i="19"/>
  <c r="AN1300" i="19"/>
  <c r="AO1300" i="19"/>
  <c r="AP1300" i="19"/>
  <c r="AR1300" i="19"/>
  <c r="AS1300" i="19"/>
  <c r="AT1300" i="19"/>
  <c r="AU1300" i="19"/>
  <c r="AV1300" i="19"/>
  <c r="AW1300" i="19"/>
  <c r="AX1300" i="19"/>
  <c r="AY1300" i="19"/>
  <c r="BA1300" i="19"/>
  <c r="BD1300" i="19"/>
  <c r="BF1300" i="19"/>
  <c r="BG1300" i="19"/>
  <c r="BI1300" i="19"/>
  <c r="F1301" i="19"/>
  <c r="AA1301" i="19" s="1"/>
  <c r="J1301" i="19"/>
  <c r="K1301" i="19"/>
  <c r="L1301" i="19"/>
  <c r="M1301" i="19"/>
  <c r="N1301" i="19"/>
  <c r="P1301" i="19"/>
  <c r="Q1301" i="19"/>
  <c r="R1301" i="19"/>
  <c r="S1301" i="19"/>
  <c r="T1301" i="19"/>
  <c r="U1301" i="19"/>
  <c r="V1301" i="19"/>
  <c r="W1301" i="19"/>
  <c r="Y1301" i="19"/>
  <c r="AB1301" i="19"/>
  <c r="AD1301" i="19"/>
  <c r="AE1301" i="19"/>
  <c r="AG1301" i="19"/>
  <c r="AH1301" i="19"/>
  <c r="AZ1301" i="19" s="1"/>
  <c r="AL1301" i="19"/>
  <c r="AM1301" i="19"/>
  <c r="AN1301" i="19"/>
  <c r="AO1301" i="19"/>
  <c r="AP1301" i="19"/>
  <c r="AR1301" i="19"/>
  <c r="AS1301" i="19"/>
  <c r="AT1301" i="19"/>
  <c r="AU1301" i="19"/>
  <c r="AV1301" i="19"/>
  <c r="AW1301" i="19"/>
  <c r="AX1301" i="19"/>
  <c r="AY1301" i="19"/>
  <c r="BA1301" i="19"/>
  <c r="BD1301" i="19"/>
  <c r="BF1301" i="19"/>
  <c r="BG1301" i="19"/>
  <c r="BI1301" i="19"/>
  <c r="F1302" i="19"/>
  <c r="AA1302" i="19" s="1"/>
  <c r="J1302" i="19"/>
  <c r="K1302" i="19"/>
  <c r="L1302" i="19"/>
  <c r="M1302" i="19"/>
  <c r="N1302" i="19"/>
  <c r="P1302" i="19"/>
  <c r="Q1302" i="19"/>
  <c r="R1302" i="19"/>
  <c r="S1302" i="19"/>
  <c r="T1302" i="19"/>
  <c r="U1302" i="19"/>
  <c r="V1302" i="19"/>
  <c r="W1302" i="19"/>
  <c r="Y1302" i="19"/>
  <c r="AB1302" i="19"/>
  <c r="AD1302" i="19"/>
  <c r="AE1302" i="19"/>
  <c r="AG1302" i="19"/>
  <c r="AH1302" i="19"/>
  <c r="BC1302" i="19" s="1"/>
  <c r="AL1302" i="19"/>
  <c r="AM1302" i="19"/>
  <c r="AN1302" i="19"/>
  <c r="AO1302" i="19"/>
  <c r="AP1302" i="19"/>
  <c r="AR1302" i="19"/>
  <c r="AS1302" i="19"/>
  <c r="AT1302" i="19"/>
  <c r="AU1302" i="19"/>
  <c r="AV1302" i="19"/>
  <c r="AW1302" i="19"/>
  <c r="AX1302" i="19"/>
  <c r="AY1302" i="19"/>
  <c r="BA1302" i="19"/>
  <c r="BD1302" i="19"/>
  <c r="BF1302" i="19"/>
  <c r="BG1302" i="19"/>
  <c r="BI1302" i="19"/>
  <c r="F1303" i="19"/>
  <c r="X1303" i="19" s="1"/>
  <c r="J1303" i="19"/>
  <c r="K1303" i="19"/>
  <c r="L1303" i="19"/>
  <c r="M1303" i="19"/>
  <c r="N1303" i="19"/>
  <c r="P1303" i="19"/>
  <c r="Q1303" i="19"/>
  <c r="R1303" i="19"/>
  <c r="S1303" i="19"/>
  <c r="T1303" i="19"/>
  <c r="U1303" i="19"/>
  <c r="V1303" i="19"/>
  <c r="W1303" i="19"/>
  <c r="Y1303" i="19"/>
  <c r="AB1303" i="19"/>
  <c r="AD1303" i="19"/>
  <c r="AE1303" i="19"/>
  <c r="AG1303" i="19"/>
  <c r="AH1303" i="19"/>
  <c r="AZ1303" i="19" s="1"/>
  <c r="AL1303" i="19"/>
  <c r="AM1303" i="19"/>
  <c r="AN1303" i="19"/>
  <c r="AO1303" i="19"/>
  <c r="AP1303" i="19"/>
  <c r="AR1303" i="19"/>
  <c r="AS1303" i="19"/>
  <c r="AT1303" i="19"/>
  <c r="AU1303" i="19"/>
  <c r="AV1303" i="19"/>
  <c r="AW1303" i="19"/>
  <c r="AX1303" i="19"/>
  <c r="AY1303" i="19"/>
  <c r="BA1303" i="19"/>
  <c r="BD1303" i="19"/>
  <c r="BF1303" i="19"/>
  <c r="BG1303" i="19"/>
  <c r="BI1303" i="19"/>
  <c r="F1304" i="19"/>
  <c r="X1304" i="19" s="1"/>
  <c r="J1304" i="19"/>
  <c r="K1304" i="19"/>
  <c r="L1304" i="19"/>
  <c r="M1304" i="19"/>
  <c r="N1304" i="19"/>
  <c r="P1304" i="19"/>
  <c r="Q1304" i="19"/>
  <c r="R1304" i="19"/>
  <c r="S1304" i="19"/>
  <c r="T1304" i="19"/>
  <c r="U1304" i="19"/>
  <c r="V1304" i="19"/>
  <c r="W1304" i="19"/>
  <c r="Y1304" i="19"/>
  <c r="AB1304" i="19"/>
  <c r="AD1304" i="19"/>
  <c r="AE1304" i="19"/>
  <c r="AG1304" i="19"/>
  <c r="AH1304" i="19"/>
  <c r="BC1304" i="19" s="1"/>
  <c r="AL1304" i="19"/>
  <c r="AM1304" i="19"/>
  <c r="AN1304" i="19"/>
  <c r="AO1304" i="19"/>
  <c r="AP1304" i="19"/>
  <c r="AR1304" i="19"/>
  <c r="AS1304" i="19"/>
  <c r="AT1304" i="19"/>
  <c r="AU1304" i="19"/>
  <c r="AV1304" i="19"/>
  <c r="AW1304" i="19"/>
  <c r="AX1304" i="19"/>
  <c r="AY1304" i="19"/>
  <c r="BA1304" i="19"/>
  <c r="BD1304" i="19"/>
  <c r="BF1304" i="19"/>
  <c r="BG1304" i="19"/>
  <c r="BI1304" i="19"/>
  <c r="F1305" i="19"/>
  <c r="AA1305" i="19" s="1"/>
  <c r="J1305" i="19"/>
  <c r="K1305" i="19"/>
  <c r="L1305" i="19"/>
  <c r="M1305" i="19"/>
  <c r="N1305" i="19"/>
  <c r="P1305" i="19"/>
  <c r="Q1305" i="19"/>
  <c r="R1305" i="19"/>
  <c r="S1305" i="19"/>
  <c r="T1305" i="19"/>
  <c r="U1305" i="19"/>
  <c r="V1305" i="19"/>
  <c r="W1305" i="19"/>
  <c r="Y1305" i="19"/>
  <c r="AB1305" i="19"/>
  <c r="AD1305" i="19"/>
  <c r="AE1305" i="19"/>
  <c r="AG1305" i="19"/>
  <c r="AH1305" i="19"/>
  <c r="AZ1305" i="19" s="1"/>
  <c r="AL1305" i="19"/>
  <c r="AM1305" i="19"/>
  <c r="AN1305" i="19"/>
  <c r="AO1305" i="19"/>
  <c r="AP1305" i="19"/>
  <c r="AR1305" i="19"/>
  <c r="AS1305" i="19"/>
  <c r="AT1305" i="19"/>
  <c r="AU1305" i="19"/>
  <c r="AV1305" i="19"/>
  <c r="AW1305" i="19"/>
  <c r="AX1305" i="19"/>
  <c r="AY1305" i="19"/>
  <c r="BA1305" i="19"/>
  <c r="BD1305" i="19"/>
  <c r="BF1305" i="19"/>
  <c r="BG1305" i="19"/>
  <c r="BI1305" i="19"/>
  <c r="F1306" i="19"/>
  <c r="AA1306" i="19" s="1"/>
  <c r="J1306" i="19"/>
  <c r="K1306" i="19"/>
  <c r="L1306" i="19"/>
  <c r="M1306" i="19"/>
  <c r="N1306" i="19"/>
  <c r="P1306" i="19"/>
  <c r="Q1306" i="19"/>
  <c r="R1306" i="19"/>
  <c r="S1306" i="19"/>
  <c r="T1306" i="19"/>
  <c r="U1306" i="19"/>
  <c r="V1306" i="19"/>
  <c r="W1306" i="19"/>
  <c r="Y1306" i="19"/>
  <c r="AB1306" i="19"/>
  <c r="AD1306" i="19"/>
  <c r="AE1306" i="19"/>
  <c r="AG1306" i="19"/>
  <c r="AH1306" i="19"/>
  <c r="BC1306" i="19" s="1"/>
  <c r="AL1306" i="19"/>
  <c r="AM1306" i="19"/>
  <c r="AN1306" i="19"/>
  <c r="AO1306" i="19"/>
  <c r="AP1306" i="19"/>
  <c r="AR1306" i="19"/>
  <c r="AS1306" i="19"/>
  <c r="AT1306" i="19"/>
  <c r="AU1306" i="19"/>
  <c r="AV1306" i="19"/>
  <c r="AW1306" i="19"/>
  <c r="AX1306" i="19"/>
  <c r="AY1306" i="19"/>
  <c r="BA1306" i="19"/>
  <c r="BD1306" i="19"/>
  <c r="BF1306" i="19"/>
  <c r="BG1306" i="19"/>
  <c r="BI1306" i="19"/>
  <c r="F1307" i="19"/>
  <c r="AA1307" i="19" s="1"/>
  <c r="J1307" i="19"/>
  <c r="K1307" i="19"/>
  <c r="L1307" i="19"/>
  <c r="M1307" i="19"/>
  <c r="N1307" i="19"/>
  <c r="P1307" i="19"/>
  <c r="Q1307" i="19"/>
  <c r="R1307" i="19"/>
  <c r="S1307" i="19"/>
  <c r="T1307" i="19"/>
  <c r="U1307" i="19"/>
  <c r="V1307" i="19"/>
  <c r="W1307" i="19"/>
  <c r="Y1307" i="19"/>
  <c r="AB1307" i="19"/>
  <c r="AD1307" i="19"/>
  <c r="AE1307" i="19"/>
  <c r="AG1307" i="19"/>
  <c r="AH1307" i="19"/>
  <c r="BC1307" i="19" s="1"/>
  <c r="AL1307" i="19"/>
  <c r="AM1307" i="19"/>
  <c r="AN1307" i="19"/>
  <c r="AO1307" i="19"/>
  <c r="AP1307" i="19"/>
  <c r="AR1307" i="19"/>
  <c r="AS1307" i="19"/>
  <c r="AT1307" i="19"/>
  <c r="AU1307" i="19"/>
  <c r="AV1307" i="19"/>
  <c r="AW1307" i="19"/>
  <c r="AX1307" i="19"/>
  <c r="AY1307" i="19"/>
  <c r="BA1307" i="19"/>
  <c r="BD1307" i="19"/>
  <c r="BF1307" i="19"/>
  <c r="BG1307" i="19"/>
  <c r="BI1307" i="19"/>
  <c r="F1308" i="19"/>
  <c r="X1308" i="19" s="1"/>
  <c r="J1308" i="19"/>
  <c r="K1308" i="19"/>
  <c r="L1308" i="19"/>
  <c r="M1308" i="19"/>
  <c r="N1308" i="19"/>
  <c r="P1308" i="19"/>
  <c r="Q1308" i="19"/>
  <c r="R1308" i="19"/>
  <c r="S1308" i="19"/>
  <c r="T1308" i="19"/>
  <c r="U1308" i="19"/>
  <c r="V1308" i="19"/>
  <c r="W1308" i="19"/>
  <c r="Y1308" i="19"/>
  <c r="AB1308" i="19"/>
  <c r="AD1308" i="19"/>
  <c r="AE1308" i="19"/>
  <c r="AG1308" i="19"/>
  <c r="AH1308" i="19"/>
  <c r="BC1308" i="19" s="1"/>
  <c r="AL1308" i="19"/>
  <c r="AM1308" i="19"/>
  <c r="AN1308" i="19"/>
  <c r="AO1308" i="19"/>
  <c r="AP1308" i="19"/>
  <c r="AR1308" i="19"/>
  <c r="AS1308" i="19"/>
  <c r="AT1308" i="19"/>
  <c r="AU1308" i="19"/>
  <c r="AV1308" i="19"/>
  <c r="AW1308" i="19"/>
  <c r="AX1308" i="19"/>
  <c r="AY1308" i="19"/>
  <c r="BA1308" i="19"/>
  <c r="BD1308" i="19"/>
  <c r="BF1308" i="19"/>
  <c r="BG1308" i="19"/>
  <c r="BI1308" i="19"/>
  <c r="F1309" i="19"/>
  <c r="AA1309" i="19" s="1"/>
  <c r="J1309" i="19"/>
  <c r="K1309" i="19"/>
  <c r="L1309" i="19"/>
  <c r="M1309" i="19"/>
  <c r="N1309" i="19"/>
  <c r="P1309" i="19"/>
  <c r="Q1309" i="19"/>
  <c r="R1309" i="19"/>
  <c r="S1309" i="19"/>
  <c r="T1309" i="19"/>
  <c r="U1309" i="19"/>
  <c r="V1309" i="19"/>
  <c r="W1309" i="19"/>
  <c r="Y1309" i="19"/>
  <c r="AB1309" i="19"/>
  <c r="AD1309" i="19"/>
  <c r="AE1309" i="19"/>
  <c r="AG1309" i="19"/>
  <c r="AH1309" i="19"/>
  <c r="BC1309" i="19" s="1"/>
  <c r="AL1309" i="19"/>
  <c r="AM1309" i="19"/>
  <c r="AN1309" i="19"/>
  <c r="AO1309" i="19"/>
  <c r="AP1309" i="19"/>
  <c r="AR1309" i="19"/>
  <c r="AS1309" i="19"/>
  <c r="AT1309" i="19"/>
  <c r="AU1309" i="19"/>
  <c r="AV1309" i="19"/>
  <c r="AW1309" i="19"/>
  <c r="AX1309" i="19"/>
  <c r="AY1309" i="19"/>
  <c r="BA1309" i="19"/>
  <c r="BD1309" i="19"/>
  <c r="BF1309" i="19"/>
  <c r="BG1309" i="19"/>
  <c r="BI1309" i="19"/>
  <c r="F1310" i="19"/>
  <c r="J1310" i="19"/>
  <c r="K1310" i="19"/>
  <c r="L1310" i="19"/>
  <c r="M1310" i="19"/>
  <c r="N1310" i="19"/>
  <c r="P1310" i="19"/>
  <c r="Q1310" i="19"/>
  <c r="R1310" i="19"/>
  <c r="S1310" i="19"/>
  <c r="T1310" i="19"/>
  <c r="U1310" i="19"/>
  <c r="V1310" i="19"/>
  <c r="W1310" i="19"/>
  <c r="Y1310" i="19"/>
  <c r="AB1310" i="19"/>
  <c r="AD1310" i="19"/>
  <c r="AE1310" i="19"/>
  <c r="AG1310" i="19"/>
  <c r="AH1310" i="19"/>
  <c r="AZ1310" i="19" s="1"/>
  <c r="AL1310" i="19"/>
  <c r="AM1310" i="19"/>
  <c r="AN1310" i="19"/>
  <c r="AO1310" i="19"/>
  <c r="AP1310" i="19"/>
  <c r="AR1310" i="19"/>
  <c r="AS1310" i="19"/>
  <c r="AT1310" i="19"/>
  <c r="AU1310" i="19"/>
  <c r="AV1310" i="19"/>
  <c r="AW1310" i="19"/>
  <c r="AX1310" i="19"/>
  <c r="AY1310" i="19"/>
  <c r="BA1310" i="19"/>
  <c r="BD1310" i="19"/>
  <c r="BF1310" i="19"/>
  <c r="BG1310" i="19"/>
  <c r="BI1310" i="19"/>
  <c r="F1311" i="19"/>
  <c r="AA1311" i="19" s="1"/>
  <c r="J1311" i="19"/>
  <c r="K1311" i="19"/>
  <c r="L1311" i="19"/>
  <c r="M1311" i="19"/>
  <c r="N1311" i="19"/>
  <c r="P1311" i="19"/>
  <c r="Q1311" i="19"/>
  <c r="R1311" i="19"/>
  <c r="S1311" i="19"/>
  <c r="T1311" i="19"/>
  <c r="U1311" i="19"/>
  <c r="V1311" i="19"/>
  <c r="W1311" i="19"/>
  <c r="Y1311" i="19"/>
  <c r="AB1311" i="19"/>
  <c r="AD1311" i="19"/>
  <c r="AE1311" i="19"/>
  <c r="AG1311" i="19"/>
  <c r="AH1311" i="19"/>
  <c r="BC1311" i="19" s="1"/>
  <c r="AL1311" i="19"/>
  <c r="AM1311" i="19"/>
  <c r="AN1311" i="19"/>
  <c r="AO1311" i="19"/>
  <c r="AP1311" i="19"/>
  <c r="AR1311" i="19"/>
  <c r="AS1311" i="19"/>
  <c r="AT1311" i="19"/>
  <c r="AU1311" i="19"/>
  <c r="AV1311" i="19"/>
  <c r="AW1311" i="19"/>
  <c r="AX1311" i="19"/>
  <c r="AY1311" i="19"/>
  <c r="BA1311" i="19"/>
  <c r="BD1311" i="19"/>
  <c r="BF1311" i="19"/>
  <c r="BG1311" i="19"/>
  <c r="BI1311" i="19"/>
  <c r="F1312" i="19"/>
  <c r="J1312" i="19"/>
  <c r="K1312" i="19"/>
  <c r="L1312" i="19"/>
  <c r="M1312" i="19"/>
  <c r="N1312" i="19"/>
  <c r="P1312" i="19"/>
  <c r="Q1312" i="19"/>
  <c r="R1312" i="19"/>
  <c r="S1312" i="19"/>
  <c r="T1312" i="19"/>
  <c r="U1312" i="19"/>
  <c r="V1312" i="19"/>
  <c r="W1312" i="19"/>
  <c r="Y1312" i="19"/>
  <c r="AB1312" i="19"/>
  <c r="AD1312" i="19"/>
  <c r="AE1312" i="19"/>
  <c r="AG1312" i="19"/>
  <c r="AH1312" i="19"/>
  <c r="AZ1312" i="19" s="1"/>
  <c r="AL1312" i="19"/>
  <c r="AM1312" i="19"/>
  <c r="AN1312" i="19"/>
  <c r="AO1312" i="19"/>
  <c r="AP1312" i="19"/>
  <c r="AR1312" i="19"/>
  <c r="AS1312" i="19"/>
  <c r="AT1312" i="19"/>
  <c r="AU1312" i="19"/>
  <c r="AV1312" i="19"/>
  <c r="AW1312" i="19"/>
  <c r="AX1312" i="19"/>
  <c r="AY1312" i="19"/>
  <c r="BA1312" i="19"/>
  <c r="BD1312" i="19"/>
  <c r="BF1312" i="19"/>
  <c r="BG1312" i="19"/>
  <c r="BI1312" i="19"/>
  <c r="F1313" i="19"/>
  <c r="AA1313" i="19" s="1"/>
  <c r="J1313" i="19"/>
  <c r="K1313" i="19"/>
  <c r="L1313" i="19"/>
  <c r="M1313" i="19"/>
  <c r="N1313" i="19"/>
  <c r="P1313" i="19"/>
  <c r="Q1313" i="19"/>
  <c r="R1313" i="19"/>
  <c r="S1313" i="19"/>
  <c r="T1313" i="19"/>
  <c r="U1313" i="19"/>
  <c r="V1313" i="19"/>
  <c r="W1313" i="19"/>
  <c r="Y1313" i="19"/>
  <c r="AB1313" i="19"/>
  <c r="AD1313" i="19"/>
  <c r="AE1313" i="19"/>
  <c r="AG1313" i="19"/>
  <c r="AH1313" i="19"/>
  <c r="BC1313" i="19" s="1"/>
  <c r="AL1313" i="19"/>
  <c r="AM1313" i="19"/>
  <c r="AN1313" i="19"/>
  <c r="AO1313" i="19"/>
  <c r="AP1313" i="19"/>
  <c r="AR1313" i="19"/>
  <c r="AS1313" i="19"/>
  <c r="AT1313" i="19"/>
  <c r="AU1313" i="19"/>
  <c r="AV1313" i="19"/>
  <c r="AW1313" i="19"/>
  <c r="AX1313" i="19"/>
  <c r="AY1313" i="19"/>
  <c r="BA1313" i="19"/>
  <c r="BD1313" i="19"/>
  <c r="BF1313" i="19"/>
  <c r="BG1313" i="19"/>
  <c r="BI1313" i="19"/>
  <c r="F1314" i="19"/>
  <c r="J1314" i="19"/>
  <c r="K1314" i="19"/>
  <c r="L1314" i="19"/>
  <c r="M1314" i="19"/>
  <c r="N1314" i="19"/>
  <c r="P1314" i="19"/>
  <c r="Q1314" i="19"/>
  <c r="R1314" i="19"/>
  <c r="S1314" i="19"/>
  <c r="T1314" i="19"/>
  <c r="U1314" i="19"/>
  <c r="V1314" i="19"/>
  <c r="W1314" i="19"/>
  <c r="Y1314" i="19"/>
  <c r="AB1314" i="19"/>
  <c r="AD1314" i="19"/>
  <c r="AE1314" i="19"/>
  <c r="AG1314" i="19"/>
  <c r="AH1314" i="19"/>
  <c r="AZ1314" i="19" s="1"/>
  <c r="AL1314" i="19"/>
  <c r="AM1314" i="19"/>
  <c r="AN1314" i="19"/>
  <c r="AO1314" i="19"/>
  <c r="AP1314" i="19"/>
  <c r="AR1314" i="19"/>
  <c r="AS1314" i="19"/>
  <c r="AT1314" i="19"/>
  <c r="AU1314" i="19"/>
  <c r="AV1314" i="19"/>
  <c r="AW1314" i="19"/>
  <c r="AX1314" i="19"/>
  <c r="AY1314" i="19"/>
  <c r="BA1314" i="19"/>
  <c r="BD1314" i="19"/>
  <c r="BF1314" i="19"/>
  <c r="BG1314" i="19"/>
  <c r="BI1314" i="19"/>
  <c r="F1315" i="19"/>
  <c r="AA1315" i="19" s="1"/>
  <c r="J1315" i="19"/>
  <c r="K1315" i="19"/>
  <c r="L1315" i="19"/>
  <c r="M1315" i="19"/>
  <c r="N1315" i="19"/>
  <c r="P1315" i="19"/>
  <c r="Q1315" i="19"/>
  <c r="R1315" i="19"/>
  <c r="S1315" i="19"/>
  <c r="T1315" i="19"/>
  <c r="U1315" i="19"/>
  <c r="V1315" i="19"/>
  <c r="W1315" i="19"/>
  <c r="Y1315" i="19"/>
  <c r="AB1315" i="19"/>
  <c r="AD1315" i="19"/>
  <c r="AE1315" i="19"/>
  <c r="AG1315" i="19"/>
  <c r="AH1315" i="19"/>
  <c r="BC1315" i="19" s="1"/>
  <c r="AL1315" i="19"/>
  <c r="AM1315" i="19"/>
  <c r="AN1315" i="19"/>
  <c r="AO1315" i="19"/>
  <c r="AP1315" i="19"/>
  <c r="AR1315" i="19"/>
  <c r="AS1315" i="19"/>
  <c r="AT1315" i="19"/>
  <c r="AU1315" i="19"/>
  <c r="AV1315" i="19"/>
  <c r="AW1315" i="19"/>
  <c r="AX1315" i="19"/>
  <c r="AY1315" i="19"/>
  <c r="BA1315" i="19"/>
  <c r="BD1315" i="19"/>
  <c r="BF1315" i="19"/>
  <c r="BG1315" i="19"/>
  <c r="BI1315" i="19"/>
  <c r="F1316" i="19"/>
  <c r="X1316" i="19" s="1"/>
  <c r="J1316" i="19"/>
  <c r="K1316" i="19"/>
  <c r="L1316" i="19"/>
  <c r="M1316" i="19"/>
  <c r="N1316" i="19"/>
  <c r="P1316" i="19"/>
  <c r="Q1316" i="19"/>
  <c r="R1316" i="19"/>
  <c r="S1316" i="19"/>
  <c r="T1316" i="19"/>
  <c r="U1316" i="19"/>
  <c r="V1316" i="19"/>
  <c r="W1316" i="19"/>
  <c r="Y1316" i="19"/>
  <c r="AB1316" i="19"/>
  <c r="AD1316" i="19"/>
  <c r="AE1316" i="19"/>
  <c r="AG1316" i="19"/>
  <c r="AH1316" i="19"/>
  <c r="BC1316" i="19" s="1"/>
  <c r="AL1316" i="19"/>
  <c r="AM1316" i="19"/>
  <c r="AN1316" i="19"/>
  <c r="AO1316" i="19"/>
  <c r="AP1316" i="19"/>
  <c r="AR1316" i="19"/>
  <c r="AS1316" i="19"/>
  <c r="AT1316" i="19"/>
  <c r="AU1316" i="19"/>
  <c r="AV1316" i="19"/>
  <c r="AW1316" i="19"/>
  <c r="AX1316" i="19"/>
  <c r="AY1316" i="19"/>
  <c r="BA1316" i="19"/>
  <c r="BD1316" i="19"/>
  <c r="BF1316" i="19"/>
  <c r="BG1316" i="19"/>
  <c r="BI1316" i="19"/>
  <c r="F1317" i="19"/>
  <c r="AA1317" i="19" s="1"/>
  <c r="J1317" i="19"/>
  <c r="K1317" i="19"/>
  <c r="L1317" i="19"/>
  <c r="M1317" i="19"/>
  <c r="N1317" i="19"/>
  <c r="P1317" i="19"/>
  <c r="Q1317" i="19"/>
  <c r="R1317" i="19"/>
  <c r="S1317" i="19"/>
  <c r="T1317" i="19"/>
  <c r="U1317" i="19"/>
  <c r="V1317" i="19"/>
  <c r="W1317" i="19"/>
  <c r="Y1317" i="19"/>
  <c r="AB1317" i="19"/>
  <c r="AD1317" i="19"/>
  <c r="AE1317" i="19"/>
  <c r="AG1317" i="19"/>
  <c r="AH1317" i="19"/>
  <c r="AZ1317" i="19" s="1"/>
  <c r="AL1317" i="19"/>
  <c r="AM1317" i="19"/>
  <c r="AN1317" i="19"/>
  <c r="AO1317" i="19"/>
  <c r="AP1317" i="19"/>
  <c r="AR1317" i="19"/>
  <c r="AS1317" i="19"/>
  <c r="AT1317" i="19"/>
  <c r="AU1317" i="19"/>
  <c r="AV1317" i="19"/>
  <c r="AW1317" i="19"/>
  <c r="AX1317" i="19"/>
  <c r="AY1317" i="19"/>
  <c r="BA1317" i="19"/>
  <c r="BD1317" i="19"/>
  <c r="BF1317" i="19"/>
  <c r="BG1317" i="19"/>
  <c r="BI1317" i="19"/>
  <c r="F1318" i="19"/>
  <c r="AA1318" i="19" s="1"/>
  <c r="J1318" i="19"/>
  <c r="K1318" i="19"/>
  <c r="L1318" i="19"/>
  <c r="M1318" i="19"/>
  <c r="N1318" i="19"/>
  <c r="P1318" i="19"/>
  <c r="Q1318" i="19"/>
  <c r="R1318" i="19"/>
  <c r="S1318" i="19"/>
  <c r="T1318" i="19"/>
  <c r="U1318" i="19"/>
  <c r="V1318" i="19"/>
  <c r="W1318" i="19"/>
  <c r="Y1318" i="19"/>
  <c r="AB1318" i="19"/>
  <c r="AD1318" i="19"/>
  <c r="AE1318" i="19"/>
  <c r="AG1318" i="19"/>
  <c r="AH1318" i="19"/>
  <c r="AZ1318" i="19" s="1"/>
  <c r="AL1318" i="19"/>
  <c r="AM1318" i="19"/>
  <c r="AN1318" i="19"/>
  <c r="AO1318" i="19"/>
  <c r="AP1318" i="19"/>
  <c r="AR1318" i="19"/>
  <c r="AS1318" i="19"/>
  <c r="AT1318" i="19"/>
  <c r="AU1318" i="19"/>
  <c r="AV1318" i="19"/>
  <c r="AW1318" i="19"/>
  <c r="AX1318" i="19"/>
  <c r="AY1318" i="19"/>
  <c r="BA1318" i="19"/>
  <c r="BD1318" i="19"/>
  <c r="BF1318" i="19"/>
  <c r="BG1318" i="19"/>
  <c r="BI1318" i="19"/>
  <c r="F1319" i="19"/>
  <c r="AA1319" i="19" s="1"/>
  <c r="J1319" i="19"/>
  <c r="K1319" i="19"/>
  <c r="L1319" i="19"/>
  <c r="M1319" i="19"/>
  <c r="N1319" i="19"/>
  <c r="P1319" i="19"/>
  <c r="Q1319" i="19"/>
  <c r="R1319" i="19"/>
  <c r="S1319" i="19"/>
  <c r="T1319" i="19"/>
  <c r="U1319" i="19"/>
  <c r="V1319" i="19"/>
  <c r="W1319" i="19"/>
  <c r="Y1319" i="19"/>
  <c r="AB1319" i="19"/>
  <c r="AD1319" i="19"/>
  <c r="AE1319" i="19"/>
  <c r="AG1319" i="19"/>
  <c r="AH1319" i="19"/>
  <c r="BC1319" i="19" s="1"/>
  <c r="AL1319" i="19"/>
  <c r="AM1319" i="19"/>
  <c r="AN1319" i="19"/>
  <c r="AO1319" i="19"/>
  <c r="AP1319" i="19"/>
  <c r="AR1319" i="19"/>
  <c r="AS1319" i="19"/>
  <c r="AT1319" i="19"/>
  <c r="AU1319" i="19"/>
  <c r="AV1319" i="19"/>
  <c r="AW1319" i="19"/>
  <c r="AX1319" i="19"/>
  <c r="AY1319" i="19"/>
  <c r="BA1319" i="19"/>
  <c r="BD1319" i="19"/>
  <c r="BF1319" i="19"/>
  <c r="BG1319" i="19"/>
  <c r="BI1319" i="19"/>
  <c r="F1320" i="19"/>
  <c r="AA1320" i="19" s="1"/>
  <c r="J1320" i="19"/>
  <c r="K1320" i="19"/>
  <c r="L1320" i="19"/>
  <c r="M1320" i="19"/>
  <c r="N1320" i="19"/>
  <c r="P1320" i="19"/>
  <c r="Q1320" i="19"/>
  <c r="R1320" i="19"/>
  <c r="S1320" i="19"/>
  <c r="T1320" i="19"/>
  <c r="U1320" i="19"/>
  <c r="V1320" i="19"/>
  <c r="W1320" i="19"/>
  <c r="Y1320" i="19"/>
  <c r="AB1320" i="19"/>
  <c r="AD1320" i="19"/>
  <c r="AE1320" i="19"/>
  <c r="AG1320" i="19"/>
  <c r="AH1320" i="19"/>
  <c r="AZ1320" i="19" s="1"/>
  <c r="AL1320" i="19"/>
  <c r="AM1320" i="19"/>
  <c r="AN1320" i="19"/>
  <c r="AO1320" i="19"/>
  <c r="AP1320" i="19"/>
  <c r="AR1320" i="19"/>
  <c r="AS1320" i="19"/>
  <c r="AT1320" i="19"/>
  <c r="AU1320" i="19"/>
  <c r="AV1320" i="19"/>
  <c r="AW1320" i="19"/>
  <c r="AX1320" i="19"/>
  <c r="AY1320" i="19"/>
  <c r="BA1320" i="19"/>
  <c r="BD1320" i="19"/>
  <c r="BF1320" i="19"/>
  <c r="BG1320" i="19"/>
  <c r="BI1320" i="19"/>
  <c r="F1321" i="19"/>
  <c r="AA1321" i="19" s="1"/>
  <c r="J1321" i="19"/>
  <c r="K1321" i="19"/>
  <c r="L1321" i="19"/>
  <c r="M1321" i="19"/>
  <c r="N1321" i="19"/>
  <c r="P1321" i="19"/>
  <c r="Q1321" i="19"/>
  <c r="R1321" i="19"/>
  <c r="S1321" i="19"/>
  <c r="T1321" i="19"/>
  <c r="U1321" i="19"/>
  <c r="V1321" i="19"/>
  <c r="W1321" i="19"/>
  <c r="Y1321" i="19"/>
  <c r="AB1321" i="19"/>
  <c r="AD1321" i="19"/>
  <c r="AE1321" i="19"/>
  <c r="AG1321" i="19"/>
  <c r="AH1321" i="19"/>
  <c r="AZ1321" i="19" s="1"/>
  <c r="AL1321" i="19"/>
  <c r="AM1321" i="19"/>
  <c r="AN1321" i="19"/>
  <c r="AO1321" i="19"/>
  <c r="AP1321" i="19"/>
  <c r="AR1321" i="19"/>
  <c r="AS1321" i="19"/>
  <c r="AT1321" i="19"/>
  <c r="AU1321" i="19"/>
  <c r="AV1321" i="19"/>
  <c r="AW1321" i="19"/>
  <c r="AX1321" i="19"/>
  <c r="AY1321" i="19"/>
  <c r="BA1321" i="19"/>
  <c r="BD1321" i="19"/>
  <c r="BF1321" i="19"/>
  <c r="BG1321" i="19"/>
  <c r="BI1321" i="19"/>
  <c r="F1322" i="19"/>
  <c r="AA1322" i="19" s="1"/>
  <c r="J1322" i="19"/>
  <c r="K1322" i="19"/>
  <c r="L1322" i="19"/>
  <c r="M1322" i="19"/>
  <c r="N1322" i="19"/>
  <c r="P1322" i="19"/>
  <c r="Q1322" i="19"/>
  <c r="R1322" i="19"/>
  <c r="S1322" i="19"/>
  <c r="T1322" i="19"/>
  <c r="U1322" i="19"/>
  <c r="V1322" i="19"/>
  <c r="W1322" i="19"/>
  <c r="Y1322" i="19"/>
  <c r="AB1322" i="19"/>
  <c r="AD1322" i="19"/>
  <c r="AE1322" i="19"/>
  <c r="AG1322" i="19"/>
  <c r="AH1322" i="19"/>
  <c r="BC1322" i="19" s="1"/>
  <c r="AL1322" i="19"/>
  <c r="AM1322" i="19"/>
  <c r="AN1322" i="19"/>
  <c r="AO1322" i="19"/>
  <c r="AP1322" i="19"/>
  <c r="AR1322" i="19"/>
  <c r="AS1322" i="19"/>
  <c r="AT1322" i="19"/>
  <c r="AU1322" i="19"/>
  <c r="AV1322" i="19"/>
  <c r="AW1322" i="19"/>
  <c r="AX1322" i="19"/>
  <c r="AY1322" i="19"/>
  <c r="BA1322" i="19"/>
  <c r="BD1322" i="19"/>
  <c r="BF1322" i="19"/>
  <c r="BG1322" i="19"/>
  <c r="BI1322" i="19"/>
  <c r="F1323" i="19"/>
  <c r="AA1323" i="19" s="1"/>
  <c r="J1323" i="19"/>
  <c r="K1323" i="19"/>
  <c r="L1323" i="19"/>
  <c r="M1323" i="19"/>
  <c r="N1323" i="19"/>
  <c r="P1323" i="19"/>
  <c r="Q1323" i="19"/>
  <c r="R1323" i="19"/>
  <c r="S1323" i="19"/>
  <c r="T1323" i="19"/>
  <c r="U1323" i="19"/>
  <c r="V1323" i="19"/>
  <c r="W1323" i="19"/>
  <c r="Y1323" i="19"/>
  <c r="AB1323" i="19"/>
  <c r="AD1323" i="19"/>
  <c r="AE1323" i="19"/>
  <c r="AG1323" i="19"/>
  <c r="AH1323" i="19"/>
  <c r="BC1323" i="19" s="1"/>
  <c r="AL1323" i="19"/>
  <c r="AM1323" i="19"/>
  <c r="AN1323" i="19"/>
  <c r="AO1323" i="19"/>
  <c r="AP1323" i="19"/>
  <c r="AR1323" i="19"/>
  <c r="AS1323" i="19"/>
  <c r="AT1323" i="19"/>
  <c r="AU1323" i="19"/>
  <c r="AV1323" i="19"/>
  <c r="AW1323" i="19"/>
  <c r="AX1323" i="19"/>
  <c r="AY1323" i="19"/>
  <c r="BA1323" i="19"/>
  <c r="BD1323" i="19"/>
  <c r="BF1323" i="19"/>
  <c r="BG1323" i="19"/>
  <c r="BI1323" i="19"/>
  <c r="F1324" i="19"/>
  <c r="AA1324" i="19" s="1"/>
  <c r="J1324" i="19"/>
  <c r="K1324" i="19"/>
  <c r="L1324" i="19"/>
  <c r="M1324" i="19"/>
  <c r="N1324" i="19"/>
  <c r="P1324" i="19"/>
  <c r="Q1324" i="19"/>
  <c r="R1324" i="19"/>
  <c r="S1324" i="19"/>
  <c r="T1324" i="19"/>
  <c r="U1324" i="19"/>
  <c r="V1324" i="19"/>
  <c r="W1324" i="19"/>
  <c r="Y1324" i="19"/>
  <c r="AB1324" i="19"/>
  <c r="AD1324" i="19"/>
  <c r="AE1324" i="19"/>
  <c r="AG1324" i="19"/>
  <c r="AH1324" i="19"/>
  <c r="BC1324" i="19" s="1"/>
  <c r="AL1324" i="19"/>
  <c r="AM1324" i="19"/>
  <c r="AN1324" i="19"/>
  <c r="AO1324" i="19"/>
  <c r="AP1324" i="19"/>
  <c r="AR1324" i="19"/>
  <c r="AS1324" i="19"/>
  <c r="AT1324" i="19"/>
  <c r="AU1324" i="19"/>
  <c r="AV1324" i="19"/>
  <c r="AW1324" i="19"/>
  <c r="AX1324" i="19"/>
  <c r="AY1324" i="19"/>
  <c r="BA1324" i="19"/>
  <c r="BD1324" i="19"/>
  <c r="BF1324" i="19"/>
  <c r="BG1324" i="19"/>
  <c r="BI1324" i="19"/>
  <c r="F1325" i="19"/>
  <c r="AA1325" i="19" s="1"/>
  <c r="J1325" i="19"/>
  <c r="K1325" i="19"/>
  <c r="L1325" i="19"/>
  <c r="M1325" i="19"/>
  <c r="N1325" i="19"/>
  <c r="P1325" i="19"/>
  <c r="Q1325" i="19"/>
  <c r="R1325" i="19"/>
  <c r="S1325" i="19"/>
  <c r="T1325" i="19"/>
  <c r="U1325" i="19"/>
  <c r="V1325" i="19"/>
  <c r="W1325" i="19"/>
  <c r="Y1325" i="19"/>
  <c r="AB1325" i="19"/>
  <c r="AD1325" i="19"/>
  <c r="AE1325" i="19"/>
  <c r="AG1325" i="19"/>
  <c r="AH1325" i="19"/>
  <c r="AZ1325" i="19" s="1"/>
  <c r="AL1325" i="19"/>
  <c r="AM1325" i="19"/>
  <c r="AN1325" i="19"/>
  <c r="AO1325" i="19"/>
  <c r="AP1325" i="19"/>
  <c r="AR1325" i="19"/>
  <c r="AS1325" i="19"/>
  <c r="AT1325" i="19"/>
  <c r="AU1325" i="19"/>
  <c r="AV1325" i="19"/>
  <c r="AW1325" i="19"/>
  <c r="AX1325" i="19"/>
  <c r="AY1325" i="19"/>
  <c r="BA1325" i="19"/>
  <c r="BD1325" i="19"/>
  <c r="BF1325" i="19"/>
  <c r="BG1325" i="19"/>
  <c r="BI1325" i="19"/>
  <c r="F1326" i="19"/>
  <c r="AA1326" i="19" s="1"/>
  <c r="J1326" i="19"/>
  <c r="K1326" i="19"/>
  <c r="L1326" i="19"/>
  <c r="M1326" i="19"/>
  <c r="N1326" i="19"/>
  <c r="P1326" i="19"/>
  <c r="Q1326" i="19"/>
  <c r="R1326" i="19"/>
  <c r="S1326" i="19"/>
  <c r="T1326" i="19"/>
  <c r="U1326" i="19"/>
  <c r="V1326" i="19"/>
  <c r="W1326" i="19"/>
  <c r="Y1326" i="19"/>
  <c r="AB1326" i="19"/>
  <c r="AD1326" i="19"/>
  <c r="AE1326" i="19"/>
  <c r="AG1326" i="19"/>
  <c r="AH1326" i="19"/>
  <c r="AL1326" i="19"/>
  <c r="AM1326" i="19"/>
  <c r="AN1326" i="19"/>
  <c r="AO1326" i="19"/>
  <c r="AP1326" i="19"/>
  <c r="AR1326" i="19"/>
  <c r="AS1326" i="19"/>
  <c r="AT1326" i="19"/>
  <c r="AU1326" i="19"/>
  <c r="AV1326" i="19"/>
  <c r="AW1326" i="19"/>
  <c r="AX1326" i="19"/>
  <c r="AY1326" i="19"/>
  <c r="BA1326" i="19"/>
  <c r="BD1326" i="19"/>
  <c r="BF1326" i="19"/>
  <c r="BG1326" i="19"/>
  <c r="BI1326" i="19"/>
  <c r="F1327" i="19"/>
  <c r="AA1327" i="19" s="1"/>
  <c r="J1327" i="19"/>
  <c r="K1327" i="19"/>
  <c r="L1327" i="19"/>
  <c r="M1327" i="19"/>
  <c r="N1327" i="19"/>
  <c r="P1327" i="19"/>
  <c r="Q1327" i="19"/>
  <c r="R1327" i="19"/>
  <c r="S1327" i="19"/>
  <c r="T1327" i="19"/>
  <c r="U1327" i="19"/>
  <c r="V1327" i="19"/>
  <c r="W1327" i="19"/>
  <c r="Y1327" i="19"/>
  <c r="AB1327" i="19"/>
  <c r="AD1327" i="19"/>
  <c r="AE1327" i="19"/>
  <c r="AG1327" i="19"/>
  <c r="AH1327" i="19"/>
  <c r="BC1327" i="19" s="1"/>
  <c r="AL1327" i="19"/>
  <c r="AM1327" i="19"/>
  <c r="AN1327" i="19"/>
  <c r="AO1327" i="19"/>
  <c r="AP1327" i="19"/>
  <c r="AR1327" i="19"/>
  <c r="AS1327" i="19"/>
  <c r="AT1327" i="19"/>
  <c r="AU1327" i="19"/>
  <c r="AV1327" i="19"/>
  <c r="AW1327" i="19"/>
  <c r="AX1327" i="19"/>
  <c r="AY1327" i="19"/>
  <c r="BA1327" i="19"/>
  <c r="BD1327" i="19"/>
  <c r="BF1327" i="19"/>
  <c r="BG1327" i="19"/>
  <c r="BI1327" i="19"/>
  <c r="F1328" i="19"/>
  <c r="AA1328" i="19" s="1"/>
  <c r="J1328" i="19"/>
  <c r="K1328" i="19"/>
  <c r="L1328" i="19"/>
  <c r="M1328" i="19"/>
  <c r="N1328" i="19"/>
  <c r="P1328" i="19"/>
  <c r="Q1328" i="19"/>
  <c r="R1328" i="19"/>
  <c r="S1328" i="19"/>
  <c r="T1328" i="19"/>
  <c r="U1328" i="19"/>
  <c r="V1328" i="19"/>
  <c r="W1328" i="19"/>
  <c r="Y1328" i="19"/>
  <c r="AB1328" i="19"/>
  <c r="AD1328" i="19"/>
  <c r="AE1328" i="19"/>
  <c r="AG1328" i="19"/>
  <c r="AH1328" i="19"/>
  <c r="BC1328" i="19" s="1"/>
  <c r="AL1328" i="19"/>
  <c r="AM1328" i="19"/>
  <c r="AN1328" i="19"/>
  <c r="AO1328" i="19"/>
  <c r="AP1328" i="19"/>
  <c r="AR1328" i="19"/>
  <c r="AS1328" i="19"/>
  <c r="AT1328" i="19"/>
  <c r="AU1328" i="19"/>
  <c r="AV1328" i="19"/>
  <c r="AW1328" i="19"/>
  <c r="AX1328" i="19"/>
  <c r="AY1328" i="19"/>
  <c r="BA1328" i="19"/>
  <c r="BD1328" i="19"/>
  <c r="BF1328" i="19"/>
  <c r="BG1328" i="19"/>
  <c r="BI1328" i="19"/>
  <c r="F1329" i="19"/>
  <c r="AA1329" i="19" s="1"/>
  <c r="J1329" i="19"/>
  <c r="K1329" i="19"/>
  <c r="L1329" i="19"/>
  <c r="M1329" i="19"/>
  <c r="N1329" i="19"/>
  <c r="P1329" i="19"/>
  <c r="Q1329" i="19"/>
  <c r="R1329" i="19"/>
  <c r="S1329" i="19"/>
  <c r="T1329" i="19"/>
  <c r="U1329" i="19"/>
  <c r="V1329" i="19"/>
  <c r="W1329" i="19"/>
  <c r="Y1329" i="19"/>
  <c r="AB1329" i="19"/>
  <c r="AD1329" i="19"/>
  <c r="AE1329" i="19"/>
  <c r="AG1329" i="19"/>
  <c r="AH1329" i="19"/>
  <c r="AZ1329" i="19" s="1"/>
  <c r="AL1329" i="19"/>
  <c r="AM1329" i="19"/>
  <c r="AN1329" i="19"/>
  <c r="AO1329" i="19"/>
  <c r="AP1329" i="19"/>
  <c r="AR1329" i="19"/>
  <c r="AS1329" i="19"/>
  <c r="AT1329" i="19"/>
  <c r="AU1329" i="19"/>
  <c r="AV1329" i="19"/>
  <c r="AW1329" i="19"/>
  <c r="AX1329" i="19"/>
  <c r="AY1329" i="19"/>
  <c r="BA1329" i="19"/>
  <c r="BD1329" i="19"/>
  <c r="BF1329" i="19"/>
  <c r="BG1329" i="19"/>
  <c r="BI1329" i="19"/>
  <c r="F1330" i="19"/>
  <c r="J1330" i="19"/>
  <c r="K1330" i="19"/>
  <c r="L1330" i="19"/>
  <c r="M1330" i="19"/>
  <c r="N1330" i="19"/>
  <c r="P1330" i="19"/>
  <c r="Q1330" i="19"/>
  <c r="R1330" i="19"/>
  <c r="S1330" i="19"/>
  <c r="T1330" i="19"/>
  <c r="U1330" i="19"/>
  <c r="V1330" i="19"/>
  <c r="W1330" i="19"/>
  <c r="Y1330" i="19"/>
  <c r="AB1330" i="19"/>
  <c r="AD1330" i="19"/>
  <c r="AE1330" i="19"/>
  <c r="AG1330" i="19"/>
  <c r="AH1330" i="19"/>
  <c r="BC1330" i="19" s="1"/>
  <c r="AL1330" i="19"/>
  <c r="AM1330" i="19"/>
  <c r="AN1330" i="19"/>
  <c r="AO1330" i="19"/>
  <c r="AP1330" i="19"/>
  <c r="AR1330" i="19"/>
  <c r="AS1330" i="19"/>
  <c r="AT1330" i="19"/>
  <c r="AU1330" i="19"/>
  <c r="AV1330" i="19"/>
  <c r="AW1330" i="19"/>
  <c r="AX1330" i="19"/>
  <c r="AY1330" i="19"/>
  <c r="BA1330" i="19"/>
  <c r="BD1330" i="19"/>
  <c r="BF1330" i="19"/>
  <c r="BG1330" i="19"/>
  <c r="BI1330" i="19"/>
  <c r="F1331" i="19"/>
  <c r="AA1331" i="19" s="1"/>
  <c r="J1331" i="19"/>
  <c r="K1331" i="19"/>
  <c r="L1331" i="19"/>
  <c r="M1331" i="19"/>
  <c r="N1331" i="19"/>
  <c r="P1331" i="19"/>
  <c r="Q1331" i="19"/>
  <c r="R1331" i="19"/>
  <c r="S1331" i="19"/>
  <c r="T1331" i="19"/>
  <c r="U1331" i="19"/>
  <c r="V1331" i="19"/>
  <c r="W1331" i="19"/>
  <c r="Y1331" i="19"/>
  <c r="AB1331" i="19"/>
  <c r="AD1331" i="19"/>
  <c r="AE1331" i="19"/>
  <c r="AG1331" i="19"/>
  <c r="AH1331" i="19"/>
  <c r="BC1331" i="19" s="1"/>
  <c r="AL1331" i="19"/>
  <c r="AM1331" i="19"/>
  <c r="AN1331" i="19"/>
  <c r="AO1331" i="19"/>
  <c r="AP1331" i="19"/>
  <c r="AR1331" i="19"/>
  <c r="AS1331" i="19"/>
  <c r="AT1331" i="19"/>
  <c r="AU1331" i="19"/>
  <c r="AV1331" i="19"/>
  <c r="AW1331" i="19"/>
  <c r="AX1331" i="19"/>
  <c r="AY1331" i="19"/>
  <c r="BA1331" i="19"/>
  <c r="BD1331" i="19"/>
  <c r="BF1331" i="19"/>
  <c r="BG1331" i="19"/>
  <c r="BI1331" i="19"/>
  <c r="F1332" i="19"/>
  <c r="AA1332" i="19" s="1"/>
  <c r="J1332" i="19"/>
  <c r="K1332" i="19"/>
  <c r="L1332" i="19"/>
  <c r="M1332" i="19"/>
  <c r="N1332" i="19"/>
  <c r="P1332" i="19"/>
  <c r="Q1332" i="19"/>
  <c r="R1332" i="19"/>
  <c r="S1332" i="19"/>
  <c r="T1332" i="19"/>
  <c r="U1332" i="19"/>
  <c r="V1332" i="19"/>
  <c r="W1332" i="19"/>
  <c r="Y1332" i="19"/>
  <c r="AB1332" i="19"/>
  <c r="AD1332" i="19"/>
  <c r="AE1332" i="19"/>
  <c r="AG1332" i="19"/>
  <c r="AH1332" i="19"/>
  <c r="BC1332" i="19" s="1"/>
  <c r="AL1332" i="19"/>
  <c r="AM1332" i="19"/>
  <c r="AN1332" i="19"/>
  <c r="AO1332" i="19"/>
  <c r="AP1332" i="19"/>
  <c r="AR1332" i="19"/>
  <c r="AS1332" i="19"/>
  <c r="AT1332" i="19"/>
  <c r="AU1332" i="19"/>
  <c r="AV1332" i="19"/>
  <c r="AW1332" i="19"/>
  <c r="AX1332" i="19"/>
  <c r="AY1332" i="19"/>
  <c r="BA1332" i="19"/>
  <c r="BD1332" i="19"/>
  <c r="BF1332" i="19"/>
  <c r="BG1332" i="19"/>
  <c r="BI1332" i="19"/>
  <c r="F1333" i="19"/>
  <c r="AA1333" i="19" s="1"/>
  <c r="J1333" i="19"/>
  <c r="K1333" i="19"/>
  <c r="L1333" i="19"/>
  <c r="M1333" i="19"/>
  <c r="N1333" i="19"/>
  <c r="P1333" i="19"/>
  <c r="Q1333" i="19"/>
  <c r="R1333" i="19"/>
  <c r="S1333" i="19"/>
  <c r="T1333" i="19"/>
  <c r="U1333" i="19"/>
  <c r="V1333" i="19"/>
  <c r="W1333" i="19"/>
  <c r="Y1333" i="19"/>
  <c r="AB1333" i="19"/>
  <c r="AD1333" i="19"/>
  <c r="AE1333" i="19"/>
  <c r="AG1333" i="19"/>
  <c r="AH1333" i="19"/>
  <c r="AZ1333" i="19" s="1"/>
  <c r="AL1333" i="19"/>
  <c r="AM1333" i="19"/>
  <c r="AN1333" i="19"/>
  <c r="AO1333" i="19"/>
  <c r="AP1333" i="19"/>
  <c r="AR1333" i="19"/>
  <c r="AS1333" i="19"/>
  <c r="AT1333" i="19"/>
  <c r="AU1333" i="19"/>
  <c r="AV1333" i="19"/>
  <c r="AW1333" i="19"/>
  <c r="AX1333" i="19"/>
  <c r="AY1333" i="19"/>
  <c r="BA1333" i="19"/>
  <c r="BD1333" i="19"/>
  <c r="BF1333" i="19"/>
  <c r="BG1333" i="19"/>
  <c r="BI1333" i="19"/>
  <c r="F1334" i="19"/>
  <c r="AA1334" i="19" s="1"/>
  <c r="J1334" i="19"/>
  <c r="K1334" i="19"/>
  <c r="L1334" i="19"/>
  <c r="M1334" i="19"/>
  <c r="N1334" i="19"/>
  <c r="P1334" i="19"/>
  <c r="Q1334" i="19"/>
  <c r="R1334" i="19"/>
  <c r="S1334" i="19"/>
  <c r="T1334" i="19"/>
  <c r="U1334" i="19"/>
  <c r="V1334" i="19"/>
  <c r="W1334" i="19"/>
  <c r="Y1334" i="19"/>
  <c r="AB1334" i="19"/>
  <c r="AD1334" i="19"/>
  <c r="AE1334" i="19"/>
  <c r="AG1334" i="19"/>
  <c r="AH1334" i="19"/>
  <c r="AZ1334" i="19" s="1"/>
  <c r="AL1334" i="19"/>
  <c r="AM1334" i="19"/>
  <c r="AN1334" i="19"/>
  <c r="AO1334" i="19"/>
  <c r="AP1334" i="19"/>
  <c r="AR1334" i="19"/>
  <c r="AS1334" i="19"/>
  <c r="AT1334" i="19"/>
  <c r="AU1334" i="19"/>
  <c r="AV1334" i="19"/>
  <c r="AW1334" i="19"/>
  <c r="AX1334" i="19"/>
  <c r="AY1334" i="19"/>
  <c r="BA1334" i="19"/>
  <c r="BD1334" i="19"/>
  <c r="BF1334" i="19"/>
  <c r="BG1334" i="19"/>
  <c r="BI1334" i="19"/>
  <c r="F1335" i="19"/>
  <c r="X1335" i="19" s="1"/>
  <c r="J1335" i="19"/>
  <c r="K1335" i="19"/>
  <c r="L1335" i="19"/>
  <c r="M1335" i="19"/>
  <c r="N1335" i="19"/>
  <c r="P1335" i="19"/>
  <c r="Q1335" i="19"/>
  <c r="R1335" i="19"/>
  <c r="S1335" i="19"/>
  <c r="T1335" i="19"/>
  <c r="U1335" i="19"/>
  <c r="V1335" i="19"/>
  <c r="W1335" i="19"/>
  <c r="Y1335" i="19"/>
  <c r="AB1335" i="19"/>
  <c r="AD1335" i="19"/>
  <c r="AE1335" i="19"/>
  <c r="AG1335" i="19"/>
  <c r="AH1335" i="19"/>
  <c r="BC1335" i="19" s="1"/>
  <c r="AL1335" i="19"/>
  <c r="AM1335" i="19"/>
  <c r="AN1335" i="19"/>
  <c r="AO1335" i="19"/>
  <c r="AP1335" i="19"/>
  <c r="AR1335" i="19"/>
  <c r="AS1335" i="19"/>
  <c r="AT1335" i="19"/>
  <c r="AU1335" i="19"/>
  <c r="AV1335" i="19"/>
  <c r="AW1335" i="19"/>
  <c r="AX1335" i="19"/>
  <c r="AY1335" i="19"/>
  <c r="BA1335" i="19"/>
  <c r="BD1335" i="19"/>
  <c r="BF1335" i="19"/>
  <c r="BG1335" i="19"/>
  <c r="BI1335" i="19"/>
  <c r="F1336" i="19"/>
  <c r="AA1336" i="19" s="1"/>
  <c r="J1336" i="19"/>
  <c r="K1336" i="19"/>
  <c r="L1336" i="19"/>
  <c r="M1336" i="19"/>
  <c r="N1336" i="19"/>
  <c r="P1336" i="19"/>
  <c r="Q1336" i="19"/>
  <c r="R1336" i="19"/>
  <c r="S1336" i="19"/>
  <c r="T1336" i="19"/>
  <c r="U1336" i="19"/>
  <c r="V1336" i="19"/>
  <c r="W1336" i="19"/>
  <c r="Y1336" i="19"/>
  <c r="AB1336" i="19"/>
  <c r="AD1336" i="19"/>
  <c r="AE1336" i="19"/>
  <c r="AG1336" i="19"/>
  <c r="AH1336" i="19"/>
  <c r="AZ1336" i="19" s="1"/>
  <c r="AL1336" i="19"/>
  <c r="AM1336" i="19"/>
  <c r="AN1336" i="19"/>
  <c r="AO1336" i="19"/>
  <c r="AP1336" i="19"/>
  <c r="AR1336" i="19"/>
  <c r="AS1336" i="19"/>
  <c r="AT1336" i="19"/>
  <c r="AU1336" i="19"/>
  <c r="AV1336" i="19"/>
  <c r="AW1336" i="19"/>
  <c r="AX1336" i="19"/>
  <c r="AY1336" i="19"/>
  <c r="BA1336" i="19"/>
  <c r="BD1336" i="19"/>
  <c r="BF1336" i="19"/>
  <c r="BG1336" i="19"/>
  <c r="BI1336" i="19"/>
  <c r="F1337" i="19"/>
  <c r="AA1337" i="19" s="1"/>
  <c r="J1337" i="19"/>
  <c r="K1337" i="19"/>
  <c r="L1337" i="19"/>
  <c r="M1337" i="19"/>
  <c r="N1337" i="19"/>
  <c r="P1337" i="19"/>
  <c r="Q1337" i="19"/>
  <c r="R1337" i="19"/>
  <c r="S1337" i="19"/>
  <c r="T1337" i="19"/>
  <c r="U1337" i="19"/>
  <c r="V1337" i="19"/>
  <c r="W1337" i="19"/>
  <c r="Y1337" i="19"/>
  <c r="AB1337" i="19"/>
  <c r="AD1337" i="19"/>
  <c r="AE1337" i="19"/>
  <c r="AG1337" i="19"/>
  <c r="AH1337" i="19"/>
  <c r="AL1337" i="19"/>
  <c r="AM1337" i="19"/>
  <c r="AN1337" i="19"/>
  <c r="AO1337" i="19"/>
  <c r="AP1337" i="19"/>
  <c r="AR1337" i="19"/>
  <c r="AS1337" i="19"/>
  <c r="AT1337" i="19"/>
  <c r="AU1337" i="19"/>
  <c r="AV1337" i="19"/>
  <c r="AW1337" i="19"/>
  <c r="AX1337" i="19"/>
  <c r="AY1337" i="19"/>
  <c r="BA1337" i="19"/>
  <c r="BD1337" i="19"/>
  <c r="BF1337" i="19"/>
  <c r="BG1337" i="19"/>
  <c r="BI1337" i="19"/>
  <c r="F1338" i="19"/>
  <c r="AA1338" i="19" s="1"/>
  <c r="J1338" i="19"/>
  <c r="K1338" i="19"/>
  <c r="L1338" i="19"/>
  <c r="M1338" i="19"/>
  <c r="N1338" i="19"/>
  <c r="P1338" i="19"/>
  <c r="Q1338" i="19"/>
  <c r="R1338" i="19"/>
  <c r="S1338" i="19"/>
  <c r="T1338" i="19"/>
  <c r="U1338" i="19"/>
  <c r="V1338" i="19"/>
  <c r="W1338" i="19"/>
  <c r="Y1338" i="19"/>
  <c r="AB1338" i="19"/>
  <c r="AD1338" i="19"/>
  <c r="AE1338" i="19"/>
  <c r="AG1338" i="19"/>
  <c r="AH1338" i="19"/>
  <c r="BC1338" i="19" s="1"/>
  <c r="AL1338" i="19"/>
  <c r="AM1338" i="19"/>
  <c r="AN1338" i="19"/>
  <c r="AO1338" i="19"/>
  <c r="AP1338" i="19"/>
  <c r="AR1338" i="19"/>
  <c r="AS1338" i="19"/>
  <c r="AT1338" i="19"/>
  <c r="AU1338" i="19"/>
  <c r="AV1338" i="19"/>
  <c r="AW1338" i="19"/>
  <c r="AX1338" i="19"/>
  <c r="AY1338" i="19"/>
  <c r="BA1338" i="19"/>
  <c r="BD1338" i="19"/>
  <c r="BF1338" i="19"/>
  <c r="BG1338" i="19"/>
  <c r="BI1338" i="19"/>
  <c r="F1339" i="19"/>
  <c r="AA1339" i="19" s="1"/>
  <c r="J1339" i="19"/>
  <c r="K1339" i="19"/>
  <c r="L1339" i="19"/>
  <c r="M1339" i="19"/>
  <c r="N1339" i="19"/>
  <c r="P1339" i="19"/>
  <c r="Q1339" i="19"/>
  <c r="R1339" i="19"/>
  <c r="S1339" i="19"/>
  <c r="T1339" i="19"/>
  <c r="U1339" i="19"/>
  <c r="V1339" i="19"/>
  <c r="W1339" i="19"/>
  <c r="Y1339" i="19"/>
  <c r="AB1339" i="19"/>
  <c r="AD1339" i="19"/>
  <c r="AE1339" i="19"/>
  <c r="AG1339" i="19"/>
  <c r="AH1339" i="19"/>
  <c r="BC1339" i="19" s="1"/>
  <c r="AL1339" i="19"/>
  <c r="AM1339" i="19"/>
  <c r="AN1339" i="19"/>
  <c r="AO1339" i="19"/>
  <c r="AP1339" i="19"/>
  <c r="AR1339" i="19"/>
  <c r="AS1339" i="19"/>
  <c r="AT1339" i="19"/>
  <c r="AU1339" i="19"/>
  <c r="AV1339" i="19"/>
  <c r="AW1339" i="19"/>
  <c r="AX1339" i="19"/>
  <c r="AY1339" i="19"/>
  <c r="BA1339" i="19"/>
  <c r="BD1339" i="19"/>
  <c r="BF1339" i="19"/>
  <c r="BG1339" i="19"/>
  <c r="BI1339" i="19"/>
  <c r="F1340" i="19"/>
  <c r="J1340" i="19"/>
  <c r="K1340" i="19"/>
  <c r="L1340" i="19"/>
  <c r="M1340" i="19"/>
  <c r="N1340" i="19"/>
  <c r="P1340" i="19"/>
  <c r="Q1340" i="19"/>
  <c r="R1340" i="19"/>
  <c r="S1340" i="19"/>
  <c r="T1340" i="19"/>
  <c r="U1340" i="19"/>
  <c r="V1340" i="19"/>
  <c r="W1340" i="19"/>
  <c r="Y1340" i="19"/>
  <c r="AB1340" i="19"/>
  <c r="AD1340" i="19"/>
  <c r="AE1340" i="19"/>
  <c r="AG1340" i="19"/>
  <c r="AH1340" i="19"/>
  <c r="BC1340" i="19" s="1"/>
  <c r="AL1340" i="19"/>
  <c r="AM1340" i="19"/>
  <c r="AN1340" i="19"/>
  <c r="AO1340" i="19"/>
  <c r="AP1340" i="19"/>
  <c r="AR1340" i="19"/>
  <c r="AS1340" i="19"/>
  <c r="AT1340" i="19"/>
  <c r="AU1340" i="19"/>
  <c r="AV1340" i="19"/>
  <c r="AW1340" i="19"/>
  <c r="AX1340" i="19"/>
  <c r="AY1340" i="19"/>
  <c r="BA1340" i="19"/>
  <c r="BD1340" i="19"/>
  <c r="BF1340" i="19"/>
  <c r="BG1340" i="19"/>
  <c r="BI1340" i="19"/>
  <c r="F1341" i="19"/>
  <c r="AA1341" i="19" s="1"/>
  <c r="J1341" i="19"/>
  <c r="K1341" i="19"/>
  <c r="L1341" i="19"/>
  <c r="M1341" i="19"/>
  <c r="N1341" i="19"/>
  <c r="P1341" i="19"/>
  <c r="Q1341" i="19"/>
  <c r="R1341" i="19"/>
  <c r="S1341" i="19"/>
  <c r="T1341" i="19"/>
  <c r="U1341" i="19"/>
  <c r="V1341" i="19"/>
  <c r="W1341" i="19"/>
  <c r="Y1341" i="19"/>
  <c r="AB1341" i="19"/>
  <c r="AD1341" i="19"/>
  <c r="AE1341" i="19"/>
  <c r="AG1341" i="19"/>
  <c r="AH1341" i="19"/>
  <c r="BC1341" i="19" s="1"/>
  <c r="AL1341" i="19"/>
  <c r="AM1341" i="19"/>
  <c r="AN1341" i="19"/>
  <c r="AO1341" i="19"/>
  <c r="AP1341" i="19"/>
  <c r="AR1341" i="19"/>
  <c r="AS1341" i="19"/>
  <c r="AT1341" i="19"/>
  <c r="AU1341" i="19"/>
  <c r="AV1341" i="19"/>
  <c r="AW1341" i="19"/>
  <c r="AX1341" i="19"/>
  <c r="AY1341" i="19"/>
  <c r="BA1341" i="19"/>
  <c r="BD1341" i="19"/>
  <c r="BF1341" i="19"/>
  <c r="BG1341" i="19"/>
  <c r="BI1341" i="19"/>
  <c r="F1342" i="19"/>
  <c r="AA1342" i="19" s="1"/>
  <c r="J1342" i="19"/>
  <c r="K1342" i="19"/>
  <c r="L1342" i="19"/>
  <c r="M1342" i="19"/>
  <c r="N1342" i="19"/>
  <c r="P1342" i="19"/>
  <c r="Q1342" i="19"/>
  <c r="R1342" i="19"/>
  <c r="S1342" i="19"/>
  <c r="T1342" i="19"/>
  <c r="U1342" i="19"/>
  <c r="V1342" i="19"/>
  <c r="W1342" i="19"/>
  <c r="Y1342" i="19"/>
  <c r="AB1342" i="19"/>
  <c r="AD1342" i="19"/>
  <c r="AE1342" i="19"/>
  <c r="AG1342" i="19"/>
  <c r="AH1342" i="19"/>
  <c r="AZ1342" i="19" s="1"/>
  <c r="AL1342" i="19"/>
  <c r="AM1342" i="19"/>
  <c r="AN1342" i="19"/>
  <c r="AO1342" i="19"/>
  <c r="AP1342" i="19"/>
  <c r="AR1342" i="19"/>
  <c r="AS1342" i="19"/>
  <c r="AT1342" i="19"/>
  <c r="AU1342" i="19"/>
  <c r="AV1342" i="19"/>
  <c r="AW1342" i="19"/>
  <c r="AX1342" i="19"/>
  <c r="AY1342" i="19"/>
  <c r="BA1342" i="19"/>
  <c r="BD1342" i="19"/>
  <c r="BF1342" i="19"/>
  <c r="BG1342" i="19"/>
  <c r="BI1342" i="19"/>
  <c r="F1343" i="19"/>
  <c r="J1343" i="19"/>
  <c r="K1343" i="19"/>
  <c r="L1343" i="19"/>
  <c r="M1343" i="19"/>
  <c r="N1343" i="19"/>
  <c r="P1343" i="19"/>
  <c r="Q1343" i="19"/>
  <c r="R1343" i="19"/>
  <c r="S1343" i="19"/>
  <c r="T1343" i="19"/>
  <c r="U1343" i="19"/>
  <c r="V1343" i="19"/>
  <c r="W1343" i="19"/>
  <c r="Y1343" i="19"/>
  <c r="AB1343" i="19"/>
  <c r="AD1343" i="19"/>
  <c r="AE1343" i="19"/>
  <c r="AG1343" i="19"/>
  <c r="AH1343" i="19"/>
  <c r="BC1343" i="19" s="1"/>
  <c r="AL1343" i="19"/>
  <c r="AM1343" i="19"/>
  <c r="AN1343" i="19"/>
  <c r="AO1343" i="19"/>
  <c r="AP1343" i="19"/>
  <c r="AR1343" i="19"/>
  <c r="AS1343" i="19"/>
  <c r="AT1343" i="19"/>
  <c r="AU1343" i="19"/>
  <c r="AV1343" i="19"/>
  <c r="AW1343" i="19"/>
  <c r="AX1343" i="19"/>
  <c r="AY1343" i="19"/>
  <c r="BA1343" i="19"/>
  <c r="BD1343" i="19"/>
  <c r="BF1343" i="19"/>
  <c r="BG1343" i="19"/>
  <c r="BI1343" i="19"/>
  <c r="F1344" i="19"/>
  <c r="AA1344" i="19" s="1"/>
  <c r="J1344" i="19"/>
  <c r="K1344" i="19"/>
  <c r="L1344" i="19"/>
  <c r="M1344" i="19"/>
  <c r="N1344" i="19"/>
  <c r="P1344" i="19"/>
  <c r="Q1344" i="19"/>
  <c r="R1344" i="19"/>
  <c r="S1344" i="19"/>
  <c r="T1344" i="19"/>
  <c r="U1344" i="19"/>
  <c r="V1344" i="19"/>
  <c r="W1344" i="19"/>
  <c r="Y1344" i="19"/>
  <c r="AB1344" i="19"/>
  <c r="AD1344" i="19"/>
  <c r="AE1344" i="19"/>
  <c r="AG1344" i="19"/>
  <c r="AH1344" i="19"/>
  <c r="AZ1344" i="19" s="1"/>
  <c r="AL1344" i="19"/>
  <c r="AM1344" i="19"/>
  <c r="AN1344" i="19"/>
  <c r="AO1344" i="19"/>
  <c r="AP1344" i="19"/>
  <c r="AR1344" i="19"/>
  <c r="AS1344" i="19"/>
  <c r="AT1344" i="19"/>
  <c r="AU1344" i="19"/>
  <c r="AV1344" i="19"/>
  <c r="AW1344" i="19"/>
  <c r="AX1344" i="19"/>
  <c r="AY1344" i="19"/>
  <c r="BA1344" i="19"/>
  <c r="BD1344" i="19"/>
  <c r="BF1344" i="19"/>
  <c r="BG1344" i="19"/>
  <c r="BI1344" i="19"/>
  <c r="F1345" i="19"/>
  <c r="AA1345" i="19" s="1"/>
  <c r="J1345" i="19"/>
  <c r="K1345" i="19"/>
  <c r="L1345" i="19"/>
  <c r="M1345" i="19"/>
  <c r="N1345" i="19"/>
  <c r="P1345" i="19"/>
  <c r="Q1345" i="19"/>
  <c r="R1345" i="19"/>
  <c r="S1345" i="19"/>
  <c r="T1345" i="19"/>
  <c r="U1345" i="19"/>
  <c r="V1345" i="19"/>
  <c r="W1345" i="19"/>
  <c r="Y1345" i="19"/>
  <c r="AB1345" i="19"/>
  <c r="AD1345" i="19"/>
  <c r="AE1345" i="19"/>
  <c r="AG1345" i="19"/>
  <c r="AH1345" i="19"/>
  <c r="AL1345" i="19"/>
  <c r="AM1345" i="19"/>
  <c r="AN1345" i="19"/>
  <c r="AO1345" i="19"/>
  <c r="AP1345" i="19"/>
  <c r="AR1345" i="19"/>
  <c r="AS1345" i="19"/>
  <c r="AT1345" i="19"/>
  <c r="AU1345" i="19"/>
  <c r="AV1345" i="19"/>
  <c r="AW1345" i="19"/>
  <c r="AX1345" i="19"/>
  <c r="AY1345" i="19"/>
  <c r="BA1345" i="19"/>
  <c r="BD1345" i="19"/>
  <c r="BF1345" i="19"/>
  <c r="BG1345" i="19"/>
  <c r="BI1345" i="19"/>
  <c r="F1346" i="19"/>
  <c r="AA1346" i="19" s="1"/>
  <c r="J1346" i="19"/>
  <c r="K1346" i="19"/>
  <c r="L1346" i="19"/>
  <c r="M1346" i="19"/>
  <c r="N1346" i="19"/>
  <c r="P1346" i="19"/>
  <c r="Q1346" i="19"/>
  <c r="R1346" i="19"/>
  <c r="S1346" i="19"/>
  <c r="T1346" i="19"/>
  <c r="U1346" i="19"/>
  <c r="V1346" i="19"/>
  <c r="W1346" i="19"/>
  <c r="Y1346" i="19"/>
  <c r="AB1346" i="19"/>
  <c r="AD1346" i="19"/>
  <c r="AE1346" i="19"/>
  <c r="AG1346" i="19"/>
  <c r="AH1346" i="19"/>
  <c r="BC1346" i="19" s="1"/>
  <c r="AL1346" i="19"/>
  <c r="AM1346" i="19"/>
  <c r="AN1346" i="19"/>
  <c r="AO1346" i="19"/>
  <c r="AP1346" i="19"/>
  <c r="AR1346" i="19"/>
  <c r="AS1346" i="19"/>
  <c r="AT1346" i="19"/>
  <c r="AU1346" i="19"/>
  <c r="AV1346" i="19"/>
  <c r="AW1346" i="19"/>
  <c r="AX1346" i="19"/>
  <c r="AY1346" i="19"/>
  <c r="BA1346" i="19"/>
  <c r="BD1346" i="19"/>
  <c r="BF1346" i="19"/>
  <c r="BG1346" i="19"/>
  <c r="BI1346" i="19"/>
  <c r="F1347" i="19"/>
  <c r="AA1347" i="19" s="1"/>
  <c r="J1347" i="19"/>
  <c r="K1347" i="19"/>
  <c r="L1347" i="19"/>
  <c r="M1347" i="19"/>
  <c r="N1347" i="19"/>
  <c r="P1347" i="19"/>
  <c r="Q1347" i="19"/>
  <c r="R1347" i="19"/>
  <c r="S1347" i="19"/>
  <c r="T1347" i="19"/>
  <c r="U1347" i="19"/>
  <c r="V1347" i="19"/>
  <c r="W1347" i="19"/>
  <c r="Y1347" i="19"/>
  <c r="AB1347" i="19"/>
  <c r="AD1347" i="19"/>
  <c r="AE1347" i="19"/>
  <c r="AG1347" i="19"/>
  <c r="AH1347" i="19"/>
  <c r="BC1347" i="19" s="1"/>
  <c r="AL1347" i="19"/>
  <c r="AM1347" i="19"/>
  <c r="AN1347" i="19"/>
  <c r="AO1347" i="19"/>
  <c r="AP1347" i="19"/>
  <c r="AR1347" i="19"/>
  <c r="AS1347" i="19"/>
  <c r="AT1347" i="19"/>
  <c r="AU1347" i="19"/>
  <c r="AV1347" i="19"/>
  <c r="AW1347" i="19"/>
  <c r="AX1347" i="19"/>
  <c r="AY1347" i="19"/>
  <c r="BA1347" i="19"/>
  <c r="BD1347" i="19"/>
  <c r="BF1347" i="19"/>
  <c r="BG1347" i="19"/>
  <c r="BI1347" i="19"/>
  <c r="F1348" i="19"/>
  <c r="AA1348" i="19" s="1"/>
  <c r="J1348" i="19"/>
  <c r="K1348" i="19"/>
  <c r="L1348" i="19"/>
  <c r="M1348" i="19"/>
  <c r="N1348" i="19"/>
  <c r="P1348" i="19"/>
  <c r="Q1348" i="19"/>
  <c r="R1348" i="19"/>
  <c r="S1348" i="19"/>
  <c r="T1348" i="19"/>
  <c r="U1348" i="19"/>
  <c r="V1348" i="19"/>
  <c r="W1348" i="19"/>
  <c r="Y1348" i="19"/>
  <c r="AB1348" i="19"/>
  <c r="AD1348" i="19"/>
  <c r="AE1348" i="19"/>
  <c r="AG1348" i="19"/>
  <c r="AH1348" i="19"/>
  <c r="AZ1348" i="19" s="1"/>
  <c r="AL1348" i="19"/>
  <c r="AM1348" i="19"/>
  <c r="AN1348" i="19"/>
  <c r="AO1348" i="19"/>
  <c r="AP1348" i="19"/>
  <c r="AR1348" i="19"/>
  <c r="AS1348" i="19"/>
  <c r="AT1348" i="19"/>
  <c r="AU1348" i="19"/>
  <c r="AV1348" i="19"/>
  <c r="AW1348" i="19"/>
  <c r="AX1348" i="19"/>
  <c r="AY1348" i="19"/>
  <c r="BA1348" i="19"/>
  <c r="BD1348" i="19"/>
  <c r="BF1348" i="19"/>
  <c r="BG1348" i="19"/>
  <c r="BI1348" i="19"/>
  <c r="F1349" i="19"/>
  <c r="AA1349" i="19" s="1"/>
  <c r="J1349" i="19"/>
  <c r="K1349" i="19"/>
  <c r="L1349" i="19"/>
  <c r="M1349" i="19"/>
  <c r="N1349" i="19"/>
  <c r="P1349" i="19"/>
  <c r="Q1349" i="19"/>
  <c r="R1349" i="19"/>
  <c r="S1349" i="19"/>
  <c r="T1349" i="19"/>
  <c r="U1349" i="19"/>
  <c r="V1349" i="19"/>
  <c r="W1349" i="19"/>
  <c r="Y1349" i="19"/>
  <c r="AB1349" i="19"/>
  <c r="AD1349" i="19"/>
  <c r="AE1349" i="19"/>
  <c r="AG1349" i="19"/>
  <c r="AH1349" i="19"/>
  <c r="BC1349" i="19" s="1"/>
  <c r="AL1349" i="19"/>
  <c r="AM1349" i="19"/>
  <c r="AN1349" i="19"/>
  <c r="AO1349" i="19"/>
  <c r="AP1349" i="19"/>
  <c r="AR1349" i="19"/>
  <c r="AS1349" i="19"/>
  <c r="AT1349" i="19"/>
  <c r="AU1349" i="19"/>
  <c r="AV1349" i="19"/>
  <c r="AW1349" i="19"/>
  <c r="AX1349" i="19"/>
  <c r="AY1349" i="19"/>
  <c r="BA1349" i="19"/>
  <c r="BD1349" i="19"/>
  <c r="BF1349" i="19"/>
  <c r="BG1349" i="19"/>
  <c r="BI1349" i="19"/>
  <c r="F1350" i="19"/>
  <c r="AA1350" i="19" s="1"/>
  <c r="J1350" i="19"/>
  <c r="K1350" i="19"/>
  <c r="L1350" i="19"/>
  <c r="M1350" i="19"/>
  <c r="N1350" i="19"/>
  <c r="P1350" i="19"/>
  <c r="Q1350" i="19"/>
  <c r="R1350" i="19"/>
  <c r="S1350" i="19"/>
  <c r="T1350" i="19"/>
  <c r="U1350" i="19"/>
  <c r="V1350" i="19"/>
  <c r="W1350" i="19"/>
  <c r="Y1350" i="19"/>
  <c r="AB1350" i="19"/>
  <c r="AD1350" i="19"/>
  <c r="AE1350" i="19"/>
  <c r="AG1350" i="19"/>
  <c r="AH1350" i="19"/>
  <c r="AL1350" i="19"/>
  <c r="AM1350" i="19"/>
  <c r="AN1350" i="19"/>
  <c r="AO1350" i="19"/>
  <c r="AP1350" i="19"/>
  <c r="AR1350" i="19"/>
  <c r="AS1350" i="19"/>
  <c r="AT1350" i="19"/>
  <c r="AU1350" i="19"/>
  <c r="AV1350" i="19"/>
  <c r="AW1350" i="19"/>
  <c r="AX1350" i="19"/>
  <c r="AY1350" i="19"/>
  <c r="BA1350" i="19"/>
  <c r="BD1350" i="19"/>
  <c r="BF1350" i="19"/>
  <c r="BG1350" i="19"/>
  <c r="BI1350" i="19"/>
  <c r="F1351" i="19"/>
  <c r="AA1351" i="19" s="1"/>
  <c r="J1351" i="19"/>
  <c r="K1351" i="19"/>
  <c r="L1351" i="19"/>
  <c r="M1351" i="19"/>
  <c r="N1351" i="19"/>
  <c r="P1351" i="19"/>
  <c r="Q1351" i="19"/>
  <c r="R1351" i="19"/>
  <c r="S1351" i="19"/>
  <c r="T1351" i="19"/>
  <c r="U1351" i="19"/>
  <c r="V1351" i="19"/>
  <c r="W1351" i="19"/>
  <c r="Y1351" i="19"/>
  <c r="AB1351" i="19"/>
  <c r="AD1351" i="19"/>
  <c r="AE1351" i="19"/>
  <c r="AG1351" i="19"/>
  <c r="AH1351" i="19"/>
  <c r="BC1351" i="19" s="1"/>
  <c r="AL1351" i="19"/>
  <c r="AM1351" i="19"/>
  <c r="AN1351" i="19"/>
  <c r="AO1351" i="19"/>
  <c r="AP1351" i="19"/>
  <c r="AR1351" i="19"/>
  <c r="AS1351" i="19"/>
  <c r="AT1351" i="19"/>
  <c r="AU1351" i="19"/>
  <c r="AV1351" i="19"/>
  <c r="AW1351" i="19"/>
  <c r="AX1351" i="19"/>
  <c r="AY1351" i="19"/>
  <c r="BA1351" i="19"/>
  <c r="BD1351" i="19"/>
  <c r="BF1351" i="19"/>
  <c r="BG1351" i="19"/>
  <c r="BI1351" i="19"/>
  <c r="F1352" i="19"/>
  <c r="AA1352" i="19" s="1"/>
  <c r="J1352" i="19"/>
  <c r="K1352" i="19"/>
  <c r="L1352" i="19"/>
  <c r="M1352" i="19"/>
  <c r="N1352" i="19"/>
  <c r="P1352" i="19"/>
  <c r="Q1352" i="19"/>
  <c r="R1352" i="19"/>
  <c r="S1352" i="19"/>
  <c r="T1352" i="19"/>
  <c r="U1352" i="19"/>
  <c r="V1352" i="19"/>
  <c r="W1352" i="19"/>
  <c r="Y1352" i="19"/>
  <c r="AB1352" i="19"/>
  <c r="AD1352" i="19"/>
  <c r="AE1352" i="19"/>
  <c r="AG1352" i="19"/>
  <c r="AH1352" i="19"/>
  <c r="AZ1352" i="19" s="1"/>
  <c r="AL1352" i="19"/>
  <c r="AM1352" i="19"/>
  <c r="AN1352" i="19"/>
  <c r="AO1352" i="19"/>
  <c r="AP1352" i="19"/>
  <c r="AR1352" i="19"/>
  <c r="AS1352" i="19"/>
  <c r="AT1352" i="19"/>
  <c r="AU1352" i="19"/>
  <c r="AV1352" i="19"/>
  <c r="AW1352" i="19"/>
  <c r="AX1352" i="19"/>
  <c r="AY1352" i="19"/>
  <c r="BA1352" i="19"/>
  <c r="BD1352" i="19"/>
  <c r="BF1352" i="19"/>
  <c r="BG1352" i="19"/>
  <c r="BI1352" i="19"/>
  <c r="F1353" i="19"/>
  <c r="AA1353" i="19" s="1"/>
  <c r="J1353" i="19"/>
  <c r="K1353" i="19"/>
  <c r="L1353" i="19"/>
  <c r="M1353" i="19"/>
  <c r="N1353" i="19"/>
  <c r="P1353" i="19"/>
  <c r="Q1353" i="19"/>
  <c r="R1353" i="19"/>
  <c r="S1353" i="19"/>
  <c r="T1353" i="19"/>
  <c r="U1353" i="19"/>
  <c r="V1353" i="19"/>
  <c r="W1353" i="19"/>
  <c r="Y1353" i="19"/>
  <c r="AB1353" i="19"/>
  <c r="AD1353" i="19"/>
  <c r="AE1353" i="19"/>
  <c r="AG1353" i="19"/>
  <c r="AH1353" i="19"/>
  <c r="BC1353" i="19" s="1"/>
  <c r="AL1353" i="19"/>
  <c r="AM1353" i="19"/>
  <c r="AN1353" i="19"/>
  <c r="AO1353" i="19"/>
  <c r="AP1353" i="19"/>
  <c r="AR1353" i="19"/>
  <c r="AS1353" i="19"/>
  <c r="AT1353" i="19"/>
  <c r="AU1353" i="19"/>
  <c r="AV1353" i="19"/>
  <c r="AW1353" i="19"/>
  <c r="AX1353" i="19"/>
  <c r="AY1353" i="19"/>
  <c r="BA1353" i="19"/>
  <c r="BD1353" i="19"/>
  <c r="BF1353" i="19"/>
  <c r="BG1353" i="19"/>
  <c r="BI1353" i="19"/>
  <c r="F1354" i="19"/>
  <c r="AA1354" i="19" s="1"/>
  <c r="J1354" i="19"/>
  <c r="K1354" i="19"/>
  <c r="L1354" i="19"/>
  <c r="M1354" i="19"/>
  <c r="N1354" i="19"/>
  <c r="P1354" i="19"/>
  <c r="Q1354" i="19"/>
  <c r="R1354" i="19"/>
  <c r="S1354" i="19"/>
  <c r="T1354" i="19"/>
  <c r="U1354" i="19"/>
  <c r="V1354" i="19"/>
  <c r="W1354" i="19"/>
  <c r="Y1354" i="19"/>
  <c r="AB1354" i="19"/>
  <c r="AD1354" i="19"/>
  <c r="AE1354" i="19"/>
  <c r="AG1354" i="19"/>
  <c r="AH1354" i="19"/>
  <c r="AZ1354" i="19" s="1"/>
  <c r="AL1354" i="19"/>
  <c r="AM1354" i="19"/>
  <c r="AN1354" i="19"/>
  <c r="AO1354" i="19"/>
  <c r="AP1354" i="19"/>
  <c r="AR1354" i="19"/>
  <c r="AS1354" i="19"/>
  <c r="AT1354" i="19"/>
  <c r="AU1354" i="19"/>
  <c r="AV1354" i="19"/>
  <c r="AW1354" i="19"/>
  <c r="AX1354" i="19"/>
  <c r="AY1354" i="19"/>
  <c r="BA1354" i="19"/>
  <c r="BD1354" i="19"/>
  <c r="BF1354" i="19"/>
  <c r="BG1354" i="19"/>
  <c r="BI1354" i="19"/>
  <c r="F1355" i="19"/>
  <c r="J1355" i="19"/>
  <c r="K1355" i="19"/>
  <c r="L1355" i="19"/>
  <c r="M1355" i="19"/>
  <c r="N1355" i="19"/>
  <c r="P1355" i="19"/>
  <c r="Q1355" i="19"/>
  <c r="R1355" i="19"/>
  <c r="S1355" i="19"/>
  <c r="T1355" i="19"/>
  <c r="U1355" i="19"/>
  <c r="V1355" i="19"/>
  <c r="W1355" i="19"/>
  <c r="Y1355" i="19"/>
  <c r="AB1355" i="19"/>
  <c r="AD1355" i="19"/>
  <c r="AE1355" i="19"/>
  <c r="AG1355" i="19"/>
  <c r="AH1355" i="19"/>
  <c r="BC1355" i="19" s="1"/>
  <c r="AL1355" i="19"/>
  <c r="AM1355" i="19"/>
  <c r="AN1355" i="19"/>
  <c r="AO1355" i="19"/>
  <c r="AP1355" i="19"/>
  <c r="AR1355" i="19"/>
  <c r="AS1355" i="19"/>
  <c r="AT1355" i="19"/>
  <c r="AU1355" i="19"/>
  <c r="AV1355" i="19"/>
  <c r="AW1355" i="19"/>
  <c r="AX1355" i="19"/>
  <c r="AY1355" i="19"/>
  <c r="BA1355" i="19"/>
  <c r="BD1355" i="19"/>
  <c r="BF1355" i="19"/>
  <c r="BG1355" i="19"/>
  <c r="BI1355" i="19"/>
  <c r="F1356" i="19"/>
  <c r="AA1356" i="19" s="1"/>
  <c r="J1356" i="19"/>
  <c r="K1356" i="19"/>
  <c r="L1356" i="19"/>
  <c r="M1356" i="19"/>
  <c r="N1356" i="19"/>
  <c r="P1356" i="19"/>
  <c r="Q1356" i="19"/>
  <c r="R1356" i="19"/>
  <c r="S1356" i="19"/>
  <c r="T1356" i="19"/>
  <c r="U1356" i="19"/>
  <c r="V1356" i="19"/>
  <c r="W1356" i="19"/>
  <c r="Y1356" i="19"/>
  <c r="AB1356" i="19"/>
  <c r="AD1356" i="19"/>
  <c r="AE1356" i="19"/>
  <c r="AG1356" i="19"/>
  <c r="AH1356" i="19"/>
  <c r="AZ1356" i="19" s="1"/>
  <c r="AL1356" i="19"/>
  <c r="AM1356" i="19"/>
  <c r="AN1356" i="19"/>
  <c r="AO1356" i="19"/>
  <c r="AP1356" i="19"/>
  <c r="AR1356" i="19"/>
  <c r="AS1356" i="19"/>
  <c r="AT1356" i="19"/>
  <c r="AU1356" i="19"/>
  <c r="AV1356" i="19"/>
  <c r="AW1356" i="19"/>
  <c r="AX1356" i="19"/>
  <c r="AY1356" i="19"/>
  <c r="BA1356" i="19"/>
  <c r="BD1356" i="19"/>
  <c r="BF1356" i="19"/>
  <c r="BG1356" i="19"/>
  <c r="BI1356" i="19"/>
  <c r="F1357" i="19"/>
  <c r="AA1357" i="19" s="1"/>
  <c r="J1357" i="19"/>
  <c r="K1357" i="19"/>
  <c r="L1357" i="19"/>
  <c r="M1357" i="19"/>
  <c r="N1357" i="19"/>
  <c r="P1357" i="19"/>
  <c r="Q1357" i="19"/>
  <c r="R1357" i="19"/>
  <c r="S1357" i="19"/>
  <c r="T1357" i="19"/>
  <c r="U1357" i="19"/>
  <c r="V1357" i="19"/>
  <c r="W1357" i="19"/>
  <c r="Y1357" i="19"/>
  <c r="AB1357" i="19"/>
  <c r="AD1357" i="19"/>
  <c r="AE1357" i="19"/>
  <c r="AG1357" i="19"/>
  <c r="AH1357" i="19"/>
  <c r="AZ1357" i="19" s="1"/>
  <c r="AL1357" i="19"/>
  <c r="AM1357" i="19"/>
  <c r="AN1357" i="19"/>
  <c r="AO1357" i="19"/>
  <c r="AP1357" i="19"/>
  <c r="AR1357" i="19"/>
  <c r="AS1357" i="19"/>
  <c r="AT1357" i="19"/>
  <c r="AU1357" i="19"/>
  <c r="AV1357" i="19"/>
  <c r="AW1357" i="19"/>
  <c r="AX1357" i="19"/>
  <c r="AY1357" i="19"/>
  <c r="BA1357" i="19"/>
  <c r="BD1357" i="19"/>
  <c r="BF1357" i="19"/>
  <c r="BG1357" i="19"/>
  <c r="BI1357" i="19"/>
  <c r="F1358" i="19"/>
  <c r="AA1358" i="19" s="1"/>
  <c r="J1358" i="19"/>
  <c r="K1358" i="19"/>
  <c r="L1358" i="19"/>
  <c r="M1358" i="19"/>
  <c r="N1358" i="19"/>
  <c r="P1358" i="19"/>
  <c r="Q1358" i="19"/>
  <c r="R1358" i="19"/>
  <c r="S1358" i="19"/>
  <c r="T1358" i="19"/>
  <c r="U1358" i="19"/>
  <c r="V1358" i="19"/>
  <c r="W1358" i="19"/>
  <c r="Y1358" i="19"/>
  <c r="AB1358" i="19"/>
  <c r="AD1358" i="19"/>
  <c r="AE1358" i="19"/>
  <c r="AG1358" i="19"/>
  <c r="AH1358" i="19"/>
  <c r="BC1358" i="19" s="1"/>
  <c r="AL1358" i="19"/>
  <c r="AM1358" i="19"/>
  <c r="AN1358" i="19"/>
  <c r="AO1358" i="19"/>
  <c r="AP1358" i="19"/>
  <c r="AR1358" i="19"/>
  <c r="AS1358" i="19"/>
  <c r="AT1358" i="19"/>
  <c r="AU1358" i="19"/>
  <c r="AV1358" i="19"/>
  <c r="AW1358" i="19"/>
  <c r="AX1358" i="19"/>
  <c r="AY1358" i="19"/>
  <c r="BA1358" i="19"/>
  <c r="BD1358" i="19"/>
  <c r="BF1358" i="19"/>
  <c r="BG1358" i="19"/>
  <c r="BI1358" i="19"/>
  <c r="F1359" i="19"/>
  <c r="AA1359" i="19" s="1"/>
  <c r="J1359" i="19"/>
  <c r="K1359" i="19"/>
  <c r="L1359" i="19"/>
  <c r="M1359" i="19"/>
  <c r="N1359" i="19"/>
  <c r="P1359" i="19"/>
  <c r="Q1359" i="19"/>
  <c r="R1359" i="19"/>
  <c r="S1359" i="19"/>
  <c r="T1359" i="19"/>
  <c r="U1359" i="19"/>
  <c r="V1359" i="19"/>
  <c r="W1359" i="19"/>
  <c r="Y1359" i="19"/>
  <c r="AB1359" i="19"/>
  <c r="AD1359" i="19"/>
  <c r="AE1359" i="19"/>
  <c r="AG1359" i="19"/>
  <c r="AH1359" i="19"/>
  <c r="BC1359" i="19" s="1"/>
  <c r="AL1359" i="19"/>
  <c r="AM1359" i="19"/>
  <c r="AN1359" i="19"/>
  <c r="AO1359" i="19"/>
  <c r="AP1359" i="19"/>
  <c r="AR1359" i="19"/>
  <c r="AS1359" i="19"/>
  <c r="AT1359" i="19"/>
  <c r="AU1359" i="19"/>
  <c r="AV1359" i="19"/>
  <c r="AW1359" i="19"/>
  <c r="AX1359" i="19"/>
  <c r="AY1359" i="19"/>
  <c r="BA1359" i="19"/>
  <c r="BD1359" i="19"/>
  <c r="BF1359" i="19"/>
  <c r="BG1359" i="19"/>
  <c r="BI1359" i="19"/>
  <c r="F1360" i="19"/>
  <c r="J1360" i="19"/>
  <c r="K1360" i="19"/>
  <c r="L1360" i="19"/>
  <c r="M1360" i="19"/>
  <c r="N1360" i="19"/>
  <c r="P1360" i="19"/>
  <c r="Q1360" i="19"/>
  <c r="R1360" i="19"/>
  <c r="S1360" i="19"/>
  <c r="T1360" i="19"/>
  <c r="U1360" i="19"/>
  <c r="V1360" i="19"/>
  <c r="W1360" i="19"/>
  <c r="Y1360" i="19"/>
  <c r="AB1360" i="19"/>
  <c r="AD1360" i="19"/>
  <c r="AE1360" i="19"/>
  <c r="AG1360" i="19"/>
  <c r="AH1360" i="19"/>
  <c r="AZ1360" i="19" s="1"/>
  <c r="AL1360" i="19"/>
  <c r="AM1360" i="19"/>
  <c r="AN1360" i="19"/>
  <c r="AO1360" i="19"/>
  <c r="AP1360" i="19"/>
  <c r="AR1360" i="19"/>
  <c r="AS1360" i="19"/>
  <c r="AT1360" i="19"/>
  <c r="AU1360" i="19"/>
  <c r="AV1360" i="19"/>
  <c r="AW1360" i="19"/>
  <c r="AX1360" i="19"/>
  <c r="AY1360" i="19"/>
  <c r="BA1360" i="19"/>
  <c r="BD1360" i="19"/>
  <c r="BF1360" i="19"/>
  <c r="BG1360" i="19"/>
  <c r="BI1360" i="19"/>
  <c r="F1361" i="19"/>
  <c r="AA1361" i="19" s="1"/>
  <c r="J1361" i="19"/>
  <c r="K1361" i="19"/>
  <c r="L1361" i="19"/>
  <c r="M1361" i="19"/>
  <c r="N1361" i="19"/>
  <c r="P1361" i="19"/>
  <c r="Q1361" i="19"/>
  <c r="R1361" i="19"/>
  <c r="S1361" i="19"/>
  <c r="T1361" i="19"/>
  <c r="U1361" i="19"/>
  <c r="V1361" i="19"/>
  <c r="W1361" i="19"/>
  <c r="Y1361" i="19"/>
  <c r="AB1361" i="19"/>
  <c r="AD1361" i="19"/>
  <c r="AE1361" i="19"/>
  <c r="AG1361" i="19"/>
  <c r="AH1361" i="19"/>
  <c r="BC1361" i="19" s="1"/>
  <c r="AL1361" i="19"/>
  <c r="AM1361" i="19"/>
  <c r="AN1361" i="19"/>
  <c r="AO1361" i="19"/>
  <c r="AP1361" i="19"/>
  <c r="AR1361" i="19"/>
  <c r="AS1361" i="19"/>
  <c r="AT1361" i="19"/>
  <c r="AU1361" i="19"/>
  <c r="AV1361" i="19"/>
  <c r="AW1361" i="19"/>
  <c r="AX1361" i="19"/>
  <c r="AY1361" i="19"/>
  <c r="BA1361" i="19"/>
  <c r="BD1361" i="19"/>
  <c r="BF1361" i="19"/>
  <c r="BG1361" i="19"/>
  <c r="BI1361" i="19"/>
  <c r="F1362" i="19"/>
  <c r="AA1362" i="19" s="1"/>
  <c r="J1362" i="19"/>
  <c r="K1362" i="19"/>
  <c r="L1362" i="19"/>
  <c r="M1362" i="19"/>
  <c r="N1362" i="19"/>
  <c r="P1362" i="19"/>
  <c r="Q1362" i="19"/>
  <c r="R1362" i="19"/>
  <c r="S1362" i="19"/>
  <c r="T1362" i="19"/>
  <c r="U1362" i="19"/>
  <c r="V1362" i="19"/>
  <c r="W1362" i="19"/>
  <c r="Y1362" i="19"/>
  <c r="AB1362" i="19"/>
  <c r="AD1362" i="19"/>
  <c r="AE1362" i="19"/>
  <c r="AG1362" i="19"/>
  <c r="AH1362" i="19"/>
  <c r="AZ1362" i="19" s="1"/>
  <c r="AL1362" i="19"/>
  <c r="AM1362" i="19"/>
  <c r="AN1362" i="19"/>
  <c r="AO1362" i="19"/>
  <c r="AP1362" i="19"/>
  <c r="AR1362" i="19"/>
  <c r="AS1362" i="19"/>
  <c r="AT1362" i="19"/>
  <c r="AU1362" i="19"/>
  <c r="AV1362" i="19"/>
  <c r="AW1362" i="19"/>
  <c r="AX1362" i="19"/>
  <c r="AY1362" i="19"/>
  <c r="BA1362" i="19"/>
  <c r="BD1362" i="19"/>
  <c r="BF1362" i="19"/>
  <c r="BG1362" i="19"/>
  <c r="BI1362" i="19"/>
  <c r="F1363" i="19"/>
  <c r="AA1363" i="19" s="1"/>
  <c r="J1363" i="19"/>
  <c r="K1363" i="19"/>
  <c r="L1363" i="19"/>
  <c r="M1363" i="19"/>
  <c r="N1363" i="19"/>
  <c r="P1363" i="19"/>
  <c r="Q1363" i="19"/>
  <c r="R1363" i="19"/>
  <c r="S1363" i="19"/>
  <c r="T1363" i="19"/>
  <c r="U1363" i="19"/>
  <c r="V1363" i="19"/>
  <c r="W1363" i="19"/>
  <c r="Y1363" i="19"/>
  <c r="AB1363" i="19"/>
  <c r="AD1363" i="19"/>
  <c r="AE1363" i="19"/>
  <c r="AG1363" i="19"/>
  <c r="AH1363" i="19"/>
  <c r="BC1363" i="19" s="1"/>
  <c r="AL1363" i="19"/>
  <c r="AM1363" i="19"/>
  <c r="AN1363" i="19"/>
  <c r="AO1363" i="19"/>
  <c r="AP1363" i="19"/>
  <c r="AR1363" i="19"/>
  <c r="AS1363" i="19"/>
  <c r="AT1363" i="19"/>
  <c r="AU1363" i="19"/>
  <c r="AV1363" i="19"/>
  <c r="AW1363" i="19"/>
  <c r="AX1363" i="19"/>
  <c r="AY1363" i="19"/>
  <c r="BA1363" i="19"/>
  <c r="BD1363" i="19"/>
  <c r="BF1363" i="19"/>
  <c r="BG1363" i="19"/>
  <c r="BI1363" i="19"/>
  <c r="F1364" i="19"/>
  <c r="X1364" i="19" s="1"/>
  <c r="J1364" i="19"/>
  <c r="K1364" i="19"/>
  <c r="L1364" i="19"/>
  <c r="M1364" i="19"/>
  <c r="N1364" i="19"/>
  <c r="P1364" i="19"/>
  <c r="Q1364" i="19"/>
  <c r="R1364" i="19"/>
  <c r="S1364" i="19"/>
  <c r="T1364" i="19"/>
  <c r="U1364" i="19"/>
  <c r="V1364" i="19"/>
  <c r="W1364" i="19"/>
  <c r="Y1364" i="19"/>
  <c r="AB1364" i="19"/>
  <c r="AD1364" i="19"/>
  <c r="AE1364" i="19"/>
  <c r="AG1364" i="19"/>
  <c r="AH1364" i="19"/>
  <c r="AZ1364" i="19" s="1"/>
  <c r="AL1364" i="19"/>
  <c r="AM1364" i="19"/>
  <c r="AN1364" i="19"/>
  <c r="AO1364" i="19"/>
  <c r="AP1364" i="19"/>
  <c r="AR1364" i="19"/>
  <c r="AS1364" i="19"/>
  <c r="AT1364" i="19"/>
  <c r="AU1364" i="19"/>
  <c r="AV1364" i="19"/>
  <c r="AW1364" i="19"/>
  <c r="AX1364" i="19"/>
  <c r="AY1364" i="19"/>
  <c r="BA1364" i="19"/>
  <c r="BD1364" i="19"/>
  <c r="BF1364" i="19"/>
  <c r="BG1364" i="19"/>
  <c r="BI1364" i="19"/>
  <c r="F1365" i="19"/>
  <c r="AA1365" i="19" s="1"/>
  <c r="J1365" i="19"/>
  <c r="K1365" i="19"/>
  <c r="L1365" i="19"/>
  <c r="M1365" i="19"/>
  <c r="N1365" i="19"/>
  <c r="P1365" i="19"/>
  <c r="Q1365" i="19"/>
  <c r="R1365" i="19"/>
  <c r="S1365" i="19"/>
  <c r="T1365" i="19"/>
  <c r="U1365" i="19"/>
  <c r="V1365" i="19"/>
  <c r="W1365" i="19"/>
  <c r="Y1365" i="19"/>
  <c r="AB1365" i="19"/>
  <c r="AD1365" i="19"/>
  <c r="AE1365" i="19"/>
  <c r="AG1365" i="19"/>
  <c r="AH1365" i="19"/>
  <c r="BC1365" i="19" s="1"/>
  <c r="AL1365" i="19"/>
  <c r="AM1365" i="19"/>
  <c r="AN1365" i="19"/>
  <c r="AO1365" i="19"/>
  <c r="AP1365" i="19"/>
  <c r="AR1365" i="19"/>
  <c r="AS1365" i="19"/>
  <c r="AT1365" i="19"/>
  <c r="AU1365" i="19"/>
  <c r="AV1365" i="19"/>
  <c r="AW1365" i="19"/>
  <c r="AX1365" i="19"/>
  <c r="AY1365" i="19"/>
  <c r="BA1365" i="19"/>
  <c r="BD1365" i="19"/>
  <c r="BF1365" i="19"/>
  <c r="BG1365" i="19"/>
  <c r="BI1365" i="19"/>
  <c r="F1366" i="19"/>
  <c r="AA1366" i="19" s="1"/>
  <c r="J1366" i="19"/>
  <c r="K1366" i="19"/>
  <c r="L1366" i="19"/>
  <c r="M1366" i="19"/>
  <c r="N1366" i="19"/>
  <c r="P1366" i="19"/>
  <c r="Q1366" i="19"/>
  <c r="R1366" i="19"/>
  <c r="S1366" i="19"/>
  <c r="T1366" i="19"/>
  <c r="U1366" i="19"/>
  <c r="V1366" i="19"/>
  <c r="W1366" i="19"/>
  <c r="Y1366" i="19"/>
  <c r="AB1366" i="19"/>
  <c r="AD1366" i="19"/>
  <c r="AE1366" i="19"/>
  <c r="AG1366" i="19"/>
  <c r="AH1366" i="19"/>
  <c r="BC1366" i="19" s="1"/>
  <c r="AL1366" i="19"/>
  <c r="AM1366" i="19"/>
  <c r="AN1366" i="19"/>
  <c r="AO1366" i="19"/>
  <c r="AP1366" i="19"/>
  <c r="AR1366" i="19"/>
  <c r="AS1366" i="19"/>
  <c r="AT1366" i="19"/>
  <c r="AU1366" i="19"/>
  <c r="AV1366" i="19"/>
  <c r="AW1366" i="19"/>
  <c r="AX1366" i="19"/>
  <c r="AY1366" i="19"/>
  <c r="BA1366" i="19"/>
  <c r="BD1366" i="19"/>
  <c r="BF1366" i="19"/>
  <c r="BG1366" i="19"/>
  <c r="BI1366" i="19"/>
  <c r="F1367" i="19"/>
  <c r="AA1367" i="19" s="1"/>
  <c r="J1367" i="19"/>
  <c r="K1367" i="19"/>
  <c r="L1367" i="19"/>
  <c r="M1367" i="19"/>
  <c r="N1367" i="19"/>
  <c r="P1367" i="19"/>
  <c r="Q1367" i="19"/>
  <c r="R1367" i="19"/>
  <c r="S1367" i="19"/>
  <c r="T1367" i="19"/>
  <c r="U1367" i="19"/>
  <c r="V1367" i="19"/>
  <c r="W1367" i="19"/>
  <c r="Y1367" i="19"/>
  <c r="AB1367" i="19"/>
  <c r="AD1367" i="19"/>
  <c r="AE1367" i="19"/>
  <c r="AG1367" i="19"/>
  <c r="AH1367" i="19"/>
  <c r="BC1367" i="19" s="1"/>
  <c r="AL1367" i="19"/>
  <c r="AM1367" i="19"/>
  <c r="AN1367" i="19"/>
  <c r="AO1367" i="19"/>
  <c r="AP1367" i="19"/>
  <c r="AR1367" i="19"/>
  <c r="AS1367" i="19"/>
  <c r="AT1367" i="19"/>
  <c r="AU1367" i="19"/>
  <c r="AV1367" i="19"/>
  <c r="AW1367" i="19"/>
  <c r="AX1367" i="19"/>
  <c r="AY1367" i="19"/>
  <c r="BA1367" i="19"/>
  <c r="BD1367" i="19"/>
  <c r="BF1367" i="19"/>
  <c r="BG1367" i="19"/>
  <c r="BI1367" i="19"/>
  <c r="F1368" i="19"/>
  <c r="J1368" i="19"/>
  <c r="K1368" i="19"/>
  <c r="L1368" i="19"/>
  <c r="M1368" i="19"/>
  <c r="N1368" i="19"/>
  <c r="P1368" i="19"/>
  <c r="Q1368" i="19"/>
  <c r="R1368" i="19"/>
  <c r="S1368" i="19"/>
  <c r="T1368" i="19"/>
  <c r="U1368" i="19"/>
  <c r="V1368" i="19"/>
  <c r="W1368" i="19"/>
  <c r="Y1368" i="19"/>
  <c r="AB1368" i="19"/>
  <c r="AD1368" i="19"/>
  <c r="AE1368" i="19"/>
  <c r="AG1368" i="19"/>
  <c r="AH1368" i="19"/>
  <c r="AZ1368" i="19" s="1"/>
  <c r="AL1368" i="19"/>
  <c r="AM1368" i="19"/>
  <c r="AN1368" i="19"/>
  <c r="AO1368" i="19"/>
  <c r="AP1368" i="19"/>
  <c r="AR1368" i="19"/>
  <c r="AS1368" i="19"/>
  <c r="AT1368" i="19"/>
  <c r="AU1368" i="19"/>
  <c r="AV1368" i="19"/>
  <c r="AW1368" i="19"/>
  <c r="AX1368" i="19"/>
  <c r="AY1368" i="19"/>
  <c r="BA1368" i="19"/>
  <c r="BD1368" i="19"/>
  <c r="BF1368" i="19"/>
  <c r="BG1368" i="19"/>
  <c r="BI1368" i="19"/>
  <c r="F1369" i="19"/>
  <c r="AA1369" i="19" s="1"/>
  <c r="J1369" i="19"/>
  <c r="K1369" i="19"/>
  <c r="L1369" i="19"/>
  <c r="M1369" i="19"/>
  <c r="N1369" i="19"/>
  <c r="P1369" i="19"/>
  <c r="Q1369" i="19"/>
  <c r="R1369" i="19"/>
  <c r="S1369" i="19"/>
  <c r="T1369" i="19"/>
  <c r="U1369" i="19"/>
  <c r="V1369" i="19"/>
  <c r="W1369" i="19"/>
  <c r="Y1369" i="19"/>
  <c r="AB1369" i="19"/>
  <c r="AD1369" i="19"/>
  <c r="AE1369" i="19"/>
  <c r="AG1369" i="19"/>
  <c r="AH1369" i="19"/>
  <c r="BC1369" i="19" s="1"/>
  <c r="AL1369" i="19"/>
  <c r="AM1369" i="19"/>
  <c r="AN1369" i="19"/>
  <c r="AO1369" i="19"/>
  <c r="AP1369" i="19"/>
  <c r="AR1369" i="19"/>
  <c r="AS1369" i="19"/>
  <c r="AT1369" i="19"/>
  <c r="AU1369" i="19"/>
  <c r="AV1369" i="19"/>
  <c r="AW1369" i="19"/>
  <c r="AX1369" i="19"/>
  <c r="AY1369" i="19"/>
  <c r="BA1369" i="19"/>
  <c r="BD1369" i="19"/>
  <c r="BF1369" i="19"/>
  <c r="BG1369" i="19"/>
  <c r="BI1369" i="19"/>
  <c r="F1370" i="19"/>
  <c r="AA1370" i="19" s="1"/>
  <c r="J1370" i="19"/>
  <c r="K1370" i="19"/>
  <c r="L1370" i="19"/>
  <c r="M1370" i="19"/>
  <c r="N1370" i="19"/>
  <c r="P1370" i="19"/>
  <c r="Q1370" i="19"/>
  <c r="R1370" i="19"/>
  <c r="S1370" i="19"/>
  <c r="T1370" i="19"/>
  <c r="U1370" i="19"/>
  <c r="V1370" i="19"/>
  <c r="W1370" i="19"/>
  <c r="Y1370" i="19"/>
  <c r="AB1370" i="19"/>
  <c r="AD1370" i="19"/>
  <c r="AE1370" i="19"/>
  <c r="AG1370" i="19"/>
  <c r="AH1370" i="19"/>
  <c r="AZ1370" i="19" s="1"/>
  <c r="AL1370" i="19"/>
  <c r="AM1370" i="19"/>
  <c r="AN1370" i="19"/>
  <c r="AO1370" i="19"/>
  <c r="AP1370" i="19"/>
  <c r="AR1370" i="19"/>
  <c r="AS1370" i="19"/>
  <c r="AT1370" i="19"/>
  <c r="AU1370" i="19"/>
  <c r="AV1370" i="19"/>
  <c r="AW1370" i="19"/>
  <c r="AX1370" i="19"/>
  <c r="AY1370" i="19"/>
  <c r="BA1370" i="19"/>
  <c r="BD1370" i="19"/>
  <c r="BF1370" i="19"/>
  <c r="BG1370" i="19"/>
  <c r="BI1370" i="19"/>
  <c r="F1371" i="19"/>
  <c r="AA1371" i="19" s="1"/>
  <c r="J1371" i="19"/>
  <c r="K1371" i="19"/>
  <c r="L1371" i="19"/>
  <c r="M1371" i="19"/>
  <c r="N1371" i="19"/>
  <c r="P1371" i="19"/>
  <c r="Q1371" i="19"/>
  <c r="R1371" i="19"/>
  <c r="S1371" i="19"/>
  <c r="T1371" i="19"/>
  <c r="U1371" i="19"/>
  <c r="V1371" i="19"/>
  <c r="W1371" i="19"/>
  <c r="Y1371" i="19"/>
  <c r="AB1371" i="19"/>
  <c r="AD1371" i="19"/>
  <c r="AE1371" i="19"/>
  <c r="AG1371" i="19"/>
  <c r="AH1371" i="19"/>
  <c r="BC1371" i="19" s="1"/>
  <c r="AL1371" i="19"/>
  <c r="AM1371" i="19"/>
  <c r="AN1371" i="19"/>
  <c r="AO1371" i="19"/>
  <c r="AP1371" i="19"/>
  <c r="AR1371" i="19"/>
  <c r="AS1371" i="19"/>
  <c r="AT1371" i="19"/>
  <c r="AU1371" i="19"/>
  <c r="AV1371" i="19"/>
  <c r="AW1371" i="19"/>
  <c r="AX1371" i="19"/>
  <c r="AY1371" i="19"/>
  <c r="BA1371" i="19"/>
  <c r="BD1371" i="19"/>
  <c r="BF1371" i="19"/>
  <c r="BG1371" i="19"/>
  <c r="BI1371" i="19"/>
  <c r="F1372" i="19"/>
  <c r="AA1372" i="19" s="1"/>
  <c r="J1372" i="19"/>
  <c r="K1372" i="19"/>
  <c r="L1372" i="19"/>
  <c r="M1372" i="19"/>
  <c r="N1372" i="19"/>
  <c r="P1372" i="19"/>
  <c r="Q1372" i="19"/>
  <c r="R1372" i="19"/>
  <c r="S1372" i="19"/>
  <c r="T1372" i="19"/>
  <c r="U1372" i="19"/>
  <c r="V1372" i="19"/>
  <c r="W1372" i="19"/>
  <c r="Y1372" i="19"/>
  <c r="AB1372" i="19"/>
  <c r="AD1372" i="19"/>
  <c r="AE1372" i="19"/>
  <c r="AG1372" i="19"/>
  <c r="AH1372" i="19"/>
  <c r="AZ1372" i="19" s="1"/>
  <c r="AL1372" i="19"/>
  <c r="AM1372" i="19"/>
  <c r="AN1372" i="19"/>
  <c r="AO1372" i="19"/>
  <c r="AP1372" i="19"/>
  <c r="AR1372" i="19"/>
  <c r="AS1372" i="19"/>
  <c r="AT1372" i="19"/>
  <c r="AU1372" i="19"/>
  <c r="AV1372" i="19"/>
  <c r="AW1372" i="19"/>
  <c r="AX1372" i="19"/>
  <c r="AY1372" i="19"/>
  <c r="BA1372" i="19"/>
  <c r="BD1372" i="19"/>
  <c r="BF1372" i="19"/>
  <c r="BG1372" i="19"/>
  <c r="BI1372" i="19"/>
  <c r="F1373" i="19"/>
  <c r="AA1373" i="19" s="1"/>
  <c r="J1373" i="19"/>
  <c r="K1373" i="19"/>
  <c r="L1373" i="19"/>
  <c r="M1373" i="19"/>
  <c r="N1373" i="19"/>
  <c r="P1373" i="19"/>
  <c r="Q1373" i="19"/>
  <c r="R1373" i="19"/>
  <c r="S1373" i="19"/>
  <c r="T1373" i="19"/>
  <c r="U1373" i="19"/>
  <c r="V1373" i="19"/>
  <c r="W1373" i="19"/>
  <c r="Y1373" i="19"/>
  <c r="AB1373" i="19"/>
  <c r="AD1373" i="19"/>
  <c r="AE1373" i="19"/>
  <c r="AG1373" i="19"/>
  <c r="AH1373" i="19"/>
  <c r="BC1373" i="19" s="1"/>
  <c r="AL1373" i="19"/>
  <c r="AM1373" i="19"/>
  <c r="AN1373" i="19"/>
  <c r="AO1373" i="19"/>
  <c r="AP1373" i="19"/>
  <c r="AR1373" i="19"/>
  <c r="AS1373" i="19"/>
  <c r="AT1373" i="19"/>
  <c r="AU1373" i="19"/>
  <c r="AV1373" i="19"/>
  <c r="AW1373" i="19"/>
  <c r="AX1373" i="19"/>
  <c r="AY1373" i="19"/>
  <c r="BA1373" i="19"/>
  <c r="BD1373" i="19"/>
  <c r="BF1373" i="19"/>
  <c r="BG1373" i="19"/>
  <c r="BI1373" i="19"/>
  <c r="F1374" i="19"/>
  <c r="AA1374" i="19" s="1"/>
  <c r="J1374" i="19"/>
  <c r="K1374" i="19"/>
  <c r="L1374" i="19"/>
  <c r="M1374" i="19"/>
  <c r="N1374" i="19"/>
  <c r="P1374" i="19"/>
  <c r="Q1374" i="19"/>
  <c r="R1374" i="19"/>
  <c r="S1374" i="19"/>
  <c r="T1374" i="19"/>
  <c r="U1374" i="19"/>
  <c r="V1374" i="19"/>
  <c r="W1374" i="19"/>
  <c r="Y1374" i="19"/>
  <c r="AB1374" i="19"/>
  <c r="AD1374" i="19"/>
  <c r="AE1374" i="19"/>
  <c r="AG1374" i="19"/>
  <c r="AH1374" i="19"/>
  <c r="BC1374" i="19" s="1"/>
  <c r="AL1374" i="19"/>
  <c r="AM1374" i="19"/>
  <c r="AN1374" i="19"/>
  <c r="AO1374" i="19"/>
  <c r="AP1374" i="19"/>
  <c r="AR1374" i="19"/>
  <c r="AS1374" i="19"/>
  <c r="AT1374" i="19"/>
  <c r="AU1374" i="19"/>
  <c r="AV1374" i="19"/>
  <c r="AW1374" i="19"/>
  <c r="AX1374" i="19"/>
  <c r="AY1374" i="19"/>
  <c r="BA1374" i="19"/>
  <c r="BD1374" i="19"/>
  <c r="BF1374" i="19"/>
  <c r="BG1374" i="19"/>
  <c r="BI1374" i="19"/>
  <c r="F1375" i="19"/>
  <c r="AA1375" i="19" s="1"/>
  <c r="J1375" i="19"/>
  <c r="K1375" i="19"/>
  <c r="L1375" i="19"/>
  <c r="M1375" i="19"/>
  <c r="N1375" i="19"/>
  <c r="P1375" i="19"/>
  <c r="Q1375" i="19"/>
  <c r="R1375" i="19"/>
  <c r="S1375" i="19"/>
  <c r="T1375" i="19"/>
  <c r="U1375" i="19"/>
  <c r="V1375" i="19"/>
  <c r="W1375" i="19"/>
  <c r="Y1375" i="19"/>
  <c r="AB1375" i="19"/>
  <c r="AD1375" i="19"/>
  <c r="AE1375" i="19"/>
  <c r="AG1375" i="19"/>
  <c r="AH1375" i="19"/>
  <c r="BC1375" i="19" s="1"/>
  <c r="AL1375" i="19"/>
  <c r="AM1375" i="19"/>
  <c r="AN1375" i="19"/>
  <c r="AO1375" i="19"/>
  <c r="AP1375" i="19"/>
  <c r="AR1375" i="19"/>
  <c r="AS1375" i="19"/>
  <c r="AT1375" i="19"/>
  <c r="AU1375" i="19"/>
  <c r="AV1375" i="19"/>
  <c r="AW1375" i="19"/>
  <c r="AX1375" i="19"/>
  <c r="AY1375" i="19"/>
  <c r="BA1375" i="19"/>
  <c r="BD1375" i="19"/>
  <c r="BF1375" i="19"/>
  <c r="BG1375" i="19"/>
  <c r="BI1375" i="19"/>
  <c r="F1376" i="19"/>
  <c r="AA1376" i="19" s="1"/>
  <c r="J1376" i="19"/>
  <c r="K1376" i="19"/>
  <c r="L1376" i="19"/>
  <c r="M1376" i="19"/>
  <c r="N1376" i="19"/>
  <c r="P1376" i="19"/>
  <c r="Q1376" i="19"/>
  <c r="R1376" i="19"/>
  <c r="S1376" i="19"/>
  <c r="T1376" i="19"/>
  <c r="U1376" i="19"/>
  <c r="V1376" i="19"/>
  <c r="W1376" i="19"/>
  <c r="Y1376" i="19"/>
  <c r="AB1376" i="19"/>
  <c r="AD1376" i="19"/>
  <c r="AE1376" i="19"/>
  <c r="AG1376" i="19"/>
  <c r="AH1376" i="19"/>
  <c r="AZ1376" i="19" s="1"/>
  <c r="AL1376" i="19"/>
  <c r="AM1376" i="19"/>
  <c r="AN1376" i="19"/>
  <c r="AO1376" i="19"/>
  <c r="AP1376" i="19"/>
  <c r="AR1376" i="19"/>
  <c r="AS1376" i="19"/>
  <c r="AT1376" i="19"/>
  <c r="AU1376" i="19"/>
  <c r="AV1376" i="19"/>
  <c r="AW1376" i="19"/>
  <c r="AX1376" i="19"/>
  <c r="AY1376" i="19"/>
  <c r="BA1376" i="19"/>
  <c r="BD1376" i="19"/>
  <c r="BF1376" i="19"/>
  <c r="BG1376" i="19"/>
  <c r="BI1376" i="19"/>
  <c r="F1377" i="19"/>
  <c r="AA1377" i="19" s="1"/>
  <c r="J1377" i="19"/>
  <c r="K1377" i="19"/>
  <c r="L1377" i="19"/>
  <c r="M1377" i="19"/>
  <c r="N1377" i="19"/>
  <c r="P1377" i="19"/>
  <c r="Q1377" i="19"/>
  <c r="R1377" i="19"/>
  <c r="S1377" i="19"/>
  <c r="T1377" i="19"/>
  <c r="U1377" i="19"/>
  <c r="V1377" i="19"/>
  <c r="W1377" i="19"/>
  <c r="Y1377" i="19"/>
  <c r="AB1377" i="19"/>
  <c r="AD1377" i="19"/>
  <c r="AE1377" i="19"/>
  <c r="AG1377" i="19"/>
  <c r="AH1377" i="19"/>
  <c r="AZ1377" i="19" s="1"/>
  <c r="AL1377" i="19"/>
  <c r="AM1377" i="19"/>
  <c r="AN1377" i="19"/>
  <c r="AO1377" i="19"/>
  <c r="AP1377" i="19"/>
  <c r="AR1377" i="19"/>
  <c r="AS1377" i="19"/>
  <c r="AT1377" i="19"/>
  <c r="AU1377" i="19"/>
  <c r="AV1377" i="19"/>
  <c r="AW1377" i="19"/>
  <c r="AX1377" i="19"/>
  <c r="AY1377" i="19"/>
  <c r="BA1377" i="19"/>
  <c r="BD1377" i="19"/>
  <c r="BF1377" i="19"/>
  <c r="BG1377" i="19"/>
  <c r="BI1377" i="19"/>
  <c r="F1378" i="19"/>
  <c r="AA1378" i="19" s="1"/>
  <c r="J1378" i="19"/>
  <c r="K1378" i="19"/>
  <c r="L1378" i="19"/>
  <c r="M1378" i="19"/>
  <c r="N1378" i="19"/>
  <c r="P1378" i="19"/>
  <c r="Q1378" i="19"/>
  <c r="R1378" i="19"/>
  <c r="S1378" i="19"/>
  <c r="T1378" i="19"/>
  <c r="U1378" i="19"/>
  <c r="V1378" i="19"/>
  <c r="W1378" i="19"/>
  <c r="Y1378" i="19"/>
  <c r="AB1378" i="19"/>
  <c r="AD1378" i="19"/>
  <c r="AE1378" i="19"/>
  <c r="AG1378" i="19"/>
  <c r="AH1378" i="19"/>
  <c r="BC1378" i="19" s="1"/>
  <c r="AL1378" i="19"/>
  <c r="AM1378" i="19"/>
  <c r="AN1378" i="19"/>
  <c r="AO1378" i="19"/>
  <c r="AP1378" i="19"/>
  <c r="AR1378" i="19"/>
  <c r="AS1378" i="19"/>
  <c r="AT1378" i="19"/>
  <c r="AU1378" i="19"/>
  <c r="AV1378" i="19"/>
  <c r="AW1378" i="19"/>
  <c r="AX1378" i="19"/>
  <c r="AY1378" i="19"/>
  <c r="BA1378" i="19"/>
  <c r="BD1378" i="19"/>
  <c r="BF1378" i="19"/>
  <c r="BG1378" i="19"/>
  <c r="BI1378" i="19"/>
  <c r="F1379" i="19"/>
  <c r="AA1379" i="19" s="1"/>
  <c r="J1379" i="19"/>
  <c r="K1379" i="19"/>
  <c r="L1379" i="19"/>
  <c r="M1379" i="19"/>
  <c r="N1379" i="19"/>
  <c r="P1379" i="19"/>
  <c r="Q1379" i="19"/>
  <c r="R1379" i="19"/>
  <c r="S1379" i="19"/>
  <c r="T1379" i="19"/>
  <c r="U1379" i="19"/>
  <c r="V1379" i="19"/>
  <c r="W1379" i="19"/>
  <c r="Y1379" i="19"/>
  <c r="AB1379" i="19"/>
  <c r="AD1379" i="19"/>
  <c r="AE1379" i="19"/>
  <c r="AG1379" i="19"/>
  <c r="AH1379" i="19"/>
  <c r="BC1379" i="19" s="1"/>
  <c r="AL1379" i="19"/>
  <c r="AM1379" i="19"/>
  <c r="AN1379" i="19"/>
  <c r="AO1379" i="19"/>
  <c r="AP1379" i="19"/>
  <c r="AR1379" i="19"/>
  <c r="AS1379" i="19"/>
  <c r="AT1379" i="19"/>
  <c r="AU1379" i="19"/>
  <c r="AV1379" i="19"/>
  <c r="AW1379" i="19"/>
  <c r="AX1379" i="19"/>
  <c r="AY1379" i="19"/>
  <c r="BA1379" i="19"/>
  <c r="BD1379" i="19"/>
  <c r="BF1379" i="19"/>
  <c r="BG1379" i="19"/>
  <c r="BI1379" i="19"/>
  <c r="F1380" i="19"/>
  <c r="AA1380" i="19" s="1"/>
  <c r="J1380" i="19"/>
  <c r="K1380" i="19"/>
  <c r="L1380" i="19"/>
  <c r="M1380" i="19"/>
  <c r="N1380" i="19"/>
  <c r="P1380" i="19"/>
  <c r="Q1380" i="19"/>
  <c r="R1380" i="19"/>
  <c r="S1380" i="19"/>
  <c r="T1380" i="19"/>
  <c r="U1380" i="19"/>
  <c r="V1380" i="19"/>
  <c r="W1380" i="19"/>
  <c r="Y1380" i="19"/>
  <c r="AB1380" i="19"/>
  <c r="AD1380" i="19"/>
  <c r="AE1380" i="19"/>
  <c r="AG1380" i="19"/>
  <c r="AH1380" i="19"/>
  <c r="BC1380" i="19" s="1"/>
  <c r="AL1380" i="19"/>
  <c r="AM1380" i="19"/>
  <c r="AN1380" i="19"/>
  <c r="AO1380" i="19"/>
  <c r="AP1380" i="19"/>
  <c r="AR1380" i="19"/>
  <c r="AS1380" i="19"/>
  <c r="AT1380" i="19"/>
  <c r="AU1380" i="19"/>
  <c r="AV1380" i="19"/>
  <c r="AW1380" i="19"/>
  <c r="AX1380" i="19"/>
  <c r="AY1380" i="19"/>
  <c r="BA1380" i="19"/>
  <c r="BD1380" i="19"/>
  <c r="BF1380" i="19"/>
  <c r="BG1380" i="19"/>
  <c r="BI1380" i="19"/>
  <c r="F1381" i="19"/>
  <c r="AA1381" i="19" s="1"/>
  <c r="J1381" i="19"/>
  <c r="K1381" i="19"/>
  <c r="L1381" i="19"/>
  <c r="M1381" i="19"/>
  <c r="N1381" i="19"/>
  <c r="P1381" i="19"/>
  <c r="Q1381" i="19"/>
  <c r="R1381" i="19"/>
  <c r="S1381" i="19"/>
  <c r="T1381" i="19"/>
  <c r="U1381" i="19"/>
  <c r="V1381" i="19"/>
  <c r="W1381" i="19"/>
  <c r="Y1381" i="19"/>
  <c r="AB1381" i="19"/>
  <c r="AD1381" i="19"/>
  <c r="AE1381" i="19"/>
  <c r="AG1381" i="19"/>
  <c r="AH1381" i="19"/>
  <c r="AZ1381" i="19" s="1"/>
  <c r="AL1381" i="19"/>
  <c r="AM1381" i="19"/>
  <c r="AN1381" i="19"/>
  <c r="AO1381" i="19"/>
  <c r="AP1381" i="19"/>
  <c r="AR1381" i="19"/>
  <c r="AS1381" i="19"/>
  <c r="AT1381" i="19"/>
  <c r="AU1381" i="19"/>
  <c r="AV1381" i="19"/>
  <c r="AW1381" i="19"/>
  <c r="AX1381" i="19"/>
  <c r="AY1381" i="19"/>
  <c r="BA1381" i="19"/>
  <c r="BD1381" i="19"/>
  <c r="BF1381" i="19"/>
  <c r="BG1381" i="19"/>
  <c r="BI1381" i="19"/>
  <c r="F1382" i="19"/>
  <c r="AA1382" i="19" s="1"/>
  <c r="J1382" i="19"/>
  <c r="K1382" i="19"/>
  <c r="L1382" i="19"/>
  <c r="M1382" i="19"/>
  <c r="N1382" i="19"/>
  <c r="P1382" i="19"/>
  <c r="Q1382" i="19"/>
  <c r="R1382" i="19"/>
  <c r="S1382" i="19"/>
  <c r="T1382" i="19"/>
  <c r="U1382" i="19"/>
  <c r="V1382" i="19"/>
  <c r="W1382" i="19"/>
  <c r="Y1382" i="19"/>
  <c r="AB1382" i="19"/>
  <c r="AD1382" i="19"/>
  <c r="AE1382" i="19"/>
  <c r="AG1382" i="19"/>
  <c r="AH1382" i="19"/>
  <c r="BC1382" i="19" s="1"/>
  <c r="AL1382" i="19"/>
  <c r="AM1382" i="19"/>
  <c r="AN1382" i="19"/>
  <c r="AO1382" i="19"/>
  <c r="AP1382" i="19"/>
  <c r="AR1382" i="19"/>
  <c r="AS1382" i="19"/>
  <c r="AT1382" i="19"/>
  <c r="AU1382" i="19"/>
  <c r="AV1382" i="19"/>
  <c r="AW1382" i="19"/>
  <c r="AX1382" i="19"/>
  <c r="AY1382" i="19"/>
  <c r="BA1382" i="19"/>
  <c r="BD1382" i="19"/>
  <c r="BF1382" i="19"/>
  <c r="BG1382" i="19"/>
  <c r="BI1382" i="19"/>
  <c r="F1383" i="19"/>
  <c r="AA1383" i="19" s="1"/>
  <c r="J1383" i="19"/>
  <c r="K1383" i="19"/>
  <c r="L1383" i="19"/>
  <c r="M1383" i="19"/>
  <c r="N1383" i="19"/>
  <c r="P1383" i="19"/>
  <c r="Q1383" i="19"/>
  <c r="R1383" i="19"/>
  <c r="S1383" i="19"/>
  <c r="T1383" i="19"/>
  <c r="U1383" i="19"/>
  <c r="V1383" i="19"/>
  <c r="W1383" i="19"/>
  <c r="Y1383" i="19"/>
  <c r="AB1383" i="19"/>
  <c r="AD1383" i="19"/>
  <c r="AE1383" i="19"/>
  <c r="AG1383" i="19"/>
  <c r="AH1383" i="19"/>
  <c r="BC1383" i="19" s="1"/>
  <c r="AL1383" i="19"/>
  <c r="AM1383" i="19"/>
  <c r="AN1383" i="19"/>
  <c r="AO1383" i="19"/>
  <c r="AP1383" i="19"/>
  <c r="AR1383" i="19"/>
  <c r="AS1383" i="19"/>
  <c r="AT1383" i="19"/>
  <c r="AU1383" i="19"/>
  <c r="AV1383" i="19"/>
  <c r="AW1383" i="19"/>
  <c r="AX1383" i="19"/>
  <c r="AY1383" i="19"/>
  <c r="BA1383" i="19"/>
  <c r="BD1383" i="19"/>
  <c r="BF1383" i="19"/>
  <c r="BG1383" i="19"/>
  <c r="BI1383" i="19"/>
  <c r="F1384" i="19"/>
  <c r="J1384" i="19"/>
  <c r="K1384" i="19"/>
  <c r="L1384" i="19"/>
  <c r="M1384" i="19"/>
  <c r="N1384" i="19"/>
  <c r="P1384" i="19"/>
  <c r="Q1384" i="19"/>
  <c r="R1384" i="19"/>
  <c r="S1384" i="19"/>
  <c r="T1384" i="19"/>
  <c r="U1384" i="19"/>
  <c r="V1384" i="19"/>
  <c r="W1384" i="19"/>
  <c r="Y1384" i="19"/>
  <c r="AB1384" i="19"/>
  <c r="AD1384" i="19"/>
  <c r="AE1384" i="19"/>
  <c r="AG1384" i="19"/>
  <c r="AH1384" i="19"/>
  <c r="AZ1384" i="19" s="1"/>
  <c r="AL1384" i="19"/>
  <c r="AM1384" i="19"/>
  <c r="AN1384" i="19"/>
  <c r="AO1384" i="19"/>
  <c r="AP1384" i="19"/>
  <c r="AR1384" i="19"/>
  <c r="AS1384" i="19"/>
  <c r="AT1384" i="19"/>
  <c r="AU1384" i="19"/>
  <c r="AV1384" i="19"/>
  <c r="AW1384" i="19"/>
  <c r="AX1384" i="19"/>
  <c r="AY1384" i="19"/>
  <c r="BA1384" i="19"/>
  <c r="BD1384" i="19"/>
  <c r="BF1384" i="19"/>
  <c r="BG1384" i="19"/>
  <c r="BI1384" i="19"/>
  <c r="F1385" i="19"/>
  <c r="AA1385" i="19" s="1"/>
  <c r="J1385" i="19"/>
  <c r="K1385" i="19"/>
  <c r="L1385" i="19"/>
  <c r="M1385" i="19"/>
  <c r="N1385" i="19"/>
  <c r="P1385" i="19"/>
  <c r="Q1385" i="19"/>
  <c r="R1385" i="19"/>
  <c r="S1385" i="19"/>
  <c r="T1385" i="19"/>
  <c r="U1385" i="19"/>
  <c r="V1385" i="19"/>
  <c r="W1385" i="19"/>
  <c r="Y1385" i="19"/>
  <c r="AB1385" i="19"/>
  <c r="AD1385" i="19"/>
  <c r="AE1385" i="19"/>
  <c r="AG1385" i="19"/>
  <c r="AH1385" i="19"/>
  <c r="AZ1385" i="19" s="1"/>
  <c r="AL1385" i="19"/>
  <c r="AM1385" i="19"/>
  <c r="AN1385" i="19"/>
  <c r="AO1385" i="19"/>
  <c r="AP1385" i="19"/>
  <c r="AR1385" i="19"/>
  <c r="AS1385" i="19"/>
  <c r="AT1385" i="19"/>
  <c r="AU1385" i="19"/>
  <c r="AV1385" i="19"/>
  <c r="AW1385" i="19"/>
  <c r="AX1385" i="19"/>
  <c r="AY1385" i="19"/>
  <c r="BA1385" i="19"/>
  <c r="BD1385" i="19"/>
  <c r="BF1385" i="19"/>
  <c r="BG1385" i="19"/>
  <c r="BI1385" i="19"/>
  <c r="F1386" i="19"/>
  <c r="AA1386" i="19" s="1"/>
  <c r="J1386" i="19"/>
  <c r="K1386" i="19"/>
  <c r="L1386" i="19"/>
  <c r="M1386" i="19"/>
  <c r="N1386" i="19"/>
  <c r="P1386" i="19"/>
  <c r="Q1386" i="19"/>
  <c r="R1386" i="19"/>
  <c r="S1386" i="19"/>
  <c r="T1386" i="19"/>
  <c r="U1386" i="19"/>
  <c r="V1386" i="19"/>
  <c r="W1386" i="19"/>
  <c r="Y1386" i="19"/>
  <c r="AB1386" i="19"/>
  <c r="AD1386" i="19"/>
  <c r="AE1386" i="19"/>
  <c r="AG1386" i="19"/>
  <c r="AH1386" i="19"/>
  <c r="BC1386" i="19" s="1"/>
  <c r="AL1386" i="19"/>
  <c r="AM1386" i="19"/>
  <c r="AN1386" i="19"/>
  <c r="AO1386" i="19"/>
  <c r="AP1386" i="19"/>
  <c r="AR1386" i="19"/>
  <c r="AS1386" i="19"/>
  <c r="AT1386" i="19"/>
  <c r="AU1386" i="19"/>
  <c r="AV1386" i="19"/>
  <c r="AW1386" i="19"/>
  <c r="AX1386" i="19"/>
  <c r="AY1386" i="19"/>
  <c r="BA1386" i="19"/>
  <c r="BD1386" i="19"/>
  <c r="BF1386" i="19"/>
  <c r="BG1386" i="19"/>
  <c r="BI1386" i="19"/>
  <c r="F1387" i="19"/>
  <c r="J1387" i="19"/>
  <c r="K1387" i="19"/>
  <c r="L1387" i="19"/>
  <c r="M1387" i="19"/>
  <c r="N1387" i="19"/>
  <c r="P1387" i="19"/>
  <c r="Q1387" i="19"/>
  <c r="R1387" i="19"/>
  <c r="S1387" i="19"/>
  <c r="T1387" i="19"/>
  <c r="U1387" i="19"/>
  <c r="V1387" i="19"/>
  <c r="W1387" i="19"/>
  <c r="Y1387" i="19"/>
  <c r="AB1387" i="19"/>
  <c r="AD1387" i="19"/>
  <c r="AE1387" i="19"/>
  <c r="AG1387" i="19"/>
  <c r="AH1387" i="19"/>
  <c r="BC1387" i="19" s="1"/>
  <c r="AL1387" i="19"/>
  <c r="AM1387" i="19"/>
  <c r="AN1387" i="19"/>
  <c r="AO1387" i="19"/>
  <c r="AP1387" i="19"/>
  <c r="AR1387" i="19"/>
  <c r="AS1387" i="19"/>
  <c r="AT1387" i="19"/>
  <c r="AU1387" i="19"/>
  <c r="AV1387" i="19"/>
  <c r="AW1387" i="19"/>
  <c r="AX1387" i="19"/>
  <c r="AY1387" i="19"/>
  <c r="BA1387" i="19"/>
  <c r="BD1387" i="19"/>
  <c r="BF1387" i="19"/>
  <c r="BG1387" i="19"/>
  <c r="BI1387" i="19"/>
  <c r="F1388" i="19"/>
  <c r="AA1388" i="19" s="1"/>
  <c r="J1388" i="19"/>
  <c r="K1388" i="19"/>
  <c r="L1388" i="19"/>
  <c r="M1388" i="19"/>
  <c r="N1388" i="19"/>
  <c r="P1388" i="19"/>
  <c r="Q1388" i="19"/>
  <c r="R1388" i="19"/>
  <c r="S1388" i="19"/>
  <c r="T1388" i="19"/>
  <c r="U1388" i="19"/>
  <c r="V1388" i="19"/>
  <c r="W1388" i="19"/>
  <c r="Y1388" i="19"/>
  <c r="AB1388" i="19"/>
  <c r="AD1388" i="19"/>
  <c r="AE1388" i="19"/>
  <c r="AG1388" i="19"/>
  <c r="AH1388" i="19"/>
  <c r="BC1388" i="19" s="1"/>
  <c r="AL1388" i="19"/>
  <c r="AM1388" i="19"/>
  <c r="AN1388" i="19"/>
  <c r="AO1388" i="19"/>
  <c r="AP1388" i="19"/>
  <c r="AR1388" i="19"/>
  <c r="AS1388" i="19"/>
  <c r="AT1388" i="19"/>
  <c r="AU1388" i="19"/>
  <c r="AV1388" i="19"/>
  <c r="AW1388" i="19"/>
  <c r="AX1388" i="19"/>
  <c r="AY1388" i="19"/>
  <c r="BA1388" i="19"/>
  <c r="BD1388" i="19"/>
  <c r="BF1388" i="19"/>
  <c r="BG1388" i="19"/>
  <c r="BI1388" i="19"/>
  <c r="F1389" i="19"/>
  <c r="AA1389" i="19" s="1"/>
  <c r="J1389" i="19"/>
  <c r="K1389" i="19"/>
  <c r="L1389" i="19"/>
  <c r="M1389" i="19"/>
  <c r="N1389" i="19"/>
  <c r="P1389" i="19"/>
  <c r="Q1389" i="19"/>
  <c r="R1389" i="19"/>
  <c r="S1389" i="19"/>
  <c r="T1389" i="19"/>
  <c r="U1389" i="19"/>
  <c r="V1389" i="19"/>
  <c r="W1389" i="19"/>
  <c r="Y1389" i="19"/>
  <c r="AB1389" i="19"/>
  <c r="AD1389" i="19"/>
  <c r="AE1389" i="19"/>
  <c r="AG1389" i="19"/>
  <c r="AH1389" i="19"/>
  <c r="BC1389" i="19" s="1"/>
  <c r="AL1389" i="19"/>
  <c r="AM1389" i="19"/>
  <c r="AN1389" i="19"/>
  <c r="AO1389" i="19"/>
  <c r="AP1389" i="19"/>
  <c r="AR1389" i="19"/>
  <c r="AS1389" i="19"/>
  <c r="AT1389" i="19"/>
  <c r="AU1389" i="19"/>
  <c r="AV1389" i="19"/>
  <c r="AW1389" i="19"/>
  <c r="AX1389" i="19"/>
  <c r="AY1389" i="19"/>
  <c r="BA1389" i="19"/>
  <c r="BD1389" i="19"/>
  <c r="BF1389" i="19"/>
  <c r="BG1389" i="19"/>
  <c r="BI1389" i="19"/>
  <c r="F1390" i="19"/>
  <c r="AA1390" i="19" s="1"/>
  <c r="J1390" i="19"/>
  <c r="K1390" i="19"/>
  <c r="L1390" i="19"/>
  <c r="M1390" i="19"/>
  <c r="N1390" i="19"/>
  <c r="P1390" i="19"/>
  <c r="Q1390" i="19"/>
  <c r="R1390" i="19"/>
  <c r="S1390" i="19"/>
  <c r="T1390" i="19"/>
  <c r="U1390" i="19"/>
  <c r="V1390" i="19"/>
  <c r="W1390" i="19"/>
  <c r="Y1390" i="19"/>
  <c r="AB1390" i="19"/>
  <c r="AD1390" i="19"/>
  <c r="AE1390" i="19"/>
  <c r="AG1390" i="19"/>
  <c r="AH1390" i="19"/>
  <c r="AZ1390" i="19" s="1"/>
  <c r="AL1390" i="19"/>
  <c r="AM1390" i="19"/>
  <c r="AN1390" i="19"/>
  <c r="AO1390" i="19"/>
  <c r="AP1390" i="19"/>
  <c r="AR1390" i="19"/>
  <c r="AS1390" i="19"/>
  <c r="AT1390" i="19"/>
  <c r="AU1390" i="19"/>
  <c r="AV1390" i="19"/>
  <c r="AW1390" i="19"/>
  <c r="AX1390" i="19"/>
  <c r="AY1390" i="19"/>
  <c r="BA1390" i="19"/>
  <c r="BD1390" i="19"/>
  <c r="BF1390" i="19"/>
  <c r="BG1390" i="19"/>
  <c r="BI1390" i="19"/>
  <c r="F1391" i="19"/>
  <c r="AA1391" i="19" s="1"/>
  <c r="J1391" i="19"/>
  <c r="K1391" i="19"/>
  <c r="L1391" i="19"/>
  <c r="M1391" i="19"/>
  <c r="N1391" i="19"/>
  <c r="P1391" i="19"/>
  <c r="Q1391" i="19"/>
  <c r="R1391" i="19"/>
  <c r="S1391" i="19"/>
  <c r="T1391" i="19"/>
  <c r="U1391" i="19"/>
  <c r="V1391" i="19"/>
  <c r="W1391" i="19"/>
  <c r="Y1391" i="19"/>
  <c r="AB1391" i="19"/>
  <c r="AD1391" i="19"/>
  <c r="AE1391" i="19"/>
  <c r="AG1391" i="19"/>
  <c r="AH1391" i="19"/>
  <c r="BC1391" i="19" s="1"/>
  <c r="AL1391" i="19"/>
  <c r="AM1391" i="19"/>
  <c r="AN1391" i="19"/>
  <c r="AO1391" i="19"/>
  <c r="AP1391" i="19"/>
  <c r="AR1391" i="19"/>
  <c r="AS1391" i="19"/>
  <c r="AT1391" i="19"/>
  <c r="AU1391" i="19"/>
  <c r="AV1391" i="19"/>
  <c r="AW1391" i="19"/>
  <c r="AX1391" i="19"/>
  <c r="AY1391" i="19"/>
  <c r="BA1391" i="19"/>
  <c r="BD1391" i="19"/>
  <c r="BF1391" i="19"/>
  <c r="BG1391" i="19"/>
  <c r="BI1391" i="19"/>
  <c r="F1392" i="19"/>
  <c r="J1392" i="19"/>
  <c r="K1392" i="19"/>
  <c r="L1392" i="19"/>
  <c r="M1392" i="19"/>
  <c r="N1392" i="19"/>
  <c r="P1392" i="19"/>
  <c r="Q1392" i="19"/>
  <c r="R1392" i="19"/>
  <c r="S1392" i="19"/>
  <c r="T1392" i="19"/>
  <c r="U1392" i="19"/>
  <c r="V1392" i="19"/>
  <c r="W1392" i="19"/>
  <c r="Y1392" i="19"/>
  <c r="AB1392" i="19"/>
  <c r="AD1392" i="19"/>
  <c r="AE1392" i="19"/>
  <c r="AG1392" i="19"/>
  <c r="AH1392" i="19"/>
  <c r="AZ1392" i="19" s="1"/>
  <c r="AL1392" i="19"/>
  <c r="AM1392" i="19"/>
  <c r="AN1392" i="19"/>
  <c r="AO1392" i="19"/>
  <c r="AP1392" i="19"/>
  <c r="AR1392" i="19"/>
  <c r="AS1392" i="19"/>
  <c r="AT1392" i="19"/>
  <c r="AU1392" i="19"/>
  <c r="AV1392" i="19"/>
  <c r="AW1392" i="19"/>
  <c r="AX1392" i="19"/>
  <c r="AY1392" i="19"/>
  <c r="BA1392" i="19"/>
  <c r="BD1392" i="19"/>
  <c r="BF1392" i="19"/>
  <c r="BG1392" i="19"/>
  <c r="BI1392" i="19"/>
  <c r="F1393" i="19"/>
  <c r="AA1393" i="19" s="1"/>
  <c r="J1393" i="19"/>
  <c r="K1393" i="19"/>
  <c r="L1393" i="19"/>
  <c r="M1393" i="19"/>
  <c r="N1393" i="19"/>
  <c r="P1393" i="19"/>
  <c r="Q1393" i="19"/>
  <c r="R1393" i="19"/>
  <c r="S1393" i="19"/>
  <c r="T1393" i="19"/>
  <c r="U1393" i="19"/>
  <c r="V1393" i="19"/>
  <c r="W1393" i="19"/>
  <c r="Y1393" i="19"/>
  <c r="AB1393" i="19"/>
  <c r="AD1393" i="19"/>
  <c r="AE1393" i="19"/>
  <c r="AG1393" i="19"/>
  <c r="AH1393" i="19"/>
  <c r="BC1393" i="19" s="1"/>
  <c r="AL1393" i="19"/>
  <c r="AM1393" i="19"/>
  <c r="AN1393" i="19"/>
  <c r="AO1393" i="19"/>
  <c r="AP1393" i="19"/>
  <c r="AR1393" i="19"/>
  <c r="AS1393" i="19"/>
  <c r="AT1393" i="19"/>
  <c r="AU1393" i="19"/>
  <c r="AV1393" i="19"/>
  <c r="AW1393" i="19"/>
  <c r="AX1393" i="19"/>
  <c r="AY1393" i="19"/>
  <c r="BA1393" i="19"/>
  <c r="BD1393" i="19"/>
  <c r="BF1393" i="19"/>
  <c r="BG1393" i="19"/>
  <c r="BI1393" i="19"/>
  <c r="F1394" i="19"/>
  <c r="AA1394" i="19" s="1"/>
  <c r="J1394" i="19"/>
  <c r="K1394" i="19"/>
  <c r="L1394" i="19"/>
  <c r="M1394" i="19"/>
  <c r="N1394" i="19"/>
  <c r="P1394" i="19"/>
  <c r="Q1394" i="19"/>
  <c r="R1394" i="19"/>
  <c r="S1394" i="19"/>
  <c r="T1394" i="19"/>
  <c r="U1394" i="19"/>
  <c r="V1394" i="19"/>
  <c r="W1394" i="19"/>
  <c r="Y1394" i="19"/>
  <c r="AB1394" i="19"/>
  <c r="AD1394" i="19"/>
  <c r="AE1394" i="19"/>
  <c r="AG1394" i="19"/>
  <c r="AH1394" i="19"/>
  <c r="AZ1394" i="19" s="1"/>
  <c r="AL1394" i="19"/>
  <c r="AM1394" i="19"/>
  <c r="AN1394" i="19"/>
  <c r="AO1394" i="19"/>
  <c r="AP1394" i="19"/>
  <c r="AR1394" i="19"/>
  <c r="AS1394" i="19"/>
  <c r="AT1394" i="19"/>
  <c r="AU1394" i="19"/>
  <c r="AV1394" i="19"/>
  <c r="AW1394" i="19"/>
  <c r="AX1394" i="19"/>
  <c r="AY1394" i="19"/>
  <c r="BA1394" i="19"/>
  <c r="BD1394" i="19"/>
  <c r="BF1394" i="19"/>
  <c r="BG1394" i="19"/>
  <c r="BI1394" i="19"/>
  <c r="F1395" i="19"/>
  <c r="AA1395" i="19" s="1"/>
  <c r="J1395" i="19"/>
  <c r="K1395" i="19"/>
  <c r="L1395" i="19"/>
  <c r="M1395" i="19"/>
  <c r="N1395" i="19"/>
  <c r="P1395" i="19"/>
  <c r="Q1395" i="19"/>
  <c r="R1395" i="19"/>
  <c r="S1395" i="19"/>
  <c r="T1395" i="19"/>
  <c r="U1395" i="19"/>
  <c r="V1395" i="19"/>
  <c r="W1395" i="19"/>
  <c r="Y1395" i="19"/>
  <c r="AB1395" i="19"/>
  <c r="AD1395" i="19"/>
  <c r="AE1395" i="19"/>
  <c r="AG1395" i="19"/>
  <c r="AH1395" i="19"/>
  <c r="AZ1395" i="19" s="1"/>
  <c r="AL1395" i="19"/>
  <c r="AM1395" i="19"/>
  <c r="AN1395" i="19"/>
  <c r="AO1395" i="19"/>
  <c r="AP1395" i="19"/>
  <c r="AR1395" i="19"/>
  <c r="AS1395" i="19"/>
  <c r="AT1395" i="19"/>
  <c r="AU1395" i="19"/>
  <c r="AV1395" i="19"/>
  <c r="AW1395" i="19"/>
  <c r="AX1395" i="19"/>
  <c r="AY1395" i="19"/>
  <c r="BA1395" i="19"/>
  <c r="BD1395" i="19"/>
  <c r="BF1395" i="19"/>
  <c r="BG1395" i="19"/>
  <c r="BI1395" i="19"/>
  <c r="F1396" i="19"/>
  <c r="X1396" i="19" s="1"/>
  <c r="J1396" i="19"/>
  <c r="K1396" i="19"/>
  <c r="L1396" i="19"/>
  <c r="M1396" i="19"/>
  <c r="N1396" i="19"/>
  <c r="P1396" i="19"/>
  <c r="Q1396" i="19"/>
  <c r="R1396" i="19"/>
  <c r="S1396" i="19"/>
  <c r="T1396" i="19"/>
  <c r="U1396" i="19"/>
  <c r="V1396" i="19"/>
  <c r="W1396" i="19"/>
  <c r="Y1396" i="19"/>
  <c r="AB1396" i="19"/>
  <c r="AD1396" i="19"/>
  <c r="AE1396" i="19"/>
  <c r="AG1396" i="19"/>
  <c r="AH1396" i="19"/>
  <c r="BC1396" i="19" s="1"/>
  <c r="AL1396" i="19"/>
  <c r="AM1396" i="19"/>
  <c r="AN1396" i="19"/>
  <c r="AO1396" i="19"/>
  <c r="AP1396" i="19"/>
  <c r="AR1396" i="19"/>
  <c r="AS1396" i="19"/>
  <c r="AT1396" i="19"/>
  <c r="AU1396" i="19"/>
  <c r="AV1396" i="19"/>
  <c r="AW1396" i="19"/>
  <c r="AX1396" i="19"/>
  <c r="AY1396" i="19"/>
  <c r="BA1396" i="19"/>
  <c r="BD1396" i="19"/>
  <c r="BF1396" i="19"/>
  <c r="BG1396" i="19"/>
  <c r="BI1396" i="19"/>
  <c r="F1397" i="19"/>
  <c r="AA1397" i="19" s="1"/>
  <c r="J1397" i="19"/>
  <c r="K1397" i="19"/>
  <c r="L1397" i="19"/>
  <c r="M1397" i="19"/>
  <c r="N1397" i="19"/>
  <c r="P1397" i="19"/>
  <c r="Q1397" i="19"/>
  <c r="R1397" i="19"/>
  <c r="S1397" i="19"/>
  <c r="T1397" i="19"/>
  <c r="U1397" i="19"/>
  <c r="V1397" i="19"/>
  <c r="W1397" i="19"/>
  <c r="Y1397" i="19"/>
  <c r="AB1397" i="19"/>
  <c r="AD1397" i="19"/>
  <c r="AE1397" i="19"/>
  <c r="AG1397" i="19"/>
  <c r="AH1397" i="19"/>
  <c r="AL1397" i="19"/>
  <c r="AM1397" i="19"/>
  <c r="AN1397" i="19"/>
  <c r="AO1397" i="19"/>
  <c r="AP1397" i="19"/>
  <c r="AR1397" i="19"/>
  <c r="AS1397" i="19"/>
  <c r="AT1397" i="19"/>
  <c r="AU1397" i="19"/>
  <c r="AV1397" i="19"/>
  <c r="AW1397" i="19"/>
  <c r="AX1397" i="19"/>
  <c r="AY1397" i="19"/>
  <c r="BA1397" i="19"/>
  <c r="BD1397" i="19"/>
  <c r="BF1397" i="19"/>
  <c r="BG1397" i="19"/>
  <c r="BI1397" i="19"/>
  <c r="F1398" i="19"/>
  <c r="J1398" i="19"/>
  <c r="K1398" i="19"/>
  <c r="L1398" i="19"/>
  <c r="M1398" i="19"/>
  <c r="N1398" i="19"/>
  <c r="P1398" i="19"/>
  <c r="Q1398" i="19"/>
  <c r="R1398" i="19"/>
  <c r="S1398" i="19"/>
  <c r="T1398" i="19"/>
  <c r="U1398" i="19"/>
  <c r="V1398" i="19"/>
  <c r="W1398" i="19"/>
  <c r="Y1398" i="19"/>
  <c r="AB1398" i="19"/>
  <c r="AD1398" i="19"/>
  <c r="AE1398" i="19"/>
  <c r="AG1398" i="19"/>
  <c r="AH1398" i="19"/>
  <c r="AZ1398" i="19" s="1"/>
  <c r="AL1398" i="19"/>
  <c r="AM1398" i="19"/>
  <c r="AN1398" i="19"/>
  <c r="AO1398" i="19"/>
  <c r="AP1398" i="19"/>
  <c r="AR1398" i="19"/>
  <c r="AS1398" i="19"/>
  <c r="AT1398" i="19"/>
  <c r="AU1398" i="19"/>
  <c r="AV1398" i="19"/>
  <c r="AW1398" i="19"/>
  <c r="AX1398" i="19"/>
  <c r="AY1398" i="19"/>
  <c r="BA1398" i="19"/>
  <c r="BD1398" i="19"/>
  <c r="BF1398" i="19"/>
  <c r="BG1398" i="19"/>
  <c r="BI1398" i="19"/>
  <c r="F1399" i="19"/>
  <c r="AA1399" i="19" s="1"/>
  <c r="J1399" i="19"/>
  <c r="K1399" i="19"/>
  <c r="L1399" i="19"/>
  <c r="M1399" i="19"/>
  <c r="N1399" i="19"/>
  <c r="P1399" i="19"/>
  <c r="Q1399" i="19"/>
  <c r="R1399" i="19"/>
  <c r="S1399" i="19"/>
  <c r="T1399" i="19"/>
  <c r="U1399" i="19"/>
  <c r="V1399" i="19"/>
  <c r="W1399" i="19"/>
  <c r="Y1399" i="19"/>
  <c r="AB1399" i="19"/>
  <c r="AD1399" i="19"/>
  <c r="AE1399" i="19"/>
  <c r="AG1399" i="19"/>
  <c r="AH1399" i="19"/>
  <c r="BC1399" i="19" s="1"/>
  <c r="AL1399" i="19"/>
  <c r="AM1399" i="19"/>
  <c r="AN1399" i="19"/>
  <c r="AO1399" i="19"/>
  <c r="AP1399" i="19"/>
  <c r="AR1399" i="19"/>
  <c r="AS1399" i="19"/>
  <c r="AT1399" i="19"/>
  <c r="AU1399" i="19"/>
  <c r="AV1399" i="19"/>
  <c r="AW1399" i="19"/>
  <c r="AX1399" i="19"/>
  <c r="AY1399" i="19"/>
  <c r="BA1399" i="19"/>
  <c r="BD1399" i="19"/>
  <c r="BF1399" i="19"/>
  <c r="BG1399" i="19"/>
  <c r="BI1399" i="19"/>
  <c r="F1400" i="19"/>
  <c r="AA1400" i="19" s="1"/>
  <c r="J1400" i="19"/>
  <c r="K1400" i="19"/>
  <c r="L1400" i="19"/>
  <c r="M1400" i="19"/>
  <c r="N1400" i="19"/>
  <c r="P1400" i="19"/>
  <c r="Q1400" i="19"/>
  <c r="R1400" i="19"/>
  <c r="S1400" i="19"/>
  <c r="T1400" i="19"/>
  <c r="U1400" i="19"/>
  <c r="V1400" i="19"/>
  <c r="W1400" i="19"/>
  <c r="Y1400" i="19"/>
  <c r="AB1400" i="19"/>
  <c r="AD1400" i="19"/>
  <c r="AE1400" i="19"/>
  <c r="AG1400" i="19"/>
  <c r="AH1400" i="19"/>
  <c r="BC1400" i="19" s="1"/>
  <c r="AL1400" i="19"/>
  <c r="AM1400" i="19"/>
  <c r="AN1400" i="19"/>
  <c r="AO1400" i="19"/>
  <c r="AP1400" i="19"/>
  <c r="AR1400" i="19"/>
  <c r="AS1400" i="19"/>
  <c r="AT1400" i="19"/>
  <c r="AU1400" i="19"/>
  <c r="AV1400" i="19"/>
  <c r="AW1400" i="19"/>
  <c r="AX1400" i="19"/>
  <c r="AY1400" i="19"/>
  <c r="BA1400" i="19"/>
  <c r="BD1400" i="19"/>
  <c r="BF1400" i="19"/>
  <c r="BG1400" i="19"/>
  <c r="BI1400" i="19"/>
  <c r="F1401" i="19"/>
  <c r="AA1401" i="19" s="1"/>
  <c r="J1401" i="19"/>
  <c r="K1401" i="19"/>
  <c r="L1401" i="19"/>
  <c r="M1401" i="19"/>
  <c r="N1401" i="19"/>
  <c r="P1401" i="19"/>
  <c r="Q1401" i="19"/>
  <c r="R1401" i="19"/>
  <c r="S1401" i="19"/>
  <c r="T1401" i="19"/>
  <c r="U1401" i="19"/>
  <c r="V1401" i="19"/>
  <c r="W1401" i="19"/>
  <c r="Y1401" i="19"/>
  <c r="AB1401" i="19"/>
  <c r="AD1401" i="19"/>
  <c r="AE1401" i="19"/>
  <c r="AG1401" i="19"/>
  <c r="AH1401" i="19"/>
  <c r="BC1401" i="19" s="1"/>
  <c r="AL1401" i="19"/>
  <c r="AM1401" i="19"/>
  <c r="AN1401" i="19"/>
  <c r="AO1401" i="19"/>
  <c r="AP1401" i="19"/>
  <c r="AR1401" i="19"/>
  <c r="AS1401" i="19"/>
  <c r="AT1401" i="19"/>
  <c r="AU1401" i="19"/>
  <c r="AV1401" i="19"/>
  <c r="AW1401" i="19"/>
  <c r="AX1401" i="19"/>
  <c r="AY1401" i="19"/>
  <c r="BA1401" i="19"/>
  <c r="BD1401" i="19"/>
  <c r="BF1401" i="19"/>
  <c r="BG1401" i="19"/>
  <c r="BI1401" i="19"/>
  <c r="F1402" i="19"/>
  <c r="AA1402" i="19" s="1"/>
  <c r="J1402" i="19"/>
  <c r="K1402" i="19"/>
  <c r="L1402" i="19"/>
  <c r="M1402" i="19"/>
  <c r="N1402" i="19"/>
  <c r="P1402" i="19"/>
  <c r="Q1402" i="19"/>
  <c r="R1402" i="19"/>
  <c r="S1402" i="19"/>
  <c r="T1402" i="19"/>
  <c r="U1402" i="19"/>
  <c r="V1402" i="19"/>
  <c r="W1402" i="19"/>
  <c r="Y1402" i="19"/>
  <c r="AB1402" i="19"/>
  <c r="AD1402" i="19"/>
  <c r="AE1402" i="19"/>
  <c r="AG1402" i="19"/>
  <c r="AH1402" i="19"/>
  <c r="BC1402" i="19" s="1"/>
  <c r="AL1402" i="19"/>
  <c r="AM1402" i="19"/>
  <c r="AN1402" i="19"/>
  <c r="AO1402" i="19"/>
  <c r="AP1402" i="19"/>
  <c r="AR1402" i="19"/>
  <c r="AS1402" i="19"/>
  <c r="AT1402" i="19"/>
  <c r="AU1402" i="19"/>
  <c r="AV1402" i="19"/>
  <c r="AW1402" i="19"/>
  <c r="AX1402" i="19"/>
  <c r="AY1402" i="19"/>
  <c r="BA1402" i="19"/>
  <c r="BD1402" i="19"/>
  <c r="BF1402" i="19"/>
  <c r="BG1402" i="19"/>
  <c r="BI1402" i="19"/>
  <c r="F1403" i="19"/>
  <c r="AA1403" i="19" s="1"/>
  <c r="J1403" i="19"/>
  <c r="K1403" i="19"/>
  <c r="L1403" i="19"/>
  <c r="M1403" i="19"/>
  <c r="N1403" i="19"/>
  <c r="P1403" i="19"/>
  <c r="Q1403" i="19"/>
  <c r="R1403" i="19"/>
  <c r="S1403" i="19"/>
  <c r="T1403" i="19"/>
  <c r="U1403" i="19"/>
  <c r="V1403" i="19"/>
  <c r="W1403" i="19"/>
  <c r="Y1403" i="19"/>
  <c r="AB1403" i="19"/>
  <c r="AD1403" i="19"/>
  <c r="AE1403" i="19"/>
  <c r="AG1403" i="19"/>
  <c r="AH1403" i="19"/>
  <c r="BC1403" i="19" s="1"/>
  <c r="AL1403" i="19"/>
  <c r="AM1403" i="19"/>
  <c r="AN1403" i="19"/>
  <c r="AO1403" i="19"/>
  <c r="AP1403" i="19"/>
  <c r="AR1403" i="19"/>
  <c r="AS1403" i="19"/>
  <c r="AT1403" i="19"/>
  <c r="AU1403" i="19"/>
  <c r="AV1403" i="19"/>
  <c r="AW1403" i="19"/>
  <c r="AX1403" i="19"/>
  <c r="AY1403" i="19"/>
  <c r="BA1403" i="19"/>
  <c r="BD1403" i="19"/>
  <c r="BF1403" i="19"/>
  <c r="BG1403" i="19"/>
  <c r="BI1403" i="19"/>
  <c r="F1404" i="19"/>
  <c r="J1404" i="19"/>
  <c r="K1404" i="19"/>
  <c r="L1404" i="19"/>
  <c r="M1404" i="19"/>
  <c r="N1404" i="19"/>
  <c r="P1404" i="19"/>
  <c r="Q1404" i="19"/>
  <c r="R1404" i="19"/>
  <c r="S1404" i="19"/>
  <c r="T1404" i="19"/>
  <c r="U1404" i="19"/>
  <c r="V1404" i="19"/>
  <c r="W1404" i="19"/>
  <c r="Y1404" i="19"/>
  <c r="AB1404" i="19"/>
  <c r="AD1404" i="19"/>
  <c r="AE1404" i="19"/>
  <c r="AG1404" i="19"/>
  <c r="AH1404" i="19"/>
  <c r="AZ1404" i="19" s="1"/>
  <c r="AL1404" i="19"/>
  <c r="AM1404" i="19"/>
  <c r="AN1404" i="19"/>
  <c r="AO1404" i="19"/>
  <c r="AP1404" i="19"/>
  <c r="AR1404" i="19"/>
  <c r="AS1404" i="19"/>
  <c r="AT1404" i="19"/>
  <c r="AU1404" i="19"/>
  <c r="AV1404" i="19"/>
  <c r="AW1404" i="19"/>
  <c r="AX1404" i="19"/>
  <c r="AY1404" i="19"/>
  <c r="BA1404" i="19"/>
  <c r="BD1404" i="19"/>
  <c r="BF1404" i="19"/>
  <c r="BG1404" i="19"/>
  <c r="BI1404" i="19"/>
  <c r="F1405" i="19"/>
  <c r="AA1405" i="19" s="1"/>
  <c r="J1405" i="19"/>
  <c r="K1405" i="19"/>
  <c r="L1405" i="19"/>
  <c r="M1405" i="19"/>
  <c r="N1405" i="19"/>
  <c r="P1405" i="19"/>
  <c r="Q1405" i="19"/>
  <c r="R1405" i="19"/>
  <c r="S1405" i="19"/>
  <c r="T1405" i="19"/>
  <c r="U1405" i="19"/>
  <c r="V1405" i="19"/>
  <c r="W1405" i="19"/>
  <c r="Y1405" i="19"/>
  <c r="AB1405" i="19"/>
  <c r="AD1405" i="19"/>
  <c r="AE1405" i="19"/>
  <c r="AG1405" i="19"/>
  <c r="AH1405" i="19"/>
  <c r="BC1405" i="19" s="1"/>
  <c r="AL1405" i="19"/>
  <c r="AM1405" i="19"/>
  <c r="AN1405" i="19"/>
  <c r="AO1405" i="19"/>
  <c r="AP1405" i="19"/>
  <c r="AR1405" i="19"/>
  <c r="AS1405" i="19"/>
  <c r="AT1405" i="19"/>
  <c r="AU1405" i="19"/>
  <c r="AV1405" i="19"/>
  <c r="AW1405" i="19"/>
  <c r="AX1405" i="19"/>
  <c r="AY1405" i="19"/>
  <c r="BA1405" i="19"/>
  <c r="BD1405" i="19"/>
  <c r="BF1405" i="19"/>
  <c r="BG1405" i="19"/>
  <c r="BI1405" i="19"/>
  <c r="F1406" i="19"/>
  <c r="J1406" i="19"/>
  <c r="K1406" i="19"/>
  <c r="L1406" i="19"/>
  <c r="M1406" i="19"/>
  <c r="N1406" i="19"/>
  <c r="P1406" i="19"/>
  <c r="Q1406" i="19"/>
  <c r="R1406" i="19"/>
  <c r="S1406" i="19"/>
  <c r="T1406" i="19"/>
  <c r="U1406" i="19"/>
  <c r="V1406" i="19"/>
  <c r="W1406" i="19"/>
  <c r="Y1406" i="19"/>
  <c r="AB1406" i="19"/>
  <c r="AD1406" i="19"/>
  <c r="AE1406" i="19"/>
  <c r="AG1406" i="19"/>
  <c r="AH1406" i="19"/>
  <c r="BC1406" i="19" s="1"/>
  <c r="AL1406" i="19"/>
  <c r="AM1406" i="19"/>
  <c r="AN1406" i="19"/>
  <c r="AO1406" i="19"/>
  <c r="AP1406" i="19"/>
  <c r="AR1406" i="19"/>
  <c r="AS1406" i="19"/>
  <c r="AT1406" i="19"/>
  <c r="AU1406" i="19"/>
  <c r="AV1406" i="19"/>
  <c r="AW1406" i="19"/>
  <c r="AX1406" i="19"/>
  <c r="AY1406" i="19"/>
  <c r="BA1406" i="19"/>
  <c r="BD1406" i="19"/>
  <c r="BF1406" i="19"/>
  <c r="BG1406" i="19"/>
  <c r="BI1406" i="19"/>
  <c r="F1407" i="19"/>
  <c r="AA1407" i="19" s="1"/>
  <c r="J1407" i="19"/>
  <c r="K1407" i="19"/>
  <c r="L1407" i="19"/>
  <c r="M1407" i="19"/>
  <c r="N1407" i="19"/>
  <c r="P1407" i="19"/>
  <c r="Q1407" i="19"/>
  <c r="R1407" i="19"/>
  <c r="S1407" i="19"/>
  <c r="T1407" i="19"/>
  <c r="U1407" i="19"/>
  <c r="V1407" i="19"/>
  <c r="W1407" i="19"/>
  <c r="Y1407" i="19"/>
  <c r="AB1407" i="19"/>
  <c r="AD1407" i="19"/>
  <c r="AE1407" i="19"/>
  <c r="AG1407" i="19"/>
  <c r="AH1407" i="19"/>
  <c r="BC1407" i="19" s="1"/>
  <c r="AL1407" i="19"/>
  <c r="AM1407" i="19"/>
  <c r="AN1407" i="19"/>
  <c r="AO1407" i="19"/>
  <c r="AP1407" i="19"/>
  <c r="AR1407" i="19"/>
  <c r="AS1407" i="19"/>
  <c r="AT1407" i="19"/>
  <c r="AU1407" i="19"/>
  <c r="AV1407" i="19"/>
  <c r="AW1407" i="19"/>
  <c r="AX1407" i="19"/>
  <c r="AY1407" i="19"/>
  <c r="BA1407" i="19"/>
  <c r="BD1407" i="19"/>
  <c r="BF1407" i="19"/>
  <c r="BG1407" i="19"/>
  <c r="BI1407" i="19"/>
  <c r="F1408" i="19"/>
  <c r="J1408" i="19"/>
  <c r="K1408" i="19"/>
  <c r="L1408" i="19"/>
  <c r="M1408" i="19"/>
  <c r="N1408" i="19"/>
  <c r="P1408" i="19"/>
  <c r="Q1408" i="19"/>
  <c r="R1408" i="19"/>
  <c r="S1408" i="19"/>
  <c r="T1408" i="19"/>
  <c r="U1408" i="19"/>
  <c r="V1408" i="19"/>
  <c r="W1408" i="19"/>
  <c r="Y1408" i="19"/>
  <c r="AB1408" i="19"/>
  <c r="AD1408" i="19"/>
  <c r="AE1408" i="19"/>
  <c r="AG1408" i="19"/>
  <c r="AH1408" i="19"/>
  <c r="AZ1408" i="19" s="1"/>
  <c r="AL1408" i="19"/>
  <c r="AM1408" i="19"/>
  <c r="AN1408" i="19"/>
  <c r="AO1408" i="19"/>
  <c r="AP1408" i="19"/>
  <c r="AR1408" i="19"/>
  <c r="AS1408" i="19"/>
  <c r="AT1408" i="19"/>
  <c r="AU1408" i="19"/>
  <c r="AV1408" i="19"/>
  <c r="AW1408" i="19"/>
  <c r="AX1408" i="19"/>
  <c r="AY1408" i="19"/>
  <c r="BA1408" i="19"/>
  <c r="BD1408" i="19"/>
  <c r="BF1408" i="19"/>
  <c r="BG1408" i="19"/>
  <c r="BI1408" i="19"/>
  <c r="F1409" i="19"/>
  <c r="AA1409" i="19" s="1"/>
  <c r="J1409" i="19"/>
  <c r="K1409" i="19"/>
  <c r="L1409" i="19"/>
  <c r="M1409" i="19"/>
  <c r="N1409" i="19"/>
  <c r="P1409" i="19"/>
  <c r="Q1409" i="19"/>
  <c r="R1409" i="19"/>
  <c r="S1409" i="19"/>
  <c r="T1409" i="19"/>
  <c r="U1409" i="19"/>
  <c r="V1409" i="19"/>
  <c r="W1409" i="19"/>
  <c r="Y1409" i="19"/>
  <c r="AB1409" i="19"/>
  <c r="AD1409" i="19"/>
  <c r="AE1409" i="19"/>
  <c r="AG1409" i="19"/>
  <c r="AH1409" i="19"/>
  <c r="AZ1409" i="19" s="1"/>
  <c r="AL1409" i="19"/>
  <c r="AM1409" i="19"/>
  <c r="AN1409" i="19"/>
  <c r="AO1409" i="19"/>
  <c r="AP1409" i="19"/>
  <c r="AR1409" i="19"/>
  <c r="AS1409" i="19"/>
  <c r="AT1409" i="19"/>
  <c r="AU1409" i="19"/>
  <c r="AV1409" i="19"/>
  <c r="AW1409" i="19"/>
  <c r="AX1409" i="19"/>
  <c r="AY1409" i="19"/>
  <c r="BA1409" i="19"/>
  <c r="BD1409" i="19"/>
  <c r="BF1409" i="19"/>
  <c r="BG1409" i="19"/>
  <c r="BI1409" i="19"/>
  <c r="F1410" i="19"/>
  <c r="AA1410" i="19" s="1"/>
  <c r="J1410" i="19"/>
  <c r="K1410" i="19"/>
  <c r="L1410" i="19"/>
  <c r="M1410" i="19"/>
  <c r="N1410" i="19"/>
  <c r="P1410" i="19"/>
  <c r="Q1410" i="19"/>
  <c r="R1410" i="19"/>
  <c r="S1410" i="19"/>
  <c r="T1410" i="19"/>
  <c r="U1410" i="19"/>
  <c r="V1410" i="19"/>
  <c r="W1410" i="19"/>
  <c r="Y1410" i="19"/>
  <c r="AB1410" i="19"/>
  <c r="AD1410" i="19"/>
  <c r="AE1410" i="19"/>
  <c r="AG1410" i="19"/>
  <c r="AH1410" i="19"/>
  <c r="BC1410" i="19" s="1"/>
  <c r="AL1410" i="19"/>
  <c r="AM1410" i="19"/>
  <c r="AN1410" i="19"/>
  <c r="AO1410" i="19"/>
  <c r="AP1410" i="19"/>
  <c r="AR1410" i="19"/>
  <c r="AS1410" i="19"/>
  <c r="AT1410" i="19"/>
  <c r="AU1410" i="19"/>
  <c r="AV1410" i="19"/>
  <c r="AW1410" i="19"/>
  <c r="AX1410" i="19"/>
  <c r="AY1410" i="19"/>
  <c r="BA1410" i="19"/>
  <c r="BD1410" i="19"/>
  <c r="BF1410" i="19"/>
  <c r="BG1410" i="19"/>
  <c r="BI1410" i="19"/>
  <c r="F1411" i="19"/>
  <c r="AA1411" i="19" s="1"/>
  <c r="J1411" i="19"/>
  <c r="K1411" i="19"/>
  <c r="L1411" i="19"/>
  <c r="M1411" i="19"/>
  <c r="N1411" i="19"/>
  <c r="P1411" i="19"/>
  <c r="Q1411" i="19"/>
  <c r="R1411" i="19"/>
  <c r="S1411" i="19"/>
  <c r="T1411" i="19"/>
  <c r="U1411" i="19"/>
  <c r="V1411" i="19"/>
  <c r="W1411" i="19"/>
  <c r="Y1411" i="19"/>
  <c r="AB1411" i="19"/>
  <c r="AD1411" i="19"/>
  <c r="AE1411" i="19"/>
  <c r="AG1411" i="19"/>
  <c r="AH1411" i="19"/>
  <c r="AZ1411" i="19" s="1"/>
  <c r="AL1411" i="19"/>
  <c r="AM1411" i="19"/>
  <c r="AN1411" i="19"/>
  <c r="AO1411" i="19"/>
  <c r="AP1411" i="19"/>
  <c r="AR1411" i="19"/>
  <c r="AS1411" i="19"/>
  <c r="AT1411" i="19"/>
  <c r="AU1411" i="19"/>
  <c r="AV1411" i="19"/>
  <c r="AW1411" i="19"/>
  <c r="AX1411" i="19"/>
  <c r="AY1411" i="19"/>
  <c r="BA1411" i="19"/>
  <c r="BD1411" i="19"/>
  <c r="BF1411" i="19"/>
  <c r="BG1411" i="19"/>
  <c r="BI1411" i="19"/>
  <c r="F1412" i="19"/>
  <c r="AA1412" i="19" s="1"/>
  <c r="J1412" i="19"/>
  <c r="K1412" i="19"/>
  <c r="L1412" i="19"/>
  <c r="M1412" i="19"/>
  <c r="N1412" i="19"/>
  <c r="P1412" i="19"/>
  <c r="Q1412" i="19"/>
  <c r="R1412" i="19"/>
  <c r="S1412" i="19"/>
  <c r="T1412" i="19"/>
  <c r="U1412" i="19"/>
  <c r="V1412" i="19"/>
  <c r="W1412" i="19"/>
  <c r="Y1412" i="19"/>
  <c r="AB1412" i="19"/>
  <c r="AD1412" i="19"/>
  <c r="AE1412" i="19"/>
  <c r="AG1412" i="19"/>
  <c r="AH1412" i="19"/>
  <c r="BC1412" i="19" s="1"/>
  <c r="AL1412" i="19"/>
  <c r="AM1412" i="19"/>
  <c r="AN1412" i="19"/>
  <c r="AO1412" i="19"/>
  <c r="AP1412" i="19"/>
  <c r="AR1412" i="19"/>
  <c r="AS1412" i="19"/>
  <c r="AT1412" i="19"/>
  <c r="AU1412" i="19"/>
  <c r="AV1412" i="19"/>
  <c r="AW1412" i="19"/>
  <c r="AX1412" i="19"/>
  <c r="AY1412" i="19"/>
  <c r="BA1412" i="19"/>
  <c r="BD1412" i="19"/>
  <c r="BF1412" i="19"/>
  <c r="BG1412" i="19"/>
  <c r="BI1412" i="19"/>
  <c r="F1413" i="19"/>
  <c r="AA1413" i="19" s="1"/>
  <c r="J1413" i="19"/>
  <c r="K1413" i="19"/>
  <c r="L1413" i="19"/>
  <c r="M1413" i="19"/>
  <c r="N1413" i="19"/>
  <c r="P1413" i="19"/>
  <c r="Q1413" i="19"/>
  <c r="R1413" i="19"/>
  <c r="S1413" i="19"/>
  <c r="T1413" i="19"/>
  <c r="U1413" i="19"/>
  <c r="V1413" i="19"/>
  <c r="W1413" i="19"/>
  <c r="Y1413" i="19"/>
  <c r="AB1413" i="19"/>
  <c r="AD1413" i="19"/>
  <c r="AE1413" i="19"/>
  <c r="AG1413" i="19"/>
  <c r="AH1413" i="19"/>
  <c r="BC1413" i="19" s="1"/>
  <c r="AL1413" i="19"/>
  <c r="AM1413" i="19"/>
  <c r="AN1413" i="19"/>
  <c r="AO1413" i="19"/>
  <c r="AP1413" i="19"/>
  <c r="AR1413" i="19"/>
  <c r="AS1413" i="19"/>
  <c r="AT1413" i="19"/>
  <c r="AU1413" i="19"/>
  <c r="AV1413" i="19"/>
  <c r="AW1413" i="19"/>
  <c r="AX1413" i="19"/>
  <c r="AY1413" i="19"/>
  <c r="BA1413" i="19"/>
  <c r="BD1413" i="19"/>
  <c r="BF1413" i="19"/>
  <c r="BG1413" i="19"/>
  <c r="BI1413" i="19"/>
  <c r="F1414" i="19"/>
  <c r="AA1414" i="19" s="1"/>
  <c r="J1414" i="19"/>
  <c r="K1414" i="19"/>
  <c r="L1414" i="19"/>
  <c r="M1414" i="19"/>
  <c r="N1414" i="19"/>
  <c r="P1414" i="19"/>
  <c r="Q1414" i="19"/>
  <c r="R1414" i="19"/>
  <c r="S1414" i="19"/>
  <c r="T1414" i="19"/>
  <c r="U1414" i="19"/>
  <c r="V1414" i="19"/>
  <c r="W1414" i="19"/>
  <c r="Y1414" i="19"/>
  <c r="AB1414" i="19"/>
  <c r="AD1414" i="19"/>
  <c r="AE1414" i="19"/>
  <c r="AG1414" i="19"/>
  <c r="AH1414" i="19"/>
  <c r="AZ1414" i="19" s="1"/>
  <c r="AL1414" i="19"/>
  <c r="AM1414" i="19"/>
  <c r="AN1414" i="19"/>
  <c r="AO1414" i="19"/>
  <c r="AP1414" i="19"/>
  <c r="AR1414" i="19"/>
  <c r="AS1414" i="19"/>
  <c r="AT1414" i="19"/>
  <c r="AU1414" i="19"/>
  <c r="AV1414" i="19"/>
  <c r="AW1414" i="19"/>
  <c r="AX1414" i="19"/>
  <c r="AY1414" i="19"/>
  <c r="BA1414" i="19"/>
  <c r="BD1414" i="19"/>
  <c r="BF1414" i="19"/>
  <c r="BG1414" i="19"/>
  <c r="BI1414" i="19"/>
  <c r="F1415" i="19"/>
  <c r="J1415" i="19"/>
  <c r="K1415" i="19"/>
  <c r="L1415" i="19"/>
  <c r="M1415" i="19"/>
  <c r="N1415" i="19"/>
  <c r="P1415" i="19"/>
  <c r="Q1415" i="19"/>
  <c r="R1415" i="19"/>
  <c r="S1415" i="19"/>
  <c r="T1415" i="19"/>
  <c r="U1415" i="19"/>
  <c r="V1415" i="19"/>
  <c r="W1415" i="19"/>
  <c r="Y1415" i="19"/>
  <c r="AB1415" i="19"/>
  <c r="AD1415" i="19"/>
  <c r="AE1415" i="19"/>
  <c r="AG1415" i="19"/>
  <c r="AH1415" i="19"/>
  <c r="BC1415" i="19" s="1"/>
  <c r="AL1415" i="19"/>
  <c r="AM1415" i="19"/>
  <c r="AN1415" i="19"/>
  <c r="AO1415" i="19"/>
  <c r="AP1415" i="19"/>
  <c r="AR1415" i="19"/>
  <c r="AS1415" i="19"/>
  <c r="AT1415" i="19"/>
  <c r="AU1415" i="19"/>
  <c r="AV1415" i="19"/>
  <c r="AW1415" i="19"/>
  <c r="AX1415" i="19"/>
  <c r="AY1415" i="19"/>
  <c r="BA1415" i="19"/>
  <c r="BD1415" i="19"/>
  <c r="BF1415" i="19"/>
  <c r="BG1415" i="19"/>
  <c r="BI1415" i="19"/>
  <c r="F1416" i="19"/>
  <c r="AA1416" i="19" s="1"/>
  <c r="J1416" i="19"/>
  <c r="K1416" i="19"/>
  <c r="L1416" i="19"/>
  <c r="M1416" i="19"/>
  <c r="N1416" i="19"/>
  <c r="P1416" i="19"/>
  <c r="Q1416" i="19"/>
  <c r="R1416" i="19"/>
  <c r="S1416" i="19"/>
  <c r="T1416" i="19"/>
  <c r="U1416" i="19"/>
  <c r="V1416" i="19"/>
  <c r="W1416" i="19"/>
  <c r="Y1416" i="19"/>
  <c r="AB1416" i="19"/>
  <c r="AD1416" i="19"/>
  <c r="AE1416" i="19"/>
  <c r="AG1416" i="19"/>
  <c r="AH1416" i="19"/>
  <c r="BC1416" i="19" s="1"/>
  <c r="AL1416" i="19"/>
  <c r="AM1416" i="19"/>
  <c r="AN1416" i="19"/>
  <c r="AO1416" i="19"/>
  <c r="AP1416" i="19"/>
  <c r="AR1416" i="19"/>
  <c r="AS1416" i="19"/>
  <c r="AT1416" i="19"/>
  <c r="AU1416" i="19"/>
  <c r="AV1416" i="19"/>
  <c r="AW1416" i="19"/>
  <c r="AX1416" i="19"/>
  <c r="AY1416" i="19"/>
  <c r="BA1416" i="19"/>
  <c r="BD1416" i="19"/>
  <c r="BF1416" i="19"/>
  <c r="BG1416" i="19"/>
  <c r="BI1416" i="19"/>
  <c r="F1417" i="19"/>
  <c r="AA1417" i="19" s="1"/>
  <c r="J1417" i="19"/>
  <c r="K1417" i="19"/>
  <c r="L1417" i="19"/>
  <c r="M1417" i="19"/>
  <c r="N1417" i="19"/>
  <c r="P1417" i="19"/>
  <c r="Q1417" i="19"/>
  <c r="R1417" i="19"/>
  <c r="S1417" i="19"/>
  <c r="T1417" i="19"/>
  <c r="U1417" i="19"/>
  <c r="V1417" i="19"/>
  <c r="W1417" i="19"/>
  <c r="Y1417" i="19"/>
  <c r="AB1417" i="19"/>
  <c r="AD1417" i="19"/>
  <c r="AE1417" i="19"/>
  <c r="AG1417" i="19"/>
  <c r="AH1417" i="19"/>
  <c r="BC1417" i="19" s="1"/>
  <c r="AL1417" i="19"/>
  <c r="AM1417" i="19"/>
  <c r="AN1417" i="19"/>
  <c r="AO1417" i="19"/>
  <c r="AP1417" i="19"/>
  <c r="AR1417" i="19"/>
  <c r="AS1417" i="19"/>
  <c r="AT1417" i="19"/>
  <c r="AU1417" i="19"/>
  <c r="AV1417" i="19"/>
  <c r="AW1417" i="19"/>
  <c r="AX1417" i="19"/>
  <c r="AY1417" i="19"/>
  <c r="BA1417" i="19"/>
  <c r="BD1417" i="19"/>
  <c r="BF1417" i="19"/>
  <c r="BG1417" i="19"/>
  <c r="BI1417" i="19"/>
  <c r="F1418" i="19"/>
  <c r="AA1418" i="19" s="1"/>
  <c r="J1418" i="19"/>
  <c r="K1418" i="19"/>
  <c r="L1418" i="19"/>
  <c r="M1418" i="19"/>
  <c r="N1418" i="19"/>
  <c r="P1418" i="19"/>
  <c r="Q1418" i="19"/>
  <c r="R1418" i="19"/>
  <c r="S1418" i="19"/>
  <c r="T1418" i="19"/>
  <c r="U1418" i="19"/>
  <c r="V1418" i="19"/>
  <c r="W1418" i="19"/>
  <c r="Y1418" i="19"/>
  <c r="AB1418" i="19"/>
  <c r="AD1418" i="19"/>
  <c r="AE1418" i="19"/>
  <c r="AG1418" i="19"/>
  <c r="AH1418" i="19"/>
  <c r="BC1418" i="19" s="1"/>
  <c r="AL1418" i="19"/>
  <c r="AM1418" i="19"/>
  <c r="AN1418" i="19"/>
  <c r="AO1418" i="19"/>
  <c r="AP1418" i="19"/>
  <c r="AR1418" i="19"/>
  <c r="AS1418" i="19"/>
  <c r="AT1418" i="19"/>
  <c r="AU1418" i="19"/>
  <c r="AV1418" i="19"/>
  <c r="AW1418" i="19"/>
  <c r="AX1418" i="19"/>
  <c r="AY1418" i="19"/>
  <c r="BA1418" i="19"/>
  <c r="BD1418" i="19"/>
  <c r="BF1418" i="19"/>
  <c r="BG1418" i="19"/>
  <c r="BI1418" i="19"/>
  <c r="F1419" i="19"/>
  <c r="J1419" i="19"/>
  <c r="K1419" i="19"/>
  <c r="L1419" i="19"/>
  <c r="M1419" i="19"/>
  <c r="N1419" i="19"/>
  <c r="P1419" i="19"/>
  <c r="Q1419" i="19"/>
  <c r="R1419" i="19"/>
  <c r="S1419" i="19"/>
  <c r="T1419" i="19"/>
  <c r="U1419" i="19"/>
  <c r="V1419" i="19"/>
  <c r="W1419" i="19"/>
  <c r="Y1419" i="19"/>
  <c r="AB1419" i="19"/>
  <c r="AD1419" i="19"/>
  <c r="AE1419" i="19"/>
  <c r="AG1419" i="19"/>
  <c r="AH1419" i="19"/>
  <c r="AZ1419" i="19" s="1"/>
  <c r="AL1419" i="19"/>
  <c r="AM1419" i="19"/>
  <c r="AN1419" i="19"/>
  <c r="AO1419" i="19"/>
  <c r="AP1419" i="19"/>
  <c r="AR1419" i="19"/>
  <c r="AS1419" i="19"/>
  <c r="AT1419" i="19"/>
  <c r="AU1419" i="19"/>
  <c r="AV1419" i="19"/>
  <c r="AW1419" i="19"/>
  <c r="AX1419" i="19"/>
  <c r="AY1419" i="19"/>
  <c r="BA1419" i="19"/>
  <c r="BD1419" i="19"/>
  <c r="BF1419" i="19"/>
  <c r="BG1419" i="19"/>
  <c r="BI1419" i="19"/>
  <c r="F1420" i="19"/>
  <c r="J1420" i="19"/>
  <c r="K1420" i="19"/>
  <c r="L1420" i="19"/>
  <c r="M1420" i="19"/>
  <c r="N1420" i="19"/>
  <c r="P1420" i="19"/>
  <c r="Q1420" i="19"/>
  <c r="R1420" i="19"/>
  <c r="S1420" i="19"/>
  <c r="T1420" i="19"/>
  <c r="U1420" i="19"/>
  <c r="V1420" i="19"/>
  <c r="W1420" i="19"/>
  <c r="Y1420" i="19"/>
  <c r="AB1420" i="19"/>
  <c r="AD1420" i="19"/>
  <c r="AE1420" i="19"/>
  <c r="AG1420" i="19"/>
  <c r="AH1420" i="19"/>
  <c r="AZ1420" i="19" s="1"/>
  <c r="AL1420" i="19"/>
  <c r="AM1420" i="19"/>
  <c r="AN1420" i="19"/>
  <c r="AO1420" i="19"/>
  <c r="AP1420" i="19"/>
  <c r="AR1420" i="19"/>
  <c r="AS1420" i="19"/>
  <c r="AT1420" i="19"/>
  <c r="AU1420" i="19"/>
  <c r="AV1420" i="19"/>
  <c r="AW1420" i="19"/>
  <c r="AX1420" i="19"/>
  <c r="AY1420" i="19"/>
  <c r="BA1420" i="19"/>
  <c r="BD1420" i="19"/>
  <c r="BF1420" i="19"/>
  <c r="BG1420" i="19"/>
  <c r="BI1420" i="19"/>
  <c r="F1421" i="19"/>
  <c r="J1421" i="19"/>
  <c r="K1421" i="19"/>
  <c r="L1421" i="19"/>
  <c r="M1421" i="19"/>
  <c r="N1421" i="19"/>
  <c r="P1421" i="19"/>
  <c r="Q1421" i="19"/>
  <c r="R1421" i="19"/>
  <c r="S1421" i="19"/>
  <c r="T1421" i="19"/>
  <c r="U1421" i="19"/>
  <c r="V1421" i="19"/>
  <c r="W1421" i="19"/>
  <c r="Y1421" i="19"/>
  <c r="AB1421" i="19"/>
  <c r="AD1421" i="19"/>
  <c r="AE1421" i="19"/>
  <c r="AG1421" i="19"/>
  <c r="AH1421" i="19"/>
  <c r="BC1421" i="19" s="1"/>
  <c r="AL1421" i="19"/>
  <c r="AM1421" i="19"/>
  <c r="AN1421" i="19"/>
  <c r="AO1421" i="19"/>
  <c r="AP1421" i="19"/>
  <c r="AR1421" i="19"/>
  <c r="AS1421" i="19"/>
  <c r="AT1421" i="19"/>
  <c r="AU1421" i="19"/>
  <c r="AV1421" i="19"/>
  <c r="AW1421" i="19"/>
  <c r="AX1421" i="19"/>
  <c r="AY1421" i="19"/>
  <c r="BA1421" i="19"/>
  <c r="BD1421" i="19"/>
  <c r="BF1421" i="19"/>
  <c r="BG1421" i="19"/>
  <c r="BI1421" i="19"/>
  <c r="F1422" i="19"/>
  <c r="AA1422" i="19" s="1"/>
  <c r="J1422" i="19"/>
  <c r="K1422" i="19"/>
  <c r="L1422" i="19"/>
  <c r="M1422" i="19"/>
  <c r="N1422" i="19"/>
  <c r="P1422" i="19"/>
  <c r="Q1422" i="19"/>
  <c r="R1422" i="19"/>
  <c r="S1422" i="19"/>
  <c r="T1422" i="19"/>
  <c r="U1422" i="19"/>
  <c r="V1422" i="19"/>
  <c r="W1422" i="19"/>
  <c r="Y1422" i="19"/>
  <c r="AB1422" i="19"/>
  <c r="AD1422" i="19"/>
  <c r="AE1422" i="19"/>
  <c r="AG1422" i="19"/>
  <c r="AH1422" i="19"/>
  <c r="AZ1422" i="19" s="1"/>
  <c r="AL1422" i="19"/>
  <c r="AM1422" i="19"/>
  <c r="AN1422" i="19"/>
  <c r="AO1422" i="19"/>
  <c r="AP1422" i="19"/>
  <c r="AR1422" i="19"/>
  <c r="AS1422" i="19"/>
  <c r="AT1422" i="19"/>
  <c r="AU1422" i="19"/>
  <c r="AV1422" i="19"/>
  <c r="AW1422" i="19"/>
  <c r="AX1422" i="19"/>
  <c r="AY1422" i="19"/>
  <c r="BA1422" i="19"/>
  <c r="BD1422" i="19"/>
  <c r="BF1422" i="19"/>
  <c r="BG1422" i="19"/>
  <c r="BI1422" i="19"/>
  <c r="F1423" i="19"/>
  <c r="X1423" i="19" s="1"/>
  <c r="J1423" i="19"/>
  <c r="K1423" i="19"/>
  <c r="L1423" i="19"/>
  <c r="M1423" i="19"/>
  <c r="N1423" i="19"/>
  <c r="P1423" i="19"/>
  <c r="Q1423" i="19"/>
  <c r="R1423" i="19"/>
  <c r="S1423" i="19"/>
  <c r="T1423" i="19"/>
  <c r="U1423" i="19"/>
  <c r="V1423" i="19"/>
  <c r="W1423" i="19"/>
  <c r="Y1423" i="19"/>
  <c r="AB1423" i="19"/>
  <c r="AD1423" i="19"/>
  <c r="AE1423" i="19"/>
  <c r="AG1423" i="19"/>
  <c r="AH1423" i="19"/>
  <c r="BC1423" i="19" s="1"/>
  <c r="AL1423" i="19"/>
  <c r="AM1423" i="19"/>
  <c r="AN1423" i="19"/>
  <c r="AO1423" i="19"/>
  <c r="AP1423" i="19"/>
  <c r="AR1423" i="19"/>
  <c r="AS1423" i="19"/>
  <c r="AT1423" i="19"/>
  <c r="AU1423" i="19"/>
  <c r="AV1423" i="19"/>
  <c r="AW1423" i="19"/>
  <c r="AX1423" i="19"/>
  <c r="AY1423" i="19"/>
  <c r="BA1423" i="19"/>
  <c r="BD1423" i="19"/>
  <c r="BF1423" i="19"/>
  <c r="BG1423" i="19"/>
  <c r="BI1423" i="19"/>
  <c r="F1424" i="19"/>
  <c r="AA1424" i="19" s="1"/>
  <c r="J1424" i="19"/>
  <c r="K1424" i="19"/>
  <c r="L1424" i="19"/>
  <c r="M1424" i="19"/>
  <c r="N1424" i="19"/>
  <c r="P1424" i="19"/>
  <c r="Q1424" i="19"/>
  <c r="R1424" i="19"/>
  <c r="S1424" i="19"/>
  <c r="T1424" i="19"/>
  <c r="U1424" i="19"/>
  <c r="V1424" i="19"/>
  <c r="W1424" i="19"/>
  <c r="Y1424" i="19"/>
  <c r="AB1424" i="19"/>
  <c r="AD1424" i="19"/>
  <c r="AE1424" i="19"/>
  <c r="AG1424" i="19"/>
  <c r="AH1424" i="19"/>
  <c r="AZ1424" i="19" s="1"/>
  <c r="AL1424" i="19"/>
  <c r="AM1424" i="19"/>
  <c r="AN1424" i="19"/>
  <c r="AO1424" i="19"/>
  <c r="AP1424" i="19"/>
  <c r="AR1424" i="19"/>
  <c r="AS1424" i="19"/>
  <c r="AT1424" i="19"/>
  <c r="AU1424" i="19"/>
  <c r="AV1424" i="19"/>
  <c r="AW1424" i="19"/>
  <c r="AX1424" i="19"/>
  <c r="AY1424" i="19"/>
  <c r="BA1424" i="19"/>
  <c r="BD1424" i="19"/>
  <c r="BF1424" i="19"/>
  <c r="BG1424" i="19"/>
  <c r="BI1424" i="19"/>
  <c r="F1425" i="19"/>
  <c r="AA1425" i="19" s="1"/>
  <c r="J1425" i="19"/>
  <c r="K1425" i="19"/>
  <c r="L1425" i="19"/>
  <c r="M1425" i="19"/>
  <c r="N1425" i="19"/>
  <c r="P1425" i="19"/>
  <c r="Q1425" i="19"/>
  <c r="R1425" i="19"/>
  <c r="S1425" i="19"/>
  <c r="T1425" i="19"/>
  <c r="U1425" i="19"/>
  <c r="V1425" i="19"/>
  <c r="W1425" i="19"/>
  <c r="Y1425" i="19"/>
  <c r="AB1425" i="19"/>
  <c r="AD1425" i="19"/>
  <c r="AE1425" i="19"/>
  <c r="AG1425" i="19"/>
  <c r="AH1425" i="19"/>
  <c r="BC1425" i="19" s="1"/>
  <c r="AL1425" i="19"/>
  <c r="AM1425" i="19"/>
  <c r="AN1425" i="19"/>
  <c r="AO1425" i="19"/>
  <c r="AP1425" i="19"/>
  <c r="AR1425" i="19"/>
  <c r="AS1425" i="19"/>
  <c r="AT1425" i="19"/>
  <c r="AU1425" i="19"/>
  <c r="AV1425" i="19"/>
  <c r="AW1425" i="19"/>
  <c r="AX1425" i="19"/>
  <c r="AY1425" i="19"/>
  <c r="BA1425" i="19"/>
  <c r="BD1425" i="19"/>
  <c r="BF1425" i="19"/>
  <c r="BG1425" i="19"/>
  <c r="BI1425" i="19"/>
  <c r="F1426" i="19"/>
  <c r="J1426" i="19"/>
  <c r="K1426" i="19"/>
  <c r="L1426" i="19"/>
  <c r="M1426" i="19"/>
  <c r="N1426" i="19"/>
  <c r="P1426" i="19"/>
  <c r="Q1426" i="19"/>
  <c r="R1426" i="19"/>
  <c r="S1426" i="19"/>
  <c r="T1426" i="19"/>
  <c r="U1426" i="19"/>
  <c r="V1426" i="19"/>
  <c r="W1426" i="19"/>
  <c r="Y1426" i="19"/>
  <c r="AB1426" i="19"/>
  <c r="AD1426" i="19"/>
  <c r="AE1426" i="19"/>
  <c r="AG1426" i="19"/>
  <c r="AH1426" i="19"/>
  <c r="AZ1426" i="19" s="1"/>
  <c r="AL1426" i="19"/>
  <c r="AM1426" i="19"/>
  <c r="AN1426" i="19"/>
  <c r="AO1426" i="19"/>
  <c r="AP1426" i="19"/>
  <c r="AR1426" i="19"/>
  <c r="AS1426" i="19"/>
  <c r="AT1426" i="19"/>
  <c r="AU1426" i="19"/>
  <c r="AV1426" i="19"/>
  <c r="AW1426" i="19"/>
  <c r="AX1426" i="19"/>
  <c r="AY1426" i="19"/>
  <c r="BA1426" i="19"/>
  <c r="BD1426" i="19"/>
  <c r="BF1426" i="19"/>
  <c r="BG1426" i="19"/>
  <c r="BI1426" i="19"/>
  <c r="F1427" i="19"/>
  <c r="AA1427" i="19" s="1"/>
  <c r="J1427" i="19"/>
  <c r="K1427" i="19"/>
  <c r="L1427" i="19"/>
  <c r="M1427" i="19"/>
  <c r="N1427" i="19"/>
  <c r="P1427" i="19"/>
  <c r="Q1427" i="19"/>
  <c r="R1427" i="19"/>
  <c r="S1427" i="19"/>
  <c r="T1427" i="19"/>
  <c r="U1427" i="19"/>
  <c r="V1427" i="19"/>
  <c r="W1427" i="19"/>
  <c r="Y1427" i="19"/>
  <c r="AB1427" i="19"/>
  <c r="AD1427" i="19"/>
  <c r="AE1427" i="19"/>
  <c r="AG1427" i="19"/>
  <c r="AH1427" i="19"/>
  <c r="BC1427" i="19" s="1"/>
  <c r="AL1427" i="19"/>
  <c r="AM1427" i="19"/>
  <c r="AN1427" i="19"/>
  <c r="AO1427" i="19"/>
  <c r="AP1427" i="19"/>
  <c r="AR1427" i="19"/>
  <c r="AS1427" i="19"/>
  <c r="AT1427" i="19"/>
  <c r="AU1427" i="19"/>
  <c r="AV1427" i="19"/>
  <c r="AW1427" i="19"/>
  <c r="AX1427" i="19"/>
  <c r="AY1427" i="19"/>
  <c r="BA1427" i="19"/>
  <c r="BD1427" i="19"/>
  <c r="BF1427" i="19"/>
  <c r="BG1427" i="19"/>
  <c r="BI1427" i="19"/>
  <c r="F1428" i="19"/>
  <c r="AA1428" i="19" s="1"/>
  <c r="J1428" i="19"/>
  <c r="K1428" i="19"/>
  <c r="L1428" i="19"/>
  <c r="M1428" i="19"/>
  <c r="N1428" i="19"/>
  <c r="P1428" i="19"/>
  <c r="Q1428" i="19"/>
  <c r="R1428" i="19"/>
  <c r="S1428" i="19"/>
  <c r="T1428" i="19"/>
  <c r="U1428" i="19"/>
  <c r="V1428" i="19"/>
  <c r="W1428" i="19"/>
  <c r="Y1428" i="19"/>
  <c r="AB1428" i="19"/>
  <c r="AD1428" i="19"/>
  <c r="AE1428" i="19"/>
  <c r="AG1428" i="19"/>
  <c r="AH1428" i="19"/>
  <c r="BC1428" i="19" s="1"/>
  <c r="AL1428" i="19"/>
  <c r="AM1428" i="19"/>
  <c r="AN1428" i="19"/>
  <c r="AO1428" i="19"/>
  <c r="AP1428" i="19"/>
  <c r="AR1428" i="19"/>
  <c r="AS1428" i="19"/>
  <c r="AT1428" i="19"/>
  <c r="AU1428" i="19"/>
  <c r="AV1428" i="19"/>
  <c r="AW1428" i="19"/>
  <c r="AX1428" i="19"/>
  <c r="AY1428" i="19"/>
  <c r="BA1428" i="19"/>
  <c r="BD1428" i="19"/>
  <c r="BF1428" i="19"/>
  <c r="BG1428" i="19"/>
  <c r="BI1428" i="19"/>
  <c r="F1429" i="19"/>
  <c r="AA1429" i="19" s="1"/>
  <c r="J1429" i="19"/>
  <c r="K1429" i="19"/>
  <c r="L1429" i="19"/>
  <c r="M1429" i="19"/>
  <c r="N1429" i="19"/>
  <c r="P1429" i="19"/>
  <c r="Q1429" i="19"/>
  <c r="R1429" i="19"/>
  <c r="S1429" i="19"/>
  <c r="T1429" i="19"/>
  <c r="U1429" i="19"/>
  <c r="V1429" i="19"/>
  <c r="W1429" i="19"/>
  <c r="Y1429" i="19"/>
  <c r="AB1429" i="19"/>
  <c r="AD1429" i="19"/>
  <c r="AE1429" i="19"/>
  <c r="AG1429" i="19"/>
  <c r="AH1429" i="19"/>
  <c r="BC1429" i="19" s="1"/>
  <c r="AL1429" i="19"/>
  <c r="AM1429" i="19"/>
  <c r="AN1429" i="19"/>
  <c r="AO1429" i="19"/>
  <c r="AP1429" i="19"/>
  <c r="AR1429" i="19"/>
  <c r="AS1429" i="19"/>
  <c r="AT1429" i="19"/>
  <c r="AU1429" i="19"/>
  <c r="AV1429" i="19"/>
  <c r="AW1429" i="19"/>
  <c r="AX1429" i="19"/>
  <c r="AY1429" i="19"/>
  <c r="BA1429" i="19"/>
  <c r="BD1429" i="19"/>
  <c r="BF1429" i="19"/>
  <c r="BG1429" i="19"/>
  <c r="BI1429" i="19"/>
  <c r="F1430" i="19"/>
  <c r="J1430" i="19"/>
  <c r="K1430" i="19"/>
  <c r="L1430" i="19"/>
  <c r="M1430" i="19"/>
  <c r="N1430" i="19"/>
  <c r="P1430" i="19"/>
  <c r="Q1430" i="19"/>
  <c r="R1430" i="19"/>
  <c r="S1430" i="19"/>
  <c r="T1430" i="19"/>
  <c r="U1430" i="19"/>
  <c r="V1430" i="19"/>
  <c r="W1430" i="19"/>
  <c r="Y1430" i="19"/>
  <c r="AB1430" i="19"/>
  <c r="AD1430" i="19"/>
  <c r="AE1430" i="19"/>
  <c r="AG1430" i="19"/>
  <c r="AH1430" i="19"/>
  <c r="BC1430" i="19" s="1"/>
  <c r="AL1430" i="19"/>
  <c r="AM1430" i="19"/>
  <c r="AN1430" i="19"/>
  <c r="AO1430" i="19"/>
  <c r="AP1430" i="19"/>
  <c r="AR1430" i="19"/>
  <c r="AS1430" i="19"/>
  <c r="AT1430" i="19"/>
  <c r="AU1430" i="19"/>
  <c r="AV1430" i="19"/>
  <c r="AW1430" i="19"/>
  <c r="AX1430" i="19"/>
  <c r="AY1430" i="19"/>
  <c r="BA1430" i="19"/>
  <c r="BD1430" i="19"/>
  <c r="BF1430" i="19"/>
  <c r="BG1430" i="19"/>
  <c r="BI1430" i="19"/>
  <c r="F1431" i="19"/>
  <c r="AA1431" i="19" s="1"/>
  <c r="J1431" i="19"/>
  <c r="K1431" i="19"/>
  <c r="L1431" i="19"/>
  <c r="M1431" i="19"/>
  <c r="N1431" i="19"/>
  <c r="P1431" i="19"/>
  <c r="Q1431" i="19"/>
  <c r="R1431" i="19"/>
  <c r="S1431" i="19"/>
  <c r="T1431" i="19"/>
  <c r="U1431" i="19"/>
  <c r="V1431" i="19"/>
  <c r="W1431" i="19"/>
  <c r="Y1431" i="19"/>
  <c r="AB1431" i="19"/>
  <c r="AD1431" i="19"/>
  <c r="AE1431" i="19"/>
  <c r="AG1431" i="19"/>
  <c r="AH1431" i="19"/>
  <c r="BC1431" i="19" s="1"/>
  <c r="AL1431" i="19"/>
  <c r="AM1431" i="19"/>
  <c r="AN1431" i="19"/>
  <c r="AO1431" i="19"/>
  <c r="AP1431" i="19"/>
  <c r="AR1431" i="19"/>
  <c r="AS1431" i="19"/>
  <c r="AT1431" i="19"/>
  <c r="AU1431" i="19"/>
  <c r="AV1431" i="19"/>
  <c r="AW1431" i="19"/>
  <c r="AX1431" i="19"/>
  <c r="AY1431" i="19"/>
  <c r="BA1431" i="19"/>
  <c r="BD1431" i="19"/>
  <c r="BF1431" i="19"/>
  <c r="BG1431" i="19"/>
  <c r="BI1431" i="19"/>
  <c r="F1432" i="19"/>
  <c r="J1432" i="19"/>
  <c r="K1432" i="19"/>
  <c r="L1432" i="19"/>
  <c r="M1432" i="19"/>
  <c r="N1432" i="19"/>
  <c r="P1432" i="19"/>
  <c r="Q1432" i="19"/>
  <c r="R1432" i="19"/>
  <c r="S1432" i="19"/>
  <c r="T1432" i="19"/>
  <c r="U1432" i="19"/>
  <c r="V1432" i="19"/>
  <c r="W1432" i="19"/>
  <c r="Y1432" i="19"/>
  <c r="AB1432" i="19"/>
  <c r="AD1432" i="19"/>
  <c r="AE1432" i="19"/>
  <c r="AG1432" i="19"/>
  <c r="AH1432" i="19"/>
  <c r="AL1432" i="19"/>
  <c r="AM1432" i="19"/>
  <c r="AN1432" i="19"/>
  <c r="AO1432" i="19"/>
  <c r="AP1432" i="19"/>
  <c r="AR1432" i="19"/>
  <c r="AS1432" i="19"/>
  <c r="AT1432" i="19"/>
  <c r="AU1432" i="19"/>
  <c r="AV1432" i="19"/>
  <c r="AW1432" i="19"/>
  <c r="AX1432" i="19"/>
  <c r="AY1432" i="19"/>
  <c r="BA1432" i="19"/>
  <c r="BD1432" i="19"/>
  <c r="BF1432" i="19"/>
  <c r="BG1432" i="19"/>
  <c r="BI1432" i="19"/>
  <c r="BL51" i="19"/>
  <c r="BM51" i="19"/>
  <c r="BN51" i="19"/>
  <c r="BL50" i="19"/>
  <c r="BM50" i="19"/>
  <c r="BN50" i="19"/>
  <c r="BL49" i="19"/>
  <c r="BM49" i="19"/>
  <c r="BN49" i="19"/>
  <c r="BL48" i="19"/>
  <c r="BM48" i="19"/>
  <c r="BN48" i="19"/>
  <c r="BL47" i="19"/>
  <c r="BM47" i="19"/>
  <c r="BN47" i="19"/>
  <c r="BL46" i="19"/>
  <c r="BM46" i="19"/>
  <c r="BN46" i="19"/>
  <c r="BL45" i="19"/>
  <c r="BM45" i="19"/>
  <c r="BN45" i="19"/>
  <c r="BL44" i="19"/>
  <c r="BM44" i="19"/>
  <c r="BN44" i="19"/>
  <c r="BL43" i="19"/>
  <c r="BM43" i="19"/>
  <c r="BN43" i="19"/>
  <c r="BL42" i="19"/>
  <c r="BM42" i="19"/>
  <c r="BN42" i="19"/>
  <c r="BL41" i="19"/>
  <c r="BM41" i="19"/>
  <c r="BN41" i="19"/>
  <c r="C45" i="21"/>
  <c r="D45" i="21"/>
  <c r="F45" i="21"/>
  <c r="I45" i="21"/>
  <c r="J45" i="21"/>
  <c r="M45" i="21"/>
  <c r="O45" i="21"/>
  <c r="P45" i="21"/>
  <c r="R45" i="21"/>
  <c r="U45" i="21"/>
  <c r="V45" i="21"/>
  <c r="C55" i="21"/>
  <c r="D55" i="21"/>
  <c r="F55" i="21"/>
  <c r="I55" i="21"/>
  <c r="J55" i="21"/>
  <c r="M55" i="21"/>
  <c r="O55" i="21"/>
  <c r="P55" i="21"/>
  <c r="R55" i="21"/>
  <c r="U55" i="21"/>
  <c r="V55" i="21"/>
  <c r="C73" i="21"/>
  <c r="D73" i="21"/>
  <c r="F73" i="21"/>
  <c r="I73" i="21"/>
  <c r="J73" i="21"/>
  <c r="M73" i="21"/>
  <c r="O73" i="21"/>
  <c r="P73" i="21"/>
  <c r="R73" i="21"/>
  <c r="U73" i="21"/>
  <c r="V73" i="21"/>
  <c r="C9" i="21"/>
  <c r="D9" i="21"/>
  <c r="F9" i="21"/>
  <c r="I9" i="21"/>
  <c r="J9" i="21"/>
  <c r="M9" i="21"/>
  <c r="O9" i="21"/>
  <c r="P9" i="21"/>
  <c r="R9" i="21"/>
  <c r="U9" i="21"/>
  <c r="V9" i="21"/>
  <c r="C111" i="21"/>
  <c r="D111" i="21"/>
  <c r="F111" i="21"/>
  <c r="I111" i="21"/>
  <c r="J111" i="21"/>
  <c r="M111" i="21"/>
  <c r="O111" i="21"/>
  <c r="P111" i="21"/>
  <c r="R111" i="21"/>
  <c r="U111" i="21"/>
  <c r="V111" i="21"/>
  <c r="C46" i="21"/>
  <c r="D46" i="21"/>
  <c r="F46" i="21"/>
  <c r="I46" i="21"/>
  <c r="J46" i="21"/>
  <c r="M46" i="21"/>
  <c r="O46" i="21"/>
  <c r="P46" i="21"/>
  <c r="R46" i="21"/>
  <c r="U46" i="21"/>
  <c r="V46" i="21"/>
  <c r="C166" i="21"/>
  <c r="D166" i="21"/>
  <c r="F166" i="21"/>
  <c r="I166" i="21"/>
  <c r="J166" i="21"/>
  <c r="M166" i="21"/>
  <c r="O166" i="21"/>
  <c r="P166" i="21"/>
  <c r="R166" i="21"/>
  <c r="U166" i="21"/>
  <c r="V166" i="21"/>
  <c r="C78" i="21"/>
  <c r="D78" i="21"/>
  <c r="F78" i="21"/>
  <c r="I78" i="21"/>
  <c r="J78" i="21"/>
  <c r="M78" i="21"/>
  <c r="O78" i="21"/>
  <c r="P78" i="21"/>
  <c r="R78" i="21"/>
  <c r="U78" i="21"/>
  <c r="V78" i="21"/>
  <c r="C32" i="21"/>
  <c r="D32" i="21"/>
  <c r="F32" i="21"/>
  <c r="I32" i="21"/>
  <c r="J32" i="21"/>
  <c r="M32" i="21"/>
  <c r="O32" i="21"/>
  <c r="P32" i="21"/>
  <c r="R32" i="21"/>
  <c r="U32" i="21"/>
  <c r="V32" i="21"/>
  <c r="C53" i="21"/>
  <c r="D53" i="21"/>
  <c r="F53" i="21"/>
  <c r="I53" i="21"/>
  <c r="J53" i="21"/>
  <c r="M53" i="21"/>
  <c r="O53" i="21"/>
  <c r="P53" i="21"/>
  <c r="R53" i="21"/>
  <c r="U53" i="21"/>
  <c r="V53" i="21"/>
  <c r="C134" i="21"/>
  <c r="D134" i="21"/>
  <c r="F134" i="21"/>
  <c r="I134" i="21"/>
  <c r="J134" i="21"/>
  <c r="M134" i="21"/>
  <c r="O134" i="21"/>
  <c r="P134" i="21"/>
  <c r="R134" i="21"/>
  <c r="U134" i="21"/>
  <c r="V134" i="21"/>
  <c r="C37" i="21"/>
  <c r="D37" i="21"/>
  <c r="F37" i="21"/>
  <c r="I37" i="21"/>
  <c r="J37" i="21"/>
  <c r="M37" i="21"/>
  <c r="O37" i="21"/>
  <c r="P37" i="21"/>
  <c r="R37" i="21"/>
  <c r="U37" i="21"/>
  <c r="V37" i="21"/>
  <c r="C19" i="21"/>
  <c r="D19" i="21"/>
  <c r="F19" i="21"/>
  <c r="I19" i="21"/>
  <c r="J19" i="21"/>
  <c r="M19" i="21"/>
  <c r="O19" i="21"/>
  <c r="P19" i="21"/>
  <c r="R19" i="21"/>
  <c r="U19" i="21"/>
  <c r="V19" i="21"/>
  <c r="C29" i="21"/>
  <c r="D29" i="21"/>
  <c r="F29" i="21"/>
  <c r="I29" i="21"/>
  <c r="J29" i="21"/>
  <c r="M29" i="21"/>
  <c r="O29" i="21"/>
  <c r="P29" i="21"/>
  <c r="R29" i="21"/>
  <c r="U29" i="21"/>
  <c r="V29" i="21"/>
  <c r="C40" i="21"/>
  <c r="D40" i="21"/>
  <c r="F40" i="21"/>
  <c r="I40" i="21"/>
  <c r="J40" i="21"/>
  <c r="M40" i="21"/>
  <c r="O40" i="21"/>
  <c r="P40" i="21"/>
  <c r="R40" i="21"/>
  <c r="U40" i="21"/>
  <c r="V40" i="21"/>
  <c r="C3" i="21"/>
  <c r="D3" i="21"/>
  <c r="F3" i="21"/>
  <c r="I3" i="21"/>
  <c r="J3" i="21"/>
  <c r="M3" i="21"/>
  <c r="O3" i="21"/>
  <c r="P3" i="21"/>
  <c r="R3" i="21"/>
  <c r="U3" i="21"/>
  <c r="V3" i="21"/>
  <c r="C127" i="21"/>
  <c r="D127" i="21"/>
  <c r="F127" i="21"/>
  <c r="I127" i="21"/>
  <c r="J127" i="21"/>
  <c r="M127" i="21"/>
  <c r="O127" i="21"/>
  <c r="P127" i="21"/>
  <c r="R127" i="21"/>
  <c r="U127" i="21"/>
  <c r="V127" i="21"/>
  <c r="C159" i="21"/>
  <c r="D159" i="21"/>
  <c r="F159" i="21"/>
  <c r="I159" i="21"/>
  <c r="J159" i="21"/>
  <c r="M159" i="21"/>
  <c r="O159" i="21"/>
  <c r="P159" i="21"/>
  <c r="R159" i="21"/>
  <c r="U159" i="21"/>
  <c r="V159" i="21"/>
  <c r="C147" i="21"/>
  <c r="D147" i="21"/>
  <c r="F147" i="21"/>
  <c r="I147" i="21"/>
  <c r="J147" i="21"/>
  <c r="M147" i="21"/>
  <c r="O147" i="21"/>
  <c r="P147" i="21"/>
  <c r="R147" i="21"/>
  <c r="U147" i="21"/>
  <c r="V147" i="21"/>
  <c r="C110" i="21"/>
  <c r="D110" i="21"/>
  <c r="F110" i="21"/>
  <c r="I110" i="21"/>
  <c r="J110" i="21"/>
  <c r="M110" i="21"/>
  <c r="O110" i="21"/>
  <c r="P110" i="21"/>
  <c r="R110" i="21"/>
  <c r="U110" i="21"/>
  <c r="V110" i="21"/>
  <c r="C142" i="21"/>
  <c r="D142" i="21"/>
  <c r="F142" i="21"/>
  <c r="I142" i="21"/>
  <c r="J142" i="21"/>
  <c r="M142" i="21"/>
  <c r="O142" i="21"/>
  <c r="P142" i="21"/>
  <c r="R142" i="21"/>
  <c r="U142" i="21"/>
  <c r="V142" i="21"/>
  <c r="C63" i="21"/>
  <c r="D63" i="21"/>
  <c r="F63" i="21"/>
  <c r="I63" i="21"/>
  <c r="J63" i="21"/>
  <c r="M63" i="21"/>
  <c r="O63" i="21"/>
  <c r="P63" i="21"/>
  <c r="R63" i="21"/>
  <c r="U63" i="21"/>
  <c r="V63" i="21"/>
  <c r="C66" i="21"/>
  <c r="D66" i="21"/>
  <c r="F66" i="21"/>
  <c r="I66" i="21"/>
  <c r="J66" i="21"/>
  <c r="M66" i="21"/>
  <c r="O66" i="21"/>
  <c r="P66" i="21"/>
  <c r="R66" i="21"/>
  <c r="U66" i="21"/>
  <c r="V66" i="21"/>
  <c r="C90" i="21"/>
  <c r="D90" i="21"/>
  <c r="F90" i="21"/>
  <c r="I90" i="21"/>
  <c r="J90" i="21"/>
  <c r="M90" i="21"/>
  <c r="O90" i="21"/>
  <c r="P90" i="21"/>
  <c r="R90" i="21"/>
  <c r="U90" i="21"/>
  <c r="V90" i="21"/>
  <c r="C149" i="21"/>
  <c r="D149" i="21"/>
  <c r="F149" i="21"/>
  <c r="I149" i="21"/>
  <c r="J149" i="21"/>
  <c r="M149" i="21"/>
  <c r="O149" i="21"/>
  <c r="P149" i="21"/>
  <c r="R149" i="21"/>
  <c r="U149" i="21"/>
  <c r="V149" i="21"/>
  <c r="C26" i="21"/>
  <c r="D26" i="21"/>
  <c r="F26" i="21"/>
  <c r="I26" i="21"/>
  <c r="J26" i="21"/>
  <c r="M26" i="21"/>
  <c r="O26" i="21"/>
  <c r="P26" i="21"/>
  <c r="R26" i="21"/>
  <c r="U26" i="21"/>
  <c r="V26" i="21"/>
  <c r="C64" i="21"/>
  <c r="D64" i="21"/>
  <c r="F64" i="21"/>
  <c r="I64" i="21"/>
  <c r="J64" i="21"/>
  <c r="M64" i="21"/>
  <c r="O64" i="21"/>
  <c r="P64" i="21"/>
  <c r="R64" i="21"/>
  <c r="U64" i="21"/>
  <c r="V64" i="21"/>
  <c r="C47" i="21"/>
  <c r="D47" i="21"/>
  <c r="F47" i="21"/>
  <c r="I47" i="21"/>
  <c r="J47" i="21"/>
  <c r="M47" i="21"/>
  <c r="O47" i="21"/>
  <c r="P47" i="21"/>
  <c r="R47" i="21"/>
  <c r="U47" i="21"/>
  <c r="V47" i="21"/>
  <c r="C121" i="21"/>
  <c r="D121" i="21"/>
  <c r="F121" i="21"/>
  <c r="I121" i="21"/>
  <c r="J121" i="21"/>
  <c r="M121" i="21"/>
  <c r="O121" i="21"/>
  <c r="P121" i="21"/>
  <c r="R121" i="21"/>
  <c r="U121" i="21"/>
  <c r="V121" i="21"/>
  <c r="C109" i="21"/>
  <c r="D109" i="21"/>
  <c r="F109" i="21"/>
  <c r="I109" i="21"/>
  <c r="J109" i="21"/>
  <c r="M109" i="21"/>
  <c r="O109" i="21"/>
  <c r="P109" i="21"/>
  <c r="R109" i="21"/>
  <c r="U109" i="21"/>
  <c r="V109" i="21"/>
  <c r="C42" i="21"/>
  <c r="D42" i="21"/>
  <c r="F42" i="21"/>
  <c r="I42" i="21"/>
  <c r="J42" i="21"/>
  <c r="M42" i="21"/>
  <c r="O42" i="21"/>
  <c r="P42" i="21"/>
  <c r="R42" i="21"/>
  <c r="U42" i="21"/>
  <c r="V42" i="21"/>
  <c r="C124" i="21"/>
  <c r="D124" i="21"/>
  <c r="F124" i="21"/>
  <c r="I124" i="21"/>
  <c r="J124" i="21"/>
  <c r="M124" i="21"/>
  <c r="O124" i="21"/>
  <c r="P124" i="21"/>
  <c r="R124" i="21"/>
  <c r="U124" i="21"/>
  <c r="V124" i="21"/>
  <c r="C93" i="21"/>
  <c r="D93" i="21"/>
  <c r="F93" i="21"/>
  <c r="I93" i="21"/>
  <c r="J93" i="21"/>
  <c r="M93" i="21"/>
  <c r="O93" i="21"/>
  <c r="P93" i="21"/>
  <c r="R93" i="21"/>
  <c r="U93" i="21"/>
  <c r="V93" i="21"/>
  <c r="C14" i="21"/>
  <c r="D14" i="21"/>
  <c r="F14" i="21"/>
  <c r="I14" i="21"/>
  <c r="J14" i="21"/>
  <c r="M14" i="21"/>
  <c r="O14" i="21"/>
  <c r="P14" i="21"/>
  <c r="R14" i="21"/>
  <c r="U14" i="21"/>
  <c r="V14" i="21"/>
  <c r="C171" i="21"/>
  <c r="D171" i="21"/>
  <c r="F171" i="21"/>
  <c r="I171" i="21"/>
  <c r="J171" i="21"/>
  <c r="M171" i="21"/>
  <c r="O171" i="21"/>
  <c r="P171" i="21"/>
  <c r="R171" i="21"/>
  <c r="U171" i="21"/>
  <c r="V171" i="21"/>
  <c r="C86" i="21"/>
  <c r="D86" i="21"/>
  <c r="F86" i="21"/>
  <c r="I86" i="21"/>
  <c r="J86" i="21"/>
  <c r="M86" i="21"/>
  <c r="O86" i="21"/>
  <c r="P86" i="21"/>
  <c r="R86" i="21"/>
  <c r="U86" i="21"/>
  <c r="V86" i="21"/>
  <c r="C65" i="21"/>
  <c r="D65" i="21"/>
  <c r="F65" i="21"/>
  <c r="I65" i="21"/>
  <c r="J65" i="21"/>
  <c r="M65" i="21"/>
  <c r="O65" i="21"/>
  <c r="P65" i="21"/>
  <c r="R65" i="21"/>
  <c r="U65" i="21"/>
  <c r="V65" i="21"/>
  <c r="C164" i="21"/>
  <c r="D164" i="21"/>
  <c r="F164" i="21"/>
  <c r="I164" i="21"/>
  <c r="J164" i="21"/>
  <c r="M164" i="21"/>
  <c r="O164" i="21"/>
  <c r="P164" i="21"/>
  <c r="R164" i="21"/>
  <c r="U164" i="21"/>
  <c r="V164" i="21"/>
  <c r="C160" i="21"/>
  <c r="D160" i="21"/>
  <c r="F160" i="21"/>
  <c r="I160" i="21"/>
  <c r="J160" i="21"/>
  <c r="M160" i="21"/>
  <c r="O160" i="21"/>
  <c r="P160" i="21"/>
  <c r="R160" i="21"/>
  <c r="U160" i="21"/>
  <c r="V160" i="21"/>
  <c r="C7" i="21"/>
  <c r="D7" i="21"/>
  <c r="F7" i="21"/>
  <c r="I7" i="21"/>
  <c r="J7" i="21"/>
  <c r="M7" i="21"/>
  <c r="O7" i="21"/>
  <c r="P7" i="21"/>
  <c r="R7" i="21"/>
  <c r="U7" i="21"/>
  <c r="V7" i="21"/>
  <c r="C117" i="21"/>
  <c r="D117" i="21"/>
  <c r="F117" i="21"/>
  <c r="I117" i="21"/>
  <c r="J117" i="21"/>
  <c r="M117" i="21"/>
  <c r="O117" i="21"/>
  <c r="P117" i="21"/>
  <c r="R117" i="21"/>
  <c r="U117" i="21"/>
  <c r="V117" i="21"/>
  <c r="C115" i="21"/>
  <c r="D115" i="21"/>
  <c r="F115" i="21"/>
  <c r="I115" i="21"/>
  <c r="J115" i="21"/>
  <c r="M115" i="21"/>
  <c r="O115" i="21"/>
  <c r="P115" i="21"/>
  <c r="R115" i="21"/>
  <c r="U115" i="21"/>
  <c r="V115" i="21"/>
  <c r="C97" i="21"/>
  <c r="D97" i="21"/>
  <c r="F97" i="21"/>
  <c r="I97" i="21"/>
  <c r="J97" i="21"/>
  <c r="M97" i="21"/>
  <c r="O97" i="21"/>
  <c r="P97" i="21"/>
  <c r="R97" i="21"/>
  <c r="U97" i="21"/>
  <c r="V97" i="21"/>
  <c r="C98" i="21"/>
  <c r="D98" i="21"/>
  <c r="F98" i="21"/>
  <c r="I98" i="21"/>
  <c r="J98" i="21"/>
  <c r="M98" i="21"/>
  <c r="O98" i="21"/>
  <c r="P98" i="21"/>
  <c r="R98" i="21"/>
  <c r="U98" i="21"/>
  <c r="V98" i="21"/>
  <c r="C39" i="21"/>
  <c r="D39" i="21"/>
  <c r="F39" i="21"/>
  <c r="I39" i="21"/>
  <c r="J39" i="21"/>
  <c r="M39" i="21"/>
  <c r="O39" i="21"/>
  <c r="P39" i="21"/>
  <c r="R39" i="21"/>
  <c r="U39" i="21"/>
  <c r="V39" i="21"/>
  <c r="C81" i="21"/>
  <c r="D81" i="21"/>
  <c r="F81" i="21"/>
  <c r="I81" i="21"/>
  <c r="J81" i="21"/>
  <c r="M81" i="21"/>
  <c r="O81" i="21"/>
  <c r="P81" i="21"/>
  <c r="R81" i="21"/>
  <c r="U81" i="21"/>
  <c r="V81" i="21"/>
  <c r="C125" i="21"/>
  <c r="D125" i="21"/>
  <c r="F125" i="21"/>
  <c r="I125" i="21"/>
  <c r="J125" i="21"/>
  <c r="M125" i="21"/>
  <c r="O125" i="21"/>
  <c r="P125" i="21"/>
  <c r="R125" i="21"/>
  <c r="U125" i="21"/>
  <c r="V125" i="21"/>
  <c r="C91" i="21"/>
  <c r="D91" i="21"/>
  <c r="F91" i="21"/>
  <c r="I91" i="21"/>
  <c r="J91" i="21"/>
  <c r="M91" i="21"/>
  <c r="O91" i="21"/>
  <c r="P91" i="21"/>
  <c r="R91" i="21"/>
  <c r="U91" i="21"/>
  <c r="V91" i="21"/>
  <c r="C28" i="21"/>
  <c r="D28" i="21"/>
  <c r="F28" i="21"/>
  <c r="I28" i="21"/>
  <c r="J28" i="21"/>
  <c r="M28" i="21"/>
  <c r="O28" i="21"/>
  <c r="P28" i="21"/>
  <c r="R28" i="21"/>
  <c r="U28" i="21"/>
  <c r="V28" i="21"/>
  <c r="C6" i="21"/>
  <c r="D6" i="21"/>
  <c r="F6" i="21"/>
  <c r="I6" i="21"/>
  <c r="J6" i="21"/>
  <c r="M6" i="21"/>
  <c r="O6" i="21"/>
  <c r="P6" i="21"/>
  <c r="R6" i="21"/>
  <c r="U6" i="21"/>
  <c r="V6" i="21"/>
  <c r="C18" i="21"/>
  <c r="D18" i="21"/>
  <c r="F18" i="21"/>
  <c r="I18" i="21"/>
  <c r="J18" i="21"/>
  <c r="M18" i="21"/>
  <c r="O18" i="21"/>
  <c r="P18" i="21"/>
  <c r="R18" i="21"/>
  <c r="U18" i="21"/>
  <c r="V18" i="21"/>
  <c r="C141" i="21"/>
  <c r="D141" i="21"/>
  <c r="F141" i="21"/>
  <c r="I141" i="21"/>
  <c r="J141" i="21"/>
  <c r="M141" i="21"/>
  <c r="O141" i="21"/>
  <c r="P141" i="21"/>
  <c r="R141" i="21"/>
  <c r="U141" i="21"/>
  <c r="V141" i="21"/>
  <c r="C17" i="21"/>
  <c r="D17" i="21"/>
  <c r="F17" i="21"/>
  <c r="I17" i="21"/>
  <c r="J17" i="21"/>
  <c r="M17" i="21"/>
  <c r="O17" i="21"/>
  <c r="P17" i="21"/>
  <c r="R17" i="21"/>
  <c r="U17" i="21"/>
  <c r="V17" i="21"/>
  <c r="C24" i="21"/>
  <c r="D24" i="21"/>
  <c r="F24" i="21"/>
  <c r="I24" i="21"/>
  <c r="J24" i="21"/>
  <c r="M24" i="21"/>
  <c r="O24" i="21"/>
  <c r="P24" i="21"/>
  <c r="R24" i="21"/>
  <c r="U24" i="21"/>
  <c r="V24" i="21"/>
  <c r="C143" i="21"/>
  <c r="D143" i="21"/>
  <c r="F143" i="21"/>
  <c r="I143" i="21"/>
  <c r="J143" i="21"/>
  <c r="M143" i="21"/>
  <c r="O143" i="21"/>
  <c r="P143" i="21"/>
  <c r="R143" i="21"/>
  <c r="U143" i="21"/>
  <c r="V143" i="21"/>
  <c r="C5" i="21"/>
  <c r="D5" i="21"/>
  <c r="F5" i="21"/>
  <c r="I5" i="21"/>
  <c r="J5" i="21"/>
  <c r="M5" i="21"/>
  <c r="O5" i="21"/>
  <c r="P5" i="21"/>
  <c r="R5" i="21"/>
  <c r="U5" i="21"/>
  <c r="V5" i="21"/>
  <c r="C21" i="21"/>
  <c r="D21" i="21"/>
  <c r="F21" i="21"/>
  <c r="I21" i="21"/>
  <c r="J21" i="21"/>
  <c r="M21" i="21"/>
  <c r="O21" i="21"/>
  <c r="P21" i="21"/>
  <c r="R21" i="21"/>
  <c r="U21" i="21"/>
  <c r="V21" i="21"/>
  <c r="C57" i="21"/>
  <c r="D57" i="21"/>
  <c r="F57" i="21"/>
  <c r="I57" i="21"/>
  <c r="J57" i="21"/>
  <c r="M57" i="21"/>
  <c r="O57" i="21"/>
  <c r="P57" i="21"/>
  <c r="R57" i="21"/>
  <c r="U57" i="21"/>
  <c r="V57" i="21"/>
  <c r="C106" i="21"/>
  <c r="D106" i="21"/>
  <c r="F106" i="21"/>
  <c r="I106" i="21"/>
  <c r="J106" i="21"/>
  <c r="M106" i="21"/>
  <c r="O106" i="21"/>
  <c r="P106" i="21"/>
  <c r="R106" i="21"/>
  <c r="U106" i="21"/>
  <c r="V106" i="21"/>
  <c r="C12" i="21"/>
  <c r="D12" i="21"/>
  <c r="F12" i="21"/>
  <c r="I12" i="21"/>
  <c r="J12" i="21"/>
  <c r="M12" i="21"/>
  <c r="O12" i="21"/>
  <c r="P12" i="21"/>
  <c r="R12" i="21"/>
  <c r="U12" i="21"/>
  <c r="V12" i="21"/>
  <c r="C135" i="21"/>
  <c r="D135" i="21"/>
  <c r="F135" i="21"/>
  <c r="I135" i="21"/>
  <c r="J135" i="21"/>
  <c r="M135" i="21"/>
  <c r="O135" i="21"/>
  <c r="P135" i="21"/>
  <c r="R135" i="21"/>
  <c r="U135" i="21"/>
  <c r="V135" i="21"/>
  <c r="C15" i="21"/>
  <c r="D15" i="21"/>
  <c r="F15" i="21"/>
  <c r="I15" i="21"/>
  <c r="J15" i="21"/>
  <c r="M15" i="21"/>
  <c r="O15" i="21"/>
  <c r="P15" i="21"/>
  <c r="R15" i="21"/>
  <c r="U15" i="21"/>
  <c r="V15" i="21"/>
  <c r="C120" i="21"/>
  <c r="D120" i="21"/>
  <c r="F120" i="21"/>
  <c r="I120" i="21"/>
  <c r="J120" i="21"/>
  <c r="M120" i="21"/>
  <c r="O120" i="21"/>
  <c r="P120" i="21"/>
  <c r="R120" i="21"/>
  <c r="U120" i="21"/>
  <c r="V120" i="21"/>
  <c r="C152" i="21"/>
  <c r="D152" i="21"/>
  <c r="F152" i="21"/>
  <c r="I152" i="21"/>
  <c r="J152" i="21"/>
  <c r="M152" i="21"/>
  <c r="O152" i="21"/>
  <c r="P152" i="21"/>
  <c r="R152" i="21"/>
  <c r="U152" i="21"/>
  <c r="V152" i="21"/>
  <c r="C153" i="21"/>
  <c r="D153" i="21"/>
  <c r="F153" i="21"/>
  <c r="I153" i="21"/>
  <c r="J153" i="21"/>
  <c r="M153" i="21"/>
  <c r="O153" i="21"/>
  <c r="P153" i="21"/>
  <c r="R153" i="21"/>
  <c r="U153" i="21"/>
  <c r="V153" i="21"/>
  <c r="C33" i="21"/>
  <c r="D33" i="21"/>
  <c r="F33" i="21"/>
  <c r="I33" i="21"/>
  <c r="J33" i="21"/>
  <c r="M33" i="21"/>
  <c r="O33" i="21"/>
  <c r="P33" i="21"/>
  <c r="R33" i="21"/>
  <c r="U33" i="21"/>
  <c r="V33" i="21"/>
  <c r="C156" i="21"/>
  <c r="D156" i="21"/>
  <c r="F156" i="21"/>
  <c r="I156" i="21"/>
  <c r="J156" i="21"/>
  <c r="M156" i="21"/>
  <c r="O156" i="21"/>
  <c r="P156" i="21"/>
  <c r="R156" i="21"/>
  <c r="U156" i="21"/>
  <c r="V156" i="21"/>
  <c r="C155" i="21"/>
  <c r="D155" i="21"/>
  <c r="F155" i="21"/>
  <c r="I155" i="21"/>
  <c r="J155" i="21"/>
  <c r="M155" i="21"/>
  <c r="O155" i="21"/>
  <c r="P155" i="21"/>
  <c r="R155" i="21"/>
  <c r="U155" i="21"/>
  <c r="V155" i="21"/>
  <c r="C8" i="21"/>
  <c r="D8" i="21"/>
  <c r="F8" i="21"/>
  <c r="I8" i="21"/>
  <c r="J8" i="21"/>
  <c r="M8" i="21"/>
  <c r="O8" i="21"/>
  <c r="P8" i="21"/>
  <c r="R8" i="21"/>
  <c r="U8" i="21"/>
  <c r="V8" i="21"/>
  <c r="C10" i="21"/>
  <c r="D10" i="21"/>
  <c r="F10" i="21"/>
  <c r="I10" i="21"/>
  <c r="J10" i="21"/>
  <c r="M10" i="21"/>
  <c r="O10" i="21"/>
  <c r="P10" i="21"/>
  <c r="R10" i="21"/>
  <c r="U10" i="21"/>
  <c r="V10" i="21"/>
  <c r="C52" i="21"/>
  <c r="D52" i="21"/>
  <c r="F52" i="21"/>
  <c r="I52" i="21"/>
  <c r="J52" i="21"/>
  <c r="M52" i="21"/>
  <c r="O52" i="21"/>
  <c r="P52" i="21"/>
  <c r="R52" i="21"/>
  <c r="U52" i="21"/>
  <c r="V52" i="21"/>
  <c r="C168" i="21"/>
  <c r="D168" i="21"/>
  <c r="F168" i="21"/>
  <c r="I168" i="21"/>
  <c r="J168" i="21"/>
  <c r="M168" i="21"/>
  <c r="O168" i="21"/>
  <c r="P168" i="21"/>
  <c r="R168" i="21"/>
  <c r="U168" i="21"/>
  <c r="V168" i="21"/>
  <c r="C89" i="21"/>
  <c r="D89" i="21"/>
  <c r="F89" i="21"/>
  <c r="I89" i="21"/>
  <c r="J89" i="21"/>
  <c r="M89" i="21"/>
  <c r="O89" i="21"/>
  <c r="P89" i="21"/>
  <c r="R89" i="21"/>
  <c r="U89" i="21"/>
  <c r="V89" i="21"/>
  <c r="C67" i="21"/>
  <c r="D67" i="21"/>
  <c r="F67" i="21"/>
  <c r="I67" i="21"/>
  <c r="J67" i="21"/>
  <c r="M67" i="21"/>
  <c r="O67" i="21"/>
  <c r="P67" i="21"/>
  <c r="R67" i="21"/>
  <c r="U67" i="21"/>
  <c r="V67" i="21"/>
  <c r="C139" i="21"/>
  <c r="D139" i="21"/>
  <c r="F139" i="21"/>
  <c r="I139" i="21"/>
  <c r="J139" i="21"/>
  <c r="M139" i="21"/>
  <c r="O139" i="21"/>
  <c r="P139" i="21"/>
  <c r="R139" i="21"/>
  <c r="U139" i="21"/>
  <c r="V139" i="21"/>
  <c r="C61" i="21"/>
  <c r="D61" i="21"/>
  <c r="F61" i="21"/>
  <c r="I61" i="21"/>
  <c r="J61" i="21"/>
  <c r="M61" i="21"/>
  <c r="O61" i="21"/>
  <c r="P61" i="21"/>
  <c r="R61" i="21"/>
  <c r="U61" i="21"/>
  <c r="V61" i="21"/>
  <c r="C144" i="21"/>
  <c r="D144" i="21"/>
  <c r="F144" i="21"/>
  <c r="I144" i="21"/>
  <c r="J144" i="21"/>
  <c r="M144" i="21"/>
  <c r="O144" i="21"/>
  <c r="P144" i="21"/>
  <c r="R144" i="21"/>
  <c r="U144" i="21"/>
  <c r="V144" i="21"/>
  <c r="C58" i="21"/>
  <c r="D58" i="21"/>
  <c r="F58" i="21"/>
  <c r="I58" i="21"/>
  <c r="J58" i="21"/>
  <c r="M58" i="21"/>
  <c r="O58" i="21"/>
  <c r="P58" i="21"/>
  <c r="R58" i="21"/>
  <c r="U58" i="21"/>
  <c r="V58" i="21"/>
  <c r="C94" i="21"/>
  <c r="D94" i="21"/>
  <c r="F94" i="21"/>
  <c r="I94" i="21"/>
  <c r="J94" i="21"/>
  <c r="M94" i="21"/>
  <c r="O94" i="21"/>
  <c r="P94" i="21"/>
  <c r="R94" i="21"/>
  <c r="U94" i="21"/>
  <c r="V94" i="21"/>
  <c r="C150" i="21"/>
  <c r="D150" i="21"/>
  <c r="F150" i="21"/>
  <c r="I150" i="21"/>
  <c r="J150" i="21"/>
  <c r="M150" i="21"/>
  <c r="O150" i="21"/>
  <c r="P150" i="21"/>
  <c r="R150" i="21"/>
  <c r="U150" i="21"/>
  <c r="V150" i="21"/>
  <c r="C44" i="21"/>
  <c r="D44" i="21"/>
  <c r="F44" i="21"/>
  <c r="I44" i="21"/>
  <c r="J44" i="21"/>
  <c r="M44" i="21"/>
  <c r="O44" i="21"/>
  <c r="P44" i="21"/>
  <c r="R44" i="21"/>
  <c r="U44" i="21"/>
  <c r="V44" i="21"/>
  <c r="C56" i="21"/>
  <c r="D56" i="21"/>
  <c r="F56" i="21"/>
  <c r="I56" i="21"/>
  <c r="J56" i="21"/>
  <c r="M56" i="21"/>
  <c r="O56" i="21"/>
  <c r="P56" i="21"/>
  <c r="R56" i="21"/>
  <c r="U56" i="21"/>
  <c r="V56" i="21"/>
  <c r="C84" i="21"/>
  <c r="D84" i="21"/>
  <c r="F84" i="21"/>
  <c r="I84" i="21"/>
  <c r="J84" i="21"/>
  <c r="M84" i="21"/>
  <c r="O84" i="21"/>
  <c r="P84" i="21"/>
  <c r="R84" i="21"/>
  <c r="U84" i="21"/>
  <c r="V84" i="21"/>
  <c r="C151" i="21"/>
  <c r="D151" i="21"/>
  <c r="F151" i="21"/>
  <c r="I151" i="21"/>
  <c r="J151" i="21"/>
  <c r="M151" i="21"/>
  <c r="O151" i="21"/>
  <c r="P151" i="21"/>
  <c r="R151" i="21"/>
  <c r="U151" i="21"/>
  <c r="V151" i="21"/>
  <c r="C148" i="21"/>
  <c r="D148" i="21"/>
  <c r="F148" i="21"/>
  <c r="I148" i="21"/>
  <c r="J148" i="21"/>
  <c r="M148" i="21"/>
  <c r="O148" i="21"/>
  <c r="P148" i="21"/>
  <c r="R148" i="21"/>
  <c r="U148" i="21"/>
  <c r="V148" i="21"/>
  <c r="C95" i="21"/>
  <c r="D95" i="21"/>
  <c r="F95" i="21"/>
  <c r="I95" i="21"/>
  <c r="J95" i="21"/>
  <c r="M95" i="21"/>
  <c r="O95" i="21"/>
  <c r="P95" i="21"/>
  <c r="R95" i="21"/>
  <c r="U95" i="21"/>
  <c r="V95" i="21"/>
  <c r="C129" i="21"/>
  <c r="D129" i="21"/>
  <c r="F129" i="21"/>
  <c r="I129" i="21"/>
  <c r="J129" i="21"/>
  <c r="M129" i="21"/>
  <c r="O129" i="21"/>
  <c r="P129" i="21"/>
  <c r="R129" i="21"/>
  <c r="U129" i="21"/>
  <c r="V129" i="21"/>
  <c r="C118" i="21"/>
  <c r="D118" i="21"/>
  <c r="F118" i="21"/>
  <c r="I118" i="21"/>
  <c r="J118" i="21"/>
  <c r="M118" i="21"/>
  <c r="O118" i="21"/>
  <c r="P118" i="21"/>
  <c r="R118" i="21"/>
  <c r="U118" i="21"/>
  <c r="V118" i="21"/>
  <c r="C50" i="21"/>
  <c r="D50" i="21"/>
  <c r="F50" i="21"/>
  <c r="I50" i="21"/>
  <c r="J50" i="21"/>
  <c r="M50" i="21"/>
  <c r="O50" i="21"/>
  <c r="P50" i="21"/>
  <c r="R50" i="21"/>
  <c r="U50" i="21"/>
  <c r="V50" i="21"/>
  <c r="C68" i="21"/>
  <c r="D68" i="21"/>
  <c r="F68" i="21"/>
  <c r="I68" i="21"/>
  <c r="J68" i="21"/>
  <c r="M68" i="21"/>
  <c r="O68" i="21"/>
  <c r="P68" i="21"/>
  <c r="R68" i="21"/>
  <c r="U68" i="21"/>
  <c r="V68" i="21"/>
  <c r="C167" i="21"/>
  <c r="D167" i="21"/>
  <c r="F167" i="21"/>
  <c r="I167" i="21"/>
  <c r="J167" i="21"/>
  <c r="M167" i="21"/>
  <c r="O167" i="21"/>
  <c r="P167" i="21"/>
  <c r="R167" i="21"/>
  <c r="U167" i="21"/>
  <c r="V167" i="21"/>
  <c r="C169" i="21"/>
  <c r="D169" i="21"/>
  <c r="F169" i="21"/>
  <c r="I169" i="21"/>
  <c r="J169" i="21"/>
  <c r="M169" i="21"/>
  <c r="O169" i="21"/>
  <c r="P169" i="21"/>
  <c r="R169" i="21"/>
  <c r="U169" i="21"/>
  <c r="V169" i="21"/>
  <c r="C113" i="21"/>
  <c r="D113" i="21"/>
  <c r="F113" i="21"/>
  <c r="I113" i="21"/>
  <c r="J113" i="21"/>
  <c r="M113" i="21"/>
  <c r="O113" i="21"/>
  <c r="P113" i="21"/>
  <c r="R113" i="21"/>
  <c r="U113" i="21"/>
  <c r="V113" i="21"/>
  <c r="C146" i="21"/>
  <c r="D146" i="21"/>
  <c r="F146" i="21"/>
  <c r="I146" i="21"/>
  <c r="J146" i="21"/>
  <c r="M146" i="21"/>
  <c r="O146" i="21"/>
  <c r="P146" i="21"/>
  <c r="R146" i="21"/>
  <c r="U146" i="21"/>
  <c r="V146" i="21"/>
  <c r="C100" i="21"/>
  <c r="D100" i="21"/>
  <c r="F100" i="21"/>
  <c r="I100" i="21"/>
  <c r="J100" i="21"/>
  <c r="M100" i="21"/>
  <c r="O100" i="21"/>
  <c r="P100" i="21"/>
  <c r="R100" i="21"/>
  <c r="U100" i="21"/>
  <c r="V100" i="21"/>
  <c r="C105" i="21"/>
  <c r="D105" i="21"/>
  <c r="F105" i="21"/>
  <c r="I105" i="21"/>
  <c r="J105" i="21"/>
  <c r="M105" i="21"/>
  <c r="O105" i="21"/>
  <c r="P105" i="21"/>
  <c r="R105" i="21"/>
  <c r="U105" i="21"/>
  <c r="V105" i="21"/>
  <c r="C162" i="21"/>
  <c r="D162" i="21"/>
  <c r="F162" i="21"/>
  <c r="I162" i="21"/>
  <c r="J162" i="21"/>
  <c r="M162" i="21"/>
  <c r="O162" i="21"/>
  <c r="P162" i="21"/>
  <c r="R162" i="21"/>
  <c r="U162" i="21"/>
  <c r="V162" i="21"/>
  <c r="C41" i="21"/>
  <c r="D41" i="21"/>
  <c r="F41" i="21"/>
  <c r="I41" i="21"/>
  <c r="J41" i="21"/>
  <c r="M41" i="21"/>
  <c r="O41" i="21"/>
  <c r="P41" i="21"/>
  <c r="R41" i="21"/>
  <c r="U41" i="21"/>
  <c r="V41" i="21"/>
  <c r="C138" i="21"/>
  <c r="D138" i="21"/>
  <c r="F138" i="21"/>
  <c r="I138" i="21"/>
  <c r="J138" i="21"/>
  <c r="M138" i="21"/>
  <c r="O138" i="21"/>
  <c r="P138" i="21"/>
  <c r="R138" i="21"/>
  <c r="U138" i="21"/>
  <c r="V138" i="21"/>
  <c r="C23" i="21"/>
  <c r="D23" i="21"/>
  <c r="F23" i="21"/>
  <c r="I23" i="21"/>
  <c r="J23" i="21"/>
  <c r="M23" i="21"/>
  <c r="O23" i="21"/>
  <c r="P23" i="21"/>
  <c r="R23" i="21"/>
  <c r="U23" i="21"/>
  <c r="V23" i="21"/>
  <c r="C31" i="21"/>
  <c r="D31" i="21"/>
  <c r="F31" i="21"/>
  <c r="I31" i="21"/>
  <c r="J31" i="21"/>
  <c r="M31" i="21"/>
  <c r="O31" i="21"/>
  <c r="P31" i="21"/>
  <c r="R31" i="21"/>
  <c r="U31" i="21"/>
  <c r="V31" i="21"/>
  <c r="C123" i="21"/>
  <c r="D123" i="21"/>
  <c r="F123" i="21"/>
  <c r="I123" i="21"/>
  <c r="J123" i="21"/>
  <c r="M123" i="21"/>
  <c r="O123" i="21"/>
  <c r="P123" i="21"/>
  <c r="R123" i="21"/>
  <c r="U123" i="21"/>
  <c r="V123" i="21"/>
  <c r="C82" i="21"/>
  <c r="D82" i="21"/>
  <c r="F82" i="21"/>
  <c r="I82" i="21"/>
  <c r="J82" i="21"/>
  <c r="M82" i="21"/>
  <c r="O82" i="21"/>
  <c r="P82" i="21"/>
  <c r="R82" i="21"/>
  <c r="U82" i="21"/>
  <c r="V82" i="21"/>
  <c r="C108" i="21"/>
  <c r="D108" i="21"/>
  <c r="F108" i="21"/>
  <c r="I108" i="21"/>
  <c r="J108" i="21"/>
  <c r="M108" i="21"/>
  <c r="O108" i="21"/>
  <c r="P108" i="21"/>
  <c r="R108" i="21"/>
  <c r="U108" i="21"/>
  <c r="V108" i="21"/>
  <c r="C126" i="21"/>
  <c r="D126" i="21"/>
  <c r="F126" i="21"/>
  <c r="I126" i="21"/>
  <c r="J126" i="21"/>
  <c r="M126" i="21"/>
  <c r="O126" i="21"/>
  <c r="P126" i="21"/>
  <c r="R126" i="21"/>
  <c r="U126" i="21"/>
  <c r="V126" i="21"/>
  <c r="C87" i="21"/>
  <c r="D87" i="21"/>
  <c r="F87" i="21"/>
  <c r="I87" i="21"/>
  <c r="J87" i="21"/>
  <c r="M87" i="21"/>
  <c r="O87" i="21"/>
  <c r="P87" i="21"/>
  <c r="R87" i="21"/>
  <c r="U87" i="21"/>
  <c r="V87" i="21"/>
  <c r="C114" i="21"/>
  <c r="D114" i="21"/>
  <c r="F114" i="21"/>
  <c r="I114" i="21"/>
  <c r="J114" i="21"/>
  <c r="M114" i="21"/>
  <c r="O114" i="21"/>
  <c r="P114" i="21"/>
  <c r="R114" i="21"/>
  <c r="U114" i="21"/>
  <c r="V114" i="21"/>
  <c r="C132" i="21"/>
  <c r="D132" i="21"/>
  <c r="F132" i="21"/>
  <c r="I132" i="21"/>
  <c r="J132" i="21"/>
  <c r="M132" i="21"/>
  <c r="O132" i="21"/>
  <c r="P132" i="21"/>
  <c r="R132" i="21"/>
  <c r="U132" i="21"/>
  <c r="V132" i="21"/>
  <c r="C92" i="21"/>
  <c r="D92" i="21"/>
  <c r="F92" i="21"/>
  <c r="I92" i="21"/>
  <c r="J92" i="21"/>
  <c r="M92" i="21"/>
  <c r="O92" i="21"/>
  <c r="P92" i="21"/>
  <c r="R92" i="21"/>
  <c r="U92" i="21"/>
  <c r="V92" i="21"/>
  <c r="C158" i="21"/>
  <c r="D158" i="21"/>
  <c r="F158" i="21"/>
  <c r="I158" i="21"/>
  <c r="J158" i="21"/>
  <c r="M158" i="21"/>
  <c r="O158" i="21"/>
  <c r="P158" i="21"/>
  <c r="R158" i="21"/>
  <c r="U158" i="21"/>
  <c r="V158" i="21"/>
  <c r="C96" i="21"/>
  <c r="D96" i="21"/>
  <c r="F96" i="21"/>
  <c r="I96" i="21"/>
  <c r="J96" i="21"/>
  <c r="M96" i="21"/>
  <c r="O96" i="21"/>
  <c r="P96" i="21"/>
  <c r="R96" i="21"/>
  <c r="U96" i="21"/>
  <c r="V96" i="21"/>
  <c r="C112" i="21"/>
  <c r="D112" i="21"/>
  <c r="F112" i="21"/>
  <c r="I112" i="21"/>
  <c r="J112" i="21"/>
  <c r="M112" i="21"/>
  <c r="O112" i="21"/>
  <c r="P112" i="21"/>
  <c r="R112" i="21"/>
  <c r="U112" i="21"/>
  <c r="V112" i="21"/>
  <c r="C38" i="21"/>
  <c r="D38" i="21"/>
  <c r="F38" i="21"/>
  <c r="I38" i="21"/>
  <c r="J38" i="21"/>
  <c r="M38" i="21"/>
  <c r="O38" i="21"/>
  <c r="P38" i="21"/>
  <c r="R38" i="21"/>
  <c r="U38" i="21"/>
  <c r="V38" i="21"/>
  <c r="C128" i="21"/>
  <c r="D128" i="21"/>
  <c r="F128" i="21"/>
  <c r="I128" i="21"/>
  <c r="J128" i="21"/>
  <c r="M128" i="21"/>
  <c r="O128" i="21"/>
  <c r="P128" i="21"/>
  <c r="R128" i="21"/>
  <c r="U128" i="21"/>
  <c r="V128" i="21"/>
  <c r="C107" i="21"/>
  <c r="D107" i="21"/>
  <c r="F107" i="21"/>
  <c r="I107" i="21"/>
  <c r="J107" i="21"/>
  <c r="M107" i="21"/>
  <c r="O107" i="21"/>
  <c r="P107" i="21"/>
  <c r="R107" i="21"/>
  <c r="U107" i="21"/>
  <c r="V107" i="21"/>
  <c r="C102" i="21"/>
  <c r="D102" i="21"/>
  <c r="F102" i="21"/>
  <c r="I102" i="21"/>
  <c r="J102" i="21"/>
  <c r="M102" i="21"/>
  <c r="O102" i="21"/>
  <c r="P102" i="21"/>
  <c r="R102" i="21"/>
  <c r="U102" i="21"/>
  <c r="V102" i="21"/>
  <c r="C22" i="21"/>
  <c r="D22" i="21"/>
  <c r="F22" i="21"/>
  <c r="I22" i="21"/>
  <c r="J22" i="21"/>
  <c r="M22" i="21"/>
  <c r="O22" i="21"/>
  <c r="P22" i="21"/>
  <c r="R22" i="21"/>
  <c r="U22" i="21"/>
  <c r="V22" i="21"/>
  <c r="C13" i="21"/>
  <c r="D13" i="21"/>
  <c r="F13" i="21"/>
  <c r="I13" i="21"/>
  <c r="J13" i="21"/>
  <c r="M13" i="21"/>
  <c r="O13" i="21"/>
  <c r="P13" i="21"/>
  <c r="R13" i="21"/>
  <c r="U13" i="21"/>
  <c r="V13" i="21"/>
  <c r="C122" i="21"/>
  <c r="D122" i="21"/>
  <c r="F122" i="21"/>
  <c r="I122" i="21"/>
  <c r="J122" i="21"/>
  <c r="M122" i="21"/>
  <c r="O122" i="21"/>
  <c r="P122" i="21"/>
  <c r="R122" i="21"/>
  <c r="U122" i="21"/>
  <c r="V122" i="21"/>
  <c r="C59" i="21"/>
  <c r="D59" i="21"/>
  <c r="F59" i="21"/>
  <c r="I59" i="21"/>
  <c r="J59" i="21"/>
  <c r="M59" i="21"/>
  <c r="O59" i="21"/>
  <c r="P59" i="21"/>
  <c r="R59" i="21"/>
  <c r="U59" i="21"/>
  <c r="V59" i="21"/>
  <c r="C35" i="21"/>
  <c r="D35" i="21"/>
  <c r="F35" i="21"/>
  <c r="I35" i="21"/>
  <c r="J35" i="21"/>
  <c r="M35" i="21"/>
  <c r="O35" i="21"/>
  <c r="P35" i="21"/>
  <c r="R35" i="21"/>
  <c r="U35" i="21"/>
  <c r="V35" i="21"/>
  <c r="C136" i="21"/>
  <c r="D136" i="21"/>
  <c r="F136" i="21"/>
  <c r="I136" i="21"/>
  <c r="J136" i="21"/>
  <c r="M136" i="21"/>
  <c r="O136" i="21"/>
  <c r="P136" i="21"/>
  <c r="R136" i="21"/>
  <c r="U136" i="21"/>
  <c r="V136" i="21"/>
  <c r="C16" i="21"/>
  <c r="D16" i="21"/>
  <c r="F16" i="21"/>
  <c r="I16" i="21"/>
  <c r="J16" i="21"/>
  <c r="M16" i="21"/>
  <c r="O16" i="21"/>
  <c r="P16" i="21"/>
  <c r="R16" i="21"/>
  <c r="U16" i="21"/>
  <c r="V16" i="21"/>
  <c r="C34" i="21"/>
  <c r="D34" i="21"/>
  <c r="F34" i="21"/>
  <c r="I34" i="21"/>
  <c r="J34" i="21"/>
  <c r="M34" i="21"/>
  <c r="O34" i="21"/>
  <c r="P34" i="21"/>
  <c r="R34" i="21"/>
  <c r="U34" i="21"/>
  <c r="V34" i="21"/>
  <c r="C54" i="21"/>
  <c r="D54" i="21"/>
  <c r="F54" i="21"/>
  <c r="I54" i="21"/>
  <c r="J54" i="21"/>
  <c r="M54" i="21"/>
  <c r="O54" i="21"/>
  <c r="P54" i="21"/>
  <c r="R54" i="21"/>
  <c r="U54" i="21"/>
  <c r="V54" i="21"/>
  <c r="C70" i="21"/>
  <c r="D70" i="21"/>
  <c r="F70" i="21"/>
  <c r="I70" i="21"/>
  <c r="J70" i="21"/>
  <c r="M70" i="21"/>
  <c r="O70" i="21"/>
  <c r="P70" i="21"/>
  <c r="R70" i="21"/>
  <c r="U70" i="21"/>
  <c r="V70" i="21"/>
  <c r="C72" i="21"/>
  <c r="D72" i="21"/>
  <c r="F72" i="21"/>
  <c r="I72" i="21"/>
  <c r="J72" i="21"/>
  <c r="M72" i="21"/>
  <c r="O72" i="21"/>
  <c r="P72" i="21"/>
  <c r="R72" i="21"/>
  <c r="U72" i="21"/>
  <c r="V72" i="21"/>
  <c r="C154" i="21"/>
  <c r="D154" i="21"/>
  <c r="F154" i="21"/>
  <c r="I154" i="21"/>
  <c r="J154" i="21"/>
  <c r="M154" i="21"/>
  <c r="O154" i="21"/>
  <c r="P154" i="21"/>
  <c r="R154" i="21"/>
  <c r="U154" i="21"/>
  <c r="V154" i="21"/>
  <c r="C172" i="21"/>
  <c r="D172" i="21"/>
  <c r="F172" i="21"/>
  <c r="I172" i="21"/>
  <c r="J172" i="21"/>
  <c r="M172" i="21"/>
  <c r="O172" i="21"/>
  <c r="P172" i="21"/>
  <c r="R172" i="21"/>
  <c r="U172" i="21"/>
  <c r="V172" i="21"/>
  <c r="C103" i="21"/>
  <c r="D103" i="21"/>
  <c r="F103" i="21"/>
  <c r="I103" i="21"/>
  <c r="J103" i="21"/>
  <c r="M103" i="21"/>
  <c r="O103" i="21"/>
  <c r="P103" i="21"/>
  <c r="R103" i="21"/>
  <c r="U103" i="21"/>
  <c r="V103" i="21"/>
  <c r="C99" i="21"/>
  <c r="D99" i="21"/>
  <c r="F99" i="21"/>
  <c r="I99" i="21"/>
  <c r="J99" i="21"/>
  <c r="M99" i="21"/>
  <c r="O99" i="21"/>
  <c r="P99" i="21"/>
  <c r="R99" i="21"/>
  <c r="U99" i="21"/>
  <c r="V99" i="21"/>
  <c r="C116" i="21"/>
  <c r="D116" i="21"/>
  <c r="F116" i="21"/>
  <c r="I116" i="21"/>
  <c r="J116" i="21"/>
  <c r="M116" i="21"/>
  <c r="O116" i="21"/>
  <c r="P116" i="21"/>
  <c r="R116" i="21"/>
  <c r="U116" i="21"/>
  <c r="V116" i="21"/>
  <c r="C80" i="21"/>
  <c r="D80" i="21"/>
  <c r="F80" i="21"/>
  <c r="I80" i="21"/>
  <c r="J80" i="21"/>
  <c r="M80" i="21"/>
  <c r="O80" i="21"/>
  <c r="P80" i="21"/>
  <c r="R80" i="21"/>
  <c r="U80" i="21"/>
  <c r="V80" i="21"/>
  <c r="C71" i="21"/>
  <c r="D71" i="21"/>
  <c r="F71" i="21"/>
  <c r="I71" i="21"/>
  <c r="J71" i="21"/>
  <c r="M71" i="21"/>
  <c r="O71" i="21"/>
  <c r="P71" i="21"/>
  <c r="R71" i="21"/>
  <c r="U71" i="21"/>
  <c r="V71" i="21"/>
  <c r="C4" i="21"/>
  <c r="D4" i="21"/>
  <c r="F4" i="21"/>
  <c r="I4" i="21"/>
  <c r="J4" i="21"/>
  <c r="M4" i="21"/>
  <c r="O4" i="21"/>
  <c r="P4" i="21"/>
  <c r="R4" i="21"/>
  <c r="U4" i="21"/>
  <c r="V4" i="21"/>
  <c r="C51" i="21"/>
  <c r="D51" i="21"/>
  <c r="F51" i="21"/>
  <c r="I51" i="21"/>
  <c r="J51" i="21"/>
  <c r="M51" i="21"/>
  <c r="O51" i="21"/>
  <c r="P51" i="21"/>
  <c r="R51" i="21"/>
  <c r="U51" i="21"/>
  <c r="V51" i="21"/>
  <c r="C83" i="21"/>
  <c r="D83" i="21"/>
  <c r="F83" i="21"/>
  <c r="I83" i="21"/>
  <c r="J83" i="21"/>
  <c r="M83" i="21"/>
  <c r="O83" i="21"/>
  <c r="P83" i="21"/>
  <c r="R83" i="21"/>
  <c r="U83" i="21"/>
  <c r="V83" i="21"/>
  <c r="C133" i="21"/>
  <c r="D133" i="21"/>
  <c r="F133" i="21"/>
  <c r="I133" i="21"/>
  <c r="J133" i="21"/>
  <c r="M133" i="21"/>
  <c r="O133" i="21"/>
  <c r="P133" i="21"/>
  <c r="R133" i="21"/>
  <c r="U133" i="21"/>
  <c r="V133" i="21"/>
  <c r="C163" i="21"/>
  <c r="D163" i="21"/>
  <c r="F163" i="21"/>
  <c r="I163" i="21"/>
  <c r="J163" i="21"/>
  <c r="M163" i="21"/>
  <c r="O163" i="21"/>
  <c r="P163" i="21"/>
  <c r="R163" i="21"/>
  <c r="U163" i="21"/>
  <c r="V163" i="21"/>
  <c r="C49" i="21"/>
  <c r="D49" i="21"/>
  <c r="F49" i="21"/>
  <c r="I49" i="21"/>
  <c r="J49" i="21"/>
  <c r="M49" i="21"/>
  <c r="O49" i="21"/>
  <c r="P49" i="21"/>
  <c r="R49" i="21"/>
  <c r="U49" i="21"/>
  <c r="V49" i="21"/>
  <c r="C140" i="21"/>
  <c r="D140" i="21"/>
  <c r="F140" i="21"/>
  <c r="I140" i="21"/>
  <c r="J140" i="21"/>
  <c r="M140" i="21"/>
  <c r="O140" i="21"/>
  <c r="P140" i="21"/>
  <c r="R140" i="21"/>
  <c r="U140" i="21"/>
  <c r="V140" i="21"/>
  <c r="C170" i="21"/>
  <c r="D170" i="21"/>
  <c r="F170" i="21"/>
  <c r="I170" i="21"/>
  <c r="J170" i="21"/>
  <c r="M170" i="21"/>
  <c r="O170" i="21"/>
  <c r="P170" i="21"/>
  <c r="R170" i="21"/>
  <c r="U170" i="21"/>
  <c r="V170" i="21"/>
  <c r="C48" i="21"/>
  <c r="D48" i="21"/>
  <c r="F48" i="21"/>
  <c r="I48" i="21"/>
  <c r="J48" i="21"/>
  <c r="M48" i="21"/>
  <c r="O48" i="21"/>
  <c r="P48" i="21"/>
  <c r="R48" i="21"/>
  <c r="U48" i="21"/>
  <c r="V48" i="21"/>
  <c r="C11" i="21"/>
  <c r="D11" i="21"/>
  <c r="F11" i="21"/>
  <c r="I11" i="21"/>
  <c r="J11" i="21"/>
  <c r="M11" i="21"/>
  <c r="O11" i="21"/>
  <c r="P11" i="21"/>
  <c r="R11" i="21"/>
  <c r="U11" i="21"/>
  <c r="V11" i="21"/>
  <c r="C85" i="21"/>
  <c r="D85" i="21"/>
  <c r="F85" i="21"/>
  <c r="I85" i="21"/>
  <c r="J85" i="21"/>
  <c r="M85" i="21"/>
  <c r="O85" i="21"/>
  <c r="P85" i="21"/>
  <c r="R85" i="21"/>
  <c r="U85" i="21"/>
  <c r="V85" i="21"/>
  <c r="C137" i="21"/>
  <c r="D137" i="21"/>
  <c r="F137" i="21"/>
  <c r="I137" i="21"/>
  <c r="J137" i="21"/>
  <c r="M137" i="21"/>
  <c r="O137" i="21"/>
  <c r="P137" i="21"/>
  <c r="R137" i="21"/>
  <c r="U137" i="21"/>
  <c r="V137" i="21"/>
  <c r="C60" i="21"/>
  <c r="D60" i="21"/>
  <c r="F60" i="21"/>
  <c r="I60" i="21"/>
  <c r="J60" i="21"/>
  <c r="M60" i="21"/>
  <c r="O60" i="21"/>
  <c r="P60" i="21"/>
  <c r="R60" i="21"/>
  <c r="U60" i="21"/>
  <c r="V60" i="21"/>
  <c r="C79" i="21"/>
  <c r="D79" i="21"/>
  <c r="F79" i="21"/>
  <c r="I79" i="21"/>
  <c r="J79" i="21"/>
  <c r="M79" i="21"/>
  <c r="O79" i="21"/>
  <c r="P79" i="21"/>
  <c r="R79" i="21"/>
  <c r="U79" i="21"/>
  <c r="V79" i="21"/>
  <c r="C130" i="21"/>
  <c r="D130" i="21"/>
  <c r="F130" i="21"/>
  <c r="I130" i="21"/>
  <c r="J130" i="21"/>
  <c r="M130" i="21"/>
  <c r="O130" i="21"/>
  <c r="P130" i="21"/>
  <c r="R130" i="21"/>
  <c r="U130" i="21"/>
  <c r="V130" i="21"/>
  <c r="C104" i="21"/>
  <c r="D104" i="21"/>
  <c r="F104" i="21"/>
  <c r="I104" i="21"/>
  <c r="J104" i="21"/>
  <c r="M104" i="21"/>
  <c r="O104" i="21"/>
  <c r="P104" i="21"/>
  <c r="R104" i="21"/>
  <c r="U104" i="21"/>
  <c r="V104" i="21"/>
  <c r="C25" i="21"/>
  <c r="D25" i="21"/>
  <c r="F25" i="21"/>
  <c r="I25" i="21"/>
  <c r="J25" i="21"/>
  <c r="M25" i="21"/>
  <c r="O25" i="21"/>
  <c r="P25" i="21"/>
  <c r="R25" i="21"/>
  <c r="U25" i="21"/>
  <c r="V25" i="21"/>
  <c r="C101" i="21"/>
  <c r="D101" i="21"/>
  <c r="F101" i="21"/>
  <c r="I101" i="21"/>
  <c r="J101" i="21"/>
  <c r="M101" i="21"/>
  <c r="O101" i="21"/>
  <c r="P101" i="21"/>
  <c r="R101" i="21"/>
  <c r="U101" i="21"/>
  <c r="V101" i="21"/>
  <c r="C131" i="21"/>
  <c r="D131" i="21"/>
  <c r="F131" i="21"/>
  <c r="I131" i="21"/>
  <c r="J131" i="21"/>
  <c r="M131" i="21"/>
  <c r="O131" i="21"/>
  <c r="P131" i="21"/>
  <c r="R131" i="21"/>
  <c r="U131" i="21"/>
  <c r="V131" i="21"/>
  <c r="C69" i="21"/>
  <c r="D69" i="21"/>
  <c r="F69" i="21"/>
  <c r="I69" i="21"/>
  <c r="J69" i="21"/>
  <c r="M69" i="21"/>
  <c r="O69" i="21"/>
  <c r="P69" i="21"/>
  <c r="R69" i="21"/>
  <c r="U69" i="21"/>
  <c r="V69" i="21"/>
  <c r="C157" i="21"/>
  <c r="D157" i="21"/>
  <c r="F157" i="21"/>
  <c r="I157" i="21"/>
  <c r="J157" i="21"/>
  <c r="M157" i="21"/>
  <c r="O157" i="21"/>
  <c r="P157" i="21"/>
  <c r="R157" i="21"/>
  <c r="U157" i="21"/>
  <c r="V157" i="21"/>
  <c r="C30" i="21"/>
  <c r="D30" i="21"/>
  <c r="F30" i="21"/>
  <c r="I30" i="21"/>
  <c r="J30" i="21"/>
  <c r="M30" i="21"/>
  <c r="O30" i="21"/>
  <c r="P30" i="21"/>
  <c r="R30" i="21"/>
  <c r="U30" i="21"/>
  <c r="V30" i="21"/>
  <c r="C2" i="21"/>
  <c r="D2" i="21"/>
  <c r="F2" i="21"/>
  <c r="I2" i="21"/>
  <c r="J2" i="21"/>
  <c r="M2" i="21"/>
  <c r="O2" i="21"/>
  <c r="P2" i="21"/>
  <c r="R2" i="21"/>
  <c r="U2" i="21"/>
  <c r="V2" i="21"/>
  <c r="C36" i="21"/>
  <c r="D36" i="21"/>
  <c r="F36" i="21"/>
  <c r="I36" i="21"/>
  <c r="J36" i="21"/>
  <c r="M36" i="21"/>
  <c r="O36" i="21"/>
  <c r="P36" i="21"/>
  <c r="R36" i="21"/>
  <c r="U36" i="21"/>
  <c r="V36" i="21"/>
  <c r="C74" i="21"/>
  <c r="D74" i="21"/>
  <c r="F74" i="21"/>
  <c r="I74" i="21"/>
  <c r="J74" i="21"/>
  <c r="M74" i="21"/>
  <c r="O74" i="21"/>
  <c r="P74" i="21"/>
  <c r="R74" i="21"/>
  <c r="U74" i="21"/>
  <c r="V74" i="21"/>
  <c r="C165" i="21"/>
  <c r="D165" i="21"/>
  <c r="F165" i="21"/>
  <c r="I165" i="21"/>
  <c r="J165" i="21"/>
  <c r="M165" i="21"/>
  <c r="O165" i="21"/>
  <c r="P165" i="21"/>
  <c r="R165" i="21"/>
  <c r="U165" i="21"/>
  <c r="V165" i="21"/>
  <c r="C88" i="21"/>
  <c r="D88" i="21"/>
  <c r="F88" i="21"/>
  <c r="I88" i="21"/>
  <c r="J88" i="21"/>
  <c r="M88" i="21"/>
  <c r="O88" i="21"/>
  <c r="P88" i="21"/>
  <c r="R88" i="21"/>
  <c r="U88" i="21"/>
  <c r="V88" i="21"/>
  <c r="C119" i="21"/>
  <c r="D119" i="21"/>
  <c r="F119" i="21"/>
  <c r="I119" i="21"/>
  <c r="J119" i="21"/>
  <c r="M119" i="21"/>
  <c r="O119" i="21"/>
  <c r="P119" i="21"/>
  <c r="R119" i="21"/>
  <c r="U119" i="21"/>
  <c r="V119" i="21"/>
  <c r="C161" i="21"/>
  <c r="D161" i="21"/>
  <c r="F161" i="21"/>
  <c r="I161" i="21"/>
  <c r="J161" i="21"/>
  <c r="M161" i="21"/>
  <c r="O161" i="21"/>
  <c r="P161" i="21"/>
  <c r="R161" i="21"/>
  <c r="U161" i="21"/>
  <c r="V161" i="21"/>
  <c r="C27" i="21"/>
  <c r="D27" i="21"/>
  <c r="F27" i="21"/>
  <c r="I27" i="21"/>
  <c r="J27" i="21"/>
  <c r="M27" i="21"/>
  <c r="O27" i="21"/>
  <c r="P27" i="21"/>
  <c r="R27" i="21"/>
  <c r="U27" i="21"/>
  <c r="V27" i="21"/>
  <c r="C76" i="21"/>
  <c r="D76" i="21"/>
  <c r="F76" i="21"/>
  <c r="I76" i="21"/>
  <c r="J76" i="21"/>
  <c r="M76" i="21"/>
  <c r="O76" i="21"/>
  <c r="P76" i="21"/>
  <c r="R76" i="21"/>
  <c r="U76" i="21"/>
  <c r="V76" i="21"/>
  <c r="C77" i="21"/>
  <c r="D77" i="21"/>
  <c r="F77" i="21"/>
  <c r="I77" i="21"/>
  <c r="J77" i="21"/>
  <c r="M77" i="21"/>
  <c r="O77" i="21"/>
  <c r="P77" i="21"/>
  <c r="R77" i="21"/>
  <c r="U77" i="21"/>
  <c r="V77" i="21"/>
  <c r="C145" i="21"/>
  <c r="D145" i="21"/>
  <c r="F145" i="21"/>
  <c r="I145" i="21"/>
  <c r="J145" i="21"/>
  <c r="M145" i="21"/>
  <c r="O145" i="21"/>
  <c r="P145" i="21"/>
  <c r="R145" i="21"/>
  <c r="U145" i="21"/>
  <c r="V145" i="21"/>
  <c r="C75" i="21"/>
  <c r="D75" i="21"/>
  <c r="F75" i="21"/>
  <c r="I75" i="21"/>
  <c r="J75" i="21"/>
  <c r="M75" i="21"/>
  <c r="O75" i="21"/>
  <c r="P75" i="21"/>
  <c r="R75" i="21"/>
  <c r="U75" i="21"/>
  <c r="V75" i="21"/>
  <c r="C20" i="21"/>
  <c r="D20" i="21"/>
  <c r="F20" i="21"/>
  <c r="I20" i="21"/>
  <c r="J20" i="21"/>
  <c r="M20" i="21"/>
  <c r="O20" i="21"/>
  <c r="P20" i="21"/>
  <c r="R20" i="21"/>
  <c r="U20" i="21"/>
  <c r="V20" i="21"/>
  <c r="C43" i="21"/>
  <c r="D43" i="21"/>
  <c r="F43" i="21"/>
  <c r="I43" i="21"/>
  <c r="J43" i="21"/>
  <c r="M43" i="21"/>
  <c r="O43" i="21"/>
  <c r="P43" i="21"/>
  <c r="R43" i="21"/>
  <c r="U43" i="21"/>
  <c r="V43" i="21"/>
  <c r="J62" i="21"/>
  <c r="V62" i="21"/>
  <c r="U62" i="21"/>
  <c r="R62" i="21"/>
  <c r="O62" i="21"/>
  <c r="M62" i="21"/>
  <c r="I62" i="21"/>
  <c r="M20" i="25"/>
  <c r="N20" i="25"/>
  <c r="M6" i="25"/>
  <c r="N6" i="25"/>
  <c r="M23" i="25"/>
  <c r="N23" i="25"/>
  <c r="M10" i="25"/>
  <c r="N10" i="25"/>
  <c r="M7" i="25"/>
  <c r="N7" i="25"/>
  <c r="M15" i="25"/>
  <c r="N15" i="25"/>
  <c r="M16" i="25"/>
  <c r="N16" i="25"/>
  <c r="M3" i="25"/>
  <c r="N3" i="25"/>
  <c r="M30" i="25"/>
  <c r="N30" i="25"/>
  <c r="M5" i="25"/>
  <c r="N5" i="25"/>
  <c r="M22" i="25"/>
  <c r="N22" i="25"/>
  <c r="M8" i="25"/>
  <c r="N8" i="25"/>
  <c r="M17" i="25"/>
  <c r="N17" i="25"/>
  <c r="M13" i="25"/>
  <c r="N13" i="25"/>
  <c r="M19" i="25"/>
  <c r="N19" i="25"/>
  <c r="M9" i="25"/>
  <c r="N9" i="25"/>
  <c r="M40" i="25"/>
  <c r="N40" i="25"/>
  <c r="M4" i="25"/>
  <c r="N4" i="25"/>
  <c r="M12" i="25"/>
  <c r="N12" i="25"/>
  <c r="M18" i="25"/>
  <c r="N18" i="25"/>
  <c r="M29" i="25"/>
  <c r="N29" i="25"/>
  <c r="M48" i="25"/>
  <c r="N48" i="25"/>
  <c r="M33" i="25"/>
  <c r="N33" i="25"/>
  <c r="M34" i="25"/>
  <c r="N34" i="25"/>
  <c r="M35" i="25"/>
  <c r="N35" i="25"/>
  <c r="M25" i="25"/>
  <c r="N25" i="25"/>
  <c r="M11" i="25"/>
  <c r="N11" i="25"/>
  <c r="M45" i="25"/>
  <c r="N45" i="25"/>
  <c r="M21" i="25"/>
  <c r="N21" i="25"/>
  <c r="M38" i="25"/>
  <c r="N38" i="25"/>
  <c r="M44" i="25"/>
  <c r="N44" i="25"/>
  <c r="M28" i="25"/>
  <c r="N28" i="25"/>
  <c r="M14" i="25"/>
  <c r="N14" i="25"/>
  <c r="M26" i="25"/>
  <c r="N26" i="25"/>
  <c r="M59" i="25"/>
  <c r="N59" i="25"/>
  <c r="M39" i="25"/>
  <c r="N39" i="25"/>
  <c r="M60" i="25"/>
  <c r="N60" i="25"/>
  <c r="M41" i="25"/>
  <c r="N41" i="25"/>
  <c r="M27" i="25"/>
  <c r="N27" i="25"/>
  <c r="M32" i="25"/>
  <c r="N32" i="25"/>
  <c r="M71" i="25"/>
  <c r="N71" i="25"/>
  <c r="M31" i="25"/>
  <c r="N31" i="25"/>
  <c r="M42" i="25"/>
  <c r="N42" i="25"/>
  <c r="M58" i="25"/>
  <c r="N58" i="25"/>
  <c r="M37" i="25"/>
  <c r="N37" i="25"/>
  <c r="M47" i="25"/>
  <c r="N47" i="25"/>
  <c r="M55" i="25"/>
  <c r="N55" i="25"/>
  <c r="M65" i="25"/>
  <c r="N65" i="25"/>
  <c r="M78" i="25"/>
  <c r="N78" i="25"/>
  <c r="M46" i="25"/>
  <c r="N46" i="25"/>
  <c r="M51" i="25"/>
  <c r="N51" i="25"/>
  <c r="M72" i="25"/>
  <c r="N72" i="25"/>
  <c r="M49" i="25"/>
  <c r="N49" i="25"/>
  <c r="M50" i="25"/>
  <c r="N50" i="25"/>
  <c r="M24" i="25"/>
  <c r="N24" i="25"/>
  <c r="M66" i="25"/>
  <c r="N66" i="25"/>
  <c r="M43" i="25"/>
  <c r="N43" i="25"/>
  <c r="M82" i="25"/>
  <c r="N82" i="25"/>
  <c r="M57" i="25"/>
  <c r="N57" i="25"/>
  <c r="M75" i="25"/>
  <c r="N75" i="25"/>
  <c r="M70" i="25"/>
  <c r="N70" i="25"/>
  <c r="M52" i="25"/>
  <c r="N52" i="25"/>
  <c r="M69" i="25"/>
  <c r="N69" i="25"/>
  <c r="M62" i="25"/>
  <c r="N62" i="25"/>
  <c r="M68" i="25"/>
  <c r="N68" i="25"/>
  <c r="M54" i="25"/>
  <c r="N54" i="25"/>
  <c r="M61" i="25"/>
  <c r="N61" i="25"/>
  <c r="M36" i="25"/>
  <c r="N36" i="25"/>
  <c r="M64" i="25"/>
  <c r="N64" i="25"/>
  <c r="M73" i="25"/>
  <c r="N73" i="25"/>
  <c r="M79" i="25"/>
  <c r="N79" i="25"/>
  <c r="M63" i="25"/>
  <c r="N63" i="25"/>
  <c r="M80" i="25"/>
  <c r="N80" i="25"/>
  <c r="M81" i="25"/>
  <c r="N81" i="25"/>
  <c r="M53" i="25"/>
  <c r="N53" i="25"/>
  <c r="M56" i="25"/>
  <c r="N56" i="25"/>
  <c r="M67" i="25"/>
  <c r="N67" i="25"/>
  <c r="M77" i="25"/>
  <c r="N77" i="25"/>
  <c r="M74" i="25"/>
  <c r="N74" i="25"/>
  <c r="M76" i="25"/>
  <c r="N76" i="25"/>
  <c r="M2" i="25"/>
  <c r="N2" i="25"/>
  <c r="I20" i="25"/>
  <c r="I6" i="25"/>
  <c r="I23" i="25"/>
  <c r="I10" i="25"/>
  <c r="I7" i="25"/>
  <c r="I15" i="25"/>
  <c r="I16" i="25"/>
  <c r="I3" i="25"/>
  <c r="I30" i="25"/>
  <c r="I5" i="25"/>
  <c r="I22" i="25"/>
  <c r="I8" i="25"/>
  <c r="I17" i="25"/>
  <c r="I13" i="25"/>
  <c r="I19" i="25"/>
  <c r="I9" i="25"/>
  <c r="I40" i="25"/>
  <c r="I4" i="25"/>
  <c r="I12" i="25"/>
  <c r="I18" i="25"/>
  <c r="I29" i="25"/>
  <c r="I48" i="25"/>
  <c r="I33" i="25"/>
  <c r="I34" i="25"/>
  <c r="I35" i="25"/>
  <c r="I25" i="25"/>
  <c r="I11" i="25"/>
  <c r="I45" i="25"/>
  <c r="I21" i="25"/>
  <c r="I38" i="25"/>
  <c r="I44" i="25"/>
  <c r="I28" i="25"/>
  <c r="I14" i="25"/>
  <c r="I26" i="25"/>
  <c r="I59" i="25"/>
  <c r="I39" i="25"/>
  <c r="I60" i="25"/>
  <c r="I41" i="25"/>
  <c r="I27" i="25"/>
  <c r="I32" i="25"/>
  <c r="I71" i="25"/>
  <c r="I31" i="25"/>
  <c r="I42" i="25"/>
  <c r="I58" i="25"/>
  <c r="I37" i="25"/>
  <c r="I47" i="25"/>
  <c r="I55" i="25"/>
  <c r="I65" i="25"/>
  <c r="I78" i="25"/>
  <c r="I46" i="25"/>
  <c r="I51" i="25"/>
  <c r="I72" i="25"/>
  <c r="I49" i="25"/>
  <c r="I50" i="25"/>
  <c r="I24" i="25"/>
  <c r="I66" i="25"/>
  <c r="I43" i="25"/>
  <c r="I82" i="25"/>
  <c r="I57" i="25"/>
  <c r="I75" i="25"/>
  <c r="I70" i="25"/>
  <c r="I52" i="25"/>
  <c r="I69" i="25"/>
  <c r="I62" i="25"/>
  <c r="I68" i="25"/>
  <c r="I54" i="25"/>
  <c r="I61" i="25"/>
  <c r="I36" i="25"/>
  <c r="I64" i="25"/>
  <c r="I73" i="25"/>
  <c r="I79" i="25"/>
  <c r="I63" i="25"/>
  <c r="I80" i="25"/>
  <c r="I81" i="25"/>
  <c r="I53" i="25"/>
  <c r="I56" i="25"/>
  <c r="I67" i="25"/>
  <c r="I77" i="25"/>
  <c r="I74" i="25"/>
  <c r="I76" i="25"/>
  <c r="I2" i="25"/>
  <c r="J20" i="25"/>
  <c r="J6" i="25"/>
  <c r="J23" i="25"/>
  <c r="J10" i="25"/>
  <c r="J7" i="25"/>
  <c r="J15" i="25"/>
  <c r="J16" i="25"/>
  <c r="J3" i="25"/>
  <c r="J30" i="25"/>
  <c r="J5" i="25"/>
  <c r="J22" i="25"/>
  <c r="J8" i="25"/>
  <c r="J17" i="25"/>
  <c r="J13" i="25"/>
  <c r="J19" i="25"/>
  <c r="J9" i="25"/>
  <c r="J40" i="25"/>
  <c r="J4" i="25"/>
  <c r="J12" i="25"/>
  <c r="J18" i="25"/>
  <c r="J29" i="25"/>
  <c r="J48" i="25"/>
  <c r="J33" i="25"/>
  <c r="J34" i="25"/>
  <c r="J35" i="25"/>
  <c r="J25" i="25"/>
  <c r="J11" i="25"/>
  <c r="J45" i="25"/>
  <c r="J21" i="25"/>
  <c r="J38" i="25"/>
  <c r="J44" i="25"/>
  <c r="J28" i="25"/>
  <c r="J14" i="25"/>
  <c r="J26" i="25"/>
  <c r="J59" i="25"/>
  <c r="J39" i="25"/>
  <c r="J60" i="25"/>
  <c r="J41" i="25"/>
  <c r="J27" i="25"/>
  <c r="J32" i="25"/>
  <c r="J71" i="25"/>
  <c r="J31" i="25"/>
  <c r="J42" i="25"/>
  <c r="J58" i="25"/>
  <c r="J37" i="25"/>
  <c r="J47" i="25"/>
  <c r="J55" i="25"/>
  <c r="J65" i="25"/>
  <c r="J78" i="25"/>
  <c r="J46" i="25"/>
  <c r="J51" i="25"/>
  <c r="J72" i="25"/>
  <c r="J49" i="25"/>
  <c r="J50" i="25"/>
  <c r="J24" i="25"/>
  <c r="J66" i="25"/>
  <c r="J43" i="25"/>
  <c r="J82" i="25"/>
  <c r="J57" i="25"/>
  <c r="J75" i="25"/>
  <c r="J70" i="25"/>
  <c r="J52" i="25"/>
  <c r="J69" i="25"/>
  <c r="J62" i="25"/>
  <c r="J68" i="25"/>
  <c r="J54" i="25"/>
  <c r="J61" i="25"/>
  <c r="J36" i="25"/>
  <c r="J64" i="25"/>
  <c r="J73" i="25"/>
  <c r="J79" i="25"/>
  <c r="J63" i="25"/>
  <c r="J80" i="25"/>
  <c r="J81" i="25"/>
  <c r="J53" i="25"/>
  <c r="J56" i="25"/>
  <c r="J67" i="25"/>
  <c r="J77" i="25"/>
  <c r="J74" i="25"/>
  <c r="J76" i="25"/>
  <c r="J2" i="25"/>
  <c r="Q4" i="25"/>
  <c r="Q7" i="25"/>
  <c r="Q49" i="25"/>
  <c r="Q68" i="25"/>
  <c r="Q40" i="25"/>
  <c r="Q20" i="25"/>
  <c r="Q55" i="25"/>
  <c r="Q15" i="25"/>
  <c r="Q76" i="25"/>
  <c r="Q58" i="25"/>
  <c r="Q24" i="25"/>
  <c r="Q74" i="25"/>
  <c r="Q81" i="25"/>
  <c r="Q5" i="25"/>
  <c r="Q3" i="25"/>
  <c r="Q9" i="25"/>
  <c r="Q35" i="25"/>
  <c r="Q11" i="25"/>
  <c r="Q39" i="25"/>
  <c r="Q65" i="25"/>
  <c r="Q17" i="25"/>
  <c r="Q59" i="25"/>
  <c r="Q6" i="25"/>
  <c r="Q69" i="25"/>
  <c r="Q67" i="25"/>
  <c r="Q60" i="25"/>
  <c r="Q80" i="25"/>
  <c r="Q26" i="25"/>
  <c r="Q71" i="25"/>
  <c r="Q25" i="25"/>
  <c r="Q14" i="25"/>
  <c r="Q48" i="25"/>
  <c r="Q62" i="25"/>
  <c r="Q38" i="25"/>
  <c r="Q16" i="25"/>
  <c r="Q33" i="25"/>
  <c r="Q21" i="25"/>
  <c r="Q64" i="25"/>
  <c r="Q82" i="25"/>
  <c r="Q77" i="25"/>
  <c r="Q79" i="25"/>
  <c r="Q61" i="25"/>
  <c r="Q8" i="25"/>
  <c r="Q10" i="25"/>
  <c r="Q42" i="25"/>
  <c r="Q53" i="25"/>
  <c r="Q41" i="25"/>
  <c r="Q72" i="25"/>
  <c r="Q54" i="25"/>
  <c r="Q47" i="25"/>
  <c r="Q19" i="25"/>
  <c r="Q50" i="25"/>
  <c r="Q51" i="25"/>
  <c r="Q22" i="25"/>
  <c r="Q43" i="25"/>
  <c r="Q2" i="25"/>
  <c r="Q46" i="25"/>
  <c r="Q66" i="25"/>
  <c r="Q29" i="25"/>
  <c r="Q34" i="25"/>
  <c r="Q73" i="25"/>
  <c r="Q70" i="25"/>
  <c r="Q37" i="25"/>
  <c r="C77" i="25"/>
  <c r="C10" i="25"/>
  <c r="C18" i="25"/>
  <c r="C15" i="25"/>
  <c r="C38" i="25"/>
  <c r="C81" i="25"/>
  <c r="C48" i="25"/>
  <c r="C80" i="25"/>
  <c r="C29" i="25"/>
  <c r="C9" i="25"/>
  <c r="C68" i="25"/>
  <c r="C21" i="25"/>
  <c r="C23" i="25"/>
  <c r="C16" i="25"/>
  <c r="C52" i="25"/>
  <c r="C60" i="25"/>
  <c r="C33" i="25"/>
  <c r="C66" i="25"/>
  <c r="C45" i="25"/>
  <c r="C25" i="25"/>
  <c r="C73" i="25"/>
  <c r="C43" i="25"/>
  <c r="C44" i="25"/>
  <c r="C14" i="25"/>
  <c r="C47" i="25"/>
  <c r="C31" i="25"/>
  <c r="C3" i="25"/>
  <c r="C24" i="25"/>
  <c r="C20" i="25"/>
  <c r="C76" i="25"/>
  <c r="C41" i="25"/>
  <c r="C51" i="25"/>
  <c r="C5" i="25"/>
  <c r="C55" i="25"/>
  <c r="C72" i="25"/>
  <c r="C12" i="25"/>
  <c r="C35" i="25"/>
  <c r="C46" i="25"/>
  <c r="C8" i="25"/>
  <c r="C50" i="25"/>
  <c r="C71" i="25"/>
  <c r="C40" i="25"/>
  <c r="C54" i="25"/>
  <c r="C75" i="25"/>
  <c r="C69" i="25"/>
  <c r="C13" i="25"/>
  <c r="C58" i="25"/>
  <c r="C42" i="25"/>
  <c r="C6" i="25"/>
  <c r="C11" i="25"/>
  <c r="C37" i="25"/>
  <c r="C57" i="25"/>
  <c r="C67" i="25"/>
  <c r="C79" i="25"/>
  <c r="C74" i="25"/>
  <c r="C28" i="25"/>
  <c r="C39" i="25"/>
  <c r="C4" i="25"/>
  <c r="D77" i="25"/>
  <c r="D10" i="25"/>
  <c r="D18" i="25"/>
  <c r="D15" i="25"/>
  <c r="D38" i="25"/>
  <c r="D81" i="25"/>
  <c r="D48" i="25"/>
  <c r="D80" i="25"/>
  <c r="D29" i="25"/>
  <c r="D9" i="25"/>
  <c r="D68" i="25"/>
  <c r="D21" i="25"/>
  <c r="D23" i="25"/>
  <c r="D16" i="25"/>
  <c r="D52" i="25"/>
  <c r="D60" i="25"/>
  <c r="D33" i="25"/>
  <c r="D66" i="25"/>
  <c r="D45" i="25"/>
  <c r="D25" i="25"/>
  <c r="D73" i="25"/>
  <c r="D43" i="25"/>
  <c r="D44" i="25"/>
  <c r="D14" i="25"/>
  <c r="D47" i="25"/>
  <c r="D31" i="25"/>
  <c r="D3" i="25"/>
  <c r="D24" i="25"/>
  <c r="D20" i="25"/>
  <c r="D76" i="25"/>
  <c r="D41" i="25"/>
  <c r="D51" i="25"/>
  <c r="D5" i="25"/>
  <c r="D55" i="25"/>
  <c r="D72" i="25"/>
  <c r="D12" i="25"/>
  <c r="D35" i="25"/>
  <c r="D46" i="25"/>
  <c r="D8" i="25"/>
  <c r="D50" i="25"/>
  <c r="D71" i="25"/>
  <c r="D40" i="25"/>
  <c r="D54" i="25"/>
  <c r="D75" i="25"/>
  <c r="D69" i="25"/>
  <c r="D13" i="25"/>
  <c r="D58" i="25"/>
  <c r="D42" i="25"/>
  <c r="D6" i="25"/>
  <c r="D11" i="25"/>
  <c r="D37" i="25"/>
  <c r="D57" i="25"/>
  <c r="D67" i="25"/>
  <c r="D79" i="25"/>
  <c r="D74" i="25"/>
  <c r="D28" i="25"/>
  <c r="D39" i="25"/>
  <c r="D4" i="25"/>
  <c r="F77" i="25"/>
  <c r="F10" i="25"/>
  <c r="F18" i="25"/>
  <c r="F15" i="25"/>
  <c r="F38" i="25"/>
  <c r="F81" i="25"/>
  <c r="F48" i="25"/>
  <c r="F80" i="25"/>
  <c r="F29" i="25"/>
  <c r="F9" i="25"/>
  <c r="F68" i="25"/>
  <c r="F21" i="25"/>
  <c r="F23" i="25"/>
  <c r="F16" i="25"/>
  <c r="F52" i="25"/>
  <c r="F60" i="25"/>
  <c r="F33" i="25"/>
  <c r="F66" i="25"/>
  <c r="F45" i="25"/>
  <c r="F25" i="25"/>
  <c r="F73" i="25"/>
  <c r="F43" i="25"/>
  <c r="F44" i="25"/>
  <c r="F14" i="25"/>
  <c r="F47" i="25"/>
  <c r="F31" i="25"/>
  <c r="F3" i="25"/>
  <c r="F24" i="25"/>
  <c r="F20" i="25"/>
  <c r="F76" i="25"/>
  <c r="F41" i="25"/>
  <c r="F51" i="25"/>
  <c r="F5" i="25"/>
  <c r="F55" i="25"/>
  <c r="F72" i="25"/>
  <c r="F12" i="25"/>
  <c r="F35" i="25"/>
  <c r="F46" i="25"/>
  <c r="F8" i="25"/>
  <c r="F50" i="25"/>
  <c r="F71" i="25"/>
  <c r="F40" i="25"/>
  <c r="F54" i="25"/>
  <c r="F75" i="25"/>
  <c r="F69" i="25"/>
  <c r="F13" i="25"/>
  <c r="F58" i="25"/>
  <c r="F42" i="25"/>
  <c r="F6" i="25"/>
  <c r="F11" i="25"/>
  <c r="F37" i="25"/>
  <c r="F57" i="25"/>
  <c r="F67" i="25"/>
  <c r="F79" i="25"/>
  <c r="F74" i="25"/>
  <c r="F28" i="25"/>
  <c r="F39" i="25"/>
  <c r="F4" i="25"/>
  <c r="AM11" i="19"/>
  <c r="AN11" i="19"/>
  <c r="BM3" i="19"/>
  <c r="BN3" i="19"/>
  <c r="BM4" i="19"/>
  <c r="BN4" i="19"/>
  <c r="BM5" i="19"/>
  <c r="BN5" i="19"/>
  <c r="BM6" i="19"/>
  <c r="BN6" i="19"/>
  <c r="BM7" i="19"/>
  <c r="BN7" i="19"/>
  <c r="BM8" i="19"/>
  <c r="BN8" i="19"/>
  <c r="BM9" i="19"/>
  <c r="BN9" i="19"/>
  <c r="BM10" i="19"/>
  <c r="BN10" i="19"/>
  <c r="BM11" i="19"/>
  <c r="BN11" i="19"/>
  <c r="BM28" i="19"/>
  <c r="BN28" i="19"/>
  <c r="BM29" i="19"/>
  <c r="BN29" i="19"/>
  <c r="BM30" i="19"/>
  <c r="BN30" i="19"/>
  <c r="BM31" i="19"/>
  <c r="BN31" i="19"/>
  <c r="BM32" i="19"/>
  <c r="BN32" i="19"/>
  <c r="BM33" i="19"/>
  <c r="BN33" i="19"/>
  <c r="BM34" i="19"/>
  <c r="BN34" i="19"/>
  <c r="BM35" i="19"/>
  <c r="BN35" i="19"/>
  <c r="BM36" i="19"/>
  <c r="BN36" i="19"/>
  <c r="BM37" i="19"/>
  <c r="BN37" i="19"/>
  <c r="BM38" i="19"/>
  <c r="BN38" i="19"/>
  <c r="BM39" i="19"/>
  <c r="BN39" i="19"/>
  <c r="BM40" i="19"/>
  <c r="BN40" i="19"/>
  <c r="BM52" i="19"/>
  <c r="BN52" i="19"/>
  <c r="BM53" i="19"/>
  <c r="BN53" i="19"/>
  <c r="BM54" i="19"/>
  <c r="BN54" i="19"/>
  <c r="BM55" i="19"/>
  <c r="BN55" i="19"/>
  <c r="BM56" i="19"/>
  <c r="BN56" i="19"/>
  <c r="BM57" i="19"/>
  <c r="BN57" i="19"/>
  <c r="BM58" i="19"/>
  <c r="BN58" i="19"/>
  <c r="BM59" i="19"/>
  <c r="BN59" i="19"/>
  <c r="BM60" i="19"/>
  <c r="BN60" i="19"/>
  <c r="BM61" i="19"/>
  <c r="BN61" i="19"/>
  <c r="BM62" i="19"/>
  <c r="BN62" i="19"/>
  <c r="BM63" i="19"/>
  <c r="BN63" i="19"/>
  <c r="BM64" i="19"/>
  <c r="BN64" i="19"/>
  <c r="BM65" i="19"/>
  <c r="BN65" i="19"/>
  <c r="BM66" i="19"/>
  <c r="BN66" i="19"/>
  <c r="BM67" i="19"/>
  <c r="BN67" i="19"/>
  <c r="BM68" i="19"/>
  <c r="BN68" i="19"/>
  <c r="BM69" i="19"/>
  <c r="BN69" i="19"/>
  <c r="BM70" i="19"/>
  <c r="BN70" i="19"/>
  <c r="BM71" i="19"/>
  <c r="BN71" i="19"/>
  <c r="BM72" i="19"/>
  <c r="BN72" i="19"/>
  <c r="BM73" i="19"/>
  <c r="BN73" i="19"/>
  <c r="BM74" i="19"/>
  <c r="BN74" i="19"/>
  <c r="BM75" i="19"/>
  <c r="BN75" i="19"/>
  <c r="BM76" i="19"/>
  <c r="BN76" i="19"/>
  <c r="BM77" i="19"/>
  <c r="BN77" i="19"/>
  <c r="BM78" i="19"/>
  <c r="BN78" i="19"/>
  <c r="BM79" i="19"/>
  <c r="BN79" i="19"/>
  <c r="BM80" i="19"/>
  <c r="BN80" i="19"/>
  <c r="BM81" i="19"/>
  <c r="BN81" i="19"/>
  <c r="BM82" i="19"/>
  <c r="BN82" i="19"/>
  <c r="BM83" i="19"/>
  <c r="BN83" i="19"/>
  <c r="BM84" i="19"/>
  <c r="BN84" i="19"/>
  <c r="BM85" i="19"/>
  <c r="BN85" i="19"/>
  <c r="BM86" i="19"/>
  <c r="BN86" i="19"/>
  <c r="BM87" i="19"/>
  <c r="BN87" i="19"/>
  <c r="BM88" i="19"/>
  <c r="BN88" i="19"/>
  <c r="BM89" i="19"/>
  <c r="BN89" i="19"/>
  <c r="BM90" i="19"/>
  <c r="BN90" i="19"/>
  <c r="BM91" i="19"/>
  <c r="BN91" i="19"/>
  <c r="BM92" i="19"/>
  <c r="BN92" i="19"/>
  <c r="BM93" i="19"/>
  <c r="BN93" i="19"/>
  <c r="BM94" i="19"/>
  <c r="BN94" i="19"/>
  <c r="BM95" i="19"/>
  <c r="BN95" i="19"/>
  <c r="BM96" i="19"/>
  <c r="BN96" i="19"/>
  <c r="BM97" i="19"/>
  <c r="BN97" i="19"/>
  <c r="BM98" i="19"/>
  <c r="BN98" i="19"/>
  <c r="BM99" i="19"/>
  <c r="BN99" i="19"/>
  <c r="BM100" i="19"/>
  <c r="BN100" i="19"/>
  <c r="BM101" i="19"/>
  <c r="BN101" i="19"/>
  <c r="BM102" i="19"/>
  <c r="BN102" i="19"/>
  <c r="BM103" i="19"/>
  <c r="BN103" i="19"/>
  <c r="BM104" i="19"/>
  <c r="BN104" i="19"/>
  <c r="BM105" i="19"/>
  <c r="BN105" i="19"/>
  <c r="BM106" i="19"/>
  <c r="BN106" i="19"/>
  <c r="BM107" i="19"/>
  <c r="BN107" i="19"/>
  <c r="BM108" i="19"/>
  <c r="BN108" i="19"/>
  <c r="BM109" i="19"/>
  <c r="BN109" i="19"/>
  <c r="BM110" i="19"/>
  <c r="BN110" i="19"/>
  <c r="BM111" i="19"/>
  <c r="BN111" i="19"/>
  <c r="BM112" i="19"/>
  <c r="BN112" i="19"/>
  <c r="BM113" i="19"/>
  <c r="BN113" i="19"/>
  <c r="BM114" i="19"/>
  <c r="BN114" i="19"/>
  <c r="BM115" i="19"/>
  <c r="BN115" i="19"/>
  <c r="BM116" i="19"/>
  <c r="BN116" i="19"/>
  <c r="BM117" i="19"/>
  <c r="BN117" i="19"/>
  <c r="BM118" i="19"/>
  <c r="BN118" i="19"/>
  <c r="BM119" i="19"/>
  <c r="BN119" i="19"/>
  <c r="BM120" i="19"/>
  <c r="BN120" i="19"/>
  <c r="BM121" i="19"/>
  <c r="BN121" i="19"/>
  <c r="BM122" i="19"/>
  <c r="BN122" i="19"/>
  <c r="BM123" i="19"/>
  <c r="BN123" i="19"/>
  <c r="BM124" i="19"/>
  <c r="BN124" i="19"/>
  <c r="BM125" i="19"/>
  <c r="BN125" i="19"/>
  <c r="BM126" i="19"/>
  <c r="BN126" i="19"/>
  <c r="BM127" i="19"/>
  <c r="BN127" i="19"/>
  <c r="BM128" i="19"/>
  <c r="BN128" i="19"/>
  <c r="BM129" i="19"/>
  <c r="BN129" i="19"/>
  <c r="BM130" i="19"/>
  <c r="BN130" i="19"/>
  <c r="BM131" i="19"/>
  <c r="BN131" i="19"/>
  <c r="BM132" i="19"/>
  <c r="BN132" i="19"/>
  <c r="BM133" i="19"/>
  <c r="BN133" i="19"/>
  <c r="BM134" i="19"/>
  <c r="BN134" i="19"/>
  <c r="BM135" i="19"/>
  <c r="BN135" i="19"/>
  <c r="BM136" i="19"/>
  <c r="BN136" i="19"/>
  <c r="BM137" i="19"/>
  <c r="BN137" i="19"/>
  <c r="BM138" i="19"/>
  <c r="BN138" i="19"/>
  <c r="BM139" i="19"/>
  <c r="BN139" i="19"/>
  <c r="BM140" i="19"/>
  <c r="BN140" i="19"/>
  <c r="BM141" i="19"/>
  <c r="BN141" i="19"/>
  <c r="BM142" i="19"/>
  <c r="BN142" i="19"/>
  <c r="BM143" i="19"/>
  <c r="BN143" i="19"/>
  <c r="BM144" i="19"/>
  <c r="BN144" i="19"/>
  <c r="BM145" i="19"/>
  <c r="BN145" i="19"/>
  <c r="BM146" i="19"/>
  <c r="BN146" i="19"/>
  <c r="BM147" i="19"/>
  <c r="BN147" i="19"/>
  <c r="BM148" i="19"/>
  <c r="BN148" i="19"/>
  <c r="BM149" i="19"/>
  <c r="BN149" i="19"/>
  <c r="BM150" i="19"/>
  <c r="BN150" i="19"/>
  <c r="BM151" i="19"/>
  <c r="BN151" i="19"/>
  <c r="BM152" i="19"/>
  <c r="BN152" i="19"/>
  <c r="BM153" i="19"/>
  <c r="BN153" i="19"/>
  <c r="BM154" i="19"/>
  <c r="BN154" i="19"/>
  <c r="BM155" i="19"/>
  <c r="BN155" i="19"/>
  <c r="BM156" i="19"/>
  <c r="BN156" i="19"/>
  <c r="BM157" i="19"/>
  <c r="BN157" i="19"/>
  <c r="BM158" i="19"/>
  <c r="BN158" i="19"/>
  <c r="BM159" i="19"/>
  <c r="BN159" i="19"/>
  <c r="BM160" i="19"/>
  <c r="BN160" i="19"/>
  <c r="BM161" i="19"/>
  <c r="BN161" i="19"/>
  <c r="BM162" i="19"/>
  <c r="BN162" i="19"/>
  <c r="BM163" i="19"/>
  <c r="BN163" i="19"/>
  <c r="BM164" i="19"/>
  <c r="BN164" i="19"/>
  <c r="BM165" i="19"/>
  <c r="BN165" i="19"/>
  <c r="BM166" i="19"/>
  <c r="BN166" i="19"/>
  <c r="BM167" i="19"/>
  <c r="BN167" i="19"/>
  <c r="BM168" i="19"/>
  <c r="BN168" i="19"/>
  <c r="BM169" i="19"/>
  <c r="BN169" i="19"/>
  <c r="BM170" i="19"/>
  <c r="BN170" i="19"/>
  <c r="BM171" i="19"/>
  <c r="BN171" i="19"/>
  <c r="BM172" i="19"/>
  <c r="BN172" i="19"/>
  <c r="BM173" i="19"/>
  <c r="BN173" i="19"/>
  <c r="BM174" i="19"/>
  <c r="BN174" i="19"/>
  <c r="BM175" i="19"/>
  <c r="BN175" i="19"/>
  <c r="BM176" i="19"/>
  <c r="BN176" i="19"/>
  <c r="BM177" i="19"/>
  <c r="BN177" i="19"/>
  <c r="BM178" i="19"/>
  <c r="BN178" i="19"/>
  <c r="BM179" i="19"/>
  <c r="BN179" i="19"/>
  <c r="BM180" i="19"/>
  <c r="BN180" i="19"/>
  <c r="BM181" i="19"/>
  <c r="BN181" i="19"/>
  <c r="BM182" i="19"/>
  <c r="BN182" i="19"/>
  <c r="BM183" i="19"/>
  <c r="BN183" i="19"/>
  <c r="BM184" i="19"/>
  <c r="BN184" i="19"/>
  <c r="BM185" i="19"/>
  <c r="BN185" i="19"/>
  <c r="BM186" i="19"/>
  <c r="BN186" i="19"/>
  <c r="BM187" i="19"/>
  <c r="BN187" i="19"/>
  <c r="BM188" i="19"/>
  <c r="BN188" i="19"/>
  <c r="BM189" i="19"/>
  <c r="BN189" i="19"/>
  <c r="BM190" i="19"/>
  <c r="BN190" i="19"/>
  <c r="BM191" i="19"/>
  <c r="BN191" i="19"/>
  <c r="BM192" i="19"/>
  <c r="BN192" i="19"/>
  <c r="BM193" i="19"/>
  <c r="BN193" i="19"/>
  <c r="BM194" i="19"/>
  <c r="BN194" i="19"/>
  <c r="BM195" i="19"/>
  <c r="BN195" i="19"/>
  <c r="BM196" i="19"/>
  <c r="BN196" i="19"/>
  <c r="BM197" i="19"/>
  <c r="BN197" i="19"/>
  <c r="BM198" i="19"/>
  <c r="BN198" i="19"/>
  <c r="BM199" i="19"/>
  <c r="BN199" i="19"/>
  <c r="BM200" i="19"/>
  <c r="BN200" i="19"/>
  <c r="BM201" i="19"/>
  <c r="BN201" i="19"/>
  <c r="BM202" i="19"/>
  <c r="BN202" i="19"/>
  <c r="BM203" i="19"/>
  <c r="BN203" i="19"/>
  <c r="BM204" i="19"/>
  <c r="BN204" i="19"/>
  <c r="BM205" i="19"/>
  <c r="BN205" i="19"/>
  <c r="BM206" i="19"/>
  <c r="BN206" i="19"/>
  <c r="BM207" i="19"/>
  <c r="BN207" i="19"/>
  <c r="BM208" i="19"/>
  <c r="BN208" i="19"/>
  <c r="BM209" i="19"/>
  <c r="BN209" i="19"/>
  <c r="BM210" i="19"/>
  <c r="BN210" i="19"/>
  <c r="BM211" i="19"/>
  <c r="BN211" i="19"/>
  <c r="BM212" i="19"/>
  <c r="BN212" i="19"/>
  <c r="BM213" i="19"/>
  <c r="BN213" i="19"/>
  <c r="BM214" i="19"/>
  <c r="BN214" i="19"/>
  <c r="BM215" i="19"/>
  <c r="BN215" i="19"/>
  <c r="BM216" i="19"/>
  <c r="BN216" i="19"/>
  <c r="BM217" i="19"/>
  <c r="BN217" i="19"/>
  <c r="BM218" i="19"/>
  <c r="BN218" i="19"/>
  <c r="BM219" i="19"/>
  <c r="BN219" i="19"/>
  <c r="BM220" i="19"/>
  <c r="BN220" i="19"/>
  <c r="BM221" i="19"/>
  <c r="BN221" i="19"/>
  <c r="BM222" i="19"/>
  <c r="BN222" i="19"/>
  <c r="BM223" i="19"/>
  <c r="BN223" i="19"/>
  <c r="BM224" i="19"/>
  <c r="BN224" i="19"/>
  <c r="BM225" i="19"/>
  <c r="BN225" i="19"/>
  <c r="BM226" i="19"/>
  <c r="BN226" i="19"/>
  <c r="BM227" i="19"/>
  <c r="BN227" i="19"/>
  <c r="BM228" i="19"/>
  <c r="BN228" i="19"/>
  <c r="BM229" i="19"/>
  <c r="BN229" i="19"/>
  <c r="BM230" i="19"/>
  <c r="BN230" i="19"/>
  <c r="BM231" i="19"/>
  <c r="BN231" i="19"/>
  <c r="BM232" i="19"/>
  <c r="BN232" i="19"/>
  <c r="BM233" i="19"/>
  <c r="BN233" i="19"/>
  <c r="BM234" i="19"/>
  <c r="BN234" i="19"/>
  <c r="BM235" i="19"/>
  <c r="BN235" i="19"/>
  <c r="BM236" i="19"/>
  <c r="BN236" i="19"/>
  <c r="BM237" i="19"/>
  <c r="BN237" i="19"/>
  <c r="BM238" i="19"/>
  <c r="BN238" i="19"/>
  <c r="BM239" i="19"/>
  <c r="BN239" i="19"/>
  <c r="BM240" i="19"/>
  <c r="BN240" i="19"/>
  <c r="BM241" i="19"/>
  <c r="BN241" i="19"/>
  <c r="BM242" i="19"/>
  <c r="BN242" i="19"/>
  <c r="BN243" i="19"/>
  <c r="BM244" i="19"/>
  <c r="BN244" i="19"/>
  <c r="BM245" i="19"/>
  <c r="BN245" i="19"/>
  <c r="BN246" i="19"/>
  <c r="BN247" i="19"/>
  <c r="BN248" i="19"/>
  <c r="BN249" i="19"/>
  <c r="BN250" i="19"/>
  <c r="BN251" i="19"/>
  <c r="BN252" i="19"/>
  <c r="BN253" i="19"/>
  <c r="BN254" i="19"/>
  <c r="BN255" i="19"/>
  <c r="BN256" i="19"/>
  <c r="BN257" i="19"/>
  <c r="BN258" i="19"/>
  <c r="BN259" i="19"/>
  <c r="BN260" i="19"/>
  <c r="BN261" i="19"/>
  <c r="BN262" i="19"/>
  <c r="BN263" i="19"/>
  <c r="BN264" i="19"/>
  <c r="BN265" i="19"/>
  <c r="BN266" i="19"/>
  <c r="BN267" i="19"/>
  <c r="BN268" i="19"/>
  <c r="BN269" i="19"/>
  <c r="BN270" i="19"/>
  <c r="BN271" i="19"/>
  <c r="BN272" i="19"/>
  <c r="BN273" i="19"/>
  <c r="BN274" i="19"/>
  <c r="BN275" i="19"/>
  <c r="BN276" i="19"/>
  <c r="BN277" i="19"/>
  <c r="BN278" i="19"/>
  <c r="BN279" i="19"/>
  <c r="BN280" i="19"/>
  <c r="BN281" i="19"/>
  <c r="BN282" i="19"/>
  <c r="BN283" i="19"/>
  <c r="BN284" i="19"/>
  <c r="BN285" i="19"/>
  <c r="BN286" i="19"/>
  <c r="BN287" i="19"/>
  <c r="BN288" i="19"/>
  <c r="BN289" i="19"/>
  <c r="BN290" i="19"/>
  <c r="BN291" i="19"/>
  <c r="BN292" i="19"/>
  <c r="BN293" i="19"/>
  <c r="BN294" i="19"/>
  <c r="BN295" i="19"/>
  <c r="BN296" i="19"/>
  <c r="BN297" i="19"/>
  <c r="BN298" i="19"/>
  <c r="BN299" i="19"/>
  <c r="BN300" i="19"/>
  <c r="BN301" i="19"/>
  <c r="BN302" i="19"/>
  <c r="BN303" i="19"/>
  <c r="BN304" i="19"/>
  <c r="BN305" i="19"/>
  <c r="BN306" i="19"/>
  <c r="BN307" i="19"/>
  <c r="BN308" i="19"/>
  <c r="BN309" i="19"/>
  <c r="BN310" i="19"/>
  <c r="BN311" i="19"/>
  <c r="BN312" i="19"/>
  <c r="BN313" i="19"/>
  <c r="BN314" i="19"/>
  <c r="BN315" i="19"/>
  <c r="BN316" i="19"/>
  <c r="BN317" i="19"/>
  <c r="BN318" i="19"/>
  <c r="BN319" i="19"/>
  <c r="BN320" i="19"/>
  <c r="BN321" i="19"/>
  <c r="BN322" i="19"/>
  <c r="BN323" i="19"/>
  <c r="BN324" i="19"/>
  <c r="BN325" i="19"/>
  <c r="BN326" i="19"/>
  <c r="BN327" i="19"/>
  <c r="BN328" i="19"/>
  <c r="BN329" i="19"/>
  <c r="BN330" i="19"/>
  <c r="BN331" i="19"/>
  <c r="BN332" i="19"/>
  <c r="BN333" i="19"/>
  <c r="BN334" i="19"/>
  <c r="BN335" i="19"/>
  <c r="BN336" i="19"/>
  <c r="BN337" i="19"/>
  <c r="BN338" i="19"/>
  <c r="BN339" i="19"/>
  <c r="BN340" i="19"/>
  <c r="BN341" i="19"/>
  <c r="BN342" i="19"/>
  <c r="BN343" i="19"/>
  <c r="BN344" i="19"/>
  <c r="BN345" i="19"/>
  <c r="BN346" i="19"/>
  <c r="BN347" i="19"/>
  <c r="BN348" i="19"/>
  <c r="BN349" i="19"/>
  <c r="BN350" i="19"/>
  <c r="BN351" i="19"/>
  <c r="BN352" i="19"/>
  <c r="BN353" i="19"/>
  <c r="BN354" i="19"/>
  <c r="BN355" i="19"/>
  <c r="BN356" i="19"/>
  <c r="BN357" i="19"/>
  <c r="BN358" i="19"/>
  <c r="BN359" i="19"/>
  <c r="BN360" i="19"/>
  <c r="BN361" i="19"/>
  <c r="BN362" i="19"/>
  <c r="BN363" i="19"/>
  <c r="BN364" i="19"/>
  <c r="BN365" i="19"/>
  <c r="BN366" i="19"/>
  <c r="BN367" i="19"/>
  <c r="BN368" i="19"/>
  <c r="BN369" i="19"/>
  <c r="BN370" i="19"/>
  <c r="BN371" i="19"/>
  <c r="BN372" i="19"/>
  <c r="BN373" i="19"/>
  <c r="BN374" i="19"/>
  <c r="BN375" i="19"/>
  <c r="BN376" i="19"/>
  <c r="BN377" i="19"/>
  <c r="BN378" i="19"/>
  <c r="BN379" i="19"/>
  <c r="BN380" i="19"/>
  <c r="BN381" i="19"/>
  <c r="BN382" i="19"/>
  <c r="BN383" i="19"/>
  <c r="BN384" i="19"/>
  <c r="BN385" i="19"/>
  <c r="BN386" i="19"/>
  <c r="BN387" i="19"/>
  <c r="BN388" i="19"/>
  <c r="BN389" i="19"/>
  <c r="BN390" i="19"/>
  <c r="BN391" i="19"/>
  <c r="BN392" i="19"/>
  <c r="BN393" i="19"/>
  <c r="BN394" i="19"/>
  <c r="BN395" i="19"/>
  <c r="BN396" i="19"/>
  <c r="BN397" i="19"/>
  <c r="BN398" i="19"/>
  <c r="BN399" i="19"/>
  <c r="BN400" i="19"/>
  <c r="BN401" i="19"/>
  <c r="BN402" i="19"/>
  <c r="BN403" i="19"/>
  <c r="BN404" i="19"/>
  <c r="BN405" i="19"/>
  <c r="BN406" i="19"/>
  <c r="BN407" i="19"/>
  <c r="BN408" i="19"/>
  <c r="BN409" i="19"/>
  <c r="BN410" i="19"/>
  <c r="BN411" i="19"/>
  <c r="BN412" i="19"/>
  <c r="BN413" i="19"/>
  <c r="BN414" i="19"/>
  <c r="BN415" i="19"/>
  <c r="BN416" i="19"/>
  <c r="BN417" i="19"/>
  <c r="BN418" i="19"/>
  <c r="BN419" i="19"/>
  <c r="BN420" i="19"/>
  <c r="BN421" i="19"/>
  <c r="BN422" i="19"/>
  <c r="BN423" i="19"/>
  <c r="BN424" i="19"/>
  <c r="BN425" i="19"/>
  <c r="BN426" i="19"/>
  <c r="BN427" i="19"/>
  <c r="BN428" i="19"/>
  <c r="BN429" i="19"/>
  <c r="BN430" i="19"/>
  <c r="BN431" i="19"/>
  <c r="BN432" i="19"/>
  <c r="BN433" i="19"/>
  <c r="BN434" i="19"/>
  <c r="BN435" i="19"/>
  <c r="BN436" i="19"/>
  <c r="BN437" i="19"/>
  <c r="BN438" i="19"/>
  <c r="BN439" i="19"/>
  <c r="BN440" i="19"/>
  <c r="BN441" i="19"/>
  <c r="BN442" i="19"/>
  <c r="BN443" i="19"/>
  <c r="BN444" i="19"/>
  <c r="BN445" i="19"/>
  <c r="BN446" i="19"/>
  <c r="BN447" i="19"/>
  <c r="BN448" i="19"/>
  <c r="BN449" i="19"/>
  <c r="BN450" i="19"/>
  <c r="BN451" i="19"/>
  <c r="BN452" i="19"/>
  <c r="BN453" i="19"/>
  <c r="BN454" i="19"/>
  <c r="BN455" i="19"/>
  <c r="BN456" i="19"/>
  <c r="BN457" i="19"/>
  <c r="BN458" i="19"/>
  <c r="BN459" i="19"/>
  <c r="BN460" i="19"/>
  <c r="BN461" i="19"/>
  <c r="BN462" i="19"/>
  <c r="BN463" i="19"/>
  <c r="BN464" i="19"/>
  <c r="BN465" i="19"/>
  <c r="BN466" i="19"/>
  <c r="BN467" i="19"/>
  <c r="BN468" i="19"/>
  <c r="BN469" i="19"/>
  <c r="BN470" i="19"/>
  <c r="BN471" i="19"/>
  <c r="BN472" i="19"/>
  <c r="BN473" i="19"/>
  <c r="BN474" i="19"/>
  <c r="BN475" i="19"/>
  <c r="BN476" i="19"/>
  <c r="BN477" i="19"/>
  <c r="BN478" i="19"/>
  <c r="BN479" i="19"/>
  <c r="BN480" i="19"/>
  <c r="BN481" i="19"/>
  <c r="BN482" i="19"/>
  <c r="BN483" i="19"/>
  <c r="BN484" i="19"/>
  <c r="BN485" i="19"/>
  <c r="BN486" i="19"/>
  <c r="BN487" i="19"/>
  <c r="BN488" i="19"/>
  <c r="BN489" i="19"/>
  <c r="BN490" i="19"/>
  <c r="BN491" i="19"/>
  <c r="BN492" i="19"/>
  <c r="BN493" i="19"/>
  <c r="BN494" i="19"/>
  <c r="BN495" i="19"/>
  <c r="BN496" i="19"/>
  <c r="BN497" i="19"/>
  <c r="BN498" i="19"/>
  <c r="BN499" i="19"/>
  <c r="BN500" i="19"/>
  <c r="BN501" i="19"/>
  <c r="BN502" i="19"/>
  <c r="BN503" i="19"/>
  <c r="BN504" i="19"/>
  <c r="BN505" i="19"/>
  <c r="BN506" i="19"/>
  <c r="BN507" i="19"/>
  <c r="BN508" i="19"/>
  <c r="BN509" i="19"/>
  <c r="BN510" i="19"/>
  <c r="BN511" i="19"/>
  <c r="BN512" i="19"/>
  <c r="BN513" i="19"/>
  <c r="BN514" i="19"/>
  <c r="BN515" i="19"/>
  <c r="BN516" i="19"/>
  <c r="BN517" i="19"/>
  <c r="BN518" i="19"/>
  <c r="BN519" i="19"/>
  <c r="BN520" i="19"/>
  <c r="BN521" i="19"/>
  <c r="BN522" i="19"/>
  <c r="BN523" i="19"/>
  <c r="BN524" i="19"/>
  <c r="BN525" i="19"/>
  <c r="BN526" i="19"/>
  <c r="BN527" i="19"/>
  <c r="BN528" i="19"/>
  <c r="BN529" i="19"/>
  <c r="BN530" i="19"/>
  <c r="BN531" i="19"/>
  <c r="BN532" i="19"/>
  <c r="BN533" i="19"/>
  <c r="BN534" i="19"/>
  <c r="BN535" i="19"/>
  <c r="BN536" i="19"/>
  <c r="BN537" i="19"/>
  <c r="BN538" i="19"/>
  <c r="BN539" i="19"/>
  <c r="BN540" i="19"/>
  <c r="BN541" i="19"/>
  <c r="BN542" i="19"/>
  <c r="BN543" i="19"/>
  <c r="BN544" i="19"/>
  <c r="BN545" i="19"/>
  <c r="BN546" i="19"/>
  <c r="BN547" i="19"/>
  <c r="BN548" i="19"/>
  <c r="BN549" i="19"/>
  <c r="BN550" i="19"/>
  <c r="BN551" i="19"/>
  <c r="BN552" i="19"/>
  <c r="BN553" i="19"/>
  <c r="BN554" i="19"/>
  <c r="BN555" i="19"/>
  <c r="BN556" i="19"/>
  <c r="BN557" i="19"/>
  <c r="BN558" i="19"/>
  <c r="BN559" i="19"/>
  <c r="BN560" i="19"/>
  <c r="BN561" i="19"/>
  <c r="BN562" i="19"/>
  <c r="BN563" i="19"/>
  <c r="BN564" i="19"/>
  <c r="BN565" i="19"/>
  <c r="BN566" i="19"/>
  <c r="BN567" i="19"/>
  <c r="BN568" i="19"/>
  <c r="BN569" i="19"/>
  <c r="BN570" i="19"/>
  <c r="BN571" i="19"/>
  <c r="BN572" i="19"/>
  <c r="BN573" i="19"/>
  <c r="BN574" i="19"/>
  <c r="BN575" i="19"/>
  <c r="BN576" i="19"/>
  <c r="BN577" i="19"/>
  <c r="BN578" i="19"/>
  <c r="BN579" i="19"/>
  <c r="BN580" i="19"/>
  <c r="BN581" i="19"/>
  <c r="BN582" i="19"/>
  <c r="BN583" i="19"/>
  <c r="BN584" i="19"/>
  <c r="BN585" i="19"/>
  <c r="BN586" i="19"/>
  <c r="BN587" i="19"/>
  <c r="BN588" i="19"/>
  <c r="BN589" i="19"/>
  <c r="BN590" i="19"/>
  <c r="BN591" i="19"/>
  <c r="BN592" i="19"/>
  <c r="BN593" i="19"/>
  <c r="BN594" i="19"/>
  <c r="BN595" i="19"/>
  <c r="BN596" i="19"/>
  <c r="BN597" i="19"/>
  <c r="BN598" i="19"/>
  <c r="BN599" i="19"/>
  <c r="BN600" i="19"/>
  <c r="BN601" i="19"/>
  <c r="BN602" i="19"/>
  <c r="BN603" i="19"/>
  <c r="BN604" i="19"/>
  <c r="BN605" i="19"/>
  <c r="BN606" i="19"/>
  <c r="BN607" i="19"/>
  <c r="BN608" i="19"/>
  <c r="BN609" i="19"/>
  <c r="BN610" i="19"/>
  <c r="BN611" i="19"/>
  <c r="BN612" i="19"/>
  <c r="BN613" i="19"/>
  <c r="BN614" i="19"/>
  <c r="BN615" i="19"/>
  <c r="BN616" i="19"/>
  <c r="BN617" i="19"/>
  <c r="BN618" i="19"/>
  <c r="BN619" i="19"/>
  <c r="BN620" i="19"/>
  <c r="BN621" i="19"/>
  <c r="BN622" i="19"/>
  <c r="BN623" i="19"/>
  <c r="BN624" i="19"/>
  <c r="BN625" i="19"/>
  <c r="BN626" i="19"/>
  <c r="BN627" i="19"/>
  <c r="BN628" i="19"/>
  <c r="BN629" i="19"/>
  <c r="BN630" i="19"/>
  <c r="BN631" i="19"/>
  <c r="BN632" i="19"/>
  <c r="BN633" i="19"/>
  <c r="BN634" i="19"/>
  <c r="BN635" i="19"/>
  <c r="BN636" i="19"/>
  <c r="BN637" i="19"/>
  <c r="BN638" i="19"/>
  <c r="BN639" i="19"/>
  <c r="BN640" i="19"/>
  <c r="BN641" i="19"/>
  <c r="BN642" i="19"/>
  <c r="BN643" i="19"/>
  <c r="BN644" i="19"/>
  <c r="BN645" i="19"/>
  <c r="BN646" i="19"/>
  <c r="BN647" i="19"/>
  <c r="BN648" i="19"/>
  <c r="BN649" i="19"/>
  <c r="BN650" i="19"/>
  <c r="BN651" i="19"/>
  <c r="BN652" i="19"/>
  <c r="BN653" i="19"/>
  <c r="BN654" i="19"/>
  <c r="BN655" i="19"/>
  <c r="BN656" i="19"/>
  <c r="BN657" i="19"/>
  <c r="BN658" i="19"/>
  <c r="BN659" i="19"/>
  <c r="BN660" i="19"/>
  <c r="BN661" i="19"/>
  <c r="BN662" i="19"/>
  <c r="BN663" i="19"/>
  <c r="BN664" i="19"/>
  <c r="BN665" i="19"/>
  <c r="BN666" i="19"/>
  <c r="BN667" i="19"/>
  <c r="BN668" i="19"/>
  <c r="BN669" i="19"/>
  <c r="BN670" i="19"/>
  <c r="BN671" i="19"/>
  <c r="BN672" i="19"/>
  <c r="BN673" i="19"/>
  <c r="BN674" i="19"/>
  <c r="BN675" i="19"/>
  <c r="BN676" i="19"/>
  <c r="BN677" i="19"/>
  <c r="BN678" i="19"/>
  <c r="BN679" i="19"/>
  <c r="BN680" i="19"/>
  <c r="BN681" i="19"/>
  <c r="BN682" i="19"/>
  <c r="BN683" i="19"/>
  <c r="BN684" i="19"/>
  <c r="BN685" i="19"/>
  <c r="BN686" i="19"/>
  <c r="BN687" i="19"/>
  <c r="BN688" i="19"/>
  <c r="BN689" i="19"/>
  <c r="BN690" i="19"/>
  <c r="BN691" i="19"/>
  <c r="BN692" i="19"/>
  <c r="BN693" i="19"/>
  <c r="BN694" i="19"/>
  <c r="BN695" i="19"/>
  <c r="BN696" i="19"/>
  <c r="BN697" i="19"/>
  <c r="BN698" i="19"/>
  <c r="BN699" i="19"/>
  <c r="BN700" i="19"/>
  <c r="BN701" i="19"/>
  <c r="BN702" i="19"/>
  <c r="BN703" i="19"/>
  <c r="BN704" i="19"/>
  <c r="BN705" i="19"/>
  <c r="BN706" i="19"/>
  <c r="BN707" i="19"/>
  <c r="BN708" i="19"/>
  <c r="BN709" i="19"/>
  <c r="BN710" i="19"/>
  <c r="BN711" i="19"/>
  <c r="BN712" i="19"/>
  <c r="BN713" i="19"/>
  <c r="BN714" i="19"/>
  <c r="BN715" i="19"/>
  <c r="BN716" i="19"/>
  <c r="BN717" i="19"/>
  <c r="BN718" i="19"/>
  <c r="BN719" i="19"/>
  <c r="BN720" i="19"/>
  <c r="BN721" i="19"/>
  <c r="BN722" i="19"/>
  <c r="BN723" i="19"/>
  <c r="BN724" i="19"/>
  <c r="BN725" i="19"/>
  <c r="BN726" i="19"/>
  <c r="BN727" i="19"/>
  <c r="BN728" i="19"/>
  <c r="BN729" i="19"/>
  <c r="BN730" i="19"/>
  <c r="BN731" i="19"/>
  <c r="BN732" i="19"/>
  <c r="BN733" i="19"/>
  <c r="BN734" i="19"/>
  <c r="BN735" i="19"/>
  <c r="BN736" i="19"/>
  <c r="BN737" i="19"/>
  <c r="BN738" i="19"/>
  <c r="BN739" i="19"/>
  <c r="BN740" i="19"/>
  <c r="BN741" i="19"/>
  <c r="BN742" i="19"/>
  <c r="BN743" i="19"/>
  <c r="BN744" i="19"/>
  <c r="BN745" i="19"/>
  <c r="BN746" i="19"/>
  <c r="BN747" i="19"/>
  <c r="BN748" i="19"/>
  <c r="BN749" i="19"/>
  <c r="BN750" i="19"/>
  <c r="BN751" i="19"/>
  <c r="BN752" i="19"/>
  <c r="BN753" i="19"/>
  <c r="BN754" i="19"/>
  <c r="BN755" i="19"/>
  <c r="BN756" i="19"/>
  <c r="BN757" i="19"/>
  <c r="BN758" i="19"/>
  <c r="BN759" i="19"/>
  <c r="BN760" i="19"/>
  <c r="BN761" i="19"/>
  <c r="BN762" i="19"/>
  <c r="BN763" i="19"/>
  <c r="BN764" i="19"/>
  <c r="BN765" i="19"/>
  <c r="BN766" i="19"/>
  <c r="BN767" i="19"/>
  <c r="BN768" i="19"/>
  <c r="BN769" i="19"/>
  <c r="BN770" i="19"/>
  <c r="BN771" i="19"/>
  <c r="BN772" i="19"/>
  <c r="BN773" i="19"/>
  <c r="BN774" i="19"/>
  <c r="BN775" i="19"/>
  <c r="BN776" i="19"/>
  <c r="BN777" i="19"/>
  <c r="BN778" i="19"/>
  <c r="BN779" i="19"/>
  <c r="BN780" i="19"/>
  <c r="BN781" i="19"/>
  <c r="BN782" i="19"/>
  <c r="BN783" i="19"/>
  <c r="BN784" i="19"/>
  <c r="BN785" i="19"/>
  <c r="BN786" i="19"/>
  <c r="BN787" i="19"/>
  <c r="BN788" i="19"/>
  <c r="BN789" i="19"/>
  <c r="BN790" i="19"/>
  <c r="BN791" i="19"/>
  <c r="BN792" i="19"/>
  <c r="BN793" i="19"/>
  <c r="BN794" i="19"/>
  <c r="BN795" i="19"/>
  <c r="BN796" i="19"/>
  <c r="BN797" i="19"/>
  <c r="BN798" i="19"/>
  <c r="BN799" i="19"/>
  <c r="BN800" i="19"/>
  <c r="BN801" i="19"/>
  <c r="BN802" i="19"/>
  <c r="BN803" i="19"/>
  <c r="BN804" i="19"/>
  <c r="BN805" i="19"/>
  <c r="BN806" i="19"/>
  <c r="BN807" i="19"/>
  <c r="BN808" i="19"/>
  <c r="BN809" i="19"/>
  <c r="BN810" i="19"/>
  <c r="BN811" i="19"/>
  <c r="BN812" i="19"/>
  <c r="BN813" i="19"/>
  <c r="BN814" i="19"/>
  <c r="BN815" i="19"/>
  <c r="BN816" i="19"/>
  <c r="BN817" i="19"/>
  <c r="BN818" i="19"/>
  <c r="BN819" i="19"/>
  <c r="BN820" i="19"/>
  <c r="BN821" i="19"/>
  <c r="BN822" i="19"/>
  <c r="BN823" i="19"/>
  <c r="BN824" i="19"/>
  <c r="BN825" i="19"/>
  <c r="BN826" i="19"/>
  <c r="BN827" i="19"/>
  <c r="BN828" i="19"/>
  <c r="BN829" i="19"/>
  <c r="BN830" i="19"/>
  <c r="BN831" i="19"/>
  <c r="BN832" i="19"/>
  <c r="BN833" i="19"/>
  <c r="BN834" i="19"/>
  <c r="BN835" i="19"/>
  <c r="BN836" i="19"/>
  <c r="BN837" i="19"/>
  <c r="BN838" i="19"/>
  <c r="BN839" i="19"/>
  <c r="BN840" i="19"/>
  <c r="BN841" i="19"/>
  <c r="BN842" i="19"/>
  <c r="BN843" i="19"/>
  <c r="BN844" i="19"/>
  <c r="BN845" i="19"/>
  <c r="BN846" i="19"/>
  <c r="BN847" i="19"/>
  <c r="BN848" i="19"/>
  <c r="BN849" i="19"/>
  <c r="BN850" i="19"/>
  <c r="BN851" i="19"/>
  <c r="BN852" i="19"/>
  <c r="BN853" i="19"/>
  <c r="BN854" i="19"/>
  <c r="BN855" i="19"/>
  <c r="BN856" i="19"/>
  <c r="BN857" i="19"/>
  <c r="BN858" i="19"/>
  <c r="BN859" i="19"/>
  <c r="BN860" i="19"/>
  <c r="BN861" i="19"/>
  <c r="BN862" i="19"/>
  <c r="BN863" i="19"/>
  <c r="BN864" i="19"/>
  <c r="BN865" i="19"/>
  <c r="BN866" i="19"/>
  <c r="BN867" i="19"/>
  <c r="BN868" i="19"/>
  <c r="BN869" i="19"/>
  <c r="BN870" i="19"/>
  <c r="BN871" i="19"/>
  <c r="BN872" i="19"/>
  <c r="BN873" i="19"/>
  <c r="BN874" i="19"/>
  <c r="BN875" i="19"/>
  <c r="BN876" i="19"/>
  <c r="BN877" i="19"/>
  <c r="BN878" i="19"/>
  <c r="BN879" i="19"/>
  <c r="BN880" i="19"/>
  <c r="BN881" i="19"/>
  <c r="BN882" i="19"/>
  <c r="BN883" i="19"/>
  <c r="BN884" i="19"/>
  <c r="BN885" i="19"/>
  <c r="BN886" i="19"/>
  <c r="BN887" i="19"/>
  <c r="BN888" i="19"/>
  <c r="BN889" i="19"/>
  <c r="BN890" i="19"/>
  <c r="BN891" i="19"/>
  <c r="BN892" i="19"/>
  <c r="BN893" i="19"/>
  <c r="BN894" i="19"/>
  <c r="BN895" i="19"/>
  <c r="BN896" i="19"/>
  <c r="BN897" i="19"/>
  <c r="BN898" i="19"/>
  <c r="BN899" i="19"/>
  <c r="BN900" i="19"/>
  <c r="BN901" i="19"/>
  <c r="BN902" i="19"/>
  <c r="BN903" i="19"/>
  <c r="BN904" i="19"/>
  <c r="BN905" i="19"/>
  <c r="BN906" i="19"/>
  <c r="BN907" i="19"/>
  <c r="BN908" i="19"/>
  <c r="BN909" i="19"/>
  <c r="BN910" i="19"/>
  <c r="BN911" i="19"/>
  <c r="BN912" i="19"/>
  <c r="BN913" i="19"/>
  <c r="BN914" i="19"/>
  <c r="BN915" i="19"/>
  <c r="BN916" i="19"/>
  <c r="BN917" i="19"/>
  <c r="BN918" i="19"/>
  <c r="BN919" i="19"/>
  <c r="BN920" i="19"/>
  <c r="BN921" i="19"/>
  <c r="BN922" i="19"/>
  <c r="BN923" i="19"/>
  <c r="BN924" i="19"/>
  <c r="BN925" i="19"/>
  <c r="BN926" i="19"/>
  <c r="BN927" i="19"/>
  <c r="BN928" i="19"/>
  <c r="BN929" i="19"/>
  <c r="BN930" i="19"/>
  <c r="BN931" i="19"/>
  <c r="BN932" i="19"/>
  <c r="BN933" i="19"/>
  <c r="BN934" i="19"/>
  <c r="BN935" i="19"/>
  <c r="BN936" i="19"/>
  <c r="BN937" i="19"/>
  <c r="BN938" i="19"/>
  <c r="BN939" i="19"/>
  <c r="BN940" i="19"/>
  <c r="BN941" i="19"/>
  <c r="BN942" i="19"/>
  <c r="BN943" i="19"/>
  <c r="BN944" i="19"/>
  <c r="BN945" i="19"/>
  <c r="BN946" i="19"/>
  <c r="BN947" i="19"/>
  <c r="BN948" i="19"/>
  <c r="BN949" i="19"/>
  <c r="BN950" i="19"/>
  <c r="BN951" i="19"/>
  <c r="BN952" i="19"/>
  <c r="BN953" i="19"/>
  <c r="BN954" i="19"/>
  <c r="BN955" i="19"/>
  <c r="BN956" i="19"/>
  <c r="BN957" i="19"/>
  <c r="BN958" i="19"/>
  <c r="BN959" i="19"/>
  <c r="BN960" i="19"/>
  <c r="BN961" i="19"/>
  <c r="BN962" i="19"/>
  <c r="BN963" i="19"/>
  <c r="BN964" i="19"/>
  <c r="BN965" i="19"/>
  <c r="BN966" i="19"/>
  <c r="BN967" i="19"/>
  <c r="BN968" i="19"/>
  <c r="BN969" i="19"/>
  <c r="BN970" i="19"/>
  <c r="BN971" i="19"/>
  <c r="BN972" i="19"/>
  <c r="BN973" i="19"/>
  <c r="BN974" i="19"/>
  <c r="BN975" i="19"/>
  <c r="BN976" i="19"/>
  <c r="BN977" i="19"/>
  <c r="BN978" i="19"/>
  <c r="BN979" i="19"/>
  <c r="BN980" i="19"/>
  <c r="BN981" i="19"/>
  <c r="BN982" i="19"/>
  <c r="BN983" i="19"/>
  <c r="BN984" i="19"/>
  <c r="BN985" i="19"/>
  <c r="BN986" i="19"/>
  <c r="BN987" i="19"/>
  <c r="BN988" i="19"/>
  <c r="BN989" i="19"/>
  <c r="BN990" i="19"/>
  <c r="BN991" i="19"/>
  <c r="BN992" i="19"/>
  <c r="BN993" i="19"/>
  <c r="BN994" i="19"/>
  <c r="BN995" i="19"/>
  <c r="BN996" i="19"/>
  <c r="BN997" i="19"/>
  <c r="BN998" i="19"/>
  <c r="BN999" i="19"/>
  <c r="BN1000" i="19"/>
  <c r="BN1001" i="19"/>
  <c r="BN1002" i="19"/>
  <c r="BN1003" i="19"/>
  <c r="BN1004" i="19"/>
  <c r="BN1005" i="19"/>
  <c r="BN1006" i="19"/>
  <c r="BN1007" i="19"/>
  <c r="BN1008" i="19"/>
  <c r="BN1009" i="19"/>
  <c r="BN1010" i="19"/>
  <c r="BN1011" i="19"/>
  <c r="BN1012" i="19"/>
  <c r="BN1013" i="19"/>
  <c r="BN1014" i="19"/>
  <c r="BN1015" i="19"/>
  <c r="BN1016" i="19"/>
  <c r="BN1017" i="19"/>
  <c r="BN1018" i="19"/>
  <c r="BN1019" i="19"/>
  <c r="BN1020" i="19"/>
  <c r="BN1021" i="19"/>
  <c r="BN1022" i="19"/>
  <c r="BN1023" i="19"/>
  <c r="BN1024" i="19"/>
  <c r="BN1025" i="19"/>
  <c r="BN1026" i="19"/>
  <c r="BN1027" i="19"/>
  <c r="BN1028" i="19"/>
  <c r="BN1029" i="19"/>
  <c r="BN1030" i="19"/>
  <c r="BN1031" i="19"/>
  <c r="BN1032" i="19"/>
  <c r="BN1033" i="19"/>
  <c r="BN1034" i="19"/>
  <c r="BN1035" i="19"/>
  <c r="BN1036" i="19"/>
  <c r="BN1037" i="19"/>
  <c r="BN1038" i="19"/>
  <c r="BN1039" i="19"/>
  <c r="BN1040" i="19"/>
  <c r="BN1041" i="19"/>
  <c r="BN1042" i="19"/>
  <c r="BN1043" i="19"/>
  <c r="BN1044" i="19"/>
  <c r="BN1045" i="19"/>
  <c r="BN1046" i="19"/>
  <c r="BN1047" i="19"/>
  <c r="BN1048" i="19"/>
  <c r="BN1049" i="19"/>
  <c r="BN1050" i="19"/>
  <c r="BN1051" i="19"/>
  <c r="BN1052" i="19"/>
  <c r="BN1053" i="19"/>
  <c r="BN1054" i="19"/>
  <c r="BN1055" i="19"/>
  <c r="BN1056" i="19"/>
  <c r="BN1057" i="19"/>
  <c r="BN1058" i="19"/>
  <c r="BN1059" i="19"/>
  <c r="BN1060" i="19"/>
  <c r="BN1061" i="19"/>
  <c r="BN1062" i="19"/>
  <c r="BN1063" i="19"/>
  <c r="BN1064" i="19"/>
  <c r="BN1065" i="19"/>
  <c r="BN1066" i="19"/>
  <c r="BN1067" i="19"/>
  <c r="BN1068" i="19"/>
  <c r="BN1069" i="19"/>
  <c r="BN1070" i="19"/>
  <c r="BN1071" i="19"/>
  <c r="BN1072" i="19"/>
  <c r="BN1073" i="19"/>
  <c r="BN1074" i="19"/>
  <c r="BN1075" i="19"/>
  <c r="BN1076" i="19"/>
  <c r="BN1077" i="19"/>
  <c r="BN1078" i="19"/>
  <c r="BN1079" i="19"/>
  <c r="BN1080" i="19"/>
  <c r="BN1081" i="19"/>
  <c r="BN1082" i="19"/>
  <c r="BN1083" i="19"/>
  <c r="BN1084" i="19"/>
  <c r="BN1085" i="19"/>
  <c r="BN1086" i="19"/>
  <c r="BN1087" i="19"/>
  <c r="BN1088" i="19"/>
  <c r="BN1089" i="19"/>
  <c r="BN1090" i="19"/>
  <c r="BN1091" i="19"/>
  <c r="BN1092" i="19"/>
  <c r="BN1093" i="19"/>
  <c r="BN1094" i="19"/>
  <c r="BN1095" i="19"/>
  <c r="BN1096" i="19"/>
  <c r="BN1097" i="19"/>
  <c r="BN1098" i="19"/>
  <c r="BN1099" i="19"/>
  <c r="BN1100" i="19"/>
  <c r="BN1101" i="19"/>
  <c r="BN1102" i="19"/>
  <c r="BN1103" i="19"/>
  <c r="BN1104" i="19"/>
  <c r="BN1105" i="19"/>
  <c r="BN1106" i="19"/>
  <c r="BN1107" i="19"/>
  <c r="BN1108" i="19"/>
  <c r="BN1109" i="19"/>
  <c r="BN1110" i="19"/>
  <c r="BN1111" i="19"/>
  <c r="BN1112" i="19"/>
  <c r="BN1113" i="19"/>
  <c r="BN1114" i="19"/>
  <c r="BN1115" i="19"/>
  <c r="BN1116" i="19"/>
  <c r="BN1117" i="19"/>
  <c r="BN1118" i="19"/>
  <c r="BN1119" i="19"/>
  <c r="BN1120" i="19"/>
  <c r="BN1121" i="19"/>
  <c r="BN1122" i="19"/>
  <c r="BN1123" i="19"/>
  <c r="BN1124" i="19"/>
  <c r="BN1125" i="19"/>
  <c r="BN1126" i="19"/>
  <c r="BN1127" i="19"/>
  <c r="BN1128" i="19"/>
  <c r="BN1129" i="19"/>
  <c r="BN1130" i="19"/>
  <c r="BN1131" i="19"/>
  <c r="BN1132" i="19"/>
  <c r="BN1133" i="19"/>
  <c r="BN1134" i="19"/>
  <c r="BN1135" i="19"/>
  <c r="BN1136" i="19"/>
  <c r="BN1137" i="19"/>
  <c r="BN1138" i="19"/>
  <c r="BN1139" i="19"/>
  <c r="BN1140" i="19"/>
  <c r="BN1141" i="19"/>
  <c r="BN1142" i="19"/>
  <c r="BN1143" i="19"/>
  <c r="BN1144" i="19"/>
  <c r="BN1145" i="19"/>
  <c r="BN1146" i="19"/>
  <c r="BN1147" i="19"/>
  <c r="BN1148" i="19"/>
  <c r="BN1149" i="19"/>
  <c r="BN1150" i="19"/>
  <c r="BN1151" i="19"/>
  <c r="BN1152" i="19"/>
  <c r="BN1153" i="19"/>
  <c r="BN1154" i="19"/>
  <c r="BN1155" i="19"/>
  <c r="BN1156" i="19"/>
  <c r="BN1157" i="19"/>
  <c r="BN1158" i="19"/>
  <c r="BN1159" i="19"/>
  <c r="BN1160" i="19"/>
  <c r="BN1161" i="19"/>
  <c r="BN1162" i="19"/>
  <c r="BN1163" i="19"/>
  <c r="BN1164" i="19"/>
  <c r="BN1165" i="19"/>
  <c r="BN1166" i="19"/>
  <c r="BN1167" i="19"/>
  <c r="BN1168" i="19"/>
  <c r="BN1169" i="19"/>
  <c r="BN1170" i="19"/>
  <c r="BN1171" i="19"/>
  <c r="BN1172" i="19"/>
  <c r="BN1173" i="19"/>
  <c r="BN1174" i="19"/>
  <c r="BN1175" i="19"/>
  <c r="BN1176" i="19"/>
  <c r="BN1177" i="19"/>
  <c r="BN1178" i="19"/>
  <c r="BN1179" i="19"/>
  <c r="BN1180" i="19"/>
  <c r="BN1181" i="19"/>
  <c r="BN1182" i="19"/>
  <c r="BN1183" i="19"/>
  <c r="BN1184" i="19"/>
  <c r="BN1185" i="19"/>
  <c r="BN1186" i="19"/>
  <c r="BN1187" i="19"/>
  <c r="BN1188" i="19"/>
  <c r="BN1189" i="19"/>
  <c r="BN1190" i="19"/>
  <c r="BN1191" i="19"/>
  <c r="BN1192" i="19"/>
  <c r="BN1193" i="19"/>
  <c r="BN1194" i="19"/>
  <c r="BN1195" i="19"/>
  <c r="BN1196" i="19"/>
  <c r="BN1197" i="19"/>
  <c r="BN1198" i="19"/>
  <c r="BN1199" i="19"/>
  <c r="BN1200" i="19"/>
  <c r="BN1201" i="19"/>
  <c r="BN1202" i="19"/>
  <c r="BN1203" i="19"/>
  <c r="BN1204" i="19"/>
  <c r="BN1205" i="19"/>
  <c r="BN1206" i="19"/>
  <c r="BN1207" i="19"/>
  <c r="BN1208" i="19"/>
  <c r="BN1209" i="19"/>
  <c r="BN1210" i="19"/>
  <c r="BN1211" i="19"/>
  <c r="BN1212" i="19"/>
  <c r="BN1213" i="19"/>
  <c r="BN1214" i="19"/>
  <c r="BN1215" i="19"/>
  <c r="BN1216" i="19"/>
  <c r="BN1217" i="19"/>
  <c r="BN1218" i="19"/>
  <c r="BN1219" i="19"/>
  <c r="BN1220" i="19"/>
  <c r="BN1221" i="19"/>
  <c r="BN1222" i="19"/>
  <c r="BN1223" i="19"/>
  <c r="BN1224" i="19"/>
  <c r="BN1225" i="19"/>
  <c r="BN1226" i="19"/>
  <c r="BN1227" i="19"/>
  <c r="BN1228" i="19"/>
  <c r="BN1229" i="19"/>
  <c r="BN1230" i="19"/>
  <c r="BN1231" i="19"/>
  <c r="BN1232" i="19"/>
  <c r="BN1233" i="19"/>
  <c r="BN1234" i="19"/>
  <c r="BN1235" i="19"/>
  <c r="BN1236" i="19"/>
  <c r="BN1237" i="19"/>
  <c r="BN1238" i="19"/>
  <c r="BN1239" i="19"/>
  <c r="BN1240" i="19"/>
  <c r="BN1241" i="19"/>
  <c r="BN1242" i="19"/>
  <c r="BN1243" i="19"/>
  <c r="BN1244" i="19"/>
  <c r="BN1245" i="19"/>
  <c r="BN1246" i="19"/>
  <c r="BN1247" i="19"/>
  <c r="BN1248" i="19"/>
  <c r="BN1249" i="19"/>
  <c r="BN1250" i="19"/>
  <c r="BN1251" i="19"/>
  <c r="BN1252" i="19"/>
  <c r="BN1253" i="19"/>
  <c r="BN1254" i="19"/>
  <c r="BN1255" i="19"/>
  <c r="BN1256" i="19"/>
  <c r="BN1257" i="19"/>
  <c r="BN1258" i="19"/>
  <c r="BN1259" i="19"/>
  <c r="BN1260" i="19"/>
  <c r="BN1261" i="19"/>
  <c r="BN1262" i="19"/>
  <c r="BN1263" i="19"/>
  <c r="BN1264" i="19"/>
  <c r="BN1265" i="19"/>
  <c r="BN1266" i="19"/>
  <c r="BN1267" i="19"/>
  <c r="BN1268" i="19"/>
  <c r="BN1269" i="19"/>
  <c r="BN1270" i="19"/>
  <c r="BN1271" i="19"/>
  <c r="BN1272" i="19"/>
  <c r="BN1273" i="19"/>
  <c r="BN1274" i="19"/>
  <c r="BN1275" i="19"/>
  <c r="BN1276" i="19"/>
  <c r="BN1277" i="19"/>
  <c r="BN1278" i="19"/>
  <c r="BN1279" i="19"/>
  <c r="BN1280" i="19"/>
  <c r="BN1281" i="19"/>
  <c r="BN1282" i="19"/>
  <c r="BN1283" i="19"/>
  <c r="BN1284" i="19"/>
  <c r="BN1285" i="19"/>
  <c r="BN1286" i="19"/>
  <c r="BN1287" i="19"/>
  <c r="BN1288" i="19"/>
  <c r="BN1289" i="19"/>
  <c r="BN1290" i="19"/>
  <c r="BN1291" i="19"/>
  <c r="BN1292" i="19"/>
  <c r="BN1293" i="19"/>
  <c r="BN1294" i="19"/>
  <c r="BN1295" i="19"/>
  <c r="BN1296" i="19"/>
  <c r="BN1297" i="19"/>
  <c r="BN1298" i="19"/>
  <c r="BN1299" i="19"/>
  <c r="BN1300" i="19"/>
  <c r="BN1301" i="19"/>
  <c r="BN1302" i="19"/>
  <c r="BN1303" i="19"/>
  <c r="BN1304" i="19"/>
  <c r="BN1305" i="19"/>
  <c r="BN1306" i="19"/>
  <c r="BN1307" i="19"/>
  <c r="BN1308" i="19"/>
  <c r="BN1309" i="19"/>
  <c r="BN1310" i="19"/>
  <c r="BN1311" i="19"/>
  <c r="BN1312" i="19"/>
  <c r="BN1313" i="19"/>
  <c r="BN1314" i="19"/>
  <c r="BN1315" i="19"/>
  <c r="BN1316" i="19"/>
  <c r="BN1317" i="19"/>
  <c r="BN1318" i="19"/>
  <c r="BN1319" i="19"/>
  <c r="BN1320" i="19"/>
  <c r="BN1321" i="19"/>
  <c r="BN1322" i="19"/>
  <c r="BN1323" i="19"/>
  <c r="BN1324" i="19"/>
  <c r="BN1325" i="19"/>
  <c r="BN1326" i="19"/>
  <c r="BN1327" i="19"/>
  <c r="BN1328" i="19"/>
  <c r="BN1329" i="19"/>
  <c r="BN1330" i="19"/>
  <c r="BN1331" i="19"/>
  <c r="BN1332" i="19"/>
  <c r="BN1333" i="19"/>
  <c r="BN1334" i="19"/>
  <c r="BN1335" i="19"/>
  <c r="BN1336" i="19"/>
  <c r="BN1337" i="19"/>
  <c r="BN1338" i="19"/>
  <c r="BN1339" i="19"/>
  <c r="BN1340" i="19"/>
  <c r="BN1341" i="19"/>
  <c r="BN1342" i="19"/>
  <c r="BN1343" i="19"/>
  <c r="BN1344" i="19"/>
  <c r="BN1345" i="19"/>
  <c r="BN1346" i="19"/>
  <c r="BN1347" i="19"/>
  <c r="BN1348" i="19"/>
  <c r="BN1349" i="19"/>
  <c r="BN1350" i="19"/>
  <c r="BN1351" i="19"/>
  <c r="BN1352" i="19"/>
  <c r="BN1353" i="19"/>
  <c r="BN1354" i="19"/>
  <c r="BN1355" i="19"/>
  <c r="BN1356" i="19"/>
  <c r="BN1357" i="19"/>
  <c r="BN1358" i="19"/>
  <c r="BN1359" i="19"/>
  <c r="BN1360" i="19"/>
  <c r="BN1361" i="19"/>
  <c r="BN1362" i="19"/>
  <c r="BN1363" i="19"/>
  <c r="BN1364" i="19"/>
  <c r="BN1365" i="19"/>
  <c r="BN1366" i="19"/>
  <c r="BN1367" i="19"/>
  <c r="BN1368" i="19"/>
  <c r="BN1369" i="19"/>
  <c r="BN1370" i="19"/>
  <c r="BN1371" i="19"/>
  <c r="BN1372" i="19"/>
  <c r="BN1373" i="19"/>
  <c r="BN1374" i="19"/>
  <c r="BN1375" i="19"/>
  <c r="BN1376" i="19"/>
  <c r="BN1377" i="19"/>
  <c r="BN1378" i="19"/>
  <c r="BN1379" i="19"/>
  <c r="BN1380" i="19"/>
  <c r="BN1381" i="19"/>
  <c r="BN1382" i="19"/>
  <c r="BN1383" i="19"/>
  <c r="BN1384" i="19"/>
  <c r="BN1385" i="19"/>
  <c r="BN1386" i="19"/>
  <c r="BN1387" i="19"/>
  <c r="BN1388" i="19"/>
  <c r="BN1389" i="19"/>
  <c r="BN1390" i="19"/>
  <c r="BN1391" i="19"/>
  <c r="BN1392" i="19"/>
  <c r="BN1393" i="19"/>
  <c r="BN1394" i="19"/>
  <c r="BN1395" i="19"/>
  <c r="BN1396" i="19"/>
  <c r="BN1397" i="19"/>
  <c r="BN1398" i="19"/>
  <c r="BN1399" i="19"/>
  <c r="BN1400" i="19"/>
  <c r="BN1401" i="19"/>
  <c r="BN1402" i="19"/>
  <c r="BN1403" i="19"/>
  <c r="BN1404" i="19"/>
  <c r="BN1405" i="19"/>
  <c r="BN1406" i="19"/>
  <c r="BN1407" i="19"/>
  <c r="BN1408" i="19"/>
  <c r="BN1409" i="19"/>
  <c r="BN1410" i="19"/>
  <c r="BN1411" i="19"/>
  <c r="BN1412" i="19"/>
  <c r="BN1413" i="19"/>
  <c r="BN1414" i="19"/>
  <c r="BN1415" i="19"/>
  <c r="BN1416" i="19"/>
  <c r="BN1417" i="19"/>
  <c r="BN1418" i="19"/>
  <c r="BN1419" i="19"/>
  <c r="BN1420" i="19"/>
  <c r="BN1421" i="19"/>
  <c r="BN1422" i="19"/>
  <c r="BN1423" i="19"/>
  <c r="BN1424" i="19"/>
  <c r="BN1425" i="19"/>
  <c r="BN1426" i="19"/>
  <c r="BN1427" i="19"/>
  <c r="BN1428" i="19"/>
  <c r="BN1429" i="19"/>
  <c r="BN1430" i="19"/>
  <c r="BL3" i="19"/>
  <c r="BL4" i="19"/>
  <c r="BL5" i="19"/>
  <c r="BL6" i="19"/>
  <c r="BL7" i="19"/>
  <c r="BL8" i="19"/>
  <c r="BL9" i="19"/>
  <c r="BL10" i="19"/>
  <c r="BL11" i="19"/>
  <c r="BL28" i="19"/>
  <c r="BL29" i="19"/>
  <c r="BL30" i="19"/>
  <c r="BL31" i="19"/>
  <c r="BL32" i="19"/>
  <c r="BL33" i="19"/>
  <c r="BL34" i="19"/>
  <c r="BL35" i="19"/>
  <c r="BL36" i="19"/>
  <c r="BL37" i="19"/>
  <c r="BL38" i="19"/>
  <c r="BL39" i="19"/>
  <c r="BL40" i="19"/>
  <c r="BL52" i="19"/>
  <c r="BL53" i="19"/>
  <c r="BL54" i="19"/>
  <c r="BL55" i="19"/>
  <c r="BL56" i="19"/>
  <c r="BL57" i="19"/>
  <c r="BL58" i="19"/>
  <c r="BL59" i="19"/>
  <c r="BL60" i="19"/>
  <c r="BL61" i="19"/>
  <c r="BL62" i="19"/>
  <c r="BL63" i="19"/>
  <c r="BL64" i="19"/>
  <c r="BL65" i="19"/>
  <c r="BL66" i="19"/>
  <c r="BL67" i="19"/>
  <c r="BL68" i="19"/>
  <c r="BL69" i="19"/>
  <c r="BL70" i="19"/>
  <c r="BL71" i="19"/>
  <c r="BL72" i="19"/>
  <c r="BL73" i="19"/>
  <c r="BL74" i="19"/>
  <c r="BL75" i="19"/>
  <c r="BL76" i="19"/>
  <c r="BL77" i="19"/>
  <c r="BL78" i="19"/>
  <c r="BL79" i="19"/>
  <c r="BL80" i="19"/>
  <c r="BL81" i="19"/>
  <c r="BL82" i="19"/>
  <c r="BL83" i="19"/>
  <c r="BL84" i="19"/>
  <c r="BL85" i="19"/>
  <c r="BL86" i="19"/>
  <c r="BL87" i="19"/>
  <c r="BL88" i="19"/>
  <c r="BL89" i="19"/>
  <c r="BL90" i="19"/>
  <c r="BL91" i="19"/>
  <c r="BL92" i="19"/>
  <c r="BL93" i="19"/>
  <c r="BL94" i="19"/>
  <c r="BL95" i="19"/>
  <c r="BL96" i="19"/>
  <c r="BL97" i="19"/>
  <c r="BL98" i="19"/>
  <c r="BL99" i="19"/>
  <c r="BL100" i="19"/>
  <c r="BL101" i="19"/>
  <c r="BL102" i="19"/>
  <c r="BL103" i="19"/>
  <c r="BL104" i="19"/>
  <c r="BL105" i="19"/>
  <c r="BL106" i="19"/>
  <c r="BL107" i="19"/>
  <c r="BL108" i="19"/>
  <c r="BL109" i="19"/>
  <c r="BL110" i="19"/>
  <c r="BL111" i="19"/>
  <c r="BL112" i="19"/>
  <c r="BL113" i="19"/>
  <c r="BL114" i="19"/>
  <c r="BL115" i="19"/>
  <c r="BL116" i="19"/>
  <c r="BL117" i="19"/>
  <c r="BL118" i="19"/>
  <c r="BL119" i="19"/>
  <c r="BL120" i="19"/>
  <c r="BL121" i="19"/>
  <c r="BL122" i="19"/>
  <c r="BL123" i="19"/>
  <c r="BL124" i="19"/>
  <c r="BL125" i="19"/>
  <c r="BL126" i="19"/>
  <c r="BL127" i="19"/>
  <c r="BL128" i="19"/>
  <c r="BL129" i="19"/>
  <c r="BL130" i="19"/>
  <c r="BL131" i="19"/>
  <c r="BL132" i="19"/>
  <c r="BL133" i="19"/>
  <c r="BL134" i="19"/>
  <c r="BL135" i="19"/>
  <c r="BL136" i="19"/>
  <c r="BL137" i="19"/>
  <c r="BL138" i="19"/>
  <c r="BL139" i="19"/>
  <c r="BL140" i="19"/>
  <c r="BL141" i="19"/>
  <c r="BL142" i="19"/>
  <c r="BL143" i="19"/>
  <c r="BL144" i="19"/>
  <c r="BL145" i="19"/>
  <c r="BL146" i="19"/>
  <c r="BL147" i="19"/>
  <c r="BL148" i="19"/>
  <c r="BL149" i="19"/>
  <c r="BL150" i="19"/>
  <c r="BL151" i="19"/>
  <c r="BL152" i="19"/>
  <c r="BL153" i="19"/>
  <c r="BL154" i="19"/>
  <c r="BL155" i="19"/>
  <c r="BL156" i="19"/>
  <c r="BL157" i="19"/>
  <c r="BL158" i="19"/>
  <c r="BL159" i="19"/>
  <c r="BL160" i="19"/>
  <c r="BL161" i="19"/>
  <c r="BL162" i="19"/>
  <c r="BL163" i="19"/>
  <c r="BL164" i="19"/>
  <c r="BL165" i="19"/>
  <c r="BL166" i="19"/>
  <c r="BL167" i="19"/>
  <c r="BL168" i="19"/>
  <c r="BL169" i="19"/>
  <c r="BL170" i="19"/>
  <c r="BL171" i="19"/>
  <c r="BL172" i="19"/>
  <c r="BL173" i="19"/>
  <c r="BL174" i="19"/>
  <c r="BL175" i="19"/>
  <c r="BL176" i="19"/>
  <c r="BL177" i="19"/>
  <c r="BL178" i="19"/>
  <c r="BL179" i="19"/>
  <c r="BL180" i="19"/>
  <c r="BL181" i="19"/>
  <c r="BL182" i="19"/>
  <c r="BL183" i="19"/>
  <c r="BL184" i="19"/>
  <c r="BL185" i="19"/>
  <c r="BL186" i="19"/>
  <c r="BL187" i="19"/>
  <c r="BL188" i="19"/>
  <c r="BL189" i="19"/>
  <c r="BL190" i="19"/>
  <c r="BL191" i="19"/>
  <c r="BL192" i="19"/>
  <c r="BL193" i="19"/>
  <c r="BL194" i="19"/>
  <c r="BL195" i="19"/>
  <c r="BL196" i="19"/>
  <c r="BL197" i="19"/>
  <c r="BL198" i="19"/>
  <c r="BL199" i="19"/>
  <c r="BL200" i="19"/>
  <c r="BL201" i="19"/>
  <c r="BL202" i="19"/>
  <c r="BL203" i="19"/>
  <c r="BL204" i="19"/>
  <c r="BL205" i="19"/>
  <c r="BL206" i="19"/>
  <c r="BL207" i="19"/>
  <c r="BL208" i="19"/>
  <c r="BL209" i="19"/>
  <c r="BL210" i="19"/>
  <c r="BL211" i="19"/>
  <c r="BL212" i="19"/>
  <c r="BL213" i="19"/>
  <c r="BL214" i="19"/>
  <c r="BL215" i="19"/>
  <c r="BL216" i="19"/>
  <c r="BL217" i="19"/>
  <c r="BL218" i="19"/>
  <c r="BL219" i="19"/>
  <c r="BL220" i="19"/>
  <c r="BL221" i="19"/>
  <c r="BL222" i="19"/>
  <c r="BL223" i="19"/>
  <c r="BL224" i="19"/>
  <c r="BL225" i="19"/>
  <c r="BL226" i="19"/>
  <c r="BL227" i="19"/>
  <c r="BL228" i="19"/>
  <c r="BL229" i="19"/>
  <c r="BL230" i="19"/>
  <c r="BL231" i="19"/>
  <c r="BL232" i="19"/>
  <c r="BL233" i="19"/>
  <c r="BL234" i="19"/>
  <c r="BL235" i="19"/>
  <c r="BL236" i="19"/>
  <c r="BL237" i="19"/>
  <c r="BL238" i="19"/>
  <c r="BL239" i="19"/>
  <c r="BL240" i="19"/>
  <c r="BL241" i="19"/>
  <c r="BL242" i="19"/>
  <c r="BL243" i="19"/>
  <c r="BL244" i="19"/>
  <c r="BL245" i="19"/>
  <c r="BL246" i="19"/>
  <c r="BL247" i="19"/>
  <c r="BL248" i="19"/>
  <c r="BL249" i="19"/>
  <c r="BL250" i="19"/>
  <c r="BL251" i="19"/>
  <c r="BL252" i="19"/>
  <c r="BL253" i="19"/>
  <c r="BL254" i="19"/>
  <c r="BL255" i="19"/>
  <c r="BL256" i="19"/>
  <c r="BL257" i="19"/>
  <c r="BL258" i="19"/>
  <c r="BL259" i="19"/>
  <c r="BL260" i="19"/>
  <c r="BL261" i="19"/>
  <c r="BL262" i="19"/>
  <c r="BL263" i="19"/>
  <c r="BL264" i="19"/>
  <c r="BL265" i="19"/>
  <c r="BL266" i="19"/>
  <c r="BL267" i="19"/>
  <c r="BL268" i="19"/>
  <c r="BL269" i="19"/>
  <c r="BL270" i="19"/>
  <c r="BL271" i="19"/>
  <c r="BL272" i="19"/>
  <c r="BL273" i="19"/>
  <c r="BL274" i="19"/>
  <c r="BL275" i="19"/>
  <c r="BL276" i="19"/>
  <c r="BL277" i="19"/>
  <c r="BL278" i="19"/>
  <c r="BL279" i="19"/>
  <c r="BL280" i="19"/>
  <c r="BL281" i="19"/>
  <c r="BL282" i="19"/>
  <c r="BL283" i="19"/>
  <c r="BL284" i="19"/>
  <c r="BL285" i="19"/>
  <c r="BL286" i="19"/>
  <c r="BL287" i="19"/>
  <c r="BL288" i="19"/>
  <c r="BL289" i="19"/>
  <c r="BL290" i="19"/>
  <c r="BL291" i="19"/>
  <c r="BL292" i="19"/>
  <c r="BL293" i="19"/>
  <c r="BL294" i="19"/>
  <c r="BL295" i="19"/>
  <c r="BL296" i="19"/>
  <c r="BL297" i="19"/>
  <c r="BL298" i="19"/>
  <c r="BL299" i="19"/>
  <c r="BL300" i="19"/>
  <c r="BL301" i="19"/>
  <c r="BL302" i="19"/>
  <c r="BL303" i="19"/>
  <c r="BL304" i="19"/>
  <c r="BL305" i="19"/>
  <c r="BL306" i="19"/>
  <c r="BL307" i="19"/>
  <c r="BL308" i="19"/>
  <c r="BL309" i="19"/>
  <c r="BL310" i="19"/>
  <c r="BL311" i="19"/>
  <c r="BL312" i="19"/>
  <c r="BL313" i="19"/>
  <c r="BL314" i="19"/>
  <c r="BL315" i="19"/>
  <c r="BL316" i="19"/>
  <c r="BL317" i="19"/>
  <c r="BL318" i="19"/>
  <c r="BL319" i="19"/>
  <c r="BL320" i="19"/>
  <c r="BL321" i="19"/>
  <c r="BL322" i="19"/>
  <c r="BL323" i="19"/>
  <c r="BL324" i="19"/>
  <c r="BL325" i="19"/>
  <c r="BL326" i="19"/>
  <c r="BL327" i="19"/>
  <c r="BL328" i="19"/>
  <c r="BL329" i="19"/>
  <c r="BL330" i="19"/>
  <c r="BL331" i="19"/>
  <c r="BL332" i="19"/>
  <c r="BL333" i="19"/>
  <c r="BL334" i="19"/>
  <c r="BL335" i="19"/>
  <c r="BL336" i="19"/>
  <c r="BL337" i="19"/>
  <c r="BL338" i="19"/>
  <c r="BL339" i="19"/>
  <c r="BL340" i="19"/>
  <c r="BL341" i="19"/>
  <c r="BL342" i="19"/>
  <c r="BL343" i="19"/>
  <c r="BL344" i="19"/>
  <c r="BL345" i="19"/>
  <c r="BL346" i="19"/>
  <c r="BL347" i="19"/>
  <c r="BL348" i="19"/>
  <c r="BL349" i="19"/>
  <c r="BL350" i="19"/>
  <c r="BL351" i="19"/>
  <c r="BL352" i="19"/>
  <c r="BL353" i="19"/>
  <c r="BL354" i="19"/>
  <c r="BL355" i="19"/>
  <c r="BL356" i="19"/>
  <c r="BL357" i="19"/>
  <c r="BL358" i="19"/>
  <c r="BL359" i="19"/>
  <c r="BL360" i="19"/>
  <c r="BL361" i="19"/>
  <c r="BL362" i="19"/>
  <c r="BL363" i="19"/>
  <c r="BL364" i="19"/>
  <c r="BL365" i="19"/>
  <c r="BL366" i="19"/>
  <c r="BL367" i="19"/>
  <c r="BL368" i="19"/>
  <c r="BL369" i="19"/>
  <c r="BL370" i="19"/>
  <c r="BL371" i="19"/>
  <c r="BL372" i="19"/>
  <c r="BL373" i="19"/>
  <c r="BL374" i="19"/>
  <c r="BL375" i="19"/>
  <c r="BL376" i="19"/>
  <c r="BL377" i="19"/>
  <c r="BL378" i="19"/>
  <c r="BL379" i="19"/>
  <c r="BL380" i="19"/>
  <c r="BL381" i="19"/>
  <c r="BL382" i="19"/>
  <c r="BL383" i="19"/>
  <c r="BL384" i="19"/>
  <c r="BL385" i="19"/>
  <c r="BL386" i="19"/>
  <c r="BL387" i="19"/>
  <c r="BL388" i="19"/>
  <c r="BL389" i="19"/>
  <c r="BL390" i="19"/>
  <c r="BL391" i="19"/>
  <c r="BL392" i="19"/>
  <c r="BL393" i="19"/>
  <c r="BL394" i="19"/>
  <c r="BL395" i="19"/>
  <c r="BL396" i="19"/>
  <c r="BL397" i="19"/>
  <c r="BL398" i="19"/>
  <c r="BL399" i="19"/>
  <c r="BL400" i="19"/>
  <c r="BL401" i="19"/>
  <c r="BL402" i="19"/>
  <c r="BL403" i="19"/>
  <c r="BL404" i="19"/>
  <c r="BL405" i="19"/>
  <c r="BL406" i="19"/>
  <c r="BL407" i="19"/>
  <c r="BL408" i="19"/>
  <c r="BL409" i="19"/>
  <c r="BL410" i="19"/>
  <c r="BL411" i="19"/>
  <c r="BL412" i="19"/>
  <c r="BL413" i="19"/>
  <c r="BL414" i="19"/>
  <c r="BL415" i="19"/>
  <c r="BL416" i="19"/>
  <c r="BL417" i="19"/>
  <c r="BL418" i="19"/>
  <c r="BL419" i="19"/>
  <c r="BL420" i="19"/>
  <c r="BL421" i="19"/>
  <c r="BL422" i="19"/>
  <c r="BL423" i="19"/>
  <c r="BL424" i="19"/>
  <c r="BL425" i="19"/>
  <c r="BL426" i="19"/>
  <c r="BL427" i="19"/>
  <c r="BL428" i="19"/>
  <c r="BL429" i="19"/>
  <c r="BL430" i="19"/>
  <c r="BL431" i="19"/>
  <c r="BL432" i="19"/>
  <c r="BL433" i="19"/>
  <c r="BL434" i="19"/>
  <c r="BL435" i="19"/>
  <c r="BL436" i="19"/>
  <c r="BL437" i="19"/>
  <c r="BL438" i="19"/>
  <c r="BL439" i="19"/>
  <c r="BL440" i="19"/>
  <c r="BL441" i="19"/>
  <c r="BL442" i="19"/>
  <c r="BL443" i="19"/>
  <c r="BL444" i="19"/>
  <c r="BL445" i="19"/>
  <c r="BL446" i="19"/>
  <c r="BL447" i="19"/>
  <c r="BL448" i="19"/>
  <c r="BL449" i="19"/>
  <c r="BL450" i="19"/>
  <c r="BL451" i="19"/>
  <c r="BL452" i="19"/>
  <c r="BL453" i="19"/>
  <c r="BL454" i="19"/>
  <c r="BL455" i="19"/>
  <c r="BL456" i="19"/>
  <c r="BL457" i="19"/>
  <c r="BL458" i="19"/>
  <c r="BL459" i="19"/>
  <c r="BL460" i="19"/>
  <c r="BL461" i="19"/>
  <c r="BL462" i="19"/>
  <c r="BL463" i="19"/>
  <c r="BL464" i="19"/>
  <c r="BL465" i="19"/>
  <c r="BL466" i="19"/>
  <c r="BL467" i="19"/>
  <c r="BL468" i="19"/>
  <c r="BL469" i="19"/>
  <c r="BL470" i="19"/>
  <c r="BL471" i="19"/>
  <c r="BL472" i="19"/>
  <c r="BL473" i="19"/>
  <c r="BL474" i="19"/>
  <c r="BL475" i="19"/>
  <c r="BL476" i="19"/>
  <c r="BL477" i="19"/>
  <c r="BL478" i="19"/>
  <c r="BL479" i="19"/>
  <c r="BL480" i="19"/>
  <c r="BL481" i="19"/>
  <c r="BL482" i="19"/>
  <c r="BL483" i="19"/>
  <c r="BL484" i="19"/>
  <c r="BL485" i="19"/>
  <c r="BL486" i="19"/>
  <c r="BL487" i="19"/>
  <c r="BL488" i="19"/>
  <c r="BL489" i="19"/>
  <c r="BL490" i="19"/>
  <c r="BL491" i="19"/>
  <c r="BL492" i="19"/>
  <c r="BL493" i="19"/>
  <c r="BL494" i="19"/>
  <c r="BL495" i="19"/>
  <c r="BL496" i="19"/>
  <c r="BL497" i="19"/>
  <c r="BL498" i="19"/>
  <c r="BL499" i="19"/>
  <c r="BL500" i="19"/>
  <c r="BL501" i="19"/>
  <c r="BL502" i="19"/>
  <c r="BL503" i="19"/>
  <c r="BL504" i="19"/>
  <c r="BL505" i="19"/>
  <c r="BL506" i="19"/>
  <c r="BL507" i="19"/>
  <c r="BL508" i="19"/>
  <c r="BL509" i="19"/>
  <c r="BL510" i="19"/>
  <c r="BL511" i="19"/>
  <c r="BL512" i="19"/>
  <c r="BL513" i="19"/>
  <c r="BL514" i="19"/>
  <c r="BL515" i="19"/>
  <c r="BL516" i="19"/>
  <c r="BL517" i="19"/>
  <c r="BL518" i="19"/>
  <c r="BL519" i="19"/>
  <c r="BL520" i="19"/>
  <c r="BL521" i="19"/>
  <c r="BL522" i="19"/>
  <c r="BL523" i="19"/>
  <c r="BL524" i="19"/>
  <c r="BL525" i="19"/>
  <c r="BL526" i="19"/>
  <c r="BL527" i="19"/>
  <c r="BL528" i="19"/>
  <c r="BL529" i="19"/>
  <c r="BL530" i="19"/>
  <c r="BL531" i="19"/>
  <c r="BL532" i="19"/>
  <c r="BL533" i="19"/>
  <c r="BL534" i="19"/>
  <c r="BL535" i="19"/>
  <c r="BL536" i="19"/>
  <c r="BL537" i="19"/>
  <c r="BL538" i="19"/>
  <c r="BL539" i="19"/>
  <c r="BL540" i="19"/>
  <c r="BL541" i="19"/>
  <c r="BL542" i="19"/>
  <c r="BL543" i="19"/>
  <c r="BL544" i="19"/>
  <c r="BL545" i="19"/>
  <c r="BL546" i="19"/>
  <c r="BL547" i="19"/>
  <c r="BL548" i="19"/>
  <c r="BL549" i="19"/>
  <c r="BL550" i="19"/>
  <c r="BL551" i="19"/>
  <c r="BL552" i="19"/>
  <c r="BL553" i="19"/>
  <c r="BL554" i="19"/>
  <c r="BL555" i="19"/>
  <c r="BL556" i="19"/>
  <c r="BL557" i="19"/>
  <c r="BL558" i="19"/>
  <c r="BL559" i="19"/>
  <c r="BL560" i="19"/>
  <c r="BL561" i="19"/>
  <c r="BL562" i="19"/>
  <c r="BL563" i="19"/>
  <c r="BL564" i="19"/>
  <c r="BL565" i="19"/>
  <c r="BL566" i="19"/>
  <c r="BL567" i="19"/>
  <c r="BL568" i="19"/>
  <c r="BL569" i="19"/>
  <c r="BL570" i="19"/>
  <c r="BL571" i="19"/>
  <c r="BL572" i="19"/>
  <c r="BL573" i="19"/>
  <c r="BL574" i="19"/>
  <c r="BL575" i="19"/>
  <c r="BL576" i="19"/>
  <c r="BL577" i="19"/>
  <c r="BL578" i="19"/>
  <c r="BL579" i="19"/>
  <c r="BL580" i="19"/>
  <c r="BL581" i="19"/>
  <c r="BL582" i="19"/>
  <c r="BL583" i="19"/>
  <c r="BL584" i="19"/>
  <c r="BL585" i="19"/>
  <c r="BL586" i="19"/>
  <c r="BL587" i="19"/>
  <c r="BL588" i="19"/>
  <c r="BL589" i="19"/>
  <c r="BL590" i="19"/>
  <c r="BL591" i="19"/>
  <c r="BL592" i="19"/>
  <c r="BL593" i="19"/>
  <c r="BL594" i="19"/>
  <c r="BL595" i="19"/>
  <c r="BL596" i="19"/>
  <c r="BL597" i="19"/>
  <c r="BL598" i="19"/>
  <c r="BL599" i="19"/>
  <c r="BL600" i="19"/>
  <c r="BL601" i="19"/>
  <c r="BL602" i="19"/>
  <c r="BL603" i="19"/>
  <c r="BL604" i="19"/>
  <c r="BL605" i="19"/>
  <c r="BL606" i="19"/>
  <c r="BL607" i="19"/>
  <c r="BL608" i="19"/>
  <c r="BL609" i="19"/>
  <c r="BL610" i="19"/>
  <c r="BL611" i="19"/>
  <c r="BL612" i="19"/>
  <c r="BL613" i="19"/>
  <c r="BL614" i="19"/>
  <c r="BL615" i="19"/>
  <c r="BL616" i="19"/>
  <c r="BL617" i="19"/>
  <c r="BL618" i="19"/>
  <c r="BL619" i="19"/>
  <c r="BL620" i="19"/>
  <c r="BL621" i="19"/>
  <c r="BL622" i="19"/>
  <c r="BL623" i="19"/>
  <c r="BL624" i="19"/>
  <c r="BL625" i="19"/>
  <c r="BL626" i="19"/>
  <c r="BL627" i="19"/>
  <c r="BL628" i="19"/>
  <c r="BL629" i="19"/>
  <c r="BL630" i="19"/>
  <c r="BL631" i="19"/>
  <c r="BL632" i="19"/>
  <c r="BL633" i="19"/>
  <c r="BL634" i="19"/>
  <c r="BL635" i="19"/>
  <c r="BL636" i="19"/>
  <c r="BL637" i="19"/>
  <c r="BL638" i="19"/>
  <c r="BL639" i="19"/>
  <c r="BL640" i="19"/>
  <c r="BL641" i="19"/>
  <c r="BL642" i="19"/>
  <c r="BL643" i="19"/>
  <c r="BL644" i="19"/>
  <c r="BL645" i="19"/>
  <c r="BL646" i="19"/>
  <c r="BL647" i="19"/>
  <c r="BL648" i="19"/>
  <c r="BL649" i="19"/>
  <c r="BL650" i="19"/>
  <c r="BL651" i="19"/>
  <c r="BL652" i="19"/>
  <c r="BL653" i="19"/>
  <c r="BL654" i="19"/>
  <c r="BL655" i="19"/>
  <c r="BL656" i="19"/>
  <c r="BL657" i="19"/>
  <c r="BL658" i="19"/>
  <c r="BL659" i="19"/>
  <c r="BL660" i="19"/>
  <c r="BL661" i="19"/>
  <c r="BL662" i="19"/>
  <c r="BL663" i="19"/>
  <c r="BL664" i="19"/>
  <c r="BL665" i="19"/>
  <c r="BL666" i="19"/>
  <c r="BL667" i="19"/>
  <c r="BL668" i="19"/>
  <c r="BL669" i="19"/>
  <c r="BL670" i="19"/>
  <c r="BL671" i="19"/>
  <c r="BL672" i="19"/>
  <c r="BL673" i="19"/>
  <c r="BL674" i="19"/>
  <c r="BL675" i="19"/>
  <c r="BL676" i="19"/>
  <c r="BL677" i="19"/>
  <c r="BL678" i="19"/>
  <c r="BL679" i="19"/>
  <c r="BL680" i="19"/>
  <c r="BL681" i="19"/>
  <c r="BL682" i="19"/>
  <c r="BL683" i="19"/>
  <c r="BL684" i="19"/>
  <c r="BL685" i="19"/>
  <c r="BL686" i="19"/>
  <c r="BL687" i="19"/>
  <c r="BL688" i="19"/>
  <c r="BL689" i="19"/>
  <c r="BL690" i="19"/>
  <c r="BL691" i="19"/>
  <c r="BL692" i="19"/>
  <c r="BL693" i="19"/>
  <c r="BL694" i="19"/>
  <c r="BL695" i="19"/>
  <c r="BL696" i="19"/>
  <c r="BL697" i="19"/>
  <c r="BL698" i="19"/>
  <c r="BL699" i="19"/>
  <c r="BL700" i="19"/>
  <c r="BL701" i="19"/>
  <c r="BL702" i="19"/>
  <c r="BL703" i="19"/>
  <c r="BL704" i="19"/>
  <c r="BL705" i="19"/>
  <c r="BL706" i="19"/>
  <c r="BL707" i="19"/>
  <c r="BL708" i="19"/>
  <c r="BL709" i="19"/>
  <c r="BL710" i="19"/>
  <c r="BL711" i="19"/>
  <c r="BL712" i="19"/>
  <c r="BL713" i="19"/>
  <c r="BL714" i="19"/>
  <c r="BL715" i="19"/>
  <c r="BL716" i="19"/>
  <c r="BL717" i="19"/>
  <c r="BL718" i="19"/>
  <c r="BL719" i="19"/>
  <c r="BL720" i="19"/>
  <c r="BL721" i="19"/>
  <c r="BL722" i="19"/>
  <c r="BL723" i="19"/>
  <c r="BL724" i="19"/>
  <c r="BL725" i="19"/>
  <c r="BL726" i="19"/>
  <c r="BL727" i="19"/>
  <c r="BL728" i="19"/>
  <c r="BL729" i="19"/>
  <c r="BL730" i="19"/>
  <c r="BL731" i="19"/>
  <c r="BL732" i="19"/>
  <c r="BL733" i="19"/>
  <c r="BL734" i="19"/>
  <c r="BL735" i="19"/>
  <c r="BL736" i="19"/>
  <c r="BL737" i="19"/>
  <c r="BL738" i="19"/>
  <c r="BL739" i="19"/>
  <c r="BL740" i="19"/>
  <c r="BL741" i="19"/>
  <c r="BL742" i="19"/>
  <c r="BL743" i="19"/>
  <c r="BL744" i="19"/>
  <c r="BL745" i="19"/>
  <c r="BL746" i="19"/>
  <c r="BL747" i="19"/>
  <c r="BL748" i="19"/>
  <c r="BL749" i="19"/>
  <c r="BL750" i="19"/>
  <c r="BL751" i="19"/>
  <c r="BL752" i="19"/>
  <c r="BL753" i="19"/>
  <c r="BL754" i="19"/>
  <c r="BL755" i="19"/>
  <c r="BL756" i="19"/>
  <c r="BL757" i="19"/>
  <c r="BL758" i="19"/>
  <c r="BL759" i="19"/>
  <c r="BL760" i="19"/>
  <c r="BL761" i="19"/>
  <c r="BL762" i="19"/>
  <c r="BL763" i="19"/>
  <c r="BL764" i="19"/>
  <c r="BL765" i="19"/>
  <c r="BL766" i="19"/>
  <c r="BL767" i="19"/>
  <c r="BL768" i="19"/>
  <c r="BL769" i="19"/>
  <c r="BL770" i="19"/>
  <c r="BL771" i="19"/>
  <c r="BL772" i="19"/>
  <c r="BL773" i="19"/>
  <c r="BL774" i="19"/>
  <c r="BL775" i="19"/>
  <c r="BL776" i="19"/>
  <c r="BL777" i="19"/>
  <c r="BL778" i="19"/>
  <c r="BL779" i="19"/>
  <c r="BL780" i="19"/>
  <c r="BL781" i="19"/>
  <c r="BL782" i="19"/>
  <c r="BL783" i="19"/>
  <c r="BL784" i="19"/>
  <c r="BL785" i="19"/>
  <c r="BL786" i="19"/>
  <c r="BL787" i="19"/>
  <c r="BL788" i="19"/>
  <c r="BL789" i="19"/>
  <c r="BL790" i="19"/>
  <c r="BL791" i="19"/>
  <c r="BL792" i="19"/>
  <c r="BL793" i="19"/>
  <c r="BL794" i="19"/>
  <c r="BL795" i="19"/>
  <c r="BL796" i="19"/>
  <c r="BL797" i="19"/>
  <c r="BL798" i="19"/>
  <c r="BL799" i="19"/>
  <c r="BL800" i="19"/>
  <c r="BL801" i="19"/>
  <c r="BL802" i="19"/>
  <c r="BL803" i="19"/>
  <c r="BL804" i="19"/>
  <c r="BL805" i="19"/>
  <c r="BL806" i="19"/>
  <c r="BL807" i="19"/>
  <c r="BL808" i="19"/>
  <c r="BL809" i="19"/>
  <c r="BL810" i="19"/>
  <c r="BL811" i="19"/>
  <c r="BL812" i="19"/>
  <c r="BL813" i="19"/>
  <c r="BL814" i="19"/>
  <c r="BL815" i="19"/>
  <c r="BL816" i="19"/>
  <c r="BL817" i="19"/>
  <c r="BL818" i="19"/>
  <c r="BL819" i="19"/>
  <c r="BL820" i="19"/>
  <c r="BL821" i="19"/>
  <c r="BL822" i="19"/>
  <c r="BL823" i="19"/>
  <c r="BL824" i="19"/>
  <c r="BL825" i="19"/>
  <c r="BL826" i="19"/>
  <c r="BL827" i="19"/>
  <c r="BL828" i="19"/>
  <c r="BL829" i="19"/>
  <c r="BL830" i="19"/>
  <c r="BL831" i="19"/>
  <c r="BL832" i="19"/>
  <c r="BL833" i="19"/>
  <c r="BL834" i="19"/>
  <c r="BL835" i="19"/>
  <c r="BL836" i="19"/>
  <c r="BL837" i="19"/>
  <c r="BL838" i="19"/>
  <c r="BL839" i="19"/>
  <c r="BL840" i="19"/>
  <c r="BL841" i="19"/>
  <c r="BL842" i="19"/>
  <c r="BL843" i="19"/>
  <c r="BL844" i="19"/>
  <c r="BL845" i="19"/>
  <c r="BL846" i="19"/>
  <c r="BL847" i="19"/>
  <c r="BL848" i="19"/>
  <c r="BL849" i="19"/>
  <c r="BL850" i="19"/>
  <c r="BL851" i="19"/>
  <c r="BL852" i="19"/>
  <c r="BL853" i="19"/>
  <c r="BL854" i="19"/>
  <c r="BL855" i="19"/>
  <c r="BL856" i="19"/>
  <c r="BL857" i="19"/>
  <c r="BL858" i="19"/>
  <c r="BL859" i="19"/>
  <c r="BL860" i="19"/>
  <c r="BL861" i="19"/>
  <c r="BL862" i="19"/>
  <c r="BL863" i="19"/>
  <c r="BL864" i="19"/>
  <c r="BL865" i="19"/>
  <c r="BL866" i="19"/>
  <c r="BL867" i="19"/>
  <c r="BL868" i="19"/>
  <c r="BL869" i="19"/>
  <c r="BL870" i="19"/>
  <c r="BL871" i="19"/>
  <c r="BL872" i="19"/>
  <c r="BL873" i="19"/>
  <c r="BL874" i="19"/>
  <c r="BL875" i="19"/>
  <c r="BL876" i="19"/>
  <c r="BL877" i="19"/>
  <c r="BL878" i="19"/>
  <c r="BL879" i="19"/>
  <c r="BL880" i="19"/>
  <c r="BL881" i="19"/>
  <c r="BL882" i="19"/>
  <c r="BL883" i="19"/>
  <c r="BL884" i="19"/>
  <c r="BL885" i="19"/>
  <c r="BL886" i="19"/>
  <c r="BL887" i="19"/>
  <c r="BL888" i="19"/>
  <c r="BL889" i="19"/>
  <c r="BL890" i="19"/>
  <c r="BL891" i="19"/>
  <c r="BL892" i="19"/>
  <c r="BL893" i="19"/>
  <c r="BL894" i="19"/>
  <c r="BL895" i="19"/>
  <c r="BL896" i="19"/>
  <c r="BL897" i="19"/>
  <c r="BL898" i="19"/>
  <c r="BL899" i="19"/>
  <c r="BL900" i="19"/>
  <c r="BL901" i="19"/>
  <c r="BL902" i="19"/>
  <c r="BL903" i="19"/>
  <c r="BL904" i="19"/>
  <c r="BL905" i="19"/>
  <c r="BL906" i="19"/>
  <c r="BL907" i="19"/>
  <c r="BL908" i="19"/>
  <c r="BL909" i="19"/>
  <c r="BL910" i="19"/>
  <c r="BL911" i="19"/>
  <c r="BL912" i="19"/>
  <c r="BL913" i="19"/>
  <c r="BL914" i="19"/>
  <c r="BL915" i="19"/>
  <c r="BL916" i="19"/>
  <c r="BL917" i="19"/>
  <c r="BL918" i="19"/>
  <c r="BL919" i="19"/>
  <c r="BL920" i="19"/>
  <c r="BL921" i="19"/>
  <c r="BL922" i="19"/>
  <c r="BL923" i="19"/>
  <c r="BL924" i="19"/>
  <c r="BL925" i="19"/>
  <c r="BL926" i="19"/>
  <c r="BL927" i="19"/>
  <c r="BL928" i="19"/>
  <c r="BL929" i="19"/>
  <c r="BL930" i="19"/>
  <c r="BL931" i="19"/>
  <c r="BL932" i="19"/>
  <c r="BL933" i="19"/>
  <c r="BL934" i="19"/>
  <c r="BL935" i="19"/>
  <c r="BL936" i="19"/>
  <c r="BL937" i="19"/>
  <c r="BL938" i="19"/>
  <c r="BL939" i="19"/>
  <c r="BL940" i="19"/>
  <c r="BL941" i="19"/>
  <c r="BL942" i="19"/>
  <c r="BL943" i="19"/>
  <c r="BL944" i="19"/>
  <c r="BL945" i="19"/>
  <c r="BL946" i="19"/>
  <c r="BL947" i="19"/>
  <c r="BL948" i="19"/>
  <c r="BL949" i="19"/>
  <c r="BL950" i="19"/>
  <c r="BL951" i="19"/>
  <c r="BL952" i="19"/>
  <c r="BL953" i="19"/>
  <c r="BL954" i="19"/>
  <c r="BL955" i="19"/>
  <c r="BL956" i="19"/>
  <c r="BL957" i="19"/>
  <c r="BL958" i="19"/>
  <c r="BL959" i="19"/>
  <c r="BL960" i="19"/>
  <c r="BL961" i="19"/>
  <c r="BL962" i="19"/>
  <c r="BL963" i="19"/>
  <c r="BL964" i="19"/>
  <c r="BL965" i="19"/>
  <c r="BL966" i="19"/>
  <c r="BL967" i="19"/>
  <c r="BL968" i="19"/>
  <c r="BL969" i="19"/>
  <c r="BL970" i="19"/>
  <c r="BL971" i="19"/>
  <c r="BL972" i="19"/>
  <c r="BL973" i="19"/>
  <c r="BL974" i="19"/>
  <c r="BL975" i="19"/>
  <c r="BL976" i="19"/>
  <c r="BL977" i="19"/>
  <c r="BL978" i="19"/>
  <c r="BL979" i="19"/>
  <c r="BL980" i="19"/>
  <c r="BL981" i="19"/>
  <c r="BL982" i="19"/>
  <c r="BL983" i="19"/>
  <c r="BL984" i="19"/>
  <c r="BL985" i="19"/>
  <c r="BL986" i="19"/>
  <c r="BL987" i="19"/>
  <c r="BL988" i="19"/>
  <c r="BL989" i="19"/>
  <c r="BL990" i="19"/>
  <c r="BL991" i="19"/>
  <c r="BL992" i="19"/>
  <c r="BL993" i="19"/>
  <c r="BL994" i="19"/>
  <c r="BL995" i="19"/>
  <c r="BL996" i="19"/>
  <c r="BL997" i="19"/>
  <c r="BL998" i="19"/>
  <c r="BL999" i="19"/>
  <c r="BL1000" i="19"/>
  <c r="BL1001" i="19"/>
  <c r="BL1002" i="19"/>
  <c r="BL1003" i="19"/>
  <c r="BL1004" i="19"/>
  <c r="BL1005" i="19"/>
  <c r="BL1006" i="19"/>
  <c r="BL1007" i="19"/>
  <c r="BL1008" i="19"/>
  <c r="BL1009" i="19"/>
  <c r="BL1010" i="19"/>
  <c r="BL1011" i="19"/>
  <c r="BL1012" i="19"/>
  <c r="BL1013" i="19"/>
  <c r="BL1014" i="19"/>
  <c r="BL1015" i="19"/>
  <c r="BL1016" i="19"/>
  <c r="BL1017" i="19"/>
  <c r="BL1018" i="19"/>
  <c r="BL1019" i="19"/>
  <c r="BL1020" i="19"/>
  <c r="BL1021" i="19"/>
  <c r="BL1022" i="19"/>
  <c r="BL1023" i="19"/>
  <c r="BL1024" i="19"/>
  <c r="BL1025" i="19"/>
  <c r="BL1026" i="19"/>
  <c r="BL1027" i="19"/>
  <c r="BL1028" i="19"/>
  <c r="BL1029" i="19"/>
  <c r="BL1030" i="19"/>
  <c r="BL1031" i="19"/>
  <c r="BL1032" i="19"/>
  <c r="BL1033" i="19"/>
  <c r="BL1034" i="19"/>
  <c r="BL1035" i="19"/>
  <c r="BL1036" i="19"/>
  <c r="BL1037" i="19"/>
  <c r="BL1038" i="19"/>
  <c r="BL1039" i="19"/>
  <c r="BL1040" i="19"/>
  <c r="BL1041" i="19"/>
  <c r="BL1042" i="19"/>
  <c r="BL1043" i="19"/>
  <c r="BL1044" i="19"/>
  <c r="BL1045" i="19"/>
  <c r="BL1046" i="19"/>
  <c r="BL1047" i="19"/>
  <c r="BL1048" i="19"/>
  <c r="BL1049" i="19"/>
  <c r="BL1050" i="19"/>
  <c r="BL1051" i="19"/>
  <c r="BL1052" i="19"/>
  <c r="BL1053" i="19"/>
  <c r="BL1054" i="19"/>
  <c r="BL1055" i="19"/>
  <c r="BL1056" i="19"/>
  <c r="BL1057" i="19"/>
  <c r="BL1058" i="19"/>
  <c r="BL1059" i="19"/>
  <c r="BL1060" i="19"/>
  <c r="BL1061" i="19"/>
  <c r="BL1062" i="19"/>
  <c r="BL1063" i="19"/>
  <c r="BL1064" i="19"/>
  <c r="BL1065" i="19"/>
  <c r="BL1066" i="19"/>
  <c r="BL1067" i="19"/>
  <c r="BL1068" i="19"/>
  <c r="BL1069" i="19"/>
  <c r="BL1070" i="19"/>
  <c r="BL1071" i="19"/>
  <c r="BL1072" i="19"/>
  <c r="BL1073" i="19"/>
  <c r="BL1074" i="19"/>
  <c r="BL1075" i="19"/>
  <c r="BL1076" i="19"/>
  <c r="BL1077" i="19"/>
  <c r="BL1078" i="19"/>
  <c r="BL1079" i="19"/>
  <c r="BL1080" i="19"/>
  <c r="BL1081" i="19"/>
  <c r="BL1082" i="19"/>
  <c r="BL1083" i="19"/>
  <c r="BL1084" i="19"/>
  <c r="BL1085" i="19"/>
  <c r="BL1086" i="19"/>
  <c r="BL1087" i="19"/>
  <c r="BL1088" i="19"/>
  <c r="BL1089" i="19"/>
  <c r="BL1090" i="19"/>
  <c r="BL1091" i="19"/>
  <c r="BL1092" i="19"/>
  <c r="BL1093" i="19"/>
  <c r="BL1094" i="19"/>
  <c r="BL1095" i="19"/>
  <c r="BL1096" i="19"/>
  <c r="BL1097" i="19"/>
  <c r="BL1098" i="19"/>
  <c r="BL1099" i="19"/>
  <c r="BL1100" i="19"/>
  <c r="BL1101" i="19"/>
  <c r="BL1102" i="19"/>
  <c r="BL1103" i="19"/>
  <c r="BL1104" i="19"/>
  <c r="BL1105" i="19"/>
  <c r="BL1106" i="19"/>
  <c r="BL1107" i="19"/>
  <c r="BL1108" i="19"/>
  <c r="BL1109" i="19"/>
  <c r="BL1110" i="19"/>
  <c r="BL1111" i="19"/>
  <c r="BL1112" i="19"/>
  <c r="BL1113" i="19"/>
  <c r="BL1114" i="19"/>
  <c r="BL1115" i="19"/>
  <c r="BL1116" i="19"/>
  <c r="BL1117" i="19"/>
  <c r="BL1118" i="19"/>
  <c r="BL1119" i="19"/>
  <c r="BL1120" i="19"/>
  <c r="BL1121" i="19"/>
  <c r="BL1122" i="19"/>
  <c r="BL1123" i="19"/>
  <c r="BL1124" i="19"/>
  <c r="BL1125" i="19"/>
  <c r="BL1126" i="19"/>
  <c r="BL1127" i="19"/>
  <c r="BL1128" i="19"/>
  <c r="BL1129" i="19"/>
  <c r="BL1130" i="19"/>
  <c r="BL1131" i="19"/>
  <c r="BL1132" i="19"/>
  <c r="BL1133" i="19"/>
  <c r="BL1134" i="19"/>
  <c r="BL1135" i="19"/>
  <c r="BL1136" i="19"/>
  <c r="BL1137" i="19"/>
  <c r="BL1138" i="19"/>
  <c r="BL1139" i="19"/>
  <c r="BL1140" i="19"/>
  <c r="BL1141" i="19"/>
  <c r="BL1142" i="19"/>
  <c r="BL1143" i="19"/>
  <c r="BL1144" i="19"/>
  <c r="BL1145" i="19"/>
  <c r="BL1146" i="19"/>
  <c r="BL1147" i="19"/>
  <c r="BL1148" i="19"/>
  <c r="BL1149" i="19"/>
  <c r="BL1150" i="19"/>
  <c r="BL1151" i="19"/>
  <c r="BL1152" i="19"/>
  <c r="BL1153" i="19"/>
  <c r="BL1154" i="19"/>
  <c r="BL1155" i="19"/>
  <c r="BL1156" i="19"/>
  <c r="BL1157" i="19"/>
  <c r="BL1158" i="19"/>
  <c r="BL1159" i="19"/>
  <c r="BL1160" i="19"/>
  <c r="BL1161" i="19"/>
  <c r="BL1162" i="19"/>
  <c r="BL1163" i="19"/>
  <c r="BL1164" i="19"/>
  <c r="BL1165" i="19"/>
  <c r="BL1166" i="19"/>
  <c r="BL1167" i="19"/>
  <c r="BL1168" i="19"/>
  <c r="BL1169" i="19"/>
  <c r="BL1170" i="19"/>
  <c r="BL1171" i="19"/>
  <c r="BL1172" i="19"/>
  <c r="BL1173" i="19"/>
  <c r="BL1174" i="19"/>
  <c r="BL1175" i="19"/>
  <c r="BL1176" i="19"/>
  <c r="BL1177" i="19"/>
  <c r="BL1178" i="19"/>
  <c r="BL1179" i="19"/>
  <c r="BL1180" i="19"/>
  <c r="BL1181" i="19"/>
  <c r="BL1182" i="19"/>
  <c r="BL1183" i="19"/>
  <c r="BL1184" i="19"/>
  <c r="BL1185" i="19"/>
  <c r="BL1186" i="19"/>
  <c r="BL1187" i="19"/>
  <c r="BL1188" i="19"/>
  <c r="BL1189" i="19"/>
  <c r="BL1190" i="19"/>
  <c r="BL1191" i="19"/>
  <c r="BL1192" i="19"/>
  <c r="BL1193" i="19"/>
  <c r="BL1194" i="19"/>
  <c r="BL1195" i="19"/>
  <c r="BL1196" i="19"/>
  <c r="BL1197" i="19"/>
  <c r="BL1198" i="19"/>
  <c r="BL1199" i="19"/>
  <c r="BL1200" i="19"/>
  <c r="BL1201" i="19"/>
  <c r="BL1202" i="19"/>
  <c r="BL1203" i="19"/>
  <c r="BL1204" i="19"/>
  <c r="BL1205" i="19"/>
  <c r="BL1206" i="19"/>
  <c r="BL1207" i="19"/>
  <c r="BL1208" i="19"/>
  <c r="BL1209" i="19"/>
  <c r="BL1210" i="19"/>
  <c r="BL1211" i="19"/>
  <c r="BL1212" i="19"/>
  <c r="BL1213" i="19"/>
  <c r="BL1214" i="19"/>
  <c r="BL1215" i="19"/>
  <c r="BL1216" i="19"/>
  <c r="BL1217" i="19"/>
  <c r="BL1218" i="19"/>
  <c r="BL1219" i="19"/>
  <c r="BL1220" i="19"/>
  <c r="BL1221" i="19"/>
  <c r="BL1222" i="19"/>
  <c r="BL1223" i="19"/>
  <c r="BL1224" i="19"/>
  <c r="BL1225" i="19"/>
  <c r="BL1226" i="19"/>
  <c r="BL1227" i="19"/>
  <c r="BL1228" i="19"/>
  <c r="BL1229" i="19"/>
  <c r="BL1230" i="19"/>
  <c r="BL1231" i="19"/>
  <c r="BL1232" i="19"/>
  <c r="BL1233" i="19"/>
  <c r="BL1234" i="19"/>
  <c r="BL1235" i="19"/>
  <c r="BL1236" i="19"/>
  <c r="BL1237" i="19"/>
  <c r="BL1238" i="19"/>
  <c r="BL1239" i="19"/>
  <c r="BL1240" i="19"/>
  <c r="BL1241" i="19"/>
  <c r="BL1242" i="19"/>
  <c r="BL1243" i="19"/>
  <c r="BL1244" i="19"/>
  <c r="BL1245" i="19"/>
  <c r="BL1246" i="19"/>
  <c r="BL1247" i="19"/>
  <c r="BL1248" i="19"/>
  <c r="BL1249" i="19"/>
  <c r="BL1250" i="19"/>
  <c r="BL1251" i="19"/>
  <c r="BL1252" i="19"/>
  <c r="BL1253" i="19"/>
  <c r="BL1254" i="19"/>
  <c r="BL1255" i="19"/>
  <c r="BL1256" i="19"/>
  <c r="BL1257" i="19"/>
  <c r="BL1258" i="19"/>
  <c r="BL1259" i="19"/>
  <c r="BL1260" i="19"/>
  <c r="BL1261" i="19"/>
  <c r="BL1262" i="19"/>
  <c r="BL1263" i="19"/>
  <c r="BL1264" i="19"/>
  <c r="BL1265" i="19"/>
  <c r="BL1266" i="19"/>
  <c r="BL1267" i="19"/>
  <c r="BL1268" i="19"/>
  <c r="BL1269" i="19"/>
  <c r="BL1270" i="19"/>
  <c r="BL1271" i="19"/>
  <c r="BL1272" i="19"/>
  <c r="BL1273" i="19"/>
  <c r="BL1274" i="19"/>
  <c r="BL1275" i="19"/>
  <c r="BL1276" i="19"/>
  <c r="BL1277" i="19"/>
  <c r="BL1278" i="19"/>
  <c r="BL1279" i="19"/>
  <c r="BL1280" i="19"/>
  <c r="BL1281" i="19"/>
  <c r="BL1282" i="19"/>
  <c r="BL1283" i="19"/>
  <c r="BL1284" i="19"/>
  <c r="BL1285" i="19"/>
  <c r="BL1286" i="19"/>
  <c r="BL1287" i="19"/>
  <c r="BL1288" i="19"/>
  <c r="BL1289" i="19"/>
  <c r="BL1290" i="19"/>
  <c r="BL1291" i="19"/>
  <c r="BL1292" i="19"/>
  <c r="BL1293" i="19"/>
  <c r="BL1294" i="19"/>
  <c r="BL1295" i="19"/>
  <c r="BL1296" i="19"/>
  <c r="BL1297" i="19"/>
  <c r="BL1298" i="19"/>
  <c r="BL1299" i="19"/>
  <c r="BL1300" i="19"/>
  <c r="BL1301" i="19"/>
  <c r="BL1302" i="19"/>
  <c r="BL1303" i="19"/>
  <c r="BL1304" i="19"/>
  <c r="BL1305" i="19"/>
  <c r="BL1306" i="19"/>
  <c r="BL1307" i="19"/>
  <c r="BL1308" i="19"/>
  <c r="BL1309" i="19"/>
  <c r="BL1310" i="19"/>
  <c r="BL1311" i="19"/>
  <c r="BL1312" i="19"/>
  <c r="BL1313" i="19"/>
  <c r="BL1314" i="19"/>
  <c r="BL1315" i="19"/>
  <c r="BL1316" i="19"/>
  <c r="BL1317" i="19"/>
  <c r="BL1318" i="19"/>
  <c r="BL1319" i="19"/>
  <c r="BL1320" i="19"/>
  <c r="BL1321" i="19"/>
  <c r="BL1322" i="19"/>
  <c r="BL1323" i="19"/>
  <c r="BL1324" i="19"/>
  <c r="BL1325" i="19"/>
  <c r="BL1326" i="19"/>
  <c r="BL1327" i="19"/>
  <c r="BL1328" i="19"/>
  <c r="BL1329" i="19"/>
  <c r="BL1330" i="19"/>
  <c r="BL1331" i="19"/>
  <c r="BL1332" i="19"/>
  <c r="BL1333" i="19"/>
  <c r="BL1334" i="19"/>
  <c r="BL1335" i="19"/>
  <c r="BL1336" i="19"/>
  <c r="BL1337" i="19"/>
  <c r="BL1338" i="19"/>
  <c r="BL1339" i="19"/>
  <c r="BL1340" i="19"/>
  <c r="BL1341" i="19"/>
  <c r="BL1342" i="19"/>
  <c r="BL1343" i="19"/>
  <c r="BL1344" i="19"/>
  <c r="BL1345" i="19"/>
  <c r="BL1346" i="19"/>
  <c r="BL1347" i="19"/>
  <c r="BL1348" i="19"/>
  <c r="BL1349" i="19"/>
  <c r="BL1350" i="19"/>
  <c r="BL1351" i="19"/>
  <c r="BL1352" i="19"/>
  <c r="BL1353" i="19"/>
  <c r="BL1354" i="19"/>
  <c r="BL1355" i="19"/>
  <c r="BL1356" i="19"/>
  <c r="BL1357" i="19"/>
  <c r="BL1358" i="19"/>
  <c r="BL1359" i="19"/>
  <c r="BL1360" i="19"/>
  <c r="BL1361" i="19"/>
  <c r="BL1362" i="19"/>
  <c r="BL1363" i="19"/>
  <c r="BL1364" i="19"/>
  <c r="BL1365" i="19"/>
  <c r="BL1366" i="19"/>
  <c r="BL1367" i="19"/>
  <c r="BL1368" i="19"/>
  <c r="BL1369" i="19"/>
  <c r="BL1370" i="19"/>
  <c r="BL1371" i="19"/>
  <c r="BL1372" i="19"/>
  <c r="BL1373" i="19"/>
  <c r="BL1374" i="19"/>
  <c r="BL1375" i="19"/>
  <c r="BL1376" i="19"/>
  <c r="BL1377" i="19"/>
  <c r="BL1378" i="19"/>
  <c r="BL1379" i="19"/>
  <c r="BL1380" i="19"/>
  <c r="BL1381" i="19"/>
  <c r="BL1382" i="19"/>
  <c r="BL1383" i="19"/>
  <c r="BL1384" i="19"/>
  <c r="BL1385" i="19"/>
  <c r="BL1386" i="19"/>
  <c r="BL1387" i="19"/>
  <c r="BL1388" i="19"/>
  <c r="BL1389" i="19"/>
  <c r="BL1390" i="19"/>
  <c r="BL1391" i="19"/>
  <c r="BL1392" i="19"/>
  <c r="BL1393" i="19"/>
  <c r="BL1394" i="19"/>
  <c r="BL1395" i="19"/>
  <c r="BL1396" i="19"/>
  <c r="BL1397" i="19"/>
  <c r="BL1398" i="19"/>
  <c r="BL1399" i="19"/>
  <c r="BL1400" i="19"/>
  <c r="BL1401" i="19"/>
  <c r="BL1402" i="19"/>
  <c r="BL1403" i="19"/>
  <c r="BL1404" i="19"/>
  <c r="BL1405" i="19"/>
  <c r="BL1406" i="19"/>
  <c r="BL1407" i="19"/>
  <c r="BL1408" i="19"/>
  <c r="BL1409" i="19"/>
  <c r="BL1410" i="19"/>
  <c r="BL1411" i="19"/>
  <c r="BL1412" i="19"/>
  <c r="BL1413" i="19"/>
  <c r="BL1414" i="19"/>
  <c r="BL1415" i="19"/>
  <c r="BL1416" i="19"/>
  <c r="BL1417" i="19"/>
  <c r="BL1418" i="19"/>
  <c r="BL1419" i="19"/>
  <c r="BL1420" i="19"/>
  <c r="BL1421" i="19"/>
  <c r="BL1422" i="19"/>
  <c r="BL1423" i="19"/>
  <c r="BL1424" i="19"/>
  <c r="BL1425" i="19"/>
  <c r="BL1426" i="19"/>
  <c r="BL1427" i="19"/>
  <c r="BL1428" i="19"/>
  <c r="BL1429" i="19"/>
  <c r="BL1430" i="19"/>
  <c r="BL1431" i="19"/>
  <c r="BL1432" i="19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2" i="13"/>
  <c r="B3" i="26"/>
  <c r="B4" i="26"/>
  <c r="B5" i="26"/>
  <c r="C5" i="26" s="1"/>
  <c r="B6" i="26"/>
  <c r="C6" i="26" s="1"/>
  <c r="B7" i="26"/>
  <c r="C7" i="26" s="1"/>
  <c r="B8" i="26"/>
  <c r="C8" i="26" s="1"/>
  <c r="B9" i="26"/>
  <c r="C9" i="26" s="1"/>
  <c r="B10" i="26"/>
  <c r="C10" i="26" s="1"/>
  <c r="B11" i="26"/>
  <c r="C11" i="26" s="1"/>
  <c r="B12" i="26"/>
  <c r="C12" i="26" s="1"/>
  <c r="B13" i="26"/>
  <c r="C13" i="26" s="1"/>
  <c r="B14" i="26"/>
  <c r="C14" i="26" s="1"/>
  <c r="B15" i="26"/>
  <c r="C15" i="26" s="1"/>
  <c r="B16" i="26"/>
  <c r="C16" i="26" s="1"/>
  <c r="B17" i="26"/>
  <c r="C17" i="26" s="1"/>
  <c r="B18" i="26"/>
  <c r="C18" i="26" s="1"/>
  <c r="B19" i="26"/>
  <c r="C19" i="26" s="1"/>
  <c r="B20" i="26"/>
  <c r="C20" i="26" s="1"/>
  <c r="B21" i="26"/>
  <c r="C21" i="26" s="1"/>
  <c r="B22" i="26"/>
  <c r="C22" i="26" s="1"/>
  <c r="B23" i="26"/>
  <c r="C23" i="26" s="1"/>
  <c r="B24" i="26"/>
  <c r="C24" i="26" s="1"/>
  <c r="B25" i="26"/>
  <c r="C25" i="26" s="1"/>
  <c r="B26" i="26"/>
  <c r="C26" i="26" s="1"/>
  <c r="B27" i="26"/>
  <c r="C27" i="26" s="1"/>
  <c r="B28" i="26"/>
  <c r="C28" i="26" s="1"/>
  <c r="B29" i="26"/>
  <c r="C29" i="26" s="1"/>
  <c r="B30" i="26"/>
  <c r="C30" i="26" s="1"/>
  <c r="B31" i="26"/>
  <c r="C31" i="26" s="1"/>
  <c r="B32" i="26"/>
  <c r="C32" i="26" s="1"/>
  <c r="B33" i="26"/>
  <c r="C33" i="26" s="1"/>
  <c r="B34" i="26"/>
  <c r="C34" i="26" s="1"/>
  <c r="B35" i="26"/>
  <c r="C35" i="26" s="1"/>
  <c r="B36" i="26"/>
  <c r="C36" i="26" s="1"/>
  <c r="B37" i="26"/>
  <c r="B38" i="26"/>
  <c r="C38" i="26" s="1"/>
  <c r="B39" i="26"/>
  <c r="C39" i="26" s="1"/>
  <c r="B40" i="26"/>
  <c r="C40" i="26" s="1"/>
  <c r="B41" i="26"/>
  <c r="C41" i="26" s="1"/>
  <c r="B42" i="26"/>
  <c r="C42" i="26" s="1"/>
  <c r="B43" i="26"/>
  <c r="C43" i="26" s="1"/>
  <c r="B44" i="26"/>
  <c r="C44" i="26" s="1"/>
  <c r="B45" i="26"/>
  <c r="C45" i="26" s="1"/>
  <c r="B46" i="26"/>
  <c r="C46" i="26" s="1"/>
  <c r="B47" i="26"/>
  <c r="C47" i="26" s="1"/>
  <c r="B48" i="26"/>
  <c r="C48" i="26" s="1"/>
  <c r="B49" i="26"/>
  <c r="C49" i="26" s="1"/>
  <c r="B50" i="26"/>
  <c r="C50" i="26" s="1"/>
  <c r="B51" i="26"/>
  <c r="C51" i="26" s="1"/>
  <c r="B52" i="26"/>
  <c r="C52" i="26" s="1"/>
  <c r="B53" i="26"/>
  <c r="C53" i="26" s="1"/>
  <c r="B54" i="26"/>
  <c r="C54" i="26" s="1"/>
  <c r="B55" i="26"/>
  <c r="C55" i="26" s="1"/>
  <c r="B56" i="26"/>
  <c r="C56" i="26" s="1"/>
  <c r="B57" i="26"/>
  <c r="C57" i="26" s="1"/>
  <c r="B58" i="26"/>
  <c r="C58" i="26" s="1"/>
  <c r="B59" i="26"/>
  <c r="C59" i="26" s="1"/>
  <c r="B60" i="26"/>
  <c r="C60" i="26" s="1"/>
  <c r="B61" i="26"/>
  <c r="C61" i="26" s="1"/>
  <c r="B62" i="26"/>
  <c r="C62" i="26" s="1"/>
  <c r="B63" i="26"/>
  <c r="C63" i="26" s="1"/>
  <c r="B64" i="26"/>
  <c r="C64" i="26" s="1"/>
  <c r="B65" i="26"/>
  <c r="C65" i="26" s="1"/>
  <c r="B66" i="26"/>
  <c r="C66" i="26" s="1"/>
  <c r="B67" i="26"/>
  <c r="C67" i="26" s="1"/>
  <c r="B68" i="26"/>
  <c r="C68" i="26" s="1"/>
  <c r="B69" i="26"/>
  <c r="C69" i="26" s="1"/>
  <c r="B70" i="26"/>
  <c r="C70" i="26" s="1"/>
  <c r="B71" i="26"/>
  <c r="C71" i="26" s="1"/>
  <c r="B72" i="26"/>
  <c r="C72" i="26" s="1"/>
  <c r="B73" i="26"/>
  <c r="C73" i="26" s="1"/>
  <c r="B74" i="26"/>
  <c r="C74" i="26" s="1"/>
  <c r="B75" i="26"/>
  <c r="C75" i="26" s="1"/>
  <c r="B76" i="26"/>
  <c r="C76" i="26" s="1"/>
  <c r="B77" i="26"/>
  <c r="C77" i="26" s="1"/>
  <c r="B78" i="26"/>
  <c r="C78" i="26" s="1"/>
  <c r="B79" i="26"/>
  <c r="C79" i="26" s="1"/>
  <c r="B80" i="26"/>
  <c r="C80" i="26" s="1"/>
  <c r="B81" i="26"/>
  <c r="C81" i="26" s="1"/>
  <c r="B82" i="26"/>
  <c r="C82" i="26" s="1"/>
  <c r="B83" i="26"/>
  <c r="C83" i="26" s="1"/>
  <c r="B84" i="26"/>
  <c r="C84" i="26" s="1"/>
  <c r="B85" i="26"/>
  <c r="C85" i="26" s="1"/>
  <c r="B86" i="26"/>
  <c r="C86" i="26" s="1"/>
  <c r="B87" i="26"/>
  <c r="C87" i="26" s="1"/>
  <c r="B88" i="26"/>
  <c r="C88" i="26" s="1"/>
  <c r="B89" i="26"/>
  <c r="C89" i="26" s="1"/>
  <c r="B90" i="26"/>
  <c r="C90" i="26" s="1"/>
  <c r="B91" i="26"/>
  <c r="C91" i="26" s="1"/>
  <c r="B92" i="26"/>
  <c r="C92" i="26" s="1"/>
  <c r="B93" i="26"/>
  <c r="C93" i="26" s="1"/>
  <c r="B94" i="26"/>
  <c r="C94" i="26" s="1"/>
  <c r="B95" i="26"/>
  <c r="C95" i="26" s="1"/>
  <c r="B96" i="26"/>
  <c r="C96" i="26" s="1"/>
  <c r="B97" i="26"/>
  <c r="C97" i="26" s="1"/>
  <c r="B98" i="26"/>
  <c r="C98" i="26" s="1"/>
  <c r="B99" i="26"/>
  <c r="C99" i="26" s="1"/>
  <c r="B100" i="26"/>
  <c r="C100" i="26" s="1"/>
  <c r="B101" i="26"/>
  <c r="C101" i="26" s="1"/>
  <c r="B102" i="26"/>
  <c r="C102" i="26" s="1"/>
  <c r="B103" i="26"/>
  <c r="C103" i="26" s="1"/>
  <c r="B104" i="26"/>
  <c r="C104" i="26" s="1"/>
  <c r="B105" i="26"/>
  <c r="C105" i="26" s="1"/>
  <c r="B106" i="26"/>
  <c r="C106" i="26" s="1"/>
  <c r="B107" i="26"/>
  <c r="C107" i="26" s="1"/>
  <c r="B108" i="26"/>
  <c r="C108" i="26" s="1"/>
  <c r="B109" i="26"/>
  <c r="C109" i="26" s="1"/>
  <c r="B110" i="26"/>
  <c r="C110" i="26" s="1"/>
  <c r="B111" i="26"/>
  <c r="C111" i="26" s="1"/>
  <c r="B112" i="26"/>
  <c r="C112" i="26" s="1"/>
  <c r="B113" i="26"/>
  <c r="C113" i="26" s="1"/>
  <c r="B114" i="26"/>
  <c r="C114" i="26" s="1"/>
  <c r="B115" i="26"/>
  <c r="C115" i="26" s="1"/>
  <c r="B116" i="26"/>
  <c r="C116" i="26" s="1"/>
  <c r="B117" i="26"/>
  <c r="C117" i="26" s="1"/>
  <c r="B118" i="26"/>
  <c r="C118" i="26" s="1"/>
  <c r="B119" i="26"/>
  <c r="C119" i="26" s="1"/>
  <c r="B120" i="26"/>
  <c r="C120" i="26" s="1"/>
  <c r="B121" i="26"/>
  <c r="C121" i="26" s="1"/>
  <c r="B122" i="26"/>
  <c r="C122" i="26" s="1"/>
  <c r="B123" i="26"/>
  <c r="C123" i="26" s="1"/>
  <c r="B124" i="26"/>
  <c r="C124" i="26" s="1"/>
  <c r="B125" i="26"/>
  <c r="C125" i="26" s="1"/>
  <c r="B126" i="26"/>
  <c r="C126" i="26" s="1"/>
  <c r="B127" i="26"/>
  <c r="C127" i="26" s="1"/>
  <c r="B128" i="26"/>
  <c r="C128" i="26" s="1"/>
  <c r="B129" i="26"/>
  <c r="C129" i="26" s="1"/>
  <c r="B130" i="26"/>
  <c r="C130" i="26" s="1"/>
  <c r="B131" i="26"/>
  <c r="C131" i="26" s="1"/>
  <c r="B132" i="26"/>
  <c r="C132" i="26" s="1"/>
  <c r="B133" i="26"/>
  <c r="C133" i="26" s="1"/>
  <c r="B134" i="26"/>
  <c r="C134" i="26" s="1"/>
  <c r="B135" i="26"/>
  <c r="C135" i="26" s="1"/>
  <c r="B136" i="26"/>
  <c r="C136" i="26" s="1"/>
  <c r="B137" i="26"/>
  <c r="C137" i="26" s="1"/>
  <c r="B138" i="26"/>
  <c r="C138" i="26" s="1"/>
  <c r="B139" i="26"/>
  <c r="C139" i="26" s="1"/>
  <c r="B140" i="26"/>
  <c r="C140" i="26" s="1"/>
  <c r="B141" i="26"/>
  <c r="C141" i="26" s="1"/>
  <c r="B142" i="26"/>
  <c r="C142" i="26" s="1"/>
  <c r="B143" i="26"/>
  <c r="C143" i="26" s="1"/>
  <c r="B144" i="26"/>
  <c r="C144" i="26" s="1"/>
  <c r="B145" i="26"/>
  <c r="C145" i="26" s="1"/>
  <c r="B146" i="26"/>
  <c r="C146" i="26" s="1"/>
  <c r="B147" i="26"/>
  <c r="C147" i="26" s="1"/>
  <c r="B148" i="26"/>
  <c r="C148" i="26" s="1"/>
  <c r="B149" i="26"/>
  <c r="C149" i="26" s="1"/>
  <c r="B150" i="26"/>
  <c r="C150" i="26" s="1"/>
  <c r="B151" i="26"/>
  <c r="C151" i="26" s="1"/>
  <c r="B152" i="26"/>
  <c r="C152" i="26" s="1"/>
  <c r="B153" i="26"/>
  <c r="C153" i="26" s="1"/>
  <c r="B154" i="26"/>
  <c r="C154" i="26" s="1"/>
  <c r="B155" i="26"/>
  <c r="C155" i="26" s="1"/>
  <c r="B156" i="26"/>
  <c r="C156" i="26" s="1"/>
  <c r="B157" i="26"/>
  <c r="C157" i="26" s="1"/>
  <c r="B158" i="26"/>
  <c r="C158" i="26" s="1"/>
  <c r="B159" i="26"/>
  <c r="C159" i="26" s="1"/>
  <c r="B160" i="26"/>
  <c r="C160" i="26" s="1"/>
  <c r="B161" i="26"/>
  <c r="C161" i="26" s="1"/>
  <c r="B162" i="26"/>
  <c r="C162" i="26" s="1"/>
  <c r="B163" i="26"/>
  <c r="C163" i="26" s="1"/>
  <c r="B164" i="26"/>
  <c r="C164" i="26" s="1"/>
  <c r="B165" i="26"/>
  <c r="C165" i="26" s="1"/>
  <c r="B166" i="26"/>
  <c r="C166" i="26" s="1"/>
  <c r="B167" i="26"/>
  <c r="C167" i="26" s="1"/>
  <c r="B168" i="26"/>
  <c r="C168" i="26" s="1"/>
  <c r="B169" i="26"/>
  <c r="C169" i="26" s="1"/>
  <c r="B170" i="26"/>
  <c r="C170" i="26" s="1"/>
  <c r="B171" i="26"/>
  <c r="C171" i="26" s="1"/>
  <c r="B172" i="26"/>
  <c r="C172" i="26" s="1"/>
  <c r="B173" i="26"/>
  <c r="C173" i="26" s="1"/>
  <c r="B174" i="26"/>
  <c r="C174" i="26" s="1"/>
  <c r="B175" i="26"/>
  <c r="C175" i="26" s="1"/>
  <c r="B176" i="26"/>
  <c r="C176" i="26" s="1"/>
  <c r="B177" i="26"/>
  <c r="C177" i="26" s="1"/>
  <c r="B178" i="26"/>
  <c r="C178" i="26" s="1"/>
  <c r="B179" i="26"/>
  <c r="C179" i="26" s="1"/>
  <c r="B180" i="26"/>
  <c r="C180" i="26" s="1"/>
  <c r="B181" i="26"/>
  <c r="C181" i="26" s="1"/>
  <c r="B182" i="26"/>
  <c r="C182" i="26" s="1"/>
  <c r="B183" i="26"/>
  <c r="C183" i="26" s="1"/>
  <c r="B184" i="26"/>
  <c r="C184" i="26" s="1"/>
  <c r="B185" i="26"/>
  <c r="C185" i="26" s="1"/>
  <c r="B186" i="26"/>
  <c r="C186" i="26" s="1"/>
  <c r="B187" i="26"/>
  <c r="C187" i="26" s="1"/>
  <c r="B188" i="26"/>
  <c r="C188" i="26" s="1"/>
  <c r="B189" i="26"/>
  <c r="C189" i="26" s="1"/>
  <c r="B190" i="26"/>
  <c r="C190" i="26" s="1"/>
  <c r="B191" i="26"/>
  <c r="C191" i="26" s="1"/>
  <c r="B192" i="26"/>
  <c r="C192" i="26" s="1"/>
  <c r="B193" i="26"/>
  <c r="C193" i="26" s="1"/>
  <c r="B194" i="26"/>
  <c r="C194" i="26" s="1"/>
  <c r="B195" i="26"/>
  <c r="C195" i="26" s="1"/>
  <c r="B196" i="26"/>
  <c r="C196" i="26" s="1"/>
  <c r="B197" i="26"/>
  <c r="C197" i="26" s="1"/>
  <c r="B198" i="26"/>
  <c r="C198" i="26" s="1"/>
  <c r="B199" i="26"/>
  <c r="C199" i="26" s="1"/>
  <c r="B200" i="26"/>
  <c r="C200" i="26" s="1"/>
  <c r="B201" i="26"/>
  <c r="C201" i="26" s="1"/>
  <c r="B202" i="26"/>
  <c r="C202" i="26" s="1"/>
  <c r="B203" i="26"/>
  <c r="C203" i="26" s="1"/>
  <c r="B204" i="26"/>
  <c r="C204" i="26" s="1"/>
  <c r="B205" i="26"/>
  <c r="C205" i="26" s="1"/>
  <c r="B206" i="26"/>
  <c r="C206" i="26" s="1"/>
  <c r="B207" i="26"/>
  <c r="C207" i="26" s="1"/>
  <c r="B208" i="26"/>
  <c r="C208" i="26" s="1"/>
  <c r="B209" i="26"/>
  <c r="C209" i="26" s="1"/>
  <c r="B210" i="26"/>
  <c r="C210" i="26" s="1"/>
  <c r="B211" i="26"/>
  <c r="C211" i="26" s="1"/>
  <c r="B212" i="26"/>
  <c r="C212" i="26" s="1"/>
  <c r="B213" i="26"/>
  <c r="C213" i="26" s="1"/>
  <c r="B214" i="26"/>
  <c r="C214" i="26" s="1"/>
  <c r="B215" i="26"/>
  <c r="C215" i="26" s="1"/>
  <c r="B216" i="26"/>
  <c r="C216" i="26" s="1"/>
  <c r="B217" i="26"/>
  <c r="C217" i="26" s="1"/>
  <c r="B218" i="26"/>
  <c r="C218" i="26" s="1"/>
  <c r="B219" i="26"/>
  <c r="C219" i="26" s="1"/>
  <c r="B220" i="26"/>
  <c r="C220" i="26" s="1"/>
  <c r="B221" i="26"/>
  <c r="C221" i="26" s="1"/>
  <c r="B222" i="26"/>
  <c r="C222" i="26" s="1"/>
  <c r="B223" i="26"/>
  <c r="C223" i="26" s="1"/>
  <c r="B224" i="26"/>
  <c r="C224" i="26" s="1"/>
  <c r="B225" i="26"/>
  <c r="C225" i="26" s="1"/>
  <c r="B226" i="26"/>
  <c r="C226" i="26" s="1"/>
  <c r="B227" i="26"/>
  <c r="C227" i="26" s="1"/>
  <c r="B228" i="26"/>
  <c r="C228" i="26" s="1"/>
  <c r="B229" i="26"/>
  <c r="C229" i="26" s="1"/>
  <c r="B230" i="26"/>
  <c r="C230" i="26" s="1"/>
  <c r="B231" i="26"/>
  <c r="C231" i="26" s="1"/>
  <c r="B232" i="26"/>
  <c r="C232" i="26" s="1"/>
  <c r="B233" i="26"/>
  <c r="C233" i="26" s="1"/>
  <c r="B234" i="26"/>
  <c r="C234" i="26" s="1"/>
  <c r="B235" i="26"/>
  <c r="C235" i="26" s="1"/>
  <c r="B236" i="26"/>
  <c r="C236" i="26" s="1"/>
  <c r="B237" i="26"/>
  <c r="C237" i="26" s="1"/>
  <c r="B238" i="26"/>
  <c r="C238" i="26" s="1"/>
  <c r="B239" i="26"/>
  <c r="C239" i="26" s="1"/>
  <c r="B240" i="26"/>
  <c r="C240" i="26" s="1"/>
  <c r="B241" i="26"/>
  <c r="C241" i="26" s="1"/>
  <c r="B242" i="26"/>
  <c r="C242" i="26" s="1"/>
  <c r="B243" i="26"/>
  <c r="C243" i="26" s="1"/>
  <c r="B244" i="26"/>
  <c r="C244" i="26" s="1"/>
  <c r="B245" i="26"/>
  <c r="C245" i="26" s="1"/>
  <c r="B246" i="26"/>
  <c r="C246" i="26" s="1"/>
  <c r="B247" i="26"/>
  <c r="C247" i="26" s="1"/>
  <c r="B248" i="26"/>
  <c r="C248" i="26" s="1"/>
  <c r="B249" i="26"/>
  <c r="C249" i="26" s="1"/>
  <c r="B250" i="26"/>
  <c r="C250" i="26" s="1"/>
  <c r="B251" i="26"/>
  <c r="C251" i="26" s="1"/>
  <c r="B252" i="26"/>
  <c r="C252" i="26" s="1"/>
  <c r="B253" i="26"/>
  <c r="C253" i="26" s="1"/>
  <c r="B254" i="26"/>
  <c r="C254" i="26" s="1"/>
  <c r="B255" i="26"/>
  <c r="C255" i="26" s="1"/>
  <c r="B256" i="26"/>
  <c r="C256" i="26" s="1"/>
  <c r="B257" i="26"/>
  <c r="C257" i="26" s="1"/>
  <c r="B258" i="26"/>
  <c r="C258" i="26" s="1"/>
  <c r="B259" i="26"/>
  <c r="C259" i="26" s="1"/>
  <c r="B260" i="26"/>
  <c r="C260" i="26" s="1"/>
  <c r="B261" i="26"/>
  <c r="C261" i="26" s="1"/>
  <c r="B262" i="26"/>
  <c r="C262" i="26" s="1"/>
  <c r="B263" i="26"/>
  <c r="C263" i="26" s="1"/>
  <c r="B264" i="26"/>
  <c r="C264" i="26" s="1"/>
  <c r="B265" i="26"/>
  <c r="C265" i="26" s="1"/>
  <c r="B266" i="26"/>
  <c r="C266" i="26" s="1"/>
  <c r="B267" i="26"/>
  <c r="C267" i="26" s="1"/>
  <c r="B268" i="26"/>
  <c r="C268" i="26" s="1"/>
  <c r="B269" i="26"/>
  <c r="C269" i="26" s="1"/>
  <c r="B270" i="26"/>
  <c r="C270" i="26" s="1"/>
  <c r="B271" i="26"/>
  <c r="C271" i="26" s="1"/>
  <c r="B272" i="26"/>
  <c r="C272" i="26" s="1"/>
  <c r="B273" i="26"/>
  <c r="C273" i="26" s="1"/>
  <c r="B274" i="26"/>
  <c r="C274" i="26" s="1"/>
  <c r="B275" i="26"/>
  <c r="C275" i="26" s="1"/>
  <c r="B276" i="26"/>
  <c r="C276" i="26" s="1"/>
  <c r="B277" i="26"/>
  <c r="C277" i="26" s="1"/>
  <c r="B278" i="26"/>
  <c r="C278" i="26" s="1"/>
  <c r="B279" i="26"/>
  <c r="C279" i="26" s="1"/>
  <c r="B280" i="26"/>
  <c r="C280" i="26" s="1"/>
  <c r="B281" i="26"/>
  <c r="C281" i="26" s="1"/>
  <c r="B282" i="26"/>
  <c r="C282" i="26" s="1"/>
  <c r="B283" i="26"/>
  <c r="C283" i="26" s="1"/>
  <c r="B284" i="26"/>
  <c r="C284" i="26" s="1"/>
  <c r="B285" i="26"/>
  <c r="C285" i="26" s="1"/>
  <c r="B286" i="26"/>
  <c r="C286" i="26" s="1"/>
  <c r="B287" i="26"/>
  <c r="C287" i="26" s="1"/>
  <c r="B288" i="26"/>
  <c r="C288" i="26" s="1"/>
  <c r="B289" i="26"/>
  <c r="C289" i="26" s="1"/>
  <c r="B290" i="26"/>
  <c r="C290" i="26" s="1"/>
  <c r="B291" i="26"/>
  <c r="C291" i="26" s="1"/>
  <c r="B292" i="26"/>
  <c r="C292" i="26" s="1"/>
  <c r="B293" i="26"/>
  <c r="C293" i="26" s="1"/>
  <c r="B294" i="26"/>
  <c r="C294" i="26" s="1"/>
  <c r="B295" i="26"/>
  <c r="C295" i="26" s="1"/>
  <c r="B296" i="26"/>
  <c r="C296" i="26" s="1"/>
  <c r="B297" i="26"/>
  <c r="C297" i="26" s="1"/>
  <c r="B298" i="26"/>
  <c r="C298" i="26" s="1"/>
  <c r="B299" i="26"/>
  <c r="C299" i="26" s="1"/>
  <c r="B300" i="26"/>
  <c r="C300" i="26" s="1"/>
  <c r="B301" i="26"/>
  <c r="C301" i="26" s="1"/>
  <c r="B302" i="26"/>
  <c r="B303" i="26"/>
  <c r="C303" i="26" s="1"/>
  <c r="B304" i="26"/>
  <c r="C304" i="26" s="1"/>
  <c r="B305" i="26"/>
  <c r="C305" i="26" s="1"/>
  <c r="B306" i="26"/>
  <c r="C306" i="26" s="1"/>
  <c r="B307" i="26"/>
  <c r="C307" i="26" s="1"/>
  <c r="B308" i="26"/>
  <c r="C308" i="26" s="1"/>
  <c r="B309" i="26"/>
  <c r="C309" i="26" s="1"/>
  <c r="B310" i="26"/>
  <c r="C310" i="26" s="1"/>
  <c r="B311" i="26"/>
  <c r="C311" i="26" s="1"/>
  <c r="B312" i="26"/>
  <c r="C312" i="26" s="1"/>
  <c r="B313" i="26"/>
  <c r="C313" i="26" s="1"/>
  <c r="B314" i="26"/>
  <c r="C314" i="26" s="1"/>
  <c r="B315" i="26"/>
  <c r="C315" i="26" s="1"/>
  <c r="B316" i="26"/>
  <c r="C316" i="26" s="1"/>
  <c r="B317" i="26"/>
  <c r="C317" i="26" s="1"/>
  <c r="B318" i="26"/>
  <c r="C318" i="26" s="1"/>
  <c r="B319" i="26"/>
  <c r="C319" i="26" s="1"/>
  <c r="B320" i="26"/>
  <c r="C320" i="26" s="1"/>
  <c r="B321" i="26"/>
  <c r="C321" i="26" s="1"/>
  <c r="B322" i="26"/>
  <c r="C322" i="26" s="1"/>
  <c r="B323" i="26"/>
  <c r="C323" i="26" s="1"/>
  <c r="B324" i="26"/>
  <c r="C324" i="26" s="1"/>
  <c r="B325" i="26"/>
  <c r="C325" i="26" s="1"/>
  <c r="B326" i="26"/>
  <c r="C326" i="26" s="1"/>
  <c r="B327" i="26"/>
  <c r="C327" i="26" s="1"/>
  <c r="B328" i="26"/>
  <c r="C328" i="26" s="1"/>
  <c r="B329" i="26"/>
  <c r="C329" i="26" s="1"/>
  <c r="B330" i="26"/>
  <c r="C330" i="26" s="1"/>
  <c r="B331" i="26"/>
  <c r="C331" i="26" s="1"/>
  <c r="B332" i="26"/>
  <c r="C332" i="26" s="1"/>
  <c r="B333" i="26"/>
  <c r="C333" i="26" s="1"/>
  <c r="B334" i="26"/>
  <c r="C334" i="26" s="1"/>
  <c r="B335" i="26"/>
  <c r="C335" i="26" s="1"/>
  <c r="B336" i="26"/>
  <c r="C336" i="26" s="1"/>
  <c r="B337" i="26"/>
  <c r="C337" i="26" s="1"/>
  <c r="B338" i="26"/>
  <c r="C338" i="26" s="1"/>
  <c r="B339" i="26"/>
  <c r="C339" i="26" s="1"/>
  <c r="B340" i="26"/>
  <c r="C340" i="26" s="1"/>
  <c r="B341" i="26"/>
  <c r="C341" i="26" s="1"/>
  <c r="B342" i="26"/>
  <c r="C342" i="26" s="1"/>
  <c r="B343" i="26"/>
  <c r="C343" i="26" s="1"/>
  <c r="B344" i="26"/>
  <c r="C344" i="26" s="1"/>
  <c r="B345" i="26"/>
  <c r="C345" i="26" s="1"/>
  <c r="B346" i="26"/>
  <c r="C346" i="26" s="1"/>
  <c r="B347" i="26"/>
  <c r="C347" i="26" s="1"/>
  <c r="B348" i="26"/>
  <c r="C348" i="26" s="1"/>
  <c r="B349" i="26"/>
  <c r="C349" i="26" s="1"/>
  <c r="B350" i="26"/>
  <c r="C350" i="26" s="1"/>
  <c r="B351" i="26"/>
  <c r="C351" i="26" s="1"/>
  <c r="B352" i="26"/>
  <c r="C352" i="26" s="1"/>
  <c r="B353" i="26"/>
  <c r="C353" i="26" s="1"/>
  <c r="B354" i="26"/>
  <c r="C354" i="26" s="1"/>
  <c r="B355" i="26"/>
  <c r="C355" i="26" s="1"/>
  <c r="B356" i="26"/>
  <c r="C356" i="26" s="1"/>
  <c r="B357" i="26"/>
  <c r="C357" i="26" s="1"/>
  <c r="B358" i="26"/>
  <c r="C358" i="26" s="1"/>
  <c r="B359" i="26"/>
  <c r="C359" i="26" s="1"/>
  <c r="B360" i="26"/>
  <c r="C360" i="26" s="1"/>
  <c r="B361" i="26"/>
  <c r="C361" i="26" s="1"/>
  <c r="B362" i="26"/>
  <c r="C362" i="26" s="1"/>
  <c r="B363" i="26"/>
  <c r="C363" i="26" s="1"/>
  <c r="B364" i="26"/>
  <c r="C364" i="26" s="1"/>
  <c r="B365" i="26"/>
  <c r="C365" i="26" s="1"/>
  <c r="B366" i="26"/>
  <c r="C366" i="26" s="1"/>
  <c r="B367" i="26"/>
  <c r="C367" i="26" s="1"/>
  <c r="B368" i="26"/>
  <c r="C368" i="26" s="1"/>
  <c r="B369" i="26"/>
  <c r="C369" i="26" s="1"/>
  <c r="B370" i="26"/>
  <c r="C370" i="26" s="1"/>
  <c r="B371" i="26"/>
  <c r="C371" i="26" s="1"/>
  <c r="B372" i="26"/>
  <c r="C372" i="26" s="1"/>
  <c r="B373" i="26"/>
  <c r="C373" i="26" s="1"/>
  <c r="B374" i="26"/>
  <c r="C374" i="26" s="1"/>
  <c r="B375" i="26"/>
  <c r="C375" i="26" s="1"/>
  <c r="B376" i="26"/>
  <c r="C376" i="26" s="1"/>
  <c r="B377" i="26"/>
  <c r="C377" i="26" s="1"/>
  <c r="B378" i="26"/>
  <c r="C378" i="26" s="1"/>
  <c r="B379" i="26"/>
  <c r="C379" i="26" s="1"/>
  <c r="B380" i="26"/>
  <c r="C380" i="26" s="1"/>
  <c r="B381" i="26"/>
  <c r="C381" i="26" s="1"/>
  <c r="B382" i="26"/>
  <c r="C382" i="26" s="1"/>
  <c r="B383" i="26"/>
  <c r="C383" i="26" s="1"/>
  <c r="B384" i="26"/>
  <c r="C384" i="26" s="1"/>
  <c r="B385" i="26"/>
  <c r="C385" i="26" s="1"/>
  <c r="B386" i="26"/>
  <c r="C386" i="26" s="1"/>
  <c r="B387" i="26"/>
  <c r="C387" i="26" s="1"/>
  <c r="B388" i="26"/>
  <c r="C388" i="26" s="1"/>
  <c r="B389" i="26"/>
  <c r="C389" i="26" s="1"/>
  <c r="B390" i="26"/>
  <c r="C390" i="26" s="1"/>
  <c r="B391" i="26"/>
  <c r="C391" i="26" s="1"/>
  <c r="B392" i="26"/>
  <c r="C392" i="26" s="1"/>
  <c r="B393" i="26"/>
  <c r="C393" i="26" s="1"/>
  <c r="B394" i="26"/>
  <c r="C394" i="26" s="1"/>
  <c r="B395" i="26"/>
  <c r="C395" i="26" s="1"/>
  <c r="B396" i="26"/>
  <c r="C396" i="26" s="1"/>
  <c r="B397" i="26"/>
  <c r="C397" i="26" s="1"/>
  <c r="B398" i="26"/>
  <c r="C398" i="26" s="1"/>
  <c r="B399" i="26"/>
  <c r="C399" i="26" s="1"/>
  <c r="B400" i="26"/>
  <c r="C400" i="26" s="1"/>
  <c r="B401" i="26"/>
  <c r="C401" i="26" s="1"/>
  <c r="B402" i="26"/>
  <c r="C402" i="26" s="1"/>
  <c r="B403" i="26"/>
  <c r="C403" i="26" s="1"/>
  <c r="B404" i="26"/>
  <c r="C404" i="26" s="1"/>
  <c r="B405" i="26"/>
  <c r="C405" i="26" s="1"/>
  <c r="B406" i="26"/>
  <c r="C406" i="26" s="1"/>
  <c r="B407" i="26"/>
  <c r="C407" i="26" s="1"/>
  <c r="B408" i="26"/>
  <c r="C408" i="26" s="1"/>
  <c r="B409" i="26"/>
  <c r="C409" i="26" s="1"/>
  <c r="B410" i="26"/>
  <c r="C410" i="26" s="1"/>
  <c r="B411" i="26"/>
  <c r="C411" i="26" s="1"/>
  <c r="B412" i="26"/>
  <c r="C412" i="26" s="1"/>
  <c r="B413" i="26"/>
  <c r="C413" i="26" s="1"/>
  <c r="B414" i="26"/>
  <c r="C414" i="26" s="1"/>
  <c r="B415" i="26"/>
  <c r="C415" i="26" s="1"/>
  <c r="B416" i="26"/>
  <c r="C416" i="26" s="1"/>
  <c r="B417" i="26"/>
  <c r="C417" i="26" s="1"/>
  <c r="B418" i="26"/>
  <c r="C418" i="26" s="1"/>
  <c r="B419" i="26"/>
  <c r="C419" i="26" s="1"/>
  <c r="B420" i="26"/>
  <c r="C420" i="26" s="1"/>
  <c r="B421" i="26"/>
  <c r="C421" i="26" s="1"/>
  <c r="B422" i="26"/>
  <c r="C422" i="26" s="1"/>
  <c r="B423" i="26"/>
  <c r="C423" i="26" s="1"/>
  <c r="B424" i="26"/>
  <c r="C424" i="26" s="1"/>
  <c r="B425" i="26"/>
  <c r="C425" i="26" s="1"/>
  <c r="B426" i="26"/>
  <c r="C426" i="26" s="1"/>
  <c r="B427" i="26"/>
  <c r="C427" i="26" s="1"/>
  <c r="B428" i="26"/>
  <c r="C428" i="26" s="1"/>
  <c r="B429" i="26"/>
  <c r="C429" i="26" s="1"/>
  <c r="B430" i="26"/>
  <c r="C430" i="26" s="1"/>
  <c r="B431" i="26"/>
  <c r="C431" i="26" s="1"/>
  <c r="B432" i="26"/>
  <c r="C432" i="26" s="1"/>
  <c r="B433" i="26"/>
  <c r="C433" i="26" s="1"/>
  <c r="B434" i="26"/>
  <c r="C434" i="26" s="1"/>
  <c r="B435" i="26"/>
  <c r="C435" i="26" s="1"/>
  <c r="B436" i="26"/>
  <c r="C436" i="26" s="1"/>
  <c r="B437" i="26"/>
  <c r="C437" i="26" s="1"/>
  <c r="B438" i="26"/>
  <c r="C438" i="26" s="1"/>
  <c r="B439" i="26"/>
  <c r="C439" i="26" s="1"/>
  <c r="B440" i="26"/>
  <c r="C440" i="26" s="1"/>
  <c r="B441" i="26"/>
  <c r="C441" i="26" s="1"/>
  <c r="B442" i="26"/>
  <c r="C442" i="26" s="1"/>
  <c r="B443" i="26"/>
  <c r="C443" i="26" s="1"/>
  <c r="B444" i="26"/>
  <c r="C444" i="26" s="1"/>
  <c r="B445" i="26"/>
  <c r="C445" i="26" s="1"/>
  <c r="B446" i="26"/>
  <c r="C446" i="26" s="1"/>
  <c r="B447" i="26"/>
  <c r="C447" i="26" s="1"/>
  <c r="B448" i="26"/>
  <c r="C448" i="26" s="1"/>
  <c r="B449" i="26"/>
  <c r="C449" i="26" s="1"/>
  <c r="B450" i="26"/>
  <c r="C450" i="26" s="1"/>
  <c r="B451" i="26"/>
  <c r="C451" i="26" s="1"/>
  <c r="B452" i="26"/>
  <c r="C452" i="26" s="1"/>
  <c r="B453" i="26"/>
  <c r="C453" i="26" s="1"/>
  <c r="B454" i="26"/>
  <c r="C454" i="26" s="1"/>
  <c r="B455" i="26"/>
  <c r="C455" i="26" s="1"/>
  <c r="B456" i="26"/>
  <c r="C456" i="26" s="1"/>
  <c r="B457" i="26"/>
  <c r="C457" i="26" s="1"/>
  <c r="B458" i="26"/>
  <c r="C458" i="26" s="1"/>
  <c r="B459" i="26"/>
  <c r="C459" i="26" s="1"/>
  <c r="B460" i="26"/>
  <c r="C460" i="26" s="1"/>
  <c r="B461" i="26"/>
  <c r="C461" i="26" s="1"/>
  <c r="B462" i="26"/>
  <c r="C462" i="26" s="1"/>
  <c r="B463" i="26"/>
  <c r="C463" i="26" s="1"/>
  <c r="B464" i="26"/>
  <c r="C464" i="26" s="1"/>
  <c r="B465" i="26"/>
  <c r="C465" i="26" s="1"/>
  <c r="B466" i="26"/>
  <c r="C466" i="26" s="1"/>
  <c r="B467" i="26"/>
  <c r="C467" i="26" s="1"/>
  <c r="B468" i="26"/>
  <c r="C468" i="26" s="1"/>
  <c r="B469" i="26"/>
  <c r="C469" i="26" s="1"/>
  <c r="B470" i="26"/>
  <c r="C470" i="26" s="1"/>
  <c r="B471" i="26"/>
  <c r="C471" i="26" s="1"/>
  <c r="B472" i="26"/>
  <c r="C472" i="26" s="1"/>
  <c r="B473" i="26"/>
  <c r="C473" i="26" s="1"/>
  <c r="B474" i="26"/>
  <c r="C474" i="26" s="1"/>
  <c r="B475" i="26"/>
  <c r="C475" i="26" s="1"/>
  <c r="B476" i="26"/>
  <c r="C476" i="26" s="1"/>
  <c r="B477" i="26"/>
  <c r="C477" i="26" s="1"/>
  <c r="B478" i="26"/>
  <c r="C478" i="26" s="1"/>
  <c r="B479" i="26"/>
  <c r="C479" i="26" s="1"/>
  <c r="B480" i="26"/>
  <c r="C480" i="26" s="1"/>
  <c r="B481" i="26"/>
  <c r="C481" i="26" s="1"/>
  <c r="B482" i="26"/>
  <c r="C482" i="26" s="1"/>
  <c r="B483" i="26"/>
  <c r="C483" i="26" s="1"/>
  <c r="B484" i="26"/>
  <c r="C484" i="26" s="1"/>
  <c r="B485" i="26"/>
  <c r="C485" i="26" s="1"/>
  <c r="B486" i="26"/>
  <c r="C486" i="26" s="1"/>
  <c r="B487" i="26"/>
  <c r="C487" i="26" s="1"/>
  <c r="B488" i="26"/>
  <c r="C488" i="26" s="1"/>
  <c r="B489" i="26"/>
  <c r="C489" i="26" s="1"/>
  <c r="B490" i="26"/>
  <c r="C490" i="26" s="1"/>
  <c r="B491" i="26"/>
  <c r="C491" i="26" s="1"/>
  <c r="B492" i="26"/>
  <c r="C492" i="26" s="1"/>
  <c r="B493" i="26"/>
  <c r="C493" i="26" s="1"/>
  <c r="B494" i="26"/>
  <c r="C494" i="26" s="1"/>
  <c r="B495" i="26"/>
  <c r="C495" i="26" s="1"/>
  <c r="B496" i="26"/>
  <c r="C496" i="26" s="1"/>
  <c r="B497" i="26"/>
  <c r="C497" i="26" s="1"/>
  <c r="B498" i="26"/>
  <c r="C498" i="26" s="1"/>
  <c r="B499" i="26"/>
  <c r="C499" i="26" s="1"/>
  <c r="B500" i="26"/>
  <c r="C500" i="26" s="1"/>
  <c r="B501" i="26"/>
  <c r="C501" i="26" s="1"/>
  <c r="B502" i="26"/>
  <c r="C502" i="26" s="1"/>
  <c r="B503" i="26"/>
  <c r="C503" i="26" s="1"/>
  <c r="B504" i="26"/>
  <c r="C504" i="26" s="1"/>
  <c r="B505" i="26"/>
  <c r="C505" i="26" s="1"/>
  <c r="B506" i="26"/>
  <c r="C506" i="26" s="1"/>
  <c r="B507" i="26"/>
  <c r="C507" i="26" s="1"/>
  <c r="B508" i="26"/>
  <c r="C508" i="26" s="1"/>
  <c r="B509" i="26"/>
  <c r="C509" i="26" s="1"/>
  <c r="B510" i="26"/>
  <c r="C510" i="26" s="1"/>
  <c r="B511" i="26"/>
  <c r="C511" i="26" s="1"/>
  <c r="B512" i="26"/>
  <c r="C512" i="26" s="1"/>
  <c r="B513" i="26"/>
  <c r="C513" i="26" s="1"/>
  <c r="B514" i="26"/>
  <c r="C514" i="26" s="1"/>
  <c r="B515" i="26"/>
  <c r="C515" i="26" s="1"/>
  <c r="B516" i="26"/>
  <c r="C516" i="26" s="1"/>
  <c r="B517" i="26"/>
  <c r="C517" i="26" s="1"/>
  <c r="B518" i="26"/>
  <c r="C518" i="26" s="1"/>
  <c r="B519" i="26"/>
  <c r="C519" i="26" s="1"/>
  <c r="B520" i="26"/>
  <c r="C520" i="26" s="1"/>
  <c r="B521" i="26"/>
  <c r="C521" i="26" s="1"/>
  <c r="B522" i="26"/>
  <c r="C522" i="26" s="1"/>
  <c r="B523" i="26"/>
  <c r="C523" i="26" s="1"/>
  <c r="B524" i="26"/>
  <c r="C524" i="26" s="1"/>
  <c r="B525" i="26"/>
  <c r="C525" i="26" s="1"/>
  <c r="B526" i="26"/>
  <c r="C526" i="26" s="1"/>
  <c r="B527" i="26"/>
  <c r="C527" i="26" s="1"/>
  <c r="B528" i="26"/>
  <c r="C528" i="26" s="1"/>
  <c r="B529" i="26"/>
  <c r="C529" i="26" s="1"/>
  <c r="B530" i="26"/>
  <c r="C530" i="26" s="1"/>
  <c r="B531" i="26"/>
  <c r="C531" i="26" s="1"/>
  <c r="B532" i="26"/>
  <c r="C532" i="26" s="1"/>
  <c r="B533" i="26"/>
  <c r="C533" i="26" s="1"/>
  <c r="B534" i="26"/>
  <c r="C534" i="26" s="1"/>
  <c r="B535" i="26"/>
  <c r="C535" i="26" s="1"/>
  <c r="B536" i="26"/>
  <c r="C536" i="26" s="1"/>
  <c r="B537" i="26"/>
  <c r="C537" i="26" s="1"/>
  <c r="B538" i="26"/>
  <c r="C538" i="26" s="1"/>
  <c r="B539" i="26"/>
  <c r="C539" i="26" s="1"/>
  <c r="B540" i="26"/>
  <c r="C540" i="26" s="1"/>
  <c r="B541" i="26"/>
  <c r="C541" i="26" s="1"/>
  <c r="B542" i="26"/>
  <c r="C542" i="26" s="1"/>
  <c r="B543" i="26"/>
  <c r="C543" i="26" s="1"/>
  <c r="B544" i="26"/>
  <c r="C544" i="26" s="1"/>
  <c r="B545" i="26"/>
  <c r="C545" i="26" s="1"/>
  <c r="B546" i="26"/>
  <c r="C546" i="26" s="1"/>
  <c r="B547" i="26"/>
  <c r="C547" i="26" s="1"/>
  <c r="B548" i="26"/>
  <c r="C548" i="26" s="1"/>
  <c r="B549" i="26"/>
  <c r="C549" i="26" s="1"/>
  <c r="B550" i="26"/>
  <c r="C550" i="26" s="1"/>
  <c r="B551" i="26"/>
  <c r="C551" i="26" s="1"/>
  <c r="B552" i="26"/>
  <c r="C552" i="26" s="1"/>
  <c r="B553" i="26"/>
  <c r="C553" i="26" s="1"/>
  <c r="B554" i="26"/>
  <c r="C554" i="26" s="1"/>
  <c r="B555" i="26"/>
  <c r="C555" i="26" s="1"/>
  <c r="B556" i="26"/>
  <c r="C556" i="26" s="1"/>
  <c r="B557" i="26"/>
  <c r="C557" i="26" s="1"/>
  <c r="B558" i="26"/>
  <c r="C558" i="26" s="1"/>
  <c r="B559" i="26"/>
  <c r="C559" i="26" s="1"/>
  <c r="B560" i="26"/>
  <c r="C560" i="26" s="1"/>
  <c r="B561" i="26"/>
  <c r="C561" i="26" s="1"/>
  <c r="B562" i="26"/>
  <c r="C562" i="26" s="1"/>
  <c r="B563" i="26"/>
  <c r="C563" i="26" s="1"/>
  <c r="B564" i="26"/>
  <c r="C564" i="26" s="1"/>
  <c r="B565" i="26"/>
  <c r="C565" i="26" s="1"/>
  <c r="B566" i="26"/>
  <c r="C566" i="26" s="1"/>
  <c r="B567" i="26"/>
  <c r="C567" i="26" s="1"/>
  <c r="B568" i="26"/>
  <c r="C568" i="26" s="1"/>
  <c r="B569" i="26"/>
  <c r="C569" i="26" s="1"/>
  <c r="B570" i="26"/>
  <c r="C570" i="26" s="1"/>
  <c r="B571" i="26"/>
  <c r="C571" i="26" s="1"/>
  <c r="B572" i="26"/>
  <c r="C572" i="26" s="1"/>
  <c r="B573" i="26"/>
  <c r="C573" i="26" s="1"/>
  <c r="B574" i="26"/>
  <c r="C574" i="26" s="1"/>
  <c r="B575" i="26"/>
  <c r="C575" i="26" s="1"/>
  <c r="B576" i="26"/>
  <c r="C576" i="26" s="1"/>
  <c r="B577" i="26"/>
  <c r="C577" i="26" s="1"/>
  <c r="B578" i="26"/>
  <c r="C578" i="26" s="1"/>
  <c r="B579" i="26"/>
  <c r="C579" i="26" s="1"/>
  <c r="B580" i="26"/>
  <c r="C580" i="26" s="1"/>
  <c r="B581" i="26"/>
  <c r="C581" i="26" s="1"/>
  <c r="B582" i="26"/>
  <c r="C582" i="26" s="1"/>
  <c r="B583" i="26"/>
  <c r="C583" i="26" s="1"/>
  <c r="B584" i="26"/>
  <c r="C584" i="26" s="1"/>
  <c r="B585" i="26"/>
  <c r="C585" i="26" s="1"/>
  <c r="B586" i="26"/>
  <c r="C586" i="26" s="1"/>
  <c r="B587" i="26"/>
  <c r="C587" i="26" s="1"/>
  <c r="B588" i="26"/>
  <c r="C588" i="26" s="1"/>
  <c r="B589" i="26"/>
  <c r="C589" i="26" s="1"/>
  <c r="B590" i="26"/>
  <c r="C590" i="26" s="1"/>
  <c r="B591" i="26"/>
  <c r="C591" i="26" s="1"/>
  <c r="B592" i="26"/>
  <c r="C592" i="26" s="1"/>
  <c r="B593" i="26"/>
  <c r="C593" i="26" s="1"/>
  <c r="B594" i="26"/>
  <c r="C594" i="26" s="1"/>
  <c r="B595" i="26"/>
  <c r="C595" i="26" s="1"/>
  <c r="B596" i="26"/>
  <c r="C596" i="26" s="1"/>
  <c r="B597" i="26"/>
  <c r="C597" i="26" s="1"/>
  <c r="B598" i="26"/>
  <c r="C598" i="26" s="1"/>
  <c r="B599" i="26"/>
  <c r="C599" i="26" s="1"/>
  <c r="B600" i="26"/>
  <c r="C600" i="26" s="1"/>
  <c r="B601" i="26"/>
  <c r="C601" i="26" s="1"/>
  <c r="B602" i="26"/>
  <c r="C602" i="26" s="1"/>
  <c r="B603" i="26"/>
  <c r="C603" i="26" s="1"/>
  <c r="B604" i="26"/>
  <c r="C604" i="26" s="1"/>
  <c r="B605" i="26"/>
  <c r="C605" i="26" s="1"/>
  <c r="B606" i="26"/>
  <c r="C606" i="26" s="1"/>
  <c r="B607" i="26"/>
  <c r="C607" i="26" s="1"/>
  <c r="B608" i="26"/>
  <c r="C608" i="26" s="1"/>
  <c r="B609" i="26"/>
  <c r="C609" i="26" s="1"/>
  <c r="B610" i="26"/>
  <c r="C610" i="26" s="1"/>
  <c r="B611" i="26"/>
  <c r="C611" i="26" s="1"/>
  <c r="B612" i="26"/>
  <c r="C612" i="26" s="1"/>
  <c r="B613" i="26"/>
  <c r="C613" i="26" s="1"/>
  <c r="B614" i="26"/>
  <c r="C614" i="26" s="1"/>
  <c r="B615" i="26"/>
  <c r="C615" i="26" s="1"/>
  <c r="B616" i="26"/>
  <c r="C616" i="26" s="1"/>
  <c r="B617" i="26"/>
  <c r="C617" i="26" s="1"/>
  <c r="B618" i="26"/>
  <c r="C618" i="26" s="1"/>
  <c r="B619" i="26"/>
  <c r="C619" i="26" s="1"/>
  <c r="B620" i="26"/>
  <c r="C620" i="26" s="1"/>
  <c r="B621" i="26"/>
  <c r="C621" i="26" s="1"/>
  <c r="B622" i="26"/>
  <c r="C622" i="26" s="1"/>
  <c r="B623" i="26"/>
  <c r="C623" i="26" s="1"/>
  <c r="B624" i="26"/>
  <c r="C624" i="26" s="1"/>
  <c r="B625" i="26"/>
  <c r="C625" i="26" s="1"/>
  <c r="B626" i="26"/>
  <c r="C626" i="26" s="1"/>
  <c r="B627" i="26"/>
  <c r="C627" i="26" s="1"/>
  <c r="B628" i="26"/>
  <c r="C628" i="26" s="1"/>
  <c r="B629" i="26"/>
  <c r="C629" i="26" s="1"/>
  <c r="B630" i="26"/>
  <c r="C630" i="26" s="1"/>
  <c r="B631" i="26"/>
  <c r="C631" i="26" s="1"/>
  <c r="B632" i="26"/>
  <c r="C632" i="26" s="1"/>
  <c r="B633" i="26"/>
  <c r="C633" i="26" s="1"/>
  <c r="B634" i="26"/>
  <c r="C634" i="26" s="1"/>
  <c r="B635" i="26"/>
  <c r="C635" i="26" s="1"/>
  <c r="B636" i="26"/>
  <c r="C636" i="26" s="1"/>
  <c r="B637" i="26"/>
  <c r="C637" i="26" s="1"/>
  <c r="B638" i="26"/>
  <c r="C638" i="26" s="1"/>
  <c r="B639" i="26"/>
  <c r="C639" i="26" s="1"/>
  <c r="B640" i="26"/>
  <c r="C640" i="26" s="1"/>
  <c r="B641" i="26"/>
  <c r="C641" i="26" s="1"/>
  <c r="B642" i="26"/>
  <c r="C642" i="26" s="1"/>
  <c r="B643" i="26"/>
  <c r="C643" i="26" s="1"/>
  <c r="B644" i="26"/>
  <c r="C644" i="26" s="1"/>
  <c r="B645" i="26"/>
  <c r="C645" i="26" s="1"/>
  <c r="B646" i="26"/>
  <c r="C646" i="26" s="1"/>
  <c r="B647" i="26"/>
  <c r="C647" i="26" s="1"/>
  <c r="B648" i="26"/>
  <c r="C648" i="26" s="1"/>
  <c r="B649" i="26"/>
  <c r="C649" i="26" s="1"/>
  <c r="B650" i="26"/>
  <c r="C650" i="26" s="1"/>
  <c r="B651" i="26"/>
  <c r="C651" i="26" s="1"/>
  <c r="B652" i="26"/>
  <c r="C652" i="26" s="1"/>
  <c r="B653" i="26"/>
  <c r="C653" i="26" s="1"/>
  <c r="B654" i="26"/>
  <c r="C654" i="26" s="1"/>
  <c r="B655" i="26"/>
  <c r="C655" i="26" s="1"/>
  <c r="B656" i="26"/>
  <c r="C656" i="26" s="1"/>
  <c r="B657" i="26"/>
  <c r="C657" i="26" s="1"/>
  <c r="B658" i="26"/>
  <c r="C658" i="26" s="1"/>
  <c r="B659" i="26"/>
  <c r="C659" i="26" s="1"/>
  <c r="B660" i="26"/>
  <c r="C660" i="26" s="1"/>
  <c r="B661" i="26"/>
  <c r="C661" i="26" s="1"/>
  <c r="B662" i="26"/>
  <c r="C662" i="26" s="1"/>
  <c r="B663" i="26"/>
  <c r="C663" i="26" s="1"/>
  <c r="B664" i="26"/>
  <c r="C664" i="26" s="1"/>
  <c r="B665" i="26"/>
  <c r="C665" i="26" s="1"/>
  <c r="B666" i="26"/>
  <c r="C666" i="26" s="1"/>
  <c r="B667" i="26"/>
  <c r="C667" i="26" s="1"/>
  <c r="B668" i="26"/>
  <c r="C668" i="26" s="1"/>
  <c r="B669" i="26"/>
  <c r="C669" i="26" s="1"/>
  <c r="B670" i="26"/>
  <c r="C670" i="26" s="1"/>
  <c r="B671" i="26"/>
  <c r="C671" i="26" s="1"/>
  <c r="B672" i="26"/>
  <c r="C672" i="26" s="1"/>
  <c r="B673" i="26"/>
  <c r="C673" i="26" s="1"/>
  <c r="B674" i="26"/>
  <c r="C674" i="26" s="1"/>
  <c r="B675" i="26"/>
  <c r="C675" i="26" s="1"/>
  <c r="B676" i="26"/>
  <c r="C676" i="26" s="1"/>
  <c r="B677" i="26"/>
  <c r="C677" i="26" s="1"/>
  <c r="B678" i="26"/>
  <c r="C678" i="26" s="1"/>
  <c r="B679" i="26"/>
  <c r="C679" i="26" s="1"/>
  <c r="B680" i="26"/>
  <c r="C680" i="26" s="1"/>
  <c r="B681" i="26"/>
  <c r="C681" i="26" s="1"/>
  <c r="B682" i="26"/>
  <c r="C682" i="26" s="1"/>
  <c r="B683" i="26"/>
  <c r="C683" i="26" s="1"/>
  <c r="B684" i="26"/>
  <c r="C684" i="26" s="1"/>
  <c r="B685" i="26"/>
  <c r="C685" i="26" s="1"/>
  <c r="B686" i="26"/>
  <c r="C686" i="26" s="1"/>
  <c r="B687" i="26"/>
  <c r="C687" i="26" s="1"/>
  <c r="B688" i="26"/>
  <c r="C688" i="26" s="1"/>
  <c r="B689" i="26"/>
  <c r="C689" i="26" s="1"/>
  <c r="B690" i="26"/>
  <c r="C690" i="26" s="1"/>
  <c r="B691" i="26"/>
  <c r="C691" i="26" s="1"/>
  <c r="B692" i="26"/>
  <c r="C692" i="26" s="1"/>
  <c r="B693" i="26"/>
  <c r="C693" i="26" s="1"/>
  <c r="B694" i="26"/>
  <c r="C694" i="26" s="1"/>
  <c r="B695" i="26"/>
  <c r="C695" i="26" s="1"/>
  <c r="B696" i="26"/>
  <c r="C696" i="26" s="1"/>
  <c r="B697" i="26"/>
  <c r="C697" i="26" s="1"/>
  <c r="B698" i="26"/>
  <c r="C698" i="26" s="1"/>
  <c r="B699" i="26"/>
  <c r="C699" i="26" s="1"/>
  <c r="B700" i="26"/>
  <c r="C700" i="26" s="1"/>
  <c r="B701" i="26"/>
  <c r="C701" i="26" s="1"/>
  <c r="B702" i="26"/>
  <c r="C702" i="26" s="1"/>
  <c r="B703" i="26"/>
  <c r="C703" i="26" s="1"/>
  <c r="B704" i="26"/>
  <c r="C704" i="26" s="1"/>
  <c r="B705" i="26"/>
  <c r="C705" i="26" s="1"/>
  <c r="B706" i="26"/>
  <c r="C706" i="26" s="1"/>
  <c r="B707" i="26"/>
  <c r="C707" i="26" s="1"/>
  <c r="B708" i="26"/>
  <c r="C708" i="26" s="1"/>
  <c r="B709" i="26"/>
  <c r="C709" i="26" s="1"/>
  <c r="B710" i="26"/>
  <c r="C710" i="26" s="1"/>
  <c r="B711" i="26"/>
  <c r="C711" i="26" s="1"/>
  <c r="B712" i="26"/>
  <c r="C712" i="26" s="1"/>
  <c r="B713" i="26"/>
  <c r="C713" i="26" s="1"/>
  <c r="B714" i="26"/>
  <c r="C714" i="26" s="1"/>
  <c r="B715" i="26"/>
  <c r="C715" i="26" s="1"/>
  <c r="B716" i="26"/>
  <c r="C716" i="26" s="1"/>
  <c r="B717" i="26"/>
  <c r="C717" i="26" s="1"/>
  <c r="B718" i="26"/>
  <c r="C718" i="26" s="1"/>
  <c r="B719" i="26"/>
  <c r="C719" i="26" s="1"/>
  <c r="B720" i="26"/>
  <c r="C720" i="26" s="1"/>
  <c r="B721" i="26"/>
  <c r="C721" i="26" s="1"/>
  <c r="B722" i="26"/>
  <c r="C722" i="26" s="1"/>
  <c r="B723" i="26"/>
  <c r="C723" i="26" s="1"/>
  <c r="B724" i="26"/>
  <c r="C724" i="26" s="1"/>
  <c r="B725" i="26"/>
  <c r="C725" i="26" s="1"/>
  <c r="B726" i="26"/>
  <c r="C726" i="26" s="1"/>
  <c r="B727" i="26"/>
  <c r="C727" i="26" s="1"/>
  <c r="B728" i="26"/>
  <c r="C728" i="26" s="1"/>
  <c r="B729" i="26"/>
  <c r="C729" i="26" s="1"/>
  <c r="B730" i="26"/>
  <c r="C730" i="26" s="1"/>
  <c r="B731" i="26"/>
  <c r="C731" i="26" s="1"/>
  <c r="B732" i="26"/>
  <c r="C732" i="26" s="1"/>
  <c r="B733" i="26"/>
  <c r="C733" i="26" s="1"/>
  <c r="B734" i="26"/>
  <c r="C734" i="26" s="1"/>
  <c r="B735" i="26"/>
  <c r="C735" i="26" s="1"/>
  <c r="B736" i="26"/>
  <c r="C736" i="26" s="1"/>
  <c r="B737" i="26"/>
  <c r="C737" i="26" s="1"/>
  <c r="B738" i="26"/>
  <c r="C738" i="26" s="1"/>
  <c r="B739" i="26"/>
  <c r="C739" i="26" s="1"/>
  <c r="B740" i="26"/>
  <c r="C740" i="26" s="1"/>
  <c r="B741" i="26"/>
  <c r="C741" i="26" s="1"/>
  <c r="B742" i="26"/>
  <c r="C742" i="26" s="1"/>
  <c r="B743" i="26"/>
  <c r="C743" i="26" s="1"/>
  <c r="B744" i="26"/>
  <c r="C744" i="26" s="1"/>
  <c r="B745" i="26"/>
  <c r="C745" i="26" s="1"/>
  <c r="B746" i="26"/>
  <c r="C746" i="26" s="1"/>
  <c r="B747" i="26"/>
  <c r="C747" i="26" s="1"/>
  <c r="B748" i="26"/>
  <c r="C748" i="26" s="1"/>
  <c r="B749" i="26"/>
  <c r="C749" i="26" s="1"/>
  <c r="B750" i="26"/>
  <c r="C750" i="26" s="1"/>
  <c r="B751" i="26"/>
  <c r="C751" i="26" s="1"/>
  <c r="B752" i="26"/>
  <c r="C752" i="26" s="1"/>
  <c r="B753" i="26"/>
  <c r="C753" i="26" s="1"/>
  <c r="B754" i="26"/>
  <c r="C754" i="26" s="1"/>
  <c r="B755" i="26"/>
  <c r="C755" i="26" s="1"/>
  <c r="B756" i="26"/>
  <c r="C756" i="26" s="1"/>
  <c r="B757" i="26"/>
  <c r="C757" i="26" s="1"/>
  <c r="B758" i="26"/>
  <c r="C758" i="26" s="1"/>
  <c r="B759" i="26"/>
  <c r="C759" i="26" s="1"/>
  <c r="B760" i="26"/>
  <c r="C760" i="26" s="1"/>
  <c r="B761" i="26"/>
  <c r="C761" i="26" s="1"/>
  <c r="B762" i="26"/>
  <c r="C762" i="26" s="1"/>
  <c r="B763" i="26"/>
  <c r="C763" i="26" s="1"/>
  <c r="B764" i="26"/>
  <c r="C764" i="26" s="1"/>
  <c r="B765" i="26"/>
  <c r="C765" i="26" s="1"/>
  <c r="B766" i="26"/>
  <c r="C766" i="26" s="1"/>
  <c r="B767" i="26"/>
  <c r="C767" i="26" s="1"/>
  <c r="B768" i="26"/>
  <c r="C768" i="26" s="1"/>
  <c r="B769" i="26"/>
  <c r="C769" i="26" s="1"/>
  <c r="B770" i="26"/>
  <c r="C770" i="26" s="1"/>
  <c r="B771" i="26"/>
  <c r="C771" i="26" s="1"/>
  <c r="B772" i="26"/>
  <c r="C772" i="26" s="1"/>
  <c r="B773" i="26"/>
  <c r="C773" i="26" s="1"/>
  <c r="B774" i="26"/>
  <c r="C774" i="26" s="1"/>
  <c r="B775" i="26"/>
  <c r="C775" i="26" s="1"/>
  <c r="B776" i="26"/>
  <c r="C776" i="26" s="1"/>
  <c r="B777" i="26"/>
  <c r="C777" i="26" s="1"/>
  <c r="B778" i="26"/>
  <c r="C778" i="26" s="1"/>
  <c r="B779" i="26"/>
  <c r="C779" i="26" s="1"/>
  <c r="B780" i="26"/>
  <c r="C780" i="26" s="1"/>
  <c r="B781" i="26"/>
  <c r="C781" i="26" s="1"/>
  <c r="B782" i="26"/>
  <c r="C782" i="26" s="1"/>
  <c r="B783" i="26"/>
  <c r="C783" i="26" s="1"/>
  <c r="B784" i="26"/>
  <c r="C784" i="26" s="1"/>
  <c r="B785" i="26"/>
  <c r="C785" i="26" s="1"/>
  <c r="B786" i="26"/>
  <c r="C786" i="26" s="1"/>
  <c r="B787" i="26"/>
  <c r="C787" i="26" s="1"/>
  <c r="B788" i="26"/>
  <c r="C788" i="26" s="1"/>
  <c r="B789" i="26"/>
  <c r="C789" i="26" s="1"/>
  <c r="B790" i="26"/>
  <c r="C790" i="26" s="1"/>
  <c r="B791" i="26"/>
  <c r="C791" i="26" s="1"/>
  <c r="B792" i="26"/>
  <c r="C792" i="26" s="1"/>
  <c r="B793" i="26"/>
  <c r="C793" i="26" s="1"/>
  <c r="B794" i="26"/>
  <c r="C794" i="26" s="1"/>
  <c r="B795" i="26"/>
  <c r="C795" i="26" s="1"/>
  <c r="B796" i="26"/>
  <c r="C796" i="26" s="1"/>
  <c r="B797" i="26"/>
  <c r="C797" i="26" s="1"/>
  <c r="B798" i="26"/>
  <c r="C798" i="26" s="1"/>
  <c r="B799" i="26"/>
  <c r="C799" i="26" s="1"/>
  <c r="B800" i="26"/>
  <c r="C800" i="26" s="1"/>
  <c r="B801" i="26"/>
  <c r="C801" i="26" s="1"/>
  <c r="B802" i="26"/>
  <c r="C802" i="26" s="1"/>
  <c r="B803" i="26"/>
  <c r="C803" i="26" s="1"/>
  <c r="B804" i="26"/>
  <c r="C804" i="26" s="1"/>
  <c r="B805" i="26"/>
  <c r="C805" i="26" s="1"/>
  <c r="B806" i="26"/>
  <c r="C806" i="26" s="1"/>
  <c r="B807" i="26"/>
  <c r="C807" i="26" s="1"/>
  <c r="B808" i="26"/>
  <c r="C808" i="26" s="1"/>
  <c r="B809" i="26"/>
  <c r="C809" i="26" s="1"/>
  <c r="B810" i="26"/>
  <c r="C810" i="26" s="1"/>
  <c r="B811" i="26"/>
  <c r="C811" i="26" s="1"/>
  <c r="B812" i="26"/>
  <c r="C812" i="26" s="1"/>
  <c r="B813" i="26"/>
  <c r="C813" i="26" s="1"/>
  <c r="B814" i="26"/>
  <c r="C814" i="26" s="1"/>
  <c r="B815" i="26"/>
  <c r="C815" i="26" s="1"/>
  <c r="B816" i="26"/>
  <c r="C816" i="26" s="1"/>
  <c r="B817" i="26"/>
  <c r="C817" i="26" s="1"/>
  <c r="B818" i="26"/>
  <c r="C818" i="26" s="1"/>
  <c r="B819" i="26"/>
  <c r="C819" i="26" s="1"/>
  <c r="B820" i="26"/>
  <c r="C820" i="26" s="1"/>
  <c r="B821" i="26"/>
  <c r="C821" i="26" s="1"/>
  <c r="B822" i="26"/>
  <c r="C822" i="26" s="1"/>
  <c r="B823" i="26"/>
  <c r="C823" i="26" s="1"/>
  <c r="B824" i="26"/>
  <c r="C824" i="26" s="1"/>
  <c r="B825" i="26"/>
  <c r="C825" i="26" s="1"/>
  <c r="B826" i="26"/>
  <c r="C826" i="26" s="1"/>
  <c r="B827" i="26"/>
  <c r="C827" i="26" s="1"/>
  <c r="B828" i="26"/>
  <c r="C828" i="26" s="1"/>
  <c r="B829" i="26"/>
  <c r="C829" i="26" s="1"/>
  <c r="B830" i="26"/>
  <c r="C830" i="26" s="1"/>
  <c r="B831" i="26"/>
  <c r="C831" i="26" s="1"/>
  <c r="B832" i="26"/>
  <c r="C832" i="26" s="1"/>
  <c r="B833" i="26"/>
  <c r="C833" i="26" s="1"/>
  <c r="B834" i="26"/>
  <c r="C834" i="26" s="1"/>
  <c r="B835" i="26"/>
  <c r="C835" i="26" s="1"/>
  <c r="B836" i="26"/>
  <c r="C836" i="26" s="1"/>
  <c r="B837" i="26"/>
  <c r="C837" i="26" s="1"/>
  <c r="B838" i="26"/>
  <c r="C838" i="26" s="1"/>
  <c r="B839" i="26"/>
  <c r="C839" i="26" s="1"/>
  <c r="B840" i="26"/>
  <c r="C840" i="26" s="1"/>
  <c r="B841" i="26"/>
  <c r="C841" i="26" s="1"/>
  <c r="B842" i="26"/>
  <c r="C842" i="26" s="1"/>
  <c r="B843" i="26"/>
  <c r="C843" i="26" s="1"/>
  <c r="B844" i="26"/>
  <c r="C844" i="26" s="1"/>
  <c r="B845" i="26"/>
  <c r="C845" i="26" s="1"/>
  <c r="B846" i="26"/>
  <c r="C846" i="26" s="1"/>
  <c r="B847" i="26"/>
  <c r="C847" i="26" s="1"/>
  <c r="B848" i="26"/>
  <c r="C848" i="26" s="1"/>
  <c r="B849" i="26"/>
  <c r="C849" i="26" s="1"/>
  <c r="B850" i="26"/>
  <c r="C850" i="26" s="1"/>
  <c r="B851" i="26"/>
  <c r="C851" i="26" s="1"/>
  <c r="B852" i="26"/>
  <c r="C852" i="26" s="1"/>
  <c r="B853" i="26"/>
  <c r="C853" i="26" s="1"/>
  <c r="B854" i="26"/>
  <c r="C854" i="26" s="1"/>
  <c r="B855" i="26"/>
  <c r="C855" i="26" s="1"/>
  <c r="B856" i="26"/>
  <c r="C856" i="26" s="1"/>
  <c r="B857" i="26"/>
  <c r="C857" i="26" s="1"/>
  <c r="B858" i="26"/>
  <c r="C858" i="26" s="1"/>
  <c r="B859" i="26"/>
  <c r="C859" i="26" s="1"/>
  <c r="B860" i="26"/>
  <c r="C860" i="26" s="1"/>
  <c r="B861" i="26"/>
  <c r="C861" i="26" s="1"/>
  <c r="B862" i="26"/>
  <c r="C862" i="26" s="1"/>
  <c r="B863" i="26"/>
  <c r="C863" i="26" s="1"/>
  <c r="B864" i="26"/>
  <c r="C864" i="26" s="1"/>
  <c r="B865" i="26"/>
  <c r="C865" i="26" s="1"/>
  <c r="B866" i="26"/>
  <c r="C866" i="26" s="1"/>
  <c r="B867" i="26"/>
  <c r="C867" i="26" s="1"/>
  <c r="B868" i="26"/>
  <c r="C868" i="26" s="1"/>
  <c r="B869" i="26"/>
  <c r="C869" i="26" s="1"/>
  <c r="B870" i="26"/>
  <c r="C870" i="26" s="1"/>
  <c r="B871" i="26"/>
  <c r="C871" i="26" s="1"/>
  <c r="B872" i="26"/>
  <c r="C872" i="26" s="1"/>
  <c r="B873" i="26"/>
  <c r="C873" i="26" s="1"/>
  <c r="B874" i="26"/>
  <c r="C874" i="26" s="1"/>
  <c r="B875" i="26"/>
  <c r="C875" i="26" s="1"/>
  <c r="B876" i="26"/>
  <c r="C876" i="26" s="1"/>
  <c r="B877" i="26"/>
  <c r="C877" i="26" s="1"/>
  <c r="B878" i="26"/>
  <c r="C878" i="26" s="1"/>
  <c r="B879" i="26"/>
  <c r="C879" i="26" s="1"/>
  <c r="B880" i="26"/>
  <c r="C880" i="26" s="1"/>
  <c r="B881" i="26"/>
  <c r="C881" i="26" s="1"/>
  <c r="B882" i="26"/>
  <c r="C882" i="26" s="1"/>
  <c r="B883" i="26"/>
  <c r="C883" i="26" s="1"/>
  <c r="B884" i="26"/>
  <c r="C884" i="26" s="1"/>
  <c r="B885" i="26"/>
  <c r="C885" i="26" s="1"/>
  <c r="B886" i="26"/>
  <c r="C886" i="26" s="1"/>
  <c r="B887" i="26"/>
  <c r="C887" i="26" s="1"/>
  <c r="B888" i="26"/>
  <c r="C888" i="26" s="1"/>
  <c r="B889" i="26"/>
  <c r="C889" i="26" s="1"/>
  <c r="B890" i="26"/>
  <c r="C890" i="26" s="1"/>
  <c r="B891" i="26"/>
  <c r="C891" i="26" s="1"/>
  <c r="B892" i="26"/>
  <c r="C892" i="26" s="1"/>
  <c r="B893" i="26"/>
  <c r="C893" i="26" s="1"/>
  <c r="B894" i="26"/>
  <c r="C894" i="26" s="1"/>
  <c r="B895" i="26"/>
  <c r="C895" i="26" s="1"/>
  <c r="B896" i="26"/>
  <c r="C896" i="26" s="1"/>
  <c r="B897" i="26"/>
  <c r="C897" i="26" s="1"/>
  <c r="B898" i="26"/>
  <c r="C898" i="26" s="1"/>
  <c r="B899" i="26"/>
  <c r="C899" i="26" s="1"/>
  <c r="B900" i="26"/>
  <c r="C900" i="26" s="1"/>
  <c r="B901" i="26"/>
  <c r="C901" i="26" s="1"/>
  <c r="B902" i="26"/>
  <c r="C902" i="26" s="1"/>
  <c r="B903" i="26"/>
  <c r="C903" i="26" s="1"/>
  <c r="B904" i="26"/>
  <c r="C904" i="26" s="1"/>
  <c r="B905" i="26"/>
  <c r="C905" i="26" s="1"/>
  <c r="B906" i="26"/>
  <c r="C906" i="26" s="1"/>
  <c r="B907" i="26"/>
  <c r="C907" i="26" s="1"/>
  <c r="B908" i="26"/>
  <c r="C908" i="26" s="1"/>
  <c r="B909" i="26"/>
  <c r="C909" i="26" s="1"/>
  <c r="B910" i="26"/>
  <c r="C910" i="26" s="1"/>
  <c r="B911" i="26"/>
  <c r="C911" i="26" s="1"/>
  <c r="B912" i="26"/>
  <c r="C912" i="26" s="1"/>
  <c r="B913" i="26"/>
  <c r="C913" i="26" s="1"/>
  <c r="B914" i="26"/>
  <c r="C914" i="26" s="1"/>
  <c r="B915" i="26"/>
  <c r="C915" i="26" s="1"/>
  <c r="B916" i="26"/>
  <c r="C916" i="26" s="1"/>
  <c r="B917" i="26"/>
  <c r="C917" i="26" s="1"/>
  <c r="B918" i="26"/>
  <c r="C918" i="26" s="1"/>
  <c r="B919" i="26"/>
  <c r="C919" i="26" s="1"/>
  <c r="B920" i="26"/>
  <c r="C920" i="26" s="1"/>
  <c r="B921" i="26"/>
  <c r="C921" i="26" s="1"/>
  <c r="B922" i="26"/>
  <c r="C922" i="26" s="1"/>
  <c r="B923" i="26"/>
  <c r="C923" i="26" s="1"/>
  <c r="B924" i="26"/>
  <c r="C924" i="26" s="1"/>
  <c r="B925" i="26"/>
  <c r="C925" i="26" s="1"/>
  <c r="B926" i="26"/>
  <c r="C926" i="26" s="1"/>
  <c r="B927" i="26"/>
  <c r="C927" i="26" s="1"/>
  <c r="B928" i="26"/>
  <c r="C928" i="26" s="1"/>
  <c r="B929" i="26"/>
  <c r="C929" i="26" s="1"/>
  <c r="B930" i="26"/>
  <c r="C930" i="26" s="1"/>
  <c r="B931" i="26"/>
  <c r="C931" i="26" s="1"/>
  <c r="B932" i="26"/>
  <c r="C932" i="26" s="1"/>
  <c r="B933" i="26"/>
  <c r="C933" i="26" s="1"/>
  <c r="B934" i="26"/>
  <c r="C934" i="26" s="1"/>
  <c r="B935" i="26"/>
  <c r="C935" i="26" s="1"/>
  <c r="B936" i="26"/>
  <c r="C936" i="26" s="1"/>
  <c r="B937" i="26"/>
  <c r="C937" i="26" s="1"/>
  <c r="B938" i="26"/>
  <c r="C938" i="26" s="1"/>
  <c r="B939" i="26"/>
  <c r="C939" i="26" s="1"/>
  <c r="B940" i="26"/>
  <c r="C940" i="26" s="1"/>
  <c r="B941" i="26"/>
  <c r="C941" i="26" s="1"/>
  <c r="B942" i="26"/>
  <c r="C942" i="26" s="1"/>
  <c r="B943" i="26"/>
  <c r="C943" i="26" s="1"/>
  <c r="B944" i="26"/>
  <c r="C944" i="26" s="1"/>
  <c r="B945" i="26"/>
  <c r="C945" i="26" s="1"/>
  <c r="B946" i="26"/>
  <c r="C946" i="26" s="1"/>
  <c r="B947" i="26"/>
  <c r="C947" i="26" s="1"/>
  <c r="B948" i="26"/>
  <c r="C948" i="26" s="1"/>
  <c r="B949" i="26"/>
  <c r="C949" i="26" s="1"/>
  <c r="B950" i="26"/>
  <c r="C950" i="26" s="1"/>
  <c r="B951" i="26"/>
  <c r="C951" i="26" s="1"/>
  <c r="B952" i="26"/>
  <c r="C952" i="26" s="1"/>
  <c r="B953" i="26"/>
  <c r="C953" i="26" s="1"/>
  <c r="B954" i="26"/>
  <c r="C954" i="26" s="1"/>
  <c r="B955" i="26"/>
  <c r="C955" i="26" s="1"/>
  <c r="B956" i="26"/>
  <c r="C956" i="26" s="1"/>
  <c r="B957" i="26"/>
  <c r="C957" i="26" s="1"/>
  <c r="B958" i="26"/>
  <c r="C958" i="26" s="1"/>
  <c r="B959" i="26"/>
  <c r="C959" i="26" s="1"/>
  <c r="B960" i="26"/>
  <c r="C960" i="26" s="1"/>
  <c r="B961" i="26"/>
  <c r="C961" i="26" s="1"/>
  <c r="B962" i="26"/>
  <c r="C962" i="26" s="1"/>
  <c r="B963" i="26"/>
  <c r="C963" i="26" s="1"/>
  <c r="B964" i="26"/>
  <c r="C964" i="26" s="1"/>
  <c r="B965" i="26"/>
  <c r="C965" i="26" s="1"/>
  <c r="B966" i="26"/>
  <c r="C966" i="26" s="1"/>
  <c r="B967" i="26"/>
  <c r="C967" i="26" s="1"/>
  <c r="B968" i="26"/>
  <c r="C968" i="26" s="1"/>
  <c r="B969" i="26"/>
  <c r="C969" i="26" s="1"/>
  <c r="B970" i="26"/>
  <c r="C970" i="26" s="1"/>
  <c r="B971" i="26"/>
  <c r="C971" i="26" s="1"/>
  <c r="B972" i="26"/>
  <c r="C972" i="26" s="1"/>
  <c r="B973" i="26"/>
  <c r="C973" i="26" s="1"/>
  <c r="B974" i="26"/>
  <c r="C974" i="26" s="1"/>
  <c r="B975" i="26"/>
  <c r="C975" i="26" s="1"/>
  <c r="B976" i="26"/>
  <c r="C976" i="26" s="1"/>
  <c r="B977" i="26"/>
  <c r="C977" i="26" s="1"/>
  <c r="B978" i="26"/>
  <c r="C978" i="26" s="1"/>
  <c r="B979" i="26"/>
  <c r="C979" i="26" s="1"/>
  <c r="B980" i="26"/>
  <c r="C980" i="26" s="1"/>
  <c r="B981" i="26"/>
  <c r="C981" i="26" s="1"/>
  <c r="B982" i="26"/>
  <c r="C982" i="26" s="1"/>
  <c r="B983" i="26"/>
  <c r="C983" i="26" s="1"/>
  <c r="B984" i="26"/>
  <c r="C984" i="26" s="1"/>
  <c r="B985" i="26"/>
  <c r="C985" i="26" s="1"/>
  <c r="B986" i="26"/>
  <c r="C986" i="26" s="1"/>
  <c r="B987" i="26"/>
  <c r="C987" i="26" s="1"/>
  <c r="B988" i="26"/>
  <c r="C988" i="26" s="1"/>
  <c r="B989" i="26"/>
  <c r="C989" i="26" s="1"/>
  <c r="B990" i="26"/>
  <c r="C990" i="26" s="1"/>
  <c r="B991" i="26"/>
  <c r="C991" i="26" s="1"/>
  <c r="B992" i="26"/>
  <c r="C992" i="26" s="1"/>
  <c r="B993" i="26"/>
  <c r="C993" i="26" s="1"/>
  <c r="B994" i="26"/>
  <c r="C994" i="26" s="1"/>
  <c r="B995" i="26"/>
  <c r="C995" i="26" s="1"/>
  <c r="B996" i="26"/>
  <c r="C996" i="26" s="1"/>
  <c r="B997" i="26"/>
  <c r="C997" i="26" s="1"/>
  <c r="B998" i="26"/>
  <c r="C998" i="26" s="1"/>
  <c r="B999" i="26"/>
  <c r="C999" i="26" s="1"/>
  <c r="B1000" i="26"/>
  <c r="C1000" i="26" s="1"/>
  <c r="B1001" i="26"/>
  <c r="C1001" i="26" s="1"/>
  <c r="B1002" i="26"/>
  <c r="C1002" i="26" s="1"/>
  <c r="B1003" i="26"/>
  <c r="C1003" i="26" s="1"/>
  <c r="B1004" i="26"/>
  <c r="C1004" i="26" s="1"/>
  <c r="B1005" i="26"/>
  <c r="C1005" i="26" s="1"/>
  <c r="B1006" i="26"/>
  <c r="C1006" i="26" s="1"/>
  <c r="B1007" i="26"/>
  <c r="C1007" i="26" s="1"/>
  <c r="B1008" i="26"/>
  <c r="C1008" i="26" s="1"/>
  <c r="B1009" i="26"/>
  <c r="C1009" i="26" s="1"/>
  <c r="B1010" i="26"/>
  <c r="C1010" i="26" s="1"/>
  <c r="B1011" i="26"/>
  <c r="C1011" i="26" s="1"/>
  <c r="B1012" i="26"/>
  <c r="C1012" i="26" s="1"/>
  <c r="B1013" i="26"/>
  <c r="C1013" i="26" s="1"/>
  <c r="B1014" i="26"/>
  <c r="C1014" i="26" s="1"/>
  <c r="B1015" i="26"/>
  <c r="C1015" i="26" s="1"/>
  <c r="B1016" i="26"/>
  <c r="C1016" i="26" s="1"/>
  <c r="B1017" i="26"/>
  <c r="C1017" i="26" s="1"/>
  <c r="B1018" i="26"/>
  <c r="C1018" i="26" s="1"/>
  <c r="B1019" i="26"/>
  <c r="C1019" i="26" s="1"/>
  <c r="B1020" i="26"/>
  <c r="C1020" i="26" s="1"/>
  <c r="B1021" i="26"/>
  <c r="C1021" i="26" s="1"/>
  <c r="B1022" i="26"/>
  <c r="C1022" i="26" s="1"/>
  <c r="B1023" i="26"/>
  <c r="C1023" i="26" s="1"/>
  <c r="B1024" i="26"/>
  <c r="C1024" i="26" s="1"/>
  <c r="B1025" i="26"/>
  <c r="C1025" i="26" s="1"/>
  <c r="B1026" i="26"/>
  <c r="C1026" i="26" s="1"/>
  <c r="B1027" i="26"/>
  <c r="C1027" i="26" s="1"/>
  <c r="B1028" i="26"/>
  <c r="C1028" i="26" s="1"/>
  <c r="B1029" i="26"/>
  <c r="C1029" i="26" s="1"/>
  <c r="B1030" i="26"/>
  <c r="C1030" i="26" s="1"/>
  <c r="B1031" i="26"/>
  <c r="C1031" i="26" s="1"/>
  <c r="B1032" i="26"/>
  <c r="C1032" i="26" s="1"/>
  <c r="B1033" i="26"/>
  <c r="C1033" i="26" s="1"/>
  <c r="B1034" i="26"/>
  <c r="C1034" i="26" s="1"/>
  <c r="B1035" i="26"/>
  <c r="C1035" i="26" s="1"/>
  <c r="B1036" i="26"/>
  <c r="C1036" i="26" s="1"/>
  <c r="B1037" i="26"/>
  <c r="C1037" i="26" s="1"/>
  <c r="B1038" i="26"/>
  <c r="C1038" i="26" s="1"/>
  <c r="B1039" i="26"/>
  <c r="C1039" i="26" s="1"/>
  <c r="B1040" i="26"/>
  <c r="C1040" i="26" s="1"/>
  <c r="B1041" i="26"/>
  <c r="C1041" i="26" s="1"/>
  <c r="B1042" i="26"/>
  <c r="C1042" i="26" s="1"/>
  <c r="B1043" i="26"/>
  <c r="C1043" i="26" s="1"/>
  <c r="B1044" i="26"/>
  <c r="C1044" i="26" s="1"/>
  <c r="B1045" i="26"/>
  <c r="C1045" i="26" s="1"/>
  <c r="B1046" i="26"/>
  <c r="C1046" i="26" s="1"/>
  <c r="B1047" i="26"/>
  <c r="C1047" i="26" s="1"/>
  <c r="B1048" i="26"/>
  <c r="C1048" i="26" s="1"/>
  <c r="B1049" i="26"/>
  <c r="C1049" i="26" s="1"/>
  <c r="B1050" i="26"/>
  <c r="C1050" i="26" s="1"/>
  <c r="B1051" i="26"/>
  <c r="C1051" i="26" s="1"/>
  <c r="B1052" i="26"/>
  <c r="C1052" i="26" s="1"/>
  <c r="B1053" i="26"/>
  <c r="C1053" i="26" s="1"/>
  <c r="B1054" i="26"/>
  <c r="C1054" i="26" s="1"/>
  <c r="B1055" i="26"/>
  <c r="C1055" i="26" s="1"/>
  <c r="B1056" i="26"/>
  <c r="C1056" i="26" s="1"/>
  <c r="B1057" i="26"/>
  <c r="C1057" i="26" s="1"/>
  <c r="B1058" i="26"/>
  <c r="C1058" i="26" s="1"/>
  <c r="B1059" i="26"/>
  <c r="C1059" i="26" s="1"/>
  <c r="B1060" i="26"/>
  <c r="C1060" i="26" s="1"/>
  <c r="B1061" i="26"/>
  <c r="C1061" i="26" s="1"/>
  <c r="B1062" i="26"/>
  <c r="C1062" i="26" s="1"/>
  <c r="B1063" i="26"/>
  <c r="C1063" i="26" s="1"/>
  <c r="B1064" i="26"/>
  <c r="C1064" i="26" s="1"/>
  <c r="B1065" i="26"/>
  <c r="C1065" i="26" s="1"/>
  <c r="B1066" i="26"/>
  <c r="C1066" i="26" s="1"/>
  <c r="B1067" i="26"/>
  <c r="C1067" i="26" s="1"/>
  <c r="B1068" i="26"/>
  <c r="C1068" i="26" s="1"/>
  <c r="B1069" i="26"/>
  <c r="C1069" i="26" s="1"/>
  <c r="B1070" i="26"/>
  <c r="C1070" i="26" s="1"/>
  <c r="B1071" i="26"/>
  <c r="C1071" i="26" s="1"/>
  <c r="B1072" i="26"/>
  <c r="C1072" i="26" s="1"/>
  <c r="B1073" i="26"/>
  <c r="C1073" i="26" s="1"/>
  <c r="B1074" i="26"/>
  <c r="C1074" i="26" s="1"/>
  <c r="B1075" i="26"/>
  <c r="C1075" i="26" s="1"/>
  <c r="B1076" i="26"/>
  <c r="C1076" i="26" s="1"/>
  <c r="B1077" i="26"/>
  <c r="C1077" i="26" s="1"/>
  <c r="B1078" i="26"/>
  <c r="C1078" i="26" s="1"/>
  <c r="B1079" i="26"/>
  <c r="C1079" i="26" s="1"/>
  <c r="B1080" i="26"/>
  <c r="C1080" i="26" s="1"/>
  <c r="B1081" i="26"/>
  <c r="C1081" i="26" s="1"/>
  <c r="B1082" i="26"/>
  <c r="C1082" i="26" s="1"/>
  <c r="B1083" i="26"/>
  <c r="C1083" i="26" s="1"/>
  <c r="B1084" i="26"/>
  <c r="C1084" i="26" s="1"/>
  <c r="B1085" i="26"/>
  <c r="C1085" i="26" s="1"/>
  <c r="B1086" i="26"/>
  <c r="C1086" i="26" s="1"/>
  <c r="B1087" i="26"/>
  <c r="C1087" i="26" s="1"/>
  <c r="B1088" i="26"/>
  <c r="C1088" i="26" s="1"/>
  <c r="B1089" i="26"/>
  <c r="C1089" i="26" s="1"/>
  <c r="B1090" i="26"/>
  <c r="C1090" i="26" s="1"/>
  <c r="B1091" i="26"/>
  <c r="C1091" i="26" s="1"/>
  <c r="B1092" i="26"/>
  <c r="C1092" i="26" s="1"/>
  <c r="B1093" i="26"/>
  <c r="C1093" i="26" s="1"/>
  <c r="B1094" i="26"/>
  <c r="C1094" i="26" s="1"/>
  <c r="B1095" i="26"/>
  <c r="C1095" i="26" s="1"/>
  <c r="B1096" i="26"/>
  <c r="C1096" i="26" s="1"/>
  <c r="B1097" i="26"/>
  <c r="C1097" i="26" s="1"/>
  <c r="B1098" i="26"/>
  <c r="C1098" i="26" s="1"/>
  <c r="B1099" i="26"/>
  <c r="C1099" i="26" s="1"/>
  <c r="B1100" i="26"/>
  <c r="C1100" i="26" s="1"/>
  <c r="B1101" i="26"/>
  <c r="C1101" i="26" s="1"/>
  <c r="B1102" i="26"/>
  <c r="C1102" i="26" s="1"/>
  <c r="B1103" i="26"/>
  <c r="C1103" i="26" s="1"/>
  <c r="B1104" i="26"/>
  <c r="C1104" i="26" s="1"/>
  <c r="B1105" i="26"/>
  <c r="C1105" i="26" s="1"/>
  <c r="B1106" i="26"/>
  <c r="C1106" i="26" s="1"/>
  <c r="B1107" i="26"/>
  <c r="C1107" i="26" s="1"/>
  <c r="B1108" i="26"/>
  <c r="C1108" i="26" s="1"/>
  <c r="B1109" i="26"/>
  <c r="C1109" i="26" s="1"/>
  <c r="B1110" i="26"/>
  <c r="C1110" i="26" s="1"/>
  <c r="B1111" i="26"/>
  <c r="C1111" i="26" s="1"/>
  <c r="B1112" i="26"/>
  <c r="C1112" i="26" s="1"/>
  <c r="B1113" i="26"/>
  <c r="C1113" i="26" s="1"/>
  <c r="B1114" i="26"/>
  <c r="C1114" i="26" s="1"/>
  <c r="B1115" i="26"/>
  <c r="C1115" i="26" s="1"/>
  <c r="B1116" i="26"/>
  <c r="C1116" i="26" s="1"/>
  <c r="B1117" i="26"/>
  <c r="C1117" i="26" s="1"/>
  <c r="B1118" i="26"/>
  <c r="C1118" i="26" s="1"/>
  <c r="B1119" i="26"/>
  <c r="C1119" i="26" s="1"/>
  <c r="B1120" i="26"/>
  <c r="C1120" i="26" s="1"/>
  <c r="B1121" i="26"/>
  <c r="C1121" i="26" s="1"/>
  <c r="B1122" i="26"/>
  <c r="C1122" i="26" s="1"/>
  <c r="B1123" i="26"/>
  <c r="C1123" i="26" s="1"/>
  <c r="B1124" i="26"/>
  <c r="C1124" i="26" s="1"/>
  <c r="B1125" i="26"/>
  <c r="C1125" i="26" s="1"/>
  <c r="B1126" i="26"/>
  <c r="C1126" i="26" s="1"/>
  <c r="B1127" i="26"/>
  <c r="C1127" i="26" s="1"/>
  <c r="B1128" i="26"/>
  <c r="C1128" i="26" s="1"/>
  <c r="B1129" i="26"/>
  <c r="C1129" i="26" s="1"/>
  <c r="B1130" i="26"/>
  <c r="C1130" i="26" s="1"/>
  <c r="B1131" i="26"/>
  <c r="C1131" i="26" s="1"/>
  <c r="B1132" i="26"/>
  <c r="C1132" i="26" s="1"/>
  <c r="B1133" i="26"/>
  <c r="C1133" i="26" s="1"/>
  <c r="B1134" i="26"/>
  <c r="C1134" i="26" s="1"/>
  <c r="B1135" i="26"/>
  <c r="C1135" i="26" s="1"/>
  <c r="B1136" i="26"/>
  <c r="C1136" i="26" s="1"/>
  <c r="B1137" i="26"/>
  <c r="C1137" i="26" s="1"/>
  <c r="B1138" i="26"/>
  <c r="C1138" i="26" s="1"/>
  <c r="B1139" i="26"/>
  <c r="C1139" i="26" s="1"/>
  <c r="B1140" i="26"/>
  <c r="C1140" i="26" s="1"/>
  <c r="B1141" i="26"/>
  <c r="C1141" i="26" s="1"/>
  <c r="B1142" i="26"/>
  <c r="C1142" i="26" s="1"/>
  <c r="B1143" i="26"/>
  <c r="C1143" i="26" s="1"/>
  <c r="B1144" i="26"/>
  <c r="C1144" i="26" s="1"/>
  <c r="B1145" i="26"/>
  <c r="C1145" i="26" s="1"/>
  <c r="B1146" i="26"/>
  <c r="C1146" i="26" s="1"/>
  <c r="B1147" i="26"/>
  <c r="C1147" i="26" s="1"/>
  <c r="B1148" i="26"/>
  <c r="C1148" i="26" s="1"/>
  <c r="B1149" i="26"/>
  <c r="C1149" i="26" s="1"/>
  <c r="B1150" i="26"/>
  <c r="C1150" i="26" s="1"/>
  <c r="B1151" i="26"/>
  <c r="C1151" i="26" s="1"/>
  <c r="B1152" i="26"/>
  <c r="C1152" i="26" s="1"/>
  <c r="B1153" i="26"/>
  <c r="C1153" i="26" s="1"/>
  <c r="B1154" i="26"/>
  <c r="C1154" i="26" s="1"/>
  <c r="B1155" i="26"/>
  <c r="C1155" i="26" s="1"/>
  <c r="B1156" i="26"/>
  <c r="C1156" i="26" s="1"/>
  <c r="B1157" i="26"/>
  <c r="C1157" i="26" s="1"/>
  <c r="B1158" i="26"/>
  <c r="C1158" i="26" s="1"/>
  <c r="B1159" i="26"/>
  <c r="C1159" i="26" s="1"/>
  <c r="B1160" i="26"/>
  <c r="C1160" i="26" s="1"/>
  <c r="B1161" i="26"/>
  <c r="C1161" i="26" s="1"/>
  <c r="B1162" i="26"/>
  <c r="C1162" i="26" s="1"/>
  <c r="B1163" i="26"/>
  <c r="C1163" i="26" s="1"/>
  <c r="B1164" i="26"/>
  <c r="C1164" i="26" s="1"/>
  <c r="B1165" i="26"/>
  <c r="C1165" i="26" s="1"/>
  <c r="B1166" i="26"/>
  <c r="C1166" i="26" s="1"/>
  <c r="B1167" i="26"/>
  <c r="C1167" i="26" s="1"/>
  <c r="B1168" i="26"/>
  <c r="C1168" i="26" s="1"/>
  <c r="B1169" i="26"/>
  <c r="C1169" i="26" s="1"/>
  <c r="B1170" i="26"/>
  <c r="C1170" i="26" s="1"/>
  <c r="B1171" i="26"/>
  <c r="C1171" i="26" s="1"/>
  <c r="B1172" i="26"/>
  <c r="C1172" i="26" s="1"/>
  <c r="B1173" i="26"/>
  <c r="C1173" i="26" s="1"/>
  <c r="B1174" i="26"/>
  <c r="C1174" i="26" s="1"/>
  <c r="B1175" i="26"/>
  <c r="C1175" i="26" s="1"/>
  <c r="B1176" i="26"/>
  <c r="C1176" i="26" s="1"/>
  <c r="B1177" i="26"/>
  <c r="C1177" i="26" s="1"/>
  <c r="B1178" i="26"/>
  <c r="C1178" i="26" s="1"/>
  <c r="B1179" i="26"/>
  <c r="C1179" i="26" s="1"/>
  <c r="B1180" i="26"/>
  <c r="C1180" i="26" s="1"/>
  <c r="B1181" i="26"/>
  <c r="C1181" i="26" s="1"/>
  <c r="B1182" i="26"/>
  <c r="C1182" i="26" s="1"/>
  <c r="B1183" i="26"/>
  <c r="C1183" i="26" s="1"/>
  <c r="B1184" i="26"/>
  <c r="C1184" i="26" s="1"/>
  <c r="B1185" i="26"/>
  <c r="C1185" i="26" s="1"/>
  <c r="B1186" i="26"/>
  <c r="C1186" i="26" s="1"/>
  <c r="B1187" i="26"/>
  <c r="C1187" i="26" s="1"/>
  <c r="B1188" i="26"/>
  <c r="C1188" i="26" s="1"/>
  <c r="B1189" i="26"/>
  <c r="C1189" i="26" s="1"/>
  <c r="B1190" i="26"/>
  <c r="C1190" i="26" s="1"/>
  <c r="B1191" i="26"/>
  <c r="C1191" i="26" s="1"/>
  <c r="B1192" i="26"/>
  <c r="C1192" i="26" s="1"/>
  <c r="B1193" i="26"/>
  <c r="C1193" i="26" s="1"/>
  <c r="B1194" i="26"/>
  <c r="C1194" i="26" s="1"/>
  <c r="B1195" i="26"/>
  <c r="C1195" i="26" s="1"/>
  <c r="B1196" i="26"/>
  <c r="C1196" i="26" s="1"/>
  <c r="B1197" i="26"/>
  <c r="C1197" i="26" s="1"/>
  <c r="B1198" i="26"/>
  <c r="C1198" i="26" s="1"/>
  <c r="B1199" i="26"/>
  <c r="C1199" i="26" s="1"/>
  <c r="B1200" i="26"/>
  <c r="C1200" i="26" s="1"/>
  <c r="B1201" i="26"/>
  <c r="C1201" i="26" s="1"/>
  <c r="B1202" i="26"/>
  <c r="C1202" i="26" s="1"/>
  <c r="B1203" i="26"/>
  <c r="C1203" i="26" s="1"/>
  <c r="B1204" i="26"/>
  <c r="C1204" i="26" s="1"/>
  <c r="B1205" i="26"/>
  <c r="C1205" i="26" s="1"/>
  <c r="B1206" i="26"/>
  <c r="C1206" i="26" s="1"/>
  <c r="B1207" i="26"/>
  <c r="C1207" i="26" s="1"/>
  <c r="B1208" i="26"/>
  <c r="C1208" i="26" s="1"/>
  <c r="B1209" i="26"/>
  <c r="C1209" i="26" s="1"/>
  <c r="B1210" i="26"/>
  <c r="C1210" i="26" s="1"/>
  <c r="B1211" i="26"/>
  <c r="C1211" i="26" s="1"/>
  <c r="B1212" i="26"/>
  <c r="C1212" i="26" s="1"/>
  <c r="B1213" i="26"/>
  <c r="C1213" i="26" s="1"/>
  <c r="B1214" i="26"/>
  <c r="C1214" i="26" s="1"/>
  <c r="B1215" i="26"/>
  <c r="C1215" i="26" s="1"/>
  <c r="B1216" i="26"/>
  <c r="C1216" i="26" s="1"/>
  <c r="B1217" i="26"/>
  <c r="C1217" i="26" s="1"/>
  <c r="B1218" i="26"/>
  <c r="C1218" i="26" s="1"/>
  <c r="B1219" i="26"/>
  <c r="C1219" i="26" s="1"/>
  <c r="B1220" i="26"/>
  <c r="C1220" i="26" s="1"/>
  <c r="B1221" i="26"/>
  <c r="C1221" i="26" s="1"/>
  <c r="B1222" i="26"/>
  <c r="C1222" i="26" s="1"/>
  <c r="B1223" i="26"/>
  <c r="C1223" i="26" s="1"/>
  <c r="B1224" i="26"/>
  <c r="C1224" i="26" s="1"/>
  <c r="B1225" i="26"/>
  <c r="C1225" i="26" s="1"/>
  <c r="B1226" i="26"/>
  <c r="C1226" i="26" s="1"/>
  <c r="B1227" i="26"/>
  <c r="C1227" i="26" s="1"/>
  <c r="B1228" i="26"/>
  <c r="C1228" i="26" s="1"/>
  <c r="B1229" i="26"/>
  <c r="C1229" i="26" s="1"/>
  <c r="B1230" i="26"/>
  <c r="C1230" i="26" s="1"/>
  <c r="B1231" i="26"/>
  <c r="C1231" i="26" s="1"/>
  <c r="B1232" i="26"/>
  <c r="C1232" i="26" s="1"/>
  <c r="B1233" i="26"/>
  <c r="C1233" i="26" s="1"/>
  <c r="B1234" i="26"/>
  <c r="C1234" i="26" s="1"/>
  <c r="B1235" i="26"/>
  <c r="C1235" i="26" s="1"/>
  <c r="B1236" i="26"/>
  <c r="C1236" i="26" s="1"/>
  <c r="B1237" i="26"/>
  <c r="C1237" i="26" s="1"/>
  <c r="B1238" i="26"/>
  <c r="C1238" i="26" s="1"/>
  <c r="B1239" i="26"/>
  <c r="C1239" i="26" s="1"/>
  <c r="B1240" i="26"/>
  <c r="C1240" i="26" s="1"/>
  <c r="B1241" i="26"/>
  <c r="C1241" i="26" s="1"/>
  <c r="B1242" i="26"/>
  <c r="C1242" i="26" s="1"/>
  <c r="B1243" i="26"/>
  <c r="C1243" i="26" s="1"/>
  <c r="B1244" i="26"/>
  <c r="C1244" i="26" s="1"/>
  <c r="B1245" i="26"/>
  <c r="C1245" i="26" s="1"/>
  <c r="B1246" i="26"/>
  <c r="C1246" i="26" s="1"/>
  <c r="B1247" i="26"/>
  <c r="C1247" i="26" s="1"/>
  <c r="B1248" i="26"/>
  <c r="C1248" i="26" s="1"/>
  <c r="B1249" i="26"/>
  <c r="C1249" i="26" s="1"/>
  <c r="B1250" i="26"/>
  <c r="C1250" i="26" s="1"/>
  <c r="B1251" i="26"/>
  <c r="C1251" i="26" s="1"/>
  <c r="B1252" i="26"/>
  <c r="C1252" i="26" s="1"/>
  <c r="B1253" i="26"/>
  <c r="C1253" i="26" s="1"/>
  <c r="B1254" i="26"/>
  <c r="C1254" i="26" s="1"/>
  <c r="B1255" i="26"/>
  <c r="C1255" i="26" s="1"/>
  <c r="B1256" i="26"/>
  <c r="C1256" i="26" s="1"/>
  <c r="B1257" i="26"/>
  <c r="C1257" i="26" s="1"/>
  <c r="B1258" i="26"/>
  <c r="C1258" i="26" s="1"/>
  <c r="B1259" i="26"/>
  <c r="C1259" i="26" s="1"/>
  <c r="B1260" i="26"/>
  <c r="C1260" i="26" s="1"/>
  <c r="B1261" i="26"/>
  <c r="C1261" i="26" s="1"/>
  <c r="B1262" i="26"/>
  <c r="C1262" i="26" s="1"/>
  <c r="B1263" i="26"/>
  <c r="C1263" i="26" s="1"/>
  <c r="B1264" i="26"/>
  <c r="C1264" i="26" s="1"/>
  <c r="B1265" i="26"/>
  <c r="C1265" i="26" s="1"/>
  <c r="B1266" i="26"/>
  <c r="C1266" i="26" s="1"/>
  <c r="B1267" i="26"/>
  <c r="C1267" i="26" s="1"/>
  <c r="B1268" i="26"/>
  <c r="C1268" i="26" s="1"/>
  <c r="B1269" i="26"/>
  <c r="C1269" i="26" s="1"/>
  <c r="B1270" i="26"/>
  <c r="C1270" i="26" s="1"/>
  <c r="B1271" i="26"/>
  <c r="C1271" i="26" s="1"/>
  <c r="B1272" i="26"/>
  <c r="C1272" i="26" s="1"/>
  <c r="B1273" i="26"/>
  <c r="C1273" i="26" s="1"/>
  <c r="B1274" i="26"/>
  <c r="C1274" i="26" s="1"/>
  <c r="B1275" i="26"/>
  <c r="C1275" i="26" s="1"/>
  <c r="B1276" i="26"/>
  <c r="C1276" i="26" s="1"/>
  <c r="B1277" i="26"/>
  <c r="C1277" i="26" s="1"/>
  <c r="B1278" i="26"/>
  <c r="C1278" i="26" s="1"/>
  <c r="B1279" i="26"/>
  <c r="C1279" i="26" s="1"/>
  <c r="B1280" i="26"/>
  <c r="C1280" i="26" s="1"/>
  <c r="B1281" i="26"/>
  <c r="C1281" i="26" s="1"/>
  <c r="B1282" i="26"/>
  <c r="C1282" i="26" s="1"/>
  <c r="B1283" i="26"/>
  <c r="C1283" i="26" s="1"/>
  <c r="B1284" i="26"/>
  <c r="C1284" i="26" s="1"/>
  <c r="B1285" i="26"/>
  <c r="C1285" i="26" s="1"/>
  <c r="B1286" i="26"/>
  <c r="C1286" i="26" s="1"/>
  <c r="B1287" i="26"/>
  <c r="C1287" i="26" s="1"/>
  <c r="B1288" i="26"/>
  <c r="C1288" i="26" s="1"/>
  <c r="B1289" i="26"/>
  <c r="C1289" i="26" s="1"/>
  <c r="B1290" i="26"/>
  <c r="C1290" i="26" s="1"/>
  <c r="B1291" i="26"/>
  <c r="C1291" i="26" s="1"/>
  <c r="B1292" i="26"/>
  <c r="C1292" i="26" s="1"/>
  <c r="B1293" i="26"/>
  <c r="C1293" i="26" s="1"/>
  <c r="B1294" i="26"/>
  <c r="C1294" i="26" s="1"/>
  <c r="B1295" i="26"/>
  <c r="C1295" i="26" s="1"/>
  <c r="B1296" i="26"/>
  <c r="C1296" i="26" s="1"/>
  <c r="B1297" i="26"/>
  <c r="C1297" i="26" s="1"/>
  <c r="B1298" i="26"/>
  <c r="C1298" i="26" s="1"/>
  <c r="B1299" i="26"/>
  <c r="C1299" i="26" s="1"/>
  <c r="B1300" i="26"/>
  <c r="C1300" i="26" s="1"/>
  <c r="B1301" i="26"/>
  <c r="C1301" i="26" s="1"/>
  <c r="B1302" i="26"/>
  <c r="C1302" i="26" s="1"/>
  <c r="B1303" i="26"/>
  <c r="C1303" i="26" s="1"/>
  <c r="B1304" i="26"/>
  <c r="C1304" i="26" s="1"/>
  <c r="B1305" i="26"/>
  <c r="C1305" i="26" s="1"/>
  <c r="B1306" i="26"/>
  <c r="C1306" i="26" s="1"/>
  <c r="B1307" i="26"/>
  <c r="C1307" i="26" s="1"/>
  <c r="B1308" i="26"/>
  <c r="C1308" i="26" s="1"/>
  <c r="B1309" i="26"/>
  <c r="C1309" i="26" s="1"/>
  <c r="B1310" i="26"/>
  <c r="C1310" i="26" s="1"/>
  <c r="B1311" i="26"/>
  <c r="C1311" i="26" s="1"/>
  <c r="B1312" i="26"/>
  <c r="C1312" i="26" s="1"/>
  <c r="B1313" i="26"/>
  <c r="C1313" i="26" s="1"/>
  <c r="B1314" i="26"/>
  <c r="C1314" i="26" s="1"/>
  <c r="B1315" i="26"/>
  <c r="C1315" i="26" s="1"/>
  <c r="B1316" i="26"/>
  <c r="C1316" i="26" s="1"/>
  <c r="B1317" i="26"/>
  <c r="C1317" i="26" s="1"/>
  <c r="B1318" i="26"/>
  <c r="C1318" i="26" s="1"/>
  <c r="B1319" i="26"/>
  <c r="C1319" i="26" s="1"/>
  <c r="B1320" i="26"/>
  <c r="C1320" i="26" s="1"/>
  <c r="B1321" i="26"/>
  <c r="C1321" i="26" s="1"/>
  <c r="B1322" i="26"/>
  <c r="C1322" i="26" s="1"/>
  <c r="B1323" i="26"/>
  <c r="C1323" i="26" s="1"/>
  <c r="B1324" i="26"/>
  <c r="C1324" i="26" s="1"/>
  <c r="B1325" i="26"/>
  <c r="C1325" i="26" s="1"/>
  <c r="B1326" i="26"/>
  <c r="C1326" i="26" s="1"/>
  <c r="B1327" i="26"/>
  <c r="C1327" i="26" s="1"/>
  <c r="B1328" i="26"/>
  <c r="C1328" i="26" s="1"/>
  <c r="B1329" i="26"/>
  <c r="C1329" i="26" s="1"/>
  <c r="B1330" i="26"/>
  <c r="C1330" i="26" s="1"/>
  <c r="B1331" i="26"/>
  <c r="C1331" i="26" s="1"/>
  <c r="B1332" i="26"/>
  <c r="C1332" i="26" s="1"/>
  <c r="B1333" i="26"/>
  <c r="C1333" i="26" s="1"/>
  <c r="B1334" i="26"/>
  <c r="C1334" i="26" s="1"/>
  <c r="B1335" i="26"/>
  <c r="C1335" i="26" s="1"/>
  <c r="B1336" i="26"/>
  <c r="C1336" i="26" s="1"/>
  <c r="B1337" i="26"/>
  <c r="C1337" i="26" s="1"/>
  <c r="B1338" i="26"/>
  <c r="C1338" i="26" s="1"/>
  <c r="B1339" i="26"/>
  <c r="C1339" i="26" s="1"/>
  <c r="B1340" i="26"/>
  <c r="C1340" i="26" s="1"/>
  <c r="B1341" i="26"/>
  <c r="C1341" i="26" s="1"/>
  <c r="B1342" i="26"/>
  <c r="C1342" i="26" s="1"/>
  <c r="B1343" i="26"/>
  <c r="C1343" i="26" s="1"/>
  <c r="B1344" i="26"/>
  <c r="C1344" i="26" s="1"/>
  <c r="B1345" i="26"/>
  <c r="C1345" i="26" s="1"/>
  <c r="B1346" i="26"/>
  <c r="C1346" i="26" s="1"/>
  <c r="B1347" i="26"/>
  <c r="C1347" i="26" s="1"/>
  <c r="B1348" i="26"/>
  <c r="C1348" i="26" s="1"/>
  <c r="B1349" i="26"/>
  <c r="C1349" i="26" s="1"/>
  <c r="B1350" i="26"/>
  <c r="C1350" i="26" s="1"/>
  <c r="B1351" i="26"/>
  <c r="C1351" i="26" s="1"/>
  <c r="B1352" i="26"/>
  <c r="C1352" i="26" s="1"/>
  <c r="B1353" i="26"/>
  <c r="C1353" i="26" s="1"/>
  <c r="B1354" i="26"/>
  <c r="C1354" i="26" s="1"/>
  <c r="B1355" i="26"/>
  <c r="C1355" i="26" s="1"/>
  <c r="B1356" i="26"/>
  <c r="C1356" i="26" s="1"/>
  <c r="B1357" i="26"/>
  <c r="C1357" i="26" s="1"/>
  <c r="B1358" i="26"/>
  <c r="C1358" i="26" s="1"/>
  <c r="B1359" i="26"/>
  <c r="C1359" i="26" s="1"/>
  <c r="B1360" i="26"/>
  <c r="C1360" i="26" s="1"/>
  <c r="B1361" i="26"/>
  <c r="C1361" i="26" s="1"/>
  <c r="B1362" i="26"/>
  <c r="C1362" i="26" s="1"/>
  <c r="B1363" i="26"/>
  <c r="C1363" i="26" s="1"/>
  <c r="B1364" i="26"/>
  <c r="C1364" i="26" s="1"/>
  <c r="B1365" i="26"/>
  <c r="C1365" i="26" s="1"/>
  <c r="B1366" i="26"/>
  <c r="C1366" i="26" s="1"/>
  <c r="B1367" i="26"/>
  <c r="C1367" i="26" s="1"/>
  <c r="B1368" i="26"/>
  <c r="C1368" i="26" s="1"/>
  <c r="B1369" i="26"/>
  <c r="C1369" i="26" s="1"/>
  <c r="B1370" i="26"/>
  <c r="C1370" i="26" s="1"/>
  <c r="B1371" i="26"/>
  <c r="C1371" i="26" s="1"/>
  <c r="B1372" i="26"/>
  <c r="C1372" i="26" s="1"/>
  <c r="B1373" i="26"/>
  <c r="C1373" i="26" s="1"/>
  <c r="B1374" i="26"/>
  <c r="C1374" i="26" s="1"/>
  <c r="B1375" i="26"/>
  <c r="C1375" i="26" s="1"/>
  <c r="B1376" i="26"/>
  <c r="C1376" i="26" s="1"/>
  <c r="B1377" i="26"/>
  <c r="C1377" i="26" s="1"/>
  <c r="B1378" i="26"/>
  <c r="C1378" i="26" s="1"/>
  <c r="B1379" i="26"/>
  <c r="C1379" i="26" s="1"/>
  <c r="B1380" i="26"/>
  <c r="C1380" i="26" s="1"/>
  <c r="BL2" i="19"/>
  <c r="BN2" i="19"/>
  <c r="BM2" i="19"/>
  <c r="D3" i="26"/>
  <c r="D4" i="26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D71" i="26"/>
  <c r="D72" i="26"/>
  <c r="D73" i="26"/>
  <c r="D74" i="26"/>
  <c r="D75" i="26"/>
  <c r="D76" i="26"/>
  <c r="D77" i="26"/>
  <c r="D78" i="26"/>
  <c r="D79" i="26"/>
  <c r="D80" i="26"/>
  <c r="D81" i="26"/>
  <c r="D82" i="26"/>
  <c r="D83" i="26"/>
  <c r="D84" i="26"/>
  <c r="D85" i="26"/>
  <c r="D86" i="26"/>
  <c r="D87" i="26"/>
  <c r="D88" i="26"/>
  <c r="D89" i="26"/>
  <c r="D90" i="26"/>
  <c r="D91" i="26"/>
  <c r="D92" i="26"/>
  <c r="D93" i="26"/>
  <c r="D94" i="26"/>
  <c r="D95" i="26"/>
  <c r="D96" i="26"/>
  <c r="D97" i="26"/>
  <c r="D98" i="26"/>
  <c r="D99" i="26"/>
  <c r="D100" i="26"/>
  <c r="D101" i="26"/>
  <c r="D102" i="26"/>
  <c r="D103" i="26"/>
  <c r="D104" i="26"/>
  <c r="D105" i="26"/>
  <c r="D106" i="26"/>
  <c r="D107" i="26"/>
  <c r="D108" i="26"/>
  <c r="D109" i="26"/>
  <c r="D110" i="26"/>
  <c r="D111" i="26"/>
  <c r="D112" i="26"/>
  <c r="D113" i="26"/>
  <c r="D114" i="26"/>
  <c r="D115" i="26"/>
  <c r="D116" i="26"/>
  <c r="D117" i="26"/>
  <c r="D118" i="26"/>
  <c r="D119" i="26"/>
  <c r="D120" i="26"/>
  <c r="D121" i="26"/>
  <c r="D122" i="26"/>
  <c r="D123" i="26"/>
  <c r="D124" i="26"/>
  <c r="D125" i="26"/>
  <c r="D126" i="26"/>
  <c r="D127" i="26"/>
  <c r="D128" i="26"/>
  <c r="D129" i="26"/>
  <c r="D130" i="26"/>
  <c r="D131" i="26"/>
  <c r="D132" i="26"/>
  <c r="D133" i="26"/>
  <c r="D134" i="26"/>
  <c r="D135" i="26"/>
  <c r="D136" i="26"/>
  <c r="D137" i="26"/>
  <c r="D138" i="26"/>
  <c r="D139" i="26"/>
  <c r="D140" i="26"/>
  <c r="D141" i="26"/>
  <c r="D142" i="26"/>
  <c r="D143" i="26"/>
  <c r="D144" i="26"/>
  <c r="D145" i="26"/>
  <c r="D146" i="26"/>
  <c r="D147" i="26"/>
  <c r="D148" i="26"/>
  <c r="D149" i="26"/>
  <c r="D150" i="26"/>
  <c r="D151" i="26"/>
  <c r="D152" i="26"/>
  <c r="D153" i="26"/>
  <c r="D154" i="26"/>
  <c r="D155" i="26"/>
  <c r="D156" i="26"/>
  <c r="D157" i="26"/>
  <c r="D158" i="26"/>
  <c r="D159" i="26"/>
  <c r="D160" i="26"/>
  <c r="D161" i="26"/>
  <c r="D162" i="26"/>
  <c r="D163" i="26"/>
  <c r="D164" i="26"/>
  <c r="D165" i="26"/>
  <c r="D166" i="26"/>
  <c r="D167" i="26"/>
  <c r="D168" i="26"/>
  <c r="D169" i="26"/>
  <c r="D170" i="26"/>
  <c r="D171" i="26"/>
  <c r="D172" i="26"/>
  <c r="D173" i="26"/>
  <c r="D174" i="26"/>
  <c r="D175" i="26"/>
  <c r="D176" i="26"/>
  <c r="D177" i="26"/>
  <c r="D178" i="26"/>
  <c r="D179" i="26"/>
  <c r="D180" i="26"/>
  <c r="D181" i="26"/>
  <c r="D182" i="26"/>
  <c r="D183" i="26"/>
  <c r="D184" i="26"/>
  <c r="D185" i="26"/>
  <c r="D186" i="26"/>
  <c r="D187" i="26"/>
  <c r="D188" i="26"/>
  <c r="D189" i="26"/>
  <c r="D190" i="26"/>
  <c r="D191" i="26"/>
  <c r="D192" i="26"/>
  <c r="D193" i="26"/>
  <c r="D194" i="26"/>
  <c r="D195" i="26"/>
  <c r="D196" i="26"/>
  <c r="D197" i="26"/>
  <c r="D198" i="26"/>
  <c r="D199" i="26"/>
  <c r="D200" i="26"/>
  <c r="D201" i="26"/>
  <c r="D202" i="26"/>
  <c r="D203" i="26"/>
  <c r="D204" i="26"/>
  <c r="D205" i="26"/>
  <c r="D206" i="26"/>
  <c r="D207" i="26"/>
  <c r="D208" i="26"/>
  <c r="D209" i="26"/>
  <c r="D210" i="26"/>
  <c r="D211" i="26"/>
  <c r="D212" i="26"/>
  <c r="D213" i="26"/>
  <c r="D214" i="26"/>
  <c r="D215" i="26"/>
  <c r="D216" i="26"/>
  <c r="D217" i="26"/>
  <c r="D218" i="26"/>
  <c r="D219" i="26"/>
  <c r="D220" i="26"/>
  <c r="D221" i="26"/>
  <c r="D222" i="26"/>
  <c r="D223" i="26"/>
  <c r="D224" i="26"/>
  <c r="D225" i="26"/>
  <c r="D226" i="26"/>
  <c r="D227" i="26"/>
  <c r="D228" i="26"/>
  <c r="D229" i="26"/>
  <c r="D230" i="26"/>
  <c r="D231" i="26"/>
  <c r="D232" i="26"/>
  <c r="D233" i="26"/>
  <c r="D234" i="26"/>
  <c r="D235" i="26"/>
  <c r="D236" i="26"/>
  <c r="D237" i="26"/>
  <c r="D238" i="26"/>
  <c r="D239" i="26"/>
  <c r="D240" i="26"/>
  <c r="D241" i="26"/>
  <c r="D242" i="26"/>
  <c r="D243" i="26"/>
  <c r="D244" i="26"/>
  <c r="D245" i="26"/>
  <c r="D246" i="26"/>
  <c r="D247" i="26"/>
  <c r="D248" i="26"/>
  <c r="D249" i="26"/>
  <c r="D250" i="26"/>
  <c r="D251" i="26"/>
  <c r="D252" i="26"/>
  <c r="D253" i="26"/>
  <c r="D254" i="26"/>
  <c r="D255" i="26"/>
  <c r="D256" i="26"/>
  <c r="D257" i="26"/>
  <c r="D258" i="26"/>
  <c r="D259" i="26"/>
  <c r="D260" i="26"/>
  <c r="D261" i="26"/>
  <c r="D262" i="26"/>
  <c r="D263" i="26"/>
  <c r="D264" i="26"/>
  <c r="D265" i="26"/>
  <c r="D266" i="26"/>
  <c r="D267" i="26"/>
  <c r="D268" i="26"/>
  <c r="D269" i="26"/>
  <c r="D270" i="26"/>
  <c r="D271" i="26"/>
  <c r="D272" i="26"/>
  <c r="D273" i="26"/>
  <c r="D274" i="26"/>
  <c r="D275" i="26"/>
  <c r="D276" i="26"/>
  <c r="D277" i="26"/>
  <c r="D278" i="26"/>
  <c r="D279" i="26"/>
  <c r="D280" i="26"/>
  <c r="D281" i="26"/>
  <c r="D282" i="26"/>
  <c r="D283" i="26"/>
  <c r="D284" i="26"/>
  <c r="D285" i="26"/>
  <c r="D286" i="26"/>
  <c r="D287" i="26"/>
  <c r="D288" i="26"/>
  <c r="D289" i="26"/>
  <c r="D290" i="26"/>
  <c r="D291" i="26"/>
  <c r="D292" i="26"/>
  <c r="D293" i="26"/>
  <c r="D294" i="26"/>
  <c r="D295" i="26"/>
  <c r="D296" i="26"/>
  <c r="D297" i="26"/>
  <c r="D298" i="26"/>
  <c r="D299" i="26"/>
  <c r="D300" i="26"/>
  <c r="D301" i="26"/>
  <c r="D302" i="26"/>
  <c r="D303" i="26"/>
  <c r="D304" i="26"/>
  <c r="D305" i="26"/>
  <c r="D306" i="26"/>
  <c r="D307" i="26"/>
  <c r="D308" i="26"/>
  <c r="D309" i="26"/>
  <c r="D310" i="26"/>
  <c r="D311" i="26"/>
  <c r="D312" i="26"/>
  <c r="D313" i="26"/>
  <c r="D314" i="26"/>
  <c r="D315" i="26"/>
  <c r="D316" i="26"/>
  <c r="D317" i="26"/>
  <c r="D318" i="26"/>
  <c r="D319" i="26"/>
  <c r="D320" i="26"/>
  <c r="D321" i="26"/>
  <c r="D322" i="26"/>
  <c r="D323" i="26"/>
  <c r="D324" i="26"/>
  <c r="D325" i="26"/>
  <c r="D326" i="26"/>
  <c r="D327" i="26"/>
  <c r="D328" i="26"/>
  <c r="D329" i="26"/>
  <c r="D330" i="26"/>
  <c r="D331" i="26"/>
  <c r="D332" i="26"/>
  <c r="D333" i="26"/>
  <c r="D334" i="26"/>
  <c r="D335" i="26"/>
  <c r="D336" i="26"/>
  <c r="D337" i="26"/>
  <c r="D338" i="26"/>
  <c r="D339" i="26"/>
  <c r="D340" i="26"/>
  <c r="D341" i="26"/>
  <c r="D342" i="26"/>
  <c r="D343" i="26"/>
  <c r="D344" i="26"/>
  <c r="D345" i="26"/>
  <c r="D346" i="26"/>
  <c r="D347" i="26"/>
  <c r="D348" i="26"/>
  <c r="D349" i="26"/>
  <c r="D350" i="26"/>
  <c r="D351" i="26"/>
  <c r="D352" i="26"/>
  <c r="D353" i="26"/>
  <c r="D354" i="26"/>
  <c r="D355" i="26"/>
  <c r="D356" i="26"/>
  <c r="D357" i="26"/>
  <c r="D358" i="26"/>
  <c r="D359" i="26"/>
  <c r="D360" i="26"/>
  <c r="D361" i="26"/>
  <c r="D362" i="26"/>
  <c r="D363" i="26"/>
  <c r="D364" i="26"/>
  <c r="D365" i="26"/>
  <c r="D366" i="26"/>
  <c r="D367" i="26"/>
  <c r="D368" i="26"/>
  <c r="D369" i="26"/>
  <c r="D370" i="26"/>
  <c r="D371" i="26"/>
  <c r="D372" i="26"/>
  <c r="D373" i="26"/>
  <c r="D374" i="26"/>
  <c r="D375" i="26"/>
  <c r="D376" i="26"/>
  <c r="D377" i="26"/>
  <c r="D378" i="26"/>
  <c r="D379" i="26"/>
  <c r="D380" i="26"/>
  <c r="D381" i="26"/>
  <c r="D382" i="26"/>
  <c r="D383" i="26"/>
  <c r="D384" i="26"/>
  <c r="D385" i="26"/>
  <c r="D386" i="26"/>
  <c r="D387" i="26"/>
  <c r="D388" i="26"/>
  <c r="D389" i="26"/>
  <c r="D390" i="26"/>
  <c r="D391" i="26"/>
  <c r="D392" i="26"/>
  <c r="D393" i="26"/>
  <c r="D394" i="26"/>
  <c r="D395" i="26"/>
  <c r="D396" i="26"/>
  <c r="D397" i="26"/>
  <c r="D398" i="26"/>
  <c r="D399" i="26"/>
  <c r="D400" i="26"/>
  <c r="D401" i="26"/>
  <c r="D402" i="26"/>
  <c r="D403" i="26"/>
  <c r="D404" i="26"/>
  <c r="D405" i="26"/>
  <c r="D406" i="26"/>
  <c r="D407" i="26"/>
  <c r="D408" i="26"/>
  <c r="D409" i="26"/>
  <c r="D410" i="26"/>
  <c r="D411" i="26"/>
  <c r="D412" i="26"/>
  <c r="D413" i="26"/>
  <c r="D414" i="26"/>
  <c r="D415" i="26"/>
  <c r="D416" i="26"/>
  <c r="D417" i="26"/>
  <c r="D418" i="26"/>
  <c r="D419" i="26"/>
  <c r="D420" i="26"/>
  <c r="D421" i="26"/>
  <c r="D422" i="26"/>
  <c r="D423" i="26"/>
  <c r="D424" i="26"/>
  <c r="D425" i="26"/>
  <c r="D426" i="26"/>
  <c r="D427" i="26"/>
  <c r="D428" i="26"/>
  <c r="D429" i="26"/>
  <c r="D430" i="26"/>
  <c r="D431" i="26"/>
  <c r="D432" i="26"/>
  <c r="D433" i="26"/>
  <c r="D434" i="26"/>
  <c r="D435" i="26"/>
  <c r="D436" i="26"/>
  <c r="D437" i="26"/>
  <c r="D438" i="26"/>
  <c r="D439" i="26"/>
  <c r="D440" i="26"/>
  <c r="D441" i="26"/>
  <c r="D442" i="26"/>
  <c r="D443" i="26"/>
  <c r="D444" i="26"/>
  <c r="D445" i="26"/>
  <c r="D446" i="26"/>
  <c r="D447" i="26"/>
  <c r="D448" i="26"/>
  <c r="D449" i="26"/>
  <c r="D450" i="26"/>
  <c r="D451" i="26"/>
  <c r="D452" i="26"/>
  <c r="D453" i="26"/>
  <c r="D454" i="26"/>
  <c r="D455" i="26"/>
  <c r="D456" i="26"/>
  <c r="D457" i="26"/>
  <c r="D458" i="26"/>
  <c r="D459" i="26"/>
  <c r="D460" i="26"/>
  <c r="D461" i="26"/>
  <c r="D462" i="26"/>
  <c r="D463" i="26"/>
  <c r="D464" i="26"/>
  <c r="D465" i="26"/>
  <c r="D466" i="26"/>
  <c r="D467" i="26"/>
  <c r="D468" i="26"/>
  <c r="D469" i="26"/>
  <c r="D470" i="26"/>
  <c r="D471" i="26"/>
  <c r="D472" i="26"/>
  <c r="D473" i="26"/>
  <c r="D474" i="26"/>
  <c r="D475" i="26"/>
  <c r="D476" i="26"/>
  <c r="D477" i="26"/>
  <c r="D478" i="26"/>
  <c r="D479" i="26"/>
  <c r="D480" i="26"/>
  <c r="D481" i="26"/>
  <c r="D482" i="26"/>
  <c r="D483" i="26"/>
  <c r="D484" i="26"/>
  <c r="D485" i="26"/>
  <c r="D486" i="26"/>
  <c r="D487" i="26"/>
  <c r="D488" i="26"/>
  <c r="D489" i="26"/>
  <c r="D490" i="26"/>
  <c r="D491" i="26"/>
  <c r="D492" i="26"/>
  <c r="D493" i="26"/>
  <c r="D494" i="26"/>
  <c r="D495" i="26"/>
  <c r="D496" i="26"/>
  <c r="D497" i="26"/>
  <c r="D498" i="26"/>
  <c r="D499" i="26"/>
  <c r="D500" i="26"/>
  <c r="D501" i="26"/>
  <c r="D502" i="26"/>
  <c r="D503" i="26"/>
  <c r="D504" i="26"/>
  <c r="D505" i="26"/>
  <c r="D506" i="26"/>
  <c r="D507" i="26"/>
  <c r="D508" i="26"/>
  <c r="D509" i="26"/>
  <c r="D510" i="26"/>
  <c r="D511" i="26"/>
  <c r="D512" i="26"/>
  <c r="D513" i="26"/>
  <c r="D514" i="26"/>
  <c r="D515" i="26"/>
  <c r="D516" i="26"/>
  <c r="D517" i="26"/>
  <c r="D518" i="26"/>
  <c r="D519" i="26"/>
  <c r="D520" i="26"/>
  <c r="D521" i="26"/>
  <c r="D522" i="26"/>
  <c r="D523" i="26"/>
  <c r="D524" i="26"/>
  <c r="D525" i="26"/>
  <c r="D526" i="26"/>
  <c r="D527" i="26"/>
  <c r="D528" i="26"/>
  <c r="D529" i="26"/>
  <c r="D530" i="26"/>
  <c r="D531" i="26"/>
  <c r="D532" i="26"/>
  <c r="D533" i="26"/>
  <c r="D534" i="26"/>
  <c r="D535" i="26"/>
  <c r="D536" i="26"/>
  <c r="D537" i="26"/>
  <c r="D538" i="26"/>
  <c r="D539" i="26"/>
  <c r="D540" i="26"/>
  <c r="D541" i="26"/>
  <c r="D542" i="26"/>
  <c r="D543" i="26"/>
  <c r="D544" i="26"/>
  <c r="D545" i="26"/>
  <c r="D546" i="26"/>
  <c r="D547" i="26"/>
  <c r="D548" i="26"/>
  <c r="D549" i="26"/>
  <c r="D550" i="26"/>
  <c r="D551" i="26"/>
  <c r="D552" i="26"/>
  <c r="D553" i="26"/>
  <c r="D554" i="26"/>
  <c r="D555" i="26"/>
  <c r="D556" i="26"/>
  <c r="D557" i="26"/>
  <c r="D558" i="26"/>
  <c r="D559" i="26"/>
  <c r="D560" i="26"/>
  <c r="D561" i="26"/>
  <c r="D562" i="26"/>
  <c r="D563" i="26"/>
  <c r="D564" i="26"/>
  <c r="D565" i="26"/>
  <c r="D566" i="26"/>
  <c r="D567" i="26"/>
  <c r="D568" i="26"/>
  <c r="D569" i="26"/>
  <c r="D570" i="26"/>
  <c r="D571" i="26"/>
  <c r="D572" i="26"/>
  <c r="D573" i="26"/>
  <c r="D574" i="26"/>
  <c r="D575" i="26"/>
  <c r="D576" i="26"/>
  <c r="D577" i="26"/>
  <c r="D578" i="26"/>
  <c r="D579" i="26"/>
  <c r="D580" i="26"/>
  <c r="D581" i="26"/>
  <c r="D582" i="26"/>
  <c r="D583" i="26"/>
  <c r="D584" i="26"/>
  <c r="D585" i="26"/>
  <c r="D586" i="26"/>
  <c r="D587" i="26"/>
  <c r="D588" i="26"/>
  <c r="D589" i="26"/>
  <c r="D590" i="26"/>
  <c r="D591" i="26"/>
  <c r="D592" i="26"/>
  <c r="D593" i="26"/>
  <c r="D594" i="26"/>
  <c r="D595" i="26"/>
  <c r="D596" i="26"/>
  <c r="D597" i="26"/>
  <c r="D598" i="26"/>
  <c r="D599" i="26"/>
  <c r="D600" i="26"/>
  <c r="D601" i="26"/>
  <c r="D602" i="26"/>
  <c r="D603" i="26"/>
  <c r="D604" i="26"/>
  <c r="D605" i="26"/>
  <c r="D606" i="26"/>
  <c r="D607" i="26"/>
  <c r="D608" i="26"/>
  <c r="D609" i="26"/>
  <c r="D610" i="26"/>
  <c r="D611" i="26"/>
  <c r="D612" i="26"/>
  <c r="D613" i="26"/>
  <c r="D614" i="26"/>
  <c r="D615" i="26"/>
  <c r="D616" i="26"/>
  <c r="D617" i="26"/>
  <c r="D618" i="26"/>
  <c r="D619" i="26"/>
  <c r="D620" i="26"/>
  <c r="D621" i="26"/>
  <c r="D622" i="26"/>
  <c r="D623" i="26"/>
  <c r="D624" i="26"/>
  <c r="D625" i="26"/>
  <c r="D626" i="26"/>
  <c r="D627" i="26"/>
  <c r="D628" i="26"/>
  <c r="D629" i="26"/>
  <c r="D630" i="26"/>
  <c r="D631" i="26"/>
  <c r="D632" i="26"/>
  <c r="D633" i="26"/>
  <c r="D634" i="26"/>
  <c r="D635" i="26"/>
  <c r="D636" i="26"/>
  <c r="D637" i="26"/>
  <c r="D638" i="26"/>
  <c r="D639" i="26"/>
  <c r="D640" i="26"/>
  <c r="D641" i="26"/>
  <c r="D642" i="26"/>
  <c r="D643" i="26"/>
  <c r="D644" i="26"/>
  <c r="D645" i="26"/>
  <c r="D646" i="26"/>
  <c r="D647" i="26"/>
  <c r="D648" i="26"/>
  <c r="D649" i="26"/>
  <c r="D650" i="26"/>
  <c r="D651" i="26"/>
  <c r="D652" i="26"/>
  <c r="D653" i="26"/>
  <c r="D654" i="26"/>
  <c r="D655" i="26"/>
  <c r="D656" i="26"/>
  <c r="D657" i="26"/>
  <c r="D658" i="26"/>
  <c r="D659" i="26"/>
  <c r="D660" i="26"/>
  <c r="D661" i="26"/>
  <c r="D662" i="26"/>
  <c r="D663" i="26"/>
  <c r="D664" i="26"/>
  <c r="D665" i="26"/>
  <c r="D666" i="26"/>
  <c r="D667" i="26"/>
  <c r="D668" i="26"/>
  <c r="D669" i="26"/>
  <c r="D670" i="26"/>
  <c r="D671" i="26"/>
  <c r="D672" i="26"/>
  <c r="D673" i="26"/>
  <c r="D674" i="26"/>
  <c r="D675" i="26"/>
  <c r="D676" i="26"/>
  <c r="D677" i="26"/>
  <c r="D678" i="26"/>
  <c r="D679" i="26"/>
  <c r="D680" i="26"/>
  <c r="D681" i="26"/>
  <c r="D682" i="26"/>
  <c r="D683" i="26"/>
  <c r="D684" i="26"/>
  <c r="D685" i="26"/>
  <c r="D686" i="26"/>
  <c r="D687" i="26"/>
  <c r="D688" i="26"/>
  <c r="D689" i="26"/>
  <c r="D690" i="26"/>
  <c r="D691" i="26"/>
  <c r="D692" i="26"/>
  <c r="D693" i="26"/>
  <c r="D694" i="26"/>
  <c r="D695" i="26"/>
  <c r="D696" i="26"/>
  <c r="D697" i="26"/>
  <c r="D698" i="26"/>
  <c r="D699" i="26"/>
  <c r="D700" i="26"/>
  <c r="D701" i="26"/>
  <c r="D702" i="26"/>
  <c r="D703" i="26"/>
  <c r="D704" i="26"/>
  <c r="D705" i="26"/>
  <c r="D706" i="26"/>
  <c r="D707" i="26"/>
  <c r="D708" i="26"/>
  <c r="D709" i="26"/>
  <c r="D710" i="26"/>
  <c r="D711" i="26"/>
  <c r="D712" i="26"/>
  <c r="D713" i="26"/>
  <c r="D714" i="26"/>
  <c r="D715" i="26"/>
  <c r="D716" i="26"/>
  <c r="D717" i="26"/>
  <c r="D718" i="26"/>
  <c r="D719" i="26"/>
  <c r="D720" i="26"/>
  <c r="D721" i="26"/>
  <c r="D722" i="26"/>
  <c r="D723" i="26"/>
  <c r="D724" i="26"/>
  <c r="D725" i="26"/>
  <c r="D726" i="26"/>
  <c r="D727" i="26"/>
  <c r="D728" i="26"/>
  <c r="D729" i="26"/>
  <c r="D730" i="26"/>
  <c r="D731" i="26"/>
  <c r="D732" i="26"/>
  <c r="D733" i="26"/>
  <c r="D734" i="26"/>
  <c r="D735" i="26"/>
  <c r="D736" i="26"/>
  <c r="D737" i="26"/>
  <c r="D738" i="26"/>
  <c r="D739" i="26"/>
  <c r="D740" i="26"/>
  <c r="D741" i="26"/>
  <c r="D742" i="26"/>
  <c r="D743" i="26"/>
  <c r="D744" i="26"/>
  <c r="D745" i="26"/>
  <c r="D746" i="26"/>
  <c r="D747" i="26"/>
  <c r="D748" i="26"/>
  <c r="D749" i="26"/>
  <c r="D750" i="26"/>
  <c r="D751" i="26"/>
  <c r="D752" i="26"/>
  <c r="D753" i="26"/>
  <c r="D754" i="26"/>
  <c r="D755" i="26"/>
  <c r="D756" i="26"/>
  <c r="D757" i="26"/>
  <c r="D758" i="26"/>
  <c r="D759" i="26"/>
  <c r="D760" i="26"/>
  <c r="D761" i="26"/>
  <c r="D762" i="26"/>
  <c r="D763" i="26"/>
  <c r="D764" i="26"/>
  <c r="D765" i="26"/>
  <c r="D766" i="26"/>
  <c r="D767" i="26"/>
  <c r="D768" i="26"/>
  <c r="D769" i="26"/>
  <c r="D770" i="26"/>
  <c r="D771" i="26"/>
  <c r="D772" i="26"/>
  <c r="D773" i="26"/>
  <c r="D774" i="26"/>
  <c r="D775" i="26"/>
  <c r="D776" i="26"/>
  <c r="D777" i="26"/>
  <c r="D778" i="26"/>
  <c r="D779" i="26"/>
  <c r="D780" i="26"/>
  <c r="D781" i="26"/>
  <c r="D782" i="26"/>
  <c r="D783" i="26"/>
  <c r="D784" i="26"/>
  <c r="D785" i="26"/>
  <c r="D786" i="26"/>
  <c r="D787" i="26"/>
  <c r="D788" i="26"/>
  <c r="D789" i="26"/>
  <c r="D790" i="26"/>
  <c r="D791" i="26"/>
  <c r="D792" i="26"/>
  <c r="D793" i="26"/>
  <c r="D794" i="26"/>
  <c r="D795" i="26"/>
  <c r="D796" i="26"/>
  <c r="D797" i="26"/>
  <c r="D798" i="26"/>
  <c r="D799" i="26"/>
  <c r="D800" i="26"/>
  <c r="D801" i="26"/>
  <c r="D802" i="26"/>
  <c r="D803" i="26"/>
  <c r="D804" i="26"/>
  <c r="D805" i="26"/>
  <c r="D806" i="26"/>
  <c r="D807" i="26"/>
  <c r="D808" i="26"/>
  <c r="D809" i="26"/>
  <c r="D810" i="26"/>
  <c r="D811" i="26"/>
  <c r="D812" i="26"/>
  <c r="D813" i="26"/>
  <c r="D814" i="26"/>
  <c r="D815" i="26"/>
  <c r="D816" i="26"/>
  <c r="D817" i="26"/>
  <c r="D818" i="26"/>
  <c r="D819" i="26"/>
  <c r="D820" i="26"/>
  <c r="D821" i="26"/>
  <c r="D822" i="26"/>
  <c r="D823" i="26"/>
  <c r="D824" i="26"/>
  <c r="D825" i="26"/>
  <c r="D826" i="26"/>
  <c r="D827" i="26"/>
  <c r="D828" i="26"/>
  <c r="D829" i="26"/>
  <c r="D830" i="26"/>
  <c r="D831" i="26"/>
  <c r="D832" i="26"/>
  <c r="D833" i="26"/>
  <c r="D834" i="26"/>
  <c r="D835" i="26"/>
  <c r="D836" i="26"/>
  <c r="D837" i="26"/>
  <c r="D838" i="26"/>
  <c r="D839" i="26"/>
  <c r="D840" i="26"/>
  <c r="D841" i="26"/>
  <c r="D842" i="26"/>
  <c r="D843" i="26"/>
  <c r="D844" i="26"/>
  <c r="D845" i="26"/>
  <c r="D846" i="26"/>
  <c r="D847" i="26"/>
  <c r="D848" i="26"/>
  <c r="D849" i="26"/>
  <c r="D850" i="26"/>
  <c r="D851" i="26"/>
  <c r="D852" i="26"/>
  <c r="D853" i="26"/>
  <c r="D854" i="26"/>
  <c r="D855" i="26"/>
  <c r="D856" i="26"/>
  <c r="D857" i="26"/>
  <c r="D858" i="26"/>
  <c r="D859" i="26"/>
  <c r="D860" i="26"/>
  <c r="D861" i="26"/>
  <c r="D862" i="26"/>
  <c r="D863" i="26"/>
  <c r="D864" i="26"/>
  <c r="D865" i="26"/>
  <c r="D866" i="26"/>
  <c r="D867" i="26"/>
  <c r="D868" i="26"/>
  <c r="D869" i="26"/>
  <c r="D870" i="26"/>
  <c r="D871" i="26"/>
  <c r="D872" i="26"/>
  <c r="D873" i="26"/>
  <c r="D874" i="26"/>
  <c r="D875" i="26"/>
  <c r="D876" i="26"/>
  <c r="D877" i="26"/>
  <c r="D878" i="26"/>
  <c r="D879" i="26"/>
  <c r="D880" i="26"/>
  <c r="D881" i="26"/>
  <c r="D882" i="26"/>
  <c r="D883" i="26"/>
  <c r="D884" i="26"/>
  <c r="D885" i="26"/>
  <c r="D886" i="26"/>
  <c r="D887" i="26"/>
  <c r="D888" i="26"/>
  <c r="D889" i="26"/>
  <c r="D890" i="26"/>
  <c r="D891" i="26"/>
  <c r="D892" i="26"/>
  <c r="D893" i="26"/>
  <c r="D894" i="26"/>
  <c r="D895" i="26"/>
  <c r="D896" i="26"/>
  <c r="D897" i="26"/>
  <c r="D898" i="26"/>
  <c r="D899" i="26"/>
  <c r="D900" i="26"/>
  <c r="D901" i="26"/>
  <c r="D902" i="26"/>
  <c r="D903" i="26"/>
  <c r="D904" i="26"/>
  <c r="D905" i="26"/>
  <c r="D906" i="26"/>
  <c r="D907" i="26"/>
  <c r="D908" i="26"/>
  <c r="D909" i="26"/>
  <c r="D910" i="26"/>
  <c r="D911" i="26"/>
  <c r="D912" i="26"/>
  <c r="D913" i="26"/>
  <c r="D914" i="26"/>
  <c r="D915" i="26"/>
  <c r="D916" i="26"/>
  <c r="D917" i="26"/>
  <c r="D918" i="26"/>
  <c r="D919" i="26"/>
  <c r="D920" i="26"/>
  <c r="D921" i="26"/>
  <c r="D922" i="26"/>
  <c r="D923" i="26"/>
  <c r="D924" i="26"/>
  <c r="D925" i="26"/>
  <c r="D926" i="26"/>
  <c r="D927" i="26"/>
  <c r="D928" i="26"/>
  <c r="D929" i="26"/>
  <c r="D930" i="26"/>
  <c r="D931" i="26"/>
  <c r="D932" i="26"/>
  <c r="D933" i="26"/>
  <c r="D934" i="26"/>
  <c r="D935" i="26"/>
  <c r="D936" i="26"/>
  <c r="D937" i="26"/>
  <c r="D938" i="26"/>
  <c r="D939" i="26"/>
  <c r="D940" i="26"/>
  <c r="D941" i="26"/>
  <c r="D942" i="26"/>
  <c r="D943" i="26"/>
  <c r="D944" i="26"/>
  <c r="D945" i="26"/>
  <c r="D946" i="26"/>
  <c r="D947" i="26"/>
  <c r="D948" i="26"/>
  <c r="D949" i="26"/>
  <c r="D950" i="26"/>
  <c r="D951" i="26"/>
  <c r="D952" i="26"/>
  <c r="D953" i="26"/>
  <c r="D954" i="26"/>
  <c r="D955" i="26"/>
  <c r="D956" i="26"/>
  <c r="D957" i="26"/>
  <c r="D958" i="26"/>
  <c r="D959" i="26"/>
  <c r="D960" i="26"/>
  <c r="D961" i="26"/>
  <c r="D962" i="26"/>
  <c r="D963" i="26"/>
  <c r="D964" i="26"/>
  <c r="D965" i="26"/>
  <c r="D966" i="26"/>
  <c r="D967" i="26"/>
  <c r="D968" i="26"/>
  <c r="D969" i="26"/>
  <c r="D970" i="26"/>
  <c r="D971" i="26"/>
  <c r="D972" i="26"/>
  <c r="D973" i="26"/>
  <c r="D974" i="26"/>
  <c r="D975" i="26"/>
  <c r="D976" i="26"/>
  <c r="D977" i="26"/>
  <c r="D978" i="26"/>
  <c r="D979" i="26"/>
  <c r="D980" i="26"/>
  <c r="D981" i="26"/>
  <c r="D982" i="26"/>
  <c r="D983" i="26"/>
  <c r="D984" i="26"/>
  <c r="D985" i="26"/>
  <c r="D986" i="26"/>
  <c r="D987" i="26"/>
  <c r="D988" i="26"/>
  <c r="D989" i="26"/>
  <c r="D990" i="26"/>
  <c r="D991" i="26"/>
  <c r="D992" i="26"/>
  <c r="D993" i="26"/>
  <c r="D994" i="26"/>
  <c r="D995" i="26"/>
  <c r="D996" i="26"/>
  <c r="D997" i="26"/>
  <c r="D998" i="26"/>
  <c r="D999" i="26"/>
  <c r="D1000" i="26"/>
  <c r="D1001" i="26"/>
  <c r="D1002" i="26"/>
  <c r="D1003" i="26"/>
  <c r="D1004" i="26"/>
  <c r="D1005" i="26"/>
  <c r="D1006" i="26"/>
  <c r="D1007" i="26"/>
  <c r="D1008" i="26"/>
  <c r="D1009" i="26"/>
  <c r="D1010" i="26"/>
  <c r="D1011" i="26"/>
  <c r="D1012" i="26"/>
  <c r="D1013" i="26"/>
  <c r="D1014" i="26"/>
  <c r="D1015" i="26"/>
  <c r="D1016" i="26"/>
  <c r="D1017" i="26"/>
  <c r="D1018" i="26"/>
  <c r="D1019" i="26"/>
  <c r="D1020" i="26"/>
  <c r="D1021" i="26"/>
  <c r="D1022" i="26"/>
  <c r="D1023" i="26"/>
  <c r="D1024" i="26"/>
  <c r="D1025" i="26"/>
  <c r="D1026" i="26"/>
  <c r="D1027" i="26"/>
  <c r="D1028" i="26"/>
  <c r="D1029" i="26"/>
  <c r="D1030" i="26"/>
  <c r="D1031" i="26"/>
  <c r="D1032" i="26"/>
  <c r="D1033" i="26"/>
  <c r="D1034" i="26"/>
  <c r="D1035" i="26"/>
  <c r="D1036" i="26"/>
  <c r="D1037" i="26"/>
  <c r="D1038" i="26"/>
  <c r="D1039" i="26"/>
  <c r="D1040" i="26"/>
  <c r="D1041" i="26"/>
  <c r="D1042" i="26"/>
  <c r="D1043" i="26"/>
  <c r="D1044" i="26"/>
  <c r="D1045" i="26"/>
  <c r="D1046" i="26"/>
  <c r="D1047" i="26"/>
  <c r="D1048" i="26"/>
  <c r="D1049" i="26"/>
  <c r="D1050" i="26"/>
  <c r="D1051" i="26"/>
  <c r="D1052" i="26"/>
  <c r="D1053" i="26"/>
  <c r="D1054" i="26"/>
  <c r="D1055" i="26"/>
  <c r="D1056" i="26"/>
  <c r="D1057" i="26"/>
  <c r="D1058" i="26"/>
  <c r="D1059" i="26"/>
  <c r="D1060" i="26"/>
  <c r="D1061" i="26"/>
  <c r="D1062" i="26"/>
  <c r="D1063" i="26"/>
  <c r="D1064" i="26"/>
  <c r="D1065" i="26"/>
  <c r="D1066" i="26"/>
  <c r="D1067" i="26"/>
  <c r="D1068" i="26"/>
  <c r="D1069" i="26"/>
  <c r="D1070" i="26"/>
  <c r="D1071" i="26"/>
  <c r="D1072" i="26"/>
  <c r="D1073" i="26"/>
  <c r="D1074" i="26"/>
  <c r="D1075" i="26"/>
  <c r="D1076" i="26"/>
  <c r="D1077" i="26"/>
  <c r="D1078" i="26"/>
  <c r="D1079" i="26"/>
  <c r="D1080" i="26"/>
  <c r="D1081" i="26"/>
  <c r="D1082" i="26"/>
  <c r="D1083" i="26"/>
  <c r="D1084" i="26"/>
  <c r="D1085" i="26"/>
  <c r="D1086" i="26"/>
  <c r="D1087" i="26"/>
  <c r="D1088" i="26"/>
  <c r="D1089" i="26"/>
  <c r="D1090" i="26"/>
  <c r="D1091" i="26"/>
  <c r="D1092" i="26"/>
  <c r="D1093" i="26"/>
  <c r="D1094" i="26"/>
  <c r="D1095" i="26"/>
  <c r="D1096" i="26"/>
  <c r="D1097" i="26"/>
  <c r="D1098" i="26"/>
  <c r="D1099" i="26"/>
  <c r="D1100" i="26"/>
  <c r="D1101" i="26"/>
  <c r="D1102" i="26"/>
  <c r="D1103" i="26"/>
  <c r="D1104" i="26"/>
  <c r="D1105" i="26"/>
  <c r="D1106" i="26"/>
  <c r="D1107" i="26"/>
  <c r="D1108" i="26"/>
  <c r="D1109" i="26"/>
  <c r="D1110" i="26"/>
  <c r="D1111" i="26"/>
  <c r="D1112" i="26"/>
  <c r="D1113" i="26"/>
  <c r="D1114" i="26"/>
  <c r="D1115" i="26"/>
  <c r="D1116" i="26"/>
  <c r="D1117" i="26"/>
  <c r="D1118" i="26"/>
  <c r="D1119" i="26"/>
  <c r="D1120" i="26"/>
  <c r="D1121" i="26"/>
  <c r="D1122" i="26"/>
  <c r="D1123" i="26"/>
  <c r="D1124" i="26"/>
  <c r="D1125" i="26"/>
  <c r="D1126" i="26"/>
  <c r="D1127" i="26"/>
  <c r="D1128" i="26"/>
  <c r="D1129" i="26"/>
  <c r="D1130" i="26"/>
  <c r="D1131" i="26"/>
  <c r="D1132" i="26"/>
  <c r="D1133" i="26"/>
  <c r="D1134" i="26"/>
  <c r="D1135" i="26"/>
  <c r="D1136" i="26"/>
  <c r="D1137" i="26"/>
  <c r="D1138" i="26"/>
  <c r="D1139" i="26"/>
  <c r="D1140" i="26"/>
  <c r="D1141" i="26"/>
  <c r="D1142" i="26"/>
  <c r="D1143" i="26"/>
  <c r="D1144" i="26"/>
  <c r="D1145" i="26"/>
  <c r="D1146" i="26"/>
  <c r="D1147" i="26"/>
  <c r="D1148" i="26"/>
  <c r="D1149" i="26"/>
  <c r="D1150" i="26"/>
  <c r="D1151" i="26"/>
  <c r="D1152" i="26"/>
  <c r="D1153" i="26"/>
  <c r="D1154" i="26"/>
  <c r="D1155" i="26"/>
  <c r="D1156" i="26"/>
  <c r="D1157" i="26"/>
  <c r="D1158" i="26"/>
  <c r="D1159" i="26"/>
  <c r="D1160" i="26"/>
  <c r="D1161" i="26"/>
  <c r="D1162" i="26"/>
  <c r="D1163" i="26"/>
  <c r="D1164" i="26"/>
  <c r="D1165" i="26"/>
  <c r="D1166" i="26"/>
  <c r="D1167" i="26"/>
  <c r="D1168" i="26"/>
  <c r="D1169" i="26"/>
  <c r="D1170" i="26"/>
  <c r="D1171" i="26"/>
  <c r="D1172" i="26"/>
  <c r="D1173" i="26"/>
  <c r="D1174" i="26"/>
  <c r="D1175" i="26"/>
  <c r="D1176" i="26"/>
  <c r="D1177" i="26"/>
  <c r="D1178" i="26"/>
  <c r="D1179" i="26"/>
  <c r="D1180" i="26"/>
  <c r="D1181" i="26"/>
  <c r="D1182" i="26"/>
  <c r="D1183" i="26"/>
  <c r="D1184" i="26"/>
  <c r="D1185" i="26"/>
  <c r="D1186" i="26"/>
  <c r="D1187" i="26"/>
  <c r="D1188" i="26"/>
  <c r="D1189" i="26"/>
  <c r="D1190" i="26"/>
  <c r="D1191" i="26"/>
  <c r="D1192" i="26"/>
  <c r="D1193" i="26"/>
  <c r="D1194" i="26"/>
  <c r="D1195" i="26"/>
  <c r="D1196" i="26"/>
  <c r="D1197" i="26"/>
  <c r="D1198" i="26"/>
  <c r="D1199" i="26"/>
  <c r="D1200" i="26"/>
  <c r="D1201" i="26"/>
  <c r="D1202" i="26"/>
  <c r="D1203" i="26"/>
  <c r="D1204" i="26"/>
  <c r="D1205" i="26"/>
  <c r="D1206" i="26"/>
  <c r="D1207" i="26"/>
  <c r="D1208" i="26"/>
  <c r="D1209" i="26"/>
  <c r="D1210" i="26"/>
  <c r="D1211" i="26"/>
  <c r="D1212" i="26"/>
  <c r="D1213" i="26"/>
  <c r="D1214" i="26"/>
  <c r="D1215" i="26"/>
  <c r="D1216" i="26"/>
  <c r="D1217" i="26"/>
  <c r="D1218" i="26"/>
  <c r="D1219" i="26"/>
  <c r="D1220" i="26"/>
  <c r="D1221" i="26"/>
  <c r="D1222" i="26"/>
  <c r="D1223" i="26"/>
  <c r="D1224" i="26"/>
  <c r="D1225" i="26"/>
  <c r="D1226" i="26"/>
  <c r="D1227" i="26"/>
  <c r="D1228" i="26"/>
  <c r="D1229" i="26"/>
  <c r="D1230" i="26"/>
  <c r="D1231" i="26"/>
  <c r="D1232" i="26"/>
  <c r="D1233" i="26"/>
  <c r="D1234" i="26"/>
  <c r="D1235" i="26"/>
  <c r="D1236" i="26"/>
  <c r="D1237" i="26"/>
  <c r="D1238" i="26"/>
  <c r="D1239" i="26"/>
  <c r="D1240" i="26"/>
  <c r="D1241" i="26"/>
  <c r="D1242" i="26"/>
  <c r="D1243" i="26"/>
  <c r="D1244" i="26"/>
  <c r="D1245" i="26"/>
  <c r="D1246" i="26"/>
  <c r="D1247" i="26"/>
  <c r="D1248" i="26"/>
  <c r="D1249" i="26"/>
  <c r="D1250" i="26"/>
  <c r="D1251" i="26"/>
  <c r="D1252" i="26"/>
  <c r="D1253" i="26"/>
  <c r="D1254" i="26"/>
  <c r="D1255" i="26"/>
  <c r="D1256" i="26"/>
  <c r="D1257" i="26"/>
  <c r="D1258" i="26"/>
  <c r="D1259" i="26"/>
  <c r="D1260" i="26"/>
  <c r="D1261" i="26"/>
  <c r="D1262" i="26"/>
  <c r="D1263" i="26"/>
  <c r="D1264" i="26"/>
  <c r="D1265" i="26"/>
  <c r="D1266" i="26"/>
  <c r="D1267" i="26"/>
  <c r="D1268" i="26"/>
  <c r="D1269" i="26"/>
  <c r="D1270" i="26"/>
  <c r="D1271" i="26"/>
  <c r="D1272" i="26"/>
  <c r="D1273" i="26"/>
  <c r="D1274" i="26"/>
  <c r="D1275" i="26"/>
  <c r="D1276" i="26"/>
  <c r="D1277" i="26"/>
  <c r="D1278" i="26"/>
  <c r="D1279" i="26"/>
  <c r="D1280" i="26"/>
  <c r="D1281" i="26"/>
  <c r="D1282" i="26"/>
  <c r="D1283" i="26"/>
  <c r="D1284" i="26"/>
  <c r="D1285" i="26"/>
  <c r="D1286" i="26"/>
  <c r="D1287" i="26"/>
  <c r="D1288" i="26"/>
  <c r="D1289" i="26"/>
  <c r="D1290" i="26"/>
  <c r="D1291" i="26"/>
  <c r="D1292" i="26"/>
  <c r="D1293" i="26"/>
  <c r="D1294" i="26"/>
  <c r="D1295" i="26"/>
  <c r="D1296" i="26"/>
  <c r="D1297" i="26"/>
  <c r="D1298" i="26"/>
  <c r="D1299" i="26"/>
  <c r="D1300" i="26"/>
  <c r="D1301" i="26"/>
  <c r="D1302" i="26"/>
  <c r="D1303" i="26"/>
  <c r="D1304" i="26"/>
  <c r="D1305" i="26"/>
  <c r="D1306" i="26"/>
  <c r="D1307" i="26"/>
  <c r="D1308" i="26"/>
  <c r="D1309" i="26"/>
  <c r="D1310" i="26"/>
  <c r="D1311" i="26"/>
  <c r="D1312" i="26"/>
  <c r="D1313" i="26"/>
  <c r="D1314" i="26"/>
  <c r="D1315" i="26"/>
  <c r="D1316" i="26"/>
  <c r="D1317" i="26"/>
  <c r="D1318" i="26"/>
  <c r="D1319" i="26"/>
  <c r="D1320" i="26"/>
  <c r="D1321" i="26"/>
  <c r="D1322" i="26"/>
  <c r="D1323" i="26"/>
  <c r="D1324" i="26"/>
  <c r="D1325" i="26"/>
  <c r="D1326" i="26"/>
  <c r="D1327" i="26"/>
  <c r="D1328" i="26"/>
  <c r="D1329" i="26"/>
  <c r="D1330" i="26"/>
  <c r="D1331" i="26"/>
  <c r="D1332" i="26"/>
  <c r="D1333" i="26"/>
  <c r="D1334" i="26"/>
  <c r="D1335" i="26"/>
  <c r="D1336" i="26"/>
  <c r="D1337" i="26"/>
  <c r="D1338" i="26"/>
  <c r="D1339" i="26"/>
  <c r="D1340" i="26"/>
  <c r="D1341" i="26"/>
  <c r="D1342" i="26"/>
  <c r="D1343" i="26"/>
  <c r="D1344" i="26"/>
  <c r="D1345" i="26"/>
  <c r="D1346" i="26"/>
  <c r="D1347" i="26"/>
  <c r="D1348" i="26"/>
  <c r="D1349" i="26"/>
  <c r="D1350" i="26"/>
  <c r="D1351" i="26"/>
  <c r="D1352" i="26"/>
  <c r="D1353" i="26"/>
  <c r="D1354" i="26"/>
  <c r="D1355" i="26"/>
  <c r="D1356" i="26"/>
  <c r="D1357" i="26"/>
  <c r="D1358" i="26"/>
  <c r="D1359" i="26"/>
  <c r="D1360" i="26"/>
  <c r="D1361" i="26"/>
  <c r="D1362" i="26"/>
  <c r="D1363" i="26"/>
  <c r="D1364" i="26"/>
  <c r="D1365" i="26"/>
  <c r="D1366" i="26"/>
  <c r="D1367" i="26"/>
  <c r="D1368" i="26"/>
  <c r="D1369" i="26"/>
  <c r="D1370" i="26"/>
  <c r="D1371" i="26"/>
  <c r="D1372" i="26"/>
  <c r="D1373" i="26"/>
  <c r="D1374" i="26"/>
  <c r="D1375" i="26"/>
  <c r="D1376" i="26"/>
  <c r="D1377" i="26"/>
  <c r="D1378" i="26"/>
  <c r="D1379" i="26"/>
  <c r="D1380" i="26"/>
  <c r="D2" i="26"/>
  <c r="C3" i="26"/>
  <c r="C4" i="26"/>
  <c r="C37" i="26"/>
  <c r="C302" i="26"/>
  <c r="B2" i="26"/>
  <c r="C2" i="26" s="1"/>
  <c r="B3" i="20"/>
  <c r="G3" i="20" s="1"/>
  <c r="B4" i="20"/>
  <c r="C4" i="20" s="1"/>
  <c r="B5" i="20"/>
  <c r="G5" i="20" s="1"/>
  <c r="M307" i="19" s="1"/>
  <c r="B6" i="20"/>
  <c r="E6" i="20" s="1"/>
  <c r="B7" i="20"/>
  <c r="G7" i="20" s="1"/>
  <c r="AO307" i="19" s="1"/>
  <c r="B8" i="20"/>
  <c r="F8" i="20" s="1"/>
  <c r="B9" i="20"/>
  <c r="F9" i="20" s="1"/>
  <c r="B10" i="20"/>
  <c r="C10" i="20" s="1"/>
  <c r="B11" i="20"/>
  <c r="G11" i="20" s="1"/>
  <c r="B12" i="20"/>
  <c r="C12" i="20" s="1"/>
  <c r="B13" i="20"/>
  <c r="G13" i="20" s="1"/>
  <c r="B14" i="20"/>
  <c r="E14" i="20" s="1"/>
  <c r="B15" i="20"/>
  <c r="G15" i="20" s="1"/>
  <c r="B16" i="20"/>
  <c r="F16" i="20" s="1"/>
  <c r="B17" i="20"/>
  <c r="F17" i="20" s="1"/>
  <c r="B18" i="20"/>
  <c r="C18" i="20" s="1"/>
  <c r="B19" i="20"/>
  <c r="G19" i="20" s="1"/>
  <c r="B20" i="20"/>
  <c r="C20" i="20" s="1"/>
  <c r="B21" i="20"/>
  <c r="G21" i="20" s="1"/>
  <c r="B22" i="20"/>
  <c r="E22" i="20" s="1"/>
  <c r="B23" i="20"/>
  <c r="G23" i="20" s="1"/>
  <c r="B24" i="20"/>
  <c r="F24" i="20" s="1"/>
  <c r="B25" i="20"/>
  <c r="F25" i="20" s="1"/>
  <c r="B26" i="20"/>
  <c r="C26" i="20" s="1"/>
  <c r="B27" i="20"/>
  <c r="G27" i="20" s="1"/>
  <c r="B28" i="20"/>
  <c r="C28" i="20" s="1"/>
  <c r="B29" i="20"/>
  <c r="G29" i="20" s="1"/>
  <c r="B30" i="20"/>
  <c r="E30" i="20" s="1"/>
  <c r="B31" i="20"/>
  <c r="G31" i="20" s="1"/>
  <c r="B2" i="20"/>
  <c r="F2" i="20" s="1"/>
  <c r="Q56" i="25"/>
  <c r="Q12" i="25"/>
  <c r="Q30" i="25"/>
  <c r="Q23" i="25"/>
  <c r="Q75" i="25"/>
  <c r="Q44" i="25"/>
  <c r="Q32" i="25"/>
  <c r="Q13" i="25"/>
  <c r="Q63" i="25"/>
  <c r="Q18" i="25"/>
  <c r="Q78" i="25"/>
  <c r="Q57" i="25"/>
  <c r="Q52" i="25"/>
  <c r="Q36" i="25"/>
  <c r="Q31" i="25"/>
  <c r="Q28" i="25"/>
  <c r="Q27" i="25"/>
  <c r="Q45" i="25"/>
  <c r="F34" i="25"/>
  <c r="F30" i="25"/>
  <c r="F19" i="25"/>
  <c r="F65" i="25"/>
  <c r="F82" i="25"/>
  <c r="F2" i="25"/>
  <c r="F78" i="25"/>
  <c r="F17" i="25"/>
  <c r="F53" i="25"/>
  <c r="F7" i="25"/>
  <c r="F36" i="25"/>
  <c r="F61" i="25"/>
  <c r="F49" i="25"/>
  <c r="F56" i="25"/>
  <c r="F62" i="25"/>
  <c r="F59" i="25"/>
  <c r="F70" i="25"/>
  <c r="F64" i="25"/>
  <c r="F63" i="25"/>
  <c r="F22" i="25"/>
  <c r="F32" i="25"/>
  <c r="F27" i="25"/>
  <c r="F26" i="25"/>
  <c r="C34" i="25"/>
  <c r="D34" i="25"/>
  <c r="C30" i="25"/>
  <c r="D30" i="25"/>
  <c r="C19" i="25"/>
  <c r="D19" i="25"/>
  <c r="C65" i="25"/>
  <c r="D65" i="25"/>
  <c r="C82" i="25"/>
  <c r="D82" i="25"/>
  <c r="C2" i="25"/>
  <c r="D2" i="25"/>
  <c r="C78" i="25"/>
  <c r="D78" i="25"/>
  <c r="C17" i="25"/>
  <c r="D17" i="25"/>
  <c r="C53" i="25"/>
  <c r="D53" i="25"/>
  <c r="C7" i="25"/>
  <c r="D7" i="25"/>
  <c r="C36" i="25"/>
  <c r="D36" i="25"/>
  <c r="C61" i="25"/>
  <c r="D61" i="25"/>
  <c r="C49" i="25"/>
  <c r="D49" i="25"/>
  <c r="C56" i="25"/>
  <c r="D56" i="25"/>
  <c r="C62" i="25"/>
  <c r="D62" i="25"/>
  <c r="C59" i="25"/>
  <c r="D59" i="25"/>
  <c r="C70" i="25"/>
  <c r="D70" i="25"/>
  <c r="C64" i="25"/>
  <c r="D64" i="25"/>
  <c r="C63" i="25"/>
  <c r="D63" i="25"/>
  <c r="C22" i="25"/>
  <c r="D22" i="25"/>
  <c r="C32" i="25"/>
  <c r="D32" i="25"/>
  <c r="C27" i="25"/>
  <c r="D27" i="25"/>
  <c r="C26" i="25"/>
  <c r="D26" i="25"/>
  <c r="P62" i="21"/>
  <c r="F62" i="21"/>
  <c r="D62" i="21"/>
  <c r="C62" i="21"/>
  <c r="AA741" i="19" l="1"/>
  <c r="AA813" i="19"/>
  <c r="AA990" i="19"/>
  <c r="AA569" i="19"/>
  <c r="AA502" i="19"/>
  <c r="AA533" i="19"/>
  <c r="AA635" i="19"/>
  <c r="AC635" i="19" s="1"/>
  <c r="AA555" i="19"/>
  <c r="AA503" i="19"/>
  <c r="AK618" i="19"/>
  <c r="AK586" i="19"/>
  <c r="AA679" i="19"/>
  <c r="AA1136" i="19"/>
  <c r="AA594" i="19"/>
  <c r="AC594" i="19" s="1"/>
  <c r="BE511" i="19"/>
  <c r="AA802" i="19"/>
  <c r="AC802" i="19" s="1"/>
  <c r="AA754" i="19"/>
  <c r="AC754" i="19" s="1"/>
  <c r="AA885" i="19"/>
  <c r="AC885" i="19" s="1"/>
  <c r="BE531" i="19"/>
  <c r="BE523" i="19"/>
  <c r="BE497" i="19"/>
  <c r="BE489" i="19"/>
  <c r="BB980" i="19"/>
  <c r="BB972" i="19"/>
  <c r="BB964" i="19"/>
  <c r="BB875" i="19"/>
  <c r="BB867" i="19"/>
  <c r="BB859" i="19"/>
  <c r="BB851" i="19"/>
  <c r="BB843" i="19"/>
  <c r="BB777" i="19"/>
  <c r="BB769" i="19"/>
  <c r="BB761" i="19"/>
  <c r="BB628" i="19"/>
  <c r="BB620" i="19"/>
  <c r="BB612" i="19"/>
  <c r="BB545" i="19"/>
  <c r="AA685" i="19"/>
  <c r="AC685" i="19" s="1"/>
  <c r="BB1287" i="19"/>
  <c r="BB1271" i="19"/>
  <c r="BB1255" i="19"/>
  <c r="BB1239" i="19"/>
  <c r="BB1223" i="19"/>
  <c r="BB1207" i="19"/>
  <c r="BB1199" i="19"/>
  <c r="BB1191" i="19"/>
  <c r="BB1159" i="19"/>
  <c r="BB1151" i="19"/>
  <c r="BB1143" i="19"/>
  <c r="BB1062" i="19"/>
  <c r="BB1054" i="19"/>
  <c r="BB1046" i="19"/>
  <c r="BB1030" i="19"/>
  <c r="BB1022" i="19"/>
  <c r="BB1014" i="19"/>
  <c r="BB998" i="19"/>
  <c r="BB990" i="19"/>
  <c r="BB654" i="19"/>
  <c r="BB646" i="19"/>
  <c r="BB638" i="19"/>
  <c r="BB580" i="19"/>
  <c r="BB554" i="19"/>
  <c r="BB505" i="19"/>
  <c r="BB487" i="19"/>
  <c r="BB479" i="19"/>
  <c r="BB471" i="19"/>
  <c r="BB1424" i="19"/>
  <c r="BB1408" i="19"/>
  <c r="BB1392" i="19"/>
  <c r="BB1384" i="19"/>
  <c r="BB1376" i="19"/>
  <c r="BB1368" i="19"/>
  <c r="BB1360" i="19"/>
  <c r="BB1352" i="19"/>
  <c r="BB1344" i="19"/>
  <c r="BB1336" i="19"/>
  <c r="BB1320" i="19"/>
  <c r="BB1312" i="19"/>
  <c r="BB861" i="19"/>
  <c r="BB845" i="19"/>
  <c r="BB837" i="19"/>
  <c r="BB829" i="19"/>
  <c r="BB821" i="19"/>
  <c r="BB813" i="19"/>
  <c r="BB779" i="19"/>
  <c r="BB522" i="19"/>
  <c r="BB488" i="19"/>
  <c r="BE548" i="19"/>
  <c r="BE1282" i="19"/>
  <c r="BE1274" i="19"/>
  <c r="BE1266" i="19"/>
  <c r="BE1250" i="19"/>
  <c r="BE1242" i="19"/>
  <c r="BE1218" i="19"/>
  <c r="BE1186" i="19"/>
  <c r="BE648" i="19"/>
  <c r="BE640" i="19"/>
  <c r="BE631" i="19"/>
  <c r="BE623" i="19"/>
  <c r="BE615" i="19"/>
  <c r="BE607" i="19"/>
  <c r="BE599" i="19"/>
  <c r="BE582" i="19"/>
  <c r="BE574" i="19"/>
  <c r="BH848" i="19"/>
  <c r="BH840" i="19"/>
  <c r="BH832" i="19"/>
  <c r="BH824" i="19"/>
  <c r="BH816" i="19"/>
  <c r="BH807" i="19"/>
  <c r="BH798" i="19"/>
  <c r="BH790" i="19"/>
  <c r="BH782" i="19"/>
  <c r="BH774" i="19"/>
  <c r="BH766" i="19"/>
  <c r="BH758" i="19"/>
  <c r="BH749" i="19"/>
  <c r="BH741" i="19"/>
  <c r="BH740" i="19"/>
  <c r="BH732" i="19"/>
  <c r="BH724" i="19"/>
  <c r="BH716" i="19"/>
  <c r="BH708" i="19"/>
  <c r="BH700" i="19"/>
  <c r="BH692" i="19"/>
  <c r="BH683" i="19"/>
  <c r="BH674" i="19"/>
  <c r="BH666" i="19"/>
  <c r="BH658" i="19"/>
  <c r="BH650" i="19"/>
  <c r="BH642" i="19"/>
  <c r="BH633" i="19"/>
  <c r="BH625" i="19"/>
  <c r="BH617" i="19"/>
  <c r="BH609" i="19"/>
  <c r="BH601" i="19"/>
  <c r="BH592" i="19"/>
  <c r="BH584" i="19"/>
  <c r="BH576" i="19"/>
  <c r="BH567" i="19"/>
  <c r="BH559" i="19"/>
  <c r="BH550" i="19"/>
  <c r="BH542" i="19"/>
  <c r="BH534" i="19"/>
  <c r="BH525" i="19"/>
  <c r="BH517" i="19"/>
  <c r="BH509" i="19"/>
  <c r="BH499" i="19"/>
  <c r="BH491" i="19"/>
  <c r="BH483" i="19"/>
  <c r="BH475" i="19"/>
  <c r="BH467" i="19"/>
  <c r="BE596" i="19"/>
  <c r="BE571" i="19"/>
  <c r="BE553" i="19"/>
  <c r="BE470" i="19"/>
  <c r="AA988" i="19"/>
  <c r="AC988" i="19" s="1"/>
  <c r="BE771" i="19"/>
  <c r="BE755" i="19"/>
  <c r="BE746" i="19"/>
  <c r="BE737" i="19"/>
  <c r="BH1062" i="19"/>
  <c r="BH1054" i="19"/>
  <c r="BH916" i="19"/>
  <c r="BH802" i="19"/>
  <c r="BH785" i="19"/>
  <c r="BH587" i="19"/>
  <c r="BH562" i="19"/>
  <c r="BH553" i="19"/>
  <c r="BH545" i="19"/>
  <c r="BH537" i="19"/>
  <c r="BH528" i="19"/>
  <c r="BH478" i="19"/>
  <c r="BH470" i="19"/>
  <c r="BH1046" i="19"/>
  <c r="BH851" i="19"/>
  <c r="BH761" i="19"/>
  <c r="BH752" i="19"/>
  <c r="BH661" i="19"/>
  <c r="BH596" i="19"/>
  <c r="BH1288" i="19"/>
  <c r="BH1272" i="19"/>
  <c r="BH1152" i="19"/>
  <c r="BH1119" i="19"/>
  <c r="BH1111" i="19"/>
  <c r="BH1079" i="19"/>
  <c r="BH1071" i="19"/>
  <c r="BH1055" i="19"/>
  <c r="BH901" i="19"/>
  <c r="BE1080" i="19"/>
  <c r="BE1064" i="19"/>
  <c r="BE1048" i="19"/>
  <c r="BE958" i="19"/>
  <c r="BE950" i="19"/>
  <c r="BE942" i="19"/>
  <c r="BE934" i="19"/>
  <c r="BE926" i="19"/>
  <c r="BE918" i="19"/>
  <c r="BH902" i="19"/>
  <c r="BH894" i="19"/>
  <c r="BE894" i="19"/>
  <c r="BH886" i="19"/>
  <c r="BE886" i="19"/>
  <c r="BH853" i="19"/>
  <c r="BE853" i="19"/>
  <c r="BH845" i="19"/>
  <c r="BH837" i="19"/>
  <c r="BH829" i="19"/>
  <c r="BH821" i="19"/>
  <c r="BH813" i="19"/>
  <c r="BH812" i="19"/>
  <c r="BE812" i="19"/>
  <c r="BH804" i="19"/>
  <c r="BE804" i="19"/>
  <c r="BH795" i="19"/>
  <c r="BE795" i="19"/>
  <c r="BH787" i="19"/>
  <c r="BE787" i="19"/>
  <c r="BH779" i="19"/>
  <c r="BH771" i="19"/>
  <c r="BH763" i="19"/>
  <c r="BH755" i="19"/>
  <c r="BH746" i="19"/>
  <c r="BH737" i="19"/>
  <c r="BH729" i="19"/>
  <c r="BH705" i="19"/>
  <c r="BH680" i="19"/>
  <c r="BH671" i="19"/>
  <c r="BH663" i="19"/>
  <c r="BH655" i="19"/>
  <c r="BH647" i="19"/>
  <c r="BH639" i="19"/>
  <c r="BH630" i="19"/>
  <c r="BH622" i="19"/>
  <c r="BH614" i="19"/>
  <c r="BH606" i="19"/>
  <c r="BH598" i="19"/>
  <c r="BH589" i="19"/>
  <c r="BH581" i="19"/>
  <c r="BH573" i="19"/>
  <c r="BH564" i="19"/>
  <c r="BH556" i="19"/>
  <c r="BH547" i="19"/>
  <c r="BH530" i="19"/>
  <c r="BH522" i="19"/>
  <c r="BH1006" i="19"/>
  <c r="BH956" i="19"/>
  <c r="BH940" i="19"/>
  <c r="BH769" i="19"/>
  <c r="BH744" i="19"/>
  <c r="BH695" i="19"/>
  <c r="BH687" i="19"/>
  <c r="BH677" i="19"/>
  <c r="BH669" i="19"/>
  <c r="BH645" i="19"/>
  <c r="BH628" i="19"/>
  <c r="BH579" i="19"/>
  <c r="BH1224" i="19"/>
  <c r="BH1200" i="19"/>
  <c r="BH1144" i="19"/>
  <c r="BH1103" i="19"/>
  <c r="BH1095" i="19"/>
  <c r="BH1087" i="19"/>
  <c r="BH1039" i="19"/>
  <c r="BH1038" i="19"/>
  <c r="BH998" i="19"/>
  <c r="BH948" i="19"/>
  <c r="BH924" i="19"/>
  <c r="BH900" i="19"/>
  <c r="BH892" i="19"/>
  <c r="BH883" i="19"/>
  <c r="BH875" i="19"/>
  <c r="BH867" i="19"/>
  <c r="BH843" i="19"/>
  <c r="BH810" i="19"/>
  <c r="BH801" i="19"/>
  <c r="BH777" i="19"/>
  <c r="BH653" i="19"/>
  <c r="BH637" i="19"/>
  <c r="BH620" i="19"/>
  <c r="BH612" i="19"/>
  <c r="BH604" i="19"/>
  <c r="BH571" i="19"/>
  <c r="BH1240" i="19"/>
  <c r="BH1192" i="19"/>
  <c r="BH1127" i="19"/>
  <c r="BH1070" i="19"/>
  <c r="BH1022" i="19"/>
  <c r="BH990" i="19"/>
  <c r="BH980" i="19"/>
  <c r="BH972" i="19"/>
  <c r="BH964" i="19"/>
  <c r="BH932" i="19"/>
  <c r="BH908" i="19"/>
  <c r="BH827" i="19"/>
  <c r="BH1296" i="19"/>
  <c r="BH1280" i="19"/>
  <c r="BH1264" i="19"/>
  <c r="BH1256" i="19"/>
  <c r="BH1248" i="19"/>
  <c r="BH1232" i="19"/>
  <c r="BH1216" i="19"/>
  <c r="BH1208" i="19"/>
  <c r="BH1184" i="19"/>
  <c r="BH1176" i="19"/>
  <c r="BH1168" i="19"/>
  <c r="BH1160" i="19"/>
  <c r="BH1136" i="19"/>
  <c r="BH1135" i="19"/>
  <c r="BH1063" i="19"/>
  <c r="BH1047" i="19"/>
  <c r="BH1015" i="19"/>
  <c r="BE1261" i="19"/>
  <c r="BE1044" i="19"/>
  <c r="BE750" i="19"/>
  <c r="BE742" i="19"/>
  <c r="BE733" i="19"/>
  <c r="BE725" i="19"/>
  <c r="BE717" i="19"/>
  <c r="BE709" i="19"/>
  <c r="BE701" i="19"/>
  <c r="BE693" i="19"/>
  <c r="BE685" i="19"/>
  <c r="BE659" i="19"/>
  <c r="BE651" i="19"/>
  <c r="BE643" i="19"/>
  <c r="BE635" i="19"/>
  <c r="BE537" i="19"/>
  <c r="BE1296" i="19"/>
  <c r="BE1288" i="19"/>
  <c r="BE1280" i="19"/>
  <c r="BE1272" i="19"/>
  <c r="BE1264" i="19"/>
  <c r="BE1256" i="19"/>
  <c r="BE1248" i="19"/>
  <c r="BE1240" i="19"/>
  <c r="BE1232" i="19"/>
  <c r="BE1224" i="19"/>
  <c r="BE1216" i="19"/>
  <c r="BE1208" i="19"/>
  <c r="BE1200" i="19"/>
  <c r="BE1192" i="19"/>
  <c r="BE1184" i="19"/>
  <c r="BE1176" i="19"/>
  <c r="BE1119" i="19"/>
  <c r="BE1095" i="19"/>
  <c r="BE1063" i="19"/>
  <c r="BE1055" i="19"/>
  <c r="BE1047" i="19"/>
  <c r="BE1039" i="19"/>
  <c r="BE1031" i="19"/>
  <c r="BE1015" i="19"/>
  <c r="BE991" i="19"/>
  <c r="BH885" i="19"/>
  <c r="BH539" i="19"/>
  <c r="BH1298" i="19"/>
  <c r="BH1290" i="19"/>
  <c r="BH1282" i="19"/>
  <c r="BH1274" i="19"/>
  <c r="BH1266" i="19"/>
  <c r="BH1258" i="19"/>
  <c r="BH1250" i="19"/>
  <c r="BH1242" i="19"/>
  <c r="BH1234" i="19"/>
  <c r="BH1226" i="19"/>
  <c r="BH1218" i="19"/>
  <c r="BH1210" i="19"/>
  <c r="BH1194" i="19"/>
  <c r="BH1186" i="19"/>
  <c r="BH1178" i="19"/>
  <c r="BH1154" i="19"/>
  <c r="BH1146" i="19"/>
  <c r="BH1138" i="19"/>
  <c r="BH1129" i="19"/>
  <c r="BH1121" i="19"/>
  <c r="BH1113" i="19"/>
  <c r="BH1105" i="19"/>
  <c r="BH1097" i="19"/>
  <c r="BE1427" i="19"/>
  <c r="BE1403" i="19"/>
  <c r="BE1387" i="19"/>
  <c r="BE1331" i="19"/>
  <c r="BE1323" i="19"/>
  <c r="BE1315" i="19"/>
  <c r="BH1082" i="19"/>
  <c r="BH1074" i="19"/>
  <c r="BH1066" i="19"/>
  <c r="BH1058" i="19"/>
  <c r="BH1050" i="19"/>
  <c r="BH1042" i="19"/>
  <c r="BH984" i="19"/>
  <c r="BH976" i="19"/>
  <c r="BH968" i="19"/>
  <c r="BH960" i="19"/>
  <c r="BH944" i="19"/>
  <c r="BH936" i="19"/>
  <c r="BH879" i="19"/>
  <c r="BH871" i="19"/>
  <c r="BH863" i="19"/>
  <c r="BH855" i="19"/>
  <c r="BH847" i="19"/>
  <c r="BH839" i="19"/>
  <c r="BH831" i="19"/>
  <c r="BH823" i="19"/>
  <c r="BH815" i="19"/>
  <c r="BH806" i="19"/>
  <c r="BH797" i="19"/>
  <c r="BH789" i="19"/>
  <c r="BH781" i="19"/>
  <c r="BH773" i="19"/>
  <c r="BH765" i="19"/>
  <c r="BH757" i="19"/>
  <c r="BH748" i="19"/>
  <c r="BH739" i="19"/>
  <c r="BH731" i="19"/>
  <c r="BH1413" i="19"/>
  <c r="BH1381" i="19"/>
  <c r="BH1373" i="19"/>
  <c r="BH1357" i="19"/>
  <c r="BH1317" i="19"/>
  <c r="BH1261" i="19"/>
  <c r="BH1060" i="19"/>
  <c r="BH1052" i="19"/>
  <c r="BH1044" i="19"/>
  <c r="BH1028" i="19"/>
  <c r="BH1020" i="19"/>
  <c r="BH1012" i="19"/>
  <c r="BH1004" i="19"/>
  <c r="BH996" i="19"/>
  <c r="BH643" i="19"/>
  <c r="BE500" i="19"/>
  <c r="BH476" i="19"/>
  <c r="BE476" i="19"/>
  <c r="BH1427" i="19"/>
  <c r="BH1419" i="19"/>
  <c r="BH1411" i="19"/>
  <c r="BH1403" i="19"/>
  <c r="BH1395" i="19"/>
  <c r="BH1387" i="19"/>
  <c r="BH1379" i="19"/>
  <c r="BH1371" i="19"/>
  <c r="BH1363" i="19"/>
  <c r="BH1355" i="19"/>
  <c r="BH1347" i="19"/>
  <c r="BH1339" i="19"/>
  <c r="BH1331" i="19"/>
  <c r="BH1323" i="19"/>
  <c r="BH1315" i="19"/>
  <c r="BH1307" i="19"/>
  <c r="BH1179" i="19"/>
  <c r="BH1171" i="19"/>
  <c r="BH1163" i="19"/>
  <c r="BH1365" i="19"/>
  <c r="BH1284" i="19"/>
  <c r="BH1276" i="19"/>
  <c r="BH1268" i="19"/>
  <c r="BH1260" i="19"/>
  <c r="BH1252" i="19"/>
  <c r="BH1244" i="19"/>
  <c r="BE1244" i="19"/>
  <c r="BH1236" i="19"/>
  <c r="BH1228" i="19"/>
  <c r="BE1228" i="19"/>
  <c r="BH1220" i="19"/>
  <c r="BE1220" i="19"/>
  <c r="BH1212" i="19"/>
  <c r="BE1212" i="19"/>
  <c r="BH1204" i="19"/>
  <c r="BE1204" i="19"/>
  <c r="BH1196" i="19"/>
  <c r="BE1196" i="19"/>
  <c r="BH1068" i="19"/>
  <c r="BH1422" i="19"/>
  <c r="BH1406" i="19"/>
  <c r="BH1398" i="19"/>
  <c r="BH1390" i="19"/>
  <c r="BH1382" i="19"/>
  <c r="BH1374" i="19"/>
  <c r="BH1366" i="19"/>
  <c r="BH1358" i="19"/>
  <c r="BH1350" i="19"/>
  <c r="BH1342" i="19"/>
  <c r="BH1334" i="19"/>
  <c r="BH1326" i="19"/>
  <c r="BH1318" i="19"/>
  <c r="BH1310" i="19"/>
  <c r="BH1302" i="19"/>
  <c r="BH1294" i="19"/>
  <c r="BH1286" i="19"/>
  <c r="BH1278" i="19"/>
  <c r="BH1270" i="19"/>
  <c r="BH1262" i="19"/>
  <c r="BH1254" i="19"/>
  <c r="BH1246" i="19"/>
  <c r="BH1238" i="19"/>
  <c r="BH1230" i="19"/>
  <c r="BH1222" i="19"/>
  <c r="BH1214" i="19"/>
  <c r="BH1206" i="19"/>
  <c r="BH1198" i="19"/>
  <c r="BH1414" i="19"/>
  <c r="BH1431" i="19"/>
  <c r="BH1423" i="19"/>
  <c r="BH1415" i="19"/>
  <c r="BH1407" i="19"/>
  <c r="BH1399" i="19"/>
  <c r="BH1391" i="19"/>
  <c r="BH1383" i="19"/>
  <c r="BH1375" i="19"/>
  <c r="BH1367" i="19"/>
  <c r="BH1359" i="19"/>
  <c r="BH1351" i="19"/>
  <c r="BH1343" i="19"/>
  <c r="BH1335" i="19"/>
  <c r="BH1327" i="19"/>
  <c r="BH1319" i="19"/>
  <c r="BH1311" i="19"/>
  <c r="BH1303" i="19"/>
  <c r="BH1430" i="19"/>
  <c r="BH1425" i="19"/>
  <c r="BE1425" i="19"/>
  <c r="BH1417" i="19"/>
  <c r="BE1417" i="19"/>
  <c r="BH1409" i="19"/>
  <c r="BH1401" i="19"/>
  <c r="BE1401" i="19"/>
  <c r="BH1393" i="19"/>
  <c r="BE1393" i="19"/>
  <c r="BH1385" i="19"/>
  <c r="BH1377" i="19"/>
  <c r="BH1369" i="19"/>
  <c r="BE1369" i="19"/>
  <c r="BH1361" i="19"/>
  <c r="BE1361" i="19"/>
  <c r="BH1353" i="19"/>
  <c r="BE1353" i="19"/>
  <c r="BH1345" i="19"/>
  <c r="BH1337" i="19"/>
  <c r="BH1329" i="19"/>
  <c r="BH1321" i="19"/>
  <c r="BH1313" i="19"/>
  <c r="BE1313" i="19"/>
  <c r="BH1305" i="19"/>
  <c r="BE1201" i="19"/>
  <c r="BE1169" i="19"/>
  <c r="BH952" i="19"/>
  <c r="BH928" i="19"/>
  <c r="BH920" i="19"/>
  <c r="BH912" i="19"/>
  <c r="BH896" i="19"/>
  <c r="BH888" i="19"/>
  <c r="BH1188" i="19"/>
  <c r="BE1188" i="19"/>
  <c r="BH1180" i="19"/>
  <c r="BE1180" i="19"/>
  <c r="BH1172" i="19"/>
  <c r="BE1172" i="19"/>
  <c r="BH1164" i="19"/>
  <c r="BH1156" i="19"/>
  <c r="BH1148" i="19"/>
  <c r="BE1148" i="19"/>
  <c r="BH1140" i="19"/>
  <c r="BH1131" i="19"/>
  <c r="BE1131" i="19"/>
  <c r="BH1123" i="19"/>
  <c r="BH1115" i="19"/>
  <c r="BH1107" i="19"/>
  <c r="BE1107" i="19"/>
  <c r="BH1099" i="19"/>
  <c r="BH1091" i="19"/>
  <c r="BE1091" i="19"/>
  <c r="BH1075" i="19"/>
  <c r="BE1075" i="19"/>
  <c r="BH1051" i="19"/>
  <c r="BE1043" i="19"/>
  <c r="BH1035" i="19"/>
  <c r="BE1035" i="19"/>
  <c r="BE1011" i="19"/>
  <c r="BH985" i="19"/>
  <c r="BE985" i="19"/>
  <c r="BH977" i="19"/>
  <c r="BE977" i="19"/>
  <c r="BH969" i="19"/>
  <c r="BE969" i="19"/>
  <c r="BH961" i="19"/>
  <c r="BE961" i="19"/>
  <c r="BH953" i="19"/>
  <c r="BH945" i="19"/>
  <c r="BH937" i="19"/>
  <c r="BH929" i="19"/>
  <c r="BE929" i="19"/>
  <c r="BH921" i="19"/>
  <c r="BH913" i="19"/>
  <c r="BH905" i="19"/>
  <c r="BH897" i="19"/>
  <c r="BE897" i="19"/>
  <c r="BH889" i="19"/>
  <c r="BH880" i="19"/>
  <c r="BE880" i="19"/>
  <c r="BH872" i="19"/>
  <c r="BH864" i="19"/>
  <c r="BE864" i="19"/>
  <c r="BH856" i="19"/>
  <c r="BE856" i="19"/>
  <c r="BE848" i="19"/>
  <c r="BE840" i="19"/>
  <c r="BE832" i="19"/>
  <c r="BE824" i="19"/>
  <c r="BE807" i="19"/>
  <c r="BE790" i="19"/>
  <c r="BE774" i="19"/>
  <c r="BE766" i="19"/>
  <c r="BE758" i="19"/>
  <c r="BE749" i="19"/>
  <c r="BE740" i="19"/>
  <c r="BE724" i="19"/>
  <c r="BE716" i="19"/>
  <c r="BE700" i="19"/>
  <c r="BE692" i="19"/>
  <c r="BE683" i="19"/>
  <c r="BE633" i="19"/>
  <c r="BE625" i="19"/>
  <c r="BE617" i="19"/>
  <c r="BE609" i="19"/>
  <c r="BE601" i="19"/>
  <c r="BE584" i="19"/>
  <c r="BE576" i="19"/>
  <c r="BE567" i="19"/>
  <c r="BE542" i="19"/>
  <c r="BE534" i="19"/>
  <c r="BE509" i="19"/>
  <c r="BE467" i="19"/>
  <c r="BH1190" i="19"/>
  <c r="BH1182" i="19"/>
  <c r="BH1174" i="19"/>
  <c r="BH1166" i="19"/>
  <c r="BH1158" i="19"/>
  <c r="BH1150" i="19"/>
  <c r="BH1142" i="19"/>
  <c r="BH1133" i="19"/>
  <c r="BH1125" i="19"/>
  <c r="BH1117" i="19"/>
  <c r="BH1109" i="19"/>
  <c r="BH1101" i="19"/>
  <c r="BH1093" i="19"/>
  <c r="BE1093" i="19"/>
  <c r="BH1085" i="19"/>
  <c r="BH1077" i="19"/>
  <c r="BH1029" i="19"/>
  <c r="BE1029" i="19"/>
  <c r="BH1021" i="19"/>
  <c r="BH1013" i="19"/>
  <c r="BE1013" i="19"/>
  <c r="BH988" i="19"/>
  <c r="BH987" i="19"/>
  <c r="BH979" i="19"/>
  <c r="BH971" i="19"/>
  <c r="BH963" i="19"/>
  <c r="BH955" i="19"/>
  <c r="BE826" i="19"/>
  <c r="BE818" i="19"/>
  <c r="BE734" i="19"/>
  <c r="BE718" i="19"/>
  <c r="BH668" i="19"/>
  <c r="BH561" i="19"/>
  <c r="BH552" i="19"/>
  <c r="BH544" i="19"/>
  <c r="BH536" i="19"/>
  <c r="BH527" i="19"/>
  <c r="BE527" i="19"/>
  <c r="BH519" i="19"/>
  <c r="BH511" i="19"/>
  <c r="BH503" i="19"/>
  <c r="BH501" i="19"/>
  <c r="BE501" i="19"/>
  <c r="BB618" i="19"/>
  <c r="BE885" i="19"/>
  <c r="BE884" i="19"/>
  <c r="BE876" i="19"/>
  <c r="BE868" i="19"/>
  <c r="BH836" i="19"/>
  <c r="BH828" i="19"/>
  <c r="BH820" i="19"/>
  <c r="BH754" i="19"/>
  <c r="BH728" i="19"/>
  <c r="BE728" i="19"/>
  <c r="BH720" i="19"/>
  <c r="BH712" i="19"/>
  <c r="BE712" i="19"/>
  <c r="BH704" i="19"/>
  <c r="BE688" i="19"/>
  <c r="BE670" i="19"/>
  <c r="BH629" i="19"/>
  <c r="BH529" i="19"/>
  <c r="BH521" i="19"/>
  <c r="BE521" i="19"/>
  <c r="BH513" i="19"/>
  <c r="BE513" i="19"/>
  <c r="BH505" i="19"/>
  <c r="BH495" i="19"/>
  <c r="BH487" i="19"/>
  <c r="BH479" i="19"/>
  <c r="BE1161" i="19"/>
  <c r="BH1024" i="19"/>
  <c r="BH1008" i="19"/>
  <c r="BH1000" i="19"/>
  <c r="BH982" i="19"/>
  <c r="BH974" i="19"/>
  <c r="BH966" i="19"/>
  <c r="BH958" i="19"/>
  <c r="BH950" i="19"/>
  <c r="BH942" i="19"/>
  <c r="BH934" i="19"/>
  <c r="BH926" i="19"/>
  <c r="BH918" i="19"/>
  <c r="BH910" i="19"/>
  <c r="BH1089" i="19"/>
  <c r="BH1033" i="19"/>
  <c r="BH1025" i="19"/>
  <c r="BE1025" i="19"/>
  <c r="BH1017" i="19"/>
  <c r="BE1017" i="19"/>
  <c r="BH1009" i="19"/>
  <c r="BH1001" i="19"/>
  <c r="BH993" i="19"/>
  <c r="BE993" i="19"/>
  <c r="BH878" i="19"/>
  <c r="BH870" i="19"/>
  <c r="BH862" i="19"/>
  <c r="BH738" i="19"/>
  <c r="BE738" i="19"/>
  <c r="BH722" i="19"/>
  <c r="BE722" i="19"/>
  <c r="BH714" i="19"/>
  <c r="BE714" i="19"/>
  <c r="BH706" i="19"/>
  <c r="BH698" i="19"/>
  <c r="BH690" i="19"/>
  <c r="BH681" i="19"/>
  <c r="BE681" i="19"/>
  <c r="BH672" i="19"/>
  <c r="BE672" i="19"/>
  <c r="BH664" i="19"/>
  <c r="BH656" i="19"/>
  <c r="BH648" i="19"/>
  <c r="BH640" i="19"/>
  <c r="BH631" i="19"/>
  <c r="BH623" i="19"/>
  <c r="BH615" i="19"/>
  <c r="BH607" i="19"/>
  <c r="BH599" i="19"/>
  <c r="BH590" i="19"/>
  <c r="BH582" i="19"/>
  <c r="BH574" i="19"/>
  <c r="BH565" i="19"/>
  <c r="BH557" i="19"/>
  <c r="BH548" i="19"/>
  <c r="BH540" i="19"/>
  <c r="BH531" i="19"/>
  <c r="BH523" i="19"/>
  <c r="BH515" i="19"/>
  <c r="BH507" i="19"/>
  <c r="BH497" i="19"/>
  <c r="BH489" i="19"/>
  <c r="BH481" i="19"/>
  <c r="BH473" i="19"/>
  <c r="BH1428" i="19"/>
  <c r="BH1420" i="19"/>
  <c r="BH1412" i="19"/>
  <c r="BH1404" i="19"/>
  <c r="BH1396" i="19"/>
  <c r="BH1388" i="19"/>
  <c r="BH1380" i="19"/>
  <c r="BH1372" i="19"/>
  <c r="BH1364" i="19"/>
  <c r="BH1356" i="19"/>
  <c r="BH1348" i="19"/>
  <c r="BH1340" i="19"/>
  <c r="BH1332" i="19"/>
  <c r="BH1324" i="19"/>
  <c r="BH1316" i="19"/>
  <c r="BH1308" i="19"/>
  <c r="BH1300" i="19"/>
  <c r="BH1299" i="19"/>
  <c r="BH1291" i="19"/>
  <c r="BH1283" i="19"/>
  <c r="BH1275" i="19"/>
  <c r="BH1267" i="19"/>
  <c r="BH1259" i="19"/>
  <c r="BH1251" i="19"/>
  <c r="BH1243" i="19"/>
  <c r="BH1235" i="19"/>
  <c r="BH1227" i="19"/>
  <c r="BH1219" i="19"/>
  <c r="BH1211" i="19"/>
  <c r="BH1203" i="19"/>
  <c r="BH1195" i="19"/>
  <c r="BH1187" i="19"/>
  <c r="BH1155" i="19"/>
  <c r="BH1147" i="19"/>
  <c r="BH1139" i="19"/>
  <c r="BH1130" i="19"/>
  <c r="BH1122" i="19"/>
  <c r="BH1114" i="19"/>
  <c r="BH1106" i="19"/>
  <c r="BH1098" i="19"/>
  <c r="BH1090" i="19"/>
  <c r="BH1034" i="19"/>
  <c r="BH1026" i="19"/>
  <c r="BH1018" i="19"/>
  <c r="BH1010" i="19"/>
  <c r="BH1002" i="19"/>
  <c r="BH994" i="19"/>
  <c r="BH904" i="19"/>
  <c r="BE831" i="19"/>
  <c r="BE789" i="19"/>
  <c r="BE757" i="19"/>
  <c r="BH723" i="19"/>
  <c r="BH715" i="19"/>
  <c r="BH707" i="19"/>
  <c r="BH1429" i="19"/>
  <c r="BH1421" i="19"/>
  <c r="BH1405" i="19"/>
  <c r="BH1397" i="19"/>
  <c r="BH1389" i="19"/>
  <c r="BH1349" i="19"/>
  <c r="BH1341" i="19"/>
  <c r="BH1333" i="19"/>
  <c r="BH1325" i="19"/>
  <c r="BH1309" i="19"/>
  <c r="BH1301" i="19"/>
  <c r="BH1292" i="19"/>
  <c r="BH1083" i="19"/>
  <c r="BH1067" i="19"/>
  <c r="BE1067" i="19"/>
  <c r="BH1059" i="19"/>
  <c r="BE1059" i="19"/>
  <c r="BE1051" i="19"/>
  <c r="BH1043" i="19"/>
  <c r="BH1027" i="19"/>
  <c r="BE1027" i="19"/>
  <c r="BH1019" i="19"/>
  <c r="BE1019" i="19"/>
  <c r="BH1011" i="19"/>
  <c r="BH1003" i="19"/>
  <c r="BE1003" i="19"/>
  <c r="BH995" i="19"/>
  <c r="BE995" i="19"/>
  <c r="AA1300" i="19"/>
  <c r="AC1300" i="19" s="1"/>
  <c r="BE1430" i="19"/>
  <c r="BE1406" i="19"/>
  <c r="BE1382" i="19"/>
  <c r="BE1374" i="19"/>
  <c r="BE1366" i="19"/>
  <c r="BE1358" i="19"/>
  <c r="BE1302" i="19"/>
  <c r="BH1293" i="19"/>
  <c r="BE1293" i="19"/>
  <c r="BH1285" i="19"/>
  <c r="BE1285" i="19"/>
  <c r="BH1277" i="19"/>
  <c r="BE1277" i="19"/>
  <c r="BH1269" i="19"/>
  <c r="BE1269" i="19"/>
  <c r="BH1253" i="19"/>
  <c r="BE1253" i="19"/>
  <c r="BH1245" i="19"/>
  <c r="BH1237" i="19"/>
  <c r="BE1237" i="19"/>
  <c r="BH1229" i="19"/>
  <c r="BH1221" i="19"/>
  <c r="BH1213" i="19"/>
  <c r="BH1205" i="19"/>
  <c r="BE1205" i="19"/>
  <c r="BH1197" i="19"/>
  <c r="BH1189" i="19"/>
  <c r="BH1181" i="19"/>
  <c r="BH1173" i="19"/>
  <c r="BE1173" i="19"/>
  <c r="BH1165" i="19"/>
  <c r="BH1157" i="19"/>
  <c r="BE1157" i="19"/>
  <c r="BH1149" i="19"/>
  <c r="BH1141" i="19"/>
  <c r="BH1132" i="19"/>
  <c r="BH1124" i="19"/>
  <c r="BE1124" i="19"/>
  <c r="BH1116" i="19"/>
  <c r="BE1116" i="19"/>
  <c r="BH1108" i="19"/>
  <c r="BH1100" i="19"/>
  <c r="BH1092" i="19"/>
  <c r="BE1092" i="19"/>
  <c r="BH1084" i="19"/>
  <c r="BH1076" i="19"/>
  <c r="BH1036" i="19"/>
  <c r="BH986" i="19"/>
  <c r="BH978" i="19"/>
  <c r="BH970" i="19"/>
  <c r="BH962" i="19"/>
  <c r="BH954" i="19"/>
  <c r="BH946" i="19"/>
  <c r="BH938" i="19"/>
  <c r="BH930" i="19"/>
  <c r="BH922" i="19"/>
  <c r="BH914" i="19"/>
  <c r="BH906" i="19"/>
  <c r="BH898" i="19"/>
  <c r="BH890" i="19"/>
  <c r="BH881" i="19"/>
  <c r="BH873" i="19"/>
  <c r="BH865" i="19"/>
  <c r="BH857" i="19"/>
  <c r="BH849" i="19"/>
  <c r="BH841" i="19"/>
  <c r="BH833" i="19"/>
  <c r="BH825" i="19"/>
  <c r="BH817" i="19"/>
  <c r="BH808" i="19"/>
  <c r="BH799" i="19"/>
  <c r="BH791" i="19"/>
  <c r="BH783" i="19"/>
  <c r="BH775" i="19"/>
  <c r="BH767" i="19"/>
  <c r="BH759" i="19"/>
  <c r="BH750" i="19"/>
  <c r="BH742" i="19"/>
  <c r="BH733" i="19"/>
  <c r="BH725" i="19"/>
  <c r="BH717" i="19"/>
  <c r="BH709" i="19"/>
  <c r="BH701" i="19"/>
  <c r="BH1069" i="19"/>
  <c r="BH1061" i="19"/>
  <c r="BE1061" i="19"/>
  <c r="BH1053" i="19"/>
  <c r="BH1045" i="19"/>
  <c r="BE1045" i="19"/>
  <c r="BH1037" i="19"/>
  <c r="BH1005" i="19"/>
  <c r="BH997" i="19"/>
  <c r="BE997" i="19"/>
  <c r="BH947" i="19"/>
  <c r="BH939" i="19"/>
  <c r="BH931" i="19"/>
  <c r="BH923" i="19"/>
  <c r="BH915" i="19"/>
  <c r="BH907" i="19"/>
  <c r="BH899" i="19"/>
  <c r="BH891" i="19"/>
  <c r="BH882" i="19"/>
  <c r="BH874" i="19"/>
  <c r="BH866" i="19"/>
  <c r="BH858" i="19"/>
  <c r="BH850" i="19"/>
  <c r="BH842" i="19"/>
  <c r="BH834" i="19"/>
  <c r="BH826" i="19"/>
  <c r="BH818" i="19"/>
  <c r="BH809" i="19"/>
  <c r="BH800" i="19"/>
  <c r="BH792" i="19"/>
  <c r="BH784" i="19"/>
  <c r="BH776" i="19"/>
  <c r="BH768" i="19"/>
  <c r="BH760" i="19"/>
  <c r="BH751" i="19"/>
  <c r="BH743" i="19"/>
  <c r="BH734" i="19"/>
  <c r="BH726" i="19"/>
  <c r="BH718" i="19"/>
  <c r="BH710" i="19"/>
  <c r="BH702" i="19"/>
  <c r="BE702" i="19"/>
  <c r="BH1432" i="19"/>
  <c r="BH1424" i="19"/>
  <c r="BH1416" i="19"/>
  <c r="BH1408" i="19"/>
  <c r="BH1400" i="19"/>
  <c r="BH1392" i="19"/>
  <c r="BH1384" i="19"/>
  <c r="BH1376" i="19"/>
  <c r="BH1368" i="19"/>
  <c r="BH1360" i="19"/>
  <c r="BH1352" i="19"/>
  <c r="BH1344" i="19"/>
  <c r="BH1336" i="19"/>
  <c r="BH1328" i="19"/>
  <c r="BH1320" i="19"/>
  <c r="BH1312" i="19"/>
  <c r="BH1304" i="19"/>
  <c r="BH1295" i="19"/>
  <c r="BH1287" i="19"/>
  <c r="BH1279" i="19"/>
  <c r="BH1271" i="19"/>
  <c r="BH1263" i="19"/>
  <c r="BH1255" i="19"/>
  <c r="BH1247" i="19"/>
  <c r="BH1239" i="19"/>
  <c r="BH1231" i="19"/>
  <c r="BH1223" i="19"/>
  <c r="BH1215" i="19"/>
  <c r="BH1207" i="19"/>
  <c r="BH1199" i="19"/>
  <c r="BH1191" i="19"/>
  <c r="BH1183" i="19"/>
  <c r="BH1175" i="19"/>
  <c r="BH1167" i="19"/>
  <c r="BH1159" i="19"/>
  <c r="BH1151" i="19"/>
  <c r="BH1143" i="19"/>
  <c r="BH1134" i="19"/>
  <c r="BH1126" i="19"/>
  <c r="BH1118" i="19"/>
  <c r="BH1110" i="19"/>
  <c r="BH1102" i="19"/>
  <c r="BH1094" i="19"/>
  <c r="BH1086" i="19"/>
  <c r="BH1078" i="19"/>
  <c r="BH1030" i="19"/>
  <c r="BH1014" i="19"/>
  <c r="BH989" i="19"/>
  <c r="BH859" i="19"/>
  <c r="BH835" i="19"/>
  <c r="BH819" i="19"/>
  <c r="BH793" i="19"/>
  <c r="BH735" i="19"/>
  <c r="BH727" i="19"/>
  <c r="BH719" i="19"/>
  <c r="BH711" i="19"/>
  <c r="BH703" i="19"/>
  <c r="BH1031" i="19"/>
  <c r="BH1023" i="19"/>
  <c r="BH1007" i="19"/>
  <c r="BH999" i="19"/>
  <c r="BE999" i="19"/>
  <c r="BH991" i="19"/>
  <c r="BH981" i="19"/>
  <c r="BE981" i="19"/>
  <c r="BH973" i="19"/>
  <c r="BE973" i="19"/>
  <c r="BH965" i="19"/>
  <c r="BE965" i="19"/>
  <c r="BH957" i="19"/>
  <c r="BE957" i="19"/>
  <c r="BH949" i="19"/>
  <c r="BH941" i="19"/>
  <c r="BE941" i="19"/>
  <c r="BH933" i="19"/>
  <c r="BH925" i="19"/>
  <c r="BE925" i="19"/>
  <c r="BH917" i="19"/>
  <c r="BE917" i="19"/>
  <c r="BH909" i="19"/>
  <c r="BE901" i="19"/>
  <c r="BH893" i="19"/>
  <c r="BH884" i="19"/>
  <c r="BH876" i="19"/>
  <c r="BH868" i="19"/>
  <c r="BH860" i="19"/>
  <c r="BH852" i="19"/>
  <c r="BE852" i="19"/>
  <c r="BH844" i="19"/>
  <c r="BE836" i="19"/>
  <c r="BE828" i="19"/>
  <c r="BE820" i="19"/>
  <c r="BH811" i="19"/>
  <c r="BE811" i="19"/>
  <c r="BH803" i="19"/>
  <c r="BE803" i="19"/>
  <c r="BH794" i="19"/>
  <c r="BH786" i="19"/>
  <c r="BE786" i="19"/>
  <c r="BH778" i="19"/>
  <c r="BE778" i="19"/>
  <c r="BH770" i="19"/>
  <c r="BH762" i="19"/>
  <c r="BE762" i="19"/>
  <c r="BE754" i="19"/>
  <c r="BH753" i="19"/>
  <c r="BH745" i="19"/>
  <c r="BE745" i="19"/>
  <c r="BH736" i="19"/>
  <c r="BE704" i="19"/>
  <c r="BH1426" i="19"/>
  <c r="BH1418" i="19"/>
  <c r="BE1418" i="19"/>
  <c r="BH1410" i="19"/>
  <c r="BE1410" i="19"/>
  <c r="BH1402" i="19"/>
  <c r="BE1402" i="19"/>
  <c r="BH1394" i="19"/>
  <c r="BH1386" i="19"/>
  <c r="BE1386" i="19"/>
  <c r="BH1378" i="19"/>
  <c r="BE1378" i="19"/>
  <c r="BH1370" i="19"/>
  <c r="BH1362" i="19"/>
  <c r="BH1354" i="19"/>
  <c r="BH1346" i="19"/>
  <c r="BE1346" i="19"/>
  <c r="BH1338" i="19"/>
  <c r="BE1338" i="19"/>
  <c r="BH1330" i="19"/>
  <c r="BE1330" i="19"/>
  <c r="BH1322" i="19"/>
  <c r="BE1322" i="19"/>
  <c r="BH1314" i="19"/>
  <c r="BH1306" i="19"/>
  <c r="BE1306" i="19"/>
  <c r="BH1297" i="19"/>
  <c r="BH1289" i="19"/>
  <c r="BE1289" i="19"/>
  <c r="BH1281" i="19"/>
  <c r="BE1281" i="19"/>
  <c r="BH1273" i="19"/>
  <c r="BE1273" i="19"/>
  <c r="BH1265" i="19"/>
  <c r="BH1257" i="19"/>
  <c r="BE1257" i="19"/>
  <c r="BH1249" i="19"/>
  <c r="BE1249" i="19"/>
  <c r="BH1241" i="19"/>
  <c r="BE1241" i="19"/>
  <c r="BH1233" i="19"/>
  <c r="BH1225" i="19"/>
  <c r="BE1225" i="19"/>
  <c r="BH1217" i="19"/>
  <c r="BE1217" i="19"/>
  <c r="BH1209" i="19"/>
  <c r="BE1209" i="19"/>
  <c r="BH1201" i="19"/>
  <c r="BH1193" i="19"/>
  <c r="BH1185" i="19"/>
  <c r="BE1185" i="19"/>
  <c r="BH1177" i="19"/>
  <c r="BH1169" i="19"/>
  <c r="BH1161" i="19"/>
  <c r="BH1153" i="19"/>
  <c r="BH1145" i="19"/>
  <c r="BH1137" i="19"/>
  <c r="BE1137" i="19"/>
  <c r="BH1128" i="19"/>
  <c r="BH1120" i="19"/>
  <c r="BH1112" i="19"/>
  <c r="BH1104" i="19"/>
  <c r="BH1096" i="19"/>
  <c r="BH1088" i="19"/>
  <c r="BH1080" i="19"/>
  <c r="BH1072" i="19"/>
  <c r="BH1064" i="19"/>
  <c r="BH1056" i="19"/>
  <c r="BH1048" i="19"/>
  <c r="BH1040" i="19"/>
  <c r="BH1032" i="19"/>
  <c r="BH1016" i="19"/>
  <c r="BH992" i="19"/>
  <c r="BH877" i="19"/>
  <c r="BH869" i="19"/>
  <c r="BH861" i="19"/>
  <c r="BH721" i="19"/>
  <c r="BH713" i="19"/>
  <c r="BE713" i="19"/>
  <c r="BE705" i="19"/>
  <c r="BH1202" i="19"/>
  <c r="BE1178" i="19"/>
  <c r="BH1170" i="19"/>
  <c r="BH1162" i="19"/>
  <c r="BH1081" i="19"/>
  <c r="BH1073" i="19"/>
  <c r="BH1065" i="19"/>
  <c r="BH1057" i="19"/>
  <c r="BH1049" i="19"/>
  <c r="BH1041" i="19"/>
  <c r="BH983" i="19"/>
  <c r="BE983" i="19"/>
  <c r="BH975" i="19"/>
  <c r="BE975" i="19"/>
  <c r="BH967" i="19"/>
  <c r="BE967" i="19"/>
  <c r="BH959" i="19"/>
  <c r="BH951" i="19"/>
  <c r="BH943" i="19"/>
  <c r="BH935" i="19"/>
  <c r="BH927" i="19"/>
  <c r="BH919" i="19"/>
  <c r="BH911" i="19"/>
  <c r="BH903" i="19"/>
  <c r="BH895" i="19"/>
  <c r="BH887" i="19"/>
  <c r="BE878" i="19"/>
  <c r="BE870" i="19"/>
  <c r="BH854" i="19"/>
  <c r="BH846" i="19"/>
  <c r="BH838" i="19"/>
  <c r="BE838" i="19"/>
  <c r="BH830" i="19"/>
  <c r="BE830" i="19"/>
  <c r="BH822" i="19"/>
  <c r="BE822" i="19"/>
  <c r="BH814" i="19"/>
  <c r="BH805" i="19"/>
  <c r="BH796" i="19"/>
  <c r="BH788" i="19"/>
  <c r="BH780" i="19"/>
  <c r="BE780" i="19"/>
  <c r="BH772" i="19"/>
  <c r="BH764" i="19"/>
  <c r="BH756" i="19"/>
  <c r="BE756" i="19"/>
  <c r="BH747" i="19"/>
  <c r="BE747" i="19"/>
  <c r="BH730" i="19"/>
  <c r="BE730" i="19"/>
  <c r="BH697" i="19"/>
  <c r="BE697" i="19"/>
  <c r="BH689" i="19"/>
  <c r="BE689" i="19"/>
  <c r="BE671" i="19"/>
  <c r="BE655" i="19"/>
  <c r="BE647" i="19"/>
  <c r="BE581" i="19"/>
  <c r="BH514" i="19"/>
  <c r="BH506" i="19"/>
  <c r="BH496" i="19"/>
  <c r="BH488" i="19"/>
  <c r="BH480" i="19"/>
  <c r="BH472" i="19"/>
  <c r="BH699" i="19"/>
  <c r="BH691" i="19"/>
  <c r="BH682" i="19"/>
  <c r="BH673" i="19"/>
  <c r="BH665" i="19"/>
  <c r="BH657" i="19"/>
  <c r="BH649" i="19"/>
  <c r="BE649" i="19"/>
  <c r="BH641" i="19"/>
  <c r="BE641" i="19"/>
  <c r="BH632" i="19"/>
  <c r="BH624" i="19"/>
  <c r="BH616" i="19"/>
  <c r="BH608" i="19"/>
  <c r="BH600" i="19"/>
  <c r="BH591" i="19"/>
  <c r="BH583" i="19"/>
  <c r="BH575" i="19"/>
  <c r="BE575" i="19"/>
  <c r="BH566" i="19"/>
  <c r="BH558" i="19"/>
  <c r="BH549" i="19"/>
  <c r="BE549" i="19"/>
  <c r="BH541" i="19"/>
  <c r="BE541" i="19"/>
  <c r="BH533" i="19"/>
  <c r="BH532" i="19"/>
  <c r="BH524" i="19"/>
  <c r="BH516" i="19"/>
  <c r="BH508" i="19"/>
  <c r="BH498" i="19"/>
  <c r="BH490" i="19"/>
  <c r="BE490" i="19"/>
  <c r="BH482" i="19"/>
  <c r="BH474" i="19"/>
  <c r="BH693" i="19"/>
  <c r="BH685" i="19"/>
  <c r="BH684" i="19"/>
  <c r="BH675" i="19"/>
  <c r="BH667" i="19"/>
  <c r="BH659" i="19"/>
  <c r="BH651" i="19"/>
  <c r="BH635" i="19"/>
  <c r="BH634" i="19"/>
  <c r="BH626" i="19"/>
  <c r="BH618" i="19"/>
  <c r="BH610" i="19"/>
  <c r="BH602" i="19"/>
  <c r="BH594" i="19"/>
  <c r="BH593" i="19"/>
  <c r="BH585" i="19"/>
  <c r="BH577" i="19"/>
  <c r="BH569" i="19"/>
  <c r="BH568" i="19"/>
  <c r="BH560" i="19"/>
  <c r="BH551" i="19"/>
  <c r="BH543" i="19"/>
  <c r="BE543" i="19"/>
  <c r="BH535" i="19"/>
  <c r="BH526" i="19"/>
  <c r="BH518" i="19"/>
  <c r="BE518" i="19"/>
  <c r="BH510" i="19"/>
  <c r="BH500" i="19"/>
  <c r="BH492" i="19"/>
  <c r="BH484" i="19"/>
  <c r="BH468" i="19"/>
  <c r="BH694" i="19"/>
  <c r="BH686" i="19"/>
  <c r="BH676" i="19"/>
  <c r="BE676" i="19"/>
  <c r="BH660" i="19"/>
  <c r="BH652" i="19"/>
  <c r="BH644" i="19"/>
  <c r="BH636" i="19"/>
  <c r="BH627" i="19"/>
  <c r="BH619" i="19"/>
  <c r="BH611" i="19"/>
  <c r="BH603" i="19"/>
  <c r="BH595" i="19"/>
  <c r="BH586" i="19"/>
  <c r="BH578" i="19"/>
  <c r="BH570" i="19"/>
  <c r="BH502" i="19"/>
  <c r="BH493" i="19"/>
  <c r="BH485" i="19"/>
  <c r="BH477" i="19"/>
  <c r="BE477" i="19"/>
  <c r="BH469" i="19"/>
  <c r="BE528" i="19"/>
  <c r="BH520" i="19"/>
  <c r="BH512" i="19"/>
  <c r="BE512" i="19"/>
  <c r="BH504" i="19"/>
  <c r="BH494" i="19"/>
  <c r="BE494" i="19"/>
  <c r="BH486" i="19"/>
  <c r="BE478" i="19"/>
  <c r="BH307" i="19"/>
  <c r="BH696" i="19"/>
  <c r="BH688" i="19"/>
  <c r="BH679" i="19"/>
  <c r="BE679" i="19"/>
  <c r="BH678" i="19"/>
  <c r="BH670" i="19"/>
  <c r="BH662" i="19"/>
  <c r="BE662" i="19"/>
  <c r="BH654" i="19"/>
  <c r="BH646" i="19"/>
  <c r="BH638" i="19"/>
  <c r="BE629" i="19"/>
  <c r="BH621" i="19"/>
  <c r="BE621" i="19"/>
  <c r="BH613" i="19"/>
  <c r="BE613" i="19"/>
  <c r="BH605" i="19"/>
  <c r="BH597" i="19"/>
  <c r="BH588" i="19"/>
  <c r="BH580" i="19"/>
  <c r="BH572" i="19"/>
  <c r="BH563" i="19"/>
  <c r="BE563" i="19"/>
  <c r="BH555" i="19"/>
  <c r="BE555" i="19"/>
  <c r="BH554" i="19"/>
  <c r="BH546" i="19"/>
  <c r="BH538" i="19"/>
  <c r="BE538" i="19"/>
  <c r="BE529" i="19"/>
  <c r="BH471" i="19"/>
  <c r="BE1379" i="19"/>
  <c r="BE1371" i="19"/>
  <c r="BE1363" i="19"/>
  <c r="BE1355" i="19"/>
  <c r="BE1347" i="19"/>
  <c r="BE1428" i="19"/>
  <c r="BB1420" i="19"/>
  <c r="BE1412" i="19"/>
  <c r="BB1404" i="19"/>
  <c r="BE1396" i="19"/>
  <c r="BE1388" i="19"/>
  <c r="BE1380" i="19"/>
  <c r="BB1372" i="19"/>
  <c r="BB1364" i="19"/>
  <c r="BB1356" i="19"/>
  <c r="BB1348" i="19"/>
  <c r="BE1340" i="19"/>
  <c r="BE1324" i="19"/>
  <c r="BE1429" i="19"/>
  <c r="BE1421" i="19"/>
  <c r="BE1413" i="19"/>
  <c r="BE1405" i="19"/>
  <c r="BE1389" i="19"/>
  <c r="BE1373" i="19"/>
  <c r="BE1365" i="19"/>
  <c r="BE1349" i="19"/>
  <c r="BE1341" i="19"/>
  <c r="BE1309" i="19"/>
  <c r="BE1292" i="19"/>
  <c r="BE1284" i="19"/>
  <c r="BE1276" i="19"/>
  <c r="BE1260" i="19"/>
  <c r="BE1252" i="19"/>
  <c r="BE1431" i="19"/>
  <c r="BE1423" i="19"/>
  <c r="BE1415" i="19"/>
  <c r="BE1407" i="19"/>
  <c r="BE1399" i="19"/>
  <c r="BE1391" i="19"/>
  <c r="BE1383" i="19"/>
  <c r="BE1375" i="19"/>
  <c r="BE1367" i="19"/>
  <c r="BE1359" i="19"/>
  <c r="BE1351" i="19"/>
  <c r="BE1343" i="19"/>
  <c r="BE1335" i="19"/>
  <c r="BE1327" i="19"/>
  <c r="BE1319" i="19"/>
  <c r="BE1311" i="19"/>
  <c r="BB1303" i="19"/>
  <c r="BB1286" i="19"/>
  <c r="BB1278" i="19"/>
  <c r="BE1270" i="19"/>
  <c r="BE1262" i="19"/>
  <c r="BE1254" i="19"/>
  <c r="BE1246" i="19"/>
  <c r="BE1238" i="19"/>
  <c r="BE1230" i="19"/>
  <c r="BE1222" i="19"/>
  <c r="BE1416" i="19"/>
  <c r="BE1400" i="19"/>
  <c r="BE1328" i="19"/>
  <c r="BE1304" i="19"/>
  <c r="BE1295" i="19"/>
  <c r="BE1279" i="19"/>
  <c r="BE1263" i="19"/>
  <c r="BE1247" i="19"/>
  <c r="BE1231" i="19"/>
  <c r="BE1215" i="19"/>
  <c r="BE1175" i="19"/>
  <c r="BE956" i="19"/>
  <c r="BE948" i="19"/>
  <c r="BE940" i="19"/>
  <c r="BE932" i="19"/>
  <c r="BE916" i="19"/>
  <c r="BE908" i="19"/>
  <c r="BE892" i="19"/>
  <c r="BE744" i="19"/>
  <c r="BE735" i="19"/>
  <c r="BE703" i="19"/>
  <c r="BE661" i="19"/>
  <c r="BE645" i="19"/>
  <c r="BE637" i="19"/>
  <c r="BE1339" i="19"/>
  <c r="BE1307" i="19"/>
  <c r="BE1298" i="19"/>
  <c r="BE1258" i="19"/>
  <c r="BE1234" i="19"/>
  <c r="BE1226" i="19"/>
  <c r="BE1210" i="19"/>
  <c r="BE1202" i="19"/>
  <c r="BE1194" i="19"/>
  <c r="BE1154" i="19"/>
  <c r="BE1146" i="19"/>
  <c r="BE1138" i="19"/>
  <c r="BE1073" i="19"/>
  <c r="BE1065" i="19"/>
  <c r="BE1057" i="19"/>
  <c r="BE1041" i="19"/>
  <c r="BE1009" i="19"/>
  <c r="BE1001" i="19"/>
  <c r="BE764" i="19"/>
  <c r="BE706" i="19"/>
  <c r="BE698" i="19"/>
  <c r="BE515" i="19"/>
  <c r="BE507" i="19"/>
  <c r="BE1332" i="19"/>
  <c r="BE1316" i="19"/>
  <c r="BE1308" i="19"/>
  <c r="BE1300" i="19"/>
  <c r="BB1299" i="19"/>
  <c r="BB1291" i="19"/>
  <c r="BE1283" i="19"/>
  <c r="BB1275" i="19"/>
  <c r="BB1267" i="19"/>
  <c r="BB1259" i="19"/>
  <c r="BB1251" i="19"/>
  <c r="BB1243" i="19"/>
  <c r="BB1235" i="19"/>
  <c r="BB1227" i="19"/>
  <c r="BB1219" i="19"/>
  <c r="BB1211" i="19"/>
  <c r="BB1203" i="19"/>
  <c r="BE1195" i="19"/>
  <c r="BB1187" i="19"/>
  <c r="BB1179" i="19"/>
  <c r="BE1171" i="19"/>
  <c r="BE1163" i="19"/>
  <c r="BE1155" i="19"/>
  <c r="BB1147" i="19"/>
  <c r="BE1139" i="19"/>
  <c r="BE1130" i="19"/>
  <c r="BE1122" i="19"/>
  <c r="BE1114" i="19"/>
  <c r="BE1106" i="19"/>
  <c r="BE1098" i="19"/>
  <c r="Z1094" i="19"/>
  <c r="BE1090" i="19"/>
  <c r="BE1082" i="19"/>
  <c r="Z1078" i="19"/>
  <c r="BE1074" i="19"/>
  <c r="BE1066" i="19"/>
  <c r="BB1058" i="19"/>
  <c r="BB1050" i="19"/>
  <c r="Z1046" i="19"/>
  <c r="Z1038" i="19"/>
  <c r="BB1034" i="19"/>
  <c r="Z1030" i="19"/>
  <c r="BB1026" i="19"/>
  <c r="Z1022" i="19"/>
  <c r="BB1018" i="19"/>
  <c r="BB1010" i="19"/>
  <c r="BB1002" i="19"/>
  <c r="BB994" i="19"/>
  <c r="Z988" i="19"/>
  <c r="BB984" i="19"/>
  <c r="BE976" i="19"/>
  <c r="BB968" i="19"/>
  <c r="BE960" i="19"/>
  <c r="BE944" i="19"/>
  <c r="BE928" i="19"/>
  <c r="BE920" i="19"/>
  <c r="BE912" i="19"/>
  <c r="BE904" i="19"/>
  <c r="BE896" i="19"/>
  <c r="BE888" i="19"/>
  <c r="BB879" i="19"/>
  <c r="BE823" i="19"/>
  <c r="BE815" i="19"/>
  <c r="BE748" i="19"/>
  <c r="BE739" i="19"/>
  <c r="BE731" i="19"/>
  <c r="BE723" i="19"/>
  <c r="BE715" i="19"/>
  <c r="BE707" i="19"/>
  <c r="BB682" i="19"/>
  <c r="BE673" i="19"/>
  <c r="BE665" i="19"/>
  <c r="BE657" i="19"/>
  <c r="BE632" i="19"/>
  <c r="BB616" i="19"/>
  <c r="BE608" i="19"/>
  <c r="BE566" i="19"/>
  <c r="BE558" i="19"/>
  <c r="BE532" i="19"/>
  <c r="BE508" i="19"/>
  <c r="BB498" i="19"/>
  <c r="BE1245" i="19"/>
  <c r="BE1221" i="19"/>
  <c r="BE1213" i="19"/>
  <c r="BE1189" i="19"/>
  <c r="BE1181" i="19"/>
  <c r="BE1165" i="19"/>
  <c r="BE954" i="19"/>
  <c r="BE946" i="19"/>
  <c r="BE938" i="19"/>
  <c r="BE930" i="19"/>
  <c r="BE922" i="19"/>
  <c r="BE914" i="19"/>
  <c r="BE906" i="19"/>
  <c r="BE890" i="19"/>
  <c r="BE873" i="19"/>
  <c r="BE833" i="19"/>
  <c r="BE817" i="19"/>
  <c r="BE808" i="19"/>
  <c r="BE791" i="19"/>
  <c r="BB484" i="19"/>
  <c r="BE1214" i="19"/>
  <c r="BE1206" i="19"/>
  <c r="BE1198" i="19"/>
  <c r="BE1190" i="19"/>
  <c r="BE1182" i="19"/>
  <c r="BE1174" i="19"/>
  <c r="BE1166" i="19"/>
  <c r="BE1142" i="19"/>
  <c r="BB1133" i="19"/>
  <c r="BB1125" i="19"/>
  <c r="BE1117" i="19"/>
  <c r="BB1109" i="19"/>
  <c r="BB1101" i="19"/>
  <c r="BB1085" i="19"/>
  <c r="BB1077" i="19"/>
  <c r="BB1069" i="19"/>
  <c r="BE1053" i="19"/>
  <c r="BE1037" i="19"/>
  <c r="BB1021" i="19"/>
  <c r="BE1005" i="19"/>
  <c r="BB988" i="19"/>
  <c r="BE987" i="19"/>
  <c r="BE979" i="19"/>
  <c r="BE971" i="19"/>
  <c r="BB955" i="19"/>
  <c r="BB947" i="19"/>
  <c r="BB939" i="19"/>
  <c r="BB923" i="19"/>
  <c r="BB915" i="19"/>
  <c r="BB899" i="19"/>
  <c r="BB891" i="19"/>
  <c r="BE882" i="19"/>
  <c r="BE866" i="19"/>
  <c r="BE858" i="19"/>
  <c r="BE834" i="19"/>
  <c r="BE809" i="19"/>
  <c r="BB792" i="19"/>
  <c r="BB776" i="19"/>
  <c r="BE751" i="19"/>
  <c r="BE743" i="19"/>
  <c r="BE726" i="19"/>
  <c r="BE710" i="19"/>
  <c r="BB694" i="19"/>
  <c r="BB686" i="19"/>
  <c r="BE668" i="19"/>
  <c r="BB652" i="19"/>
  <c r="BB644" i="19"/>
  <c r="BE636" i="19"/>
  <c r="BE619" i="19"/>
  <c r="BE611" i="19"/>
  <c r="BE603" i="19"/>
  <c r="BE595" i="19"/>
  <c r="BB586" i="19"/>
  <c r="BE552" i="19"/>
  <c r="BE536" i="19"/>
  <c r="BB502" i="19"/>
  <c r="BB493" i="19"/>
  <c r="BB485" i="19"/>
  <c r="BE1126" i="19"/>
  <c r="BE1118" i="19"/>
  <c r="BE1110" i="19"/>
  <c r="BE1102" i="19"/>
  <c r="BE1094" i="19"/>
  <c r="BE1086" i="19"/>
  <c r="BE1078" i="19"/>
  <c r="BE1070" i="19"/>
  <c r="BE989" i="19"/>
  <c r="BE827" i="19"/>
  <c r="BE810" i="19"/>
  <c r="BE802" i="19"/>
  <c r="BE801" i="19"/>
  <c r="BE793" i="19"/>
  <c r="BE785" i="19"/>
  <c r="BE752" i="19"/>
  <c r="BE727" i="19"/>
  <c r="BE711" i="19"/>
  <c r="BE695" i="19"/>
  <c r="BE687" i="19"/>
  <c r="Z673" i="19"/>
  <c r="BE669" i="19"/>
  <c r="BE653" i="19"/>
  <c r="BE604" i="19"/>
  <c r="BE729" i="19"/>
  <c r="BE721" i="19"/>
  <c r="BB680" i="19"/>
  <c r="BE639" i="19"/>
  <c r="BE630" i="19"/>
  <c r="BE622" i="19"/>
  <c r="BB614" i="19"/>
  <c r="BB606" i="19"/>
  <c r="BE598" i="19"/>
  <c r="BB589" i="19"/>
  <c r="BB573" i="19"/>
  <c r="BE564" i="19"/>
  <c r="BE556" i="19"/>
  <c r="BE547" i="19"/>
  <c r="BB530" i="19"/>
  <c r="BB514" i="19"/>
  <c r="BB506" i="19"/>
  <c r="AF1140" i="19"/>
  <c r="AF1131" i="19"/>
  <c r="AF1115" i="19"/>
  <c r="BB1419" i="19"/>
  <c r="BB1411" i="19"/>
  <c r="BB1395" i="19"/>
  <c r="Z1335" i="19"/>
  <c r="Z1303" i="19"/>
  <c r="Z1254" i="19"/>
  <c r="Z1238" i="19"/>
  <c r="Z1222" i="19"/>
  <c r="BB1129" i="19"/>
  <c r="BB1121" i="19"/>
  <c r="BB1113" i="19"/>
  <c r="BB1105" i="19"/>
  <c r="BB1097" i="19"/>
  <c r="BB1089" i="19"/>
  <c r="BB1081" i="19"/>
  <c r="BB1049" i="19"/>
  <c r="BB1033" i="19"/>
  <c r="BB772" i="19"/>
  <c r="BB1381" i="19"/>
  <c r="BB1333" i="19"/>
  <c r="BB1325" i="19"/>
  <c r="BB1317" i="19"/>
  <c r="BB1301" i="19"/>
  <c r="BB1140" i="19"/>
  <c r="BB1115" i="19"/>
  <c r="BB945" i="19"/>
  <c r="BB921" i="19"/>
  <c r="BB905" i="19"/>
  <c r="BB889" i="19"/>
  <c r="BB782" i="19"/>
  <c r="BB732" i="19"/>
  <c r="BB708" i="19"/>
  <c r="BB674" i="19"/>
  <c r="BB658" i="19"/>
  <c r="BB650" i="19"/>
  <c r="BB642" i="19"/>
  <c r="BB550" i="19"/>
  <c r="BB517" i="19"/>
  <c r="BB491" i="19"/>
  <c r="BB483" i="19"/>
  <c r="BB1357" i="19"/>
  <c r="BB1164" i="19"/>
  <c r="BB1123" i="19"/>
  <c r="BB1099" i="19"/>
  <c r="BB1083" i="19"/>
  <c r="BB953" i="19"/>
  <c r="BB937" i="19"/>
  <c r="BB913" i="19"/>
  <c r="BB1422" i="19"/>
  <c r="BB1414" i="19"/>
  <c r="BB1398" i="19"/>
  <c r="BB1390" i="19"/>
  <c r="BB1342" i="19"/>
  <c r="BB1334" i="19"/>
  <c r="BB1318" i="19"/>
  <c r="BB1310" i="19"/>
  <c r="BB1197" i="19"/>
  <c r="AF1154" i="19"/>
  <c r="BB1149" i="19"/>
  <c r="AF1146" i="19"/>
  <c r="BB1141" i="19"/>
  <c r="AF1138" i="19"/>
  <c r="BB1004" i="19"/>
  <c r="BB978" i="19"/>
  <c r="BB610" i="19"/>
  <c r="AF1123" i="19"/>
  <c r="AF1099" i="19"/>
  <c r="AF1083" i="19"/>
  <c r="AF1075" i="19"/>
  <c r="AF1067" i="19"/>
  <c r="AF1059" i="19"/>
  <c r="AF1051" i="19"/>
  <c r="AF1043" i="19"/>
  <c r="AF1035" i="19"/>
  <c r="AF1027" i="19"/>
  <c r="AF1019" i="19"/>
  <c r="AF1011" i="19"/>
  <c r="AF1003" i="19"/>
  <c r="AF995" i="19"/>
  <c r="AF985" i="19"/>
  <c r="AF977" i="19"/>
  <c r="AF969" i="19"/>
  <c r="AF961" i="19"/>
  <c r="AF953" i="19"/>
  <c r="AF945" i="19"/>
  <c r="AF937" i="19"/>
  <c r="AF929" i="19"/>
  <c r="AF921" i="19"/>
  <c r="AF913" i="19"/>
  <c r="AF905" i="19"/>
  <c r="AF897" i="19"/>
  <c r="AF889" i="19"/>
  <c r="AF880" i="19"/>
  <c r="AF872" i="19"/>
  <c r="AF864" i="19"/>
  <c r="AF856" i="19"/>
  <c r="AF848" i="19"/>
  <c r="AF840" i="19"/>
  <c r="AF832" i="19"/>
  <c r="AF824" i="19"/>
  <c r="AF816" i="19"/>
  <c r="AF807" i="19"/>
  <c r="AF798" i="19"/>
  <c r="AF790" i="19"/>
  <c r="AF782" i="19"/>
  <c r="AF774" i="19"/>
  <c r="AF766" i="19"/>
  <c r="AF758" i="19"/>
  <c r="AF749" i="19"/>
  <c r="AF741" i="19"/>
  <c r="AF740" i="19"/>
  <c r="AF732" i="19"/>
  <c r="AF724" i="19"/>
  <c r="AF716" i="19"/>
  <c r="AF708" i="19"/>
  <c r="AF700" i="19"/>
  <c r="AF692" i="19"/>
  <c r="AF683" i="19"/>
  <c r="AF674" i="19"/>
  <c r="AF666" i="19"/>
  <c r="AF658" i="19"/>
  <c r="AF650" i="19"/>
  <c r="AF1156" i="19"/>
  <c r="AF1148" i="19"/>
  <c r="BB1409" i="19"/>
  <c r="BB1385" i="19"/>
  <c r="BB1377" i="19"/>
  <c r="BB1329" i="19"/>
  <c r="BB1321" i="19"/>
  <c r="BB1305" i="19"/>
  <c r="BB1136" i="19"/>
  <c r="BB1135" i="19"/>
  <c r="BB1127" i="19"/>
  <c r="BB1111" i="19"/>
  <c r="BB1103" i="19"/>
  <c r="AF1107" i="19"/>
  <c r="AF1091" i="19"/>
  <c r="BB1426" i="19"/>
  <c r="BB1394" i="19"/>
  <c r="BB1370" i="19"/>
  <c r="BB1362" i="19"/>
  <c r="BB1354" i="19"/>
  <c r="BB1314" i="19"/>
  <c r="BB1297" i="19"/>
  <c r="BB1265" i="19"/>
  <c r="BB1233" i="19"/>
  <c r="BB1193" i="19"/>
  <c r="BB1177" i="19"/>
  <c r="AF1158" i="19"/>
  <c r="BB1153" i="19"/>
  <c r="AF1150" i="19"/>
  <c r="AF1142" i="19"/>
  <c r="AF1133" i="19"/>
  <c r="BB1128" i="19"/>
  <c r="AF1125" i="19"/>
  <c r="BB1120" i="19"/>
  <c r="AF1117" i="19"/>
  <c r="BB1112" i="19"/>
  <c r="AF1109" i="19"/>
  <c r="BB1104" i="19"/>
  <c r="AF1101" i="19"/>
  <c r="BB1096" i="19"/>
  <c r="AF1093" i="19"/>
  <c r="BB1088" i="19"/>
  <c r="BB966" i="19"/>
  <c r="BB1087" i="19"/>
  <c r="BB1079" i="19"/>
  <c r="BB1071" i="19"/>
  <c r="BB949" i="19"/>
  <c r="BB933" i="19"/>
  <c r="BB909" i="19"/>
  <c r="BB893" i="19"/>
  <c r="BB736" i="19"/>
  <c r="BB720" i="19"/>
  <c r="BB696" i="19"/>
  <c r="BB678" i="19"/>
  <c r="AF634" i="19"/>
  <c r="AF626" i="19"/>
  <c r="AF618" i="19"/>
  <c r="AF610" i="19"/>
  <c r="AF602" i="19"/>
  <c r="AF593" i="19"/>
  <c r="AK592" i="19"/>
  <c r="AF585" i="19"/>
  <c r="AK584" i="19"/>
  <c r="AF577" i="19"/>
  <c r="AF568" i="19"/>
  <c r="AF526" i="19"/>
  <c r="AF518" i="19"/>
  <c r="AF510" i="19"/>
  <c r="AF500" i="19"/>
  <c r="AF492" i="19"/>
  <c r="AF484" i="19"/>
  <c r="AF476" i="19"/>
  <c r="AF468" i="19"/>
  <c r="AF1085" i="19"/>
  <c r="AF1077" i="19"/>
  <c r="BB1072" i="19"/>
  <c r="AF1069" i="19"/>
  <c r="AF1061" i="19"/>
  <c r="BB1056" i="19"/>
  <c r="AF1053" i="19"/>
  <c r="BB1040" i="19"/>
  <c r="BB1032" i="19"/>
  <c r="AF1029" i="19"/>
  <c r="BB1024" i="19"/>
  <c r="AF1021" i="19"/>
  <c r="BB1016" i="19"/>
  <c r="BB1008" i="19"/>
  <c r="BB1000" i="19"/>
  <c r="BB992" i="19"/>
  <c r="AF988" i="19"/>
  <c r="BB982" i="19"/>
  <c r="AF955" i="19"/>
  <c r="AF947" i="19"/>
  <c r="AF939" i="19"/>
  <c r="AF931" i="19"/>
  <c r="AF923" i="19"/>
  <c r="AF915" i="19"/>
  <c r="AF907" i="19"/>
  <c r="AF899" i="19"/>
  <c r="AF891" i="19"/>
  <c r="AF882" i="19"/>
  <c r="BB877" i="19"/>
  <c r="AF874" i="19"/>
  <c r="AF866" i="19"/>
  <c r="AF858" i="19"/>
  <c r="AF850" i="19"/>
  <c r="AF842" i="19"/>
  <c r="AF834" i="19"/>
  <c r="AF826" i="19"/>
  <c r="AF818" i="19"/>
  <c r="AF809" i="19"/>
  <c r="Z783" i="19"/>
  <c r="Z767" i="19"/>
  <c r="Z759" i="19"/>
  <c r="Z741" i="19"/>
  <c r="BB959" i="19"/>
  <c r="BB951" i="19"/>
  <c r="BB943" i="19"/>
  <c r="BB927" i="19"/>
  <c r="BB911" i="19"/>
  <c r="BB903" i="19"/>
  <c r="BB895" i="19"/>
  <c r="BB887" i="19"/>
  <c r="BB805" i="19"/>
  <c r="BB690" i="19"/>
  <c r="BB656" i="19"/>
  <c r="BB590" i="19"/>
  <c r="BB565" i="19"/>
  <c r="BB863" i="19"/>
  <c r="BB855" i="19"/>
  <c r="BB847" i="19"/>
  <c r="BB839" i="19"/>
  <c r="Z810" i="19"/>
  <c r="BB797" i="19"/>
  <c r="BB773" i="19"/>
  <c r="BB765" i="19"/>
  <c r="BB475" i="19"/>
  <c r="Z1136" i="19"/>
  <c r="AF1129" i="19"/>
  <c r="Z1128" i="19"/>
  <c r="AF1121" i="19"/>
  <c r="Z1120" i="19"/>
  <c r="AF1113" i="19"/>
  <c r="BB1108" i="19"/>
  <c r="AF1105" i="19"/>
  <c r="BB1100" i="19"/>
  <c r="AF1097" i="19"/>
  <c r="AF1089" i="19"/>
  <c r="BB1084" i="19"/>
  <c r="BB1076" i="19"/>
  <c r="BB1068" i="19"/>
  <c r="BB1060" i="19"/>
  <c r="BB1052" i="19"/>
  <c r="BB1036" i="19"/>
  <c r="BB1028" i="19"/>
  <c r="BB1020" i="19"/>
  <c r="BB1012" i="19"/>
  <c r="BB996" i="19"/>
  <c r="BB986" i="19"/>
  <c r="BB970" i="19"/>
  <c r="BB881" i="19"/>
  <c r="BB865" i="19"/>
  <c r="BB857" i="19"/>
  <c r="BB849" i="19"/>
  <c r="AF796" i="19"/>
  <c r="AF788" i="19"/>
  <c r="BB783" i="19"/>
  <c r="AF780" i="19"/>
  <c r="BB775" i="19"/>
  <c r="AF772" i="19"/>
  <c r="AF764" i="19"/>
  <c r="AF756" i="19"/>
  <c r="AF747" i="19"/>
  <c r="AF738" i="19"/>
  <c r="AF730" i="19"/>
  <c r="AF722" i="19"/>
  <c r="AF714" i="19"/>
  <c r="AF706" i="19"/>
  <c r="AF698" i="19"/>
  <c r="AF690" i="19"/>
  <c r="AF681" i="19"/>
  <c r="AF672" i="19"/>
  <c r="AF664" i="19"/>
  <c r="AF656" i="19"/>
  <c r="AF648" i="19"/>
  <c r="BB634" i="19"/>
  <c r="BB626" i="19"/>
  <c r="BB602" i="19"/>
  <c r="BB594" i="19"/>
  <c r="BB585" i="19"/>
  <c r="BB569" i="19"/>
  <c r="BB560" i="19"/>
  <c r="AC307" i="19"/>
  <c r="AK1420" i="19"/>
  <c r="AQ1420" i="19"/>
  <c r="AK1388" i="19"/>
  <c r="AQ1388" i="19"/>
  <c r="AK1380" i="19"/>
  <c r="AQ1380" i="19"/>
  <c r="AK1283" i="19"/>
  <c r="AQ1283" i="19"/>
  <c r="AK1418" i="19"/>
  <c r="AQ1418" i="19"/>
  <c r="AK1410" i="19"/>
  <c r="AQ1410" i="19"/>
  <c r="AK1402" i="19"/>
  <c r="AQ1402" i="19"/>
  <c r="AK1394" i="19"/>
  <c r="AQ1394" i="19"/>
  <c r="AK1378" i="19"/>
  <c r="AQ1378" i="19"/>
  <c r="AK1330" i="19"/>
  <c r="AQ1330" i="19"/>
  <c r="AK1322" i="19"/>
  <c r="AQ1322" i="19"/>
  <c r="AK1281" i="19"/>
  <c r="AQ1281" i="19"/>
  <c r="AK1257" i="19"/>
  <c r="AQ1257" i="19"/>
  <c r="AK1249" i="19"/>
  <c r="AQ1249" i="19"/>
  <c r="AK1209" i="19"/>
  <c r="AQ1209" i="19"/>
  <c r="AK1201" i="19"/>
  <c r="AQ1201" i="19"/>
  <c r="AK1161" i="19"/>
  <c r="AQ1161" i="19"/>
  <c r="AK1153" i="19"/>
  <c r="AQ1153" i="19"/>
  <c r="AK1145" i="19"/>
  <c r="AQ1145" i="19"/>
  <c r="AK1128" i="19"/>
  <c r="AQ1128" i="19"/>
  <c r="AK1112" i="19"/>
  <c r="AQ1112" i="19"/>
  <c r="AK1096" i="19"/>
  <c r="AQ1096" i="19"/>
  <c r="AK1088" i="19"/>
  <c r="AQ1088" i="19"/>
  <c r="AK1080" i="19"/>
  <c r="AQ1080" i="19"/>
  <c r="AK1072" i="19"/>
  <c r="AQ1072" i="19"/>
  <c r="AK1064" i="19"/>
  <c r="AQ1064" i="19"/>
  <c r="AK1056" i="19"/>
  <c r="AQ1056" i="19"/>
  <c r="AK1048" i="19"/>
  <c r="AQ1048" i="19"/>
  <c r="AK1040" i="19"/>
  <c r="AQ1040" i="19"/>
  <c r="AK1032" i="19"/>
  <c r="AQ1032" i="19"/>
  <c r="AK1024" i="19"/>
  <c r="AQ1024" i="19"/>
  <c r="AK1016" i="19"/>
  <c r="AQ1016" i="19"/>
  <c r="AK1008" i="19"/>
  <c r="AQ1008" i="19"/>
  <c r="AK1000" i="19"/>
  <c r="AQ1000" i="19"/>
  <c r="AK992" i="19"/>
  <c r="AQ992" i="19"/>
  <c r="AK982" i="19"/>
  <c r="AQ982" i="19"/>
  <c r="AK974" i="19"/>
  <c r="AQ974" i="19"/>
  <c r="AK966" i="19"/>
  <c r="AQ966" i="19"/>
  <c r="AK958" i="19"/>
  <c r="AQ958" i="19"/>
  <c r="AK950" i="19"/>
  <c r="AQ950" i="19"/>
  <c r="AK942" i="19"/>
  <c r="AQ942" i="19"/>
  <c r="AK934" i="19"/>
  <c r="AQ934" i="19"/>
  <c r="AK926" i="19"/>
  <c r="AQ926" i="19"/>
  <c r="AK918" i="19"/>
  <c r="AQ918" i="19"/>
  <c r="AK910" i="19"/>
  <c r="AQ910" i="19"/>
  <c r="AK902" i="19"/>
  <c r="AQ902" i="19"/>
  <c r="AK894" i="19"/>
  <c r="AQ894" i="19"/>
  <c r="AK886" i="19"/>
  <c r="AQ886" i="19"/>
  <c r="AK877" i="19"/>
  <c r="AQ877" i="19"/>
  <c r="AK869" i="19"/>
  <c r="AQ869" i="19"/>
  <c r="AK861" i="19"/>
  <c r="AQ861" i="19"/>
  <c r="AK853" i="19"/>
  <c r="AQ853" i="19"/>
  <c r="AK845" i="19"/>
  <c r="AQ845" i="19"/>
  <c r="AK837" i="19"/>
  <c r="AQ837" i="19"/>
  <c r="AK829" i="19"/>
  <c r="AQ829" i="19"/>
  <c r="AK821" i="19"/>
  <c r="AQ821" i="19"/>
  <c r="AK813" i="19"/>
  <c r="AQ813" i="19"/>
  <c r="AK812" i="19"/>
  <c r="AQ812" i="19"/>
  <c r="AK804" i="19"/>
  <c r="AQ804" i="19"/>
  <c r="AK795" i="19"/>
  <c r="AQ795" i="19"/>
  <c r="AK787" i="19"/>
  <c r="AQ787" i="19"/>
  <c r="AK779" i="19"/>
  <c r="AQ779" i="19"/>
  <c r="AK771" i="19"/>
  <c r="AQ771" i="19"/>
  <c r="AK763" i="19"/>
  <c r="AQ763" i="19"/>
  <c r="AK755" i="19"/>
  <c r="AQ755" i="19"/>
  <c r="AK746" i="19"/>
  <c r="AQ746" i="19"/>
  <c r="AK737" i="19"/>
  <c r="AQ737" i="19"/>
  <c r="AK729" i="19"/>
  <c r="AQ729" i="19"/>
  <c r="AK721" i="19"/>
  <c r="AQ721" i="19"/>
  <c r="AK713" i="19"/>
  <c r="AQ713" i="19"/>
  <c r="AK705" i="19"/>
  <c r="AQ705" i="19"/>
  <c r="AK697" i="19"/>
  <c r="AQ697" i="19"/>
  <c r="AK639" i="19"/>
  <c r="AQ639" i="19"/>
  <c r="AK630" i="19"/>
  <c r="AQ630" i="19"/>
  <c r="AK622" i="19"/>
  <c r="AQ622" i="19"/>
  <c r="AK614" i="19"/>
  <c r="AQ614" i="19"/>
  <c r="AK606" i="19"/>
  <c r="AQ606" i="19"/>
  <c r="AK598" i="19"/>
  <c r="AQ598" i="19"/>
  <c r="AK589" i="19"/>
  <c r="AQ589" i="19"/>
  <c r="AK581" i="19"/>
  <c r="AQ581" i="19"/>
  <c r="AK573" i="19"/>
  <c r="AQ573" i="19"/>
  <c r="AK564" i="19"/>
  <c r="AQ564" i="19"/>
  <c r="AK556" i="19"/>
  <c r="AQ556" i="19"/>
  <c r="AK547" i="19"/>
  <c r="AQ547" i="19"/>
  <c r="AK539" i="19"/>
  <c r="AQ539" i="19"/>
  <c r="AK530" i="19"/>
  <c r="AQ530" i="19"/>
  <c r="AK522" i="19"/>
  <c r="AQ522" i="19"/>
  <c r="AK514" i="19"/>
  <c r="AQ514" i="19"/>
  <c r="AK1412" i="19"/>
  <c r="AQ1412" i="19"/>
  <c r="AK1396" i="19"/>
  <c r="AQ1396" i="19"/>
  <c r="AK1243" i="19"/>
  <c r="AQ1243" i="19"/>
  <c r="AK1426" i="19"/>
  <c r="AQ1426" i="19"/>
  <c r="AK1386" i="19"/>
  <c r="AQ1386" i="19"/>
  <c r="AK1370" i="19"/>
  <c r="AQ1370" i="19"/>
  <c r="AK1362" i="19"/>
  <c r="AQ1362" i="19"/>
  <c r="AK1354" i="19"/>
  <c r="AQ1354" i="19"/>
  <c r="AK1346" i="19"/>
  <c r="AQ1346" i="19"/>
  <c r="AK1338" i="19"/>
  <c r="AQ1338" i="19"/>
  <c r="AK1314" i="19"/>
  <c r="AQ1314" i="19"/>
  <c r="AK1306" i="19"/>
  <c r="AQ1306" i="19"/>
  <c r="AK1297" i="19"/>
  <c r="AQ1297" i="19"/>
  <c r="AK1289" i="19"/>
  <c r="AQ1289" i="19"/>
  <c r="AK1273" i="19"/>
  <c r="AQ1273" i="19"/>
  <c r="AK1265" i="19"/>
  <c r="AQ1265" i="19"/>
  <c r="AK1241" i="19"/>
  <c r="AQ1241" i="19"/>
  <c r="AK1233" i="19"/>
  <c r="AQ1233" i="19"/>
  <c r="AK1225" i="19"/>
  <c r="AQ1225" i="19"/>
  <c r="AK1217" i="19"/>
  <c r="AQ1217" i="19"/>
  <c r="AK1193" i="19"/>
  <c r="AQ1193" i="19"/>
  <c r="AK1185" i="19"/>
  <c r="AQ1185" i="19"/>
  <c r="AK1177" i="19"/>
  <c r="AQ1177" i="19"/>
  <c r="AK1169" i="19"/>
  <c r="AQ1169" i="19"/>
  <c r="AK1137" i="19"/>
  <c r="AQ1137" i="19"/>
  <c r="AK1120" i="19"/>
  <c r="AQ1120" i="19"/>
  <c r="AK1104" i="19"/>
  <c r="AQ1104" i="19"/>
  <c r="AK1427" i="19"/>
  <c r="AQ1427" i="19"/>
  <c r="AK1419" i="19"/>
  <c r="AQ1419" i="19"/>
  <c r="AK1411" i="19"/>
  <c r="AQ1411" i="19"/>
  <c r="AK1403" i="19"/>
  <c r="AQ1403" i="19"/>
  <c r="AK1395" i="19"/>
  <c r="AQ1395" i="19"/>
  <c r="AK1387" i="19"/>
  <c r="AQ1387" i="19"/>
  <c r="AK1379" i="19"/>
  <c r="AQ1379" i="19"/>
  <c r="AK1371" i="19"/>
  <c r="AQ1371" i="19"/>
  <c r="AK1363" i="19"/>
  <c r="AQ1363" i="19"/>
  <c r="AK1355" i="19"/>
  <c r="AQ1355" i="19"/>
  <c r="AK1347" i="19"/>
  <c r="AQ1347" i="19"/>
  <c r="AK1339" i="19"/>
  <c r="AQ1339" i="19"/>
  <c r="AK1331" i="19"/>
  <c r="AQ1331" i="19"/>
  <c r="AK1323" i="19"/>
  <c r="AQ1323" i="19"/>
  <c r="AK1315" i="19"/>
  <c r="AQ1315" i="19"/>
  <c r="AK1307" i="19"/>
  <c r="AQ1307" i="19"/>
  <c r="AK1298" i="19"/>
  <c r="AQ1298" i="19"/>
  <c r="AK1290" i="19"/>
  <c r="AQ1290" i="19"/>
  <c r="AK1282" i="19"/>
  <c r="AQ1282" i="19"/>
  <c r="AK1274" i="19"/>
  <c r="AQ1274" i="19"/>
  <c r="AK1266" i="19"/>
  <c r="AQ1266" i="19"/>
  <c r="AK1258" i="19"/>
  <c r="AQ1258" i="19"/>
  <c r="AK1250" i="19"/>
  <c r="AQ1250" i="19"/>
  <c r="AK1242" i="19"/>
  <c r="AQ1242" i="19"/>
  <c r="AK1234" i="19"/>
  <c r="AQ1234" i="19"/>
  <c r="AK1226" i="19"/>
  <c r="AQ1226" i="19"/>
  <c r="AK1218" i="19"/>
  <c r="AQ1218" i="19"/>
  <c r="AK1210" i="19"/>
  <c r="AQ1210" i="19"/>
  <c r="AK1202" i="19"/>
  <c r="AQ1202" i="19"/>
  <c r="AK1194" i="19"/>
  <c r="AQ1194" i="19"/>
  <c r="AK1186" i="19"/>
  <c r="AQ1186" i="19"/>
  <c r="AK1178" i="19"/>
  <c r="AQ1178" i="19"/>
  <c r="AK1170" i="19"/>
  <c r="AQ1170" i="19"/>
  <c r="AK1162" i="19"/>
  <c r="AQ1162" i="19"/>
  <c r="AK1154" i="19"/>
  <c r="AQ1154" i="19"/>
  <c r="AK1146" i="19"/>
  <c r="AQ1146" i="19"/>
  <c r="AK1138" i="19"/>
  <c r="AQ1138" i="19"/>
  <c r="AK1129" i="19"/>
  <c r="AQ1129" i="19"/>
  <c r="AK1121" i="19"/>
  <c r="AQ1121" i="19"/>
  <c r="AK1113" i="19"/>
  <c r="AQ1113" i="19"/>
  <c r="AK1105" i="19"/>
  <c r="AQ1105" i="19"/>
  <c r="AK1097" i="19"/>
  <c r="AQ1097" i="19"/>
  <c r="AK1089" i="19"/>
  <c r="AQ1089" i="19"/>
  <c r="AK1081" i="19"/>
  <c r="AQ1081" i="19"/>
  <c r="AK1073" i="19"/>
  <c r="AQ1073" i="19"/>
  <c r="AK1065" i="19"/>
  <c r="AQ1065" i="19"/>
  <c r="AK1057" i="19"/>
  <c r="AQ1057" i="19"/>
  <c r="AK1049" i="19"/>
  <c r="AQ1049" i="19"/>
  <c r="AK1041" i="19"/>
  <c r="AQ1041" i="19"/>
  <c r="AK1033" i="19"/>
  <c r="AQ1033" i="19"/>
  <c r="AK1025" i="19"/>
  <c r="AQ1025" i="19"/>
  <c r="AK1017" i="19"/>
  <c r="AQ1017" i="19"/>
  <c r="AK1009" i="19"/>
  <c r="AQ1009" i="19"/>
  <c r="AK1001" i="19"/>
  <c r="AQ1001" i="19"/>
  <c r="AK993" i="19"/>
  <c r="AQ993" i="19"/>
  <c r="AK983" i="19"/>
  <c r="AQ983" i="19"/>
  <c r="AK975" i="19"/>
  <c r="AQ975" i="19"/>
  <c r="AK967" i="19"/>
  <c r="AQ967" i="19"/>
  <c r="AK959" i="19"/>
  <c r="AQ959" i="19"/>
  <c r="AK951" i="19"/>
  <c r="AQ951" i="19"/>
  <c r="AK943" i="19"/>
  <c r="AQ943" i="19"/>
  <c r="AK935" i="19"/>
  <c r="AQ935" i="19"/>
  <c r="AK927" i="19"/>
  <c r="AQ927" i="19"/>
  <c r="AK919" i="19"/>
  <c r="AQ919" i="19"/>
  <c r="AK911" i="19"/>
  <c r="AQ911" i="19"/>
  <c r="AK903" i="19"/>
  <c r="AQ903" i="19"/>
  <c r="AK895" i="19"/>
  <c r="AQ895" i="19"/>
  <c r="AK887" i="19"/>
  <c r="AQ887" i="19"/>
  <c r="AK878" i="19"/>
  <c r="AQ878" i="19"/>
  <c r="AK870" i="19"/>
  <c r="AQ870" i="19"/>
  <c r="AK862" i="19"/>
  <c r="AQ862" i="19"/>
  <c r="AK854" i="19"/>
  <c r="AQ854" i="19"/>
  <c r="AK1364" i="19"/>
  <c r="AQ1364" i="19"/>
  <c r="AK1332" i="19"/>
  <c r="AQ1332" i="19"/>
  <c r="AK1308" i="19"/>
  <c r="AQ1308" i="19"/>
  <c r="AK1219" i="19"/>
  <c r="AQ1219" i="19"/>
  <c r="AK1195" i="19"/>
  <c r="AQ1195" i="19"/>
  <c r="AK1179" i="19"/>
  <c r="AQ1179" i="19"/>
  <c r="AK1171" i="19"/>
  <c r="AQ1171" i="19"/>
  <c r="AK1155" i="19"/>
  <c r="AQ1155" i="19"/>
  <c r="AK1147" i="19"/>
  <c r="AQ1147" i="19"/>
  <c r="AK1058" i="19"/>
  <c r="AQ1058" i="19"/>
  <c r="AK968" i="19"/>
  <c r="AQ968" i="19"/>
  <c r="AK960" i="19"/>
  <c r="AQ960" i="19"/>
  <c r="AK936" i="19"/>
  <c r="AQ936" i="19"/>
  <c r="AK928" i="19"/>
  <c r="AQ928" i="19"/>
  <c r="AK855" i="19"/>
  <c r="AQ855" i="19"/>
  <c r="AK797" i="19"/>
  <c r="AQ797" i="19"/>
  <c r="AK789" i="19"/>
  <c r="AQ789" i="19"/>
  <c r="AK739" i="19"/>
  <c r="AQ739" i="19"/>
  <c r="AK731" i="19"/>
  <c r="AQ731" i="19"/>
  <c r="AK723" i="19"/>
  <c r="AQ723" i="19"/>
  <c r="AK707" i="19"/>
  <c r="AQ707" i="19"/>
  <c r="AK673" i="19"/>
  <c r="AQ673" i="19"/>
  <c r="AK1348" i="19"/>
  <c r="AQ1348" i="19"/>
  <c r="AK1316" i="19"/>
  <c r="AQ1316" i="19"/>
  <c r="AK1299" i="19"/>
  <c r="AQ1299" i="19"/>
  <c r="AK1211" i="19"/>
  <c r="AQ1211" i="19"/>
  <c r="AK1203" i="19"/>
  <c r="AQ1203" i="19"/>
  <c r="AK1163" i="19"/>
  <c r="AQ1163" i="19"/>
  <c r="AK1130" i="19"/>
  <c r="AQ1130" i="19"/>
  <c r="AK984" i="19"/>
  <c r="AQ984" i="19"/>
  <c r="AK952" i="19"/>
  <c r="AQ952" i="19"/>
  <c r="AK896" i="19"/>
  <c r="AQ896" i="19"/>
  <c r="AK839" i="19"/>
  <c r="AQ839" i="19"/>
  <c r="AK831" i="19"/>
  <c r="AQ831" i="19"/>
  <c r="AK806" i="19"/>
  <c r="AQ806" i="19"/>
  <c r="AK765" i="19"/>
  <c r="AQ765" i="19"/>
  <c r="AK757" i="19"/>
  <c r="AQ757" i="19"/>
  <c r="AK748" i="19"/>
  <c r="AQ748" i="19"/>
  <c r="AK715" i="19"/>
  <c r="AQ715" i="19"/>
  <c r="AK699" i="19"/>
  <c r="AQ699" i="19"/>
  <c r="AK691" i="19"/>
  <c r="AQ691" i="19"/>
  <c r="AK682" i="19"/>
  <c r="AQ682" i="19"/>
  <c r="AK665" i="19"/>
  <c r="AQ665" i="19"/>
  <c r="AK657" i="19"/>
  <c r="AQ657" i="19"/>
  <c r="AK649" i="19"/>
  <c r="AQ649" i="19"/>
  <c r="AK1429" i="19"/>
  <c r="AQ1429" i="19"/>
  <c r="AK1421" i="19"/>
  <c r="AQ1421" i="19"/>
  <c r="AK1413" i="19"/>
  <c r="AQ1413" i="19"/>
  <c r="AK1405" i="19"/>
  <c r="AQ1405" i="19"/>
  <c r="AK1397" i="19"/>
  <c r="AQ1397" i="19"/>
  <c r="AK1389" i="19"/>
  <c r="AQ1389" i="19"/>
  <c r="AK1381" i="19"/>
  <c r="AQ1381" i="19"/>
  <c r="AK1373" i="19"/>
  <c r="AQ1373" i="19"/>
  <c r="AK1365" i="19"/>
  <c r="AQ1365" i="19"/>
  <c r="AK1357" i="19"/>
  <c r="AQ1357" i="19"/>
  <c r="AK1349" i="19"/>
  <c r="AQ1349" i="19"/>
  <c r="AK1341" i="19"/>
  <c r="AQ1341" i="19"/>
  <c r="AK1333" i="19"/>
  <c r="AQ1333" i="19"/>
  <c r="AK1325" i="19"/>
  <c r="AQ1325" i="19"/>
  <c r="AK1317" i="19"/>
  <c r="AQ1317" i="19"/>
  <c r="AK1309" i="19"/>
  <c r="AQ1309" i="19"/>
  <c r="AK1301" i="19"/>
  <c r="AQ1301" i="19"/>
  <c r="AK1292" i="19"/>
  <c r="AQ1292" i="19"/>
  <c r="AK1284" i="19"/>
  <c r="AQ1284" i="19"/>
  <c r="AK1276" i="19"/>
  <c r="AQ1276" i="19"/>
  <c r="AK1268" i="19"/>
  <c r="AQ1268" i="19"/>
  <c r="AK1260" i="19"/>
  <c r="AQ1260" i="19"/>
  <c r="AK1252" i="19"/>
  <c r="AQ1252" i="19"/>
  <c r="AK1244" i="19"/>
  <c r="AQ1244" i="19"/>
  <c r="AK1236" i="19"/>
  <c r="AQ1236" i="19"/>
  <c r="AK1228" i="19"/>
  <c r="AQ1228" i="19"/>
  <c r="AK1220" i="19"/>
  <c r="AQ1220" i="19"/>
  <c r="AK1212" i="19"/>
  <c r="AQ1212" i="19"/>
  <c r="AK1204" i="19"/>
  <c r="AQ1204" i="19"/>
  <c r="AK1196" i="19"/>
  <c r="AQ1196" i="19"/>
  <c r="AK1188" i="19"/>
  <c r="AQ1188" i="19"/>
  <c r="AK1180" i="19"/>
  <c r="AQ1180" i="19"/>
  <c r="AK1172" i="19"/>
  <c r="AQ1172" i="19"/>
  <c r="AK1164" i="19"/>
  <c r="AQ1164" i="19"/>
  <c r="AK1156" i="19"/>
  <c r="AQ1156" i="19"/>
  <c r="AK1148" i="19"/>
  <c r="AQ1148" i="19"/>
  <c r="AK1140" i="19"/>
  <c r="AQ1140" i="19"/>
  <c r="AK1131" i="19"/>
  <c r="AQ1131" i="19"/>
  <c r="AK1123" i="19"/>
  <c r="AQ1123" i="19"/>
  <c r="AK1115" i="19"/>
  <c r="AQ1115" i="19"/>
  <c r="AK1107" i="19"/>
  <c r="AQ1107" i="19"/>
  <c r="AK1099" i="19"/>
  <c r="AQ1099" i="19"/>
  <c r="AK1091" i="19"/>
  <c r="AQ1091" i="19"/>
  <c r="AK1083" i="19"/>
  <c r="AQ1083" i="19"/>
  <c r="AK1075" i="19"/>
  <c r="AQ1075" i="19"/>
  <c r="AK1067" i="19"/>
  <c r="AQ1067" i="19"/>
  <c r="AK1059" i="19"/>
  <c r="AQ1059" i="19"/>
  <c r="AK1051" i="19"/>
  <c r="AQ1051" i="19"/>
  <c r="AK1043" i="19"/>
  <c r="AQ1043" i="19"/>
  <c r="AK1035" i="19"/>
  <c r="AQ1035" i="19"/>
  <c r="AK1027" i="19"/>
  <c r="AQ1027" i="19"/>
  <c r="AK1019" i="19"/>
  <c r="AQ1019" i="19"/>
  <c r="AK1011" i="19"/>
  <c r="AQ1011" i="19"/>
  <c r="AK1003" i="19"/>
  <c r="AQ1003" i="19"/>
  <c r="AK995" i="19"/>
  <c r="AQ995" i="19"/>
  <c r="AK985" i="19"/>
  <c r="AQ985" i="19"/>
  <c r="AK977" i="19"/>
  <c r="AQ977" i="19"/>
  <c r="AK969" i="19"/>
  <c r="AQ969" i="19"/>
  <c r="AK961" i="19"/>
  <c r="AQ961" i="19"/>
  <c r="AK953" i="19"/>
  <c r="AQ953" i="19"/>
  <c r="AK945" i="19"/>
  <c r="AQ945" i="19"/>
  <c r="AK937" i="19"/>
  <c r="AQ937" i="19"/>
  <c r="AK929" i="19"/>
  <c r="AQ929" i="19"/>
  <c r="AK921" i="19"/>
  <c r="AQ921" i="19"/>
  <c r="AK913" i="19"/>
  <c r="AQ913" i="19"/>
  <c r="AK905" i="19"/>
  <c r="AQ905" i="19"/>
  <c r="AK897" i="19"/>
  <c r="AQ897" i="19"/>
  <c r="AK889" i="19"/>
  <c r="AQ889" i="19"/>
  <c r="AK880" i="19"/>
  <c r="AQ880" i="19"/>
  <c r="AK872" i="19"/>
  <c r="AQ872" i="19"/>
  <c r="AK864" i="19"/>
  <c r="AQ864" i="19"/>
  <c r="AK856" i="19"/>
  <c r="AQ856" i="19"/>
  <c r="AK848" i="19"/>
  <c r="AQ848" i="19"/>
  <c r="AK840" i="19"/>
  <c r="AQ840" i="19"/>
  <c r="AK832" i="19"/>
  <c r="AQ832" i="19"/>
  <c r="AK824" i="19"/>
  <c r="AQ824" i="19"/>
  <c r="AK816" i="19"/>
  <c r="AQ816" i="19"/>
  <c r="AK807" i="19"/>
  <c r="AQ807" i="19"/>
  <c r="AK798" i="19"/>
  <c r="AQ798" i="19"/>
  <c r="AK790" i="19"/>
  <c r="AQ790" i="19"/>
  <c r="AK1404" i="19"/>
  <c r="AQ1404" i="19"/>
  <c r="AK1106" i="19"/>
  <c r="AQ1106" i="19"/>
  <c r="AK1066" i="19"/>
  <c r="AQ1066" i="19"/>
  <c r="AK1050" i="19"/>
  <c r="AQ1050" i="19"/>
  <c r="AK847" i="19"/>
  <c r="AQ847" i="19"/>
  <c r="AK773" i="19"/>
  <c r="AQ773" i="19"/>
  <c r="AK1430" i="19"/>
  <c r="AQ1430" i="19"/>
  <c r="AK1422" i="19"/>
  <c r="AQ1422" i="19"/>
  <c r="AC1422" i="19"/>
  <c r="AK1414" i="19"/>
  <c r="AQ1414" i="19"/>
  <c r="AK1406" i="19"/>
  <c r="AQ1406" i="19"/>
  <c r="AK1398" i="19"/>
  <c r="AQ1398" i="19"/>
  <c r="AK1390" i="19"/>
  <c r="AQ1390" i="19"/>
  <c r="AK1382" i="19"/>
  <c r="AQ1382" i="19"/>
  <c r="AK1374" i="19"/>
  <c r="AQ1374" i="19"/>
  <c r="AK1366" i="19"/>
  <c r="AQ1366" i="19"/>
  <c r="AK1358" i="19"/>
  <c r="AQ1358" i="19"/>
  <c r="AK1350" i="19"/>
  <c r="AQ1350" i="19"/>
  <c r="AK1342" i="19"/>
  <c r="AQ1342" i="19"/>
  <c r="AK1334" i="19"/>
  <c r="AQ1334" i="19"/>
  <c r="AK1326" i="19"/>
  <c r="AQ1326" i="19"/>
  <c r="AK1318" i="19"/>
  <c r="AQ1318" i="19"/>
  <c r="AK1310" i="19"/>
  <c r="AQ1310" i="19"/>
  <c r="AK1302" i="19"/>
  <c r="AQ1302" i="19"/>
  <c r="AK1293" i="19"/>
  <c r="AQ1293" i="19"/>
  <c r="AK1285" i="19"/>
  <c r="AQ1285" i="19"/>
  <c r="AK1277" i="19"/>
  <c r="AQ1277" i="19"/>
  <c r="AK1269" i="19"/>
  <c r="AQ1269" i="19"/>
  <c r="AK1261" i="19"/>
  <c r="AQ1261" i="19"/>
  <c r="AK1253" i="19"/>
  <c r="AQ1253" i="19"/>
  <c r="AK1245" i="19"/>
  <c r="AQ1245" i="19"/>
  <c r="AK1237" i="19"/>
  <c r="AQ1237" i="19"/>
  <c r="AK1229" i="19"/>
  <c r="AQ1229" i="19"/>
  <c r="AK1221" i="19"/>
  <c r="AQ1221" i="19"/>
  <c r="AK1213" i="19"/>
  <c r="AQ1213" i="19"/>
  <c r="AK1205" i="19"/>
  <c r="AQ1205" i="19"/>
  <c r="AK1197" i="19"/>
  <c r="AQ1197" i="19"/>
  <c r="AK1189" i="19"/>
  <c r="AQ1189" i="19"/>
  <c r="AK1181" i="19"/>
  <c r="AQ1181" i="19"/>
  <c r="AK1173" i="19"/>
  <c r="AQ1173" i="19"/>
  <c r="AK1165" i="19"/>
  <c r="AQ1165" i="19"/>
  <c r="AK1157" i="19"/>
  <c r="AQ1157" i="19"/>
  <c r="AK1149" i="19"/>
  <c r="AQ1149" i="19"/>
  <c r="AK1141" i="19"/>
  <c r="AQ1141" i="19"/>
  <c r="AK1132" i="19"/>
  <c r="AQ1132" i="19"/>
  <c r="AK1124" i="19"/>
  <c r="AQ1124" i="19"/>
  <c r="AK1116" i="19"/>
  <c r="AQ1116" i="19"/>
  <c r="AK1108" i="19"/>
  <c r="AQ1108" i="19"/>
  <c r="AK1100" i="19"/>
  <c r="AQ1100" i="19"/>
  <c r="AK1092" i="19"/>
  <c r="AQ1092" i="19"/>
  <c r="AK1084" i="19"/>
  <c r="AQ1084" i="19"/>
  <c r="AK1076" i="19"/>
  <c r="AQ1076" i="19"/>
  <c r="AK1068" i="19"/>
  <c r="AQ1068" i="19"/>
  <c r="AK1060" i="19"/>
  <c r="AQ1060" i="19"/>
  <c r="AK1052" i="19"/>
  <c r="AQ1052" i="19"/>
  <c r="AF1045" i="19"/>
  <c r="AK1044" i="19"/>
  <c r="AQ1044" i="19"/>
  <c r="AF1037" i="19"/>
  <c r="AK1036" i="19"/>
  <c r="AQ1036" i="19"/>
  <c r="AK1028" i="19"/>
  <c r="AQ1028" i="19"/>
  <c r="AK1020" i="19"/>
  <c r="AQ1020" i="19"/>
  <c r="AF1013" i="19"/>
  <c r="AK1012" i="19"/>
  <c r="AQ1012" i="19"/>
  <c r="AF1005" i="19"/>
  <c r="AK1004" i="19"/>
  <c r="AQ1004" i="19"/>
  <c r="AF997" i="19"/>
  <c r="AK996" i="19"/>
  <c r="AQ996" i="19"/>
  <c r="AF987" i="19"/>
  <c r="AK986" i="19"/>
  <c r="AQ986" i="19"/>
  <c r="AF979" i="19"/>
  <c r="AK978" i="19"/>
  <c r="AQ978" i="19"/>
  <c r="AF971" i="19"/>
  <c r="AK970" i="19"/>
  <c r="AQ970" i="19"/>
  <c r="AF963" i="19"/>
  <c r="AK962" i="19"/>
  <c r="AQ962" i="19"/>
  <c r="AK954" i="19"/>
  <c r="AQ954" i="19"/>
  <c r="AK946" i="19"/>
  <c r="AQ946" i="19"/>
  <c r="AK938" i="19"/>
  <c r="AQ938" i="19"/>
  <c r="AK930" i="19"/>
  <c r="AQ930" i="19"/>
  <c r="AK922" i="19"/>
  <c r="AQ922" i="19"/>
  <c r="AK914" i="19"/>
  <c r="AQ914" i="19"/>
  <c r="AK906" i="19"/>
  <c r="AQ906" i="19"/>
  <c r="AK898" i="19"/>
  <c r="AQ898" i="19"/>
  <c r="AK890" i="19"/>
  <c r="AQ890" i="19"/>
  <c r="AK881" i="19"/>
  <c r="AQ881" i="19"/>
  <c r="AK873" i="19"/>
  <c r="AQ873" i="19"/>
  <c r="AK865" i="19"/>
  <c r="AQ865" i="19"/>
  <c r="AK857" i="19"/>
  <c r="AQ857" i="19"/>
  <c r="AK849" i="19"/>
  <c r="AQ849" i="19"/>
  <c r="AK841" i="19"/>
  <c r="AQ841" i="19"/>
  <c r="AK833" i="19"/>
  <c r="AQ833" i="19"/>
  <c r="AK825" i="19"/>
  <c r="AQ825" i="19"/>
  <c r="AK817" i="19"/>
  <c r="AQ817" i="19"/>
  <c r="AK808" i="19"/>
  <c r="AQ808" i="19"/>
  <c r="AK799" i="19"/>
  <c r="AQ799" i="19"/>
  <c r="AK791" i="19"/>
  <c r="AQ791" i="19"/>
  <c r="AK783" i="19"/>
  <c r="AQ783" i="19"/>
  <c r="AK775" i="19"/>
  <c r="AQ775" i="19"/>
  <c r="AK767" i="19"/>
  <c r="AQ767" i="19"/>
  <c r="AK759" i="19"/>
  <c r="AQ759" i="19"/>
  <c r="AK750" i="19"/>
  <c r="AQ750" i="19"/>
  <c r="AK742" i="19"/>
  <c r="AQ742" i="19"/>
  <c r="AK733" i="19"/>
  <c r="AQ733" i="19"/>
  <c r="AK725" i="19"/>
  <c r="AQ725" i="19"/>
  <c r="Z725" i="19"/>
  <c r="AK717" i="19"/>
  <c r="AQ717" i="19"/>
  <c r="Z717" i="19"/>
  <c r="AK709" i="19"/>
  <c r="AQ709" i="19"/>
  <c r="AK701" i="19"/>
  <c r="AQ701" i="19"/>
  <c r="Z701" i="19"/>
  <c r="AK693" i="19"/>
  <c r="AQ693" i="19"/>
  <c r="AK685" i="19"/>
  <c r="AQ685" i="19"/>
  <c r="AK1428" i="19"/>
  <c r="AQ1428" i="19"/>
  <c r="AK1372" i="19"/>
  <c r="AQ1372" i="19"/>
  <c r="AK1340" i="19"/>
  <c r="AQ1340" i="19"/>
  <c r="AK1300" i="19"/>
  <c r="AQ1300" i="19"/>
  <c r="AK1291" i="19"/>
  <c r="AQ1291" i="19"/>
  <c r="AK1259" i="19"/>
  <c r="AQ1259" i="19"/>
  <c r="AK1251" i="19"/>
  <c r="AQ1251" i="19"/>
  <c r="AK1187" i="19"/>
  <c r="AQ1187" i="19"/>
  <c r="AK1114" i="19"/>
  <c r="AQ1114" i="19"/>
  <c r="AK1090" i="19"/>
  <c r="AQ1090" i="19"/>
  <c r="AK1082" i="19"/>
  <c r="AQ1082" i="19"/>
  <c r="AK1010" i="19"/>
  <c r="AQ1010" i="19"/>
  <c r="AK994" i="19"/>
  <c r="AQ994" i="19"/>
  <c r="AK944" i="19"/>
  <c r="AQ944" i="19"/>
  <c r="AK920" i="19"/>
  <c r="AQ920" i="19"/>
  <c r="AK904" i="19"/>
  <c r="AQ904" i="19"/>
  <c r="AK815" i="19"/>
  <c r="AQ815" i="19"/>
  <c r="AK1431" i="19"/>
  <c r="AQ1431" i="19"/>
  <c r="AK1423" i="19"/>
  <c r="AQ1423" i="19"/>
  <c r="AK1415" i="19"/>
  <c r="AQ1415" i="19"/>
  <c r="AK1407" i="19"/>
  <c r="AQ1407" i="19"/>
  <c r="AK1399" i="19"/>
  <c r="AQ1399" i="19"/>
  <c r="AK1391" i="19"/>
  <c r="AQ1391" i="19"/>
  <c r="AK1383" i="19"/>
  <c r="AQ1383" i="19"/>
  <c r="AK1375" i="19"/>
  <c r="AQ1375" i="19"/>
  <c r="AK1367" i="19"/>
  <c r="AQ1367" i="19"/>
  <c r="AK1359" i="19"/>
  <c r="AQ1359" i="19"/>
  <c r="AK1351" i="19"/>
  <c r="AQ1351" i="19"/>
  <c r="AK1343" i="19"/>
  <c r="AQ1343" i="19"/>
  <c r="AK1335" i="19"/>
  <c r="AQ1335" i="19"/>
  <c r="AK1327" i="19"/>
  <c r="AQ1327" i="19"/>
  <c r="AK1319" i="19"/>
  <c r="AQ1319" i="19"/>
  <c r="AK1311" i="19"/>
  <c r="AQ1311" i="19"/>
  <c r="AK1303" i="19"/>
  <c r="AQ1303" i="19"/>
  <c r="AK1294" i="19"/>
  <c r="AQ1294" i="19"/>
  <c r="AK1286" i="19"/>
  <c r="AQ1286" i="19"/>
  <c r="AK1278" i="19"/>
  <c r="AQ1278" i="19"/>
  <c r="AK1270" i="19"/>
  <c r="AQ1270" i="19"/>
  <c r="AK1262" i="19"/>
  <c r="AQ1262" i="19"/>
  <c r="AK1254" i="19"/>
  <c r="AQ1254" i="19"/>
  <c r="AK1246" i="19"/>
  <c r="AQ1246" i="19"/>
  <c r="AK1238" i="19"/>
  <c r="AQ1238" i="19"/>
  <c r="AK1230" i="19"/>
  <c r="AQ1230" i="19"/>
  <c r="AK1222" i="19"/>
  <c r="AQ1222" i="19"/>
  <c r="AK1214" i="19"/>
  <c r="AQ1214" i="19"/>
  <c r="AK1206" i="19"/>
  <c r="AQ1206" i="19"/>
  <c r="AK1198" i="19"/>
  <c r="AQ1198" i="19"/>
  <c r="AK1190" i="19"/>
  <c r="AQ1190" i="19"/>
  <c r="AK1182" i="19"/>
  <c r="AQ1182" i="19"/>
  <c r="AK1174" i="19"/>
  <c r="AQ1174" i="19"/>
  <c r="AK1166" i="19"/>
  <c r="AQ1166" i="19"/>
  <c r="AK1158" i="19"/>
  <c r="AQ1158" i="19"/>
  <c r="AK1150" i="19"/>
  <c r="AQ1150" i="19"/>
  <c r="AK1142" i="19"/>
  <c r="AQ1142" i="19"/>
  <c r="AK1133" i="19"/>
  <c r="AQ1133" i="19"/>
  <c r="AK1125" i="19"/>
  <c r="AQ1125" i="19"/>
  <c r="AK1117" i="19"/>
  <c r="AQ1117" i="19"/>
  <c r="AK1109" i="19"/>
  <c r="AQ1109" i="19"/>
  <c r="AK1101" i="19"/>
  <c r="AQ1101" i="19"/>
  <c r="AK1093" i="19"/>
  <c r="AQ1093" i="19"/>
  <c r="AK1085" i="19"/>
  <c r="AQ1085" i="19"/>
  <c r="AK1077" i="19"/>
  <c r="AQ1077" i="19"/>
  <c r="AK1069" i="19"/>
  <c r="AQ1069" i="19"/>
  <c r="AK1061" i="19"/>
  <c r="AQ1061" i="19"/>
  <c r="AK1053" i="19"/>
  <c r="AQ1053" i="19"/>
  <c r="AK1045" i="19"/>
  <c r="AQ1045" i="19"/>
  <c r="AK1037" i="19"/>
  <c r="AQ1037" i="19"/>
  <c r="AK1029" i="19"/>
  <c r="AQ1029" i="19"/>
  <c r="AK1021" i="19"/>
  <c r="AQ1021" i="19"/>
  <c r="AK1013" i="19"/>
  <c r="AQ1013" i="19"/>
  <c r="AK1005" i="19"/>
  <c r="AQ1005" i="19"/>
  <c r="AK997" i="19"/>
  <c r="AQ997" i="19"/>
  <c r="AK988" i="19"/>
  <c r="AQ988" i="19"/>
  <c r="AK987" i="19"/>
  <c r="AQ987" i="19"/>
  <c r="AK979" i="19"/>
  <c r="AQ979" i="19"/>
  <c r="AK971" i="19"/>
  <c r="AQ971" i="19"/>
  <c r="AK963" i="19"/>
  <c r="AQ963" i="19"/>
  <c r="AK955" i="19"/>
  <c r="AQ955" i="19"/>
  <c r="AK947" i="19"/>
  <c r="AQ947" i="19"/>
  <c r="AK939" i="19"/>
  <c r="AQ939" i="19"/>
  <c r="AK931" i="19"/>
  <c r="AQ931" i="19"/>
  <c r="AK923" i="19"/>
  <c r="AQ923" i="19"/>
  <c r="AK915" i="19"/>
  <c r="AQ915" i="19"/>
  <c r="AK907" i="19"/>
  <c r="AQ907" i="19"/>
  <c r="AK899" i="19"/>
  <c r="AQ899" i="19"/>
  <c r="AK891" i="19"/>
  <c r="AQ891" i="19"/>
  <c r="AK882" i="19"/>
  <c r="AQ882" i="19"/>
  <c r="AK874" i="19"/>
  <c r="AQ874" i="19"/>
  <c r="AK866" i="19"/>
  <c r="AQ866" i="19"/>
  <c r="AK858" i="19"/>
  <c r="AQ858" i="19"/>
  <c r="AK850" i="19"/>
  <c r="AQ850" i="19"/>
  <c r="AK842" i="19"/>
  <c r="AQ842" i="19"/>
  <c r="AK834" i="19"/>
  <c r="AQ834" i="19"/>
  <c r="AK826" i="19"/>
  <c r="AQ826" i="19"/>
  <c r="AK818" i="19"/>
  <c r="AQ818" i="19"/>
  <c r="AK809" i="19"/>
  <c r="AQ809" i="19"/>
  <c r="AK800" i="19"/>
  <c r="AQ800" i="19"/>
  <c r="AK792" i="19"/>
  <c r="AQ792" i="19"/>
  <c r="AK784" i="19"/>
  <c r="AQ784" i="19"/>
  <c r="AK776" i="19"/>
  <c r="AQ776" i="19"/>
  <c r="AK768" i="19"/>
  <c r="AQ768" i="19"/>
  <c r="AK760" i="19"/>
  <c r="AQ760" i="19"/>
  <c r="AK751" i="19"/>
  <c r="AQ751" i="19"/>
  <c r="AK743" i="19"/>
  <c r="AQ743" i="19"/>
  <c r="AK734" i="19"/>
  <c r="AQ734" i="19"/>
  <c r="AK726" i="19"/>
  <c r="AQ726" i="19"/>
  <c r="AK718" i="19"/>
  <c r="AQ718" i="19"/>
  <c r="AK710" i="19"/>
  <c r="AQ710" i="19"/>
  <c r="AK702" i="19"/>
  <c r="AQ702" i="19"/>
  <c r="AK694" i="19"/>
  <c r="AQ694" i="19"/>
  <c r="AK686" i="19"/>
  <c r="AQ686" i="19"/>
  <c r="AK1356" i="19"/>
  <c r="AQ1356" i="19"/>
  <c r="AK1275" i="19"/>
  <c r="AQ1275" i="19"/>
  <c r="AK1267" i="19"/>
  <c r="AQ1267" i="19"/>
  <c r="AK1235" i="19"/>
  <c r="AQ1235" i="19"/>
  <c r="AK1139" i="19"/>
  <c r="AQ1139" i="19"/>
  <c r="AK1122" i="19"/>
  <c r="AQ1122" i="19"/>
  <c r="AK1098" i="19"/>
  <c r="AQ1098" i="19"/>
  <c r="AK1074" i="19"/>
  <c r="AQ1074" i="19"/>
  <c r="AK1002" i="19"/>
  <c r="AQ1002" i="19"/>
  <c r="AK912" i="19"/>
  <c r="AQ912" i="19"/>
  <c r="AK888" i="19"/>
  <c r="AQ888" i="19"/>
  <c r="AK863" i="19"/>
  <c r="AQ863" i="19"/>
  <c r="AK1424" i="19"/>
  <c r="AQ1424" i="19"/>
  <c r="AK1416" i="19"/>
  <c r="AQ1416" i="19"/>
  <c r="AK1408" i="19"/>
  <c r="AQ1408" i="19"/>
  <c r="AK1400" i="19"/>
  <c r="AQ1400" i="19"/>
  <c r="AK1392" i="19"/>
  <c r="AQ1392" i="19"/>
  <c r="AK1384" i="19"/>
  <c r="AQ1384" i="19"/>
  <c r="AK1376" i="19"/>
  <c r="AQ1376" i="19"/>
  <c r="AK1368" i="19"/>
  <c r="AQ1368" i="19"/>
  <c r="AK1360" i="19"/>
  <c r="AQ1360" i="19"/>
  <c r="AK1352" i="19"/>
  <c r="AQ1352" i="19"/>
  <c r="AK1344" i="19"/>
  <c r="AQ1344" i="19"/>
  <c r="AK1336" i="19"/>
  <c r="AQ1336" i="19"/>
  <c r="AK1328" i="19"/>
  <c r="AQ1328" i="19"/>
  <c r="AK1320" i="19"/>
  <c r="AQ1320" i="19"/>
  <c r="AK1312" i="19"/>
  <c r="AQ1312" i="19"/>
  <c r="AK1304" i="19"/>
  <c r="AQ1304" i="19"/>
  <c r="AK1295" i="19"/>
  <c r="AQ1295" i="19"/>
  <c r="AK1287" i="19"/>
  <c r="AQ1287" i="19"/>
  <c r="AK1279" i="19"/>
  <c r="AQ1279" i="19"/>
  <c r="AK1271" i="19"/>
  <c r="AQ1271" i="19"/>
  <c r="AK1263" i="19"/>
  <c r="AQ1263" i="19"/>
  <c r="AK1255" i="19"/>
  <c r="AQ1255" i="19"/>
  <c r="AK1247" i="19"/>
  <c r="AQ1247" i="19"/>
  <c r="AK1239" i="19"/>
  <c r="AQ1239" i="19"/>
  <c r="AK1231" i="19"/>
  <c r="AQ1231" i="19"/>
  <c r="AK1223" i="19"/>
  <c r="AQ1223" i="19"/>
  <c r="AK1215" i="19"/>
  <c r="AQ1215" i="19"/>
  <c r="AK1207" i="19"/>
  <c r="AQ1207" i="19"/>
  <c r="AK1199" i="19"/>
  <c r="AQ1199" i="19"/>
  <c r="AK1191" i="19"/>
  <c r="AQ1191" i="19"/>
  <c r="AK1183" i="19"/>
  <c r="AQ1183" i="19"/>
  <c r="AK1175" i="19"/>
  <c r="AQ1175" i="19"/>
  <c r="AK1167" i="19"/>
  <c r="AQ1167" i="19"/>
  <c r="AK1159" i="19"/>
  <c r="AQ1159" i="19"/>
  <c r="AK1151" i="19"/>
  <c r="AQ1151" i="19"/>
  <c r="AK1143" i="19"/>
  <c r="AQ1143" i="19"/>
  <c r="AK1134" i="19"/>
  <c r="AQ1134" i="19"/>
  <c r="AK1126" i="19"/>
  <c r="AQ1126" i="19"/>
  <c r="AK1118" i="19"/>
  <c r="AQ1118" i="19"/>
  <c r="AK1110" i="19"/>
  <c r="AQ1110" i="19"/>
  <c r="AK1102" i="19"/>
  <c r="AQ1102" i="19"/>
  <c r="AK1094" i="19"/>
  <c r="AQ1094" i="19"/>
  <c r="AK1086" i="19"/>
  <c r="AQ1086" i="19"/>
  <c r="AK1078" i="19"/>
  <c r="AQ1078" i="19"/>
  <c r="AK1070" i="19"/>
  <c r="AQ1070" i="19"/>
  <c r="AK1062" i="19"/>
  <c r="AQ1062" i="19"/>
  <c r="AK1054" i="19"/>
  <c r="AQ1054" i="19"/>
  <c r="AK1046" i="19"/>
  <c r="AQ1046" i="19"/>
  <c r="AK1038" i="19"/>
  <c r="AQ1038" i="19"/>
  <c r="AK1030" i="19"/>
  <c r="AQ1030" i="19"/>
  <c r="AK1022" i="19"/>
  <c r="AQ1022" i="19"/>
  <c r="AK1014" i="19"/>
  <c r="AQ1014" i="19"/>
  <c r="AK1006" i="19"/>
  <c r="AQ1006" i="19"/>
  <c r="AK998" i="19"/>
  <c r="AQ998" i="19"/>
  <c r="AK990" i="19"/>
  <c r="AQ990" i="19"/>
  <c r="AK989" i="19"/>
  <c r="AQ989" i="19"/>
  <c r="AK980" i="19"/>
  <c r="AQ980" i="19"/>
  <c r="AK972" i="19"/>
  <c r="AQ972" i="19"/>
  <c r="AK964" i="19"/>
  <c r="AQ964" i="19"/>
  <c r="AK956" i="19"/>
  <c r="AQ956" i="19"/>
  <c r="AK948" i="19"/>
  <c r="AQ948" i="19"/>
  <c r="AK940" i="19"/>
  <c r="AQ940" i="19"/>
  <c r="AK932" i="19"/>
  <c r="AQ932" i="19"/>
  <c r="AK924" i="19"/>
  <c r="AQ924" i="19"/>
  <c r="AK916" i="19"/>
  <c r="AQ916" i="19"/>
  <c r="AK908" i="19"/>
  <c r="AQ908" i="19"/>
  <c r="AK900" i="19"/>
  <c r="AQ900" i="19"/>
  <c r="AK892" i="19"/>
  <c r="AQ892" i="19"/>
  <c r="AK883" i="19"/>
  <c r="AQ883" i="19"/>
  <c r="AK875" i="19"/>
  <c r="AQ875" i="19"/>
  <c r="AK867" i="19"/>
  <c r="AQ867" i="19"/>
  <c r="AK859" i="19"/>
  <c r="AQ859" i="19"/>
  <c r="AK851" i="19"/>
  <c r="AQ851" i="19"/>
  <c r="AK843" i="19"/>
  <c r="AQ843" i="19"/>
  <c r="AK835" i="19"/>
  <c r="AQ835" i="19"/>
  <c r="AK827" i="19"/>
  <c r="AQ827" i="19"/>
  <c r="AK819" i="19"/>
  <c r="AQ819" i="19"/>
  <c r="AK810" i="19"/>
  <c r="AQ810" i="19"/>
  <c r="AK802" i="19"/>
  <c r="AQ802" i="19"/>
  <c r="AK801" i="19"/>
  <c r="AQ801" i="19"/>
  <c r="AK793" i="19"/>
  <c r="AQ793" i="19"/>
  <c r="AK785" i="19"/>
  <c r="AQ785" i="19"/>
  <c r="AK777" i="19"/>
  <c r="AQ777" i="19"/>
  <c r="AK769" i="19"/>
  <c r="AQ769" i="19"/>
  <c r="AK761" i="19"/>
  <c r="AQ761" i="19"/>
  <c r="AK752" i="19"/>
  <c r="AQ752" i="19"/>
  <c r="AK744" i="19"/>
  <c r="AQ744" i="19"/>
  <c r="AK735" i="19"/>
  <c r="AQ735" i="19"/>
  <c r="AK727" i="19"/>
  <c r="AQ727" i="19"/>
  <c r="AK719" i="19"/>
  <c r="AQ719" i="19"/>
  <c r="AK711" i="19"/>
  <c r="AQ711" i="19"/>
  <c r="AK703" i="19"/>
  <c r="AQ703" i="19"/>
  <c r="AK1324" i="19"/>
  <c r="AQ1324" i="19"/>
  <c r="AK1227" i="19"/>
  <c r="AQ1227" i="19"/>
  <c r="AK1042" i="19"/>
  <c r="AQ1042" i="19"/>
  <c r="AK1034" i="19"/>
  <c r="AQ1034" i="19"/>
  <c r="AK1026" i="19"/>
  <c r="AQ1026" i="19"/>
  <c r="AK1018" i="19"/>
  <c r="AQ1018" i="19"/>
  <c r="AK976" i="19"/>
  <c r="AQ976" i="19"/>
  <c r="AK879" i="19"/>
  <c r="AQ879" i="19"/>
  <c r="AK871" i="19"/>
  <c r="AQ871" i="19"/>
  <c r="AK823" i="19"/>
  <c r="AQ823" i="19"/>
  <c r="AK781" i="19"/>
  <c r="AQ781" i="19"/>
  <c r="AI307" i="19"/>
  <c r="AK307" i="19" s="1"/>
  <c r="AQ307" i="19"/>
  <c r="AK1432" i="19"/>
  <c r="AQ1432" i="19"/>
  <c r="AK1425" i="19"/>
  <c r="AQ1425" i="19"/>
  <c r="AK1417" i="19"/>
  <c r="AQ1417" i="19"/>
  <c r="AK1409" i="19"/>
  <c r="AQ1409" i="19"/>
  <c r="AK1401" i="19"/>
  <c r="AQ1401" i="19"/>
  <c r="AK1393" i="19"/>
  <c r="AQ1393" i="19"/>
  <c r="AK1385" i="19"/>
  <c r="AQ1385" i="19"/>
  <c r="AK1377" i="19"/>
  <c r="AQ1377" i="19"/>
  <c r="AK1369" i="19"/>
  <c r="AQ1369" i="19"/>
  <c r="AK1361" i="19"/>
  <c r="AQ1361" i="19"/>
  <c r="AK1353" i="19"/>
  <c r="AQ1353" i="19"/>
  <c r="AK1345" i="19"/>
  <c r="AQ1345" i="19"/>
  <c r="AK1337" i="19"/>
  <c r="AQ1337" i="19"/>
  <c r="AK1329" i="19"/>
  <c r="AQ1329" i="19"/>
  <c r="AK1321" i="19"/>
  <c r="AQ1321" i="19"/>
  <c r="AK1313" i="19"/>
  <c r="AQ1313" i="19"/>
  <c r="AK1305" i="19"/>
  <c r="AQ1305" i="19"/>
  <c r="AK1296" i="19"/>
  <c r="AQ1296" i="19"/>
  <c r="AK1288" i="19"/>
  <c r="AQ1288" i="19"/>
  <c r="AK1280" i="19"/>
  <c r="AQ1280" i="19"/>
  <c r="AK1272" i="19"/>
  <c r="AQ1272" i="19"/>
  <c r="AK1264" i="19"/>
  <c r="AQ1264" i="19"/>
  <c r="AK1256" i="19"/>
  <c r="AQ1256" i="19"/>
  <c r="AK1248" i="19"/>
  <c r="AQ1248" i="19"/>
  <c r="AK1240" i="19"/>
  <c r="AQ1240" i="19"/>
  <c r="AK1232" i="19"/>
  <c r="AQ1232" i="19"/>
  <c r="AK1224" i="19"/>
  <c r="AQ1224" i="19"/>
  <c r="AK1216" i="19"/>
  <c r="AQ1216" i="19"/>
  <c r="AK1208" i="19"/>
  <c r="AQ1208" i="19"/>
  <c r="AK1200" i="19"/>
  <c r="AQ1200" i="19"/>
  <c r="AK1192" i="19"/>
  <c r="AQ1192" i="19"/>
  <c r="AK1184" i="19"/>
  <c r="AQ1184" i="19"/>
  <c r="AK1176" i="19"/>
  <c r="AQ1176" i="19"/>
  <c r="AK1168" i="19"/>
  <c r="AQ1168" i="19"/>
  <c r="AK1160" i="19"/>
  <c r="AQ1160" i="19"/>
  <c r="AK1152" i="19"/>
  <c r="AQ1152" i="19"/>
  <c r="AK1144" i="19"/>
  <c r="AQ1144" i="19"/>
  <c r="AK1136" i="19"/>
  <c r="AQ1136" i="19"/>
  <c r="AK1135" i="19"/>
  <c r="AQ1135" i="19"/>
  <c r="AK1127" i="19"/>
  <c r="AQ1127" i="19"/>
  <c r="AK1119" i="19"/>
  <c r="AQ1119" i="19"/>
  <c r="AK1111" i="19"/>
  <c r="AQ1111" i="19"/>
  <c r="AK1103" i="19"/>
  <c r="AQ1103" i="19"/>
  <c r="AK1095" i="19"/>
  <c r="AQ1095" i="19"/>
  <c r="AK1087" i="19"/>
  <c r="AQ1087" i="19"/>
  <c r="AK1079" i="19"/>
  <c r="AQ1079" i="19"/>
  <c r="AK1071" i="19"/>
  <c r="AQ1071" i="19"/>
  <c r="AK1063" i="19"/>
  <c r="AQ1063" i="19"/>
  <c r="AK1055" i="19"/>
  <c r="AQ1055" i="19"/>
  <c r="AK1047" i="19"/>
  <c r="AQ1047" i="19"/>
  <c r="AK1039" i="19"/>
  <c r="AQ1039" i="19"/>
  <c r="AK1031" i="19"/>
  <c r="AQ1031" i="19"/>
  <c r="AK1023" i="19"/>
  <c r="AQ1023" i="19"/>
  <c r="AK1015" i="19"/>
  <c r="AQ1015" i="19"/>
  <c r="AK1007" i="19"/>
  <c r="AQ1007" i="19"/>
  <c r="AK999" i="19"/>
  <c r="AQ999" i="19"/>
  <c r="AK991" i="19"/>
  <c r="AQ991" i="19"/>
  <c r="AK981" i="19"/>
  <c r="AQ981" i="19"/>
  <c r="AK973" i="19"/>
  <c r="AQ973" i="19"/>
  <c r="AK965" i="19"/>
  <c r="AQ965" i="19"/>
  <c r="AK957" i="19"/>
  <c r="AQ957" i="19"/>
  <c r="AK949" i="19"/>
  <c r="AQ949" i="19"/>
  <c r="AK941" i="19"/>
  <c r="AQ941" i="19"/>
  <c r="AK933" i="19"/>
  <c r="AQ933" i="19"/>
  <c r="AK925" i="19"/>
  <c r="AQ925" i="19"/>
  <c r="AK917" i="19"/>
  <c r="AQ917" i="19"/>
  <c r="AK909" i="19"/>
  <c r="AQ909" i="19"/>
  <c r="AK901" i="19"/>
  <c r="AQ901" i="19"/>
  <c r="AK893" i="19"/>
  <c r="AQ893" i="19"/>
  <c r="AK885" i="19"/>
  <c r="AQ885" i="19"/>
  <c r="AK884" i="19"/>
  <c r="AQ884" i="19"/>
  <c r="AK876" i="19"/>
  <c r="AQ876" i="19"/>
  <c r="AK868" i="19"/>
  <c r="AQ868" i="19"/>
  <c r="AK860" i="19"/>
  <c r="AQ860" i="19"/>
  <c r="AK852" i="19"/>
  <c r="AQ852" i="19"/>
  <c r="AK844" i="19"/>
  <c r="AQ844" i="19"/>
  <c r="AK778" i="19"/>
  <c r="AQ712" i="19"/>
  <c r="AQ680" i="19"/>
  <c r="AQ648" i="19"/>
  <c r="AQ616" i="19"/>
  <c r="AQ584" i="19"/>
  <c r="AQ552" i="19"/>
  <c r="AQ520" i="19"/>
  <c r="AQ488" i="19"/>
  <c r="AK782" i="19"/>
  <c r="AQ782" i="19"/>
  <c r="AK774" i="19"/>
  <c r="AQ774" i="19"/>
  <c r="AK766" i="19"/>
  <c r="AQ766" i="19"/>
  <c r="AK758" i="19"/>
  <c r="AQ758" i="19"/>
  <c r="AK749" i="19"/>
  <c r="AQ749" i="19"/>
  <c r="AK741" i="19"/>
  <c r="AQ741" i="19"/>
  <c r="AK740" i="19"/>
  <c r="AQ740" i="19"/>
  <c r="AK732" i="19"/>
  <c r="AQ732" i="19"/>
  <c r="AK724" i="19"/>
  <c r="AQ724" i="19"/>
  <c r="AK716" i="19"/>
  <c r="AQ716" i="19"/>
  <c r="AK708" i="19"/>
  <c r="AQ708" i="19"/>
  <c r="AK700" i="19"/>
  <c r="AQ700" i="19"/>
  <c r="AK692" i="19"/>
  <c r="AQ692" i="19"/>
  <c r="AK683" i="19"/>
  <c r="AQ683" i="19"/>
  <c r="AK641" i="19"/>
  <c r="AQ641" i="19"/>
  <c r="AK631" i="19"/>
  <c r="AQ631" i="19"/>
  <c r="AK623" i="19"/>
  <c r="AQ623" i="19"/>
  <c r="AK615" i="19"/>
  <c r="AQ615" i="19"/>
  <c r="AK607" i="19"/>
  <c r="AQ607" i="19"/>
  <c r="AK599" i="19"/>
  <c r="AQ599" i="19"/>
  <c r="AK590" i="19"/>
  <c r="AQ590" i="19"/>
  <c r="AK582" i="19"/>
  <c r="AQ582" i="19"/>
  <c r="AK574" i="19"/>
  <c r="AQ574" i="19"/>
  <c r="AK565" i="19"/>
  <c r="AQ565" i="19"/>
  <c r="AK557" i="19"/>
  <c r="AQ557" i="19"/>
  <c r="AK548" i="19"/>
  <c r="AQ548" i="19"/>
  <c r="AK540" i="19"/>
  <c r="AQ540" i="19"/>
  <c r="AF532" i="19"/>
  <c r="AK531" i="19"/>
  <c r="AQ531" i="19"/>
  <c r="AF524" i="19"/>
  <c r="AK523" i="19"/>
  <c r="AQ523" i="19"/>
  <c r="AF516" i="19"/>
  <c r="AK515" i="19"/>
  <c r="AQ515" i="19"/>
  <c r="AF508" i="19"/>
  <c r="AK507" i="19"/>
  <c r="AQ507" i="19"/>
  <c r="AF498" i="19"/>
  <c r="AK497" i="19"/>
  <c r="AQ497" i="19"/>
  <c r="AF490" i="19"/>
  <c r="AK489" i="19"/>
  <c r="AQ489" i="19"/>
  <c r="AF482" i="19"/>
  <c r="AK481" i="19"/>
  <c r="AQ481" i="19"/>
  <c r="AF474" i="19"/>
  <c r="AK473" i="19"/>
  <c r="AQ473" i="19"/>
  <c r="AQ770" i="19"/>
  <c r="AQ738" i="19"/>
  <c r="AQ706" i="19"/>
  <c r="AQ674" i="19"/>
  <c r="AQ642" i="19"/>
  <c r="AQ610" i="19"/>
  <c r="AQ578" i="19"/>
  <c r="AQ546" i="19"/>
  <c r="AQ482" i="19"/>
  <c r="AK684" i="19"/>
  <c r="AQ684" i="19"/>
  <c r="AK675" i="19"/>
  <c r="AQ675" i="19"/>
  <c r="AK667" i="19"/>
  <c r="AQ667" i="19"/>
  <c r="AK659" i="19"/>
  <c r="AQ659" i="19"/>
  <c r="AK651" i="19"/>
  <c r="AQ651" i="19"/>
  <c r="Z651" i="19"/>
  <c r="AK643" i="19"/>
  <c r="AQ643" i="19"/>
  <c r="AK591" i="19"/>
  <c r="AQ591" i="19"/>
  <c r="AK583" i="19"/>
  <c r="AQ583" i="19"/>
  <c r="AK575" i="19"/>
  <c r="AQ575" i="19"/>
  <c r="AK566" i="19"/>
  <c r="AQ566" i="19"/>
  <c r="AK558" i="19"/>
  <c r="AQ558" i="19"/>
  <c r="AK549" i="19"/>
  <c r="AQ549" i="19"/>
  <c r="AK541" i="19"/>
  <c r="AQ541" i="19"/>
  <c r="AK533" i="19"/>
  <c r="AQ533" i="19"/>
  <c r="AK532" i="19"/>
  <c r="AQ532" i="19"/>
  <c r="AK524" i="19"/>
  <c r="AQ524" i="19"/>
  <c r="AK516" i="19"/>
  <c r="AQ516" i="19"/>
  <c r="AK508" i="19"/>
  <c r="AQ508" i="19"/>
  <c r="AQ736" i="19"/>
  <c r="AQ704" i="19"/>
  <c r="AQ672" i="19"/>
  <c r="AQ640" i="19"/>
  <c r="AQ608" i="19"/>
  <c r="AQ576" i="19"/>
  <c r="AQ544" i="19"/>
  <c r="AQ512" i="19"/>
  <c r="AQ480" i="19"/>
  <c r="AK676" i="19"/>
  <c r="AQ676" i="19"/>
  <c r="AK668" i="19"/>
  <c r="AQ668" i="19"/>
  <c r="AK660" i="19"/>
  <c r="AQ660" i="19"/>
  <c r="AK652" i="19"/>
  <c r="AQ652" i="19"/>
  <c r="AK644" i="19"/>
  <c r="AQ644" i="19"/>
  <c r="AK633" i="19"/>
  <c r="AQ633" i="19"/>
  <c r="AK625" i="19"/>
  <c r="AQ625" i="19"/>
  <c r="AK617" i="19"/>
  <c r="AQ617" i="19"/>
  <c r="AK609" i="19"/>
  <c r="AQ609" i="19"/>
  <c r="AK601" i="19"/>
  <c r="AQ601" i="19"/>
  <c r="AK567" i="19"/>
  <c r="AQ567" i="19"/>
  <c r="AK559" i="19"/>
  <c r="AQ559" i="19"/>
  <c r="AK550" i="19"/>
  <c r="AQ550" i="19"/>
  <c r="AK542" i="19"/>
  <c r="AQ542" i="19"/>
  <c r="AK534" i="19"/>
  <c r="AQ534" i="19"/>
  <c r="AK525" i="19"/>
  <c r="AQ525" i="19"/>
  <c r="AK517" i="19"/>
  <c r="AQ517" i="19"/>
  <c r="AK509" i="19"/>
  <c r="AQ509" i="19"/>
  <c r="AK499" i="19"/>
  <c r="AQ499" i="19"/>
  <c r="AK491" i="19"/>
  <c r="AQ491" i="19"/>
  <c r="AK483" i="19"/>
  <c r="AQ483" i="19"/>
  <c r="AK475" i="19"/>
  <c r="AQ475" i="19"/>
  <c r="AK467" i="19"/>
  <c r="AQ467" i="19"/>
  <c r="AQ794" i="19"/>
  <c r="AQ762" i="19"/>
  <c r="AQ730" i="19"/>
  <c r="AQ698" i="19"/>
  <c r="AQ666" i="19"/>
  <c r="AQ634" i="19"/>
  <c r="AQ602" i="19"/>
  <c r="AQ570" i="19"/>
  <c r="AQ538" i="19"/>
  <c r="AQ506" i="19"/>
  <c r="AQ474" i="19"/>
  <c r="AK695" i="19"/>
  <c r="AQ695" i="19"/>
  <c r="AK687" i="19"/>
  <c r="AQ687" i="19"/>
  <c r="AK677" i="19"/>
  <c r="AQ677" i="19"/>
  <c r="AK669" i="19"/>
  <c r="AQ669" i="19"/>
  <c r="AK661" i="19"/>
  <c r="AQ661" i="19"/>
  <c r="AK653" i="19"/>
  <c r="AQ653" i="19"/>
  <c r="AK645" i="19"/>
  <c r="AQ645" i="19"/>
  <c r="AK635" i="19"/>
  <c r="AQ635" i="19"/>
  <c r="AK593" i="19"/>
  <c r="AQ593" i="19"/>
  <c r="AK585" i="19"/>
  <c r="AQ585" i="19"/>
  <c r="AK577" i="19"/>
  <c r="AQ577" i="19"/>
  <c r="AK569" i="19"/>
  <c r="AQ569" i="19"/>
  <c r="AK551" i="19"/>
  <c r="AQ551" i="19"/>
  <c r="AK543" i="19"/>
  <c r="AQ543" i="19"/>
  <c r="AK535" i="19"/>
  <c r="AQ535" i="19"/>
  <c r="AK526" i="19"/>
  <c r="AQ526" i="19"/>
  <c r="AK518" i="19"/>
  <c r="AQ518" i="19"/>
  <c r="AK510" i="19"/>
  <c r="AQ510" i="19"/>
  <c r="AK500" i="19"/>
  <c r="AQ500" i="19"/>
  <c r="AK496" i="19"/>
  <c r="AK492" i="19"/>
  <c r="AQ492" i="19"/>
  <c r="AK484" i="19"/>
  <c r="AQ484" i="19"/>
  <c r="AK476" i="19"/>
  <c r="AQ476" i="19"/>
  <c r="AK468" i="19"/>
  <c r="AQ468" i="19"/>
  <c r="AQ728" i="19"/>
  <c r="AQ696" i="19"/>
  <c r="AQ664" i="19"/>
  <c r="AQ632" i="19"/>
  <c r="AQ600" i="19"/>
  <c r="AQ568" i="19"/>
  <c r="AQ536" i="19"/>
  <c r="AQ504" i="19"/>
  <c r="AQ472" i="19"/>
  <c r="AK836" i="19"/>
  <c r="AQ836" i="19"/>
  <c r="AK828" i="19"/>
  <c r="AQ828" i="19"/>
  <c r="AK820" i="19"/>
  <c r="AQ820" i="19"/>
  <c r="AK811" i="19"/>
  <c r="AQ811" i="19"/>
  <c r="AK803" i="19"/>
  <c r="AQ803" i="19"/>
  <c r="AK753" i="19"/>
  <c r="AQ753" i="19"/>
  <c r="AK745" i="19"/>
  <c r="AQ745" i="19"/>
  <c r="AK679" i="19"/>
  <c r="AQ679" i="19"/>
  <c r="AK678" i="19"/>
  <c r="AQ678" i="19"/>
  <c r="AK670" i="19"/>
  <c r="AQ670" i="19"/>
  <c r="AK662" i="19"/>
  <c r="AQ662" i="19"/>
  <c r="AK654" i="19"/>
  <c r="AQ654" i="19"/>
  <c r="AK646" i="19"/>
  <c r="AQ646" i="19"/>
  <c r="AF637" i="19"/>
  <c r="AK636" i="19"/>
  <c r="AQ636" i="19"/>
  <c r="AF628" i="19"/>
  <c r="AK627" i="19"/>
  <c r="AQ627" i="19"/>
  <c r="AF620" i="19"/>
  <c r="AK619" i="19"/>
  <c r="AQ619" i="19"/>
  <c r="AF612" i="19"/>
  <c r="AK611" i="19"/>
  <c r="AQ611" i="19"/>
  <c r="AF604" i="19"/>
  <c r="AK603" i="19"/>
  <c r="AQ603" i="19"/>
  <c r="AF596" i="19"/>
  <c r="AK595" i="19"/>
  <c r="AQ595" i="19"/>
  <c r="Z594" i="19"/>
  <c r="AF587" i="19"/>
  <c r="AF579" i="19"/>
  <c r="AF571" i="19"/>
  <c r="AK570" i="19"/>
  <c r="Z569" i="19"/>
  <c r="AK561" i="19"/>
  <c r="AQ561" i="19"/>
  <c r="AK552" i="19"/>
  <c r="AK536" i="19"/>
  <c r="AK527" i="19"/>
  <c r="AQ527" i="19"/>
  <c r="AK519" i="19"/>
  <c r="AQ519" i="19"/>
  <c r="Z519" i="19"/>
  <c r="AK511" i="19"/>
  <c r="AQ511" i="19"/>
  <c r="Z511" i="19"/>
  <c r="AK503" i="19"/>
  <c r="AQ503" i="19"/>
  <c r="AK502" i="19"/>
  <c r="AQ502" i="19"/>
  <c r="AK501" i="19"/>
  <c r="AQ501" i="19"/>
  <c r="AK493" i="19"/>
  <c r="AQ493" i="19"/>
  <c r="AK485" i="19"/>
  <c r="AQ485" i="19"/>
  <c r="AK477" i="19"/>
  <c r="AQ477" i="19"/>
  <c r="AK469" i="19"/>
  <c r="AQ469" i="19"/>
  <c r="AQ786" i="19"/>
  <c r="AQ754" i="19"/>
  <c r="AQ722" i="19"/>
  <c r="AQ690" i="19"/>
  <c r="AQ658" i="19"/>
  <c r="AQ626" i="19"/>
  <c r="AQ594" i="19"/>
  <c r="AQ562" i="19"/>
  <c r="AQ498" i="19"/>
  <c r="AK689" i="19"/>
  <c r="AQ689" i="19"/>
  <c r="AK680" i="19"/>
  <c r="AK671" i="19"/>
  <c r="AQ671" i="19"/>
  <c r="AK663" i="19"/>
  <c r="AQ663" i="19"/>
  <c r="AK655" i="19"/>
  <c r="AQ655" i="19"/>
  <c r="AK647" i="19"/>
  <c r="AQ647" i="19"/>
  <c r="AK637" i="19"/>
  <c r="AQ637" i="19"/>
  <c r="AK628" i="19"/>
  <c r="AQ628" i="19"/>
  <c r="AK620" i="19"/>
  <c r="AQ620" i="19"/>
  <c r="AK612" i="19"/>
  <c r="AQ612" i="19"/>
  <c r="AK604" i="19"/>
  <c r="AQ604" i="19"/>
  <c r="AK596" i="19"/>
  <c r="AQ596" i="19"/>
  <c r="AK587" i="19"/>
  <c r="AQ587" i="19"/>
  <c r="AK579" i="19"/>
  <c r="AQ579" i="19"/>
  <c r="AK571" i="19"/>
  <c r="AQ571" i="19"/>
  <c r="AK553" i="19"/>
  <c r="AQ553" i="19"/>
  <c r="AK545" i="19"/>
  <c r="AQ545" i="19"/>
  <c r="AK537" i="19"/>
  <c r="AQ537" i="19"/>
  <c r="AK494" i="19"/>
  <c r="AQ494" i="19"/>
  <c r="AK486" i="19"/>
  <c r="AQ486" i="19"/>
  <c r="AK478" i="19"/>
  <c r="AQ478" i="19"/>
  <c r="AK470" i="19"/>
  <c r="AQ470" i="19"/>
  <c r="AQ720" i="19"/>
  <c r="AQ688" i="19"/>
  <c r="AQ656" i="19"/>
  <c r="AQ624" i="19"/>
  <c r="AQ592" i="19"/>
  <c r="AQ560" i="19"/>
  <c r="AQ528" i="19"/>
  <c r="AQ496" i="19"/>
  <c r="AK846" i="19"/>
  <c r="AQ846" i="19"/>
  <c r="AK838" i="19"/>
  <c r="AQ838" i="19"/>
  <c r="AK830" i="19"/>
  <c r="AQ830" i="19"/>
  <c r="AK822" i="19"/>
  <c r="AQ822" i="19"/>
  <c r="AK814" i="19"/>
  <c r="AQ814" i="19"/>
  <c r="AK805" i="19"/>
  <c r="AQ805" i="19"/>
  <c r="AK796" i="19"/>
  <c r="AQ796" i="19"/>
  <c r="AK788" i="19"/>
  <c r="AQ788" i="19"/>
  <c r="AK780" i="19"/>
  <c r="AQ780" i="19"/>
  <c r="AK772" i="19"/>
  <c r="AQ772" i="19"/>
  <c r="AK764" i="19"/>
  <c r="AQ764" i="19"/>
  <c r="AK756" i="19"/>
  <c r="AQ756" i="19"/>
  <c r="AK747" i="19"/>
  <c r="AQ747" i="19"/>
  <c r="AK681" i="19"/>
  <c r="AQ681" i="19"/>
  <c r="AK638" i="19"/>
  <c r="AQ638" i="19"/>
  <c r="AK629" i="19"/>
  <c r="AQ629" i="19"/>
  <c r="AK621" i="19"/>
  <c r="AQ621" i="19"/>
  <c r="AK613" i="19"/>
  <c r="AQ613" i="19"/>
  <c r="AK605" i="19"/>
  <c r="AQ605" i="19"/>
  <c r="AK597" i="19"/>
  <c r="AQ597" i="19"/>
  <c r="AK588" i="19"/>
  <c r="AQ588" i="19"/>
  <c r="AK580" i="19"/>
  <c r="AQ580" i="19"/>
  <c r="AK572" i="19"/>
  <c r="AQ572" i="19"/>
  <c r="AK563" i="19"/>
  <c r="AQ563" i="19"/>
  <c r="AK555" i="19"/>
  <c r="AQ555" i="19"/>
  <c r="AK529" i="19"/>
  <c r="AQ529" i="19"/>
  <c r="AK521" i="19"/>
  <c r="AQ521" i="19"/>
  <c r="AK513" i="19"/>
  <c r="AQ513" i="19"/>
  <c r="AK505" i="19"/>
  <c r="AQ505" i="19"/>
  <c r="AK495" i="19"/>
  <c r="AQ495" i="19"/>
  <c r="AK487" i="19"/>
  <c r="AQ487" i="19"/>
  <c r="AK479" i="19"/>
  <c r="AQ479" i="19"/>
  <c r="AK471" i="19"/>
  <c r="AQ471" i="19"/>
  <c r="AQ778" i="19"/>
  <c r="AQ714" i="19"/>
  <c r="AQ650" i="19"/>
  <c r="AQ618" i="19"/>
  <c r="AQ586" i="19"/>
  <c r="AQ554" i="19"/>
  <c r="AQ490" i="19"/>
  <c r="AF1428" i="19"/>
  <c r="AC1427" i="19"/>
  <c r="AF1420" i="19"/>
  <c r="AF1412" i="19"/>
  <c r="AC1411" i="19"/>
  <c r="AF1404" i="19"/>
  <c r="AF1430" i="19"/>
  <c r="AF1422" i="19"/>
  <c r="AF1414" i="19"/>
  <c r="AF1406" i="19"/>
  <c r="AF1398" i="19"/>
  <c r="AF1390" i="19"/>
  <c r="AF1382" i="19"/>
  <c r="AF1374" i="19"/>
  <c r="AF1366" i="19"/>
  <c r="AF1358" i="19"/>
  <c r="AC1403" i="19"/>
  <c r="AF1396" i="19"/>
  <c r="AC1395" i="19"/>
  <c r="AF1388" i="19"/>
  <c r="AF1380" i="19"/>
  <c r="AC1379" i="19"/>
  <c r="AF1372" i="19"/>
  <c r="AF1364" i="19"/>
  <c r="AC1363" i="19"/>
  <c r="AF1356" i="19"/>
  <c r="AF1348" i="19"/>
  <c r="AC1347" i="19"/>
  <c r="AF1340" i="19"/>
  <c r="AC1339" i="19"/>
  <c r="AF1332" i="19"/>
  <c r="AC1331" i="19"/>
  <c r="AF1324" i="19"/>
  <c r="AC1323" i="19"/>
  <c r="AF1316" i="19"/>
  <c r="AC1315" i="19"/>
  <c r="AF1308" i="19"/>
  <c r="AC1307" i="19"/>
  <c r="AF1300" i="19"/>
  <c r="AF1299" i="19"/>
  <c r="AF1291" i="19"/>
  <c r="AF1283" i="19"/>
  <c r="AF1275" i="19"/>
  <c r="AF1267" i="19"/>
  <c r="AF1259" i="19"/>
  <c r="Z1258" i="19"/>
  <c r="AF1251" i="19"/>
  <c r="Z1250" i="19"/>
  <c r="AF1243" i="19"/>
  <c r="Z1242" i="19"/>
  <c r="AF1235" i="19"/>
  <c r="AF1227" i="19"/>
  <c r="Z1226" i="19"/>
  <c r="AF1219" i="19"/>
  <c r="Z1218" i="19"/>
  <c r="AF1211" i="19"/>
  <c r="Z1210" i="19"/>
  <c r="AF1203" i="19"/>
  <c r="Z1202" i="19"/>
  <c r="AF1195" i="19"/>
  <c r="AF1187" i="19"/>
  <c r="Z1186" i="19"/>
  <c r="AF1179" i="19"/>
  <c r="Z1178" i="19"/>
  <c r="AF1171" i="19"/>
  <c r="AF1163" i="19"/>
  <c r="AF1350" i="19"/>
  <c r="AF1342" i="19"/>
  <c r="AF1334" i="19"/>
  <c r="AF1326" i="19"/>
  <c r="AF1318" i="19"/>
  <c r="AF1310" i="19"/>
  <c r="AF1302" i="19"/>
  <c r="AF1293" i="19"/>
  <c r="AF1285" i="19"/>
  <c r="AF1277" i="19"/>
  <c r="AF1269" i="19"/>
  <c r="AF1261" i="19"/>
  <c r="AF1253" i="19"/>
  <c r="AF1245" i="19"/>
  <c r="AF1237" i="19"/>
  <c r="AF1229" i="19"/>
  <c r="AF1221" i="19"/>
  <c r="AF1213" i="19"/>
  <c r="AF1205" i="19"/>
  <c r="AF1197" i="19"/>
  <c r="AF1189" i="19"/>
  <c r="AF1181" i="19"/>
  <c r="AF1173" i="19"/>
  <c r="AF1165" i="19"/>
  <c r="AF1304" i="19"/>
  <c r="AF1295" i="19"/>
  <c r="AF1287" i="19"/>
  <c r="AF1279" i="19"/>
  <c r="AF1271" i="19"/>
  <c r="AF1263" i="19"/>
  <c r="AF1255" i="19"/>
  <c r="AF1247" i="19"/>
  <c r="AF1239" i="19"/>
  <c r="AF1231" i="19"/>
  <c r="AF1223" i="19"/>
  <c r="AF1215" i="19"/>
  <c r="AF1207" i="19"/>
  <c r="AF1199" i="19"/>
  <c r="AF1191" i="19"/>
  <c r="AF1183" i="19"/>
  <c r="AF1175" i="19"/>
  <c r="AF1167" i="19"/>
  <c r="Z1280" i="19"/>
  <c r="AF635" i="19"/>
  <c r="AF594" i="19"/>
  <c r="AF569" i="19"/>
  <c r="AK730" i="19"/>
  <c r="AK722" i="19"/>
  <c r="AK714" i="19"/>
  <c r="AK698" i="19"/>
  <c r="AK690" i="19"/>
  <c r="AK656" i="19"/>
  <c r="AK648" i="19"/>
  <c r="AK634" i="19"/>
  <c r="AK626" i="19"/>
  <c r="AK602" i="19"/>
  <c r="AK594" i="19"/>
  <c r="AK568" i="19"/>
  <c r="AF561" i="19"/>
  <c r="AK560" i="19"/>
  <c r="AF552" i="19"/>
  <c r="AF544" i="19"/>
  <c r="AF536" i="19"/>
  <c r="AK674" i="19"/>
  <c r="AK658" i="19"/>
  <c r="AK650" i="19"/>
  <c r="AK562" i="19"/>
  <c r="AK520" i="19"/>
  <c r="AK512" i="19"/>
  <c r="AK504" i="19"/>
  <c r="Z1143" i="19"/>
  <c r="Z1126" i="19"/>
  <c r="AK538" i="19"/>
  <c r="Z1160" i="19"/>
  <c r="AK642" i="19"/>
  <c r="AF533" i="19"/>
  <c r="AK794" i="19"/>
  <c r="AK786" i="19"/>
  <c r="AK762" i="19"/>
  <c r="AK754" i="19"/>
  <c r="AK720" i="19"/>
  <c r="AK712" i="19"/>
  <c r="AK688" i="19"/>
  <c r="AK632" i="19"/>
  <c r="AK616" i="19"/>
  <c r="AK600" i="19"/>
  <c r="AF559" i="19"/>
  <c r="AK474" i="19"/>
  <c r="AC555" i="19"/>
  <c r="AK506" i="19"/>
  <c r="AK472" i="19"/>
  <c r="AF550" i="19"/>
  <c r="AF542" i="19"/>
  <c r="AF534" i="19"/>
  <c r="AK490" i="19"/>
  <c r="AK482" i="19"/>
  <c r="AC1371" i="19"/>
  <c r="AC507" i="19"/>
  <c r="AC489" i="19"/>
  <c r="AC481" i="19"/>
  <c r="AC473" i="19"/>
  <c r="AF1429" i="19"/>
  <c r="AF1421" i="19"/>
  <c r="AF1413" i="19"/>
  <c r="AF1405" i="19"/>
  <c r="AF1397" i="19"/>
  <c r="AF1389" i="19"/>
  <c r="AF1381" i="19"/>
  <c r="AF1373" i="19"/>
  <c r="AF1365" i="19"/>
  <c r="Z1364" i="19"/>
  <c r="AF1357" i="19"/>
  <c r="AF1349" i="19"/>
  <c r="AF1341" i="19"/>
  <c r="AF1333" i="19"/>
  <c r="AF1325" i="19"/>
  <c r="AF1317" i="19"/>
  <c r="Z1316" i="19"/>
  <c r="AF1309" i="19"/>
  <c r="Z1308" i="19"/>
  <c r="AF1301" i="19"/>
  <c r="AF1292" i="19"/>
  <c r="AF1284" i="19"/>
  <c r="AF1276" i="19"/>
  <c r="AF1268" i="19"/>
  <c r="AF1260" i="19"/>
  <c r="AF1252" i="19"/>
  <c r="AF1244" i="19"/>
  <c r="AF1236" i="19"/>
  <c r="AF1228" i="19"/>
  <c r="AF1220" i="19"/>
  <c r="AF1212" i="19"/>
  <c r="AF1204" i="19"/>
  <c r="AF1196" i="19"/>
  <c r="AF1188" i="19"/>
  <c r="AF1180" i="19"/>
  <c r="AF1172" i="19"/>
  <c r="AF1164" i="19"/>
  <c r="AF1155" i="19"/>
  <c r="Z1154" i="19"/>
  <c r="AF1147" i="19"/>
  <c r="Z1146" i="19"/>
  <c r="AF1139" i="19"/>
  <c r="AF1130" i="19"/>
  <c r="AF1122" i="19"/>
  <c r="AF1114" i="19"/>
  <c r="AF1106" i="19"/>
  <c r="AF1098" i="19"/>
  <c r="AF1090" i="19"/>
  <c r="AF1082" i="19"/>
  <c r="AF1074" i="19"/>
  <c r="AF1066" i="19"/>
  <c r="AF1058" i="19"/>
  <c r="AF1050" i="19"/>
  <c r="AF1042" i="19"/>
  <c r="AF1034" i="19"/>
  <c r="AF1026" i="19"/>
  <c r="AF1018" i="19"/>
  <c r="AF1010" i="19"/>
  <c r="AF1002" i="19"/>
  <c r="AF994" i="19"/>
  <c r="AC644" i="19"/>
  <c r="AC633" i="19"/>
  <c r="AC592" i="19"/>
  <c r="AF1423" i="19"/>
  <c r="AF1415" i="19"/>
  <c r="AF1399" i="19"/>
  <c r="AF1391" i="19"/>
  <c r="AF1375" i="19"/>
  <c r="AF1367" i="19"/>
  <c r="AF1359" i="19"/>
  <c r="AF1351" i="19"/>
  <c r="AF1343" i="19"/>
  <c r="AF1335" i="19"/>
  <c r="AF1327" i="19"/>
  <c r="AC1326" i="19"/>
  <c r="AF1319" i="19"/>
  <c r="AF1311" i="19"/>
  <c r="AF1303" i="19"/>
  <c r="AC1302" i="19"/>
  <c r="AF1294" i="19"/>
  <c r="AF1286" i="19"/>
  <c r="AF1278" i="19"/>
  <c r="AC1277" i="19"/>
  <c r="AF1270" i="19"/>
  <c r="AF1262" i="19"/>
  <c r="AF1254" i="19"/>
  <c r="AF1246" i="19"/>
  <c r="AC1245" i="19"/>
  <c r="AF1238" i="19"/>
  <c r="AF1230" i="19"/>
  <c r="AF1222" i="19"/>
  <c r="AF1214" i="19"/>
  <c r="AF1206" i="19"/>
  <c r="AF1198" i="19"/>
  <c r="AF1190" i="19"/>
  <c r="AF1182" i="19"/>
  <c r="AF1174" i="19"/>
  <c r="AF1166" i="19"/>
  <c r="BC1159" i="19"/>
  <c r="BE1159" i="19" s="1"/>
  <c r="AF1157" i="19"/>
  <c r="AF1149" i="19"/>
  <c r="AF1141" i="19"/>
  <c r="AF1132" i="19"/>
  <c r="AF1124" i="19"/>
  <c r="AF1116" i="19"/>
  <c r="AF1108" i="19"/>
  <c r="AF1100" i="19"/>
  <c r="AF1092" i="19"/>
  <c r="AF1084" i="19"/>
  <c r="AF1076" i="19"/>
  <c r="AF1068" i="19"/>
  <c r="AF1060" i="19"/>
  <c r="AF1052" i="19"/>
  <c r="AF1044" i="19"/>
  <c r="AF1036" i="19"/>
  <c r="AF1028" i="19"/>
  <c r="AF1020" i="19"/>
  <c r="AF1012" i="19"/>
  <c r="AF1004" i="19"/>
  <c r="AF996" i="19"/>
  <c r="AF986" i="19"/>
  <c r="AF978" i="19"/>
  <c r="AF970" i="19"/>
  <c r="AF962" i="19"/>
  <c r="AF954" i="19"/>
  <c r="AF946" i="19"/>
  <c r="AF938" i="19"/>
  <c r="AF930" i="19"/>
  <c r="AF922" i="19"/>
  <c r="AF914" i="19"/>
  <c r="AF906" i="19"/>
  <c r="AF898" i="19"/>
  <c r="AF890" i="19"/>
  <c r="AF881" i="19"/>
  <c r="AF873" i="19"/>
  <c r="AF865" i="19"/>
  <c r="AF857" i="19"/>
  <c r="AF849" i="19"/>
  <c r="AF841" i="19"/>
  <c r="AF833" i="19"/>
  <c r="AF1431" i="19"/>
  <c r="AF1383" i="19"/>
  <c r="AF1424" i="19"/>
  <c r="AF1408" i="19"/>
  <c r="AF1368" i="19"/>
  <c r="AF1328" i="19"/>
  <c r="AF1320" i="19"/>
  <c r="AF1312" i="19"/>
  <c r="AF1416" i="19"/>
  <c r="AF1392" i="19"/>
  <c r="AF1384" i="19"/>
  <c r="AF1344" i="19"/>
  <c r="AF1425" i="19"/>
  <c r="AF1417" i="19"/>
  <c r="AF1409" i="19"/>
  <c r="AF1401" i="19"/>
  <c r="AF1393" i="19"/>
  <c r="AF1385" i="19"/>
  <c r="AF1377" i="19"/>
  <c r="AF1369" i="19"/>
  <c r="AF1361" i="19"/>
  <c r="AF1353" i="19"/>
  <c r="AF1345" i="19"/>
  <c r="AF1337" i="19"/>
  <c r="AF1329" i="19"/>
  <c r="AF1321" i="19"/>
  <c r="AF1313" i="19"/>
  <c r="AF1305" i="19"/>
  <c r="AF1296" i="19"/>
  <c r="AF1288" i="19"/>
  <c r="AC1287" i="19"/>
  <c r="AF1280" i="19"/>
  <c r="AF1272" i="19"/>
  <c r="AF1264" i="19"/>
  <c r="AF1256" i="19"/>
  <c r="AC1255" i="19"/>
  <c r="AF1248" i="19"/>
  <c r="AF1240" i="19"/>
  <c r="AF1232" i="19"/>
  <c r="AF1224" i="19"/>
  <c r="AF1216" i="19"/>
  <c r="AF1208" i="19"/>
  <c r="AF1200" i="19"/>
  <c r="AF1192" i="19"/>
  <c r="AF1184" i="19"/>
  <c r="AF1176" i="19"/>
  <c r="AF1168" i="19"/>
  <c r="AF1160" i="19"/>
  <c r="AF1159" i="19"/>
  <c r="AF1151" i="19"/>
  <c r="AF1143" i="19"/>
  <c r="AF1134" i="19"/>
  <c r="AF1126" i="19"/>
  <c r="AF1118" i="19"/>
  <c r="AF1110" i="19"/>
  <c r="AF1102" i="19"/>
  <c r="AF1094" i="19"/>
  <c r="AF1086" i="19"/>
  <c r="AF1078" i="19"/>
  <c r="AF1070" i="19"/>
  <c r="AF1062" i="19"/>
  <c r="AF1376" i="19"/>
  <c r="AF1352" i="19"/>
  <c r="AF1426" i="19"/>
  <c r="AC1425" i="19"/>
  <c r="AF1418" i="19"/>
  <c r="AC1417" i="19"/>
  <c r="AF1410" i="19"/>
  <c r="AC1409" i="19"/>
  <c r="AF1402" i="19"/>
  <c r="AC1401" i="19"/>
  <c r="AF1394" i="19"/>
  <c r="AC1393" i="19"/>
  <c r="AF1386" i="19"/>
  <c r="AC1385" i="19"/>
  <c r="AF1378" i="19"/>
  <c r="AC1377" i="19"/>
  <c r="AF1370" i="19"/>
  <c r="AC1369" i="19"/>
  <c r="AF1362" i="19"/>
  <c r="AC1361" i="19"/>
  <c r="AF1354" i="19"/>
  <c r="AC1353" i="19"/>
  <c r="AF1346" i="19"/>
  <c r="AC1345" i="19"/>
  <c r="AF1338" i="19"/>
  <c r="AC1337" i="19"/>
  <c r="AF1330" i="19"/>
  <c r="AC1329" i="19"/>
  <c r="AF1322" i="19"/>
  <c r="AC1321" i="19"/>
  <c r="AF1314" i="19"/>
  <c r="AC1313" i="19"/>
  <c r="AF1306" i="19"/>
  <c r="AC1305" i="19"/>
  <c r="AF1297" i="19"/>
  <c r="AF1289" i="19"/>
  <c r="AF1281" i="19"/>
  <c r="AF1273" i="19"/>
  <c r="AF1265" i="19"/>
  <c r="AF1257" i="19"/>
  <c r="AF1249" i="19"/>
  <c r="AF1241" i="19"/>
  <c r="AF1233" i="19"/>
  <c r="AF1225" i="19"/>
  <c r="AF1217" i="19"/>
  <c r="AF1209" i="19"/>
  <c r="AC1208" i="19"/>
  <c r="AF1201" i="19"/>
  <c r="AF1193" i="19"/>
  <c r="AF1185" i="19"/>
  <c r="AC1184" i="19"/>
  <c r="AF1177" i="19"/>
  <c r="AF1169" i="19"/>
  <c r="AF1161" i="19"/>
  <c r="AC1159" i="19"/>
  <c r="AF1152" i="19"/>
  <c r="AC1151" i="19"/>
  <c r="AF1144" i="19"/>
  <c r="AF1407" i="19"/>
  <c r="AF1432" i="19"/>
  <c r="AF1400" i="19"/>
  <c r="AF1360" i="19"/>
  <c r="AF1336" i="19"/>
  <c r="AF1427" i="19"/>
  <c r="AF1419" i="19"/>
  <c r="AF1411" i="19"/>
  <c r="AF1403" i="19"/>
  <c r="AF1395" i="19"/>
  <c r="AF1387" i="19"/>
  <c r="AF1379" i="19"/>
  <c r="AF1371" i="19"/>
  <c r="AF1363" i="19"/>
  <c r="AF1355" i="19"/>
  <c r="AF1347" i="19"/>
  <c r="AF1339" i="19"/>
  <c r="AF1331" i="19"/>
  <c r="AF1323" i="19"/>
  <c r="AF1315" i="19"/>
  <c r="AF1307" i="19"/>
  <c r="AF1298" i="19"/>
  <c r="AC1297" i="19"/>
  <c r="AF1290" i="19"/>
  <c r="AF1282" i="19"/>
  <c r="AF1274" i="19"/>
  <c r="AF1266" i="19"/>
  <c r="AC1265" i="19"/>
  <c r="AF1258" i="19"/>
  <c r="AF1250" i="19"/>
  <c r="AF1242" i="19"/>
  <c r="AF1234" i="19"/>
  <c r="AF1226" i="19"/>
  <c r="AF1218" i="19"/>
  <c r="AF1210" i="19"/>
  <c r="AF1202" i="19"/>
  <c r="AF1194" i="19"/>
  <c r="AF1186" i="19"/>
  <c r="AF1178" i="19"/>
  <c r="AF1170" i="19"/>
  <c r="AF1162" i="19"/>
  <c r="AF1153" i="19"/>
  <c r="AF1145" i="19"/>
  <c r="AF825" i="19"/>
  <c r="AF817" i="19"/>
  <c r="AF808" i="19"/>
  <c r="AF797" i="19"/>
  <c r="AF789" i="19"/>
  <c r="AF781" i="19"/>
  <c r="AF773" i="19"/>
  <c r="AF765" i="19"/>
  <c r="AF757" i="19"/>
  <c r="AF748" i="19"/>
  <c r="AF739" i="19"/>
  <c r="AF731" i="19"/>
  <c r="AF723" i="19"/>
  <c r="AF715" i="19"/>
  <c r="AF707" i="19"/>
  <c r="AF699" i="19"/>
  <c r="AF691" i="19"/>
  <c r="AC690" i="19"/>
  <c r="AF682" i="19"/>
  <c r="AF673" i="19"/>
  <c r="AC672" i="19"/>
  <c r="AF665" i="19"/>
  <c r="AF657" i="19"/>
  <c r="AC656" i="19"/>
  <c r="AF649" i="19"/>
  <c r="AF636" i="19"/>
  <c r="AF627" i="19"/>
  <c r="AF619" i="19"/>
  <c r="AF611" i="19"/>
  <c r="AF603" i="19"/>
  <c r="AF595" i="19"/>
  <c r="AF586" i="19"/>
  <c r="AF578" i="19"/>
  <c r="Z577" i="19"/>
  <c r="AF570" i="19"/>
  <c r="AF560" i="19"/>
  <c r="AF551" i="19"/>
  <c r="AF543" i="19"/>
  <c r="AF535" i="19"/>
  <c r="AC533" i="19"/>
  <c r="AF525" i="19"/>
  <c r="AF517" i="19"/>
  <c r="AF509" i="19"/>
  <c r="AF499" i="19"/>
  <c r="AF491" i="19"/>
  <c r="AF483" i="19"/>
  <c r="AF475" i="19"/>
  <c r="AF467" i="19"/>
  <c r="AC603" i="19"/>
  <c r="AC578" i="19"/>
  <c r="AC560" i="19"/>
  <c r="AC491" i="19"/>
  <c r="AC475" i="19"/>
  <c r="AF1054" i="19"/>
  <c r="AF1046" i="19"/>
  <c r="AF1038" i="19"/>
  <c r="AF1030" i="19"/>
  <c r="AF1022" i="19"/>
  <c r="AF1014" i="19"/>
  <c r="AF1006" i="19"/>
  <c r="AF998" i="19"/>
  <c r="AF990" i="19"/>
  <c r="AF989" i="19"/>
  <c r="AF980" i="19"/>
  <c r="AF972" i="19"/>
  <c r="AF964" i="19"/>
  <c r="AF956" i="19"/>
  <c r="AF948" i="19"/>
  <c r="AF940" i="19"/>
  <c r="AF932" i="19"/>
  <c r="AF924" i="19"/>
  <c r="AF916" i="19"/>
  <c r="AF908" i="19"/>
  <c r="AF900" i="19"/>
  <c r="AF892" i="19"/>
  <c r="AF883" i="19"/>
  <c r="AF875" i="19"/>
  <c r="AF867" i="19"/>
  <c r="AF859" i="19"/>
  <c r="AF851" i="19"/>
  <c r="AF843" i="19"/>
  <c r="AF835" i="19"/>
  <c r="AF827" i="19"/>
  <c r="AF819" i="19"/>
  <c r="AF810" i="19"/>
  <c r="AF799" i="19"/>
  <c r="AF791" i="19"/>
  <c r="AF783" i="19"/>
  <c r="AF775" i="19"/>
  <c r="AF767" i="19"/>
  <c r="AF759" i="19"/>
  <c r="AF750" i="19"/>
  <c r="AF742" i="19"/>
  <c r="AF733" i="19"/>
  <c r="AF725" i="19"/>
  <c r="AF717" i="19"/>
  <c r="AF709" i="19"/>
  <c r="AF701" i="19"/>
  <c r="AF693" i="19"/>
  <c r="AF685" i="19"/>
  <c r="AF684" i="19"/>
  <c r="AF675" i="19"/>
  <c r="AF667" i="19"/>
  <c r="AF659" i="19"/>
  <c r="AF651" i="19"/>
  <c r="AF638" i="19"/>
  <c r="AF629" i="19"/>
  <c r="AF621" i="19"/>
  <c r="AF613" i="19"/>
  <c r="AC612" i="19"/>
  <c r="AF605" i="19"/>
  <c r="AF597" i="19"/>
  <c r="AF588" i="19"/>
  <c r="AC587" i="19"/>
  <c r="AF580" i="19"/>
  <c r="AC579" i="19"/>
  <c r="AF572" i="19"/>
  <c r="AC571" i="19"/>
  <c r="AF562" i="19"/>
  <c r="AF553" i="19"/>
  <c r="AF545" i="19"/>
  <c r="AC544" i="19"/>
  <c r="AF537" i="19"/>
  <c r="AF527" i="19"/>
  <c r="AF519" i="19"/>
  <c r="AF511" i="19"/>
  <c r="AF503" i="19"/>
  <c r="AF502" i="19"/>
  <c r="AF501" i="19"/>
  <c r="AF493" i="19"/>
  <c r="AC492" i="19"/>
  <c r="AF485" i="19"/>
  <c r="AF477" i="19"/>
  <c r="AC476" i="19"/>
  <c r="AF469" i="19"/>
  <c r="AF1136" i="19"/>
  <c r="AF1135" i="19"/>
  <c r="AC1134" i="19"/>
  <c r="AF1127" i="19"/>
  <c r="AF1119" i="19"/>
  <c r="Z1118" i="19"/>
  <c r="AF1111" i="19"/>
  <c r="AC1110" i="19"/>
  <c r="AF1103" i="19"/>
  <c r="Z1102" i="19"/>
  <c r="AF1095" i="19"/>
  <c r="AF1087" i="19"/>
  <c r="AC1086" i="19"/>
  <c r="AF1079" i="19"/>
  <c r="AF1071" i="19"/>
  <c r="AC1070" i="19"/>
  <c r="AF1063" i="19"/>
  <c r="Z1062" i="19"/>
  <c r="AF1055" i="19"/>
  <c r="Z1054" i="19"/>
  <c r="AF1047" i="19"/>
  <c r="AF1039" i="19"/>
  <c r="AF1031" i="19"/>
  <c r="AF1023" i="19"/>
  <c r="AF1015" i="19"/>
  <c r="AC1014" i="19"/>
  <c r="AF1007" i="19"/>
  <c r="Z1006" i="19"/>
  <c r="AF999" i="19"/>
  <c r="AC998" i="19"/>
  <c r="AF991" i="19"/>
  <c r="AC989" i="19"/>
  <c r="AF981" i="19"/>
  <c r="AC980" i="19"/>
  <c r="AF973" i="19"/>
  <c r="AC972" i="19"/>
  <c r="AF965" i="19"/>
  <c r="Z964" i="19"/>
  <c r="AF957" i="19"/>
  <c r="AF949" i="19"/>
  <c r="AC948" i="19"/>
  <c r="AF941" i="19"/>
  <c r="AC940" i="19"/>
  <c r="AF933" i="19"/>
  <c r="AF925" i="19"/>
  <c r="AC924" i="19"/>
  <c r="AF917" i="19"/>
  <c r="AC916" i="19"/>
  <c r="AF909" i="19"/>
  <c r="AC908" i="19"/>
  <c r="AF901" i="19"/>
  <c r="AF893" i="19"/>
  <c r="AC892" i="19"/>
  <c r="AF885" i="19"/>
  <c r="AF884" i="19"/>
  <c r="AC883" i="19"/>
  <c r="AF876" i="19"/>
  <c r="AC875" i="19"/>
  <c r="AF868" i="19"/>
  <c r="AC867" i="19"/>
  <c r="AF860" i="19"/>
  <c r="AC859" i="19"/>
  <c r="AF852" i="19"/>
  <c r="AC851" i="19"/>
  <c r="AF844" i="19"/>
  <c r="AC843" i="19"/>
  <c r="AF836" i="19"/>
  <c r="AF828" i="19"/>
  <c r="AC827" i="19"/>
  <c r="AF820" i="19"/>
  <c r="AF811" i="19"/>
  <c r="AF800" i="19"/>
  <c r="AC799" i="19"/>
  <c r="AF792" i="19"/>
  <c r="AF784" i="19"/>
  <c r="AF776" i="19"/>
  <c r="AC775" i="19"/>
  <c r="AF768" i="19"/>
  <c r="AF760" i="19"/>
  <c r="AF751" i="19"/>
  <c r="AC750" i="19"/>
  <c r="AF743" i="19"/>
  <c r="AC742" i="19"/>
  <c r="AC741" i="19"/>
  <c r="AF734" i="19"/>
  <c r="AF726" i="19"/>
  <c r="AF718" i="19"/>
  <c r="AF710" i="19"/>
  <c r="AC709" i="19"/>
  <c r="AF702" i="19"/>
  <c r="AF694" i="19"/>
  <c r="AF686" i="19"/>
  <c r="AC684" i="19"/>
  <c r="AF676" i="19"/>
  <c r="AF668" i="19"/>
  <c r="AF660" i="19"/>
  <c r="AF652" i="19"/>
  <c r="AF639" i="19"/>
  <c r="AC638" i="19"/>
  <c r="AF630" i="19"/>
  <c r="AC629" i="19"/>
  <c r="AF622" i="19"/>
  <c r="AC621" i="19"/>
  <c r="AF614" i="19"/>
  <c r="AF606" i="19"/>
  <c r="AC605" i="19"/>
  <c r="AF598" i="19"/>
  <c r="AF589" i="19"/>
  <c r="AC588" i="19"/>
  <c r="AF581" i="19"/>
  <c r="AC580" i="19"/>
  <c r="AF573" i="19"/>
  <c r="BC565" i="19"/>
  <c r="BE565" i="19" s="1"/>
  <c r="AF563" i="19"/>
  <c r="AC562" i="19"/>
  <c r="AF555" i="19"/>
  <c r="AF554" i="19"/>
  <c r="AF546" i="19"/>
  <c r="AF538" i="19"/>
  <c r="AC537" i="19"/>
  <c r="AF528" i="19"/>
  <c r="AF520" i="19"/>
  <c r="AF512" i="19"/>
  <c r="AF504" i="19"/>
  <c r="AF494" i="19"/>
  <c r="AF486" i="19"/>
  <c r="AF478" i="19"/>
  <c r="AF470" i="19"/>
  <c r="AF1137" i="19"/>
  <c r="AF1128" i="19"/>
  <c r="AF1120" i="19"/>
  <c r="AF1112" i="19"/>
  <c r="AF1104" i="19"/>
  <c r="AF1096" i="19"/>
  <c r="AF1088" i="19"/>
  <c r="AF1080" i="19"/>
  <c r="AF1072" i="19"/>
  <c r="AF1064" i="19"/>
  <c r="AF1056" i="19"/>
  <c r="AF1048" i="19"/>
  <c r="AF1040" i="19"/>
  <c r="AF1032" i="19"/>
  <c r="AF1024" i="19"/>
  <c r="AF1016" i="19"/>
  <c r="AF1008" i="19"/>
  <c r="AF1000" i="19"/>
  <c r="AF992" i="19"/>
  <c r="AF982" i="19"/>
  <c r="AF974" i="19"/>
  <c r="AF966" i="19"/>
  <c r="AF958" i="19"/>
  <c r="AF950" i="19"/>
  <c r="AF942" i="19"/>
  <c r="AF934" i="19"/>
  <c r="AF926" i="19"/>
  <c r="AF918" i="19"/>
  <c r="AF910" i="19"/>
  <c r="AF902" i="19"/>
  <c r="AF894" i="19"/>
  <c r="AF886" i="19"/>
  <c r="AF877" i="19"/>
  <c r="AF869" i="19"/>
  <c r="AF861" i="19"/>
  <c r="AF853" i="19"/>
  <c r="AF845" i="19"/>
  <c r="AF837" i="19"/>
  <c r="AF829" i="19"/>
  <c r="AF821" i="19"/>
  <c r="AF813" i="19"/>
  <c r="AF812" i="19"/>
  <c r="AF802" i="19"/>
  <c r="AF801" i="19"/>
  <c r="AF793" i="19"/>
  <c r="AF785" i="19"/>
  <c r="AF777" i="19"/>
  <c r="AF769" i="19"/>
  <c r="AF761" i="19"/>
  <c r="AF752" i="19"/>
  <c r="AF744" i="19"/>
  <c r="AF735" i="19"/>
  <c r="AF727" i="19"/>
  <c r="AF719" i="19"/>
  <c r="AF711" i="19"/>
  <c r="AF703" i="19"/>
  <c r="AF695" i="19"/>
  <c r="Z694" i="19"/>
  <c r="AF687" i="19"/>
  <c r="AF677" i="19"/>
  <c r="AF669" i="19"/>
  <c r="AF661" i="19"/>
  <c r="AF653" i="19"/>
  <c r="AF640" i="19"/>
  <c r="AF631" i="19"/>
  <c r="AF623" i="19"/>
  <c r="AF615" i="19"/>
  <c r="AF607" i="19"/>
  <c r="AF599" i="19"/>
  <c r="AF590" i="19"/>
  <c r="AF582" i="19"/>
  <c r="AF574" i="19"/>
  <c r="AF564" i="19"/>
  <c r="AF556" i="19"/>
  <c r="AC554" i="19"/>
  <c r="AF547" i="19"/>
  <c r="AF539" i="19"/>
  <c r="AF529" i="19"/>
  <c r="AF521" i="19"/>
  <c r="AF513" i="19"/>
  <c r="AF505" i="19"/>
  <c r="AF495" i="19"/>
  <c r="AF487" i="19"/>
  <c r="AF479" i="19"/>
  <c r="AF471" i="19"/>
  <c r="AF1081" i="19"/>
  <c r="AF1073" i="19"/>
  <c r="AF1065" i="19"/>
  <c r="AF1057" i="19"/>
  <c r="Z1056" i="19"/>
  <c r="AF1049" i="19"/>
  <c r="AF1041" i="19"/>
  <c r="AF1033" i="19"/>
  <c r="Z1032" i="19"/>
  <c r="AF1025" i="19"/>
  <c r="AF1017" i="19"/>
  <c r="Z1016" i="19"/>
  <c r="AF1009" i="19"/>
  <c r="Z1008" i="19"/>
  <c r="AF1001" i="19"/>
  <c r="AF993" i="19"/>
  <c r="Z992" i="19"/>
  <c r="AF983" i="19"/>
  <c r="AF975" i="19"/>
  <c r="AF967" i="19"/>
  <c r="Z966" i="19"/>
  <c r="AF959" i="19"/>
  <c r="AF951" i="19"/>
  <c r="AF943" i="19"/>
  <c r="AF935" i="19"/>
  <c r="Z934" i="19"/>
  <c r="AF927" i="19"/>
  <c r="AF919" i="19"/>
  <c r="Z918" i="19"/>
  <c r="AF911" i="19"/>
  <c r="AF903" i="19"/>
  <c r="AF895" i="19"/>
  <c r="AF887" i="19"/>
  <c r="Z885" i="19"/>
  <c r="AF878" i="19"/>
  <c r="AF870" i="19"/>
  <c r="AF862" i="19"/>
  <c r="AF854" i="19"/>
  <c r="AF846" i="19"/>
  <c r="AF838" i="19"/>
  <c r="AF830" i="19"/>
  <c r="Z829" i="19"/>
  <c r="AF822" i="19"/>
  <c r="Z821" i="19"/>
  <c r="AF814" i="19"/>
  <c r="AF803" i="19"/>
  <c r="Z801" i="19"/>
  <c r="AF794" i="19"/>
  <c r="AF786" i="19"/>
  <c r="AF778" i="19"/>
  <c r="AF770" i="19"/>
  <c r="AF762" i="19"/>
  <c r="Z761" i="19"/>
  <c r="AF754" i="19"/>
  <c r="AF753" i="19"/>
  <c r="AF745" i="19"/>
  <c r="AF736" i="19"/>
  <c r="AF728" i="19"/>
  <c r="AF720" i="19"/>
  <c r="AF712" i="19"/>
  <c r="AF704" i="19"/>
  <c r="AF696" i="19"/>
  <c r="AF688" i="19"/>
  <c r="AF679" i="19"/>
  <c r="AF678" i="19"/>
  <c r="AF670" i="19"/>
  <c r="AF662" i="19"/>
  <c r="AF654" i="19"/>
  <c r="AF643" i="19"/>
  <c r="AF642" i="19"/>
  <c r="AF641" i="19"/>
  <c r="AF632" i="19"/>
  <c r="AF624" i="19"/>
  <c r="AF616" i="19"/>
  <c r="AF608" i="19"/>
  <c r="AF600" i="19"/>
  <c r="AF591" i="19"/>
  <c r="AF583" i="19"/>
  <c r="AF575" i="19"/>
  <c r="AF566" i="19"/>
  <c r="AF565" i="19"/>
  <c r="AC564" i="19"/>
  <c r="AF557" i="19"/>
  <c r="AF548" i="19"/>
  <c r="AF540" i="19"/>
  <c r="AC539" i="19"/>
  <c r="AF530" i="19"/>
  <c r="AC529" i="19"/>
  <c r="AF522" i="19"/>
  <c r="AF514" i="19"/>
  <c r="AC513" i="19"/>
  <c r="AF506" i="19"/>
  <c r="AF496" i="19"/>
  <c r="AF488" i="19"/>
  <c r="AF480" i="19"/>
  <c r="AF472" i="19"/>
  <c r="AF984" i="19"/>
  <c r="AF976" i="19"/>
  <c r="AF968" i="19"/>
  <c r="AF960" i="19"/>
  <c r="Z959" i="19"/>
  <c r="AF952" i="19"/>
  <c r="AF944" i="19"/>
  <c r="AF936" i="19"/>
  <c r="AF928" i="19"/>
  <c r="AF920" i="19"/>
  <c r="AF912" i="19"/>
  <c r="AF904" i="19"/>
  <c r="AF896" i="19"/>
  <c r="AF888" i="19"/>
  <c r="AF879" i="19"/>
  <c r="AF871" i="19"/>
  <c r="AF863" i="19"/>
  <c r="AF855" i="19"/>
  <c r="Z854" i="19"/>
  <c r="AF847" i="19"/>
  <c r="Z846" i="19"/>
  <c r="AF839" i="19"/>
  <c r="Z838" i="19"/>
  <c r="AF831" i="19"/>
  <c r="AF823" i="19"/>
  <c r="AF815" i="19"/>
  <c r="Z813" i="19"/>
  <c r="AF806" i="19"/>
  <c r="AF805" i="19"/>
  <c r="AF804" i="19"/>
  <c r="Z802" i="19"/>
  <c r="AF795" i="19"/>
  <c r="Z794" i="19"/>
  <c r="AF787" i="19"/>
  <c r="AF779" i="19"/>
  <c r="Z778" i="19"/>
  <c r="AF771" i="19"/>
  <c r="AF763" i="19"/>
  <c r="AF755" i="19"/>
  <c r="Z753" i="19"/>
  <c r="AF746" i="19"/>
  <c r="AF737" i="19"/>
  <c r="AF729" i="19"/>
  <c r="AF721" i="19"/>
  <c r="AF713" i="19"/>
  <c r="AF705" i="19"/>
  <c r="AF697" i="19"/>
  <c r="AF689" i="19"/>
  <c r="AF680" i="19"/>
  <c r="AF671" i="19"/>
  <c r="AF663" i="19"/>
  <c r="AF655" i="19"/>
  <c r="AF647" i="19"/>
  <c r="AF646" i="19"/>
  <c r="AF645" i="19"/>
  <c r="AF644" i="19"/>
  <c r="AF633" i="19"/>
  <c r="AF625" i="19"/>
  <c r="AF617" i="19"/>
  <c r="AF609" i="19"/>
  <c r="AC608" i="19"/>
  <c r="AF601" i="19"/>
  <c r="AF592" i="19"/>
  <c r="AF584" i="19"/>
  <c r="AF576" i="19"/>
  <c r="AF567" i="19"/>
  <c r="AF558" i="19"/>
  <c r="AF549" i="19"/>
  <c r="AF541" i="19"/>
  <c r="AC540" i="19"/>
  <c r="AF531" i="19"/>
  <c r="AF523" i="19"/>
  <c r="AF515" i="19"/>
  <c r="AF507" i="19"/>
  <c r="AF497" i="19"/>
  <c r="AF489" i="19"/>
  <c r="AF481" i="19"/>
  <c r="AF473" i="19"/>
  <c r="AF307" i="19"/>
  <c r="AC1418" i="19"/>
  <c r="AC1410" i="19"/>
  <c r="AC1402" i="19"/>
  <c r="AC1394" i="19"/>
  <c r="AC1386" i="19"/>
  <c r="AC1378" i="19"/>
  <c r="AC1370" i="19"/>
  <c r="AC1362" i="19"/>
  <c r="AC1354" i="19"/>
  <c r="AC1346" i="19"/>
  <c r="AC1338" i="19"/>
  <c r="AC1322" i="19"/>
  <c r="AC1306" i="19"/>
  <c r="AC1289" i="19"/>
  <c r="AC1281" i="19"/>
  <c r="AC1273" i="19"/>
  <c r="AC1257" i="19"/>
  <c r="AC1249" i="19"/>
  <c r="AC1241" i="19"/>
  <c r="AC1233" i="19"/>
  <c r="AC1225" i="19"/>
  <c r="AC1217" i="19"/>
  <c r="AC1209" i="19"/>
  <c r="AC1201" i="19"/>
  <c r="AC1193" i="19"/>
  <c r="AC1185" i="19"/>
  <c r="AC1177" i="19"/>
  <c r="AC1169" i="19"/>
  <c r="AC1161" i="19"/>
  <c r="AC1135" i="19"/>
  <c r="AC1127" i="19"/>
  <c r="AC1119" i="19"/>
  <c r="AC1111" i="19"/>
  <c r="AC1103" i="19"/>
  <c r="AC1095" i="19"/>
  <c r="AC1071" i="19"/>
  <c r="AC1063" i="19"/>
  <c r="AC1055" i="19"/>
  <c r="AC1047" i="19"/>
  <c r="AC1039" i="19"/>
  <c r="AC1031" i="19"/>
  <c r="AC1023" i="19"/>
  <c r="AC1015" i="19"/>
  <c r="AC1007" i="19"/>
  <c r="AC999" i="19"/>
  <c r="AC991" i="19"/>
  <c r="AC990" i="19"/>
  <c r="AC973" i="19"/>
  <c r="AC965" i="19"/>
  <c r="AC957" i="19"/>
  <c r="AC941" i="19"/>
  <c r="AC925" i="19"/>
  <c r="AC917" i="19"/>
  <c r="AC893" i="19"/>
  <c r="AC884" i="19"/>
  <c r="AC876" i="19"/>
  <c r="AC868" i="19"/>
  <c r="AC860" i="19"/>
  <c r="AC852" i="19"/>
  <c r="AC836" i="19"/>
  <c r="AC828" i="19"/>
  <c r="AC820" i="19"/>
  <c r="AC811" i="19"/>
  <c r="AC800" i="19"/>
  <c r="AC776" i="19"/>
  <c r="AC768" i="19"/>
  <c r="AC760" i="19"/>
  <c r="AC751" i="19"/>
  <c r="AC734" i="19"/>
  <c r="AC718" i="19"/>
  <c r="AC710" i="19"/>
  <c r="AC702" i="19"/>
  <c r="AC686" i="19"/>
  <c r="AC676" i="19"/>
  <c r="AC660" i="19"/>
  <c r="AC622" i="19"/>
  <c r="AC733" i="19"/>
  <c r="AC693" i="19"/>
  <c r="AC597" i="19"/>
  <c r="AC1298" i="19"/>
  <c r="AC1290" i="19"/>
  <c r="AC1282" i="19"/>
  <c r="AC1274" i="19"/>
  <c r="AC1266" i="19"/>
  <c r="AC1234" i="19"/>
  <c r="AC1194" i="19"/>
  <c r="AC1153" i="19"/>
  <c r="AC1137" i="19"/>
  <c r="AC1136" i="19"/>
  <c r="AC1112" i="19"/>
  <c r="AC1104" i="19"/>
  <c r="AC1096" i="19"/>
  <c r="AC1088" i="19"/>
  <c r="AC1080" i="19"/>
  <c r="AC1072" i="19"/>
  <c r="AC1064" i="19"/>
  <c r="AC1048" i="19"/>
  <c r="AC1040" i="19"/>
  <c r="AC1024" i="19"/>
  <c r="AC1000" i="19"/>
  <c r="AC982" i="19"/>
  <c r="AC974" i="19"/>
  <c r="AC942" i="19"/>
  <c r="AC902" i="19"/>
  <c r="AC894" i="19"/>
  <c r="AC869" i="19"/>
  <c r="AC861" i="19"/>
  <c r="AC853" i="19"/>
  <c r="AC845" i="19"/>
  <c r="AC837" i="19"/>
  <c r="AC812" i="19"/>
  <c r="AC793" i="19"/>
  <c r="AC785" i="19"/>
  <c r="AC769" i="19"/>
  <c r="AC752" i="19"/>
  <c r="AC744" i="19"/>
  <c r="Z735" i="19"/>
  <c r="Z727" i="19"/>
  <c r="Z719" i="19"/>
  <c r="AC711" i="19"/>
  <c r="AC703" i="19"/>
  <c r="AC695" i="19"/>
  <c r="AC687" i="19"/>
  <c r="Z677" i="19"/>
  <c r="Z669" i="19"/>
  <c r="AC623" i="19"/>
  <c r="AC1428" i="19"/>
  <c r="AC1412" i="19"/>
  <c r="AC1388" i="19"/>
  <c r="AC1380" i="19"/>
  <c r="AC1372" i="19"/>
  <c r="AC1356" i="19"/>
  <c r="AC1348" i="19"/>
  <c r="AC1332" i="19"/>
  <c r="AC1324" i="19"/>
  <c r="AC1299" i="19"/>
  <c r="AC1291" i="19"/>
  <c r="AC1283" i="19"/>
  <c r="AC1275" i="19"/>
  <c r="AC1267" i="19"/>
  <c r="AC1259" i="19"/>
  <c r="AC1251" i="19"/>
  <c r="AC1243" i="19"/>
  <c r="AC1235" i="19"/>
  <c r="AC1227" i="19"/>
  <c r="AC1219" i="19"/>
  <c r="AC1211" i="19"/>
  <c r="AC1195" i="19"/>
  <c r="AC1187" i="19"/>
  <c r="AC1179" i="19"/>
  <c r="AC1163" i="19"/>
  <c r="AC1129" i="19"/>
  <c r="AC1121" i="19"/>
  <c r="AC1113" i="19"/>
  <c r="AC1105" i="19"/>
  <c r="AC1097" i="19"/>
  <c r="AC1089" i="19"/>
  <c r="AC1081" i="19"/>
  <c r="AC1073" i="19"/>
  <c r="AC1065" i="19"/>
  <c r="AC1057" i="19"/>
  <c r="AC1049" i="19"/>
  <c r="AC1041" i="19"/>
  <c r="AC1025" i="19"/>
  <c r="AC1017" i="19"/>
  <c r="AC1009" i="19"/>
  <c r="AC1001" i="19"/>
  <c r="AC993" i="19"/>
  <c r="AC983" i="19"/>
  <c r="AC975" i="19"/>
  <c r="AC967" i="19"/>
  <c r="AC951" i="19"/>
  <c r="AC943" i="19"/>
  <c r="AC935" i="19"/>
  <c r="AC927" i="19"/>
  <c r="AC911" i="19"/>
  <c r="AC895" i="19"/>
  <c r="AC878" i="19"/>
  <c r="AC870" i="19"/>
  <c r="AC862" i="19"/>
  <c r="AC830" i="19"/>
  <c r="AC813" i="19"/>
  <c r="AC803" i="19"/>
  <c r="AC786" i="19"/>
  <c r="AC762" i="19"/>
  <c r="AC745" i="19"/>
  <c r="AC736" i="19"/>
  <c r="AC728" i="19"/>
  <c r="AC712" i="19"/>
  <c r="AC704" i="19"/>
  <c r="AC696" i="19"/>
  <c r="AC688" i="19"/>
  <c r="AC678" i="19"/>
  <c r="AC662" i="19"/>
  <c r="AC654" i="19"/>
  <c r="AC1429" i="19"/>
  <c r="AC1413" i="19"/>
  <c r="AC1405" i="19"/>
  <c r="AC1397" i="19"/>
  <c r="AC1389" i="19"/>
  <c r="AC1381" i="19"/>
  <c r="AC1373" i="19"/>
  <c r="AC1365" i="19"/>
  <c r="AC1357" i="19"/>
  <c r="AC1349" i="19"/>
  <c r="AC1341" i="19"/>
  <c r="AC1333" i="19"/>
  <c r="AC1325" i="19"/>
  <c r="AC1317" i="19"/>
  <c r="AC1309" i="19"/>
  <c r="AC1301" i="19"/>
  <c r="AC1292" i="19"/>
  <c r="AC1260" i="19"/>
  <c r="AC1244" i="19"/>
  <c r="AC1228" i="19"/>
  <c r="AC1212" i="19"/>
  <c r="Z1204" i="19"/>
  <c r="Z1196" i="19"/>
  <c r="AC1188" i="19"/>
  <c r="Z1172" i="19"/>
  <c r="Z1164" i="19"/>
  <c r="AC1155" i="19"/>
  <c r="AC1147" i="19"/>
  <c r="AC1139" i="19"/>
  <c r="AC1122" i="19"/>
  <c r="AC1106" i="19"/>
  <c r="AC1026" i="19"/>
  <c r="Z1010" i="19"/>
  <c r="AC1002" i="19"/>
  <c r="AC984" i="19"/>
  <c r="AC952" i="19"/>
  <c r="AC944" i="19"/>
  <c r="AC936" i="19"/>
  <c r="AC912" i="19"/>
  <c r="AC904" i="19"/>
  <c r="AC896" i="19"/>
  <c r="AC888" i="19"/>
  <c r="AC879" i="19"/>
  <c r="AC863" i="19"/>
  <c r="AC855" i="19"/>
  <c r="AC839" i="19"/>
  <c r="AC831" i="19"/>
  <c r="AC823" i="19"/>
  <c r="AC815" i="19"/>
  <c r="AC804" i="19"/>
  <c r="AC795" i="19"/>
  <c r="AC787" i="19"/>
  <c r="AC746" i="19"/>
  <c r="AC737" i="19"/>
  <c r="AC729" i="19"/>
  <c r="AC713" i="19"/>
  <c r="AC697" i="19"/>
  <c r="AC617" i="19"/>
  <c r="AC609" i="19"/>
  <c r="AC1414" i="19"/>
  <c r="AC1390" i="19"/>
  <c r="AC1382" i="19"/>
  <c r="AC1366" i="19"/>
  <c r="AC1358" i="19"/>
  <c r="AC1350" i="19"/>
  <c r="AC1293" i="19"/>
  <c r="AC1285" i="19"/>
  <c r="AC1261" i="19"/>
  <c r="AC1237" i="19"/>
  <c r="AC1229" i="19"/>
  <c r="AC1221" i="19"/>
  <c r="AC1213" i="19"/>
  <c r="AC1205" i="19"/>
  <c r="AC1197" i="19"/>
  <c r="AC1189" i="19"/>
  <c r="AC1181" i="19"/>
  <c r="AC1165" i="19"/>
  <c r="AC1131" i="19"/>
  <c r="AC1123" i="19"/>
  <c r="AC1115" i="19"/>
  <c r="AC1091" i="19"/>
  <c r="AC1083" i="19"/>
  <c r="AC1075" i="19"/>
  <c r="AC1067" i="19"/>
  <c r="AC1059" i="19"/>
  <c r="AC1051" i="19"/>
  <c r="AC1043" i="19"/>
  <c r="AC1035" i="19"/>
  <c r="AC1027" i="19"/>
  <c r="AC1019" i="19"/>
  <c r="AC1011" i="19"/>
  <c r="AC995" i="19"/>
  <c r="AC977" i="19"/>
  <c r="AC969" i="19"/>
  <c r="AC961" i="19"/>
  <c r="AC953" i="19"/>
  <c r="AC937" i="19"/>
  <c r="AC913" i="19"/>
  <c r="AC905" i="19"/>
  <c r="AC897" i="19"/>
  <c r="AC880" i="19"/>
  <c r="AC872" i="19"/>
  <c r="AC864" i="19"/>
  <c r="AC856" i="19"/>
  <c r="AC848" i="19"/>
  <c r="AC816" i="19"/>
  <c r="AC807" i="19"/>
  <c r="AC796" i="19"/>
  <c r="AC788" i="19"/>
  <c r="AC780" i="19"/>
  <c r="AC772" i="19"/>
  <c r="AC764" i="19"/>
  <c r="AC756" i="19"/>
  <c r="AC747" i="19"/>
  <c r="AC730" i="19"/>
  <c r="AC722" i="19"/>
  <c r="AC714" i="19"/>
  <c r="AC706" i="19"/>
  <c r="AC618" i="19"/>
  <c r="AC610" i="19"/>
  <c r="AC602" i="19"/>
  <c r="AC593" i="19"/>
  <c r="AC585" i="19"/>
  <c r="AC559" i="19"/>
  <c r="AC550" i="19"/>
  <c r="AC542" i="19"/>
  <c r="AC534" i="19"/>
  <c r="AC524" i="19"/>
  <c r="AC516" i="19"/>
  <c r="AC1374" i="19"/>
  <c r="AC1334" i="19"/>
  <c r="AC1318" i="19"/>
  <c r="AC1253" i="19"/>
  <c r="AC1431" i="19"/>
  <c r="Z1423" i="19"/>
  <c r="AC1407" i="19"/>
  <c r="AC1399" i="19"/>
  <c r="AC1391" i="19"/>
  <c r="AC1383" i="19"/>
  <c r="AC1375" i="19"/>
  <c r="AC1367" i="19"/>
  <c r="AC1359" i="19"/>
  <c r="AC1351" i="19"/>
  <c r="AC1327" i="19"/>
  <c r="AC1319" i="19"/>
  <c r="AC1311" i="19"/>
  <c r="AC1294" i="19"/>
  <c r="AC1286" i="19"/>
  <c r="AC1278" i="19"/>
  <c r="AC1262" i="19"/>
  <c r="AC1246" i="19"/>
  <c r="AC1230" i="19"/>
  <c r="AC1206" i="19"/>
  <c r="AC1198" i="19"/>
  <c r="AC1157" i="19"/>
  <c r="AC1149" i="19"/>
  <c r="AC1141" i="19"/>
  <c r="AC1108" i="19"/>
  <c r="AC1100" i="19"/>
  <c r="AC1092" i="19"/>
  <c r="AC1084" i="19"/>
  <c r="AC1076" i="19"/>
  <c r="AC1068" i="19"/>
  <c r="AC1052" i="19"/>
  <c r="AC1044" i="19"/>
  <c r="AC1036" i="19"/>
  <c r="AC1004" i="19"/>
  <c r="AC996" i="19"/>
  <c r="AC986" i="19"/>
  <c r="AC954" i="19"/>
  <c r="AC946" i="19"/>
  <c r="AC930" i="19"/>
  <c r="AC914" i="19"/>
  <c r="AC906" i="19"/>
  <c r="AC898" i="19"/>
  <c r="AC881" i="19"/>
  <c r="AC865" i="19"/>
  <c r="AC841" i="19"/>
  <c r="AC833" i="19"/>
  <c r="AC825" i="19"/>
  <c r="AC817" i="19"/>
  <c r="AC808" i="19"/>
  <c r="AC789" i="19"/>
  <c r="AC781" i="19"/>
  <c r="AC757" i="19"/>
  <c r="AC748" i="19"/>
  <c r="AC739" i="19"/>
  <c r="AC731" i="19"/>
  <c r="AC723" i="19"/>
  <c r="AC682" i="19"/>
  <c r="AC665" i="19"/>
  <c r="AC627" i="19"/>
  <c r="AC611" i="19"/>
  <c r="AC569" i="19"/>
  <c r="AC1342" i="19"/>
  <c r="AC1269" i="19"/>
  <c r="AC1424" i="19"/>
  <c r="AC1416" i="19"/>
  <c r="AC1400" i="19"/>
  <c r="AC1376" i="19"/>
  <c r="AC1352" i="19"/>
  <c r="AC1344" i="19"/>
  <c r="AC1336" i="19"/>
  <c r="AC1328" i="19"/>
  <c r="AC1320" i="19"/>
  <c r="AC1295" i="19"/>
  <c r="AC1279" i="19"/>
  <c r="AC1271" i="19"/>
  <c r="AC1263" i="19"/>
  <c r="AC1247" i="19"/>
  <c r="AC1239" i="19"/>
  <c r="AC1231" i="19"/>
  <c r="AC1223" i="19"/>
  <c r="AC1215" i="19"/>
  <c r="AC1207" i="19"/>
  <c r="AC1199" i="19"/>
  <c r="AC1183" i="19"/>
  <c r="AC1175" i="19"/>
  <c r="AC1167" i="19"/>
  <c r="AC1142" i="19"/>
  <c r="AC1133" i="19"/>
  <c r="AC1125" i="19"/>
  <c r="AC1117" i="19"/>
  <c r="AC1109" i="19"/>
  <c r="AC1101" i="19"/>
  <c r="AC1093" i="19"/>
  <c r="AC1085" i="19"/>
  <c r="AC1077" i="19"/>
  <c r="AC1069" i="19"/>
  <c r="AC1061" i="19"/>
  <c r="AC1053" i="19"/>
  <c r="AC1045" i="19"/>
  <c r="AC1037" i="19"/>
  <c r="AC1029" i="19"/>
  <c r="AC1021" i="19"/>
  <c r="AC1013" i="19"/>
  <c r="AC1005" i="19"/>
  <c r="AC987" i="19"/>
  <c r="AC979" i="19"/>
  <c r="AC971" i="19"/>
  <c r="AC963" i="19"/>
  <c r="AC947" i="19"/>
  <c r="AC939" i="19"/>
  <c r="AC923" i="19"/>
  <c r="AC915" i="19"/>
  <c r="AC891" i="19"/>
  <c r="AC882" i="19"/>
  <c r="Z874" i="19"/>
  <c r="Z866" i="19"/>
  <c r="Z858" i="19"/>
  <c r="AC850" i="19"/>
  <c r="AC842" i="19"/>
  <c r="Z834" i="19"/>
  <c r="Z826" i="19"/>
  <c r="Z818" i="19"/>
  <c r="Z809" i="19"/>
  <c r="AC798" i="19"/>
  <c r="Z790" i="19"/>
  <c r="Z782" i="19"/>
  <c r="AC774" i="19"/>
  <c r="AC766" i="19"/>
  <c r="AC758" i="19"/>
  <c r="AC740" i="19"/>
  <c r="AC732" i="19"/>
  <c r="AC724" i="19"/>
  <c r="AC716" i="19"/>
  <c r="AC692" i="19"/>
  <c r="AC683" i="19"/>
  <c r="Z658" i="19"/>
  <c r="AC650" i="19"/>
  <c r="AC637" i="19"/>
  <c r="AC628" i="19"/>
  <c r="AC595" i="19"/>
  <c r="AC570" i="19"/>
  <c r="AC551" i="19"/>
  <c r="AC525" i="19"/>
  <c r="AC517" i="19"/>
  <c r="AC467" i="19"/>
  <c r="AC653" i="19"/>
  <c r="AC620" i="19"/>
  <c r="AC536" i="19"/>
  <c r="AC526" i="19"/>
  <c r="AC510" i="19"/>
  <c r="AC468" i="19"/>
  <c r="AC572" i="19"/>
  <c r="AC545" i="19"/>
  <c r="AC527" i="19"/>
  <c r="AC501" i="19"/>
  <c r="AC680" i="19"/>
  <c r="AC679" i="19"/>
  <c r="AC646" i="19"/>
  <c r="AC614" i="19"/>
  <c r="AC606" i="19"/>
  <c r="AC589" i="19"/>
  <c r="AC581" i="19"/>
  <c r="AC573" i="19"/>
  <c r="AC563" i="19"/>
  <c r="AC538" i="19"/>
  <c r="AC512" i="19"/>
  <c r="AC504" i="19"/>
  <c r="AC503" i="19"/>
  <c r="AC502" i="19"/>
  <c r="AC494" i="19"/>
  <c r="AC470" i="19"/>
  <c r="AC664" i="19"/>
  <c r="Z625" i="19"/>
  <c r="AC615" i="19"/>
  <c r="AC607" i="19"/>
  <c r="AC599" i="19"/>
  <c r="AC582" i="19"/>
  <c r="AC556" i="19"/>
  <c r="Z555" i="19"/>
  <c r="AC547" i="19"/>
  <c r="Z521" i="19"/>
  <c r="AC487" i="19"/>
  <c r="AC479" i="19"/>
  <c r="AC616" i="19"/>
  <c r="AC583" i="19"/>
  <c r="AC575" i="19"/>
  <c r="AC565" i="19"/>
  <c r="Z557" i="19"/>
  <c r="AC514" i="19"/>
  <c r="AC506" i="19"/>
  <c r="AC496" i="19"/>
  <c r="AC480" i="19"/>
  <c r="AC472" i="19"/>
  <c r="AC584" i="19"/>
  <c r="AC567" i="19"/>
  <c r="AC558" i="19"/>
  <c r="AC549" i="19"/>
  <c r="AC541" i="19"/>
  <c r="BC652" i="19"/>
  <c r="BE652" i="19" s="1"/>
  <c r="Z1300" i="19"/>
  <c r="Z1284" i="19"/>
  <c r="Z1276" i="19"/>
  <c r="Z1268" i="19"/>
  <c r="Z1252" i="19"/>
  <c r="Z1236" i="19"/>
  <c r="Z1220" i="19"/>
  <c r="Z1203" i="19"/>
  <c r="Z1144" i="19"/>
  <c r="Z1087" i="19"/>
  <c r="Z990" i="19"/>
  <c r="Z792" i="19"/>
  <c r="Z743" i="19"/>
  <c r="Z726" i="19"/>
  <c r="Z685" i="19"/>
  <c r="Z675" i="19"/>
  <c r="Z667" i="19"/>
  <c r="Z659" i="19"/>
  <c r="Z635" i="19"/>
  <c r="Z503" i="19"/>
  <c r="Z502" i="19"/>
  <c r="Z1304" i="19"/>
  <c r="Z1214" i="19"/>
  <c r="Z1182" i="19"/>
  <c r="Z1174" i="19"/>
  <c r="Z1130" i="19"/>
  <c r="Z1114" i="19"/>
  <c r="Z1098" i="19"/>
  <c r="Z1090" i="19"/>
  <c r="Z1082" i="19"/>
  <c r="Z1074" i="19"/>
  <c r="Z1066" i="19"/>
  <c r="Z1058" i="19"/>
  <c r="Z1050" i="19"/>
  <c r="Z1042" i="19"/>
  <c r="Z1034" i="19"/>
  <c r="Z1018" i="19"/>
  <c r="Z994" i="19"/>
  <c r="Z976" i="19"/>
  <c r="Z968" i="19"/>
  <c r="Z960" i="19"/>
  <c r="Z805" i="19"/>
  <c r="Z771" i="19"/>
  <c r="Z763" i="19"/>
  <c r="Z754" i="19"/>
  <c r="Z721" i="19"/>
  <c r="Z689" i="19"/>
  <c r="BC682" i="19"/>
  <c r="BE682" i="19" s="1"/>
  <c r="Z670" i="19"/>
  <c r="Z639" i="19"/>
  <c r="Z561" i="19"/>
  <c r="Z497" i="19"/>
  <c r="Z1396" i="19"/>
  <c r="Z1296" i="19"/>
  <c r="Z1288" i="19"/>
  <c r="Z1272" i="19"/>
  <c r="Z1264" i="19"/>
  <c r="Z1256" i="19"/>
  <c r="Z1248" i="19"/>
  <c r="Z1240" i="19"/>
  <c r="Z1232" i="19"/>
  <c r="Z1224" i="19"/>
  <c r="Z1148" i="19"/>
  <c r="Z1140" i="19"/>
  <c r="Z1107" i="19"/>
  <c r="Z698" i="19"/>
  <c r="Z679" i="19"/>
  <c r="Z671" i="19"/>
  <c r="Z663" i="19"/>
  <c r="Z655" i="19"/>
  <c r="Z643" i="19"/>
  <c r="Z642" i="19"/>
  <c r="Z631" i="19"/>
  <c r="Z613" i="19"/>
  <c r="Z533" i="19"/>
  <c r="Z498" i="19"/>
  <c r="Z1216" i="19"/>
  <c r="Z1200" i="19"/>
  <c r="Z1192" i="19"/>
  <c r="Z1176" i="19"/>
  <c r="Z1132" i="19"/>
  <c r="Z1124" i="19"/>
  <c r="Z1116" i="19"/>
  <c r="Z1060" i="19"/>
  <c r="Z1028" i="19"/>
  <c r="Z1020" i="19"/>
  <c r="Z1012" i="19"/>
  <c r="Z978" i="19"/>
  <c r="Z970" i="19"/>
  <c r="Z890" i="19"/>
  <c r="Z873" i="19"/>
  <c r="Z849" i="19"/>
  <c r="Z797" i="19"/>
  <c r="Z773" i="19"/>
  <c r="Z715" i="19"/>
  <c r="Z699" i="19"/>
  <c r="Z691" i="19"/>
  <c r="Z647" i="19"/>
  <c r="Z474" i="19"/>
  <c r="Z493" i="19"/>
  <c r="Z477" i="19"/>
  <c r="BC686" i="19"/>
  <c r="BE686" i="19" s="1"/>
  <c r="BC656" i="19"/>
  <c r="BE656" i="19" s="1"/>
  <c r="BC765" i="19"/>
  <c r="BE765" i="19" s="1"/>
  <c r="I1402" i="19"/>
  <c r="I1394" i="19"/>
  <c r="BC484" i="19"/>
  <c r="BE484" i="19" s="1"/>
  <c r="I1371" i="19"/>
  <c r="BC857" i="19"/>
  <c r="BE857" i="19" s="1"/>
  <c r="BC620" i="19"/>
  <c r="BE620" i="19" s="1"/>
  <c r="BC483" i="19"/>
  <c r="BE483" i="19" s="1"/>
  <c r="BC618" i="19"/>
  <c r="BE618" i="19" s="1"/>
  <c r="I1425" i="19"/>
  <c r="BC1004" i="19"/>
  <c r="BE1004" i="19" s="1"/>
  <c r="BC877" i="19"/>
  <c r="BE877" i="19" s="1"/>
  <c r="I606" i="19"/>
  <c r="AA797" i="19"/>
  <c r="AC797" i="19" s="1"/>
  <c r="AA959" i="19"/>
  <c r="AC959" i="19" s="1"/>
  <c r="AA497" i="19"/>
  <c r="AC497" i="19" s="1"/>
  <c r="BC674" i="19"/>
  <c r="BE674" i="19" s="1"/>
  <c r="I1345" i="19"/>
  <c r="I1125" i="19"/>
  <c r="BC913" i="19"/>
  <c r="BE913" i="19" s="1"/>
  <c r="BC861" i="19"/>
  <c r="BE861" i="19" s="1"/>
  <c r="AA1164" i="19"/>
  <c r="AC1164" i="19" s="1"/>
  <c r="O307" i="19"/>
  <c r="I1134" i="19"/>
  <c r="I1339" i="19"/>
  <c r="I1274" i="19"/>
  <c r="I1313" i="19"/>
  <c r="I1241" i="19"/>
  <c r="I1328" i="19"/>
  <c r="O1328" i="19"/>
  <c r="I1317" i="19"/>
  <c r="O1317" i="19"/>
  <c r="I1309" i="19"/>
  <c r="O1309" i="19"/>
  <c r="I1298" i="19"/>
  <c r="O1298" i="19"/>
  <c r="I1290" i="19"/>
  <c r="O1290" i="19"/>
  <c r="I1279" i="19"/>
  <c r="O1279" i="19"/>
  <c r="I1271" i="19"/>
  <c r="O1271" i="19"/>
  <c r="I1262" i="19"/>
  <c r="O1262" i="19"/>
  <c r="I1254" i="19"/>
  <c r="O1254" i="19"/>
  <c r="I1244" i="19"/>
  <c r="O1244" i="19"/>
  <c r="I1236" i="19"/>
  <c r="O1236" i="19"/>
  <c r="I1235" i="19"/>
  <c r="O1235" i="19"/>
  <c r="I1226" i="19"/>
  <c r="O1226" i="19"/>
  <c r="I1217" i="19"/>
  <c r="O1217" i="19"/>
  <c r="I1208" i="19"/>
  <c r="O1208" i="19"/>
  <c r="I1198" i="19"/>
  <c r="O1198" i="19"/>
  <c r="I1190" i="19"/>
  <c r="O1190" i="19"/>
  <c r="I1181" i="19"/>
  <c r="O1181" i="19"/>
  <c r="I1173" i="19"/>
  <c r="O1173" i="19"/>
  <c r="I1162" i="19"/>
  <c r="O1162" i="19"/>
  <c r="I1161" i="19"/>
  <c r="O1161" i="19"/>
  <c r="I1159" i="19"/>
  <c r="O1159" i="19"/>
  <c r="I1150" i="19"/>
  <c r="O1150" i="19"/>
  <c r="I1142" i="19"/>
  <c r="O1142" i="19"/>
  <c r="I1132" i="19"/>
  <c r="O1132" i="19"/>
  <c r="I1124" i="19"/>
  <c r="O1124" i="19"/>
  <c r="I1116" i="19"/>
  <c r="O1116" i="19"/>
  <c r="I1108" i="19"/>
  <c r="O1108" i="19"/>
  <c r="I1107" i="19"/>
  <c r="O1107" i="19"/>
  <c r="I1099" i="19"/>
  <c r="O1099" i="19"/>
  <c r="I1091" i="19"/>
  <c r="O1091" i="19"/>
  <c r="I1082" i="19"/>
  <c r="O1082" i="19"/>
  <c r="I1074" i="19"/>
  <c r="O1074" i="19"/>
  <c r="I1066" i="19"/>
  <c r="O1066" i="19"/>
  <c r="I1058" i="19"/>
  <c r="O1058" i="19"/>
  <c r="I1049" i="19"/>
  <c r="O1049" i="19"/>
  <c r="I1041" i="19"/>
  <c r="O1041" i="19"/>
  <c r="I1033" i="19"/>
  <c r="O1033" i="19"/>
  <c r="I1025" i="19"/>
  <c r="O1025" i="19"/>
  <c r="I1016" i="19"/>
  <c r="O1016" i="19"/>
  <c r="I1008" i="19"/>
  <c r="O1008" i="19"/>
  <c r="I998" i="19"/>
  <c r="O998" i="19"/>
  <c r="I997" i="19"/>
  <c r="O997" i="19"/>
  <c r="I996" i="19"/>
  <c r="O996" i="19"/>
  <c r="I986" i="19"/>
  <c r="O986" i="19"/>
  <c r="I978" i="19"/>
  <c r="O978" i="19"/>
  <c r="I970" i="19"/>
  <c r="O970" i="19"/>
  <c r="I961" i="19"/>
  <c r="O961" i="19"/>
  <c r="I952" i="19"/>
  <c r="O952" i="19"/>
  <c r="I944" i="19"/>
  <c r="O944" i="19"/>
  <c r="I928" i="19"/>
  <c r="O928" i="19"/>
  <c r="I920" i="19"/>
  <c r="O920" i="19"/>
  <c r="I902" i="19"/>
  <c r="O902" i="19"/>
  <c r="I894" i="19"/>
  <c r="O894" i="19"/>
  <c r="I883" i="19"/>
  <c r="O883" i="19"/>
  <c r="I882" i="19"/>
  <c r="O882" i="19"/>
  <c r="I881" i="19"/>
  <c r="O881" i="19"/>
  <c r="I880" i="19"/>
  <c r="O880" i="19"/>
  <c r="I877" i="19"/>
  <c r="O877" i="19"/>
  <c r="I876" i="19"/>
  <c r="O876" i="19"/>
  <c r="I866" i="19"/>
  <c r="O866" i="19"/>
  <c r="I865" i="19"/>
  <c r="O865" i="19"/>
  <c r="I864" i="19"/>
  <c r="O864" i="19"/>
  <c r="I850" i="19"/>
  <c r="O850" i="19"/>
  <c r="I840" i="19"/>
  <c r="O840" i="19"/>
  <c r="I832" i="19"/>
  <c r="O832" i="19"/>
  <c r="I824" i="19"/>
  <c r="O824" i="19"/>
  <c r="I814" i="19"/>
  <c r="O814" i="19"/>
  <c r="I813" i="19"/>
  <c r="O813" i="19"/>
  <c r="I798" i="19"/>
  <c r="O798" i="19"/>
  <c r="I797" i="19"/>
  <c r="O797" i="19"/>
  <c r="I789" i="19"/>
  <c r="O789" i="19"/>
  <c r="I780" i="19"/>
  <c r="O780" i="19"/>
  <c r="I771" i="19"/>
  <c r="O771" i="19"/>
  <c r="I760" i="19"/>
  <c r="O760" i="19"/>
  <c r="I735" i="19"/>
  <c r="O735" i="19"/>
  <c r="I727" i="19"/>
  <c r="O727" i="19"/>
  <c r="I719" i="19"/>
  <c r="O719" i="19"/>
  <c r="I711" i="19"/>
  <c r="O711" i="19"/>
  <c r="I694" i="19"/>
  <c r="O694" i="19"/>
  <c r="I675" i="19"/>
  <c r="O675" i="19"/>
  <c r="I674" i="19"/>
  <c r="O674" i="19"/>
  <c r="I666" i="19"/>
  <c r="O666" i="19"/>
  <c r="I643" i="19"/>
  <c r="O643" i="19"/>
  <c r="I642" i="19"/>
  <c r="O642" i="19"/>
  <c r="I641" i="19"/>
  <c r="O641" i="19"/>
  <c r="I640" i="19"/>
  <c r="O640" i="19"/>
  <c r="I631" i="19"/>
  <c r="O631" i="19"/>
  <c r="I614" i="19"/>
  <c r="O614" i="19"/>
  <c r="I605" i="19"/>
  <c r="O605" i="19"/>
  <c r="I597" i="19"/>
  <c r="O597" i="19"/>
  <c r="I588" i="19"/>
  <c r="O588" i="19"/>
  <c r="I580" i="19"/>
  <c r="O580" i="19"/>
  <c r="I558" i="19"/>
  <c r="O558" i="19"/>
  <c r="I549" i="19"/>
  <c r="O549" i="19"/>
  <c r="I535" i="19"/>
  <c r="O535" i="19"/>
  <c r="I534" i="19"/>
  <c r="O534" i="19"/>
  <c r="I531" i="19"/>
  <c r="O531" i="19"/>
  <c r="I530" i="19"/>
  <c r="O530" i="19"/>
  <c r="I529" i="19"/>
  <c r="O529" i="19"/>
  <c r="I528" i="19"/>
  <c r="O528" i="19"/>
  <c r="I520" i="19"/>
  <c r="O520" i="19"/>
  <c r="I512" i="19"/>
  <c r="O512" i="19"/>
  <c r="I504" i="19"/>
  <c r="O504" i="19"/>
  <c r="I503" i="19"/>
  <c r="O503" i="19"/>
  <c r="I502" i="19"/>
  <c r="O502" i="19"/>
  <c r="I491" i="19"/>
  <c r="O491" i="19"/>
  <c r="I490" i="19"/>
  <c r="O490" i="19"/>
  <c r="I480" i="19"/>
  <c r="O480" i="19"/>
  <c r="I472" i="19"/>
  <c r="O472" i="19"/>
  <c r="O1339" i="19"/>
  <c r="O1187" i="19"/>
  <c r="O758" i="19"/>
  <c r="I1364" i="19"/>
  <c r="O1364" i="19"/>
  <c r="I1427" i="19"/>
  <c r="O1427" i="19"/>
  <c r="I1419" i="19"/>
  <c r="O1419" i="19"/>
  <c r="I1411" i="19"/>
  <c r="O1411" i="19"/>
  <c r="I1403" i="19"/>
  <c r="O1403" i="19"/>
  <c r="I1392" i="19"/>
  <c r="O1392" i="19"/>
  <c r="I1384" i="19"/>
  <c r="O1384" i="19"/>
  <c r="I1376" i="19"/>
  <c r="O1376" i="19"/>
  <c r="I1365" i="19"/>
  <c r="O1365" i="19"/>
  <c r="I1357" i="19"/>
  <c r="O1357" i="19"/>
  <c r="BC1354" i="19"/>
  <c r="BE1354" i="19" s="1"/>
  <c r="I1348" i="19"/>
  <c r="O1348" i="19"/>
  <c r="I1340" i="19"/>
  <c r="O1340" i="19"/>
  <c r="I1329" i="19"/>
  <c r="O1329" i="19"/>
  <c r="I1321" i="19"/>
  <c r="O1321" i="19"/>
  <c r="I1320" i="19"/>
  <c r="O1320" i="19"/>
  <c r="I1319" i="19"/>
  <c r="O1319" i="19"/>
  <c r="I1318" i="19"/>
  <c r="O1318" i="19"/>
  <c r="I1310" i="19"/>
  <c r="O1310" i="19"/>
  <c r="I1299" i="19"/>
  <c r="O1299" i="19"/>
  <c r="I1291" i="19"/>
  <c r="O1291" i="19"/>
  <c r="I1280" i="19"/>
  <c r="O1280" i="19"/>
  <c r="I1272" i="19"/>
  <c r="O1272" i="19"/>
  <c r="I1263" i="19"/>
  <c r="O1263" i="19"/>
  <c r="I1255" i="19"/>
  <c r="O1255" i="19"/>
  <c r="I1246" i="19"/>
  <c r="O1246" i="19"/>
  <c r="I1245" i="19"/>
  <c r="O1245" i="19"/>
  <c r="I1237" i="19"/>
  <c r="O1237" i="19"/>
  <c r="I1227" i="19"/>
  <c r="O1227" i="19"/>
  <c r="I1218" i="19"/>
  <c r="O1218" i="19"/>
  <c r="I1209" i="19"/>
  <c r="O1209" i="19"/>
  <c r="I1200" i="19"/>
  <c r="O1200" i="19"/>
  <c r="I1199" i="19"/>
  <c r="O1199" i="19"/>
  <c r="I1191" i="19"/>
  <c r="O1191" i="19"/>
  <c r="I1182" i="19"/>
  <c r="O1182" i="19"/>
  <c r="I1174" i="19"/>
  <c r="O1174" i="19"/>
  <c r="I1166" i="19"/>
  <c r="O1166" i="19"/>
  <c r="I1165" i="19"/>
  <c r="O1165" i="19"/>
  <c r="I1164" i="19"/>
  <c r="O1164" i="19"/>
  <c r="I1163" i="19"/>
  <c r="O1163" i="19"/>
  <c r="I1152" i="19"/>
  <c r="O1152" i="19"/>
  <c r="I1151" i="19"/>
  <c r="O1151" i="19"/>
  <c r="I1143" i="19"/>
  <c r="O1143" i="19"/>
  <c r="I1133" i="19"/>
  <c r="O1133" i="19"/>
  <c r="I1117" i="19"/>
  <c r="O1117" i="19"/>
  <c r="I1109" i="19"/>
  <c r="O1109" i="19"/>
  <c r="I1100" i="19"/>
  <c r="O1100" i="19"/>
  <c r="I1092" i="19"/>
  <c r="O1092" i="19"/>
  <c r="I1084" i="19"/>
  <c r="O1084" i="19"/>
  <c r="I1083" i="19"/>
  <c r="O1083" i="19"/>
  <c r="I1075" i="19"/>
  <c r="O1075" i="19"/>
  <c r="I1067" i="19"/>
  <c r="O1067" i="19"/>
  <c r="I1059" i="19"/>
  <c r="O1059" i="19"/>
  <c r="I1050" i="19"/>
  <c r="O1050" i="19"/>
  <c r="I1042" i="19"/>
  <c r="O1042" i="19"/>
  <c r="I1034" i="19"/>
  <c r="O1034" i="19"/>
  <c r="I1026" i="19"/>
  <c r="O1026" i="19"/>
  <c r="I1018" i="19"/>
  <c r="O1018" i="19"/>
  <c r="I1017" i="19"/>
  <c r="O1017" i="19"/>
  <c r="I1009" i="19"/>
  <c r="O1009" i="19"/>
  <c r="I999" i="19"/>
  <c r="O999" i="19"/>
  <c r="I987" i="19"/>
  <c r="O987" i="19"/>
  <c r="I979" i="19"/>
  <c r="O979" i="19"/>
  <c r="I971" i="19"/>
  <c r="O971" i="19"/>
  <c r="I962" i="19"/>
  <c r="O962" i="19"/>
  <c r="I953" i="19"/>
  <c r="O953" i="19"/>
  <c r="I945" i="19"/>
  <c r="O945" i="19"/>
  <c r="I937" i="19"/>
  <c r="O937" i="19"/>
  <c r="I929" i="19"/>
  <c r="O929" i="19"/>
  <c r="I921" i="19"/>
  <c r="O921" i="19"/>
  <c r="I903" i="19"/>
  <c r="O903" i="19"/>
  <c r="I895" i="19"/>
  <c r="O895" i="19"/>
  <c r="I887" i="19"/>
  <c r="O887" i="19"/>
  <c r="I886" i="19"/>
  <c r="O886" i="19"/>
  <c r="I884" i="19"/>
  <c r="O884" i="19"/>
  <c r="I867" i="19"/>
  <c r="O867" i="19"/>
  <c r="I851" i="19"/>
  <c r="O851" i="19"/>
  <c r="I841" i="19"/>
  <c r="O841" i="19"/>
  <c r="I833" i="19"/>
  <c r="O833" i="19"/>
  <c r="I825" i="19"/>
  <c r="O825" i="19"/>
  <c r="I815" i="19"/>
  <c r="O815" i="19"/>
  <c r="I799" i="19"/>
  <c r="O799" i="19"/>
  <c r="I790" i="19"/>
  <c r="O790" i="19"/>
  <c r="I781" i="19"/>
  <c r="O781" i="19"/>
  <c r="I773" i="19"/>
  <c r="O773" i="19"/>
  <c r="I772" i="19"/>
  <c r="O772" i="19"/>
  <c r="BC769" i="19"/>
  <c r="BE769" i="19" s="1"/>
  <c r="I762" i="19"/>
  <c r="O762" i="19"/>
  <c r="I761" i="19"/>
  <c r="O761" i="19"/>
  <c r="I736" i="19"/>
  <c r="O736" i="19"/>
  <c r="I728" i="19"/>
  <c r="O728" i="19"/>
  <c r="I720" i="19"/>
  <c r="O720" i="19"/>
  <c r="I712" i="19"/>
  <c r="O712" i="19"/>
  <c r="I695" i="19"/>
  <c r="O695" i="19"/>
  <c r="I676" i="19"/>
  <c r="O676" i="19"/>
  <c r="I667" i="19"/>
  <c r="O667" i="19"/>
  <c r="I647" i="19"/>
  <c r="O647" i="19"/>
  <c r="I646" i="19"/>
  <c r="O646" i="19"/>
  <c r="I645" i="19"/>
  <c r="O645" i="19"/>
  <c r="I644" i="19"/>
  <c r="O644" i="19"/>
  <c r="I632" i="19"/>
  <c r="O632" i="19"/>
  <c r="I615" i="19"/>
  <c r="O615" i="19"/>
  <c r="I598" i="19"/>
  <c r="O598" i="19"/>
  <c r="I589" i="19"/>
  <c r="O589" i="19"/>
  <c r="I581" i="19"/>
  <c r="O581" i="19"/>
  <c r="I559" i="19"/>
  <c r="O559" i="19"/>
  <c r="I550" i="19"/>
  <c r="O550" i="19"/>
  <c r="I539" i="19"/>
  <c r="O539" i="19"/>
  <c r="I538" i="19"/>
  <c r="O538" i="19"/>
  <c r="I537" i="19"/>
  <c r="O537" i="19"/>
  <c r="I536" i="19"/>
  <c r="O536" i="19"/>
  <c r="I533" i="19"/>
  <c r="O533" i="19"/>
  <c r="I532" i="19"/>
  <c r="O532" i="19"/>
  <c r="I521" i="19"/>
  <c r="O521" i="19"/>
  <c r="I513" i="19"/>
  <c r="O513" i="19"/>
  <c r="I505" i="19"/>
  <c r="O505" i="19"/>
  <c r="I492" i="19"/>
  <c r="O492" i="19"/>
  <c r="I481" i="19"/>
  <c r="O481" i="19"/>
  <c r="I473" i="19"/>
  <c r="O473" i="19"/>
  <c r="O1425" i="19"/>
  <c r="O1314" i="19"/>
  <c r="O1134" i="19"/>
  <c r="O630" i="19"/>
  <c r="I1356" i="19"/>
  <c r="O1356" i="19"/>
  <c r="I1347" i="19"/>
  <c r="O1347" i="19"/>
  <c r="I1420" i="19"/>
  <c r="O1420" i="19"/>
  <c r="I1393" i="19"/>
  <c r="O1393" i="19"/>
  <c r="I1322" i="19"/>
  <c r="O1322" i="19"/>
  <c r="I1284" i="19"/>
  <c r="O1284" i="19"/>
  <c r="I1264" i="19"/>
  <c r="O1264" i="19"/>
  <c r="I1248" i="19"/>
  <c r="O1248" i="19"/>
  <c r="I1201" i="19"/>
  <c r="O1201" i="19"/>
  <c r="I1183" i="19"/>
  <c r="O1183" i="19"/>
  <c r="I1167" i="19"/>
  <c r="O1167" i="19"/>
  <c r="I1101" i="19"/>
  <c r="O1101" i="19"/>
  <c r="I1019" i="19"/>
  <c r="O1019" i="19"/>
  <c r="I1010" i="19"/>
  <c r="O1010" i="19"/>
  <c r="I963" i="19"/>
  <c r="O963" i="19"/>
  <c r="I834" i="19"/>
  <c r="O834" i="19"/>
  <c r="I826" i="19"/>
  <c r="O826" i="19"/>
  <c r="I816" i="19"/>
  <c r="O816" i="19"/>
  <c r="I803" i="19"/>
  <c r="O803" i="19"/>
  <c r="I801" i="19"/>
  <c r="O801" i="19"/>
  <c r="I800" i="19"/>
  <c r="O800" i="19"/>
  <c r="I791" i="19"/>
  <c r="O791" i="19"/>
  <c r="I783" i="19"/>
  <c r="O783" i="19"/>
  <c r="I782" i="19"/>
  <c r="O782" i="19"/>
  <c r="I774" i="19"/>
  <c r="O774" i="19"/>
  <c r="I763" i="19"/>
  <c r="O763" i="19"/>
  <c r="I737" i="19"/>
  <c r="O737" i="19"/>
  <c r="I729" i="19"/>
  <c r="O729" i="19"/>
  <c r="I721" i="19"/>
  <c r="O721" i="19"/>
  <c r="I713" i="19"/>
  <c r="O713" i="19"/>
  <c r="I696" i="19"/>
  <c r="O696" i="19"/>
  <c r="I677" i="19"/>
  <c r="O677" i="19"/>
  <c r="I668" i="19"/>
  <c r="O668" i="19"/>
  <c r="I659" i="19"/>
  <c r="O659" i="19"/>
  <c r="I658" i="19"/>
  <c r="O658" i="19"/>
  <c r="I657" i="19"/>
  <c r="O657" i="19"/>
  <c r="I655" i="19"/>
  <c r="O655" i="19"/>
  <c r="I654" i="19"/>
  <c r="O654" i="19"/>
  <c r="I653" i="19"/>
  <c r="O653" i="19"/>
  <c r="I651" i="19"/>
  <c r="O651" i="19"/>
  <c r="I650" i="19"/>
  <c r="O650" i="19"/>
  <c r="I649" i="19"/>
  <c r="O649" i="19"/>
  <c r="I648" i="19"/>
  <c r="O648" i="19"/>
  <c r="I633" i="19"/>
  <c r="O633" i="19"/>
  <c r="I623" i="19"/>
  <c r="O623" i="19"/>
  <c r="I622" i="19"/>
  <c r="O622" i="19"/>
  <c r="I621" i="19"/>
  <c r="O621" i="19"/>
  <c r="I619" i="19"/>
  <c r="O619" i="19"/>
  <c r="I616" i="19"/>
  <c r="O616" i="19"/>
  <c r="I607" i="19"/>
  <c r="O607" i="19"/>
  <c r="I599" i="19"/>
  <c r="O599" i="19"/>
  <c r="I590" i="19"/>
  <c r="O590" i="19"/>
  <c r="I582" i="19"/>
  <c r="O582" i="19"/>
  <c r="I571" i="19"/>
  <c r="O571" i="19"/>
  <c r="I570" i="19"/>
  <c r="O570" i="19"/>
  <c r="I567" i="19"/>
  <c r="O567" i="19"/>
  <c r="I566" i="19"/>
  <c r="O566" i="19"/>
  <c r="I563" i="19"/>
  <c r="O563" i="19"/>
  <c r="I562" i="19"/>
  <c r="O562" i="19"/>
  <c r="I561" i="19"/>
  <c r="O561" i="19"/>
  <c r="I560" i="19"/>
  <c r="O560" i="19"/>
  <c r="I551" i="19"/>
  <c r="O551" i="19"/>
  <c r="I543" i="19"/>
  <c r="O543" i="19"/>
  <c r="I542" i="19"/>
  <c r="O542" i="19"/>
  <c r="I541" i="19"/>
  <c r="O541" i="19"/>
  <c r="I540" i="19"/>
  <c r="O540" i="19"/>
  <c r="I522" i="19"/>
  <c r="O522" i="19"/>
  <c r="I514" i="19"/>
  <c r="O514" i="19"/>
  <c r="I506" i="19"/>
  <c r="O506" i="19"/>
  <c r="I495" i="19"/>
  <c r="O495" i="19"/>
  <c r="I494" i="19"/>
  <c r="O494" i="19"/>
  <c r="I493" i="19"/>
  <c r="O493" i="19"/>
  <c r="I482" i="19"/>
  <c r="O482" i="19"/>
  <c r="I474" i="19"/>
  <c r="O474" i="19"/>
  <c r="O1422" i="19"/>
  <c r="O1313" i="19"/>
  <c r="O1125" i="19"/>
  <c r="O606" i="19"/>
  <c r="I1111" i="19"/>
  <c r="O1111" i="19"/>
  <c r="I1102" i="19"/>
  <c r="O1102" i="19"/>
  <c r="I1094" i="19"/>
  <c r="O1094" i="19"/>
  <c r="I1086" i="19"/>
  <c r="O1086" i="19"/>
  <c r="I1077" i="19"/>
  <c r="O1077" i="19"/>
  <c r="I1069" i="19"/>
  <c r="O1069" i="19"/>
  <c r="I1061" i="19"/>
  <c r="I1052" i="19"/>
  <c r="O1052" i="19"/>
  <c r="I1044" i="19"/>
  <c r="O1044" i="19"/>
  <c r="I1036" i="19"/>
  <c r="O1036" i="19"/>
  <c r="I1028" i="19"/>
  <c r="O1028" i="19"/>
  <c r="I1020" i="19"/>
  <c r="O1020" i="19"/>
  <c r="I1011" i="19"/>
  <c r="O1011" i="19"/>
  <c r="I1002" i="19"/>
  <c r="O1002" i="19"/>
  <c r="I991" i="19"/>
  <c r="O991" i="19"/>
  <c r="I990" i="19"/>
  <c r="O990" i="19"/>
  <c r="I981" i="19"/>
  <c r="O981" i="19"/>
  <c r="I973" i="19"/>
  <c r="O973" i="19"/>
  <c r="I964" i="19"/>
  <c r="O964" i="19"/>
  <c r="I955" i="19"/>
  <c r="O955" i="19"/>
  <c r="I947" i="19"/>
  <c r="O947" i="19"/>
  <c r="I939" i="19"/>
  <c r="O939" i="19"/>
  <c r="I931" i="19"/>
  <c r="O931" i="19"/>
  <c r="I923" i="19"/>
  <c r="O923" i="19"/>
  <c r="I905" i="19"/>
  <c r="O905" i="19"/>
  <c r="I897" i="19"/>
  <c r="O897" i="19"/>
  <c r="I889" i="19"/>
  <c r="O889" i="19"/>
  <c r="I869" i="19"/>
  <c r="O869" i="19"/>
  <c r="I853" i="19"/>
  <c r="O853" i="19"/>
  <c r="I843" i="19"/>
  <c r="O843" i="19"/>
  <c r="I835" i="19"/>
  <c r="O835" i="19"/>
  <c r="I827" i="19"/>
  <c r="O827" i="19"/>
  <c r="I817" i="19"/>
  <c r="O817" i="19"/>
  <c r="I806" i="19"/>
  <c r="O806" i="19"/>
  <c r="I805" i="19"/>
  <c r="O805" i="19"/>
  <c r="I804" i="19"/>
  <c r="O804" i="19"/>
  <c r="I792" i="19"/>
  <c r="O792" i="19"/>
  <c r="I784" i="19"/>
  <c r="O784" i="19"/>
  <c r="I775" i="19"/>
  <c r="O775" i="19"/>
  <c r="BC772" i="19"/>
  <c r="BE772" i="19" s="1"/>
  <c r="I764" i="19"/>
  <c r="O764" i="19"/>
  <c r="BC761" i="19"/>
  <c r="BE761" i="19" s="1"/>
  <c r="I738" i="19"/>
  <c r="O738" i="19"/>
  <c r="I730" i="19"/>
  <c r="O730" i="19"/>
  <c r="I722" i="19"/>
  <c r="O722" i="19"/>
  <c r="I714" i="19"/>
  <c r="O714" i="19"/>
  <c r="I697" i="19"/>
  <c r="O697" i="19"/>
  <c r="I687" i="19"/>
  <c r="O687" i="19"/>
  <c r="I683" i="19"/>
  <c r="O683" i="19"/>
  <c r="I681" i="19"/>
  <c r="O681" i="19"/>
  <c r="I680" i="19"/>
  <c r="O680" i="19"/>
  <c r="I679" i="19"/>
  <c r="O679" i="19"/>
  <c r="I678" i="19"/>
  <c r="O678" i="19"/>
  <c r="I669" i="19"/>
  <c r="O669" i="19"/>
  <c r="I661" i="19"/>
  <c r="O661" i="19"/>
  <c r="I660" i="19"/>
  <c r="O660" i="19"/>
  <c r="I656" i="19"/>
  <c r="O656" i="19"/>
  <c r="I652" i="19"/>
  <c r="O652" i="19"/>
  <c r="I634" i="19"/>
  <c r="O634" i="19"/>
  <c r="I626" i="19"/>
  <c r="O626" i="19"/>
  <c r="I625" i="19"/>
  <c r="O625" i="19"/>
  <c r="I624" i="19"/>
  <c r="O624" i="19"/>
  <c r="I620" i="19"/>
  <c r="O620" i="19"/>
  <c r="I618" i="19"/>
  <c r="O618" i="19"/>
  <c r="I617" i="19"/>
  <c r="O617" i="19"/>
  <c r="I608" i="19"/>
  <c r="O608" i="19"/>
  <c r="I600" i="19"/>
  <c r="O600" i="19"/>
  <c r="I591" i="19"/>
  <c r="O591" i="19"/>
  <c r="I583" i="19"/>
  <c r="O583" i="19"/>
  <c r="I575" i="19"/>
  <c r="O575" i="19"/>
  <c r="I574" i="19"/>
  <c r="O574" i="19"/>
  <c r="I573" i="19"/>
  <c r="O573" i="19"/>
  <c r="I572" i="19"/>
  <c r="O572" i="19"/>
  <c r="I569" i="19"/>
  <c r="O569" i="19"/>
  <c r="I568" i="19"/>
  <c r="O568" i="19"/>
  <c r="I565" i="19"/>
  <c r="O565" i="19"/>
  <c r="I564" i="19"/>
  <c r="O564" i="19"/>
  <c r="I552" i="19"/>
  <c r="O552" i="19"/>
  <c r="I544" i="19"/>
  <c r="O544" i="19"/>
  <c r="I523" i="19"/>
  <c r="O523" i="19"/>
  <c r="I515" i="19"/>
  <c r="O515" i="19"/>
  <c r="I507" i="19"/>
  <c r="O507" i="19"/>
  <c r="I496" i="19"/>
  <c r="O496" i="19"/>
  <c r="I485" i="19"/>
  <c r="O485" i="19"/>
  <c r="I484" i="19"/>
  <c r="O484" i="19"/>
  <c r="I483" i="19"/>
  <c r="O483" i="19"/>
  <c r="I475" i="19"/>
  <c r="O475" i="19"/>
  <c r="I467" i="19"/>
  <c r="O467" i="19"/>
  <c r="O1402" i="19"/>
  <c r="O1274" i="19"/>
  <c r="O1065" i="19"/>
  <c r="I1426" i="19"/>
  <c r="O1426" i="19"/>
  <c r="I1428" i="19"/>
  <c r="O1428" i="19"/>
  <c r="I1385" i="19"/>
  <c r="O1385" i="19"/>
  <c r="I1377" i="19"/>
  <c r="O1377" i="19"/>
  <c r="I1369" i="19"/>
  <c r="O1369" i="19"/>
  <c r="I1368" i="19"/>
  <c r="O1368" i="19"/>
  <c r="I1367" i="19"/>
  <c r="O1367" i="19"/>
  <c r="I1349" i="19"/>
  <c r="O1349" i="19"/>
  <c r="I1311" i="19"/>
  <c r="O1311" i="19"/>
  <c r="I1301" i="19"/>
  <c r="O1301" i="19"/>
  <c r="I1292" i="19"/>
  <c r="O1292" i="19"/>
  <c r="I1281" i="19"/>
  <c r="O1281" i="19"/>
  <c r="I1228" i="19"/>
  <c r="O1228" i="19"/>
  <c r="I1220" i="19"/>
  <c r="O1220" i="19"/>
  <c r="I1192" i="19"/>
  <c r="O1192" i="19"/>
  <c r="I1144" i="19"/>
  <c r="O1144" i="19"/>
  <c r="I1118" i="19"/>
  <c r="O1118" i="19"/>
  <c r="I1110" i="19"/>
  <c r="O1110" i="19"/>
  <c r="I1051" i="19"/>
  <c r="O1051" i="19"/>
  <c r="I1000" i="19"/>
  <c r="O1000" i="19"/>
  <c r="I989" i="19"/>
  <c r="O989" i="19"/>
  <c r="I988" i="19"/>
  <c r="O988" i="19"/>
  <c r="I980" i="19"/>
  <c r="O980" i="19"/>
  <c r="I972" i="19"/>
  <c r="O972" i="19"/>
  <c r="I896" i="19"/>
  <c r="O896" i="19"/>
  <c r="I885" i="19"/>
  <c r="O885" i="19"/>
  <c r="I852" i="19"/>
  <c r="O852" i="19"/>
  <c r="I1378" i="19"/>
  <c r="O1378" i="19"/>
  <c r="I1350" i="19"/>
  <c r="O1350" i="19"/>
  <c r="I1312" i="19"/>
  <c r="O1312" i="19"/>
  <c r="I1265" i="19"/>
  <c r="O1265" i="19"/>
  <c r="I1239" i="19"/>
  <c r="O1239" i="19"/>
  <c r="I1212" i="19"/>
  <c r="O1212" i="19"/>
  <c r="I1211" i="19"/>
  <c r="O1211" i="19"/>
  <c r="I1193" i="19"/>
  <c r="O1193" i="19"/>
  <c r="I1185" i="19"/>
  <c r="O1185" i="19"/>
  <c r="I1176" i="19"/>
  <c r="O1176" i="19"/>
  <c r="I1154" i="19"/>
  <c r="O1154" i="19"/>
  <c r="I1137" i="19"/>
  <c r="O1137" i="19"/>
  <c r="I1119" i="19"/>
  <c r="O1119" i="19"/>
  <c r="I1430" i="19"/>
  <c r="O1430" i="19"/>
  <c r="I1414" i="19"/>
  <c r="O1414" i="19"/>
  <c r="I1406" i="19"/>
  <c r="O1406" i="19"/>
  <c r="I1395" i="19"/>
  <c r="O1395" i="19"/>
  <c r="I1387" i="19"/>
  <c r="O1387" i="19"/>
  <c r="I1379" i="19"/>
  <c r="O1379" i="19"/>
  <c r="I1360" i="19"/>
  <c r="O1360" i="19"/>
  <c r="I1351" i="19"/>
  <c r="O1351" i="19"/>
  <c r="I1343" i="19"/>
  <c r="O1343" i="19"/>
  <c r="I1332" i="19"/>
  <c r="O1332" i="19"/>
  <c r="I1324" i="19"/>
  <c r="O1324" i="19"/>
  <c r="I1305" i="19"/>
  <c r="O1305" i="19"/>
  <c r="I1294" i="19"/>
  <c r="O1294" i="19"/>
  <c r="I1286" i="19"/>
  <c r="O1286" i="19"/>
  <c r="I1275" i="19"/>
  <c r="O1275" i="19"/>
  <c r="I1267" i="19"/>
  <c r="O1267" i="19"/>
  <c r="I1258" i="19"/>
  <c r="O1258" i="19"/>
  <c r="I1250" i="19"/>
  <c r="O1250" i="19"/>
  <c r="I1240" i="19"/>
  <c r="O1240" i="19"/>
  <c r="I1231" i="19"/>
  <c r="O1231" i="19"/>
  <c r="I1222" i="19"/>
  <c r="O1222" i="19"/>
  <c r="I1213" i="19"/>
  <c r="O1213" i="19"/>
  <c r="I1204" i="19"/>
  <c r="O1204" i="19"/>
  <c r="I1194" i="19"/>
  <c r="O1194" i="19"/>
  <c r="I1186" i="19"/>
  <c r="O1186" i="19"/>
  <c r="I1177" i="19"/>
  <c r="O1177" i="19"/>
  <c r="I1169" i="19"/>
  <c r="O1169" i="19"/>
  <c r="I1155" i="19"/>
  <c r="O1155" i="19"/>
  <c r="I1146" i="19"/>
  <c r="O1146" i="19"/>
  <c r="I1138" i="19"/>
  <c r="O1138" i="19"/>
  <c r="I1128" i="19"/>
  <c r="O1128" i="19"/>
  <c r="I1120" i="19"/>
  <c r="O1120" i="19"/>
  <c r="I1112" i="19"/>
  <c r="O1112" i="19"/>
  <c r="I1103" i="19"/>
  <c r="O1103" i="19"/>
  <c r="I1095" i="19"/>
  <c r="O1095" i="19"/>
  <c r="I1087" i="19"/>
  <c r="O1087" i="19"/>
  <c r="I1078" i="19"/>
  <c r="O1078" i="19"/>
  <c r="I1070" i="19"/>
  <c r="O1070" i="19"/>
  <c r="I1062" i="19"/>
  <c r="O1062" i="19"/>
  <c r="I1054" i="19"/>
  <c r="O1054" i="19"/>
  <c r="I1053" i="19"/>
  <c r="O1053" i="19"/>
  <c r="I1045" i="19"/>
  <c r="O1045" i="19"/>
  <c r="I1037" i="19"/>
  <c r="O1037" i="19"/>
  <c r="I1029" i="19"/>
  <c r="O1029" i="19"/>
  <c r="I1021" i="19"/>
  <c r="O1021" i="19"/>
  <c r="I1012" i="19"/>
  <c r="O1012" i="19"/>
  <c r="I1003" i="19"/>
  <c r="O1003" i="19"/>
  <c r="BC1000" i="19"/>
  <c r="BE1000" i="19" s="1"/>
  <c r="I992" i="19"/>
  <c r="O992" i="19"/>
  <c r="I982" i="19"/>
  <c r="O982" i="19"/>
  <c r="I974" i="19"/>
  <c r="O974" i="19"/>
  <c r="I966" i="19"/>
  <c r="O966" i="19"/>
  <c r="I965" i="19"/>
  <c r="O965" i="19"/>
  <c r="I956" i="19"/>
  <c r="O956" i="19"/>
  <c r="I948" i="19"/>
  <c r="O948" i="19"/>
  <c r="I940" i="19"/>
  <c r="O940" i="19"/>
  <c r="I932" i="19"/>
  <c r="O932" i="19"/>
  <c r="I924" i="19"/>
  <c r="O924" i="19"/>
  <c r="I906" i="19"/>
  <c r="O906" i="19"/>
  <c r="I898" i="19"/>
  <c r="O898" i="19"/>
  <c r="I890" i="19"/>
  <c r="O890" i="19"/>
  <c r="I870" i="19"/>
  <c r="O870" i="19"/>
  <c r="I854" i="19"/>
  <c r="O854" i="19"/>
  <c r="I846" i="19"/>
  <c r="O846" i="19"/>
  <c r="I845" i="19"/>
  <c r="O845" i="19"/>
  <c r="I844" i="19"/>
  <c r="O844" i="19"/>
  <c r="I836" i="19"/>
  <c r="O836" i="19"/>
  <c r="I828" i="19"/>
  <c r="O828" i="19"/>
  <c r="I818" i="19"/>
  <c r="O818" i="19"/>
  <c r="I807" i="19"/>
  <c r="O807" i="19"/>
  <c r="I793" i="19"/>
  <c r="O793" i="19"/>
  <c r="I785" i="19"/>
  <c r="O785" i="19"/>
  <c r="BC782" i="19"/>
  <c r="BE782" i="19" s="1"/>
  <c r="I776" i="19"/>
  <c r="O776" i="19"/>
  <c r="I766" i="19"/>
  <c r="O766" i="19"/>
  <c r="I765" i="19"/>
  <c r="O765" i="19"/>
  <c r="I755" i="19"/>
  <c r="O755" i="19"/>
  <c r="I739" i="19"/>
  <c r="O739" i="19"/>
  <c r="I731" i="19"/>
  <c r="O731" i="19"/>
  <c r="I723" i="19"/>
  <c r="O723" i="19"/>
  <c r="I715" i="19"/>
  <c r="O715" i="19"/>
  <c r="I699" i="19"/>
  <c r="O699" i="19"/>
  <c r="I698" i="19"/>
  <c r="O698" i="19"/>
  <c r="I689" i="19"/>
  <c r="O689" i="19"/>
  <c r="I688" i="19"/>
  <c r="O688" i="19"/>
  <c r="I686" i="19"/>
  <c r="O686" i="19"/>
  <c r="I685" i="19"/>
  <c r="O685" i="19"/>
  <c r="I684" i="19"/>
  <c r="O684" i="19"/>
  <c r="I682" i="19"/>
  <c r="O682" i="19"/>
  <c r="I670" i="19"/>
  <c r="O670" i="19"/>
  <c r="I662" i="19"/>
  <c r="O662" i="19"/>
  <c r="I636" i="19"/>
  <c r="O636" i="19"/>
  <c r="I635" i="19"/>
  <c r="O635" i="19"/>
  <c r="I627" i="19"/>
  <c r="O627" i="19"/>
  <c r="I609" i="19"/>
  <c r="O609" i="19"/>
  <c r="I601" i="19"/>
  <c r="O601" i="19"/>
  <c r="I592" i="19"/>
  <c r="O592" i="19"/>
  <c r="I584" i="19"/>
  <c r="O584" i="19"/>
  <c r="I576" i="19"/>
  <c r="O576" i="19"/>
  <c r="I553" i="19"/>
  <c r="O553" i="19"/>
  <c r="I545" i="19"/>
  <c r="O545" i="19"/>
  <c r="I524" i="19"/>
  <c r="O524" i="19"/>
  <c r="I516" i="19"/>
  <c r="O516" i="19"/>
  <c r="I508" i="19"/>
  <c r="O508" i="19"/>
  <c r="I498" i="19"/>
  <c r="O498" i="19"/>
  <c r="I497" i="19"/>
  <c r="O497" i="19"/>
  <c r="I486" i="19"/>
  <c r="O486" i="19"/>
  <c r="I476" i="19"/>
  <c r="O476" i="19"/>
  <c r="I468" i="19"/>
  <c r="O468" i="19"/>
  <c r="O1394" i="19"/>
  <c r="O1273" i="19"/>
  <c r="O1061" i="19"/>
  <c r="I1418" i="19"/>
  <c r="O1418" i="19"/>
  <c r="I1383" i="19"/>
  <c r="O1383" i="19"/>
  <c r="I1375" i="19"/>
  <c r="O1375" i="19"/>
  <c r="I1404" i="19"/>
  <c r="O1404" i="19"/>
  <c r="I1341" i="19"/>
  <c r="O1341" i="19"/>
  <c r="I1330" i="19"/>
  <c r="O1330" i="19"/>
  <c r="I1300" i="19"/>
  <c r="O1300" i="19"/>
  <c r="I1283" i="19"/>
  <c r="O1283" i="19"/>
  <c r="I1238" i="19"/>
  <c r="O1238" i="19"/>
  <c r="I1219" i="19"/>
  <c r="O1219" i="19"/>
  <c r="I1126" i="19"/>
  <c r="O1126" i="19"/>
  <c r="I1076" i="19"/>
  <c r="O1076" i="19"/>
  <c r="I1068" i="19"/>
  <c r="O1068" i="19"/>
  <c r="I1035" i="19"/>
  <c r="O1035" i="19"/>
  <c r="I954" i="19"/>
  <c r="O954" i="19"/>
  <c r="I922" i="19"/>
  <c r="O922" i="19"/>
  <c r="I842" i="19"/>
  <c r="O842" i="19"/>
  <c r="I1429" i="19"/>
  <c r="O1429" i="19"/>
  <c r="I1421" i="19"/>
  <c r="O1421" i="19"/>
  <c r="I1386" i="19"/>
  <c r="O1386" i="19"/>
  <c r="I1370" i="19"/>
  <c r="O1370" i="19"/>
  <c r="I1359" i="19"/>
  <c r="O1359" i="19"/>
  <c r="I1323" i="19"/>
  <c r="O1323" i="19"/>
  <c r="I1304" i="19"/>
  <c r="O1304" i="19"/>
  <c r="I1302" i="19"/>
  <c r="O1302" i="19"/>
  <c r="I1293" i="19"/>
  <c r="O1293" i="19"/>
  <c r="I1285" i="19"/>
  <c r="O1285" i="19"/>
  <c r="I1266" i="19"/>
  <c r="O1266" i="19"/>
  <c r="I1257" i="19"/>
  <c r="O1257" i="19"/>
  <c r="I1221" i="19"/>
  <c r="I1203" i="19"/>
  <c r="O1203" i="19"/>
  <c r="I1168" i="19"/>
  <c r="O1168" i="19"/>
  <c r="I1145" i="19"/>
  <c r="O1145" i="19"/>
  <c r="I1136" i="19"/>
  <c r="O1136" i="19"/>
  <c r="I1135" i="19"/>
  <c r="O1135" i="19"/>
  <c r="I1127" i="19"/>
  <c r="O1127" i="19"/>
  <c r="I1431" i="19"/>
  <c r="O1431" i="19"/>
  <c r="I1423" i="19"/>
  <c r="O1423" i="19"/>
  <c r="I1415" i="19"/>
  <c r="O1415" i="19"/>
  <c r="I1407" i="19"/>
  <c r="O1407" i="19"/>
  <c r="I1396" i="19"/>
  <c r="O1396" i="19"/>
  <c r="I1388" i="19"/>
  <c r="O1388" i="19"/>
  <c r="I1380" i="19"/>
  <c r="O1380" i="19"/>
  <c r="I1372" i="19"/>
  <c r="O1372" i="19"/>
  <c r="I1361" i="19"/>
  <c r="O1361" i="19"/>
  <c r="I1352" i="19"/>
  <c r="O1352" i="19"/>
  <c r="I1344" i="19"/>
  <c r="O1344" i="19"/>
  <c r="I1333" i="19"/>
  <c r="O1333" i="19"/>
  <c r="I1325" i="19"/>
  <c r="O1325" i="19"/>
  <c r="I1306" i="19"/>
  <c r="O1306" i="19"/>
  <c r="I1295" i="19"/>
  <c r="O1295" i="19"/>
  <c r="I1287" i="19"/>
  <c r="O1287" i="19"/>
  <c r="I1276" i="19"/>
  <c r="O1276" i="19"/>
  <c r="I1268" i="19"/>
  <c r="O1268" i="19"/>
  <c r="I1259" i="19"/>
  <c r="O1259" i="19"/>
  <c r="I1251" i="19"/>
  <c r="O1251" i="19"/>
  <c r="I1232" i="19"/>
  <c r="O1232" i="19"/>
  <c r="I1223" i="19"/>
  <c r="O1223" i="19"/>
  <c r="I1214" i="19"/>
  <c r="O1214" i="19"/>
  <c r="I1205" i="19"/>
  <c r="O1205" i="19"/>
  <c r="I1195" i="19"/>
  <c r="O1195" i="19"/>
  <c r="I1178" i="19"/>
  <c r="O1178" i="19"/>
  <c r="I1170" i="19"/>
  <c r="O1170" i="19"/>
  <c r="I1156" i="19"/>
  <c r="O1156" i="19"/>
  <c r="I1147" i="19"/>
  <c r="O1147" i="19"/>
  <c r="I1139" i="19"/>
  <c r="O1139" i="19"/>
  <c r="I1129" i="19"/>
  <c r="O1129" i="19"/>
  <c r="I1121" i="19"/>
  <c r="O1121" i="19"/>
  <c r="I1113" i="19"/>
  <c r="O1113" i="19"/>
  <c r="I1104" i="19"/>
  <c r="O1104" i="19"/>
  <c r="I1096" i="19"/>
  <c r="O1096" i="19"/>
  <c r="I1088" i="19"/>
  <c r="O1088" i="19"/>
  <c r="I1079" i="19"/>
  <c r="O1079" i="19"/>
  <c r="I1071" i="19"/>
  <c r="O1071" i="19"/>
  <c r="I1063" i="19"/>
  <c r="O1063" i="19"/>
  <c r="I1055" i="19"/>
  <c r="O1055" i="19"/>
  <c r="I1046" i="19"/>
  <c r="O1046" i="19"/>
  <c r="I1038" i="19"/>
  <c r="O1038" i="19"/>
  <c r="I1030" i="19"/>
  <c r="O1030" i="19"/>
  <c r="I1022" i="19"/>
  <c r="O1022" i="19"/>
  <c r="I1013" i="19"/>
  <c r="O1013" i="19"/>
  <c r="I1005" i="19"/>
  <c r="O1005" i="19"/>
  <c r="I1004" i="19"/>
  <c r="O1004" i="19"/>
  <c r="I993" i="19"/>
  <c r="O993" i="19"/>
  <c r="I983" i="19"/>
  <c r="O983" i="19"/>
  <c r="I975" i="19"/>
  <c r="O975" i="19"/>
  <c r="I967" i="19"/>
  <c r="O967" i="19"/>
  <c r="I957" i="19"/>
  <c r="O957" i="19"/>
  <c r="I949" i="19"/>
  <c r="O949" i="19"/>
  <c r="I941" i="19"/>
  <c r="O941" i="19"/>
  <c r="I933" i="19"/>
  <c r="O933" i="19"/>
  <c r="I925" i="19"/>
  <c r="O925" i="19"/>
  <c r="I907" i="19"/>
  <c r="O907" i="19"/>
  <c r="I899" i="19"/>
  <c r="O899" i="19"/>
  <c r="I891" i="19"/>
  <c r="O891" i="19"/>
  <c r="I871" i="19"/>
  <c r="O871" i="19"/>
  <c r="I858" i="19"/>
  <c r="O858" i="19"/>
  <c r="I855" i="19"/>
  <c r="O855" i="19"/>
  <c r="I847" i="19"/>
  <c r="O847" i="19"/>
  <c r="I837" i="19"/>
  <c r="O837" i="19"/>
  <c r="I829" i="19"/>
  <c r="O829" i="19"/>
  <c r="I819" i="19"/>
  <c r="O819" i="19"/>
  <c r="I810" i="19"/>
  <c r="O810" i="19"/>
  <c r="I809" i="19"/>
  <c r="I808" i="19"/>
  <c r="O808" i="19"/>
  <c r="I794" i="19"/>
  <c r="O794" i="19"/>
  <c r="I786" i="19"/>
  <c r="O786" i="19"/>
  <c r="I777" i="19"/>
  <c r="O777" i="19"/>
  <c r="I767" i="19"/>
  <c r="O767" i="19"/>
  <c r="I757" i="19"/>
  <c r="O757" i="19"/>
  <c r="I756" i="19"/>
  <c r="O756" i="19"/>
  <c r="I754" i="19"/>
  <c r="O754" i="19"/>
  <c r="I753" i="19"/>
  <c r="O753" i="19"/>
  <c r="I752" i="19"/>
  <c r="O752" i="19"/>
  <c r="I751" i="19"/>
  <c r="O751" i="19"/>
  <c r="I750" i="19"/>
  <c r="O750" i="19"/>
  <c r="I749" i="19"/>
  <c r="O749" i="19"/>
  <c r="I748" i="19"/>
  <c r="O748" i="19"/>
  <c r="I747" i="19"/>
  <c r="O747" i="19"/>
  <c r="I746" i="19"/>
  <c r="O746" i="19"/>
  <c r="I745" i="19"/>
  <c r="O745" i="19"/>
  <c r="I744" i="19"/>
  <c r="O744" i="19"/>
  <c r="I743" i="19"/>
  <c r="O743" i="19"/>
  <c r="I742" i="19"/>
  <c r="O742" i="19"/>
  <c r="I740" i="19"/>
  <c r="O740" i="19"/>
  <c r="I732" i="19"/>
  <c r="O732" i="19"/>
  <c r="I724" i="19"/>
  <c r="O724" i="19"/>
  <c r="I716" i="19"/>
  <c r="O716" i="19"/>
  <c r="I701" i="19"/>
  <c r="O701" i="19"/>
  <c r="I700" i="19"/>
  <c r="O700" i="19"/>
  <c r="I691" i="19"/>
  <c r="O691" i="19"/>
  <c r="I690" i="19"/>
  <c r="O690" i="19"/>
  <c r="I671" i="19"/>
  <c r="O671" i="19"/>
  <c r="I663" i="19"/>
  <c r="O663" i="19"/>
  <c r="I637" i="19"/>
  <c r="O637" i="19"/>
  <c r="I628" i="19"/>
  <c r="O628" i="19"/>
  <c r="I611" i="19"/>
  <c r="O611" i="19"/>
  <c r="I610" i="19"/>
  <c r="O610" i="19"/>
  <c r="I602" i="19"/>
  <c r="O602" i="19"/>
  <c r="I593" i="19"/>
  <c r="O593" i="19"/>
  <c r="I585" i="19"/>
  <c r="O585" i="19"/>
  <c r="I577" i="19"/>
  <c r="O577" i="19"/>
  <c r="I554" i="19"/>
  <c r="O554" i="19"/>
  <c r="I546" i="19"/>
  <c r="O546" i="19"/>
  <c r="I525" i="19"/>
  <c r="O525" i="19"/>
  <c r="I517" i="19"/>
  <c r="O517" i="19"/>
  <c r="I509" i="19"/>
  <c r="O509" i="19"/>
  <c r="I499" i="19"/>
  <c r="O499" i="19"/>
  <c r="I487" i="19"/>
  <c r="O487" i="19"/>
  <c r="I477" i="19"/>
  <c r="O477" i="19"/>
  <c r="I469" i="19"/>
  <c r="O469" i="19"/>
  <c r="O1374" i="19"/>
  <c r="O1241" i="19"/>
  <c r="O936" i="19"/>
  <c r="I1412" i="19"/>
  <c r="O1412" i="19"/>
  <c r="I1366" i="19"/>
  <c r="O1366" i="19"/>
  <c r="I1358" i="19"/>
  <c r="O1358" i="19"/>
  <c r="I1282" i="19"/>
  <c r="O1282" i="19"/>
  <c r="I1256" i="19"/>
  <c r="O1256" i="19"/>
  <c r="I1202" i="19"/>
  <c r="O1202" i="19"/>
  <c r="I1184" i="19"/>
  <c r="O1184" i="19"/>
  <c r="I1175" i="19"/>
  <c r="O1175" i="19"/>
  <c r="I1153" i="19"/>
  <c r="O1153" i="19"/>
  <c r="I1093" i="19"/>
  <c r="O1093" i="19"/>
  <c r="I1085" i="19"/>
  <c r="O1085" i="19"/>
  <c r="I1060" i="19"/>
  <c r="O1060" i="19"/>
  <c r="I1043" i="19"/>
  <c r="O1043" i="19"/>
  <c r="I1027" i="19"/>
  <c r="O1027" i="19"/>
  <c r="I1001" i="19"/>
  <c r="O1001" i="19"/>
  <c r="I930" i="19"/>
  <c r="O930" i="19"/>
  <c r="I904" i="19"/>
  <c r="O904" i="19"/>
  <c r="I868" i="19"/>
  <c r="O868" i="19"/>
  <c r="I1413" i="19"/>
  <c r="O1413" i="19"/>
  <c r="I1405" i="19"/>
  <c r="O1405" i="19"/>
  <c r="I1342" i="19"/>
  <c r="O1342" i="19"/>
  <c r="I1331" i="19"/>
  <c r="O1331" i="19"/>
  <c r="I1303" i="19"/>
  <c r="O1303" i="19"/>
  <c r="I1249" i="19"/>
  <c r="O1249" i="19"/>
  <c r="I1230" i="19"/>
  <c r="O1230" i="19"/>
  <c r="I1229" i="19"/>
  <c r="O1229" i="19"/>
  <c r="I1432" i="19"/>
  <c r="O1432" i="19"/>
  <c r="I1424" i="19"/>
  <c r="O1424" i="19"/>
  <c r="I1416" i="19"/>
  <c r="O1416" i="19"/>
  <c r="I1408" i="19"/>
  <c r="O1408" i="19"/>
  <c r="I1400" i="19"/>
  <c r="O1400" i="19"/>
  <c r="I1399" i="19"/>
  <c r="O1399" i="19"/>
  <c r="I1398" i="19"/>
  <c r="O1398" i="19"/>
  <c r="I1397" i="19"/>
  <c r="O1397" i="19"/>
  <c r="I1389" i="19"/>
  <c r="O1389" i="19"/>
  <c r="I1381" i="19"/>
  <c r="O1381" i="19"/>
  <c r="I1373" i="19"/>
  <c r="O1373" i="19"/>
  <c r="I1362" i="19"/>
  <c r="O1362" i="19"/>
  <c r="I1353" i="19"/>
  <c r="O1353" i="19"/>
  <c r="I1337" i="19"/>
  <c r="O1337" i="19"/>
  <c r="I1336" i="19"/>
  <c r="O1336" i="19"/>
  <c r="I1335" i="19"/>
  <c r="O1335" i="19"/>
  <c r="I1334" i="19"/>
  <c r="O1334" i="19"/>
  <c r="I1326" i="19"/>
  <c r="O1326" i="19"/>
  <c r="I1315" i="19"/>
  <c r="O1315" i="19"/>
  <c r="I1307" i="19"/>
  <c r="O1307" i="19"/>
  <c r="I1296" i="19"/>
  <c r="O1296" i="19"/>
  <c r="I1288" i="19"/>
  <c r="O1288" i="19"/>
  <c r="I1277" i="19"/>
  <c r="O1277" i="19"/>
  <c r="I1269" i="19"/>
  <c r="O1269" i="19"/>
  <c r="I1260" i="19"/>
  <c r="O1260" i="19"/>
  <c r="I1252" i="19"/>
  <c r="O1252" i="19"/>
  <c r="I1242" i="19"/>
  <c r="O1242" i="19"/>
  <c r="I1233" i="19"/>
  <c r="O1233" i="19"/>
  <c r="I1224" i="19"/>
  <c r="O1224" i="19"/>
  <c r="I1215" i="19"/>
  <c r="O1215" i="19"/>
  <c r="I1206" i="19"/>
  <c r="O1206" i="19"/>
  <c r="I1196" i="19"/>
  <c r="O1196" i="19"/>
  <c r="I1188" i="19"/>
  <c r="I1179" i="19"/>
  <c r="O1179" i="19"/>
  <c r="I1171" i="19"/>
  <c r="O1171" i="19"/>
  <c r="I1157" i="19"/>
  <c r="O1157" i="19"/>
  <c r="I1148" i="19"/>
  <c r="O1148" i="19"/>
  <c r="I1140" i="19"/>
  <c r="O1140" i="19"/>
  <c r="I1130" i="19"/>
  <c r="O1130" i="19"/>
  <c r="I1122" i="19"/>
  <c r="O1122" i="19"/>
  <c r="I1114" i="19"/>
  <c r="O1114" i="19"/>
  <c r="I1105" i="19"/>
  <c r="O1105" i="19"/>
  <c r="I1097" i="19"/>
  <c r="O1097" i="19"/>
  <c r="I1089" i="19"/>
  <c r="O1089" i="19"/>
  <c r="I1080" i="19"/>
  <c r="O1080" i="19"/>
  <c r="I1072" i="19"/>
  <c r="O1072" i="19"/>
  <c r="I1064" i="19"/>
  <c r="O1064" i="19"/>
  <c r="I1056" i="19"/>
  <c r="O1056" i="19"/>
  <c r="I1047" i="19"/>
  <c r="O1047" i="19"/>
  <c r="I1039" i="19"/>
  <c r="O1039" i="19"/>
  <c r="I1031" i="19"/>
  <c r="O1031" i="19"/>
  <c r="I1023" i="19"/>
  <c r="O1023" i="19"/>
  <c r="I1014" i="19"/>
  <c r="O1014" i="19"/>
  <c r="I1006" i="19"/>
  <c r="O1006" i="19"/>
  <c r="I994" i="19"/>
  <c r="O994" i="19"/>
  <c r="I984" i="19"/>
  <c r="O984" i="19"/>
  <c r="I976" i="19"/>
  <c r="O976" i="19"/>
  <c r="I968" i="19"/>
  <c r="O968" i="19"/>
  <c r="I958" i="19"/>
  <c r="O958" i="19"/>
  <c r="I950" i="19"/>
  <c r="O950" i="19"/>
  <c r="I942" i="19"/>
  <c r="O942" i="19"/>
  <c r="I926" i="19"/>
  <c r="O926" i="19"/>
  <c r="I915" i="19"/>
  <c r="O915" i="19"/>
  <c r="I914" i="19"/>
  <c r="O914" i="19"/>
  <c r="I911" i="19"/>
  <c r="O911" i="19"/>
  <c r="I910" i="19"/>
  <c r="O910" i="19"/>
  <c r="I909" i="19"/>
  <c r="O909" i="19"/>
  <c r="I908" i="19"/>
  <c r="O908" i="19"/>
  <c r="I900" i="19"/>
  <c r="O900" i="19"/>
  <c r="I892" i="19"/>
  <c r="O892" i="19"/>
  <c r="I874" i="19"/>
  <c r="O874" i="19"/>
  <c r="I873" i="19"/>
  <c r="O873" i="19"/>
  <c r="I872" i="19"/>
  <c r="O872" i="19"/>
  <c r="I862" i="19"/>
  <c r="O862" i="19"/>
  <c r="I859" i="19"/>
  <c r="O859" i="19"/>
  <c r="I857" i="19"/>
  <c r="O857" i="19"/>
  <c r="I856" i="19"/>
  <c r="O856" i="19"/>
  <c r="I848" i="19"/>
  <c r="O848" i="19"/>
  <c r="I838" i="19"/>
  <c r="O838" i="19"/>
  <c r="I830" i="19"/>
  <c r="O830" i="19"/>
  <c r="I822" i="19"/>
  <c r="O822" i="19"/>
  <c r="I821" i="19"/>
  <c r="O821" i="19"/>
  <c r="I820" i="19"/>
  <c r="O820" i="19"/>
  <c r="I811" i="19"/>
  <c r="O811" i="19"/>
  <c r="I795" i="19"/>
  <c r="O795" i="19"/>
  <c r="I787" i="19"/>
  <c r="O787" i="19"/>
  <c r="I778" i="19"/>
  <c r="O778" i="19"/>
  <c r="I768" i="19"/>
  <c r="O768" i="19"/>
  <c r="I741" i="19"/>
  <c r="O741" i="19"/>
  <c r="I733" i="19"/>
  <c r="O733" i="19"/>
  <c r="I725" i="19"/>
  <c r="O725" i="19"/>
  <c r="I717" i="19"/>
  <c r="O717" i="19"/>
  <c r="I709" i="19"/>
  <c r="O709" i="19"/>
  <c r="I708" i="19"/>
  <c r="O708" i="19"/>
  <c r="I707" i="19"/>
  <c r="O707" i="19"/>
  <c r="I706" i="19"/>
  <c r="O706" i="19"/>
  <c r="I705" i="19"/>
  <c r="O705" i="19"/>
  <c r="I704" i="19"/>
  <c r="O704" i="19"/>
  <c r="I703" i="19"/>
  <c r="O703" i="19"/>
  <c r="I702" i="19"/>
  <c r="O702" i="19"/>
  <c r="I692" i="19"/>
  <c r="O692" i="19"/>
  <c r="I672" i="19"/>
  <c r="O672" i="19"/>
  <c r="I664" i="19"/>
  <c r="O664" i="19"/>
  <c r="I638" i="19"/>
  <c r="O638" i="19"/>
  <c r="I629" i="19"/>
  <c r="O629" i="19"/>
  <c r="I612" i="19"/>
  <c r="O612" i="19"/>
  <c r="I603" i="19"/>
  <c r="O603" i="19"/>
  <c r="I595" i="19"/>
  <c r="O595" i="19"/>
  <c r="I594" i="19"/>
  <c r="O594" i="19"/>
  <c r="I586" i="19"/>
  <c r="O586" i="19"/>
  <c r="I578" i="19"/>
  <c r="O578" i="19"/>
  <c r="I556" i="19"/>
  <c r="O556" i="19"/>
  <c r="I555" i="19"/>
  <c r="O555" i="19"/>
  <c r="I547" i="19"/>
  <c r="O547" i="19"/>
  <c r="I526" i="19"/>
  <c r="O526" i="19"/>
  <c r="I518" i="19"/>
  <c r="O518" i="19"/>
  <c r="I510" i="19"/>
  <c r="O510" i="19"/>
  <c r="I500" i="19"/>
  <c r="O500" i="19"/>
  <c r="I488" i="19"/>
  <c r="O488" i="19"/>
  <c r="I478" i="19"/>
  <c r="O478" i="19"/>
  <c r="I470" i="19"/>
  <c r="O470" i="19"/>
  <c r="O1371" i="19"/>
  <c r="O1221" i="19"/>
  <c r="O934" i="19"/>
  <c r="I1410" i="19"/>
  <c r="O1410" i="19"/>
  <c r="I1391" i="19"/>
  <c r="O1391" i="19"/>
  <c r="I1247" i="19"/>
  <c r="O1247" i="19"/>
  <c r="I1210" i="19"/>
  <c r="O1210" i="19"/>
  <c r="I946" i="19"/>
  <c r="O946" i="19"/>
  <c r="I938" i="19"/>
  <c r="O938" i="19"/>
  <c r="I888" i="19"/>
  <c r="O888" i="19"/>
  <c r="I802" i="19"/>
  <c r="O802" i="19"/>
  <c r="I1417" i="19"/>
  <c r="O1417" i="19"/>
  <c r="I1409" i="19"/>
  <c r="O1409" i="19"/>
  <c r="I1401" i="19"/>
  <c r="O1401" i="19"/>
  <c r="I1390" i="19"/>
  <c r="O1390" i="19"/>
  <c r="I1382" i="19"/>
  <c r="O1382" i="19"/>
  <c r="I1374" i="19"/>
  <c r="I1363" i="19"/>
  <c r="O1363" i="19"/>
  <c r="I1355" i="19"/>
  <c r="O1355" i="19"/>
  <c r="I1354" i="19"/>
  <c r="O1354" i="19"/>
  <c r="I1346" i="19"/>
  <c r="O1346" i="19"/>
  <c r="I1338" i="19"/>
  <c r="O1338" i="19"/>
  <c r="I1327" i="19"/>
  <c r="O1327" i="19"/>
  <c r="I1316" i="19"/>
  <c r="O1316" i="19"/>
  <c r="I1308" i="19"/>
  <c r="O1308" i="19"/>
  <c r="I1297" i="19"/>
  <c r="O1297" i="19"/>
  <c r="I1289" i="19"/>
  <c r="O1289" i="19"/>
  <c r="I1278" i="19"/>
  <c r="O1278" i="19"/>
  <c r="I1270" i="19"/>
  <c r="O1270" i="19"/>
  <c r="I1261" i="19"/>
  <c r="O1261" i="19"/>
  <c r="I1253" i="19"/>
  <c r="O1253" i="19"/>
  <c r="I1243" i="19"/>
  <c r="O1243" i="19"/>
  <c r="I1234" i="19"/>
  <c r="O1234" i="19"/>
  <c r="I1225" i="19"/>
  <c r="O1225" i="19"/>
  <c r="I1216" i="19"/>
  <c r="O1216" i="19"/>
  <c r="I1207" i="19"/>
  <c r="O1207" i="19"/>
  <c r="I1197" i="19"/>
  <c r="O1197" i="19"/>
  <c r="I1189" i="19"/>
  <c r="O1189" i="19"/>
  <c r="I1180" i="19"/>
  <c r="O1180" i="19"/>
  <c r="I1172" i="19"/>
  <c r="O1172" i="19"/>
  <c r="I1160" i="19"/>
  <c r="O1160" i="19"/>
  <c r="I1158" i="19"/>
  <c r="O1158" i="19"/>
  <c r="I1149" i="19"/>
  <c r="O1149" i="19"/>
  <c r="I1141" i="19"/>
  <c r="O1141" i="19"/>
  <c r="I1131" i="19"/>
  <c r="O1131" i="19"/>
  <c r="I1123" i="19"/>
  <c r="O1123" i="19"/>
  <c r="I1115" i="19"/>
  <c r="O1115" i="19"/>
  <c r="I1106" i="19"/>
  <c r="O1106" i="19"/>
  <c r="I1098" i="19"/>
  <c r="O1098" i="19"/>
  <c r="I1090" i="19"/>
  <c r="O1090" i="19"/>
  <c r="I1081" i="19"/>
  <c r="O1081" i="19"/>
  <c r="I1073" i="19"/>
  <c r="O1073" i="19"/>
  <c r="I1057" i="19"/>
  <c r="O1057" i="19"/>
  <c r="I1048" i="19"/>
  <c r="O1048" i="19"/>
  <c r="I1040" i="19"/>
  <c r="O1040" i="19"/>
  <c r="I1032" i="19"/>
  <c r="O1032" i="19"/>
  <c r="I1024" i="19"/>
  <c r="O1024" i="19"/>
  <c r="I1015" i="19"/>
  <c r="O1015" i="19"/>
  <c r="I1007" i="19"/>
  <c r="O1007" i="19"/>
  <c r="I995" i="19"/>
  <c r="O995" i="19"/>
  <c r="I985" i="19"/>
  <c r="O985" i="19"/>
  <c r="I977" i="19"/>
  <c r="O977" i="19"/>
  <c r="I969" i="19"/>
  <c r="O969" i="19"/>
  <c r="I960" i="19"/>
  <c r="O960" i="19"/>
  <c r="I959" i="19"/>
  <c r="O959" i="19"/>
  <c r="I951" i="19"/>
  <c r="O951" i="19"/>
  <c r="I943" i="19"/>
  <c r="O943" i="19"/>
  <c r="I935" i="19"/>
  <c r="O935" i="19"/>
  <c r="I927" i="19"/>
  <c r="O927" i="19"/>
  <c r="I919" i="19"/>
  <c r="O919" i="19"/>
  <c r="I918" i="19"/>
  <c r="O918" i="19"/>
  <c r="I917" i="19"/>
  <c r="O917" i="19"/>
  <c r="I916" i="19"/>
  <c r="O916" i="19"/>
  <c r="I913" i="19"/>
  <c r="O913" i="19"/>
  <c r="I912" i="19"/>
  <c r="O912" i="19"/>
  <c r="I901" i="19"/>
  <c r="O901" i="19"/>
  <c r="I893" i="19"/>
  <c r="O893" i="19"/>
  <c r="I879" i="19"/>
  <c r="O879" i="19"/>
  <c r="I878" i="19"/>
  <c r="O878" i="19"/>
  <c r="I875" i="19"/>
  <c r="O875" i="19"/>
  <c r="I863" i="19"/>
  <c r="O863" i="19"/>
  <c r="I861" i="19"/>
  <c r="O861" i="19"/>
  <c r="I860" i="19"/>
  <c r="O860" i="19"/>
  <c r="I849" i="19"/>
  <c r="O849" i="19"/>
  <c r="I839" i="19"/>
  <c r="O839" i="19"/>
  <c r="I831" i="19"/>
  <c r="O831" i="19"/>
  <c r="I823" i="19"/>
  <c r="O823" i="19"/>
  <c r="I812" i="19"/>
  <c r="O812" i="19"/>
  <c r="I796" i="19"/>
  <c r="O796" i="19"/>
  <c r="I788" i="19"/>
  <c r="O788" i="19"/>
  <c r="I779" i="19"/>
  <c r="O779" i="19"/>
  <c r="I770" i="19"/>
  <c r="O770" i="19"/>
  <c r="I769" i="19"/>
  <c r="O769" i="19"/>
  <c r="I759" i="19"/>
  <c r="O759" i="19"/>
  <c r="I734" i="19"/>
  <c r="O734" i="19"/>
  <c r="I726" i="19"/>
  <c r="O726" i="19"/>
  <c r="I718" i="19"/>
  <c r="O718" i="19"/>
  <c r="I710" i="19"/>
  <c r="O710" i="19"/>
  <c r="I693" i="19"/>
  <c r="O693" i="19"/>
  <c r="I673" i="19"/>
  <c r="O673" i="19"/>
  <c r="I665" i="19"/>
  <c r="O665" i="19"/>
  <c r="I639" i="19"/>
  <c r="O639" i="19"/>
  <c r="I613" i="19"/>
  <c r="O613" i="19"/>
  <c r="BC610" i="19"/>
  <c r="BE610" i="19" s="1"/>
  <c r="I604" i="19"/>
  <c r="O604" i="19"/>
  <c r="I596" i="19"/>
  <c r="O596" i="19"/>
  <c r="I587" i="19"/>
  <c r="O587" i="19"/>
  <c r="I579" i="19"/>
  <c r="O579" i="19"/>
  <c r="I557" i="19"/>
  <c r="O557" i="19"/>
  <c r="I548" i="19"/>
  <c r="O548" i="19"/>
  <c r="I527" i="19"/>
  <c r="O527" i="19"/>
  <c r="I519" i="19"/>
  <c r="O519" i="19"/>
  <c r="I511" i="19"/>
  <c r="O511" i="19"/>
  <c r="I501" i="19"/>
  <c r="O501" i="19"/>
  <c r="I489" i="19"/>
  <c r="O489" i="19"/>
  <c r="I479" i="19"/>
  <c r="O479" i="19"/>
  <c r="I471" i="19"/>
  <c r="O471" i="19"/>
  <c r="O1345" i="19"/>
  <c r="O1188" i="19"/>
  <c r="O809" i="19"/>
  <c r="BC933" i="19"/>
  <c r="BE933" i="19" s="1"/>
  <c r="BC514" i="19"/>
  <c r="BE514" i="19" s="1"/>
  <c r="BC792" i="19"/>
  <c r="BE792" i="19" s="1"/>
  <c r="BC506" i="19"/>
  <c r="BE506" i="19" s="1"/>
  <c r="AA918" i="19"/>
  <c r="AC918" i="19" s="1"/>
  <c r="BC585" i="19"/>
  <c r="BE585" i="19" s="1"/>
  <c r="AA557" i="19"/>
  <c r="AC557" i="19" s="1"/>
  <c r="BC1177" i="19"/>
  <c r="BE1177" i="19" s="1"/>
  <c r="BC1352" i="19"/>
  <c r="BE1352" i="19" s="1"/>
  <c r="BC1278" i="19"/>
  <c r="BE1278" i="19" s="1"/>
  <c r="AA577" i="19"/>
  <c r="AC577" i="19" s="1"/>
  <c r="G307" i="19"/>
  <c r="I307" i="19" s="1"/>
  <c r="BC732" i="19"/>
  <c r="BE732" i="19" s="1"/>
  <c r="BC708" i="19"/>
  <c r="BE708" i="19" s="1"/>
  <c r="BC612" i="19"/>
  <c r="BE612" i="19" s="1"/>
  <c r="AA613" i="19"/>
  <c r="AC613" i="19" s="1"/>
  <c r="BC522" i="19"/>
  <c r="BE522" i="19" s="1"/>
  <c r="BC696" i="19"/>
  <c r="BE696" i="19" s="1"/>
  <c r="AA670" i="19"/>
  <c r="AC670" i="19" s="1"/>
  <c r="BC690" i="19"/>
  <c r="BE690" i="19" s="1"/>
  <c r="BC1127" i="19"/>
  <c r="BE1127" i="19" s="1"/>
  <c r="AA1078" i="19"/>
  <c r="AC1078" i="19" s="1"/>
  <c r="BC1021" i="19"/>
  <c r="BE1021" i="19" s="1"/>
  <c r="AA790" i="19"/>
  <c r="AC790" i="19" s="1"/>
  <c r="BC1426" i="19"/>
  <c r="BE1426" i="19" s="1"/>
  <c r="AA1303" i="19"/>
  <c r="AC1303" i="19" s="1"/>
  <c r="AA838" i="19"/>
  <c r="AC838" i="19" s="1"/>
  <c r="AA726" i="19"/>
  <c r="AC726" i="19" s="1"/>
  <c r="AA669" i="19"/>
  <c r="AC669" i="19" s="1"/>
  <c r="BC644" i="19"/>
  <c r="BE644" i="19" s="1"/>
  <c r="BC1265" i="19"/>
  <c r="BE1265" i="19" s="1"/>
  <c r="AA854" i="19"/>
  <c r="AC854" i="19" s="1"/>
  <c r="AA818" i="19"/>
  <c r="AC818" i="19" s="1"/>
  <c r="AA1030" i="19"/>
  <c r="AC1030" i="19" s="1"/>
  <c r="AA1280" i="19"/>
  <c r="AC1280" i="19" s="1"/>
  <c r="AA1192" i="19"/>
  <c r="AC1192" i="19" s="1"/>
  <c r="AA655" i="19"/>
  <c r="AC655" i="19" s="1"/>
  <c r="AA727" i="19"/>
  <c r="AC727" i="19" s="1"/>
  <c r="AA658" i="19"/>
  <c r="AC658" i="19" s="1"/>
  <c r="BC1424" i="19"/>
  <c r="BE1424" i="19" s="1"/>
  <c r="AA826" i="19"/>
  <c r="AC826" i="19" s="1"/>
  <c r="BC694" i="19"/>
  <c r="BE694" i="19" s="1"/>
  <c r="AA934" i="19"/>
  <c r="AC934" i="19" s="1"/>
  <c r="AA810" i="19"/>
  <c r="AC810" i="19" s="1"/>
  <c r="AA805" i="19"/>
  <c r="AC805" i="19" s="1"/>
  <c r="AA725" i="19"/>
  <c r="AC725" i="19" s="1"/>
  <c r="AA677" i="19"/>
  <c r="AC677" i="19" s="1"/>
  <c r="BC590" i="19"/>
  <c r="BE590" i="19" s="1"/>
  <c r="AA809" i="19"/>
  <c r="AC809" i="19" s="1"/>
  <c r="AA721" i="19"/>
  <c r="AC721" i="19" s="1"/>
  <c r="BC1390" i="19"/>
  <c r="BE1390" i="19" s="1"/>
  <c r="AA511" i="19"/>
  <c r="AC511" i="19" s="1"/>
  <c r="AA1214" i="19"/>
  <c r="AC1214" i="19" s="1"/>
  <c r="BC889" i="19"/>
  <c r="BE889" i="19" s="1"/>
  <c r="AA691" i="19"/>
  <c r="AC691" i="19" s="1"/>
  <c r="BC849" i="19"/>
  <c r="BE849" i="19" s="1"/>
  <c r="BC602" i="19"/>
  <c r="BE602" i="19" s="1"/>
  <c r="X487" i="19"/>
  <c r="Z487" i="19" s="1"/>
  <c r="AA477" i="19"/>
  <c r="AC477" i="19" s="1"/>
  <c r="BC1286" i="19"/>
  <c r="BE1286" i="19" s="1"/>
  <c r="BC1395" i="19"/>
  <c r="BE1395" i="19" s="1"/>
  <c r="BC1414" i="19"/>
  <c r="BE1414" i="19" s="1"/>
  <c r="AZ1400" i="19"/>
  <c r="BB1400" i="19" s="1"/>
  <c r="BC1020" i="19"/>
  <c r="BE1020" i="19" s="1"/>
  <c r="AA771" i="19"/>
  <c r="AC771" i="19" s="1"/>
  <c r="AA647" i="19"/>
  <c r="AC647" i="19" s="1"/>
  <c r="BC530" i="19"/>
  <c r="BE530" i="19" s="1"/>
  <c r="BC505" i="19"/>
  <c r="BE505" i="19" s="1"/>
  <c r="AA1176" i="19"/>
  <c r="AC1176" i="19" s="1"/>
  <c r="BC1135" i="19"/>
  <c r="BE1135" i="19" s="1"/>
  <c r="X833" i="19"/>
  <c r="Z833" i="19" s="1"/>
  <c r="AA699" i="19"/>
  <c r="AC699" i="19" s="1"/>
  <c r="AA1364" i="19"/>
  <c r="AC1364" i="19" s="1"/>
  <c r="AA1182" i="19"/>
  <c r="AC1182" i="19" s="1"/>
  <c r="AZ888" i="19"/>
  <c r="BB888" i="19" s="1"/>
  <c r="AA759" i="19"/>
  <c r="AC759" i="19" s="1"/>
  <c r="AA719" i="19"/>
  <c r="AC719" i="19" s="1"/>
  <c r="AA642" i="19"/>
  <c r="AC642" i="19" s="1"/>
  <c r="AA639" i="19"/>
  <c r="AC639" i="19" s="1"/>
  <c r="BC573" i="19"/>
  <c r="BE573" i="19" s="1"/>
  <c r="BC560" i="19"/>
  <c r="BE560" i="19" s="1"/>
  <c r="BC545" i="19"/>
  <c r="BE545" i="19" s="1"/>
  <c r="AA976" i="19"/>
  <c r="AC976" i="19" s="1"/>
  <c r="BC949" i="19"/>
  <c r="BE949" i="19" s="1"/>
  <c r="BC939" i="19"/>
  <c r="BE939" i="19" s="1"/>
  <c r="BC775" i="19"/>
  <c r="BE775" i="19" s="1"/>
  <c r="X751" i="19"/>
  <c r="Z751" i="19" s="1"/>
  <c r="AA743" i="19"/>
  <c r="AC743" i="19" s="1"/>
  <c r="AA498" i="19"/>
  <c r="AC498" i="19" s="1"/>
  <c r="BC1422" i="19"/>
  <c r="BE1422" i="19" s="1"/>
  <c r="BC1419" i="19"/>
  <c r="BE1419" i="19" s="1"/>
  <c r="BC1409" i="19"/>
  <c r="BE1409" i="19" s="1"/>
  <c r="X872" i="19"/>
  <c r="Z872" i="19" s="1"/>
  <c r="X621" i="19"/>
  <c r="Z621" i="19" s="1"/>
  <c r="BC1147" i="19"/>
  <c r="BE1147" i="19" s="1"/>
  <c r="AA1006" i="19"/>
  <c r="AC1006" i="19" s="1"/>
  <c r="BC893" i="19"/>
  <c r="BE893" i="19" s="1"/>
  <c r="AA667" i="19"/>
  <c r="AC667" i="19" s="1"/>
  <c r="AA651" i="19"/>
  <c r="AC651" i="19" s="1"/>
  <c r="BC493" i="19"/>
  <c r="BE493" i="19" s="1"/>
  <c r="AA1010" i="19"/>
  <c r="AC1010" i="19" s="1"/>
  <c r="AA1008" i="19"/>
  <c r="AC1008" i="19" s="1"/>
  <c r="BC881" i="19"/>
  <c r="BE881" i="19" s="1"/>
  <c r="BC779" i="19"/>
  <c r="BE779" i="19" s="1"/>
  <c r="AA767" i="19"/>
  <c r="AC767" i="19" s="1"/>
  <c r="AA643" i="19"/>
  <c r="AC643" i="19" s="1"/>
  <c r="BC589" i="19"/>
  <c r="BE589" i="19" s="1"/>
  <c r="BC586" i="19"/>
  <c r="BE586" i="19" s="1"/>
  <c r="BC994" i="19"/>
  <c r="BE994" i="19" s="1"/>
  <c r="BC951" i="19"/>
  <c r="BE951" i="19" s="1"/>
  <c r="BC777" i="19"/>
  <c r="BE777" i="19" s="1"/>
  <c r="X686" i="19"/>
  <c r="Z686" i="19" s="1"/>
  <c r="BC580" i="19"/>
  <c r="BE580" i="19" s="1"/>
  <c r="BC921" i="19"/>
  <c r="BE921" i="19" s="1"/>
  <c r="BC909" i="19"/>
  <c r="BE909" i="19" s="1"/>
  <c r="AA783" i="19"/>
  <c r="AC783" i="19" s="1"/>
  <c r="BC554" i="19"/>
  <c r="BE554" i="19" s="1"/>
  <c r="AA519" i="19"/>
  <c r="AC519" i="19" s="1"/>
  <c r="X1429" i="19"/>
  <c r="Z1429" i="19" s="1"/>
  <c r="X1044" i="19"/>
  <c r="Z1044" i="19" s="1"/>
  <c r="X876" i="19"/>
  <c r="Z876" i="19" s="1"/>
  <c r="BC1357" i="19"/>
  <c r="BE1357" i="19" s="1"/>
  <c r="AZ1091" i="19"/>
  <c r="BB1091" i="19" s="1"/>
  <c r="BC1068" i="19"/>
  <c r="BE1068" i="19" s="1"/>
  <c r="BC970" i="19"/>
  <c r="BE970" i="19" s="1"/>
  <c r="X732" i="19"/>
  <c r="Z732" i="19" s="1"/>
  <c r="AZ1126" i="19"/>
  <c r="BB1126" i="19" s="1"/>
  <c r="X1298" i="19"/>
  <c r="Z1298" i="19" s="1"/>
  <c r="AZ1163" i="19"/>
  <c r="BB1163" i="19" s="1"/>
  <c r="AZ1161" i="19"/>
  <c r="BB1161" i="19" s="1"/>
  <c r="AZ985" i="19"/>
  <c r="BB985" i="19" s="1"/>
  <c r="AZ948" i="19"/>
  <c r="BB948" i="19" s="1"/>
  <c r="BC875" i="19"/>
  <c r="BE875" i="19" s="1"/>
  <c r="X1338" i="19"/>
  <c r="Z1338" i="19" s="1"/>
  <c r="X1336" i="19"/>
  <c r="Z1336" i="19" s="1"/>
  <c r="X1185" i="19"/>
  <c r="Z1185" i="19" s="1"/>
  <c r="X1183" i="19"/>
  <c r="Z1183" i="19" s="1"/>
  <c r="BC1136" i="19"/>
  <c r="BE1136" i="19" s="1"/>
  <c r="BC1108" i="19"/>
  <c r="BE1108" i="19" s="1"/>
  <c r="BC1032" i="19"/>
  <c r="BE1032" i="19" s="1"/>
  <c r="AZ944" i="19"/>
  <c r="BB944" i="19" s="1"/>
  <c r="X766" i="19"/>
  <c r="Z766" i="19" s="1"/>
  <c r="BC1018" i="19"/>
  <c r="BE1018" i="19" s="1"/>
  <c r="BC1016" i="19"/>
  <c r="BE1016" i="19" s="1"/>
  <c r="X1005" i="19"/>
  <c r="Z1005" i="19" s="1"/>
  <c r="X644" i="19"/>
  <c r="Z644" i="19" s="1"/>
  <c r="AZ500" i="19"/>
  <c r="BB500" i="19" s="1"/>
  <c r="AA625" i="19"/>
  <c r="AC625" i="19" s="1"/>
  <c r="AA1132" i="19"/>
  <c r="AC1132" i="19" s="1"/>
  <c r="X1229" i="19"/>
  <c r="Z1229" i="19" s="1"/>
  <c r="X1227" i="19"/>
  <c r="Z1227" i="19" s="1"/>
  <c r="X1225" i="19"/>
  <c r="Z1225" i="19" s="1"/>
  <c r="AZ1131" i="19"/>
  <c r="BB1131" i="19" s="1"/>
  <c r="X622" i="19"/>
  <c r="Z622" i="19" s="1"/>
  <c r="AZ478" i="19"/>
  <c r="BB478" i="19" s="1"/>
  <c r="X1414" i="19"/>
  <c r="Z1414" i="19" s="1"/>
  <c r="X1412" i="19"/>
  <c r="Z1412" i="19" s="1"/>
  <c r="X1399" i="19"/>
  <c r="Z1399" i="19" s="1"/>
  <c r="X1391" i="19"/>
  <c r="Z1391" i="19" s="1"/>
  <c r="X1278" i="19"/>
  <c r="Z1278" i="19" s="1"/>
  <c r="X1273" i="19"/>
  <c r="Z1273" i="19" s="1"/>
  <c r="X1115" i="19"/>
  <c r="Z1115" i="19" s="1"/>
  <c r="X1021" i="19"/>
  <c r="Z1021" i="19" s="1"/>
  <c r="X941" i="19"/>
  <c r="Z941" i="19" s="1"/>
  <c r="AZ908" i="19"/>
  <c r="BB908" i="19" s="1"/>
  <c r="X580" i="19"/>
  <c r="Z580" i="19" s="1"/>
  <c r="X578" i="19"/>
  <c r="Z578" i="19" s="1"/>
  <c r="AA561" i="19"/>
  <c r="AC561" i="19" s="1"/>
  <c r="BC1356" i="19"/>
  <c r="BE1356" i="19" s="1"/>
  <c r="AA763" i="19"/>
  <c r="AC763" i="19" s="1"/>
  <c r="AA673" i="19"/>
  <c r="AC673" i="19" s="1"/>
  <c r="AA671" i="19"/>
  <c r="AC671" i="19" s="1"/>
  <c r="AA659" i="19"/>
  <c r="AC659" i="19" s="1"/>
  <c r="X481" i="19"/>
  <c r="Z481" i="19" s="1"/>
  <c r="BC1360" i="19"/>
  <c r="BE1360" i="19" s="1"/>
  <c r="BC953" i="19"/>
  <c r="BE953" i="19" s="1"/>
  <c r="AA821" i="19"/>
  <c r="AC821" i="19" s="1"/>
  <c r="X1319" i="19"/>
  <c r="Z1319" i="19" s="1"/>
  <c r="AZ1249" i="19"/>
  <c r="BB1249" i="19" s="1"/>
  <c r="BC1100" i="19"/>
  <c r="BE1100" i="19" s="1"/>
  <c r="X1093" i="19"/>
  <c r="Z1093" i="19" s="1"/>
  <c r="X916" i="19"/>
  <c r="Z916" i="19" s="1"/>
  <c r="X914" i="19"/>
  <c r="Z914" i="19" s="1"/>
  <c r="BC485" i="19"/>
  <c r="BE485" i="19" s="1"/>
  <c r="BC937" i="19"/>
  <c r="BE937" i="19" s="1"/>
  <c r="X860" i="19"/>
  <c r="Z860" i="19" s="1"/>
  <c r="X816" i="19"/>
  <c r="Z816" i="19" s="1"/>
  <c r="X812" i="19"/>
  <c r="Z812" i="19" s="1"/>
  <c r="X774" i="19"/>
  <c r="Z774" i="19" s="1"/>
  <c r="X712" i="19"/>
  <c r="Z712" i="19" s="1"/>
  <c r="X585" i="19"/>
  <c r="Z585" i="19" s="1"/>
  <c r="X581" i="19"/>
  <c r="Z581" i="19" s="1"/>
  <c r="AZ576" i="19"/>
  <c r="BB576" i="19" s="1"/>
  <c r="AA1154" i="19"/>
  <c r="AC1154" i="19" s="1"/>
  <c r="AZ1279" i="19"/>
  <c r="BB1279" i="19" s="1"/>
  <c r="X1235" i="19"/>
  <c r="Z1235" i="19" s="1"/>
  <c r="BC1128" i="19"/>
  <c r="BE1128" i="19" s="1"/>
  <c r="AZ1045" i="19"/>
  <c r="BB1045" i="19" s="1"/>
  <c r="BC992" i="19"/>
  <c r="BE992" i="19" s="1"/>
  <c r="BC923" i="19"/>
  <c r="BE923" i="19" s="1"/>
  <c r="X913" i="19"/>
  <c r="Z913" i="19" s="1"/>
  <c r="AZ789" i="19"/>
  <c r="BB789" i="19" s="1"/>
  <c r="AZ764" i="19"/>
  <c r="BB764" i="19" s="1"/>
  <c r="X696" i="19"/>
  <c r="Z696" i="19" s="1"/>
  <c r="X695" i="19"/>
  <c r="Z695" i="19" s="1"/>
  <c r="X618" i="19"/>
  <c r="Z618" i="19" s="1"/>
  <c r="X554" i="19"/>
  <c r="Z554" i="19" s="1"/>
  <c r="X541" i="19"/>
  <c r="Z541" i="19" s="1"/>
  <c r="X525" i="19"/>
  <c r="Z525" i="19" s="1"/>
  <c r="AA701" i="19"/>
  <c r="AC701" i="19" s="1"/>
  <c r="AZ1306" i="19"/>
  <c r="BB1306" i="19" s="1"/>
  <c r="AA968" i="19"/>
  <c r="AC968" i="19" s="1"/>
  <c r="AA866" i="19"/>
  <c r="AC866" i="19" s="1"/>
  <c r="AZ1366" i="19"/>
  <c r="BB1366" i="19" s="1"/>
  <c r="AZ973" i="19"/>
  <c r="BB973" i="19" s="1"/>
  <c r="AA1335" i="19"/>
  <c r="AC1335" i="19" s="1"/>
  <c r="BC845" i="19"/>
  <c r="BE845" i="19" s="1"/>
  <c r="AA834" i="19"/>
  <c r="AC834" i="19" s="1"/>
  <c r="AZ609" i="19"/>
  <c r="BB609" i="19" s="1"/>
  <c r="BC594" i="19"/>
  <c r="BE594" i="19" s="1"/>
  <c r="BC1141" i="19"/>
  <c r="BE1141" i="19" s="1"/>
  <c r="BC1140" i="19"/>
  <c r="BE1140" i="19" s="1"/>
  <c r="X1025" i="19"/>
  <c r="Z1025" i="19" s="1"/>
  <c r="X653" i="19"/>
  <c r="Z653" i="19" s="1"/>
  <c r="AZ613" i="19"/>
  <c r="BB613" i="19" s="1"/>
  <c r="X1362" i="19"/>
  <c r="Z1362" i="19" s="1"/>
  <c r="X1361" i="19"/>
  <c r="Z1361" i="19" s="1"/>
  <c r="X1111" i="19"/>
  <c r="Z1111" i="19" s="1"/>
  <c r="BC1104" i="19"/>
  <c r="BE1104" i="19" s="1"/>
  <c r="X993" i="19"/>
  <c r="Z993" i="19" s="1"/>
  <c r="X925" i="19"/>
  <c r="Z925" i="19" s="1"/>
  <c r="BC911" i="19"/>
  <c r="BE911" i="19" s="1"/>
  <c r="BC899" i="19"/>
  <c r="BE899" i="19" s="1"/>
  <c r="AZ827" i="19"/>
  <c r="BB827" i="19" s="1"/>
  <c r="AZ823" i="19"/>
  <c r="BB823" i="19" s="1"/>
  <c r="AZ636" i="19"/>
  <c r="BB636" i="19" s="1"/>
  <c r="X608" i="19"/>
  <c r="Z608" i="19" s="1"/>
  <c r="X606" i="19"/>
  <c r="Z606" i="19" s="1"/>
  <c r="AZ549" i="19"/>
  <c r="BB549" i="19" s="1"/>
  <c r="AZ529" i="19"/>
  <c r="BB529" i="19" s="1"/>
  <c r="BC569" i="19"/>
  <c r="BE569" i="19" s="1"/>
  <c r="X1323" i="19"/>
  <c r="Z1323" i="19" s="1"/>
  <c r="X1269" i="19"/>
  <c r="Z1269" i="19" s="1"/>
  <c r="X1267" i="19"/>
  <c r="Z1267" i="19" s="1"/>
  <c r="AA778" i="19"/>
  <c r="AC778" i="19" s="1"/>
  <c r="BC1329" i="19"/>
  <c r="BE1329" i="19" s="1"/>
  <c r="AZ1324" i="19"/>
  <c r="BB1324" i="19" s="1"/>
  <c r="AZ1269" i="19"/>
  <c r="BB1269" i="19" s="1"/>
  <c r="AZ1257" i="19"/>
  <c r="BB1257" i="19" s="1"/>
  <c r="AZ1185" i="19"/>
  <c r="BB1185" i="19" s="1"/>
  <c r="X1037" i="19"/>
  <c r="Z1037" i="19" s="1"/>
  <c r="X1036" i="19"/>
  <c r="Z1036" i="19" s="1"/>
  <c r="BC978" i="19"/>
  <c r="BE978" i="19" s="1"/>
  <c r="X954" i="19"/>
  <c r="Z954" i="19" s="1"/>
  <c r="X948" i="19"/>
  <c r="Z948" i="19" s="1"/>
  <c r="AZ940" i="19"/>
  <c r="BB940" i="19" s="1"/>
  <c r="X937" i="19"/>
  <c r="Z937" i="19" s="1"/>
  <c r="X884" i="19"/>
  <c r="Z884" i="19" s="1"/>
  <c r="X883" i="19"/>
  <c r="Z883" i="19" s="1"/>
  <c r="X710" i="19"/>
  <c r="Z710" i="19" s="1"/>
  <c r="X709" i="19"/>
  <c r="Z709" i="19" s="1"/>
  <c r="X684" i="19"/>
  <c r="Z684" i="19" s="1"/>
  <c r="AZ621" i="19"/>
  <c r="BB621" i="19" s="1"/>
  <c r="X617" i="19"/>
  <c r="Z617" i="19" s="1"/>
  <c r="X616" i="19"/>
  <c r="Z616" i="19" s="1"/>
  <c r="X615" i="19"/>
  <c r="Z615" i="19" s="1"/>
  <c r="X592" i="19"/>
  <c r="Z592" i="19" s="1"/>
  <c r="AZ528" i="19"/>
  <c r="BB528" i="19" s="1"/>
  <c r="AA1028" i="19"/>
  <c r="AC1028" i="19" s="1"/>
  <c r="X1356" i="19"/>
  <c r="Z1356" i="19" s="1"/>
  <c r="X1306" i="19"/>
  <c r="Z1306" i="19" s="1"/>
  <c r="AZ1298" i="19"/>
  <c r="BB1298" i="19" s="1"/>
  <c r="X1217" i="19"/>
  <c r="Z1217" i="19" s="1"/>
  <c r="X1390" i="19"/>
  <c r="Z1390" i="19" s="1"/>
  <c r="AZ1358" i="19"/>
  <c r="BB1358" i="19" s="1"/>
  <c r="BC1321" i="19"/>
  <c r="BE1321" i="19" s="1"/>
  <c r="X1318" i="19"/>
  <c r="Z1318" i="19" s="1"/>
  <c r="X1282" i="19"/>
  <c r="Z1282" i="19" s="1"/>
  <c r="AZ1261" i="19"/>
  <c r="BB1261" i="19" s="1"/>
  <c r="X1213" i="19"/>
  <c r="Z1213" i="19" s="1"/>
  <c r="X1211" i="19"/>
  <c r="Z1211" i="19" s="1"/>
  <c r="X1209" i="19"/>
  <c r="Z1209" i="19" s="1"/>
  <c r="X1208" i="19"/>
  <c r="Z1208" i="19" s="1"/>
  <c r="X1205" i="19"/>
  <c r="Z1205" i="19" s="1"/>
  <c r="X1201" i="19"/>
  <c r="Z1201" i="19" s="1"/>
  <c r="X1151" i="19"/>
  <c r="Z1151" i="19" s="1"/>
  <c r="BC1056" i="19"/>
  <c r="BE1056" i="19" s="1"/>
  <c r="BC1022" i="19"/>
  <c r="BE1022" i="19" s="1"/>
  <c r="AZ981" i="19"/>
  <c r="BB981" i="19" s="1"/>
  <c r="BC980" i="19"/>
  <c r="BE980" i="19" s="1"/>
  <c r="X947" i="19"/>
  <c r="Z947" i="19" s="1"/>
  <c r="AZ897" i="19"/>
  <c r="BB897" i="19" s="1"/>
  <c r="X882" i="19"/>
  <c r="Z882" i="19" s="1"/>
  <c r="X845" i="19"/>
  <c r="Z845" i="19" s="1"/>
  <c r="X733" i="19"/>
  <c r="Z733" i="19" s="1"/>
  <c r="X722" i="19"/>
  <c r="Z722" i="19" s="1"/>
  <c r="AZ716" i="19"/>
  <c r="BB716" i="19" s="1"/>
  <c r="AZ648" i="19"/>
  <c r="BB648" i="19" s="1"/>
  <c r="AZ632" i="19"/>
  <c r="BB632" i="19" s="1"/>
  <c r="AZ630" i="19"/>
  <c r="BB630" i="19" s="1"/>
  <c r="X517" i="19"/>
  <c r="Z517" i="19" s="1"/>
  <c r="AZ501" i="19"/>
  <c r="BB501" i="19" s="1"/>
  <c r="BC498" i="19"/>
  <c r="BE498" i="19" s="1"/>
  <c r="X475" i="19"/>
  <c r="Z475" i="19" s="1"/>
  <c r="BC1334" i="19"/>
  <c r="BE1334" i="19" s="1"/>
  <c r="BC1179" i="19"/>
  <c r="BE1179" i="19" s="1"/>
  <c r="AZ1169" i="19"/>
  <c r="BB1169" i="19" s="1"/>
  <c r="X1425" i="19"/>
  <c r="Z1425" i="19" s="1"/>
  <c r="AZ1402" i="19"/>
  <c r="BB1402" i="19" s="1"/>
  <c r="X1379" i="19"/>
  <c r="Z1379" i="19" s="1"/>
  <c r="X1378" i="19"/>
  <c r="Z1378" i="19" s="1"/>
  <c r="X1376" i="19"/>
  <c r="Z1376" i="19" s="1"/>
  <c r="X1352" i="19"/>
  <c r="Z1352" i="19" s="1"/>
  <c r="X1347" i="19"/>
  <c r="Z1347" i="19" s="1"/>
  <c r="X1299" i="19"/>
  <c r="Z1299" i="19" s="1"/>
  <c r="X1290" i="19"/>
  <c r="Z1290" i="19" s="1"/>
  <c r="X1286" i="19"/>
  <c r="Z1286" i="19" s="1"/>
  <c r="X1155" i="19"/>
  <c r="Z1155" i="19" s="1"/>
  <c r="X1045" i="19"/>
  <c r="Z1045" i="19" s="1"/>
  <c r="BC1033" i="19"/>
  <c r="BE1033" i="19" s="1"/>
  <c r="AZ1009" i="19"/>
  <c r="BB1009" i="19" s="1"/>
  <c r="BC1008" i="19"/>
  <c r="BE1008" i="19" s="1"/>
  <c r="AZ997" i="19"/>
  <c r="BB997" i="19" s="1"/>
  <c r="BC988" i="19"/>
  <c r="BE988" i="19" s="1"/>
  <c r="AZ956" i="19"/>
  <c r="BB956" i="19" s="1"/>
  <c r="AZ954" i="19"/>
  <c r="BB954" i="19" s="1"/>
  <c r="X953" i="19"/>
  <c r="Z953" i="19" s="1"/>
  <c r="X946" i="19"/>
  <c r="Z946" i="19" s="1"/>
  <c r="AA873" i="19"/>
  <c r="AC873" i="19" s="1"/>
  <c r="X852" i="19"/>
  <c r="Z852" i="19" s="1"/>
  <c r="AZ828" i="19"/>
  <c r="BB828" i="19" s="1"/>
  <c r="AA753" i="19"/>
  <c r="AC753" i="19" s="1"/>
  <c r="AZ712" i="19"/>
  <c r="BB712" i="19" s="1"/>
  <c r="X702" i="19"/>
  <c r="Z702" i="19" s="1"/>
  <c r="AZ688" i="19"/>
  <c r="BB688" i="19" s="1"/>
  <c r="X665" i="19"/>
  <c r="Z665" i="19" s="1"/>
  <c r="X638" i="19"/>
  <c r="Z638" i="19" s="1"/>
  <c r="X565" i="19"/>
  <c r="Z565" i="19" s="1"/>
  <c r="BC550" i="19"/>
  <c r="BE550" i="19" s="1"/>
  <c r="AZ521" i="19"/>
  <c r="BB521" i="19" s="1"/>
  <c r="BC517" i="19"/>
  <c r="BE517" i="19" s="1"/>
  <c r="X1418" i="19"/>
  <c r="Z1418" i="19" s="1"/>
  <c r="BC1381" i="19"/>
  <c r="BE1381" i="19" s="1"/>
  <c r="AZ1309" i="19"/>
  <c r="BB1309" i="19" s="1"/>
  <c r="BC1305" i="19"/>
  <c r="BE1305" i="19" s="1"/>
  <c r="AZ1213" i="19"/>
  <c r="BB1213" i="19" s="1"/>
  <c r="BC1121" i="19"/>
  <c r="BE1121" i="19" s="1"/>
  <c r="X1068" i="19"/>
  <c r="Z1068" i="19" s="1"/>
  <c r="X1052" i="19"/>
  <c r="Z1052" i="19" s="1"/>
  <c r="AZ1017" i="19"/>
  <c r="BB1017" i="19" s="1"/>
  <c r="AZ987" i="19"/>
  <c r="BB987" i="19" s="1"/>
  <c r="X951" i="19"/>
  <c r="Z951" i="19" s="1"/>
  <c r="AZ912" i="19"/>
  <c r="BB912" i="19" s="1"/>
  <c r="X908" i="19"/>
  <c r="Z908" i="19" s="1"/>
  <c r="X905" i="19"/>
  <c r="Z905" i="19" s="1"/>
  <c r="X870" i="19"/>
  <c r="Z870" i="19" s="1"/>
  <c r="AZ807" i="19"/>
  <c r="BB807" i="19" s="1"/>
  <c r="AA792" i="19"/>
  <c r="AC792" i="19" s="1"/>
  <c r="X729" i="19"/>
  <c r="Z729" i="19" s="1"/>
  <c r="AZ724" i="19"/>
  <c r="BB724" i="19" s="1"/>
  <c r="X718" i="19"/>
  <c r="Z718" i="19" s="1"/>
  <c r="AA694" i="19"/>
  <c r="AC694" i="19" s="1"/>
  <c r="X633" i="19"/>
  <c r="Z633" i="19" s="1"/>
  <c r="X612" i="19"/>
  <c r="Z612" i="19" s="1"/>
  <c r="X526" i="19"/>
  <c r="Z526" i="19" s="1"/>
  <c r="X504" i="19"/>
  <c r="Z504" i="19" s="1"/>
  <c r="AZ1122" i="19"/>
  <c r="BB1122" i="19" s="1"/>
  <c r="AZ1341" i="19"/>
  <c r="BB1341" i="19" s="1"/>
  <c r="AZ1338" i="19"/>
  <c r="BB1338" i="19" s="1"/>
  <c r="AZ1302" i="19"/>
  <c r="BB1302" i="19" s="1"/>
  <c r="AZ1281" i="19"/>
  <c r="BB1281" i="19" s="1"/>
  <c r="X1241" i="19"/>
  <c r="Z1241" i="19" s="1"/>
  <c r="X1239" i="19"/>
  <c r="Z1239" i="19" s="1"/>
  <c r="AZ1200" i="19"/>
  <c r="BB1200" i="19" s="1"/>
  <c r="X1179" i="19"/>
  <c r="Z1179" i="19" s="1"/>
  <c r="AZ1107" i="19"/>
  <c r="BB1107" i="19" s="1"/>
  <c r="X1059" i="19"/>
  <c r="Z1059" i="19" s="1"/>
  <c r="BC966" i="19"/>
  <c r="BE966" i="19" s="1"/>
  <c r="X939" i="19"/>
  <c r="Z939" i="19" s="1"/>
  <c r="AZ928" i="19"/>
  <c r="BB928" i="19" s="1"/>
  <c r="BC927" i="19"/>
  <c r="BE927" i="19" s="1"/>
  <c r="X897" i="19"/>
  <c r="Z897" i="19" s="1"/>
  <c r="X817" i="19"/>
  <c r="Z817" i="19" s="1"/>
  <c r="AZ756" i="19"/>
  <c r="BB756" i="19" s="1"/>
  <c r="X745" i="19"/>
  <c r="Z745" i="19" s="1"/>
  <c r="AZ548" i="19"/>
  <c r="BB548" i="19" s="1"/>
  <c r="AZ541" i="19"/>
  <c r="BB541" i="19" s="1"/>
  <c r="AZ512" i="19"/>
  <c r="BB512" i="19" s="1"/>
  <c r="AA1415" i="19"/>
  <c r="AC1415" i="19" s="1"/>
  <c r="X1415" i="19"/>
  <c r="Z1415" i="19" s="1"/>
  <c r="BC1268" i="19"/>
  <c r="BE1268" i="19" s="1"/>
  <c r="AZ1268" i="19"/>
  <c r="BB1268" i="19" s="1"/>
  <c r="AZ1230" i="19"/>
  <c r="BB1230" i="19" s="1"/>
  <c r="AA1191" i="19"/>
  <c r="AC1191" i="19" s="1"/>
  <c r="X1191" i="19"/>
  <c r="Z1191" i="19" s="1"/>
  <c r="AA1173" i="19"/>
  <c r="AC1173" i="19" s="1"/>
  <c r="X1173" i="19"/>
  <c r="Z1173" i="19" s="1"/>
  <c r="AA981" i="19"/>
  <c r="AC981" i="19" s="1"/>
  <c r="X981" i="19"/>
  <c r="Z981" i="19" s="1"/>
  <c r="AA932" i="19"/>
  <c r="AC932" i="19" s="1"/>
  <c r="X932" i="19"/>
  <c r="Z932" i="19" s="1"/>
  <c r="BC816" i="19"/>
  <c r="BE816" i="19" s="1"/>
  <c r="AZ816" i="19"/>
  <c r="BB816" i="19" s="1"/>
  <c r="AZ794" i="19"/>
  <c r="BB794" i="19" s="1"/>
  <c r="BC794" i="19"/>
  <c r="BE794" i="19" s="1"/>
  <c r="AA765" i="19"/>
  <c r="AC765" i="19" s="1"/>
  <c r="X765" i="19"/>
  <c r="Z765" i="19" s="1"/>
  <c r="AA738" i="19"/>
  <c r="AC738" i="19" s="1"/>
  <c r="X738" i="19"/>
  <c r="Z738" i="19" s="1"/>
  <c r="BC605" i="19"/>
  <c r="BE605" i="19" s="1"/>
  <c r="AZ605" i="19"/>
  <c r="BB605" i="19" s="1"/>
  <c r="X513" i="19"/>
  <c r="Z513" i="19" s="1"/>
  <c r="X1431" i="19"/>
  <c r="Z1431" i="19" s="1"/>
  <c r="X1416" i="19"/>
  <c r="Z1416" i="19" s="1"/>
  <c r="AZ1386" i="19"/>
  <c r="BB1386" i="19" s="1"/>
  <c r="AZ1382" i="19"/>
  <c r="BB1382" i="19" s="1"/>
  <c r="AA1316" i="19"/>
  <c r="AC1316" i="19" s="1"/>
  <c r="X1265" i="19"/>
  <c r="Z1265" i="19" s="1"/>
  <c r="X1263" i="19"/>
  <c r="Z1263" i="19" s="1"/>
  <c r="X1262" i="19"/>
  <c r="Z1262" i="19" s="1"/>
  <c r="AZ1245" i="19"/>
  <c r="BB1245" i="19" s="1"/>
  <c r="AZ1241" i="19"/>
  <c r="BB1241" i="19" s="1"/>
  <c r="X1195" i="19"/>
  <c r="Z1195" i="19" s="1"/>
  <c r="X1194" i="19"/>
  <c r="Z1194" i="19" s="1"/>
  <c r="X1123" i="19"/>
  <c r="Z1123" i="19" s="1"/>
  <c r="X1071" i="19"/>
  <c r="Z1071" i="19" s="1"/>
  <c r="X1041" i="19"/>
  <c r="Z1041" i="19" s="1"/>
  <c r="AZ941" i="19"/>
  <c r="BB941" i="19" s="1"/>
  <c r="X940" i="19"/>
  <c r="Z940" i="19" s="1"/>
  <c r="AZ916" i="19"/>
  <c r="BB916" i="19" s="1"/>
  <c r="AZ906" i="19"/>
  <c r="BB906" i="19" s="1"/>
  <c r="AZ856" i="19"/>
  <c r="BB856" i="19" s="1"/>
  <c r="BC851" i="19"/>
  <c r="BE851" i="19" s="1"/>
  <c r="AZ820" i="19"/>
  <c r="BB820" i="19" s="1"/>
  <c r="BC799" i="19"/>
  <c r="BE799" i="19" s="1"/>
  <c r="AZ799" i="19"/>
  <c r="BB799" i="19" s="1"/>
  <c r="BC796" i="19"/>
  <c r="BE796" i="19" s="1"/>
  <c r="AZ796" i="19"/>
  <c r="BB796" i="19" s="1"/>
  <c r="BC776" i="19"/>
  <c r="BE776" i="19" s="1"/>
  <c r="AA773" i="19"/>
  <c r="AC773" i="19" s="1"/>
  <c r="BC768" i="19"/>
  <c r="BE768" i="19" s="1"/>
  <c r="AZ768" i="19"/>
  <c r="BB768" i="19" s="1"/>
  <c r="X752" i="19"/>
  <c r="Z752" i="19" s="1"/>
  <c r="AA749" i="19"/>
  <c r="AC749" i="19" s="1"/>
  <c r="X749" i="19"/>
  <c r="Z749" i="19" s="1"/>
  <c r="X740" i="19"/>
  <c r="Z740" i="19" s="1"/>
  <c r="X682" i="19"/>
  <c r="Z682" i="19" s="1"/>
  <c r="X680" i="19"/>
  <c r="Z680" i="19" s="1"/>
  <c r="BC591" i="19"/>
  <c r="BE591" i="19" s="1"/>
  <c r="AZ591" i="19"/>
  <c r="BB591" i="19" s="1"/>
  <c r="X589" i="19"/>
  <c r="Z589" i="19" s="1"/>
  <c r="AZ584" i="19"/>
  <c r="BB584" i="19" s="1"/>
  <c r="AZ581" i="19"/>
  <c r="BB581" i="19" s="1"/>
  <c r="BC516" i="19"/>
  <c r="BE516" i="19" s="1"/>
  <c r="AZ516" i="19"/>
  <c r="BB516" i="19" s="1"/>
  <c r="AA493" i="19"/>
  <c r="AC493" i="19" s="1"/>
  <c r="BC468" i="19"/>
  <c r="BE468" i="19" s="1"/>
  <c r="AZ468" i="19"/>
  <c r="BB468" i="19" s="1"/>
  <c r="AA985" i="19"/>
  <c r="AC985" i="19" s="1"/>
  <c r="X985" i="19"/>
  <c r="Z985" i="19" s="1"/>
  <c r="AA889" i="19"/>
  <c r="AC889" i="19" s="1"/>
  <c r="X889" i="19"/>
  <c r="Z889" i="19" s="1"/>
  <c r="AA1387" i="19"/>
  <c r="AC1387" i="19" s="1"/>
  <c r="X1387" i="19"/>
  <c r="Z1387" i="19" s="1"/>
  <c r="X1311" i="19"/>
  <c r="Z1311" i="19" s="1"/>
  <c r="AZ1165" i="19"/>
  <c r="BB1165" i="19" s="1"/>
  <c r="AZ1160" i="19"/>
  <c r="BB1160" i="19" s="1"/>
  <c r="BC1160" i="19"/>
  <c r="BE1160" i="19" s="1"/>
  <c r="AZ1132" i="19"/>
  <c r="BB1132" i="19" s="1"/>
  <c r="BC1132" i="19"/>
  <c r="BE1132" i="19" s="1"/>
  <c r="AA1079" i="19"/>
  <c r="AC1079" i="19" s="1"/>
  <c r="X1079" i="19"/>
  <c r="Z1079" i="19" s="1"/>
  <c r="X1075" i="19"/>
  <c r="Z1075" i="19" s="1"/>
  <c r="AZ1042" i="19"/>
  <c r="BB1042" i="19" s="1"/>
  <c r="BC1042" i="19"/>
  <c r="BE1042" i="19" s="1"/>
  <c r="BC1023" i="19"/>
  <c r="BE1023" i="19" s="1"/>
  <c r="AZ1023" i="19"/>
  <c r="BB1023" i="19" s="1"/>
  <c r="X1019" i="19"/>
  <c r="Z1019" i="19" s="1"/>
  <c r="X924" i="19"/>
  <c r="Z924" i="19" s="1"/>
  <c r="AA920" i="19"/>
  <c r="AC920" i="19" s="1"/>
  <c r="X920" i="19"/>
  <c r="Z920" i="19" s="1"/>
  <c r="X896" i="19"/>
  <c r="Z896" i="19" s="1"/>
  <c r="X864" i="19"/>
  <c r="Z864" i="19" s="1"/>
  <c r="X863" i="19"/>
  <c r="Z863" i="19" s="1"/>
  <c r="AA832" i="19"/>
  <c r="AC832" i="19" s="1"/>
  <c r="X832" i="19"/>
  <c r="Z832" i="19" s="1"/>
  <c r="AZ804" i="19"/>
  <c r="BB804" i="19" s="1"/>
  <c r="AZ742" i="19"/>
  <c r="BB742" i="19" s="1"/>
  <c r="BC699" i="19"/>
  <c r="BE699" i="19" s="1"/>
  <c r="AZ699" i="19"/>
  <c r="BB699" i="19" s="1"/>
  <c r="X650" i="19"/>
  <c r="Z650" i="19" s="1"/>
  <c r="X492" i="19"/>
  <c r="Z492" i="19" s="1"/>
  <c r="X491" i="19"/>
  <c r="Z491" i="19" s="1"/>
  <c r="AA1343" i="19"/>
  <c r="AC1343" i="19" s="1"/>
  <c r="X1343" i="19"/>
  <c r="Z1343" i="19" s="1"/>
  <c r="BC1294" i="19"/>
  <c r="BE1294" i="19" s="1"/>
  <c r="AZ1294" i="19"/>
  <c r="BB1294" i="19" s="1"/>
  <c r="AA955" i="19"/>
  <c r="AC955" i="19" s="1"/>
  <c r="X955" i="19"/>
  <c r="Z955" i="19" s="1"/>
  <c r="AZ803" i="19"/>
  <c r="BB803" i="19" s="1"/>
  <c r="AA777" i="19"/>
  <c r="AC777" i="19" s="1"/>
  <c r="X777" i="19"/>
  <c r="Z777" i="19" s="1"/>
  <c r="AZ729" i="19"/>
  <c r="BB729" i="19" s="1"/>
  <c r="AZ704" i="19"/>
  <c r="BB704" i="19" s="1"/>
  <c r="AA596" i="19"/>
  <c r="AC596" i="19" s="1"/>
  <c r="X596" i="19"/>
  <c r="Z596" i="19" s="1"/>
  <c r="AZ564" i="19"/>
  <c r="BB564" i="19" s="1"/>
  <c r="AZ556" i="19"/>
  <c r="BB556" i="19" s="1"/>
  <c r="X1346" i="19"/>
  <c r="Z1346" i="19" s="1"/>
  <c r="X1322" i="19"/>
  <c r="Z1322" i="19" s="1"/>
  <c r="X1223" i="19"/>
  <c r="Z1223" i="19" s="1"/>
  <c r="X1221" i="19"/>
  <c r="Z1221" i="19" s="1"/>
  <c r="X1219" i="19"/>
  <c r="Z1219" i="19" s="1"/>
  <c r="AZ1189" i="19"/>
  <c r="BB1189" i="19" s="1"/>
  <c r="AA1099" i="19"/>
  <c r="AC1099" i="19" s="1"/>
  <c r="X1099" i="19"/>
  <c r="Z1099" i="19" s="1"/>
  <c r="X1091" i="19"/>
  <c r="Z1091" i="19" s="1"/>
  <c r="BC1050" i="19"/>
  <c r="BE1050" i="19" s="1"/>
  <c r="AZ1029" i="19"/>
  <c r="BB1029" i="19" s="1"/>
  <c r="BC1028" i="19"/>
  <c r="BE1028" i="19" s="1"/>
  <c r="AZ1025" i="19"/>
  <c r="BB1025" i="19" s="1"/>
  <c r="AZ993" i="19"/>
  <c r="BB993" i="19" s="1"/>
  <c r="BC990" i="19"/>
  <c r="BE990" i="19" s="1"/>
  <c r="BC968" i="19"/>
  <c r="BE968" i="19" s="1"/>
  <c r="AA956" i="19"/>
  <c r="AC956" i="19" s="1"/>
  <c r="X956" i="19"/>
  <c r="Z956" i="19" s="1"/>
  <c r="BC924" i="19"/>
  <c r="BE924" i="19" s="1"/>
  <c r="AZ924" i="19"/>
  <c r="BB924" i="19" s="1"/>
  <c r="AA844" i="19"/>
  <c r="AC844" i="19" s="1"/>
  <c r="X844" i="19"/>
  <c r="Z844" i="19" s="1"/>
  <c r="AZ785" i="19"/>
  <c r="BB785" i="19" s="1"/>
  <c r="X758" i="19"/>
  <c r="Z758" i="19" s="1"/>
  <c r="X757" i="19"/>
  <c r="Z757" i="19" s="1"/>
  <c r="X744" i="19"/>
  <c r="Z744" i="19" s="1"/>
  <c r="BC736" i="19"/>
  <c r="BE736" i="19" s="1"/>
  <c r="AA601" i="19"/>
  <c r="AC601" i="19" s="1"/>
  <c r="X601" i="19"/>
  <c r="Z601" i="19" s="1"/>
  <c r="AZ1038" i="19"/>
  <c r="BB1038" i="19" s="1"/>
  <c r="BC1038" i="19"/>
  <c r="BE1038" i="19" s="1"/>
  <c r="AA858" i="19"/>
  <c r="AC858" i="19" s="1"/>
  <c r="X1410" i="19"/>
  <c r="Z1410" i="19" s="1"/>
  <c r="X1359" i="19"/>
  <c r="Z1359" i="19" s="1"/>
  <c r="BC1229" i="19"/>
  <c r="BE1229" i="19" s="1"/>
  <c r="AZ1229" i="19"/>
  <c r="BB1229" i="19" s="1"/>
  <c r="AA962" i="19"/>
  <c r="AC962" i="19" s="1"/>
  <c r="X962" i="19"/>
  <c r="Z962" i="19" s="1"/>
  <c r="AA901" i="19"/>
  <c r="AC901" i="19" s="1"/>
  <c r="X901" i="19"/>
  <c r="Z901" i="19" s="1"/>
  <c r="BC872" i="19"/>
  <c r="BE872" i="19" s="1"/>
  <c r="AZ872" i="19"/>
  <c r="BB872" i="19" s="1"/>
  <c r="BC846" i="19"/>
  <c r="BE846" i="19" s="1"/>
  <c r="AZ846" i="19"/>
  <c r="BB846" i="19" s="1"/>
  <c r="BC759" i="19"/>
  <c r="BE759" i="19" s="1"/>
  <c r="AZ759" i="19"/>
  <c r="BB759" i="19" s="1"/>
  <c r="AA708" i="19"/>
  <c r="AC708" i="19" s="1"/>
  <c r="X708" i="19"/>
  <c r="Z708" i="19" s="1"/>
  <c r="AZ672" i="19"/>
  <c r="BB672" i="19" s="1"/>
  <c r="X664" i="19"/>
  <c r="Z664" i="19" s="1"/>
  <c r="X662" i="19"/>
  <c r="Z662" i="19" s="1"/>
  <c r="X660" i="19"/>
  <c r="Z660" i="19" s="1"/>
  <c r="X602" i="19"/>
  <c r="Z602" i="19" s="1"/>
  <c r="X560" i="19"/>
  <c r="Z560" i="19" s="1"/>
  <c r="X558" i="19"/>
  <c r="Z558" i="19" s="1"/>
  <c r="AA530" i="19"/>
  <c r="AC530" i="19" s="1"/>
  <c r="X530" i="19"/>
  <c r="Z530" i="19" s="1"/>
  <c r="AZ509" i="19"/>
  <c r="BB509" i="19" s="1"/>
  <c r="BC1336" i="19"/>
  <c r="BE1336" i="19" s="1"/>
  <c r="AA1310" i="19"/>
  <c r="AC1310" i="19" s="1"/>
  <c r="X1310" i="19"/>
  <c r="Z1310" i="19" s="1"/>
  <c r="BC1290" i="19"/>
  <c r="BE1290" i="19" s="1"/>
  <c r="AZ1290" i="19"/>
  <c r="BB1290" i="19" s="1"/>
  <c r="AA1270" i="19"/>
  <c r="AC1270" i="19" s="1"/>
  <c r="X1270" i="19"/>
  <c r="Z1270" i="19" s="1"/>
  <c r="AA829" i="19"/>
  <c r="AC829" i="19" s="1"/>
  <c r="BC741" i="19"/>
  <c r="BE741" i="19" s="1"/>
  <c r="AZ741" i="19"/>
  <c r="BB741" i="19" s="1"/>
  <c r="AA520" i="19"/>
  <c r="AC520" i="19" s="1"/>
  <c r="X520" i="19"/>
  <c r="Z520" i="19" s="1"/>
  <c r="X1407" i="19"/>
  <c r="Z1407" i="19" s="1"/>
  <c r="X1403" i="19"/>
  <c r="Z1403" i="19" s="1"/>
  <c r="X1380" i="19"/>
  <c r="Z1380" i="19" s="1"/>
  <c r="AZ1375" i="19"/>
  <c r="BB1375" i="19" s="1"/>
  <c r="AZ1307" i="19"/>
  <c r="BB1307" i="19" s="1"/>
  <c r="BC1236" i="19"/>
  <c r="BE1236" i="19" s="1"/>
  <c r="AZ1236" i="19"/>
  <c r="BB1236" i="19" s="1"/>
  <c r="AA1190" i="19"/>
  <c r="AC1190" i="19" s="1"/>
  <c r="X1190" i="19"/>
  <c r="Z1190" i="19" s="1"/>
  <c r="AA1171" i="19"/>
  <c r="AC1171" i="19" s="1"/>
  <c r="X1171" i="19"/>
  <c r="Z1171" i="19" s="1"/>
  <c r="AZ1145" i="19"/>
  <c r="BB1145" i="19" s="1"/>
  <c r="BC1145" i="19"/>
  <c r="BE1145" i="19" s="1"/>
  <c r="X1109" i="19"/>
  <c r="Z1109" i="19" s="1"/>
  <c r="X1105" i="19"/>
  <c r="Z1105" i="19" s="1"/>
  <c r="X1065" i="19"/>
  <c r="Z1065" i="19" s="1"/>
  <c r="X1064" i="19"/>
  <c r="Z1064" i="19" s="1"/>
  <c r="AA1033" i="19"/>
  <c r="AC1033" i="19" s="1"/>
  <c r="X1033" i="19"/>
  <c r="Z1033" i="19" s="1"/>
  <c r="X1001" i="19"/>
  <c r="Z1001" i="19" s="1"/>
  <c r="X998" i="19"/>
  <c r="Z998" i="19" s="1"/>
  <c r="AA997" i="19"/>
  <c r="AC997" i="19" s="1"/>
  <c r="X997" i="19"/>
  <c r="Z997" i="19" s="1"/>
  <c r="AZ976" i="19"/>
  <c r="BB976" i="19" s="1"/>
  <c r="X936" i="19"/>
  <c r="Z936" i="19" s="1"/>
  <c r="AA929" i="19"/>
  <c r="AC929" i="19" s="1"/>
  <c r="X929" i="19"/>
  <c r="Z929" i="19" s="1"/>
  <c r="X904" i="19"/>
  <c r="Z904" i="19" s="1"/>
  <c r="X902" i="19"/>
  <c r="Z902" i="19" s="1"/>
  <c r="X878" i="19"/>
  <c r="Z878" i="19" s="1"/>
  <c r="AA877" i="19"/>
  <c r="AC877" i="19" s="1"/>
  <c r="X877" i="19"/>
  <c r="Z877" i="19" s="1"/>
  <c r="X796" i="19"/>
  <c r="Z796" i="19" s="1"/>
  <c r="X768" i="19"/>
  <c r="Z768" i="19" s="1"/>
  <c r="AZ762" i="19"/>
  <c r="BB762" i="19" s="1"/>
  <c r="BC760" i="19"/>
  <c r="BE760" i="19" s="1"/>
  <c r="AZ760" i="19"/>
  <c r="BB760" i="19" s="1"/>
  <c r="AZ748" i="19"/>
  <c r="BB748" i="19" s="1"/>
  <c r="AA640" i="19"/>
  <c r="AC640" i="19" s="1"/>
  <c r="X640" i="19"/>
  <c r="Z640" i="19" s="1"/>
  <c r="X540" i="19"/>
  <c r="Z540" i="19" s="1"/>
  <c r="X537" i="19"/>
  <c r="Z537" i="19" s="1"/>
  <c r="X514" i="19"/>
  <c r="Z514" i="19" s="1"/>
  <c r="BC504" i="19"/>
  <c r="BE504" i="19" s="1"/>
  <c r="AZ504" i="19"/>
  <c r="BB504" i="19" s="1"/>
  <c r="X468" i="19"/>
  <c r="Z468" i="19" s="1"/>
  <c r="X467" i="19"/>
  <c r="Z467" i="19" s="1"/>
  <c r="X1401" i="19"/>
  <c r="Z1401" i="19" s="1"/>
  <c r="AZ1380" i="19"/>
  <c r="BB1380" i="19" s="1"/>
  <c r="X1358" i="19"/>
  <c r="Z1358" i="19" s="1"/>
  <c r="X1342" i="19"/>
  <c r="Z1342" i="19" s="1"/>
  <c r="X1331" i="19"/>
  <c r="Z1331" i="19" s="1"/>
  <c r="X1320" i="19"/>
  <c r="Z1320" i="19" s="1"/>
  <c r="BC1317" i="19"/>
  <c r="BE1317" i="19" s="1"/>
  <c r="AZ1283" i="19"/>
  <c r="BB1283" i="19" s="1"/>
  <c r="X1281" i="19"/>
  <c r="Z1281" i="19" s="1"/>
  <c r="X1261" i="19"/>
  <c r="Z1261" i="19" s="1"/>
  <c r="X1257" i="19"/>
  <c r="Z1257" i="19" s="1"/>
  <c r="X1255" i="19"/>
  <c r="Z1255" i="19" s="1"/>
  <c r="X1253" i="19"/>
  <c r="Z1253" i="19" s="1"/>
  <c r="X1251" i="19"/>
  <c r="Z1251" i="19" s="1"/>
  <c r="AZ1209" i="19"/>
  <c r="BB1209" i="19" s="1"/>
  <c r="AZ1181" i="19"/>
  <c r="BB1181" i="19" s="1"/>
  <c r="X1169" i="19"/>
  <c r="Z1169" i="19" s="1"/>
  <c r="X1167" i="19"/>
  <c r="Z1167" i="19" s="1"/>
  <c r="X1131" i="19"/>
  <c r="Z1131" i="19" s="1"/>
  <c r="X1122" i="19"/>
  <c r="Z1122" i="19" s="1"/>
  <c r="X1103" i="19"/>
  <c r="Z1103" i="19" s="1"/>
  <c r="BC1072" i="19"/>
  <c r="BE1072" i="19" s="1"/>
  <c r="AZ1065" i="19"/>
  <c r="BB1065" i="19" s="1"/>
  <c r="BC1062" i="19"/>
  <c r="BE1062" i="19" s="1"/>
  <c r="BC1060" i="19"/>
  <c r="BE1060" i="19" s="1"/>
  <c r="AZ1037" i="19"/>
  <c r="BB1037" i="19" s="1"/>
  <c r="BC1034" i="19"/>
  <c r="BE1034" i="19" s="1"/>
  <c r="X1017" i="19"/>
  <c r="Z1017" i="19" s="1"/>
  <c r="X1009" i="19"/>
  <c r="Z1009" i="19" s="1"/>
  <c r="X996" i="19"/>
  <c r="Z996" i="19" s="1"/>
  <c r="X944" i="19"/>
  <c r="Z944" i="19" s="1"/>
  <c r="X943" i="19"/>
  <c r="Z943" i="19" s="1"/>
  <c r="AZ904" i="19"/>
  <c r="BB904" i="19" s="1"/>
  <c r="AZ868" i="19"/>
  <c r="BB868" i="19" s="1"/>
  <c r="AZ864" i="19"/>
  <c r="BB864" i="19" s="1"/>
  <c r="AZ848" i="19"/>
  <c r="BB848" i="19" s="1"/>
  <c r="X828" i="19"/>
  <c r="Z828" i="19" s="1"/>
  <c r="AZ812" i="19"/>
  <c r="BB812" i="19" s="1"/>
  <c r="X788" i="19"/>
  <c r="Z788" i="19" s="1"/>
  <c r="X787" i="19"/>
  <c r="Z787" i="19" s="1"/>
  <c r="X772" i="19"/>
  <c r="Z772" i="19" s="1"/>
  <c r="AZ752" i="19"/>
  <c r="BB752" i="19" s="1"/>
  <c r="AZ744" i="19"/>
  <c r="BB744" i="19" s="1"/>
  <c r="X737" i="19"/>
  <c r="Z737" i="19" s="1"/>
  <c r="X730" i="19"/>
  <c r="Z730" i="19" s="1"/>
  <c r="X716" i="19"/>
  <c r="Z716" i="19" s="1"/>
  <c r="AZ668" i="19"/>
  <c r="BB668" i="19" s="1"/>
  <c r="AZ625" i="19"/>
  <c r="BB625" i="19" s="1"/>
  <c r="X609" i="19"/>
  <c r="Z609" i="19" s="1"/>
  <c r="AZ604" i="19"/>
  <c r="BB604" i="19" s="1"/>
  <c r="AZ538" i="19"/>
  <c r="BB538" i="19" s="1"/>
  <c r="BC488" i="19"/>
  <c r="BE488" i="19" s="1"/>
  <c r="AZ1407" i="19"/>
  <c r="BB1407" i="19" s="1"/>
  <c r="X1386" i="19"/>
  <c r="Z1386" i="19" s="1"/>
  <c r="X1383" i="19"/>
  <c r="Z1383" i="19" s="1"/>
  <c r="X1371" i="19"/>
  <c r="Z1371" i="19" s="1"/>
  <c r="X1367" i="19"/>
  <c r="Z1367" i="19" s="1"/>
  <c r="X1339" i="19"/>
  <c r="Z1339" i="19" s="1"/>
  <c r="X1328" i="19"/>
  <c r="Z1328" i="19" s="1"/>
  <c r="AZ1322" i="19"/>
  <c r="BB1322" i="19" s="1"/>
  <c r="X1307" i="19"/>
  <c r="Z1307" i="19" s="1"/>
  <c r="AZ1304" i="19"/>
  <c r="BB1304" i="19" s="1"/>
  <c r="X1249" i="19"/>
  <c r="Z1249" i="19" s="1"/>
  <c r="X1245" i="19"/>
  <c r="Z1245" i="19" s="1"/>
  <c r="X1243" i="19"/>
  <c r="Z1243" i="19" s="1"/>
  <c r="AZ1217" i="19"/>
  <c r="BB1217" i="19" s="1"/>
  <c r="AZ1205" i="19"/>
  <c r="BB1205" i="19" s="1"/>
  <c r="X1189" i="19"/>
  <c r="Z1189" i="19" s="1"/>
  <c r="X1188" i="19"/>
  <c r="Z1188" i="19" s="1"/>
  <c r="X1165" i="19"/>
  <c r="Z1165" i="19" s="1"/>
  <c r="AZ1157" i="19"/>
  <c r="BB1157" i="19" s="1"/>
  <c r="AZ1155" i="19"/>
  <c r="BB1155" i="19" s="1"/>
  <c r="X1137" i="19"/>
  <c r="Z1137" i="19" s="1"/>
  <c r="BC1113" i="19"/>
  <c r="BE1113" i="19" s="1"/>
  <c r="X1083" i="19"/>
  <c r="Z1083" i="19" s="1"/>
  <c r="X1029" i="19"/>
  <c r="Z1029" i="19" s="1"/>
  <c r="BC1010" i="19"/>
  <c r="BE1010" i="19" s="1"/>
  <c r="BC982" i="19"/>
  <c r="BE982" i="19" s="1"/>
  <c r="X977" i="19"/>
  <c r="Z977" i="19" s="1"/>
  <c r="X927" i="19"/>
  <c r="Z927" i="19" s="1"/>
  <c r="X917" i="19"/>
  <c r="Z917" i="19" s="1"/>
  <c r="BC903" i="19"/>
  <c r="BE903" i="19" s="1"/>
  <c r="X898" i="19"/>
  <c r="Z898" i="19" s="1"/>
  <c r="AZ892" i="19"/>
  <c r="BB892" i="19" s="1"/>
  <c r="BC891" i="19"/>
  <c r="BE891" i="19" s="1"/>
  <c r="X856" i="19"/>
  <c r="Z856" i="19" s="1"/>
  <c r="X853" i="19"/>
  <c r="Z853" i="19" s="1"/>
  <c r="BC839" i="19"/>
  <c r="BE839" i="19" s="1"/>
  <c r="X825" i="19"/>
  <c r="Z825" i="19" s="1"/>
  <c r="AZ758" i="19"/>
  <c r="BB758" i="19" s="1"/>
  <c r="X756" i="19"/>
  <c r="Z756" i="19" s="1"/>
  <c r="X748" i="19"/>
  <c r="Z748" i="19" s="1"/>
  <c r="AZ740" i="19"/>
  <c r="BB740" i="19" s="1"/>
  <c r="X723" i="19"/>
  <c r="Z723" i="19" s="1"/>
  <c r="X713" i="19"/>
  <c r="Z713" i="19" s="1"/>
  <c r="X704" i="19"/>
  <c r="Z704" i="19" s="1"/>
  <c r="X672" i="19"/>
  <c r="Z672" i="19" s="1"/>
  <c r="X646" i="19"/>
  <c r="Z646" i="19" s="1"/>
  <c r="AZ633" i="19"/>
  <c r="BB633" i="19" s="1"/>
  <c r="X573" i="19"/>
  <c r="Z573" i="19" s="1"/>
  <c r="X556" i="19"/>
  <c r="Z556" i="19" s="1"/>
  <c r="AZ553" i="19"/>
  <c r="BB553" i="19" s="1"/>
  <c r="X545" i="19"/>
  <c r="Z545" i="19" s="1"/>
  <c r="X527" i="19"/>
  <c r="Z527" i="19" s="1"/>
  <c r="AZ523" i="19"/>
  <c r="BB523" i="19" s="1"/>
  <c r="BC502" i="19"/>
  <c r="BE502" i="19" s="1"/>
  <c r="AZ1415" i="19"/>
  <c r="BB1415" i="19" s="1"/>
  <c r="X1400" i="19"/>
  <c r="Z1400" i="19" s="1"/>
  <c r="AZ1389" i="19"/>
  <c r="BB1389" i="19" s="1"/>
  <c r="X1324" i="19"/>
  <c r="Z1324" i="19" s="1"/>
  <c r="X1295" i="19"/>
  <c r="Z1295" i="19" s="1"/>
  <c r="X1291" i="19"/>
  <c r="Z1291" i="19" s="1"/>
  <c r="X1279" i="19"/>
  <c r="Z1279" i="19" s="1"/>
  <c r="AZ1277" i="19"/>
  <c r="BB1277" i="19" s="1"/>
  <c r="AZ1273" i="19"/>
  <c r="BB1273" i="19" s="1"/>
  <c r="X1230" i="19"/>
  <c r="Z1230" i="19" s="1"/>
  <c r="AZ1192" i="19"/>
  <c r="BB1192" i="19" s="1"/>
  <c r="X1187" i="19"/>
  <c r="Z1187" i="19" s="1"/>
  <c r="AZ1173" i="19"/>
  <c r="BB1173" i="19" s="1"/>
  <c r="X1139" i="19"/>
  <c r="Z1139" i="19" s="1"/>
  <c r="AZ858" i="19"/>
  <c r="BB858" i="19" s="1"/>
  <c r="AZ811" i="19"/>
  <c r="BB811" i="19" s="1"/>
  <c r="X800" i="19"/>
  <c r="Z800" i="19" s="1"/>
  <c r="X781" i="19"/>
  <c r="Z781" i="19" s="1"/>
  <c r="X769" i="19"/>
  <c r="Z769" i="19" s="1"/>
  <c r="X746" i="19"/>
  <c r="Z746" i="19" s="1"/>
  <c r="AZ743" i="19"/>
  <c r="BB743" i="19" s="1"/>
  <c r="X742" i="19"/>
  <c r="Z742" i="19" s="1"/>
  <c r="X703" i="19"/>
  <c r="Z703" i="19" s="1"/>
  <c r="X690" i="19"/>
  <c r="Z690" i="19" s="1"/>
  <c r="AZ676" i="19"/>
  <c r="BB676" i="19" s="1"/>
  <c r="X656" i="19"/>
  <c r="Z656" i="19" s="1"/>
  <c r="AZ640" i="19"/>
  <c r="BB640" i="19" s="1"/>
  <c r="X637" i="19"/>
  <c r="Z637" i="19" s="1"/>
  <c r="AZ601" i="19"/>
  <c r="BB601" i="19" s="1"/>
  <c r="AZ531" i="19"/>
  <c r="BB531" i="19" s="1"/>
  <c r="X470" i="19"/>
  <c r="Z470" i="19" s="1"/>
  <c r="AA1430" i="19"/>
  <c r="AC1430" i="19" s="1"/>
  <c r="X1430" i="19"/>
  <c r="Z1430" i="19" s="1"/>
  <c r="AA1404" i="19"/>
  <c r="AC1404" i="19" s="1"/>
  <c r="X1404" i="19"/>
  <c r="Z1404" i="19" s="1"/>
  <c r="BC1392" i="19"/>
  <c r="BE1392" i="19" s="1"/>
  <c r="AA1314" i="19"/>
  <c r="AC1314" i="19" s="1"/>
  <c r="X1314" i="19"/>
  <c r="Z1314" i="19" s="1"/>
  <c r="AA1406" i="19"/>
  <c r="AC1406" i="19" s="1"/>
  <c r="X1406" i="19"/>
  <c r="Z1406" i="19" s="1"/>
  <c r="AA1360" i="19"/>
  <c r="AC1360" i="19" s="1"/>
  <c r="X1360" i="19"/>
  <c r="Z1360" i="19" s="1"/>
  <c r="BC1326" i="19"/>
  <c r="BE1326" i="19" s="1"/>
  <c r="AZ1326" i="19"/>
  <c r="BB1326" i="19" s="1"/>
  <c r="AA1312" i="19"/>
  <c r="AC1312" i="19" s="1"/>
  <c r="X1312" i="19"/>
  <c r="Z1312" i="19" s="1"/>
  <c r="BC1432" i="19"/>
  <c r="BE1432" i="19" s="1"/>
  <c r="AZ1432" i="19"/>
  <c r="BB1432" i="19" s="1"/>
  <c r="AA1384" i="19"/>
  <c r="AC1384" i="19" s="1"/>
  <c r="X1384" i="19"/>
  <c r="Z1384" i="19" s="1"/>
  <c r="AA1368" i="19"/>
  <c r="AC1368" i="19" s="1"/>
  <c r="X1368" i="19"/>
  <c r="Z1368" i="19" s="1"/>
  <c r="AA1340" i="19"/>
  <c r="AC1340" i="19" s="1"/>
  <c r="X1340" i="19"/>
  <c r="Z1340" i="19" s="1"/>
  <c r="AA1330" i="19"/>
  <c r="AC1330" i="19" s="1"/>
  <c r="X1330" i="19"/>
  <c r="Z1330" i="19" s="1"/>
  <c r="AA1420" i="19"/>
  <c r="AC1420" i="19" s="1"/>
  <c r="X1420" i="19"/>
  <c r="Z1420" i="19" s="1"/>
  <c r="BC1350" i="19"/>
  <c r="BE1350" i="19" s="1"/>
  <c r="AZ1350" i="19"/>
  <c r="BB1350" i="19" s="1"/>
  <c r="AA1421" i="19"/>
  <c r="AC1421" i="19" s="1"/>
  <c r="X1421" i="19"/>
  <c r="Z1421" i="19" s="1"/>
  <c r="AA1419" i="19"/>
  <c r="AC1419" i="19" s="1"/>
  <c r="X1419" i="19"/>
  <c r="Z1419" i="19" s="1"/>
  <c r="AA1398" i="19"/>
  <c r="AC1398" i="19" s="1"/>
  <c r="X1398" i="19"/>
  <c r="Z1398" i="19" s="1"/>
  <c r="AA1392" i="19"/>
  <c r="AC1392" i="19" s="1"/>
  <c r="X1392" i="19"/>
  <c r="Z1392" i="19" s="1"/>
  <c r="AZ1345" i="19"/>
  <c r="BB1345" i="19" s="1"/>
  <c r="BC1345" i="19"/>
  <c r="BE1345" i="19" s="1"/>
  <c r="AA1426" i="19"/>
  <c r="AC1426" i="19" s="1"/>
  <c r="X1426" i="19"/>
  <c r="Z1426" i="19" s="1"/>
  <c r="BC1397" i="19"/>
  <c r="BE1397" i="19" s="1"/>
  <c r="AZ1397" i="19"/>
  <c r="BB1397" i="19" s="1"/>
  <c r="AZ1337" i="19"/>
  <c r="BB1337" i="19" s="1"/>
  <c r="BC1337" i="19"/>
  <c r="BE1337" i="19" s="1"/>
  <c r="AA1432" i="19"/>
  <c r="AC1432" i="19" s="1"/>
  <c r="X1432" i="19"/>
  <c r="Z1432" i="19" s="1"/>
  <c r="AA1408" i="19"/>
  <c r="AC1408" i="19" s="1"/>
  <c r="X1408" i="19"/>
  <c r="Z1408" i="19" s="1"/>
  <c r="AA1355" i="19"/>
  <c r="AC1355" i="19" s="1"/>
  <c r="X1355" i="19"/>
  <c r="Z1355" i="19" s="1"/>
  <c r="X1370" i="19"/>
  <c r="Z1370" i="19" s="1"/>
  <c r="X1369" i="19"/>
  <c r="Z1369" i="19" s="1"/>
  <c r="X1363" i="19"/>
  <c r="Z1363" i="19" s="1"/>
  <c r="X1350" i="19"/>
  <c r="Z1350" i="19" s="1"/>
  <c r="X1348" i="19"/>
  <c r="Z1348" i="19" s="1"/>
  <c r="AZ1346" i="19"/>
  <c r="BB1346" i="19" s="1"/>
  <c r="X1344" i="19"/>
  <c r="Z1344" i="19" s="1"/>
  <c r="X1332" i="19"/>
  <c r="Z1332" i="19" s="1"/>
  <c r="X1326" i="19"/>
  <c r="Z1326" i="19" s="1"/>
  <c r="X1315" i="19"/>
  <c r="Z1315" i="19" s="1"/>
  <c r="BC1297" i="19"/>
  <c r="BE1297" i="19" s="1"/>
  <c r="AZ1282" i="19"/>
  <c r="BB1282" i="19" s="1"/>
  <c r="X1274" i="19"/>
  <c r="Z1274" i="19" s="1"/>
  <c r="AZ1270" i="19"/>
  <c r="BB1270" i="19" s="1"/>
  <c r="X1259" i="19"/>
  <c r="Z1259" i="19" s="1"/>
  <c r="AZ1253" i="19"/>
  <c r="BB1253" i="19" s="1"/>
  <c r="X1246" i="19"/>
  <c r="Z1246" i="19" s="1"/>
  <c r="X1237" i="19"/>
  <c r="Z1237" i="19" s="1"/>
  <c r="AZ1221" i="19"/>
  <c r="BB1221" i="19" s="1"/>
  <c r="X1207" i="19"/>
  <c r="Z1207" i="19" s="1"/>
  <c r="AZ1201" i="19"/>
  <c r="BB1201" i="19" s="1"/>
  <c r="X1198" i="19"/>
  <c r="Z1198" i="19" s="1"/>
  <c r="X1193" i="19"/>
  <c r="Z1193" i="19" s="1"/>
  <c r="X1175" i="19"/>
  <c r="Z1175" i="19" s="1"/>
  <c r="X1161" i="19"/>
  <c r="Z1161" i="19" s="1"/>
  <c r="X1142" i="19"/>
  <c r="Z1142" i="19" s="1"/>
  <c r="X1127" i="19"/>
  <c r="Z1127" i="19" s="1"/>
  <c r="X1108" i="19"/>
  <c r="Z1108" i="19" s="1"/>
  <c r="AZ1092" i="19"/>
  <c r="BB1092" i="19" s="1"/>
  <c r="X1073" i="19"/>
  <c r="Z1073" i="19" s="1"/>
  <c r="AZ1057" i="19"/>
  <c r="BB1057" i="19" s="1"/>
  <c r="AZ1053" i="19"/>
  <c r="BB1053" i="19" s="1"/>
  <c r="X1048" i="19"/>
  <c r="Z1048" i="19" s="1"/>
  <c r="AZ1041" i="19"/>
  <c r="BB1041" i="19" s="1"/>
  <c r="X1040" i="19"/>
  <c r="Z1040" i="19" s="1"/>
  <c r="X1039" i="19"/>
  <c r="Z1039" i="19" s="1"/>
  <c r="BC1030" i="19"/>
  <c r="BE1030" i="19" s="1"/>
  <c r="X1013" i="19"/>
  <c r="Z1013" i="19" s="1"/>
  <c r="X1004" i="19"/>
  <c r="Z1004" i="19" s="1"/>
  <c r="AZ977" i="19"/>
  <c r="BB977" i="19" s="1"/>
  <c r="AA958" i="19"/>
  <c r="AC958" i="19" s="1"/>
  <c r="X958" i="19"/>
  <c r="Z958" i="19" s="1"/>
  <c r="X942" i="19"/>
  <c r="Z942" i="19" s="1"/>
  <c r="X930" i="19"/>
  <c r="Z930" i="19" s="1"/>
  <c r="AZ925" i="19"/>
  <c r="BB925" i="19" s="1"/>
  <c r="AA921" i="19"/>
  <c r="AC921" i="19" s="1"/>
  <c r="X921" i="19"/>
  <c r="Z921" i="19" s="1"/>
  <c r="X906" i="19"/>
  <c r="Z906" i="19" s="1"/>
  <c r="BC900" i="19"/>
  <c r="BE900" i="19" s="1"/>
  <c r="AZ900" i="19"/>
  <c r="BB900" i="19" s="1"/>
  <c r="X888" i="19"/>
  <c r="Z888" i="19" s="1"/>
  <c r="X869" i="19"/>
  <c r="Z869" i="19" s="1"/>
  <c r="BC841" i="19"/>
  <c r="BE841" i="19" s="1"/>
  <c r="AZ841" i="19"/>
  <c r="BB841" i="19" s="1"/>
  <c r="X830" i="19"/>
  <c r="Z830" i="19" s="1"/>
  <c r="BC800" i="19"/>
  <c r="BE800" i="19" s="1"/>
  <c r="AZ800" i="19"/>
  <c r="BB800" i="19" s="1"/>
  <c r="BC788" i="19"/>
  <c r="BE788" i="19" s="1"/>
  <c r="AZ788" i="19"/>
  <c r="BB788" i="19" s="1"/>
  <c r="X786" i="19"/>
  <c r="Z786" i="19" s="1"/>
  <c r="X728" i="19"/>
  <c r="Z728" i="19" s="1"/>
  <c r="X714" i="19"/>
  <c r="Z714" i="19" s="1"/>
  <c r="AA652" i="19"/>
  <c r="AC652" i="19" s="1"/>
  <c r="X652" i="19"/>
  <c r="Z652" i="19" s="1"/>
  <c r="AA641" i="19"/>
  <c r="AC641" i="19" s="1"/>
  <c r="X641" i="19"/>
  <c r="Z641" i="19" s="1"/>
  <c r="AZ596" i="19"/>
  <c r="BB596" i="19" s="1"/>
  <c r="X593" i="19"/>
  <c r="Z593" i="19" s="1"/>
  <c r="AA591" i="19"/>
  <c r="AC591" i="19" s="1"/>
  <c r="X591" i="19"/>
  <c r="Z591" i="19" s="1"/>
  <c r="AA566" i="19"/>
  <c r="AC566" i="19" s="1"/>
  <c r="X566" i="19"/>
  <c r="Z566" i="19" s="1"/>
  <c r="X564" i="19"/>
  <c r="Z564" i="19" s="1"/>
  <c r="X562" i="19"/>
  <c r="Z562" i="19" s="1"/>
  <c r="X538" i="19"/>
  <c r="Z538" i="19" s="1"/>
  <c r="BC520" i="19"/>
  <c r="BE520" i="19" s="1"/>
  <c r="AZ520" i="19"/>
  <c r="BB520" i="19" s="1"/>
  <c r="AZ513" i="19"/>
  <c r="BB513" i="19" s="1"/>
  <c r="X512" i="19"/>
  <c r="Z512" i="19" s="1"/>
  <c r="AA490" i="19"/>
  <c r="AC490" i="19" s="1"/>
  <c r="X490" i="19"/>
  <c r="Z490" i="19" s="1"/>
  <c r="AA486" i="19"/>
  <c r="AC486" i="19" s="1"/>
  <c r="X486" i="19"/>
  <c r="Z486" i="19" s="1"/>
  <c r="AA1254" i="19"/>
  <c r="AC1254" i="19" s="1"/>
  <c r="AZ1238" i="19"/>
  <c r="BB1238" i="19" s="1"/>
  <c r="AA1222" i="19"/>
  <c r="AC1222" i="19" s="1"/>
  <c r="AA1203" i="19"/>
  <c r="AC1203" i="19" s="1"/>
  <c r="AA1196" i="19"/>
  <c r="AC1196" i="19" s="1"/>
  <c r="BC1193" i="19"/>
  <c r="BE1193" i="19" s="1"/>
  <c r="AA1178" i="19"/>
  <c r="AC1178" i="19" s="1"/>
  <c r="AA1160" i="19"/>
  <c r="AC1160" i="19" s="1"/>
  <c r="AA1114" i="19"/>
  <c r="AC1114" i="19" s="1"/>
  <c r="AA1107" i="19"/>
  <c r="AC1107" i="19" s="1"/>
  <c r="BC1049" i="19"/>
  <c r="BE1049" i="19" s="1"/>
  <c r="BC1040" i="19"/>
  <c r="BE1040" i="19" s="1"/>
  <c r="AA928" i="19"/>
  <c r="AC928" i="19" s="1"/>
  <c r="X928" i="19"/>
  <c r="Z928" i="19" s="1"/>
  <c r="AZ907" i="19"/>
  <c r="BB907" i="19" s="1"/>
  <c r="BC907" i="19"/>
  <c r="BE907" i="19" s="1"/>
  <c r="AZ871" i="19"/>
  <c r="BB871" i="19" s="1"/>
  <c r="BC871" i="19"/>
  <c r="BE871" i="19" s="1"/>
  <c r="AA849" i="19"/>
  <c r="AC849" i="19" s="1"/>
  <c r="BC844" i="19"/>
  <c r="BE844" i="19" s="1"/>
  <c r="AZ844" i="19"/>
  <c r="BB844" i="19" s="1"/>
  <c r="AA770" i="19"/>
  <c r="AC770" i="19" s="1"/>
  <c r="X770" i="19"/>
  <c r="Z770" i="19" s="1"/>
  <c r="AA649" i="19"/>
  <c r="AC649" i="19" s="1"/>
  <c r="X649" i="19"/>
  <c r="Z649" i="19" s="1"/>
  <c r="AA590" i="19"/>
  <c r="AC590" i="19" s="1"/>
  <c r="X590" i="19"/>
  <c r="Z590" i="19" s="1"/>
  <c r="AA568" i="19"/>
  <c r="AC568" i="19" s="1"/>
  <c r="X568" i="19"/>
  <c r="Z568" i="19" s="1"/>
  <c r="BC540" i="19"/>
  <c r="BE540" i="19" s="1"/>
  <c r="AZ540" i="19"/>
  <c r="BB540" i="19" s="1"/>
  <c r="BC496" i="19"/>
  <c r="BE496" i="19" s="1"/>
  <c r="AZ496" i="19"/>
  <c r="BB496" i="19" s="1"/>
  <c r="BC472" i="19"/>
  <c r="BE472" i="19" s="1"/>
  <c r="AZ472" i="19"/>
  <c r="BB472" i="19" s="1"/>
  <c r="AZ931" i="19"/>
  <c r="BB931" i="19" s="1"/>
  <c r="BC931" i="19"/>
  <c r="BE931" i="19" s="1"/>
  <c r="AA926" i="19"/>
  <c r="AC926" i="19" s="1"/>
  <c r="X926" i="19"/>
  <c r="Z926" i="19" s="1"/>
  <c r="AA903" i="19"/>
  <c r="AC903" i="19" s="1"/>
  <c r="X903" i="19"/>
  <c r="Z903" i="19" s="1"/>
  <c r="AA720" i="19"/>
  <c r="AC720" i="19" s="1"/>
  <c r="X720" i="19"/>
  <c r="Z720" i="19" s="1"/>
  <c r="BC684" i="19"/>
  <c r="BE684" i="19" s="1"/>
  <c r="AZ684" i="19"/>
  <c r="BB684" i="19" s="1"/>
  <c r="BC667" i="19"/>
  <c r="BE667" i="19" s="1"/>
  <c r="AZ667" i="19"/>
  <c r="BB667" i="19" s="1"/>
  <c r="AA598" i="19"/>
  <c r="AC598" i="19" s="1"/>
  <c r="X598" i="19"/>
  <c r="Z598" i="19" s="1"/>
  <c r="AA523" i="19"/>
  <c r="AC523" i="19" s="1"/>
  <c r="X523" i="19"/>
  <c r="Z523" i="19" s="1"/>
  <c r="AA1423" i="19"/>
  <c r="AC1423" i="19" s="1"/>
  <c r="AZ1416" i="19"/>
  <c r="BB1416" i="19" s="1"/>
  <c r="AZ1393" i="19"/>
  <c r="BB1393" i="19" s="1"/>
  <c r="AZ1274" i="19"/>
  <c r="BB1274" i="19" s="1"/>
  <c r="X1271" i="19"/>
  <c r="Z1271" i="19" s="1"/>
  <c r="AZ1246" i="19"/>
  <c r="BB1246" i="19" s="1"/>
  <c r="AZ1237" i="19"/>
  <c r="BB1237" i="19" s="1"/>
  <c r="X1233" i="19"/>
  <c r="Z1233" i="19" s="1"/>
  <c r="X1231" i="19"/>
  <c r="Z1231" i="19" s="1"/>
  <c r="AZ1225" i="19"/>
  <c r="BB1225" i="19" s="1"/>
  <c r="AZ1198" i="19"/>
  <c r="BB1198" i="19" s="1"/>
  <c r="AZ1175" i="19"/>
  <c r="BB1175" i="19" s="1"/>
  <c r="AZ1142" i="19"/>
  <c r="BB1142" i="19" s="1"/>
  <c r="X1129" i="19"/>
  <c r="Z1129" i="19" s="1"/>
  <c r="X1119" i="19"/>
  <c r="Z1119" i="19" s="1"/>
  <c r="X1101" i="19"/>
  <c r="Z1101" i="19" s="1"/>
  <c r="X1095" i="19"/>
  <c r="Z1095" i="19" s="1"/>
  <c r="X1061" i="19"/>
  <c r="Z1061" i="19" s="1"/>
  <c r="BC1046" i="19"/>
  <c r="BE1046" i="19" s="1"/>
  <c r="AZ1013" i="19"/>
  <c r="BB1013" i="19" s="1"/>
  <c r="X1000" i="19"/>
  <c r="Z1000" i="19" s="1"/>
  <c r="X989" i="19"/>
  <c r="Z989" i="19" s="1"/>
  <c r="AZ983" i="19"/>
  <c r="BB983" i="19" s="1"/>
  <c r="X957" i="19"/>
  <c r="Z957" i="19" s="1"/>
  <c r="X952" i="19"/>
  <c r="Z952" i="19" s="1"/>
  <c r="AZ932" i="19"/>
  <c r="BB932" i="19" s="1"/>
  <c r="X912" i="19"/>
  <c r="Z912" i="19" s="1"/>
  <c r="AA910" i="19"/>
  <c r="AC910" i="19" s="1"/>
  <c r="X910" i="19"/>
  <c r="Z910" i="19" s="1"/>
  <c r="X893" i="19"/>
  <c r="Z893" i="19" s="1"/>
  <c r="AZ880" i="19"/>
  <c r="BB880" i="19" s="1"/>
  <c r="BC879" i="19"/>
  <c r="BE879" i="19" s="1"/>
  <c r="AA857" i="19"/>
  <c r="AC857" i="19" s="1"/>
  <c r="X857" i="19"/>
  <c r="Z857" i="19" s="1"/>
  <c r="AZ852" i="19"/>
  <c r="BB852" i="19" s="1"/>
  <c r="AZ836" i="19"/>
  <c r="BB836" i="19" s="1"/>
  <c r="AA824" i="19"/>
  <c r="AC824" i="19" s="1"/>
  <c r="X824" i="19"/>
  <c r="Z824" i="19" s="1"/>
  <c r="X808" i="19"/>
  <c r="Z808" i="19" s="1"/>
  <c r="X780" i="19"/>
  <c r="Z780" i="19" s="1"/>
  <c r="AA779" i="19"/>
  <c r="AC779" i="19" s="1"/>
  <c r="X779" i="19"/>
  <c r="Z779" i="19" s="1"/>
  <c r="X776" i="19"/>
  <c r="Z776" i="19" s="1"/>
  <c r="X750" i="19"/>
  <c r="Z750" i="19" s="1"/>
  <c r="AA700" i="19"/>
  <c r="AC700" i="19" s="1"/>
  <c r="X700" i="19"/>
  <c r="Z700" i="19" s="1"/>
  <c r="AZ685" i="19"/>
  <c r="BB685" i="19" s="1"/>
  <c r="AA657" i="19"/>
  <c r="AC657" i="19" s="1"/>
  <c r="X657" i="19"/>
  <c r="Z657" i="19" s="1"/>
  <c r="AA600" i="19"/>
  <c r="AC600" i="19" s="1"/>
  <c r="X600" i="19"/>
  <c r="Z600" i="19" s="1"/>
  <c r="BC572" i="19"/>
  <c r="BE572" i="19" s="1"/>
  <c r="AZ572" i="19"/>
  <c r="BB572" i="19" s="1"/>
  <c r="BC546" i="19"/>
  <c r="BE546" i="19" s="1"/>
  <c r="AZ546" i="19"/>
  <c r="BB546" i="19" s="1"/>
  <c r="X544" i="19"/>
  <c r="Z544" i="19" s="1"/>
  <c r="X542" i="19"/>
  <c r="Z542" i="19" s="1"/>
  <c r="AZ527" i="19"/>
  <c r="BB527" i="19" s="1"/>
  <c r="X524" i="19"/>
  <c r="Z524" i="19" s="1"/>
  <c r="AA522" i="19"/>
  <c r="AC522" i="19" s="1"/>
  <c r="X522" i="19"/>
  <c r="Z522" i="19" s="1"/>
  <c r="X506" i="19"/>
  <c r="Z506" i="19" s="1"/>
  <c r="X501" i="19"/>
  <c r="Z501" i="19" s="1"/>
  <c r="AA500" i="19"/>
  <c r="AC500" i="19" s="1"/>
  <c r="X500" i="19"/>
  <c r="Z500" i="19" s="1"/>
  <c r="BC1384" i="19"/>
  <c r="BE1384" i="19" s="1"/>
  <c r="BC1368" i="19"/>
  <c r="BE1368" i="19" s="1"/>
  <c r="BC1314" i="19"/>
  <c r="BE1314" i="19" s="1"/>
  <c r="AA1308" i="19"/>
  <c r="AC1308" i="19" s="1"/>
  <c r="AZ1260" i="19"/>
  <c r="BB1260" i="19" s="1"/>
  <c r="AA1238" i="19"/>
  <c r="AC1238" i="19" s="1"/>
  <c r="BC1233" i="19"/>
  <c r="BE1233" i="19" s="1"/>
  <c r="AZ1214" i="19"/>
  <c r="BB1214" i="19" s="1"/>
  <c r="BC1197" i="19"/>
  <c r="BE1197" i="19" s="1"/>
  <c r="AA1143" i="19"/>
  <c r="AC1143" i="19" s="1"/>
  <c r="AA1128" i="19"/>
  <c r="AC1128" i="19" s="1"/>
  <c r="AA1087" i="19"/>
  <c r="AC1087" i="19" s="1"/>
  <c r="AA950" i="19"/>
  <c r="AC950" i="19" s="1"/>
  <c r="X950" i="19"/>
  <c r="Z950" i="19" s="1"/>
  <c r="AA945" i="19"/>
  <c r="AC945" i="19" s="1"/>
  <c r="X945" i="19"/>
  <c r="Z945" i="19" s="1"/>
  <c r="AA909" i="19"/>
  <c r="AC909" i="19" s="1"/>
  <c r="X909" i="19"/>
  <c r="Z909" i="19" s="1"/>
  <c r="AA900" i="19"/>
  <c r="AC900" i="19" s="1"/>
  <c r="X900" i="19"/>
  <c r="Z900" i="19" s="1"/>
  <c r="AA761" i="19"/>
  <c r="AC761" i="19" s="1"/>
  <c r="BC675" i="19"/>
  <c r="BE675" i="19" s="1"/>
  <c r="AZ675" i="19"/>
  <c r="BB675" i="19" s="1"/>
  <c r="AZ533" i="19"/>
  <c r="BB533" i="19" s="1"/>
  <c r="BC533" i="19"/>
  <c r="BE533" i="19" s="1"/>
  <c r="AA505" i="19"/>
  <c r="AC505" i="19" s="1"/>
  <c r="X505" i="19"/>
  <c r="Z505" i="19" s="1"/>
  <c r="X1428" i="19"/>
  <c r="Z1428" i="19" s="1"/>
  <c r="AZ1425" i="19"/>
  <c r="BB1425" i="19" s="1"/>
  <c r="X1395" i="19"/>
  <c r="Z1395" i="19" s="1"/>
  <c r="BC952" i="19"/>
  <c r="BE952" i="19" s="1"/>
  <c r="AZ952" i="19"/>
  <c r="BB952" i="19" s="1"/>
  <c r="AA949" i="19"/>
  <c r="AC949" i="19" s="1"/>
  <c r="X949" i="19"/>
  <c r="Z949" i="19" s="1"/>
  <c r="AA933" i="19"/>
  <c r="AC933" i="19" s="1"/>
  <c r="X933" i="19"/>
  <c r="Z933" i="19" s="1"/>
  <c r="AZ919" i="19"/>
  <c r="BB919" i="19" s="1"/>
  <c r="BC919" i="19"/>
  <c r="BE919" i="19" s="1"/>
  <c r="AZ883" i="19"/>
  <c r="BB883" i="19" s="1"/>
  <c r="BC883" i="19"/>
  <c r="BE883" i="19" s="1"/>
  <c r="BC860" i="19"/>
  <c r="BE860" i="19" s="1"/>
  <c r="AZ860" i="19"/>
  <c r="BB860" i="19" s="1"/>
  <c r="AA840" i="19"/>
  <c r="AC840" i="19" s="1"/>
  <c r="X840" i="19"/>
  <c r="Z840" i="19" s="1"/>
  <c r="AA574" i="19"/>
  <c r="AC574" i="19" s="1"/>
  <c r="X574" i="19"/>
  <c r="Z574" i="19" s="1"/>
  <c r="AA553" i="19"/>
  <c r="AC553" i="19" s="1"/>
  <c r="X553" i="19"/>
  <c r="Z553" i="19" s="1"/>
  <c r="AA552" i="19"/>
  <c r="AC552" i="19" s="1"/>
  <c r="X552" i="19"/>
  <c r="Z552" i="19" s="1"/>
  <c r="AA478" i="19"/>
  <c r="AC478" i="19" s="1"/>
  <c r="X478" i="19"/>
  <c r="Z478" i="19" s="1"/>
  <c r="X1283" i="19"/>
  <c r="Z1283" i="19" s="1"/>
  <c r="X1427" i="19"/>
  <c r="Z1427" i="19" s="1"/>
  <c r="X1417" i="19"/>
  <c r="Z1417" i="19" s="1"/>
  <c r="X1411" i="19"/>
  <c r="Z1411" i="19" s="1"/>
  <c r="X1402" i="19"/>
  <c r="Z1402" i="19" s="1"/>
  <c r="X1394" i="19"/>
  <c r="Z1394" i="19" s="1"/>
  <c r="X1388" i="19"/>
  <c r="Z1388" i="19" s="1"/>
  <c r="X1382" i="19"/>
  <c r="Z1382" i="19" s="1"/>
  <c r="X1375" i="19"/>
  <c r="Z1375" i="19" s="1"/>
  <c r="X1372" i="19"/>
  <c r="Z1372" i="19" s="1"/>
  <c r="X1366" i="19"/>
  <c r="Z1366" i="19" s="1"/>
  <c r="X1351" i="19"/>
  <c r="Z1351" i="19" s="1"/>
  <c r="X1334" i="19"/>
  <c r="Z1334" i="19" s="1"/>
  <c r="X1333" i="19"/>
  <c r="Z1333" i="19" s="1"/>
  <c r="X1327" i="19"/>
  <c r="Z1327" i="19" s="1"/>
  <c r="X1294" i="19"/>
  <c r="Z1294" i="19" s="1"/>
  <c r="X1287" i="19"/>
  <c r="Z1287" i="19" s="1"/>
  <c r="X1277" i="19"/>
  <c r="Z1277" i="19" s="1"/>
  <c r="X1275" i="19"/>
  <c r="Z1275" i="19" s="1"/>
  <c r="AZ1254" i="19"/>
  <c r="BB1254" i="19" s="1"/>
  <c r="AZ1222" i="19"/>
  <c r="BB1222" i="19" s="1"/>
  <c r="AZ1204" i="19"/>
  <c r="BB1204" i="19" s="1"/>
  <c r="X1199" i="19"/>
  <c r="Z1199" i="19" s="1"/>
  <c r="AZ1178" i="19"/>
  <c r="BB1178" i="19" s="1"/>
  <c r="X1177" i="19"/>
  <c r="Z1177" i="19" s="1"/>
  <c r="X1163" i="19"/>
  <c r="Z1163" i="19" s="1"/>
  <c r="X1159" i="19"/>
  <c r="Z1159" i="19" s="1"/>
  <c r="X1147" i="19"/>
  <c r="Z1147" i="19" s="1"/>
  <c r="X1135" i="19"/>
  <c r="Z1135" i="19" s="1"/>
  <c r="X1133" i="19"/>
  <c r="Z1133" i="19" s="1"/>
  <c r="AZ1114" i="19"/>
  <c r="BB1114" i="19" s="1"/>
  <c r="AZ1061" i="19"/>
  <c r="BB1061" i="19" s="1"/>
  <c r="AZ989" i="19"/>
  <c r="BB989" i="19" s="1"/>
  <c r="X987" i="19"/>
  <c r="Z987" i="19" s="1"/>
  <c r="X973" i="19"/>
  <c r="Z973" i="19" s="1"/>
  <c r="X969" i="19"/>
  <c r="Z969" i="19" s="1"/>
  <c r="AZ965" i="19"/>
  <c r="BB965" i="19" s="1"/>
  <c r="BC964" i="19"/>
  <c r="BE964" i="19" s="1"/>
  <c r="AZ957" i="19"/>
  <c r="BB957" i="19" s="1"/>
  <c r="BC936" i="19"/>
  <c r="BE936" i="19" s="1"/>
  <c r="AZ936" i="19"/>
  <c r="BB936" i="19" s="1"/>
  <c r="AZ920" i="19"/>
  <c r="BB920" i="19" s="1"/>
  <c r="AA886" i="19"/>
  <c r="AC886" i="19" s="1"/>
  <c r="X886" i="19"/>
  <c r="Z886" i="19" s="1"/>
  <c r="AZ884" i="19"/>
  <c r="BB884" i="19" s="1"/>
  <c r="X841" i="19"/>
  <c r="Z841" i="19" s="1"/>
  <c r="BC825" i="19"/>
  <c r="BE825" i="19" s="1"/>
  <c r="AZ825" i="19"/>
  <c r="BB825" i="19" s="1"/>
  <c r="X798" i="19"/>
  <c r="Z798" i="19" s="1"/>
  <c r="AZ726" i="19"/>
  <c r="BB726" i="19" s="1"/>
  <c r="AA707" i="19"/>
  <c r="AC707" i="19" s="1"/>
  <c r="X707" i="19"/>
  <c r="Z707" i="19" s="1"/>
  <c r="AZ692" i="19"/>
  <c r="BB692" i="19" s="1"/>
  <c r="BC628" i="19"/>
  <c r="BE628" i="19" s="1"/>
  <c r="BC624" i="19"/>
  <c r="BE624" i="19" s="1"/>
  <c r="AZ624" i="19"/>
  <c r="BB624" i="19" s="1"/>
  <c r="AZ536" i="19"/>
  <c r="BB536" i="19" s="1"/>
  <c r="AZ508" i="19"/>
  <c r="BB508" i="19" s="1"/>
  <c r="X480" i="19"/>
  <c r="Z480" i="19" s="1"/>
  <c r="AZ1166" i="19"/>
  <c r="BB1166" i="19" s="1"/>
  <c r="AZ961" i="19"/>
  <c r="BB961" i="19" s="1"/>
  <c r="AA938" i="19"/>
  <c r="AC938" i="19" s="1"/>
  <c r="X938" i="19"/>
  <c r="Z938" i="19" s="1"/>
  <c r="BC935" i="19"/>
  <c r="BE935" i="19" s="1"/>
  <c r="AZ935" i="19"/>
  <c r="BB935" i="19" s="1"/>
  <c r="AA922" i="19"/>
  <c r="AC922" i="19" s="1"/>
  <c r="X922" i="19"/>
  <c r="Z922" i="19" s="1"/>
  <c r="BC819" i="19"/>
  <c r="BE819" i="19" s="1"/>
  <c r="AZ819" i="19"/>
  <c r="BB819" i="19" s="1"/>
  <c r="AA636" i="19"/>
  <c r="AC636" i="19" s="1"/>
  <c r="X636" i="19"/>
  <c r="Z636" i="19" s="1"/>
  <c r="AA634" i="19"/>
  <c r="AC634" i="19" s="1"/>
  <c r="X634" i="19"/>
  <c r="Z634" i="19" s="1"/>
  <c r="AA626" i="19"/>
  <c r="AC626" i="19" s="1"/>
  <c r="X626" i="19"/>
  <c r="Z626" i="19" s="1"/>
  <c r="BC588" i="19"/>
  <c r="BE588" i="19" s="1"/>
  <c r="AZ588" i="19"/>
  <c r="BB588" i="19" s="1"/>
  <c r="AA488" i="19"/>
  <c r="AC488" i="19" s="1"/>
  <c r="X488" i="19"/>
  <c r="Z488" i="19" s="1"/>
  <c r="BC481" i="19"/>
  <c r="BE481" i="19" s="1"/>
  <c r="AZ481" i="19"/>
  <c r="BB481" i="19" s="1"/>
  <c r="BC664" i="19"/>
  <c r="BE664" i="19" s="1"/>
  <c r="AZ664" i="19"/>
  <c r="BB664" i="19" s="1"/>
  <c r="AZ660" i="19"/>
  <c r="BB660" i="19" s="1"/>
  <c r="BC660" i="19"/>
  <c r="BE660" i="19" s="1"/>
  <c r="BC593" i="19"/>
  <c r="BE593" i="19" s="1"/>
  <c r="AZ593" i="19"/>
  <c r="BB593" i="19" s="1"/>
  <c r="AA576" i="19"/>
  <c r="AC576" i="19" s="1"/>
  <c r="X576" i="19"/>
  <c r="Z576" i="19" s="1"/>
  <c r="BC525" i="19"/>
  <c r="BE525" i="19" s="1"/>
  <c r="AZ525" i="19"/>
  <c r="BB525" i="19" s="1"/>
  <c r="AZ480" i="19"/>
  <c r="BB480" i="19" s="1"/>
  <c r="BC480" i="19"/>
  <c r="BE480" i="19" s="1"/>
  <c r="AZ901" i="19"/>
  <c r="BB901" i="19" s="1"/>
  <c r="AZ896" i="19"/>
  <c r="BB896" i="19" s="1"/>
  <c r="X892" i="19"/>
  <c r="Z892" i="19" s="1"/>
  <c r="AA890" i="19"/>
  <c r="AC890" i="19" s="1"/>
  <c r="X881" i="19"/>
  <c r="Z881" i="19" s="1"/>
  <c r="X868" i="19"/>
  <c r="Z868" i="19" s="1"/>
  <c r="BC859" i="19"/>
  <c r="BE859" i="19" s="1"/>
  <c r="X848" i="19"/>
  <c r="Z848" i="19" s="1"/>
  <c r="X837" i="19"/>
  <c r="Z837" i="19" s="1"/>
  <c r="AZ832" i="19"/>
  <c r="BB832" i="19" s="1"/>
  <c r="AZ808" i="19"/>
  <c r="BB808" i="19" s="1"/>
  <c r="X804" i="19"/>
  <c r="Z804" i="19" s="1"/>
  <c r="AA801" i="19"/>
  <c r="AC801" i="19" s="1"/>
  <c r="X785" i="19"/>
  <c r="Z785" i="19" s="1"/>
  <c r="AA782" i="19"/>
  <c r="AC782" i="19" s="1"/>
  <c r="AZ780" i="19"/>
  <c r="BB780" i="19" s="1"/>
  <c r="X775" i="19"/>
  <c r="Z775" i="19" s="1"/>
  <c r="X764" i="19"/>
  <c r="Z764" i="19" s="1"/>
  <c r="X760" i="19"/>
  <c r="Z760" i="19" s="1"/>
  <c r="X736" i="19"/>
  <c r="Z736" i="19" s="1"/>
  <c r="AA735" i="19"/>
  <c r="AC735" i="19" s="1"/>
  <c r="X731" i="19"/>
  <c r="Z731" i="19" s="1"/>
  <c r="AZ728" i="19"/>
  <c r="BB728" i="19" s="1"/>
  <c r="AZ725" i="19"/>
  <c r="BB725" i="19" s="1"/>
  <c r="X724" i="19"/>
  <c r="Z724" i="19" s="1"/>
  <c r="BC720" i="19"/>
  <c r="BE720" i="19" s="1"/>
  <c r="AZ715" i="19"/>
  <c r="BB715" i="19" s="1"/>
  <c r="X706" i="19"/>
  <c r="Z706" i="19" s="1"/>
  <c r="AA698" i="19"/>
  <c r="AC698" i="19" s="1"/>
  <c r="X693" i="19"/>
  <c r="Z693" i="19" s="1"/>
  <c r="X688" i="19"/>
  <c r="Z688" i="19" s="1"/>
  <c r="BC680" i="19"/>
  <c r="BE680" i="19" s="1"/>
  <c r="X678" i="19"/>
  <c r="Z678" i="19" s="1"/>
  <c r="AA648" i="19"/>
  <c r="AC648" i="19" s="1"/>
  <c r="X648" i="19"/>
  <c r="Z648" i="19" s="1"/>
  <c r="AZ617" i="19"/>
  <c r="BB617" i="19" s="1"/>
  <c r="X614" i="19"/>
  <c r="Z614" i="19" s="1"/>
  <c r="X610" i="19"/>
  <c r="Z610" i="19" s="1"/>
  <c r="AZ608" i="19"/>
  <c r="BB608" i="19" s="1"/>
  <c r="BC606" i="19"/>
  <c r="BE606" i="19" s="1"/>
  <c r="X597" i="19"/>
  <c r="Z597" i="19" s="1"/>
  <c r="BC592" i="19"/>
  <c r="BE592" i="19" s="1"/>
  <c r="AZ592" i="19"/>
  <c r="BB592" i="19" s="1"/>
  <c r="X584" i="19"/>
  <c r="Z584" i="19" s="1"/>
  <c r="X582" i="19"/>
  <c r="Z582" i="19" s="1"/>
  <c r="BC562" i="19"/>
  <c r="BE562" i="19" s="1"/>
  <c r="AZ562" i="19"/>
  <c r="BB562" i="19" s="1"/>
  <c r="BC557" i="19"/>
  <c r="BE557" i="19" s="1"/>
  <c r="AZ557" i="19"/>
  <c r="BB557" i="19" s="1"/>
  <c r="X550" i="19"/>
  <c r="Z550" i="19" s="1"/>
  <c r="BC544" i="19"/>
  <c r="BE544" i="19" s="1"/>
  <c r="AZ544" i="19"/>
  <c r="BB544" i="19" s="1"/>
  <c r="AZ532" i="19"/>
  <c r="BB532" i="19" s="1"/>
  <c r="X529" i="19"/>
  <c r="Z529" i="19" s="1"/>
  <c r="AA528" i="19"/>
  <c r="AC528" i="19" s="1"/>
  <c r="X528" i="19"/>
  <c r="Z528" i="19" s="1"/>
  <c r="BC524" i="19"/>
  <c r="BE524" i="19" s="1"/>
  <c r="AZ524" i="19"/>
  <c r="BB524" i="19" s="1"/>
  <c r="AA521" i="19"/>
  <c r="AC521" i="19" s="1"/>
  <c r="X516" i="19"/>
  <c r="Z516" i="19" s="1"/>
  <c r="X510" i="19"/>
  <c r="Z510" i="19" s="1"/>
  <c r="AA509" i="19"/>
  <c r="AC509" i="19" s="1"/>
  <c r="X509" i="19"/>
  <c r="Z509" i="19" s="1"/>
  <c r="AA484" i="19"/>
  <c r="AC484" i="19" s="1"/>
  <c r="X484" i="19"/>
  <c r="Z484" i="19" s="1"/>
  <c r="AA474" i="19"/>
  <c r="AC474" i="19" s="1"/>
  <c r="AA668" i="19"/>
  <c r="AC668" i="19" s="1"/>
  <c r="X668" i="19"/>
  <c r="Z668" i="19" s="1"/>
  <c r="AA645" i="19"/>
  <c r="AC645" i="19" s="1"/>
  <c r="X645" i="19"/>
  <c r="Z645" i="19" s="1"/>
  <c r="AA632" i="19"/>
  <c r="AC632" i="19" s="1"/>
  <c r="X632" i="19"/>
  <c r="Z632" i="19" s="1"/>
  <c r="X630" i="19"/>
  <c r="Z630" i="19" s="1"/>
  <c r="AA630" i="19"/>
  <c r="AC630" i="19" s="1"/>
  <c r="BC600" i="19"/>
  <c r="BE600" i="19" s="1"/>
  <c r="AZ600" i="19"/>
  <c r="BB600" i="19" s="1"/>
  <c r="AA586" i="19"/>
  <c r="AC586" i="19" s="1"/>
  <c r="X586" i="19"/>
  <c r="Z586" i="19" s="1"/>
  <c r="AZ577" i="19"/>
  <c r="BB577" i="19" s="1"/>
  <c r="BC577" i="19"/>
  <c r="BE577" i="19" s="1"/>
  <c r="BC568" i="19"/>
  <c r="BE568" i="19" s="1"/>
  <c r="AZ568" i="19"/>
  <c r="BB568" i="19" s="1"/>
  <c r="BC561" i="19"/>
  <c r="BE561" i="19" s="1"/>
  <c r="AZ561" i="19"/>
  <c r="BB561" i="19" s="1"/>
  <c r="AA508" i="19"/>
  <c r="AC508" i="19" s="1"/>
  <c r="X508" i="19"/>
  <c r="Z508" i="19" s="1"/>
  <c r="BC486" i="19"/>
  <c r="BE486" i="19" s="1"/>
  <c r="AZ486" i="19"/>
  <c r="BB486" i="19" s="1"/>
  <c r="AA482" i="19"/>
  <c r="AC482" i="19" s="1"/>
  <c r="X482" i="19"/>
  <c r="Z482" i="19" s="1"/>
  <c r="AZ886" i="19"/>
  <c r="BB886" i="19" s="1"/>
  <c r="X880" i="19"/>
  <c r="Z880" i="19" s="1"/>
  <c r="AZ876" i="19"/>
  <c r="BB876" i="19" s="1"/>
  <c r="X861" i="19"/>
  <c r="Z861" i="19" s="1"/>
  <c r="AZ840" i="19"/>
  <c r="BB840" i="19" s="1"/>
  <c r="X836" i="19"/>
  <c r="Z836" i="19" s="1"/>
  <c r="X827" i="19"/>
  <c r="Z827" i="19" s="1"/>
  <c r="AZ824" i="19"/>
  <c r="BB824" i="19" s="1"/>
  <c r="X820" i="19"/>
  <c r="Z820" i="19" s="1"/>
  <c r="X793" i="19"/>
  <c r="Z793" i="19" s="1"/>
  <c r="X789" i="19"/>
  <c r="Z789" i="19" s="1"/>
  <c r="X762" i="19"/>
  <c r="Z762" i="19" s="1"/>
  <c r="X747" i="19"/>
  <c r="Z747" i="19" s="1"/>
  <c r="X739" i="19"/>
  <c r="Z739" i="19" s="1"/>
  <c r="AZ727" i="19"/>
  <c r="BB727" i="19" s="1"/>
  <c r="X711" i="19"/>
  <c r="Z711" i="19" s="1"/>
  <c r="AZ700" i="19"/>
  <c r="BB700" i="19" s="1"/>
  <c r="X692" i="19"/>
  <c r="Z692" i="19" s="1"/>
  <c r="X676" i="19"/>
  <c r="Z676" i="19" s="1"/>
  <c r="AA674" i="19"/>
  <c r="AC674" i="19" s="1"/>
  <c r="X674" i="19"/>
  <c r="Z674" i="19" s="1"/>
  <c r="AA666" i="19"/>
  <c r="AC666" i="19" s="1"/>
  <c r="X666" i="19"/>
  <c r="Z666" i="19" s="1"/>
  <c r="X654" i="19"/>
  <c r="Z654" i="19" s="1"/>
  <c r="X623" i="19"/>
  <c r="Z623" i="19" s="1"/>
  <c r="X620" i="19"/>
  <c r="Z620" i="19" s="1"/>
  <c r="BC616" i="19"/>
  <c r="BE616" i="19" s="1"/>
  <c r="X605" i="19"/>
  <c r="Z605" i="19" s="1"/>
  <c r="AA604" i="19"/>
  <c r="AC604" i="19" s="1"/>
  <c r="X604" i="19"/>
  <c r="Z604" i="19" s="1"/>
  <c r="BC597" i="19"/>
  <c r="BE597" i="19" s="1"/>
  <c r="AZ597" i="19"/>
  <c r="BB597" i="19" s="1"/>
  <c r="X588" i="19"/>
  <c r="Z588" i="19" s="1"/>
  <c r="X572" i="19"/>
  <c r="Z572" i="19" s="1"/>
  <c r="X570" i="19"/>
  <c r="Z570" i="19" s="1"/>
  <c r="AZ552" i="19"/>
  <c r="BB552" i="19" s="1"/>
  <c r="X549" i="19"/>
  <c r="Z549" i="19" s="1"/>
  <c r="AA548" i="19"/>
  <c r="AC548" i="19" s="1"/>
  <c r="X548" i="19"/>
  <c r="Z548" i="19" s="1"/>
  <c r="X546" i="19"/>
  <c r="Z546" i="19" s="1"/>
  <c r="AA546" i="19"/>
  <c r="AC546" i="19" s="1"/>
  <c r="AZ537" i="19"/>
  <c r="BB537" i="19" s="1"/>
  <c r="X536" i="19"/>
  <c r="Z536" i="19" s="1"/>
  <c r="X534" i="19"/>
  <c r="Z534" i="19" s="1"/>
  <c r="AA518" i="19"/>
  <c r="AC518" i="19" s="1"/>
  <c r="X518" i="19"/>
  <c r="Z518" i="19" s="1"/>
  <c r="X496" i="19"/>
  <c r="Z496" i="19" s="1"/>
  <c r="X494" i="19"/>
  <c r="Z494" i="19" s="1"/>
  <c r="AZ477" i="19"/>
  <c r="BB477" i="19" s="1"/>
  <c r="X473" i="19"/>
  <c r="Z473" i="19" s="1"/>
  <c r="AA471" i="19"/>
  <c r="AC471" i="19" s="1"/>
  <c r="X471" i="19"/>
  <c r="Z471" i="19" s="1"/>
  <c r="X307" i="19"/>
  <c r="Z307" i="19" s="1"/>
  <c r="AZ815" i="19"/>
  <c r="BB815" i="19" s="1"/>
  <c r="AZ791" i="19"/>
  <c r="BB791" i="19" s="1"/>
  <c r="AZ689" i="19"/>
  <c r="BB689" i="19" s="1"/>
  <c r="AA681" i="19"/>
  <c r="AC681" i="19" s="1"/>
  <c r="X681" i="19"/>
  <c r="Z681" i="19" s="1"/>
  <c r="AA532" i="19"/>
  <c r="AC532" i="19" s="1"/>
  <c r="X532" i="19"/>
  <c r="Z532" i="19" s="1"/>
  <c r="AZ511" i="19"/>
  <c r="BB511" i="19" s="1"/>
  <c r="AZ497" i="19"/>
  <c r="BB497" i="19" s="1"/>
  <c r="BC474" i="19"/>
  <c r="BE474" i="19" s="1"/>
  <c r="AZ474" i="19"/>
  <c r="BB474" i="19" s="1"/>
  <c r="X472" i="19"/>
  <c r="Z472" i="19" s="1"/>
  <c r="AA469" i="19"/>
  <c r="AC469" i="19" s="1"/>
  <c r="X469" i="19"/>
  <c r="Z469" i="19" s="1"/>
  <c r="BC1344" i="19"/>
  <c r="BE1344" i="19" s="1"/>
  <c r="BC1058" i="19"/>
  <c r="BE1058" i="19" s="1"/>
  <c r="X734" i="19"/>
  <c r="Z734" i="19" s="1"/>
  <c r="BC1394" i="19"/>
  <c r="BE1394" i="19" s="1"/>
  <c r="BC1342" i="19"/>
  <c r="BE1342" i="19" s="1"/>
  <c r="AZ974" i="19"/>
  <c r="BB974" i="19" s="1"/>
  <c r="BC974" i="19"/>
  <c r="BE974" i="19" s="1"/>
  <c r="BC902" i="19"/>
  <c r="BE902" i="19" s="1"/>
  <c r="AZ902" i="19"/>
  <c r="BB902" i="19" s="1"/>
  <c r="AA819" i="19"/>
  <c r="AC819" i="19" s="1"/>
  <c r="X819" i="19"/>
  <c r="Z819" i="19" s="1"/>
  <c r="BC763" i="19"/>
  <c r="BE763" i="19" s="1"/>
  <c r="AZ763" i="19"/>
  <c r="BB763" i="19" s="1"/>
  <c r="BC677" i="19"/>
  <c r="BE677" i="19" s="1"/>
  <c r="AZ677" i="19"/>
  <c r="BB677" i="19" s="1"/>
  <c r="X1302" i="19"/>
  <c r="Z1302" i="19" s="1"/>
  <c r="AZ1417" i="19"/>
  <c r="BB1417" i="19" s="1"/>
  <c r="AZ1406" i="19"/>
  <c r="BB1406" i="19" s="1"/>
  <c r="X1405" i="19"/>
  <c r="Z1405" i="19" s="1"/>
  <c r="AZ1361" i="19"/>
  <c r="BB1361" i="19" s="1"/>
  <c r="AZ1353" i="19"/>
  <c r="BB1353" i="19" s="1"/>
  <c r="X1349" i="19"/>
  <c r="Z1349" i="19" s="1"/>
  <c r="AZ1340" i="19"/>
  <c r="BB1340" i="19" s="1"/>
  <c r="AZ1328" i="19"/>
  <c r="BB1328" i="19" s="1"/>
  <c r="X1321" i="19"/>
  <c r="Z1321" i="19" s="1"/>
  <c r="AZ1316" i="19"/>
  <c r="BB1316" i="19" s="1"/>
  <c r="BC1299" i="19"/>
  <c r="BE1299" i="19" s="1"/>
  <c r="X1266" i="19"/>
  <c r="Z1266" i="19" s="1"/>
  <c r="AA1258" i="19"/>
  <c r="AC1258" i="19" s="1"/>
  <c r="AZ1242" i="19"/>
  <c r="BB1242" i="19" s="1"/>
  <c r="X1234" i="19"/>
  <c r="Z1234" i="19" s="1"/>
  <c r="AA1226" i="19"/>
  <c r="AC1226" i="19" s="1"/>
  <c r="AZ1210" i="19"/>
  <c r="BB1210" i="19" s="1"/>
  <c r="X1206" i="19"/>
  <c r="Z1206" i="19" s="1"/>
  <c r="AA1174" i="19"/>
  <c r="AC1174" i="19" s="1"/>
  <c r="AA1172" i="19"/>
  <c r="AC1172" i="19" s="1"/>
  <c r="AZ1171" i="19"/>
  <c r="BB1171" i="19" s="1"/>
  <c r="BC1153" i="19"/>
  <c r="BE1153" i="19" s="1"/>
  <c r="AZ1148" i="19"/>
  <c r="BB1148" i="19" s="1"/>
  <c r="AZ1146" i="19"/>
  <c r="BB1146" i="19" s="1"/>
  <c r="AA1140" i="19"/>
  <c r="AC1140" i="19" s="1"/>
  <c r="AZ1139" i="19"/>
  <c r="BB1139" i="19" s="1"/>
  <c r="AZ1124" i="19"/>
  <c r="BB1124" i="19" s="1"/>
  <c r="AZ1116" i="19"/>
  <c r="BB1116" i="19" s="1"/>
  <c r="X1097" i="19"/>
  <c r="Z1097" i="19" s="1"/>
  <c r="AZ1090" i="19"/>
  <c r="BB1090" i="19" s="1"/>
  <c r="BC1084" i="19"/>
  <c r="BE1084" i="19" s="1"/>
  <c r="AZ1080" i="19"/>
  <c r="BB1080" i="19" s="1"/>
  <c r="X1077" i="19"/>
  <c r="Z1077" i="19" s="1"/>
  <c r="AZ1055" i="19"/>
  <c r="BB1055" i="19" s="1"/>
  <c r="BC1054" i="19"/>
  <c r="BE1054" i="19" s="1"/>
  <c r="AZ1048" i="19"/>
  <c r="BB1048" i="19" s="1"/>
  <c r="AA1046" i="19"/>
  <c r="AC1046" i="19" s="1"/>
  <c r="BC1036" i="19"/>
  <c r="BE1036" i="19" s="1"/>
  <c r="X1014" i="19"/>
  <c r="Z1014" i="19" s="1"/>
  <c r="BC1012" i="19"/>
  <c r="BE1012" i="19" s="1"/>
  <c r="X1011" i="19"/>
  <c r="Z1011" i="19" s="1"/>
  <c r="BC1002" i="19"/>
  <c r="BE1002" i="19" s="1"/>
  <c r="AZ999" i="19"/>
  <c r="BB999" i="19" s="1"/>
  <c r="BC998" i="19"/>
  <c r="BE998" i="19" s="1"/>
  <c r="BC986" i="19"/>
  <c r="BE986" i="19" s="1"/>
  <c r="AZ958" i="19"/>
  <c r="BB958" i="19" s="1"/>
  <c r="BC887" i="19"/>
  <c r="BE887" i="19" s="1"/>
  <c r="BC862" i="19"/>
  <c r="BE862" i="19" s="1"/>
  <c r="AZ862" i="19"/>
  <c r="BB862" i="19" s="1"/>
  <c r="BC855" i="19"/>
  <c r="BE855" i="19" s="1"/>
  <c r="X822" i="19"/>
  <c r="Z822" i="19" s="1"/>
  <c r="AA822" i="19"/>
  <c r="AC822" i="19" s="1"/>
  <c r="AZ698" i="19"/>
  <c r="BB698" i="19" s="1"/>
  <c r="BC535" i="19"/>
  <c r="BE535" i="19" s="1"/>
  <c r="AZ535" i="19"/>
  <c r="BB535" i="19" s="1"/>
  <c r="X1354" i="19"/>
  <c r="Z1354" i="19" s="1"/>
  <c r="X1053" i="19"/>
  <c r="Z1053" i="19" s="1"/>
  <c r="BC719" i="19"/>
  <c r="BE719" i="19" s="1"/>
  <c r="AZ719" i="19"/>
  <c r="BB719" i="19" s="1"/>
  <c r="AZ1399" i="19"/>
  <c r="BB1399" i="19" s="1"/>
  <c r="AZ1378" i="19"/>
  <c r="BB1378" i="19" s="1"/>
  <c r="AZ1367" i="19"/>
  <c r="BB1367" i="19" s="1"/>
  <c r="X1341" i="19"/>
  <c r="Z1341" i="19" s="1"/>
  <c r="X1317" i="19"/>
  <c r="Z1317" i="19" s="1"/>
  <c r="AZ1289" i="19"/>
  <c r="BB1289" i="19" s="1"/>
  <c r="AZ1285" i="19"/>
  <c r="BB1285" i="19" s="1"/>
  <c r="AZ1266" i="19"/>
  <c r="BB1266" i="19" s="1"/>
  <c r="AA1250" i="19"/>
  <c r="AC1250" i="19" s="1"/>
  <c r="AZ1234" i="19"/>
  <c r="BB1234" i="19" s="1"/>
  <c r="AZ1228" i="19"/>
  <c r="BB1228" i="19" s="1"/>
  <c r="AA1218" i="19"/>
  <c r="AC1218" i="19" s="1"/>
  <c r="AZ1206" i="19"/>
  <c r="BB1206" i="19" s="1"/>
  <c r="BC1199" i="19"/>
  <c r="BE1199" i="19" s="1"/>
  <c r="AA1186" i="19"/>
  <c r="AC1186" i="19" s="1"/>
  <c r="X1184" i="19"/>
  <c r="Z1184" i="19" s="1"/>
  <c r="X1149" i="19"/>
  <c r="Z1149" i="19" s="1"/>
  <c r="X1125" i="19"/>
  <c r="Z1125" i="19" s="1"/>
  <c r="BC1123" i="19"/>
  <c r="BE1123" i="19" s="1"/>
  <c r="X1117" i="19"/>
  <c r="Z1117" i="19" s="1"/>
  <c r="BC1115" i="19"/>
  <c r="BE1115" i="19" s="1"/>
  <c r="BC1089" i="19"/>
  <c r="BE1089" i="19" s="1"/>
  <c r="X1081" i="19"/>
  <c r="Z1081" i="19" s="1"/>
  <c r="AA1060" i="19"/>
  <c r="AC1060" i="19" s="1"/>
  <c r="BC1026" i="19"/>
  <c r="BE1026" i="19" s="1"/>
  <c r="AZ1015" i="19"/>
  <c r="BB1015" i="19" s="1"/>
  <c r="BC1014" i="19"/>
  <c r="BE1014" i="19" s="1"/>
  <c r="AA970" i="19"/>
  <c r="AC970" i="19" s="1"/>
  <c r="AZ962" i="19"/>
  <c r="BB962" i="19" s="1"/>
  <c r="BC962" i="19"/>
  <c r="BE962" i="19" s="1"/>
  <c r="AZ914" i="19"/>
  <c r="BB914" i="19" s="1"/>
  <c r="X891" i="19"/>
  <c r="Z891" i="19" s="1"/>
  <c r="AA835" i="19"/>
  <c r="AC835" i="19" s="1"/>
  <c r="X835" i="19"/>
  <c r="Z835" i="19" s="1"/>
  <c r="AZ809" i="19"/>
  <c r="BB809" i="19" s="1"/>
  <c r="AA661" i="19"/>
  <c r="AC661" i="19" s="1"/>
  <c r="X661" i="19"/>
  <c r="Z661" i="19" s="1"/>
  <c r="X1181" i="19"/>
  <c r="Z1181" i="19" s="1"/>
  <c r="X1057" i="19"/>
  <c r="Z1057" i="19" s="1"/>
  <c r="AA907" i="19"/>
  <c r="AC907" i="19" s="1"/>
  <c r="X907" i="19"/>
  <c r="Z907" i="19" s="1"/>
  <c r="BC784" i="19"/>
  <c r="BE784" i="19" s="1"/>
  <c r="AZ784" i="19"/>
  <c r="BB784" i="19" s="1"/>
  <c r="AA663" i="19"/>
  <c r="AC663" i="19" s="1"/>
  <c r="BC570" i="19"/>
  <c r="BE570" i="19" s="1"/>
  <c r="AZ570" i="19"/>
  <c r="BB570" i="19" s="1"/>
  <c r="AZ1405" i="19"/>
  <c r="BB1405" i="19" s="1"/>
  <c r="X1301" i="19"/>
  <c r="Z1301" i="19" s="1"/>
  <c r="AZ1293" i="19"/>
  <c r="BB1293" i="19" s="1"/>
  <c r="AZ1284" i="19"/>
  <c r="BB1284" i="19" s="1"/>
  <c r="AZ1262" i="19"/>
  <c r="BB1262" i="19" s="1"/>
  <c r="AZ1188" i="19"/>
  <c r="BB1188" i="19" s="1"/>
  <c r="AZ1138" i="19"/>
  <c r="BB1138" i="19" s="1"/>
  <c r="AZ1066" i="19"/>
  <c r="BB1066" i="19" s="1"/>
  <c r="AZ1047" i="19"/>
  <c r="BB1047" i="19" s="1"/>
  <c r="X1043" i="19"/>
  <c r="Z1043" i="19" s="1"/>
  <c r="AZ1011" i="19"/>
  <c r="BB1011" i="19" s="1"/>
  <c r="AA1003" i="19"/>
  <c r="AC1003" i="19" s="1"/>
  <c r="X1003" i="19"/>
  <c r="Z1003" i="19" s="1"/>
  <c r="X980" i="19"/>
  <c r="Z980" i="19" s="1"/>
  <c r="BC963" i="19"/>
  <c r="BE963" i="19" s="1"/>
  <c r="AZ963" i="19"/>
  <c r="BB963" i="19" s="1"/>
  <c r="BC895" i="19"/>
  <c r="BE895" i="19" s="1"/>
  <c r="X875" i="19"/>
  <c r="Z875" i="19" s="1"/>
  <c r="X806" i="19"/>
  <c r="Z806" i="19" s="1"/>
  <c r="AA806" i="19"/>
  <c r="AC806" i="19" s="1"/>
  <c r="BC559" i="19"/>
  <c r="BE559" i="19" s="1"/>
  <c r="AZ559" i="19"/>
  <c r="BB559" i="19" s="1"/>
  <c r="X1215" i="19"/>
  <c r="Z1215" i="19" s="1"/>
  <c r="X1197" i="19"/>
  <c r="Z1197" i="19" s="1"/>
  <c r="X1049" i="19"/>
  <c r="Z1049" i="19" s="1"/>
  <c r="AZ1005" i="19"/>
  <c r="BB1005" i="19" s="1"/>
  <c r="AZ1001" i="19"/>
  <c r="BB1001" i="19" s="1"/>
  <c r="AZ969" i="19"/>
  <c r="BB969" i="19" s="1"/>
  <c r="X865" i="19"/>
  <c r="Z865" i="19" s="1"/>
  <c r="BC842" i="19"/>
  <c r="BE842" i="19" s="1"/>
  <c r="AZ842" i="19"/>
  <c r="BB842" i="19" s="1"/>
  <c r="AZ1427" i="19"/>
  <c r="BB1427" i="19" s="1"/>
  <c r="AZ1349" i="19"/>
  <c r="BB1349" i="19" s="1"/>
  <c r="AZ1401" i="19"/>
  <c r="BB1401" i="19" s="1"/>
  <c r="AA1396" i="19"/>
  <c r="AC1396" i="19" s="1"/>
  <c r="AZ1383" i="19"/>
  <c r="BB1383" i="19" s="1"/>
  <c r="BC1376" i="19"/>
  <c r="BE1376" i="19" s="1"/>
  <c r="AZ1374" i="19"/>
  <c r="BB1374" i="19" s="1"/>
  <c r="AZ1369" i="19"/>
  <c r="BB1369" i="19" s="1"/>
  <c r="BC1348" i="19"/>
  <c r="BE1348" i="19" s="1"/>
  <c r="AZ1292" i="19"/>
  <c r="BB1292" i="19" s="1"/>
  <c r="AZ1258" i="19"/>
  <c r="BB1258" i="19" s="1"/>
  <c r="AZ1252" i="19"/>
  <c r="BB1252" i="19" s="1"/>
  <c r="AA1242" i="19"/>
  <c r="AC1242" i="19" s="1"/>
  <c r="AZ1226" i="19"/>
  <c r="BB1226" i="19" s="1"/>
  <c r="AZ1220" i="19"/>
  <c r="BB1220" i="19" s="1"/>
  <c r="AA1210" i="19"/>
  <c r="AC1210" i="19" s="1"/>
  <c r="AZ1202" i="19"/>
  <c r="BB1202" i="19" s="1"/>
  <c r="AA1200" i="19"/>
  <c r="AC1200" i="19" s="1"/>
  <c r="AZ1190" i="19"/>
  <c r="BB1190" i="19" s="1"/>
  <c r="AZ1174" i="19"/>
  <c r="BB1174" i="19" s="1"/>
  <c r="AZ1172" i="19"/>
  <c r="BB1172" i="19" s="1"/>
  <c r="BC1164" i="19"/>
  <c r="BE1164" i="19" s="1"/>
  <c r="AA1148" i="19"/>
  <c r="AC1148" i="19" s="1"/>
  <c r="AA1146" i="19"/>
  <c r="AC1146" i="19" s="1"/>
  <c r="AA1124" i="19"/>
  <c r="AC1124" i="19" s="1"/>
  <c r="AA1116" i="19"/>
  <c r="AC1116" i="19" s="1"/>
  <c r="BC1096" i="19"/>
  <c r="BE1096" i="19" s="1"/>
  <c r="AA1090" i="19"/>
  <c r="AC1090" i="19" s="1"/>
  <c r="X1085" i="19"/>
  <c r="Z1085" i="19" s="1"/>
  <c r="BC1076" i="19"/>
  <c r="BE1076" i="19" s="1"/>
  <c r="X1063" i="19"/>
  <c r="Z1063" i="19" s="1"/>
  <c r="AA1054" i="19"/>
  <c r="AC1054" i="19" s="1"/>
  <c r="AA1042" i="19"/>
  <c r="AC1042" i="19" s="1"/>
  <c r="AA1022" i="19"/>
  <c r="AC1022" i="19" s="1"/>
  <c r="AA1020" i="19"/>
  <c r="AC1020" i="19" s="1"/>
  <c r="AA1012" i="19"/>
  <c r="AC1012" i="19" s="1"/>
  <c r="X982" i="19"/>
  <c r="Z982" i="19" s="1"/>
  <c r="X979" i="19"/>
  <c r="Z979" i="19" s="1"/>
  <c r="BC972" i="19"/>
  <c r="BE972" i="19" s="1"/>
  <c r="X967" i="19"/>
  <c r="Z967" i="19" s="1"/>
  <c r="AZ917" i="19"/>
  <c r="BB917" i="19" s="1"/>
  <c r="AZ894" i="19"/>
  <c r="BB894" i="19" s="1"/>
  <c r="X705" i="19"/>
  <c r="Z705" i="19" s="1"/>
  <c r="AA705" i="19"/>
  <c r="AC705" i="19" s="1"/>
  <c r="X687" i="19"/>
  <c r="Z687" i="19" s="1"/>
  <c r="BC663" i="19"/>
  <c r="BE663" i="19" s="1"/>
  <c r="AZ663" i="19"/>
  <c r="BB663" i="19" s="1"/>
  <c r="BC626" i="19"/>
  <c r="BE626" i="19" s="1"/>
  <c r="BC579" i="19"/>
  <c r="BE579" i="19" s="1"/>
  <c r="AZ579" i="19"/>
  <c r="BB579" i="19" s="1"/>
  <c r="BC578" i="19"/>
  <c r="BE578" i="19" s="1"/>
  <c r="AZ578" i="19"/>
  <c r="BB578" i="19" s="1"/>
  <c r="X1247" i="19"/>
  <c r="Z1247" i="19" s="1"/>
  <c r="AZ1130" i="19"/>
  <c r="BB1130" i="19" s="1"/>
  <c r="AZ1006" i="19"/>
  <c r="BB1006" i="19" s="1"/>
  <c r="BC1006" i="19"/>
  <c r="BE1006" i="19" s="1"/>
  <c r="X986" i="19"/>
  <c r="Z986" i="19" s="1"/>
  <c r="BC984" i="19"/>
  <c r="BE984" i="19" s="1"/>
  <c r="X975" i="19"/>
  <c r="Z975" i="19" s="1"/>
  <c r="AZ971" i="19"/>
  <c r="BB971" i="19" s="1"/>
  <c r="BC943" i="19"/>
  <c r="BE943" i="19" s="1"/>
  <c r="BC874" i="19"/>
  <c r="BE874" i="19" s="1"/>
  <c r="AZ874" i="19"/>
  <c r="BB874" i="19" s="1"/>
  <c r="X814" i="19"/>
  <c r="Z814" i="19" s="1"/>
  <c r="AA814" i="19"/>
  <c r="AC814" i="19" s="1"/>
  <c r="AA784" i="19"/>
  <c r="AC784" i="19" s="1"/>
  <c r="X784" i="19"/>
  <c r="Z784" i="19" s="1"/>
  <c r="BC691" i="19"/>
  <c r="BE691" i="19" s="1"/>
  <c r="AZ691" i="19"/>
  <c r="BB691" i="19" s="1"/>
  <c r="BC666" i="19"/>
  <c r="BE666" i="19" s="1"/>
  <c r="AZ666" i="19"/>
  <c r="BB666" i="19" s="1"/>
  <c r="AZ629" i="19"/>
  <c r="BB629" i="19" s="1"/>
  <c r="AA543" i="19"/>
  <c r="AC543" i="19" s="1"/>
  <c r="X543" i="19"/>
  <c r="Z543" i="19" s="1"/>
  <c r="X894" i="19"/>
  <c r="Z894" i="19" s="1"/>
  <c r="AA755" i="19"/>
  <c r="AC755" i="19" s="1"/>
  <c r="X755" i="19"/>
  <c r="Z755" i="19" s="1"/>
  <c r="AZ1403" i="19"/>
  <c r="BB1403" i="19" s="1"/>
  <c r="X1309" i="19"/>
  <c r="Z1309" i="19" s="1"/>
  <c r="AZ1250" i="19"/>
  <c r="BB1250" i="19" s="1"/>
  <c r="AZ1244" i="19"/>
  <c r="BB1244" i="19" s="1"/>
  <c r="AZ1218" i="19"/>
  <c r="BB1218" i="19" s="1"/>
  <c r="AZ1212" i="19"/>
  <c r="BB1212" i="19" s="1"/>
  <c r="AZ1186" i="19"/>
  <c r="BB1186" i="19" s="1"/>
  <c r="AZ1184" i="19"/>
  <c r="BB1184" i="19" s="1"/>
  <c r="AZ1154" i="19"/>
  <c r="BB1154" i="19" s="1"/>
  <c r="AZ1043" i="19"/>
  <c r="BB1043" i="19" s="1"/>
  <c r="X1027" i="19"/>
  <c r="Z1027" i="19" s="1"/>
  <c r="BC1024" i="19"/>
  <c r="BE1024" i="19" s="1"/>
  <c r="BC1007" i="19"/>
  <c r="BE1007" i="19" s="1"/>
  <c r="AZ1007" i="19"/>
  <c r="BB1007" i="19" s="1"/>
  <c r="BC835" i="19"/>
  <c r="BE835" i="19" s="1"/>
  <c r="AZ835" i="19"/>
  <c r="BB835" i="19" s="1"/>
  <c r="BC770" i="19"/>
  <c r="BE770" i="19" s="1"/>
  <c r="AZ770" i="19"/>
  <c r="BB770" i="19" s="1"/>
  <c r="BC767" i="19"/>
  <c r="BE767" i="19" s="1"/>
  <c r="AZ767" i="19"/>
  <c r="BB767" i="19" s="1"/>
  <c r="AZ598" i="19"/>
  <c r="BB598" i="19" s="1"/>
  <c r="AZ534" i="19"/>
  <c r="BB534" i="19" s="1"/>
  <c r="X507" i="19"/>
  <c r="Z507" i="19" s="1"/>
  <c r="AZ489" i="19"/>
  <c r="BB489" i="19" s="1"/>
  <c r="X859" i="19"/>
  <c r="Z859" i="19" s="1"/>
  <c r="AZ853" i="19"/>
  <c r="BB853" i="19" s="1"/>
  <c r="BC847" i="19"/>
  <c r="BE847" i="19" s="1"/>
  <c r="AZ746" i="19"/>
  <c r="BB746" i="19" s="1"/>
  <c r="AZ723" i="19"/>
  <c r="BB723" i="19" s="1"/>
  <c r="AZ721" i="19"/>
  <c r="BB721" i="19" s="1"/>
  <c r="AZ582" i="19"/>
  <c r="BB582" i="19" s="1"/>
  <c r="X547" i="19"/>
  <c r="Z547" i="19" s="1"/>
  <c r="AZ494" i="19"/>
  <c r="BB494" i="19" s="1"/>
  <c r="X479" i="19"/>
  <c r="Z479" i="19" s="1"/>
  <c r="AZ476" i="19"/>
  <c r="BB476" i="19" s="1"/>
  <c r="AZ838" i="19"/>
  <c r="BB838" i="19" s="1"/>
  <c r="AZ615" i="19"/>
  <c r="BB615" i="19" s="1"/>
  <c r="AZ515" i="19"/>
  <c r="BB515" i="19" s="1"/>
  <c r="X915" i="19"/>
  <c r="Z915" i="19" s="1"/>
  <c r="X895" i="19"/>
  <c r="Z895" i="19" s="1"/>
  <c r="AZ882" i="19"/>
  <c r="BB882" i="19" s="1"/>
  <c r="AZ873" i="19"/>
  <c r="BB873" i="19" s="1"/>
  <c r="X855" i="19"/>
  <c r="Z855" i="19" s="1"/>
  <c r="X843" i="19"/>
  <c r="Z843" i="19" s="1"/>
  <c r="AZ774" i="19"/>
  <c r="BB774" i="19" s="1"/>
  <c r="AZ717" i="19"/>
  <c r="BB717" i="19" s="1"/>
  <c r="AZ665" i="19"/>
  <c r="BB665" i="19" s="1"/>
  <c r="X628" i="19"/>
  <c r="Z628" i="19" s="1"/>
  <c r="AZ555" i="19"/>
  <c r="BB555" i="19" s="1"/>
  <c r="X551" i="19"/>
  <c r="Z551" i="19" s="1"/>
  <c r="AZ542" i="19"/>
  <c r="BB542" i="19" s="1"/>
  <c r="AZ507" i="19"/>
  <c r="BB507" i="19" s="1"/>
  <c r="AZ490" i="19"/>
  <c r="BB490" i="19" s="1"/>
  <c r="BC479" i="19"/>
  <c r="BE479" i="19" s="1"/>
  <c r="AZ918" i="19"/>
  <c r="BB918" i="19" s="1"/>
  <c r="AZ870" i="19"/>
  <c r="BB870" i="19" s="1"/>
  <c r="X850" i="19"/>
  <c r="Z850" i="19" s="1"/>
  <c r="X842" i="19"/>
  <c r="Z842" i="19" s="1"/>
  <c r="AZ833" i="19"/>
  <c r="BB833" i="19" s="1"/>
  <c r="AZ831" i="19"/>
  <c r="BB831" i="19" s="1"/>
  <c r="AZ830" i="19"/>
  <c r="BB830" i="19" s="1"/>
  <c r="AZ766" i="19"/>
  <c r="BB766" i="19" s="1"/>
  <c r="AZ731" i="19"/>
  <c r="BB731" i="19" s="1"/>
  <c r="AZ722" i="19"/>
  <c r="BB722" i="19" s="1"/>
  <c r="AZ711" i="19"/>
  <c r="BB711" i="19" s="1"/>
  <c r="AZ662" i="19"/>
  <c r="BB662" i="19" s="1"/>
  <c r="X595" i="19"/>
  <c r="Z595" i="19" s="1"/>
  <c r="AZ566" i="19"/>
  <c r="BB566" i="19" s="1"/>
  <c r="X539" i="19"/>
  <c r="Z539" i="19" s="1"/>
  <c r="AZ518" i="19"/>
  <c r="BB518" i="19" s="1"/>
  <c r="X489" i="19"/>
  <c r="Z489" i="19" s="1"/>
  <c r="AZ1430" i="19"/>
  <c r="BB1430" i="19" s="1"/>
  <c r="X1385" i="19"/>
  <c r="Z1385" i="19" s="1"/>
  <c r="X1377" i="19"/>
  <c r="Z1377" i="19" s="1"/>
  <c r="AZ1373" i="19"/>
  <c r="BB1373" i="19" s="1"/>
  <c r="AZ1365" i="19"/>
  <c r="BB1365" i="19" s="1"/>
  <c r="AZ1332" i="19"/>
  <c r="BB1332" i="19" s="1"/>
  <c r="AZ1330" i="19"/>
  <c r="BB1330" i="19" s="1"/>
  <c r="X1325" i="19"/>
  <c r="Z1325" i="19" s="1"/>
  <c r="AZ1313" i="19"/>
  <c r="BB1313" i="19" s="1"/>
  <c r="AZ1152" i="19"/>
  <c r="BB1152" i="19" s="1"/>
  <c r="BC1152" i="19"/>
  <c r="BE1152" i="19" s="1"/>
  <c r="BC1134" i="19"/>
  <c r="BE1134" i="19" s="1"/>
  <c r="AZ1134" i="19"/>
  <c r="BB1134" i="19" s="1"/>
  <c r="X1424" i="19"/>
  <c r="Z1424" i="19" s="1"/>
  <c r="AZ1428" i="19"/>
  <c r="BB1428" i="19" s="1"/>
  <c r="AZ1413" i="19"/>
  <c r="BB1413" i="19" s="1"/>
  <c r="AZ1410" i="19"/>
  <c r="BB1410" i="19" s="1"/>
  <c r="BC1398" i="19"/>
  <c r="BE1398" i="19" s="1"/>
  <c r="BC1385" i="19"/>
  <c r="BE1385" i="19" s="1"/>
  <c r="X1381" i="19"/>
  <c r="Z1381" i="19" s="1"/>
  <c r="BC1377" i="19"/>
  <c r="BE1377" i="19" s="1"/>
  <c r="BC1372" i="19"/>
  <c r="BE1372" i="19" s="1"/>
  <c r="BC1370" i="19"/>
  <c r="BE1370" i="19" s="1"/>
  <c r="BC1364" i="19"/>
  <c r="BE1364" i="19" s="1"/>
  <c r="BC1362" i="19"/>
  <c r="BE1362" i="19" s="1"/>
  <c r="X1329" i="19"/>
  <c r="Z1329" i="19" s="1"/>
  <c r="BC1325" i="19"/>
  <c r="BE1325" i="19" s="1"/>
  <c r="BC1312" i="19"/>
  <c r="BE1312" i="19" s="1"/>
  <c r="BC1310" i="19"/>
  <c r="BE1310" i="19" s="1"/>
  <c r="AZ1308" i="19"/>
  <c r="BB1308" i="19" s="1"/>
  <c r="BC1303" i="19"/>
  <c r="BE1303" i="19" s="1"/>
  <c r="X1297" i="19"/>
  <c r="Z1297" i="19" s="1"/>
  <c r="AA1296" i="19"/>
  <c r="AC1296" i="19" s="1"/>
  <c r="AZ1295" i="19"/>
  <c r="BB1295" i="19" s="1"/>
  <c r="X1292" i="19"/>
  <c r="Z1292" i="19" s="1"/>
  <c r="AZ1280" i="19"/>
  <c r="BB1280" i="19" s="1"/>
  <c r="BC1267" i="19"/>
  <c r="BE1267" i="19" s="1"/>
  <c r="AA1264" i="19"/>
  <c r="AC1264" i="19" s="1"/>
  <c r="AZ1263" i="19"/>
  <c r="BB1263" i="19" s="1"/>
  <c r="X1260" i="19"/>
  <c r="Z1260" i="19" s="1"/>
  <c r="BC1251" i="19"/>
  <c r="BE1251" i="19" s="1"/>
  <c r="AA1248" i="19"/>
  <c r="AC1248" i="19" s="1"/>
  <c r="AZ1247" i="19"/>
  <c r="BB1247" i="19" s="1"/>
  <c r="X1244" i="19"/>
  <c r="Z1244" i="19" s="1"/>
  <c r="BC1235" i="19"/>
  <c r="BE1235" i="19" s="1"/>
  <c r="AA1232" i="19"/>
  <c r="AC1232" i="19" s="1"/>
  <c r="AZ1231" i="19"/>
  <c r="BB1231" i="19" s="1"/>
  <c r="X1228" i="19"/>
  <c r="Z1228" i="19" s="1"/>
  <c r="BC1219" i="19"/>
  <c r="BE1219" i="19" s="1"/>
  <c r="AA1216" i="19"/>
  <c r="AC1216" i="19" s="1"/>
  <c r="AZ1215" i="19"/>
  <c r="BB1215" i="19" s="1"/>
  <c r="X1212" i="19"/>
  <c r="Z1212" i="19" s="1"/>
  <c r="BC1203" i="19"/>
  <c r="BE1203" i="19" s="1"/>
  <c r="AZ1195" i="19"/>
  <c r="BB1195" i="19" s="1"/>
  <c r="AA1166" i="19"/>
  <c r="AC1166" i="19" s="1"/>
  <c r="X1166" i="19"/>
  <c r="Z1166" i="19" s="1"/>
  <c r="BC1162" i="19"/>
  <c r="BE1162" i="19" s="1"/>
  <c r="AZ1162" i="19"/>
  <c r="BB1162" i="19" s="1"/>
  <c r="AA1158" i="19"/>
  <c r="AC1158" i="19" s="1"/>
  <c r="X1158" i="19"/>
  <c r="Z1158" i="19" s="1"/>
  <c r="AZ1288" i="19"/>
  <c r="BB1288" i="19" s="1"/>
  <c r="AZ1276" i="19"/>
  <c r="BB1276" i="19" s="1"/>
  <c r="AZ1272" i="19"/>
  <c r="BB1272" i="19" s="1"/>
  <c r="AZ1256" i="19"/>
  <c r="BB1256" i="19" s="1"/>
  <c r="AZ1240" i="19"/>
  <c r="BB1240" i="19" s="1"/>
  <c r="AZ1224" i="19"/>
  <c r="BB1224" i="19" s="1"/>
  <c r="AZ1208" i="19"/>
  <c r="BB1208" i="19" s="1"/>
  <c r="BC1144" i="19"/>
  <c r="BE1144" i="19" s="1"/>
  <c r="AZ1144" i="19"/>
  <c r="BB1144" i="19" s="1"/>
  <c r="AZ1431" i="19"/>
  <c r="BB1431" i="19" s="1"/>
  <c r="AZ1429" i="19"/>
  <c r="BB1429" i="19" s="1"/>
  <c r="BC1411" i="19"/>
  <c r="BE1411" i="19" s="1"/>
  <c r="X1409" i="19"/>
  <c r="Z1409" i="19" s="1"/>
  <c r="X1393" i="19"/>
  <c r="Z1393" i="19" s="1"/>
  <c r="X1389" i="19"/>
  <c r="Z1389" i="19" s="1"/>
  <c r="X1357" i="19"/>
  <c r="Z1357" i="19" s="1"/>
  <c r="X1353" i="19"/>
  <c r="Z1353" i="19" s="1"/>
  <c r="X1345" i="19"/>
  <c r="Z1345" i="19" s="1"/>
  <c r="X1337" i="19"/>
  <c r="Z1337" i="19" s="1"/>
  <c r="BC1333" i="19"/>
  <c r="BE1333" i="19" s="1"/>
  <c r="BC1320" i="19"/>
  <c r="BE1320" i="19" s="1"/>
  <c r="BC1318" i="19"/>
  <c r="BE1318" i="19" s="1"/>
  <c r="X1305" i="19"/>
  <c r="Z1305" i="19" s="1"/>
  <c r="AA1304" i="19"/>
  <c r="AC1304" i="19" s="1"/>
  <c r="BC1301" i="19"/>
  <c r="BE1301" i="19" s="1"/>
  <c r="BC1287" i="19"/>
  <c r="BE1287" i="19" s="1"/>
  <c r="X1285" i="19"/>
  <c r="Z1285" i="19" s="1"/>
  <c r="AA1284" i="19"/>
  <c r="AC1284" i="19" s="1"/>
  <c r="BC1275" i="19"/>
  <c r="BE1275" i="19" s="1"/>
  <c r="BC1271" i="19"/>
  <c r="BE1271" i="19" s="1"/>
  <c r="AA1268" i="19"/>
  <c r="AC1268" i="19" s="1"/>
  <c r="BC1255" i="19"/>
  <c r="BE1255" i="19" s="1"/>
  <c r="AA1252" i="19"/>
  <c r="AC1252" i="19" s="1"/>
  <c r="BC1239" i="19"/>
  <c r="BE1239" i="19" s="1"/>
  <c r="AA1236" i="19"/>
  <c r="AC1236" i="19" s="1"/>
  <c r="BC1223" i="19"/>
  <c r="BE1223" i="19" s="1"/>
  <c r="AA1220" i="19"/>
  <c r="AC1220" i="19" s="1"/>
  <c r="BC1207" i="19"/>
  <c r="BE1207" i="19" s="1"/>
  <c r="AA1204" i="19"/>
  <c r="AC1204" i="19" s="1"/>
  <c r="AA1202" i="19"/>
  <c r="AC1202" i="19" s="1"/>
  <c r="BC1187" i="19"/>
  <c r="BE1187" i="19" s="1"/>
  <c r="AZ1182" i="19"/>
  <c r="BB1182" i="19" s="1"/>
  <c r="AZ1180" i="19"/>
  <c r="BB1180" i="19" s="1"/>
  <c r="X1170" i="19"/>
  <c r="Z1170" i="19" s="1"/>
  <c r="AA1170" i="19"/>
  <c r="AC1170" i="19" s="1"/>
  <c r="BC1168" i="19"/>
  <c r="BE1168" i="19" s="1"/>
  <c r="AZ1168" i="19"/>
  <c r="BB1168" i="19" s="1"/>
  <c r="BC1167" i="19"/>
  <c r="BE1167" i="19" s="1"/>
  <c r="AZ1167" i="19"/>
  <c r="BB1167" i="19" s="1"/>
  <c r="AA1156" i="19"/>
  <c r="AC1156" i="19" s="1"/>
  <c r="X1156" i="19"/>
  <c r="Z1156" i="19" s="1"/>
  <c r="BC1150" i="19"/>
  <c r="BE1150" i="19" s="1"/>
  <c r="AZ1150" i="19"/>
  <c r="BB1150" i="19" s="1"/>
  <c r="AA1152" i="19"/>
  <c r="AC1152" i="19" s="1"/>
  <c r="X1152" i="19"/>
  <c r="Z1152" i="19" s="1"/>
  <c r="X1138" i="19"/>
  <c r="Z1138" i="19" s="1"/>
  <c r="AA1138" i="19"/>
  <c r="AC1138" i="19" s="1"/>
  <c r="AZ1423" i="19"/>
  <c r="BB1423" i="19" s="1"/>
  <c r="AZ1421" i="19"/>
  <c r="BB1421" i="19" s="1"/>
  <c r="AZ1418" i="19"/>
  <c r="BB1418" i="19" s="1"/>
  <c r="X1413" i="19"/>
  <c r="Z1413" i="19" s="1"/>
  <c r="X1397" i="19"/>
  <c r="Z1397" i="19" s="1"/>
  <c r="X1373" i="19"/>
  <c r="Z1373" i="19" s="1"/>
  <c r="X1365" i="19"/>
  <c r="Z1365" i="19" s="1"/>
  <c r="AZ1355" i="19"/>
  <c r="BB1355" i="19" s="1"/>
  <c r="AZ1351" i="19"/>
  <c r="BB1351" i="19" s="1"/>
  <c r="AZ1343" i="19"/>
  <c r="BB1343" i="19" s="1"/>
  <c r="X1313" i="19"/>
  <c r="Z1313" i="19" s="1"/>
  <c r="BC1291" i="19"/>
  <c r="BE1291" i="19" s="1"/>
  <c r="X1289" i="19"/>
  <c r="Z1289" i="19" s="1"/>
  <c r="AA1288" i="19"/>
  <c r="AC1288" i="19" s="1"/>
  <c r="AA1276" i="19"/>
  <c r="AC1276" i="19" s="1"/>
  <c r="AA1272" i="19"/>
  <c r="AC1272" i="19" s="1"/>
  <c r="BC1259" i="19"/>
  <c r="BE1259" i="19" s="1"/>
  <c r="AA1256" i="19"/>
  <c r="AC1256" i="19" s="1"/>
  <c r="BC1243" i="19"/>
  <c r="BE1243" i="19" s="1"/>
  <c r="AA1240" i="19"/>
  <c r="AC1240" i="19" s="1"/>
  <c r="BC1227" i="19"/>
  <c r="BE1227" i="19" s="1"/>
  <c r="AA1224" i="19"/>
  <c r="AC1224" i="19" s="1"/>
  <c r="BC1211" i="19"/>
  <c r="BE1211" i="19" s="1"/>
  <c r="AZ1194" i="19"/>
  <c r="BB1194" i="19" s="1"/>
  <c r="BC1191" i="19"/>
  <c r="BE1191" i="19" s="1"/>
  <c r="X1180" i="19"/>
  <c r="Z1180" i="19" s="1"/>
  <c r="AA1180" i="19"/>
  <c r="AC1180" i="19" s="1"/>
  <c r="AA1162" i="19"/>
  <c r="AC1162" i="19" s="1"/>
  <c r="X1162" i="19"/>
  <c r="Z1162" i="19" s="1"/>
  <c r="BC1158" i="19"/>
  <c r="BE1158" i="19" s="1"/>
  <c r="AZ1158" i="19"/>
  <c r="BB1158" i="19" s="1"/>
  <c r="AZ1296" i="19"/>
  <c r="BB1296" i="19" s="1"/>
  <c r="AZ1264" i="19"/>
  <c r="BB1264" i="19" s="1"/>
  <c r="AZ1248" i="19"/>
  <c r="BB1248" i="19" s="1"/>
  <c r="AZ1232" i="19"/>
  <c r="BB1232" i="19" s="1"/>
  <c r="AZ1216" i="19"/>
  <c r="BB1216" i="19" s="1"/>
  <c r="AZ1196" i="19"/>
  <c r="BB1196" i="19" s="1"/>
  <c r="AZ1176" i="19"/>
  <c r="BB1176" i="19" s="1"/>
  <c r="AA1145" i="19"/>
  <c r="AC1145" i="19" s="1"/>
  <c r="X1145" i="19"/>
  <c r="Z1145" i="19" s="1"/>
  <c r="X1422" i="19"/>
  <c r="Z1422" i="19" s="1"/>
  <c r="AZ1300" i="19"/>
  <c r="BB1300" i="19" s="1"/>
  <c r="X1293" i="19"/>
  <c r="Z1293" i="19" s="1"/>
  <c r="AZ1183" i="19"/>
  <c r="BB1183" i="19" s="1"/>
  <c r="BC1183" i="19"/>
  <c r="BE1183" i="19" s="1"/>
  <c r="BC1170" i="19"/>
  <c r="BE1170" i="19" s="1"/>
  <c r="AZ1170" i="19"/>
  <c r="BB1170" i="19" s="1"/>
  <c r="X1168" i="19"/>
  <c r="Z1168" i="19" s="1"/>
  <c r="AA1168" i="19"/>
  <c r="AC1168" i="19" s="1"/>
  <c r="AZ1156" i="19"/>
  <c r="BB1156" i="19" s="1"/>
  <c r="BC1156" i="19"/>
  <c r="BE1156" i="19" s="1"/>
  <c r="AA1150" i="19"/>
  <c r="AC1150" i="19" s="1"/>
  <c r="X1150" i="19"/>
  <c r="Z1150" i="19" s="1"/>
  <c r="X1141" i="19"/>
  <c r="Z1141" i="19" s="1"/>
  <c r="AZ1137" i="19"/>
  <c r="BB1137" i="19" s="1"/>
  <c r="X1134" i="19"/>
  <c r="Z1134" i="19" s="1"/>
  <c r="BC1125" i="19"/>
  <c r="BE1125" i="19" s="1"/>
  <c r="AA1120" i="19"/>
  <c r="AC1120" i="19" s="1"/>
  <c r="AZ1119" i="19"/>
  <c r="BB1119" i="19" s="1"/>
  <c r="AA1118" i="19"/>
  <c r="AC1118" i="19" s="1"/>
  <c r="AZ1117" i="19"/>
  <c r="BB1117" i="19" s="1"/>
  <c r="BC1112" i="19"/>
  <c r="BE1112" i="19" s="1"/>
  <c r="X1112" i="19"/>
  <c r="Z1112" i="19" s="1"/>
  <c r="X1110" i="19"/>
  <c r="Z1110" i="19" s="1"/>
  <c r="X1106" i="19"/>
  <c r="Z1106" i="19" s="1"/>
  <c r="AZ1102" i="19"/>
  <c r="BB1102" i="19" s="1"/>
  <c r="BC1099" i="19"/>
  <c r="BE1099" i="19" s="1"/>
  <c r="BC1097" i="19"/>
  <c r="BE1097" i="19" s="1"/>
  <c r="AZ1095" i="19"/>
  <c r="BB1095" i="19" s="1"/>
  <c r="AA1094" i="19"/>
  <c r="AC1094" i="19" s="1"/>
  <c r="AZ1093" i="19"/>
  <c r="BB1093" i="19" s="1"/>
  <c r="X1092" i="19"/>
  <c r="Z1092" i="19" s="1"/>
  <c r="BC1088" i="19"/>
  <c r="BE1088" i="19" s="1"/>
  <c r="X1088" i="19"/>
  <c r="Z1088" i="19" s="1"/>
  <c r="X1086" i="19"/>
  <c r="Z1086" i="19" s="1"/>
  <c r="AZ1082" i="19"/>
  <c r="BB1082" i="19" s="1"/>
  <c r="BC1079" i="19"/>
  <c r="BE1079" i="19" s="1"/>
  <c r="BC1077" i="19"/>
  <c r="BE1077" i="19" s="1"/>
  <c r="AZ1075" i="19"/>
  <c r="BB1075" i="19" s="1"/>
  <c r="AA1074" i="19"/>
  <c r="AC1074" i="19" s="1"/>
  <c r="AZ1073" i="19"/>
  <c r="BB1073" i="19" s="1"/>
  <c r="X1072" i="19"/>
  <c r="Z1072" i="19" s="1"/>
  <c r="X1070" i="19"/>
  <c r="Z1070" i="19" s="1"/>
  <c r="AA1066" i="19"/>
  <c r="AC1066" i="19" s="1"/>
  <c r="AA1058" i="19"/>
  <c r="AC1058" i="19" s="1"/>
  <c r="AA1056" i="19"/>
  <c r="AC1056" i="19" s="1"/>
  <c r="BC1052" i="19"/>
  <c r="BE1052" i="19" s="1"/>
  <c r="AZ1044" i="19"/>
  <c r="BB1044" i="19" s="1"/>
  <c r="AA1038" i="19"/>
  <c r="AC1038" i="19" s="1"/>
  <c r="X1031" i="19"/>
  <c r="Z1031" i="19" s="1"/>
  <c r="AZ1027" i="19"/>
  <c r="BB1027" i="19" s="1"/>
  <c r="X1026" i="19"/>
  <c r="Z1026" i="19" s="1"/>
  <c r="X1024" i="19"/>
  <c r="Z1024" i="19" s="1"/>
  <c r="AA1018" i="19"/>
  <c r="AC1018" i="19" s="1"/>
  <c r="AA1016" i="19"/>
  <c r="AC1016" i="19" s="1"/>
  <c r="AZ1003" i="19"/>
  <c r="BB1003" i="19" s="1"/>
  <c r="X1002" i="19"/>
  <c r="Z1002" i="19" s="1"/>
  <c r="BC996" i="19"/>
  <c r="BE996" i="19" s="1"/>
  <c r="X991" i="19"/>
  <c r="Z991" i="19" s="1"/>
  <c r="X984" i="19"/>
  <c r="Z984" i="19" s="1"/>
  <c r="AA978" i="19"/>
  <c r="AC978" i="19" s="1"/>
  <c r="AZ975" i="19"/>
  <c r="BB975" i="19" s="1"/>
  <c r="X974" i="19"/>
  <c r="Z974" i="19" s="1"/>
  <c r="X972" i="19"/>
  <c r="Z972" i="19" s="1"/>
  <c r="AA966" i="19"/>
  <c r="AC966" i="19" s="1"/>
  <c r="AA964" i="19"/>
  <c r="AC964" i="19" s="1"/>
  <c r="AZ960" i="19"/>
  <c r="BB960" i="19" s="1"/>
  <c r="BC945" i="19"/>
  <c r="BE945" i="19" s="1"/>
  <c r="AZ929" i="19"/>
  <c r="BB929" i="19" s="1"/>
  <c r="AZ922" i="19"/>
  <c r="BB922" i="19" s="1"/>
  <c r="BC915" i="19"/>
  <c r="BE915" i="19" s="1"/>
  <c r="BC905" i="19"/>
  <c r="BE905" i="19" s="1"/>
  <c r="AA887" i="19"/>
  <c r="AC887" i="19" s="1"/>
  <c r="X887" i="19"/>
  <c r="Z887" i="19" s="1"/>
  <c r="AA874" i="19"/>
  <c r="AC874" i="19" s="1"/>
  <c r="AZ869" i="19"/>
  <c r="BB869" i="19" s="1"/>
  <c r="BC869" i="19"/>
  <c r="BE869" i="19" s="1"/>
  <c r="BC867" i="19"/>
  <c r="BE867" i="19" s="1"/>
  <c r="X862" i="19"/>
  <c r="Z862" i="19" s="1"/>
  <c r="BC854" i="19"/>
  <c r="BE854" i="19" s="1"/>
  <c r="AZ854" i="19"/>
  <c r="BB854" i="19" s="1"/>
  <c r="BC850" i="19"/>
  <c r="BE850" i="19" s="1"/>
  <c r="AZ850" i="19"/>
  <c r="BB850" i="19" s="1"/>
  <c r="X811" i="19"/>
  <c r="Z811" i="19" s="1"/>
  <c r="BC1143" i="19"/>
  <c r="BE1143" i="19" s="1"/>
  <c r="BC1129" i="19"/>
  <c r="BE1129" i="19" s="1"/>
  <c r="AA1126" i="19"/>
  <c r="AC1126" i="19" s="1"/>
  <c r="BC1120" i="19"/>
  <c r="BE1120" i="19" s="1"/>
  <c r="AZ1110" i="19"/>
  <c r="BB1110" i="19" s="1"/>
  <c r="AZ1106" i="19"/>
  <c r="BB1106" i="19" s="1"/>
  <c r="BC1103" i="19"/>
  <c r="BE1103" i="19" s="1"/>
  <c r="BC1101" i="19"/>
  <c r="BE1101" i="19" s="1"/>
  <c r="AA1098" i="19"/>
  <c r="AC1098" i="19" s="1"/>
  <c r="X1096" i="19"/>
  <c r="Z1096" i="19" s="1"/>
  <c r="AZ1086" i="19"/>
  <c r="BB1086" i="19" s="1"/>
  <c r="BC1083" i="19"/>
  <c r="BE1083" i="19" s="1"/>
  <c r="BC1081" i="19"/>
  <c r="BE1081" i="19" s="1"/>
  <c r="X1076" i="19"/>
  <c r="Z1076" i="19" s="1"/>
  <c r="AZ1070" i="19"/>
  <c r="BB1070" i="19" s="1"/>
  <c r="AZ1059" i="19"/>
  <c r="BB1059" i="19" s="1"/>
  <c r="X1047" i="19"/>
  <c r="Z1047" i="19" s="1"/>
  <c r="AZ1039" i="19"/>
  <c r="BB1039" i="19" s="1"/>
  <c r="X1023" i="19"/>
  <c r="Z1023" i="19" s="1"/>
  <c r="AZ1019" i="19"/>
  <c r="BB1019" i="19" s="1"/>
  <c r="X983" i="19"/>
  <c r="Z983" i="19" s="1"/>
  <c r="AZ979" i="19"/>
  <c r="BB979" i="19" s="1"/>
  <c r="X971" i="19"/>
  <c r="Z971" i="19" s="1"/>
  <c r="AZ967" i="19"/>
  <c r="BB967" i="19" s="1"/>
  <c r="X961" i="19"/>
  <c r="Z961" i="19" s="1"/>
  <c r="X935" i="19"/>
  <c r="Z935" i="19" s="1"/>
  <c r="AZ926" i="19"/>
  <c r="BB926" i="19" s="1"/>
  <c r="AA899" i="19"/>
  <c r="AC899" i="19" s="1"/>
  <c r="X899" i="19"/>
  <c r="Z899" i="19" s="1"/>
  <c r="AZ890" i="19"/>
  <c r="BB890" i="19" s="1"/>
  <c r="AZ885" i="19"/>
  <c r="BB885" i="19" s="1"/>
  <c r="AA871" i="19"/>
  <c r="AC871" i="19" s="1"/>
  <c r="X871" i="19"/>
  <c r="Z871" i="19" s="1"/>
  <c r="BC865" i="19"/>
  <c r="BE865" i="19" s="1"/>
  <c r="BC863" i="19"/>
  <c r="BE863" i="19" s="1"/>
  <c r="BC843" i="19"/>
  <c r="BE843" i="19" s="1"/>
  <c r="BC814" i="19"/>
  <c r="BE814" i="19" s="1"/>
  <c r="AZ814" i="19"/>
  <c r="BB814" i="19" s="1"/>
  <c r="X803" i="19"/>
  <c r="Z803" i="19" s="1"/>
  <c r="AA791" i="19"/>
  <c r="AC791" i="19" s="1"/>
  <c r="X791" i="19"/>
  <c r="Z791" i="19" s="1"/>
  <c r="BC781" i="19"/>
  <c r="BE781" i="19" s="1"/>
  <c r="AZ781" i="19"/>
  <c r="BB781" i="19" s="1"/>
  <c r="X1069" i="19"/>
  <c r="Z1069" i="19" s="1"/>
  <c r="X1051" i="19"/>
  <c r="Z1051" i="19" s="1"/>
  <c r="X1035" i="19"/>
  <c r="Z1035" i="19" s="1"/>
  <c r="AZ1031" i="19"/>
  <c r="BB1031" i="19" s="1"/>
  <c r="X995" i="19"/>
  <c r="Z995" i="19" s="1"/>
  <c r="AZ991" i="19"/>
  <c r="BB991" i="19" s="1"/>
  <c r="X923" i="19"/>
  <c r="Z923" i="19" s="1"/>
  <c r="X911" i="19"/>
  <c r="Z911" i="19" s="1"/>
  <c r="AZ822" i="19"/>
  <c r="BB822" i="19" s="1"/>
  <c r="BC806" i="19"/>
  <c r="BE806" i="19" s="1"/>
  <c r="AZ806" i="19"/>
  <c r="BB806" i="19" s="1"/>
  <c r="BC753" i="19"/>
  <c r="BE753" i="19" s="1"/>
  <c r="AZ753" i="19"/>
  <c r="BB753" i="19" s="1"/>
  <c r="X1157" i="19"/>
  <c r="Z1157" i="19" s="1"/>
  <c r="X1153" i="19"/>
  <c r="Z1153" i="19" s="1"/>
  <c r="BC1151" i="19"/>
  <c r="BE1151" i="19" s="1"/>
  <c r="BC1149" i="19"/>
  <c r="BE1149" i="19" s="1"/>
  <c r="AA1144" i="19"/>
  <c r="AC1144" i="19" s="1"/>
  <c r="BC1133" i="19"/>
  <c r="BE1133" i="19" s="1"/>
  <c r="AA1130" i="19"/>
  <c r="AC1130" i="19" s="1"/>
  <c r="AZ1118" i="19"/>
  <c r="BB1118" i="19" s="1"/>
  <c r="X1113" i="19"/>
  <c r="Z1113" i="19" s="1"/>
  <c r="BC1111" i="19"/>
  <c r="BE1111" i="19" s="1"/>
  <c r="BC1109" i="19"/>
  <c r="BE1109" i="19" s="1"/>
  <c r="BC1105" i="19"/>
  <c r="BE1105" i="19" s="1"/>
  <c r="AA1102" i="19"/>
  <c r="AC1102" i="19" s="1"/>
  <c r="X1100" i="19"/>
  <c r="Z1100" i="19" s="1"/>
  <c r="AZ1094" i="19"/>
  <c r="BB1094" i="19" s="1"/>
  <c r="X1089" i="19"/>
  <c r="Z1089" i="19" s="1"/>
  <c r="BC1087" i="19"/>
  <c r="BE1087" i="19" s="1"/>
  <c r="BC1085" i="19"/>
  <c r="BE1085" i="19" s="1"/>
  <c r="AA1082" i="19"/>
  <c r="AC1082" i="19" s="1"/>
  <c r="X1080" i="19"/>
  <c r="Z1080" i="19" s="1"/>
  <c r="AZ1074" i="19"/>
  <c r="BB1074" i="19" s="1"/>
  <c r="BC1071" i="19"/>
  <c r="BE1071" i="19" s="1"/>
  <c r="BC1069" i="19"/>
  <c r="BE1069" i="19" s="1"/>
  <c r="AA1062" i="19"/>
  <c r="AC1062" i="19" s="1"/>
  <c r="X1055" i="19"/>
  <c r="Z1055" i="19" s="1"/>
  <c r="AA1050" i="19"/>
  <c r="AC1050" i="19" s="1"/>
  <c r="AA1034" i="19"/>
  <c r="AC1034" i="19" s="1"/>
  <c r="AA1032" i="19"/>
  <c r="AC1032" i="19" s="1"/>
  <c r="X1015" i="19"/>
  <c r="Z1015" i="19" s="1"/>
  <c r="X999" i="19"/>
  <c r="Z999" i="19" s="1"/>
  <c r="AA994" i="19"/>
  <c r="AC994" i="19" s="1"/>
  <c r="AA992" i="19"/>
  <c r="AC992" i="19" s="1"/>
  <c r="X963" i="19"/>
  <c r="Z963" i="19" s="1"/>
  <c r="AA960" i="19"/>
  <c r="AC960" i="19" s="1"/>
  <c r="AZ930" i="19"/>
  <c r="BB930" i="19" s="1"/>
  <c r="X879" i="19"/>
  <c r="Z879" i="19" s="1"/>
  <c r="BC798" i="19"/>
  <c r="BE798" i="19" s="1"/>
  <c r="AZ798" i="19"/>
  <c r="BB798" i="19" s="1"/>
  <c r="X867" i="19"/>
  <c r="Z867" i="19" s="1"/>
  <c r="AZ817" i="19"/>
  <c r="BB817" i="19" s="1"/>
  <c r="BC783" i="19"/>
  <c r="BE783" i="19" s="1"/>
  <c r="X1121" i="19"/>
  <c r="Z1121" i="19" s="1"/>
  <c r="X1104" i="19"/>
  <c r="Z1104" i="19" s="1"/>
  <c r="AZ1098" i="19"/>
  <c r="BB1098" i="19" s="1"/>
  <c r="X1084" i="19"/>
  <c r="Z1084" i="19" s="1"/>
  <c r="AZ1078" i="19"/>
  <c r="BB1078" i="19" s="1"/>
  <c r="AZ1063" i="19"/>
  <c r="BB1063" i="19" s="1"/>
  <c r="AZ1051" i="19"/>
  <c r="BB1051" i="19" s="1"/>
  <c r="AZ1035" i="19"/>
  <c r="BB1035" i="19" s="1"/>
  <c r="X1007" i="19"/>
  <c r="Z1007" i="19" s="1"/>
  <c r="AZ995" i="19"/>
  <c r="BB995" i="19" s="1"/>
  <c r="X965" i="19"/>
  <c r="Z965" i="19" s="1"/>
  <c r="AZ950" i="19"/>
  <c r="BB950" i="19" s="1"/>
  <c r="AZ942" i="19"/>
  <c r="BB942" i="19" s="1"/>
  <c r="AA931" i="19"/>
  <c r="AC931" i="19" s="1"/>
  <c r="X931" i="19"/>
  <c r="Z931" i="19" s="1"/>
  <c r="BC910" i="19"/>
  <c r="BE910" i="19" s="1"/>
  <c r="AZ910" i="19"/>
  <c r="BB910" i="19" s="1"/>
  <c r="BC898" i="19"/>
  <c r="BE898" i="19" s="1"/>
  <c r="AZ898" i="19"/>
  <c r="BB898" i="19" s="1"/>
  <c r="AA847" i="19"/>
  <c r="AC847" i="19" s="1"/>
  <c r="X847" i="19"/>
  <c r="Z847" i="19" s="1"/>
  <c r="AA919" i="19"/>
  <c r="AC919" i="19" s="1"/>
  <c r="X919" i="19"/>
  <c r="Z919" i="19" s="1"/>
  <c r="AZ801" i="19"/>
  <c r="BB801" i="19" s="1"/>
  <c r="AA619" i="19"/>
  <c r="AC619" i="19" s="1"/>
  <c r="X619" i="19"/>
  <c r="Z619" i="19" s="1"/>
  <c r="BC539" i="19"/>
  <c r="BE539" i="19" s="1"/>
  <c r="AZ539" i="19"/>
  <c r="BB539" i="19" s="1"/>
  <c r="X515" i="19"/>
  <c r="Z515" i="19" s="1"/>
  <c r="AA515" i="19"/>
  <c r="AC515" i="19" s="1"/>
  <c r="BC499" i="19"/>
  <c r="BE499" i="19" s="1"/>
  <c r="AZ499" i="19"/>
  <c r="BB499" i="19" s="1"/>
  <c r="X483" i="19"/>
  <c r="Z483" i="19" s="1"/>
  <c r="AA483" i="19"/>
  <c r="AC483" i="19" s="1"/>
  <c r="BC307" i="19"/>
  <c r="BE307" i="19" s="1"/>
  <c r="AZ307" i="19"/>
  <c r="BB307" i="19" s="1"/>
  <c r="AZ738" i="19"/>
  <c r="BB738" i="19" s="1"/>
  <c r="X697" i="19"/>
  <c r="Z697" i="19" s="1"/>
  <c r="X683" i="19"/>
  <c r="Z683" i="19" s="1"/>
  <c r="AZ670" i="19"/>
  <c r="BB670" i="19" s="1"/>
  <c r="AZ657" i="19"/>
  <c r="BB657" i="19" s="1"/>
  <c r="AZ653" i="19"/>
  <c r="BB653" i="19" s="1"/>
  <c r="AZ649" i="19"/>
  <c r="BB649" i="19" s="1"/>
  <c r="AZ645" i="19"/>
  <c r="BB645" i="19" s="1"/>
  <c r="AZ641" i="19"/>
  <c r="BB641" i="19" s="1"/>
  <c r="AZ637" i="19"/>
  <c r="BB637" i="19" s="1"/>
  <c r="AA624" i="19"/>
  <c r="AC624" i="19" s="1"/>
  <c r="X624" i="19"/>
  <c r="Z624" i="19" s="1"/>
  <c r="AZ622" i="19"/>
  <c r="BB622" i="19" s="1"/>
  <c r="X575" i="19"/>
  <c r="Z575" i="19" s="1"/>
  <c r="X795" i="19"/>
  <c r="Z795" i="19" s="1"/>
  <c r="AZ793" i="19"/>
  <c r="BB793" i="19" s="1"/>
  <c r="AZ751" i="19"/>
  <c r="BB751" i="19" s="1"/>
  <c r="AZ749" i="19"/>
  <c r="BB749" i="19" s="1"/>
  <c r="AZ734" i="19"/>
  <c r="BB734" i="19" s="1"/>
  <c r="AZ714" i="19"/>
  <c r="BB714" i="19" s="1"/>
  <c r="AZ706" i="19"/>
  <c r="BB706" i="19" s="1"/>
  <c r="AZ702" i="19"/>
  <c r="BB702" i="19" s="1"/>
  <c r="AZ693" i="19"/>
  <c r="BB693" i="19" s="1"/>
  <c r="AZ679" i="19"/>
  <c r="BB679" i="19" s="1"/>
  <c r="AZ659" i="19"/>
  <c r="BB659" i="19" s="1"/>
  <c r="AZ655" i="19"/>
  <c r="BB655" i="19" s="1"/>
  <c r="AZ651" i="19"/>
  <c r="BB651" i="19" s="1"/>
  <c r="AZ647" i="19"/>
  <c r="BB647" i="19" s="1"/>
  <c r="AZ643" i="19"/>
  <c r="BB643" i="19" s="1"/>
  <c r="AZ639" i="19"/>
  <c r="BB639" i="19" s="1"/>
  <c r="AZ635" i="19"/>
  <c r="BB635" i="19" s="1"/>
  <c r="BC627" i="19"/>
  <c r="BE627" i="19" s="1"/>
  <c r="AZ627" i="19"/>
  <c r="BB627" i="19" s="1"/>
  <c r="AZ611" i="19"/>
  <c r="BB611" i="19" s="1"/>
  <c r="X559" i="19"/>
  <c r="Z559" i="19" s="1"/>
  <c r="X531" i="19"/>
  <c r="Z531" i="19" s="1"/>
  <c r="AA531" i="19"/>
  <c r="AC531" i="19" s="1"/>
  <c r="AZ510" i="19"/>
  <c r="BB510" i="19" s="1"/>
  <c r="BC510" i="19"/>
  <c r="BE510" i="19" s="1"/>
  <c r="X485" i="19"/>
  <c r="Z485" i="19" s="1"/>
  <c r="AA485" i="19"/>
  <c r="AC485" i="19" s="1"/>
  <c r="AA846" i="19"/>
  <c r="AC846" i="19" s="1"/>
  <c r="BC837" i="19"/>
  <c r="BE837" i="19" s="1"/>
  <c r="BC829" i="19"/>
  <c r="BE829" i="19" s="1"/>
  <c r="BC821" i="19"/>
  <c r="BE821" i="19" s="1"/>
  <c r="BC813" i="19"/>
  <c r="BE813" i="19" s="1"/>
  <c r="BC805" i="19"/>
  <c r="BE805" i="19" s="1"/>
  <c r="BC797" i="19"/>
  <c r="BE797" i="19" s="1"/>
  <c r="AA794" i="19"/>
  <c r="AC794" i="19" s="1"/>
  <c r="BC773" i="19"/>
  <c r="BE773" i="19" s="1"/>
  <c r="AZ757" i="19"/>
  <c r="BB757" i="19" s="1"/>
  <c r="AZ755" i="19"/>
  <c r="BB755" i="19" s="1"/>
  <c r="AZ747" i="19"/>
  <c r="BB747" i="19" s="1"/>
  <c r="AZ745" i="19"/>
  <c r="BB745" i="19" s="1"/>
  <c r="AZ730" i="19"/>
  <c r="BB730" i="19" s="1"/>
  <c r="AZ718" i="19"/>
  <c r="BB718" i="19" s="1"/>
  <c r="AA717" i="19"/>
  <c r="AC717" i="19" s="1"/>
  <c r="AA715" i="19"/>
  <c r="AC715" i="19" s="1"/>
  <c r="AZ710" i="19"/>
  <c r="BB710" i="19" s="1"/>
  <c r="AZ695" i="19"/>
  <c r="BB695" i="19" s="1"/>
  <c r="AA689" i="19"/>
  <c r="AC689" i="19" s="1"/>
  <c r="AZ681" i="19"/>
  <c r="BB681" i="19" s="1"/>
  <c r="BC678" i="19"/>
  <c r="BE678" i="19" s="1"/>
  <c r="AA675" i="19"/>
  <c r="AC675" i="19" s="1"/>
  <c r="AZ661" i="19"/>
  <c r="BB661" i="19" s="1"/>
  <c r="BC658" i="19"/>
  <c r="BE658" i="19" s="1"/>
  <c r="BC654" i="19"/>
  <c r="BE654" i="19" s="1"/>
  <c r="BC650" i="19"/>
  <c r="BE650" i="19" s="1"/>
  <c r="BC646" i="19"/>
  <c r="BE646" i="19" s="1"/>
  <c r="BC642" i="19"/>
  <c r="BE642" i="19" s="1"/>
  <c r="BC638" i="19"/>
  <c r="BE638" i="19" s="1"/>
  <c r="BC634" i="19"/>
  <c r="BE634" i="19" s="1"/>
  <c r="BC614" i="19"/>
  <c r="BE614" i="19" s="1"/>
  <c r="AZ595" i="19"/>
  <c r="BB595" i="19" s="1"/>
  <c r="X587" i="19"/>
  <c r="Z587" i="19" s="1"/>
  <c r="X583" i="19"/>
  <c r="Z583" i="19" s="1"/>
  <c r="X579" i="19"/>
  <c r="Z579" i="19" s="1"/>
  <c r="X563" i="19"/>
  <c r="Z563" i="19" s="1"/>
  <c r="AZ526" i="19"/>
  <c r="BB526" i="19" s="1"/>
  <c r="BC526" i="19"/>
  <c r="BE526" i="19" s="1"/>
  <c r="BC495" i="19"/>
  <c r="BE495" i="19" s="1"/>
  <c r="AZ495" i="19"/>
  <c r="BB495" i="19" s="1"/>
  <c r="AZ697" i="19"/>
  <c r="BB697" i="19" s="1"/>
  <c r="AZ683" i="19"/>
  <c r="BB683" i="19" s="1"/>
  <c r="AA535" i="19"/>
  <c r="AC535" i="19" s="1"/>
  <c r="X535" i="19"/>
  <c r="Z535" i="19" s="1"/>
  <c r="BC503" i="19"/>
  <c r="BE503" i="19" s="1"/>
  <c r="AZ503" i="19"/>
  <c r="BB503" i="19" s="1"/>
  <c r="AA499" i="19"/>
  <c r="AC499" i="19" s="1"/>
  <c r="X499" i="19"/>
  <c r="Z499" i="19" s="1"/>
  <c r="BC492" i="19"/>
  <c r="BE492" i="19" s="1"/>
  <c r="AZ492" i="19"/>
  <c r="BB492" i="19" s="1"/>
  <c r="BC482" i="19"/>
  <c r="BE482" i="19" s="1"/>
  <c r="AZ482" i="19"/>
  <c r="BB482" i="19" s="1"/>
  <c r="AZ473" i="19"/>
  <c r="BB473" i="19" s="1"/>
  <c r="BC473" i="19"/>
  <c r="BE473" i="19" s="1"/>
  <c r="X839" i="19"/>
  <c r="Z839" i="19" s="1"/>
  <c r="X831" i="19"/>
  <c r="Z831" i="19" s="1"/>
  <c r="X823" i="19"/>
  <c r="Z823" i="19" s="1"/>
  <c r="X815" i="19"/>
  <c r="Z815" i="19" s="1"/>
  <c r="X807" i="19"/>
  <c r="Z807" i="19" s="1"/>
  <c r="X799" i="19"/>
  <c r="Z799" i="19" s="1"/>
  <c r="AZ778" i="19"/>
  <c r="BB778" i="19" s="1"/>
  <c r="AZ754" i="19"/>
  <c r="BB754" i="19" s="1"/>
  <c r="AZ739" i="19"/>
  <c r="BB739" i="19" s="1"/>
  <c r="AZ737" i="19"/>
  <c r="BB737" i="19" s="1"/>
  <c r="AZ669" i="19"/>
  <c r="BB669" i="19" s="1"/>
  <c r="X629" i="19"/>
  <c r="Z629" i="19" s="1"/>
  <c r="BC587" i="19"/>
  <c r="BE587" i="19" s="1"/>
  <c r="AZ587" i="19"/>
  <c r="BB587" i="19" s="1"/>
  <c r="BC583" i="19"/>
  <c r="BE583" i="19" s="1"/>
  <c r="AZ583" i="19"/>
  <c r="BB583" i="19" s="1"/>
  <c r="X567" i="19"/>
  <c r="Z567" i="19" s="1"/>
  <c r="BC519" i="19"/>
  <c r="BE519" i="19" s="1"/>
  <c r="AZ519" i="19"/>
  <c r="BB519" i="19" s="1"/>
  <c r="BC469" i="19"/>
  <c r="BE469" i="19" s="1"/>
  <c r="AZ469" i="19"/>
  <c r="BB469" i="19" s="1"/>
  <c r="AZ878" i="19"/>
  <c r="BB878" i="19" s="1"/>
  <c r="X851" i="19"/>
  <c r="Z851" i="19" s="1"/>
  <c r="AZ834" i="19"/>
  <c r="BB834" i="19" s="1"/>
  <c r="AZ826" i="19"/>
  <c r="BB826" i="19" s="1"/>
  <c r="AZ818" i="19"/>
  <c r="BB818" i="19" s="1"/>
  <c r="AZ810" i="19"/>
  <c r="BB810" i="19" s="1"/>
  <c r="AZ802" i="19"/>
  <c r="BB802" i="19" s="1"/>
  <c r="AZ795" i="19"/>
  <c r="BB795" i="19" s="1"/>
  <c r="AZ790" i="19"/>
  <c r="BB790" i="19" s="1"/>
  <c r="AZ786" i="19"/>
  <c r="BB786" i="19" s="1"/>
  <c r="AZ750" i="19"/>
  <c r="BB750" i="19" s="1"/>
  <c r="AZ735" i="19"/>
  <c r="BB735" i="19" s="1"/>
  <c r="AZ733" i="19"/>
  <c r="BB733" i="19" s="1"/>
  <c r="AZ713" i="19"/>
  <c r="BB713" i="19" s="1"/>
  <c r="AZ709" i="19"/>
  <c r="BB709" i="19" s="1"/>
  <c r="AZ707" i="19"/>
  <c r="BB707" i="19" s="1"/>
  <c r="AZ705" i="19"/>
  <c r="BB705" i="19" s="1"/>
  <c r="AZ703" i="19"/>
  <c r="BB703" i="19" s="1"/>
  <c r="AZ701" i="19"/>
  <c r="BB701" i="19" s="1"/>
  <c r="AZ671" i="19"/>
  <c r="BB671" i="19" s="1"/>
  <c r="AZ574" i="19"/>
  <c r="BB574" i="19" s="1"/>
  <c r="BC551" i="19"/>
  <c r="BE551" i="19" s="1"/>
  <c r="AZ551" i="19"/>
  <c r="BB551" i="19" s="1"/>
  <c r="AZ866" i="19"/>
  <c r="BB866" i="19" s="1"/>
  <c r="AZ687" i="19"/>
  <c r="BB687" i="19" s="1"/>
  <c r="AZ673" i="19"/>
  <c r="BB673" i="19" s="1"/>
  <c r="AZ623" i="19"/>
  <c r="BB623" i="19" s="1"/>
  <c r="X571" i="19"/>
  <c r="Z571" i="19" s="1"/>
  <c r="AZ558" i="19"/>
  <c r="BB558" i="19" s="1"/>
  <c r="AA495" i="19"/>
  <c r="AC495" i="19" s="1"/>
  <c r="X495" i="19"/>
  <c r="Z495" i="19" s="1"/>
  <c r="X611" i="19"/>
  <c r="Z611" i="19" s="1"/>
  <c r="X607" i="19"/>
  <c r="Z607" i="19" s="1"/>
  <c r="X603" i="19"/>
  <c r="Z603" i="19" s="1"/>
  <c r="X599" i="19"/>
  <c r="Z599" i="19" s="1"/>
  <c r="X476" i="19"/>
  <c r="Z476" i="19" s="1"/>
  <c r="AZ470" i="19"/>
  <c r="BB470" i="19" s="1"/>
  <c r="AZ1412" i="19"/>
  <c r="BB1412" i="19" s="1"/>
  <c r="AZ1396" i="19"/>
  <c r="BB1396" i="19" s="1"/>
  <c r="AZ1388" i="19"/>
  <c r="BB1388" i="19" s="1"/>
  <c r="AZ1363" i="19"/>
  <c r="BB1363" i="19" s="1"/>
  <c r="AZ1391" i="19"/>
  <c r="BB1391" i="19" s="1"/>
  <c r="X1374" i="19"/>
  <c r="Z1374" i="19" s="1"/>
  <c r="AZ1359" i="19"/>
  <c r="BB1359" i="19" s="1"/>
  <c r="BC1420" i="19"/>
  <c r="BE1420" i="19" s="1"/>
  <c r="BC1404" i="19"/>
  <c r="BE1404" i="19" s="1"/>
  <c r="BC1408" i="19"/>
  <c r="BE1408" i="19" s="1"/>
  <c r="AZ1387" i="19"/>
  <c r="BB1387" i="19" s="1"/>
  <c r="AZ1347" i="19"/>
  <c r="BB1347" i="19" s="1"/>
  <c r="AZ1379" i="19"/>
  <c r="BB1379" i="19" s="1"/>
  <c r="AZ1371" i="19"/>
  <c r="BB1371" i="19" s="1"/>
  <c r="AZ1339" i="19"/>
  <c r="BB1339" i="19" s="1"/>
  <c r="AZ1335" i="19"/>
  <c r="BB1335" i="19" s="1"/>
  <c r="AZ1331" i="19"/>
  <c r="BB1331" i="19" s="1"/>
  <c r="AZ1327" i="19"/>
  <c r="BB1327" i="19" s="1"/>
  <c r="AZ1323" i="19"/>
  <c r="BB1323" i="19" s="1"/>
  <c r="AZ1319" i="19"/>
  <c r="BB1319" i="19" s="1"/>
  <c r="AZ1315" i="19"/>
  <c r="BB1315" i="19" s="1"/>
  <c r="AZ1311" i="19"/>
  <c r="BB1311" i="19" s="1"/>
  <c r="X1067" i="19"/>
  <c r="Z1067" i="19" s="1"/>
  <c r="AZ1064" i="19"/>
  <c r="BB1064" i="19" s="1"/>
  <c r="AZ1067" i="19"/>
  <c r="BB1067" i="19" s="1"/>
  <c r="BC947" i="19"/>
  <c r="BE947" i="19" s="1"/>
  <c r="BC955" i="19"/>
  <c r="BE955" i="19" s="1"/>
  <c r="BC959" i="19"/>
  <c r="BE959" i="19" s="1"/>
  <c r="AZ938" i="19"/>
  <c r="BB938" i="19" s="1"/>
  <c r="AZ946" i="19"/>
  <c r="BB946" i="19" s="1"/>
  <c r="AZ934" i="19"/>
  <c r="BB934" i="19" s="1"/>
  <c r="AZ787" i="19"/>
  <c r="BB787" i="19" s="1"/>
  <c r="AZ771" i="19"/>
  <c r="BB771" i="19" s="1"/>
  <c r="AZ631" i="19"/>
  <c r="BB631" i="19" s="1"/>
  <c r="AZ619" i="19"/>
  <c r="BB619" i="19" s="1"/>
  <c r="X627" i="19"/>
  <c r="Z627" i="19" s="1"/>
  <c r="AZ607" i="19"/>
  <c r="BB607" i="19" s="1"/>
  <c r="AZ575" i="19"/>
  <c r="BB575" i="19" s="1"/>
  <c r="AA631" i="19"/>
  <c r="AC631" i="19" s="1"/>
  <c r="AZ603" i="19"/>
  <c r="BB603" i="19" s="1"/>
  <c r="AZ571" i="19"/>
  <c r="BB571" i="19" s="1"/>
  <c r="AZ547" i="19"/>
  <c r="BB547" i="19" s="1"/>
  <c r="AZ599" i="19"/>
  <c r="BB599" i="19" s="1"/>
  <c r="AZ567" i="19"/>
  <c r="BB567" i="19" s="1"/>
  <c r="AZ563" i="19"/>
  <c r="BB563" i="19" s="1"/>
  <c r="AZ543" i="19"/>
  <c r="BB543" i="19" s="1"/>
  <c r="AZ467" i="19"/>
  <c r="BB467" i="19" s="1"/>
  <c r="BC487" i="19"/>
  <c r="BE487" i="19" s="1"/>
  <c r="BC471" i="19"/>
  <c r="BE471" i="19" s="1"/>
  <c r="BC491" i="19"/>
  <c r="BE491" i="19" s="1"/>
  <c r="BC475" i="19"/>
  <c r="BE475" i="19" s="1"/>
  <c r="E84" i="21"/>
  <c r="N65" i="21"/>
  <c r="E6" i="21"/>
  <c r="E26" i="21"/>
  <c r="E143" i="21"/>
  <c r="S106" i="21"/>
  <c r="S101" i="21"/>
  <c r="G145" i="21"/>
  <c r="K96" i="21"/>
  <c r="K162" i="21"/>
  <c r="G111" i="21"/>
  <c r="E120" i="21"/>
  <c r="E149" i="21"/>
  <c r="E123" i="21"/>
  <c r="S158" i="21"/>
  <c r="E138" i="21"/>
  <c r="S44" i="21"/>
  <c r="G164" i="21"/>
  <c r="E108" i="21"/>
  <c r="S104" i="21"/>
  <c r="K123" i="21"/>
  <c r="K44" i="21"/>
  <c r="N151" i="21"/>
  <c r="Q94" i="21"/>
  <c r="E98" i="21"/>
  <c r="Q115" i="21"/>
  <c r="S159" i="21"/>
  <c r="E112" i="21"/>
  <c r="Q53" i="21"/>
  <c r="E38" i="21"/>
  <c r="S170" i="21"/>
  <c r="S71" i="21"/>
  <c r="Q100" i="21"/>
  <c r="Q17" i="21"/>
  <c r="Q78" i="21"/>
  <c r="E86" i="21"/>
  <c r="Q14" i="21"/>
  <c r="Q111" i="21"/>
  <c r="G122" i="21"/>
  <c r="G150" i="21"/>
  <c r="E164" i="21"/>
  <c r="E29" i="21"/>
  <c r="Q156" i="21"/>
  <c r="E3" i="21"/>
  <c r="S100" i="21"/>
  <c r="N37" i="21"/>
  <c r="E125" i="21"/>
  <c r="E159" i="21"/>
  <c r="Q59" i="21"/>
  <c r="G83" i="21"/>
  <c r="G172" i="21"/>
  <c r="E156" i="21"/>
  <c r="E28" i="21"/>
  <c r="Q29" i="21"/>
  <c r="E59" i="21"/>
  <c r="Q118" i="21"/>
  <c r="E150" i="21"/>
  <c r="Q106" i="21"/>
  <c r="K17" i="21"/>
  <c r="E97" i="21"/>
  <c r="E107" i="21"/>
  <c r="G114" i="21"/>
  <c r="S75" i="21"/>
  <c r="G2" i="21"/>
  <c r="G60" i="21"/>
  <c r="G163" i="21"/>
  <c r="G99" i="21"/>
  <c r="Q168" i="21"/>
  <c r="E33" i="21"/>
  <c r="K153" i="21"/>
  <c r="S135" i="21"/>
  <c r="Q109" i="21"/>
  <c r="Q159" i="21"/>
  <c r="N166" i="21"/>
  <c r="E111" i="21"/>
  <c r="Q112" i="21"/>
  <c r="Q114" i="21"/>
  <c r="K148" i="21"/>
  <c r="K139" i="21"/>
  <c r="Q86" i="21"/>
  <c r="Q128" i="21"/>
  <c r="E105" i="21"/>
  <c r="K141" i="21"/>
  <c r="E91" i="21"/>
  <c r="S63" i="21"/>
  <c r="N19" i="21"/>
  <c r="Q22" i="21"/>
  <c r="N10" i="21"/>
  <c r="G126" i="21"/>
  <c r="Q138" i="21"/>
  <c r="S118" i="21"/>
  <c r="N160" i="21"/>
  <c r="E65" i="21"/>
  <c r="E121" i="21"/>
  <c r="Q55" i="21"/>
  <c r="Q3" i="21"/>
  <c r="G72" i="21"/>
  <c r="N44" i="21"/>
  <c r="N81" i="21"/>
  <c r="Q124" i="21"/>
  <c r="N40" i="21"/>
  <c r="S29" i="21"/>
  <c r="Q166" i="21"/>
  <c r="K87" i="21"/>
  <c r="E47" i="21"/>
  <c r="E73" i="21"/>
  <c r="G50" i="21"/>
  <c r="E95" i="21"/>
  <c r="E57" i="21"/>
  <c r="G20" i="21"/>
  <c r="S11" i="21"/>
  <c r="S51" i="21"/>
  <c r="S154" i="21"/>
  <c r="N16" i="21"/>
  <c r="G136" i="21"/>
  <c r="K102" i="21"/>
  <c r="K146" i="21"/>
  <c r="E24" i="21"/>
  <c r="G86" i="21"/>
  <c r="Q52" i="21"/>
  <c r="S39" i="21"/>
  <c r="Q64" i="21"/>
  <c r="Q63" i="21"/>
  <c r="Q136" i="21"/>
  <c r="S123" i="21"/>
  <c r="G33" i="21"/>
  <c r="E14" i="21"/>
  <c r="N110" i="21"/>
  <c r="E152" i="21"/>
  <c r="E124" i="21"/>
  <c r="N9" i="21"/>
  <c r="Q125" i="21"/>
  <c r="K13" i="21"/>
  <c r="S108" i="21"/>
  <c r="K23" i="21"/>
  <c r="G105" i="21"/>
  <c r="G100" i="21"/>
  <c r="E168" i="21"/>
  <c r="Q24" i="21"/>
  <c r="N109" i="21"/>
  <c r="S3" i="21"/>
  <c r="E115" i="21"/>
  <c r="E147" i="21"/>
  <c r="G160" i="21"/>
  <c r="S34" i="21"/>
  <c r="N162" i="21"/>
  <c r="S156" i="21"/>
  <c r="K125" i="21"/>
  <c r="G7" i="21"/>
  <c r="Q73" i="21"/>
  <c r="N43" i="21"/>
  <c r="G131" i="21"/>
  <c r="Q172" i="21"/>
  <c r="E16" i="21"/>
  <c r="N87" i="21"/>
  <c r="N68" i="21"/>
  <c r="N5" i="21"/>
  <c r="S143" i="21"/>
  <c r="Q42" i="21"/>
  <c r="E109" i="21"/>
  <c r="Q47" i="21"/>
  <c r="K170" i="21"/>
  <c r="E113" i="21"/>
  <c r="K43" i="21"/>
  <c r="K165" i="21"/>
  <c r="S70" i="21"/>
  <c r="S35" i="21"/>
  <c r="G107" i="21"/>
  <c r="K113" i="21"/>
  <c r="E67" i="21"/>
  <c r="S8" i="21"/>
  <c r="E64" i="21"/>
  <c r="E63" i="21"/>
  <c r="Q110" i="21"/>
  <c r="K71" i="21"/>
  <c r="E78" i="21"/>
  <c r="Q46" i="21"/>
  <c r="K151" i="21"/>
  <c r="Q44" i="21"/>
  <c r="S52" i="21"/>
  <c r="E53" i="21"/>
  <c r="E92" i="21"/>
  <c r="K108" i="21"/>
  <c r="N57" i="21"/>
  <c r="S21" i="21"/>
  <c r="Q143" i="21"/>
  <c r="Q127" i="21"/>
  <c r="Q40" i="21"/>
  <c r="K77" i="21"/>
  <c r="K36" i="21"/>
  <c r="K154" i="21"/>
  <c r="K35" i="21"/>
  <c r="K122" i="21"/>
  <c r="Q126" i="21"/>
  <c r="S82" i="21"/>
  <c r="N123" i="21"/>
  <c r="E89" i="21"/>
  <c r="Q15" i="21"/>
  <c r="S125" i="21"/>
  <c r="S119" i="21"/>
  <c r="S22" i="21"/>
  <c r="K30" i="21"/>
  <c r="G157" i="21"/>
  <c r="K104" i="21"/>
  <c r="G85" i="21"/>
  <c r="N59" i="21"/>
  <c r="Q107" i="21"/>
  <c r="S96" i="21"/>
  <c r="E132" i="21"/>
  <c r="Q41" i="21"/>
  <c r="N100" i="21"/>
  <c r="G113" i="21"/>
  <c r="G67" i="21"/>
  <c r="Q85" i="21"/>
  <c r="S77" i="21"/>
  <c r="S27" i="21"/>
  <c r="K119" i="21"/>
  <c r="E35" i="21"/>
  <c r="S167" i="21"/>
  <c r="G84" i="21"/>
  <c r="Q56" i="21"/>
  <c r="N139" i="21"/>
  <c r="G168" i="21"/>
  <c r="K156" i="21"/>
  <c r="Q66" i="21"/>
  <c r="S46" i="21"/>
  <c r="E46" i="21"/>
  <c r="N111" i="21"/>
  <c r="K68" i="21"/>
  <c r="G151" i="21"/>
  <c r="N67" i="21"/>
  <c r="N125" i="21"/>
  <c r="G109" i="21"/>
  <c r="N121" i="21"/>
  <c r="Q26" i="21"/>
  <c r="G149" i="21"/>
  <c r="E66" i="21"/>
  <c r="S53" i="21"/>
  <c r="S78" i="21"/>
  <c r="G115" i="21"/>
  <c r="E7" i="21"/>
  <c r="Q149" i="21"/>
  <c r="G45" i="21"/>
  <c r="G24" i="21"/>
  <c r="N6" i="21"/>
  <c r="S28" i="21"/>
  <c r="E42" i="21"/>
  <c r="G147" i="21"/>
  <c r="E134" i="21"/>
  <c r="G73" i="21"/>
  <c r="E45" i="21"/>
  <c r="Q28" i="21"/>
  <c r="Q39" i="21"/>
  <c r="Q7" i="21"/>
  <c r="G142" i="21"/>
  <c r="G127" i="21"/>
  <c r="S26" i="21"/>
  <c r="G66" i="21"/>
  <c r="E142" i="21"/>
  <c r="E19" i="21"/>
  <c r="N52" i="21"/>
  <c r="K52" i="21"/>
  <c r="N143" i="21"/>
  <c r="K143" i="21"/>
  <c r="N34" i="21"/>
  <c r="K34" i="21"/>
  <c r="K79" i="21"/>
  <c r="N79" i="21"/>
  <c r="K133" i="21"/>
  <c r="N133" i="21"/>
  <c r="E12" i="21"/>
  <c r="G12" i="21"/>
  <c r="E55" i="21"/>
  <c r="K49" i="21"/>
  <c r="N49" i="21"/>
  <c r="K103" i="21"/>
  <c r="N103" i="21"/>
  <c r="E82" i="21"/>
  <c r="G82" i="21"/>
  <c r="N23" i="21"/>
  <c r="E144" i="21"/>
  <c r="G144" i="21"/>
  <c r="Q139" i="21"/>
  <c r="S139" i="21"/>
  <c r="K120" i="21"/>
  <c r="Q134" i="21"/>
  <c r="K137" i="21"/>
  <c r="N137" i="21"/>
  <c r="K145" i="21"/>
  <c r="K69" i="21"/>
  <c r="N69" i="21"/>
  <c r="K116" i="21"/>
  <c r="N116" i="21"/>
  <c r="S13" i="21"/>
  <c r="K20" i="21"/>
  <c r="E169" i="21"/>
  <c r="G169" i="21"/>
  <c r="N106" i="21"/>
  <c r="K98" i="21"/>
  <c r="G63" i="21"/>
  <c r="Q32" i="21"/>
  <c r="K22" i="21"/>
  <c r="Q102" i="21"/>
  <c r="K114" i="21"/>
  <c r="Q146" i="21"/>
  <c r="S169" i="21"/>
  <c r="Q151" i="21"/>
  <c r="E136" i="21"/>
  <c r="Q122" i="21"/>
  <c r="E122" i="21"/>
  <c r="E129" i="21"/>
  <c r="Q148" i="21"/>
  <c r="Q8" i="21"/>
  <c r="Q120" i="21"/>
  <c r="Q135" i="21"/>
  <c r="Q21" i="21"/>
  <c r="Q164" i="21"/>
  <c r="Q37" i="21"/>
  <c r="G162" i="21"/>
  <c r="E76" i="21"/>
  <c r="K2" i="21"/>
  <c r="K157" i="21"/>
  <c r="K99" i="21"/>
  <c r="K107" i="21"/>
  <c r="N36" i="21"/>
  <c r="N30" i="21"/>
  <c r="G23" i="21"/>
  <c r="S41" i="21"/>
  <c r="G95" i="21"/>
  <c r="N94" i="21"/>
  <c r="G152" i="21"/>
  <c r="E93" i="21"/>
  <c r="S42" i="21"/>
  <c r="S64" i="21"/>
  <c r="N63" i="21"/>
  <c r="E127" i="21"/>
  <c r="G134" i="21"/>
  <c r="E102" i="21"/>
  <c r="E87" i="21"/>
  <c r="K167" i="21"/>
  <c r="K60" i="21"/>
  <c r="K163" i="21"/>
  <c r="N38" i="21"/>
  <c r="S97" i="21"/>
  <c r="N66" i="21"/>
  <c r="E37" i="21"/>
  <c r="K75" i="21"/>
  <c r="Q145" i="21"/>
  <c r="Q165" i="21"/>
  <c r="G35" i="21"/>
  <c r="N13" i="21"/>
  <c r="N108" i="21"/>
  <c r="Q50" i="21"/>
  <c r="G94" i="21"/>
  <c r="G155" i="21"/>
  <c r="S153" i="21"/>
  <c r="G15" i="21"/>
  <c r="N135" i="21"/>
  <c r="S17" i="21"/>
  <c r="G141" i="21"/>
  <c r="E171" i="21"/>
  <c r="Q93" i="21"/>
  <c r="G42" i="21"/>
  <c r="S121" i="21"/>
  <c r="N47" i="21"/>
  <c r="Q19" i="21"/>
  <c r="G32" i="21"/>
  <c r="E128" i="21"/>
  <c r="S56" i="21"/>
  <c r="E58" i="21"/>
  <c r="E135" i="21"/>
  <c r="N165" i="21"/>
  <c r="E72" i="21"/>
  <c r="G13" i="21"/>
  <c r="G102" i="21"/>
  <c r="G138" i="21"/>
  <c r="N129" i="21"/>
  <c r="S151" i="21"/>
  <c r="G44" i="21"/>
  <c r="S94" i="21"/>
  <c r="E10" i="21"/>
  <c r="N153" i="21"/>
  <c r="E15" i="21"/>
  <c r="K135" i="21"/>
  <c r="N17" i="21"/>
  <c r="E141" i="21"/>
  <c r="N98" i="21"/>
  <c r="E117" i="21"/>
  <c r="N86" i="21"/>
  <c r="G14" i="21"/>
  <c r="G124" i="21"/>
  <c r="Q121" i="21"/>
  <c r="E32" i="21"/>
  <c r="S55" i="21"/>
  <c r="Q79" i="21"/>
  <c r="S79" i="21"/>
  <c r="Q49" i="21"/>
  <c r="S49" i="21"/>
  <c r="Q116" i="21"/>
  <c r="S116" i="21"/>
  <c r="K105" i="21"/>
  <c r="N105" i="21"/>
  <c r="S120" i="21"/>
  <c r="Q87" i="21"/>
  <c r="S87" i="21"/>
  <c r="Q162" i="21"/>
  <c r="S162" i="21"/>
  <c r="E56" i="21"/>
  <c r="G56" i="21"/>
  <c r="E5" i="21"/>
  <c r="G5" i="21"/>
  <c r="K28" i="21"/>
  <c r="G98" i="21"/>
  <c r="Q45" i="21"/>
  <c r="Q36" i="21"/>
  <c r="S36" i="21"/>
  <c r="K95" i="21"/>
  <c r="N95" i="21"/>
  <c r="K8" i="21"/>
  <c r="Q171" i="21"/>
  <c r="N29" i="21"/>
  <c r="E9" i="21"/>
  <c r="E25" i="21"/>
  <c r="G25" i="21"/>
  <c r="E48" i="21"/>
  <c r="G48" i="21"/>
  <c r="E4" i="21"/>
  <c r="G4" i="21"/>
  <c r="E54" i="21"/>
  <c r="G54" i="21"/>
  <c r="K132" i="21"/>
  <c r="N132" i="21"/>
  <c r="Q9" i="21"/>
  <c r="Q43" i="21"/>
  <c r="S43" i="21"/>
  <c r="E74" i="21"/>
  <c r="Q23" i="21"/>
  <c r="S23" i="21"/>
  <c r="K138" i="21"/>
  <c r="N138" i="21"/>
  <c r="N118" i="21"/>
  <c r="K118" i="21"/>
  <c r="Q89" i="21"/>
  <c r="Q160" i="21"/>
  <c r="E110" i="21"/>
  <c r="Q30" i="21"/>
  <c r="S30" i="21"/>
  <c r="E161" i="21"/>
  <c r="G161" i="21"/>
  <c r="E88" i="21"/>
  <c r="G88" i="21"/>
  <c r="K101" i="21"/>
  <c r="N101" i="21"/>
  <c r="N104" i="21"/>
  <c r="K11" i="21"/>
  <c r="N11" i="21"/>
  <c r="Q48" i="21"/>
  <c r="N170" i="21"/>
  <c r="K51" i="21"/>
  <c r="N51" i="21"/>
  <c r="N71" i="21"/>
  <c r="K70" i="21"/>
  <c r="Q54" i="21"/>
  <c r="E96" i="21"/>
  <c r="G96" i="21"/>
  <c r="K158" i="21"/>
  <c r="Q92" i="21"/>
  <c r="K144" i="21"/>
  <c r="N144" i="21"/>
  <c r="E61" i="21"/>
  <c r="G61" i="21"/>
  <c r="S57" i="21"/>
  <c r="Q57" i="21"/>
  <c r="Q97" i="21"/>
  <c r="G90" i="21"/>
  <c r="E90" i="21"/>
  <c r="N46" i="21"/>
  <c r="K27" i="21"/>
  <c r="Q161" i="21"/>
  <c r="K38" i="21"/>
  <c r="E68" i="21"/>
  <c r="K150" i="21"/>
  <c r="N150" i="21"/>
  <c r="Q58" i="21"/>
  <c r="S58" i="21"/>
  <c r="Q153" i="21"/>
  <c r="E81" i="21"/>
  <c r="Q90" i="21"/>
  <c r="Q69" i="21"/>
  <c r="Q137" i="21"/>
  <c r="E140" i="21"/>
  <c r="K83" i="21"/>
  <c r="E80" i="21"/>
  <c r="Q103" i="21"/>
  <c r="E31" i="21"/>
  <c r="Q98" i="21"/>
  <c r="E154" i="21"/>
  <c r="K72" i="21"/>
  <c r="K136" i="21"/>
  <c r="K18" i="21"/>
  <c r="S111" i="21"/>
  <c r="N75" i="21"/>
  <c r="Q77" i="21"/>
  <c r="G76" i="21"/>
  <c r="K161" i="21"/>
  <c r="S165" i="21"/>
  <c r="E157" i="21"/>
  <c r="Q101" i="21"/>
  <c r="K25" i="21"/>
  <c r="E60" i="21"/>
  <c r="Q11" i="21"/>
  <c r="E11" i="21"/>
  <c r="K48" i="21"/>
  <c r="E163" i="21"/>
  <c r="Q51" i="21"/>
  <c r="K4" i="21"/>
  <c r="E99" i="21"/>
  <c r="Q154" i="21"/>
  <c r="E70" i="21"/>
  <c r="K54" i="21"/>
  <c r="N96" i="21"/>
  <c r="E158" i="21"/>
  <c r="N92" i="21"/>
  <c r="Q132" i="21"/>
  <c r="S95" i="21"/>
  <c r="S84" i="21"/>
  <c r="Q150" i="21"/>
  <c r="Q144" i="21"/>
  <c r="G8" i="21"/>
  <c r="Q33" i="21"/>
  <c r="S115" i="21"/>
  <c r="S86" i="21"/>
  <c r="G3" i="21"/>
  <c r="G78" i="21"/>
  <c r="K45" i="21"/>
  <c r="K131" i="21"/>
  <c r="E130" i="21"/>
  <c r="E133" i="21"/>
  <c r="K172" i="21"/>
  <c r="S19" i="21"/>
  <c r="Q75" i="21"/>
  <c r="Q74" i="21"/>
  <c r="E2" i="21"/>
  <c r="S114" i="21"/>
  <c r="E100" i="21"/>
  <c r="K129" i="21"/>
  <c r="S67" i="21"/>
  <c r="E20" i="21"/>
  <c r="N77" i="21"/>
  <c r="Q27" i="21"/>
  <c r="K88" i="21"/>
  <c r="Q157" i="21"/>
  <c r="Q163" i="21"/>
  <c r="N154" i="21"/>
  <c r="Q70" i="21"/>
  <c r="E34" i="21"/>
  <c r="S136" i="21"/>
  <c r="Q35" i="21"/>
  <c r="Q13" i="21"/>
  <c r="E13" i="21"/>
  <c r="S107" i="21"/>
  <c r="N128" i="21"/>
  <c r="Q38" i="21"/>
  <c r="G38" i="21"/>
  <c r="Q158" i="21"/>
  <c r="G132" i="21"/>
  <c r="E126" i="21"/>
  <c r="Q123" i="21"/>
  <c r="S138" i="21"/>
  <c r="N113" i="21"/>
  <c r="Q167" i="21"/>
  <c r="G52" i="21"/>
  <c r="G57" i="21"/>
  <c r="S164" i="21"/>
  <c r="S14" i="21"/>
  <c r="Q142" i="21"/>
  <c r="Q147" i="21"/>
  <c r="G29" i="21"/>
  <c r="S37" i="21"/>
  <c r="E69" i="21"/>
  <c r="E41" i="21"/>
  <c r="Q91" i="21"/>
  <c r="K76" i="21"/>
  <c r="N122" i="21"/>
  <c r="N102" i="21"/>
  <c r="S112" i="21"/>
  <c r="E114" i="21"/>
  <c r="Q108" i="21"/>
  <c r="S31" i="21"/>
  <c r="E94" i="21"/>
  <c r="N156" i="21"/>
  <c r="E145" i="21"/>
  <c r="N27" i="21"/>
  <c r="Q119" i="21"/>
  <c r="K74" i="21"/>
  <c r="E131" i="21"/>
  <c r="Q104" i="21"/>
  <c r="K130" i="21"/>
  <c r="E85" i="21"/>
  <c r="Q170" i="21"/>
  <c r="E170" i="21"/>
  <c r="K140" i="21"/>
  <c r="E83" i="21"/>
  <c r="Q71" i="21"/>
  <c r="K80" i="21"/>
  <c r="E172" i="21"/>
  <c r="N70" i="21"/>
  <c r="Q34" i="21"/>
  <c r="K16" i="21"/>
  <c r="K59" i="21"/>
  <c r="K112" i="21"/>
  <c r="N158" i="21"/>
  <c r="S146" i="21"/>
  <c r="N167" i="21"/>
  <c r="E50" i="21"/>
  <c r="N148" i="21"/>
  <c r="S89" i="21"/>
  <c r="K10" i="21"/>
  <c r="N120" i="21"/>
  <c r="Q12" i="21"/>
  <c r="S18" i="21"/>
  <c r="G91" i="21"/>
  <c r="G125" i="21"/>
  <c r="S117" i="21"/>
  <c r="S160" i="21"/>
  <c r="N164" i="21"/>
  <c r="S65" i="21"/>
  <c r="S47" i="21"/>
  <c r="G47" i="21"/>
  <c r="S90" i="21"/>
  <c r="S142" i="21"/>
  <c r="G40" i="21"/>
  <c r="G166" i="21"/>
  <c r="G46" i="21"/>
  <c r="S9" i="21"/>
  <c r="K85" i="21"/>
  <c r="Q133" i="21"/>
  <c r="Q16" i="21"/>
  <c r="E22" i="21"/>
  <c r="S10" i="21"/>
  <c r="N119" i="21"/>
  <c r="G74" i="21"/>
  <c r="S69" i="21"/>
  <c r="G130" i="21"/>
  <c r="S137" i="21"/>
  <c r="G140" i="21"/>
  <c r="S133" i="21"/>
  <c r="G80" i="21"/>
  <c r="S103" i="21"/>
  <c r="G16" i="21"/>
  <c r="S59" i="21"/>
  <c r="G59" i="21"/>
  <c r="N22" i="21"/>
  <c r="S128" i="21"/>
  <c r="G112" i="21"/>
  <c r="Q96" i="21"/>
  <c r="N114" i="21"/>
  <c r="G31" i="21"/>
  <c r="G41" i="21"/>
  <c r="Q169" i="21"/>
  <c r="S50" i="21"/>
  <c r="S148" i="21"/>
  <c r="G10" i="21"/>
  <c r="E155" i="21"/>
  <c r="Q18" i="21"/>
  <c r="G6" i="21"/>
  <c r="G81" i="21"/>
  <c r="Q117" i="21"/>
  <c r="E160" i="21"/>
  <c r="Q65" i="21"/>
  <c r="S171" i="21"/>
  <c r="S93" i="21"/>
  <c r="S109" i="21"/>
  <c r="K64" i="21"/>
  <c r="N142" i="21"/>
  <c r="S110" i="21"/>
  <c r="E40" i="21"/>
  <c r="G19" i="21"/>
  <c r="E166" i="21"/>
  <c r="K111" i="21"/>
  <c r="Q25" i="21"/>
  <c r="E104" i="21"/>
  <c r="Q4" i="21"/>
  <c r="E71" i="21"/>
  <c r="E75" i="21"/>
  <c r="E27" i="21"/>
  <c r="E165" i="21"/>
  <c r="E30" i="21"/>
  <c r="Q140" i="21"/>
  <c r="E49" i="21"/>
  <c r="Q20" i="21"/>
  <c r="Q76" i="21"/>
  <c r="Q88" i="21"/>
  <c r="Q2" i="21"/>
  <c r="Q60" i="21"/>
  <c r="E137" i="21"/>
  <c r="Q99" i="21"/>
  <c r="E103" i="21"/>
  <c r="Q131" i="21"/>
  <c r="E101" i="21"/>
  <c r="Q83" i="21"/>
  <c r="E51" i="21"/>
  <c r="Q72" i="21"/>
  <c r="E43" i="21"/>
  <c r="E77" i="21"/>
  <c r="E119" i="21"/>
  <c r="E36" i="21"/>
  <c r="Q130" i="21"/>
  <c r="E79" i="21"/>
  <c r="Q80" i="21"/>
  <c r="E116" i="21"/>
  <c r="K169" i="21"/>
  <c r="N169" i="21"/>
  <c r="Q68" i="21"/>
  <c r="S68" i="21"/>
  <c r="N20" i="21"/>
  <c r="N145" i="21"/>
  <c r="N76" i="21"/>
  <c r="N161" i="21"/>
  <c r="N88" i="21"/>
  <c r="N74" i="21"/>
  <c r="N2" i="21"/>
  <c r="N157" i="21"/>
  <c r="N131" i="21"/>
  <c r="N25" i="21"/>
  <c r="N130" i="21"/>
  <c r="N60" i="21"/>
  <c r="N85" i="21"/>
  <c r="N48" i="21"/>
  <c r="N140" i="21"/>
  <c r="N163" i="21"/>
  <c r="N83" i="21"/>
  <c r="N4" i="21"/>
  <c r="N80" i="21"/>
  <c r="N99" i="21"/>
  <c r="N172" i="21"/>
  <c r="N72" i="21"/>
  <c r="N54" i="21"/>
  <c r="K128" i="21"/>
  <c r="K92" i="21"/>
  <c r="S126" i="21"/>
  <c r="G123" i="21"/>
  <c r="G68" i="21"/>
  <c r="Q129" i="21"/>
  <c r="S129" i="21"/>
  <c r="G129" i="21"/>
  <c r="E148" i="21"/>
  <c r="G148" i="21"/>
  <c r="K84" i="21"/>
  <c r="N84" i="21"/>
  <c r="E52" i="21"/>
  <c r="G153" i="21"/>
  <c r="E153" i="21"/>
  <c r="K24" i="21"/>
  <c r="N24" i="21"/>
  <c r="K41" i="21"/>
  <c r="N41" i="21"/>
  <c r="E146" i="21"/>
  <c r="G146" i="21"/>
  <c r="K56" i="21"/>
  <c r="S16" i="21"/>
  <c r="N136" i="21"/>
  <c r="G108" i="21"/>
  <c r="K31" i="21"/>
  <c r="N31" i="21"/>
  <c r="K50" i="21"/>
  <c r="N50" i="21"/>
  <c r="S61" i="21"/>
  <c r="K152" i="21"/>
  <c r="N152" i="21"/>
  <c r="N107" i="21"/>
  <c r="S38" i="21"/>
  <c r="N112" i="21"/>
  <c r="S92" i="21"/>
  <c r="G87" i="21"/>
  <c r="Q105" i="21"/>
  <c r="S105" i="21"/>
  <c r="E167" i="21"/>
  <c r="G167" i="21"/>
  <c r="G21" i="21"/>
  <c r="E21" i="21"/>
  <c r="G34" i="21"/>
  <c r="K82" i="21"/>
  <c r="N82" i="21"/>
  <c r="G43" i="21"/>
  <c r="S20" i="21"/>
  <c r="G75" i="21"/>
  <c r="S145" i="21"/>
  <c r="G77" i="21"/>
  <c r="S76" i="21"/>
  <c r="G27" i="21"/>
  <c r="S161" i="21"/>
  <c r="G119" i="21"/>
  <c r="S88" i="21"/>
  <c r="G165" i="21"/>
  <c r="S74" i="21"/>
  <c r="G36" i="21"/>
  <c r="S2" i="21"/>
  <c r="G30" i="21"/>
  <c r="S157" i="21"/>
  <c r="G69" i="21"/>
  <c r="S131" i="21"/>
  <c r="G101" i="21"/>
  <c r="S25" i="21"/>
  <c r="G104" i="21"/>
  <c r="S130" i="21"/>
  <c r="G79" i="21"/>
  <c r="S60" i="21"/>
  <c r="G137" i="21"/>
  <c r="S85" i="21"/>
  <c r="G11" i="21"/>
  <c r="S48" i="21"/>
  <c r="G170" i="21"/>
  <c r="S140" i="21"/>
  <c r="G49" i="21"/>
  <c r="S163" i="21"/>
  <c r="G133" i="21"/>
  <c r="S83" i="21"/>
  <c r="G51" i="21"/>
  <c r="S4" i="21"/>
  <c r="G71" i="21"/>
  <c r="S80" i="21"/>
  <c r="G116" i="21"/>
  <c r="S99" i="21"/>
  <c r="G103" i="21"/>
  <c r="S172" i="21"/>
  <c r="G154" i="21"/>
  <c r="S72" i="21"/>
  <c r="G70" i="21"/>
  <c r="S54" i="21"/>
  <c r="N35" i="21"/>
  <c r="S122" i="21"/>
  <c r="G22" i="21"/>
  <c r="S102" i="21"/>
  <c r="G128" i="21"/>
  <c r="G158" i="21"/>
  <c r="S132" i="21"/>
  <c r="K126" i="21"/>
  <c r="N126" i="21"/>
  <c r="E162" i="21"/>
  <c r="E118" i="21"/>
  <c r="G118" i="21"/>
  <c r="Q84" i="21"/>
  <c r="E44" i="21"/>
  <c r="N58" i="21"/>
  <c r="G92" i="21"/>
  <c r="Q31" i="21"/>
  <c r="E23" i="21"/>
  <c r="K100" i="21"/>
  <c r="N146" i="21"/>
  <c r="Q113" i="21"/>
  <c r="S113" i="21"/>
  <c r="Q95" i="21"/>
  <c r="K94" i="21"/>
  <c r="K61" i="21"/>
  <c r="N61" i="21"/>
  <c r="K89" i="21"/>
  <c r="N89" i="21"/>
  <c r="Q82" i="21"/>
  <c r="E151" i="21"/>
  <c r="G139" i="21"/>
  <c r="E139" i="21"/>
  <c r="K12" i="21"/>
  <c r="N12" i="21"/>
  <c r="K58" i="21"/>
  <c r="Q61" i="21"/>
  <c r="K168" i="21"/>
  <c r="K155" i="21"/>
  <c r="K33" i="21"/>
  <c r="N33" i="21"/>
  <c r="K15" i="21"/>
  <c r="N15" i="21"/>
  <c r="K106" i="21"/>
  <c r="G18" i="21"/>
  <c r="E18" i="21"/>
  <c r="N39" i="21"/>
  <c r="K39" i="21"/>
  <c r="K73" i="21"/>
  <c r="N73" i="21"/>
  <c r="S12" i="21"/>
  <c r="K21" i="21"/>
  <c r="Q141" i="21"/>
  <c r="K42" i="21"/>
  <c r="N42" i="21"/>
  <c r="K127" i="21"/>
  <c r="N127" i="21"/>
  <c r="N8" i="21"/>
  <c r="E8" i="21"/>
  <c r="S155" i="21"/>
  <c r="Q155" i="21"/>
  <c r="N141" i="21"/>
  <c r="N28" i="21"/>
  <c r="K171" i="21"/>
  <c r="N171" i="21"/>
  <c r="N56" i="21"/>
  <c r="S150" i="21"/>
  <c r="G58" i="21"/>
  <c r="S144" i="21"/>
  <c r="Q67" i="21"/>
  <c r="G89" i="21"/>
  <c r="N168" i="21"/>
  <c r="N155" i="21"/>
  <c r="S152" i="21"/>
  <c r="Q152" i="21"/>
  <c r="S15" i="21"/>
  <c r="G135" i="21"/>
  <c r="K97" i="21"/>
  <c r="N97" i="21"/>
  <c r="K159" i="21"/>
  <c r="N159" i="21"/>
  <c r="S33" i="21"/>
  <c r="G106" i="21"/>
  <c r="E106" i="21"/>
  <c r="S5" i="21"/>
  <c r="Q5" i="21"/>
  <c r="G17" i="21"/>
  <c r="E17" i="21"/>
  <c r="N18" i="21"/>
  <c r="S6" i="21"/>
  <c r="Q6" i="21"/>
  <c r="K91" i="21"/>
  <c r="N91" i="21"/>
  <c r="Q10" i="21"/>
  <c r="N21" i="21"/>
  <c r="S81" i="21"/>
  <c r="Q81" i="21"/>
  <c r="G121" i="21"/>
  <c r="K26" i="21"/>
  <c r="N26" i="21"/>
  <c r="K149" i="21"/>
  <c r="N149" i="21"/>
  <c r="K90" i="21"/>
  <c r="N90" i="21"/>
  <c r="K147" i="21"/>
  <c r="N147" i="21"/>
  <c r="K134" i="21"/>
  <c r="N134" i="21"/>
  <c r="K67" i="21"/>
  <c r="S168" i="21"/>
  <c r="G156" i="21"/>
  <c r="K57" i="21"/>
  <c r="K6" i="21"/>
  <c r="G39" i="21"/>
  <c r="E39" i="21"/>
  <c r="S147" i="21"/>
  <c r="G120" i="21"/>
  <c r="S141" i="21"/>
  <c r="S91" i="21"/>
  <c r="K115" i="21"/>
  <c r="N115" i="21"/>
  <c r="K117" i="21"/>
  <c r="N117" i="21"/>
  <c r="K7" i="21"/>
  <c r="N7" i="21"/>
  <c r="K160" i="21"/>
  <c r="G65" i="21"/>
  <c r="K14" i="21"/>
  <c r="N14" i="21"/>
  <c r="K93" i="21"/>
  <c r="N93" i="21"/>
  <c r="K124" i="21"/>
  <c r="N124" i="21"/>
  <c r="N64" i="21"/>
  <c r="K53" i="21"/>
  <c r="K55" i="21"/>
  <c r="K32" i="21"/>
  <c r="K3" i="21"/>
  <c r="S134" i="21"/>
  <c r="K78" i="21"/>
  <c r="S73" i="21"/>
  <c r="K66" i="21"/>
  <c r="G110" i="21"/>
  <c r="K40" i="21"/>
  <c r="G37" i="21"/>
  <c r="K166" i="21"/>
  <c r="G9" i="21"/>
  <c r="G97" i="21"/>
  <c r="K164" i="21"/>
  <c r="G171" i="21"/>
  <c r="K109" i="21"/>
  <c r="G64" i="21"/>
  <c r="S149" i="21"/>
  <c r="K63" i="21"/>
  <c r="S127" i="21"/>
  <c r="K29" i="21"/>
  <c r="N53" i="21"/>
  <c r="S32" i="21"/>
  <c r="K46" i="21"/>
  <c r="N55" i="21"/>
  <c r="S45" i="21"/>
  <c r="K5" i="21"/>
  <c r="S24" i="21"/>
  <c r="G28" i="21"/>
  <c r="S7" i="21"/>
  <c r="K65" i="21"/>
  <c r="S124" i="21"/>
  <c r="K121" i="21"/>
  <c r="G26" i="21"/>
  <c r="K142" i="21"/>
  <c r="G159" i="21"/>
  <c r="K19" i="21"/>
  <c r="G53" i="21"/>
  <c r="N32" i="21"/>
  <c r="G55" i="21"/>
  <c r="N45" i="21"/>
  <c r="G143" i="21"/>
  <c r="K81" i="21"/>
  <c r="S98" i="21"/>
  <c r="G117" i="21"/>
  <c r="K86" i="21"/>
  <c r="G93" i="21"/>
  <c r="K47" i="21"/>
  <c r="S66" i="21"/>
  <c r="K110" i="21"/>
  <c r="N3" i="21"/>
  <c r="S40" i="21"/>
  <c r="K37" i="21"/>
  <c r="N78" i="21"/>
  <c r="S166" i="21"/>
  <c r="K9" i="21"/>
  <c r="K62" i="21"/>
  <c r="G62" i="21"/>
  <c r="O21" i="25"/>
  <c r="O24" i="25"/>
  <c r="K44" i="25"/>
  <c r="K16" i="25"/>
  <c r="O39" i="25"/>
  <c r="O56" i="25"/>
  <c r="O25" i="25"/>
  <c r="O80" i="25"/>
  <c r="O64" i="25"/>
  <c r="O44" i="25"/>
  <c r="O54" i="25"/>
  <c r="O11" i="25"/>
  <c r="K51" i="25"/>
  <c r="K22" i="25"/>
  <c r="O70" i="25"/>
  <c r="O38" i="25"/>
  <c r="O37" i="25"/>
  <c r="O60" i="25"/>
  <c r="O6" i="25"/>
  <c r="O31" i="25"/>
  <c r="O50" i="25"/>
  <c r="O17" i="25"/>
  <c r="O7" i="25"/>
  <c r="O82" i="25"/>
  <c r="O45" i="25"/>
  <c r="O43" i="25"/>
  <c r="K55" i="25"/>
  <c r="O67" i="25"/>
  <c r="O73" i="25"/>
  <c r="O69" i="25"/>
  <c r="O48" i="25"/>
  <c r="O15" i="25"/>
  <c r="O75" i="25"/>
  <c r="O33" i="25"/>
  <c r="O55" i="25"/>
  <c r="O27" i="25"/>
  <c r="K53" i="25"/>
  <c r="K11" i="25"/>
  <c r="O72" i="25"/>
  <c r="O58" i="25"/>
  <c r="O19" i="25"/>
  <c r="O74" i="25"/>
  <c r="O63" i="25"/>
  <c r="O68" i="25"/>
  <c r="K79" i="25"/>
  <c r="K69" i="25"/>
  <c r="K33" i="25"/>
  <c r="O18" i="25"/>
  <c r="O8" i="25"/>
  <c r="O3" i="25"/>
  <c r="K74" i="25"/>
  <c r="K24" i="25"/>
  <c r="K27" i="25"/>
  <c r="K19" i="25"/>
  <c r="O77" i="25"/>
  <c r="O79" i="25"/>
  <c r="O62" i="25"/>
  <c r="O41" i="25"/>
  <c r="O29" i="25"/>
  <c r="O13" i="25"/>
  <c r="O22" i="25"/>
  <c r="O16" i="25"/>
  <c r="O53" i="25"/>
  <c r="O36" i="25"/>
  <c r="O65" i="25"/>
  <c r="O59" i="25"/>
  <c r="O35" i="25"/>
  <c r="O4" i="25"/>
  <c r="O10" i="25"/>
  <c r="K77" i="25"/>
  <c r="K73" i="25"/>
  <c r="K52" i="25"/>
  <c r="K50" i="25"/>
  <c r="K47" i="25"/>
  <c r="K41" i="25"/>
  <c r="K38" i="25"/>
  <c r="K48" i="25"/>
  <c r="K13" i="25"/>
  <c r="K15" i="25"/>
  <c r="O2" i="25"/>
  <c r="O81" i="25"/>
  <c r="O61" i="25"/>
  <c r="O51" i="25"/>
  <c r="O71" i="25"/>
  <c r="O26" i="25"/>
  <c r="O34" i="25"/>
  <c r="O40" i="25"/>
  <c r="O5" i="25"/>
  <c r="O23" i="25"/>
  <c r="O76" i="25"/>
  <c r="O46" i="25"/>
  <c r="O32" i="25"/>
  <c r="O14" i="25"/>
  <c r="O9" i="25"/>
  <c r="K61" i="25"/>
  <c r="K57" i="25"/>
  <c r="K42" i="25"/>
  <c r="K59" i="25"/>
  <c r="K12" i="25"/>
  <c r="K23" i="25"/>
  <c r="O49" i="25"/>
  <c r="O47" i="25"/>
  <c r="O42" i="25"/>
  <c r="O30" i="25"/>
  <c r="O52" i="25"/>
  <c r="O57" i="25"/>
  <c r="O66" i="25"/>
  <c r="O78" i="25"/>
  <c r="O28" i="25"/>
  <c r="O12" i="25"/>
  <c r="O20" i="25"/>
  <c r="K70" i="25"/>
  <c r="K37" i="25"/>
  <c r="K17" i="25"/>
  <c r="K56" i="25"/>
  <c r="K58" i="25"/>
  <c r="K18" i="25"/>
  <c r="K64" i="25"/>
  <c r="K60" i="25"/>
  <c r="K75" i="25"/>
  <c r="K39" i="25"/>
  <c r="R70" i="25"/>
  <c r="R53" i="25"/>
  <c r="R25" i="25"/>
  <c r="R59" i="25"/>
  <c r="R5" i="25"/>
  <c r="R20" i="25"/>
  <c r="K81" i="25"/>
  <c r="K54" i="25"/>
  <c r="K82" i="25"/>
  <c r="K46" i="25"/>
  <c r="K31" i="25"/>
  <c r="K26" i="25"/>
  <c r="K25" i="25"/>
  <c r="K4" i="25"/>
  <c r="K5" i="25"/>
  <c r="K6" i="25"/>
  <c r="K49" i="25"/>
  <c r="K29" i="25"/>
  <c r="K72" i="25"/>
  <c r="K10" i="25"/>
  <c r="R51" i="25"/>
  <c r="R17" i="25"/>
  <c r="K2" i="25"/>
  <c r="K80" i="25"/>
  <c r="K68" i="25"/>
  <c r="K43" i="25"/>
  <c r="K78" i="25"/>
  <c r="K71" i="25"/>
  <c r="K14" i="25"/>
  <c r="K35" i="25"/>
  <c r="K40" i="25"/>
  <c r="K30" i="25"/>
  <c r="K20" i="25"/>
  <c r="K21" i="25"/>
  <c r="K8" i="25"/>
  <c r="K76" i="25"/>
  <c r="K63" i="25"/>
  <c r="K62" i="25"/>
  <c r="K66" i="25"/>
  <c r="K65" i="25"/>
  <c r="K32" i="25"/>
  <c r="K28" i="25"/>
  <c r="K34" i="25"/>
  <c r="K9" i="25"/>
  <c r="K3" i="25"/>
  <c r="K67" i="25"/>
  <c r="K7" i="25"/>
  <c r="K36" i="25"/>
  <c r="K45" i="25"/>
  <c r="E77" i="25"/>
  <c r="R66" i="25"/>
  <c r="R47" i="25"/>
  <c r="R38" i="25"/>
  <c r="R11" i="25"/>
  <c r="R8" i="25"/>
  <c r="R16" i="25"/>
  <c r="R80" i="25"/>
  <c r="R49" i="25"/>
  <c r="R77" i="25"/>
  <c r="R54" i="25"/>
  <c r="E12" i="25"/>
  <c r="R14" i="25"/>
  <c r="R50" i="25"/>
  <c r="G38" i="25"/>
  <c r="R79" i="25"/>
  <c r="R9" i="25"/>
  <c r="G18" i="25"/>
  <c r="R21" i="25"/>
  <c r="R26" i="25"/>
  <c r="R40" i="25"/>
  <c r="G48" i="25"/>
  <c r="E80" i="25"/>
  <c r="E60" i="25"/>
  <c r="R58" i="25"/>
  <c r="R61" i="25"/>
  <c r="R48" i="25"/>
  <c r="R39" i="25"/>
  <c r="R29" i="25"/>
  <c r="R76" i="25"/>
  <c r="R68" i="25"/>
  <c r="G11" i="25"/>
  <c r="G42" i="25"/>
  <c r="G28" i="25"/>
  <c r="G12" i="25"/>
  <c r="G14" i="25"/>
  <c r="R81" i="25"/>
  <c r="R4" i="25"/>
  <c r="E33" i="25"/>
  <c r="G8" i="25"/>
  <c r="E48" i="25"/>
  <c r="R10" i="25"/>
  <c r="G16" i="25"/>
  <c r="G81" i="25"/>
  <c r="E4" i="25"/>
  <c r="G43" i="25"/>
  <c r="E25" i="25"/>
  <c r="G4" i="25"/>
  <c r="G77" i="25"/>
  <c r="E66" i="25"/>
  <c r="E29" i="25"/>
  <c r="G80" i="25"/>
  <c r="E9" i="25"/>
  <c r="G9" i="25"/>
  <c r="E68" i="25"/>
  <c r="E35" i="25"/>
  <c r="E52" i="25"/>
  <c r="E28" i="25"/>
  <c r="E13" i="25"/>
  <c r="E10" i="25"/>
  <c r="E14" i="25"/>
  <c r="G52" i="25"/>
  <c r="G68" i="25"/>
  <c r="R7" i="25"/>
  <c r="G66" i="25"/>
  <c r="G29" i="25"/>
  <c r="R55" i="25"/>
  <c r="E8" i="25"/>
  <c r="E73" i="25"/>
  <c r="R41" i="25"/>
  <c r="R74" i="25"/>
  <c r="E6" i="25"/>
  <c r="R22" i="25"/>
  <c r="E67" i="25"/>
  <c r="E11" i="25"/>
  <c r="E46" i="25"/>
  <c r="E5" i="25"/>
  <c r="E51" i="25"/>
  <c r="G25" i="25"/>
  <c r="G45" i="25"/>
  <c r="G60" i="25"/>
  <c r="G21" i="25"/>
  <c r="E21" i="25"/>
  <c r="E38" i="25"/>
  <c r="R19" i="25"/>
  <c r="R73" i="25"/>
  <c r="R2" i="25"/>
  <c r="R42" i="25"/>
  <c r="R64" i="25"/>
  <c r="R60" i="25"/>
  <c r="R69" i="25"/>
  <c r="R65" i="25"/>
  <c r="R35" i="25"/>
  <c r="R82" i="25"/>
  <c r="G6" i="25"/>
  <c r="E75" i="25"/>
  <c r="R15" i="25"/>
  <c r="G13" i="25"/>
  <c r="E45" i="25"/>
  <c r="R46" i="25"/>
  <c r="R62" i="25"/>
  <c r="G67" i="25"/>
  <c r="E39" i="25"/>
  <c r="E42" i="25"/>
  <c r="E47" i="25"/>
  <c r="G47" i="25"/>
  <c r="G35" i="25"/>
  <c r="G10" i="25"/>
  <c r="R71" i="25"/>
  <c r="R72" i="25"/>
  <c r="E50" i="25"/>
  <c r="G50" i="25"/>
  <c r="G39" i="25"/>
  <c r="E37" i="25"/>
  <c r="E76" i="25"/>
  <c r="E24" i="25"/>
  <c r="E81" i="25"/>
  <c r="E58" i="25"/>
  <c r="G69" i="25"/>
  <c r="E71" i="25"/>
  <c r="E55" i="25"/>
  <c r="E3" i="25"/>
  <c r="G31" i="25"/>
  <c r="G73" i="25"/>
  <c r="G33" i="25"/>
  <c r="E18" i="25"/>
  <c r="R37" i="25"/>
  <c r="R34" i="25"/>
  <c r="R43" i="25"/>
  <c r="R33" i="25"/>
  <c r="R67" i="25"/>
  <c r="R6" i="25"/>
  <c r="R3" i="25"/>
  <c r="R24" i="25"/>
  <c r="G75" i="25"/>
  <c r="G41" i="25"/>
  <c r="E41" i="25"/>
  <c r="E16" i="25"/>
  <c r="E79" i="25"/>
  <c r="G79" i="25"/>
  <c r="E54" i="25"/>
  <c r="G54" i="25"/>
  <c r="G40" i="25"/>
  <c r="E40" i="25"/>
  <c r="E23" i="25"/>
  <c r="G23" i="25"/>
  <c r="G72" i="25"/>
  <c r="E72" i="25"/>
  <c r="G20" i="25"/>
  <c r="E20" i="25"/>
  <c r="G15" i="25"/>
  <c r="E15" i="25"/>
  <c r="E74" i="25"/>
  <c r="G74" i="25"/>
  <c r="E57" i="25"/>
  <c r="G57" i="25"/>
  <c r="E43" i="25"/>
  <c r="G76" i="25"/>
  <c r="G24" i="25"/>
  <c r="E31" i="25"/>
  <c r="G37" i="25"/>
  <c r="G71" i="25"/>
  <c r="G55" i="25"/>
  <c r="G3" i="25"/>
  <c r="E69" i="25"/>
  <c r="G58" i="25"/>
  <c r="G46" i="25"/>
  <c r="G5" i="25"/>
  <c r="G51" i="25"/>
  <c r="G44" i="25"/>
  <c r="E44" i="25"/>
  <c r="G61" i="25"/>
  <c r="G78" i="25"/>
  <c r="G82" i="25"/>
  <c r="G26" i="20"/>
  <c r="E13" i="20"/>
  <c r="F13" i="20"/>
  <c r="C25" i="20"/>
  <c r="C9" i="20"/>
  <c r="C16" i="20"/>
  <c r="D13" i="20"/>
  <c r="D21" i="20"/>
  <c r="D5" i="20"/>
  <c r="W307" i="19" s="1"/>
  <c r="E29" i="20"/>
  <c r="C24" i="20"/>
  <c r="E21" i="20"/>
  <c r="D23" i="20"/>
  <c r="G8" i="20"/>
  <c r="F5" i="20"/>
  <c r="E34" i="25"/>
  <c r="E64" i="25"/>
  <c r="D31" i="20"/>
  <c r="G28" i="20"/>
  <c r="F31" i="20"/>
  <c r="C23" i="20"/>
  <c r="D30" i="20"/>
  <c r="D7" i="20"/>
  <c r="AY307" i="19" s="1"/>
  <c r="E20" i="20"/>
  <c r="G4" i="20"/>
  <c r="F30" i="20"/>
  <c r="F7" i="20"/>
  <c r="C17" i="20"/>
  <c r="D29" i="20"/>
  <c r="D6" i="20"/>
  <c r="E15" i="20"/>
  <c r="G24" i="20"/>
  <c r="F29" i="20"/>
  <c r="F6" i="20"/>
  <c r="G20" i="20"/>
  <c r="F23" i="20"/>
  <c r="C15" i="20"/>
  <c r="D22" i="20"/>
  <c r="E31" i="20"/>
  <c r="E12" i="20"/>
  <c r="G18" i="20"/>
  <c r="F22" i="20"/>
  <c r="C2" i="20"/>
  <c r="E7" i="20"/>
  <c r="AX307" i="19" s="1"/>
  <c r="G16" i="20"/>
  <c r="F21" i="20"/>
  <c r="C31" i="20"/>
  <c r="C8" i="20"/>
  <c r="D15" i="20"/>
  <c r="E28" i="20"/>
  <c r="E5" i="20"/>
  <c r="V307" i="19" s="1"/>
  <c r="G12" i="20"/>
  <c r="F15" i="20"/>
  <c r="C7" i="20"/>
  <c r="AW307" i="19" s="1"/>
  <c r="D14" i="20"/>
  <c r="E23" i="20"/>
  <c r="E4" i="20"/>
  <c r="G10" i="20"/>
  <c r="F14" i="20"/>
  <c r="G25" i="20"/>
  <c r="G17" i="20"/>
  <c r="G9" i="20"/>
  <c r="E27" i="20"/>
  <c r="E19" i="20"/>
  <c r="E11" i="20"/>
  <c r="E3" i="20"/>
  <c r="C30" i="20"/>
  <c r="C22" i="20"/>
  <c r="C14" i="20"/>
  <c r="C6" i="20"/>
  <c r="D28" i="20"/>
  <c r="D20" i="20"/>
  <c r="D12" i="20"/>
  <c r="D4" i="20"/>
  <c r="E26" i="20"/>
  <c r="E18" i="20"/>
  <c r="E10" i="20"/>
  <c r="F28" i="20"/>
  <c r="F20" i="20"/>
  <c r="F12" i="20"/>
  <c r="F4" i="20"/>
  <c r="C29" i="20"/>
  <c r="C21" i="20"/>
  <c r="C13" i="20"/>
  <c r="C5" i="20"/>
  <c r="U307" i="19" s="1"/>
  <c r="D27" i="20"/>
  <c r="D19" i="20"/>
  <c r="D11" i="20"/>
  <c r="D3" i="20"/>
  <c r="E25" i="20"/>
  <c r="E17" i="20"/>
  <c r="E9" i="20"/>
  <c r="G30" i="20"/>
  <c r="G22" i="20"/>
  <c r="G14" i="20"/>
  <c r="G6" i="20"/>
  <c r="F27" i="20"/>
  <c r="F19" i="20"/>
  <c r="F11" i="20"/>
  <c r="F3" i="20"/>
  <c r="D26" i="20"/>
  <c r="D18" i="20"/>
  <c r="D10" i="20"/>
  <c r="E2" i="20"/>
  <c r="E24" i="20"/>
  <c r="E16" i="20"/>
  <c r="E8" i="20"/>
  <c r="G2" i="20"/>
  <c r="F26" i="20"/>
  <c r="F18" i="20"/>
  <c r="F10" i="20"/>
  <c r="C27" i="20"/>
  <c r="C19" i="20"/>
  <c r="C11" i="20"/>
  <c r="C3" i="20"/>
  <c r="D25" i="20"/>
  <c r="D17" i="20"/>
  <c r="D9" i="20"/>
  <c r="D2" i="20"/>
  <c r="D24" i="20"/>
  <c r="D16" i="20"/>
  <c r="D8" i="20"/>
  <c r="E56" i="25"/>
  <c r="G36" i="25"/>
  <c r="G65" i="25"/>
  <c r="R27" i="25"/>
  <c r="R57" i="25"/>
  <c r="R44" i="25"/>
  <c r="R12" i="25"/>
  <c r="R18" i="25"/>
  <c r="R28" i="25"/>
  <c r="R32" i="25"/>
  <c r="R30" i="25"/>
  <c r="R31" i="25"/>
  <c r="R56" i="25"/>
  <c r="R78" i="25"/>
  <c r="R13" i="25"/>
  <c r="R45" i="25"/>
  <c r="R63" i="25"/>
  <c r="R36" i="25"/>
  <c r="R75" i="25"/>
  <c r="R52" i="25"/>
  <c r="R23" i="25"/>
  <c r="G32" i="25"/>
  <c r="G62" i="25"/>
  <c r="E62" i="25"/>
  <c r="G70" i="25"/>
  <c r="G64" i="25"/>
  <c r="G26" i="25"/>
  <c r="E63" i="25"/>
  <c r="E7" i="25"/>
  <c r="G27" i="25"/>
  <c r="G19" i="25"/>
  <c r="G30" i="25"/>
  <c r="G7" i="25"/>
  <c r="E65" i="25"/>
  <c r="G22" i="25"/>
  <c r="G59" i="25"/>
  <c r="G49" i="25"/>
  <c r="G53" i="25"/>
  <c r="G63" i="25"/>
  <c r="G56" i="25"/>
  <c r="G2" i="25"/>
  <c r="G34" i="25"/>
  <c r="G17" i="25"/>
  <c r="E59" i="25"/>
  <c r="E82" i="25"/>
  <c r="E2" i="25"/>
  <c r="E17" i="25"/>
  <c r="E78" i="25"/>
  <c r="E19" i="25"/>
  <c r="E27" i="25"/>
  <c r="E36" i="25"/>
  <c r="E30" i="25"/>
  <c r="E49" i="25"/>
  <c r="E61" i="25"/>
  <c r="E22" i="25"/>
  <c r="E26" i="25"/>
  <c r="E70" i="25"/>
  <c r="E32" i="25"/>
  <c r="E53" i="25"/>
  <c r="S62" i="21"/>
  <c r="Q62" i="21"/>
  <c r="E62" i="21"/>
  <c r="I1065" i="19" l="1"/>
  <c r="AK640" i="19"/>
  <c r="AK672" i="19"/>
  <c r="AK704" i="19"/>
  <c r="AK736" i="19"/>
  <c r="AK554" i="19"/>
  <c r="AK488" i="19"/>
  <c r="I1187" i="19"/>
  <c r="AK578" i="19"/>
  <c r="AK610" i="19"/>
  <c r="I934" i="19"/>
  <c r="AK528" i="19"/>
  <c r="AK666" i="19"/>
  <c r="AK706" i="19"/>
  <c r="AK738" i="19"/>
  <c r="I1314" i="19"/>
  <c r="I1422" i="19"/>
  <c r="AK544" i="19"/>
  <c r="AK770" i="19"/>
  <c r="AK498" i="19"/>
  <c r="I1273" i="19"/>
  <c r="AK576" i="19"/>
  <c r="AK608" i="19"/>
  <c r="I936" i="19"/>
  <c r="I630" i="19"/>
  <c r="AK664" i="19"/>
  <c r="AK696" i="19"/>
  <c r="AK728" i="19"/>
  <c r="AK546" i="19"/>
  <c r="AK480" i="19"/>
  <c r="I758" i="19"/>
  <c r="AK624" i="19"/>
  <c r="T8" i="21"/>
  <c r="H147" i="21"/>
  <c r="L123" i="21"/>
  <c r="T154" i="21"/>
  <c r="L37" i="21"/>
  <c r="L19" i="21"/>
  <c r="L29" i="21"/>
  <c r="T147" i="21"/>
  <c r="H106" i="21"/>
  <c r="T104" i="21"/>
  <c r="L21" i="21"/>
  <c r="H77" i="21"/>
  <c r="T107" i="21"/>
  <c r="H154" i="21"/>
  <c r="H48" i="21"/>
  <c r="H171" i="21"/>
  <c r="T26" i="21"/>
  <c r="H57" i="21"/>
  <c r="L35" i="21"/>
  <c r="T40" i="21"/>
  <c r="T98" i="21"/>
  <c r="T24" i="21"/>
  <c r="T127" i="21"/>
  <c r="T134" i="21"/>
  <c r="H39" i="21"/>
  <c r="L134" i="21"/>
  <c r="L26" i="21"/>
  <c r="T150" i="21"/>
  <c r="H8" i="21"/>
  <c r="T12" i="21"/>
  <c r="H23" i="21"/>
  <c r="H162" i="21"/>
  <c r="T122" i="21"/>
  <c r="T99" i="21"/>
  <c r="T163" i="21"/>
  <c r="T60" i="21"/>
  <c r="T157" i="21"/>
  <c r="T161" i="21"/>
  <c r="T61" i="21"/>
  <c r="L56" i="21"/>
  <c r="L169" i="21"/>
  <c r="H43" i="21"/>
  <c r="H137" i="21"/>
  <c r="H30" i="21"/>
  <c r="L111" i="21"/>
  <c r="T93" i="21"/>
  <c r="H155" i="21"/>
  <c r="T10" i="21"/>
  <c r="T117" i="21"/>
  <c r="H145" i="21"/>
  <c r="H13" i="21"/>
  <c r="T114" i="21"/>
  <c r="L131" i="21"/>
  <c r="L54" i="21"/>
  <c r="H11" i="21"/>
  <c r="L38" i="21"/>
  <c r="T57" i="21"/>
  <c r="H96" i="21"/>
  <c r="H161" i="21"/>
  <c r="T36" i="21"/>
  <c r="H56" i="21"/>
  <c r="T116" i="21"/>
  <c r="L135" i="21"/>
  <c r="H128" i="21"/>
  <c r="T97" i="21"/>
  <c r="H127" i="21"/>
  <c r="T41" i="21"/>
  <c r="H76" i="21"/>
  <c r="L114" i="21"/>
  <c r="H169" i="21"/>
  <c r="L143" i="21"/>
  <c r="H63" i="21"/>
  <c r="T167" i="21"/>
  <c r="L96" i="21"/>
  <c r="H132" i="21"/>
  <c r="L30" i="21"/>
  <c r="L165" i="21"/>
  <c r="L154" i="21"/>
  <c r="H65" i="21"/>
  <c r="H92" i="21"/>
  <c r="T52" i="21"/>
  <c r="H78" i="21"/>
  <c r="L71" i="21"/>
  <c r="L162" i="21"/>
  <c r="T44" i="21"/>
  <c r="T123" i="21"/>
  <c r="H84" i="21"/>
  <c r="L100" i="21"/>
  <c r="L152" i="21"/>
  <c r="T103" i="21"/>
  <c r="T138" i="21"/>
  <c r="L105" i="21"/>
  <c r="L2" i="21"/>
  <c r="H7" i="21"/>
  <c r="H138" i="21"/>
  <c r="L81" i="21"/>
  <c r="L142" i="21"/>
  <c r="L5" i="21"/>
  <c r="L63" i="21"/>
  <c r="L166" i="21"/>
  <c r="L3" i="21"/>
  <c r="L93" i="21"/>
  <c r="L117" i="21"/>
  <c r="T6" i="21"/>
  <c r="T33" i="21"/>
  <c r="T152" i="21"/>
  <c r="L15" i="21"/>
  <c r="L12" i="21"/>
  <c r="L61" i="21"/>
  <c r="L82" i="21"/>
  <c r="H52" i="21"/>
  <c r="H116" i="21"/>
  <c r="H165" i="21"/>
  <c r="H166" i="21"/>
  <c r="T171" i="21"/>
  <c r="T133" i="21"/>
  <c r="H22" i="21"/>
  <c r="T142" i="21"/>
  <c r="H50" i="21"/>
  <c r="H85" i="21"/>
  <c r="L76" i="21"/>
  <c r="T14" i="21"/>
  <c r="H126" i="21"/>
  <c r="L88" i="21"/>
  <c r="H2" i="21"/>
  <c r="L45" i="21"/>
  <c r="H70" i="21"/>
  <c r="H31" i="21"/>
  <c r="H81" i="21"/>
  <c r="L11" i="21"/>
  <c r="T30" i="21"/>
  <c r="L138" i="21"/>
  <c r="L132" i="21"/>
  <c r="H25" i="21"/>
  <c r="T162" i="21"/>
  <c r="H15" i="21"/>
  <c r="T17" i="21"/>
  <c r="H129" i="21"/>
  <c r="L20" i="21"/>
  <c r="L137" i="21"/>
  <c r="H12" i="21"/>
  <c r="H42" i="21"/>
  <c r="T78" i="21"/>
  <c r="H35" i="21"/>
  <c r="H120" i="21"/>
  <c r="T96" i="21"/>
  <c r="H112" i="21"/>
  <c r="T119" i="21"/>
  <c r="H152" i="21"/>
  <c r="L36" i="21"/>
  <c r="H38" i="21"/>
  <c r="H121" i="21"/>
  <c r="H164" i="21"/>
  <c r="H149" i="21"/>
  <c r="H86" i="21"/>
  <c r="T101" i="21"/>
  <c r="L78" i="21"/>
  <c r="T15" i="21"/>
  <c r="L58" i="21"/>
  <c r="T129" i="21"/>
  <c r="T160" i="21"/>
  <c r="H100" i="21"/>
  <c r="T56" i="21"/>
  <c r="L145" i="21"/>
  <c r="T71" i="21"/>
  <c r="L110" i="21"/>
  <c r="T45" i="21"/>
  <c r="T149" i="21"/>
  <c r="L32" i="21"/>
  <c r="L6" i="21"/>
  <c r="L147" i="21"/>
  <c r="L73" i="21"/>
  <c r="H139" i="21"/>
  <c r="L94" i="21"/>
  <c r="L126" i="21"/>
  <c r="T54" i="21"/>
  <c r="T80" i="21"/>
  <c r="T140" i="21"/>
  <c r="T130" i="21"/>
  <c r="T2" i="21"/>
  <c r="T76" i="21"/>
  <c r="T92" i="21"/>
  <c r="L50" i="21"/>
  <c r="H146" i="21"/>
  <c r="H51" i="21"/>
  <c r="H27" i="21"/>
  <c r="T148" i="21"/>
  <c r="T128" i="21"/>
  <c r="T90" i="21"/>
  <c r="H172" i="21"/>
  <c r="H3" i="21"/>
  <c r="H29" i="21"/>
  <c r="H28" i="21"/>
  <c r="H107" i="21"/>
  <c r="H109" i="21"/>
  <c r="L130" i="21"/>
  <c r="H94" i="21"/>
  <c r="T164" i="21"/>
  <c r="T84" i="21"/>
  <c r="H60" i="21"/>
  <c r="L27" i="21"/>
  <c r="H61" i="21"/>
  <c r="L70" i="21"/>
  <c r="T23" i="21"/>
  <c r="H9" i="21"/>
  <c r="T49" i="21"/>
  <c r="L163" i="21"/>
  <c r="T64" i="21"/>
  <c r="H122" i="21"/>
  <c r="L22" i="21"/>
  <c r="T13" i="21"/>
  <c r="H82" i="21"/>
  <c r="L52" i="21"/>
  <c r="T28" i="21"/>
  <c r="T53" i="21"/>
  <c r="H64" i="21"/>
  <c r="L119" i="21"/>
  <c r="H168" i="21"/>
  <c r="H47" i="21"/>
  <c r="T3" i="21"/>
  <c r="H89" i="21"/>
  <c r="L77" i="21"/>
  <c r="T21" i="21"/>
  <c r="T170" i="21"/>
  <c r="L151" i="21"/>
  <c r="H91" i="21"/>
  <c r="H16" i="21"/>
  <c r="H97" i="21"/>
  <c r="T108" i="21"/>
  <c r="T39" i="21"/>
  <c r="H124" i="21"/>
  <c r="L91" i="21"/>
  <c r="L106" i="21"/>
  <c r="T105" i="21"/>
  <c r="L16" i="21"/>
  <c r="L48" i="21"/>
  <c r="L95" i="21"/>
  <c r="H55" i="21"/>
  <c r="T35" i="21"/>
  <c r="H62" i="21"/>
  <c r="L62" i="21"/>
  <c r="T66" i="21"/>
  <c r="L121" i="21"/>
  <c r="L40" i="21"/>
  <c r="L55" i="21"/>
  <c r="L14" i="21"/>
  <c r="L115" i="21"/>
  <c r="L57" i="21"/>
  <c r="T81" i="21"/>
  <c r="H17" i="21"/>
  <c r="L159" i="21"/>
  <c r="L171" i="21"/>
  <c r="L127" i="21"/>
  <c r="L39" i="21"/>
  <c r="L33" i="21"/>
  <c r="T132" i="21"/>
  <c r="H21" i="21"/>
  <c r="L84" i="21"/>
  <c r="T126" i="21"/>
  <c r="H79" i="21"/>
  <c r="H75" i="21"/>
  <c r="H40" i="21"/>
  <c r="H160" i="21"/>
  <c r="T50" i="21"/>
  <c r="T137" i="21"/>
  <c r="T18" i="21"/>
  <c r="T146" i="21"/>
  <c r="L80" i="21"/>
  <c r="T31" i="21"/>
  <c r="H41" i="21"/>
  <c r="T136" i="21"/>
  <c r="T95" i="21"/>
  <c r="H99" i="21"/>
  <c r="L25" i="21"/>
  <c r="T111" i="21"/>
  <c r="H80" i="21"/>
  <c r="T58" i="21"/>
  <c r="H110" i="21"/>
  <c r="H54" i="21"/>
  <c r="T87" i="21"/>
  <c r="H10" i="21"/>
  <c r="H72" i="21"/>
  <c r="L60" i="21"/>
  <c r="T42" i="21"/>
  <c r="L120" i="21"/>
  <c r="L133" i="21"/>
  <c r="H66" i="21"/>
  <c r="L68" i="21"/>
  <c r="L156" i="21"/>
  <c r="T27" i="21"/>
  <c r="L13" i="21"/>
  <c r="H98" i="21"/>
  <c r="H159" i="21"/>
  <c r="T11" i="21"/>
  <c r="H143" i="21"/>
  <c r="L87" i="21"/>
  <c r="H6" i="21"/>
  <c r="H67" i="21"/>
  <c r="L44" i="21"/>
  <c r="H125" i="21"/>
  <c r="T135" i="21"/>
  <c r="H115" i="21"/>
  <c r="L7" i="21"/>
  <c r="T155" i="21"/>
  <c r="L89" i="21"/>
  <c r="T16" i="21"/>
  <c r="T109" i="21"/>
  <c r="T89" i="21"/>
  <c r="L161" i="21"/>
  <c r="H144" i="21"/>
  <c r="T46" i="21"/>
  <c r="H123" i="21"/>
  <c r="H24" i="21"/>
  <c r="L108" i="21"/>
  <c r="H156" i="21"/>
  <c r="L9" i="21"/>
  <c r="L47" i="21"/>
  <c r="T124" i="21"/>
  <c r="L46" i="21"/>
  <c r="L109" i="21"/>
  <c r="L53" i="21"/>
  <c r="T91" i="21"/>
  <c r="L90" i="21"/>
  <c r="L155" i="21"/>
  <c r="H151" i="21"/>
  <c r="T113" i="21"/>
  <c r="H44" i="21"/>
  <c r="T72" i="21"/>
  <c r="T4" i="21"/>
  <c r="T48" i="21"/>
  <c r="T25" i="21"/>
  <c r="T74" i="21"/>
  <c r="T145" i="21"/>
  <c r="T38" i="21"/>
  <c r="L31" i="21"/>
  <c r="L41" i="21"/>
  <c r="L92" i="21"/>
  <c r="H101" i="21"/>
  <c r="H71" i="21"/>
  <c r="T110" i="21"/>
  <c r="L85" i="21"/>
  <c r="T47" i="21"/>
  <c r="H131" i="21"/>
  <c r="H69" i="21"/>
  <c r="H34" i="21"/>
  <c r="H20" i="21"/>
  <c r="T19" i="21"/>
  <c r="T86" i="21"/>
  <c r="L4" i="21"/>
  <c r="L18" i="21"/>
  <c r="L83" i="21"/>
  <c r="H90" i="21"/>
  <c r="L144" i="21"/>
  <c r="L101" i="21"/>
  <c r="H74" i="21"/>
  <c r="L28" i="21"/>
  <c r="T79" i="21"/>
  <c r="H117" i="21"/>
  <c r="T94" i="21"/>
  <c r="T121" i="21"/>
  <c r="T153" i="21"/>
  <c r="L167" i="21"/>
  <c r="H93" i="21"/>
  <c r="L107" i="21"/>
  <c r="H136" i="21"/>
  <c r="L116" i="21"/>
  <c r="T139" i="21"/>
  <c r="L103" i="21"/>
  <c r="H19" i="21"/>
  <c r="H73" i="21"/>
  <c r="T77" i="21"/>
  <c r="H33" i="21"/>
  <c r="T159" i="21"/>
  <c r="T82" i="21"/>
  <c r="T156" i="21"/>
  <c r="T106" i="21"/>
  <c r="H95" i="21"/>
  <c r="H59" i="21"/>
  <c r="L141" i="21"/>
  <c r="L139" i="21"/>
  <c r="H14" i="21"/>
  <c r="T118" i="21"/>
  <c r="H108" i="21"/>
  <c r="L124" i="21"/>
  <c r="H118" i="21"/>
  <c r="H153" i="21"/>
  <c r="H170" i="21"/>
  <c r="H130" i="21"/>
  <c r="H68" i="21"/>
  <c r="H32" i="21"/>
  <c r="H134" i="21"/>
  <c r="T22" i="21"/>
  <c r="T62" i="21"/>
  <c r="T166" i="21"/>
  <c r="L65" i="21"/>
  <c r="T32" i="21"/>
  <c r="L66" i="21"/>
  <c r="L160" i="21"/>
  <c r="T141" i="21"/>
  <c r="T168" i="21"/>
  <c r="L97" i="21"/>
  <c r="L42" i="21"/>
  <c r="H18" i="21"/>
  <c r="L168" i="21"/>
  <c r="H148" i="21"/>
  <c r="L128" i="21"/>
  <c r="T68" i="21"/>
  <c r="H36" i="21"/>
  <c r="T59" i="21"/>
  <c r="T69" i="21"/>
  <c r="T9" i="21"/>
  <c r="T65" i="21"/>
  <c r="L112" i="21"/>
  <c r="H83" i="21"/>
  <c r="L74" i="21"/>
  <c r="H114" i="21"/>
  <c r="T37" i="21"/>
  <c r="T67" i="21"/>
  <c r="L153" i="21"/>
  <c r="L172" i="21"/>
  <c r="T115" i="21"/>
  <c r="H157" i="21"/>
  <c r="L136" i="21"/>
  <c r="H140" i="21"/>
  <c r="L51" i="21"/>
  <c r="T43" i="21"/>
  <c r="H4" i="21"/>
  <c r="L8" i="21"/>
  <c r="T120" i="21"/>
  <c r="H135" i="21"/>
  <c r="L75" i="21"/>
  <c r="H87" i="21"/>
  <c r="L99" i="21"/>
  <c r="L98" i="21"/>
  <c r="L79" i="21"/>
  <c r="H142" i="21"/>
  <c r="H45" i="21"/>
  <c r="L113" i="21"/>
  <c r="T125" i="21"/>
  <c r="L148" i="21"/>
  <c r="H150" i="21"/>
  <c r="H53" i="21"/>
  <c r="T75" i="21"/>
  <c r="T143" i="21"/>
  <c r="T70" i="21"/>
  <c r="T158" i="21"/>
  <c r="L146" i="21"/>
  <c r="H113" i="21"/>
  <c r="L86" i="21"/>
  <c r="T7" i="21"/>
  <c r="L164" i="21"/>
  <c r="T73" i="21"/>
  <c r="L67" i="21"/>
  <c r="L149" i="21"/>
  <c r="T5" i="21"/>
  <c r="T144" i="21"/>
  <c r="T102" i="21"/>
  <c r="T172" i="21"/>
  <c r="T63" i="21"/>
  <c r="T29" i="21"/>
  <c r="T83" i="21"/>
  <c r="T85" i="21"/>
  <c r="T131" i="21"/>
  <c r="T88" i="21"/>
  <c r="T20" i="21"/>
  <c r="H167" i="21"/>
  <c r="L24" i="21"/>
  <c r="H119" i="21"/>
  <c r="H103" i="21"/>
  <c r="H49" i="21"/>
  <c r="H104" i="21"/>
  <c r="L64" i="21"/>
  <c r="L10" i="21"/>
  <c r="L59" i="21"/>
  <c r="L140" i="21"/>
  <c r="T112" i="21"/>
  <c r="L129" i="21"/>
  <c r="H133" i="21"/>
  <c r="H158" i="21"/>
  <c r="H163" i="21"/>
  <c r="T165" i="21"/>
  <c r="L72" i="21"/>
  <c r="L150" i="21"/>
  <c r="L158" i="21"/>
  <c r="H88" i="21"/>
  <c r="L118" i="21"/>
  <c r="H5" i="21"/>
  <c r="T55" i="21"/>
  <c r="H141" i="21"/>
  <c r="T151" i="21"/>
  <c r="H58" i="21"/>
  <c r="H37" i="21"/>
  <c r="H102" i="21"/>
  <c r="L157" i="21"/>
  <c r="T169" i="21"/>
  <c r="L69" i="21"/>
  <c r="L49" i="21"/>
  <c r="L34" i="21"/>
  <c r="H46" i="21"/>
  <c r="L125" i="21"/>
  <c r="L104" i="21"/>
  <c r="L102" i="21"/>
  <c r="L17" i="21"/>
  <c r="L122" i="21"/>
  <c r="H105" i="21"/>
  <c r="H26" i="21"/>
  <c r="H111" i="21"/>
  <c r="L23" i="21"/>
  <c r="L43" i="21"/>
  <c r="T34" i="21"/>
  <c r="T100" i="21"/>
  <c r="L170" i="21"/>
  <c r="T51" i="21"/>
  <c r="H22" i="25"/>
  <c r="L34" i="25"/>
  <c r="L8" i="25"/>
  <c r="H27" i="25"/>
  <c r="H31" i="25"/>
  <c r="H40" i="25"/>
  <c r="H42" i="25"/>
  <c r="H35" i="25"/>
  <c r="H60" i="25"/>
  <c r="L72" i="25"/>
  <c r="L58" i="25"/>
  <c r="H70" i="25"/>
  <c r="H56" i="25"/>
  <c r="H64" i="25"/>
  <c r="H50" i="25"/>
  <c r="H39" i="25"/>
  <c r="H68" i="25"/>
  <c r="H25" i="25"/>
  <c r="H33" i="25"/>
  <c r="H80" i="25"/>
  <c r="H77" i="25"/>
  <c r="L28" i="25"/>
  <c r="L21" i="25"/>
  <c r="L43" i="25"/>
  <c r="L29" i="25"/>
  <c r="L46" i="25"/>
  <c r="L56" i="25"/>
  <c r="L12" i="25"/>
  <c r="L41" i="25"/>
  <c r="L74" i="25"/>
  <c r="L55" i="25"/>
  <c r="H32" i="25"/>
  <c r="H65" i="25"/>
  <c r="H15" i="25"/>
  <c r="H71" i="25"/>
  <c r="H75" i="25"/>
  <c r="H6" i="25"/>
  <c r="L78" i="25"/>
  <c r="L31" i="25"/>
  <c r="L23" i="25"/>
  <c r="L38" i="25"/>
  <c r="L24" i="25"/>
  <c r="H19" i="25"/>
  <c r="H26" i="25"/>
  <c r="H78" i="25"/>
  <c r="H62" i="25"/>
  <c r="H20" i="25"/>
  <c r="H18" i="25"/>
  <c r="H58" i="25"/>
  <c r="H51" i="25"/>
  <c r="L45" i="25"/>
  <c r="L32" i="25"/>
  <c r="L20" i="25"/>
  <c r="L68" i="25"/>
  <c r="L49" i="25"/>
  <c r="L82" i="25"/>
  <c r="L17" i="25"/>
  <c r="L59" i="25"/>
  <c r="L47" i="25"/>
  <c r="H69" i="25"/>
  <c r="H54" i="25"/>
  <c r="H73" i="25"/>
  <c r="H9" i="25"/>
  <c r="L80" i="25"/>
  <c r="L42" i="25"/>
  <c r="H61" i="25"/>
  <c r="H2" i="25"/>
  <c r="H34" i="25"/>
  <c r="H72" i="25"/>
  <c r="H24" i="25"/>
  <c r="H38" i="25"/>
  <c r="H46" i="25"/>
  <c r="H8" i="25"/>
  <c r="H10" i="25"/>
  <c r="L7" i="25"/>
  <c r="L66" i="25"/>
  <c r="L40" i="25"/>
  <c r="L2" i="25"/>
  <c r="L5" i="25"/>
  <c r="L81" i="25"/>
  <c r="L75" i="25"/>
  <c r="L70" i="25"/>
  <c r="L57" i="25"/>
  <c r="L52" i="25"/>
  <c r="L65" i="25"/>
  <c r="L54" i="25"/>
  <c r="L37" i="25"/>
  <c r="H49" i="25"/>
  <c r="H82" i="25"/>
  <c r="H7" i="25"/>
  <c r="H44" i="25"/>
  <c r="H57" i="25"/>
  <c r="H79" i="25"/>
  <c r="H76" i="25"/>
  <c r="H45" i="25"/>
  <c r="H21" i="25"/>
  <c r="H11" i="25"/>
  <c r="H13" i="25"/>
  <c r="H29" i="25"/>
  <c r="L67" i="25"/>
  <c r="L62" i="25"/>
  <c r="L35" i="25"/>
  <c r="L4" i="25"/>
  <c r="L60" i="25"/>
  <c r="L61" i="25"/>
  <c r="L15" i="25"/>
  <c r="L73" i="25"/>
  <c r="L33" i="25"/>
  <c r="H17" i="25"/>
  <c r="H43" i="25"/>
  <c r="H81" i="25"/>
  <c r="H5" i="25"/>
  <c r="H4" i="25"/>
  <c r="L30" i="25"/>
  <c r="H30" i="25"/>
  <c r="H59" i="25"/>
  <c r="H63" i="25"/>
  <c r="H16" i="25"/>
  <c r="H3" i="25"/>
  <c r="H37" i="25"/>
  <c r="H67" i="25"/>
  <c r="H28" i="25"/>
  <c r="H66" i="25"/>
  <c r="H12" i="25"/>
  <c r="L3" i="25"/>
  <c r="L63" i="25"/>
  <c r="L14" i="25"/>
  <c r="L25" i="25"/>
  <c r="L64" i="25"/>
  <c r="L13" i="25"/>
  <c r="L77" i="25"/>
  <c r="L19" i="25"/>
  <c r="L69" i="25"/>
  <c r="L11" i="25"/>
  <c r="L22" i="25"/>
  <c r="H14" i="25"/>
  <c r="L36" i="25"/>
  <c r="L6" i="25"/>
  <c r="L39" i="25"/>
  <c r="L50" i="25"/>
  <c r="H53" i="25"/>
  <c r="H36" i="25"/>
  <c r="H74" i="25"/>
  <c r="H23" i="25"/>
  <c r="H41" i="25"/>
  <c r="H55" i="25"/>
  <c r="H47" i="25"/>
  <c r="H52" i="25"/>
  <c r="H48" i="25"/>
  <c r="L9" i="25"/>
  <c r="L16" i="25"/>
  <c r="L44" i="25"/>
  <c r="L76" i="25"/>
  <c r="L71" i="25"/>
  <c r="L10" i="25"/>
  <c r="L26" i="25"/>
  <c r="L18" i="25"/>
  <c r="L48" i="25"/>
  <c r="L27" i="25"/>
  <c r="L79" i="25"/>
  <c r="L53" i="25"/>
  <c r="L51" i="25"/>
  <c r="P24" i="25"/>
  <c r="P3" i="25"/>
  <c r="P21" i="25"/>
  <c r="P23" i="25"/>
  <c r="P60" i="25"/>
  <c r="P64" i="25"/>
  <c r="P20" i="25"/>
  <c r="P42" i="25"/>
  <c r="P40" i="25"/>
  <c r="P36" i="25"/>
  <c r="P79" i="25"/>
  <c r="P18" i="25"/>
  <c r="P58" i="25"/>
  <c r="P15" i="25"/>
  <c r="P82" i="25"/>
  <c r="P38" i="25"/>
  <c r="P80" i="25"/>
  <c r="P52" i="25"/>
  <c r="P44" i="25"/>
  <c r="P37" i="25"/>
  <c r="P12" i="25"/>
  <c r="P47" i="25"/>
  <c r="P9" i="25"/>
  <c r="P34" i="25"/>
  <c r="P53" i="25"/>
  <c r="P77" i="25"/>
  <c r="P72" i="25"/>
  <c r="P48" i="25"/>
  <c r="P7" i="25"/>
  <c r="P70" i="25"/>
  <c r="P25" i="25"/>
  <c r="P81" i="25"/>
  <c r="P59" i="25"/>
  <c r="P41" i="25"/>
  <c r="P43" i="25"/>
  <c r="P19" i="25"/>
  <c r="P28" i="25"/>
  <c r="P49" i="25"/>
  <c r="P14" i="25"/>
  <c r="P26" i="25"/>
  <c r="P16" i="25"/>
  <c r="P69" i="25"/>
  <c r="P17" i="25"/>
  <c r="P74" i="25"/>
  <c r="P30" i="25"/>
  <c r="P5" i="25"/>
  <c r="P62" i="25"/>
  <c r="P45" i="25"/>
  <c r="P78" i="25"/>
  <c r="P32" i="25"/>
  <c r="P71" i="25"/>
  <c r="P10" i="25"/>
  <c r="P22" i="25"/>
  <c r="P73" i="25"/>
  <c r="P50" i="25"/>
  <c r="P39" i="25"/>
  <c r="P33" i="25"/>
  <c r="P2" i="25"/>
  <c r="P65" i="25"/>
  <c r="P75" i="25"/>
  <c r="P66" i="25"/>
  <c r="P46" i="25"/>
  <c r="P51" i="25"/>
  <c r="P4" i="25"/>
  <c r="P13" i="25"/>
  <c r="P68" i="25"/>
  <c r="P27" i="25"/>
  <c r="P67" i="25"/>
  <c r="P31" i="25"/>
  <c r="P11" i="25"/>
  <c r="P8" i="25"/>
  <c r="P57" i="25"/>
  <c r="P76" i="25"/>
  <c r="P61" i="25"/>
  <c r="P35" i="25"/>
  <c r="P29" i="25"/>
  <c r="P63" i="25"/>
  <c r="P55" i="25"/>
  <c r="P6" i="25"/>
  <c r="P54" i="25"/>
  <c r="P56" i="25"/>
  <c r="B121" i="21" l="1"/>
  <c r="B170" i="21"/>
  <c r="B163" i="21"/>
  <c r="B147" i="21"/>
  <c r="B133" i="21"/>
  <c r="B70" i="21"/>
  <c r="B110" i="21"/>
  <c r="B90" i="21"/>
  <c r="B115" i="21"/>
  <c r="B79" i="21"/>
  <c r="B87" i="21"/>
  <c r="B113" i="21"/>
  <c r="B29" i="21"/>
  <c r="B92" i="21"/>
  <c r="B126" i="21"/>
  <c r="B49" i="21"/>
  <c r="B146" i="21"/>
  <c r="B35" i="21"/>
  <c r="B63" i="21"/>
  <c r="B171" i="21"/>
  <c r="B139" i="21"/>
  <c r="B136" i="21"/>
  <c r="B130" i="21"/>
  <c r="B23" i="25"/>
  <c r="B37" i="25"/>
  <c r="B32" i="25"/>
  <c r="B39" i="25"/>
  <c r="B83" i="21"/>
  <c r="B58" i="21"/>
  <c r="B155" i="21"/>
  <c r="B148" i="21"/>
  <c r="B125" i="21"/>
  <c r="B94" i="21"/>
  <c r="B85" i="21"/>
  <c r="B157" i="21"/>
  <c r="B128" i="21"/>
  <c r="B160" i="21"/>
  <c r="B32" i="21"/>
  <c r="B7" i="21"/>
  <c r="B161" i="21"/>
  <c r="B143" i="21"/>
  <c r="B48" i="21"/>
  <c r="B108" i="21"/>
  <c r="B61" i="21"/>
  <c r="B144" i="21"/>
  <c r="B24" i="21"/>
  <c r="B6" i="21"/>
  <c r="B21" i="21"/>
  <c r="B164" i="21"/>
  <c r="B120" i="21"/>
  <c r="B165" i="21"/>
  <c r="B42" i="21"/>
  <c r="B59" i="21"/>
  <c r="B73" i="21"/>
  <c r="B67" i="21"/>
  <c r="B72" i="21"/>
  <c r="B25" i="21"/>
  <c r="B17" i="21"/>
  <c r="B168" i="21"/>
  <c r="B107" i="21"/>
  <c r="B27" i="21"/>
  <c r="B100" i="21"/>
  <c r="B129" i="21"/>
  <c r="B14" i="21"/>
  <c r="B166" i="21"/>
  <c r="B5" i="21"/>
  <c r="B103" i="21"/>
  <c r="B134" i="21"/>
  <c r="B30" i="21"/>
  <c r="B76" i="21"/>
  <c r="B104" i="21"/>
  <c r="B18" i="21"/>
  <c r="B62" i="21"/>
  <c r="B109" i="21"/>
  <c r="B53" i="21"/>
  <c r="B149" i="21"/>
  <c r="B98" i="21"/>
  <c r="B19" i="21"/>
  <c r="B74" i="21"/>
  <c r="B82" i="21"/>
  <c r="B117" i="21"/>
  <c r="B93" i="21"/>
  <c r="B16" i="21"/>
  <c r="B2" i="21"/>
  <c r="B13" i="21"/>
  <c r="B135" i="21"/>
  <c r="B60" i="21"/>
  <c r="B95" i="21"/>
  <c r="B37" i="21"/>
  <c r="B20" i="21"/>
  <c r="B36" i="21"/>
  <c r="B151" i="21"/>
  <c r="B65" i="21"/>
  <c r="B55" i="21"/>
  <c r="B105" i="21"/>
  <c r="B131" i="21"/>
  <c r="B114" i="21"/>
  <c r="B138" i="21"/>
  <c r="B22" i="21"/>
  <c r="B51" i="21"/>
  <c r="B57" i="21"/>
  <c r="B47" i="21"/>
  <c r="B75" i="21"/>
  <c r="B69" i="21"/>
  <c r="B41" i="21"/>
  <c r="B106" i="21"/>
  <c r="B112" i="21"/>
  <c r="B119" i="21"/>
  <c r="B45" i="21"/>
  <c r="B84" i="21"/>
  <c r="B52" i="21"/>
  <c r="B28" i="21"/>
  <c r="B44" i="21"/>
  <c r="B111" i="21"/>
  <c r="B88" i="21"/>
  <c r="B66" i="21"/>
  <c r="B50" i="21"/>
  <c r="B56" i="21"/>
  <c r="B3" i="21"/>
  <c r="B141" i="21"/>
  <c r="B122" i="21"/>
  <c r="B167" i="21"/>
  <c r="B8" i="21"/>
  <c r="B132" i="21"/>
  <c r="B137" i="21"/>
  <c r="B169" i="21"/>
  <c r="B159" i="21"/>
  <c r="B89" i="21"/>
  <c r="B4" i="21"/>
  <c r="B26" i="21"/>
  <c r="B81" i="21"/>
  <c r="B9" i="21"/>
  <c r="B80" i="21"/>
  <c r="B39" i="21"/>
  <c r="B153" i="21"/>
  <c r="B34" i="21"/>
  <c r="B54" i="21"/>
  <c r="B43" i="21"/>
  <c r="B68" i="21"/>
  <c r="B77" i="21"/>
  <c r="B156" i="21"/>
  <c r="B123" i="21"/>
  <c r="B99" i="21"/>
  <c r="B102" i="21"/>
  <c r="B15" i="21"/>
  <c r="B38" i="21"/>
  <c r="B10" i="21"/>
  <c r="B64" i="21"/>
  <c r="B12" i="21"/>
  <c r="B162" i="21"/>
  <c r="B31" i="21"/>
  <c r="B116" i="21"/>
  <c r="B78" i="21"/>
  <c r="B91" i="21"/>
  <c r="B40" i="21"/>
  <c r="B145" i="21"/>
  <c r="B172" i="21"/>
  <c r="B152" i="21"/>
  <c r="B140" i="21"/>
  <c r="B124" i="21"/>
  <c r="B23" i="21"/>
  <c r="B150" i="21"/>
  <c r="B33" i="21"/>
  <c r="B46" i="21"/>
  <c r="B96" i="21"/>
  <c r="B127" i="21"/>
  <c r="B71" i="21"/>
  <c r="B154" i="21"/>
  <c r="B11" i="21"/>
  <c r="B97" i="21"/>
  <c r="B101" i="21"/>
  <c r="B158" i="21"/>
  <c r="B118" i="21"/>
  <c r="B142" i="21"/>
  <c r="B86" i="21"/>
  <c r="N62" i="21"/>
  <c r="B21" i="25"/>
  <c r="B35" i="25"/>
  <c r="B74" i="25"/>
  <c r="B45" i="25"/>
  <c r="B38" i="25"/>
  <c r="B20" i="25"/>
  <c r="B42" i="25"/>
  <c r="B18" i="25"/>
  <c r="B9" i="25"/>
  <c r="B14" i="25"/>
  <c r="B50" i="25"/>
  <c r="B59" i="25"/>
  <c r="B57" i="25"/>
  <c r="B34" i="25"/>
  <c r="B3" i="25"/>
  <c r="B36" i="25"/>
  <c r="B16" i="25"/>
  <c r="B43" i="25"/>
  <c r="B76" i="25"/>
  <c r="B24" i="25"/>
  <c r="B73" i="25"/>
  <c r="B62" i="25"/>
  <c r="B64" i="25"/>
  <c r="B40" i="25"/>
  <c r="B81" i="25"/>
  <c r="B48" i="25"/>
  <c r="B53" i="25"/>
  <c r="B63" i="25"/>
  <c r="B17" i="25"/>
  <c r="B79" i="25"/>
  <c r="B72" i="25"/>
  <c r="B54" i="25"/>
  <c r="B78" i="25"/>
  <c r="B6" i="25"/>
  <c r="B77" i="25"/>
  <c r="B56" i="25"/>
  <c r="B31" i="25"/>
  <c r="B69" i="25"/>
  <c r="B26" i="25"/>
  <c r="B75" i="25"/>
  <c r="B80" i="25"/>
  <c r="B70" i="25"/>
  <c r="B27" i="25"/>
  <c r="B49" i="25"/>
  <c r="B52" i="25"/>
  <c r="B30" i="25"/>
  <c r="B29" i="25"/>
  <c r="B44" i="25"/>
  <c r="B2" i="25"/>
  <c r="B19" i="25"/>
  <c r="B71" i="25"/>
  <c r="B33" i="25"/>
  <c r="B5" i="25"/>
  <c r="B46" i="25"/>
  <c r="B12" i="25"/>
  <c r="B66" i="25"/>
  <c r="B55" i="25"/>
  <c r="B28" i="25"/>
  <c r="B13" i="25"/>
  <c r="B7" i="25"/>
  <c r="B10" i="25"/>
  <c r="B61" i="25"/>
  <c r="B51" i="25"/>
  <c r="B15" i="25"/>
  <c r="B25" i="25"/>
  <c r="B47" i="25"/>
  <c r="B41" i="25"/>
  <c r="B67" i="25"/>
  <c r="B4" i="25"/>
  <c r="B11" i="25"/>
  <c r="B82" i="25"/>
  <c r="B8" i="25"/>
  <c r="B58" i="25"/>
  <c r="B65" i="25"/>
  <c r="B68" i="25"/>
  <c r="B60" i="25"/>
  <c r="B22" i="2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8F58278-2A8B-4725-B8FC-592DDA92C8CB}" keepAlive="1" name="Query - Batted Ball - Batter" description="Connection to the 'Batted Ball - Batter' query in the workbook." type="5" refreshedVersion="8" background="1" saveData="1">
    <dbPr connection="Provider=Microsoft.Mashup.OleDb.1;Data Source=$Workbook$;Location=&quot;Batted Ball - Batter&quot;;Extended Properties=&quot;&quot;" command="SELECT * FROM [Batted Ball - Batter]"/>
  </connection>
  <connection id="2" xr16:uid="{EAA84787-B7EF-45FA-A228-E54857327DBF}" keepAlive="1" name="Query - Batting - Career" description="Connection to the 'Batting - Career' query in the workbook." type="5" refreshedVersion="8" background="1" saveData="1">
    <dbPr connection="Provider=Microsoft.Mashup.OleDb.1;Data Source=$Workbook$;Location=&quot;Batting - Career&quot;;Extended Properties=&quot;&quot;" command="SELECT * FROM [Batting - Career]"/>
  </connection>
  <connection id="3" xr16:uid="{CE0154DA-86A8-49C1-AE33-D0970FBF0A22}" keepAlive="1" name="Query - FanGraphs Standings" description="Connection to the 'FanGraphs Standings' query in the workbook." type="5" refreshedVersion="8" background="1" saveData="1">
    <dbPr connection="Provider=Microsoft.Mashup.OleDb.1;Data Source=$Workbook$;Location=&quot;FanGraphs Standings&quot;;Extended Properties=&quot;&quot;" command="SELECT * FROM [FanGraphs Standings]"/>
  </connection>
  <connection id="4" xr16:uid="{E5348D17-1842-4429-9AE5-9A16BC1ACDB7}" keepAlive="1" name="Query - Individual Batting - Dashboard" description="Connection to the 'Individual Batting - Dashboard' query in the workbook." type="5" refreshedVersion="8" background="1" saveData="1">
    <dbPr connection="Provider=Microsoft.Mashup.OleDb.1;Data Source=$Workbook$;Location=&quot;Individual Batting - Dashboard&quot;;Extended Properties=&quot;&quot;" command="SELECT * FROM [Individual Batting - Dashboard]"/>
  </connection>
  <connection id="5" xr16:uid="{AE8FE4D1-C396-4BF0-A898-A9C78FE03092}" keepAlive="1" name="Query - Individual Pitching - Advanced" description="Connection to the 'Individual Pitching - Advanced' query in the workbook." type="5" refreshedVersion="8" background="1" saveData="1">
    <dbPr connection="Provider=Microsoft.Mashup.OleDb.1;Data Source=$Workbook$;Location=&quot;Individual Pitching - Advanced&quot;;Extended Properties=&quot;&quot;" command="SELECT * FROM [Individual Pitching - Advanced]"/>
  </connection>
  <connection id="6" xr16:uid="{277F0B2B-7651-40D3-B98F-EA93A497BFE1}" keepAlive="1" name="Query - Individual Pitching - Dashboard" description="Connection to the 'Individual Pitching - Dashboard' query in the workbook." type="5" refreshedVersion="8" background="1" saveData="1">
    <dbPr connection="Provider=Microsoft.Mashup.OleDb.1;Data Source=$Workbook$;Location=&quot;Individual Pitching - Dashboard&quot;;Extended Properties=&quot;&quot;" command="SELECT * FROM [Individual Pitching - Dashboard]"/>
  </connection>
  <connection id="7" xr16:uid="{48EF5110-F3DA-40D1-BC91-2EAC3F87BAFC}" keepAlive="1" name="Query - Individual Pitching - Value" description="Connection to the 'Individual Pitching - Value' query in the workbook." type="5" refreshedVersion="8" background="1" saveData="1">
    <dbPr connection="Provider=Microsoft.Mashup.OleDb.1;Data Source=$Workbook$;Location=&quot;Individual Pitching - Value&quot;;Extended Properties=&quot;&quot;" command="SELECT * FROM [Individual Pitching - Value]"/>
  </connection>
  <connection id="8" xr16:uid="{2181265B-5847-4A6A-9345-9BE68CB6A416}" keepAlive="1" name="Query - Individual Pitching - Win Probability" description="Connection to the 'Individual Pitching - Win Probability' query in the workbook." type="5" refreshedVersion="8" background="1" saveData="1">
    <dbPr connection="Provider=Microsoft.Mashup.OleDb.1;Data Source=$Workbook$;Location=&quot;Individual Pitching - Win Probability&quot;;Extended Properties=&quot;&quot;" command="SELECT * FROM [Individual Pitching - Win Probability]"/>
  </connection>
  <connection id="9" xr16:uid="{117EBBC0-75C8-47DC-BC55-502CC486A638}" keepAlive="1" name="Query - League Batting Stats" description="Connection to the 'League Batting Stats' query in the workbook." type="5" refreshedVersion="8" background="1" saveData="1">
    <dbPr connection="Provider=Microsoft.Mashup.OleDb.1;Data Source=$Workbook$;Location=&quot;League Batting Stats&quot;;Extended Properties=&quot;&quot;" command="SELECT * FROM [League Batting Stats]"/>
  </connection>
  <connection id="10" xr16:uid="{CB3754B9-E333-4E45-A2EB-3B856B1324B6}" keepAlive="1" name="Query - Pitching - Career" description="Connection to the 'Pitching - Career' query in the workbook." type="5" refreshedVersion="8" background="1" saveData="1">
    <dbPr connection="Provider=Microsoft.Mashup.OleDb.1;Data Source=$Workbook$;Location=&quot;Pitching - Career&quot;;Extended Properties=&quot;&quot;" command="SELECT * FROM [Pitching - Career]"/>
  </connection>
  <connection id="11" xr16:uid="{0280ECAF-7139-4969-B5F5-9F3B00C45E5D}" keepAlive="1" name="Query - Statcast - Batter" description="Connection to the 'Statcast - Batter' query in the workbook." type="5" refreshedVersion="8" background="1" saveData="1">
    <dbPr connection="Provider=Microsoft.Mashup.OleDb.1;Data Source=$Workbook$;Location=&quot;Statcast - Batter&quot;;Extended Properties=&quot;&quot;" command="SELECT * FROM [Statcast - Batter]"/>
  </connection>
  <connection id="12" xr16:uid="{62A22F32-0B63-4A8D-B93C-08E6ED3A47FA}" keepAlive="1" name="Query - Team Batting - Advanced" description="Connection to the 'Team Batting - Advanced' query in the workbook." type="5" refreshedVersion="8" background="1" saveData="1">
    <dbPr connection="Provider=Microsoft.Mashup.OleDb.1;Data Source=$Workbook$;Location=&quot;Team Batting - Advanced&quot;;Extended Properties=&quot;&quot;" command="SELECT * FROM [Team Batting - Advanced]"/>
  </connection>
  <connection id="13" xr16:uid="{21300538-2049-4190-B274-5031EAF8447D}" keepAlive="1" name="Query - Team Batting - Dashboard" description="Connection to the 'Team Batting - Dashboard' query in the workbook." type="5" refreshedVersion="8" background="1" saveData="1">
    <dbPr connection="Provider=Microsoft.Mashup.OleDb.1;Data Source=$Workbook$;Location=&quot;Team Batting - Dashboard&quot;;Extended Properties=&quot;&quot;" command="SELECT * FROM [Team Batting - Dashboard]"/>
  </connection>
  <connection id="14" xr16:uid="{C084E0E0-6B6C-485E-9F84-6E41502C7DCB}" keepAlive="1" name="Query - Team Pitching - Advanced" description="Connection to the 'Team Pitching - Advanced' query in the workbook." type="5" refreshedVersion="8" background="1" saveData="1">
    <dbPr connection="Provider=Microsoft.Mashup.OleDb.1;Data Source=$Workbook$;Location=&quot;Team Pitching - Advanced&quot;;Extended Properties=&quot;&quot;" command="SELECT * FROM [Team Pitching - Advanced]"/>
  </connection>
  <connection id="15" xr16:uid="{0241408F-1369-46F0-AD19-F80DAA26D927}" keepAlive="1" name="Query - Team Pitching - Dashboard" description="Connection to the 'Team Pitching - Dashboard' query in the workbook." type="5" refreshedVersion="8" background="1" saveData="1">
    <dbPr connection="Provider=Microsoft.Mashup.OleDb.1;Data Source=$Workbook$;Location=&quot;Team Pitching - Dashboard&quot;;Extended Properties=&quot;&quot;" command="SELECT * FROM [Team Pitching - Dashboard]"/>
  </connection>
</connections>
</file>

<file path=xl/sharedStrings.xml><?xml version="1.0" encoding="utf-8"?>
<sst xmlns="http://schemas.openxmlformats.org/spreadsheetml/2006/main" count="14845" uniqueCount="3715">
  <si>
    <t>Name</t>
  </si>
  <si>
    <t>Team</t>
  </si>
  <si>
    <t>PA</t>
  </si>
  <si>
    <t>Events</t>
  </si>
  <si>
    <t>EV</t>
  </si>
  <si>
    <t>maxEV</t>
  </si>
  <si>
    <t>LA</t>
  </si>
  <si>
    <t>Barrels</t>
  </si>
  <si>
    <t>Barrel%</t>
  </si>
  <si>
    <t>HardHit</t>
  </si>
  <si>
    <t>HardHit%</t>
  </si>
  <si>
    <t>AVG</t>
  </si>
  <si>
    <t>xBA</t>
  </si>
  <si>
    <t>SLG</t>
  </si>
  <si>
    <t>xSLG</t>
  </si>
  <si>
    <t>wOBA</t>
  </si>
  <si>
    <t>xwOBA</t>
  </si>
  <si>
    <t>Gunnar Henderson</t>
  </si>
  <si>
    <t>BAL</t>
  </si>
  <si>
    <t>Bobby Witt Jr.</t>
  </si>
  <si>
    <t>KCR</t>
  </si>
  <si>
    <t>Juan Soto</t>
  </si>
  <si>
    <t>NYY</t>
  </si>
  <si>
    <t>William Contreras</t>
  </si>
  <si>
    <t>MIL</t>
  </si>
  <si>
    <t>Vladimir Guerrero Jr.</t>
  </si>
  <si>
    <t>TOR</t>
  </si>
  <si>
    <t>Shohei Ohtani</t>
  </si>
  <si>
    <t>LAD</t>
  </si>
  <si>
    <t>Seiya Suzuki</t>
  </si>
  <si>
    <t>CHC</t>
  </si>
  <si>
    <t>Matt Olson</t>
  </si>
  <si>
    <t>ATL</t>
  </si>
  <si>
    <t>Jordan Westburg</t>
  </si>
  <si>
    <t>Ryan McMahon</t>
  </si>
  <si>
    <t>COL</t>
  </si>
  <si>
    <t>OAK</t>
  </si>
  <si>
    <t>Michael Busch</t>
  </si>
  <si>
    <t>Oneil Cruz</t>
  </si>
  <si>
    <t>PIT</t>
  </si>
  <si>
    <t>Ketel Marte</t>
  </si>
  <si>
    <t>ARI</t>
  </si>
  <si>
    <t>Matt Chapman</t>
  </si>
  <si>
    <t>SFG</t>
  </si>
  <si>
    <t>Adolis Garcia</t>
  </si>
  <si>
    <t>TEX</t>
  </si>
  <si>
    <t>Aaron Judge</t>
  </si>
  <si>
    <t>Yordan Alvarez</t>
  </si>
  <si>
    <t>HOU</t>
  </si>
  <si>
    <t>Kyle Schwarber</t>
  </si>
  <si>
    <t>PHI</t>
  </si>
  <si>
    <t>Ty France</t>
  </si>
  <si>
    <t>SEA</t>
  </si>
  <si>
    <t>Logan O'Hoppe</t>
  </si>
  <si>
    <t>LAA</t>
  </si>
  <si>
    <t>Brandon Marsh</t>
  </si>
  <si>
    <t>Elly De La Cruz</t>
  </si>
  <si>
    <t>CIN</t>
  </si>
  <si>
    <t>Cal Raleigh</t>
  </si>
  <si>
    <t>Tyler O'Neill</t>
  </si>
  <si>
    <t>BOS</t>
  </si>
  <si>
    <t>Alex Kirilloff</t>
  </si>
  <si>
    <t>MIN</t>
  </si>
  <si>
    <t>Brandon Nimmo</t>
  </si>
  <si>
    <t>NYM</t>
  </si>
  <si>
    <t>Marcell Ozuna</t>
  </si>
  <si>
    <t>Giancarlo Stanton</t>
  </si>
  <si>
    <t>Mookie Betts</t>
  </si>
  <si>
    <t>Kyle Tucker</t>
  </si>
  <si>
    <t>Carlos Santana</t>
  </si>
  <si>
    <t>Randy Arozarena</t>
  </si>
  <si>
    <t>TBR</t>
  </si>
  <si>
    <t>Christopher Morel</t>
  </si>
  <si>
    <t>Maikel Garcia</t>
  </si>
  <si>
    <t>Jurickson Profar</t>
  </si>
  <si>
    <t>SDP</t>
  </si>
  <si>
    <t>Jose Siri</t>
  </si>
  <si>
    <t>Bryce Harper</t>
  </si>
  <si>
    <t>Ryan Mountcastle</t>
  </si>
  <si>
    <t>CJ Abrams</t>
  </si>
  <si>
    <t>WSN</t>
  </si>
  <si>
    <t>MJ Melendez</t>
  </si>
  <si>
    <t>Austin Riley</t>
  </si>
  <si>
    <t>Christian Encarnacion-Strand</t>
  </si>
  <si>
    <t>Teoscar Hernandez</t>
  </si>
  <si>
    <t>Ian Happ</t>
  </si>
  <si>
    <t>Michael Harris II</t>
  </si>
  <si>
    <t>Nelson Velazquez</t>
  </si>
  <si>
    <t>Josh Bell</t>
  </si>
  <si>
    <t>MIA</t>
  </si>
  <si>
    <t>Taylor Ward</t>
  </si>
  <si>
    <t>Ezequiel Tovar</t>
  </si>
  <si>
    <t>Yainer Diaz</t>
  </si>
  <si>
    <t>Julio Rodriguez</t>
  </si>
  <si>
    <t>Josh Naylor</t>
  </si>
  <si>
    <t>CLE</t>
  </si>
  <si>
    <t>Shea Langeliers</t>
  </si>
  <si>
    <t>Rowdy Tellez</t>
  </si>
  <si>
    <t>Vinnie Pasquantino</t>
  </si>
  <si>
    <t>Adley Rutschman</t>
  </si>
  <si>
    <t>Justin Turner</t>
  </si>
  <si>
    <t>Mark Canha</t>
  </si>
  <si>
    <t>DET</t>
  </si>
  <si>
    <t>Lourdes Gurriel Jr.</t>
  </si>
  <si>
    <t>Anthony Volpe</t>
  </si>
  <si>
    <t>Manny Machado</t>
  </si>
  <si>
    <t>Christian Walker</t>
  </si>
  <si>
    <t>Will Benson</t>
  </si>
  <si>
    <t>Jarren Duran</t>
  </si>
  <si>
    <t>Salvador Perez</t>
  </si>
  <si>
    <t>Jake Cronenworth</t>
  </si>
  <si>
    <t>Jazz Chisholm Jr.</t>
  </si>
  <si>
    <t>Byron Buxton</t>
  </si>
  <si>
    <t>Starling Marte</t>
  </si>
  <si>
    <t>Michael Conforto</t>
  </si>
  <si>
    <t>Yandy Diaz</t>
  </si>
  <si>
    <t>Masyn Winn</t>
  </si>
  <si>
    <t>STL</t>
  </si>
  <si>
    <t>Brendan Donovan</t>
  </si>
  <si>
    <t>Spencer Steer</t>
  </si>
  <si>
    <t>Ronald Acuna Jr.</t>
  </si>
  <si>
    <t>Trea Turner</t>
  </si>
  <si>
    <t>Triston Casas</t>
  </si>
  <si>
    <t>Joey Gallo</t>
  </si>
  <si>
    <t>Fernando Tatis Jr.</t>
  </si>
  <si>
    <t>Jake Burger</t>
  </si>
  <si>
    <t>Lane Thomas</t>
  </si>
  <si>
    <t>Gleyber Torres</t>
  </si>
  <si>
    <t>Corey Seager</t>
  </si>
  <si>
    <t>Jose Altuve</t>
  </si>
  <si>
    <t>Mitch Garver</t>
  </si>
  <si>
    <t>Andrew Vaughn</t>
  </si>
  <si>
    <t>CHW</t>
  </si>
  <si>
    <t>Nolan Jones</t>
  </si>
  <si>
    <t>Jackson Merrill</t>
  </si>
  <si>
    <t>Alex Bregman</t>
  </si>
  <si>
    <t>Cedric Mullins II</t>
  </si>
  <si>
    <t>Jesse Winker</t>
  </si>
  <si>
    <t>Zack Gelof</t>
  </si>
  <si>
    <t>Edouard Julien</t>
  </si>
  <si>
    <t>Orlando Arcia</t>
  </si>
  <si>
    <t>Cody Bellinger</t>
  </si>
  <si>
    <t>Francisco Alvarez</t>
  </si>
  <si>
    <t>Jorge Soler</t>
  </si>
  <si>
    <t>Jeremy Pena</t>
  </si>
  <si>
    <t>Anthony Rendon</t>
  </si>
  <si>
    <t>Dansby Swanson</t>
  </si>
  <si>
    <t>Willy Adames</t>
  </si>
  <si>
    <t>Rhys Hoskins</t>
  </si>
  <si>
    <t>Pete Alonso</t>
  </si>
  <si>
    <t>Masataka Yoshida</t>
  </si>
  <si>
    <t>J.T. Realmuto</t>
  </si>
  <si>
    <t>Daulton Varsho</t>
  </si>
  <si>
    <t>Alejandro Kirk</t>
  </si>
  <si>
    <t>Jonah Heim</t>
  </si>
  <si>
    <t>Freddie Freeman</t>
  </si>
  <si>
    <t>Jose Ramirez</t>
  </si>
  <si>
    <t>Riley Greene</t>
  </si>
  <si>
    <t>Leody Taveras</t>
  </si>
  <si>
    <t>Mike Trout</t>
  </si>
  <si>
    <t>Brice Turang</t>
  </si>
  <si>
    <t>Bo Bichette</t>
  </si>
  <si>
    <t>Eugenio Suarez</t>
  </si>
  <si>
    <t>Will Smith</t>
  </si>
  <si>
    <t>Zach Neto</t>
  </si>
  <si>
    <t>Francisco Lindor</t>
  </si>
  <si>
    <t>Ke'Bryan Hayes</t>
  </si>
  <si>
    <t>Anthony Santander</t>
  </si>
  <si>
    <t>Brenton Doyle</t>
  </si>
  <si>
    <t>Brendan Rodgers</t>
  </si>
  <si>
    <t>Bryan De La Cruz</t>
  </si>
  <si>
    <t>Oswaldo Cabrera</t>
  </si>
  <si>
    <t>Elias Diaz</t>
  </si>
  <si>
    <t>Nick Castellanos</t>
  </si>
  <si>
    <t>Jeimer Candelario</t>
  </si>
  <si>
    <t>Thairo Estrada</t>
  </si>
  <si>
    <t>Ozzie Albies</t>
  </si>
  <si>
    <t>Max Muncy</t>
  </si>
  <si>
    <t>Anthony Rizzo</t>
  </si>
  <si>
    <t>Marcus Semien</t>
  </si>
  <si>
    <t>Andrew Benintendi</t>
  </si>
  <si>
    <t>Henry Davis</t>
  </si>
  <si>
    <t>Nick Ahmed</t>
  </si>
  <si>
    <t>Paul Goldschmidt</t>
  </si>
  <si>
    <t>Seth Brown</t>
  </si>
  <si>
    <t>Brandon Drury</t>
  </si>
  <si>
    <t>Joey Meneses</t>
  </si>
  <si>
    <t>Isaac Paredes</t>
  </si>
  <si>
    <t>Ha-seong Kim</t>
  </si>
  <si>
    <t>Amed Rosario</t>
  </si>
  <si>
    <t>Andres Gimenez</t>
  </si>
  <si>
    <t>Charlie Blackmon</t>
  </si>
  <si>
    <t>Jonathan India</t>
  </si>
  <si>
    <t>Nolan Schanuel</t>
  </si>
  <si>
    <t>George Springer</t>
  </si>
  <si>
    <t>Jared Triolo</t>
  </si>
  <si>
    <t>Mitch Haniger</t>
  </si>
  <si>
    <t>Tim Anderson</t>
  </si>
  <si>
    <t>Willi Castro</t>
  </si>
  <si>
    <t>Bryan Reynolds</t>
  </si>
  <si>
    <t>Spencer Torkelson</t>
  </si>
  <si>
    <t>Nolan Gorman</t>
  </si>
  <si>
    <t>Jorge Polanco</t>
  </si>
  <si>
    <t>Jack Suwinski</t>
  </si>
  <si>
    <t>J.P. Crawford</t>
  </si>
  <si>
    <t>J.J. Bleday</t>
  </si>
  <si>
    <t>Nolan Arenado</t>
  </si>
  <si>
    <t>Sal Frelick</t>
  </si>
  <si>
    <t>Javier Baez</t>
  </si>
  <si>
    <t>Alec Bohm</t>
  </si>
  <si>
    <t>Nico Hoerner</t>
  </si>
  <si>
    <t>Jeff McNeil</t>
  </si>
  <si>
    <t>Alex Verdugo</t>
  </si>
  <si>
    <t>Luis Campusano</t>
  </si>
  <si>
    <t>Steven Kwan</t>
  </si>
  <si>
    <t>Luis Arraez</t>
  </si>
  <si>
    <t>Ceddanne Rafaela</t>
  </si>
  <si>
    <t>Bryson Stott</t>
  </si>
  <si>
    <t>Jared Walsh</t>
  </si>
  <si>
    <t>Xander Bogaerts</t>
  </si>
  <si>
    <t>Ryan Noda</t>
  </si>
  <si>
    <t>Harold Ramirez</t>
  </si>
  <si>
    <t>Jose Caballero</t>
  </si>
  <si>
    <t>Brett Baty</t>
  </si>
  <si>
    <t>Ryan Jeffers</t>
  </si>
  <si>
    <t>Corbin Carroll</t>
  </si>
  <si>
    <t>Connor Joe</t>
  </si>
  <si>
    <t>BABIP</t>
  </si>
  <si>
    <t>GB/FB</t>
  </si>
  <si>
    <t>LD%</t>
  </si>
  <si>
    <t>GB%</t>
  </si>
  <si>
    <t>FB%</t>
  </si>
  <si>
    <t>IFFB%</t>
  </si>
  <si>
    <t>HR/FB</t>
  </si>
  <si>
    <t>IFH</t>
  </si>
  <si>
    <t>IFH%</t>
  </si>
  <si>
    <t>BUH</t>
  </si>
  <si>
    <t>BUH%</t>
  </si>
  <si>
    <t>Pull%</t>
  </si>
  <si>
    <t>Cent%</t>
  </si>
  <si>
    <t>Oppo%</t>
  </si>
  <si>
    <t>Soft%</t>
  </si>
  <si>
    <t>Med%</t>
  </si>
  <si>
    <t>Hard%</t>
  </si>
  <si>
    <t>K/9</t>
  </si>
  <si>
    <t>BB/9</t>
  </si>
  <si>
    <t>K/BB</t>
  </si>
  <si>
    <t>HR/9</t>
  </si>
  <si>
    <t>K%</t>
  </si>
  <si>
    <t>BB%</t>
  </si>
  <si>
    <t>K-BB%</t>
  </si>
  <si>
    <t>WHIP</t>
  </si>
  <si>
    <t>LOB%</t>
  </si>
  <si>
    <t>ERA-</t>
  </si>
  <si>
    <t>FIP-</t>
  </si>
  <si>
    <t>xFIP-</t>
  </si>
  <si>
    <t>ERA</t>
  </si>
  <si>
    <t>FIP</t>
  </si>
  <si>
    <t>E-F</t>
  </si>
  <si>
    <t>xFIP</t>
  </si>
  <si>
    <t>SIERA</t>
  </si>
  <si>
    <t>Reid Detmers</t>
  </si>
  <si>
    <t>Zac Gallen</t>
  </si>
  <si>
    <t>Tanner Houck</t>
  </si>
  <si>
    <t>Reynaldo Lopez</t>
  </si>
  <si>
    <t>Kutter Crawford</t>
  </si>
  <si>
    <t>Yusei Kikuchi</t>
  </si>
  <si>
    <t>Garrett Crochet</t>
  </si>
  <si>
    <t>Cole Ragans</t>
  </si>
  <si>
    <t>Freddy Peralta</t>
  </si>
  <si>
    <t>Cody Bradford</t>
  </si>
  <si>
    <t>Trevor Rogers</t>
  </si>
  <si>
    <t>Zack Littell</t>
  </si>
  <si>
    <t>Joe Ryan</t>
  </si>
  <si>
    <t>Zack Wheeler</t>
  </si>
  <si>
    <t>Ranger Suarez</t>
  </si>
  <si>
    <t>Paul Blackburn</t>
  </si>
  <si>
    <t>Dylan Cease</t>
  </si>
  <si>
    <t>Tarik Skubal</t>
  </si>
  <si>
    <t>Ronel Blanco</t>
  </si>
  <si>
    <t>Seth Lugo</t>
  </si>
  <si>
    <t>George Kirby</t>
  </si>
  <si>
    <t>Luis Castillo</t>
  </si>
  <si>
    <t>Jared Jones</t>
  </si>
  <si>
    <t>Logan Webb</t>
  </si>
  <si>
    <t>Jordan Hicks</t>
  </si>
  <si>
    <t>Ross Stripling</t>
  </si>
  <si>
    <t>Corbin Burnes</t>
  </si>
  <si>
    <t>Michael Wacha</t>
  </si>
  <si>
    <t>Jake Irvin</t>
  </si>
  <si>
    <t>Martin Perez</t>
  </si>
  <si>
    <t>Pablo Lopez</t>
  </si>
  <si>
    <t>Logan Gilbert</t>
  </si>
  <si>
    <t>Chris Sale</t>
  </si>
  <si>
    <t>Mitch Keller</t>
  </si>
  <si>
    <t>Grayson Rodriguez</t>
  </si>
  <si>
    <t>Tyler Glasnow</t>
  </si>
  <si>
    <t>Hunter Greene</t>
  </si>
  <si>
    <t>Jose Berrios</t>
  </si>
  <si>
    <t>Cristian Javier</t>
  </si>
  <si>
    <t>Bryce Miller</t>
  </si>
  <si>
    <t>Steven Matz</t>
  </si>
  <si>
    <t>Luis Severino</t>
  </si>
  <si>
    <t>Merrill Kelly</t>
  </si>
  <si>
    <t>Yu Darvish</t>
  </si>
  <si>
    <t>Nathan Eovaldi</t>
  </si>
  <si>
    <t>Miles Mikolas</t>
  </si>
  <si>
    <t>Marcus Stroman</t>
  </si>
  <si>
    <t>Brady Singer</t>
  </si>
  <si>
    <t>Nestor Cortes</t>
  </si>
  <si>
    <t>Keaton Winn</t>
  </si>
  <si>
    <t>Brandon Pfaadt</t>
  </si>
  <si>
    <t>Ryan Weathers</t>
  </si>
  <si>
    <t>Zach Eflin</t>
  </si>
  <si>
    <t>Jack Flaherty</t>
  </si>
  <si>
    <t>Charlie Morton</t>
  </si>
  <si>
    <t>Aaron Civale</t>
  </si>
  <si>
    <t>Tyler Anderson</t>
  </si>
  <si>
    <t>Carlos Rodon</t>
  </si>
  <si>
    <t>Andrew Abbott</t>
  </si>
  <si>
    <t>Ryan Feltner</t>
  </si>
  <si>
    <t>Jose Quintana</t>
  </si>
  <si>
    <t>Chris Bassitt</t>
  </si>
  <si>
    <t>Patrick Corbin</t>
  </si>
  <si>
    <t>Brayan Bello</t>
  </si>
  <si>
    <t>J.P. France</t>
  </si>
  <si>
    <t>Logan Allen</t>
  </si>
  <si>
    <t>Lance Lynn</t>
  </si>
  <si>
    <t>Bailey Falter</t>
  </si>
  <si>
    <t>Kyle Harrison</t>
  </si>
  <si>
    <t>Tanner Bibee</t>
  </si>
  <si>
    <t>Joe Musgrove</t>
  </si>
  <si>
    <t>JP Sears</t>
  </si>
  <si>
    <t>Austin Gomber</t>
  </si>
  <si>
    <t>Frankie Montas</t>
  </si>
  <si>
    <t>Aaron Nola</t>
  </si>
  <si>
    <t>Michael King</t>
  </si>
  <si>
    <t>Cal Quantrill</t>
  </si>
  <si>
    <t>Jesus Luzardo</t>
  </si>
  <si>
    <t>Erick Fedde</t>
  </si>
  <si>
    <t>Dane Dunning</t>
  </si>
  <si>
    <t>Kyle Gibson</t>
  </si>
  <si>
    <t>Mike Soroka</t>
  </si>
  <si>
    <t>W</t>
  </si>
  <si>
    <t>L</t>
  </si>
  <si>
    <t>SV</t>
  </si>
  <si>
    <t>G</t>
  </si>
  <si>
    <t>GS</t>
  </si>
  <si>
    <t>IP</t>
  </si>
  <si>
    <t>vFA (pi)</t>
  </si>
  <si>
    <t>xERA</t>
  </si>
  <si>
    <t>WAR</t>
  </si>
  <si>
    <t>WPA</t>
  </si>
  <si>
    <t>-WPA</t>
  </si>
  <si>
    <t>+WPA</t>
  </si>
  <si>
    <t>RE24</t>
  </si>
  <si>
    <t>REW</t>
  </si>
  <si>
    <t>pLI</t>
  </si>
  <si>
    <t>inLI</t>
  </si>
  <si>
    <t>gmLI</t>
  </si>
  <si>
    <t>exLI</t>
  </si>
  <si>
    <t>Pulls</t>
  </si>
  <si>
    <t>WPA/LI</t>
  </si>
  <si>
    <t>Clutch</t>
  </si>
  <si>
    <t>SD</t>
  </si>
  <si>
    <t>MD</t>
  </si>
  <si>
    <t>RA9-WAR</t>
  </si>
  <si>
    <t>BIP-Wins</t>
  </si>
  <si>
    <t>LOB-Wins</t>
  </si>
  <si>
    <t>FDP-Wins</t>
  </si>
  <si>
    <t>RAR</t>
  </si>
  <si>
    <t>Dollars</t>
  </si>
  <si>
    <t>TG</t>
  </si>
  <si>
    <t/>
  </si>
  <si>
    <t>HR</t>
  </si>
  <si>
    <t>R</t>
  </si>
  <si>
    <t>RBI</t>
  </si>
  <si>
    <t>SB</t>
  </si>
  <si>
    <t>ISO</t>
  </si>
  <si>
    <t>OBP</t>
  </si>
  <si>
    <t>wRC+</t>
  </si>
  <si>
    <t>BsR</t>
  </si>
  <si>
    <t>Off</t>
  </si>
  <si>
    <t>Def</t>
  </si>
  <si>
    <t>BB/K</t>
  </si>
  <si>
    <t>OPS</t>
  </si>
  <si>
    <t>Spd</t>
  </si>
  <si>
    <t>UBR</t>
  </si>
  <si>
    <t>wGDP</t>
  </si>
  <si>
    <t>wSB</t>
  </si>
  <si>
    <t>wRC</t>
  </si>
  <si>
    <t>wRAA</t>
  </si>
  <si>
    <t>Abbreviation</t>
  </si>
  <si>
    <t>2024 Year to Date G</t>
  </si>
  <si>
    <t>2024 Year to Date W</t>
  </si>
  <si>
    <t>2024 Year to Date L</t>
  </si>
  <si>
    <t>2024 Year to Date W%</t>
  </si>
  <si>
    <t>2024 Year to Date RDif</t>
  </si>
  <si>
    <t>2024 Year to Date RS/G</t>
  </si>
  <si>
    <t>2024 Year to Date RA/G</t>
  </si>
  <si>
    <t>2024 Projected Rest of Season G</t>
  </si>
  <si>
    <t>2024 Projected Rest of Season W</t>
  </si>
  <si>
    <t>2024 Projected Rest of Season L</t>
  </si>
  <si>
    <t>2024 Projected Rest of Season W%</t>
  </si>
  <si>
    <t>2024 Projected Rest of Season RDif</t>
  </si>
  <si>
    <t>2024 Projected Rest of Season RS/G</t>
  </si>
  <si>
    <t>2024 Projected Rest of Season RA/G</t>
  </si>
  <si>
    <t>2024 Projected Full Season W</t>
  </si>
  <si>
    <t>2024 Projected Full Season L</t>
  </si>
  <si>
    <t>2024 Projected Full Season W%</t>
  </si>
  <si>
    <t>2024 Projected Full Season RDif</t>
  </si>
  <si>
    <t>2024 Projected Full Season RS/G</t>
  </si>
  <si>
    <t>2024 Projected Full Season RA/G</t>
  </si>
  <si>
    <t>Braves</t>
  </si>
  <si>
    <t>Dodgers</t>
  </si>
  <si>
    <t>Yankees</t>
  </si>
  <si>
    <t>Orioles</t>
  </si>
  <si>
    <t>Rays</t>
  </si>
  <si>
    <t>Phillies</t>
  </si>
  <si>
    <t>Blue Jays</t>
  </si>
  <si>
    <t>Astros</t>
  </si>
  <si>
    <t>Diamondbacks</t>
  </si>
  <si>
    <t>Mariners</t>
  </si>
  <si>
    <t>Cubs</t>
  </si>
  <si>
    <t>Padres</t>
  </si>
  <si>
    <t>Brewers</t>
  </si>
  <si>
    <t>Mets</t>
  </si>
  <si>
    <t>Rangers</t>
  </si>
  <si>
    <t>Cardinals</t>
  </si>
  <si>
    <t>Giants</t>
  </si>
  <si>
    <t>Red Sox</t>
  </si>
  <si>
    <t>Guardians</t>
  </si>
  <si>
    <t>Royals</t>
  </si>
  <si>
    <t>Twins</t>
  </si>
  <si>
    <t>Pirates</t>
  </si>
  <si>
    <t>Tigers</t>
  </si>
  <si>
    <t>Reds</t>
  </si>
  <si>
    <t>Angels</t>
  </si>
  <si>
    <t>Marlins</t>
  </si>
  <si>
    <t>Athletics</t>
  </si>
  <si>
    <t>Nationals</t>
  </si>
  <si>
    <t>White Sox</t>
  </si>
  <si>
    <t>Rockies</t>
  </si>
  <si>
    <t>HomeWins</t>
  </si>
  <si>
    <t>HomeLosses</t>
  </si>
  <si>
    <t>HomeWinningPct</t>
  </si>
  <si>
    <t>AwayWins</t>
  </si>
  <si>
    <t>AwayLosses</t>
  </si>
  <si>
    <t>AwayWinningPct</t>
  </si>
  <si>
    <t>TotalWinningPct</t>
  </si>
  <si>
    <t>HomeSplit</t>
  </si>
  <si>
    <t>RelativeDiff</t>
  </si>
  <si>
    <t>Andrew McCutchen</t>
  </si>
  <si>
    <t>Brandon Crawford</t>
  </si>
  <si>
    <t>Jose Abreu</t>
  </si>
  <si>
    <t>Rafael Devers</t>
  </si>
  <si>
    <t>Whit Merrifield</t>
  </si>
  <si>
    <t>Willson Contreras</t>
  </si>
  <si>
    <t>Travis d'Arnaud</t>
  </si>
  <si>
    <t>Yan Gomes</t>
  </si>
  <si>
    <t>Chris Taylor</t>
  </si>
  <si>
    <t>Christian Vazquez</t>
  </si>
  <si>
    <t>Joc Pederson</t>
  </si>
  <si>
    <t>Gary Sanchez</t>
  </si>
  <si>
    <t>Wilmer Flores</t>
  </si>
  <si>
    <t>Martin Maldonado</t>
  </si>
  <si>
    <t>Randal Grichuk</t>
  </si>
  <si>
    <t>Eddie Rosario</t>
  </si>
  <si>
    <t>Aaron Hicks</t>
  </si>
  <si>
    <t>Adam Duvall</t>
  </si>
  <si>
    <t>Harrison Bader</t>
  </si>
  <si>
    <t>Adam Frazier</t>
  </si>
  <si>
    <t>Kevin Pillar</t>
  </si>
  <si>
    <t>Michael A. Taylor</t>
  </si>
  <si>
    <t>Miguel Rojas</t>
  </si>
  <si>
    <t>Ramon Laureano</t>
  </si>
  <si>
    <t>Enrique Hernandez</t>
  </si>
  <si>
    <t>Hunter Renfroe</t>
  </si>
  <si>
    <t>Mike Yastrzemski</t>
  </si>
  <si>
    <t>Manuel Margot</t>
  </si>
  <si>
    <t>Joey Wendle</t>
  </si>
  <si>
    <t>Trent Grisham</t>
  </si>
  <si>
    <t>Danny Jansen</t>
  </si>
  <si>
    <t>Paul DeJong</t>
  </si>
  <si>
    <t>Robbie Grossman</t>
  </si>
  <si>
    <t>Avisail Garcia</t>
  </si>
  <si>
    <t>Miguel Sano</t>
  </si>
  <si>
    <t>Austin Barnes</t>
  </si>
  <si>
    <t>Omar Narvaez</t>
  </si>
  <si>
    <t>Chas McCormick</t>
  </si>
  <si>
    <t>Austin Hedges</t>
  </si>
  <si>
    <t>Nicky Lopez</t>
  </si>
  <si>
    <t>David Fletcher</t>
  </si>
  <si>
    <t>Tucker Barnhart</t>
  </si>
  <si>
    <t>Austin Slater</t>
  </si>
  <si>
    <t>Cavan Biggio</t>
  </si>
  <si>
    <t>Jose Trevino</t>
  </si>
  <si>
    <t>Kyle Farmer</t>
  </si>
  <si>
    <t>Dylan Moore</t>
  </si>
  <si>
    <t>Niko Goodrum</t>
  </si>
  <si>
    <t>Luis Urias</t>
  </si>
  <si>
    <t>Jacob Stallings</t>
  </si>
  <si>
    <t>Eloy Jimenez</t>
  </si>
  <si>
    <t>Tom Murphy</t>
  </si>
  <si>
    <t>Josh Rojas</t>
  </si>
  <si>
    <t>Santiago Espinal</t>
  </si>
  <si>
    <t>Isiah Kiner-Falefa</t>
  </si>
  <si>
    <t>Ramon Urias</t>
  </si>
  <si>
    <t>James McCann</t>
  </si>
  <si>
    <t>Carson Kelly</t>
  </si>
  <si>
    <t>Mike Tauchman</t>
  </si>
  <si>
    <t>Gavin Lux</t>
  </si>
  <si>
    <t>Patrick Wisdom</t>
  </si>
  <si>
    <t>Victor Caratini</t>
  </si>
  <si>
    <t>LaMonte Wade Jr.</t>
  </si>
  <si>
    <t>Jorge Mateo</t>
  </si>
  <si>
    <t>Travis Jankowski</t>
  </si>
  <si>
    <t>Mauricio Dubon</t>
  </si>
  <si>
    <t>Tyler Stephenson</t>
  </si>
  <si>
    <t>Jesus Sanchez</t>
  </si>
  <si>
    <t>Luis Rengifo</t>
  </si>
  <si>
    <t>Luke Maile</t>
  </si>
  <si>
    <t>Jake Cave</t>
  </si>
  <si>
    <t>Daniel Vogelbach</t>
  </si>
  <si>
    <t>Kevin Newman</t>
  </si>
  <si>
    <t>Garrett Hampson</t>
  </si>
  <si>
    <t>Rob Refsnyder</t>
  </si>
  <si>
    <t>Ryan O'Hearn</t>
  </si>
  <si>
    <t>Luis Garcia</t>
  </si>
  <si>
    <t>Nick Senzel</t>
  </si>
  <si>
    <t>Kevin Gausman</t>
  </si>
  <si>
    <t>Sonny Gray</t>
  </si>
  <si>
    <t>Carlos Carrasco</t>
  </si>
  <si>
    <t>Kyle Hendricks</t>
  </si>
  <si>
    <t>Kenley Jansen</t>
  </si>
  <si>
    <t>Aroldis Chapman</t>
  </si>
  <si>
    <t>Blake Snell</t>
  </si>
  <si>
    <t>Craig Kimbrel</t>
  </si>
  <si>
    <t>Wade Miley</t>
  </si>
  <si>
    <t>Jon Gray</t>
  </si>
  <si>
    <t>James Paxton</t>
  </si>
  <si>
    <t>Alex Wood</t>
  </si>
  <si>
    <t>David Robertson</t>
  </si>
  <si>
    <t>Max Fried</t>
  </si>
  <si>
    <t>Jameson Taillon</t>
  </si>
  <si>
    <t>Kenta Maeda</t>
  </si>
  <si>
    <t>Sean Manaea</t>
  </si>
  <si>
    <t>Kyle Freeland</t>
  </si>
  <si>
    <t>Raisel Iglesias</t>
  </si>
  <si>
    <t>Edwin Diaz</t>
  </si>
  <si>
    <t>Drew Smyly</t>
  </si>
  <si>
    <t>Josh Hader</t>
  </si>
  <si>
    <t>Daniel Hudson</t>
  </si>
  <si>
    <t>Ryan Pressly</t>
  </si>
  <si>
    <t>Matt Moore</t>
  </si>
  <si>
    <t>Andrew Heaney</t>
  </si>
  <si>
    <t>Adam Ottavino</t>
  </si>
  <si>
    <t>Chad Green</t>
  </si>
  <si>
    <t>Shelby Miller</t>
  </si>
  <si>
    <t>Jesse Chavez</t>
  </si>
  <si>
    <t>Jordan Lyles</t>
  </si>
  <si>
    <t>Patrick Sandoval</t>
  </si>
  <si>
    <t>Trevor Williams</t>
  </si>
  <si>
    <t>Chase Anderson</t>
  </si>
  <si>
    <t>Luke Weaver</t>
  </si>
  <si>
    <t>Ryan Yarbrough</t>
  </si>
  <si>
    <t>Adrian Houser</t>
  </si>
  <si>
    <t>Spencer Turnbull</t>
  </si>
  <si>
    <t>Joe Ross</t>
  </si>
  <si>
    <t>Michael Lorenzen</t>
  </si>
  <si>
    <t>Dylan Floro</t>
  </si>
  <si>
    <t>Chris Paddack</t>
  </si>
  <si>
    <t>Brent Suter</t>
  </si>
  <si>
    <t>Triston McKenzie</t>
  </si>
  <si>
    <t>Matt Strahm</t>
  </si>
  <si>
    <t>Matt Barnes</t>
  </si>
  <si>
    <t>Chris Devenski</t>
  </si>
  <si>
    <t>Griffin Canning</t>
  </si>
  <si>
    <t>Cole Irvin</t>
  </si>
  <si>
    <t>Trevor Richards</t>
  </si>
  <si>
    <t>Dean Kremer</t>
  </si>
  <si>
    <t>Dakota Hudson</t>
  </si>
  <si>
    <t>Ryne Stanek</t>
  </si>
  <si>
    <t>Nick Martinez</t>
  </si>
  <si>
    <t>Chris Flexen</t>
  </si>
  <si>
    <t>Michael Kopech</t>
  </si>
  <si>
    <t>Tyler Alexander</t>
  </si>
  <si>
    <t>Dominic Leone</t>
  </si>
  <si>
    <t>Austin Pruitt</t>
  </si>
  <si>
    <t>Bryse Wilson</t>
  </si>
  <si>
    <t>#</t>
  </si>
  <si>
    <t>Pablo López</t>
  </si>
  <si>
    <t>Gerrit Cole</t>
  </si>
  <si>
    <t>José Berríos</t>
  </si>
  <si>
    <t>Marco Raya</t>
  </si>
  <si>
    <t>Sandy Alcantara</t>
  </si>
  <si>
    <t>Jordan Montgomery</t>
  </si>
  <si>
    <t>Framber Valdez</t>
  </si>
  <si>
    <t>Lucas Giolito</t>
  </si>
  <si>
    <t>Kyle Bradish</t>
  </si>
  <si>
    <t>Taj Bradley</t>
  </si>
  <si>
    <t>Bryce Elder</t>
  </si>
  <si>
    <t>Spencer Strider</t>
  </si>
  <si>
    <t>Kodai Senga</t>
  </si>
  <si>
    <t>Bailey Ober</t>
  </si>
  <si>
    <t>Andrew Painter</t>
  </si>
  <si>
    <t>Blake Walston</t>
  </si>
  <si>
    <t>Jesús Luzardo</t>
  </si>
  <si>
    <t>Justin Steele</t>
  </si>
  <si>
    <t>Eury Pérez</t>
  </si>
  <si>
    <t>Johan Oviedo</t>
  </si>
  <si>
    <t>Taijuan Walker</t>
  </si>
  <si>
    <t>Gavin Williams</t>
  </si>
  <si>
    <t>Brandon Williamson</t>
  </si>
  <si>
    <t>Connor Phillips</t>
  </si>
  <si>
    <t>Michael McGreevy</t>
  </si>
  <si>
    <t>Mason Black</t>
  </si>
  <si>
    <t>Mason Montgomery</t>
  </si>
  <si>
    <t>Yoshinobu Yamamoto</t>
  </si>
  <si>
    <t>Julio Urías</t>
  </si>
  <si>
    <t>Bobby Miller</t>
  </si>
  <si>
    <t>Alex Cobb</t>
  </si>
  <si>
    <t>Braxton Garrett</t>
  </si>
  <si>
    <t>Ryne Nelson</t>
  </si>
  <si>
    <t>Josiah Gray</t>
  </si>
  <si>
    <t>Cristian Mena</t>
  </si>
  <si>
    <t>Anthony Molina</t>
  </si>
  <si>
    <t>Tink Hence</t>
  </si>
  <si>
    <t>Chase Petty</t>
  </si>
  <si>
    <t>Jay Groome</t>
  </si>
  <si>
    <t>Lyon Richardson</t>
  </si>
  <si>
    <t>Matthew Thompson</t>
  </si>
  <si>
    <t>Walker Buehler</t>
  </si>
  <si>
    <t>Shota Imanaga</t>
  </si>
  <si>
    <t>Eduardo Rodriguez</t>
  </si>
  <si>
    <t>Justin Verlander</t>
  </si>
  <si>
    <t>Cristopher Sánchez</t>
  </si>
  <si>
    <t>Clarke Schmidt</t>
  </si>
  <si>
    <t>Quinn Priester</t>
  </si>
  <si>
    <t>Bryan Woo</t>
  </si>
  <si>
    <t>Richard Fitts</t>
  </si>
  <si>
    <t>Mitch Spence</t>
  </si>
  <si>
    <t>Reese Olson</t>
  </si>
  <si>
    <t>Jordan Wicks</t>
  </si>
  <si>
    <t>Cade Povich</t>
  </si>
  <si>
    <t>Ricky Tiedemann</t>
  </si>
  <si>
    <t>Keider Montero</t>
  </si>
  <si>
    <t>AJ Smith-Shawver</t>
  </si>
  <si>
    <t>Tylor Megill</t>
  </si>
  <si>
    <t>Nick Frasso</t>
  </si>
  <si>
    <t>David Buchanan</t>
  </si>
  <si>
    <t>Luis De Avila</t>
  </si>
  <si>
    <t>Wikelman Gonzalez</t>
  </si>
  <si>
    <t>Kai-Wei Teng</t>
  </si>
  <si>
    <t>Shane Bieber</t>
  </si>
  <si>
    <t>Shane McClanahan</t>
  </si>
  <si>
    <t>Max Scherzer</t>
  </si>
  <si>
    <t>Graham Ashcraft</t>
  </si>
  <si>
    <t>Germán Márquez</t>
  </si>
  <si>
    <t>Ranger Suárez</t>
  </si>
  <si>
    <t>Robert Gasser</t>
  </si>
  <si>
    <t>David Peterson</t>
  </si>
  <si>
    <t>Mike Vasil</t>
  </si>
  <si>
    <t>Reid VanScoter</t>
  </si>
  <si>
    <t>Ian Anderson</t>
  </si>
  <si>
    <t>Dom Hamel</t>
  </si>
  <si>
    <t>Joan Adon</t>
  </si>
  <si>
    <t>Carlos F. Rodriguez</t>
  </si>
  <si>
    <t>Luis L. Ortiz</t>
  </si>
  <si>
    <t>Anthony Solometo</t>
  </si>
  <si>
    <t>Ty Madden</t>
  </si>
  <si>
    <t>Nick Nastrini</t>
  </si>
  <si>
    <t>Mitchell Parker</t>
  </si>
  <si>
    <t>Carson Whisenhunt</t>
  </si>
  <si>
    <t>Zack Greinke</t>
  </si>
  <si>
    <t>Jonathan Cannon</t>
  </si>
  <si>
    <t>Adam Kloffenstein</t>
  </si>
  <si>
    <t>Clayton Beeter</t>
  </si>
  <si>
    <t>DJ Herz</t>
  </si>
  <si>
    <t>Yilber Diaz</t>
  </si>
  <si>
    <t>Ryan Murphy</t>
  </si>
  <si>
    <t>Hayden Birdsong</t>
  </si>
  <si>
    <t>Blade Tidwell</t>
  </si>
  <si>
    <t>Hunter Brown</t>
  </si>
  <si>
    <t>MacKenzie Gore</t>
  </si>
  <si>
    <t>Louie Varland</t>
  </si>
  <si>
    <t>Slade Cecconi</t>
  </si>
  <si>
    <t>Mike Clevinger</t>
  </si>
  <si>
    <t>Paul Skenes</t>
  </si>
  <si>
    <t>Brant Hurter</t>
  </si>
  <si>
    <t>Matthew Liberatore</t>
  </si>
  <si>
    <t>Alek Manoah</t>
  </si>
  <si>
    <t>Yu-Min Lin</t>
  </si>
  <si>
    <t>Tobias Myers</t>
  </si>
  <si>
    <t>Will Warren</t>
  </si>
  <si>
    <t>Tanner Gordon</t>
  </si>
  <si>
    <t>Kyle Muller</t>
  </si>
  <si>
    <t>Edward Cabrera</t>
  </si>
  <si>
    <t>Jackson Wolf</t>
  </si>
  <si>
    <t>Joey Estes</t>
  </si>
  <si>
    <t>Jared Shuster</t>
  </si>
  <si>
    <t>Jeff Criswell</t>
  </si>
  <si>
    <t>Dylan Ray</t>
  </si>
  <si>
    <t>Braxton Ashcraft</t>
  </si>
  <si>
    <t>Sem Robberse</t>
  </si>
  <si>
    <t>Robert Dugger</t>
  </si>
  <si>
    <t>José Buttó</t>
  </si>
  <si>
    <t>Andrew Hoffmann</t>
  </si>
  <si>
    <t>Jackson Rutledge</t>
  </si>
  <si>
    <t>Travis Adams</t>
  </si>
  <si>
    <t>Mason Barnett</t>
  </si>
  <si>
    <t>Jackson Jobe</t>
  </si>
  <si>
    <t>Alan Rangel</t>
  </si>
  <si>
    <t>Shane Drohan</t>
  </si>
  <si>
    <t>Aaron Shortridge</t>
  </si>
  <si>
    <t>Justin Jarvis</t>
  </si>
  <si>
    <t>Mick Abel</t>
  </si>
  <si>
    <t>Angel Bastardo</t>
  </si>
  <si>
    <t>Cole Wilcox</t>
  </si>
  <si>
    <t>Yoendrys Gómez</t>
  </si>
  <si>
    <t>Rich Hill</t>
  </si>
  <si>
    <t>Joe Boyle</t>
  </si>
  <si>
    <t>Kohl Franklin</t>
  </si>
  <si>
    <t>Anderson Espinoza</t>
  </si>
  <si>
    <t>Jamison Hill</t>
  </si>
  <si>
    <t>Brandon Woodruff</t>
  </si>
  <si>
    <t>Carlos Rodón</t>
  </si>
  <si>
    <t>Drew Thorpe</t>
  </si>
  <si>
    <t>Darren McCaughan</t>
  </si>
  <si>
    <t>Tyler Mahle</t>
  </si>
  <si>
    <t>Janson Junk</t>
  </si>
  <si>
    <t>Caleb Kilian</t>
  </si>
  <si>
    <t>Luis Palacios</t>
  </si>
  <si>
    <t>Noah Cameron</t>
  </si>
  <si>
    <t>Colton Gordon</t>
  </si>
  <si>
    <t>Robbie Ray</t>
  </si>
  <si>
    <t>Cade Horton</t>
  </si>
  <si>
    <t>Julian Aguiar</t>
  </si>
  <si>
    <t>William Cuevas</t>
  </si>
  <si>
    <t>Brian Van Belle</t>
  </si>
  <si>
    <t>Robby Snelling</t>
  </si>
  <si>
    <t>Anthony Veneziano</t>
  </si>
  <si>
    <t>Chad Patrick</t>
  </si>
  <si>
    <t>Chandler Champlain</t>
  </si>
  <si>
    <t>Royber Salinas</t>
  </si>
  <si>
    <t>Chad Dallas</t>
  </si>
  <si>
    <t>Justin Armbruester</t>
  </si>
  <si>
    <t>Kyle Luckham</t>
  </si>
  <si>
    <t>Caleb Boushley</t>
  </si>
  <si>
    <t>Joe Rock</t>
  </si>
  <si>
    <t>River Ryan</t>
  </si>
  <si>
    <t>Chase Solesky</t>
  </si>
  <si>
    <t>Luke Albright</t>
  </si>
  <si>
    <t>Adam Wainwright</t>
  </si>
  <si>
    <t>Tyler Phillips</t>
  </si>
  <si>
    <t>Case Williams</t>
  </si>
  <si>
    <t>Sean Hunley</t>
  </si>
  <si>
    <t>Michael Cuevas</t>
  </si>
  <si>
    <t>Thomas Farr</t>
  </si>
  <si>
    <t>Jacob Misiorowski</t>
  </si>
  <si>
    <t>Ryan Cusick</t>
  </si>
  <si>
    <t>Bryce Osmond</t>
  </si>
  <si>
    <t>Evan Fitterer</t>
  </si>
  <si>
    <t>Clayton Kershaw</t>
  </si>
  <si>
    <t>Gavin Stone</t>
  </si>
  <si>
    <t>Colin Rea</t>
  </si>
  <si>
    <t>Tony Gonsolin</t>
  </si>
  <si>
    <t>Ken Waldichuk</t>
  </si>
  <si>
    <t>Randy Vásquez</t>
  </si>
  <si>
    <t>Tommy Henry</t>
  </si>
  <si>
    <t>Kyle Wright</t>
  </si>
  <si>
    <t>Daniel Espino</t>
  </si>
  <si>
    <t>Simeon Woods Richardson</t>
  </si>
  <si>
    <t>Isaac Coffey</t>
  </si>
  <si>
    <t>David Festa</t>
  </si>
  <si>
    <t>Joey Wentz</t>
  </si>
  <si>
    <t>Michael Soroka</t>
  </si>
  <si>
    <t>Joey Lucchesi</t>
  </si>
  <si>
    <t>Tyler Stuart</t>
  </si>
  <si>
    <t>Gordon Graceffo</t>
  </si>
  <si>
    <t>Joey Cantillo</t>
  </si>
  <si>
    <t>Nathan Wiles</t>
  </si>
  <si>
    <t>Jacob Lopez</t>
  </si>
  <si>
    <t>Patrick Monteverde</t>
  </si>
  <si>
    <t>Dustin Saenz</t>
  </si>
  <si>
    <t>Zach Plesac</t>
  </si>
  <si>
    <t>Emerson Hancock</t>
  </si>
  <si>
    <t>Hunter Stanley</t>
  </si>
  <si>
    <t>Randy Dobnak</t>
  </si>
  <si>
    <t>Jack O'Loughlin</t>
  </si>
  <si>
    <t>Zach Logue</t>
  </si>
  <si>
    <t>Zach Davies</t>
  </si>
  <si>
    <t>Jack Leiter</t>
  </si>
  <si>
    <t>Karl Kauffmann</t>
  </si>
  <si>
    <t>Sam Benschoter</t>
  </si>
  <si>
    <t>Christian Roa</t>
  </si>
  <si>
    <t>Drew Parrish</t>
  </si>
  <si>
    <t>Chih-Jung Liu</t>
  </si>
  <si>
    <t>Brandon Birdsell</t>
  </si>
  <si>
    <t>Ryan Garcia</t>
  </si>
  <si>
    <t>Michael Dominguez</t>
  </si>
  <si>
    <t>M.D. Johnson</t>
  </si>
  <si>
    <t>Martín Pérez</t>
  </si>
  <si>
    <t>Jhony Brito</t>
  </si>
  <si>
    <t>Matt Waldron</t>
  </si>
  <si>
    <t>Nick Pivetta</t>
  </si>
  <si>
    <t>Sawyer Gipson-Long</t>
  </si>
  <si>
    <t>Tyler Wells</t>
  </si>
  <si>
    <t>Ben Brown</t>
  </si>
  <si>
    <t>Max Castillo</t>
  </si>
  <si>
    <t>Drew Rom</t>
  </si>
  <si>
    <t>Eric Lauer</t>
  </si>
  <si>
    <t>Daniel Lynch IV</t>
  </si>
  <si>
    <t>Luis Gil</t>
  </si>
  <si>
    <t>Davis Martin</t>
  </si>
  <si>
    <t>Connor Lunn</t>
  </si>
  <si>
    <t>Landon Knack</t>
  </si>
  <si>
    <t>Chase Hampton</t>
  </si>
  <si>
    <t>Carson Palmquist</t>
  </si>
  <si>
    <t>Tekoah Roby</t>
  </si>
  <si>
    <t>Bruce Zimmermann</t>
  </si>
  <si>
    <t>Rhett Kouba</t>
  </si>
  <si>
    <t>Sean Sullivan</t>
  </si>
  <si>
    <t>Dylan Dodd</t>
  </si>
  <si>
    <t>Alec Marsh</t>
  </si>
  <si>
    <t>Brett Kerry</t>
  </si>
  <si>
    <t>Matt Osterberg</t>
  </si>
  <si>
    <t>Dylan Smith</t>
  </si>
  <si>
    <t>Hunter Gaddis</t>
  </si>
  <si>
    <t>Luis Medina</t>
  </si>
  <si>
    <t>Carson Seymour</t>
  </si>
  <si>
    <t>Mike Burrows</t>
  </si>
  <si>
    <t>Kyle Tyler</t>
  </si>
  <si>
    <t>Drew Rucinski</t>
  </si>
  <si>
    <t>Ryan Bergert</t>
  </si>
  <si>
    <t>Nick Neidert</t>
  </si>
  <si>
    <t>Zach Thompson</t>
  </si>
  <si>
    <t>Shaun Anderson</t>
  </si>
  <si>
    <t>Grant Gambrell</t>
  </si>
  <si>
    <t>Richard Gallardo</t>
  </si>
  <si>
    <t>Adam Macko</t>
  </si>
  <si>
    <t>Noah Davis</t>
  </si>
  <si>
    <t>Peyton Battenfield</t>
  </si>
  <si>
    <t>Trace Bright</t>
  </si>
  <si>
    <t>Owen White</t>
  </si>
  <si>
    <t>Jack Kochanowicz</t>
  </si>
  <si>
    <t>Sammy Natera Jr.</t>
  </si>
  <si>
    <t>Doug Nikhazy</t>
  </si>
  <si>
    <t>Nick Krauth</t>
  </si>
  <si>
    <t>Lance McCullers Jr.</t>
  </si>
  <si>
    <t>Pierson Ohl</t>
  </si>
  <si>
    <t>Roansy Contreras</t>
  </si>
  <si>
    <t>Coleman Crow</t>
  </si>
  <si>
    <t>Emmet Sheehan</t>
  </si>
  <si>
    <t>Evan McKendry</t>
  </si>
  <si>
    <t>Christian Scott</t>
  </si>
  <si>
    <t>Garrett Stallings</t>
  </si>
  <si>
    <t>Antonio Senzatela</t>
  </si>
  <si>
    <t>Jack Cushing</t>
  </si>
  <si>
    <t>Matt Manning</t>
  </si>
  <si>
    <t>Dax Fulton</t>
  </si>
  <si>
    <t>Chase Silseth</t>
  </si>
  <si>
    <t>Kenny Rosenberg</t>
  </si>
  <si>
    <t>Thomas Pannone</t>
  </si>
  <si>
    <t>Hunter Dobbins</t>
  </si>
  <si>
    <t>Spencer Arrighetti</t>
  </si>
  <si>
    <t>Domingo Robles</t>
  </si>
  <si>
    <t>Logan Workman</t>
  </si>
  <si>
    <t>Kris Bubic</t>
  </si>
  <si>
    <t>Ky Bush</t>
  </si>
  <si>
    <t>Brandon Bielak</t>
  </si>
  <si>
    <t>Marco Gonzales</t>
  </si>
  <si>
    <t>Casey Mize</t>
  </si>
  <si>
    <t>Johnny Cueto</t>
  </si>
  <si>
    <t>Alemao Hernandez</t>
  </si>
  <si>
    <t>Wilfredo Pereira</t>
  </si>
  <si>
    <t>Jairo Iriarte</t>
  </si>
  <si>
    <t>Hurston Waldrep</t>
  </si>
  <si>
    <t>Matt Canterino</t>
  </si>
  <si>
    <t>Sean Burke</t>
  </si>
  <si>
    <t>Landon Marceaux</t>
  </si>
  <si>
    <t>Paxton Schultz</t>
  </si>
  <si>
    <t>Connor Van Scoyoc</t>
  </si>
  <si>
    <t>Devin Smeltzer</t>
  </si>
  <si>
    <t>Jean Pinto</t>
  </si>
  <si>
    <t>Wily Peralta</t>
  </si>
  <si>
    <t>Jake Kalish</t>
  </si>
  <si>
    <t>Levi Stoudt</t>
  </si>
  <si>
    <t>Madison Bumgarner</t>
  </si>
  <si>
    <t>Joander Suarez</t>
  </si>
  <si>
    <t>Griff McGarry</t>
  </si>
  <si>
    <t>Chi Chi González</t>
  </si>
  <si>
    <t>Victor Mederos</t>
  </si>
  <si>
    <t>Drew Hutchison</t>
  </si>
  <si>
    <t>José Urquidy</t>
  </si>
  <si>
    <t>Allan Winans</t>
  </si>
  <si>
    <t>Michael Plassmeyer</t>
  </si>
  <si>
    <t>Nick Lodolo</t>
  </si>
  <si>
    <t>Connor Thomas</t>
  </si>
  <si>
    <t>Connor Seabold</t>
  </si>
  <si>
    <t>Victor Santos</t>
  </si>
  <si>
    <t>Will Dion</t>
  </si>
  <si>
    <t>Josh Stephan</t>
  </si>
  <si>
    <t>Gabriel Hughes</t>
  </si>
  <si>
    <t>Albert Suarez</t>
  </si>
  <si>
    <t>Bryce Jarvis</t>
  </si>
  <si>
    <t>Osvaldo Bido</t>
  </si>
  <si>
    <t>James Kaprielian</t>
  </si>
  <si>
    <t>Nick Nelson</t>
  </si>
  <si>
    <t>Glenn Otto</t>
  </si>
  <si>
    <t>Hogan Harris</t>
  </si>
  <si>
    <t>Brady Basso</t>
  </si>
  <si>
    <t>Chayce McDermott</t>
  </si>
  <si>
    <t>Andrew Alvarez</t>
  </si>
  <si>
    <t>David Parkinson</t>
  </si>
  <si>
    <t>Brandon Knarr</t>
  </si>
  <si>
    <t>Adam Oller</t>
  </si>
  <si>
    <t>Jimmy Joyce</t>
  </si>
  <si>
    <t>Gunnar Hoglund</t>
  </si>
  <si>
    <t>Adam Seminaris</t>
  </si>
  <si>
    <t>Noah Syndergaard</t>
  </si>
  <si>
    <t>Blayne Enlow</t>
  </si>
  <si>
    <t>Sean Hjelle</t>
  </si>
  <si>
    <t>Pedro Avila</t>
  </si>
  <si>
    <t>Vladimir Gutierrez</t>
  </si>
  <si>
    <t>Jonathan Bowlan</t>
  </si>
  <si>
    <t>Jonathan Heasley</t>
  </si>
  <si>
    <t>Ross Carver</t>
  </si>
  <si>
    <t>Carlos Pena</t>
  </si>
  <si>
    <t>Matt Sauer</t>
  </si>
  <si>
    <t>William Fleming</t>
  </si>
  <si>
    <t>Jose Chacin</t>
  </si>
  <si>
    <t>Ian Seymour</t>
  </si>
  <si>
    <t>Blake Beers</t>
  </si>
  <si>
    <t>Jaylen Nowlin</t>
  </si>
  <si>
    <t>Konnor Pilkington</t>
  </si>
  <si>
    <t>Christian Mejias</t>
  </si>
  <si>
    <t>Tommy Milone</t>
  </si>
  <si>
    <t>Ben Casparius</t>
  </si>
  <si>
    <t>Manuel Espinoza</t>
  </si>
  <si>
    <t>Deyni Olivero</t>
  </si>
  <si>
    <t>Dane Acker</t>
  </si>
  <si>
    <t>Jeff Lindgren</t>
  </si>
  <si>
    <t>Aaron Sanchez</t>
  </si>
  <si>
    <t>Nolan Watson</t>
  </si>
  <si>
    <t>Kendall Williams</t>
  </si>
  <si>
    <t>Blane Abeyta</t>
  </si>
  <si>
    <t>Drew Rasmussen</t>
  </si>
  <si>
    <t>Domingo Germán</t>
  </si>
  <si>
    <t>Cade Cavalli</t>
  </si>
  <si>
    <t>Aaron Ashby</t>
  </si>
  <si>
    <t>Hyun Jin Ryu</t>
  </si>
  <si>
    <t>Alex Faedo</t>
  </si>
  <si>
    <t>Hayden Wesneski</t>
  </si>
  <si>
    <t>Walker Powell</t>
  </si>
  <si>
    <t>Max Meyer</t>
  </si>
  <si>
    <t>JT Brubaker</t>
  </si>
  <si>
    <t>Jesse Scholtens</t>
  </si>
  <si>
    <t>Adam Mazur</t>
  </si>
  <si>
    <t>Denyi Reyes</t>
  </si>
  <si>
    <t>Casey Lawrence</t>
  </si>
  <si>
    <t>Anthony DeSclafani</t>
  </si>
  <si>
    <t>Javier Assad</t>
  </si>
  <si>
    <t>Elieser Hernández</t>
  </si>
  <si>
    <t>John Means</t>
  </si>
  <si>
    <t>Tanner Tully</t>
  </si>
  <si>
    <t>Brendan McKay</t>
  </si>
  <si>
    <t>Corey Kluber</t>
  </si>
  <si>
    <t>Angel Zerpa</t>
  </si>
  <si>
    <t>Peter Lambert</t>
  </si>
  <si>
    <t>Zak Kent</t>
  </si>
  <si>
    <t>Enmanuel De Jesus</t>
  </si>
  <si>
    <t>Kyle Nicolas</t>
  </si>
  <si>
    <t>Alex Troop</t>
  </si>
  <si>
    <t>Max Kranick</t>
  </si>
  <si>
    <t>Johan Dominguez</t>
  </si>
  <si>
    <t>Dylan Bundy</t>
  </si>
  <si>
    <t>Tyson Guerrero</t>
  </si>
  <si>
    <t>John Michael Bertrand</t>
  </si>
  <si>
    <t>Misael Tamarez</t>
  </si>
  <si>
    <t>Brandon Komar</t>
  </si>
  <si>
    <t>Garrett Davila</t>
  </si>
  <si>
    <t>Logan Gragg</t>
  </si>
  <si>
    <t>Joelvis Del Rosario</t>
  </si>
  <si>
    <t>Andrew Quezada</t>
  </si>
  <si>
    <t>Riley Thompson</t>
  </si>
  <si>
    <t>Josh Hendrickson</t>
  </si>
  <si>
    <t>Jimmy Robbins</t>
  </si>
  <si>
    <t>Beck Way</t>
  </si>
  <si>
    <t>Brandon Walter</t>
  </si>
  <si>
    <t>Drey Jameson</t>
  </si>
  <si>
    <t>Michael Grove</t>
  </si>
  <si>
    <t>Ryan Pepiot</t>
  </si>
  <si>
    <t>Alex Cornwell</t>
  </si>
  <si>
    <t>Bowden Francis</t>
  </si>
  <si>
    <t>Davis Daniel</t>
  </si>
  <si>
    <t>Zack Thompson</t>
  </si>
  <si>
    <t>Chris McMahon</t>
  </si>
  <si>
    <t>Victor Castaneda</t>
  </si>
  <si>
    <t>Alex Pham</t>
  </si>
  <si>
    <t>Peter Solomon</t>
  </si>
  <si>
    <t>Jonathan Bermúdez</t>
  </si>
  <si>
    <t>Adrián Martínez</t>
  </si>
  <si>
    <t>John Parke</t>
  </si>
  <si>
    <t>Jared Kollar</t>
  </si>
  <si>
    <t>Junior Santos</t>
  </si>
  <si>
    <t>Elvin Rodriguez</t>
  </si>
  <si>
    <t>Patrick Wicklander</t>
  </si>
  <si>
    <t>Jaime Melendez</t>
  </si>
  <si>
    <t>Miguel Yajure</t>
  </si>
  <si>
    <t>Ethan Lindow</t>
  </si>
  <si>
    <t>Nate Fisher</t>
  </si>
  <si>
    <t>Efrain Contreras</t>
  </si>
  <si>
    <t>Justin Dunn</t>
  </si>
  <si>
    <t>Brad Keller</t>
  </si>
  <si>
    <t>Cole Winn</t>
  </si>
  <si>
    <t>Sterling Sharp</t>
  </si>
  <si>
    <t>Tommy Sommer</t>
  </si>
  <si>
    <t>Nick Garcia</t>
  </si>
  <si>
    <t>Zach King</t>
  </si>
  <si>
    <t>Jeffrey Springs</t>
  </si>
  <si>
    <t>Stephen Strasburg</t>
  </si>
  <si>
    <t>José Suarez</t>
  </si>
  <si>
    <t>Kolby Allard</t>
  </si>
  <si>
    <t>Easton McGee</t>
  </si>
  <si>
    <t>Kyle Hurt</t>
  </si>
  <si>
    <t>Darius Vines</t>
  </si>
  <si>
    <t>Cooper Criswell</t>
  </si>
  <si>
    <t>Sean Boyle</t>
  </si>
  <si>
    <t>Nick Bush</t>
  </si>
  <si>
    <t>Freddy Tarnok</t>
  </si>
  <si>
    <t>Ronald Herrera</t>
  </si>
  <si>
    <t>César Valdez</t>
  </si>
  <si>
    <t>Julio Robaina</t>
  </si>
  <si>
    <t>Carlos Luna</t>
  </si>
  <si>
    <t>Humberto Mejía</t>
  </si>
  <si>
    <t>Nick Davila</t>
  </si>
  <si>
    <t>Wes Parsons</t>
  </si>
  <si>
    <t>Nick Zwack</t>
  </si>
  <si>
    <t>Noah Skirrow</t>
  </si>
  <si>
    <t>Austin Cox</t>
  </si>
  <si>
    <t>Marcelo Martinez</t>
  </si>
  <si>
    <t>Kyle Hart</t>
  </si>
  <si>
    <t>Cory Abbott</t>
  </si>
  <si>
    <t>Cole Henry</t>
  </si>
  <si>
    <t>Spenser Watkins</t>
  </si>
  <si>
    <t>Jake Woodford</t>
  </si>
  <si>
    <t>Josimar Cousin</t>
  </si>
  <si>
    <t>Mitchell Kilkenny</t>
  </si>
  <si>
    <t>Jake Odorizzi</t>
  </si>
  <si>
    <t>Adam Plutko</t>
  </si>
  <si>
    <t>Kohl Simas</t>
  </si>
  <si>
    <t>Scott Blewett</t>
  </si>
  <si>
    <t>Michael Darrell-Hicks</t>
  </si>
  <si>
    <t>Jake Eder</t>
  </si>
  <si>
    <t>Brandon Young</t>
  </si>
  <si>
    <t>Tanner Burns</t>
  </si>
  <si>
    <t>Brett Kennedy</t>
  </si>
  <si>
    <t>Connor Curlis</t>
  </si>
  <si>
    <t>Garrett Schoenle</t>
  </si>
  <si>
    <t>Tommy Mace</t>
  </si>
  <si>
    <t>Jaden Hill</t>
  </si>
  <si>
    <t>Justus Sheffield</t>
  </si>
  <si>
    <t>Daniel Martinez</t>
  </si>
  <si>
    <t>Bryan Mata</t>
  </si>
  <si>
    <t>Mike Ruff</t>
  </si>
  <si>
    <t>Rylan Kaufman</t>
  </si>
  <si>
    <t>Wyatt Olds</t>
  </si>
  <si>
    <t>DL Hall</t>
  </si>
  <si>
    <t>Brent Headrick</t>
  </si>
  <si>
    <t>Huascar Ynoa</t>
  </si>
  <si>
    <t>Mitch White</t>
  </si>
  <si>
    <t>Matthew Boyd</t>
  </si>
  <si>
    <t>Shane Baz</t>
  </si>
  <si>
    <t>Trevor Bauer</t>
  </si>
  <si>
    <t>Jacob Waguespack</t>
  </si>
  <si>
    <t>Bryan Hoeing</t>
  </si>
  <si>
    <t>Avery Weems</t>
  </si>
  <si>
    <t>Carson Spiers</t>
  </si>
  <si>
    <t>Beau Sulser</t>
  </si>
  <si>
    <t>Trey McGough</t>
  </si>
  <si>
    <t>Kyle Brnovich</t>
  </si>
  <si>
    <t>Jonathan Stiever</t>
  </si>
  <si>
    <t>Taylor Dollard</t>
  </si>
  <si>
    <t>Ben Lively</t>
  </si>
  <si>
    <t>Valente Bellozo</t>
  </si>
  <si>
    <t>Yusniel Padron-Artiles</t>
  </si>
  <si>
    <t>Porter Hodge</t>
  </si>
  <si>
    <t>Nolan Kingham</t>
  </si>
  <si>
    <t>Roddery Muñoz</t>
  </si>
  <si>
    <t>Chris Murphy</t>
  </si>
  <si>
    <t>Aaron Rozek</t>
  </si>
  <si>
    <t>Luis Patiño</t>
  </si>
  <si>
    <t>Connor Grey</t>
  </si>
  <si>
    <t>Trenton Wallace</t>
  </si>
  <si>
    <t>Dallas Keuchel</t>
  </si>
  <si>
    <t>Daniel Camarena</t>
  </si>
  <si>
    <t>Prelander Berroa</t>
  </si>
  <si>
    <t>Jayden Murray</t>
  </si>
  <si>
    <t>Angel Macuare</t>
  </si>
  <si>
    <t>Bryan Sammons</t>
  </si>
  <si>
    <t>Touki Toussaint</t>
  </si>
  <si>
    <t>Trent Palmer</t>
  </si>
  <si>
    <t>T.J. Zeuch</t>
  </si>
  <si>
    <t>J.T. Ginn</t>
  </si>
  <si>
    <t>CJ Van Eyk</t>
  </si>
  <si>
    <t>Jackson Tetreault</t>
  </si>
  <si>
    <t>Victor Vargas</t>
  </si>
  <si>
    <t>Paolo Espino</t>
  </si>
  <si>
    <t>Shawn Semple</t>
  </si>
  <si>
    <t>Alex Valverde</t>
  </si>
  <si>
    <t>Adrian Alcantara</t>
  </si>
  <si>
    <t>David Griffin</t>
  </si>
  <si>
    <t>Blair Henley</t>
  </si>
  <si>
    <t>John Swanda</t>
  </si>
  <si>
    <t>Daniel Ponce de Leon</t>
  </si>
  <si>
    <t>Ben Braymer</t>
  </si>
  <si>
    <t>Teddy Stankiewicz</t>
  </si>
  <si>
    <t>Carlos Tavera</t>
  </si>
  <si>
    <t>Brooks Gosswein</t>
  </si>
  <si>
    <t>Landen Roupp</t>
  </si>
  <si>
    <t>Chris Clarke</t>
  </si>
  <si>
    <t>Ty Blach</t>
  </si>
  <si>
    <t>Xzavion Curry</t>
  </si>
  <si>
    <t>Jack Leftwich</t>
  </si>
  <si>
    <t>Ryan Gusto</t>
  </si>
  <si>
    <t>Juan Mercedes</t>
  </si>
  <si>
    <t>Corbin Martin</t>
  </si>
  <si>
    <t>Matt Andriese</t>
  </si>
  <si>
    <t>Kenny Hernandez</t>
  </si>
  <si>
    <t>Justin Meis</t>
  </si>
  <si>
    <t>Matt Swarmer</t>
  </si>
  <si>
    <t>Matt Frisbee</t>
  </si>
  <si>
    <t>Ryan Rolison</t>
  </si>
  <si>
    <t>Matt Krook</t>
  </si>
  <si>
    <t>Luis Quinones</t>
  </si>
  <si>
    <t>Will Ethridge</t>
  </si>
  <si>
    <t>Chris Vallimont</t>
  </si>
  <si>
    <t>José Rodríguez</t>
  </si>
  <si>
    <t>Hans Crouse</t>
  </si>
  <si>
    <t>Oscar Rojas</t>
  </si>
  <si>
    <t>Robbie Erlin</t>
  </si>
  <si>
    <t>Chance Kirby</t>
  </si>
  <si>
    <t>Randy Wynne</t>
  </si>
  <si>
    <t>Seth Nordlin</t>
  </si>
  <si>
    <t>Tommy Romero</t>
  </si>
  <si>
    <t>Albert Suárez</t>
  </si>
  <si>
    <t>Colton Eastman</t>
  </si>
  <si>
    <t>Robinson Pina</t>
  </si>
  <si>
    <t>James Marvel</t>
  </si>
  <si>
    <t>Jerad Eickhoff</t>
  </si>
  <si>
    <t>Chad Kuhl</t>
  </si>
  <si>
    <t>Jairo Solis</t>
  </si>
  <si>
    <t>Drew Strotman</t>
  </si>
  <si>
    <t>Josh Rogers</t>
  </si>
  <si>
    <t>Mike Montgomery</t>
  </si>
  <si>
    <t>José Ureña</t>
  </si>
  <si>
    <t>Ronald Bolaños</t>
  </si>
  <si>
    <t>Jacob deGrom</t>
  </si>
  <si>
    <t>Garrett Whitlock</t>
  </si>
  <si>
    <t>Josh Winckowski</t>
  </si>
  <si>
    <t>Mason Adams</t>
  </si>
  <si>
    <t>Packy Naughton</t>
  </si>
  <si>
    <t>Spencer Howard</t>
  </si>
  <si>
    <t>Beau Brieske</t>
  </si>
  <si>
    <t>Daulton Jefferies</t>
  </si>
  <si>
    <t>Andre Jackson</t>
  </si>
  <si>
    <t>Thomas Hatch</t>
  </si>
  <si>
    <t>Tucker Davidson</t>
  </si>
  <si>
    <t>Yonny Chirinos</t>
  </si>
  <si>
    <t>Jared Koenig</t>
  </si>
  <si>
    <t>Peter Van Loon</t>
  </si>
  <si>
    <t>Cam Alldred</t>
  </si>
  <si>
    <t>Cody Poteet</t>
  </si>
  <si>
    <t>Brenan Hanifee</t>
  </si>
  <si>
    <t>Seth Johnson</t>
  </si>
  <si>
    <t>Lael Lockhart</t>
  </si>
  <si>
    <t>Blas Castano</t>
  </si>
  <si>
    <t>Shawn Dubin</t>
  </si>
  <si>
    <t>Tim Brennan</t>
  </si>
  <si>
    <t>Zach McCambley</t>
  </si>
  <si>
    <t>Ricky Vanasco</t>
  </si>
  <si>
    <t>TJ Shook</t>
  </si>
  <si>
    <t>Tommy Parsons</t>
  </si>
  <si>
    <t>Garrett Hill</t>
  </si>
  <si>
    <t>Mason Erla</t>
  </si>
  <si>
    <t>Zach Haake</t>
  </si>
  <si>
    <t>Franklyn Kilome</t>
  </si>
  <si>
    <t>Jason Alexander</t>
  </si>
  <si>
    <t>Konner Wade</t>
  </si>
  <si>
    <t>Tyler Owens</t>
  </si>
  <si>
    <t>Connor Gillispie</t>
  </si>
  <si>
    <t>Julio Teheran</t>
  </si>
  <si>
    <t>Ashton Goudeau</t>
  </si>
  <si>
    <t>Sean Harney</t>
  </si>
  <si>
    <t>Chad Donato</t>
  </si>
  <si>
    <t>Adam Scott</t>
  </si>
  <si>
    <t>Jakob Junis</t>
  </si>
  <si>
    <t>Dustin May</t>
  </si>
  <si>
    <t>Kent Emanuel</t>
  </si>
  <si>
    <t>Vince Velasquez</t>
  </si>
  <si>
    <t>Ryan Walker</t>
  </si>
  <si>
    <t>Tristan Beck</t>
  </si>
  <si>
    <t>Sixto Sánchez</t>
  </si>
  <si>
    <t>Reiver Sanmartin</t>
  </si>
  <si>
    <t>David Leal</t>
  </si>
  <si>
    <t>A.J. Blubaugh</t>
  </si>
  <si>
    <t>Ethan Small</t>
  </si>
  <si>
    <t>Drew Anderson</t>
  </si>
  <si>
    <t>Ryan Smith</t>
  </si>
  <si>
    <t>Ryan Watson</t>
  </si>
  <si>
    <t>Tim Cate</t>
  </si>
  <si>
    <t>Ryan Long</t>
  </si>
  <si>
    <t>Thomas Szapucki</t>
  </si>
  <si>
    <t>Mike Mayers</t>
  </si>
  <si>
    <t>Jake Lee</t>
  </si>
  <si>
    <t>Nick Margevicius</t>
  </si>
  <si>
    <t>Jhonathan Diaz</t>
  </si>
  <si>
    <t>Zach Neal</t>
  </si>
  <si>
    <t>Colin Peluse</t>
  </si>
  <si>
    <t>Austin Bergner</t>
  </si>
  <si>
    <t>Jack Perkins</t>
  </si>
  <si>
    <t>Nick Bennett</t>
  </si>
  <si>
    <t>Daniel Norris</t>
  </si>
  <si>
    <t>Stephen Kolek</t>
  </si>
  <si>
    <t>Sean Nolin</t>
  </si>
  <si>
    <t>Gabe Mosser</t>
  </si>
  <si>
    <t>Daniel Mengden</t>
  </si>
  <si>
    <t>Beau Burrows</t>
  </si>
  <si>
    <t>Parker Dunshee</t>
  </si>
  <si>
    <t>Alec Mills</t>
  </si>
  <si>
    <t>Nick Allgeyer</t>
  </si>
  <si>
    <t>Michael Mariot</t>
  </si>
  <si>
    <t>Jason Bilous</t>
  </si>
  <si>
    <t>Eduardo Salazar</t>
  </si>
  <si>
    <t>Luis Ledo</t>
  </si>
  <si>
    <t>Troy Miller</t>
  </si>
  <si>
    <t>Aaron Wilkerson</t>
  </si>
  <si>
    <t>Matt Dermody</t>
  </si>
  <si>
    <t>Mason Englert</t>
  </si>
  <si>
    <t>Kade McClure</t>
  </si>
  <si>
    <t>Reiss Knehr</t>
  </si>
  <si>
    <t>Michael Mercado</t>
  </si>
  <si>
    <t>Wil Crowe</t>
  </si>
  <si>
    <t>Daniel Palencia</t>
  </si>
  <si>
    <t>Brian Howard</t>
  </si>
  <si>
    <t>Daniel Castano</t>
  </si>
  <si>
    <t>Jordan Balazovic</t>
  </si>
  <si>
    <t>Jackson Kowar</t>
  </si>
  <si>
    <t>Adam Leverett</t>
  </si>
  <si>
    <t>Kyle Leahy</t>
  </si>
  <si>
    <t>Orlando Ortiz-Mayr</t>
  </si>
  <si>
    <t>Rio Gomez</t>
  </si>
  <si>
    <t>Tyler Beede</t>
  </si>
  <si>
    <t>Marcus Walden</t>
  </si>
  <si>
    <t>Noah Bremer</t>
  </si>
  <si>
    <t>Aaron Leasher</t>
  </si>
  <si>
    <t>Victor Munoz</t>
  </si>
  <si>
    <t>Duncan Snider</t>
  </si>
  <si>
    <t>Adam Wolf</t>
  </si>
  <si>
    <t>Dakota Chalmers</t>
  </si>
  <si>
    <t>A.J. Alexy</t>
  </si>
  <si>
    <t>Jimmy Endersby</t>
  </si>
  <si>
    <t>Cole Percival</t>
  </si>
  <si>
    <t>Tyson Miller</t>
  </si>
  <si>
    <t>Carmen Mlodzinski</t>
  </si>
  <si>
    <t>José Mujica</t>
  </si>
  <si>
    <t>Josh Fleming</t>
  </si>
  <si>
    <t>Cole Sands</t>
  </si>
  <si>
    <t>Jacob Latz</t>
  </si>
  <si>
    <t>Tyler Gilbert</t>
  </si>
  <si>
    <t>Jaime Arias</t>
  </si>
  <si>
    <t>Robert Colina</t>
  </si>
  <si>
    <t>George Soriano</t>
  </si>
  <si>
    <t>James McArthur</t>
  </si>
  <si>
    <t>Cody Morris</t>
  </si>
  <si>
    <t>Ryan Weber</t>
  </si>
  <si>
    <t>Pedro Fernandez</t>
  </si>
  <si>
    <t>Wil Jensen</t>
  </si>
  <si>
    <t>Jose Bravo</t>
  </si>
  <si>
    <t>Chris Kachmar</t>
  </si>
  <si>
    <t>Paul Campbell</t>
  </si>
  <si>
    <t>Lincoln Henzman</t>
  </si>
  <si>
    <t>Caleb Smith</t>
  </si>
  <si>
    <t>Francisco Morales</t>
  </si>
  <si>
    <t>Abdiel Mendoza</t>
  </si>
  <si>
    <t>Nick Fraze</t>
  </si>
  <si>
    <t>Forrest Whitley</t>
  </si>
  <si>
    <t>Dereck Rodríguez</t>
  </si>
  <si>
    <t>Antoine Kelly</t>
  </si>
  <si>
    <t>Edgar Escobar</t>
  </si>
  <si>
    <t>Sam Bachman</t>
  </si>
  <si>
    <t>Aaron Hernandez</t>
  </si>
  <si>
    <t>Gray Fenter</t>
  </si>
  <si>
    <t>Trevor Clifton</t>
  </si>
  <si>
    <t>Ryan Jensen</t>
  </si>
  <si>
    <t>Tony Dibrell</t>
  </si>
  <si>
    <t>Trey Supak</t>
  </si>
  <si>
    <t>Reid Birlingmair</t>
  </si>
  <si>
    <t>Asa Lacy</t>
  </si>
  <si>
    <t>Jared Kelley</t>
  </si>
  <si>
    <t>Jake Walters</t>
  </si>
  <si>
    <t>Phillips Valdez</t>
  </si>
  <si>
    <t>Will Stewart</t>
  </si>
  <si>
    <t>Max Bain</t>
  </si>
  <si>
    <t>Josh Walker</t>
  </si>
  <si>
    <t>Edgar Barclay</t>
  </si>
  <si>
    <t>Hayden Juenger</t>
  </si>
  <si>
    <t>Antonio Velez</t>
  </si>
  <si>
    <t>Connor Overton</t>
  </si>
  <si>
    <t>Austin Voth</t>
  </si>
  <si>
    <t>Jeff Bain</t>
  </si>
  <si>
    <t>John Brebbia</t>
  </si>
  <si>
    <t>Carlos Hernández</t>
  </si>
  <si>
    <t>Shintaro Fujinami</t>
  </si>
  <si>
    <t>Jordan Geber</t>
  </si>
  <si>
    <t>Patrick Halligan</t>
  </si>
  <si>
    <t>Jose Espada</t>
  </si>
  <si>
    <t>Riley O'Brien</t>
  </si>
  <si>
    <t>Kyle McGowin</t>
  </si>
  <si>
    <t>Chase Shugart</t>
  </si>
  <si>
    <t>Chris Rodriguez</t>
  </si>
  <si>
    <t>Keyshawn Askew</t>
  </si>
  <si>
    <t>John Doxakis</t>
  </si>
  <si>
    <t>Carlos Guzman</t>
  </si>
  <si>
    <t>Deivi García</t>
  </si>
  <si>
    <t>Hayden Deal</t>
  </si>
  <si>
    <t>Adrian Chaidez</t>
  </si>
  <si>
    <t>Jasseel De La Cruz</t>
  </si>
  <si>
    <t>Richard Guasch</t>
  </si>
  <si>
    <t>Andrew Bash</t>
  </si>
  <si>
    <t>Zack Godley</t>
  </si>
  <si>
    <t>Yosver Zulueta</t>
  </si>
  <si>
    <t>Dominic Pipkin</t>
  </si>
  <si>
    <t>Jake Faria</t>
  </si>
  <si>
    <t>Naswell Paulino</t>
  </si>
  <si>
    <t>Robbie Peto</t>
  </si>
  <si>
    <t>Daniel Tillo</t>
  </si>
  <si>
    <t>Reynaldo López</t>
  </si>
  <si>
    <t>Keegan Akin</t>
  </si>
  <si>
    <t>Adbert Alzolay</t>
  </si>
  <si>
    <t>Jaime Barria</t>
  </si>
  <si>
    <t>Taylor Hearn</t>
  </si>
  <si>
    <t>Penn Murfee</t>
  </si>
  <si>
    <t>Luis Frías</t>
  </si>
  <si>
    <t>Kody Funderburk</t>
  </si>
  <si>
    <t>Kevin Herget</t>
  </si>
  <si>
    <t>Ronny Henriquez</t>
  </si>
  <si>
    <t>Josh Winder</t>
  </si>
  <si>
    <t>Keegan Thompson</t>
  </si>
  <si>
    <t>Nick Dombkowski</t>
  </si>
  <si>
    <t>Cody Laweryson</t>
  </si>
  <si>
    <t>Grant Holman</t>
  </si>
  <si>
    <t>Casey Legumina</t>
  </si>
  <si>
    <t>Yerry Rodríguez</t>
  </si>
  <si>
    <t>Jordan Carr</t>
  </si>
  <si>
    <t>Andre Pallante</t>
  </si>
  <si>
    <t>Tejay Antone</t>
  </si>
  <si>
    <t>Jimmy Lambert</t>
  </si>
  <si>
    <t>Frank German</t>
  </si>
  <si>
    <t>Lucas Gilbreath</t>
  </si>
  <si>
    <t>Kyle Cody</t>
  </si>
  <si>
    <t>Alejandro Melean</t>
  </si>
  <si>
    <t>Jake Lyons</t>
  </si>
  <si>
    <t>Cody Bolton</t>
  </si>
  <si>
    <t>Mason Hickman</t>
  </si>
  <si>
    <t>Domingo Gonzalez</t>
  </si>
  <si>
    <t>Thaddeus Ward</t>
  </si>
  <si>
    <t>Luke Farrell</t>
  </si>
  <si>
    <t>Juan Zapata</t>
  </si>
  <si>
    <t>Anthony Banda</t>
  </si>
  <si>
    <t>Edwin Uceta</t>
  </si>
  <si>
    <t>Bryce Conley</t>
  </si>
  <si>
    <t>Norwith Gudiño</t>
  </si>
  <si>
    <t>Omar Cruz</t>
  </si>
  <si>
    <t>Brett Daniels</t>
  </si>
  <si>
    <t>Cam Sanders</t>
  </si>
  <si>
    <t>Nick Swiney</t>
  </si>
  <si>
    <t>Carson Fulmer</t>
  </si>
  <si>
    <t>Houston Roth</t>
  </si>
  <si>
    <t>Marcos Tineo</t>
  </si>
  <si>
    <t>Antonio Jimenez</t>
  </si>
  <si>
    <t>Kyle Barraclough</t>
  </si>
  <si>
    <t>Griffin Jax</t>
  </si>
  <si>
    <t>Eli Morgan</t>
  </si>
  <si>
    <t>Caleb Ferguson</t>
  </si>
  <si>
    <t>Nabil Crismatt</t>
  </si>
  <si>
    <t>James Meeker</t>
  </si>
  <si>
    <t>Scott Alexander</t>
  </si>
  <si>
    <t>Mike Baumann</t>
  </si>
  <si>
    <t>Mark Leiter Jr.</t>
  </si>
  <si>
    <t>Dalton Roach</t>
  </si>
  <si>
    <t>Jorge López</t>
  </si>
  <si>
    <t>Justin Slaten</t>
  </si>
  <si>
    <t>Tyler Ivey</t>
  </si>
  <si>
    <t>Noah Denoyer</t>
  </si>
  <si>
    <t>Sean Reid-Foley</t>
  </si>
  <si>
    <t>Jose Montilla</t>
  </si>
  <si>
    <t>J.B. Olson</t>
  </si>
  <si>
    <t>Rony García</t>
  </si>
  <si>
    <t>Aaron Brooks</t>
  </si>
  <si>
    <t>Josh Maciejewski</t>
  </si>
  <si>
    <t>Anthony Kay</t>
  </si>
  <si>
    <t>John Rooney</t>
  </si>
  <si>
    <t>Austin Schulfer</t>
  </si>
  <si>
    <t>Ryan Weiss</t>
  </si>
  <si>
    <t>Travis MacGregor</t>
  </si>
  <si>
    <t>Kevin Gowdy</t>
  </si>
  <si>
    <t>Jake Wong</t>
  </si>
  <si>
    <t>Cesar Gomez</t>
  </si>
  <si>
    <t>Jackson Goddard</t>
  </si>
  <si>
    <t>Anthony Castro</t>
  </si>
  <si>
    <t>Thomas Ponticelli</t>
  </si>
  <si>
    <t>Ronald Medrano</t>
  </si>
  <si>
    <t>Zac Kristofak</t>
  </si>
  <si>
    <t>Stephen Gonsalves</t>
  </si>
  <si>
    <t>Robert Stock</t>
  </si>
  <si>
    <t>Angel Sánchez</t>
  </si>
  <si>
    <t>Kyle Johnston</t>
  </si>
  <si>
    <t>Zack Brown</t>
  </si>
  <si>
    <t>Zach Linginfelter</t>
  </si>
  <si>
    <t>Dante Biasi</t>
  </si>
  <si>
    <t>Austin Hansen</t>
  </si>
  <si>
    <t>Brailyn Marquez</t>
  </si>
  <si>
    <t>Matt Brash</t>
  </si>
  <si>
    <t>Brendan White</t>
  </si>
  <si>
    <t>Bryan Hudson</t>
  </si>
  <si>
    <t>Jack Dashwood</t>
  </si>
  <si>
    <t>Trent Thornton</t>
  </si>
  <si>
    <t>Jalen Beeks</t>
  </si>
  <si>
    <t>Luis Cessa</t>
  </si>
  <si>
    <t>José De León</t>
  </si>
  <si>
    <t>Brent Honeywell</t>
  </si>
  <si>
    <t>Sam Long</t>
  </si>
  <si>
    <t>Roenis Elías</t>
  </si>
  <si>
    <t>Adrian Morejon</t>
  </si>
  <si>
    <t>Russell Smith</t>
  </si>
  <si>
    <t>Brennan Bernardino</t>
  </si>
  <si>
    <t>Robby Ahlstrom</t>
  </si>
  <si>
    <t>Jake McSteen</t>
  </si>
  <si>
    <t>Edwuin Bencomo</t>
  </si>
  <si>
    <t>Tanner Andrews</t>
  </si>
  <si>
    <t>Jordi Martinez</t>
  </si>
  <si>
    <t>Josh Green</t>
  </si>
  <si>
    <t>Evan Kravetz</t>
  </si>
  <si>
    <t>Lucas Knowles</t>
  </si>
  <si>
    <t>J.C. Flowers</t>
  </si>
  <si>
    <t>Colten Schmidt</t>
  </si>
  <si>
    <t>Robert Gsellman</t>
  </si>
  <si>
    <t>Patrick Murphy</t>
  </si>
  <si>
    <t>Rico Garcia</t>
  </si>
  <si>
    <t>Bubby Rossman</t>
  </si>
  <si>
    <t>Andrew Cabezas</t>
  </si>
  <si>
    <t>Tyler Beck</t>
  </si>
  <si>
    <t>Jordan Holloway</t>
  </si>
  <si>
    <t>Tony Santillan</t>
  </si>
  <si>
    <t>Danny Duffy</t>
  </si>
  <si>
    <t>Matt Peacock</t>
  </si>
  <si>
    <t>Ignacio Feliz</t>
  </si>
  <si>
    <t>Chase De Jong</t>
  </si>
  <si>
    <t>Edwar Colina</t>
  </si>
  <si>
    <t>Brad Case</t>
  </si>
  <si>
    <t>Alec Gamboa</t>
  </si>
  <si>
    <t>Tyler Brown</t>
  </si>
  <si>
    <t>Gabe Morales</t>
  </si>
  <si>
    <t>Hunter Dollander</t>
  </si>
  <si>
    <t>A.J. Puckett</t>
  </si>
  <si>
    <t>Ryan Zeferjahn</t>
  </si>
  <si>
    <t>Conor Grammes</t>
  </si>
  <si>
    <t>Diosmerky Taveras</t>
  </si>
  <si>
    <t>Erich Uelmen</t>
  </si>
  <si>
    <t>Will Gaddis</t>
  </si>
  <si>
    <t>Eric Cerantola</t>
  </si>
  <si>
    <t>Joe Nahas</t>
  </si>
  <si>
    <t>Jorge Guzmán</t>
  </si>
  <si>
    <t>Ofreidy Gómez</t>
  </si>
  <si>
    <t>Jordan Jones</t>
  </si>
  <si>
    <t>Graham Spraker</t>
  </si>
  <si>
    <t>Garrett Williams</t>
  </si>
  <si>
    <t>Jared Solomon</t>
  </si>
  <si>
    <t>Noah Murdock</t>
  </si>
  <si>
    <t>Shawn Armstrong</t>
  </si>
  <si>
    <t>JoJo Romero</t>
  </si>
  <si>
    <t>Tanner Banks</t>
  </si>
  <si>
    <t>Sammy Peralta</t>
  </si>
  <si>
    <t>Justin Hagenman</t>
  </si>
  <si>
    <t>Rob Zastryzny</t>
  </si>
  <si>
    <t>Tyler Mattison</t>
  </si>
  <si>
    <t>Mauricio Llovera</t>
  </si>
  <si>
    <t>Max Lazar</t>
  </si>
  <si>
    <t>Andrew Wantz</t>
  </si>
  <si>
    <t>Sean Guenther</t>
  </si>
  <si>
    <t>Austin Pope</t>
  </si>
  <si>
    <t>Trevor Kelley</t>
  </si>
  <si>
    <t>Jackson Stephens</t>
  </si>
  <si>
    <t>Moises Lugo</t>
  </si>
  <si>
    <t>James Naile</t>
  </si>
  <si>
    <t>Grant Wolfram</t>
  </si>
  <si>
    <t>Dinelson Lamet</t>
  </si>
  <si>
    <t>Calvin Faucher</t>
  </si>
  <si>
    <t>Andrew Suárez</t>
  </si>
  <si>
    <t>Luke Bard</t>
  </si>
  <si>
    <t>Chance Adams</t>
  </si>
  <si>
    <t>Burch Smith</t>
  </si>
  <si>
    <t>Gus Varland</t>
  </si>
  <si>
    <t>Lake Bachar</t>
  </si>
  <si>
    <t>Samuel Reyes</t>
  </si>
  <si>
    <t>J.C. Mejía</t>
  </si>
  <si>
    <t>Bobby Milacki</t>
  </si>
  <si>
    <t>Shane McCarthy</t>
  </si>
  <si>
    <t>Eric Stout</t>
  </si>
  <si>
    <t>Anderson Paulino</t>
  </si>
  <si>
    <t>Juan Then</t>
  </si>
  <si>
    <t>T.J. Sikkema</t>
  </si>
  <si>
    <t>Jonathan Holder</t>
  </si>
  <si>
    <t>Cam Vieaux</t>
  </si>
  <si>
    <t>José Lopez</t>
  </si>
  <si>
    <t>JD Hammer</t>
  </si>
  <si>
    <t>Randy Rodríguez</t>
  </si>
  <si>
    <t>Caleb Baragar</t>
  </si>
  <si>
    <t>Tahnaj Thomas</t>
  </si>
  <si>
    <t>Ivan Armstrong</t>
  </si>
  <si>
    <t>Grant Black</t>
  </si>
  <si>
    <t>Miguel Romero</t>
  </si>
  <si>
    <t>Hector Perez</t>
  </si>
  <si>
    <t>Henry Henry</t>
  </si>
  <si>
    <t>Matt Ruppenthal</t>
  </si>
  <si>
    <t>Jose Martinez</t>
  </si>
  <si>
    <t>Jol Concepcion</t>
  </si>
  <si>
    <t>Tyler Holton</t>
  </si>
  <si>
    <t>Chase Lee</t>
  </si>
  <si>
    <t>Will Vest</t>
  </si>
  <si>
    <t>Miguel Díaz</t>
  </si>
  <si>
    <t>Luis F. Ortiz</t>
  </si>
  <si>
    <t>Collin McHugh</t>
  </si>
  <si>
    <t>Joe Mantiply</t>
  </si>
  <si>
    <t>Taylor Clarke</t>
  </si>
  <si>
    <t>Joe La Sorsa</t>
  </si>
  <si>
    <t>Jackson Rose</t>
  </si>
  <si>
    <t>José Ruiz</t>
  </si>
  <si>
    <t>Anthony Misiewicz</t>
  </si>
  <si>
    <t>Conner Loeprich</t>
  </si>
  <si>
    <t>Matt Bush</t>
  </si>
  <si>
    <t>Parker Mushinski</t>
  </si>
  <si>
    <t>Matt Svanson</t>
  </si>
  <si>
    <t>Erasmo Ramírez</t>
  </si>
  <si>
    <t>Vinny Nittoli</t>
  </si>
  <si>
    <t>Derek Law</t>
  </si>
  <si>
    <t>Tommy Nance</t>
  </si>
  <si>
    <t>Benito Garcia</t>
  </si>
  <si>
    <t>Grant Holmes</t>
  </si>
  <si>
    <t>Colin Selby</t>
  </si>
  <si>
    <t>Bailey Horn</t>
  </si>
  <si>
    <t>Spencer Stockton</t>
  </si>
  <si>
    <t>Jake Jewell</t>
  </si>
  <si>
    <t>Colby White</t>
  </si>
  <si>
    <t>Matt Koch</t>
  </si>
  <si>
    <t>Andrew Politi</t>
  </si>
  <si>
    <t>Brendan Nail</t>
  </si>
  <si>
    <t>Dennis Santana</t>
  </si>
  <si>
    <t>Carlo Reyes</t>
  </si>
  <si>
    <t>Sean Mellen</t>
  </si>
  <si>
    <t>Nick Avila</t>
  </si>
  <si>
    <t>Franklin Dacosta</t>
  </si>
  <si>
    <t>Drew VerHagen</t>
  </si>
  <si>
    <t>Darwinzon Hernández</t>
  </si>
  <si>
    <t>JT Chargois</t>
  </si>
  <si>
    <t>Raffi Vizcaíno</t>
  </si>
  <si>
    <t>Steven Cruz</t>
  </si>
  <si>
    <t>Shane Greene</t>
  </si>
  <si>
    <t>Ray Gaither</t>
  </si>
  <si>
    <t>Jack Ralston</t>
  </si>
  <si>
    <t>Ryan Conroy</t>
  </si>
  <si>
    <t>Odalvi Javier</t>
  </si>
  <si>
    <t>Chase Cohen</t>
  </si>
  <si>
    <t>Yefri Del Rosario</t>
  </si>
  <si>
    <t>Gabriel Ponce</t>
  </si>
  <si>
    <t>Fitz Stadler</t>
  </si>
  <si>
    <t>Spencer Bivens</t>
  </si>
  <si>
    <t>Troy Watson</t>
  </si>
  <si>
    <t>Grant Ford</t>
  </si>
  <si>
    <t>Jake Haberer</t>
  </si>
  <si>
    <t>Justin Garza</t>
  </si>
  <si>
    <t>Matt Eckelman</t>
  </si>
  <si>
    <t>John Matthews</t>
  </si>
  <si>
    <t>Luis Oviedo</t>
  </si>
  <si>
    <t>Dan Hammer</t>
  </si>
  <si>
    <t>Connor Cooke</t>
  </si>
  <si>
    <t>Oliver Ortega</t>
  </si>
  <si>
    <t>Franco Aleman</t>
  </si>
  <si>
    <t>Jose Hernandez</t>
  </si>
  <si>
    <t>Ian Hamilton</t>
  </si>
  <si>
    <t>Enyel De Los Santos</t>
  </si>
  <si>
    <t>John Schreiber</t>
  </si>
  <si>
    <t>Jake Bird</t>
  </si>
  <si>
    <t>Chris Gau</t>
  </si>
  <si>
    <t>Eduard Bazardo</t>
  </si>
  <si>
    <t>Alex Young</t>
  </si>
  <si>
    <t>Andrew Misiaszek</t>
  </si>
  <si>
    <t>Connor Brogdon</t>
  </si>
  <si>
    <t>Trevor Brigden</t>
  </si>
  <si>
    <t>Andrew Kittredge</t>
  </si>
  <si>
    <t>Nate Pearson</t>
  </si>
  <si>
    <t>J.B. Bukauskas</t>
  </si>
  <si>
    <t>Kyle Nelson</t>
  </si>
  <si>
    <t>Brooks Wilson</t>
  </si>
  <si>
    <t>Michael Fulmer</t>
  </si>
  <si>
    <t>Marc Church</t>
  </si>
  <si>
    <t>Tommy Kahnle</t>
  </si>
  <si>
    <t>Silvino Bracho</t>
  </si>
  <si>
    <t>Coleman Huntley III</t>
  </si>
  <si>
    <t>Hunter Stratton</t>
  </si>
  <si>
    <t>Daniel Juarez</t>
  </si>
  <si>
    <t>Jorge Alcala</t>
  </si>
  <si>
    <t>Emilio Marquez</t>
  </si>
  <si>
    <t>Cole Sulser</t>
  </si>
  <si>
    <t>Logan Gillaspie</t>
  </si>
  <si>
    <t>Hunter McMahon</t>
  </si>
  <si>
    <t>Taylor Rashi</t>
  </si>
  <si>
    <t>John King</t>
  </si>
  <si>
    <t>Matt Wisler</t>
  </si>
  <si>
    <t>Ty Tice</t>
  </si>
  <si>
    <t>Blake Goldsberry</t>
  </si>
  <si>
    <t>Dylan Spain</t>
  </si>
  <si>
    <t>Josh Dye</t>
  </si>
  <si>
    <t>Noe Toribio</t>
  </si>
  <si>
    <t>Sean Newcomb</t>
  </si>
  <si>
    <t>Anthony Simonelli</t>
  </si>
  <si>
    <t>Miguel Rodriguez</t>
  </si>
  <si>
    <t>Sam Coonrod</t>
  </si>
  <si>
    <t>Victor González</t>
  </si>
  <si>
    <t>Zach McAllister</t>
  </si>
  <si>
    <t>Bryan Pope</t>
  </si>
  <si>
    <t>Trey Wingenter</t>
  </si>
  <si>
    <t>Austin Kitchen</t>
  </si>
  <si>
    <t>Zach Greene</t>
  </si>
  <si>
    <t>Erik Miller</t>
  </si>
  <si>
    <t>Victor Vodnik</t>
  </si>
  <si>
    <t>Cole McDonald</t>
  </si>
  <si>
    <t>Mark Washington</t>
  </si>
  <si>
    <t>Cole Waites</t>
  </si>
  <si>
    <t>Jeremiah Burke</t>
  </si>
  <si>
    <t>Jeremy Walker</t>
  </si>
  <si>
    <t>Tim Naughton</t>
  </si>
  <si>
    <t>Brendon Little</t>
  </si>
  <si>
    <t>Norge Ruiz</t>
  </si>
  <si>
    <t>Darien Núñez</t>
  </si>
  <si>
    <t>Oddanier Mosqueda</t>
  </si>
  <si>
    <t>Sean Poppen</t>
  </si>
  <si>
    <t>Eli Lingos</t>
  </si>
  <si>
    <t>Duane Underwood Jr.</t>
  </si>
  <si>
    <t>Jensen Elliott</t>
  </si>
  <si>
    <t>Erik Martinez</t>
  </si>
  <si>
    <t>Nathan Webb</t>
  </si>
  <si>
    <t>Ben Holmes</t>
  </si>
  <si>
    <t>Ken Giles</t>
  </si>
  <si>
    <t>Will Mabrey</t>
  </si>
  <si>
    <t>Joe Jacques</t>
  </si>
  <si>
    <t>John O'Reilly</t>
  </si>
  <si>
    <t>Fred Villarreal</t>
  </si>
  <si>
    <t>Zack Kelly</t>
  </si>
  <si>
    <t>Regi Grace</t>
  </si>
  <si>
    <t>Jack Weisenburger</t>
  </si>
  <si>
    <t>James Jones</t>
  </si>
  <si>
    <t>Fernery Ozuna</t>
  </si>
  <si>
    <t>Aidan Anderson</t>
  </si>
  <si>
    <t>José Marte</t>
  </si>
  <si>
    <t>Brian Gonzalez</t>
  </si>
  <si>
    <t>Carlos Garcia</t>
  </si>
  <si>
    <t>Tyler McKay</t>
  </si>
  <si>
    <t>Triston Polley</t>
  </si>
  <si>
    <t>Evan Sisk</t>
  </si>
  <si>
    <t>Carlos Vargas</t>
  </si>
  <si>
    <t>Jimmy Nelson</t>
  </si>
  <si>
    <t>Robert Kwiatkowski</t>
  </si>
  <si>
    <t>Matt Turner</t>
  </si>
  <si>
    <t>Shohei Tomioka</t>
  </si>
  <si>
    <t>Josh Roberson</t>
  </si>
  <si>
    <t>Tyler Ferguson</t>
  </si>
  <si>
    <t>Braeden Ogle</t>
  </si>
  <si>
    <t>Dylan Spacke</t>
  </si>
  <si>
    <t>Brendan Cellucci</t>
  </si>
  <si>
    <t>Carlos Romero</t>
  </si>
  <si>
    <t>Kelvin Caceres</t>
  </si>
  <si>
    <t>Houston Harding</t>
  </si>
  <si>
    <t>Malvin Pena</t>
  </si>
  <si>
    <t>Ben Onyshko</t>
  </si>
  <si>
    <t>Graeme Stinson</t>
  </si>
  <si>
    <t>Pete Fairbanks</t>
  </si>
  <si>
    <t>A.J. Puk</t>
  </si>
  <si>
    <t>Bryan Abreu</t>
  </si>
  <si>
    <t>Hunter Harvey</t>
  </si>
  <si>
    <t>Alex Vesia</t>
  </si>
  <si>
    <t>Erik Swanson</t>
  </si>
  <si>
    <t>Ryan Borucki</t>
  </si>
  <si>
    <t>Nate Lavender</t>
  </si>
  <si>
    <t>Dauri Moreta</t>
  </si>
  <si>
    <t>Nick Robertson</t>
  </si>
  <si>
    <t>Steven Okert</t>
  </si>
  <si>
    <t>Brandon Eisert</t>
  </si>
  <si>
    <t>Brusdar Graterol</t>
  </si>
  <si>
    <t>Brett Martin</t>
  </si>
  <si>
    <t>Joel Payamps</t>
  </si>
  <si>
    <t>Trevor Stephan</t>
  </si>
  <si>
    <t>Scott McGough</t>
  </si>
  <si>
    <t>Jacob Webb</t>
  </si>
  <si>
    <t>Dylan Tebrake</t>
  </si>
  <si>
    <t>Víctor Arano</t>
  </si>
  <si>
    <t>Emilio Pagán</t>
  </si>
  <si>
    <t>Mason Thompson</t>
  </si>
  <si>
    <t>Phoenix Sanders</t>
  </si>
  <si>
    <t>Anthony Bender</t>
  </si>
  <si>
    <t>Michael Kelly</t>
  </si>
  <si>
    <t>Tom Cosgrove</t>
  </si>
  <si>
    <t>Grant Anderson</t>
  </si>
  <si>
    <t>Jimmy Herget</t>
  </si>
  <si>
    <t>Hagen Danner</t>
  </si>
  <si>
    <t>Gregory Soto</t>
  </si>
  <si>
    <t>Cody Stashak</t>
  </si>
  <si>
    <t>Garrett Cleavinger</t>
  </si>
  <si>
    <t>Isaiah Campbell</t>
  </si>
  <si>
    <t>Tyler Kinley</t>
  </si>
  <si>
    <t>Génesis Cabrera</t>
  </si>
  <si>
    <t>Francisco Pérez</t>
  </si>
  <si>
    <t>Garrett Acton</t>
  </si>
  <si>
    <t>Nick Ramirez</t>
  </si>
  <si>
    <t>Keagan Gillies</t>
  </si>
  <si>
    <t>Nick Snyder</t>
  </si>
  <si>
    <t>Drew Carlton</t>
  </si>
  <si>
    <t>Tyler Danish</t>
  </si>
  <si>
    <t>Robert Garcia</t>
  </si>
  <si>
    <t>Ray Kerr</t>
  </si>
  <si>
    <t>Lane Ramsey</t>
  </si>
  <si>
    <t>R.J. Dabovich</t>
  </si>
  <si>
    <t>Josh Simpson</t>
  </si>
  <si>
    <t>Josh Taylor</t>
  </si>
  <si>
    <t>Tanner Rainey</t>
  </si>
  <si>
    <t>Cionel Pérez</t>
  </si>
  <si>
    <t>Rowan Wick</t>
  </si>
  <si>
    <t>Dany Jiménez</t>
  </si>
  <si>
    <t>Michael Byrne</t>
  </si>
  <si>
    <t>Jose Cuas</t>
  </si>
  <si>
    <t>Tyler Duffey</t>
  </si>
  <si>
    <t>Bryce Montes de Oca</t>
  </si>
  <si>
    <t>Andrew Pérez</t>
  </si>
  <si>
    <t>Ryan Burr</t>
  </si>
  <si>
    <t>Blake Holub</t>
  </si>
  <si>
    <t>Josh Staumont</t>
  </si>
  <si>
    <t>Alek Jacob</t>
  </si>
  <si>
    <t>Taylor Broadway</t>
  </si>
  <si>
    <t>Michael Feliz</t>
  </si>
  <si>
    <t>J.P. Feyereisen</t>
  </si>
  <si>
    <t>Richard Bleier</t>
  </si>
  <si>
    <t>Tyler Samaniego</t>
  </si>
  <si>
    <t>Eric Orze</t>
  </si>
  <si>
    <t>Sam Moll</t>
  </si>
  <si>
    <t>Dedniel Núñez</t>
  </si>
  <si>
    <t>Stephen Nogosek</t>
  </si>
  <si>
    <t>John Curtiss</t>
  </si>
  <si>
    <t>Dylan Coleman</t>
  </si>
  <si>
    <t>Tayler Saucedo</t>
  </si>
  <si>
    <t>Ryder Ryan</t>
  </si>
  <si>
    <t>Austin Roberts</t>
  </si>
  <si>
    <t>Josh Hejka</t>
  </si>
  <si>
    <t>Corey Knebel</t>
  </si>
  <si>
    <t>Justin Bruihl</t>
  </si>
  <si>
    <t>Manuel Rodríguez</t>
  </si>
  <si>
    <t>Frankie Scalzo Jr.</t>
  </si>
  <si>
    <t>Jhon Romero</t>
  </si>
  <si>
    <t>Colten Brewer</t>
  </si>
  <si>
    <t>Kyle Backhus</t>
  </si>
  <si>
    <t>Casey Sadler</t>
  </si>
  <si>
    <t>Geoff Hartlieb</t>
  </si>
  <si>
    <t>Alex Reyes</t>
  </si>
  <si>
    <t>Billy Lescher</t>
  </si>
  <si>
    <t>Luke Murphy</t>
  </si>
  <si>
    <t>Roel Ramírez</t>
  </si>
  <si>
    <t>Erik Sabrowski</t>
  </si>
  <si>
    <t>Justin Anderson</t>
  </si>
  <si>
    <t>Clayton Andrews</t>
  </si>
  <si>
    <t>Michael Rucker</t>
  </si>
  <si>
    <t>Aaron McGarity</t>
  </si>
  <si>
    <t>Kaleb Ort</t>
  </si>
  <si>
    <t>Aaron Ochsenbein</t>
  </si>
  <si>
    <t>Jimmy Yacabonis</t>
  </si>
  <si>
    <t>Robert Suarez</t>
  </si>
  <si>
    <t>Jonah Scolaro</t>
  </si>
  <si>
    <t>Francis Peguero</t>
  </si>
  <si>
    <t>Luke Jackson</t>
  </si>
  <si>
    <t>Tayler Scott</t>
  </si>
  <si>
    <t>Andrew McInvale</t>
  </si>
  <si>
    <t>Kervin Castro</t>
  </si>
  <si>
    <t>Will Kobos</t>
  </si>
  <si>
    <t>Mike Morin</t>
  </si>
  <si>
    <t>Joe Barlow</t>
  </si>
  <si>
    <t>Will Klein</t>
  </si>
  <si>
    <t>Barrett Loseke</t>
  </si>
  <si>
    <t>Jake Higginbotham</t>
  </si>
  <si>
    <t>RJ Petit</t>
  </si>
  <si>
    <t>Walter Pennington</t>
  </si>
  <si>
    <t>Daniel Robert</t>
  </si>
  <si>
    <t>Archie Bradley</t>
  </si>
  <si>
    <t>Alex Claudio</t>
  </si>
  <si>
    <t>Albert Abreu</t>
  </si>
  <si>
    <t>Diego Castillo</t>
  </si>
  <si>
    <t>Javy Guerra</t>
  </si>
  <si>
    <t>Peyton Alford</t>
  </si>
  <si>
    <t>Dan Altavilla</t>
  </si>
  <si>
    <t>Jason Blanchard</t>
  </si>
  <si>
    <t>Mychal Givens</t>
  </si>
  <si>
    <t>Daniel Zamora</t>
  </si>
  <si>
    <t>Dylan Covey</t>
  </si>
  <si>
    <t>Josh James</t>
  </si>
  <si>
    <t>Enmanuel Mejia</t>
  </si>
  <si>
    <t>Ryan Miller</t>
  </si>
  <si>
    <t>Braydon Fisher</t>
  </si>
  <si>
    <t>Kirby Snead</t>
  </si>
  <si>
    <t>Keegan Curtis</t>
  </si>
  <si>
    <t>Haylen Green</t>
  </si>
  <si>
    <t>Nash Walters</t>
  </si>
  <si>
    <t>Rob Kaminsky</t>
  </si>
  <si>
    <t>Matt Carasiti</t>
  </si>
  <si>
    <t>Franny Cobos</t>
  </si>
  <si>
    <t>Trevor Bettencourt</t>
  </si>
  <si>
    <t>Zach Muckenhirn</t>
  </si>
  <si>
    <t>Paul Fry</t>
  </si>
  <si>
    <t>Curtis Taylor</t>
  </si>
  <si>
    <t>Tyler Jay</t>
  </si>
  <si>
    <t>Brett Schulze</t>
  </si>
  <si>
    <t>Drew Pomeranz</t>
  </si>
  <si>
    <t>Alejandro Mateo</t>
  </si>
  <si>
    <t>Brad Boxberger</t>
  </si>
  <si>
    <t>Raymond Burgos</t>
  </si>
  <si>
    <t>Braden Bristo</t>
  </si>
  <si>
    <t>Isaac Mattson</t>
  </si>
  <si>
    <t>Grayson Thurman</t>
  </si>
  <si>
    <t>Scott Engler</t>
  </si>
  <si>
    <t>Matt Seelinger</t>
  </si>
  <si>
    <t>Chris Wright</t>
  </si>
  <si>
    <t>Chase Plymell</t>
  </si>
  <si>
    <t>Yohan Ramírez</t>
  </si>
  <si>
    <t>Kevin Kopps</t>
  </si>
  <si>
    <t>Luke Shilling</t>
  </si>
  <si>
    <t>Bat</t>
  </si>
  <si>
    <t>Pit</t>
  </si>
  <si>
    <t>Abbrev</t>
  </si>
  <si>
    <t>Home</t>
  </si>
  <si>
    <t>Away</t>
  </si>
  <si>
    <t>Date</t>
  </si>
  <si>
    <t>Home SP</t>
  </si>
  <si>
    <t>Away SP</t>
  </si>
  <si>
    <t>Player</t>
  </si>
  <si>
    <t>Career wOBA</t>
  </si>
  <si>
    <t>Career BABIP</t>
  </si>
  <si>
    <t>Lars Nootbaar</t>
  </si>
  <si>
    <t>Tyrone Taylor</t>
  </si>
  <si>
    <t>Reese McGuire</t>
  </si>
  <si>
    <t>Edmundo Sosa</t>
  </si>
  <si>
    <t>James Outman</t>
  </si>
  <si>
    <t>Kyle Higashioka</t>
  </si>
  <si>
    <t>Gabriel Moreno</t>
  </si>
  <si>
    <t>Patrick Bailey</t>
  </si>
  <si>
    <t>Nick Madrigal</t>
  </si>
  <si>
    <t>Jake Fraley</t>
  </si>
  <si>
    <t>Jake Meyers</t>
  </si>
  <si>
    <t>Kerry Carpenter</t>
  </si>
  <si>
    <t>Luis Guillorme</t>
  </si>
  <si>
    <t>Jake McCarthy</t>
  </si>
  <si>
    <t>Jake Rogers</t>
  </si>
  <si>
    <t>Matt Vierling</t>
  </si>
  <si>
    <t>Seby Zavala</t>
  </si>
  <si>
    <t>Kyle Isbel</t>
  </si>
  <si>
    <t>Luke Raley</t>
  </si>
  <si>
    <t>Nick Fortes</t>
  </si>
  <si>
    <t>Zach McKinstry</t>
  </si>
  <si>
    <t>D.J. Stewart</t>
  </si>
  <si>
    <t>Nick Gordon</t>
  </si>
  <si>
    <t>Emmanuel Rivera</t>
  </si>
  <si>
    <t>Nick Martini</t>
  </si>
  <si>
    <t>Ezequiel Duran</t>
  </si>
  <si>
    <t>Stuart Fairchild</t>
  </si>
  <si>
    <t>Ildemaro Vargas</t>
  </si>
  <si>
    <t>Esteury Ruiz</t>
  </si>
  <si>
    <t>Trevor Larnach</t>
  </si>
  <si>
    <t>Jarred Kelenic</t>
  </si>
  <si>
    <t>Joey Wiemer</t>
  </si>
  <si>
    <t>Joey Bart</t>
  </si>
  <si>
    <t>Owen Miller</t>
  </si>
  <si>
    <t>Jose Miranda</t>
  </si>
  <si>
    <t>Jose Azocar</t>
  </si>
  <si>
    <t>Gabriel Arias</t>
  </si>
  <si>
    <t>Connor Wong</t>
  </si>
  <si>
    <t>Mickey Moniak</t>
  </si>
  <si>
    <t>Ernie Clement</t>
  </si>
  <si>
    <t>Pablo Reyes</t>
  </si>
  <si>
    <t>Bobby Dalbec</t>
  </si>
  <si>
    <t>Josh Smith</t>
  </si>
  <si>
    <t>Will Brennan</t>
  </si>
  <si>
    <t>Tyler Freeman</t>
  </si>
  <si>
    <t>Edward Olivares</t>
  </si>
  <si>
    <t>Tyler Wade</t>
  </si>
  <si>
    <t>Matt Thaiss</t>
  </si>
  <si>
    <t>Abraham Toro</t>
  </si>
  <si>
    <t>Nick Allen</t>
  </si>
  <si>
    <t>Garrett Stubbs</t>
  </si>
  <si>
    <t>Alan Trejo</t>
  </si>
  <si>
    <t>Riley Adams</t>
  </si>
  <si>
    <t>Gavin Sheets</t>
  </si>
  <si>
    <t>Alec Burleson</t>
  </si>
  <si>
    <t>Cristian Pache</t>
  </si>
  <si>
    <t>Tyler Nevin</t>
  </si>
  <si>
    <t>Jo Adell</t>
  </si>
  <si>
    <t>Zack Short</t>
  </si>
  <si>
    <t>Elehuris Montero</t>
  </si>
  <si>
    <t>Andrew Knizner</t>
  </si>
  <si>
    <t>Jon Singleton</t>
  </si>
  <si>
    <t>League Average BABIP</t>
  </si>
  <si>
    <t>Season</t>
  </si>
  <si>
    <t>Career ERA</t>
  </si>
  <si>
    <t>Leagu Average BABIP</t>
  </si>
  <si>
    <t>ERA-xERA</t>
  </si>
  <si>
    <t>2024 ERA - Career ERA</t>
  </si>
  <si>
    <t>FIP-xFIP</t>
  </si>
  <si>
    <t>2024 BABIP - Career BABIP</t>
  </si>
  <si>
    <t>xOBA - xwOBA</t>
  </si>
  <si>
    <t>2024 wOBA - Career wOBA</t>
  </si>
  <si>
    <t>2024 BABIP - League Average</t>
  </si>
  <si>
    <t>PIT WAR/G</t>
  </si>
  <si>
    <t>BsR/G</t>
  </si>
  <si>
    <t>OFF/G</t>
  </si>
  <si>
    <t>DEF/G</t>
  </si>
  <si>
    <t>Pitcher</t>
  </si>
  <si>
    <t>WAR/G</t>
  </si>
  <si>
    <t>Projected WAR/G</t>
  </si>
  <si>
    <t>H_SP_WAR/G</t>
  </si>
  <si>
    <t>H_SP_xFIP</t>
  </si>
  <si>
    <t>H_SP_SIERA</t>
  </si>
  <si>
    <t>H_P_WAR/G</t>
  </si>
  <si>
    <t>H_P_xFIP</t>
  </si>
  <si>
    <t>H_P_SIERA</t>
  </si>
  <si>
    <t>H_wOBA</t>
  </si>
  <si>
    <t>H_OPS</t>
  </si>
  <si>
    <t>H_wRC+</t>
  </si>
  <si>
    <t>H_BsR/G</t>
  </si>
  <si>
    <t>H_Def/G</t>
  </si>
  <si>
    <t>H_Off/G</t>
  </si>
  <si>
    <t>H_Rdiff/G</t>
  </si>
  <si>
    <t>H_WP</t>
  </si>
  <si>
    <t>H_HomeSplit</t>
  </si>
  <si>
    <t>A_SP_WAR/G</t>
  </si>
  <si>
    <t>A_SPxERA</t>
  </si>
  <si>
    <t>A_SP_xFIP</t>
  </si>
  <si>
    <t>A_SP_SIERA</t>
  </si>
  <si>
    <t>A_P_WAR/G</t>
  </si>
  <si>
    <t>A_P_xFIP</t>
  </si>
  <si>
    <t>A_P_SIERA</t>
  </si>
  <si>
    <t>A_wOBA</t>
  </si>
  <si>
    <t>A_OPS</t>
  </si>
  <si>
    <t>A_wRC+</t>
  </si>
  <si>
    <t>A_BsR/G</t>
  </si>
  <si>
    <t>A_Def/G</t>
  </si>
  <si>
    <t>A_Off/G</t>
  </si>
  <si>
    <t>A_Rdiff/G</t>
  </si>
  <si>
    <t>A_WP</t>
  </si>
  <si>
    <t>A_RoadSplit</t>
  </si>
  <si>
    <t>Home Final</t>
  </si>
  <si>
    <t>Away Final</t>
  </si>
  <si>
    <t>Result</t>
  </si>
  <si>
    <t>Rdiff</t>
  </si>
  <si>
    <t>Total</t>
  </si>
  <si>
    <t>Bat WAR/G</t>
  </si>
  <si>
    <t>A_G</t>
  </si>
  <si>
    <t>H_G</t>
  </si>
  <si>
    <t>Nathaniel Lowe</t>
  </si>
  <si>
    <t>Ehire Adrianza</t>
  </si>
  <si>
    <t>Bo Naylor</t>
  </si>
  <si>
    <t>Brent Rooker</t>
  </si>
  <si>
    <t>Tomas Nido</t>
  </si>
  <si>
    <t>Michael Massey</t>
  </si>
  <si>
    <t>Taylor Trammell</t>
  </si>
  <si>
    <t>Pavin Smith</t>
  </si>
  <si>
    <t>Away Split</t>
  </si>
  <si>
    <t>Max Kepler</t>
  </si>
  <si>
    <t>Danny Mendick</t>
  </si>
  <si>
    <t>Jake Bauers</t>
  </si>
  <si>
    <t>0.0</t>
  </si>
  <si>
    <t>-0.3</t>
  </si>
  <si>
    <t>0.6</t>
  </si>
  <si>
    <t>0.5</t>
  </si>
  <si>
    <t>- - -</t>
  </si>
  <si>
    <t>Christian Bethancourt</t>
  </si>
  <si>
    <t>SLG-xSLG</t>
  </si>
  <si>
    <t>Career Slugging</t>
  </si>
  <si>
    <t>2024 SLG - Career SLG</t>
  </si>
  <si>
    <t>Keibert Ruiz</t>
  </si>
  <si>
    <t>Adrian Beltre</t>
  </si>
  <si>
    <t>Miguel Cabrera</t>
  </si>
  <si>
    <t>Albert Pujols</t>
  </si>
  <si>
    <t>Chase Utley</t>
  </si>
  <si>
    <t>Joey Votto</t>
  </si>
  <si>
    <t>Buster Posey</t>
  </si>
  <si>
    <t>Robinson Cano</t>
  </si>
  <si>
    <t>Yadier Molina</t>
  </si>
  <si>
    <t>Evan Longoria</t>
  </si>
  <si>
    <t>Russell Martin</t>
  </si>
  <si>
    <t>Joe Mauer</t>
  </si>
  <si>
    <t>Brian McCann</t>
  </si>
  <si>
    <t>Alex Rodriguez</t>
  </si>
  <si>
    <t>David Wright</t>
  </si>
  <si>
    <t>Matt Holliday</t>
  </si>
  <si>
    <t>Ian Kinsler</t>
  </si>
  <si>
    <t>Curtis Granderson</t>
  </si>
  <si>
    <t>Josh Donaldson</t>
  </si>
  <si>
    <t>David Ortiz</t>
  </si>
  <si>
    <t>Carlos Beltran</t>
  </si>
  <si>
    <t>Dustin Pedroia</t>
  </si>
  <si>
    <t>Jimmy Rollins</t>
  </si>
  <si>
    <t>Ryan Braun</t>
  </si>
  <si>
    <t>Mark Teixeira</t>
  </si>
  <si>
    <t>Ben Zobrist</t>
  </si>
  <si>
    <t>Hanley Ramirez</t>
  </si>
  <si>
    <t>Jose Reyes</t>
  </si>
  <si>
    <t>Ichiro Suzuki</t>
  </si>
  <si>
    <t>Nelson Cruz</t>
  </si>
  <si>
    <t>Christian Yelich</t>
  </si>
  <si>
    <t>Ryan Zimmerman</t>
  </si>
  <si>
    <t>Carl Crawford</t>
  </si>
  <si>
    <t>Yasmani Grandal</t>
  </si>
  <si>
    <t>Troy Tulowitzki</t>
  </si>
  <si>
    <t>Brett Gardner</t>
  </si>
  <si>
    <t>Adrian Gonzalez</t>
  </si>
  <si>
    <t>Derek Jeter</t>
  </si>
  <si>
    <t>Elvis Andrus</t>
  </si>
  <si>
    <t>Jayson Werth</t>
  </si>
  <si>
    <t>Justin Upton</t>
  </si>
  <si>
    <t>Chipper Jones</t>
  </si>
  <si>
    <t>Jonathan Lucroy</t>
  </si>
  <si>
    <t>Jose Bautista</t>
  </si>
  <si>
    <t>Aramis Ramirez</t>
  </si>
  <si>
    <t>Jason Heyward</t>
  </si>
  <si>
    <t>Carlos Correa</t>
  </si>
  <si>
    <t>Lance Berkman</t>
  </si>
  <si>
    <t>Shin-Soo Choo</t>
  </si>
  <si>
    <t>Kyle Seager</t>
  </si>
  <si>
    <t>Edwin Encarnacion</t>
  </si>
  <si>
    <t>Alex Gordon</t>
  </si>
  <si>
    <t>Matt Carpenter</t>
  </si>
  <si>
    <t>J.D. Martinez</t>
  </si>
  <si>
    <t>Howie Kendrick</t>
  </si>
  <si>
    <t>Torii Hunter</t>
  </si>
  <si>
    <t>Scott Rolen</t>
  </si>
  <si>
    <t>Lorenzo Cain</t>
  </si>
  <si>
    <t>Jacoby Ellsbury</t>
  </si>
  <si>
    <t>Kevin Youkilis</t>
  </si>
  <si>
    <t>Kris Bryant</t>
  </si>
  <si>
    <t>Brandon Phillips</t>
  </si>
  <si>
    <t>Coco Crisp</t>
  </si>
  <si>
    <t>Grady Sizemore</t>
  </si>
  <si>
    <t>Shane Victorino</t>
  </si>
  <si>
    <t>Hunter Pence</t>
  </si>
  <si>
    <t>Adam Jones</t>
  </si>
  <si>
    <t>Alfonso Soriano</t>
  </si>
  <si>
    <t>Nick Markakis</t>
  </si>
  <si>
    <t>Miguel Montero</t>
  </si>
  <si>
    <t>J.D. Drew</t>
  </si>
  <si>
    <t>Jhonny Peralta</t>
  </si>
  <si>
    <t>Asdrubal Cabrera</t>
  </si>
  <si>
    <t>Michael Brantley</t>
  </si>
  <si>
    <t>Josh Hamilton</t>
  </si>
  <si>
    <t>DJ LeMahieu</t>
  </si>
  <si>
    <t>J.J. Hardy</t>
  </si>
  <si>
    <t>Prince Fielder</t>
  </si>
  <si>
    <t>Brian Roberts</t>
  </si>
  <si>
    <t>Brandon Belt</t>
  </si>
  <si>
    <t>Denard Span</t>
  </si>
  <si>
    <t>Chase Headley</t>
  </si>
  <si>
    <t>Victor Martinez</t>
  </si>
  <si>
    <t>Placido Polanco</t>
  </si>
  <si>
    <t>Kevin Kiermaier</t>
  </si>
  <si>
    <t>Carlos Gomez</t>
  </si>
  <si>
    <t>Alex Rios</t>
  </si>
  <si>
    <t>Matt Kemp</t>
  </si>
  <si>
    <t>David DeJesus</t>
  </si>
  <si>
    <t>Andrelton Simmons</t>
  </si>
  <si>
    <t>Brian Dozier</t>
  </si>
  <si>
    <t>Andruw Jones</t>
  </si>
  <si>
    <t>Carlos Gonzalez</t>
  </si>
  <si>
    <t>Nick Swisher</t>
  </si>
  <si>
    <t>Jean Segura</t>
  </si>
  <si>
    <t>Andre Ethier</t>
  </si>
  <si>
    <t>Melvin Upton Jr.</t>
  </si>
  <si>
    <t>Todd Frazier</t>
  </si>
  <si>
    <t>Johnny Damon</t>
  </si>
  <si>
    <t>Yunel Escobar</t>
  </si>
  <si>
    <t>Derrek Lee</t>
  </si>
  <si>
    <t>Bobby Abreu</t>
  </si>
  <si>
    <t>Dan Uggla</t>
  </si>
  <si>
    <t>Trevor Story</t>
  </si>
  <si>
    <t>Starlin Castro</t>
  </si>
  <si>
    <t>Justin Morneau</t>
  </si>
  <si>
    <t>Miguel Tejada</t>
  </si>
  <si>
    <t>Rafael Furcal</t>
  </si>
  <si>
    <t>Mark Ellis</t>
  </si>
  <si>
    <t>Juan Uribe</t>
  </si>
  <si>
    <t>Travis Hafner</t>
  </si>
  <si>
    <t>Michael Bourn</t>
  </si>
  <si>
    <t>Todd Helton</t>
  </si>
  <si>
    <t>Michael Young</t>
  </si>
  <si>
    <t>Mike Napoli</t>
  </si>
  <si>
    <t>A.J. Pollock</t>
  </si>
  <si>
    <t>Jason Kipnis</t>
  </si>
  <si>
    <t>Daniel Murphy</t>
  </si>
  <si>
    <t>Vladimir Guerrero</t>
  </si>
  <si>
    <t>Casey Blake</t>
  </si>
  <si>
    <t>Yoenis Cespedes</t>
  </si>
  <si>
    <t>Martin Prado</t>
  </si>
  <si>
    <t>Jay Bruce</t>
  </si>
  <si>
    <t>Chone Figgins</t>
  </si>
  <si>
    <t>Aaron Hill</t>
  </si>
  <si>
    <t>Josh Reddick</t>
  </si>
  <si>
    <t>Mike Cameron</t>
  </si>
  <si>
    <t>Jason Bay</t>
  </si>
  <si>
    <t>David Ross</t>
  </si>
  <si>
    <t>Aaron Rowand</t>
  </si>
  <si>
    <t>Jose Molina</t>
  </si>
  <si>
    <t>Jed Lowrie</t>
  </si>
  <si>
    <t>Neil Walker</t>
  </si>
  <si>
    <t>Yasiel Puig</t>
  </si>
  <si>
    <t>Manny Ramirez</t>
  </si>
  <si>
    <t>Vernon Wells</t>
  </si>
  <si>
    <t>Tyler Flowers</t>
  </si>
  <si>
    <t>Ryan Howard</t>
  </si>
  <si>
    <t>Jim Edmonds</t>
  </si>
  <si>
    <t>Austin Jackson</t>
  </si>
  <si>
    <t>Marco Scutaro</t>
  </si>
  <si>
    <t>David Freese</t>
  </si>
  <si>
    <t>Dexter Fowler</t>
  </si>
  <si>
    <t>Angel Pagan</t>
  </si>
  <si>
    <t>Josh Willingham</t>
  </si>
  <si>
    <t>Orlando Hudson</t>
  </si>
  <si>
    <t>Barry Bonds</t>
  </si>
  <si>
    <t>Randy Winn</t>
  </si>
  <si>
    <t>Jim Thome</t>
  </si>
  <si>
    <t>Pablo Sandoval</t>
  </si>
  <si>
    <t>Marlon Byrd</t>
  </si>
  <si>
    <t>Erick Aybar</t>
  </si>
  <si>
    <t>Ian Desmond</t>
  </si>
  <si>
    <t>Kelly Johnson</t>
  </si>
  <si>
    <t>Carlos Guillen</t>
  </si>
  <si>
    <t>Adam Eaton</t>
  </si>
  <si>
    <t>Rickie Weeks Jr.</t>
  </si>
  <si>
    <t>Tommy Pham</t>
  </si>
  <si>
    <t>Colby Rasmus</t>
  </si>
  <si>
    <t>Paul Konerko</t>
  </si>
  <si>
    <t>Alexei Ramirez</t>
  </si>
  <si>
    <t>Adam Dunn</t>
  </si>
  <si>
    <t>Kolten Wong</t>
  </si>
  <si>
    <t>Mike Zunino</t>
  </si>
  <si>
    <t>Francisco Cervelli</t>
  </si>
  <si>
    <t>Franklin Gutierrez</t>
  </si>
  <si>
    <t>Carlos Lee</t>
  </si>
  <si>
    <t>Jonathan Schoop</t>
  </si>
  <si>
    <t>Chris Young</t>
  </si>
  <si>
    <t>Michael Cuddyer</t>
  </si>
  <si>
    <t>Brian Giles</t>
  </si>
  <si>
    <t>Eric Chavez</t>
  </si>
  <si>
    <t>Jason Bartlett</t>
  </si>
  <si>
    <t>Jorge Posada</t>
  </si>
  <si>
    <t>Melvin Mora</t>
  </si>
  <si>
    <t>Alex Avila</t>
  </si>
  <si>
    <t>Wilson Ramos</t>
  </si>
  <si>
    <t>Juan Pierre</t>
  </si>
  <si>
    <t>David Peralta</t>
  </si>
  <si>
    <t>Matt Joyce</t>
  </si>
  <si>
    <t>Ender Inciarte</t>
  </si>
  <si>
    <t>Freddy Sanchez</t>
  </si>
  <si>
    <t>Geovany Soto</t>
  </si>
  <si>
    <t>Eduardo Escobar</t>
  </si>
  <si>
    <t>Jason Castro</t>
  </si>
  <si>
    <t>Nick Punto</t>
  </si>
  <si>
    <t>Matt Wieters</t>
  </si>
  <si>
    <t>Sean Murphy</t>
  </si>
  <si>
    <t>Wil Myers</t>
  </si>
  <si>
    <t>Tommy Edman</t>
  </si>
  <si>
    <t>Mike Moustakas</t>
  </si>
  <si>
    <t>Troy Glaus</t>
  </si>
  <si>
    <t>Ryan Hanigan</t>
  </si>
  <si>
    <t>Raul Ibanez</t>
  </si>
  <si>
    <t>Stephen Drew</t>
  </si>
  <si>
    <t>Magglio Ordonez</t>
  </si>
  <si>
    <t>Cameron Maybin</t>
  </si>
  <si>
    <t>Ivan Rodriguez</t>
  </si>
  <si>
    <t>Melky Cabrera</t>
  </si>
  <si>
    <t>Josh Harrison</t>
  </si>
  <si>
    <t>Orlando Cabrera</t>
  </si>
  <si>
    <t>Brandon Inge</t>
  </si>
  <si>
    <t>Jose Iglesias</t>
  </si>
  <si>
    <t>Cesar Hernandez</t>
  </si>
  <si>
    <t>Edgar Renteria</t>
  </si>
  <si>
    <t>Milton Bradley</t>
  </si>
  <si>
    <t>Yoan Moncada</t>
  </si>
  <si>
    <t>Seth Smith</t>
  </si>
  <si>
    <t>A.J. Pierzynski</t>
  </si>
  <si>
    <t>Kole Calhoun</t>
  </si>
  <si>
    <t>Jackie Bradley Jr.</t>
  </si>
  <si>
    <t>Odubel Herrera</t>
  </si>
  <si>
    <t>Cody Ross</t>
  </si>
  <si>
    <t>Alcides Escobar</t>
  </si>
  <si>
    <t>Ramon Hernandez</t>
  </si>
  <si>
    <t>Aubrey Huff</t>
  </si>
  <si>
    <t>Will Venable</t>
  </si>
  <si>
    <t>Gregg Zaun</t>
  </si>
  <si>
    <t>Hideki Matsui</t>
  </si>
  <si>
    <t>Corey Hart</t>
  </si>
  <si>
    <t>Brandon Lowe</t>
  </si>
  <si>
    <t>Jamey Carroll</t>
  </si>
  <si>
    <t>Pat Burrell</t>
  </si>
  <si>
    <t>Mike Lowell</t>
  </si>
  <si>
    <t>Ryan Ludwick</t>
  </si>
  <si>
    <t>Omar Infante</t>
  </si>
  <si>
    <t>Jeff Kent</t>
  </si>
  <si>
    <t>Carlos Ruiz</t>
  </si>
  <si>
    <t>Moises Alou</t>
  </si>
  <si>
    <t>Andres Torres</t>
  </si>
  <si>
    <t>Ronnie Belliard</t>
  </si>
  <si>
    <t>Desmond Jennings</t>
  </si>
  <si>
    <t>Corey Dickerson</t>
  </si>
  <si>
    <t>Didi Gregorius</t>
  </si>
  <si>
    <t>Nick Johnson</t>
  </si>
  <si>
    <t>Luis Robert</t>
  </si>
  <si>
    <t>Jarrod Dyson</t>
  </si>
  <si>
    <t>Carlos Delgado</t>
  </si>
  <si>
    <t>Drew Stubbs</t>
  </si>
  <si>
    <t>Addison Russell</t>
  </si>
  <si>
    <t>Jedd Gyorko</t>
  </si>
  <si>
    <t>Billy Hamilton</t>
  </si>
  <si>
    <t>Jack Wilson</t>
  </si>
  <si>
    <t>Adam LaRoche</t>
  </si>
  <si>
    <t>Rajai Davis</t>
  </si>
  <si>
    <t>Luke Scott</t>
  </si>
  <si>
    <t>Jordy Mercer</t>
  </si>
  <si>
    <t>Dee Strange-Gordon</t>
  </si>
  <si>
    <t>Nyjer Morgan</t>
  </si>
  <si>
    <t>Khris Davis</t>
  </si>
  <si>
    <t>Ray Durham</t>
  </si>
  <si>
    <t>Marwin Gonzalez</t>
  </si>
  <si>
    <t>Chris Davis</t>
  </si>
  <si>
    <t>Eric Hosmer</t>
  </si>
  <si>
    <t>Mark Reynolds</t>
  </si>
  <si>
    <t>Rougned Odor</t>
  </si>
  <si>
    <t>Freddy Galvis</t>
  </si>
  <si>
    <t>Austin Kearns</t>
  </si>
  <si>
    <t>Roberto Perez</t>
  </si>
  <si>
    <t>Maicer Izturis</t>
  </si>
  <si>
    <t>Leonys Martin</t>
  </si>
  <si>
    <t>Carlos Quentin</t>
  </si>
  <si>
    <t>Adam Kennedy</t>
  </si>
  <si>
    <t>Mark Grudzielanek</t>
  </si>
  <si>
    <t>Yuli Gurriel</t>
  </si>
  <si>
    <t>Zack Cozart</t>
  </si>
  <si>
    <t>Geoff Jenkins</t>
  </si>
  <si>
    <t>Nate McLouth</t>
  </si>
  <si>
    <t>Joe Crede</t>
  </si>
  <si>
    <t>Nori Aoki</t>
  </si>
  <si>
    <t>Scooter Gennett</t>
  </si>
  <si>
    <t>Derek Norris</t>
  </si>
  <si>
    <t>Jason Giambi</t>
  </si>
  <si>
    <t>Felipe Lopez</t>
  </si>
  <si>
    <t>Jon Jay</t>
  </si>
  <si>
    <t>Gerardo Parra</t>
  </si>
  <si>
    <t>Omar Vizquel</t>
  </si>
  <si>
    <t>Lyle Overbay</t>
  </si>
  <si>
    <t>Adam Lind</t>
  </si>
  <si>
    <t>Russell Branyan</t>
  </si>
  <si>
    <t>Evan Gattis</t>
  </si>
  <si>
    <t>Brett Lawrie</t>
  </si>
  <si>
    <t>Jason Kendall</t>
  </si>
  <si>
    <t>Gary Sheffield</t>
  </si>
  <si>
    <t>Kevin Kouzmanoff</t>
  </si>
  <si>
    <t>Wander Franco</t>
  </si>
  <si>
    <t>Gregor Blanco</t>
  </si>
  <si>
    <t>Julio Lugo</t>
  </si>
  <si>
    <t>Jason Varitek</t>
  </si>
  <si>
    <t>Eric Byrnes</t>
  </si>
  <si>
    <t>C.J. Cron</t>
  </si>
  <si>
    <t>Craig Counsell</t>
  </si>
  <si>
    <t>David Murphy</t>
  </si>
  <si>
    <t>Morgan Ensberg</t>
  </si>
  <si>
    <t>Marcus Giles</t>
  </si>
  <si>
    <t>Mark DeRosa</t>
  </si>
  <si>
    <t>Bill Hall</t>
  </si>
  <si>
    <t>Jake Marisnick</t>
  </si>
  <si>
    <t>Brian Anderson</t>
  </si>
  <si>
    <t>Mark Loretta</t>
  </si>
  <si>
    <t>David Eckstein</t>
  </si>
  <si>
    <t>Chris Iannetta</t>
  </si>
  <si>
    <t>Matt Duffy</t>
  </si>
  <si>
    <t>Kendrys Morales</t>
  </si>
  <si>
    <t>Corey Patterson</t>
  </si>
  <si>
    <t>Peter Bourjos</t>
  </si>
  <si>
    <t>Jonathan Villar</t>
  </si>
  <si>
    <t>Brandon Moss</t>
  </si>
  <si>
    <t>Brendan Ryan</t>
  </si>
  <si>
    <t>Chris Stewart</t>
  </si>
  <si>
    <t>Chris Denorfia</t>
  </si>
  <si>
    <t>Alejandro De Aza</t>
  </si>
  <si>
    <t>Ryan Sweeney</t>
  </si>
  <si>
    <t>Joe Panik</t>
  </si>
  <si>
    <t>Reed Johnson</t>
  </si>
  <si>
    <t>Aledmys Diaz</t>
  </si>
  <si>
    <t>Ryan Church</t>
  </si>
  <si>
    <t>Chris Snyder</t>
  </si>
  <si>
    <t>Craig Gentry</t>
  </si>
  <si>
    <t>Travis Shaw</t>
  </si>
  <si>
    <t>Ryan Freel</t>
  </si>
  <si>
    <t>Khalil Greene</t>
  </si>
  <si>
    <t>Kenny Lofton</t>
  </si>
  <si>
    <t>Alberto Callaspo</t>
  </si>
  <si>
    <t>Jake Lamb</t>
  </si>
  <si>
    <t>Clint Barmes</t>
  </si>
  <si>
    <t>Lonnie Chisenhall</t>
  </si>
  <si>
    <t>Danny Espinosa</t>
  </si>
  <si>
    <t>Alex Gonzalez</t>
  </si>
  <si>
    <t>Jerry Hairston</t>
  </si>
  <si>
    <t>Gary Matthews Jr.</t>
  </si>
  <si>
    <t>Rene Rivera</t>
  </si>
  <si>
    <t>Gio Urshela</t>
  </si>
  <si>
    <t>Ben Revere</t>
  </si>
  <si>
    <t>Adam Everett</t>
  </si>
  <si>
    <t>Jack Cust</t>
  </si>
  <si>
    <t>Daric Barton</t>
  </si>
  <si>
    <t>Pedro Feliz</t>
  </si>
  <si>
    <t>Logan Forsythe</t>
  </si>
  <si>
    <t>Pedro Alvarez</t>
  </si>
  <si>
    <t>Ryan Theriot</t>
  </si>
  <si>
    <t>Jonny Gomes</t>
  </si>
  <si>
    <t>Luis Valbuena</t>
  </si>
  <si>
    <t>Garrett Atkins</t>
  </si>
  <si>
    <t>Michael Saunders</t>
  </si>
  <si>
    <t>Stephen Piscotty</t>
  </si>
  <si>
    <t>Juan Lagares</t>
  </si>
  <si>
    <t>J.D. Davis</t>
  </si>
  <si>
    <t>Steve Pearce</t>
  </si>
  <si>
    <t>Manny Pina</t>
  </si>
  <si>
    <t>Brad Wilkerson</t>
  </si>
  <si>
    <t>Sean Rodriguez</t>
  </si>
  <si>
    <t>Brad Miller</t>
  </si>
  <si>
    <t>Mitch Moreland</t>
  </si>
  <si>
    <t>Donovan Solano</t>
  </si>
  <si>
    <t>James Loney</t>
  </si>
  <si>
    <t>Cliff Pennington</t>
  </si>
  <si>
    <t>Kurt Suzuki</t>
  </si>
  <si>
    <t>Jason Michaels</t>
  </si>
  <si>
    <t>Kevin Mench</t>
  </si>
  <si>
    <t>Brian Schneider</t>
  </si>
  <si>
    <t>Bobby Crosby</t>
  </si>
  <si>
    <t>Trey Mancini</t>
  </si>
  <si>
    <t>Michael Barrett</t>
  </si>
  <si>
    <t>Adalberto Mondesi</t>
  </si>
  <si>
    <t>Mark Trumbo</t>
  </si>
  <si>
    <t>Yorvit Torrealba</t>
  </si>
  <si>
    <t>Frank Thomas</t>
  </si>
  <si>
    <t>Jon Berti</t>
  </si>
  <si>
    <t>Max Stassi</t>
  </si>
  <si>
    <t>Dustin Ackley</t>
  </si>
  <si>
    <t>Hank Conger</t>
  </si>
  <si>
    <t>Danny Valencia</t>
  </si>
  <si>
    <t>Yangervis Solarte</t>
  </si>
  <si>
    <t>Tadahito Iguchi</t>
  </si>
  <si>
    <t>Lucas Duda</t>
  </si>
  <si>
    <t>Chad Tracy</t>
  </si>
  <si>
    <t>Jermaine Dye</t>
  </si>
  <si>
    <t>Billy Butler</t>
  </si>
  <si>
    <t>Dave Roberts</t>
  </si>
  <si>
    <t>Scott Podsednik</t>
  </si>
  <si>
    <t>Brock Holt</t>
  </si>
  <si>
    <t>Kelly Shoppach</t>
  </si>
  <si>
    <t>Juan Rivera</t>
  </si>
  <si>
    <t>Austin Hays</t>
  </si>
  <si>
    <t>Rocco Baldelli</t>
  </si>
  <si>
    <t>Cliff Floyd</t>
  </si>
  <si>
    <t>Ramon Santiago</t>
  </si>
  <si>
    <t>Bengie Molina</t>
  </si>
  <si>
    <t>Rich Aurilia</t>
  </si>
  <si>
    <t>Corey Koskie</t>
  </si>
  <si>
    <t>Derek Dietrich</t>
  </si>
  <si>
    <t>Gregory Polanco</t>
  </si>
  <si>
    <t>Chris Coghlan</t>
  </si>
  <si>
    <t>Justin Smoak</t>
  </si>
  <si>
    <t>Austin Meadows</t>
  </si>
  <si>
    <t>Carlos Zambrano</t>
  </si>
  <si>
    <t>Willy Taveras</t>
  </si>
  <si>
    <t>Brandon Guyer</t>
  </si>
  <si>
    <t>Ryan Roberts</t>
  </si>
  <si>
    <t>Jung Ho Kang</t>
  </si>
  <si>
    <t>Tony Kemp</t>
  </si>
  <si>
    <t>Steven Souza Jr.</t>
  </si>
  <si>
    <t>Myles Straw</t>
  </si>
  <si>
    <t>Daniel Nava</t>
  </si>
  <si>
    <t>Trot Nixon</t>
  </si>
  <si>
    <t>Jeff Francoeur</t>
  </si>
  <si>
    <t>Trevor Plouffe</t>
  </si>
  <si>
    <t>Gordon Beckham</t>
  </si>
  <si>
    <t>Darwin Barney</t>
  </si>
  <si>
    <t>Robinson Chirinos</t>
  </si>
  <si>
    <t>Gabe Gross</t>
  </si>
  <si>
    <t>Jose Guillen</t>
  </si>
  <si>
    <t>Gaby Sanchez</t>
  </si>
  <si>
    <t>Scott Hairston</t>
  </si>
  <si>
    <t>Jarrod Saltalamacchia</t>
  </si>
  <si>
    <t>David Bell</t>
  </si>
  <si>
    <t>Jose Valentin</t>
  </si>
  <si>
    <t>Kaz Matsui</t>
  </si>
  <si>
    <t>Miguel Olivo</t>
  </si>
  <si>
    <t>Nate Schierholtz</t>
  </si>
  <si>
    <t>Reggie Sanders</t>
  </si>
  <si>
    <t>Cristian Guzman</t>
  </si>
  <si>
    <t>Justin Ruggiano</t>
  </si>
  <si>
    <t>John Jaso</t>
  </si>
  <si>
    <t>Luke Voit</t>
  </si>
  <si>
    <t>Endy Chavez</t>
  </si>
  <si>
    <t>Akinori Iwamura</t>
  </si>
  <si>
    <t>Matt Murton</t>
  </si>
  <si>
    <t>Ike Davis</t>
  </si>
  <si>
    <t>Paul Lo Duca</t>
  </si>
  <si>
    <t>Logan Morrison</t>
  </si>
  <si>
    <t>Eric Hinske</t>
  </si>
  <si>
    <t>Jay Payton</t>
  </si>
  <si>
    <t>Ryan Raburn</t>
  </si>
  <si>
    <t>Mallex Smith</t>
  </si>
  <si>
    <t>Javy Lopez</t>
  </si>
  <si>
    <t>Larry Walker</t>
  </si>
  <si>
    <t>John Buck</t>
  </si>
  <si>
    <t>Lew Ford</t>
  </si>
  <si>
    <t>Rick Ankiel</t>
  </si>
  <si>
    <t>Eric Sogard</t>
  </si>
  <si>
    <t>Tony Graffanino</t>
  </si>
  <si>
    <t>Mike Fontenot</t>
  </si>
  <si>
    <t>Jace Peterson</t>
  </si>
  <si>
    <t>T.J. Friedl</t>
  </si>
  <si>
    <t>Garrett Cooper</t>
  </si>
  <si>
    <t>Jose Lopez</t>
  </si>
  <si>
    <t>Chris Heisey</t>
  </si>
  <si>
    <t>Chris Carter</t>
  </si>
  <si>
    <t>Joe Randa</t>
  </si>
  <si>
    <t>Frank Catalanotto</t>
  </si>
  <si>
    <t>Victor Robles</t>
  </si>
  <si>
    <t>Tommy La Stella</t>
  </si>
  <si>
    <t>Fred Lewis</t>
  </si>
  <si>
    <t>Willie Harris</t>
  </si>
  <si>
    <t>Michael Morse</t>
  </si>
  <si>
    <t>Hank Blalock</t>
  </si>
  <si>
    <t>Darin Erstad</t>
  </si>
  <si>
    <t>Ruben Tejada</t>
  </si>
  <si>
    <t>Yonder Alonso</t>
  </si>
  <si>
    <t>Richie Sexson</t>
  </si>
  <si>
    <t>Welington Castillo</t>
  </si>
  <si>
    <t>Emilio Bonifacio</t>
  </si>
  <si>
    <t>Brady Clark</t>
  </si>
  <si>
    <t>Jack Hannahan</t>
  </si>
  <si>
    <t>Tony Gwynn</t>
  </si>
  <si>
    <t>Emil Brown</t>
  </si>
  <si>
    <t>Adeiny Hechavarria</t>
  </si>
  <si>
    <t>Allen Craig</t>
  </si>
  <si>
    <t>Bill Mueller</t>
  </si>
  <si>
    <t>Eric Thames</t>
  </si>
  <si>
    <t>Jose Peraza</t>
  </si>
  <si>
    <t>Damian Miller</t>
  </si>
  <si>
    <t>Chris Coste</t>
  </si>
  <si>
    <t>Ryan Langerhans</t>
  </si>
  <si>
    <t>Jason LaRue</t>
  </si>
  <si>
    <t>Luis Gonzalez</t>
  </si>
  <si>
    <t>Kosuke Fukudome</t>
  </si>
  <si>
    <t>Dylan Carlson</t>
  </si>
  <si>
    <t>J.T. Snow</t>
  </si>
  <si>
    <t>Caleb Joseph</t>
  </si>
  <si>
    <t>Devon Travis</t>
  </si>
  <si>
    <t>Casey McGehee</t>
  </si>
  <si>
    <t>Justin Bour</t>
  </si>
  <si>
    <t>Mark Bellhorn</t>
  </si>
  <si>
    <t>Dontrelle Willis</t>
  </si>
  <si>
    <t>Todd Walker</t>
  </si>
  <si>
    <t>Garrett Jones</t>
  </si>
  <si>
    <t>Yolmer Sanchez</t>
  </si>
  <si>
    <t>Ryan Klesko</t>
  </si>
  <si>
    <t>Rod Barajas</t>
  </si>
  <si>
    <t>Everth Cabrera</t>
  </si>
  <si>
    <t>Sean Casey</t>
  </si>
  <si>
    <t>Sam Fuld</t>
  </si>
  <si>
    <t>Craig Biggio</t>
  </si>
  <si>
    <t>Domingo Santana</t>
  </si>
  <si>
    <t>Adam Engel</t>
  </si>
  <si>
    <t>Curt Casali</t>
  </si>
  <si>
    <t>Delino DeShields</t>
  </si>
  <si>
    <t>Johan Camargo</t>
  </si>
  <si>
    <t>Matt Diaz</t>
  </si>
  <si>
    <t>Jose Cruz</t>
  </si>
  <si>
    <t>Keon Broxton</t>
  </si>
  <si>
    <t>Brett Phillips</t>
  </si>
  <si>
    <t>Cory Spangenberg</t>
  </si>
  <si>
    <t>Jesus Aguilar</t>
  </si>
  <si>
    <t>Jeff Keppinger</t>
  </si>
  <si>
    <t>Rob Mackowiak</t>
  </si>
  <si>
    <t>Danny Santana</t>
  </si>
  <si>
    <t>Mike Aviles</t>
  </si>
  <si>
    <t>Josh Lowe</t>
  </si>
  <si>
    <t>Jorge Alfaro</t>
  </si>
  <si>
    <t>Ji-Man Choi</t>
  </si>
  <si>
    <t>Ramon Castro</t>
  </si>
  <si>
    <t>Scott Van Slyke</t>
  </si>
  <si>
    <t>David Dellucci</t>
  </si>
  <si>
    <t>Chris Dickerson</t>
  </si>
  <si>
    <t>Jordan Luplow</t>
  </si>
  <si>
    <t>Josh Bard</t>
  </si>
  <si>
    <t>Matt Adams</t>
  </si>
  <si>
    <t>Kyle Blanks</t>
  </si>
  <si>
    <t>Scott Hatteberg</t>
  </si>
  <si>
    <t>Mike Lamb</t>
  </si>
  <si>
    <t>Jeff Bagwell</t>
  </si>
  <si>
    <t>Stephen Vogt</t>
  </si>
  <si>
    <t>Cesar Izturis</t>
  </si>
  <si>
    <t>Jeromy Burnitz</t>
  </si>
  <si>
    <t>Mike Lieberthal</t>
  </si>
  <si>
    <t>Chris Johnson</t>
  </si>
  <si>
    <t>Kenji Johjima</t>
  </si>
  <si>
    <t>Brad Hawpe</t>
  </si>
  <si>
    <t>Darin Ruf</t>
  </si>
  <si>
    <t>Austin Nola</t>
  </si>
  <si>
    <t>Tyler Naquin</t>
  </si>
  <si>
    <t>Erik Kratz</t>
  </si>
  <si>
    <t>Mike Sweeney</t>
  </si>
  <si>
    <t>Maikel Franco</t>
  </si>
  <si>
    <t>Jeff Mathis</t>
  </si>
  <si>
    <t>Carlos Corporan</t>
  </si>
  <si>
    <t>Chris Shelton</t>
  </si>
  <si>
    <t>Yovani Gallardo</t>
  </si>
  <si>
    <t>Josh Jung</t>
  </si>
  <si>
    <t>Travis Snider</t>
  </si>
  <si>
    <t>Javier Valentin</t>
  </si>
  <si>
    <t>Jody Gerut</t>
  </si>
  <si>
    <t>Joey Gathright</t>
  </si>
  <si>
    <t>Jason Marquis</t>
  </si>
  <si>
    <t>Chris Duncan</t>
  </si>
  <si>
    <t>Alfredo Amezaga</t>
  </si>
  <si>
    <t>Daniel Robertson</t>
  </si>
  <si>
    <t>Jeff Cirillo</t>
  </si>
  <si>
    <t>Ronny Paulino</t>
  </si>
  <si>
    <t>Franmil Reyes</t>
  </si>
  <si>
    <t>Matt McLain</t>
  </si>
  <si>
    <t>Eduardo Nunez</t>
  </si>
  <si>
    <t>Guillermo Heredia</t>
  </si>
  <si>
    <t>Nook Logan</t>
  </si>
  <si>
    <t>Jeff DaVanon</t>
  </si>
  <si>
    <t>Fernando Tatis</t>
  </si>
  <si>
    <t>Greg Garcia</t>
  </si>
  <si>
    <t>D'Angelo Jimenez</t>
  </si>
  <si>
    <t>Andy Dirks</t>
  </si>
  <si>
    <t>Laynce Nix</t>
  </si>
  <si>
    <t>Justin Maxwell</t>
  </si>
  <si>
    <t>Mike Piazza</t>
  </si>
  <si>
    <t>Albert Almora Jr.</t>
  </si>
  <si>
    <t>Mike Leake</t>
  </si>
  <si>
    <t>Willy Aybar</t>
  </si>
  <si>
    <t>Alex Cora</t>
  </si>
  <si>
    <t>Wilson Betemit</t>
  </si>
  <si>
    <t>Nomar Garciaparra</t>
  </si>
  <si>
    <t>Geraldo Perdomo</t>
  </si>
  <si>
    <t>Kevin Plawecki</t>
  </si>
  <si>
    <t>Dmitri Young</t>
  </si>
  <si>
    <t>Vinny Castilla</t>
  </si>
  <si>
    <t>Tim Beckham</t>
  </si>
  <si>
    <t>Johnny Estrada</t>
  </si>
  <si>
    <t>Eric Young Jr.</t>
  </si>
  <si>
    <t>Brian Goodwin</t>
  </si>
  <si>
    <t>Miguel Andujar</t>
  </si>
  <si>
    <t>Shawn Green</t>
  </si>
  <si>
    <t>David Bote</t>
  </si>
  <si>
    <t>Conor Jackson</t>
  </si>
  <si>
    <t>Marcus Thames</t>
  </si>
  <si>
    <t>Jorge Cantu</t>
  </si>
  <si>
    <t>Damion Easley</t>
  </si>
  <si>
    <t>Travis Buck</t>
  </si>
  <si>
    <t>Esteban German</t>
  </si>
  <si>
    <t>Erubiel Durazo</t>
  </si>
  <si>
    <t>Augie Ojeda</t>
  </si>
  <si>
    <t>Livan Hernandez</t>
  </si>
  <si>
    <t>David Lough</t>
  </si>
  <si>
    <t>Trayce Thompson</t>
  </si>
  <si>
    <t>Ryan Schimpf</t>
  </si>
  <si>
    <t>Brian Bogusevic</t>
  </si>
  <si>
    <t>Juan Encarnacion</t>
  </si>
  <si>
    <t>Dan Haren</t>
  </si>
  <si>
    <t>Keston Hiura</t>
  </si>
  <si>
    <t>Gabe Kapler</t>
  </si>
  <si>
    <t>Junior Spivey</t>
  </si>
  <si>
    <t>Jesus Guzman</t>
  </si>
  <si>
    <t>Aaron Altherr</t>
  </si>
  <si>
    <t>A.J. Ellis</t>
  </si>
  <si>
    <t>Sean Burroughs</t>
  </si>
  <si>
    <t>Scott Schebler</t>
  </si>
  <si>
    <t>Casper Wells</t>
  </si>
  <si>
    <t>Joe Inglett</t>
  </si>
  <si>
    <t>Kyle Lewis</t>
  </si>
  <si>
    <t>Jason Tyner</t>
  </si>
  <si>
    <t>Jason Repko</t>
  </si>
  <si>
    <t>Leury Garcia</t>
  </si>
  <si>
    <t>Geoff Blum</t>
  </si>
  <si>
    <t>Henry Blanco</t>
  </si>
  <si>
    <t>Andy Ibanez</t>
  </si>
  <si>
    <t>Jeff Baker</t>
  </si>
  <si>
    <t>Alex Dickerson</t>
  </si>
  <si>
    <t>Chad Pinder</t>
  </si>
  <si>
    <t>Elijah Dukes</t>
  </si>
  <si>
    <t>John Mayberry</t>
  </si>
  <si>
    <t>Mark Teahen</t>
  </si>
  <si>
    <t>Tony Clark</t>
  </si>
  <si>
    <t>Chris Gimenez</t>
  </si>
  <si>
    <t>Shannon Stewart</t>
  </si>
  <si>
    <t>Hee Seop Choi</t>
  </si>
  <si>
    <t>Miguel Cairo</t>
  </si>
  <si>
    <t>So Taguchi</t>
  </si>
  <si>
    <t>Kelby Tomlinson</t>
  </si>
  <si>
    <t>Kirk Nieuwenhuis</t>
  </si>
  <si>
    <t>Ben Broussard</t>
  </si>
  <si>
    <t>Jose Tabata</t>
  </si>
  <si>
    <t>Christian Villanueva</t>
  </si>
  <si>
    <t>Ty Wigginton</t>
  </si>
  <si>
    <t>Ben Francisco</t>
  </si>
  <si>
    <t>Nomar Mazara</t>
  </si>
  <si>
    <t>Juan Francisco</t>
  </si>
  <si>
    <t>Ian Stewart</t>
  </si>
  <si>
    <t>Akil Baddoo</t>
  </si>
  <si>
    <t>Travis Wood</t>
  </si>
  <si>
    <t>Norris Hopper</t>
  </si>
  <si>
    <t>Xavier Nady</t>
  </si>
  <si>
    <t>DeWayne Wise</t>
  </si>
  <si>
    <t>Olmedo Saenz</t>
  </si>
  <si>
    <t>Eli Whiteside</t>
  </si>
  <si>
    <t>Bradley Zimmer</t>
  </si>
  <si>
    <t>Mike Brosseau</t>
  </si>
  <si>
    <t>Chris Duffy</t>
  </si>
  <si>
    <t>Rafael Ortega</t>
  </si>
  <si>
    <t>Ezequiel Carrera</t>
  </si>
  <si>
    <t>Jose Lobaton</t>
  </si>
  <si>
    <t>Jeremy Reed</t>
  </si>
  <si>
    <t>Doug Mientkiewicz</t>
  </si>
  <si>
    <t>Nick Hundley</t>
  </si>
  <si>
    <t>Jake Peavy</t>
  </si>
  <si>
    <t>Adam Rosales</t>
  </si>
  <si>
    <t>Ben Gamel</t>
  </si>
  <si>
    <t>Jeremy Hermida</t>
  </si>
  <si>
    <t>Dustan Mohr</t>
  </si>
  <si>
    <t>Tino Martinez</t>
  </si>
  <si>
    <t>Tyler Colvin</t>
  </si>
  <si>
    <t>Blake DeWitt</t>
  </si>
  <si>
    <t>John Ryan Murphy</t>
  </si>
  <si>
    <t>Jose Vidro</t>
  </si>
  <si>
    <t>Casey Kotchman</t>
  </si>
  <si>
    <t>Dan Johnson</t>
  </si>
  <si>
    <t>Wilin Rosario</t>
  </si>
  <si>
    <t>Anthony Gose</t>
  </si>
  <si>
    <t>Roman Quinn</t>
  </si>
  <si>
    <t>Jason Kubel</t>
  </si>
  <si>
    <t>Oscar Mercado</t>
  </si>
  <si>
    <t>David Dahl</t>
  </si>
  <si>
    <t>Tony Campana</t>
  </si>
  <si>
    <t>Stone Garrett</t>
  </si>
  <si>
    <t>Paulo Orlando</t>
  </si>
  <si>
    <t>Ronald Torreyes</t>
  </si>
  <si>
    <t>Collin Cowgill</t>
  </si>
  <si>
    <t>Craig Monroe</t>
  </si>
  <si>
    <t>Tom Glavine</t>
  </si>
  <si>
    <t>Mark Sweeney</t>
  </si>
  <si>
    <t>Devin Mesoraco</t>
  </si>
  <si>
    <t>Travis Ishikawa</t>
  </si>
  <si>
    <t>Phil Nevin</t>
  </si>
  <si>
    <t>Cody Ransom</t>
  </si>
  <si>
    <t>Frank Menechino</t>
  </si>
  <si>
    <t>Jacque Jones</t>
  </si>
  <si>
    <t>Nolan Reimold</t>
  </si>
  <si>
    <t>Jason Lane</t>
  </si>
  <si>
    <t>Matt Wallner</t>
  </si>
  <si>
    <t>Jemile Weeks</t>
  </si>
  <si>
    <t>Ryon Healy</t>
  </si>
  <si>
    <t>Julio Franco</t>
  </si>
  <si>
    <t>Greg Allen</t>
  </si>
  <si>
    <t>Bobby Wilson</t>
  </si>
  <si>
    <t>Colin Moran</t>
  </si>
  <si>
    <t>Marlon Anderson</t>
  </si>
  <si>
    <t>Jake Arrieta</t>
  </si>
  <si>
    <t>Alexi Casilla</t>
  </si>
  <si>
    <t>Hernan Perez</t>
  </si>
  <si>
    <t>Tim Locastro</t>
  </si>
  <si>
    <t>Deivi Cruz</t>
  </si>
  <si>
    <t>Wilmer Difo</t>
  </si>
  <si>
    <t>B.J. Surhoff</t>
  </si>
  <si>
    <t>Joey Rickard</t>
  </si>
  <si>
    <t>Conor Gillaspie</t>
  </si>
  <si>
    <t>Cameron Rupp</t>
  </si>
  <si>
    <t>Scott Sizemore</t>
  </si>
  <si>
    <t>Michael Tucker</t>
  </si>
  <si>
    <t>Charles Thomas</t>
  </si>
  <si>
    <t>Taylor Teagarden</t>
  </si>
  <si>
    <t>Barry Larkin</t>
  </si>
  <si>
    <t>Aristides Aquino</t>
  </si>
  <si>
    <t>Mark Kotsay</t>
  </si>
  <si>
    <t>Tony Wolters</t>
  </si>
  <si>
    <t>Jon Niese</t>
  </si>
  <si>
    <t>Randy Wolf</t>
  </si>
  <si>
    <t>Tim Hudson</t>
  </si>
  <si>
    <t>Julio Borbon</t>
  </si>
  <si>
    <t>Shelley Duncan</t>
  </si>
  <si>
    <t>Cam Gallagher</t>
  </si>
  <si>
    <t>Chris Getz</t>
  </si>
  <si>
    <t>John McDonald</t>
  </si>
  <si>
    <t>Mike Carp</t>
  </si>
  <si>
    <t>Reggie Willits</t>
  </si>
  <si>
    <t>Paul Bako</t>
  </si>
  <si>
    <t>Mike Rivera</t>
  </si>
  <si>
    <t>Matt Stairs</t>
  </si>
  <si>
    <t>Cole Hamels</t>
  </si>
  <si>
    <t>Quintin Berry</t>
  </si>
  <si>
    <t>George Kottaras</t>
  </si>
  <si>
    <t>Aaron Guiel</t>
  </si>
  <si>
    <t>T.J. Rivera</t>
  </si>
  <si>
    <t>Sam Haggerty</t>
  </si>
  <si>
    <t>Kristopher Negron</t>
  </si>
  <si>
    <t>Jayson Nix</t>
  </si>
  <si>
    <t>Hanser Alberto</t>
  </si>
  <si>
    <t>Ryan Shealy</t>
  </si>
  <si>
    <t>Ed Lucas</t>
  </si>
  <si>
    <t>Clete Thomas</t>
  </si>
  <si>
    <t>Raimel Tapia</t>
  </si>
  <si>
    <t>Drew Waters</t>
  </si>
  <si>
    <t>Larry Bigbie</t>
  </si>
  <si>
    <t>John Baker</t>
  </si>
  <si>
    <t>Richard Hidalgo</t>
  </si>
  <si>
    <t>Jarrett Parker</t>
  </si>
  <si>
    <t>Jason Delay</t>
  </si>
  <si>
    <t>Eli Marrero</t>
  </si>
  <si>
    <t>Jake Smolinski</t>
  </si>
  <si>
    <t>Francisco Mejia</t>
  </si>
  <si>
    <t>Sammy Sosa</t>
  </si>
  <si>
    <t>Victor Reyes</t>
  </si>
  <si>
    <t>Ricky Ledee</t>
  </si>
  <si>
    <t>Munenori Kawasaki</t>
  </si>
  <si>
    <t>Royce Clayton</t>
  </si>
  <si>
    <t>Alek Thomas</t>
  </si>
  <si>
    <t>Johnny Giavotella</t>
  </si>
  <si>
    <t>Terrmel Sledge</t>
  </si>
  <si>
    <t>Brayan Pena</t>
  </si>
  <si>
    <t>Josh Barfield</t>
  </si>
  <si>
    <t>Dallas McPherson</t>
  </si>
  <si>
    <t>Jolbert Cabrera</t>
  </si>
  <si>
    <t>Mikie Mahtook</t>
  </si>
  <si>
    <t>Yu Chang</t>
  </si>
  <si>
    <t>Vance Wilson</t>
  </si>
  <si>
    <t>Kevin Millar</t>
  </si>
  <si>
    <t>Chris Parmelee</t>
  </si>
  <si>
    <t>Pedro Florimon</t>
  </si>
  <si>
    <t>Josh Phegley</t>
  </si>
  <si>
    <t>Tyler White</t>
  </si>
  <si>
    <t>Craig Wilson</t>
  </si>
  <si>
    <t>Alex Call</t>
  </si>
  <si>
    <t>Brendan Harris</t>
  </si>
  <si>
    <t>Matt den Dekker</t>
  </si>
  <si>
    <t>Shea Hillenbrand</t>
  </si>
  <si>
    <t>John Olerud</t>
  </si>
  <si>
    <t>Frank Schwindel</t>
  </si>
  <si>
    <t>Phillip Ervin</t>
  </si>
  <si>
    <t>Keith Ginter</t>
  </si>
  <si>
    <t>Garret Anderson</t>
  </si>
  <si>
    <t>Jose Pirela</t>
  </si>
  <si>
    <t>Bobby Kielty</t>
  </si>
  <si>
    <t>Steven Duggar</t>
  </si>
  <si>
    <t>Charles Johnson</t>
  </si>
  <si>
    <t>Will Middlebrooks</t>
  </si>
  <si>
    <t>John Rodriguez</t>
  </si>
  <si>
    <t>Tommy Medica</t>
  </si>
  <si>
    <t>Terrence Long</t>
  </si>
  <si>
    <t>Andres Blanco</t>
  </si>
  <si>
    <t>Eric Bruntlett</t>
  </si>
  <si>
    <t>Ian Kennedy</t>
  </si>
  <si>
    <t>Roger Bernadina</t>
  </si>
  <si>
    <t>Skip Schumaker</t>
  </si>
  <si>
    <t>Brett Carroll</t>
  </si>
  <si>
    <t>Hunter Dozier</t>
  </si>
  <si>
    <t>Jesus Flores</t>
  </si>
  <si>
    <t>Rusney Castillo</t>
  </si>
  <si>
    <t>Jerry Owens</t>
  </si>
  <si>
    <t>Abraham Almonte</t>
  </si>
  <si>
    <t>Zach Duke</t>
  </si>
  <si>
    <t>Ryan McKenna</t>
  </si>
  <si>
    <t>Derek Lowe</t>
  </si>
  <si>
    <t>Rondell White</t>
  </si>
  <si>
    <t>Matt Downs</t>
  </si>
  <si>
    <t>Jason Ellison</t>
  </si>
  <si>
    <t>Sergio Alcantara</t>
  </si>
  <si>
    <t>Luis Cruz</t>
  </si>
  <si>
    <t>JaCoby Jones</t>
  </si>
  <si>
    <t>Tony Womack</t>
  </si>
  <si>
    <t>Kennys Vargas</t>
  </si>
  <si>
    <t>Jeff Conine</t>
  </si>
  <si>
    <t>Steve Finley</t>
  </si>
  <si>
    <t>Nick Solak</t>
  </si>
  <si>
    <t>Sam Hilliard</t>
  </si>
  <si>
    <t>Todd Hollandsworth</t>
  </si>
  <si>
    <t>Todd Greene</t>
  </si>
  <si>
    <t>Adam Melhuse</t>
  </si>
  <si>
    <t>Rey Sanchez</t>
  </si>
  <si>
    <t>Donnie Murphy</t>
  </si>
  <si>
    <t>Josh Thole</t>
  </si>
  <si>
    <t>Darnell McDonald</t>
  </si>
  <si>
    <t>Ryan Vogelsong</t>
  </si>
  <si>
    <t>Jhoulys Chacin</t>
  </si>
  <si>
    <t>Chris Burke</t>
  </si>
  <si>
    <t>Wily Mo Pena</t>
  </si>
  <si>
    <t>Nick Franklin</t>
  </si>
  <si>
    <t>Jay Gibbons</t>
  </si>
  <si>
    <t>Doug Mirabelli</t>
  </si>
  <si>
    <t>Jesus Sucre</t>
  </si>
  <si>
    <t>Josh Anderson</t>
  </si>
  <si>
    <t>Gorkys Hernandez</t>
  </si>
  <si>
    <t>Edwin Jackson</t>
  </si>
  <si>
    <t>Sal Fasano</t>
  </si>
  <si>
    <t>Jordan Walker</t>
  </si>
  <si>
    <t>Taylor Walls</t>
  </si>
  <si>
    <t>Ryan Flaherty</t>
  </si>
  <si>
    <t>Billy Burns</t>
  </si>
  <si>
    <t>Pete Kozma</t>
  </si>
  <si>
    <t>David Villar</t>
  </si>
  <si>
    <t>Jamie Burke</t>
  </si>
  <si>
    <t>Cliff Lee</t>
  </si>
  <si>
    <t>Alex Presley</t>
  </si>
  <si>
    <t>Bryan LaHair</t>
  </si>
  <si>
    <t>Christian Colon</t>
  </si>
  <si>
    <t>Ryan Spilborghs</t>
  </si>
  <si>
    <t>Jordan Zimmermann</t>
  </si>
  <si>
    <t>Hyun Soo Kim</t>
  </si>
  <si>
    <t>Shane Robinson</t>
  </si>
  <si>
    <t>Mike Redmond</t>
  </si>
  <si>
    <t>Jason Donald</t>
  </si>
  <si>
    <t>Blake Swihart</t>
  </si>
  <si>
    <t>Josh Phelps</t>
  </si>
  <si>
    <t>Scott Spiezio</t>
  </si>
  <si>
    <t>Ryan Garko</t>
  </si>
  <si>
    <t>Greg Bird</t>
  </si>
  <si>
    <t>Dayan Viciedo</t>
  </si>
  <si>
    <t>Pedro Ciriaco</t>
  </si>
  <si>
    <t>Oscar Salazar</t>
  </si>
  <si>
    <t>Will Rhymes</t>
  </si>
  <si>
    <t>Tike Redman</t>
  </si>
  <si>
    <t>Christian Arroyo</t>
  </si>
  <si>
    <t>David Newhan</t>
  </si>
  <si>
    <t>Drew Sutton</t>
  </si>
  <si>
    <t>Todd Linden</t>
  </si>
  <si>
    <t>Andrew Stevenson</t>
  </si>
  <si>
    <t>Eric Haase</t>
  </si>
  <si>
    <t>Derek Hill</t>
  </si>
  <si>
    <t>Jason Botts</t>
  </si>
  <si>
    <t>Jeff Suppan</t>
  </si>
  <si>
    <t>Elliot Johnson</t>
  </si>
  <si>
    <t>Andruw Monasterio</t>
  </si>
  <si>
    <t>Brad Penny</t>
  </si>
  <si>
    <t>Edwin Rios</t>
  </si>
  <si>
    <t>Nick Evans</t>
  </si>
  <si>
    <t>Homer Bailey</t>
  </si>
  <si>
    <t>Luis Rivas</t>
  </si>
  <si>
    <t>Jaime Garcia</t>
  </si>
  <si>
    <t>Mike Ford</t>
  </si>
  <si>
    <t>Ramiro Pena</t>
  </si>
  <si>
    <t>Bobby Higginson</t>
  </si>
  <si>
    <t>Adonis Garcia</t>
  </si>
  <si>
    <t>Charlie Culberson</t>
  </si>
  <si>
    <t>Sandy Leon</t>
  </si>
  <si>
    <t>Robert Andino</t>
  </si>
  <si>
    <t>Dioner Navarro</t>
  </si>
  <si>
    <t>Blake Sabol</t>
  </si>
  <si>
    <t>Corey Julks</t>
  </si>
  <si>
    <t>Chad Billingsley</t>
  </si>
  <si>
    <t>Matt Lawton</t>
  </si>
  <si>
    <t>Bruce Maxwell</t>
  </si>
  <si>
    <t>Wil Nieves</t>
  </si>
  <si>
    <t>Damian Jackson</t>
  </si>
  <si>
    <t>Ben Paulsen</t>
  </si>
  <si>
    <t>Andrew Susac</t>
  </si>
  <si>
    <t>Nick Green</t>
  </si>
  <si>
    <t>Don Kelly</t>
  </si>
  <si>
    <t>Tyler Saladino</t>
  </si>
  <si>
    <t>Carlos Peguero</t>
  </si>
  <si>
    <t>Kevan Smith</t>
  </si>
  <si>
    <t>Ricky Nolasco</t>
  </si>
  <si>
    <t>Mike McCoy</t>
  </si>
  <si>
    <t>Danny Ardoin</t>
  </si>
  <si>
    <t>Shawn O'Malley</t>
  </si>
  <si>
    <t>Travis Lee</t>
  </si>
  <si>
    <t>Mike Matheny</t>
  </si>
  <si>
    <t>Mike Baxter</t>
  </si>
  <si>
    <t>Neifi Perez</t>
  </si>
  <si>
    <t>Tyler Austin</t>
  </si>
  <si>
    <t>Hector Luna</t>
  </si>
  <si>
    <t>Edgar Gonzalez</t>
  </si>
  <si>
    <t>Efren Navarro</t>
  </si>
  <si>
    <t>Matt Reynolds</t>
  </si>
  <si>
    <t>Joaquin Arias</t>
  </si>
  <si>
    <t>Jett Bandy</t>
  </si>
  <si>
    <t>Matt Szczur</t>
  </si>
  <si>
    <t>Jerry Sands</t>
  </si>
  <si>
    <t>Ben Grieve</t>
  </si>
  <si>
    <t>Todd Pratt</t>
  </si>
  <si>
    <t>Shane Peterson</t>
  </si>
  <si>
    <t>Ken Griffey Jr.</t>
  </si>
  <si>
    <t>Brandon Barnes</t>
  </si>
  <si>
    <t>Jason Bourgeois</t>
  </si>
  <si>
    <t>Orlando Palmeiro</t>
  </si>
  <si>
    <t>Oliver Perez</t>
  </si>
  <si>
    <t>Chris Colabello</t>
  </si>
  <si>
    <t>Ryan Goins</t>
  </si>
  <si>
    <t>Kyle Garlick</t>
  </si>
  <si>
    <t>Kyle Kendrick</t>
  </si>
  <si>
    <t>Brandon Boggs</t>
  </si>
  <si>
    <t>Tanner Roark</t>
  </si>
  <si>
    <t>Mitch Maier</t>
  </si>
  <si>
    <t>Ji Hwan Bae</t>
  </si>
  <si>
    <t>Jackson Frazier</t>
  </si>
  <si>
    <t>Brooks Conrad</t>
  </si>
  <si>
    <t>Rodolfo Castro</t>
  </si>
  <si>
    <t>R.A. Dickey</t>
  </si>
  <si>
    <t>Tim Salmon</t>
  </si>
  <si>
    <t>ANA</t>
  </si>
  <si>
    <t>Elian Herrera</t>
  </si>
  <si>
    <t>Yadiel Hernandez</t>
  </si>
  <si>
    <t>Delwyn Young</t>
  </si>
  <si>
    <t>Jonathan Davis</t>
  </si>
  <si>
    <t>Rob Bowen</t>
  </si>
  <si>
    <t>Humberto Quintero</t>
  </si>
  <si>
    <t>Matt Tolbert</t>
  </si>
  <si>
    <t>J.P. Arencibia</t>
  </si>
  <si>
    <t>Brian Buscher</t>
  </si>
  <si>
    <t>Tyler Greene</t>
  </si>
  <si>
    <t>Josh Rutledge</t>
  </si>
  <si>
    <t>Scott Kingery</t>
  </si>
  <si>
    <t>Adam Haseley</t>
  </si>
  <si>
    <t>Scott Moore</t>
  </si>
  <si>
    <t>Domonic Brown</t>
  </si>
  <si>
    <t>Daryle Ward</t>
  </si>
  <si>
    <t>Robb Quinlan</t>
  </si>
  <si>
    <t>Oscar Gonzalez</t>
  </si>
  <si>
    <t>Jorge Bonifacio</t>
  </si>
  <si>
    <t>Luis Rodriguez</t>
  </si>
  <si>
    <t>Tommy Joseph</t>
  </si>
  <si>
    <t>Jordany Valdespin</t>
  </si>
  <si>
    <t>Bryan Petersen</t>
  </si>
  <si>
    <t>FLA</t>
  </si>
  <si>
    <t>Chris Gomez</t>
  </si>
  <si>
    <t>Mat Latos</t>
  </si>
  <si>
    <t>Rafael Palmeiro</t>
  </si>
  <si>
    <t>JD Closser</t>
  </si>
  <si>
    <t>Luke Hughes</t>
  </si>
  <si>
    <t>Jordan Danks</t>
  </si>
  <si>
    <t>Jon Lester</t>
  </si>
  <si>
    <t>Andrew Romine</t>
  </si>
  <si>
    <t>Jose Offerman</t>
  </si>
  <si>
    <t>Humberto Cota</t>
  </si>
  <si>
    <t>Jack Mayfield</t>
  </si>
  <si>
    <t>Dom Nunez</t>
  </si>
  <si>
    <t>Jonathan Herrera</t>
  </si>
  <si>
    <t>Luis Matos</t>
  </si>
  <si>
    <t>Daniel Descalso</t>
  </si>
  <si>
    <t>Darin Mastroianni</t>
  </si>
  <si>
    <t>Aaron Cook</t>
  </si>
  <si>
    <t>Austin Romine</t>
  </si>
  <si>
    <t>Danny Bautista</t>
  </si>
  <si>
    <t>Ruben Gotay</t>
  </si>
  <si>
    <t>Alfonso Rivas</t>
  </si>
  <si>
    <t>Steve Tolleson</t>
  </si>
  <si>
    <t>Clint Robinson</t>
  </si>
  <si>
    <t>Andrew Brown</t>
  </si>
  <si>
    <t>Renato Nunez</t>
  </si>
  <si>
    <t>Phil Gosselin</t>
  </si>
  <si>
    <t>Eli White</t>
  </si>
  <si>
    <t>Dae-Ho Lee</t>
  </si>
  <si>
    <t>Yonathan Daza</t>
  </si>
  <si>
    <t>Corky Miller</t>
  </si>
  <si>
    <t>Jordan Schafer</t>
  </si>
  <si>
    <t>Josh Fields</t>
  </si>
  <si>
    <t>Hector Sanchez</t>
  </si>
  <si>
    <t>Josh Johnson</t>
  </si>
  <si>
    <t>Matt Beaty</t>
  </si>
  <si>
    <t>Junior Lake</t>
  </si>
  <si>
    <t>Eric Fryer</t>
  </si>
  <si>
    <t>Aaron Cunningham</t>
  </si>
  <si>
    <t>Yermin Mercedes</t>
  </si>
  <si>
    <t>Jeff Samardzija</t>
  </si>
  <si>
    <t>Matt Davidson</t>
  </si>
  <si>
    <t>Gregorio Petit</t>
  </si>
  <si>
    <t>Nate Freiman</t>
  </si>
  <si>
    <t>Micah Hoffpauir</t>
  </si>
  <si>
    <t>Brandon Hicks</t>
  </si>
  <si>
    <t>Danny Worth</t>
  </si>
  <si>
    <t>Brennan Boesch</t>
  </si>
  <si>
    <t>Dustin Garneau</t>
  </si>
  <si>
    <t>Kelly Stinnett</t>
  </si>
  <si>
    <t>Miguel Ojeda</t>
  </si>
  <si>
    <t>Shed Long Jr.</t>
  </si>
  <si>
    <t>Nicky Delmonico</t>
  </si>
  <si>
    <t>Carlos Asuaje</t>
  </si>
  <si>
    <t>Tyler Collins</t>
  </si>
  <si>
    <t>JT Riddle</t>
  </si>
  <si>
    <t>Lastings Milledge</t>
  </si>
  <si>
    <t>Tony Abreu</t>
  </si>
  <si>
    <t>Toby Hall</t>
  </si>
  <si>
    <t>Chase d'Arnaud</t>
  </si>
  <si>
    <t>Josh Palacios</t>
  </si>
  <si>
    <t>Andy LaRoche</t>
  </si>
  <si>
    <t>Kila Ka'aihue</t>
  </si>
  <si>
    <t>Mike Freeman</t>
  </si>
  <si>
    <t>Dan Wilson</t>
  </si>
  <si>
    <t>Jeff Salazar</t>
  </si>
  <si>
    <t>Clayton Richard</t>
  </si>
  <si>
    <t>Brandon Allen</t>
  </si>
  <si>
    <t>Willie Bloomquist</t>
  </si>
  <si>
    <t>Jason Smith</t>
  </si>
  <si>
    <t>Logan Schafer</t>
  </si>
  <si>
    <t>Josh Paul</t>
  </si>
  <si>
    <t>Greg Norton</t>
  </si>
  <si>
    <t>Jim Adduci</t>
  </si>
  <si>
    <t>Kelvin Gutierrez</t>
  </si>
  <si>
    <t>Victor Diaz</t>
  </si>
  <si>
    <t>Eric Valent</t>
  </si>
  <si>
    <t>Edgardo Alfonzo</t>
  </si>
  <si>
    <t>Chris Owings</t>
  </si>
  <si>
    <t>Bobby Hill</t>
  </si>
  <si>
    <t>Eric Campbell</t>
  </si>
  <si>
    <t>Eugenio Velez</t>
  </si>
  <si>
    <t>Phillip Evans</t>
  </si>
  <si>
    <t>Gilberto Celestino</t>
  </si>
  <si>
    <t>Matthew LeCroy</t>
  </si>
  <si>
    <t>Austin Wynns</t>
  </si>
  <si>
    <t>Jose Macias</t>
  </si>
  <si>
    <t>Franchy Cordero</t>
  </si>
  <si>
    <t>Bobby Bradley</t>
  </si>
  <si>
    <t>Erik Gonzalez</t>
  </si>
  <si>
    <t>Chad Wallach</t>
  </si>
  <si>
    <t>Willians Astudillo</t>
  </si>
  <si>
    <t>Ronny Rodriguez</t>
  </si>
  <si>
    <t>Lance Niekro</t>
  </si>
  <si>
    <t>Cheslor Cuthbert</t>
  </si>
  <si>
    <t>Tyler Holt</t>
  </si>
  <si>
    <t>Todd Zeile</t>
  </si>
  <si>
    <t>Brett Myers</t>
  </si>
  <si>
    <t>Michael Chavis</t>
  </si>
  <si>
    <t>Damon Hollins</t>
  </si>
  <si>
    <t>Landon Powell</t>
  </si>
  <si>
    <t>Yairo Munoz</t>
  </si>
  <si>
    <t>Roy Oswalt</t>
  </si>
  <si>
    <t>Jacob Cruz</t>
  </si>
  <si>
    <t>Xavier Paul</t>
  </si>
  <si>
    <t>Ronald Guzman</t>
  </si>
  <si>
    <t>Angel Sanchez</t>
  </si>
  <si>
    <t>Dominic Smith</t>
  </si>
  <si>
    <t>Nick Maton</t>
  </si>
  <si>
    <t>Dave Bush</t>
  </si>
  <si>
    <t>Jonah Bride</t>
  </si>
  <si>
    <t>Oswaldo Arcia</t>
  </si>
  <si>
    <t>Shogo Akiyama</t>
  </si>
  <si>
    <t>Jason Hammel</t>
  </si>
  <si>
    <t>Miguel Vargas</t>
  </si>
  <si>
    <t>Matt Cain</t>
  </si>
  <si>
    <t>Wladimir Balentien</t>
  </si>
  <si>
    <t>Aramis Garcia</t>
  </si>
  <si>
    <t>Reggie Abercrombie</t>
  </si>
  <si>
    <t>Anderson Hernandez</t>
  </si>
  <si>
    <t>Ryan Rua</t>
  </si>
  <si>
    <t>Antonio Perez</t>
  </si>
  <si>
    <t>Oscar Robles</t>
  </si>
  <si>
    <t>Cory Sullivan</t>
  </si>
  <si>
    <t>Edgar Martinez</t>
  </si>
  <si>
    <t>Derek Fisher</t>
  </si>
  <si>
    <t>Freddie Bynum</t>
  </si>
  <si>
    <t>Greg Maddux</t>
  </si>
  <si>
    <t>Arismendy Alcantara</t>
  </si>
  <si>
    <t>Brandon Dixon</t>
  </si>
  <si>
    <t>Juan Yepez</t>
  </si>
  <si>
    <t>Jeff Clement</t>
  </si>
  <si>
    <t>Tim Lincecum</t>
  </si>
  <si>
    <t>Billy McKinney</t>
  </si>
  <si>
    <t>Paul Janish</t>
  </si>
  <si>
    <t>Eric Young</t>
  </si>
  <si>
    <t>Eduardo Perez</t>
  </si>
  <si>
    <t>Eliezer Alfonzo</t>
  </si>
  <si>
    <t>Joe Thurston</t>
  </si>
  <si>
    <t>Moises Sierra</t>
  </si>
  <si>
    <t>Tucupita Marcano</t>
  </si>
  <si>
    <t>Jose Vizcaino</t>
  </si>
  <si>
    <t>Nick Williams</t>
  </si>
  <si>
    <t>Wilson Valdez</t>
  </si>
  <si>
    <t>Tim Federowicz</t>
  </si>
  <si>
    <t>Michael Perez</t>
  </si>
  <si>
    <t>Brent Morel</t>
  </si>
  <si>
    <t>Cole Gillespie</t>
  </si>
  <si>
    <t>Alex Sanchez</t>
  </si>
  <si>
    <t>Andrew Velazquez</t>
  </si>
  <si>
    <t>Shane Costa</t>
  </si>
  <si>
    <t>Preston Tucker</t>
  </si>
  <si>
    <t>Kevin Frandsen</t>
  </si>
  <si>
    <t>Abraham Nunez</t>
  </si>
  <si>
    <t>Robby Hammock</t>
  </si>
  <si>
    <t>Alen Hanson</t>
  </si>
  <si>
    <t>Mac Williamson</t>
  </si>
  <si>
    <t>Ronny Cedeno</t>
  </si>
  <si>
    <t>L.J. Hoes</t>
  </si>
  <si>
    <t>Dixon Machado</t>
  </si>
  <si>
    <t>Joshua Fuentes</t>
  </si>
  <si>
    <t>Luis Terrero</t>
  </si>
  <si>
    <t>Kyle Lohse</t>
  </si>
  <si>
    <t>Rosell Herrera</t>
  </si>
  <si>
    <t>Jefry Marte</t>
  </si>
  <si>
    <t>Aaron Miles</t>
  </si>
  <si>
    <t>Pete Orr</t>
  </si>
  <si>
    <t>Bret Boone</t>
  </si>
  <si>
    <t>Jose Rondon</t>
  </si>
  <si>
    <t>Russ Adams</t>
  </si>
  <si>
    <t>Chris Capuano</t>
  </si>
  <si>
    <t>Mike Pelfrey</t>
  </si>
  <si>
    <t>Steve Lombardozzi</t>
  </si>
  <si>
    <t>Quinton McCracken</t>
  </si>
  <si>
    <t>John Mabry</t>
  </si>
  <si>
    <t>Dwight Smith Jr.</t>
  </si>
  <si>
    <t>Kevin Correia</t>
  </si>
  <si>
    <t>Joe McEwing</t>
  </si>
  <si>
    <t>Kevin Smith</t>
  </si>
  <si>
    <t>Dawel Lugo</t>
  </si>
  <si>
    <t>Tony Batista</t>
  </si>
  <si>
    <t>Eric Patterson</t>
  </si>
  <si>
    <t>Eric Munson</t>
  </si>
  <si>
    <t>Matt Dominguez</t>
  </si>
  <si>
    <t>Brandon Fahey</t>
  </si>
  <si>
    <t>J.R. Towles</t>
  </si>
  <si>
    <t>Michael McKenry</t>
  </si>
  <si>
    <t>Evan White</t>
  </si>
  <si>
    <t>Joe Borchard</t>
  </si>
  <si>
    <t>Jeff Bianchi</t>
  </si>
  <si>
    <t>Jabari Blash</t>
  </si>
  <si>
    <t>Carlos Perez</t>
  </si>
  <si>
    <t>Yadiel Rivera</t>
  </si>
  <si>
    <t>Jeff Francis</t>
  </si>
  <si>
    <t>Bronson Arroyo</t>
  </si>
  <si>
    <t>Pedro Severino</t>
  </si>
  <si>
    <t>Brett Wallace</t>
  </si>
  <si>
    <t>Ivan De Jesus</t>
  </si>
  <si>
    <t>Rio Ruiz</t>
  </si>
  <si>
    <t>Brad Ausmus</t>
  </si>
  <si>
    <t>Matt Tuiasosopo</t>
  </si>
  <si>
    <t>Nick Pratto</t>
  </si>
  <si>
    <t>Guillermo Quiroz</t>
  </si>
  <si>
    <t>John Hicks</t>
  </si>
  <si>
    <t>Fernando Martinez</t>
  </si>
  <si>
    <t>Lewin Diaz</t>
  </si>
  <si>
    <t>Cristhian Adames</t>
  </si>
  <si>
    <t>Steve Clevenger</t>
  </si>
  <si>
    <t>A.J. Burnett</t>
  </si>
  <si>
    <t>Grayson Greiner</t>
  </si>
  <si>
    <t>Trevor Crowe</t>
  </si>
  <si>
    <t>Sandy Alomar Jr.</t>
  </si>
  <si>
    <t>Austin Dean</t>
  </si>
  <si>
    <t>Aaron Boone</t>
  </si>
  <si>
    <t>Cody Asche</t>
  </si>
  <si>
    <t>Wes Helms</t>
  </si>
  <si>
    <t>Wandy Rodriguez</t>
  </si>
  <si>
    <t>Jose Osuna</t>
  </si>
  <si>
    <t>Vimael Machin</t>
  </si>
  <si>
    <t>Ramon Vazquez</t>
  </si>
  <si>
    <t>Grant Green</t>
  </si>
  <si>
    <t>Josh VanMeter</t>
  </si>
  <si>
    <t>Ryan Kalish</t>
  </si>
  <si>
    <t>Jordan Diaz</t>
  </si>
  <si>
    <t>Ruben Sierra</t>
  </si>
  <si>
    <t>Josh Wilson</t>
  </si>
  <si>
    <t>Preston Wilson</t>
  </si>
  <si>
    <t>Einar Diaz</t>
  </si>
  <si>
    <t>Brian Jordan</t>
  </si>
  <si>
    <t>Raul Mondesi</t>
  </si>
  <si>
    <t>Reid Brignac</t>
  </si>
  <si>
    <t>Mike Jacobs</t>
  </si>
  <si>
    <t>Barry Zito</t>
  </si>
  <si>
    <t>Richie Martin</t>
  </si>
  <si>
    <t>Ryan Lavarnway</t>
  </si>
  <si>
    <t>Scott Thorman</t>
  </si>
  <si>
    <t>Felix Pie</t>
  </si>
  <si>
    <t>Brian Bixler</t>
  </si>
  <si>
    <t>Yuniesky Betancourt</t>
  </si>
  <si>
    <t>Christin Stewart</t>
  </si>
  <si>
    <t>Sheldon Neuse</t>
  </si>
  <si>
    <t>Ubaldo Jimenez</t>
  </si>
  <si>
    <t>Chris Carpenter</t>
  </si>
  <si>
    <t>Ryan Dempster</t>
  </si>
  <si>
    <t>Andy Phillips</t>
  </si>
  <si>
    <t>Magneuris Sierra</t>
  </si>
  <si>
    <t>Paul Maholm</t>
  </si>
  <si>
    <t>Kevin Cash</t>
  </si>
  <si>
    <t>Trayvon Robinson</t>
  </si>
  <si>
    <t>Jake Fox</t>
  </si>
  <si>
    <t>Ken Harvey</t>
  </si>
  <si>
    <t>Deven Marrero</t>
  </si>
  <si>
    <t>Matt LaPorta</t>
  </si>
  <si>
    <t>Matt Kata</t>
  </si>
  <si>
    <t>Tyler Moore</t>
  </si>
  <si>
    <t>Raul Chavez</t>
  </si>
  <si>
    <t>Travis Demeritte</t>
  </si>
  <si>
    <t>John Bowker</t>
  </si>
  <si>
    <t>Delmon Young</t>
  </si>
  <si>
    <t>Choo Freeman</t>
  </si>
  <si>
    <t>Omir Santos</t>
  </si>
  <si>
    <t>Mike Rabelo</t>
  </si>
  <si>
    <t>Alberto Gonzalez</t>
  </si>
  <si>
    <t>Omar Quintanilla</t>
  </si>
  <si>
    <t>Carl Everett</t>
  </si>
  <si>
    <t>Chris Woodward</t>
  </si>
  <si>
    <t>Brent Lillibridge</t>
  </si>
  <si>
    <t>Tomas Perez</t>
  </si>
  <si>
    <t>Lou Montanez</t>
  </si>
  <si>
    <t>Yoshi Tsutsugo</t>
  </si>
  <si>
    <t>Tony Pena</t>
  </si>
  <si>
    <t>Daniel Palka</t>
  </si>
  <si>
    <t>Edinson Volquez</t>
  </si>
  <si>
    <t>Gio Gonzalez</t>
  </si>
  <si>
    <t>Greg Dobbs</t>
  </si>
  <si>
    <t>Chance Sisco</t>
  </si>
  <si>
    <t>Emmanuel Burriss</t>
  </si>
  <si>
    <t>Mike Olt</t>
  </si>
  <si>
    <t>Ted Lilly</t>
  </si>
  <si>
    <t>Pablo Ozuna</t>
  </si>
  <si>
    <t>Ross Gload</t>
  </si>
  <si>
    <t>Brandon Webb</t>
  </si>
  <si>
    <t>Joe Mather</t>
  </si>
  <si>
    <t>Matt Garza</t>
  </si>
  <si>
    <t>Ramon Flores</t>
  </si>
  <si>
    <t>Kaleb Cowart</t>
  </si>
  <si>
    <t>Anibal Sanchez</t>
  </si>
  <si>
    <t>Jason Jaramillo</t>
  </si>
  <si>
    <t>Tuffy Gosewisch</t>
  </si>
  <si>
    <t>Andrew Knapp</t>
  </si>
  <si>
    <t>Cole Tucker</t>
  </si>
  <si>
    <t>Luis Torrens</t>
  </si>
  <si>
    <t>Pat Valaika</t>
  </si>
  <si>
    <t>Timo Perez</t>
  </si>
  <si>
    <t>Marc Krauss</t>
  </si>
  <si>
    <t>Jorge De La Rosa</t>
  </si>
  <si>
    <t>Jason Grabowski</t>
  </si>
  <si>
    <t>Anthony Recker</t>
  </si>
  <si>
    <t>Luis Sardinas</t>
  </si>
  <si>
    <t>Chris Herrmann</t>
  </si>
  <si>
    <t>Taylor Motter</t>
  </si>
  <si>
    <t>Rob Brantly</t>
  </si>
  <si>
    <t>Chris Nelson</t>
  </si>
  <si>
    <t>Michael Toglia</t>
  </si>
  <si>
    <t>Marquis Grissom</t>
  </si>
  <si>
    <t>Robert Fick</t>
  </si>
  <si>
    <t>Yasmany Tomas</t>
  </si>
  <si>
    <t>Carter Kieboom</t>
  </si>
  <si>
    <t>Ben Sheets</t>
  </si>
  <si>
    <t>Jimmy Paredes</t>
  </si>
  <si>
    <t>Andy Marte</t>
  </si>
  <si>
    <t>Zack Collins</t>
  </si>
  <si>
    <t>Stevie Wilkerson</t>
  </si>
  <si>
    <t>Matt Treanor</t>
  </si>
  <si>
    <t>Jose Barrero</t>
  </si>
  <si>
    <t>Michael Choice</t>
  </si>
  <si>
    <t>Gary Bennett</t>
  </si>
  <si>
    <t>Desi Relaford</t>
  </si>
  <si>
    <t>Adam Moore</t>
  </si>
  <si>
    <t>Alexi Amarista</t>
  </si>
  <si>
    <t>Harold Castro</t>
  </si>
  <si>
    <t>Bryan Holaday</t>
  </si>
  <si>
    <t>Jesus Montero</t>
  </si>
  <si>
    <t>JB Shuck</t>
  </si>
  <si>
    <t>Juan Centeno</t>
  </si>
  <si>
    <t>Willie Calhoun</t>
  </si>
  <si>
    <t>Tony Cruz</t>
  </si>
  <si>
    <t>Chad Moeller</t>
  </si>
  <si>
    <t>Ramon Martinez</t>
  </si>
  <si>
    <t>Michael Martinez</t>
  </si>
  <si>
    <t>Brett Hayes</t>
  </si>
  <si>
    <t>Jose Castillo</t>
  </si>
  <si>
    <t>Doug Davis</t>
  </si>
  <si>
    <t>Brandon Wood</t>
  </si>
  <si>
    <t>Jake Elmore</t>
  </si>
  <si>
    <t>Isan Diaz</t>
  </si>
  <si>
    <t>Juan Castro</t>
  </si>
  <si>
    <t>Angel Berroa</t>
  </si>
  <si>
    <t>Lou Marson</t>
  </si>
  <si>
    <t>Jason Phillips</t>
  </si>
  <si>
    <t>Lewis Brinson</t>
  </si>
  <si>
    <t>Aaron Harang</t>
  </si>
  <si>
    <t>Bernie Williams</t>
  </si>
  <si>
    <t>Drew Butera</t>
  </si>
  <si>
    <t>Alex Cintron</t>
  </si>
  <si>
    <t>Gerald Laird</t>
  </si>
  <si>
    <t>Jordan Pacheco</t>
  </si>
  <si>
    <t>Rob Johnson</t>
  </si>
  <si>
    <t>Koyie Hill</t>
  </si>
  <si>
    <t>Ryan Doumit</t>
  </si>
  <si>
    <t>Randy Johnson</t>
  </si>
  <si>
    <t>Roger Clemens</t>
  </si>
  <si>
    <t>Pedro Martinez</t>
  </si>
  <si>
    <t>Mike Mussina</t>
  </si>
  <si>
    <t>Curt Schilling</t>
  </si>
  <si>
    <t>John Smoltz</t>
  </si>
  <si>
    <t>Kevin Brown</t>
  </si>
  <si>
    <t>Andy Pettitte</t>
  </si>
  <si>
    <t>CC Sabathia</t>
  </si>
  <si>
    <t>Roy Halladay</t>
  </si>
  <si>
    <t>David Wells</t>
  </si>
  <si>
    <t>Felix Hernandez</t>
  </si>
  <si>
    <t>Javier Vazquez</t>
  </si>
  <si>
    <t>Mark Buehrle</t>
  </si>
  <si>
    <t>Kevin Appier</t>
  </si>
  <si>
    <t>Bartolo Colon</t>
  </si>
  <si>
    <t>Chuck Finley</t>
  </si>
  <si>
    <t>David Cone</t>
  </si>
  <si>
    <t>Kevin Millwood</t>
  </si>
  <si>
    <t>Johan Santana</t>
  </si>
  <si>
    <t>John Burkett</t>
  </si>
  <si>
    <t>Jamie Moyer</t>
  </si>
  <si>
    <t>John Lackey</t>
  </si>
  <si>
    <t>David Price</t>
  </si>
  <si>
    <t>Kenny Rogers</t>
  </si>
  <si>
    <t>Mariano Rivera</t>
  </si>
  <si>
    <t>Brad Radke</t>
  </si>
  <si>
    <t>Jason Schmidt</t>
  </si>
  <si>
    <t>Jon Lieber</t>
  </si>
  <si>
    <t>Kevin Tapani</t>
  </si>
  <si>
    <t>Josh Beckett</t>
  </si>
  <si>
    <t>Andy Benes</t>
  </si>
  <si>
    <t>Al Leiter</t>
  </si>
  <si>
    <t>Shane Reynolds</t>
  </si>
  <si>
    <t>Freddy Garcia</t>
  </si>
  <si>
    <t>James Shields</t>
  </si>
  <si>
    <t>Tom Gordon</t>
  </si>
  <si>
    <t>Jack McDowell</t>
  </si>
  <si>
    <t>Charles Nagy</t>
  </si>
  <si>
    <t>Jeff Fassero</t>
  </si>
  <si>
    <t>Jered Weaver</t>
  </si>
  <si>
    <t>Scott Erickson</t>
  </si>
  <si>
    <t>Rick Porcello</t>
  </si>
  <si>
    <t>Esteban Loaiza</t>
  </si>
  <si>
    <t>Aaron Sele</t>
  </si>
  <si>
    <t>Matt Morris</t>
  </si>
  <si>
    <t>Jose Rijo</t>
  </si>
  <si>
    <t>Alex Fernandez</t>
  </si>
  <si>
    <t>Bob Tewksbury</t>
  </si>
  <si>
    <t>Ervin Santana</t>
  </si>
  <si>
    <t>Kelvim Escobar</t>
  </si>
  <si>
    <t>Erik Hanson</t>
  </si>
  <si>
    <t>Mike Hampton</t>
  </si>
  <si>
    <t>Todd Stottlemyre</t>
  </si>
  <si>
    <t>Tim Wakefield</t>
  </si>
  <si>
    <t>Jimmy Key</t>
  </si>
  <si>
    <t>Hideo Nomo</t>
  </si>
  <si>
    <t>Pedro Astacio</t>
  </si>
  <si>
    <t>Darryl Kile</t>
  </si>
  <si>
    <t>Juan Guzman</t>
  </si>
  <si>
    <t>Mark Langston</t>
  </si>
  <si>
    <t>Trevor Hoffman</t>
  </si>
  <si>
    <t>Bret Saberhagen</t>
  </si>
  <si>
    <t>Scott Kazmir</t>
  </si>
  <si>
    <t>Doug Drabek</t>
  </si>
  <si>
    <t>Denny Neagle</t>
  </si>
  <si>
    <t>Carl Pavano</t>
  </si>
  <si>
    <t>Billy Wagner</t>
  </si>
  <si>
    <t>Francisco Liriano</t>
  </si>
  <si>
    <t>John Smiley</t>
  </si>
  <si>
    <t>Kerry Wood</t>
  </si>
  <si>
    <t>Dennis Martinez</t>
  </si>
  <si>
    <t>Tom Candiotti</t>
  </si>
  <si>
    <t>Pat Hentgen</t>
  </si>
  <si>
    <t>Erik Bedard</t>
  </si>
  <si>
    <t>Jeff Weaver</t>
  </si>
  <si>
    <t>Dwight Gooden</t>
  </si>
  <si>
    <t>Andy Ashby</t>
  </si>
  <si>
    <t>Hiroki Kuroda</t>
  </si>
  <si>
    <t>Woody Williams</t>
  </si>
  <si>
    <t>Tim Belcher</t>
  </si>
  <si>
    <t>Ken Hill</t>
  </si>
  <si>
    <t>Wilson Alvarez</t>
  </si>
  <si>
    <t>J.A. Happ</t>
  </si>
  <si>
    <t>Jon Garland</t>
  </si>
  <si>
    <t>Jarrod Washburn</t>
  </si>
  <si>
    <t>Ismael Valdez</t>
  </si>
  <si>
    <t>Terry Mulholland</t>
  </si>
  <si>
    <t>Jaime Navarro</t>
  </si>
  <si>
    <t>Chan Ho Park</t>
  </si>
  <si>
    <t>Doug Fister</t>
  </si>
  <si>
    <t>Chris Archer</t>
  </si>
  <si>
    <t>Joe Blanton</t>
  </si>
  <si>
    <t>Ben McDonald</t>
  </si>
  <si>
    <t>Bobby Witt</t>
  </si>
  <si>
    <t>Pete Harnisch</t>
  </si>
  <si>
    <t>Jim Abbott</t>
  </si>
  <si>
    <t>Hyun-Jin Ryu</t>
  </si>
  <si>
    <t>Orel Hershiser</t>
  </si>
  <si>
    <t>Joel Pineiro</t>
  </si>
  <si>
    <t>Steve Trachsel</t>
  </si>
  <si>
    <t>Frank Castillo</t>
  </si>
  <si>
    <t>Darren Oliver</t>
  </si>
  <si>
    <t>Glendon Rusch</t>
  </si>
  <si>
    <t>Dave Burba</t>
  </si>
  <si>
    <t>John Thomson</t>
  </si>
  <si>
    <t>Steve Avery</t>
  </si>
  <si>
    <t>Joe Nathan</t>
  </si>
  <si>
    <t>Greg Swindell</t>
  </si>
  <si>
    <t>Orlando Hernandez</t>
  </si>
  <si>
    <t>Matt Clement</t>
  </si>
  <si>
    <t>Mike Morgan</t>
  </si>
  <si>
    <t>Jonathan Papelbon</t>
  </si>
  <si>
    <t>C.J. Wilson</t>
  </si>
  <si>
    <t>Masahiro Tanaka</t>
  </si>
  <si>
    <t>Sidney Ponson</t>
  </si>
  <si>
    <t>Mark Mulder</t>
  </si>
  <si>
    <t>Rick Reed</t>
  </si>
  <si>
    <t>Robb Nen</t>
  </si>
  <si>
    <t>Odalis Perez</t>
  </si>
  <si>
    <t>Shawn Estes</t>
  </si>
  <si>
    <t>Michael Pineda</t>
  </si>
  <si>
    <t>Cory Lidle</t>
  </si>
  <si>
    <t>Mike Minor</t>
  </si>
  <si>
    <t>Phil Hughes</t>
  </si>
  <si>
    <t>Jake Westbrook</t>
  </si>
  <si>
    <t>Jose Contreras</t>
  </si>
  <si>
    <t>John Danks</t>
  </si>
  <si>
    <t>Vicente Padilla</t>
  </si>
  <si>
    <t>Jason Vargas</t>
  </si>
  <si>
    <t>German Marquez</t>
  </si>
  <si>
    <t>Arthur Rhodes</t>
  </si>
  <si>
    <t>Zane Smith</t>
  </si>
  <si>
    <t>Brian Moehler</t>
  </si>
  <si>
    <t>Eric Milton</t>
  </si>
  <si>
    <t>Melido Perez</t>
  </si>
  <si>
    <t>Joey Hamilton</t>
  </si>
  <si>
    <t>Rich Harden</t>
  </si>
  <si>
    <t>Justin Masterson</t>
  </si>
  <si>
    <t>Brett Tomko</t>
  </si>
  <si>
    <t>Mark Prior</t>
  </si>
  <si>
    <t>Francisco Rodriguez</t>
  </si>
  <si>
    <t>Clay Buchholz</t>
  </si>
  <si>
    <t>Brandon McCarthy</t>
  </si>
  <si>
    <t>Matt Harvey</t>
  </si>
  <si>
    <t>Gavin Floyd</t>
  </si>
  <si>
    <t>Mark Redman</t>
  </si>
  <si>
    <t>Jeremy Bonderman</t>
  </si>
  <si>
    <t>Bill Swift</t>
  </si>
  <si>
    <t>Brett Anderson</t>
  </si>
  <si>
    <t>Chris Bosio</t>
  </si>
  <si>
    <t>Gil Meche</t>
  </si>
  <si>
    <t>Miguel Batista</t>
  </si>
  <si>
    <t>Scott Baker</t>
  </si>
  <si>
    <t>Joakim Soria</t>
  </si>
  <si>
    <t>Rafael Betancourt</t>
  </si>
  <si>
    <t>Kevin Gross</t>
  </si>
  <si>
    <t>Paul Byrd</t>
  </si>
  <si>
    <t>Carlos Martinez</t>
  </si>
  <si>
    <t>Kris Benson</t>
  </si>
  <si>
    <t>Russ Ortiz</t>
  </si>
  <si>
    <t>Frank Viola</t>
  </si>
  <si>
    <t>Octavio Dotel</t>
  </si>
  <si>
    <t>LaTroy Hawkins</t>
  </si>
  <si>
    <t>Bobby Jones</t>
  </si>
  <si>
    <t>Jack Morris</t>
  </si>
  <si>
    <t>Jose Fernandez</t>
  </si>
  <si>
    <t>Mark Gubicza</t>
  </si>
  <si>
    <t>Paul Quantrill</t>
  </si>
  <si>
    <t>John Wetteland</t>
  </si>
  <si>
    <t>Nolan Ryan</t>
  </si>
  <si>
    <t>Roberto Hernandez</t>
  </si>
  <si>
    <t>Kirk Rueter</t>
  </si>
  <si>
    <t>Julio Urias</t>
  </si>
  <si>
    <t>Mark Portugal</t>
  </si>
  <si>
    <t>Eric Gagne</t>
  </si>
  <si>
    <t>Doug Jones</t>
  </si>
  <si>
    <t>Liam Hendriks</t>
  </si>
  <si>
    <t>Colby Lewis</t>
  </si>
  <si>
    <t>Bob Wickman</t>
  </si>
  <si>
    <t>Wade Davis</t>
  </si>
  <si>
    <t>Mark Clark</t>
  </si>
  <si>
    <t>Dustin Hermanson</t>
  </si>
  <si>
    <t>Garrett Richards</t>
  </si>
  <si>
    <t>Derek Holland</t>
  </si>
  <si>
    <t>Ivan Nova</t>
  </si>
  <si>
    <t>Sterling Hitchcock</t>
  </si>
  <si>
    <t>Rick Helling</t>
  </si>
  <si>
    <t>Rheal Cormier</t>
  </si>
  <si>
    <t>Jose Mesa</t>
  </si>
  <si>
    <t>Andrew Miller</t>
  </si>
  <si>
    <t>Dennis Eckersley</t>
  </si>
  <si>
    <t>Danny Darwin</t>
  </si>
  <si>
    <t>Charlie Leibrandt</t>
  </si>
  <si>
    <t>Wade Miller</t>
  </si>
  <si>
    <t>Darren Dreifort</t>
  </si>
  <si>
    <t>Sid Fernandez</t>
  </si>
  <si>
    <t>Cal Eldred</t>
  </si>
  <si>
    <t>Scott Feldman</t>
  </si>
  <si>
    <t>Brandon Morrow</t>
  </si>
  <si>
    <t>Francisco Cordero</t>
  </si>
  <si>
    <t>Ryan Madson</t>
  </si>
  <si>
    <t>Keith Foulke</t>
  </si>
  <si>
    <t>Jason Jennings</t>
  </si>
  <si>
    <t>Joaquin Benoit</t>
  </si>
  <si>
    <t>Mark Gardner</t>
  </si>
  <si>
    <t>Omar Daal</t>
  </si>
  <si>
    <t>Gil Heredia</t>
  </si>
  <si>
    <t>Hisashi Iwakuma</t>
  </si>
  <si>
    <t>Chris Hammond</t>
  </si>
  <si>
    <t>Mike Stanton</t>
  </si>
  <si>
    <t>Francisco Cordova</t>
  </si>
  <si>
    <t>Mark Melancon</t>
  </si>
  <si>
    <t>Omar Olivares</t>
  </si>
  <si>
    <t>Pat Rapp</t>
  </si>
  <si>
    <t>Shaun Marcum</t>
  </si>
  <si>
    <t>Mike Timlin</t>
  </si>
  <si>
    <t>Koji Uehara</t>
  </si>
  <si>
    <t>Greg Holland</t>
  </si>
  <si>
    <t>Brian Lawrence</t>
  </si>
  <si>
    <t>Mark Hendrickson</t>
  </si>
  <si>
    <t>Danny Jackson</t>
  </si>
  <si>
    <t>Jeremy Guthrie</t>
  </si>
  <si>
    <t>Jason Johnson</t>
  </si>
  <si>
    <t>Jose Rosado</t>
  </si>
  <si>
    <t>Marco Estrada</t>
  </si>
  <si>
    <t>Troy Percival</t>
  </si>
  <si>
    <t>Brad Lidge</t>
  </si>
  <si>
    <t>Wei-Yin Chen</t>
  </si>
  <si>
    <t>Sean Doolittle</t>
  </si>
  <si>
    <t>Jaret Wright</t>
  </si>
  <si>
    <t>Mike Sirotka</t>
  </si>
  <si>
    <t>Andrew Cashner</t>
  </si>
  <si>
    <t>Terry Adams</t>
  </si>
  <si>
    <t>Jason Isringhausen</t>
  </si>
  <si>
    <t>Dellin Betances</t>
  </si>
  <si>
    <t>Rodrigo Lopez</t>
  </si>
  <si>
    <t>Duane Ward</t>
  </si>
  <si>
    <t>Todd Jones</t>
  </si>
  <si>
    <t>Tomo Ohka</t>
  </si>
  <si>
    <t>Bud Norris</t>
  </si>
  <si>
    <t>Mike Fiers</t>
  </si>
  <si>
    <t>Byung-Hyun Kim</t>
  </si>
  <si>
    <t>Jamey Wright</t>
  </si>
  <si>
    <t>Justin Thompson</t>
  </si>
  <si>
    <t>B.J. Ryan</t>
  </si>
  <si>
    <t>Matt Thornton</t>
  </si>
  <si>
    <t>Ugueth Urbina</t>
  </si>
  <si>
    <t>Bruce Hurst</t>
  </si>
  <si>
    <t>Matt Belisle</t>
  </si>
  <si>
    <t>Elmer Dessens</t>
  </si>
  <si>
    <t>Jeremy Hellickson</t>
  </si>
  <si>
    <t>Tyson Ross</t>
  </si>
  <si>
    <t>Jonathan Broxton</t>
  </si>
  <si>
    <t>Trevor Cahill</t>
  </si>
  <si>
    <t>Huston Street</t>
  </si>
  <si>
    <t>Steve Sparks</t>
  </si>
  <si>
    <t>Julian Tavarez</t>
  </si>
  <si>
    <t>Danny Salazar</t>
  </si>
  <si>
    <t>Rick Aguilera</t>
  </si>
  <si>
    <t>Carlos Silva</t>
  </si>
  <si>
    <t>Kip Wells</t>
  </si>
  <si>
    <t>Jose Lima</t>
  </si>
  <si>
    <t>Norm Charlton</t>
  </si>
  <si>
    <t>J.J. Putz</t>
  </si>
  <si>
    <t>Ramiro Mendoza</t>
  </si>
  <si>
    <t>Rafael Soriano</t>
  </si>
  <si>
    <t>Scott Karl</t>
  </si>
  <si>
    <t>Chien-Ming Wang</t>
  </si>
  <si>
    <t>Pete Schourek</t>
  </si>
  <si>
    <t>Armando Benitez</t>
  </si>
  <si>
    <t>Sergio Romo</t>
  </si>
  <si>
    <t>Dave Stewart</t>
  </si>
  <si>
    <t>Heath Bell</t>
  </si>
  <si>
    <t>Donovan Osborne</t>
  </si>
  <si>
    <t>Zack Britton</t>
  </si>
  <si>
    <t>Jason Bere</t>
  </si>
  <si>
    <t>Todd Ritchie</t>
  </si>
  <si>
    <t>Jose Guzman</t>
  </si>
  <si>
    <t>James Baldwin</t>
  </si>
  <si>
    <t>Randy Myers</t>
  </si>
  <si>
    <t>Joe Kennedy</t>
  </si>
  <si>
    <t>Scot Shields</t>
  </si>
  <si>
    <t>Jeff Montgomery</t>
  </si>
  <si>
    <t>Dan Plesac</t>
  </si>
  <si>
    <t>Nate Robertson</t>
  </si>
  <si>
    <t>Jeff Nelson</t>
  </si>
  <si>
    <t>Sean Marshall</t>
  </si>
  <si>
    <t>Jimmy Haynes</t>
  </si>
  <si>
    <t>Chris Tillman</t>
  </si>
  <si>
    <t>John Franco</t>
  </si>
  <si>
    <t>Scott Sanderson</t>
  </si>
  <si>
    <t>Paul Assenmacher</t>
  </si>
  <si>
    <t>Mark Leiter</t>
  </si>
  <si>
    <t>Luke Hochevar</t>
  </si>
  <si>
    <t>Steve Karsay</t>
  </si>
  <si>
    <t>Bill Wegman</t>
  </si>
  <si>
    <t>Roberto Osuna</t>
  </si>
  <si>
    <t>Chris Holt</t>
  </si>
  <si>
    <t>Steve Cishek</t>
  </si>
  <si>
    <t>Luke Gregerson</t>
  </si>
  <si>
    <t>Joe Saunders</t>
  </si>
  <si>
    <t>Randy Tomlin</t>
  </si>
  <si>
    <t>Steve Woodard</t>
  </si>
  <si>
    <t>Darren O'Day</t>
  </si>
  <si>
    <t>Roger Pavlik</t>
  </si>
  <si>
    <t>Paul Wilson</t>
  </si>
  <si>
    <t>Ricky Romero</t>
  </si>
  <si>
    <t>Juan Nicasio</t>
  </si>
  <si>
    <t>Greg Hibbard</t>
  </si>
  <si>
    <t>Blake Treinen</t>
  </si>
  <si>
    <t>Rank</t>
  </si>
  <si>
    <t>ERA - xERA Rank</t>
  </si>
  <si>
    <t>FIP-xFIP Rank</t>
  </si>
  <si>
    <t>BABIP - Leage Avg Rank</t>
  </si>
  <si>
    <t>BABIP - League Avg</t>
  </si>
  <si>
    <t>Sum of Ranks</t>
  </si>
  <si>
    <t>BABIP - Leage Avg Rank2</t>
  </si>
  <si>
    <t>Projected WAR</t>
  </si>
  <si>
    <t>Rank2</t>
  </si>
  <si>
    <t>Rank3</t>
  </si>
  <si>
    <t>Blake Perkins</t>
  </si>
  <si>
    <t>Richie Palacios</t>
  </si>
  <si>
    <t>Vidal Brujan</t>
  </si>
  <si>
    <t>Freddy Fermin</t>
  </si>
  <si>
    <t>Colton Cowser</t>
  </si>
  <si>
    <t>Johan Rojas</t>
  </si>
  <si>
    <t>Kody Clemens</t>
  </si>
  <si>
    <t>-1.4</t>
  </si>
  <si>
    <t>Mark Vientos</t>
  </si>
  <si>
    <t>-0.5</t>
  </si>
  <si>
    <t>Vaughn Grissom</t>
  </si>
  <si>
    <t>Davis Schneider</t>
  </si>
  <si>
    <t>-1.6</t>
  </si>
  <si>
    <t>-0.1</t>
  </si>
  <si>
    <t>1.9</t>
  </si>
  <si>
    <t>0.2</t>
  </si>
  <si>
    <t>Casey Schmitt</t>
  </si>
  <si>
    <t>Ben Rortvedt</t>
  </si>
  <si>
    <t>-0.6</t>
  </si>
  <si>
    <t>Royce Lewis</t>
  </si>
  <si>
    <t>Jacob Young</t>
  </si>
  <si>
    <t>Miguel Amaya</t>
  </si>
  <si>
    <t>2.0</t>
  </si>
  <si>
    <t>-2.6</t>
  </si>
  <si>
    <t>0.8</t>
  </si>
  <si>
    <t>0.4</t>
  </si>
  <si>
    <t>1.1</t>
  </si>
  <si>
    <t>Brayan Rocchio</t>
  </si>
  <si>
    <t>Lenyn Sosa</t>
  </si>
  <si>
    <t>-1.3</t>
  </si>
  <si>
    <t>Cristopher Sanchez</t>
  </si>
  <si>
    <t>-0.4</t>
  </si>
  <si>
    <t>Colt Keith</t>
  </si>
  <si>
    <t>Taylor Rogers</t>
  </si>
  <si>
    <t>David Fry</t>
  </si>
  <si>
    <t>Dominic Canzone</t>
  </si>
  <si>
    <t>Enmanuel Valdez</t>
  </si>
  <si>
    <t>Oscar Colas</t>
  </si>
  <si>
    <t>-2.4</t>
  </si>
  <si>
    <t>Daz Cameron</t>
  </si>
  <si>
    <t>Korey Lee</t>
  </si>
  <si>
    <t>1.4</t>
  </si>
  <si>
    <t>H_SP_Adj_WAR/G</t>
  </si>
  <si>
    <t>H_SP_xERA</t>
  </si>
  <si>
    <t>H_Bat_WAR/G</t>
  </si>
  <si>
    <t>H_Proj_Rdiff/G</t>
  </si>
  <si>
    <t>H_Adj_Rdiff/G</t>
  </si>
  <si>
    <t>H_Proj_WP</t>
  </si>
  <si>
    <t>H_Adj_WP</t>
  </si>
  <si>
    <t>H_SP_Proj_WAR/G</t>
  </si>
  <si>
    <t>H_P_Proj_WAR/G</t>
  </si>
  <si>
    <t>H_P_Adj_WAR/G</t>
  </si>
  <si>
    <t>H_Adj_Bat_WAR/G</t>
  </si>
  <si>
    <t>A_SP_Adj_WAR/G</t>
  </si>
  <si>
    <t>A_P_Proj_WAR/G</t>
  </si>
  <si>
    <t>A_P_Adj_WAR/G</t>
  </si>
  <si>
    <t>A_Bat_WAR/G</t>
  </si>
  <si>
    <t>A_Proj_Rdiff/G</t>
  </si>
  <si>
    <t>A_Adj_Rdiff/G</t>
  </si>
  <si>
    <t>A_Proj_WP</t>
  </si>
  <si>
    <t>A_SP_Proj_WAR/G</t>
  </si>
  <si>
    <t>-6.3</t>
  </si>
  <si>
    <t>-0.8</t>
  </si>
  <si>
    <t>2.3</t>
  </si>
  <si>
    <t>Andy Pages</t>
  </si>
  <si>
    <t>Wilyer Abreu</t>
  </si>
  <si>
    <t>Nick Gonzales</t>
  </si>
  <si>
    <t>-0.9</t>
  </si>
  <si>
    <t>Heliot Ramos</t>
  </si>
  <si>
    <t>Romy Gonzalez</t>
  </si>
  <si>
    <t>0.3</t>
  </si>
  <si>
    <t>-2.5</t>
  </si>
  <si>
    <t>2.4</t>
  </si>
  <si>
    <t>-2.2</t>
  </si>
  <si>
    <t>-3.0</t>
  </si>
  <si>
    <t>2.9</t>
  </si>
  <si>
    <t>-0.2</t>
  </si>
  <si>
    <t>1.3</t>
  </si>
  <si>
    <t>1.7</t>
  </si>
  <si>
    <t>-0.7</t>
  </si>
  <si>
    <t>Lawrence Butler</t>
  </si>
  <si>
    <t>Tyler Soderstrom</t>
  </si>
  <si>
    <t>0.1</t>
  </si>
  <si>
    <t>1.2</t>
  </si>
  <si>
    <t>0.7</t>
  </si>
  <si>
    <t>-1.0</t>
  </si>
  <si>
    <t>Spencer Schwellenbach</t>
  </si>
  <si>
    <t>A_Adj_WP</t>
  </si>
  <si>
    <t>H_Proj_Bat_WAR/G</t>
  </si>
  <si>
    <t>A_Adj_Bat_WAR/G</t>
  </si>
  <si>
    <t>A_Proj_Bat_WAR/G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</si>
</sst>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8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">
    <xf numFmtId="0" fontId="0" fillId="0" borderId="0"/>
    <xf numFmtId="0" fontId="3" fillId="2" borderId="1" applyNumberFormat="0" applyAlignment="0" applyProtection="0"/>
    <xf numFmtId="0" fontId="2" fillId="3" borderId="2" applyNumberFormat="0" applyFont="0" applyAlignment="0" applyProtection="0"/>
    <xf numFmtId="0" fontId="4" fillId="5" borderId="0" applyNumberFormat="0" applyBorder="0" applyAlignment="0" applyProtection="0"/>
  </cellStyleXfs>
  <cellXfs count="13">
    <xf numFmtId="0" fontId="0" fillId="0" borderId="0" xfId="0"/>
    <xf numFmtId="10" fontId="0" fillId="0" borderId="0" xfId="0" applyNumberFormat="1"/>
    <xf numFmtId="0" fontId="0" fillId="0" borderId="0" xfId="0" applyAlignment="1">
      <alignment horizontal="center" vertical="center" wrapText="1"/>
    </xf>
    <xf numFmtId="0" fontId="1" fillId="0" borderId="0" xfId="0" applyFont="1"/>
    <xf numFmtId="0" fontId="0" fillId="3" borderId="2" xfId="2" applyFont="1"/>
    <xf numFmtId="14" fontId="0" fillId="3" borderId="2" xfId="2" applyNumberFormat="1" applyFont="1"/>
    <xf numFmtId="0" fontId="4" fillId="5" borderId="0" xfId="3"/>
    <xf numFmtId="0" fontId="0" fillId="3" borderId="2" xfId="2" applyFont="1" applyAlignment="1">
      <alignment wrapText="1"/>
    </xf>
    <xf numFmtId="0" fontId="0" fillId="0" borderId="0" xfId="0" applyAlignment="1">
      <alignment wrapText="1"/>
    </xf>
    <xf numFmtId="0" fontId="1" fillId="6" borderId="0" xfId="0" applyFont="1" applyFill="1" applyAlignment="1">
      <alignment horizontal="center" wrapText="1"/>
    </xf>
    <xf numFmtId="0" fontId="3" fillId="2" borderId="1" xfId="1" applyAlignment="1">
      <alignment horizontal="center" wrapText="1"/>
    </xf>
    <xf numFmtId="0" fontId="0" fillId="4" borderId="0" xfId="0" applyFill="1" applyAlignment="1">
      <alignment horizontal="center"/>
    </xf>
    <xf numFmtId="0" fontId="3" fillId="2" borderId="1" xfId="1" applyAlignment="1">
      <alignment horizontal="center"/>
    </xf>
  </cellXfs>
  <cellStyles count="4">
    <cellStyle name="Good" xfId="3" builtinId="26"/>
    <cellStyle name="Normal" xfId="0" builtinId="0"/>
    <cellStyle name="Note" xfId="2" builtinId="10"/>
    <cellStyle name="Output" xfId="1" builtinId="21"/>
  </cellStyles>
  <dxfs count="5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alignment horizontal="center" vertical="center" textRotation="0" wrapText="1" indent="0" justifyLastLine="0" shrinkToFit="0" readingOrder="0"/>
    </dxf>
    <dxf>
      <font>
        <b val="0"/>
      </font>
    </dxf>
    <dxf>
      <font>
        <b val="0"/>
      </font>
    </dxf>
    <dxf>
      <font>
        <b val="0"/>
      </font>
    </dxf>
    <dxf>
      <alignment horizontal="center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5" xr16:uid="{6948A77A-E50A-44EC-81A0-679276DF4D28}" autoFormatId="16" applyNumberFormats="0" applyBorderFormats="0" applyFontFormats="0" applyPatternFormats="0" applyAlignmentFormats="0" applyWidthHeightFormats="0">
  <queryTableRefresh nextId="22">
    <queryTableFields count="21">
      <queryTableField id="1" name="Team" tableColumnId="1"/>
      <queryTableField id="2" name="TG" tableColumnId="2"/>
      <queryTableField id="3" name="W" tableColumnId="3"/>
      <queryTableField id="4" name="L" tableColumnId="4"/>
      <queryTableField id="5" name="SV" tableColumnId="5"/>
      <queryTableField id="6" name="G" tableColumnId="6"/>
      <queryTableField id="7" name="GS" tableColumnId="7"/>
      <queryTableField id="8" name="IP" tableColumnId="8"/>
      <queryTableField id="9" name="K/9" tableColumnId="9"/>
      <queryTableField id="10" name="BB/9" tableColumnId="10"/>
      <queryTableField id="11" name="HR/9" tableColumnId="11"/>
      <queryTableField id="12" name="BABIP" tableColumnId="12"/>
      <queryTableField id="13" name="LOB%" tableColumnId="13"/>
      <queryTableField id="14" name="GB%" tableColumnId="14"/>
      <queryTableField id="15" name="HR/FB" tableColumnId="15"/>
      <queryTableField id="16" name="vFA (pi)" tableColumnId="16"/>
      <queryTableField id="17" name="ERA" tableColumnId="17"/>
      <queryTableField id="18" name="xERA" tableColumnId="18"/>
      <queryTableField id="19" name="FIP" tableColumnId="19"/>
      <queryTableField id="20" name="xFIP" tableColumnId="20"/>
      <queryTableField id="21" name="WAR" tableColumnId="2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3" xr16:uid="{FEAAFE84-4893-4708-BD0D-F5AC9EB8F035}" autoFormatId="16" applyNumberFormats="0" applyBorderFormats="0" applyFontFormats="0" applyPatternFormats="0" applyAlignmentFormats="0" applyWidthHeightFormats="0">
  <queryTableRefresh nextId="23">
    <queryTableFields count="22">
      <queryTableField id="1" name="Team" tableColumnId="1"/>
      <queryTableField id="2" name="Abbreviation" tableColumnId="2"/>
      <queryTableField id="3" name="2024 Year to Date G" tableColumnId="3"/>
      <queryTableField id="4" name="2024 Year to Date W" tableColumnId="4"/>
      <queryTableField id="5" name="2024 Year to Date L" tableColumnId="5"/>
      <queryTableField id="6" name="2024 Year to Date W%" tableColumnId="6"/>
      <queryTableField id="7" name="2024 Year to Date RDif" tableColumnId="7"/>
      <queryTableField id="8" name="2024 Year to Date RS/G" tableColumnId="8"/>
      <queryTableField id="9" name="2024 Year to Date RA/G" tableColumnId="9"/>
      <queryTableField id="10" name="2024 Projected Rest of Season G" tableColumnId="10"/>
      <queryTableField id="11" name="2024 Projected Rest of Season W" tableColumnId="11"/>
      <queryTableField id="12" name="2024 Projected Rest of Season L" tableColumnId="12"/>
      <queryTableField id="13" name="2024 Projected Rest of Season W%" tableColumnId="13"/>
      <queryTableField id="14" name="2024 Projected Rest of Season RDif" tableColumnId="14"/>
      <queryTableField id="15" name="2024 Projected Rest of Season RS/G" tableColumnId="15"/>
      <queryTableField id="16" name="2024 Projected Rest of Season RA/G" tableColumnId="16"/>
      <queryTableField id="17" name="2024 Projected Full Season W" tableColumnId="17"/>
      <queryTableField id="18" name="2024 Projected Full Season L" tableColumnId="18"/>
      <queryTableField id="19" name="2024 Projected Full Season W%" tableColumnId="19"/>
      <queryTableField id="20" name="2024 Projected Full Season RDif" tableColumnId="20"/>
      <queryTableField id="21" name="2024 Projected Full Season RS/G" tableColumnId="21"/>
      <queryTableField id="22" name="2024 Projected Full Season RA/G" tableColumnId="2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77527EA4-9722-4949-8415-CB65100AEB1B}" autoFormatId="16" applyNumberFormats="0" applyBorderFormats="0" applyFontFormats="0" applyPatternFormats="0" applyAlignmentFormats="0" applyWidthHeightFormats="0">
  <queryTableRefresh nextId="22">
    <queryTableFields count="21">
      <queryTableField id="1" name="Name" tableColumnId="1"/>
      <queryTableField id="2" name="Team" tableColumnId="2"/>
      <queryTableField id="3" name="W" tableColumnId="3"/>
      <queryTableField id="4" name="L" tableColumnId="4"/>
      <queryTableField id="5" name="SV" tableColumnId="5"/>
      <queryTableField id="6" name="G" tableColumnId="6"/>
      <queryTableField id="7" name="GS" tableColumnId="7"/>
      <queryTableField id="8" name="IP" tableColumnId="8"/>
      <queryTableField id="9" name="K/9" tableColumnId="9"/>
      <queryTableField id="10" name="BB/9" tableColumnId="10"/>
      <queryTableField id="11" name="HR/9" tableColumnId="11"/>
      <queryTableField id="12" name="BABIP" tableColumnId="12"/>
      <queryTableField id="13" name="LOB%" tableColumnId="13"/>
      <queryTableField id="14" name="GB%" tableColumnId="14"/>
      <queryTableField id="15" name="HR/FB" tableColumnId="15"/>
      <queryTableField id="16" name="vFA (pi)" tableColumnId="16"/>
      <queryTableField id="17" name="ERA" tableColumnId="17"/>
      <queryTableField id="18" name="xERA" tableColumnId="18"/>
      <queryTableField id="19" name="FIP" tableColumnId="19"/>
      <queryTableField id="20" name="xFIP" tableColumnId="20"/>
      <queryTableField id="21" name="WAR" tableColumnId="2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12" xr16:uid="{18C24376-F954-4E7B-9283-E83A60753BBB}" autoFormatId="16" applyNumberFormats="0" applyBorderFormats="0" applyFontFormats="0" applyPatternFormats="0" applyAlignmentFormats="0" applyWidthHeightFormats="0">
  <queryTableRefresh nextId="20">
    <queryTableFields count="19">
      <queryTableField id="1" name="Team" tableColumnId="1"/>
      <queryTableField id="2" name="PA" tableColumnId="2"/>
      <queryTableField id="3" name="BB%" tableColumnId="3"/>
      <queryTableField id="4" name="K%" tableColumnId="4"/>
      <queryTableField id="5" name="BB/K" tableColumnId="5"/>
      <queryTableField id="6" name="AVG" tableColumnId="6"/>
      <queryTableField id="7" name="OBP" tableColumnId="7"/>
      <queryTableField id="8" name="SLG" tableColumnId="8"/>
      <queryTableField id="9" name="OPS" tableColumnId="9"/>
      <queryTableField id="10" name="ISO" tableColumnId="10"/>
      <queryTableField id="11" name="Spd" tableColumnId="11"/>
      <queryTableField id="12" name="BABIP" tableColumnId="12"/>
      <queryTableField id="13" name="UBR" tableColumnId="13"/>
      <queryTableField id="14" name="wGDP" tableColumnId="14"/>
      <queryTableField id="15" name="wSB" tableColumnId="15"/>
      <queryTableField id="16" name="wRC" tableColumnId="16"/>
      <queryTableField id="17" name="wRAA" tableColumnId="17"/>
      <queryTableField id="18" name="wOBA" tableColumnId="18"/>
      <queryTableField id="19" name="wRC+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3" xr16:uid="{F80EAF52-C49C-4952-9538-ADF48B3B90D4}" autoFormatId="16" applyNumberFormats="0" applyBorderFormats="0" applyFontFormats="0" applyPatternFormats="0" applyAlignmentFormats="0" applyWidthHeightFormats="0">
  <queryTableRefresh nextId="23">
    <queryTableFields count="22">
      <queryTableField id="1" name="Team" tableColumnId="1"/>
      <queryTableField id="2" name="TG" tableColumnId="2"/>
      <queryTableField id="3" name="G" tableColumnId="3"/>
      <queryTableField id="4" name="PA" tableColumnId="4"/>
      <queryTableField id="5" name="HR" tableColumnId="5"/>
      <queryTableField id="6" name="R" tableColumnId="6"/>
      <queryTableField id="7" name="RBI" tableColumnId="7"/>
      <queryTableField id="8" name="SB" tableColumnId="8"/>
      <queryTableField id="9" name="BB%" tableColumnId="9"/>
      <queryTableField id="10" name="K%" tableColumnId="10"/>
      <queryTableField id="11" name="ISO" tableColumnId="11"/>
      <queryTableField id="12" name="BABIP" tableColumnId="12"/>
      <queryTableField id="13" name="AVG" tableColumnId="13"/>
      <queryTableField id="14" name="OBP" tableColumnId="14"/>
      <queryTableField id="15" name="SLG" tableColumnId="15"/>
      <queryTableField id="16" name="wOBA" tableColumnId="16"/>
      <queryTableField id="17" name="xwOBA" tableColumnId="17"/>
      <queryTableField id="18" name="wRC+" tableColumnId="18"/>
      <queryTableField id="19" name="BsR" tableColumnId="19"/>
      <queryTableField id="20" name="Off" tableColumnId="20"/>
      <queryTableField id="21" name="Def" tableColumnId="21"/>
      <queryTableField id="22" name="WAR" tableColumnId="2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0" xr16:uid="{4082847D-45A3-482A-B780-F36A9C8FF434}" autoFormatId="16" applyNumberFormats="0" applyBorderFormats="0" applyFontFormats="0" applyPatternFormats="0" applyAlignmentFormats="0" applyWidthHeightFormats="0">
  <queryTableRefresh nextId="22">
    <queryTableFields count="21">
      <queryTableField id="1" name="Name" tableColumnId="1"/>
      <queryTableField id="2" name="Team" tableColumnId="2"/>
      <queryTableField id="3" name="W" tableColumnId="3"/>
      <queryTableField id="4" name="L" tableColumnId="4"/>
      <queryTableField id="5" name="SV" tableColumnId="5"/>
      <queryTableField id="6" name="G" tableColumnId="6"/>
      <queryTableField id="7" name="GS" tableColumnId="7"/>
      <queryTableField id="8" name="IP" tableColumnId="8"/>
      <queryTableField id="9" name="K/9" tableColumnId="9"/>
      <queryTableField id="10" name="BB/9" tableColumnId="10"/>
      <queryTableField id="11" name="HR/9" tableColumnId="11"/>
      <queryTableField id="12" name="BABIP" tableColumnId="12"/>
      <queryTableField id="13" name="LOB%" tableColumnId="13"/>
      <queryTableField id="14" name="GB%" tableColumnId="14"/>
      <queryTableField id="15" name="HR/FB" tableColumnId="15"/>
      <queryTableField id="16" name="vFA (pi)" tableColumnId="16"/>
      <queryTableField id="17" name="ERA" tableColumnId="17"/>
      <queryTableField id="18" name="xERA" tableColumnId="18"/>
      <queryTableField id="19" name="FIP" tableColumnId="19"/>
      <queryTableField id="20" name="xFIP" tableColumnId="20"/>
      <queryTableField id="21" name="WAR" tableColumnId="21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9" xr16:uid="{7B1E3DFB-84F0-4953-93B5-8E4BC87CFCB4}" autoFormatId="16" applyNumberFormats="0" applyBorderFormats="0" applyFontFormats="0" applyPatternFormats="0" applyAlignmentFormats="0" applyWidthHeightFormats="0">
  <queryTableRefresh nextId="23">
    <queryTableFields count="22">
      <queryTableField id="1" name="Season" tableColumnId="1"/>
      <queryTableField id="2" name="TG" tableColumnId="2"/>
      <queryTableField id="3" name="G" tableColumnId="3"/>
      <queryTableField id="4" name="PA" tableColumnId="4"/>
      <queryTableField id="5" name="HR" tableColumnId="5"/>
      <queryTableField id="6" name="R" tableColumnId="6"/>
      <queryTableField id="7" name="RBI" tableColumnId="7"/>
      <queryTableField id="8" name="SB" tableColumnId="8"/>
      <queryTableField id="9" name="BB%" tableColumnId="9"/>
      <queryTableField id="10" name="K%" tableColumnId="10"/>
      <queryTableField id="11" name="ISO" tableColumnId="11"/>
      <queryTableField id="12" name="BABIP" tableColumnId="12"/>
      <queryTableField id="13" name="AVG" tableColumnId="13"/>
      <queryTableField id="14" name="OBP" tableColumnId="14"/>
      <queryTableField id="15" name="SLG" tableColumnId="15"/>
      <queryTableField id="16" name="wOBA" tableColumnId="16"/>
      <queryTableField id="17" name="xwOBA" tableColumnId="17"/>
      <queryTableField id="18" name="wRC+" tableColumnId="18"/>
      <queryTableField id="19" name="BsR" tableColumnId="19"/>
      <queryTableField id="20" name="Off" tableColumnId="20"/>
      <queryTableField id="21" name="Def" tableColumnId="21"/>
      <queryTableField id="22" name="WAR" tableColumnId="2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6ECB00E0-FD81-4163-B48B-BEA0150F5E7B}" autoFormatId="16" applyNumberFormats="0" applyBorderFormats="0" applyFontFormats="0" applyPatternFormats="0" applyAlignmentFormats="0" applyWidthHeightFormats="0">
  <queryTableRefresh nextId="23">
    <queryTableFields count="22">
      <queryTableField id="1" name="Name" tableColumnId="1"/>
      <queryTableField id="2" name="Team" tableColumnId="2"/>
      <queryTableField id="3" name="G" tableColumnId="3"/>
      <queryTableField id="4" name="PA" tableColumnId="4"/>
      <queryTableField id="5" name="HR" tableColumnId="5"/>
      <queryTableField id="6" name="R" tableColumnId="6"/>
      <queryTableField id="7" name="RBI" tableColumnId="7"/>
      <queryTableField id="8" name="SB" tableColumnId="8"/>
      <queryTableField id="9" name="BB%" tableColumnId="9"/>
      <queryTableField id="10" name="K%" tableColumnId="10"/>
      <queryTableField id="11" name="ISO" tableColumnId="11"/>
      <queryTableField id="12" name="BABIP" tableColumnId="12"/>
      <queryTableField id="13" name="AVG" tableColumnId="13"/>
      <queryTableField id="14" name="OBP" tableColumnId="14"/>
      <queryTableField id="15" name="SLG" tableColumnId="15"/>
      <queryTableField id="16" name="wOBA" tableColumnId="16"/>
      <queryTableField id="17" name="xwOBA" tableColumnId="17"/>
      <queryTableField id="18" name="wRC+" tableColumnId="18"/>
      <queryTableField id="19" name="BsR" tableColumnId="19"/>
      <queryTableField id="20" name="Off" tableColumnId="20"/>
      <queryTableField id="21" name="Def" tableColumnId="21"/>
      <queryTableField id="22" name="WAR" tableColumnId="2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83918F2-FDF4-406F-9681-34D5EB9223B2}" autoFormatId="16" applyNumberFormats="0" applyBorderFormats="0" applyFontFormats="0" applyPatternFormats="0" applyAlignmentFormats="0" applyWidthHeightFormats="0">
  <queryTableRefresh nextId="23">
    <queryTableFields count="22">
      <queryTableField id="1" name="Name" tableColumnId="1"/>
      <queryTableField id="2" name="Team" tableColumnId="2"/>
      <queryTableField id="3" name="G" tableColumnId="3"/>
      <queryTableField id="4" name="PA" tableColumnId="4"/>
      <queryTableField id="5" name="HR" tableColumnId="5"/>
      <queryTableField id="6" name="R" tableColumnId="6"/>
      <queryTableField id="7" name="RBI" tableColumnId="7"/>
      <queryTableField id="8" name="SB" tableColumnId="8"/>
      <queryTableField id="9" name="BB%" tableColumnId="9"/>
      <queryTableField id="10" name="K%" tableColumnId="10"/>
      <queryTableField id="11" name="ISO" tableColumnId="11"/>
      <queryTableField id="12" name="BABIP" tableColumnId="12"/>
      <queryTableField id="13" name="AVG" tableColumnId="13"/>
      <queryTableField id="14" name="OBP" tableColumnId="14"/>
      <queryTableField id="15" name="SLG" tableColumnId="15"/>
      <queryTableField id="16" name="wOBA" tableColumnId="16"/>
      <queryTableField id="17" name="xwOBA" tableColumnId="17"/>
      <queryTableField id="18" name="wRC+" tableColumnId="18"/>
      <queryTableField id="19" name="BsR" tableColumnId="19"/>
      <queryTableField id="20" name="Off" tableColumnId="20"/>
      <queryTableField id="21" name="Def" tableColumnId="21"/>
      <queryTableField id="22" name="WAR" tableColumnId="22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4" xr16:uid="{1B19A7E3-F539-4992-9169-B94A2CCABBE1}" autoFormatId="16" applyNumberFormats="0" applyBorderFormats="0" applyFontFormats="0" applyPatternFormats="0" applyAlignmentFormats="0" applyWidthHeightFormats="0">
  <queryTableRefresh nextId="21">
    <queryTableFields count="20">
      <queryTableField id="1" name="Team" tableColumnId="1"/>
      <queryTableField id="2" name="K/9" tableColumnId="2"/>
      <queryTableField id="3" name="BB/9" tableColumnId="3"/>
      <queryTableField id="4" name="K/BB" tableColumnId="4"/>
      <queryTableField id="5" name="HR/9" tableColumnId="5"/>
      <queryTableField id="6" name="K%" tableColumnId="6"/>
      <queryTableField id="7" name="BB%" tableColumnId="7"/>
      <queryTableField id="8" name="K-BB%" tableColumnId="8"/>
      <queryTableField id="9" name="AVG" tableColumnId="9"/>
      <queryTableField id="10" name="WHIP" tableColumnId="10"/>
      <queryTableField id="11" name="BABIP" tableColumnId="11"/>
      <queryTableField id="12" name="LOB%" tableColumnId="12"/>
      <queryTableField id="13" name="ERA-" tableColumnId="13"/>
      <queryTableField id="14" name="FIP-" tableColumnId="14"/>
      <queryTableField id="15" name="xFIP-" tableColumnId="15"/>
      <queryTableField id="16" name="ERA" tableColumnId="16"/>
      <queryTableField id="17" name="FIP" tableColumnId="17"/>
      <queryTableField id="18" name="E-F" tableColumnId="18"/>
      <queryTableField id="19" name="xFIP" tableColumnId="19"/>
      <queryTableField id="20" name="SIERA" tableColumnId="20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7" xr16:uid="{EE5A30A7-2202-44F3-9A16-1C71E6A2EAE4}" autoFormatId="16" applyNumberFormats="0" applyBorderFormats="0" applyFontFormats="0" applyPatternFormats="0" applyAlignmentFormats="0" applyWidthHeightFormats="0">
  <queryTableRefresh nextId="10">
    <queryTableFields count="9">
      <queryTableField id="1" name="Name" tableColumnId="1"/>
      <queryTableField id="2" name="Team" tableColumnId="2"/>
      <queryTableField id="3" name="RA9-WAR" tableColumnId="3"/>
      <queryTableField id="4" name="BIP-Wins" tableColumnId="4"/>
      <queryTableField id="5" name="LOB-Wins" tableColumnId="5"/>
      <queryTableField id="6" name="FDP-Wins" tableColumnId="6"/>
      <queryTableField id="7" name="RAR" tableColumnId="7"/>
      <queryTableField id="8" name="WAR" tableColumnId="8"/>
      <queryTableField id="9" name="Dollars" tableColumnId="9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8" xr16:uid="{854E57FB-34B0-41E8-8F44-98C1D6A307E6}" autoFormatId="16" applyNumberFormats="0" applyBorderFormats="0" applyFontFormats="0" applyPatternFormats="0" applyAlignmentFormats="0" applyWidthHeightFormats="0">
  <queryTableRefresh nextId="17">
    <queryTableFields count="16">
      <queryTableField id="1" name="Name" tableColumnId="1"/>
      <queryTableField id="2" name="Team" tableColumnId="2"/>
      <queryTableField id="3" name="WPA" tableColumnId="3"/>
      <queryTableField id="4" name="-WPA" tableColumnId="4"/>
      <queryTableField id="5" name="+WPA" tableColumnId="5"/>
      <queryTableField id="6" name="RE24" tableColumnId="6"/>
      <queryTableField id="7" name="REW" tableColumnId="7"/>
      <queryTableField id="8" name="pLI" tableColumnId="8"/>
      <queryTableField id="9" name="inLI" tableColumnId="9"/>
      <queryTableField id="10" name="gmLI" tableColumnId="10"/>
      <queryTableField id="11" name="exLI" tableColumnId="11"/>
      <queryTableField id="12" name="Pulls" tableColumnId="12"/>
      <queryTableField id="13" name="WPA/LI" tableColumnId="13"/>
      <queryTableField id="14" name="Clutch" tableColumnId="14"/>
      <queryTableField id="15" name="SD" tableColumnId="15"/>
      <queryTableField id="16" name="MD" tableColumnId="16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9734B302-8263-4721-A930-AFBCE167097F}" autoFormatId="16" applyNumberFormats="0" applyBorderFormats="0" applyFontFormats="0" applyPatternFormats="0" applyAlignmentFormats="0" applyWidthHeightFormats="0">
  <queryTableRefresh nextId="22">
    <queryTableFields count="21">
      <queryTableField id="1" name="Name" tableColumnId="1"/>
      <queryTableField id="2" name="Team" tableColumnId="2"/>
      <queryTableField id="3" name="K/9" tableColumnId="3"/>
      <queryTableField id="4" name="BB/9" tableColumnId="4"/>
      <queryTableField id="5" name="K/BB" tableColumnId="5"/>
      <queryTableField id="6" name="HR/9" tableColumnId="6"/>
      <queryTableField id="7" name="K%" tableColumnId="7"/>
      <queryTableField id="8" name="BB%" tableColumnId="8"/>
      <queryTableField id="9" name="K-BB%" tableColumnId="9"/>
      <queryTableField id="10" name="AVG" tableColumnId="10"/>
      <queryTableField id="11" name="WHIP" tableColumnId="11"/>
      <queryTableField id="12" name="BABIP" tableColumnId="12"/>
      <queryTableField id="13" name="LOB%" tableColumnId="13"/>
      <queryTableField id="14" name="ERA-" tableColumnId="14"/>
      <queryTableField id="15" name="FIP-" tableColumnId="15"/>
      <queryTableField id="16" name="xFIP-" tableColumnId="16"/>
      <queryTableField id="17" name="ERA" tableColumnId="17"/>
      <queryTableField id="18" name="FIP" tableColumnId="18"/>
      <queryTableField id="19" name="E-F" tableColumnId="19"/>
      <queryTableField id="20" name="xFIP" tableColumnId="20"/>
      <queryTableField id="21" name="SIERA" tableColumnId="21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4631C3A1-AEE6-412C-9DBB-3042BDC9B22E}" autoFormatId="16" applyNumberFormats="0" applyBorderFormats="0" applyFontFormats="0" applyPatternFormats="0" applyAlignmentFormats="0" applyWidthHeightFormats="0">
  <queryTableRefresh nextId="20">
    <queryTableFields count="19">
      <queryTableField id="1" name="Name" tableColumnId="1"/>
      <queryTableField id="2" name="Team" tableColumnId="2"/>
      <queryTableField id="3" name="BABIP" tableColumnId="3"/>
      <queryTableField id="4" name="GB/FB" tableColumnId="4"/>
      <queryTableField id="5" name="LD%" tableColumnId="5"/>
      <queryTableField id="6" name="GB%" tableColumnId="6"/>
      <queryTableField id="7" name="FB%" tableColumnId="7"/>
      <queryTableField id="8" name="IFFB%" tableColumnId="8"/>
      <queryTableField id="9" name="HR/FB" tableColumnId="9"/>
      <queryTableField id="10" name="IFH" tableColumnId="10"/>
      <queryTableField id="11" name="IFH%" tableColumnId="11"/>
      <queryTableField id="12" name="BUH" tableColumnId="12"/>
      <queryTableField id="13" name="BUH%" tableColumnId="13"/>
      <queryTableField id="14" name="Pull%" tableColumnId="14"/>
      <queryTableField id="15" name="Cent%" tableColumnId="15"/>
      <queryTableField id="16" name="Oppo%" tableColumnId="16"/>
      <queryTableField id="17" name="Soft%" tableColumnId="17"/>
      <queryTableField id="18" name="Med%" tableColumnId="18"/>
      <queryTableField id="19" name="Hard%" tableColumnId="19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F7588616-E831-43A1-8A63-224BF931F402}" autoFormatId="16" applyNumberFormats="0" applyBorderFormats="0" applyFontFormats="0" applyPatternFormats="0" applyAlignmentFormats="0" applyWidthHeightFormats="0">
  <queryTableRefresh nextId="18">
    <queryTableFields count="17">
      <queryTableField id="1" name="Name" tableColumnId="1"/>
      <queryTableField id="2" name="Team" tableColumnId="2"/>
      <queryTableField id="3" name="PA" tableColumnId="3"/>
      <queryTableField id="4" name="Events" tableColumnId="4"/>
      <queryTableField id="5" name="EV" tableColumnId="5"/>
      <queryTableField id="6" name="maxEV" tableColumnId="6"/>
      <queryTableField id="7" name="LA" tableColumnId="7"/>
      <queryTableField id="8" name="Barrels" tableColumnId="8"/>
      <queryTableField id="9" name="Barrel%" tableColumnId="9"/>
      <queryTableField id="10" name="HardHit" tableColumnId="10"/>
      <queryTableField id="11" name="HardHit%" tableColumnId="11"/>
      <queryTableField id="12" name="AVG" tableColumnId="12"/>
      <queryTableField id="13" name="xBA" tableColumnId="13"/>
      <queryTableField id="14" name="SLG" tableColumnId="14"/>
      <queryTableField id="15" name="xSLG" tableColumnId="15"/>
      <queryTableField id="16" name="wOBA" tableColumnId="16"/>
      <queryTableField id="17" name="xwOBA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04F75BB-0E57-4972-AD72-CBED329EAD16}" name="Team_Pitching___Dashboard" displayName="Team_Pitching___Dashboard" ref="A1:U31" tableType="queryTable" totalsRowShown="0">
  <autoFilter ref="A1:U31" xr:uid="{504F75BB-0E57-4972-AD72-CBED329EAD16}"/>
  <tableColumns count="21">
    <tableColumn id="1" xr3:uid="{64445E0F-6557-49C2-90F0-06508EA77D56}" uniqueName="1" name="Team" queryTableFieldId="1" dataDxfId="51"/>
    <tableColumn id="2" xr3:uid="{1F6478D3-AB16-4BA4-8F61-98303D56AF8D}" uniqueName="2" name="TG" queryTableFieldId="2"/>
    <tableColumn id="3" xr3:uid="{52A218C1-C39C-4A55-B86E-BCD0C575727E}" uniqueName="3" name="W" queryTableFieldId="3"/>
    <tableColumn id="4" xr3:uid="{D468A980-B598-4B9E-8878-A2E8307EE3C0}" uniqueName="4" name="L" queryTableFieldId="4"/>
    <tableColumn id="5" xr3:uid="{FFDA17BC-8157-4E10-9C6F-0FF7FD70DAB9}" uniqueName="5" name="SV" queryTableFieldId="5"/>
    <tableColumn id="6" xr3:uid="{D902194F-D94D-4141-9564-06ABF6D9E6E9}" uniqueName="6" name="G" queryTableFieldId="6"/>
    <tableColumn id="7" xr3:uid="{46B86934-5235-4B7B-8C61-D799F12F78B7}" uniqueName="7" name="GS" queryTableFieldId="7"/>
    <tableColumn id="8" xr3:uid="{35EC1188-D5CB-4D46-B52D-D062A559D50C}" uniqueName="8" name="IP" queryTableFieldId="8"/>
    <tableColumn id="9" xr3:uid="{19BDAE0C-D2E6-48C1-9406-10A4AE7E5097}" uniqueName="9" name="K/9" queryTableFieldId="9"/>
    <tableColumn id="10" xr3:uid="{B90F9B0E-4005-4695-BCF1-F183FC926CF2}" uniqueName="10" name="BB/9" queryTableFieldId="10"/>
    <tableColumn id="11" xr3:uid="{F3CD0F1D-38CA-4452-99F9-003AE13693A1}" uniqueName="11" name="HR/9" queryTableFieldId="11"/>
    <tableColumn id="12" xr3:uid="{80BE34FD-A198-4148-896F-09DDD2B0B4BC}" uniqueName="12" name="BABIP" queryTableFieldId="12"/>
    <tableColumn id="13" xr3:uid="{CB3AE196-F9E1-4AF3-8A71-22FFA58241E6}" uniqueName="13" name="LOB%" queryTableFieldId="13"/>
    <tableColumn id="14" xr3:uid="{4511F4DF-2F16-4499-8BF6-97FD6145A20C}" uniqueName="14" name="GB%" queryTableFieldId="14"/>
    <tableColumn id="15" xr3:uid="{BBB26F74-495A-499A-AA9A-127E8DEE2A7A}" uniqueName="15" name="HR/FB" queryTableFieldId="15"/>
    <tableColumn id="16" xr3:uid="{9FEDD483-C7D2-4BA0-B022-3E151FEAF5A3}" uniqueName="16" name="vFA (pi)" queryTableFieldId="16"/>
    <tableColumn id="17" xr3:uid="{27400CAB-7351-45D0-A48C-BFA01D7B4EE3}" uniqueName="17" name="ERA" queryTableFieldId="17"/>
    <tableColumn id="18" xr3:uid="{29CF2F45-4372-4ABD-AD74-DEB960792CD5}" uniqueName="18" name="xERA" queryTableFieldId="18" dataDxfId="50"/>
    <tableColumn id="19" xr3:uid="{244D3F98-927F-42F1-997C-3974BF50D80C}" uniqueName="19" name="FIP" queryTableFieldId="19"/>
    <tableColumn id="20" xr3:uid="{A9438B21-BC0A-436A-829C-C60C4B779A03}" uniqueName="20" name="xFIP" queryTableFieldId="20"/>
    <tableColumn id="21" xr3:uid="{954999C8-C94D-4E58-949D-95DFD24668FF}" uniqueName="21" name="WAR" queryTableField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9A9EF73-BBD5-4304-8EC5-0A1856297B6A}" name="FanGraphs_Standings" displayName="FanGraphs_Standings" ref="A1:V31" tableType="queryTable" totalsRowShown="0">
  <autoFilter ref="A1:V31" xr:uid="{A9A9EF73-BBD5-4304-8EC5-0A1856297B6A}"/>
  <tableColumns count="22">
    <tableColumn id="1" xr3:uid="{4ACDB534-3115-45DA-836A-EE8784DFB1BB}" uniqueName="1" name="Team" queryTableFieldId="1" dataDxfId="49"/>
    <tableColumn id="2" xr3:uid="{7011CA98-85BE-4A88-AAB2-EAF01B2D7D1A}" uniqueName="2" name="Abbreviation" queryTableFieldId="2"/>
    <tableColumn id="3" xr3:uid="{DCCF5503-2254-452B-A40D-F3DD90190230}" uniqueName="3" name="2024 Year to Date G" queryTableFieldId="3"/>
    <tableColumn id="4" xr3:uid="{0E1C4F30-001B-4D84-8D73-BDF23E531B9D}" uniqueName="4" name="2024 Year to Date W" queryTableFieldId="4"/>
    <tableColumn id="5" xr3:uid="{E3528073-B658-4D9D-AC40-D0AF77DA6B79}" uniqueName="5" name="2024 Year to Date L" queryTableFieldId="5"/>
    <tableColumn id="6" xr3:uid="{5F4624FF-D86C-47C0-A371-B374DD492F11}" uniqueName="6" name="2024 Year to Date W%" queryTableFieldId="6"/>
    <tableColumn id="7" xr3:uid="{6496EF75-78C7-4575-975C-B1B04EB35464}" uniqueName="7" name="2024 Year to Date RDif" queryTableFieldId="7"/>
    <tableColumn id="8" xr3:uid="{6DCD3508-F7CB-418B-9593-53B31E9B4BCE}" uniqueName="8" name="2024 Year to Date RS/G" queryTableFieldId="8"/>
    <tableColumn id="9" xr3:uid="{33CBE0DE-3C12-4338-99AA-AA8D181C7D3A}" uniqueName="9" name="2024 Year to Date RA/G" queryTableFieldId="9"/>
    <tableColumn id="10" xr3:uid="{AFF4CFC1-1221-474F-A601-C867D1CFF01B}" uniqueName="10" name="2024 Projected Rest of Season G" queryTableFieldId="10"/>
    <tableColumn id="11" xr3:uid="{602EB6F9-D385-41AE-A708-C26A14C41AB0}" uniqueName="11" name="2024 Projected Rest of Season W" queryTableFieldId="11"/>
    <tableColumn id="12" xr3:uid="{9DB57200-B488-4C20-A69B-9D3F25FF6478}" uniqueName="12" name="2024 Projected Rest of Season L" queryTableFieldId="12"/>
    <tableColumn id="13" xr3:uid="{4E00171A-96BD-4C88-A7F1-23B90A79C00D}" uniqueName="13" name="2024 Projected Rest of Season W%" queryTableFieldId="13"/>
    <tableColumn id="14" xr3:uid="{3344E649-D187-472C-9BB6-F3861BB4D1F4}" uniqueName="14" name="2024 Projected Rest of Season RDif" queryTableFieldId="14"/>
    <tableColumn id="15" xr3:uid="{1C838DF7-B20E-4E32-8338-AB9A177E3866}" uniqueName="15" name="2024 Projected Rest of Season RS/G" queryTableFieldId="15"/>
    <tableColumn id="16" xr3:uid="{1A9D435C-C3BE-40D3-BC78-35A5BA9F759E}" uniqueName="16" name="2024 Projected Rest of Season RA/G" queryTableFieldId="16"/>
    <tableColumn id="17" xr3:uid="{EAB6C9F8-3713-4E1B-85FF-015C847ABD84}" uniqueName="17" name="2024 Projected Full Season W" queryTableFieldId="17"/>
    <tableColumn id="18" xr3:uid="{D4C4C416-F41E-4EE2-AA9B-2CFD73EB4542}" uniqueName="18" name="2024 Projected Full Season L" queryTableFieldId="18"/>
    <tableColumn id="19" xr3:uid="{C0C5A5DC-F486-460D-8ADE-EE67D36166C5}" uniqueName="19" name="2024 Projected Full Season W%" queryTableFieldId="19"/>
    <tableColumn id="20" xr3:uid="{67105365-36F4-420C-BAF0-47B32E6F25C9}" uniqueName="20" name="2024 Projected Full Season RDif" queryTableFieldId="20"/>
    <tableColumn id="21" xr3:uid="{BA1F913E-6F1D-4EA6-BAEF-D0AD679654E5}" uniqueName="21" name="2024 Projected Full Season RS/G" queryTableFieldId="21"/>
    <tableColumn id="22" xr3:uid="{999494F2-1BC3-4C20-9911-2BD94F36AF03}" uniqueName="22" name="2024 Projected Full Season RA/G" queryTableFieldId="2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0C449F-5A54-468B-9367-4EA328B869E8}" name="Individual_Pitching___Dashboard" displayName="Individual_Pitching___Dashboard" ref="A1:U69" tableType="queryTable" totalsRowShown="0">
  <autoFilter ref="A1:U69" xr:uid="{2A0C449F-5A54-468B-9367-4EA328B869E8}"/>
  <tableColumns count="21">
    <tableColumn id="1" xr3:uid="{85638975-83C9-4E0A-AA27-28655C0463FB}" uniqueName="1" name="Name" queryTableFieldId="1" dataDxfId="48"/>
    <tableColumn id="2" xr3:uid="{FE941813-8707-4C14-81FC-0852C80027FE}" uniqueName="2" name="Team" queryTableFieldId="2" dataDxfId="47"/>
    <tableColumn id="3" xr3:uid="{D56D2431-2B72-4A26-897D-E11E2AC94414}" uniqueName="3" name="W" queryTableFieldId="3"/>
    <tableColumn id="4" xr3:uid="{0867DE1F-5C74-4A35-9E7C-47152883B2F5}" uniqueName="4" name="L" queryTableFieldId="4"/>
    <tableColumn id="5" xr3:uid="{432FBBB9-8816-4A6A-8324-6433824C363C}" uniqueName="5" name="SV" queryTableFieldId="5"/>
    <tableColumn id="6" xr3:uid="{B28F2D25-E45F-46D2-BCDE-CA134B090612}" uniqueName="6" name="G" queryTableFieldId="6"/>
    <tableColumn id="7" xr3:uid="{47B1BC88-6617-49BE-BD95-47A8A96EFB05}" uniqueName="7" name="GS" queryTableFieldId="7"/>
    <tableColumn id="8" xr3:uid="{41BBA2D9-F8FA-47E1-90D8-6360E4C89B74}" uniqueName="8" name="IP" queryTableFieldId="8"/>
    <tableColumn id="9" xr3:uid="{542931E1-B050-4B96-AB2F-D2A884AD9826}" uniqueName="9" name="K/9" queryTableFieldId="9"/>
    <tableColumn id="10" xr3:uid="{121806FB-326A-49EE-9C94-976B64591310}" uniqueName="10" name="BB/9" queryTableFieldId="10"/>
    <tableColumn id="11" xr3:uid="{78119446-150F-4FF0-85DB-EA6922D35876}" uniqueName="11" name="HR/9" queryTableFieldId="11"/>
    <tableColumn id="12" xr3:uid="{22C274AD-EE28-48BF-B739-FEF02ADE9F72}" uniqueName="12" name="BABIP" queryTableFieldId="12"/>
    <tableColumn id="13" xr3:uid="{447C71BB-1519-4F3F-A7F1-ADE3FF5DC33F}" uniqueName="13" name="LOB%" queryTableFieldId="13"/>
    <tableColumn id="14" xr3:uid="{239AD715-4FF5-478C-810F-22AFB511E9CD}" uniqueName="14" name="GB%" queryTableFieldId="14"/>
    <tableColumn id="15" xr3:uid="{640F781F-EB98-4F73-8A07-E0B7E8E2742C}" uniqueName="15" name="HR/FB" queryTableFieldId="15"/>
    <tableColumn id="16" xr3:uid="{0C766A38-F391-49B9-AD81-6BCEA8F453DA}" uniqueName="16" name="vFA (pi)" queryTableFieldId="16"/>
    <tableColumn id="17" xr3:uid="{9BFF04FF-84AF-4BFD-AF25-1342118CB832}" uniqueName="17" name="ERA" queryTableFieldId="17"/>
    <tableColumn id="18" xr3:uid="{78239C92-8FDE-43E2-9B36-4290CBE2A97C}" uniqueName="18" name="xERA" queryTableFieldId="18"/>
    <tableColumn id="19" xr3:uid="{48F57C43-9746-4B01-9E62-1035C79137EE}" uniqueName="19" name="FIP" queryTableFieldId="19"/>
    <tableColumn id="20" xr3:uid="{865975C3-A09E-4D4C-86A5-9AFD882AA458}" uniqueName="20" name="xFIP" queryTableFieldId="20"/>
    <tableColumn id="21" xr3:uid="{963BE786-F5FF-4F0C-9EBE-9AFDA42AB22A}" uniqueName="21" name="WAR" queryTableFieldId="2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58CE923-A196-478F-94F9-45D206F1F028}" name="Team_Batting___Advanced" displayName="Team_Batting___Advanced" ref="A1:S31" tableType="queryTable" totalsRowShown="0">
  <autoFilter ref="A1:S31" xr:uid="{458CE923-A196-478F-94F9-45D206F1F028}"/>
  <tableColumns count="19">
    <tableColumn id="1" xr3:uid="{ACBAA113-EBBB-46FF-A531-01EA0FB8E37F}" uniqueName="1" name="Team" queryTableFieldId="1" dataDxfId="46"/>
    <tableColumn id="2" xr3:uid="{B85F5ED6-5364-4654-86F5-D098BFF87CE9}" uniqueName="2" name="PA" queryTableFieldId="2"/>
    <tableColumn id="3" xr3:uid="{8FA9D99F-511C-4C86-BAFE-ABC593A20888}" uniqueName="3" name="BB%" queryTableFieldId="3"/>
    <tableColumn id="4" xr3:uid="{C34D94AF-67E5-4AE1-944B-2A03FF553B2D}" uniqueName="4" name="K%" queryTableFieldId="4"/>
    <tableColumn id="5" xr3:uid="{DA309BEC-A529-4454-BF4A-66DD5F365BF8}" uniqueName="5" name="BB/K" queryTableFieldId="5"/>
    <tableColumn id="6" xr3:uid="{616BE3AA-AC7B-4A4D-9B87-5DC93A83E6DF}" uniqueName="6" name="AVG" queryTableFieldId="6"/>
    <tableColumn id="7" xr3:uid="{79CDE6B3-C98A-4DCB-BA51-45822EF240A2}" uniqueName="7" name="OBP" queryTableFieldId="7"/>
    <tableColumn id="8" xr3:uid="{BAA690A1-AC81-483C-860A-A7C8B58AE2D8}" uniqueName="8" name="SLG" queryTableFieldId="8"/>
    <tableColumn id="9" xr3:uid="{AAC803B7-466A-445A-9B58-C80779A13E44}" uniqueName="9" name="OPS" queryTableFieldId="9"/>
    <tableColumn id="10" xr3:uid="{D974C8F6-4CB8-4F8D-9516-458B47C503CE}" uniqueName="10" name="ISO" queryTableFieldId="10"/>
    <tableColumn id="11" xr3:uid="{0178A0C0-E347-48C7-8205-D3EAF2F2C3CA}" uniqueName="11" name="Spd" queryTableFieldId="11"/>
    <tableColumn id="12" xr3:uid="{9A721F44-9F5F-4988-B4CE-D9A82A161C1C}" uniqueName="12" name="BABIP" queryTableFieldId="12"/>
    <tableColumn id="13" xr3:uid="{A8C0D72D-91D1-443D-9E6E-A8A61C902B04}" uniqueName="13" name="UBR" queryTableFieldId="13" dataDxfId="45"/>
    <tableColumn id="14" xr3:uid="{50916AF0-E620-4CCD-81EB-CB13B5E0454A}" uniqueName="14" name="wGDP" queryTableFieldId="14" dataDxfId="44"/>
    <tableColumn id="15" xr3:uid="{E246247A-E564-4976-BA24-65FE118ECB54}" uniqueName="15" name="wSB" queryTableFieldId="15"/>
    <tableColumn id="16" xr3:uid="{85158688-5024-4F65-98AD-92CE6B75DA27}" uniqueName="16" name="wRC" queryTableFieldId="16"/>
    <tableColumn id="17" xr3:uid="{5EB66AB7-0087-4BD8-A0D3-6601AC368364}" uniqueName="17" name="wRAA" queryTableFieldId="17"/>
    <tableColumn id="18" xr3:uid="{58566583-E4EE-4CE5-87E9-5652447281C7}" uniqueName="18" name="wOBA" queryTableFieldId="18"/>
    <tableColumn id="19" xr3:uid="{7FAC7713-30D8-4DCF-8CE6-98F682E3B71D}" uniqueName="19" name="wRC+" queryTableFieldId="1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8F25437-D513-4E6E-B89F-7256F6EFCA12}" name="Team_Batting___Dashboard" displayName="Team_Batting___Dashboard" ref="A1:V31" tableType="queryTable" totalsRowShown="0">
  <autoFilter ref="A1:V31" xr:uid="{58F25437-D513-4E6E-B89F-7256F6EFCA12}"/>
  <tableColumns count="22">
    <tableColumn id="1" xr3:uid="{35B69A9E-DE05-4B9F-BD8B-56F5CDB5F9A0}" uniqueName="1" name="Team" queryTableFieldId="1" dataDxfId="43"/>
    <tableColumn id="2" xr3:uid="{D9E079BA-46E1-429A-B436-361728FB6A25}" uniqueName="2" name="TG" queryTableFieldId="2"/>
    <tableColumn id="3" xr3:uid="{4AE492F9-322A-427B-B518-13342B040D59}" uniqueName="3" name="G" queryTableFieldId="3"/>
    <tableColumn id="4" xr3:uid="{3B8ED019-B0E2-409B-9F7E-2F1630AD6E6B}" uniqueName="4" name="PA" queryTableFieldId="4"/>
    <tableColumn id="5" xr3:uid="{79121FE2-60DB-40ED-8DD8-E4A0594421FD}" uniqueName="5" name="HR" queryTableFieldId="5"/>
    <tableColumn id="6" xr3:uid="{5BF48C82-963D-4F18-BD1D-B73C6E4DACF6}" uniqueName="6" name="R" queryTableFieldId="6"/>
    <tableColumn id="7" xr3:uid="{AD2B4A0D-8927-4110-B2B2-D0290E4F08E1}" uniqueName="7" name="RBI" queryTableFieldId="7"/>
    <tableColumn id="8" xr3:uid="{C1355530-D5DA-4C90-ACB2-6113A8D7D302}" uniqueName="8" name="SB" queryTableFieldId="8"/>
    <tableColumn id="9" xr3:uid="{2A4DC8E4-5F0F-4A2E-AB50-66D015FBE97A}" uniqueName="9" name="BB%" queryTableFieldId="9"/>
    <tableColumn id="10" xr3:uid="{3D5283BC-34F2-40A1-AFF3-F82AE201C517}" uniqueName="10" name="K%" queryTableFieldId="10"/>
    <tableColumn id="11" xr3:uid="{098E3DBB-D406-46E7-9629-79616BFCA5FC}" uniqueName="11" name="ISO" queryTableFieldId="11"/>
    <tableColumn id="12" xr3:uid="{5BD38534-D072-442E-9A8F-64787055D29A}" uniqueName="12" name="BABIP" queryTableFieldId="12"/>
    <tableColumn id="13" xr3:uid="{31D64F82-1AC9-4438-8198-C200E9C83518}" uniqueName="13" name="AVG" queryTableFieldId="13"/>
    <tableColumn id="14" xr3:uid="{E13773B7-DC27-4228-93C4-945917D4E749}" uniqueName="14" name="OBP" queryTableFieldId="14"/>
    <tableColumn id="15" xr3:uid="{E4EDE0BE-3E88-4A4D-A26A-3E1342E6485A}" uniqueName="15" name="SLG" queryTableFieldId="15"/>
    <tableColumn id="16" xr3:uid="{A876C16E-AFE8-4574-BA32-BE5311E435F1}" uniqueName="16" name="wOBA" queryTableFieldId="16"/>
    <tableColumn id="17" xr3:uid="{089116E0-770C-46A2-A180-114FB70FF594}" uniqueName="17" name="xwOBA" queryTableFieldId="17" dataDxfId="42"/>
    <tableColumn id="18" xr3:uid="{2565EDC8-FF2D-41B3-8E7B-5BC18178C15A}" uniqueName="18" name="wRC+" queryTableFieldId="18"/>
    <tableColumn id="19" xr3:uid="{EB383F77-8F50-40BA-97DC-A586FBE7062C}" uniqueName="19" name="BsR" queryTableFieldId="19"/>
    <tableColumn id="20" xr3:uid="{CDDB0712-03E0-457C-8377-E54A0419D859}" uniqueName="20" name="Off" queryTableFieldId="20"/>
    <tableColumn id="21" xr3:uid="{5678165B-6720-432D-B959-4010780D0246}" uniqueName="21" name="Def" queryTableFieldId="21"/>
    <tableColumn id="22" xr3:uid="{66A27BC7-B4F3-4C26-9FCF-8B6890AAE9B5}" uniqueName="22" name="WAR" queryTableFieldId="2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8A8F4DD-3BF1-4761-AF1A-1F354949D647}" name="Pitching___Career" displayName="Pitching___Career" ref="A1:U501" tableType="queryTable" totalsRowShown="0">
  <autoFilter ref="A1:U501" xr:uid="{B8A8F4DD-3BF1-4761-AF1A-1F354949D647}"/>
  <tableColumns count="21">
    <tableColumn id="1" xr3:uid="{4400293B-5CB2-4365-BD9B-F9560A19F998}" uniqueName="1" name="Name" queryTableFieldId="1" dataDxfId="41"/>
    <tableColumn id="2" xr3:uid="{23678597-F6CD-436F-BE0D-786FB3F205A9}" uniqueName="2" name="Team" queryTableFieldId="2" dataDxfId="40"/>
    <tableColumn id="3" xr3:uid="{365F9F85-8317-4EF1-88F4-6AD324B6E31D}" uniqueName="3" name="W" queryTableFieldId="3"/>
    <tableColumn id="4" xr3:uid="{908940E5-240D-4165-816B-52C491DDE471}" uniqueName="4" name="L" queryTableFieldId="4"/>
    <tableColumn id="5" xr3:uid="{B31ED199-2BF7-450F-975E-4AD23B346932}" uniqueName="5" name="SV" queryTableFieldId="5"/>
    <tableColumn id="6" xr3:uid="{510B15D5-1088-4F8D-B592-DD98523F3117}" uniqueName="6" name="G" queryTableFieldId="6"/>
    <tableColumn id="7" xr3:uid="{FCE1106D-8C1C-4DD9-A302-13E67505F11E}" uniqueName="7" name="GS" queryTableFieldId="7"/>
    <tableColumn id="8" xr3:uid="{A261F6D9-C647-485E-BC15-B9B3F19864D3}" uniqueName="8" name="IP" queryTableFieldId="8"/>
    <tableColumn id="9" xr3:uid="{B78BEDF9-006B-463D-B6EC-464A1D377991}" uniqueName="9" name="K/9" queryTableFieldId="9"/>
    <tableColumn id="10" xr3:uid="{E5CB0847-68C2-40FD-8E55-A4692238F298}" uniqueName="10" name="BB/9" queryTableFieldId="10"/>
    <tableColumn id="11" xr3:uid="{55459B21-35AD-4814-9C76-1ABEF0D68B11}" uniqueName="11" name="HR/9" queryTableFieldId="11"/>
    <tableColumn id="12" xr3:uid="{D65DAA2B-0865-4B4E-BD08-27631E015371}" uniqueName="12" name="BABIP" queryTableFieldId="12"/>
    <tableColumn id="13" xr3:uid="{955733C0-DD81-45ED-9EA7-C8E69C21F6D9}" uniqueName="13" name="LOB%" queryTableFieldId="13"/>
    <tableColumn id="14" xr3:uid="{86283D72-1C95-45F9-8BAD-633EF50AA0C1}" uniqueName="14" name="GB%" queryTableFieldId="14"/>
    <tableColumn id="15" xr3:uid="{4E8FC62A-B6E3-488D-B22F-5513A9D550C2}" uniqueName="15" name="HR/FB" queryTableFieldId="15"/>
    <tableColumn id="16" xr3:uid="{3E582FDD-89AE-4928-9648-5D79C655D2D1}" uniqueName="16" name="vFA (pi)" queryTableFieldId="16"/>
    <tableColumn id="17" xr3:uid="{88B7DC14-2236-44C5-A996-8AEB90FBB1E0}" uniqueName="17" name="ERA" queryTableFieldId="17"/>
    <tableColumn id="18" xr3:uid="{5A01935E-0169-4813-964A-435D91CD61FC}" uniqueName="18" name="xERA" queryTableFieldId="18" dataDxfId="39"/>
    <tableColumn id="19" xr3:uid="{8EB83F04-772A-4C88-A39D-BCA711B87BBC}" uniqueName="19" name="FIP" queryTableFieldId="19"/>
    <tableColumn id="20" xr3:uid="{9DD85AC3-10DB-480D-A8D9-8862E9FAA19C}" uniqueName="20" name="xFIP" queryTableFieldId="20"/>
    <tableColumn id="21" xr3:uid="{2FE0C0EC-82A9-4C36-86DC-3E03A7C545C7}" uniqueName="21" name="WAR" queryTableFieldId="2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02E665C-AB23-43A0-BA1F-3145689ABA69}" name="Table20" displayName="Table20" ref="Q1:R308" totalsRowShown="0" headerRowDxfId="38" dataDxfId="37">
  <autoFilter ref="Q1:R308" xr:uid="{C02E665C-AB23-43A0-BA1F-3145689ABA69}"/>
  <tableColumns count="2">
    <tableColumn id="5" xr3:uid="{9118340F-DA5F-4D52-872E-897D1B6F021A}" name="BABIP - Leage Avg Rank" dataDxfId="36">
      <calculatedColumnFormula>VLOOKUP(#REF!, Pitching___Career[], 12, FALSE)</calculatedColumnFormula>
    </tableColumn>
    <tableColumn id="6" xr3:uid="{16CBF5BF-6904-459F-B4ED-AA8FDE4696C3}" name="BABIP - Leage Avg Rank2" dataDxfId="35">
      <calculatedColumnFormula>#REF!-Q2</calculatedColumnFormula>
    </tableColumn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8A4D1A17-17CE-4134-BE5C-68541E86B26B}" name="Table23" displayName="Table23" ref="A1:P82" totalsRowShown="0" headerRowDxfId="34" dataDxfId="33">
  <autoFilter ref="A1:P82" xr:uid="{8A4D1A17-17CE-4134-BE5C-68541E86B26B}"/>
  <sortState xmlns:xlrd2="http://schemas.microsoft.com/office/spreadsheetml/2017/richdata2" ref="A2:P82">
    <sortCondition ref="B1:B82"/>
  </sortState>
  <tableColumns count="16">
    <tableColumn id="1" xr3:uid="{91BDF490-694E-42C7-B46C-5CC67DAC391A}" name="Player" dataDxfId="32"/>
    <tableColumn id="17" xr3:uid="{B5DB8ED7-C0E1-4C73-81EB-2202FE423EE8}" name="Sum of Ranks" dataDxfId="31">
      <calculatedColumnFormula>Table23[[#This Row],[ERA - xERA Rank]]+Table23[[#This Row],[FIP-xFIP Rank]]+Table23[[#This Row],[BABIP - Leage Avg Rank]]</calculatedColumnFormula>
    </tableColumn>
    <tableColumn id="2" xr3:uid="{67B22FDB-039F-4BB1-A613-A083EF860328}" name="ERA" dataDxfId="30">
      <calculatedColumnFormula>VLOOKUP(A2, Individual_Pitching___Dashboard[], 17, FALSE)</calculatedColumnFormula>
    </tableColumn>
    <tableColumn id="3" xr3:uid="{B5036548-D73F-493B-8726-86313D120677}" name="xERA" dataDxfId="29">
      <calculatedColumnFormula>VLOOKUP(A2, Individual_Pitching___Dashboard[], 18, FALSE)</calculatedColumnFormula>
    </tableColumn>
    <tableColumn id="4" xr3:uid="{B36FEBCC-6101-42EB-8196-BFBC82D1827A}" name="ERA-xERA" dataDxfId="28">
      <calculatedColumnFormula>C2-D2</calculatedColumnFormula>
    </tableColumn>
    <tableColumn id="5" xr3:uid="{32798366-FFAA-44A6-91B4-77534B721DBC}" name="Career ERA" dataDxfId="27">
      <calculatedColumnFormula>VLOOKUP(A2, Pitching___Career[], 17, FALSE)</calculatedColumnFormula>
    </tableColumn>
    <tableColumn id="6" xr3:uid="{AF3B7DE7-EBC4-4695-9F9E-97AC42C61064}" name="2024 ERA - Career ERA" dataDxfId="26">
      <calculatedColumnFormula>C2-F2</calculatedColumnFormula>
    </tableColumn>
    <tableColumn id="13" xr3:uid="{0D416ECF-6264-4380-A282-370017E8205E}" name="ERA - xERA Rank" dataDxfId="25">
      <calculatedColumnFormula>_xlfn.RANK.EQ(Table23[[#This Row],[ERA-xERA]], Table23[ERA-xERA],0)</calculatedColumnFormula>
    </tableColumn>
    <tableColumn id="7" xr3:uid="{244DF8CA-7052-424C-B8D3-835415AF7436}" name="FIP" dataDxfId="24">
      <calculatedColumnFormula>VLOOKUP(A2, Individual_Pitching___Dashboard[], 19, FALSE)</calculatedColumnFormula>
    </tableColumn>
    <tableColumn id="8" xr3:uid="{91963022-CF14-4CD7-84F8-A25BF540ADAA}" name="xFIP" dataDxfId="23">
      <calculatedColumnFormula>VLOOKUP(A2, Individual_Pitching___Dashboard[], 20, FALSE)</calculatedColumnFormula>
    </tableColumn>
    <tableColumn id="9" xr3:uid="{7430FDC3-A197-43D6-ADB5-67E509C3CD68}" name="FIP-xFIP" dataDxfId="22">
      <calculatedColumnFormula>I2-J2</calculatedColumnFormula>
    </tableColumn>
    <tableColumn id="14" xr3:uid="{31B235ED-7A57-4BE2-AC04-CB1C4AE2C092}" name="FIP-xFIP Rank" dataDxfId="21">
      <calculatedColumnFormula>_xlfn.RANK.EQ(Table23[[#This Row],[FIP-xFIP]], Table23[FIP-xFIP], 0)</calculatedColumnFormula>
    </tableColumn>
    <tableColumn id="10" xr3:uid="{46E7BAFF-D2CC-4515-B832-9894625DD01D}" name="BABIP" dataDxfId="20">
      <calculatedColumnFormula>VLOOKUP(A2, Individual_Pitching___Dashboard[], 12, FALSE)</calculatedColumnFormula>
    </tableColumn>
    <tableColumn id="11" xr3:uid="{655F53D6-D8D8-47D8-9E80-4DA8962FE5B6}" name="Leagu Average BABIP" dataDxfId="19">
      <calculatedColumnFormula>'League Batting Stats'!$L$22</calculatedColumnFormula>
    </tableColumn>
    <tableColumn id="12" xr3:uid="{0D9F5C7E-0751-4B77-A7AE-E1F5C904D6DC}" name="BABIP - League Avg" dataDxfId="18">
      <calculatedColumnFormula>M2-N2</calculatedColumnFormula>
    </tableColumn>
    <tableColumn id="15" xr3:uid="{16E985FE-8204-4790-9036-6441C37C9430}" name="BABIP - Leage Avg Rank" dataDxfId="17">
      <calculatedColumnFormula>_xlfn.RANK.EQ(Table23[[#This Row],[BABIP - League Avg]], Table23[BABIP - League Avg], 0)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8813879D-D66D-452F-A6D6-2CE2620DE4FB}" name="Table24" displayName="Table24" ref="A1:V172" totalsRowShown="0">
  <autoFilter ref="A1:V172" xr:uid="{8813879D-D66D-452F-A6D6-2CE2620DE4FB}"/>
  <sortState xmlns:xlrd2="http://schemas.microsoft.com/office/spreadsheetml/2017/richdata2" ref="A2:V172">
    <sortCondition ref="B1:B172"/>
  </sortState>
  <tableColumns count="22">
    <tableColumn id="1" xr3:uid="{49B52AFF-87BF-4DDE-9F72-4D649142E82D}" name="Player"/>
    <tableColumn id="22" xr3:uid="{D252A795-B27E-4DEC-A67C-A11A1A67701A}" name="Sum of Ranks">
      <calculatedColumnFormula>Table24[[#This Row],[Rank]]+Table24[[#This Row],[Rank2]]+Table24[[#This Row],[Rank3]]</calculatedColumnFormula>
    </tableColumn>
    <tableColumn id="2" xr3:uid="{8217C39A-3C84-475C-9CA0-08219FA35E84}" name="wOBA">
      <calculatedColumnFormula>VLOOKUP(A2, Individual_Batting___Dashboard[], 16, FALSE)</calculatedColumnFormula>
    </tableColumn>
    <tableColumn id="3" xr3:uid="{0D7CE7B7-9FC7-4BC0-A757-93F7F1310B99}" name="xwOBA">
      <calculatedColumnFormula>VLOOKUP(A2, Individual_Batting___Dashboard[], 17, FALSE)</calculatedColumnFormula>
    </tableColumn>
    <tableColumn id="4" xr3:uid="{E94162DE-F06A-436F-B5E8-D1B53205EC9F}" name="xOBA - xwOBA">
      <calculatedColumnFormula>C2-D2</calculatedColumnFormula>
    </tableColumn>
    <tableColumn id="5" xr3:uid="{6A3274D7-9D63-4DCA-918B-FFE590590042}" name="Career wOBA">
      <calculatedColumnFormula>VLOOKUP(A2, Batting___Career[], 16, FALSE)</calculatedColumnFormula>
    </tableColumn>
    <tableColumn id="6" xr3:uid="{2DEEEF49-397C-4B75-8C25-29FE3C564B6D}" name="2024 wOBA - Career wOBA">
      <calculatedColumnFormula>C2-F2</calculatedColumnFormula>
    </tableColumn>
    <tableColumn id="7" xr3:uid="{CA6B7D82-FFB4-4FEB-A6B8-110C0500AC8D}" name="Rank">
      <calculatedColumnFormula>_xlfn.RANK.EQ(E2, $E$2:$E$172,1)</calculatedColumnFormula>
    </tableColumn>
    <tableColumn id="8" xr3:uid="{F4A5BFD4-22EA-48A8-A628-6788C3C6B54E}" name="SLG">
      <calculatedColumnFormula>VLOOKUP(A2,Statcast___Batter[],14,FALSE)</calculatedColumnFormula>
    </tableColumn>
    <tableColumn id="9" xr3:uid="{DF19BD82-BA2C-4818-A0AA-1414F3423EAF}" name="xSLG">
      <calculatedColumnFormula>VLOOKUP(A2,Statcast___Batter[], 15, FALSE)</calculatedColumnFormula>
    </tableColumn>
    <tableColumn id="10" xr3:uid="{517BB138-9EB7-4D86-816C-E2A0FD6CABB3}" name="SLG-xSLG">
      <calculatedColumnFormula>I2-J2</calculatedColumnFormula>
    </tableColumn>
    <tableColumn id="11" xr3:uid="{DA015DAE-2655-4702-9347-1F643D17F93F}" name="Rank2">
      <calculatedColumnFormula>_xlfn.RANK.EQ(K2, $K$2:$K$172, 1)</calculatedColumnFormula>
    </tableColumn>
    <tableColumn id="12" xr3:uid="{71850598-BD40-470A-B99D-90D6863C7B62}" name="Career Slugging">
      <calculatedColumnFormula>VLOOKUP(A2, Batting___Career[[Name]:[BABIP]], 12, FALSE)</calculatedColumnFormula>
    </tableColumn>
    <tableColumn id="13" xr3:uid="{10A9AEC8-1C7F-4D4D-B15D-742329A32DC6}" name="2024 SLG - Career SLG">
      <calculatedColumnFormula>I2-M2</calculatedColumnFormula>
    </tableColumn>
    <tableColumn id="14" xr3:uid="{279A5C36-8FBE-4C3D-80FB-104EAF968713}" name="BABIP">
      <calculatedColumnFormula>VLOOKUP(A2, Individual_Batting___Dashboard[[Name]:[BABIP]], 12, FALSE)</calculatedColumnFormula>
    </tableColumn>
    <tableColumn id="15" xr3:uid="{7ED94D70-8E88-48E6-94E3-1114C7B48447}" name="League Average BABIP">
      <calculatedColumnFormula>'League Batting Stats'!$L$22</calculatedColumnFormula>
    </tableColumn>
    <tableColumn id="16" xr3:uid="{25FDEBA3-AD8D-4E13-856E-943C9291EDC2}" name="2024 BABIP - League Average">
      <calculatedColumnFormula>O2-P2</calculatedColumnFormula>
    </tableColumn>
    <tableColumn id="17" xr3:uid="{36327021-4FCE-4040-8619-8C56973C5A59}" name="Career BABIP">
      <calculatedColumnFormula>VLOOKUP(A2, Batting___Career[[Name]:[BABIP]], 12, FALSE)</calculatedColumnFormula>
    </tableColumn>
    <tableColumn id="18" xr3:uid="{36F5FB10-54A4-44D4-A9C0-FCCD6BED8C2E}" name="2024 BABIP - Career BABIP">
      <calculatedColumnFormula>O2-R2</calculatedColumnFormula>
    </tableColumn>
    <tableColumn id="19" xr3:uid="{7FD357BC-C793-46BC-BC72-3B7B05981D0D}" name="Rank3">
      <calculatedColumnFormula>_xlfn.RANK.EQ(S2, $S$2:$S$172, 1)</calculatedColumnFormula>
    </tableColumn>
    <tableColumn id="20" xr3:uid="{D9398A95-5D20-4FDF-B851-52EB0BEE8A7C}" name="wRC+">
      <calculatedColumnFormula>VLOOKUP(A2, Individual_Batting___Dashboard[[Name]:[wRC+]], 18, FALSE)</calculatedColumnFormula>
    </tableColumn>
    <tableColumn id="21" xr3:uid="{211DD8A4-BA34-4FD4-B393-FF5BD6548AD3}" name="Projected WAR">
      <calculatedColumnFormula>(VLOOKUP(A2, Individual_Batting___Dashboard[[Name]:[WAR]], 22, FALSE)/VLOOKUP(A2, Individual_Batting___Dashboard[[Name]:[wRC+]], 3, FALSE))*162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E45DA864-7DB3-4BE9-A0E6-3815DD4F084B}" name="League_Batting_Stats" displayName="League_Batting_Stats" ref="A1:V22" tableType="queryTable" totalsRowShown="0">
  <autoFilter ref="A1:V22" xr:uid="{E45DA864-7DB3-4BE9-A0E6-3815DD4F084B}"/>
  <tableColumns count="22">
    <tableColumn id="1" xr3:uid="{E459C301-52A6-46EB-AB3B-EA25C7980C1F}" uniqueName="1" name="Season" queryTableFieldId="1"/>
    <tableColumn id="2" xr3:uid="{AAE2A6E9-7C60-4878-B999-31C0989E0506}" uniqueName="2" name="TG" queryTableFieldId="2"/>
    <tableColumn id="3" xr3:uid="{6704C743-6B8F-4F53-BEFB-530E33CD4345}" uniqueName="3" name="G" queryTableFieldId="3"/>
    <tableColumn id="4" xr3:uid="{E0BD740E-C818-44E8-9E3A-8AF7DF867E29}" uniqueName="4" name="PA" queryTableFieldId="4"/>
    <tableColumn id="5" xr3:uid="{36063E7A-F290-4287-B943-955FD0640989}" uniqueName="5" name="HR" queryTableFieldId="5"/>
    <tableColumn id="6" xr3:uid="{981FEC29-5832-44B6-9A2B-EC4F70B37A55}" uniqueName="6" name="R" queryTableFieldId="6"/>
    <tableColumn id="7" xr3:uid="{BAE26EDA-3D0B-4F31-BD09-27CA632A0F80}" uniqueName="7" name="RBI" queryTableFieldId="7"/>
    <tableColumn id="8" xr3:uid="{6B807D9E-5474-49DD-84C3-0647C0CF24AF}" uniqueName="8" name="SB" queryTableFieldId="8"/>
    <tableColumn id="9" xr3:uid="{29F9FBBE-CAA5-4472-96E8-45432B0EDFA2}" uniqueName="9" name="BB%" queryTableFieldId="9"/>
    <tableColumn id="10" xr3:uid="{1BABE40B-199D-479B-B5F2-7841A4471D8E}" uniqueName="10" name="K%" queryTableFieldId="10"/>
    <tableColumn id="11" xr3:uid="{C68FE25D-E150-4C34-A519-F4F839EEA36C}" uniqueName="11" name="ISO" queryTableFieldId="11"/>
    <tableColumn id="12" xr3:uid="{8D118C57-5130-4F58-9E63-A4CC994C82A6}" uniqueName="12" name="BABIP" queryTableFieldId="12"/>
    <tableColumn id="13" xr3:uid="{198C2614-E1F3-474E-A9CA-D52BBA2286BC}" uniqueName="13" name="AVG" queryTableFieldId="13"/>
    <tableColumn id="14" xr3:uid="{59164B23-1D13-469D-9F1B-EF7059A9B2B8}" uniqueName="14" name="OBP" queryTableFieldId="14"/>
    <tableColumn id="15" xr3:uid="{85973F66-BE15-494C-9011-75AE242F9495}" uniqueName="15" name="SLG" queryTableFieldId="15"/>
    <tableColumn id="16" xr3:uid="{AD045204-43F8-4A5B-BD76-446AF65FF3AB}" uniqueName="16" name="wOBA" queryTableFieldId="16"/>
    <tableColumn id="17" xr3:uid="{D3DBF36C-98D9-470E-9480-C53D57775A1D}" uniqueName="17" name="xwOBA" queryTableFieldId="17" dataDxfId="16"/>
    <tableColumn id="18" xr3:uid="{A45D3943-75FC-47CE-979F-F66A9EFAC639}" uniqueName="18" name="wRC+" queryTableFieldId="18"/>
    <tableColumn id="19" xr3:uid="{AB4AFF21-2100-453D-86DD-1F9F27E59F38}" uniqueName="19" name="BsR" queryTableFieldId="19"/>
    <tableColumn id="20" xr3:uid="{48EF6E3E-0758-4613-B17C-AD8D57B6C3CD}" uniqueName="20" name="Off" queryTableFieldId="20"/>
    <tableColumn id="21" xr3:uid="{EEA8BD43-E389-45CF-AD59-44F5ED23D55A}" uniqueName="21" name="Def" queryTableFieldId="21"/>
    <tableColumn id="22" xr3:uid="{38BEA557-56EC-4903-8F89-307F18F081AB}" uniqueName="22" name="WAR" queryTableFieldId="22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783124F-6711-4C58-A492-A883BFEA6B7B}" name="Individual_Batting___Dashboard" displayName="Individual_Batting___Dashboard" ref="A1:V140" tableType="queryTable" totalsRowShown="0">
  <autoFilter ref="A1:V140" xr:uid="{8783124F-6711-4C58-A492-A883BFEA6B7B}"/>
  <tableColumns count="22">
    <tableColumn id="1" xr3:uid="{FD24A437-B3A9-4D88-856D-DF4478D4992D}" uniqueName="1" name="Name" queryTableFieldId="1" dataDxfId="15"/>
    <tableColumn id="2" xr3:uid="{DE68A8F3-F001-41F3-8C31-14875988D0AC}" uniqueName="2" name="Team" queryTableFieldId="2" dataDxfId="14"/>
    <tableColumn id="3" xr3:uid="{B9EA2BB7-8958-4553-83FC-D6EE37AE2314}" uniqueName="3" name="G" queryTableFieldId="3"/>
    <tableColumn id="4" xr3:uid="{033B73ED-62C5-4358-B132-93DADF0D42B4}" uniqueName="4" name="PA" queryTableFieldId="4"/>
    <tableColumn id="5" xr3:uid="{9ECD0299-B4AA-4FEA-A321-4873B3242118}" uniqueName="5" name="HR" queryTableFieldId="5"/>
    <tableColumn id="6" xr3:uid="{25346671-B737-4220-ABF6-B2B3405CB4DD}" uniqueName="6" name="R" queryTableFieldId="6"/>
    <tableColumn id="7" xr3:uid="{8B1C15A7-04B5-4490-A695-6F9298E0A985}" uniqueName="7" name="RBI" queryTableFieldId="7"/>
    <tableColumn id="8" xr3:uid="{81E2B3EA-AFE4-49C0-9D1E-26C1D2B05F8F}" uniqueName="8" name="SB" queryTableFieldId="8"/>
    <tableColumn id="9" xr3:uid="{E71280FC-B2DD-4F02-9396-F38952CC688B}" uniqueName="9" name="BB%" queryTableFieldId="9"/>
    <tableColumn id="10" xr3:uid="{E1DC6EAA-C9AD-4A23-818C-FCB4D0F598C1}" uniqueName="10" name="K%" queryTableFieldId="10"/>
    <tableColumn id="11" xr3:uid="{10BF4127-3830-4B26-86D9-0BFCB9270F20}" uniqueName="11" name="ISO" queryTableFieldId="11"/>
    <tableColumn id="12" xr3:uid="{89F5BD51-F2BE-4D35-A256-77D2302B2F18}" uniqueName="12" name="BABIP" queryTableFieldId="12"/>
    <tableColumn id="13" xr3:uid="{0E5FD45B-E4C8-4FCD-B213-BA7DB0E78548}" uniqueName="13" name="AVG" queryTableFieldId="13"/>
    <tableColumn id="14" xr3:uid="{72445830-1083-4393-94E9-EB041C9241BC}" uniqueName="14" name="OBP" queryTableFieldId="14"/>
    <tableColumn id="15" xr3:uid="{6BE3179F-C863-4B82-A399-95C17589B939}" uniqueName="15" name="SLG" queryTableFieldId="15"/>
    <tableColumn id="16" xr3:uid="{2ADA19B5-3C1A-4DDE-AD2D-6863F18E6800}" uniqueName="16" name="wOBA" queryTableFieldId="16"/>
    <tableColumn id="17" xr3:uid="{E63CEB94-C310-4037-BB2F-4521979C687B}" uniqueName="17" name="xwOBA" queryTableFieldId="17"/>
    <tableColumn id="18" xr3:uid="{174BBC12-9AE0-4957-9B9D-5E90C8792327}" uniqueName="18" name="wRC+" queryTableFieldId="18"/>
    <tableColumn id="19" xr3:uid="{1742DC02-B73B-4056-A863-F25743718D3D}" uniqueName="19" name="BsR" queryTableFieldId="19"/>
    <tableColumn id="20" xr3:uid="{1DB4B9BE-C6FC-4039-ABF3-DB535FDE724F}" uniqueName="20" name="Off" queryTableFieldId="20"/>
    <tableColumn id="21" xr3:uid="{C7406619-67DE-4C82-875A-A30AE0242911}" uniqueName="21" name="Def" queryTableFieldId="21"/>
    <tableColumn id="22" xr3:uid="{E2E49AF9-03DD-4C3D-8817-35A042F438A9}" uniqueName="22" name="WAR" queryTableFieldId="2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2ADB1F9-26F7-4319-969E-13BCC153496A}" name="Batting___Career" displayName="Batting___Career" ref="A1:V1701" tableType="queryTable" totalsRowShown="0">
  <autoFilter ref="A1:V1701" xr:uid="{72ADB1F9-26F7-4319-969E-13BCC153496A}"/>
  <tableColumns count="22">
    <tableColumn id="1" xr3:uid="{CE5DF03D-EEC1-44A7-9B9B-34E9F7EC0728}" uniqueName="1" name="Name" queryTableFieldId="1" dataDxfId="13"/>
    <tableColumn id="2" xr3:uid="{EEC7F82B-89BE-4C75-8CED-C66ADAECB5FE}" uniqueName="2" name="Team" queryTableFieldId="2" dataDxfId="12"/>
    <tableColumn id="3" xr3:uid="{BD7560CA-2738-4298-B5B5-61DF8B80E4FB}" uniqueName="3" name="G" queryTableFieldId="3"/>
    <tableColumn id="4" xr3:uid="{D320680E-EE94-4D5A-AF00-4400EEDF1853}" uniqueName="4" name="PA" queryTableFieldId="4"/>
    <tableColumn id="5" xr3:uid="{0EBAF294-4800-413F-A73B-DC9F38703283}" uniqueName="5" name="HR" queryTableFieldId="5"/>
    <tableColumn id="6" xr3:uid="{52B4C3D1-F006-4C84-9C64-2DD2C8337F9A}" uniqueName="6" name="R" queryTableFieldId="6"/>
    <tableColumn id="7" xr3:uid="{A6D457DC-C6BF-4F8F-B4E0-759CCAD472DB}" uniqueName="7" name="RBI" queryTableFieldId="7"/>
    <tableColumn id="8" xr3:uid="{16F2F6C9-2D25-4BCE-8662-CD62CF15070C}" uniqueName="8" name="SB" queryTableFieldId="8"/>
    <tableColumn id="9" xr3:uid="{043676D5-2B0E-4444-B576-C06B2EBFE057}" uniqueName="9" name="BB%" queryTableFieldId="9"/>
    <tableColumn id="10" xr3:uid="{CA84DA26-BF25-4029-A129-C7D29A126926}" uniqueName="10" name="K%" queryTableFieldId="10"/>
    <tableColumn id="11" xr3:uid="{3DCA86C3-5D0A-4DA2-B592-8B6ECA83B90E}" uniqueName="11" name="ISO" queryTableFieldId="11"/>
    <tableColumn id="12" xr3:uid="{A5A4FC47-7258-47F5-8998-FAFA64309404}" uniqueName="12" name="BABIP" queryTableFieldId="12"/>
    <tableColumn id="13" xr3:uid="{CCC5A612-EFF0-4F17-81C7-21349A5D7946}" uniqueName="13" name="AVG" queryTableFieldId="13"/>
    <tableColumn id="14" xr3:uid="{BF4B25E2-18F6-470D-BE2B-106B14EDF556}" uniqueName="14" name="OBP" queryTableFieldId="14"/>
    <tableColumn id="15" xr3:uid="{A4E7F6E4-1113-43D9-831D-284F304E4B70}" uniqueName="15" name="SLG" queryTableFieldId="15"/>
    <tableColumn id="16" xr3:uid="{326C12ED-F6CA-475E-BDC7-B747966D5ECA}" uniqueName="16" name="wOBA" queryTableFieldId="16"/>
    <tableColumn id="17" xr3:uid="{B19871D4-C942-43DB-8D70-7586F44BE6F7}" uniqueName="17" name="xwOBA" queryTableFieldId="17" dataDxfId="11"/>
    <tableColumn id="18" xr3:uid="{065057C2-B248-4A31-A217-E06C901F3240}" uniqueName="18" name="wRC+" queryTableFieldId="18"/>
    <tableColumn id="19" xr3:uid="{77FCB6DF-24DB-4234-9F39-FA8123FA414F}" uniqueName="19" name="BsR" queryTableFieldId="19"/>
    <tableColumn id="20" xr3:uid="{996DEBEE-CE2B-4A8B-AADB-7D0A2440EF6F}" uniqueName="20" name="Off" queryTableFieldId="20"/>
    <tableColumn id="21" xr3:uid="{5B7EA357-B3B8-470A-8F38-7944F58D2B44}" uniqueName="21" name="Def" queryTableFieldId="21"/>
    <tableColumn id="22" xr3:uid="{6C799870-A9C6-42C6-8635-30D98E267262}" uniqueName="22" name="WAR" queryTableFieldId="22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D85622D-7F72-46D9-9095-13981B896E65}" name="Team_Pitching___Advanced" displayName="Team_Pitching___Advanced" ref="A1:T31" tableType="queryTable" totalsRowShown="0">
  <autoFilter ref="A1:T31" xr:uid="{4D85622D-7F72-46D9-9095-13981B896E65}"/>
  <tableColumns count="20">
    <tableColumn id="1" xr3:uid="{859090B5-DE65-4FC4-913B-F69CACBA1D0E}" uniqueName="1" name="Team" queryTableFieldId="1" dataDxfId="10"/>
    <tableColumn id="2" xr3:uid="{A5AFBE4B-3419-427D-82C6-6CC4AD26023F}" uniqueName="2" name="K/9" queryTableFieldId="2"/>
    <tableColumn id="3" xr3:uid="{C0D34F2B-B956-40F8-AD0B-DD5E2F1FEC4D}" uniqueName="3" name="BB/9" queryTableFieldId="3"/>
    <tableColumn id="4" xr3:uid="{04AD381A-C52B-4EAD-9E14-26EC875AC15A}" uniqueName="4" name="K/BB" queryTableFieldId="4"/>
    <tableColumn id="5" xr3:uid="{96C220B5-E6D0-4437-AA97-F0F13A97550A}" uniqueName="5" name="HR/9" queryTableFieldId="5"/>
    <tableColumn id="6" xr3:uid="{D7299D01-5D43-4D61-ABF1-4A543813E8B5}" uniqueName="6" name="K%" queryTableFieldId="6"/>
    <tableColumn id="7" xr3:uid="{A746DFFB-920D-4C0E-8F3C-98C2FE0C8E95}" uniqueName="7" name="BB%" queryTableFieldId="7"/>
    <tableColumn id="8" xr3:uid="{8488CAF8-A67F-4564-BD11-9F8E02FCE782}" uniqueName="8" name="K-BB%" queryTableFieldId="8"/>
    <tableColumn id="9" xr3:uid="{42A8E29A-4579-46C1-B8F8-71CD0B7EEE42}" uniqueName="9" name="AVG" queryTableFieldId="9"/>
    <tableColumn id="10" xr3:uid="{1605CB55-F033-4434-84A0-B1A36E1D7121}" uniqueName="10" name="WHIP" queryTableFieldId="10"/>
    <tableColumn id="11" xr3:uid="{6833DF81-DAD2-413B-B0C1-671AD149A2D7}" uniqueName="11" name="BABIP" queryTableFieldId="11"/>
    <tableColumn id="12" xr3:uid="{F68FCC29-9017-4834-9887-D1797FB19575}" uniqueName="12" name="LOB%" queryTableFieldId="12"/>
    <tableColumn id="13" xr3:uid="{4FBC75B2-17F2-4CF2-9F48-298B06FF1C2F}" uniqueName="13" name="ERA-" queryTableFieldId="13"/>
    <tableColumn id="14" xr3:uid="{D27255D6-33FD-411C-A421-BC4C726170B4}" uniqueName="14" name="FIP-" queryTableFieldId="14"/>
    <tableColumn id="15" xr3:uid="{151CD34F-6230-4DE3-96AA-AD92F88675CF}" uniqueName="15" name="xFIP-" queryTableFieldId="15"/>
    <tableColumn id="16" xr3:uid="{B8540B35-B935-45DB-8523-F8259ADFD335}" uniqueName="16" name="ERA" queryTableFieldId="16"/>
    <tableColumn id="17" xr3:uid="{2B5DAE23-A3E7-45EE-9CAE-297F1F0EB37F}" uniqueName="17" name="FIP" queryTableFieldId="17"/>
    <tableColumn id="18" xr3:uid="{D2D6877C-4BF3-45DB-A28F-16CDFBF5CD37}" uniqueName="18" name="E-F" queryTableFieldId="18"/>
    <tableColumn id="19" xr3:uid="{BB020D97-4FDB-44C4-B34C-FF982169FE4B}" uniqueName="19" name="xFIP" queryTableFieldId="19"/>
    <tableColumn id="20" xr3:uid="{83C567B6-4C7F-4D46-BF97-AACEDEA5524B}" uniqueName="20" name="SIERA" queryTableFieldId="20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6A4C9B5-01AF-45EA-BCDF-D49B3C923BAB}" name="Individual_Pitching___Value" displayName="Individual_Pitching___Value" ref="A1:I69" tableType="queryTable" totalsRowShown="0">
  <autoFilter ref="A1:I69" xr:uid="{56A4C9B5-01AF-45EA-BCDF-D49B3C923BAB}"/>
  <tableColumns count="9">
    <tableColumn id="1" xr3:uid="{A0A769A8-0BD0-4C4F-9BAC-0EDFD6CC0F96}" uniqueName="1" name="Name" queryTableFieldId="1" dataDxfId="9"/>
    <tableColumn id="2" xr3:uid="{C77865C6-4330-41CC-BFE3-997E9A780527}" uniqueName="2" name="Team" queryTableFieldId="2" dataDxfId="8"/>
    <tableColumn id="3" xr3:uid="{AD469439-5A9F-40EA-8F01-2633D86CBC61}" uniqueName="3" name="RA9-WAR" queryTableFieldId="3"/>
    <tableColumn id="4" xr3:uid="{F62DD143-D382-4AEA-A06A-E3F53E74EA71}" uniqueName="4" name="BIP-Wins" queryTableFieldId="4"/>
    <tableColumn id="5" xr3:uid="{470A0AE7-236B-4C4F-8896-12A55B91023E}" uniqueName="5" name="LOB-Wins" queryTableFieldId="5"/>
    <tableColumn id="6" xr3:uid="{8B6A32B3-57B0-4E7B-BED5-CC59CF5D91A4}" uniqueName="6" name="FDP-Wins" queryTableFieldId="6"/>
    <tableColumn id="7" xr3:uid="{5B5749D2-9EB7-4F09-B2EA-993BF1B7A4B3}" uniqueName="7" name="RAR" queryTableFieldId="7"/>
    <tableColumn id="8" xr3:uid="{6764EADB-0663-4705-9D8D-1BF5ED85C34A}" uniqueName="8" name="WAR" queryTableFieldId="8"/>
    <tableColumn id="9" xr3:uid="{E7FEB21F-465E-49AD-A63B-EA9368EDDC8B}" uniqueName="9" name="Dollars" queryTableFieldId="9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F8C0F2B-0292-46E6-898D-473B0444ABDA}" name="Individual_Pitching___Win_Probability" displayName="Individual_Pitching___Win_Probability" ref="A1:P69" tableType="queryTable" totalsRowShown="0">
  <autoFilter ref="A1:P69" xr:uid="{FF8C0F2B-0292-46E6-898D-473B0444ABDA}"/>
  <tableColumns count="16">
    <tableColumn id="1" xr3:uid="{962F12ED-D314-44E1-BF57-D6946ED849F8}" uniqueName="1" name="Name" queryTableFieldId="1" dataDxfId="7"/>
    <tableColumn id="2" xr3:uid="{42B48D3D-BA80-4C50-82CD-00B23058E188}" uniqueName="2" name="Team" queryTableFieldId="2" dataDxfId="6"/>
    <tableColumn id="3" xr3:uid="{ECD69E77-B8EB-4725-BCCA-3327E1BACCF6}" uniqueName="3" name="WPA" queryTableFieldId="3"/>
    <tableColumn id="4" xr3:uid="{44235B33-0237-4D12-AC80-FF239CAB444F}" uniqueName="4" name="-WPA" queryTableFieldId="4"/>
    <tableColumn id="5" xr3:uid="{4DE456C9-911E-4844-8629-FE39E8DBA31D}" uniqueName="5" name="+WPA" queryTableFieldId="5"/>
    <tableColumn id="6" xr3:uid="{F05B94B6-988F-4C46-AA96-3FFCAD6D9D33}" uniqueName="6" name="RE24" queryTableFieldId="6"/>
    <tableColumn id="7" xr3:uid="{A1BC0F33-4954-42F8-9E0A-C778D2294A68}" uniqueName="7" name="REW" queryTableFieldId="7"/>
    <tableColumn id="8" xr3:uid="{CC688464-A583-41EA-BC08-A1789D4BF162}" uniqueName="8" name="pLI" queryTableFieldId="8"/>
    <tableColumn id="9" xr3:uid="{9E0F1BA7-FC91-45CC-966B-A439EEFC1565}" uniqueName="9" name="inLI" queryTableFieldId="9"/>
    <tableColumn id="10" xr3:uid="{B6CEC18B-74FF-4F9A-B121-54932E6CB076}" uniqueName="10" name="gmLI" queryTableFieldId="10"/>
    <tableColumn id="11" xr3:uid="{06D8E355-395E-44D2-B628-E5CB3F917C0D}" uniqueName="11" name="exLI" queryTableFieldId="11"/>
    <tableColumn id="12" xr3:uid="{7091CCB6-B99B-4958-ADD6-67AC18E850A2}" uniqueName="12" name="Pulls" queryTableFieldId="12"/>
    <tableColumn id="13" xr3:uid="{923BAF7E-55B3-49D6-96A4-400F88DDBFBF}" uniqueName="13" name="WPA/LI" queryTableFieldId="13"/>
    <tableColumn id="14" xr3:uid="{C6E751A2-A835-408E-A8E5-F4B556EADE90}" uniqueName="14" name="Clutch" queryTableFieldId="14"/>
    <tableColumn id="15" xr3:uid="{A4508C92-1C8E-4E75-9FF5-CB8162C98C50}" uniqueName="15" name="SD" queryTableFieldId="15"/>
    <tableColumn id="16" xr3:uid="{7DDF8C76-2A03-43DD-BE6A-78B7696BAF77}" uniqueName="16" name="MD" queryTableFieldId="16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8775B22-1575-429E-AC1B-73151C9FA8BE}" name="Individual_Pitching___Advanced" displayName="Individual_Pitching___Advanced" ref="A1:U69" tableType="queryTable" totalsRowShown="0">
  <autoFilter ref="A1:U69" xr:uid="{48775B22-1575-429E-AC1B-73151C9FA8BE}"/>
  <tableColumns count="21">
    <tableColumn id="1" xr3:uid="{5AF74E2A-1412-4079-BCCB-57C898C76C9A}" uniqueName="1" name="Name" queryTableFieldId="1" dataDxfId="5"/>
    <tableColumn id="2" xr3:uid="{344FDB97-3DB2-46A9-8631-4DD0180578DF}" uniqueName="2" name="Team" queryTableFieldId="2" dataDxfId="4"/>
    <tableColumn id="3" xr3:uid="{AD62DA87-184A-429A-B543-B661202B9025}" uniqueName="3" name="K/9" queryTableFieldId="3"/>
    <tableColumn id="4" xr3:uid="{B265AC9A-8BD0-4299-B9EE-B4B2949D40C3}" uniqueName="4" name="BB/9" queryTableFieldId="4"/>
    <tableColumn id="5" xr3:uid="{03B53990-BDDB-4293-B24A-0CDA06F53DA0}" uniqueName="5" name="K/BB" queryTableFieldId="5"/>
    <tableColumn id="6" xr3:uid="{225FA0BD-FF93-429C-B6F5-475F9FA9F474}" uniqueName="6" name="HR/9" queryTableFieldId="6"/>
    <tableColumn id="7" xr3:uid="{EE6B7F37-211A-4DD3-AE1B-EE75B10DE040}" uniqueName="7" name="K%" queryTableFieldId="7"/>
    <tableColumn id="8" xr3:uid="{0B9B19CA-4FCB-4023-A493-9BD4366A8AC3}" uniqueName="8" name="BB%" queryTableFieldId="8"/>
    <tableColumn id="9" xr3:uid="{BA7E7BB9-F321-4150-BC3F-39B486270BAC}" uniqueName="9" name="K-BB%" queryTableFieldId="9"/>
    <tableColumn id="10" xr3:uid="{9D543792-26BE-4A58-A6B6-730DD24E665B}" uniqueName="10" name="AVG" queryTableFieldId="10"/>
    <tableColumn id="11" xr3:uid="{FC6FA114-0E22-4922-8D89-3D141061C936}" uniqueName="11" name="WHIP" queryTableFieldId="11"/>
    <tableColumn id="12" xr3:uid="{A28ED22E-BF7F-4A6C-8C07-480E0A20A7DA}" uniqueName="12" name="BABIP" queryTableFieldId="12"/>
    <tableColumn id="13" xr3:uid="{1D1944B1-F730-4BB4-8752-88105619FF27}" uniqueName="13" name="LOB%" queryTableFieldId="13"/>
    <tableColumn id="14" xr3:uid="{A7BDFBB1-50DA-4B4B-BFE8-C205E6F3EBF8}" uniqueName="14" name="ERA-" queryTableFieldId="14"/>
    <tableColumn id="15" xr3:uid="{69B3E886-9FAA-498C-8E6B-8228CE3FDAA8}" uniqueName="15" name="FIP-" queryTableFieldId="15"/>
    <tableColumn id="16" xr3:uid="{B5042DBA-8347-4BD2-A748-57EBA422BD3A}" uniqueName="16" name="xFIP-" queryTableFieldId="16"/>
    <tableColumn id="17" xr3:uid="{F94B0F49-5384-4408-B2C5-99D9A94082E8}" uniqueName="17" name="ERA" queryTableFieldId="17"/>
    <tableColumn id="18" xr3:uid="{48B61B5B-47BE-49DA-83D9-468A263314B9}" uniqueName="18" name="FIP" queryTableFieldId="18"/>
    <tableColumn id="19" xr3:uid="{91AC40EB-F314-40D8-B757-855AF36C57AC}" uniqueName="19" name="E-F" queryTableFieldId="19"/>
    <tableColumn id="20" xr3:uid="{9614470E-3B62-4374-91D6-BAC59021D530}" uniqueName="20" name="xFIP" queryTableFieldId="20"/>
    <tableColumn id="21" xr3:uid="{69775823-5A62-4B76-961E-38E94A42F463}" uniqueName="21" name="SIERA" queryTableFieldId="21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4DF4C06-FF37-46D3-BE4D-718E112F85E0}" name="Batted_Ball___Batter" displayName="Batted_Ball___Batter" ref="A1:S140" tableType="queryTable" totalsRowShown="0">
  <autoFilter ref="A1:S140" xr:uid="{F4DF4C06-FF37-46D3-BE4D-718E112F85E0}"/>
  <tableColumns count="19">
    <tableColumn id="1" xr3:uid="{5B266AED-CF15-4971-9239-B398CDE84DF8}" uniqueName="1" name="Name" queryTableFieldId="1" dataDxfId="3"/>
    <tableColumn id="2" xr3:uid="{0E7C8CFF-1E18-4B95-A1F2-80BDE35CAAAA}" uniqueName="2" name="Team" queryTableFieldId="2" dataDxfId="2"/>
    <tableColumn id="3" xr3:uid="{6C787315-D15D-4751-A5AC-DA52A5C6F6BE}" uniqueName="3" name="BABIP" queryTableFieldId="3"/>
    <tableColumn id="4" xr3:uid="{019DA262-2123-4924-A3B0-52335AA8D0AB}" uniqueName="4" name="GB/FB" queryTableFieldId="4"/>
    <tableColumn id="5" xr3:uid="{012E9542-6041-4B4F-AF11-C116CCD49FA8}" uniqueName="5" name="LD%" queryTableFieldId="5"/>
    <tableColumn id="6" xr3:uid="{7131FE4D-6249-4C9E-ACD4-4C1C5E6CB66E}" uniqueName="6" name="GB%" queryTableFieldId="6"/>
    <tableColumn id="7" xr3:uid="{047653D5-F35B-46B6-BB53-91A79B48B5A8}" uniqueName="7" name="FB%" queryTableFieldId="7"/>
    <tableColumn id="8" xr3:uid="{A404D9EA-3296-4449-8E62-41CAF7793F5C}" uniqueName="8" name="IFFB%" queryTableFieldId="8"/>
    <tableColumn id="9" xr3:uid="{D24B4972-A199-4642-BFE4-18573C44C4FD}" uniqueName="9" name="HR/FB" queryTableFieldId="9"/>
    <tableColumn id="10" xr3:uid="{43DC3E93-7BA9-4187-BC3C-6FB90CA93F46}" uniqueName="10" name="IFH" queryTableFieldId="10"/>
    <tableColumn id="11" xr3:uid="{FD2083CC-672E-49A7-9BC5-A6F0AA2DCBD6}" uniqueName="11" name="IFH%" queryTableFieldId="11"/>
    <tableColumn id="12" xr3:uid="{72ED1157-AAA8-4B6A-9188-679E9FFA4169}" uniqueName="12" name="BUH" queryTableFieldId="12"/>
    <tableColumn id="13" xr3:uid="{0E3C23E5-D0E4-46CD-B12F-8D5651265D26}" uniqueName="13" name="BUH%" queryTableFieldId="13"/>
    <tableColumn id="14" xr3:uid="{10987FE9-FC66-4AB1-AF18-39B34D080C9B}" uniqueName="14" name="Pull%" queryTableFieldId="14"/>
    <tableColumn id="15" xr3:uid="{6EC0F2EF-8375-41C7-8DAA-228A05D6621E}" uniqueName="15" name="Cent%" queryTableFieldId="15"/>
    <tableColumn id="16" xr3:uid="{EEAEB1BB-9D95-4742-9C43-0F5C64BE83DD}" uniqueName="16" name="Oppo%" queryTableFieldId="16"/>
    <tableColumn id="17" xr3:uid="{94EE95E7-CA05-417F-9006-3503DF728EF5}" uniqueName="17" name="Soft%" queryTableFieldId="17"/>
    <tableColumn id="18" xr3:uid="{CF768467-AA85-402F-8A23-8E3BBB96948D}" uniqueName="18" name="Med%" queryTableFieldId="18"/>
    <tableColumn id="19" xr3:uid="{71940161-5437-42D0-B168-1CF78820A306}" uniqueName="19" name="Hard%" queryTableFieldId="19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5E0639-90D9-43CC-A1AE-4B93CFB08DF9}" name="Statcast___Batter" displayName="Statcast___Batter" ref="A1:Q140" tableType="queryTable" totalsRowShown="0">
  <autoFilter ref="A1:Q140" xr:uid="{E25E0639-90D9-43CC-A1AE-4B93CFB08DF9}"/>
  <tableColumns count="17">
    <tableColumn id="1" xr3:uid="{662E751C-322E-49E1-9C0A-419D9ABE64E5}" uniqueName="1" name="Name" queryTableFieldId="1" dataDxfId="1"/>
    <tableColumn id="2" xr3:uid="{02A5E9E9-C1D1-4863-9D78-8D7FF83F2582}" uniqueName="2" name="Team" queryTableFieldId="2" dataDxfId="0"/>
    <tableColumn id="3" xr3:uid="{53F90F01-FC8A-4658-807E-3C6B94C76098}" uniqueName="3" name="PA" queryTableFieldId="3"/>
    <tableColumn id="4" xr3:uid="{0EC36384-159A-4131-9AB4-FD16C6213934}" uniqueName="4" name="Events" queryTableFieldId="4"/>
    <tableColumn id="5" xr3:uid="{51FC6544-F55E-4BB2-8D6E-094893A05F55}" uniqueName="5" name="EV" queryTableFieldId="5"/>
    <tableColumn id="6" xr3:uid="{4F8B2350-21AC-4937-B523-C464FE240B4D}" uniqueName="6" name="maxEV" queryTableFieldId="6"/>
    <tableColumn id="7" xr3:uid="{14F810C6-199B-4B5B-913E-2104DBDC30AD}" uniqueName="7" name="LA" queryTableFieldId="7"/>
    <tableColumn id="8" xr3:uid="{23C60AB6-BCBD-40E4-B679-4ACE63F34FA6}" uniqueName="8" name="Barrels" queryTableFieldId="8"/>
    <tableColumn id="9" xr3:uid="{F8F0362D-94A5-40C3-92D1-E38CA50F1B9A}" uniqueName="9" name="Barrel%" queryTableFieldId="9"/>
    <tableColumn id="10" xr3:uid="{D74BD2FA-A509-4570-92C7-5C01BD3B8991}" uniqueName="10" name="HardHit" queryTableFieldId="10"/>
    <tableColumn id="11" xr3:uid="{8AC5BC0F-EAFA-4773-8B52-FCD3EECEEB51}" uniqueName="11" name="HardHit%" queryTableFieldId="11"/>
    <tableColumn id="12" xr3:uid="{C05EAB91-BC85-4207-B521-DA21B5CE2605}" uniqueName="12" name="AVG" queryTableFieldId="12"/>
    <tableColumn id="13" xr3:uid="{C8688A79-D3FA-4961-80EE-BB50A8802360}" uniqueName="13" name="xBA" queryTableFieldId="13"/>
    <tableColumn id="14" xr3:uid="{C141DA78-8724-463A-8882-10B7340821F4}" uniqueName="14" name="SLG" queryTableFieldId="14"/>
    <tableColumn id="15" xr3:uid="{6E0AFD21-280F-4F22-AD19-A81D507EFA0F}" uniqueName="15" name="xSLG" queryTableFieldId="15"/>
    <tableColumn id="16" xr3:uid="{DE92C6C0-7B4E-4CFB-9A39-966CED12F66B}" uniqueName="16" name="wOBA" queryTableFieldId="16"/>
    <tableColumn id="17" xr3:uid="{E6DF082C-CDAE-4DD8-BFD7-FA30CF49B2EE}" uniqueName="17" name="xwOBA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39C81-F243-428C-BB47-A1D70632EE55}">
  <dimension ref="A1:BN1432"/>
  <sheetViews>
    <sheetView tabSelected="1" topLeftCell="AN1" zoomScale="80" zoomScaleNormal="80" workbookViewId="0">
      <pane ySplit="1" topLeftCell="A454" activePane="bottomLeft" state="frozen"/>
      <selection pane="bottomLeft" activeCell="AY476" sqref="AY476"/>
    </sheetView>
  </sheetViews>
  <sheetFormatPr defaultColWidth="15.796875" defaultRowHeight="14.25" x14ac:dyDescent="0.45"/>
  <cols>
    <col min="1" max="3" width="9.06640625" style="4" customWidth="1"/>
    <col min="4" max="4" width="18.46484375" style="4" customWidth="1"/>
    <col min="5" max="5" width="22.265625" style="4" customWidth="1"/>
    <col min="6" max="17" width="13.1328125" style="11" customWidth="1"/>
    <col min="18" max="18" width="16" style="11" customWidth="1"/>
    <col min="19" max="61" width="13.1328125" style="11" customWidth="1"/>
    <col min="62" max="66" width="13.1328125" style="12" customWidth="1"/>
  </cols>
  <sheetData>
    <row r="1" spans="1:66" s="8" customFormat="1" ht="28.5" x14ac:dyDescent="0.45">
      <c r="A1" s="7" t="s">
        <v>1848</v>
      </c>
      <c r="B1" s="7" t="s">
        <v>1846</v>
      </c>
      <c r="C1" s="7" t="s">
        <v>1847</v>
      </c>
      <c r="D1" s="7" t="s">
        <v>1849</v>
      </c>
      <c r="E1" s="7" t="s">
        <v>1850</v>
      </c>
      <c r="F1" s="9" t="s">
        <v>1972</v>
      </c>
      <c r="G1" s="9" t="s">
        <v>1934</v>
      </c>
      <c r="H1" s="9" t="s">
        <v>3673</v>
      </c>
      <c r="I1" s="9" t="s">
        <v>3666</v>
      </c>
      <c r="J1" s="9" t="s">
        <v>3667</v>
      </c>
      <c r="K1" s="9" t="s">
        <v>1935</v>
      </c>
      <c r="L1" s="9" t="s">
        <v>1936</v>
      </c>
      <c r="M1" s="9" t="s">
        <v>1937</v>
      </c>
      <c r="N1" s="9" t="s">
        <v>3674</v>
      </c>
      <c r="O1" s="9" t="s">
        <v>3675</v>
      </c>
      <c r="P1" s="9" t="s">
        <v>1938</v>
      </c>
      <c r="Q1" s="9" t="s">
        <v>1939</v>
      </c>
      <c r="R1" s="9" t="s">
        <v>1940</v>
      </c>
      <c r="S1" s="9" t="s">
        <v>1941</v>
      </c>
      <c r="T1" s="9" t="s">
        <v>1942</v>
      </c>
      <c r="U1" s="9" t="s">
        <v>1943</v>
      </c>
      <c r="V1" s="9" t="s">
        <v>1944</v>
      </c>
      <c r="W1" s="9" t="s">
        <v>1945</v>
      </c>
      <c r="X1" s="9" t="s">
        <v>3668</v>
      </c>
      <c r="Y1" s="9" t="s">
        <v>3712</v>
      </c>
      <c r="Z1" s="9" t="s">
        <v>3676</v>
      </c>
      <c r="AA1" s="9" t="s">
        <v>1946</v>
      </c>
      <c r="AB1" s="9" t="s">
        <v>3669</v>
      </c>
      <c r="AC1" s="9" t="s">
        <v>3670</v>
      </c>
      <c r="AD1" s="9" t="s">
        <v>1947</v>
      </c>
      <c r="AE1" s="9" t="s">
        <v>3671</v>
      </c>
      <c r="AF1" s="9" t="s">
        <v>3672</v>
      </c>
      <c r="AG1" s="9" t="s">
        <v>1948</v>
      </c>
      <c r="AH1" s="9" t="s">
        <v>1971</v>
      </c>
      <c r="AI1" s="9" t="s">
        <v>1949</v>
      </c>
      <c r="AJ1" s="9" t="s">
        <v>3684</v>
      </c>
      <c r="AK1" s="9" t="s">
        <v>3677</v>
      </c>
      <c r="AL1" s="9" t="s">
        <v>1950</v>
      </c>
      <c r="AM1" s="9" t="s">
        <v>1951</v>
      </c>
      <c r="AN1" s="9" t="s">
        <v>1952</v>
      </c>
      <c r="AO1" s="9" t="s">
        <v>1953</v>
      </c>
      <c r="AP1" s="9" t="s">
        <v>3678</v>
      </c>
      <c r="AQ1" s="9" t="s">
        <v>3679</v>
      </c>
      <c r="AR1" s="9" t="s">
        <v>1954</v>
      </c>
      <c r="AS1" s="9" t="s">
        <v>1955</v>
      </c>
      <c r="AT1" s="9" t="s">
        <v>1956</v>
      </c>
      <c r="AU1" s="9" t="s">
        <v>1957</v>
      </c>
      <c r="AV1" s="9" t="s">
        <v>1958</v>
      </c>
      <c r="AW1" s="9" t="s">
        <v>1959</v>
      </c>
      <c r="AX1" s="9" t="s">
        <v>1960</v>
      </c>
      <c r="AY1" s="9" t="s">
        <v>1961</v>
      </c>
      <c r="AZ1" s="9" t="s">
        <v>3680</v>
      </c>
      <c r="BA1" s="9" t="s">
        <v>3714</v>
      </c>
      <c r="BB1" s="9" t="s">
        <v>3713</v>
      </c>
      <c r="BC1" s="9" t="s">
        <v>1962</v>
      </c>
      <c r="BD1" s="9" t="s">
        <v>3681</v>
      </c>
      <c r="BE1" s="9" t="s">
        <v>3682</v>
      </c>
      <c r="BF1" s="9" t="s">
        <v>1963</v>
      </c>
      <c r="BG1" s="9" t="s">
        <v>3683</v>
      </c>
      <c r="BH1" s="9" t="s">
        <v>3711</v>
      </c>
      <c r="BI1" s="9" t="s">
        <v>1964</v>
      </c>
      <c r="BJ1" s="10" t="s">
        <v>1965</v>
      </c>
      <c r="BK1" s="10" t="s">
        <v>1966</v>
      </c>
      <c r="BL1" s="10" t="s">
        <v>1968</v>
      </c>
      <c r="BM1" s="10" t="s">
        <v>1967</v>
      </c>
      <c r="BN1" s="10" t="s">
        <v>1969</v>
      </c>
    </row>
    <row r="2" spans="1:66" x14ac:dyDescent="0.45">
      <c r="A2" s="5">
        <v>45404</v>
      </c>
      <c r="B2" s="4" t="s">
        <v>22</v>
      </c>
      <c r="C2" s="4" t="s">
        <v>36</v>
      </c>
      <c r="D2" s="4" t="s">
        <v>726</v>
      </c>
      <c r="E2" s="4" t="s">
        <v>332</v>
      </c>
      <c r="F2" s="11">
        <v>22</v>
      </c>
      <c r="G2" s="11">
        <v>0.10909090909090909</v>
      </c>
      <c r="H2" s="11">
        <v>0.10909090909090909</v>
      </c>
      <c r="I2" s="11">
        <f>(G2*($F2/162))+(H2*((162-$F2)/162))</f>
        <v>0.10909090909090907</v>
      </c>
      <c r="J2" s="11">
        <v>3.86</v>
      </c>
      <c r="K2" s="11">
        <v>3.7</v>
      </c>
      <c r="L2" s="11">
        <v>4.07</v>
      </c>
      <c r="M2" s="11">
        <v>0.10454545454545454</v>
      </c>
      <c r="N2" s="11">
        <v>8.5185185185185183E-2</v>
      </c>
      <c r="O2" s="11">
        <f>(M2*($F2/162))+(N2*((162-$F2)/162))</f>
        <v>8.781435756744399E-2</v>
      </c>
      <c r="P2" s="11">
        <v>4.16</v>
      </c>
      <c r="Q2" s="11">
        <v>4.07</v>
      </c>
      <c r="R2" s="11">
        <v>0.32100000000000001</v>
      </c>
      <c r="S2" s="11">
        <v>0.70699999999999996</v>
      </c>
      <c r="T2" s="11">
        <v>112</v>
      </c>
      <c r="U2" s="11">
        <v>-5.4545454545454543E-2</v>
      </c>
      <c r="V2" s="11">
        <v>2.2727272727272728E-2</v>
      </c>
      <c r="W2" s="11">
        <v>0.44090909090909086</v>
      </c>
      <c r="X2" s="11">
        <v>0.16818181818181818</v>
      </c>
      <c r="Y2" s="11">
        <v>0.25185185185185183</v>
      </c>
      <c r="Z2" s="11">
        <f>(X2*($F2/162))+(Y2*((162-$F2)/162))</f>
        <v>0.2404892546867855</v>
      </c>
      <c r="AA2" s="11">
        <v>0.95454545454545459</v>
      </c>
      <c r="AB2" s="11">
        <v>0.54320987654320985</v>
      </c>
      <c r="AC2" s="11">
        <f>(AA2*($F2/162))+(AB2*((162-$F2)/162))</f>
        <v>0.59907026367931715</v>
      </c>
      <c r="AD2" s="11">
        <v>0.68200000000000005</v>
      </c>
      <c r="AE2" s="11">
        <v>0.56599999999999995</v>
      </c>
      <c r="AF2" s="11">
        <f>(AD2*($F2/162))+(AE2*((162-$F2)/162))</f>
        <v>0.58175308641975298</v>
      </c>
      <c r="AG2" s="11">
        <v>5.2469135802469098E-2</v>
      </c>
      <c r="AH2" s="11">
        <v>22</v>
      </c>
      <c r="AI2" s="11">
        <v>0</v>
      </c>
      <c r="AJ2" s="11">
        <v>5.7142857142857148E-2</v>
      </c>
      <c r="AK2" s="11">
        <f>(AI2*($AH2/162))+(AJ2*((162-$AH2)/162))</f>
        <v>4.938271604938272E-2</v>
      </c>
      <c r="AL2" s="11">
        <v>4.9400000000000004</v>
      </c>
      <c r="AM2" s="11">
        <v>6.11</v>
      </c>
      <c r="AN2" s="11">
        <v>6.22</v>
      </c>
      <c r="AO2" s="11">
        <v>0.11363636363636363</v>
      </c>
      <c r="AP2" s="11">
        <v>6.3580246913580246E-2</v>
      </c>
      <c r="AQ2" s="11">
        <f>(AO2*($AH2/162))+(AP2*((162-$AH2)/162))</f>
        <v>7.0377991159884162E-2</v>
      </c>
      <c r="AR2" s="11">
        <v>4.3600000000000003</v>
      </c>
      <c r="AS2" s="11">
        <v>4.21</v>
      </c>
      <c r="AT2" s="11">
        <v>0.28599999999999998</v>
      </c>
      <c r="AU2" s="11">
        <v>0.63500000000000001</v>
      </c>
      <c r="AV2" s="11">
        <v>90</v>
      </c>
      <c r="AW2" s="11">
        <v>-8.1818181818181818E-2</v>
      </c>
      <c r="AX2" s="11">
        <v>-0.39090909090909087</v>
      </c>
      <c r="AY2" s="11">
        <v>-0.44090909090909086</v>
      </c>
      <c r="AZ2" s="11">
        <v>1.8181818181818184E-2</v>
      </c>
      <c r="BA2" s="11">
        <v>0.13518518518518519</v>
      </c>
      <c r="BB2" s="11">
        <f>(AZ2*($AH2/162))+(BA2*((162-$AH2)/162))</f>
        <v>0.11929583904892546</v>
      </c>
      <c r="BC2" s="11">
        <v>-1.6818181818181819</v>
      </c>
      <c r="BD2" s="11">
        <v>-0.67901234567901236</v>
      </c>
      <c r="BE2" s="11">
        <f>(BC2*($AH2/162))+(BD2*((162-$AH2)/162))</f>
        <v>-0.81519585429050445</v>
      </c>
      <c r="BF2" s="11">
        <v>0.36399999999999999</v>
      </c>
      <c r="BG2" s="11">
        <v>0.434</v>
      </c>
      <c r="BH2" s="11">
        <f>(BF2*($AH2/162))+(BG2*((162-$AH2)/162))</f>
        <v>0.42449382716049378</v>
      </c>
      <c r="BI2" s="11">
        <v>-2.0828599560699934E-3</v>
      </c>
      <c r="BJ2" s="12">
        <v>0</v>
      </c>
      <c r="BK2" s="12">
        <v>2</v>
      </c>
      <c r="BL2" s="12">
        <f>IF(ISBLANK(BJ2), "", BJ2-BK2)</f>
        <v>-2</v>
      </c>
      <c r="BM2" s="12" t="str">
        <f t="shared" ref="BM2:BM11" si="0">IF( ISBLANK(BJ2), "",IF(BJ2&gt;BK2, B2, C2))</f>
        <v>OAK</v>
      </c>
      <c r="BN2" s="12">
        <f>IF(ISBLANK(BJ2), "", BJ2+BK2)</f>
        <v>2</v>
      </c>
    </row>
    <row r="3" spans="1:66" x14ac:dyDescent="0.45">
      <c r="A3" s="5">
        <v>45404</v>
      </c>
      <c r="B3" s="4" t="s">
        <v>39</v>
      </c>
      <c r="C3" s="4" t="s">
        <v>24</v>
      </c>
      <c r="D3" s="4" t="s">
        <v>283</v>
      </c>
      <c r="E3" s="4" t="s">
        <v>568</v>
      </c>
      <c r="F3" s="11">
        <v>22</v>
      </c>
      <c r="G3" s="11">
        <v>0.125</v>
      </c>
      <c r="H3" s="11">
        <v>5.7692307692307696E-2</v>
      </c>
      <c r="I3" s="11">
        <f t="shared" ref="I3:I66" si="1">(G3*($F3/162))+(H3*((162-$F3)/162))</f>
        <v>6.6832858499525166E-2</v>
      </c>
      <c r="J3" s="11">
        <v>2.74</v>
      </c>
      <c r="K3" s="11">
        <v>2.12</v>
      </c>
      <c r="L3" s="11">
        <v>1.96</v>
      </c>
      <c r="M3" s="11">
        <v>7.7272727272727271E-2</v>
      </c>
      <c r="N3" s="11">
        <v>8.7037037037037038E-2</v>
      </c>
      <c r="O3" s="11">
        <f t="shared" ref="O3:O66" si="2">(M3*($F3/162))+(N3*((162-$F3)/162))</f>
        <v>8.5711019661636939E-2</v>
      </c>
      <c r="P3" s="11">
        <v>3.96</v>
      </c>
      <c r="Q3" s="11">
        <v>3.77</v>
      </c>
      <c r="R3" s="11">
        <v>0.307</v>
      </c>
      <c r="S3" s="11">
        <v>0.67600000000000005</v>
      </c>
      <c r="T3" s="11">
        <v>91</v>
      </c>
      <c r="U3" s="11">
        <v>4.5454545454545461E-3</v>
      </c>
      <c r="V3" s="11">
        <v>-0.59545454545454546</v>
      </c>
      <c r="W3" s="11">
        <v>-0.45</v>
      </c>
      <c r="X3" s="11">
        <v>3.6363636363636369E-2</v>
      </c>
      <c r="Y3" s="11">
        <v>0.17098765432098764</v>
      </c>
      <c r="Z3" s="11">
        <f t="shared" ref="Z3:Z66" si="3">(X3*($F3/162))+(Y3*((162-$F3)/162))</f>
        <v>0.15270538027739672</v>
      </c>
      <c r="AA3" s="11">
        <v>-0.13636363636363635</v>
      </c>
      <c r="AB3" s="11">
        <v>-0.16666666666666666</v>
      </c>
      <c r="AC3" s="11">
        <f>(AA3*($F3/162))+(AB3*((162-$F3)/162))</f>
        <v>-0.16255144032921809</v>
      </c>
      <c r="AD3" s="11">
        <v>0.5</v>
      </c>
      <c r="AE3" s="11">
        <v>0.48499999999999999</v>
      </c>
      <c r="AF3" s="11">
        <f t="shared" ref="AF3:AF66" si="4">(AD3*($F3/162))+(AE3*((162-$F3)/162))</f>
        <v>0.48703703703703705</v>
      </c>
      <c r="AG3" s="11">
        <v>2.4691358024691398E-2</v>
      </c>
      <c r="AH3" s="11">
        <v>20</v>
      </c>
      <c r="AI3" s="11">
        <v>0.13333333333333333</v>
      </c>
      <c r="AJ3" s="11">
        <v>2.5000000000000001E-2</v>
      </c>
      <c r="AK3" s="11">
        <f>(AI3*($AH3/162))+(AJ3*((162-$AH3)/162))</f>
        <v>3.8374485596707822E-2</v>
      </c>
      <c r="AL3" s="11">
        <v>3.23</v>
      </c>
      <c r="AM3" s="11">
        <v>4.42</v>
      </c>
      <c r="AN3" s="11">
        <v>4.5599999999999996</v>
      </c>
      <c r="AO3" s="11">
        <v>9.5000000000000001E-2</v>
      </c>
      <c r="AP3" s="11">
        <v>8.5802469135802473E-2</v>
      </c>
      <c r="AQ3" s="11">
        <f t="shared" ref="AQ3:AQ66" si="5">(AO3*($AH3/162))+(AP3*((162-$AH3)/162))</f>
        <v>8.6937966773357717E-2</v>
      </c>
      <c r="AR3" s="11">
        <v>3.82</v>
      </c>
      <c r="AS3" s="11">
        <v>3.71</v>
      </c>
      <c r="AT3" s="11">
        <v>0.34899999999999998</v>
      </c>
      <c r="AU3" s="11">
        <v>0.78</v>
      </c>
      <c r="AV3" s="11">
        <v>119</v>
      </c>
      <c r="AW3" s="11">
        <v>6.9999999999999993E-2</v>
      </c>
      <c r="AX3" s="11">
        <v>5.5000000000000007E-2</v>
      </c>
      <c r="AY3" s="11">
        <v>0.875</v>
      </c>
      <c r="AZ3" s="11">
        <v>0.22000000000000003</v>
      </c>
      <c r="BA3" s="11">
        <v>0.19197530864197532</v>
      </c>
      <c r="BB3" s="11">
        <f t="shared" ref="BB3:BB66" si="6">(AZ3*($AH3/162))+(BA3*((162-$AH3)/162))</f>
        <v>0.19543514708123763</v>
      </c>
      <c r="BC3" s="11">
        <v>1.75</v>
      </c>
      <c r="BD3" s="11">
        <v>0.17901234567901234</v>
      </c>
      <c r="BE3" s="11">
        <f t="shared" ref="BE3:BE66" si="7">(BC3*($AH3/162))+(BD3*((162-$AH3)/162))</f>
        <v>0.37296143880506016</v>
      </c>
      <c r="BF3" s="11">
        <v>0.7</v>
      </c>
      <c r="BG3" s="11">
        <v>0.52100000000000002</v>
      </c>
      <c r="BH3" s="11">
        <f t="shared" ref="BH3:BH66" si="8">(BF3*($AH3/162))+(BG3*((162-$AH3)/162))</f>
        <v>0.54309876543209878</v>
      </c>
      <c r="BI3" s="11">
        <v>-3.703703703703709E-2</v>
      </c>
      <c r="BJ3" s="12">
        <v>4</v>
      </c>
      <c r="BK3" s="12">
        <v>2</v>
      </c>
      <c r="BL3" s="12">
        <f t="shared" ref="BL3:BL66" si="9">IF(ISBLANK(BJ3), "", BJ3-BK3)</f>
        <v>2</v>
      </c>
      <c r="BM3" s="12" t="str">
        <f t="shared" si="0"/>
        <v>PIT</v>
      </c>
      <c r="BN3" s="12">
        <f t="shared" ref="BN3:BN66" si="10">IF(ISBLANK(BJ3), "", BJ3+BK3)</f>
        <v>6</v>
      </c>
    </row>
    <row r="4" spans="1:66" x14ac:dyDescent="0.45">
      <c r="A4" s="5">
        <v>45404</v>
      </c>
      <c r="B4" s="4" t="s">
        <v>57</v>
      </c>
      <c r="C4" s="4" t="s">
        <v>50</v>
      </c>
      <c r="D4" s="4" t="s">
        <v>297</v>
      </c>
      <c r="E4" s="4" t="s">
        <v>659</v>
      </c>
      <c r="F4" s="11">
        <v>21</v>
      </c>
      <c r="G4" s="11">
        <v>0.125</v>
      </c>
      <c r="H4" s="11">
        <v>8.5185185185185183E-2</v>
      </c>
      <c r="I4" s="11">
        <f t="shared" si="1"/>
        <v>9.034636488340192E-2</v>
      </c>
      <c r="J4" s="11">
        <v>2.58</v>
      </c>
      <c r="K4" s="11">
        <v>3.72</v>
      </c>
      <c r="L4" s="11">
        <v>3.07</v>
      </c>
      <c r="M4" s="11">
        <v>0.11428571428571428</v>
      </c>
      <c r="N4" s="11">
        <v>9.4444444444444442E-2</v>
      </c>
      <c r="O4" s="11">
        <f t="shared" si="2"/>
        <v>9.701646090534978E-2</v>
      </c>
      <c r="P4" s="11">
        <v>4.13</v>
      </c>
      <c r="Q4" s="11">
        <v>3.72</v>
      </c>
      <c r="R4" s="11">
        <v>0.318</v>
      </c>
      <c r="S4" s="11">
        <v>0.71</v>
      </c>
      <c r="T4" s="11">
        <v>94</v>
      </c>
      <c r="U4" s="11">
        <v>0.13333333333333333</v>
      </c>
      <c r="V4" s="11">
        <v>-0.42857142857142855</v>
      </c>
      <c r="W4" s="11">
        <v>-0.14761904761904762</v>
      </c>
      <c r="X4" s="11">
        <v>7.6190476190476197E-2</v>
      </c>
      <c r="Y4" s="11">
        <v>0.18641975308641975</v>
      </c>
      <c r="Z4" s="11">
        <f t="shared" si="3"/>
        <v>0.17213077274805669</v>
      </c>
      <c r="AA4" s="11">
        <v>1</v>
      </c>
      <c r="AB4" s="11">
        <v>4.3209876543209874E-2</v>
      </c>
      <c r="AC4" s="11">
        <f t="shared" ref="AC4:AC67" si="11">(AA4*($F4/162))+(AB4*((162-$F4)/162))</f>
        <v>0.16723822588020118</v>
      </c>
      <c r="AD4" s="11">
        <v>0.57099999999999995</v>
      </c>
      <c r="AE4" s="11">
        <v>0.501</v>
      </c>
      <c r="AF4" s="11">
        <f t="shared" si="4"/>
        <v>0.51007407407407401</v>
      </c>
      <c r="AG4" s="11">
        <v>-6.1728395061728097E-3</v>
      </c>
      <c r="AH4" s="11">
        <v>22</v>
      </c>
      <c r="AI4" s="11">
        <v>7.1428571428571425E-2</v>
      </c>
      <c r="AJ4" s="11">
        <v>7.1428571428571425E-2</v>
      </c>
      <c r="AK4" s="11">
        <f t="shared" ref="AK4:AK66" si="12">(AI4*($AH4/162))+(AJ4*((162-$AH4)/162))</f>
        <v>7.1428571428571425E-2</v>
      </c>
      <c r="AL4" s="11">
        <v>4.0199999999999996</v>
      </c>
      <c r="AM4" s="11">
        <v>4.17</v>
      </c>
      <c r="AN4" s="11" t="e">
        <v>#N/A</v>
      </c>
      <c r="AO4" s="11">
        <v>0.19545454545454544</v>
      </c>
      <c r="AP4" s="11">
        <v>0.12037037037037036</v>
      </c>
      <c r="AQ4" s="11">
        <f t="shared" si="5"/>
        <v>0.13056698673982622</v>
      </c>
      <c r="AR4" s="11">
        <v>3.3</v>
      </c>
      <c r="AS4" s="11">
        <v>3.32</v>
      </c>
      <c r="AT4" s="11">
        <v>0.317</v>
      </c>
      <c r="AU4" s="11">
        <v>0.70799999999999996</v>
      </c>
      <c r="AV4" s="11">
        <v>98</v>
      </c>
      <c r="AW4" s="11">
        <v>-3.6363636363636369E-2</v>
      </c>
      <c r="AX4" s="11">
        <v>-0.10909090909090909</v>
      </c>
      <c r="AY4" s="11">
        <v>-0.13181818181818181</v>
      </c>
      <c r="AZ4" s="11">
        <v>0.10909090909090909</v>
      </c>
      <c r="BA4" s="11">
        <v>0.22901234567901235</v>
      </c>
      <c r="BB4" s="11">
        <f t="shared" si="6"/>
        <v>0.21272671848803534</v>
      </c>
      <c r="BC4" s="11">
        <v>0.5</v>
      </c>
      <c r="BD4" s="11">
        <v>0.31481481481481483</v>
      </c>
      <c r="BE4" s="11">
        <f t="shared" si="7"/>
        <v>0.33996342021033377</v>
      </c>
      <c r="BF4" s="11">
        <v>0.63600000000000001</v>
      </c>
      <c r="BG4" s="11">
        <v>0.54400000000000004</v>
      </c>
      <c r="BH4" s="11">
        <f t="shared" si="8"/>
        <v>0.55649382716049378</v>
      </c>
      <c r="BI4" s="11">
        <v>-4.6296296296295947E-2</v>
      </c>
      <c r="BJ4" s="12">
        <v>0</v>
      </c>
      <c r="BK4" s="12">
        <v>7</v>
      </c>
      <c r="BL4" s="12">
        <f t="shared" si="9"/>
        <v>-7</v>
      </c>
      <c r="BM4" s="12" t="str">
        <f t="shared" si="0"/>
        <v>PHI</v>
      </c>
      <c r="BN4" s="12">
        <f t="shared" si="10"/>
        <v>7</v>
      </c>
    </row>
    <row r="5" spans="1:66" x14ac:dyDescent="0.45">
      <c r="A5" s="5">
        <v>45404</v>
      </c>
      <c r="B5" s="4" t="s">
        <v>71</v>
      </c>
      <c r="C5" s="4" t="s">
        <v>102</v>
      </c>
      <c r="D5" s="4" t="s">
        <v>272</v>
      </c>
      <c r="E5" s="4" t="s">
        <v>278</v>
      </c>
      <c r="F5" s="11">
        <v>23</v>
      </c>
      <c r="G5" s="11">
        <v>0.17499999999999999</v>
      </c>
      <c r="H5" s="11">
        <v>1.9444444444444445E-2</v>
      </c>
      <c r="I5" s="11">
        <f t="shared" si="1"/>
        <v>4.1529492455418378E-2</v>
      </c>
      <c r="J5" s="11">
        <v>2.78</v>
      </c>
      <c r="K5" s="11">
        <v>3.25</v>
      </c>
      <c r="L5" s="11">
        <v>3.44</v>
      </c>
      <c r="M5" s="11">
        <v>5.2173913043478258E-2</v>
      </c>
      <c r="N5" s="11">
        <v>9.0740740740740733E-2</v>
      </c>
      <c r="O5" s="11">
        <f t="shared" si="2"/>
        <v>8.5265203475080015E-2</v>
      </c>
      <c r="P5" s="11">
        <v>3.99</v>
      </c>
      <c r="Q5" s="11">
        <v>3.82</v>
      </c>
      <c r="R5" s="11">
        <v>0.30099999999999999</v>
      </c>
      <c r="S5" s="11">
        <v>0.66700000000000004</v>
      </c>
      <c r="T5" s="11">
        <v>100</v>
      </c>
      <c r="U5" s="11">
        <v>0.12608695652173912</v>
      </c>
      <c r="V5" s="11">
        <v>-0.14347826086956522</v>
      </c>
      <c r="W5" s="11">
        <v>0.14347826086956522</v>
      </c>
      <c r="X5" s="11">
        <v>0.11304347826086956</v>
      </c>
      <c r="Y5" s="11">
        <v>0.22160493827160493</v>
      </c>
      <c r="Z5" s="11">
        <f t="shared" si="3"/>
        <v>0.20619189147995734</v>
      </c>
      <c r="AA5" s="11">
        <v>-0.78260869565217395</v>
      </c>
      <c r="AB5" s="11">
        <v>0.16049382716049382</v>
      </c>
      <c r="AC5" s="11">
        <f t="shared" si="11"/>
        <v>2.6596555403139766E-2</v>
      </c>
      <c r="AD5" s="11">
        <v>0.52200000000000002</v>
      </c>
      <c r="AE5" s="11">
        <v>0.53200000000000003</v>
      </c>
      <c r="AF5" s="11">
        <f t="shared" si="4"/>
        <v>0.5305802469135803</v>
      </c>
      <c r="AG5" s="11">
        <v>7.0987654320987595E-2</v>
      </c>
      <c r="AH5" s="11">
        <v>22</v>
      </c>
      <c r="AI5" s="11">
        <v>0.15</v>
      </c>
      <c r="AJ5" s="11">
        <v>0.11428571428571428</v>
      </c>
      <c r="AK5" s="11">
        <f t="shared" si="12"/>
        <v>0.1191358024691358</v>
      </c>
      <c r="AL5" s="11">
        <v>2.34</v>
      </c>
      <c r="AM5" s="11">
        <v>2.92</v>
      </c>
      <c r="AN5" s="11">
        <v>2.92</v>
      </c>
      <c r="AO5" s="11">
        <v>8.6363636363636365E-2</v>
      </c>
      <c r="AP5" s="11">
        <v>7.9012345679012344E-2</v>
      </c>
      <c r="AQ5" s="11">
        <f t="shared" si="5"/>
        <v>8.0010669105319301E-2</v>
      </c>
      <c r="AR5" s="11">
        <v>3.97</v>
      </c>
      <c r="AS5" s="11">
        <v>3.75</v>
      </c>
      <c r="AT5" s="11">
        <v>0.28999999999999998</v>
      </c>
      <c r="AU5" s="11">
        <v>0.63900000000000001</v>
      </c>
      <c r="AV5" s="11">
        <v>88</v>
      </c>
      <c r="AW5" s="11">
        <v>8.6363636363636365E-2</v>
      </c>
      <c r="AX5" s="11">
        <v>4.5454545454545461E-3</v>
      </c>
      <c r="AY5" s="11">
        <v>-0.38181818181818183</v>
      </c>
      <c r="AZ5" s="11">
        <v>7.2727272727272738E-2</v>
      </c>
      <c r="BA5" s="11">
        <v>0.16851851851851851</v>
      </c>
      <c r="BB5" s="11">
        <f t="shared" si="6"/>
        <v>0.15550983081847278</v>
      </c>
      <c r="BC5" s="11">
        <v>4.5454545454545456E-2</v>
      </c>
      <c r="BD5" s="11">
        <v>-0.1419753086419753</v>
      </c>
      <c r="BE5" s="11">
        <f t="shared" si="7"/>
        <v>-0.11652187166590458</v>
      </c>
      <c r="BF5" s="11">
        <v>0.54500000000000004</v>
      </c>
      <c r="BG5" s="11">
        <v>0.49099999999999999</v>
      </c>
      <c r="BH5" s="11">
        <f t="shared" si="8"/>
        <v>0.49833333333333329</v>
      </c>
      <c r="BI5" s="11">
        <v>-3.4506556245679776E-3</v>
      </c>
      <c r="BJ5" s="12">
        <v>1</v>
      </c>
      <c r="BK5" s="12">
        <v>7</v>
      </c>
      <c r="BL5" s="12">
        <f t="shared" si="9"/>
        <v>-6</v>
      </c>
      <c r="BM5" s="12" t="str">
        <f t="shared" si="0"/>
        <v>DET</v>
      </c>
      <c r="BN5" s="12">
        <f t="shared" si="10"/>
        <v>8</v>
      </c>
    </row>
    <row r="6" spans="1:66" x14ac:dyDescent="0.45">
      <c r="A6" s="5">
        <v>45404</v>
      </c>
      <c r="B6" s="4" t="s">
        <v>32</v>
      </c>
      <c r="C6" s="4" t="s">
        <v>89</v>
      </c>
      <c r="D6" s="4" t="s">
        <v>601</v>
      </c>
      <c r="E6" s="4" t="s">
        <v>312</v>
      </c>
      <c r="F6" s="11">
        <v>20</v>
      </c>
      <c r="G6" s="11">
        <v>5.8620689655172413E-2</v>
      </c>
      <c r="H6" s="11">
        <v>5.8620689655172413E-2</v>
      </c>
      <c r="I6" s="11">
        <f t="shared" si="1"/>
        <v>5.8620689655172413E-2</v>
      </c>
      <c r="J6" s="11">
        <v>4.22</v>
      </c>
      <c r="K6" s="11">
        <v>4.45</v>
      </c>
      <c r="L6" s="11">
        <v>3.69</v>
      </c>
      <c r="M6" s="11">
        <v>7.4999999999999997E-2</v>
      </c>
      <c r="N6" s="11">
        <v>0.10246913580246915</v>
      </c>
      <c r="O6" s="11">
        <f t="shared" si="2"/>
        <v>9.9077884468830979E-2</v>
      </c>
      <c r="P6" s="11">
        <v>3.71</v>
      </c>
      <c r="Q6" s="11">
        <v>3.69</v>
      </c>
      <c r="R6" s="11">
        <v>0.36499999999999999</v>
      </c>
      <c r="S6" s="11">
        <v>0.82799999999999996</v>
      </c>
      <c r="T6" s="11">
        <v>128</v>
      </c>
      <c r="U6" s="11">
        <v>0</v>
      </c>
      <c r="V6" s="11">
        <v>8.4999999999999992E-2</v>
      </c>
      <c r="W6" s="11">
        <v>1.2349999999999999</v>
      </c>
      <c r="X6" s="11">
        <v>0.26500000000000001</v>
      </c>
      <c r="Y6" s="11">
        <v>0.27530864197530863</v>
      </c>
      <c r="Z6" s="11">
        <f t="shared" si="3"/>
        <v>0.2740359701265051</v>
      </c>
      <c r="AA6" s="11">
        <v>1.75</v>
      </c>
      <c r="AB6" s="11">
        <v>0.94444444444444442</v>
      </c>
      <c r="AC6" s="11">
        <f t="shared" si="11"/>
        <v>1.0438957475994513</v>
      </c>
      <c r="AD6" s="11">
        <v>0.7</v>
      </c>
      <c r="AE6" s="11">
        <v>0.59599999999999997</v>
      </c>
      <c r="AF6" s="11">
        <f t="shared" si="4"/>
        <v>0.60883950617283955</v>
      </c>
      <c r="AG6" s="11">
        <v>2.7777777777777801E-2</v>
      </c>
      <c r="AH6" s="11">
        <v>23</v>
      </c>
      <c r="AI6" s="11">
        <v>7.4999999999999997E-2</v>
      </c>
      <c r="AJ6" s="11">
        <v>4.2857142857142858E-2</v>
      </c>
      <c r="AK6" s="11">
        <f t="shared" si="12"/>
        <v>4.7420634920634926E-2</v>
      </c>
      <c r="AL6" s="11">
        <v>4.97</v>
      </c>
      <c r="AM6" s="11">
        <v>4.24</v>
      </c>
      <c r="AN6" s="11">
        <v>3.94</v>
      </c>
      <c r="AO6" s="11">
        <v>8.2608695652173908E-2</v>
      </c>
      <c r="AP6" s="11">
        <v>8.4567901234567894E-2</v>
      </c>
      <c r="AQ6" s="11">
        <f t="shared" si="5"/>
        <v>8.428974241731442E-2</v>
      </c>
      <c r="AR6" s="11">
        <v>3.97</v>
      </c>
      <c r="AS6" s="11">
        <v>3.92</v>
      </c>
      <c r="AT6" s="11">
        <v>0.28100000000000003</v>
      </c>
      <c r="AU6" s="11">
        <v>0.622</v>
      </c>
      <c r="AV6" s="11">
        <v>75</v>
      </c>
      <c r="AW6" s="11">
        <v>-1.3043478260869565E-2</v>
      </c>
      <c r="AX6" s="11">
        <v>-0.47826086956521741</v>
      </c>
      <c r="AY6" s="11">
        <v>-1.008695652173913</v>
      </c>
      <c r="AZ6" s="11">
        <v>-3.4782608695652174E-2</v>
      </c>
      <c r="BA6" s="11">
        <v>0.15555555555555556</v>
      </c>
      <c r="BB6" s="11">
        <f t="shared" si="6"/>
        <v>0.12853223593964336</v>
      </c>
      <c r="BC6" s="11">
        <v>-1.6521739130434783</v>
      </c>
      <c r="BD6" s="11">
        <v>-0.43209876543209874</v>
      </c>
      <c r="BE6" s="11">
        <f t="shared" si="7"/>
        <v>-0.60531931108062786</v>
      </c>
      <c r="BF6" s="11">
        <v>0.26100000000000001</v>
      </c>
      <c r="BG6" s="11">
        <v>0.44600000000000001</v>
      </c>
      <c r="BH6" s="11">
        <f t="shared" si="8"/>
        <v>0.41973456790123459</v>
      </c>
      <c r="BI6" s="11">
        <v>-2.1604938271604979E-2</v>
      </c>
      <c r="BJ6" s="12">
        <v>3</v>
      </c>
      <c r="BK6" s="12">
        <v>0</v>
      </c>
      <c r="BL6" s="12">
        <f t="shared" si="9"/>
        <v>3</v>
      </c>
      <c r="BM6" s="12" t="str">
        <f t="shared" si="0"/>
        <v>ATL</v>
      </c>
      <c r="BN6" s="12">
        <f t="shared" si="10"/>
        <v>3</v>
      </c>
    </row>
    <row r="7" spans="1:66" x14ac:dyDescent="0.45">
      <c r="A7" s="5">
        <v>45404</v>
      </c>
      <c r="B7" s="4" t="s">
        <v>62</v>
      </c>
      <c r="C7" s="4" t="s">
        <v>132</v>
      </c>
      <c r="D7" s="4" t="s">
        <v>571</v>
      </c>
      <c r="E7" s="4" t="s">
        <v>675</v>
      </c>
      <c r="F7" s="11">
        <v>20</v>
      </c>
      <c r="G7" s="11">
        <v>-9.9999999999999992E-2</v>
      </c>
      <c r="H7" s="11">
        <v>0.1</v>
      </c>
      <c r="I7" s="11">
        <f t="shared" si="1"/>
        <v>7.5308641975308649E-2</v>
      </c>
      <c r="J7" s="11">
        <v>8.98</v>
      </c>
      <c r="K7" s="11">
        <v>5.35</v>
      </c>
      <c r="L7" s="11">
        <v>5.16</v>
      </c>
      <c r="M7" s="11">
        <v>6.9999999999999993E-2</v>
      </c>
      <c r="N7" s="11">
        <v>0.10493827160493827</v>
      </c>
      <c r="O7" s="11">
        <f t="shared" si="2"/>
        <v>0.10062490474013107</v>
      </c>
      <c r="P7" s="11">
        <v>3.58</v>
      </c>
      <c r="Q7" s="11">
        <v>3.28</v>
      </c>
      <c r="R7" s="11">
        <v>0.27300000000000002</v>
      </c>
      <c r="S7" s="11">
        <v>0.60199999999999998</v>
      </c>
      <c r="T7" s="11">
        <v>77</v>
      </c>
      <c r="U7" s="11">
        <v>3.4999999999999996E-2</v>
      </c>
      <c r="V7" s="11">
        <v>4.4999999999999998E-2</v>
      </c>
      <c r="W7" s="11">
        <v>-0.80500000000000005</v>
      </c>
      <c r="X7" s="11">
        <v>2.5000000000000001E-2</v>
      </c>
      <c r="Y7" s="11">
        <v>0.22098765432098763</v>
      </c>
      <c r="Z7" s="11">
        <f t="shared" si="3"/>
        <v>0.19679164761469287</v>
      </c>
      <c r="AA7" s="11">
        <v>-1.25</v>
      </c>
      <c r="AB7" s="11">
        <v>-3.7037037037037035E-2</v>
      </c>
      <c r="AC7" s="11">
        <f t="shared" si="11"/>
        <v>-0.18678555098308183</v>
      </c>
      <c r="AD7" s="11">
        <v>0.35</v>
      </c>
      <c r="AE7" s="11">
        <v>0.49399999999999999</v>
      </c>
      <c r="AF7" s="11">
        <f t="shared" si="4"/>
        <v>0.47622222222222221</v>
      </c>
      <c r="AG7" s="11">
        <v>6.4814814814814797E-2</v>
      </c>
      <c r="AH7" s="11">
        <v>21</v>
      </c>
      <c r="AI7" s="11">
        <v>3.7499999999999999E-2</v>
      </c>
      <c r="AJ7" s="11">
        <v>3.7499999999999999E-2</v>
      </c>
      <c r="AK7" s="11">
        <f t="shared" si="12"/>
        <v>3.7499999999999992E-2</v>
      </c>
      <c r="AL7" s="11">
        <v>4.9800000000000004</v>
      </c>
      <c r="AM7" s="11">
        <v>4.9400000000000004</v>
      </c>
      <c r="AN7" s="11" t="e">
        <v>#N/A</v>
      </c>
      <c r="AO7" s="11">
        <v>9.5238095238095247E-3</v>
      </c>
      <c r="AP7" s="11">
        <v>5.7407407407407414E-2</v>
      </c>
      <c r="AQ7" s="11">
        <f t="shared" si="5"/>
        <v>5.1200274348422496E-2</v>
      </c>
      <c r="AR7" s="11">
        <v>4.5599999999999996</v>
      </c>
      <c r="AS7" s="11">
        <v>4.3600000000000003</v>
      </c>
      <c r="AT7" s="11">
        <v>0.247</v>
      </c>
      <c r="AU7" s="11">
        <v>0.53</v>
      </c>
      <c r="AV7" s="11">
        <v>57</v>
      </c>
      <c r="AW7" s="11">
        <v>-0.11904761904761904</v>
      </c>
      <c r="AX7" s="11">
        <v>-0.32857142857142857</v>
      </c>
      <c r="AY7" s="11">
        <v>-1.6333333333333333</v>
      </c>
      <c r="AZ7" s="11">
        <v>-0.1</v>
      </c>
      <c r="BA7" s="11">
        <v>0.11234567901234567</v>
      </c>
      <c r="BB7" s="11">
        <f t="shared" si="6"/>
        <v>8.4819387288523077E-2</v>
      </c>
      <c r="BC7" s="11">
        <v>-3.3809523809523809</v>
      </c>
      <c r="BD7" s="11">
        <v>-1.308641975308642</v>
      </c>
      <c r="BE7" s="11">
        <f t="shared" si="7"/>
        <v>-1.5772748056698673</v>
      </c>
      <c r="BF7" s="11">
        <v>0.14299999999999999</v>
      </c>
      <c r="BG7" s="11">
        <v>0.36599999999999999</v>
      </c>
      <c r="BH7" s="11">
        <f t="shared" si="8"/>
        <v>0.33709259259259255</v>
      </c>
      <c r="BI7" s="11">
        <v>1.851851851851799E-2</v>
      </c>
      <c r="BJ7" s="12">
        <v>7</v>
      </c>
      <c r="BK7" s="12">
        <v>0</v>
      </c>
      <c r="BL7" s="12">
        <f t="shared" si="9"/>
        <v>7</v>
      </c>
      <c r="BM7" s="12" t="str">
        <f t="shared" si="0"/>
        <v>MIN</v>
      </c>
      <c r="BN7" s="12">
        <f t="shared" si="10"/>
        <v>7</v>
      </c>
    </row>
    <row r="8" spans="1:66" x14ac:dyDescent="0.45">
      <c r="A8" s="5">
        <v>45404</v>
      </c>
      <c r="B8" s="4" t="s">
        <v>20</v>
      </c>
      <c r="C8" s="4" t="s">
        <v>26</v>
      </c>
      <c r="D8" s="4" t="s">
        <v>308</v>
      </c>
      <c r="E8" s="4" t="s">
        <v>266</v>
      </c>
      <c r="F8" s="11">
        <v>22</v>
      </c>
      <c r="G8" s="11">
        <v>0.05</v>
      </c>
      <c r="H8" s="11">
        <v>7.3076923076923067E-2</v>
      </c>
      <c r="I8" s="11">
        <f t="shared" si="1"/>
        <v>6.9943019943019935E-2</v>
      </c>
      <c r="J8" s="11">
        <v>3.89</v>
      </c>
      <c r="K8" s="11">
        <v>3.33</v>
      </c>
      <c r="L8" s="11">
        <v>3.29</v>
      </c>
      <c r="M8" s="11">
        <v>0.12272727272727274</v>
      </c>
      <c r="N8" s="11">
        <v>7.0370370370370375E-2</v>
      </c>
      <c r="O8" s="11">
        <f t="shared" si="2"/>
        <v>7.7480566986739829E-2</v>
      </c>
      <c r="P8" s="11">
        <v>4.17</v>
      </c>
      <c r="Q8" s="11">
        <v>4.0999999999999996</v>
      </c>
      <c r="R8" s="11">
        <v>0.317</v>
      </c>
      <c r="S8" s="11">
        <v>0.71299999999999997</v>
      </c>
      <c r="T8" s="11">
        <v>103</v>
      </c>
      <c r="U8" s="11">
        <v>0.13636363636363635</v>
      </c>
      <c r="V8" s="11">
        <v>0.22272727272727275</v>
      </c>
      <c r="W8" s="11">
        <v>0.25454545454545452</v>
      </c>
      <c r="X8" s="11">
        <v>0.16363636363636364</v>
      </c>
      <c r="Y8" s="11">
        <v>0.16666666666666666</v>
      </c>
      <c r="Z8" s="11">
        <f t="shared" si="3"/>
        <v>0.1662551440329218</v>
      </c>
      <c r="AA8" s="11">
        <v>1.7272727272727273</v>
      </c>
      <c r="AB8" s="11">
        <v>4.9382716049382713E-2</v>
      </c>
      <c r="AC8" s="11">
        <f t="shared" si="11"/>
        <v>0.27724432251181219</v>
      </c>
      <c r="AD8" s="11">
        <v>0.59099999999999997</v>
      </c>
      <c r="AE8" s="11">
        <v>0.49399999999999999</v>
      </c>
      <c r="AF8" s="11">
        <f t="shared" si="4"/>
        <v>0.50717283950617276</v>
      </c>
      <c r="AG8" s="11">
        <v>7.0987654320987595E-2</v>
      </c>
      <c r="AH8" s="11">
        <v>22</v>
      </c>
      <c r="AI8" s="11">
        <v>0.2</v>
      </c>
      <c r="AJ8" s="11">
        <v>5.185185185185185E-2</v>
      </c>
      <c r="AK8" s="11">
        <f t="shared" si="12"/>
        <v>7.1970736168267019E-2</v>
      </c>
      <c r="AL8" s="11">
        <v>2.66</v>
      </c>
      <c r="AM8" s="11">
        <v>2.52</v>
      </c>
      <c r="AN8" s="11">
        <v>2.83</v>
      </c>
      <c r="AO8" s="11">
        <v>5.4545454545454543E-2</v>
      </c>
      <c r="AP8" s="11">
        <v>9.8765432098765427E-2</v>
      </c>
      <c r="AQ8" s="11">
        <f t="shared" si="5"/>
        <v>9.2760249961896038E-2</v>
      </c>
      <c r="AR8" s="11">
        <v>3.82</v>
      </c>
      <c r="AS8" s="11">
        <v>3.75</v>
      </c>
      <c r="AT8" s="11">
        <v>0.317</v>
      </c>
      <c r="AU8" s="11">
        <v>0.7</v>
      </c>
      <c r="AV8" s="11">
        <v>108</v>
      </c>
      <c r="AW8" s="11">
        <v>-0.11818181818181818</v>
      </c>
      <c r="AX8" s="11">
        <v>0.37272727272727268</v>
      </c>
      <c r="AY8" s="11">
        <v>0.22272727272727275</v>
      </c>
      <c r="AZ8" s="11">
        <v>0.17727272727272728</v>
      </c>
      <c r="BA8" s="11">
        <v>0.23703703703703702</v>
      </c>
      <c r="BB8" s="11">
        <f t="shared" si="6"/>
        <v>0.22892089620484679</v>
      </c>
      <c r="BC8" s="11">
        <v>-0.59090909090909094</v>
      </c>
      <c r="BD8" s="11">
        <v>0.13580246913580246</v>
      </c>
      <c r="BE8" s="11">
        <f t="shared" si="7"/>
        <v>3.7113244932174966E-2</v>
      </c>
      <c r="BF8" s="11">
        <v>0.54500000000000004</v>
      </c>
      <c r="BG8" s="11">
        <v>0.52900000000000003</v>
      </c>
      <c r="BH8" s="11">
        <f t="shared" si="8"/>
        <v>0.53117283950617289</v>
      </c>
      <c r="BI8" s="11">
        <v>3.0864197530859894E-3</v>
      </c>
      <c r="BJ8" s="12">
        <v>3</v>
      </c>
      <c r="BK8" s="12">
        <v>5</v>
      </c>
      <c r="BL8" s="12">
        <f t="shared" si="9"/>
        <v>-2</v>
      </c>
      <c r="BM8" s="12" t="str">
        <f t="shared" si="0"/>
        <v>TOR</v>
      </c>
      <c r="BN8" s="12">
        <f t="shared" si="10"/>
        <v>8</v>
      </c>
    </row>
    <row r="9" spans="1:66" x14ac:dyDescent="0.45">
      <c r="A9" s="5">
        <v>45404</v>
      </c>
      <c r="B9" s="4" t="s">
        <v>117</v>
      </c>
      <c r="C9" s="4" t="s">
        <v>41</v>
      </c>
      <c r="D9" s="4" t="s">
        <v>327</v>
      </c>
      <c r="E9" s="4" t="s">
        <v>311</v>
      </c>
      <c r="F9" s="11">
        <v>22</v>
      </c>
      <c r="G9" s="11">
        <v>2.5000000000000001E-2</v>
      </c>
      <c r="H9" s="11">
        <v>6.8000000000000005E-2</v>
      </c>
      <c r="I9" s="11">
        <f t="shared" si="1"/>
        <v>6.2160493827160497E-2</v>
      </c>
      <c r="J9" s="11">
        <v>4.71</v>
      </c>
      <c r="K9" s="11">
        <v>4.43</v>
      </c>
      <c r="L9" s="11">
        <v>4.1900000000000004</v>
      </c>
      <c r="M9" s="11">
        <v>9.0909090909090912E-2</v>
      </c>
      <c r="N9" s="11">
        <v>8.7037037037037038E-2</v>
      </c>
      <c r="O9" s="11">
        <f t="shared" si="2"/>
        <v>8.7562871513488794E-2</v>
      </c>
      <c r="P9" s="11">
        <v>3.71</v>
      </c>
      <c r="Q9" s="11">
        <v>3.7</v>
      </c>
      <c r="R9" s="11">
        <v>0.30199999999999999</v>
      </c>
      <c r="S9" s="11">
        <v>0.66700000000000004</v>
      </c>
      <c r="T9" s="11">
        <v>91</v>
      </c>
      <c r="U9" s="11">
        <v>-1.8181818181818184E-2</v>
      </c>
      <c r="V9" s="11">
        <v>-2.2727272727272728E-2</v>
      </c>
      <c r="W9" s="11">
        <v>-0.39545454545454545</v>
      </c>
      <c r="X9" s="11">
        <v>8.1818181818181818E-2</v>
      </c>
      <c r="Y9" s="11">
        <v>0.20925925925925926</v>
      </c>
      <c r="Z9" s="11">
        <f t="shared" si="3"/>
        <v>0.19195244627343391</v>
      </c>
      <c r="AA9" s="11">
        <v>-0.86363636363636365</v>
      </c>
      <c r="AB9" s="11">
        <v>-4.3209876543209874E-2</v>
      </c>
      <c r="AC9" s="11">
        <f t="shared" si="11"/>
        <v>-0.15462581923487273</v>
      </c>
      <c r="AD9" s="11">
        <v>0.40899999999999997</v>
      </c>
      <c r="AE9" s="11">
        <v>0.495</v>
      </c>
      <c r="AF9" s="11">
        <f t="shared" si="4"/>
        <v>0.48332098765432097</v>
      </c>
      <c r="AG9" s="11">
        <v>3.7037037037037E-2</v>
      </c>
      <c r="AH9" s="11">
        <v>23</v>
      </c>
      <c r="AI9" s="11">
        <v>7.4999999999999997E-2</v>
      </c>
      <c r="AJ9" s="11">
        <v>9.6296296296296297E-2</v>
      </c>
      <c r="AK9" s="11">
        <f t="shared" si="12"/>
        <v>9.3272748056698676E-2</v>
      </c>
      <c r="AL9" s="11">
        <v>3.65</v>
      </c>
      <c r="AM9" s="11">
        <v>3.57</v>
      </c>
      <c r="AN9" s="11">
        <v>3.41</v>
      </c>
      <c r="AO9" s="11">
        <v>9.5652173913043481E-2</v>
      </c>
      <c r="AP9" s="11">
        <v>9.3209876543209877E-2</v>
      </c>
      <c r="AQ9" s="11">
        <f t="shared" si="5"/>
        <v>9.355662246608748E-2</v>
      </c>
      <c r="AR9" s="11">
        <v>3.76</v>
      </c>
      <c r="AS9" s="11">
        <v>3.67</v>
      </c>
      <c r="AT9" s="11">
        <v>0.33700000000000002</v>
      </c>
      <c r="AU9" s="11">
        <v>0.755</v>
      </c>
      <c r="AV9" s="11">
        <v>111</v>
      </c>
      <c r="AW9" s="11">
        <v>8.6956521739130436E-3</v>
      </c>
      <c r="AX9" s="11">
        <v>-0.21304347826086958</v>
      </c>
      <c r="AY9" s="11">
        <v>0.5</v>
      </c>
      <c r="AZ9" s="11">
        <v>0.16086956521739132</v>
      </c>
      <c r="BA9" s="11">
        <v>0.21481481481481479</v>
      </c>
      <c r="BB9" s="11">
        <f t="shared" si="6"/>
        <v>0.2071559213534522</v>
      </c>
      <c r="BC9" s="11">
        <v>1.2173913043478262</v>
      </c>
      <c r="BD9" s="11">
        <v>0.37654320987654322</v>
      </c>
      <c r="BE9" s="11">
        <f t="shared" si="7"/>
        <v>0.49592287761012044</v>
      </c>
      <c r="BF9" s="11">
        <v>0.47799999999999998</v>
      </c>
      <c r="BG9" s="11">
        <v>0.51800000000000002</v>
      </c>
      <c r="BH9" s="11">
        <f t="shared" si="8"/>
        <v>0.51232098765432099</v>
      </c>
      <c r="BI9" s="11">
        <v>-2.4691358024690968E-2</v>
      </c>
      <c r="BJ9" s="12">
        <v>5</v>
      </c>
      <c r="BK9" s="12">
        <v>3</v>
      </c>
      <c r="BL9" s="12">
        <f t="shared" si="9"/>
        <v>2</v>
      </c>
      <c r="BM9" s="12" t="str">
        <f t="shared" si="0"/>
        <v>STL</v>
      </c>
      <c r="BN9" s="12">
        <f t="shared" si="10"/>
        <v>8</v>
      </c>
    </row>
    <row r="10" spans="1:66" x14ac:dyDescent="0.45">
      <c r="A10" s="5">
        <v>45404</v>
      </c>
      <c r="B10" s="4" t="s">
        <v>35</v>
      </c>
      <c r="C10" s="4" t="s">
        <v>75</v>
      </c>
      <c r="D10" s="4" t="s">
        <v>333</v>
      </c>
      <c r="E10" s="4" t="s">
        <v>277</v>
      </c>
      <c r="F10" s="11">
        <v>22</v>
      </c>
      <c r="G10" s="11">
        <v>0</v>
      </c>
      <c r="H10" s="11">
        <v>4.9999999999999996E-2</v>
      </c>
      <c r="I10" s="11">
        <f t="shared" si="1"/>
        <v>4.3209876543209867E-2</v>
      </c>
      <c r="J10" s="11">
        <v>5.48</v>
      </c>
      <c r="K10" s="11">
        <v>3.83</v>
      </c>
      <c r="L10" s="11">
        <v>4.13</v>
      </c>
      <c r="M10" s="11">
        <v>2.7272727272727271E-2</v>
      </c>
      <c r="N10" s="11">
        <v>5.0617283950617278E-2</v>
      </c>
      <c r="O10" s="11">
        <f t="shared" si="2"/>
        <v>4.7447035512879127E-2</v>
      </c>
      <c r="P10" s="11">
        <v>4.37</v>
      </c>
      <c r="Q10" s="11">
        <v>4.41</v>
      </c>
      <c r="R10" s="11">
        <v>0.30599999999999999</v>
      </c>
      <c r="S10" s="11">
        <v>0.68400000000000005</v>
      </c>
      <c r="T10" s="11">
        <v>77</v>
      </c>
      <c r="U10" s="11">
        <v>-0.13181818181818181</v>
      </c>
      <c r="V10" s="11">
        <v>-2.2727272727272728E-2</v>
      </c>
      <c r="W10" s="11">
        <v>-1.1136363636363635</v>
      </c>
      <c r="X10" s="11">
        <v>9.0909090909090922E-3</v>
      </c>
      <c r="Y10" s="11">
        <v>9.2592592592592587E-2</v>
      </c>
      <c r="Z10" s="11">
        <f t="shared" si="3"/>
        <v>8.1252857796067654E-2</v>
      </c>
      <c r="AA10" s="11">
        <v>-2.5</v>
      </c>
      <c r="AB10" s="11">
        <v>-1.3148148148148149</v>
      </c>
      <c r="AC10" s="11">
        <f t="shared" si="11"/>
        <v>-1.4757658893461363</v>
      </c>
      <c r="AD10" s="11">
        <v>0.22700000000000001</v>
      </c>
      <c r="AE10" s="11">
        <v>0.372</v>
      </c>
      <c r="AF10" s="11">
        <f t="shared" si="4"/>
        <v>0.35230864197530865</v>
      </c>
      <c r="AG10" s="11">
        <v>8.9506172839506098E-2</v>
      </c>
      <c r="AH10" s="11">
        <v>24</v>
      </c>
      <c r="AI10" s="11">
        <v>0.15</v>
      </c>
      <c r="AJ10" s="11">
        <v>0.11333333333333333</v>
      </c>
      <c r="AK10" s="11">
        <f t="shared" si="12"/>
        <v>0.11876543209876542</v>
      </c>
      <c r="AL10" s="11">
        <v>3.73</v>
      </c>
      <c r="AM10" s="11">
        <v>3.96</v>
      </c>
      <c r="AN10" s="11">
        <v>3.75</v>
      </c>
      <c r="AO10" s="11">
        <v>5.4166666666666669E-2</v>
      </c>
      <c r="AP10" s="11">
        <v>8.5802469135802473E-2</v>
      </c>
      <c r="AQ10" s="11">
        <f t="shared" si="5"/>
        <v>8.1115683584819395E-2</v>
      </c>
      <c r="AR10" s="11">
        <v>4.41</v>
      </c>
      <c r="AS10" s="11">
        <v>4.0999999999999996</v>
      </c>
      <c r="AT10" s="11">
        <v>0.32900000000000001</v>
      </c>
      <c r="AU10" s="11">
        <v>0.73599999999999999</v>
      </c>
      <c r="AV10" s="11">
        <v>111</v>
      </c>
      <c r="AW10" s="11">
        <v>6.6666666666666666E-2</v>
      </c>
      <c r="AX10" s="11">
        <v>-7.4999999999999997E-2</v>
      </c>
      <c r="AY10" s="11">
        <v>0.58333333333333337</v>
      </c>
      <c r="AZ10" s="11">
        <v>0.1875</v>
      </c>
      <c r="BA10" s="11">
        <v>0.21481481481481479</v>
      </c>
      <c r="BB10" s="11">
        <f t="shared" si="6"/>
        <v>0.21076817558299038</v>
      </c>
      <c r="BC10" s="11">
        <v>0.33333333333333331</v>
      </c>
      <c r="BD10" s="11">
        <v>0.16049382716049401</v>
      </c>
      <c r="BE10" s="11">
        <f t="shared" si="7"/>
        <v>0.18609967992684057</v>
      </c>
      <c r="BF10" s="11">
        <v>0.5</v>
      </c>
      <c r="BG10" s="11">
        <v>0.51100000000000001</v>
      </c>
      <c r="BH10" s="11">
        <f t="shared" si="8"/>
        <v>0.50937037037037036</v>
      </c>
      <c r="BI10" s="11">
        <v>-1.5432098765432056E-2</v>
      </c>
      <c r="BJ10" s="12">
        <v>1</v>
      </c>
      <c r="BK10" s="12">
        <v>3</v>
      </c>
      <c r="BL10" s="12">
        <f t="shared" si="9"/>
        <v>-2</v>
      </c>
      <c r="BM10" s="12" t="str">
        <f t="shared" si="0"/>
        <v>SDP</v>
      </c>
      <c r="BN10" s="12">
        <f t="shared" si="10"/>
        <v>4</v>
      </c>
    </row>
    <row r="11" spans="1:66" x14ac:dyDescent="0.45">
      <c r="A11" s="5">
        <v>45404</v>
      </c>
      <c r="B11" s="4" t="s">
        <v>54</v>
      </c>
      <c r="C11" s="4" t="s">
        <v>18</v>
      </c>
      <c r="D11" s="4" t="s">
        <v>261</v>
      </c>
      <c r="E11" s="4" t="s">
        <v>904</v>
      </c>
      <c r="F11" s="11">
        <v>22</v>
      </c>
      <c r="G11" s="11">
        <v>0.25</v>
      </c>
      <c r="H11" s="11">
        <v>7.6923076923076927E-2</v>
      </c>
      <c r="I11" s="11">
        <f t="shared" si="1"/>
        <v>0.10042735042735043</v>
      </c>
      <c r="J11" s="11">
        <v>2.56</v>
      </c>
      <c r="K11" s="11">
        <v>2.64</v>
      </c>
      <c r="L11" s="11">
        <v>2.64</v>
      </c>
      <c r="M11" s="11">
        <v>7.7272727272727271E-2</v>
      </c>
      <c r="N11" s="11">
        <v>7.098765432098765E-2</v>
      </c>
      <c r="O11" s="11">
        <f t="shared" si="2"/>
        <v>7.1841182746532534E-2</v>
      </c>
      <c r="P11" s="11">
        <v>4.1500000000000004</v>
      </c>
      <c r="Q11" s="11">
        <v>3.92</v>
      </c>
      <c r="R11" s="11">
        <v>0.30399999999999999</v>
      </c>
      <c r="S11" s="11">
        <v>0.67600000000000005</v>
      </c>
      <c r="T11" s="11">
        <v>96</v>
      </c>
      <c r="U11" s="11">
        <v>-4.5454545454545456E-2</v>
      </c>
      <c r="V11" s="11">
        <v>-0.21818181818181817</v>
      </c>
      <c r="W11" s="11">
        <v>-0.19090909090909092</v>
      </c>
      <c r="X11" s="11">
        <v>6.8181818181818177E-2</v>
      </c>
      <c r="Y11" s="11">
        <v>0.17222222222222222</v>
      </c>
      <c r="Z11" s="11">
        <f t="shared" si="3"/>
        <v>0.15809327846364885</v>
      </c>
      <c r="AA11" s="11">
        <v>-0.77272727272727271</v>
      </c>
      <c r="AB11" s="11">
        <v>-0.29012345679012347</v>
      </c>
      <c r="AC11" s="11">
        <f t="shared" si="11"/>
        <v>-0.35566224660874868</v>
      </c>
      <c r="AD11" s="11">
        <v>0.40899999999999997</v>
      </c>
      <c r="AE11" s="11">
        <v>0.46899999999999997</v>
      </c>
      <c r="AF11" s="11">
        <f t="shared" si="4"/>
        <v>0.46085185185185179</v>
      </c>
      <c r="AG11" s="11">
        <v>3.0864197530864199E-2</v>
      </c>
      <c r="AH11" s="11">
        <v>21</v>
      </c>
      <c r="AI11" s="11">
        <v>5.5555555555555552E-2</v>
      </c>
      <c r="AJ11" s="11">
        <v>5.5555555555555552E-2</v>
      </c>
      <c r="AK11" s="11">
        <f t="shared" si="12"/>
        <v>5.5555555555555552E-2</v>
      </c>
      <c r="AL11" s="11">
        <v>4.53</v>
      </c>
      <c r="AM11" s="11">
        <f>_xlfn.IFNA(VLOOKUP($E11, Individual_Pitching___Dashboard[], 20, FALSE), VLOOKUP($C11,Team_Pitching___Advanced[[Team]:[xFIP]],19,FALSE))</f>
        <v>4.01</v>
      </c>
      <c r="AN11" s="11">
        <f>_xlfn.IFNA(VLOOKUP($E11,Individual_Pitching___Advanced[],21,FALSE),VLOOKUP($C11,Team_Pitching___Advanced[[Team]:[SIERA]],20,FALSE))</f>
        <v>3.91</v>
      </c>
      <c r="AO11" s="11">
        <v>0.12380952380952381</v>
      </c>
      <c r="AP11" s="11">
        <v>8.3950617283950618E-2</v>
      </c>
      <c r="AQ11" s="11">
        <f t="shared" si="5"/>
        <v>8.9117512574302699E-2</v>
      </c>
      <c r="AR11" s="11">
        <v>3.67</v>
      </c>
      <c r="AS11" s="11">
        <v>3.52</v>
      </c>
      <c r="AT11" s="11">
        <v>0.34699999999999998</v>
      </c>
      <c r="AU11" s="11">
        <v>0.79200000000000004</v>
      </c>
      <c r="AV11" s="11">
        <v>130</v>
      </c>
      <c r="AW11" s="11">
        <v>0.15238095238095239</v>
      </c>
      <c r="AX11" s="11">
        <v>-0.12380952380952381</v>
      </c>
      <c r="AY11" s="11">
        <v>1.4476190476190476</v>
      </c>
      <c r="AZ11" s="11">
        <v>0.25714285714285717</v>
      </c>
      <c r="BA11" s="11">
        <v>0.23703703703703702</v>
      </c>
      <c r="BB11" s="11">
        <f t="shared" si="6"/>
        <v>0.23964334705075443</v>
      </c>
      <c r="BC11" s="11">
        <v>1.3809523809523809</v>
      </c>
      <c r="BD11" s="11">
        <v>0.49382716049382713</v>
      </c>
      <c r="BE11" s="11">
        <f t="shared" si="7"/>
        <v>0.60882487425697296</v>
      </c>
      <c r="BF11" s="11">
        <v>0.66700000000000004</v>
      </c>
      <c r="BG11" s="11">
        <v>0.55400000000000005</v>
      </c>
      <c r="BH11" s="11">
        <f t="shared" si="8"/>
        <v>0.56864814814814824</v>
      </c>
      <c r="BI11" s="11">
        <v>-1.2345679012344957E-2</v>
      </c>
      <c r="BJ11" s="12">
        <v>2</v>
      </c>
      <c r="BK11" s="12">
        <v>4</v>
      </c>
      <c r="BL11" s="12">
        <f t="shared" si="9"/>
        <v>-2</v>
      </c>
      <c r="BM11" s="12" t="str">
        <f t="shared" si="0"/>
        <v>BAL</v>
      </c>
      <c r="BN11" s="12">
        <f t="shared" si="10"/>
        <v>6</v>
      </c>
    </row>
    <row r="12" spans="1:66" x14ac:dyDescent="0.45">
      <c r="A12" s="5">
        <v>45404</v>
      </c>
      <c r="B12" s="4" t="s">
        <v>43</v>
      </c>
      <c r="C12" s="4" t="s">
        <v>64</v>
      </c>
      <c r="D12" s="4" t="s">
        <v>310</v>
      </c>
      <c r="E12" s="4" t="s">
        <v>321</v>
      </c>
      <c r="F12" s="11">
        <v>23</v>
      </c>
      <c r="G12" s="11">
        <v>0.05</v>
      </c>
      <c r="H12" s="11">
        <v>4.5833333333333337E-2</v>
      </c>
      <c r="I12" s="11">
        <f t="shared" si="1"/>
        <v>4.6424897119341571E-2</v>
      </c>
      <c r="J12" s="11">
        <v>4.78</v>
      </c>
      <c r="K12" s="11">
        <v>3.94</v>
      </c>
      <c r="L12" s="11">
        <v>4.0999999999999996</v>
      </c>
      <c r="M12" s="11">
        <v>6.9565217391304349E-2</v>
      </c>
      <c r="N12" s="11">
        <v>9.0123456790123457E-2</v>
      </c>
      <c r="O12" s="11">
        <f t="shared" si="2"/>
        <v>8.7204694406340502E-2</v>
      </c>
      <c r="P12" s="11">
        <v>3.81</v>
      </c>
      <c r="Q12" s="11">
        <v>3.74</v>
      </c>
      <c r="R12" s="11">
        <v>0.314</v>
      </c>
      <c r="S12" s="11">
        <v>0.70299999999999996</v>
      </c>
      <c r="T12" s="11">
        <v>100</v>
      </c>
      <c r="U12" s="11">
        <v>1.7391304347826087E-2</v>
      </c>
      <c r="V12" s="11">
        <v>0.16521739130434782</v>
      </c>
      <c r="W12" s="11">
        <v>8.6956521739130436E-3</v>
      </c>
      <c r="X12" s="11">
        <v>0.15217391304347827</v>
      </c>
      <c r="Y12" s="11">
        <v>0.20061728395061729</v>
      </c>
      <c r="Z12" s="11">
        <f t="shared" si="3"/>
        <v>0.19373952141441853</v>
      </c>
      <c r="AA12" s="11">
        <v>-0.91304347826086951</v>
      </c>
      <c r="AB12" s="11">
        <v>-2.4691358024691357E-2</v>
      </c>
      <c r="AC12" s="11">
        <f t="shared" si="11"/>
        <v>-0.15081542447797591</v>
      </c>
      <c r="AD12" s="11">
        <v>0.435</v>
      </c>
      <c r="AE12" s="11">
        <v>0.502</v>
      </c>
      <c r="AF12" s="11">
        <f t="shared" si="4"/>
        <v>0.49248765432098768</v>
      </c>
      <c r="AG12" s="11">
        <v>5.5555555555555601E-2</v>
      </c>
      <c r="AH12" s="11">
        <v>21</v>
      </c>
      <c r="AI12" s="11">
        <v>2.5000000000000001E-2</v>
      </c>
      <c r="AJ12" s="11">
        <v>5.4545454545454543E-2</v>
      </c>
      <c r="AK12" s="11">
        <f t="shared" si="12"/>
        <v>5.0715488215488207E-2</v>
      </c>
      <c r="AL12" s="11">
        <v>6.55</v>
      </c>
      <c r="AM12" s="11">
        <v>4.7699999999999996</v>
      </c>
      <c r="AN12" s="11">
        <v>5.0199999999999996</v>
      </c>
      <c r="AO12" s="11">
        <v>0.10952380952380951</v>
      </c>
      <c r="AP12" s="11">
        <v>8.3333333333333329E-2</v>
      </c>
      <c r="AQ12" s="11">
        <f t="shared" si="5"/>
        <v>8.6728395061728386E-2</v>
      </c>
      <c r="AR12" s="11">
        <v>4.12</v>
      </c>
      <c r="AS12" s="11">
        <v>3.9</v>
      </c>
      <c r="AT12" s="11">
        <v>0.32600000000000001</v>
      </c>
      <c r="AU12" s="11">
        <v>0.71899999999999997</v>
      </c>
      <c r="AV12" s="11">
        <v>108</v>
      </c>
      <c r="AW12" s="11">
        <v>-4.7619047619047616E-2</v>
      </c>
      <c r="AX12" s="11">
        <v>-0.50476190476190474</v>
      </c>
      <c r="AY12" s="11">
        <v>0.31904761904761908</v>
      </c>
      <c r="AZ12" s="11">
        <v>0.10952380952380951</v>
      </c>
      <c r="BA12" s="11">
        <v>0.21049382716049383</v>
      </c>
      <c r="BB12" s="11">
        <f t="shared" si="6"/>
        <v>0.19740512117055328</v>
      </c>
      <c r="BC12" s="11">
        <v>0.52380952380952384</v>
      </c>
      <c r="BD12" s="11">
        <v>6.1728395061728392E-2</v>
      </c>
      <c r="BE12" s="11">
        <f t="shared" si="7"/>
        <v>0.12162780064014631</v>
      </c>
      <c r="BF12" s="11">
        <v>0.57099999999999995</v>
      </c>
      <c r="BG12" s="11">
        <v>0.50800000000000001</v>
      </c>
      <c r="BH12" s="11">
        <f t="shared" si="8"/>
        <v>0.51616666666666666</v>
      </c>
      <c r="BI12" s="11">
        <v>-5.5555555555555969E-2</v>
      </c>
      <c r="BJ12" s="12">
        <v>5</v>
      </c>
      <c r="BK12" s="12">
        <v>2</v>
      </c>
      <c r="BL12" s="12">
        <v>3</v>
      </c>
      <c r="BM12" s="12" t="s">
        <v>43</v>
      </c>
      <c r="BN12" s="12">
        <v>7</v>
      </c>
    </row>
    <row r="13" spans="1:66" x14ac:dyDescent="0.45">
      <c r="A13" s="5">
        <v>45405</v>
      </c>
      <c r="B13" s="4" t="s">
        <v>95</v>
      </c>
      <c r="C13" s="4" t="s">
        <v>60</v>
      </c>
      <c r="D13" s="4" t="s">
        <v>263</v>
      </c>
      <c r="E13" s="4" t="s">
        <v>1084</v>
      </c>
      <c r="F13" s="11">
        <v>22</v>
      </c>
      <c r="G13" s="11">
        <v>0.25</v>
      </c>
      <c r="H13" s="11">
        <v>4.8000000000000001E-2</v>
      </c>
      <c r="I13" s="11">
        <f t="shared" si="1"/>
        <v>7.5432098765432096E-2</v>
      </c>
      <c r="J13" s="11">
        <v>2.87</v>
      </c>
      <c r="K13" s="11">
        <v>2.58</v>
      </c>
      <c r="L13" s="11">
        <v>2.6</v>
      </c>
      <c r="M13" s="11">
        <v>5.4545454545454543E-2</v>
      </c>
      <c r="N13" s="11">
        <v>5.8024691358024696E-2</v>
      </c>
      <c r="O13" s="11">
        <f t="shared" si="2"/>
        <v>5.7552202408169488E-2</v>
      </c>
      <c r="P13" s="11">
        <v>4.13</v>
      </c>
      <c r="Q13" s="11">
        <v>3.97</v>
      </c>
      <c r="R13" s="11">
        <v>0.32500000000000001</v>
      </c>
      <c r="S13" s="11">
        <v>0.73499999999999999</v>
      </c>
      <c r="T13" s="11">
        <v>115</v>
      </c>
      <c r="U13" s="11">
        <v>1.3636363636363636E-2</v>
      </c>
      <c r="V13" s="11">
        <v>8.6363636363636365E-2</v>
      </c>
      <c r="W13" s="11">
        <v>0.65454545454545454</v>
      </c>
      <c r="X13" s="11">
        <v>0.2</v>
      </c>
      <c r="Y13" s="11">
        <v>0.19382716049382714</v>
      </c>
      <c r="Z13" s="11">
        <f t="shared" si="3"/>
        <v>0.19466544734034444</v>
      </c>
      <c r="AA13" s="11">
        <v>2.3636363636363638</v>
      </c>
      <c r="AB13" s="11">
        <v>0.16049382716049382</v>
      </c>
      <c r="AC13" s="11">
        <f t="shared" si="11"/>
        <v>0.45968602347203169</v>
      </c>
      <c r="AD13" s="11">
        <v>0.72699999999999998</v>
      </c>
      <c r="AE13" s="11">
        <v>0.51500000000000001</v>
      </c>
      <c r="AF13" s="11">
        <f t="shared" si="4"/>
        <v>0.54379012345679012</v>
      </c>
      <c r="AG13" s="11">
        <v>2.4691358024691398E-2</v>
      </c>
      <c r="AH13" s="11">
        <v>23</v>
      </c>
      <c r="AI13" s="11">
        <v>2.8571428571428571E-2</v>
      </c>
      <c r="AJ13" s="11">
        <v>2.8571428571428571E-2</v>
      </c>
      <c r="AK13" s="11">
        <f t="shared" si="12"/>
        <v>2.8571428571428571E-2</v>
      </c>
      <c r="AL13" s="11">
        <v>2.34</v>
      </c>
      <c r="AM13" s="11">
        <v>3.45</v>
      </c>
      <c r="AN13" s="11">
        <v>3.32</v>
      </c>
      <c r="AO13" s="11">
        <v>0.14782608695652175</v>
      </c>
      <c r="AP13" s="11">
        <v>8.0864197530864199E-2</v>
      </c>
      <c r="AQ13" s="11">
        <f t="shared" si="5"/>
        <v>9.0371132449321767E-2</v>
      </c>
      <c r="AR13" s="11">
        <v>3.45</v>
      </c>
      <c r="AS13" s="11">
        <v>3.32</v>
      </c>
      <c r="AT13" s="11">
        <v>0.29099999999999998</v>
      </c>
      <c r="AU13" s="11">
        <v>0.64600000000000002</v>
      </c>
      <c r="AV13" s="11">
        <v>83</v>
      </c>
      <c r="AW13" s="11">
        <v>-4.3478260869565218E-3</v>
      </c>
      <c r="AX13" s="11">
        <v>-0.37826086956521737</v>
      </c>
      <c r="AY13" s="11">
        <v>-0.58260869565217388</v>
      </c>
      <c r="AZ13" s="11">
        <v>-4.3478260869565218E-3</v>
      </c>
      <c r="BA13" s="11">
        <v>0.19012345679012346</v>
      </c>
      <c r="BB13" s="11">
        <f t="shared" si="6"/>
        <v>0.16251333638164916</v>
      </c>
      <c r="BC13" s="11">
        <v>0.78260869565217395</v>
      </c>
      <c r="BD13" s="11">
        <v>0.10493827160493827</v>
      </c>
      <c r="BE13" s="11">
        <f t="shared" si="7"/>
        <v>0.20115073921658283</v>
      </c>
      <c r="BF13" s="11">
        <v>0.56499999999999995</v>
      </c>
      <c r="BG13" s="11">
        <v>0.50900000000000001</v>
      </c>
      <c r="BH13" s="11">
        <f t="shared" si="8"/>
        <v>0.51695061728395064</v>
      </c>
      <c r="BI13" s="11">
        <v>-2.4691358024691024E-2</v>
      </c>
      <c r="BJ13" s="12">
        <v>4</v>
      </c>
      <c r="BK13" s="12">
        <v>1</v>
      </c>
      <c r="BL13" s="12">
        <v>3</v>
      </c>
      <c r="BM13" s="12" t="s">
        <v>95</v>
      </c>
      <c r="BN13" s="12">
        <v>5</v>
      </c>
    </row>
    <row r="14" spans="1:66" x14ac:dyDescent="0.45">
      <c r="A14" s="5">
        <v>45405</v>
      </c>
      <c r="B14" s="4" t="s">
        <v>39</v>
      </c>
      <c r="C14" s="4" t="s">
        <v>24</v>
      </c>
      <c r="D14" s="4" t="s">
        <v>328</v>
      </c>
      <c r="E14" s="4" t="s">
        <v>693</v>
      </c>
      <c r="F14" s="11">
        <v>22</v>
      </c>
      <c r="G14" s="11">
        <v>0.05</v>
      </c>
      <c r="H14" s="11">
        <v>6.2962962962962957E-2</v>
      </c>
      <c r="I14" s="11">
        <f t="shared" si="1"/>
        <v>6.1202560585276622E-2</v>
      </c>
      <c r="J14" s="11">
        <v>4.28</v>
      </c>
      <c r="K14" s="11">
        <v>5.14</v>
      </c>
      <c r="L14" s="11">
        <v>5.29</v>
      </c>
      <c r="M14" s="11">
        <v>7.7272727272727271E-2</v>
      </c>
      <c r="N14" s="11">
        <v>8.7037037037037038E-2</v>
      </c>
      <c r="O14" s="11">
        <f t="shared" si="2"/>
        <v>8.5711019661636939E-2</v>
      </c>
      <c r="P14" s="11">
        <v>3.96</v>
      </c>
      <c r="Q14" s="11">
        <v>3.77</v>
      </c>
      <c r="R14" s="11">
        <v>0.307</v>
      </c>
      <c r="S14" s="11">
        <v>0.67600000000000005</v>
      </c>
      <c r="T14" s="11">
        <v>91</v>
      </c>
      <c r="U14" s="11">
        <v>4.5454545454545461E-3</v>
      </c>
      <c r="V14" s="11">
        <v>-0.59545454545454546</v>
      </c>
      <c r="W14" s="11">
        <v>-0.45</v>
      </c>
      <c r="X14" s="11">
        <v>3.6363636363636369E-2</v>
      </c>
      <c r="Y14" s="11">
        <v>0.17098765432098764</v>
      </c>
      <c r="Z14" s="11">
        <f t="shared" si="3"/>
        <v>0.15270538027739672</v>
      </c>
      <c r="AA14" s="11">
        <v>-0.13636363636363635</v>
      </c>
      <c r="AB14" s="11">
        <v>-0.16666666666666666</v>
      </c>
      <c r="AC14" s="11">
        <f t="shared" si="11"/>
        <v>-0.16255144032921809</v>
      </c>
      <c r="AD14" s="11">
        <v>0.5</v>
      </c>
      <c r="AE14" s="11">
        <v>0.48499999999999999</v>
      </c>
      <c r="AF14" s="11">
        <f t="shared" si="4"/>
        <v>0.48703703703703705</v>
      </c>
      <c r="AG14" s="11">
        <v>2.4691358024691398E-2</v>
      </c>
      <c r="AH14" s="11">
        <v>20</v>
      </c>
      <c r="AI14" s="11">
        <v>4.8000000000000001E-2</v>
      </c>
      <c r="AJ14" s="11">
        <v>4.8000000000000001E-2</v>
      </c>
      <c r="AK14" s="11">
        <f t="shared" si="12"/>
        <v>4.8000000000000001E-2</v>
      </c>
      <c r="AL14" s="11">
        <v>3.02</v>
      </c>
      <c r="AM14" s="11">
        <v>3.82</v>
      </c>
      <c r="AN14" s="11">
        <v>3.71</v>
      </c>
      <c r="AO14" s="11">
        <v>9.5000000000000001E-2</v>
      </c>
      <c r="AP14" s="11">
        <v>8.5802469135802473E-2</v>
      </c>
      <c r="AQ14" s="11">
        <f t="shared" si="5"/>
        <v>8.6937966773357717E-2</v>
      </c>
      <c r="AR14" s="11">
        <v>3.82</v>
      </c>
      <c r="AS14" s="11">
        <v>3.71</v>
      </c>
      <c r="AT14" s="11">
        <v>0.34899999999999998</v>
      </c>
      <c r="AU14" s="11">
        <v>0.78</v>
      </c>
      <c r="AV14" s="11">
        <v>119</v>
      </c>
      <c r="AW14" s="11">
        <v>6.9999999999999993E-2</v>
      </c>
      <c r="AX14" s="11">
        <v>5.5000000000000007E-2</v>
      </c>
      <c r="AY14" s="11">
        <v>0.875</v>
      </c>
      <c r="AZ14" s="11">
        <v>0.22000000000000003</v>
      </c>
      <c r="BA14" s="11">
        <v>0.19197530864197532</v>
      </c>
      <c r="BB14" s="11">
        <f t="shared" si="6"/>
        <v>0.19543514708123763</v>
      </c>
      <c r="BC14" s="11">
        <v>1.75</v>
      </c>
      <c r="BD14" s="11">
        <v>0.18518518518518517</v>
      </c>
      <c r="BE14" s="11">
        <f t="shared" si="7"/>
        <v>0.37837219935985367</v>
      </c>
      <c r="BF14" s="11">
        <v>0.7</v>
      </c>
      <c r="BG14" s="11">
        <v>0.52200000000000002</v>
      </c>
      <c r="BH14" s="11">
        <f t="shared" si="8"/>
        <v>0.5439753086419753</v>
      </c>
      <c r="BI14" s="11">
        <v>-3.703703703703709E-2</v>
      </c>
      <c r="BJ14" s="12">
        <v>2</v>
      </c>
      <c r="BK14" s="12">
        <v>1</v>
      </c>
      <c r="BL14" s="12">
        <v>1</v>
      </c>
      <c r="BM14" s="12" t="s">
        <v>39</v>
      </c>
      <c r="BN14" s="12">
        <v>3</v>
      </c>
    </row>
    <row r="15" spans="1:66" x14ac:dyDescent="0.45">
      <c r="A15" s="5">
        <v>45405</v>
      </c>
      <c r="B15" s="4" t="s">
        <v>57</v>
      </c>
      <c r="C15" s="4" t="s">
        <v>50</v>
      </c>
      <c r="D15" s="4" t="s">
        <v>319</v>
      </c>
      <c r="E15" s="4" t="s">
        <v>636</v>
      </c>
      <c r="F15" s="11">
        <v>21</v>
      </c>
      <c r="G15" s="11">
        <v>7.4999999999999997E-2</v>
      </c>
      <c r="H15" s="11">
        <v>8.9655172413793102E-2</v>
      </c>
      <c r="I15" s="11">
        <f t="shared" si="1"/>
        <v>8.7755427841634731E-2</v>
      </c>
      <c r="J15" s="11">
        <v>3.35</v>
      </c>
      <c r="K15" s="11">
        <v>5</v>
      </c>
      <c r="L15" s="11">
        <v>4.74</v>
      </c>
      <c r="M15" s="11">
        <v>0.11428571428571428</v>
      </c>
      <c r="N15" s="11">
        <v>9.4444444444444442E-2</v>
      </c>
      <c r="O15" s="11">
        <f t="shared" si="2"/>
        <v>9.701646090534978E-2</v>
      </c>
      <c r="P15" s="11">
        <v>4.13</v>
      </c>
      <c r="Q15" s="11">
        <v>3.72</v>
      </c>
      <c r="R15" s="11">
        <v>0.318</v>
      </c>
      <c r="S15" s="11">
        <v>0.71</v>
      </c>
      <c r="T15" s="11">
        <v>94</v>
      </c>
      <c r="U15" s="11">
        <v>0.13333333333333333</v>
      </c>
      <c r="V15" s="11">
        <v>-0.42857142857142855</v>
      </c>
      <c r="W15" s="11">
        <v>-0.14761904761904762</v>
      </c>
      <c r="X15" s="11">
        <v>7.6190476190476197E-2</v>
      </c>
      <c r="Y15" s="11">
        <v>0.18641975308641975</v>
      </c>
      <c r="Z15" s="11">
        <f t="shared" si="3"/>
        <v>0.17213077274805669</v>
      </c>
      <c r="AA15" s="11">
        <v>1</v>
      </c>
      <c r="AB15" s="11">
        <v>4.3209876543209874E-2</v>
      </c>
      <c r="AC15" s="11">
        <f t="shared" si="11"/>
        <v>0.16723822588020118</v>
      </c>
      <c r="AD15" s="11">
        <v>0.57099999999999995</v>
      </c>
      <c r="AE15" s="11">
        <v>0.501</v>
      </c>
      <c r="AF15" s="11">
        <f t="shared" si="4"/>
        <v>0.51007407407407401</v>
      </c>
      <c r="AG15" s="11">
        <v>-6.1728395061728097E-3</v>
      </c>
      <c r="AH15" s="11">
        <v>22</v>
      </c>
      <c r="AI15" s="11">
        <v>6.7857142857142852E-2</v>
      </c>
      <c r="AJ15" s="11">
        <v>6.7857142857142852E-2</v>
      </c>
      <c r="AK15" s="11">
        <f t="shared" si="12"/>
        <v>6.7857142857142838E-2</v>
      </c>
      <c r="AL15" s="11">
        <v>3.08</v>
      </c>
      <c r="AM15" s="11">
        <v>3.3</v>
      </c>
      <c r="AN15" s="11">
        <v>3.32</v>
      </c>
      <c r="AO15" s="11">
        <v>0.19545454545454544</v>
      </c>
      <c r="AP15" s="11">
        <v>0.12037037037037036</v>
      </c>
      <c r="AQ15" s="11">
        <f t="shared" si="5"/>
        <v>0.13056698673982622</v>
      </c>
      <c r="AR15" s="11">
        <v>3.3</v>
      </c>
      <c r="AS15" s="11">
        <v>3.32</v>
      </c>
      <c r="AT15" s="11">
        <v>0.317</v>
      </c>
      <c r="AU15" s="11">
        <v>0.70799999999999996</v>
      </c>
      <c r="AV15" s="11">
        <v>98</v>
      </c>
      <c r="AW15" s="11">
        <v>-3.6363636363636369E-2</v>
      </c>
      <c r="AX15" s="11">
        <v>-0.10909090909090909</v>
      </c>
      <c r="AY15" s="11">
        <v>-0.13181818181818181</v>
      </c>
      <c r="AZ15" s="11">
        <v>0.10909090909090909</v>
      </c>
      <c r="BA15" s="11">
        <v>0.22901234567901235</v>
      </c>
      <c r="BB15" s="11">
        <f t="shared" si="6"/>
        <v>0.21272671848803534</v>
      </c>
      <c r="BC15" s="11">
        <v>0.5</v>
      </c>
      <c r="BD15" s="11">
        <v>0.31481481481481483</v>
      </c>
      <c r="BE15" s="11">
        <f t="shared" si="7"/>
        <v>0.33996342021033377</v>
      </c>
      <c r="BF15" s="11">
        <v>0.63600000000000001</v>
      </c>
      <c r="BG15" s="11">
        <v>0.54400000000000004</v>
      </c>
      <c r="BH15" s="11">
        <f t="shared" si="8"/>
        <v>0.55649382716049378</v>
      </c>
      <c r="BI15" s="11">
        <v>-4.6296296296295947E-2</v>
      </c>
      <c r="BJ15" s="12">
        <v>8</v>
      </c>
      <c r="BK15" s="12">
        <v>1</v>
      </c>
      <c r="BL15" s="12">
        <v>7</v>
      </c>
      <c r="BM15" s="12" t="s">
        <v>57</v>
      </c>
      <c r="BN15" s="12">
        <v>9</v>
      </c>
    </row>
    <row r="16" spans="1:66" x14ac:dyDescent="0.45">
      <c r="A16" s="5">
        <v>45405</v>
      </c>
      <c r="B16" s="4" t="s">
        <v>80</v>
      </c>
      <c r="C16" s="4" t="s">
        <v>28</v>
      </c>
      <c r="D16" s="4" t="s">
        <v>323</v>
      </c>
      <c r="E16" s="4" t="s">
        <v>540</v>
      </c>
      <c r="F16" s="11">
        <v>21</v>
      </c>
      <c r="G16" s="11">
        <v>2.5000000000000001E-2</v>
      </c>
      <c r="H16" s="11">
        <v>2.4E-2</v>
      </c>
      <c r="I16" s="11">
        <f t="shared" si="1"/>
        <v>2.4129629629629629E-2</v>
      </c>
      <c r="J16" s="11">
        <v>6.62</v>
      </c>
      <c r="K16" s="11">
        <v>4.16</v>
      </c>
      <c r="L16" s="11">
        <v>4.5199999999999996</v>
      </c>
      <c r="M16" s="11">
        <v>0.16666666666666666</v>
      </c>
      <c r="N16" s="11">
        <v>6.7283950617283955E-2</v>
      </c>
      <c r="O16" s="11">
        <f t="shared" si="2"/>
        <v>8.0166895290352091E-2</v>
      </c>
      <c r="P16" s="11">
        <v>3.56</v>
      </c>
      <c r="Q16" s="11">
        <v>3.65</v>
      </c>
      <c r="R16" s="11">
        <v>0.318</v>
      </c>
      <c r="S16" s="11">
        <v>0.71299999999999997</v>
      </c>
      <c r="T16" s="11">
        <v>99</v>
      </c>
      <c r="U16" s="11">
        <v>0.1</v>
      </c>
      <c r="V16" s="11">
        <v>-0.4</v>
      </c>
      <c r="W16" s="11">
        <v>6.1904761904761907E-2</v>
      </c>
      <c r="X16" s="11">
        <v>8.0952380952380956E-2</v>
      </c>
      <c r="Y16" s="11">
        <v>0.11790123456790125</v>
      </c>
      <c r="Z16" s="11">
        <f t="shared" si="3"/>
        <v>0.11311156835848195</v>
      </c>
      <c r="AA16" s="11">
        <v>-0.42857142857142855</v>
      </c>
      <c r="AB16" s="11">
        <v>-0.7592592592592593</v>
      </c>
      <c r="AC16" s="11">
        <f t="shared" si="11"/>
        <v>-0.71639231824417016</v>
      </c>
      <c r="AD16" s="11">
        <v>0.47599999999999998</v>
      </c>
      <c r="AE16" s="11">
        <v>0.42599999999999999</v>
      </c>
      <c r="AF16" s="11">
        <f t="shared" si="4"/>
        <v>0.43248148148148147</v>
      </c>
      <c r="AG16" s="11">
        <v>-1.85185185185185E-2</v>
      </c>
      <c r="AH16" s="11">
        <v>24</v>
      </c>
      <c r="AI16" s="11">
        <v>-3.3333333333333333E-2</v>
      </c>
      <c r="AJ16" s="11">
        <v>5.6521739130434782E-2</v>
      </c>
      <c r="AK16" s="11">
        <f t="shared" si="12"/>
        <v>4.3209876543209874E-2</v>
      </c>
      <c r="AL16" s="11">
        <v>5.12</v>
      </c>
      <c r="AM16" s="11">
        <v>6.03</v>
      </c>
      <c r="AN16" s="11">
        <v>6.81</v>
      </c>
      <c r="AO16" s="11">
        <v>7.4999999999999997E-2</v>
      </c>
      <c r="AP16" s="11">
        <v>0.10617283950617283</v>
      </c>
      <c r="AQ16" s="11">
        <f t="shared" si="5"/>
        <v>0.1015546410608139</v>
      </c>
      <c r="AR16" s="11">
        <v>3.89</v>
      </c>
      <c r="AS16" s="11">
        <v>3.72</v>
      </c>
      <c r="AT16" s="11">
        <v>0.34599999999999997</v>
      </c>
      <c r="AU16" s="11">
        <v>0.77600000000000002</v>
      </c>
      <c r="AV16" s="11">
        <v>119</v>
      </c>
      <c r="AW16" s="11">
        <v>-4.1666666666666664E-2</v>
      </c>
      <c r="AX16" s="11">
        <v>-0.15833333333333333</v>
      </c>
      <c r="AY16" s="11">
        <v>0.85833333333333339</v>
      </c>
      <c r="AZ16" s="11">
        <v>0.20833333333333334</v>
      </c>
      <c r="BA16" s="11">
        <v>0.26481481481481478</v>
      </c>
      <c r="BB16" s="11">
        <f t="shared" si="6"/>
        <v>0.25644718792866938</v>
      </c>
      <c r="BC16" s="11">
        <v>0.625</v>
      </c>
      <c r="BD16" s="11">
        <v>0.66666666666666663</v>
      </c>
      <c r="BE16" s="11">
        <f t="shared" si="7"/>
        <v>0.66049382716049376</v>
      </c>
      <c r="BF16" s="11">
        <v>0.54200000000000004</v>
      </c>
      <c r="BG16" s="11">
        <v>0.56299999999999994</v>
      </c>
      <c r="BH16" s="11">
        <f t="shared" si="8"/>
        <v>0.55988888888888888</v>
      </c>
      <c r="BI16" s="11">
        <v>-2.7777777777778012E-2</v>
      </c>
      <c r="BJ16" s="12">
        <v>1</v>
      </c>
      <c r="BK16" s="12">
        <v>4</v>
      </c>
      <c r="BL16" s="12">
        <v>-3</v>
      </c>
      <c r="BM16" s="12" t="s">
        <v>28</v>
      </c>
      <c r="BN16" s="12">
        <v>5</v>
      </c>
    </row>
    <row r="17" spans="1:66" x14ac:dyDescent="0.45">
      <c r="A17" s="5">
        <v>45405</v>
      </c>
      <c r="B17" s="4" t="s">
        <v>71</v>
      </c>
      <c r="C17" s="4" t="s">
        <v>102</v>
      </c>
      <c r="D17" s="4" t="s">
        <v>992</v>
      </c>
      <c r="E17" s="4" t="s">
        <v>545</v>
      </c>
      <c r="F17" s="11">
        <v>23</v>
      </c>
      <c r="G17" s="11">
        <v>0.1</v>
      </c>
      <c r="H17" s="11">
        <v>4.2857142857142858E-2</v>
      </c>
      <c r="I17" s="11">
        <f t="shared" si="1"/>
        <v>5.0970017636684309E-2</v>
      </c>
      <c r="J17" s="11">
        <v>3</v>
      </c>
      <c r="K17" s="11">
        <v>3.45</v>
      </c>
      <c r="L17" s="11">
        <v>3.26</v>
      </c>
      <c r="M17" s="11">
        <v>5.2173913043478258E-2</v>
      </c>
      <c r="N17" s="11">
        <v>9.0740740740740733E-2</v>
      </c>
      <c r="O17" s="11">
        <f t="shared" si="2"/>
        <v>8.5265203475080015E-2</v>
      </c>
      <c r="P17" s="11">
        <v>3.99</v>
      </c>
      <c r="Q17" s="11">
        <v>3.82</v>
      </c>
      <c r="R17" s="11">
        <v>0.30099999999999999</v>
      </c>
      <c r="S17" s="11">
        <v>0.66700000000000004</v>
      </c>
      <c r="T17" s="11">
        <v>100</v>
      </c>
      <c r="U17" s="11">
        <v>0.12608695652173912</v>
      </c>
      <c r="V17" s="11">
        <v>-0.14347826086956522</v>
      </c>
      <c r="W17" s="11">
        <v>0.14347826086956522</v>
      </c>
      <c r="X17" s="11">
        <v>0.11304347826086956</v>
      </c>
      <c r="Y17" s="11">
        <v>0.22160493827160493</v>
      </c>
      <c r="Z17" s="11">
        <f t="shared" si="3"/>
        <v>0.20619189147995734</v>
      </c>
      <c r="AA17" s="11">
        <v>-0.78260869565217395</v>
      </c>
      <c r="AB17" s="11">
        <v>0.15432098765432098</v>
      </c>
      <c r="AC17" s="11">
        <f t="shared" si="11"/>
        <v>2.13001066910532E-2</v>
      </c>
      <c r="AD17" s="11">
        <v>0.52200000000000002</v>
      </c>
      <c r="AE17" s="11">
        <v>0.53100000000000003</v>
      </c>
      <c r="AF17" s="11">
        <f t="shared" si="4"/>
        <v>0.52972222222222221</v>
      </c>
      <c r="AG17" s="11">
        <v>7.0987654320987595E-2</v>
      </c>
      <c r="AH17" s="11">
        <v>22</v>
      </c>
      <c r="AI17" s="11">
        <v>-0.125</v>
      </c>
      <c r="AJ17" s="11">
        <v>5.6521739130434782E-2</v>
      </c>
      <c r="AK17" s="11">
        <f t="shared" si="12"/>
        <v>3.1870638754696722E-2</v>
      </c>
      <c r="AL17" s="11">
        <v>6.34</v>
      </c>
      <c r="AM17" s="11">
        <v>5.21</v>
      </c>
      <c r="AN17" s="11">
        <v>5.0199999999999996</v>
      </c>
      <c r="AO17" s="11">
        <v>8.6363636363636365E-2</v>
      </c>
      <c r="AP17" s="11">
        <v>7.9012345679012344E-2</v>
      </c>
      <c r="AQ17" s="11">
        <f t="shared" si="5"/>
        <v>8.0010669105319301E-2</v>
      </c>
      <c r="AR17" s="11">
        <v>3.97</v>
      </c>
      <c r="AS17" s="11">
        <v>3.75</v>
      </c>
      <c r="AT17" s="11">
        <v>0.28999999999999998</v>
      </c>
      <c r="AU17" s="11">
        <v>0.63900000000000001</v>
      </c>
      <c r="AV17" s="11">
        <v>88</v>
      </c>
      <c r="AW17" s="11">
        <v>8.6363636363636365E-2</v>
      </c>
      <c r="AX17" s="11">
        <v>4.5454545454545461E-3</v>
      </c>
      <c r="AY17" s="11">
        <v>-0.38181818181818183</v>
      </c>
      <c r="AZ17" s="11">
        <v>7.2727272727272738E-2</v>
      </c>
      <c r="BA17" s="11">
        <v>0.16851851851851851</v>
      </c>
      <c r="BB17" s="11">
        <f t="shared" si="6"/>
        <v>0.15550983081847278</v>
      </c>
      <c r="BC17" s="11">
        <v>4.5454545454545456E-2</v>
      </c>
      <c r="BD17" s="11">
        <v>-0.1419753086419753</v>
      </c>
      <c r="BE17" s="11">
        <f t="shared" si="7"/>
        <v>-0.11652187166590458</v>
      </c>
      <c r="BF17" s="11">
        <v>0.54500000000000004</v>
      </c>
      <c r="BG17" s="11">
        <v>0.49099999999999999</v>
      </c>
      <c r="BH17" s="11">
        <f t="shared" si="8"/>
        <v>0.49833333333333329</v>
      </c>
      <c r="BI17" s="11">
        <v>-3.4506556245679776E-3</v>
      </c>
      <c r="BJ17" s="12">
        <v>2</v>
      </c>
      <c r="BK17" s="12">
        <v>4</v>
      </c>
      <c r="BL17" s="12">
        <v>-2</v>
      </c>
      <c r="BM17" s="12" t="s">
        <v>102</v>
      </c>
      <c r="BN17" s="12">
        <v>6</v>
      </c>
    </row>
    <row r="18" spans="1:66" x14ac:dyDescent="0.45">
      <c r="A18" s="5">
        <v>45405</v>
      </c>
      <c r="B18" s="4" t="s">
        <v>22</v>
      </c>
      <c r="C18" s="4" t="s">
        <v>36</v>
      </c>
      <c r="D18" s="4" t="s">
        <v>307</v>
      </c>
      <c r="E18" s="4" t="s">
        <v>276</v>
      </c>
      <c r="F18" s="11">
        <v>22</v>
      </c>
      <c r="G18" s="11">
        <v>7.4999999999999997E-2</v>
      </c>
      <c r="H18" s="11">
        <v>6.5384615384615388E-2</v>
      </c>
      <c r="I18" s="11">
        <f t="shared" si="1"/>
        <v>6.6690408357075015E-2</v>
      </c>
      <c r="J18" s="11">
        <v>3.28</v>
      </c>
      <c r="K18" s="11">
        <v>3.82</v>
      </c>
      <c r="L18" s="11">
        <v>3.94</v>
      </c>
      <c r="M18" s="11">
        <v>0.10454545454545454</v>
      </c>
      <c r="N18" s="11">
        <v>8.5185185185185183E-2</v>
      </c>
      <c r="O18" s="11">
        <f t="shared" si="2"/>
        <v>8.781435756744399E-2</v>
      </c>
      <c r="P18" s="11">
        <v>4.16</v>
      </c>
      <c r="Q18" s="11">
        <v>4.07</v>
      </c>
      <c r="R18" s="11">
        <v>0.32100000000000001</v>
      </c>
      <c r="S18" s="11">
        <v>0.70699999999999996</v>
      </c>
      <c r="T18" s="11">
        <v>112</v>
      </c>
      <c r="U18" s="11">
        <v>-5.4545454545454543E-2</v>
      </c>
      <c r="V18" s="11">
        <v>2.2727272727272728E-2</v>
      </c>
      <c r="W18" s="11">
        <v>0.44090909090909086</v>
      </c>
      <c r="X18" s="11">
        <v>0.16818181818181818</v>
      </c>
      <c r="Y18" s="11">
        <v>0.25185185185185183</v>
      </c>
      <c r="Z18" s="11">
        <f t="shared" si="3"/>
        <v>0.2404892546867855</v>
      </c>
      <c r="AA18" s="11">
        <v>0.95454545454545459</v>
      </c>
      <c r="AB18" s="11">
        <v>0.53703703703703709</v>
      </c>
      <c r="AC18" s="11">
        <f t="shared" si="11"/>
        <v>0.59373571101966161</v>
      </c>
      <c r="AD18" s="11">
        <v>0.68200000000000005</v>
      </c>
      <c r="AE18" s="11">
        <v>0.56599999999999995</v>
      </c>
      <c r="AF18" s="11">
        <f t="shared" si="4"/>
        <v>0.58175308641975298</v>
      </c>
      <c r="AG18" s="11">
        <v>5.2469135802469098E-2</v>
      </c>
      <c r="AH18" s="11">
        <v>22</v>
      </c>
      <c r="AI18" s="11">
        <v>0.15</v>
      </c>
      <c r="AJ18" s="11">
        <v>4.3478260869565216E-2</v>
      </c>
      <c r="AK18" s="11">
        <f t="shared" si="12"/>
        <v>5.7944176060118091E-2</v>
      </c>
      <c r="AL18" s="11">
        <v>3.45</v>
      </c>
      <c r="AM18" s="11">
        <v>3.76</v>
      </c>
      <c r="AN18" s="11">
        <v>4.09</v>
      </c>
      <c r="AO18" s="11">
        <v>0.11363636363636363</v>
      </c>
      <c r="AP18" s="11">
        <v>6.3580246913580246E-2</v>
      </c>
      <c r="AQ18" s="11">
        <f t="shared" si="5"/>
        <v>7.0377991159884162E-2</v>
      </c>
      <c r="AR18" s="11">
        <v>4.3600000000000003</v>
      </c>
      <c r="AS18" s="11">
        <v>4.21</v>
      </c>
      <c r="AT18" s="11">
        <v>0.28599999999999998</v>
      </c>
      <c r="AU18" s="11">
        <v>0.63500000000000001</v>
      </c>
      <c r="AV18" s="11">
        <v>90</v>
      </c>
      <c r="AW18" s="11">
        <v>-8.1818181818181818E-2</v>
      </c>
      <c r="AX18" s="11">
        <v>-0.39090909090909087</v>
      </c>
      <c r="AY18" s="11">
        <v>-0.44090909090909086</v>
      </c>
      <c r="AZ18" s="11">
        <v>1.8181818181818184E-2</v>
      </c>
      <c r="BA18" s="11">
        <v>0.13518518518518519</v>
      </c>
      <c r="BB18" s="11">
        <f t="shared" si="6"/>
        <v>0.11929583904892546</v>
      </c>
      <c r="BC18" s="11">
        <v>-1.6818181818181819</v>
      </c>
      <c r="BD18" s="11">
        <v>-0.67901234567901236</v>
      </c>
      <c r="BE18" s="11">
        <f t="shared" si="7"/>
        <v>-0.81519585429050445</v>
      </c>
      <c r="BF18" s="11">
        <v>0.36399999999999999</v>
      </c>
      <c r="BG18" s="11">
        <v>0.434</v>
      </c>
      <c r="BH18" s="11">
        <f t="shared" si="8"/>
        <v>0.42449382716049378</v>
      </c>
      <c r="BI18" s="11">
        <v>-2.0828599560699934E-3</v>
      </c>
      <c r="BJ18" s="12">
        <v>4</v>
      </c>
      <c r="BK18" s="12">
        <v>3</v>
      </c>
      <c r="BL18" s="12">
        <v>1</v>
      </c>
      <c r="BM18" s="12" t="s">
        <v>22</v>
      </c>
      <c r="BN18" s="12">
        <v>7</v>
      </c>
    </row>
    <row r="19" spans="1:66" x14ac:dyDescent="0.45">
      <c r="A19" s="5">
        <v>45405</v>
      </c>
      <c r="B19" s="4" t="s">
        <v>32</v>
      </c>
      <c r="C19" s="4" t="s">
        <v>89</v>
      </c>
      <c r="D19" s="4" t="s">
        <v>543</v>
      </c>
      <c r="E19" s="4" t="s">
        <v>271</v>
      </c>
      <c r="F19" s="11">
        <v>20</v>
      </c>
      <c r="G19" s="11">
        <v>0</v>
      </c>
      <c r="H19" s="11">
        <v>0.1217391304347826</v>
      </c>
      <c r="I19" s="11">
        <f t="shared" si="1"/>
        <v>0.10670960815888351</v>
      </c>
      <c r="J19" s="11">
        <v>4.8899999999999997</v>
      </c>
      <c r="K19" s="11">
        <v>4.41</v>
      </c>
      <c r="L19" s="11">
        <v>4.5599999999999996</v>
      </c>
      <c r="M19" s="11">
        <v>7.4999999999999997E-2</v>
      </c>
      <c r="N19" s="11">
        <v>0.10246913580246915</v>
      </c>
      <c r="O19" s="11">
        <f t="shared" si="2"/>
        <v>9.9077884468830979E-2</v>
      </c>
      <c r="P19" s="11">
        <v>3.71</v>
      </c>
      <c r="Q19" s="11">
        <v>3.69</v>
      </c>
      <c r="R19" s="11">
        <v>0.36499999999999999</v>
      </c>
      <c r="S19" s="11">
        <v>0.82799999999999996</v>
      </c>
      <c r="T19" s="11">
        <v>128</v>
      </c>
      <c r="U19" s="11">
        <v>0</v>
      </c>
      <c r="V19" s="11">
        <v>8.4999999999999992E-2</v>
      </c>
      <c r="W19" s="11">
        <v>1.2349999999999999</v>
      </c>
      <c r="X19" s="11">
        <v>0.26500000000000001</v>
      </c>
      <c r="Y19" s="11">
        <v>0.27530864197530863</v>
      </c>
      <c r="Z19" s="11">
        <f t="shared" si="3"/>
        <v>0.2740359701265051</v>
      </c>
      <c r="AA19" s="11">
        <v>1.75</v>
      </c>
      <c r="AB19" s="11">
        <v>0.94444444444444442</v>
      </c>
      <c r="AC19" s="11">
        <f t="shared" si="11"/>
        <v>1.0438957475994513</v>
      </c>
      <c r="AD19" s="11">
        <v>0.7</v>
      </c>
      <c r="AE19" s="11">
        <v>0.59499999999999997</v>
      </c>
      <c r="AF19" s="11">
        <f t="shared" si="4"/>
        <v>0.60796296296296304</v>
      </c>
      <c r="AG19" s="11">
        <v>2.7777777777777801E-2</v>
      </c>
      <c r="AH19" s="11">
        <v>23</v>
      </c>
      <c r="AI19" s="11">
        <v>0.17499999999999999</v>
      </c>
      <c r="AJ19" s="11">
        <v>8.0952380952380956E-2</v>
      </c>
      <c r="AK19" s="11">
        <f t="shared" si="12"/>
        <v>9.4304820693709587E-2</v>
      </c>
      <c r="AL19" s="11">
        <v>3.37</v>
      </c>
      <c r="AM19" s="11">
        <v>3.55</v>
      </c>
      <c r="AN19" s="11">
        <v>3.86</v>
      </c>
      <c r="AO19" s="11">
        <v>8.2608695652173908E-2</v>
      </c>
      <c r="AP19" s="11">
        <v>8.4567901234567894E-2</v>
      </c>
      <c r="AQ19" s="11">
        <f t="shared" si="5"/>
        <v>8.428974241731442E-2</v>
      </c>
      <c r="AR19" s="11">
        <v>3.97</v>
      </c>
      <c r="AS19" s="11">
        <v>3.92</v>
      </c>
      <c r="AT19" s="11">
        <v>0.28100000000000003</v>
      </c>
      <c r="AU19" s="11">
        <v>0.622</v>
      </c>
      <c r="AV19" s="11">
        <v>75</v>
      </c>
      <c r="AW19" s="11">
        <v>-1.3043478260869565E-2</v>
      </c>
      <c r="AX19" s="11">
        <v>-0.47826086956521741</v>
      </c>
      <c r="AY19" s="11">
        <v>-1.008695652173913</v>
      </c>
      <c r="AZ19" s="11">
        <v>-3.4782608695652174E-2</v>
      </c>
      <c r="BA19" s="11">
        <v>0.15555555555555556</v>
      </c>
      <c r="BB19" s="11">
        <f t="shared" si="6"/>
        <v>0.12853223593964336</v>
      </c>
      <c r="BC19" s="11">
        <v>-1.6521739130434783</v>
      </c>
      <c r="BD19" s="11">
        <v>-0.43209876543209874</v>
      </c>
      <c r="BE19" s="11">
        <f t="shared" si="7"/>
        <v>-0.60531931108062786</v>
      </c>
      <c r="BF19" s="11">
        <v>0.26100000000000001</v>
      </c>
      <c r="BG19" s="11">
        <v>0.44600000000000001</v>
      </c>
      <c r="BH19" s="11">
        <f t="shared" si="8"/>
        <v>0.41973456790123459</v>
      </c>
      <c r="BI19" s="11">
        <v>-2.1604938271604979E-2</v>
      </c>
      <c r="BJ19" s="12">
        <v>5</v>
      </c>
      <c r="BK19" s="12">
        <v>0</v>
      </c>
      <c r="BL19" s="12">
        <v>5</v>
      </c>
      <c r="BM19" s="12" t="s">
        <v>32</v>
      </c>
      <c r="BN19" s="12">
        <v>5</v>
      </c>
    </row>
    <row r="20" spans="1:66" x14ac:dyDescent="0.45">
      <c r="A20" s="5">
        <v>45405</v>
      </c>
      <c r="B20" s="4" t="s">
        <v>62</v>
      </c>
      <c r="C20" s="4" t="s">
        <v>132</v>
      </c>
      <c r="D20" s="4" t="s">
        <v>591</v>
      </c>
      <c r="E20" s="4" t="s">
        <v>339</v>
      </c>
      <c r="F20" s="11">
        <v>20</v>
      </c>
      <c r="G20" s="11">
        <v>0.12333333333333334</v>
      </c>
      <c r="H20" s="11">
        <v>0.12333333333333334</v>
      </c>
      <c r="I20" s="11">
        <f t="shared" si="1"/>
        <v>0.12333333333333334</v>
      </c>
      <c r="J20" s="11">
        <v>3.68</v>
      </c>
      <c r="K20" s="11">
        <v>3.51</v>
      </c>
      <c r="L20" s="11">
        <v>3.28</v>
      </c>
      <c r="M20" s="11">
        <v>6.9999999999999993E-2</v>
      </c>
      <c r="N20" s="11">
        <v>0.10493827160493827</v>
      </c>
      <c r="O20" s="11">
        <f t="shared" si="2"/>
        <v>0.10062490474013107</v>
      </c>
      <c r="P20" s="11">
        <v>3.58</v>
      </c>
      <c r="Q20" s="11">
        <v>3.28</v>
      </c>
      <c r="R20" s="11">
        <v>0.27300000000000002</v>
      </c>
      <c r="S20" s="11">
        <v>0.60199999999999998</v>
      </c>
      <c r="T20" s="11">
        <v>77</v>
      </c>
      <c r="U20" s="11">
        <v>3.4999999999999996E-2</v>
      </c>
      <c r="V20" s="11">
        <v>4.4999999999999998E-2</v>
      </c>
      <c r="W20" s="11">
        <v>-0.80500000000000005</v>
      </c>
      <c r="X20" s="11">
        <v>2.5000000000000001E-2</v>
      </c>
      <c r="Y20" s="11">
        <v>0.22098765432098763</v>
      </c>
      <c r="Z20" s="11">
        <f t="shared" si="3"/>
        <v>0.19679164761469287</v>
      </c>
      <c r="AA20" s="11">
        <v>-1.25</v>
      </c>
      <c r="AB20" s="11">
        <v>-2.4691358024691357E-2</v>
      </c>
      <c r="AC20" s="11">
        <f t="shared" si="11"/>
        <v>-0.17596402987349488</v>
      </c>
      <c r="AD20" s="11">
        <v>0.35</v>
      </c>
      <c r="AE20" s="11">
        <v>0.495</v>
      </c>
      <c r="AF20" s="11">
        <f t="shared" si="4"/>
        <v>0.47709876543209873</v>
      </c>
      <c r="AG20" s="11">
        <v>6.4814814814814797E-2</v>
      </c>
      <c r="AH20" s="11">
        <v>21</v>
      </c>
      <c r="AI20" s="11">
        <v>-2.5000000000000001E-2</v>
      </c>
      <c r="AJ20" s="11">
        <v>5.5999999999999994E-2</v>
      </c>
      <c r="AK20" s="11">
        <f t="shared" si="12"/>
        <v>4.5499999999999999E-2</v>
      </c>
      <c r="AL20" s="11">
        <v>5.29</v>
      </c>
      <c r="AM20" s="11">
        <v>4.29</v>
      </c>
      <c r="AN20" s="11">
        <v>4.28</v>
      </c>
      <c r="AO20" s="11">
        <v>9.5238095238095247E-3</v>
      </c>
      <c r="AP20" s="11">
        <v>5.7407407407407414E-2</v>
      </c>
      <c r="AQ20" s="11">
        <f t="shared" si="5"/>
        <v>5.1200274348422496E-2</v>
      </c>
      <c r="AR20" s="11">
        <v>4.5599999999999996</v>
      </c>
      <c r="AS20" s="11">
        <v>4.3600000000000003</v>
      </c>
      <c r="AT20" s="11">
        <v>0.247</v>
      </c>
      <c r="AU20" s="11">
        <v>0.53</v>
      </c>
      <c r="AV20" s="11">
        <v>57</v>
      </c>
      <c r="AW20" s="11">
        <v>-0.11904761904761904</v>
      </c>
      <c r="AX20" s="11">
        <v>-0.32857142857142857</v>
      </c>
      <c r="AY20" s="11">
        <v>-1.6333333333333333</v>
      </c>
      <c r="AZ20" s="11">
        <v>-0.1</v>
      </c>
      <c r="BA20" s="11">
        <v>0.11234567901234567</v>
      </c>
      <c r="BB20" s="11">
        <f t="shared" si="6"/>
        <v>8.4819387288523077E-2</v>
      </c>
      <c r="BC20" s="11">
        <v>-3.3809523809523809</v>
      </c>
      <c r="BD20" s="11">
        <v>-1.3024691358024691</v>
      </c>
      <c r="BE20" s="11">
        <f t="shared" si="7"/>
        <v>-1.5719021490626428</v>
      </c>
      <c r="BF20" s="11">
        <v>0.14299999999999999</v>
      </c>
      <c r="BG20" s="11">
        <v>0.36699999999999999</v>
      </c>
      <c r="BH20" s="11">
        <f t="shared" si="8"/>
        <v>0.33796296296296291</v>
      </c>
      <c r="BI20" s="11">
        <v>1.851851851851799E-2</v>
      </c>
      <c r="BL20" s="12" t="s">
        <v>373</v>
      </c>
      <c r="BM20" s="12" t="s">
        <v>373</v>
      </c>
      <c r="BN20" s="12" t="s">
        <v>373</v>
      </c>
    </row>
    <row r="21" spans="1:66" x14ac:dyDescent="0.45">
      <c r="A21" s="5">
        <v>45405</v>
      </c>
      <c r="B21" s="4" t="s">
        <v>30</v>
      </c>
      <c r="C21" s="4" t="s">
        <v>48</v>
      </c>
      <c r="D21" s="4" t="s">
        <v>643</v>
      </c>
      <c r="E21" s="4" t="s">
        <v>325</v>
      </c>
      <c r="F21" s="11">
        <v>22</v>
      </c>
      <c r="G21" s="11">
        <v>0.1</v>
      </c>
      <c r="H21" s="11">
        <v>5.2000000000000005E-2</v>
      </c>
      <c r="I21" s="11">
        <f t="shared" si="1"/>
        <v>5.8518518518518525E-2</v>
      </c>
      <c r="J21" s="11">
        <v>4.96</v>
      </c>
      <c r="K21" s="11">
        <v>3.77</v>
      </c>
      <c r="L21" s="11">
        <v>3.63</v>
      </c>
      <c r="M21" s="11">
        <v>5.4545454545454543E-2</v>
      </c>
      <c r="N21" s="11">
        <v>8.5185185185185183E-2</v>
      </c>
      <c r="O21" s="11">
        <f t="shared" si="2"/>
        <v>8.1024234110653862E-2</v>
      </c>
      <c r="P21" s="11">
        <v>3.87</v>
      </c>
      <c r="Q21" s="11">
        <v>3.72</v>
      </c>
      <c r="R21" s="11">
        <v>0.32600000000000001</v>
      </c>
      <c r="S21" s="11">
        <v>0.73299999999999998</v>
      </c>
      <c r="T21" s="11">
        <v>105</v>
      </c>
      <c r="U21" s="11">
        <v>-4.5454545454545461E-3</v>
      </c>
      <c r="V21" s="11">
        <v>-0.12272727272727274</v>
      </c>
      <c r="W21" s="11">
        <v>0.2</v>
      </c>
      <c r="X21" s="11">
        <v>0.13181818181818181</v>
      </c>
      <c r="Y21" s="11">
        <v>0.2049382716049383</v>
      </c>
      <c r="Z21" s="11">
        <f t="shared" si="3"/>
        <v>0.1950083828684652</v>
      </c>
      <c r="AA21" s="11">
        <v>0.81818181818181823</v>
      </c>
      <c r="AB21" s="11">
        <v>0.16666666666666666</v>
      </c>
      <c r="AC21" s="11">
        <f t="shared" si="11"/>
        <v>0.25514403292181065</v>
      </c>
      <c r="AD21" s="11">
        <v>0.59099999999999997</v>
      </c>
      <c r="AE21" s="11">
        <v>0.51800000000000002</v>
      </c>
      <c r="AF21" s="11">
        <f t="shared" si="4"/>
        <v>0.52791358024691348</v>
      </c>
      <c r="AG21" s="11">
        <v>2.1604938271605E-2</v>
      </c>
      <c r="AH21" s="11">
        <v>23</v>
      </c>
      <c r="AI21" s="11">
        <v>0</v>
      </c>
      <c r="AJ21" s="11">
        <v>4.6153846153846149E-2</v>
      </c>
      <c r="AK21" s="11">
        <f t="shared" si="12"/>
        <v>3.9601139601139597E-2</v>
      </c>
      <c r="AL21" s="11">
        <v>4.93</v>
      </c>
      <c r="AM21" s="11">
        <v>5.37</v>
      </c>
      <c r="AN21" s="11">
        <v>4.99</v>
      </c>
      <c r="AO21" s="11">
        <v>2.6086956521739129E-2</v>
      </c>
      <c r="AP21" s="11">
        <v>8.5802469135802473E-2</v>
      </c>
      <c r="AQ21" s="11">
        <f t="shared" si="5"/>
        <v>7.7324340801707067E-2</v>
      </c>
      <c r="AR21" s="11">
        <v>4.3600000000000003</v>
      </c>
      <c r="AS21" s="11">
        <v>4.24</v>
      </c>
      <c r="AT21" s="11">
        <v>0.33100000000000002</v>
      </c>
      <c r="AU21" s="11">
        <v>0.74099999999999999</v>
      </c>
      <c r="AV21" s="11">
        <v>118</v>
      </c>
      <c r="AW21" s="11">
        <v>-0.12608695652173912</v>
      </c>
      <c r="AX21" s="11">
        <v>-9.5652173913043481E-2</v>
      </c>
      <c r="AY21" s="11">
        <v>0.66086956521739126</v>
      </c>
      <c r="AZ21" s="11">
        <v>0.18260869565217391</v>
      </c>
      <c r="BA21" s="11">
        <v>0.24691358024691357</v>
      </c>
      <c r="BB21" s="11">
        <f t="shared" si="6"/>
        <v>0.23778387440938881</v>
      </c>
      <c r="BC21" s="11">
        <v>-1.2173913043478262</v>
      </c>
      <c r="BD21" s="11">
        <v>0.27160493827160492</v>
      </c>
      <c r="BE21" s="11">
        <f t="shared" si="7"/>
        <v>6.0204237158969665E-2</v>
      </c>
      <c r="BF21" s="11">
        <v>0.30399999999999999</v>
      </c>
      <c r="BG21" s="11">
        <v>0.51600000000000001</v>
      </c>
      <c r="BH21" s="11">
        <f t="shared" si="8"/>
        <v>0.48590123456790124</v>
      </c>
      <c r="BI21" s="11">
        <v>2.4691358024692023E-2</v>
      </c>
      <c r="BJ21" s="12">
        <v>7</v>
      </c>
      <c r="BK21" s="12">
        <v>2</v>
      </c>
      <c r="BL21" s="12">
        <v>5</v>
      </c>
      <c r="BM21" s="12" t="s">
        <v>30</v>
      </c>
      <c r="BN21" s="12">
        <v>9</v>
      </c>
    </row>
    <row r="22" spans="1:66" x14ac:dyDescent="0.45">
      <c r="A22" s="5">
        <v>45405</v>
      </c>
      <c r="B22" s="4" t="s">
        <v>20</v>
      </c>
      <c r="C22" s="4" t="s">
        <v>26</v>
      </c>
      <c r="D22" s="4" t="s">
        <v>288</v>
      </c>
      <c r="E22" s="4" t="s">
        <v>530</v>
      </c>
      <c r="F22" s="11">
        <v>22</v>
      </c>
      <c r="G22" s="11">
        <v>0.125</v>
      </c>
      <c r="H22" s="11">
        <v>4.7826086956521741E-2</v>
      </c>
      <c r="I22" s="11">
        <f t="shared" si="1"/>
        <v>5.8306494900697795E-2</v>
      </c>
      <c r="J22" s="11">
        <v>3.23</v>
      </c>
      <c r="K22" s="11">
        <v>3.68</v>
      </c>
      <c r="L22" s="11">
        <v>3.78</v>
      </c>
      <c r="M22" s="11">
        <v>0.12272727272727274</v>
      </c>
      <c r="N22" s="11">
        <v>7.0370370370370375E-2</v>
      </c>
      <c r="O22" s="11">
        <f t="shared" si="2"/>
        <v>7.7480566986739829E-2</v>
      </c>
      <c r="P22" s="11">
        <v>4.17</v>
      </c>
      <c r="Q22" s="11">
        <v>4.0999999999999996</v>
      </c>
      <c r="R22" s="11">
        <v>0.317</v>
      </c>
      <c r="S22" s="11">
        <v>0.71299999999999997</v>
      </c>
      <c r="T22" s="11">
        <v>103</v>
      </c>
      <c r="U22" s="11">
        <v>0.13636363636363635</v>
      </c>
      <c r="V22" s="11">
        <v>0.22272727272727275</v>
      </c>
      <c r="W22" s="11">
        <v>0.25454545454545452</v>
      </c>
      <c r="X22" s="11">
        <v>0.16363636363636364</v>
      </c>
      <c r="Y22" s="11">
        <v>0.16666666666666666</v>
      </c>
      <c r="Z22" s="11">
        <f t="shared" si="3"/>
        <v>0.1662551440329218</v>
      </c>
      <c r="AA22" s="11">
        <v>1.7272727272727273</v>
      </c>
      <c r="AB22" s="11">
        <v>4.9382716049382713E-2</v>
      </c>
      <c r="AC22" s="11">
        <f t="shared" si="11"/>
        <v>0.27724432251181219</v>
      </c>
      <c r="AD22" s="11">
        <v>0.59099999999999997</v>
      </c>
      <c r="AE22" s="11">
        <v>0.49399999999999999</v>
      </c>
      <c r="AF22" s="11">
        <f t="shared" si="4"/>
        <v>0.50717283950617276</v>
      </c>
      <c r="AG22" s="11">
        <v>7.0987654320987595E-2</v>
      </c>
      <c r="AH22" s="11">
        <v>22</v>
      </c>
      <c r="AI22" s="11">
        <v>0</v>
      </c>
      <c r="AJ22" s="11">
        <v>0.13103448275862067</v>
      </c>
      <c r="AK22" s="11">
        <f t="shared" si="12"/>
        <v>0.11323967645806725</v>
      </c>
      <c r="AL22" s="11">
        <v>7.73</v>
      </c>
      <c r="AM22" s="11">
        <v>3.94</v>
      </c>
      <c r="AN22" s="11">
        <v>3.81</v>
      </c>
      <c r="AO22" s="11">
        <v>5.4545454545454543E-2</v>
      </c>
      <c r="AP22" s="11">
        <v>9.8765432098765427E-2</v>
      </c>
      <c r="AQ22" s="11">
        <f t="shared" si="5"/>
        <v>9.2760249961896038E-2</v>
      </c>
      <c r="AR22" s="11">
        <v>3.82</v>
      </c>
      <c r="AS22" s="11">
        <v>3.75</v>
      </c>
      <c r="AT22" s="11">
        <v>0.317</v>
      </c>
      <c r="AU22" s="11">
        <v>0.7</v>
      </c>
      <c r="AV22" s="11">
        <v>108</v>
      </c>
      <c r="AW22" s="11">
        <v>-0.11818181818181818</v>
      </c>
      <c r="AX22" s="11">
        <v>0.37272727272727268</v>
      </c>
      <c r="AY22" s="11">
        <v>0.22272727272727275</v>
      </c>
      <c r="AZ22" s="11">
        <v>0.17727272727272728</v>
      </c>
      <c r="BA22" s="11">
        <v>0.23703703703703702</v>
      </c>
      <c r="BB22" s="11">
        <f t="shared" si="6"/>
        <v>0.22892089620484679</v>
      </c>
      <c r="BC22" s="11">
        <v>-0.59090909090909094</v>
      </c>
      <c r="BD22" s="11">
        <v>0.13580246913580246</v>
      </c>
      <c r="BE22" s="11">
        <f t="shared" si="7"/>
        <v>3.7113244932174966E-2</v>
      </c>
      <c r="BF22" s="11">
        <v>0.54500000000000004</v>
      </c>
      <c r="BG22" s="11">
        <v>0.52800000000000002</v>
      </c>
      <c r="BH22" s="11">
        <f t="shared" si="8"/>
        <v>0.53030864197530869</v>
      </c>
      <c r="BI22" s="11">
        <v>3.0864197530859894E-3</v>
      </c>
      <c r="BJ22" s="12">
        <v>3</v>
      </c>
      <c r="BK22" s="12">
        <v>2</v>
      </c>
      <c r="BL22" s="12">
        <v>1</v>
      </c>
      <c r="BM22" s="12" t="s">
        <v>20</v>
      </c>
      <c r="BN22" s="12">
        <v>5</v>
      </c>
    </row>
    <row r="23" spans="1:66" x14ac:dyDescent="0.45">
      <c r="A23" s="5">
        <v>45405</v>
      </c>
      <c r="B23" s="4" t="s">
        <v>117</v>
      </c>
      <c r="C23" s="4" t="s">
        <v>41</v>
      </c>
      <c r="D23" s="4" t="s">
        <v>301</v>
      </c>
      <c r="E23" s="4" t="s">
        <v>769</v>
      </c>
      <c r="F23" s="11">
        <v>22</v>
      </c>
      <c r="G23" s="11">
        <v>7.4999999999999997E-2</v>
      </c>
      <c r="H23" s="11">
        <v>6.8000000000000005E-2</v>
      </c>
      <c r="I23" s="11">
        <f t="shared" si="1"/>
        <v>6.8950617283950619E-2</v>
      </c>
      <c r="J23" s="11">
        <v>4.8</v>
      </c>
      <c r="K23" s="11">
        <v>4.49</v>
      </c>
      <c r="L23" s="11">
        <v>4.8499999999999996</v>
      </c>
      <c r="M23" s="11">
        <v>9.0909090909090912E-2</v>
      </c>
      <c r="N23" s="11">
        <v>8.7037037037037038E-2</v>
      </c>
      <c r="O23" s="11">
        <f t="shared" si="2"/>
        <v>8.7562871513488794E-2</v>
      </c>
      <c r="P23" s="11">
        <v>3.71</v>
      </c>
      <c r="Q23" s="11">
        <v>3.7</v>
      </c>
      <c r="R23" s="11">
        <v>0.30199999999999999</v>
      </c>
      <c r="S23" s="11">
        <v>0.66700000000000004</v>
      </c>
      <c r="T23" s="11">
        <v>91</v>
      </c>
      <c r="U23" s="11">
        <v>-1.8181818181818184E-2</v>
      </c>
      <c r="V23" s="11">
        <v>-2.2727272727272728E-2</v>
      </c>
      <c r="W23" s="11">
        <v>-0.39545454545454545</v>
      </c>
      <c r="X23" s="11">
        <v>8.1818181818181818E-2</v>
      </c>
      <c r="Y23" s="11">
        <v>0.20925925925925926</v>
      </c>
      <c r="Z23" s="11">
        <f t="shared" si="3"/>
        <v>0.19195244627343391</v>
      </c>
      <c r="AA23" s="11">
        <v>-0.86363636363636365</v>
      </c>
      <c r="AB23" s="11">
        <v>-4.3209876543209874E-2</v>
      </c>
      <c r="AC23" s="11">
        <f t="shared" si="11"/>
        <v>-0.15462581923487273</v>
      </c>
      <c r="AD23" s="11">
        <v>0.40899999999999997</v>
      </c>
      <c r="AE23" s="11">
        <v>0.495</v>
      </c>
      <c r="AF23" s="11">
        <f t="shared" si="4"/>
        <v>0.48332098765432097</v>
      </c>
      <c r="AG23" s="11">
        <v>3.7037037037037E-2</v>
      </c>
      <c r="AH23" s="11">
        <v>23</v>
      </c>
      <c r="AI23" s="11">
        <v>0</v>
      </c>
      <c r="AJ23" s="11">
        <v>5.4545454545454543E-2</v>
      </c>
      <c r="AK23" s="11">
        <f t="shared" si="12"/>
        <v>4.6801346801346802E-2</v>
      </c>
      <c r="AL23" s="11">
        <v>5.61</v>
      </c>
      <c r="AM23" s="11">
        <v>3.98</v>
      </c>
      <c r="AN23" s="11">
        <v>4.0599999999999996</v>
      </c>
      <c r="AO23" s="11">
        <v>9.5652173913043481E-2</v>
      </c>
      <c r="AP23" s="11">
        <v>9.3209876543209877E-2</v>
      </c>
      <c r="AQ23" s="11">
        <f t="shared" si="5"/>
        <v>9.355662246608748E-2</v>
      </c>
      <c r="AR23" s="11">
        <v>3.76</v>
      </c>
      <c r="AS23" s="11">
        <v>3.67</v>
      </c>
      <c r="AT23" s="11">
        <v>0.33700000000000002</v>
      </c>
      <c r="AU23" s="11">
        <v>0.755</v>
      </c>
      <c r="AV23" s="11">
        <v>111</v>
      </c>
      <c r="AW23" s="11">
        <v>8.6956521739130436E-3</v>
      </c>
      <c r="AX23" s="11">
        <v>-0.21304347826086958</v>
      </c>
      <c r="AY23" s="11">
        <v>0.5</v>
      </c>
      <c r="AZ23" s="11">
        <v>0.16086956521739132</v>
      </c>
      <c r="BA23" s="11">
        <v>0.21481481481481479</v>
      </c>
      <c r="BB23" s="11">
        <f t="shared" si="6"/>
        <v>0.2071559213534522</v>
      </c>
      <c r="BC23" s="11">
        <v>1.2173913043478262</v>
      </c>
      <c r="BD23" s="11">
        <v>0.37654320987654322</v>
      </c>
      <c r="BE23" s="11">
        <f t="shared" si="7"/>
        <v>0.49592287761012044</v>
      </c>
      <c r="BF23" s="11">
        <v>0.47799999999999998</v>
      </c>
      <c r="BG23" s="11">
        <v>0.51700000000000002</v>
      </c>
      <c r="BH23" s="11">
        <f t="shared" si="8"/>
        <v>0.51146296296296301</v>
      </c>
      <c r="BI23" s="11">
        <v>-2.4691358024690968E-2</v>
      </c>
      <c r="BJ23" s="12">
        <v>1</v>
      </c>
      <c r="BK23" s="12">
        <v>14</v>
      </c>
      <c r="BL23" s="12">
        <v>-13</v>
      </c>
      <c r="BM23" s="12" t="s">
        <v>41</v>
      </c>
      <c r="BN23" s="12">
        <v>15</v>
      </c>
    </row>
    <row r="24" spans="1:66" x14ac:dyDescent="0.45">
      <c r="A24" s="5">
        <v>45405</v>
      </c>
      <c r="B24" s="4" t="s">
        <v>45</v>
      </c>
      <c r="C24" s="4" t="s">
        <v>52</v>
      </c>
      <c r="D24" s="4" t="s">
        <v>340</v>
      </c>
      <c r="E24" s="4" t="s">
        <v>292</v>
      </c>
      <c r="F24" s="11">
        <v>23</v>
      </c>
      <c r="G24" s="11">
        <v>-0.05</v>
      </c>
      <c r="H24" s="11">
        <v>5.6666666666666664E-2</v>
      </c>
      <c r="I24" s="11">
        <f t="shared" si="1"/>
        <v>4.1522633744855965E-2</v>
      </c>
      <c r="J24" s="11">
        <v>6.87</v>
      </c>
      <c r="K24" s="11">
        <v>4.8</v>
      </c>
      <c r="L24" s="11">
        <v>4.63</v>
      </c>
      <c r="M24" s="11">
        <v>3.9130434782608699E-2</v>
      </c>
      <c r="N24" s="11">
        <v>7.716049382716049E-2</v>
      </c>
      <c r="O24" s="11">
        <f t="shared" si="2"/>
        <v>7.1761164456637702E-2</v>
      </c>
      <c r="P24" s="11">
        <v>4.4400000000000004</v>
      </c>
      <c r="Q24" s="11">
        <v>4.25</v>
      </c>
      <c r="R24" s="11">
        <v>0.318</v>
      </c>
      <c r="S24" s="11">
        <v>0.70899999999999996</v>
      </c>
      <c r="T24" s="11">
        <v>106</v>
      </c>
      <c r="U24" s="11">
        <v>8.6956521739130436E-3</v>
      </c>
      <c r="V24" s="11">
        <v>0.19999999999999998</v>
      </c>
      <c r="W24" s="11">
        <v>0.19565217391304349</v>
      </c>
      <c r="X24" s="11">
        <v>0.14347826086956522</v>
      </c>
      <c r="Y24" s="11">
        <v>0.21975308641975311</v>
      </c>
      <c r="Z24" s="11">
        <f t="shared" si="3"/>
        <v>0.20892394452065235</v>
      </c>
      <c r="AA24" s="11">
        <v>0.43478260869565216</v>
      </c>
      <c r="AB24" s="11">
        <v>0.1111111111111111</v>
      </c>
      <c r="AC24" s="11">
        <f t="shared" si="11"/>
        <v>0.15706447187928668</v>
      </c>
      <c r="AD24" s="11">
        <v>0.52200000000000002</v>
      </c>
      <c r="AE24" s="11">
        <v>0.50800000000000001</v>
      </c>
      <c r="AF24" s="11">
        <f t="shared" si="4"/>
        <v>0.50998765432098769</v>
      </c>
      <c r="AG24" s="11">
        <v>3.0864197530864199E-2</v>
      </c>
      <c r="AH24" s="11">
        <v>22</v>
      </c>
      <c r="AI24" s="11">
        <v>0.125</v>
      </c>
      <c r="AJ24" s="11">
        <v>0.1032258064516129</v>
      </c>
      <c r="AK24" s="11">
        <f t="shared" si="12"/>
        <v>0.10618279569892472</v>
      </c>
      <c r="AL24" s="11">
        <v>3.7</v>
      </c>
      <c r="AM24" s="11">
        <v>2.97</v>
      </c>
      <c r="AN24" s="11">
        <v>2.83</v>
      </c>
      <c r="AO24" s="11">
        <v>0.12272727272727274</v>
      </c>
      <c r="AP24" s="11">
        <v>9.6913580246913572E-2</v>
      </c>
      <c r="AQ24" s="11">
        <f t="shared" si="5"/>
        <v>0.10041914342325864</v>
      </c>
      <c r="AR24" s="11">
        <v>3.5</v>
      </c>
      <c r="AS24" s="11">
        <v>3.28</v>
      </c>
      <c r="AT24" s="11">
        <v>0.30099999999999999</v>
      </c>
      <c r="AU24" s="11">
        <v>0.65700000000000003</v>
      </c>
      <c r="AV24" s="11">
        <v>100</v>
      </c>
      <c r="AW24" s="11">
        <v>-5.4545454545454543E-2</v>
      </c>
      <c r="AX24" s="11">
        <v>-1.8181818181818184E-2</v>
      </c>
      <c r="AY24" s="11">
        <v>-5.909090909090909E-2</v>
      </c>
      <c r="AZ24" s="11">
        <v>0.10454545454545454</v>
      </c>
      <c r="BA24" s="11">
        <v>0.22037037037037038</v>
      </c>
      <c r="BB24" s="11">
        <f t="shared" si="6"/>
        <v>0.20464106081390032</v>
      </c>
      <c r="BC24" s="11">
        <v>0.13636363636363635</v>
      </c>
      <c r="BD24" s="11">
        <v>0.23456790123456789</v>
      </c>
      <c r="BE24" s="11">
        <f t="shared" si="7"/>
        <v>0.22123151958542903</v>
      </c>
      <c r="BF24" s="11">
        <v>0.5</v>
      </c>
      <c r="BG24" s="11">
        <v>0.52300000000000002</v>
      </c>
      <c r="BH24" s="11">
        <f t="shared" si="8"/>
        <v>0.51987654320987653</v>
      </c>
      <c r="BI24" s="11">
        <v>-1.2345679012346067E-2</v>
      </c>
      <c r="BJ24" s="12">
        <v>0</v>
      </c>
      <c r="BK24" s="12">
        <v>4</v>
      </c>
      <c r="BL24" s="12">
        <v>-4</v>
      </c>
      <c r="BM24" s="12" t="s">
        <v>52</v>
      </c>
      <c r="BN24" s="12">
        <v>4</v>
      </c>
    </row>
    <row r="25" spans="1:66" x14ac:dyDescent="0.45">
      <c r="A25" s="5">
        <v>45405</v>
      </c>
      <c r="B25" s="4" t="s">
        <v>35</v>
      </c>
      <c r="C25" s="4" t="s">
        <v>75</v>
      </c>
      <c r="D25" s="4" t="s">
        <v>320</v>
      </c>
      <c r="E25" s="4" t="s">
        <v>336</v>
      </c>
      <c r="F25" s="11">
        <v>22</v>
      </c>
      <c r="G25" s="11">
        <v>0.05</v>
      </c>
      <c r="H25" s="11">
        <v>0.06</v>
      </c>
      <c r="I25" s="11">
        <f t="shared" si="1"/>
        <v>5.8641975308641972E-2</v>
      </c>
      <c r="J25" s="11">
        <v>3.02</v>
      </c>
      <c r="K25" s="11">
        <v>3.69</v>
      </c>
      <c r="L25" s="11">
        <v>3.43</v>
      </c>
      <c r="M25" s="11">
        <v>2.7272727272727271E-2</v>
      </c>
      <c r="N25" s="11">
        <v>5.0617283950617278E-2</v>
      </c>
      <c r="O25" s="11">
        <f t="shared" si="2"/>
        <v>4.7447035512879127E-2</v>
      </c>
      <c r="P25" s="11">
        <v>4.37</v>
      </c>
      <c r="Q25" s="11">
        <v>4.41</v>
      </c>
      <c r="R25" s="11">
        <v>0.30599999999999999</v>
      </c>
      <c r="S25" s="11">
        <v>0.68400000000000005</v>
      </c>
      <c r="T25" s="11">
        <v>77</v>
      </c>
      <c r="U25" s="11">
        <v>-0.13181818181818181</v>
      </c>
      <c r="V25" s="11">
        <v>-2.2727272727272728E-2</v>
      </c>
      <c r="W25" s="11">
        <v>-1.1136363636363635</v>
      </c>
      <c r="X25" s="11">
        <v>9.0909090909090922E-3</v>
      </c>
      <c r="Y25" s="11">
        <v>9.2592592592592587E-2</v>
      </c>
      <c r="Z25" s="11">
        <f t="shared" si="3"/>
        <v>8.1252857796067654E-2</v>
      </c>
      <c r="AA25" s="11">
        <v>-2.5</v>
      </c>
      <c r="AB25" s="11">
        <v>-1.3148148148148149</v>
      </c>
      <c r="AC25" s="11">
        <f t="shared" si="11"/>
        <v>-1.4757658893461363</v>
      </c>
      <c r="AD25" s="11">
        <v>0.22700000000000001</v>
      </c>
      <c r="AE25" s="11">
        <v>0.372</v>
      </c>
      <c r="AF25" s="11">
        <f t="shared" si="4"/>
        <v>0.35230864197530865</v>
      </c>
      <c r="AG25" s="11">
        <v>8.9506172839506098E-2</v>
      </c>
      <c r="AH25" s="11">
        <v>24</v>
      </c>
      <c r="AI25" s="11">
        <v>-0.02</v>
      </c>
      <c r="AJ25" s="11">
        <v>2.6666666666666665E-2</v>
      </c>
      <c r="AK25" s="11">
        <f t="shared" si="12"/>
        <v>1.9753086419753086E-2</v>
      </c>
      <c r="AL25" s="11">
        <v>4.7300000000000004</v>
      </c>
      <c r="AM25" s="11">
        <v>4.29</v>
      </c>
      <c r="AN25" s="11">
        <v>4.26</v>
      </c>
      <c r="AO25" s="11">
        <v>5.4166666666666669E-2</v>
      </c>
      <c r="AP25" s="11">
        <v>8.5802469135802473E-2</v>
      </c>
      <c r="AQ25" s="11">
        <f t="shared" si="5"/>
        <v>8.1115683584819395E-2</v>
      </c>
      <c r="AR25" s="11">
        <v>4.41</v>
      </c>
      <c r="AS25" s="11">
        <v>4.0999999999999996</v>
      </c>
      <c r="AT25" s="11">
        <v>0.32900000000000001</v>
      </c>
      <c r="AU25" s="11">
        <v>0.73599999999999999</v>
      </c>
      <c r="AV25" s="11">
        <v>111</v>
      </c>
      <c r="AW25" s="11">
        <v>6.6666666666666666E-2</v>
      </c>
      <c r="AX25" s="11">
        <v>-7.4999999999999997E-2</v>
      </c>
      <c r="AY25" s="11">
        <v>0.58333333333333337</v>
      </c>
      <c r="AZ25" s="11">
        <v>0.1875</v>
      </c>
      <c r="BA25" s="11">
        <v>0.21481481481481479</v>
      </c>
      <c r="BB25" s="11">
        <f t="shared" si="6"/>
        <v>0.21076817558299038</v>
      </c>
      <c r="BC25" s="11">
        <v>0.33333333333333331</v>
      </c>
      <c r="BD25" s="11">
        <v>0.15432098765432098</v>
      </c>
      <c r="BE25" s="11">
        <f t="shared" si="7"/>
        <v>0.18084133516232281</v>
      </c>
      <c r="BF25" s="11">
        <v>0.5</v>
      </c>
      <c r="BG25" s="11">
        <v>0.51100000000000001</v>
      </c>
      <c r="BH25" s="11">
        <f t="shared" si="8"/>
        <v>0.50937037037037036</v>
      </c>
      <c r="BI25" s="11">
        <v>-1.5432098765432056E-2</v>
      </c>
      <c r="BJ25" s="12">
        <v>7</v>
      </c>
      <c r="BK25" s="12">
        <v>4</v>
      </c>
      <c r="BL25" s="12">
        <v>3</v>
      </c>
      <c r="BM25" s="12" t="s">
        <v>35</v>
      </c>
      <c r="BN25" s="12">
        <v>11</v>
      </c>
    </row>
    <row r="26" spans="1:66" x14ac:dyDescent="0.45">
      <c r="A26" s="5">
        <v>45405</v>
      </c>
      <c r="B26" s="4" t="s">
        <v>54</v>
      </c>
      <c r="C26" s="4" t="s">
        <v>18</v>
      </c>
      <c r="D26" s="4" t="s">
        <v>577</v>
      </c>
      <c r="E26" s="4" t="s">
        <v>295</v>
      </c>
      <c r="F26" s="11">
        <v>22</v>
      </c>
      <c r="G26" s="11">
        <v>-2.5000000000000001E-2</v>
      </c>
      <c r="H26" s="11">
        <v>6.9999999999999993E-2</v>
      </c>
      <c r="I26" s="11">
        <f t="shared" si="1"/>
        <v>5.7098765432098755E-2</v>
      </c>
      <c r="J26" s="11">
        <v>5.36</v>
      </c>
      <c r="K26" s="11">
        <v>4.92</v>
      </c>
      <c r="L26" s="11">
        <v>4.43</v>
      </c>
      <c r="M26" s="11">
        <v>7.7272727272727271E-2</v>
      </c>
      <c r="N26" s="11">
        <v>7.098765432098765E-2</v>
      </c>
      <c r="O26" s="11">
        <f t="shared" si="2"/>
        <v>7.1841182746532534E-2</v>
      </c>
      <c r="P26" s="11">
        <v>4.1500000000000004</v>
      </c>
      <c r="Q26" s="11">
        <v>3.92</v>
      </c>
      <c r="R26" s="11">
        <v>0.30399999999999999</v>
      </c>
      <c r="S26" s="11">
        <v>0.67600000000000005</v>
      </c>
      <c r="T26" s="11">
        <v>96</v>
      </c>
      <c r="U26" s="11">
        <v>-4.5454545454545456E-2</v>
      </c>
      <c r="V26" s="11">
        <v>-0.21818181818181817</v>
      </c>
      <c r="W26" s="11">
        <v>-0.19090909090909092</v>
      </c>
      <c r="X26" s="11">
        <v>6.8181818181818177E-2</v>
      </c>
      <c r="Y26" s="11">
        <v>0.17222222222222222</v>
      </c>
      <c r="Z26" s="11">
        <f t="shared" si="3"/>
        <v>0.15809327846364885</v>
      </c>
      <c r="AA26" s="11">
        <v>-0.77272727272727271</v>
      </c>
      <c r="AB26" s="11">
        <v>-0.29629629629629628</v>
      </c>
      <c r="AC26" s="11">
        <f t="shared" si="11"/>
        <v>-0.36099679926840422</v>
      </c>
      <c r="AD26" s="11">
        <v>0.40899999999999997</v>
      </c>
      <c r="AE26" s="11">
        <v>0.46899999999999997</v>
      </c>
      <c r="AF26" s="11">
        <f t="shared" si="4"/>
        <v>0.46085185185185179</v>
      </c>
      <c r="AG26" s="11">
        <v>3.0864197530864199E-2</v>
      </c>
      <c r="AH26" s="11">
        <v>21</v>
      </c>
      <c r="AI26" s="11">
        <v>0.125</v>
      </c>
      <c r="AJ26" s="11">
        <v>7.8571428571428584E-2</v>
      </c>
      <c r="AK26" s="11">
        <f t="shared" si="12"/>
        <v>8.4589947089947104E-2</v>
      </c>
      <c r="AL26" s="11">
        <v>3.45</v>
      </c>
      <c r="AM26" s="11">
        <v>3.49</v>
      </c>
      <c r="AN26" s="11">
        <v>3.42</v>
      </c>
      <c r="AO26" s="11">
        <v>0.12380952380952381</v>
      </c>
      <c r="AP26" s="11">
        <v>8.3950617283950618E-2</v>
      </c>
      <c r="AQ26" s="11">
        <f t="shared" si="5"/>
        <v>8.9117512574302699E-2</v>
      </c>
      <c r="AR26" s="11">
        <v>3.67</v>
      </c>
      <c r="AS26" s="11">
        <v>3.52</v>
      </c>
      <c r="AT26" s="11">
        <v>0.34699999999999998</v>
      </c>
      <c r="AU26" s="11">
        <v>0.79200000000000004</v>
      </c>
      <c r="AV26" s="11">
        <v>130</v>
      </c>
      <c r="AW26" s="11">
        <v>0.15238095238095239</v>
      </c>
      <c r="AX26" s="11">
        <v>-0.12380952380952381</v>
      </c>
      <c r="AY26" s="11">
        <v>1.4476190476190476</v>
      </c>
      <c r="AZ26" s="11">
        <v>0.25714285714285717</v>
      </c>
      <c r="BA26" s="11">
        <v>0.23703703703703702</v>
      </c>
      <c r="BB26" s="11">
        <f t="shared" si="6"/>
        <v>0.23964334705075443</v>
      </c>
      <c r="BC26" s="11">
        <v>1.3809523809523809</v>
      </c>
      <c r="BD26" s="11">
        <v>0.5</v>
      </c>
      <c r="BE26" s="11">
        <f t="shared" si="7"/>
        <v>0.61419753086419748</v>
      </c>
      <c r="BF26" s="11">
        <v>0.66700000000000004</v>
      </c>
      <c r="BG26" s="11">
        <v>0.55400000000000005</v>
      </c>
      <c r="BH26" s="11">
        <f t="shared" si="8"/>
        <v>0.56864814814814824</v>
      </c>
      <c r="BI26" s="11">
        <v>-1.2345679012344957E-2</v>
      </c>
      <c r="BJ26" s="12">
        <v>7</v>
      </c>
      <c r="BK26" s="12">
        <v>4</v>
      </c>
      <c r="BL26" s="12">
        <v>3</v>
      </c>
      <c r="BM26" s="12" t="s">
        <v>54</v>
      </c>
      <c r="BN26" s="12">
        <v>11</v>
      </c>
    </row>
    <row r="27" spans="1:66" x14ac:dyDescent="0.45">
      <c r="A27" s="5">
        <v>45405</v>
      </c>
      <c r="B27" s="4" t="s">
        <v>43</v>
      </c>
      <c r="C27" s="4" t="s">
        <v>64</v>
      </c>
      <c r="D27" s="4" t="s">
        <v>284</v>
      </c>
      <c r="E27" s="4" t="s">
        <v>302</v>
      </c>
      <c r="F27" s="11">
        <v>23</v>
      </c>
      <c r="G27" s="11">
        <v>0.13999999999999999</v>
      </c>
      <c r="H27" s="11">
        <v>0.13225806451612901</v>
      </c>
      <c r="I27" s="11">
        <f t="shared" si="1"/>
        <v>0.13335722819593784</v>
      </c>
      <c r="J27" s="11">
        <v>4.8</v>
      </c>
      <c r="K27" s="11">
        <v>3.17</v>
      </c>
      <c r="L27" s="11">
        <v>3.37</v>
      </c>
      <c r="M27" s="11">
        <v>6.9565217391304349E-2</v>
      </c>
      <c r="N27" s="11">
        <v>9.0123456790123457E-2</v>
      </c>
      <c r="O27" s="11">
        <f t="shared" si="2"/>
        <v>8.7204694406340502E-2</v>
      </c>
      <c r="P27" s="11">
        <v>3.81</v>
      </c>
      <c r="Q27" s="11">
        <v>3.74</v>
      </c>
      <c r="R27" s="11">
        <v>0.314</v>
      </c>
      <c r="S27" s="11">
        <v>0.70299999999999996</v>
      </c>
      <c r="T27" s="11">
        <v>100</v>
      </c>
      <c r="U27" s="11">
        <v>1.7391304347826087E-2</v>
      </c>
      <c r="V27" s="11">
        <v>0.16521739130434782</v>
      </c>
      <c r="W27" s="11">
        <v>8.6956521739130436E-3</v>
      </c>
      <c r="X27" s="11">
        <v>0.15217391304347827</v>
      </c>
      <c r="Y27" s="11">
        <v>0.20061728395061729</v>
      </c>
      <c r="Z27" s="11">
        <f t="shared" si="3"/>
        <v>0.19373952141441853</v>
      </c>
      <c r="AA27" s="11">
        <v>-0.91304347826086951</v>
      </c>
      <c r="AB27" s="11">
        <v>-2.4691358024691357E-2</v>
      </c>
      <c r="AC27" s="11">
        <f t="shared" si="11"/>
        <v>-0.15081542447797591</v>
      </c>
      <c r="AD27" s="11">
        <v>0.435</v>
      </c>
      <c r="AE27" s="11">
        <v>0.502</v>
      </c>
      <c r="AF27" s="11">
        <f t="shared" si="4"/>
        <v>0.49248765432098768</v>
      </c>
      <c r="AG27" s="11">
        <v>5.5555555555555601E-2</v>
      </c>
      <c r="AH27" s="11">
        <v>21</v>
      </c>
      <c r="AI27" s="11">
        <v>7.4999999999999997E-2</v>
      </c>
      <c r="AJ27" s="11">
        <v>6.1111111111111116E-2</v>
      </c>
      <c r="AK27" s="11">
        <f t="shared" si="12"/>
        <v>6.291152263374486E-2</v>
      </c>
      <c r="AL27" s="11">
        <v>3.91</v>
      </c>
      <c r="AM27" s="11">
        <v>3.53</v>
      </c>
      <c r="AN27" s="11">
        <v>3.73</v>
      </c>
      <c r="AO27" s="11">
        <v>0.10952380952380951</v>
      </c>
      <c r="AP27" s="11">
        <v>8.3333333333333329E-2</v>
      </c>
      <c r="AQ27" s="11">
        <f t="shared" si="5"/>
        <v>8.6728395061728386E-2</v>
      </c>
      <c r="AR27" s="11">
        <v>4.12</v>
      </c>
      <c r="AS27" s="11">
        <v>3.9</v>
      </c>
      <c r="AT27" s="11">
        <v>0.32600000000000001</v>
      </c>
      <c r="AU27" s="11">
        <v>0.71899999999999997</v>
      </c>
      <c r="AV27" s="11">
        <v>108</v>
      </c>
      <c r="AW27" s="11">
        <v>-4.7619047619047616E-2</v>
      </c>
      <c r="AX27" s="11">
        <v>-0.50476190476190474</v>
      </c>
      <c r="AY27" s="11">
        <v>0.31904761904761908</v>
      </c>
      <c r="AZ27" s="11">
        <v>0.10952380952380951</v>
      </c>
      <c r="BA27" s="11">
        <v>0.21049382716049383</v>
      </c>
      <c r="BB27" s="11">
        <f t="shared" si="6"/>
        <v>0.19740512117055328</v>
      </c>
      <c r="BC27" s="11">
        <v>0.52380952380952384</v>
      </c>
      <c r="BD27" s="11">
        <v>6.7901234567901231E-2</v>
      </c>
      <c r="BE27" s="11">
        <f t="shared" si="7"/>
        <v>0.12700045724737083</v>
      </c>
      <c r="BF27" s="11">
        <v>0.57099999999999995</v>
      </c>
      <c r="BG27" s="11">
        <v>0.50900000000000001</v>
      </c>
      <c r="BH27" s="11">
        <f t="shared" si="8"/>
        <v>0.51703703703703707</v>
      </c>
      <c r="BI27" s="11">
        <v>-5.5555555555555969E-2</v>
      </c>
      <c r="BJ27" s="12">
        <v>5</v>
      </c>
      <c r="BK27" s="12">
        <v>1</v>
      </c>
      <c r="BL27" s="12">
        <v>4</v>
      </c>
      <c r="BM27" s="12" t="s">
        <v>43</v>
      </c>
      <c r="BN27" s="12">
        <v>6</v>
      </c>
    </row>
    <row r="28" spans="1:66" x14ac:dyDescent="0.45">
      <c r="A28" s="5">
        <v>45406</v>
      </c>
      <c r="B28" s="4" t="s">
        <v>117</v>
      </c>
      <c r="C28" s="4" t="s">
        <v>41</v>
      </c>
      <c r="D28" s="4" t="s">
        <v>341</v>
      </c>
      <c r="E28" s="4" t="s">
        <v>596</v>
      </c>
      <c r="F28" s="11">
        <v>24</v>
      </c>
      <c r="G28" s="11">
        <v>-0.05</v>
      </c>
      <c r="H28" s="11">
        <v>5.9259259259259262E-2</v>
      </c>
      <c r="I28" s="11">
        <f t="shared" si="1"/>
        <v>4.3072702331961588E-2</v>
      </c>
      <c r="J28" s="11">
        <v>6.35</v>
      </c>
      <c r="K28" s="11">
        <v>4.62</v>
      </c>
      <c r="L28" s="11">
        <v>4.97</v>
      </c>
      <c r="M28" s="11">
        <v>9.9999999999999992E-2</v>
      </c>
      <c r="N28" s="11">
        <v>8.7037037037037038E-2</v>
      </c>
      <c r="O28" s="11">
        <f t="shared" si="2"/>
        <v>8.8957475994513022E-2</v>
      </c>
      <c r="P28" s="11">
        <v>3.68</v>
      </c>
      <c r="Q28" s="11">
        <v>3.66</v>
      </c>
      <c r="R28" s="11">
        <v>0.30399999999999999</v>
      </c>
      <c r="S28" s="11">
        <v>0.67200000000000004</v>
      </c>
      <c r="T28" s="11">
        <v>93</v>
      </c>
      <c r="U28" s="11">
        <v>1.7391304347826087E-2</v>
      </c>
      <c r="V28" s="11">
        <v>-6.08695652173913E-2</v>
      </c>
      <c r="W28" s="11">
        <v>-0.26956521739130435</v>
      </c>
      <c r="X28" s="11">
        <v>8.3333333333333329E-2</v>
      </c>
      <c r="Y28" s="11">
        <v>0.20925925925925926</v>
      </c>
      <c r="Z28" s="11">
        <f t="shared" si="3"/>
        <v>0.19060356652949245</v>
      </c>
      <c r="AA28" s="11">
        <v>-1.25</v>
      </c>
      <c r="AB28" s="11">
        <v>-0.1111111111111111</v>
      </c>
      <c r="AC28" s="11">
        <f t="shared" si="11"/>
        <v>-0.27983539094650206</v>
      </c>
      <c r="AD28" s="11">
        <v>0.41699999999999998</v>
      </c>
      <c r="AE28" s="11">
        <v>0.495</v>
      </c>
      <c r="AF28" s="11">
        <f t="shared" si="4"/>
        <v>0.48344444444444445</v>
      </c>
      <c r="AG28" s="11">
        <v>3.7037037037037E-2</v>
      </c>
      <c r="AH28" s="11">
        <v>25</v>
      </c>
      <c r="AI28" s="11">
        <v>8.3333333333333329E-2</v>
      </c>
      <c r="AJ28" s="11">
        <v>0.11034482758620691</v>
      </c>
      <c r="AK28" s="11">
        <f t="shared" si="12"/>
        <v>0.10617638711508444</v>
      </c>
      <c r="AL28" s="11">
        <v>3.57</v>
      </c>
      <c r="AM28" s="11">
        <v>3.78</v>
      </c>
      <c r="AN28" s="11">
        <v>3.71</v>
      </c>
      <c r="AO28" s="11">
        <v>8.3333333333333329E-2</v>
      </c>
      <c r="AP28" s="11">
        <v>9.3209876543209877E-2</v>
      </c>
      <c r="AQ28" s="11">
        <f t="shared" si="5"/>
        <v>9.168571864045115E-2</v>
      </c>
      <c r="AR28" s="11">
        <v>3.78</v>
      </c>
      <c r="AS28" s="11">
        <v>3.71</v>
      </c>
      <c r="AT28" s="11">
        <v>0.33600000000000002</v>
      </c>
      <c r="AU28" s="11">
        <v>0.752</v>
      </c>
      <c r="AV28" s="11">
        <v>112</v>
      </c>
      <c r="AW28" s="11">
        <v>1.6666666666666666E-2</v>
      </c>
      <c r="AX28" s="11">
        <v>-0.17916666666666667</v>
      </c>
      <c r="AY28" s="11">
        <v>0.51666666666666672</v>
      </c>
      <c r="AZ28" s="11">
        <v>0.156</v>
      </c>
      <c r="BA28" s="11">
        <v>0.21481481481481479</v>
      </c>
      <c r="BB28" s="11">
        <f t="shared" si="6"/>
        <v>0.20573845450388659</v>
      </c>
      <c r="BC28" s="11">
        <v>1.56</v>
      </c>
      <c r="BD28" s="11">
        <v>0.44444444444444442</v>
      </c>
      <c r="BE28" s="11">
        <f t="shared" si="7"/>
        <v>0.61659807956104251</v>
      </c>
      <c r="BF28" s="11">
        <v>0.48</v>
      </c>
      <c r="BG28" s="11">
        <v>0.51700000000000002</v>
      </c>
      <c r="BH28" s="11">
        <f t="shared" si="8"/>
        <v>0.51129012345679015</v>
      </c>
      <c r="BI28" s="11">
        <v>-2.4691358024690968E-2</v>
      </c>
      <c r="BJ28" s="12">
        <v>5</v>
      </c>
      <c r="BK28" s="12">
        <v>1</v>
      </c>
      <c r="BL28" s="12">
        <f t="shared" si="9"/>
        <v>4</v>
      </c>
      <c r="BM28" s="12" t="str">
        <f t="shared" ref="BM28:BM91" si="13">IF( ISBLANK(BJ28), "",IF(BJ28&gt;BK28, B28, C28))</f>
        <v>STL</v>
      </c>
      <c r="BN28" s="12">
        <f t="shared" si="10"/>
        <v>6</v>
      </c>
    </row>
    <row r="29" spans="1:66" x14ac:dyDescent="0.45">
      <c r="A29" s="5">
        <v>45406</v>
      </c>
      <c r="B29" s="4" t="s">
        <v>43</v>
      </c>
      <c r="C29" s="4" t="s">
        <v>64</v>
      </c>
      <c r="D29" s="4" t="s">
        <v>536</v>
      </c>
      <c r="E29" s="4" t="s">
        <v>546</v>
      </c>
      <c r="F29" s="11">
        <v>25</v>
      </c>
      <c r="G29" s="11">
        <v>0</v>
      </c>
      <c r="H29" s="11">
        <v>9.6551724137931033E-2</v>
      </c>
      <c r="I29" s="11">
        <f t="shared" si="1"/>
        <v>8.1651766709237975E-2</v>
      </c>
      <c r="J29" s="11">
        <v>4.0999999999999996</v>
      </c>
      <c r="K29" s="11">
        <v>3.69</v>
      </c>
      <c r="L29" s="11">
        <v>3.96</v>
      </c>
      <c r="M29" s="11">
        <v>6.6666666666666666E-2</v>
      </c>
      <c r="N29" s="11">
        <v>9.0123456790123457E-2</v>
      </c>
      <c r="O29" s="11">
        <f t="shared" si="2"/>
        <v>8.650358177107148E-2</v>
      </c>
      <c r="P29" s="11">
        <v>3.74</v>
      </c>
      <c r="Q29" s="11">
        <v>3.69</v>
      </c>
      <c r="R29" s="11">
        <v>0.315</v>
      </c>
      <c r="S29" s="11">
        <v>0.70499999999999996</v>
      </c>
      <c r="T29" s="11">
        <v>101</v>
      </c>
      <c r="U29" s="11">
        <v>1.2499999999999999E-2</v>
      </c>
      <c r="V29" s="11">
        <v>0.19999999999999998</v>
      </c>
      <c r="W29" s="11">
        <v>7.0833333333333331E-2</v>
      </c>
      <c r="X29" s="11">
        <v>0.152</v>
      </c>
      <c r="Y29" s="11">
        <v>0.20061728395061729</v>
      </c>
      <c r="Z29" s="11">
        <f t="shared" si="3"/>
        <v>0.19311461667428745</v>
      </c>
      <c r="AA29" s="11">
        <v>-0.56000000000000005</v>
      </c>
      <c r="AB29" s="11">
        <v>1.8518518518518517E-2</v>
      </c>
      <c r="AC29" s="11">
        <f t="shared" si="11"/>
        <v>-7.0759030635573858E-2</v>
      </c>
      <c r="AD29" s="11">
        <v>0.48</v>
      </c>
      <c r="AE29" s="11">
        <v>0.50800000000000001</v>
      </c>
      <c r="AF29" s="11">
        <f t="shared" si="4"/>
        <v>0.50367901234567902</v>
      </c>
      <c r="AG29" s="11">
        <v>5.5555555555555601E-2</v>
      </c>
      <c r="AH29" s="11">
        <v>23</v>
      </c>
      <c r="AI29" s="11">
        <v>7.4999999999999997E-2</v>
      </c>
      <c r="AJ29" s="11">
        <v>4.8275862068965517E-2</v>
      </c>
      <c r="AK29" s="11">
        <f t="shared" si="12"/>
        <v>5.207002979991486E-2</v>
      </c>
      <c r="AL29" s="11">
        <v>5.74</v>
      </c>
      <c r="AM29" s="11">
        <v>4.46</v>
      </c>
      <c r="AN29" s="11">
        <v>4.25</v>
      </c>
      <c r="AO29" s="11">
        <v>0.11363636363636363</v>
      </c>
      <c r="AP29" s="11">
        <v>8.3333333333333329E-2</v>
      </c>
      <c r="AQ29" s="11">
        <f t="shared" si="5"/>
        <v>8.7635615413393181E-2</v>
      </c>
      <c r="AR29" s="11">
        <v>3.97</v>
      </c>
      <c r="AS29" s="11">
        <v>3.9</v>
      </c>
      <c r="AT29" s="11">
        <v>0.32100000000000001</v>
      </c>
      <c r="AU29" s="11">
        <v>0.70799999999999996</v>
      </c>
      <c r="AV29" s="11">
        <v>106</v>
      </c>
      <c r="AW29" s="11">
        <v>-0.05</v>
      </c>
      <c r="AX29" s="11">
        <v>-0.45909090909090905</v>
      </c>
      <c r="AY29" s="11">
        <v>0.20454545454545456</v>
      </c>
      <c r="AZ29" s="11">
        <v>9.5652173913043481E-2</v>
      </c>
      <c r="BA29" s="11">
        <v>0.21049382716049383</v>
      </c>
      <c r="BB29" s="11">
        <f t="shared" si="6"/>
        <v>0.19418914799573239</v>
      </c>
      <c r="BC29" s="11">
        <v>0.17391304347826086</v>
      </c>
      <c r="BD29" s="11">
        <v>1.2345679012345678E-2</v>
      </c>
      <c r="BE29" s="11">
        <f t="shared" si="7"/>
        <v>3.5284255448864502E-2</v>
      </c>
      <c r="BF29" s="11">
        <v>0.52200000000000002</v>
      </c>
      <c r="BG29" s="11">
        <v>0.502</v>
      </c>
      <c r="BH29" s="11">
        <f t="shared" si="8"/>
        <v>0.50483950617283957</v>
      </c>
      <c r="BI29" s="11">
        <v>-5.5555555555555969E-2</v>
      </c>
      <c r="BJ29" s="12">
        <v>2</v>
      </c>
      <c r="BK29" s="12">
        <v>8</v>
      </c>
      <c r="BL29" s="12">
        <f t="shared" si="9"/>
        <v>-6</v>
      </c>
      <c r="BM29" s="12" t="str">
        <f t="shared" si="13"/>
        <v>NYM</v>
      </c>
      <c r="BN29" s="12">
        <f t="shared" si="10"/>
        <v>10</v>
      </c>
    </row>
    <row r="30" spans="1:66" x14ac:dyDescent="0.45">
      <c r="A30" s="5">
        <v>45406</v>
      </c>
      <c r="B30" s="4" t="s">
        <v>54</v>
      </c>
      <c r="C30" s="4" t="s">
        <v>18</v>
      </c>
      <c r="D30" s="4" t="s">
        <v>317</v>
      </c>
      <c r="E30" s="4" t="s">
        <v>580</v>
      </c>
      <c r="F30" s="11">
        <v>24</v>
      </c>
      <c r="G30" s="11">
        <v>0.05</v>
      </c>
      <c r="H30" s="11">
        <v>6.4000000000000001E-2</v>
      </c>
      <c r="I30" s="11">
        <f t="shared" si="1"/>
        <v>6.1925925925925926E-2</v>
      </c>
      <c r="J30" s="11">
        <v>4.12</v>
      </c>
      <c r="K30" s="11">
        <v>5.18</v>
      </c>
      <c r="L30" s="11">
        <v>5.31</v>
      </c>
      <c r="M30" s="11">
        <v>6.5217391304347824E-2</v>
      </c>
      <c r="N30" s="11">
        <v>7.098765432098765E-2</v>
      </c>
      <c r="O30" s="11">
        <f t="shared" si="2"/>
        <v>7.0132800540744708E-2</v>
      </c>
      <c r="P30" s="11">
        <v>4.18</v>
      </c>
      <c r="Q30" s="11">
        <v>3.95</v>
      </c>
      <c r="R30" s="11">
        <v>0.30599999999999999</v>
      </c>
      <c r="S30" s="11">
        <v>0.67900000000000005</v>
      </c>
      <c r="T30" s="11">
        <v>97</v>
      </c>
      <c r="U30" s="11">
        <v>-4.7826086956521741E-2</v>
      </c>
      <c r="V30" s="11">
        <v>-0.27826086956521739</v>
      </c>
      <c r="W30" s="11">
        <v>-0.14782608695652175</v>
      </c>
      <c r="X30" s="11">
        <v>6.6666666666666666E-2</v>
      </c>
      <c r="Y30" s="11">
        <v>0.17222222222222222</v>
      </c>
      <c r="Z30" s="11">
        <f t="shared" si="3"/>
        <v>0.15658436213991769</v>
      </c>
      <c r="AA30" s="11">
        <v>-0.66666666666666663</v>
      </c>
      <c r="AB30" s="11">
        <v>-0.2839506172839506</v>
      </c>
      <c r="AC30" s="11">
        <f t="shared" si="11"/>
        <v>-0.34064929126657517</v>
      </c>
      <c r="AD30" s="11">
        <v>0.41699999999999998</v>
      </c>
      <c r="AE30" s="11">
        <v>0.46899999999999997</v>
      </c>
      <c r="AF30" s="11">
        <f t="shared" si="4"/>
        <v>0.46129629629629626</v>
      </c>
      <c r="AG30" s="11">
        <v>3.0864197530864199E-2</v>
      </c>
      <c r="AH30" s="11">
        <v>23</v>
      </c>
      <c r="AI30" s="11">
        <v>0</v>
      </c>
      <c r="AJ30" s="11">
        <v>7.5862068965517254E-2</v>
      </c>
      <c r="AK30" s="11">
        <f t="shared" si="12"/>
        <v>6.5091528309919128E-2</v>
      </c>
      <c r="AL30" s="11">
        <v>6</v>
      </c>
      <c r="AM30" s="11">
        <v>4.3499999999999996</v>
      </c>
      <c r="AN30" s="11">
        <v>4.1900000000000004</v>
      </c>
      <c r="AO30" s="11">
        <v>0.12272727272727274</v>
      </c>
      <c r="AP30" s="11">
        <v>8.3950617283950618E-2</v>
      </c>
      <c r="AQ30" s="11">
        <f t="shared" si="5"/>
        <v>8.9455944908619814E-2</v>
      </c>
      <c r="AR30" s="11">
        <v>3.67</v>
      </c>
      <c r="AS30" s="11">
        <v>3.53</v>
      </c>
      <c r="AT30" s="11">
        <v>0.35799999999999998</v>
      </c>
      <c r="AU30" s="11">
        <v>0.81899999999999995</v>
      </c>
      <c r="AV30" s="11">
        <v>138</v>
      </c>
      <c r="AW30" s="11">
        <v>0.2</v>
      </c>
      <c r="AX30" s="11">
        <v>-2.7272727272727271E-2</v>
      </c>
      <c r="AY30" s="11">
        <v>1.7363636363636366</v>
      </c>
      <c r="AZ30" s="11">
        <v>0.28260869565217389</v>
      </c>
      <c r="BA30" s="11">
        <v>0.23703703703703702</v>
      </c>
      <c r="BB30" s="11">
        <f t="shared" si="6"/>
        <v>0.24350708733424781</v>
      </c>
      <c r="BC30" s="11">
        <v>1.2173913043478262</v>
      </c>
      <c r="BD30" s="11">
        <v>0.49382716049382713</v>
      </c>
      <c r="BE30" s="11">
        <f t="shared" si="7"/>
        <v>0.59655540313976529</v>
      </c>
      <c r="BF30" s="11">
        <v>0.65200000000000002</v>
      </c>
      <c r="BG30" s="11">
        <v>0.55400000000000005</v>
      </c>
      <c r="BH30" s="11">
        <f t="shared" si="8"/>
        <v>0.56791358024691363</v>
      </c>
      <c r="BI30" s="11">
        <v>-1.2345679012344957E-2</v>
      </c>
      <c r="BJ30" s="12">
        <v>5</v>
      </c>
      <c r="BK30" s="12">
        <v>6</v>
      </c>
      <c r="BL30" s="12">
        <f t="shared" si="9"/>
        <v>-1</v>
      </c>
      <c r="BM30" s="12" t="str">
        <f t="shared" si="13"/>
        <v>BAL</v>
      </c>
      <c r="BN30" s="12">
        <f t="shared" si="10"/>
        <v>11</v>
      </c>
    </row>
    <row r="31" spans="1:66" x14ac:dyDescent="0.45">
      <c r="A31" s="5">
        <v>45406</v>
      </c>
      <c r="B31" s="4" t="s">
        <v>95</v>
      </c>
      <c r="C31" s="4" t="s">
        <v>60</v>
      </c>
      <c r="D31" s="4" t="s">
        <v>532</v>
      </c>
      <c r="E31" s="4" t="s">
        <v>1027</v>
      </c>
      <c r="F31" s="11">
        <v>23</v>
      </c>
      <c r="G31" s="11">
        <v>7.4999999999999997E-2</v>
      </c>
      <c r="H31" s="11">
        <v>3.3333333333333333E-2</v>
      </c>
      <c r="I31" s="11">
        <f t="shared" si="1"/>
        <v>3.9248971193415638E-2</v>
      </c>
      <c r="J31" s="11">
        <v>3.27</v>
      </c>
      <c r="K31" s="11">
        <v>4.8899999999999997</v>
      </c>
      <c r="L31" s="11">
        <v>5.09</v>
      </c>
      <c r="M31" s="11">
        <v>0.05</v>
      </c>
      <c r="N31" s="11">
        <v>5.8024691358024696E-2</v>
      </c>
      <c r="O31" s="11">
        <f t="shared" si="2"/>
        <v>5.6885383325712552E-2</v>
      </c>
      <c r="P31" s="11">
        <v>4.0999999999999996</v>
      </c>
      <c r="Q31" s="11">
        <v>3.95</v>
      </c>
      <c r="R31" s="11">
        <v>0.32500000000000001</v>
      </c>
      <c r="S31" s="11">
        <v>0.73499999999999999</v>
      </c>
      <c r="T31" s="11">
        <v>115</v>
      </c>
      <c r="U31" s="11">
        <v>3.1818181818181815E-2</v>
      </c>
      <c r="V31" s="11">
        <v>8.1818181818181818E-2</v>
      </c>
      <c r="W31" s="11">
        <v>0.68181818181818177</v>
      </c>
      <c r="X31" s="11">
        <v>0.19999999999999998</v>
      </c>
      <c r="Y31" s="11">
        <v>0.19382716049382714</v>
      </c>
      <c r="Z31" s="11">
        <f t="shared" si="3"/>
        <v>0.19470355128791342</v>
      </c>
      <c r="AA31" s="11">
        <v>2.3913043478260869</v>
      </c>
      <c r="AB31" s="11">
        <v>0.19135802469135801</v>
      </c>
      <c r="AC31" s="11">
        <f t="shared" si="11"/>
        <v>0.50369608291418988</v>
      </c>
      <c r="AD31" s="11">
        <v>0.73899999999999999</v>
      </c>
      <c r="AE31" s="11">
        <v>0.51900000000000002</v>
      </c>
      <c r="AF31" s="11">
        <f t="shared" si="4"/>
        <v>0.55023456790123459</v>
      </c>
      <c r="AG31" s="11">
        <v>2.4691358024691398E-2</v>
      </c>
      <c r="AH31" s="11">
        <v>24</v>
      </c>
      <c r="AI31" s="11">
        <v>0.14782608695652175</v>
      </c>
      <c r="AJ31" s="11">
        <v>3.4615384615384617E-2</v>
      </c>
      <c r="AK31" s="11">
        <f t="shared" si="12"/>
        <v>5.1387340517775298E-2</v>
      </c>
      <c r="AL31" s="11">
        <v>2.34</v>
      </c>
      <c r="AM31" s="11">
        <v>3.42</v>
      </c>
      <c r="AN31" s="11">
        <v>3.29</v>
      </c>
      <c r="AO31" s="11">
        <v>0.14782608695652175</v>
      </c>
      <c r="AP31" s="11">
        <v>8.0864197530864199E-2</v>
      </c>
      <c r="AQ31" s="11">
        <f t="shared" si="5"/>
        <v>9.0784477445776418E-2</v>
      </c>
      <c r="AR31" s="11">
        <v>3.42</v>
      </c>
      <c r="AS31" s="11">
        <v>3.29</v>
      </c>
      <c r="AT31" s="11">
        <v>0.29099999999999998</v>
      </c>
      <c r="AU31" s="11">
        <v>0.64600000000000002</v>
      </c>
      <c r="AV31" s="11">
        <v>83</v>
      </c>
      <c r="AW31" s="11">
        <v>0</v>
      </c>
      <c r="AX31" s="11">
        <v>-0.40434782608695657</v>
      </c>
      <c r="AY31" s="11">
        <v>-0.56521739130434778</v>
      </c>
      <c r="AZ31" s="11">
        <v>0</v>
      </c>
      <c r="BA31" s="11">
        <v>0.19012345679012346</v>
      </c>
      <c r="BB31" s="11">
        <f t="shared" si="6"/>
        <v>0.16195701874714222</v>
      </c>
      <c r="BC31" s="11">
        <v>0.625</v>
      </c>
      <c r="BD31" s="11">
        <v>5.5555555555555552E-2</v>
      </c>
      <c r="BE31" s="11">
        <f t="shared" si="7"/>
        <v>0.13991769547325103</v>
      </c>
      <c r="BF31" s="11">
        <v>0.54200000000000004</v>
      </c>
      <c r="BG31" s="11">
        <v>0.503</v>
      </c>
      <c r="BH31" s="11">
        <f t="shared" si="8"/>
        <v>0.50877777777777777</v>
      </c>
      <c r="BI31" s="11">
        <v>-2.4691358024691024E-2</v>
      </c>
      <c r="BJ31" s="12">
        <v>0</v>
      </c>
      <c r="BK31" s="12">
        <v>8</v>
      </c>
      <c r="BL31" s="12">
        <f t="shared" si="9"/>
        <v>-8</v>
      </c>
      <c r="BM31" s="12" t="str">
        <f t="shared" si="13"/>
        <v>BOS</v>
      </c>
      <c r="BN31" s="12">
        <f t="shared" si="10"/>
        <v>8</v>
      </c>
    </row>
    <row r="32" spans="1:66" x14ac:dyDescent="0.45">
      <c r="A32" s="5">
        <v>45406</v>
      </c>
      <c r="B32" s="4" t="s">
        <v>57</v>
      </c>
      <c r="C32" s="4" t="s">
        <v>50</v>
      </c>
      <c r="D32" s="4" t="s">
        <v>897</v>
      </c>
      <c r="E32" s="4" t="s">
        <v>567</v>
      </c>
      <c r="F32" s="11">
        <v>23</v>
      </c>
      <c r="G32" s="11">
        <v>0.3</v>
      </c>
      <c r="H32" s="11">
        <v>6.6666666666666666E-2</v>
      </c>
      <c r="I32" s="11">
        <f t="shared" si="1"/>
        <v>9.9794238683127576E-2</v>
      </c>
      <c r="J32" s="11">
        <v>2.5299999999999998</v>
      </c>
      <c r="K32" s="11">
        <v>2.2799999999999998</v>
      </c>
      <c r="L32" s="11">
        <v>2.0099999999999998</v>
      </c>
      <c r="M32" s="11">
        <v>0.11818181818181818</v>
      </c>
      <c r="N32" s="11">
        <v>9.4444444444444442E-2</v>
      </c>
      <c r="O32" s="11">
        <f t="shared" si="2"/>
        <v>9.7814565407157994E-2</v>
      </c>
      <c r="P32" s="11">
        <v>4.04</v>
      </c>
      <c r="Q32" s="11">
        <v>3.58</v>
      </c>
      <c r="R32" s="11">
        <v>0.31</v>
      </c>
      <c r="S32" s="11">
        <v>0.69</v>
      </c>
      <c r="T32" s="11">
        <v>89</v>
      </c>
      <c r="U32" s="11">
        <v>0.16363636363636364</v>
      </c>
      <c r="V32" s="11">
        <v>-0.42272727272727278</v>
      </c>
      <c r="W32" s="11">
        <v>-0.31363636363636366</v>
      </c>
      <c r="X32" s="11">
        <v>5.2173913043478258E-2</v>
      </c>
      <c r="Y32" s="11">
        <v>0.18641975308641975</v>
      </c>
      <c r="Z32" s="11">
        <f t="shared" si="3"/>
        <v>0.16736015851242189</v>
      </c>
      <c r="AA32" s="11">
        <v>0.91304347826086951</v>
      </c>
      <c r="AB32" s="11">
        <v>3.7037037037037035E-2</v>
      </c>
      <c r="AC32" s="11">
        <f t="shared" si="11"/>
        <v>0.16140832190214904</v>
      </c>
      <c r="AD32" s="11">
        <v>0.56499999999999995</v>
      </c>
      <c r="AE32" s="11">
        <v>0.5</v>
      </c>
      <c r="AF32" s="11">
        <f t="shared" si="4"/>
        <v>0.50922839506172846</v>
      </c>
      <c r="AG32" s="11">
        <v>-6.1728395061728097E-3</v>
      </c>
      <c r="AH32" s="11">
        <v>24</v>
      </c>
      <c r="AI32" s="11">
        <v>0.15</v>
      </c>
      <c r="AJ32" s="11">
        <v>2.1428571428571429E-2</v>
      </c>
      <c r="AK32" s="11">
        <f t="shared" si="12"/>
        <v>4.0476190476190471E-2</v>
      </c>
      <c r="AL32" s="11">
        <v>2.97</v>
      </c>
      <c r="AM32" s="11">
        <v>3.38</v>
      </c>
      <c r="AN32" s="11">
        <v>3.45</v>
      </c>
      <c r="AO32" s="11">
        <v>0.20434782608695654</v>
      </c>
      <c r="AP32" s="11">
        <v>0.12037037037037036</v>
      </c>
      <c r="AQ32" s="11">
        <f t="shared" si="5"/>
        <v>0.13281147492097573</v>
      </c>
      <c r="AR32" s="11">
        <v>3.22</v>
      </c>
      <c r="AS32" s="11">
        <v>3.25</v>
      </c>
      <c r="AT32" s="11">
        <v>0.316</v>
      </c>
      <c r="AU32" s="11">
        <v>0.70599999999999996</v>
      </c>
      <c r="AV32" s="11">
        <v>98</v>
      </c>
      <c r="AW32" s="11">
        <v>2.6086956521739129E-2</v>
      </c>
      <c r="AX32" s="11">
        <v>-8.2608695652173908E-2</v>
      </c>
      <c r="AY32" s="11">
        <v>-4.7826086956521741E-2</v>
      </c>
      <c r="AZ32" s="11">
        <v>9.9999999999999992E-2</v>
      </c>
      <c r="BA32" s="11">
        <v>0.22901234567901235</v>
      </c>
      <c r="BB32" s="11">
        <f t="shared" si="6"/>
        <v>0.20989940557841794</v>
      </c>
      <c r="BC32" s="11">
        <v>0.45833333333333331</v>
      </c>
      <c r="BD32" s="11">
        <v>0.30864197530864196</v>
      </c>
      <c r="BE32" s="11">
        <f t="shared" si="7"/>
        <v>0.3308184727937814</v>
      </c>
      <c r="BF32" s="11">
        <v>0.625</v>
      </c>
      <c r="BG32" s="11">
        <v>0.54300000000000004</v>
      </c>
      <c r="BH32" s="11">
        <f t="shared" si="8"/>
        <v>0.55514814814814817</v>
      </c>
      <c r="BI32" s="11">
        <v>-4.6296296296295947E-2</v>
      </c>
      <c r="BJ32" s="12">
        <v>4</v>
      </c>
      <c r="BK32" s="12">
        <v>7</v>
      </c>
      <c r="BL32" s="12">
        <f t="shared" si="9"/>
        <v>-3</v>
      </c>
      <c r="BM32" s="12" t="str">
        <f t="shared" si="13"/>
        <v>PHI</v>
      </c>
      <c r="BN32" s="12">
        <f t="shared" si="10"/>
        <v>11</v>
      </c>
    </row>
    <row r="33" spans="1:66" x14ac:dyDescent="0.45">
      <c r="A33" s="5">
        <v>45406</v>
      </c>
      <c r="B33" s="4" t="s">
        <v>39</v>
      </c>
      <c r="C33" s="4" t="s">
        <v>24</v>
      </c>
      <c r="D33" s="4" t="s">
        <v>1267</v>
      </c>
      <c r="E33" s="4" t="s">
        <v>589</v>
      </c>
      <c r="F33" s="11">
        <v>24</v>
      </c>
      <c r="G33" s="11">
        <v>0.01</v>
      </c>
      <c r="H33" s="11">
        <v>2.4E-2</v>
      </c>
      <c r="I33" s="11">
        <f t="shared" si="1"/>
        <v>2.1925925925925929E-2</v>
      </c>
      <c r="J33" s="11">
        <v>3.49</v>
      </c>
      <c r="K33" s="11">
        <v>3.64</v>
      </c>
      <c r="L33" s="11">
        <v>2.92</v>
      </c>
      <c r="M33" s="11">
        <v>7.3913043478260873E-2</v>
      </c>
      <c r="N33" s="11">
        <v>8.7037037037037038E-2</v>
      </c>
      <c r="O33" s="11">
        <f t="shared" si="2"/>
        <v>8.5092741694996116E-2</v>
      </c>
      <c r="P33" s="11">
        <v>3.92</v>
      </c>
      <c r="Q33" s="11">
        <v>3.74</v>
      </c>
      <c r="R33" s="11">
        <v>0.308</v>
      </c>
      <c r="S33" s="11">
        <v>0.68100000000000005</v>
      </c>
      <c r="T33" s="11">
        <v>92</v>
      </c>
      <c r="U33" s="11">
        <v>-8.6956521739130436E-3</v>
      </c>
      <c r="V33" s="11">
        <v>-0.56521739130434778</v>
      </c>
      <c r="W33" s="11">
        <v>-0.38260869565217392</v>
      </c>
      <c r="X33" s="11">
        <v>3.7499999999999999E-2</v>
      </c>
      <c r="Y33" s="11">
        <v>0.17098765432098764</v>
      </c>
      <c r="Z33" s="11">
        <f t="shared" si="3"/>
        <v>0.1512117055326932</v>
      </c>
      <c r="AA33" s="11">
        <v>0</v>
      </c>
      <c r="AB33" s="11">
        <v>-0.14814814814814814</v>
      </c>
      <c r="AC33" s="11">
        <f t="shared" si="11"/>
        <v>-0.12620027434842249</v>
      </c>
      <c r="AD33" s="11">
        <v>0.54200000000000004</v>
      </c>
      <c r="AE33" s="11">
        <v>0.49099999999999999</v>
      </c>
      <c r="AF33" s="11">
        <f t="shared" si="4"/>
        <v>0.49855555555555559</v>
      </c>
      <c r="AG33" s="11">
        <v>2.4691358024691398E-2</v>
      </c>
      <c r="AH33" s="11">
        <v>22</v>
      </c>
      <c r="AI33" s="11">
        <v>0</v>
      </c>
      <c r="AJ33" s="11">
        <v>2.1052631578947368E-2</v>
      </c>
      <c r="AK33" s="11">
        <f t="shared" si="12"/>
        <v>1.8193632228719947E-2</v>
      </c>
      <c r="AL33" s="11">
        <v>3.82</v>
      </c>
      <c r="AM33" s="11">
        <v>3.35</v>
      </c>
      <c r="AN33" s="11">
        <v>3.11</v>
      </c>
      <c r="AO33" s="11">
        <v>9.5238095238095233E-2</v>
      </c>
      <c r="AP33" s="11">
        <v>8.5802469135802473E-2</v>
      </c>
      <c r="AQ33" s="11">
        <f t="shared" si="5"/>
        <v>8.7083850458336054E-2</v>
      </c>
      <c r="AR33" s="11">
        <v>3.72</v>
      </c>
      <c r="AS33" s="11">
        <v>3.6</v>
      </c>
      <c r="AT33" s="11">
        <v>0.34100000000000003</v>
      </c>
      <c r="AU33" s="11">
        <v>0.76200000000000001</v>
      </c>
      <c r="AV33" s="11">
        <v>115</v>
      </c>
      <c r="AW33" s="11">
        <v>3.8095238095238099E-2</v>
      </c>
      <c r="AX33" s="11">
        <v>3.8095238095238099E-2</v>
      </c>
      <c r="AY33" s="11">
        <v>0.69047619047619047</v>
      </c>
      <c r="AZ33" s="11">
        <v>0.19545454545454544</v>
      </c>
      <c r="BA33" s="11">
        <v>0.19197530864197532</v>
      </c>
      <c r="BB33" s="11">
        <f t="shared" si="6"/>
        <v>0.19244779759183051</v>
      </c>
      <c r="BC33" s="11">
        <v>1.4545454545454546</v>
      </c>
      <c r="BD33" s="11">
        <v>0.14814814814814814</v>
      </c>
      <c r="BE33" s="11">
        <f t="shared" si="7"/>
        <v>0.32556012802926382</v>
      </c>
      <c r="BF33" s="11">
        <v>0.63600000000000001</v>
      </c>
      <c r="BG33" s="11">
        <v>0.51300000000000001</v>
      </c>
      <c r="BH33" s="11">
        <f t="shared" si="8"/>
        <v>0.52970370370370368</v>
      </c>
      <c r="BI33" s="11">
        <v>-3.703703703703709E-2</v>
      </c>
      <c r="BJ33" s="12">
        <v>2</v>
      </c>
      <c r="BK33" s="12">
        <v>3</v>
      </c>
      <c r="BL33" s="12">
        <f t="shared" si="9"/>
        <v>-1</v>
      </c>
      <c r="BM33" s="12" t="str">
        <f t="shared" si="13"/>
        <v>MIL</v>
      </c>
      <c r="BN33" s="12">
        <f t="shared" si="10"/>
        <v>5</v>
      </c>
    </row>
    <row r="34" spans="1:66" x14ac:dyDescent="0.45">
      <c r="A34" s="5">
        <v>45406</v>
      </c>
      <c r="B34" s="4" t="s">
        <v>80</v>
      </c>
      <c r="C34" s="4" t="s">
        <v>28</v>
      </c>
      <c r="D34" s="4" t="s">
        <v>289</v>
      </c>
      <c r="E34" s="4" t="s">
        <v>816</v>
      </c>
      <c r="F34" s="11">
        <v>22</v>
      </c>
      <c r="G34" s="11">
        <v>0.125</v>
      </c>
      <c r="H34" s="11">
        <v>3.8461538461538464E-2</v>
      </c>
      <c r="I34" s="11">
        <f t="shared" si="1"/>
        <v>5.0213675213675216E-2</v>
      </c>
      <c r="J34" s="11">
        <v>4.24</v>
      </c>
      <c r="K34" s="11">
        <v>3.29</v>
      </c>
      <c r="L34" s="11">
        <v>3.65</v>
      </c>
      <c r="M34" s="11">
        <v>0.16666666666666666</v>
      </c>
      <c r="N34" s="11">
        <v>6.7283950617283955E-2</v>
      </c>
      <c r="O34" s="11">
        <f t="shared" si="2"/>
        <v>8.0780368846212466E-2</v>
      </c>
      <c r="P34" s="11">
        <v>3.54</v>
      </c>
      <c r="Q34" s="11">
        <v>3.62</v>
      </c>
      <c r="R34" s="11">
        <v>0.318</v>
      </c>
      <c r="S34" s="11">
        <v>0.71299999999999997</v>
      </c>
      <c r="T34" s="11">
        <v>100</v>
      </c>
      <c r="U34" s="11">
        <v>9.5238095238095233E-2</v>
      </c>
      <c r="V34" s="11">
        <v>-0.29523809523809524</v>
      </c>
      <c r="W34" s="11">
        <v>8.5714285714285715E-2</v>
      </c>
      <c r="X34" s="11">
        <v>9.0909090909090912E-2</v>
      </c>
      <c r="Y34" s="11">
        <v>0.11790123456790125</v>
      </c>
      <c r="Z34" s="11">
        <f t="shared" si="3"/>
        <v>0.1142356348117665</v>
      </c>
      <c r="AA34" s="11">
        <v>-0.54545454545454541</v>
      </c>
      <c r="AB34" s="11">
        <v>-0.77777777777777779</v>
      </c>
      <c r="AC34" s="11">
        <f t="shared" si="11"/>
        <v>-0.74622770919067216</v>
      </c>
      <c r="AD34" s="11">
        <v>0.45500000000000002</v>
      </c>
      <c r="AE34" s="11">
        <v>0.42399999999999999</v>
      </c>
      <c r="AF34" s="11">
        <f t="shared" si="4"/>
        <v>0.42820987654320986</v>
      </c>
      <c r="AG34" s="11">
        <v>-1.85185185185185E-2</v>
      </c>
      <c r="AH34" s="11">
        <v>25</v>
      </c>
      <c r="AI34" s="11">
        <v>7.0833333333333331E-2</v>
      </c>
      <c r="AJ34" s="11">
        <v>5.5000000000000007E-2</v>
      </c>
      <c r="AK34" s="11">
        <f t="shared" si="12"/>
        <v>5.7443415637860082E-2</v>
      </c>
      <c r="AL34" s="11">
        <v>3.91</v>
      </c>
      <c r="AM34" s="11">
        <v>3.86</v>
      </c>
      <c r="AN34" s="11">
        <v>3.69</v>
      </c>
      <c r="AO34" s="11">
        <v>7.0833333333333331E-2</v>
      </c>
      <c r="AP34" s="11">
        <v>0.10617283950617283</v>
      </c>
      <c r="AQ34" s="11">
        <f t="shared" si="5"/>
        <v>0.10071921201036427</v>
      </c>
      <c r="AR34" s="11">
        <v>3.86</v>
      </c>
      <c r="AS34" s="11">
        <v>3.69</v>
      </c>
      <c r="AT34" s="11">
        <v>0.34599999999999997</v>
      </c>
      <c r="AU34" s="11">
        <v>0.77600000000000002</v>
      </c>
      <c r="AV34" s="11">
        <v>120</v>
      </c>
      <c r="AW34" s="11">
        <v>-2.0833333333333332E-2</v>
      </c>
      <c r="AX34" s="11">
        <v>-2.0833333333333332E-2</v>
      </c>
      <c r="AY34" s="11">
        <v>0.91249999999999998</v>
      </c>
      <c r="AZ34" s="11">
        <v>0.21600000000000003</v>
      </c>
      <c r="BA34" s="11">
        <v>0.26481481481481478</v>
      </c>
      <c r="BB34" s="11">
        <f t="shared" si="6"/>
        <v>0.25728166438042976</v>
      </c>
      <c r="BC34" s="11">
        <v>0.72</v>
      </c>
      <c r="BD34" s="11">
        <v>0.67901234567901236</v>
      </c>
      <c r="BE34" s="11">
        <f t="shared" si="7"/>
        <v>0.68533760097546104</v>
      </c>
      <c r="BF34" s="11">
        <v>0.56000000000000005</v>
      </c>
      <c r="BG34" s="11">
        <v>0.56499999999999995</v>
      </c>
      <c r="BH34" s="11">
        <f t="shared" si="8"/>
        <v>0.56422839506172839</v>
      </c>
      <c r="BI34" s="11">
        <v>-2.7777777777778012E-2</v>
      </c>
      <c r="BJ34" s="12">
        <v>2</v>
      </c>
      <c r="BK34" s="12">
        <v>11</v>
      </c>
      <c r="BL34" s="12">
        <f t="shared" si="9"/>
        <v>-9</v>
      </c>
      <c r="BM34" s="12" t="str">
        <f t="shared" si="13"/>
        <v>LAD</v>
      </c>
      <c r="BN34" s="12">
        <f t="shared" si="10"/>
        <v>13</v>
      </c>
    </row>
    <row r="35" spans="1:66" x14ac:dyDescent="0.45">
      <c r="A35" s="5">
        <v>45406</v>
      </c>
      <c r="B35" s="4" t="s">
        <v>71</v>
      </c>
      <c r="C35" s="4" t="s">
        <v>102</v>
      </c>
      <c r="D35" s="4" t="s">
        <v>1481</v>
      </c>
      <c r="E35" s="4" t="s">
        <v>314</v>
      </c>
      <c r="F35" s="11">
        <v>25</v>
      </c>
      <c r="G35" s="11">
        <v>3.7499999999999999E-2</v>
      </c>
      <c r="H35" s="11">
        <v>1.5555555555555555E-2</v>
      </c>
      <c r="I35" s="11">
        <f t="shared" si="1"/>
        <v>1.89420438957476E-2</v>
      </c>
      <c r="J35" s="11">
        <v>3.2</v>
      </c>
      <c r="K35" s="11">
        <v>2.52</v>
      </c>
      <c r="L35" s="11">
        <v>2.73</v>
      </c>
      <c r="M35" s="11">
        <v>4.1666666666666664E-2</v>
      </c>
      <c r="N35" s="11">
        <v>9.0740740740740733E-2</v>
      </c>
      <c r="O35" s="11">
        <f t="shared" si="2"/>
        <v>8.3167581161408322E-2</v>
      </c>
      <c r="P35" s="11">
        <v>3.93</v>
      </c>
      <c r="Q35" s="11">
        <v>3.7</v>
      </c>
      <c r="R35" s="11">
        <v>0.29899999999999999</v>
      </c>
      <c r="S35" s="11">
        <v>0.66200000000000003</v>
      </c>
      <c r="T35" s="11">
        <v>99</v>
      </c>
      <c r="U35" s="11">
        <v>6.25E-2</v>
      </c>
      <c r="V35" s="11">
        <v>-8.7500000000000008E-2</v>
      </c>
      <c r="W35" s="11">
        <v>2.9166666666666664E-2</v>
      </c>
      <c r="X35" s="11">
        <v>0.10800000000000001</v>
      </c>
      <c r="Y35" s="11">
        <v>0.22160493827160493</v>
      </c>
      <c r="Z35" s="11">
        <f t="shared" si="3"/>
        <v>0.20407331199512269</v>
      </c>
      <c r="AA35" s="11">
        <v>-1.04</v>
      </c>
      <c r="AB35" s="11">
        <v>8.6419753086419748E-2</v>
      </c>
      <c r="AC35" s="11">
        <f t="shared" si="11"/>
        <v>-8.7410455723212918E-2</v>
      </c>
      <c r="AD35" s="11">
        <v>0.48</v>
      </c>
      <c r="AE35" s="11">
        <v>0.52300000000000002</v>
      </c>
      <c r="AF35" s="11">
        <f t="shared" si="4"/>
        <v>0.51636419753086416</v>
      </c>
      <c r="AG35" s="11">
        <v>7.0987654320987595E-2</v>
      </c>
      <c r="AH35" s="11">
        <v>24</v>
      </c>
      <c r="AI35" s="11">
        <v>0.1</v>
      </c>
      <c r="AJ35" s="11">
        <v>4.8000000000000001E-2</v>
      </c>
      <c r="AK35" s="11">
        <f t="shared" si="12"/>
        <v>5.5703703703703707E-2</v>
      </c>
      <c r="AL35" s="11">
        <v>3.82</v>
      </c>
      <c r="AM35" s="11">
        <v>2.92</v>
      </c>
      <c r="AN35" s="11">
        <v>2.74</v>
      </c>
      <c r="AO35" s="11">
        <v>9.1304347826086957E-2</v>
      </c>
      <c r="AP35" s="11">
        <v>7.9012345679012344E-2</v>
      </c>
      <c r="AQ35" s="11">
        <f t="shared" si="5"/>
        <v>8.0833383034134509E-2</v>
      </c>
      <c r="AR35" s="11">
        <v>3.86</v>
      </c>
      <c r="AS35" s="11">
        <v>3.64</v>
      </c>
      <c r="AT35" s="11">
        <v>0.29399999999999998</v>
      </c>
      <c r="AU35" s="11">
        <v>0.64900000000000002</v>
      </c>
      <c r="AV35" s="11">
        <v>91</v>
      </c>
      <c r="AW35" s="11">
        <v>9.1304347826086957E-2</v>
      </c>
      <c r="AX35" s="11">
        <v>-7.8260869565217397E-2</v>
      </c>
      <c r="AY35" s="11">
        <v>-0.27391304347826084</v>
      </c>
      <c r="AZ35" s="11">
        <v>7.4999999999999997E-2</v>
      </c>
      <c r="BA35" s="11">
        <v>0.16851851851851851</v>
      </c>
      <c r="BB35" s="11">
        <f t="shared" si="6"/>
        <v>0.15466392318244168</v>
      </c>
      <c r="BC35" s="11">
        <v>0.375</v>
      </c>
      <c r="BD35" s="11">
        <v>-6.7901234567901231E-2</v>
      </c>
      <c r="BE35" s="11">
        <f t="shared" si="7"/>
        <v>-2.2862368541380906E-3</v>
      </c>
      <c r="BF35" s="11">
        <v>0.58299999999999996</v>
      </c>
      <c r="BG35" s="11">
        <v>0.499</v>
      </c>
      <c r="BH35" s="11">
        <f t="shared" si="8"/>
        <v>0.51144444444444448</v>
      </c>
      <c r="BI35" s="11">
        <v>-3.4506556245679776E-3</v>
      </c>
      <c r="BJ35" s="12">
        <v>5</v>
      </c>
      <c r="BK35" s="12">
        <v>7</v>
      </c>
      <c r="BL35" s="12">
        <f t="shared" si="9"/>
        <v>-2</v>
      </c>
      <c r="BM35" s="12" t="str">
        <f t="shared" si="13"/>
        <v>DET</v>
      </c>
      <c r="BN35" s="12">
        <f t="shared" si="10"/>
        <v>12</v>
      </c>
    </row>
    <row r="36" spans="1:66" x14ac:dyDescent="0.45">
      <c r="A36" s="5">
        <v>45406</v>
      </c>
      <c r="B36" s="4" t="s">
        <v>22</v>
      </c>
      <c r="C36" s="4" t="s">
        <v>36</v>
      </c>
      <c r="D36" s="4" t="s">
        <v>637</v>
      </c>
      <c r="E36" s="4" t="s">
        <v>721</v>
      </c>
      <c r="F36" s="11">
        <v>24</v>
      </c>
      <c r="G36" s="11">
        <v>0.1</v>
      </c>
      <c r="H36" s="11">
        <v>6.2068965517241378E-2</v>
      </c>
      <c r="I36" s="11">
        <f t="shared" si="1"/>
        <v>6.7688378033205626E-2</v>
      </c>
      <c r="J36" s="11">
        <v>4.1500000000000004</v>
      </c>
      <c r="K36" s="11">
        <v>3.38</v>
      </c>
      <c r="L36" s="11">
        <v>3.53</v>
      </c>
      <c r="M36" s="11">
        <v>9.5652173913043481E-2</v>
      </c>
      <c r="N36" s="11">
        <v>8.5185185185185183E-2</v>
      </c>
      <c r="O36" s="11">
        <f t="shared" si="2"/>
        <v>8.6735850181904925E-2</v>
      </c>
      <c r="P36" s="11">
        <v>4.18</v>
      </c>
      <c r="Q36" s="11">
        <v>4.05</v>
      </c>
      <c r="R36" s="11">
        <v>0.315</v>
      </c>
      <c r="S36" s="11">
        <v>0.69099999999999995</v>
      </c>
      <c r="T36" s="11">
        <v>108</v>
      </c>
      <c r="U36" s="11">
        <v>-5.6521739130434782E-2</v>
      </c>
      <c r="V36" s="11">
        <v>8.6956521739130432E-2</v>
      </c>
      <c r="W36" s="11">
        <v>0.25217391304347825</v>
      </c>
      <c r="X36" s="11">
        <v>0.15</v>
      </c>
      <c r="Y36" s="11">
        <v>0.25185185185185183</v>
      </c>
      <c r="Z36" s="11">
        <f t="shared" si="3"/>
        <v>0.23676268861454045</v>
      </c>
      <c r="AA36" s="11">
        <v>0.83333333333333337</v>
      </c>
      <c r="AB36" s="11">
        <v>0.51234567901234573</v>
      </c>
      <c r="AC36" s="11">
        <f t="shared" si="11"/>
        <v>0.55989940557841789</v>
      </c>
      <c r="AD36" s="11">
        <v>0.66700000000000004</v>
      </c>
      <c r="AE36" s="11">
        <v>0.56399999999999995</v>
      </c>
      <c r="AF36" s="11">
        <f t="shared" si="4"/>
        <v>0.57925925925925925</v>
      </c>
      <c r="AG36" s="11">
        <v>5.2469135802469098E-2</v>
      </c>
      <c r="AH36" s="11">
        <v>24</v>
      </c>
      <c r="AI36" s="11">
        <v>7.4999999999999997E-2</v>
      </c>
      <c r="AJ36" s="11">
        <v>1.3043478260869565E-2</v>
      </c>
      <c r="AK36" s="11">
        <f t="shared" si="12"/>
        <v>2.222222222222222E-2</v>
      </c>
      <c r="AL36" s="11">
        <v>4.3</v>
      </c>
      <c r="AM36" s="11">
        <v>4.6500000000000004</v>
      </c>
      <c r="AN36" s="11">
        <v>4.8899999999999997</v>
      </c>
      <c r="AO36" s="11">
        <v>0.1217391304347826</v>
      </c>
      <c r="AP36" s="11">
        <v>6.3580246913580246E-2</v>
      </c>
      <c r="AQ36" s="11">
        <f t="shared" si="5"/>
        <v>7.2196377805610223E-2</v>
      </c>
      <c r="AR36" s="11">
        <v>4.26</v>
      </c>
      <c r="AS36" s="11">
        <v>4.0999999999999996</v>
      </c>
      <c r="AT36" s="11">
        <v>0.28499999999999998</v>
      </c>
      <c r="AU36" s="11">
        <v>0.63200000000000001</v>
      </c>
      <c r="AV36" s="11">
        <v>90</v>
      </c>
      <c r="AW36" s="11">
        <v>-0.15217391304347827</v>
      </c>
      <c r="AX36" s="11">
        <v>-0.44782608695652176</v>
      </c>
      <c r="AY36" s="11">
        <v>-0.52608695652173909</v>
      </c>
      <c r="AZ36" s="11">
        <v>4.1666666666666666E-3</v>
      </c>
      <c r="BA36" s="11">
        <v>0.13518518518518519</v>
      </c>
      <c r="BB36" s="11">
        <f t="shared" si="6"/>
        <v>0.11577503429355282</v>
      </c>
      <c r="BC36" s="11">
        <v>-1.5</v>
      </c>
      <c r="BD36" s="11">
        <v>-0.65432098765432101</v>
      </c>
      <c r="BE36" s="11">
        <f t="shared" si="7"/>
        <v>-0.77960676726108824</v>
      </c>
      <c r="BF36" s="11">
        <v>0.375</v>
      </c>
      <c r="BG36" s="11">
        <v>0.436</v>
      </c>
      <c r="BH36" s="11">
        <f t="shared" si="8"/>
        <v>0.42696296296296299</v>
      </c>
      <c r="BI36" s="11">
        <v>-2.0828599560699934E-3</v>
      </c>
      <c r="BJ36" s="12">
        <v>7</v>
      </c>
      <c r="BK36" s="12">
        <v>3</v>
      </c>
      <c r="BL36" s="12">
        <f t="shared" si="9"/>
        <v>4</v>
      </c>
      <c r="BM36" s="12" t="str">
        <f t="shared" si="13"/>
        <v>NYY</v>
      </c>
      <c r="BN36" s="12">
        <f t="shared" si="10"/>
        <v>10</v>
      </c>
    </row>
    <row r="37" spans="1:66" x14ac:dyDescent="0.45">
      <c r="A37" s="5">
        <v>45406</v>
      </c>
      <c r="B37" s="4" t="s">
        <v>32</v>
      </c>
      <c r="C37" s="4" t="s">
        <v>89</v>
      </c>
      <c r="D37" s="4" t="s">
        <v>1338</v>
      </c>
      <c r="E37" s="4" t="s">
        <v>1203</v>
      </c>
      <c r="F37" s="11">
        <v>22</v>
      </c>
      <c r="G37" s="11">
        <v>8.5714285714285715E-2</v>
      </c>
      <c r="H37" s="11">
        <v>2.1153846153846155E-2</v>
      </c>
      <c r="I37" s="11">
        <f t="shared" si="1"/>
        <v>2.9921313254646587E-2</v>
      </c>
      <c r="J37" s="11">
        <v>3.69</v>
      </c>
      <c r="K37" s="11">
        <v>3.56</v>
      </c>
      <c r="L37" s="11">
        <v>3.54</v>
      </c>
      <c r="M37" s="11">
        <v>8.5714285714285715E-2</v>
      </c>
      <c r="N37" s="11">
        <v>0.10246913580246915</v>
      </c>
      <c r="O37" s="11">
        <f t="shared" si="2"/>
        <v>0.10019378579049362</v>
      </c>
      <c r="P37" s="11">
        <v>3.56</v>
      </c>
      <c r="Q37" s="11">
        <v>3.54</v>
      </c>
      <c r="R37" s="11">
        <v>0.36399999999999999</v>
      </c>
      <c r="S37" s="11">
        <v>0.82299999999999995</v>
      </c>
      <c r="T37" s="11">
        <v>128</v>
      </c>
      <c r="U37" s="11">
        <v>4.7619047619047616E-2</v>
      </c>
      <c r="V37" s="11">
        <v>0.11904761904761904</v>
      </c>
      <c r="W37" s="11">
        <v>1.2714285714285714</v>
      </c>
      <c r="X37" s="11">
        <v>0.25909090909090909</v>
      </c>
      <c r="Y37" s="11">
        <v>0.27530864197530863</v>
      </c>
      <c r="Z37" s="11">
        <f t="shared" si="3"/>
        <v>0.27310623380582222</v>
      </c>
      <c r="AA37" s="11">
        <v>1.9545454545454546</v>
      </c>
      <c r="AB37" s="11">
        <v>1.0246913580246915</v>
      </c>
      <c r="AC37" s="11">
        <f t="shared" si="11"/>
        <v>1.1509678402682519</v>
      </c>
      <c r="AD37" s="11">
        <v>0.72699999999999998</v>
      </c>
      <c r="AE37" s="11">
        <v>0.60399999999999998</v>
      </c>
      <c r="AF37" s="11">
        <f t="shared" si="4"/>
        <v>0.62070370370370365</v>
      </c>
      <c r="AG37" s="11">
        <v>2.7777777777777801E-2</v>
      </c>
      <c r="AH37" s="11">
        <v>25</v>
      </c>
      <c r="AI37" s="11">
        <v>7.4999999999999997E-2</v>
      </c>
      <c r="AJ37" s="11">
        <v>7.2727272727272738E-2</v>
      </c>
      <c r="AK37" s="11">
        <f t="shared" si="12"/>
        <v>7.3078002244668913E-2</v>
      </c>
      <c r="AL37" s="11">
        <v>4.38</v>
      </c>
      <c r="AM37" s="11">
        <v>4.01</v>
      </c>
      <c r="AN37" s="11">
        <v>3.98</v>
      </c>
      <c r="AO37" s="11">
        <v>7.4999999999999997E-2</v>
      </c>
      <c r="AP37" s="11">
        <v>8.4567901234567894E-2</v>
      </c>
      <c r="AQ37" s="11">
        <f t="shared" si="5"/>
        <v>8.3091373266270377E-2</v>
      </c>
      <c r="AR37" s="11">
        <v>4.01</v>
      </c>
      <c r="AS37" s="11">
        <v>3.98</v>
      </c>
      <c r="AT37" s="11">
        <v>0.28000000000000003</v>
      </c>
      <c r="AU37" s="11">
        <v>0.61899999999999999</v>
      </c>
      <c r="AV37" s="11">
        <v>75</v>
      </c>
      <c r="AW37" s="11">
        <v>-2.0833333333333332E-2</v>
      </c>
      <c r="AX37" s="11">
        <v>-0.4458333333333333</v>
      </c>
      <c r="AY37" s="11">
        <v>-1.0125</v>
      </c>
      <c r="AZ37" s="11">
        <v>-3.6000000000000004E-2</v>
      </c>
      <c r="BA37" s="11">
        <v>0.15555555555555556</v>
      </c>
      <c r="BB37" s="11">
        <f t="shared" si="6"/>
        <v>0.12599451303155007</v>
      </c>
      <c r="BC37" s="11">
        <v>-1.84</v>
      </c>
      <c r="BD37" s="11">
        <v>-0.50617283950617287</v>
      </c>
      <c r="BE37" s="11">
        <f t="shared" si="7"/>
        <v>-0.71201036427373876</v>
      </c>
      <c r="BF37" s="11">
        <v>0.24</v>
      </c>
      <c r="BG37" s="11">
        <v>0.437</v>
      </c>
      <c r="BH37" s="11">
        <f t="shared" si="8"/>
        <v>0.40659876543209877</v>
      </c>
      <c r="BI37" s="11">
        <v>-2.1604938271604979E-2</v>
      </c>
      <c r="BJ37" s="12">
        <v>4</v>
      </c>
      <c r="BK37" s="12">
        <v>3</v>
      </c>
      <c r="BL37" s="12">
        <f t="shared" si="9"/>
        <v>1</v>
      </c>
      <c r="BM37" s="12" t="str">
        <f t="shared" si="13"/>
        <v>ATL</v>
      </c>
      <c r="BN37" s="12">
        <f t="shared" si="10"/>
        <v>7</v>
      </c>
    </row>
    <row r="38" spans="1:66" x14ac:dyDescent="0.45">
      <c r="A38" s="5">
        <v>45406</v>
      </c>
      <c r="B38" s="4" t="s">
        <v>30</v>
      </c>
      <c r="C38" s="4" t="s">
        <v>48</v>
      </c>
      <c r="D38" s="4" t="s">
        <v>544</v>
      </c>
      <c r="E38" s="4" t="s">
        <v>865</v>
      </c>
      <c r="F38" s="11">
        <v>23</v>
      </c>
      <c r="G38" s="11">
        <v>5.4545454545454543E-2</v>
      </c>
      <c r="H38" s="11">
        <v>6.5384615384615388E-2</v>
      </c>
      <c r="I38" s="11">
        <f t="shared" si="1"/>
        <v>6.3845722179055514E-2</v>
      </c>
      <c r="J38" s="11">
        <v>4.07</v>
      </c>
      <c r="K38" s="11">
        <v>3.84</v>
      </c>
      <c r="L38" s="11">
        <v>3.69</v>
      </c>
      <c r="M38" s="11">
        <v>5.4545454545454543E-2</v>
      </c>
      <c r="N38" s="11">
        <v>8.5185185185185183E-2</v>
      </c>
      <c r="O38" s="11">
        <f t="shared" si="2"/>
        <v>8.0835099970902449E-2</v>
      </c>
      <c r="P38" s="11">
        <v>3.84</v>
      </c>
      <c r="Q38" s="11">
        <v>3.69</v>
      </c>
      <c r="R38" s="11">
        <v>0.32600000000000001</v>
      </c>
      <c r="S38" s="11">
        <v>0.73299999999999998</v>
      </c>
      <c r="T38" s="11">
        <v>106</v>
      </c>
      <c r="U38" s="11">
        <v>-9.0909090909090922E-3</v>
      </c>
      <c r="V38" s="11">
        <v>-0.15909090909090909</v>
      </c>
      <c r="W38" s="11">
        <v>0.22727272727272727</v>
      </c>
      <c r="X38" s="11">
        <v>0.1217391304347826</v>
      </c>
      <c r="Y38" s="11">
        <v>0.2049382716049383</v>
      </c>
      <c r="Z38" s="11">
        <f t="shared" si="3"/>
        <v>0.19312604785855816</v>
      </c>
      <c r="AA38" s="11">
        <v>1</v>
      </c>
      <c r="AB38" s="11">
        <v>0.22222222222222221</v>
      </c>
      <c r="AC38" s="11">
        <f t="shared" si="11"/>
        <v>0.33264746227709191</v>
      </c>
      <c r="AD38" s="11">
        <v>0.60899999999999999</v>
      </c>
      <c r="AE38" s="11">
        <v>0.52400000000000002</v>
      </c>
      <c r="AF38" s="11">
        <f t="shared" si="4"/>
        <v>0.53606790123456793</v>
      </c>
      <c r="AG38" s="11">
        <v>2.1604938271605E-2</v>
      </c>
      <c r="AH38" s="11">
        <v>24</v>
      </c>
      <c r="AI38" s="11">
        <v>2.6086956521739129E-2</v>
      </c>
      <c r="AJ38" s="11">
        <v>3.4615384615384617E-2</v>
      </c>
      <c r="AK38" s="11">
        <f t="shared" si="12"/>
        <v>3.3351913786696399E-2</v>
      </c>
      <c r="AL38" s="11">
        <v>5.34</v>
      </c>
      <c r="AM38" s="11">
        <v>4.34</v>
      </c>
      <c r="AN38" s="11">
        <v>4.21</v>
      </c>
      <c r="AO38" s="11">
        <v>2.6086956521739129E-2</v>
      </c>
      <c r="AP38" s="11">
        <v>8.5802469135802473E-2</v>
      </c>
      <c r="AQ38" s="11">
        <f t="shared" si="5"/>
        <v>7.6955726526311607E-2</v>
      </c>
      <c r="AR38" s="11">
        <v>4.34</v>
      </c>
      <c r="AS38" s="11">
        <v>4.21</v>
      </c>
      <c r="AT38" s="11">
        <v>0.33100000000000002</v>
      </c>
      <c r="AU38" s="11">
        <v>0.74099999999999999</v>
      </c>
      <c r="AV38" s="11">
        <v>118</v>
      </c>
      <c r="AW38" s="11">
        <v>-0.16956521739130434</v>
      </c>
      <c r="AX38" s="11">
        <v>-0.12608695652173912</v>
      </c>
      <c r="AY38" s="11">
        <v>0.62608695652173918</v>
      </c>
      <c r="AZ38" s="11">
        <v>0.17083333333333331</v>
      </c>
      <c r="BA38" s="11">
        <v>0.24691358024691357</v>
      </c>
      <c r="BB38" s="11">
        <f t="shared" si="6"/>
        <v>0.23564243255601278</v>
      </c>
      <c r="BC38" s="11">
        <v>-1.375</v>
      </c>
      <c r="BD38" s="11">
        <v>0.22222222222222221</v>
      </c>
      <c r="BE38" s="11">
        <f t="shared" si="7"/>
        <v>-1.4403292181069949E-2</v>
      </c>
      <c r="BF38" s="11">
        <v>0.29199999999999998</v>
      </c>
      <c r="BG38" s="11">
        <v>0.51100000000000001</v>
      </c>
      <c r="BH38" s="11">
        <f t="shared" si="8"/>
        <v>0.47855555555555557</v>
      </c>
      <c r="BI38" s="11">
        <v>2.4691358024692023E-2</v>
      </c>
      <c r="BJ38" s="12">
        <v>4</v>
      </c>
      <c r="BK38" s="12">
        <v>3</v>
      </c>
      <c r="BL38" s="12">
        <f t="shared" si="9"/>
        <v>1</v>
      </c>
      <c r="BM38" s="12" t="str">
        <f t="shared" si="13"/>
        <v>CHC</v>
      </c>
      <c r="BN38" s="12">
        <f t="shared" si="10"/>
        <v>7</v>
      </c>
    </row>
    <row r="39" spans="1:66" x14ac:dyDescent="0.45">
      <c r="A39" s="5">
        <v>45406</v>
      </c>
      <c r="B39" s="4" t="s">
        <v>20</v>
      </c>
      <c r="C39" s="4" t="s">
        <v>26</v>
      </c>
      <c r="D39" s="4" t="s">
        <v>824</v>
      </c>
      <c r="F39" s="11">
        <v>24</v>
      </c>
      <c r="G39" s="11">
        <v>0.125</v>
      </c>
      <c r="H39" s="11">
        <v>3.4615384615384617E-2</v>
      </c>
      <c r="I39" s="11">
        <f t="shared" si="1"/>
        <v>4.8005698005698011E-2</v>
      </c>
      <c r="J39" s="11">
        <v>4.07</v>
      </c>
      <c r="K39" s="11">
        <v>4.07</v>
      </c>
      <c r="L39" s="11">
        <v>4.2300000000000004</v>
      </c>
      <c r="M39" s="11">
        <v>0.11739130434782609</v>
      </c>
      <c r="N39" s="11">
        <v>7.0370370370370375E-2</v>
      </c>
      <c r="O39" s="11">
        <f t="shared" si="2"/>
        <v>7.7336434663326778E-2</v>
      </c>
      <c r="P39" s="11">
        <v>4.1500000000000004</v>
      </c>
      <c r="Q39" s="11">
        <v>4.09</v>
      </c>
      <c r="R39" s="11">
        <v>0.317</v>
      </c>
      <c r="S39" s="11">
        <v>0.71299999999999997</v>
      </c>
      <c r="T39" s="11">
        <v>103</v>
      </c>
      <c r="U39" s="11">
        <v>9.9999999999999992E-2</v>
      </c>
      <c r="V39" s="11">
        <v>0.2391304347826087</v>
      </c>
      <c r="W39" s="11">
        <v>0.22173913043478261</v>
      </c>
      <c r="X39" s="11">
        <v>0.15833333333333333</v>
      </c>
      <c r="Y39" s="11">
        <v>0.16666666666666666</v>
      </c>
      <c r="Z39" s="11">
        <f t="shared" si="3"/>
        <v>0.16543209876543208</v>
      </c>
      <c r="AA39" s="11">
        <v>1.5416666666666667</v>
      </c>
      <c r="AB39" s="11">
        <v>4.3209876543209874E-2</v>
      </c>
      <c r="AC39" s="11">
        <f t="shared" si="11"/>
        <v>0.26520347508001829</v>
      </c>
      <c r="AD39" s="11">
        <v>0.58299999999999996</v>
      </c>
      <c r="AE39" s="11">
        <v>0.49399999999999999</v>
      </c>
      <c r="AF39" s="11">
        <f t="shared" si="4"/>
        <v>0.50718518518518518</v>
      </c>
      <c r="AG39" s="11">
        <v>7.0987654320987595E-2</v>
      </c>
      <c r="AH39" s="11">
        <v>24</v>
      </c>
      <c r="AI39" s="11">
        <v>5.6521739130434782E-2</v>
      </c>
      <c r="AJ39" s="11">
        <v>9.8765432098765427E-2</v>
      </c>
      <c r="AK39" s="11">
        <f t="shared" si="12"/>
        <v>9.2507107214568285E-2</v>
      </c>
      <c r="AL39" s="11">
        <v>4.09</v>
      </c>
      <c r="AM39" s="11">
        <v>3.78</v>
      </c>
      <c r="AN39" s="11">
        <v>3.69</v>
      </c>
      <c r="AO39" s="11">
        <v>5.6521739130434782E-2</v>
      </c>
      <c r="AP39" s="11">
        <v>9.8765432098765427E-2</v>
      </c>
      <c r="AQ39" s="11">
        <f t="shared" si="5"/>
        <v>9.2507107214568285E-2</v>
      </c>
      <c r="AR39" s="11">
        <v>3.78</v>
      </c>
      <c r="AS39" s="11">
        <v>3.69</v>
      </c>
      <c r="AT39" s="11">
        <v>0.317</v>
      </c>
      <c r="AU39" s="11">
        <v>0.70099999999999996</v>
      </c>
      <c r="AV39" s="11">
        <v>108</v>
      </c>
      <c r="AW39" s="11">
        <v>-0.1217391304347826</v>
      </c>
      <c r="AX39" s="11">
        <v>0.40434782608695657</v>
      </c>
      <c r="AY39" s="11">
        <v>0.22173913043478261</v>
      </c>
      <c r="AZ39" s="11">
        <v>0.17500000000000002</v>
      </c>
      <c r="BA39" s="11">
        <v>0.23703703703703702</v>
      </c>
      <c r="BB39" s="11">
        <f t="shared" si="6"/>
        <v>0.2278463648834019</v>
      </c>
      <c r="BC39" s="11">
        <v>-0.5</v>
      </c>
      <c r="BD39" s="11">
        <v>0.12962962962962962</v>
      </c>
      <c r="BE39" s="11">
        <f t="shared" si="7"/>
        <v>3.6351165980795616E-2</v>
      </c>
      <c r="BF39" s="11">
        <v>0.54200000000000004</v>
      </c>
      <c r="BG39" s="11">
        <v>0.52700000000000002</v>
      </c>
      <c r="BH39" s="11">
        <f t="shared" si="8"/>
        <v>0.52922222222222226</v>
      </c>
      <c r="BI39" s="11">
        <v>3.0864197530859894E-3</v>
      </c>
      <c r="BJ39" s="12">
        <v>3</v>
      </c>
      <c r="BK39" s="12">
        <v>2</v>
      </c>
      <c r="BL39" s="12">
        <f t="shared" si="9"/>
        <v>1</v>
      </c>
      <c r="BM39" s="12" t="str">
        <f t="shared" si="13"/>
        <v>KCR</v>
      </c>
      <c r="BN39" s="12">
        <f t="shared" si="10"/>
        <v>5</v>
      </c>
    </row>
    <row r="40" spans="1:66" x14ac:dyDescent="0.45">
      <c r="A40" s="5">
        <v>45406</v>
      </c>
      <c r="B40" s="4" t="s">
        <v>45</v>
      </c>
      <c r="C40" s="4" t="s">
        <v>52</v>
      </c>
      <c r="D40" s="4" t="s">
        <v>539</v>
      </c>
      <c r="E40" s="4" t="s">
        <v>300</v>
      </c>
      <c r="F40" s="11">
        <v>24</v>
      </c>
      <c r="G40" s="11">
        <v>0.08</v>
      </c>
      <c r="H40" s="11">
        <v>8.8000000000000009E-2</v>
      </c>
      <c r="I40" s="11">
        <f t="shared" si="1"/>
        <v>8.6814814814814817E-2</v>
      </c>
      <c r="J40" s="11">
        <v>5.93</v>
      </c>
      <c r="K40" s="11">
        <v>3.67</v>
      </c>
      <c r="L40" s="11">
        <v>3.65</v>
      </c>
      <c r="M40" s="11">
        <v>3.9130434782608699E-2</v>
      </c>
      <c r="N40" s="11">
        <v>7.716049382716049E-2</v>
      </c>
      <c r="O40" s="11">
        <f t="shared" si="2"/>
        <v>7.1526411005745416E-2</v>
      </c>
      <c r="P40" s="11">
        <v>4.41</v>
      </c>
      <c r="Q40" s="11">
        <v>4.2300000000000004</v>
      </c>
      <c r="R40" s="11">
        <v>0.318</v>
      </c>
      <c r="S40" s="11">
        <v>0.70899999999999996</v>
      </c>
      <c r="T40" s="11">
        <v>106</v>
      </c>
      <c r="U40" s="11">
        <v>1.7391304347826087E-2</v>
      </c>
      <c r="V40" s="11">
        <v>0.13478260869565217</v>
      </c>
      <c r="W40" s="11">
        <v>0.21304347826086958</v>
      </c>
      <c r="X40" s="11">
        <v>0.13333333333333333</v>
      </c>
      <c r="Y40" s="11">
        <v>0.21975308641975311</v>
      </c>
      <c r="Z40" s="11">
        <f t="shared" si="3"/>
        <v>0.20695016003657982</v>
      </c>
      <c r="AA40" s="11">
        <v>0.25</v>
      </c>
      <c r="AB40" s="11">
        <v>8.0246913580246909E-2</v>
      </c>
      <c r="AC40" s="11">
        <f t="shared" si="11"/>
        <v>0.10539551897576588</v>
      </c>
      <c r="AD40" s="11">
        <v>0.5</v>
      </c>
      <c r="AE40" s="11">
        <v>0.504</v>
      </c>
      <c r="AF40" s="11">
        <f t="shared" si="4"/>
        <v>0.50340740740740741</v>
      </c>
      <c r="AG40" s="11">
        <v>3.0864197530864199E-2</v>
      </c>
      <c r="AH40" s="11">
        <v>23</v>
      </c>
      <c r="AI40" s="11">
        <v>7.4999999999999997E-2</v>
      </c>
      <c r="AJ40" s="11">
        <v>7.7777777777777779E-2</v>
      </c>
      <c r="AK40" s="11">
        <f t="shared" si="12"/>
        <v>7.7383401920438952E-2</v>
      </c>
      <c r="AL40" s="11">
        <v>3.36</v>
      </c>
      <c r="AM40" s="11">
        <v>3.52</v>
      </c>
      <c r="AN40" s="11">
        <v>3.5</v>
      </c>
      <c r="AO40" s="11">
        <v>0.12272727272727274</v>
      </c>
      <c r="AP40" s="11">
        <v>9.6913580246913572E-2</v>
      </c>
      <c r="AQ40" s="11">
        <f t="shared" si="5"/>
        <v>0.1005784872040016</v>
      </c>
      <c r="AR40" s="11">
        <v>3.45</v>
      </c>
      <c r="AS40" s="11">
        <v>3.25</v>
      </c>
      <c r="AT40" s="11">
        <v>0.30099999999999999</v>
      </c>
      <c r="AU40" s="11">
        <v>0.65700000000000003</v>
      </c>
      <c r="AV40" s="11">
        <v>100</v>
      </c>
      <c r="AW40" s="11">
        <v>-6.363636363636363E-2</v>
      </c>
      <c r="AX40" s="11">
        <v>-0.12727272727272726</v>
      </c>
      <c r="AY40" s="11">
        <v>-5.909090909090909E-2</v>
      </c>
      <c r="AZ40" s="11">
        <v>9.1304347826086957E-2</v>
      </c>
      <c r="BA40" s="11">
        <v>0.22037037037037038</v>
      </c>
      <c r="BB40" s="11">
        <f t="shared" si="6"/>
        <v>0.20204618198445359</v>
      </c>
      <c r="BC40" s="11">
        <v>0.30434782608695654</v>
      </c>
      <c r="BD40" s="11">
        <v>0.26543209876543211</v>
      </c>
      <c r="BE40" s="11">
        <f t="shared" si="7"/>
        <v>0.2709571711629325</v>
      </c>
      <c r="BF40" s="11">
        <v>0.52200000000000002</v>
      </c>
      <c r="BG40" s="11">
        <v>0.52700000000000002</v>
      </c>
      <c r="BH40" s="11">
        <f t="shared" si="8"/>
        <v>0.52629012345679016</v>
      </c>
      <c r="BI40" s="11">
        <v>-1.2345679012346067E-2</v>
      </c>
      <c r="BJ40" s="12">
        <v>5</v>
      </c>
      <c r="BK40" s="12">
        <v>1</v>
      </c>
      <c r="BL40" s="12">
        <f t="shared" si="9"/>
        <v>4</v>
      </c>
      <c r="BM40" s="12" t="str">
        <f t="shared" si="13"/>
        <v>TEX</v>
      </c>
      <c r="BN40" s="12">
        <f t="shared" si="10"/>
        <v>6</v>
      </c>
    </row>
    <row r="41" spans="1:66" x14ac:dyDescent="0.45">
      <c r="A41" s="5">
        <v>45406</v>
      </c>
      <c r="B41" s="4" t="s">
        <v>35</v>
      </c>
      <c r="C41" s="4" t="s">
        <v>75</v>
      </c>
      <c r="D41" s="4" t="s">
        <v>1122</v>
      </c>
      <c r="E41" s="4" t="s">
        <v>804</v>
      </c>
      <c r="F41" s="11">
        <v>24</v>
      </c>
      <c r="G41" s="11">
        <v>3.043478260869565E-2</v>
      </c>
      <c r="H41" s="11">
        <v>2.6923076923076921E-2</v>
      </c>
      <c r="I41" s="11">
        <f t="shared" si="1"/>
        <v>2.7443329617242659E-2</v>
      </c>
      <c r="J41" s="11">
        <v>5.05</v>
      </c>
      <c r="K41" s="11">
        <v>4.37</v>
      </c>
      <c r="L41" s="11">
        <v>4.42</v>
      </c>
      <c r="M41" s="11">
        <v>3.043478260869565E-2</v>
      </c>
      <c r="N41" s="11">
        <v>5.0617283950617278E-2</v>
      </c>
      <c r="O41" s="11">
        <f t="shared" si="2"/>
        <v>4.7627283751814076E-2</v>
      </c>
      <c r="P41" s="11">
        <v>4.37</v>
      </c>
      <c r="Q41" s="11">
        <v>4.42</v>
      </c>
      <c r="R41" s="11">
        <v>0.30099999999999999</v>
      </c>
      <c r="S41" s="11">
        <v>0.67300000000000004</v>
      </c>
      <c r="T41" s="11">
        <v>74</v>
      </c>
      <c r="U41" s="11">
        <v>-9.5652173913043481E-2</v>
      </c>
      <c r="V41" s="11">
        <v>-0.14782608695652175</v>
      </c>
      <c r="W41" s="11">
        <v>-1.1695652173913043</v>
      </c>
      <c r="X41" s="11">
        <v>-1.6666666666666666E-2</v>
      </c>
      <c r="Y41" s="11">
        <v>9.2592592592592587E-2</v>
      </c>
      <c r="Z41" s="11">
        <f t="shared" si="3"/>
        <v>7.6406035665294927E-2</v>
      </c>
      <c r="AA41" s="11">
        <v>-2.25</v>
      </c>
      <c r="AB41" s="11">
        <v>-1.2901234567901234</v>
      </c>
      <c r="AC41" s="11">
        <f t="shared" si="11"/>
        <v>-1.4323273891175126</v>
      </c>
      <c r="AD41" s="11">
        <v>0.25</v>
      </c>
      <c r="AE41" s="11">
        <v>0.373</v>
      </c>
      <c r="AF41" s="11">
        <f t="shared" si="4"/>
        <v>0.3547777777777778</v>
      </c>
      <c r="AG41" s="11">
        <v>8.9506172839506098E-2</v>
      </c>
      <c r="AH41" s="11">
        <v>26</v>
      </c>
      <c r="AI41" s="11">
        <v>7.4999999999999997E-2</v>
      </c>
      <c r="AJ41" s="11">
        <v>5.8333333333333327E-2</v>
      </c>
      <c r="AK41" s="11">
        <f t="shared" si="12"/>
        <v>6.1008230452674887E-2</v>
      </c>
      <c r="AL41" s="11">
        <v>4.5999999999999996</v>
      </c>
      <c r="AM41" s="11">
        <v>4.53</v>
      </c>
      <c r="AN41" s="11">
        <v>4.33</v>
      </c>
      <c r="AO41" s="11">
        <v>6.8000000000000005E-2</v>
      </c>
      <c r="AP41" s="11">
        <v>8.5802469135802473E-2</v>
      </c>
      <c r="AQ41" s="11">
        <f t="shared" si="5"/>
        <v>8.2945282731290954E-2</v>
      </c>
      <c r="AR41" s="11">
        <v>4.2699999999999996</v>
      </c>
      <c r="AS41" s="11">
        <v>3.96</v>
      </c>
      <c r="AT41" s="11">
        <v>0.32900000000000001</v>
      </c>
      <c r="AU41" s="11">
        <v>0.73699999999999999</v>
      </c>
      <c r="AV41" s="11">
        <v>112</v>
      </c>
      <c r="AW41" s="11">
        <v>7.2000000000000008E-2</v>
      </c>
      <c r="AX41" s="11">
        <v>0.10800000000000001</v>
      </c>
      <c r="AY41" s="11">
        <v>0.57200000000000006</v>
      </c>
      <c r="AZ41" s="11">
        <v>0.18076923076923077</v>
      </c>
      <c r="BA41" s="11">
        <v>0.21481481481481479</v>
      </c>
      <c r="BB41" s="11">
        <f t="shared" si="6"/>
        <v>0.20935070873342476</v>
      </c>
      <c r="BC41" s="11">
        <v>0.26923076923076922</v>
      </c>
      <c r="BD41" s="11">
        <v>0.16049382716049382</v>
      </c>
      <c r="BE41" s="11">
        <f t="shared" si="7"/>
        <v>0.17794543514708122</v>
      </c>
      <c r="BF41" s="11">
        <v>0.5</v>
      </c>
      <c r="BG41" s="11">
        <v>0.51200000000000001</v>
      </c>
      <c r="BH41" s="11">
        <f t="shared" si="8"/>
        <v>0.51007407407407401</v>
      </c>
      <c r="BI41" s="11">
        <v>-1.5432098765432056E-2</v>
      </c>
      <c r="BJ41" s="12">
        <v>2</v>
      </c>
      <c r="BK41" s="12">
        <v>5</v>
      </c>
      <c r="BL41" s="12">
        <f t="shared" si="9"/>
        <v>-3</v>
      </c>
      <c r="BM41" s="12" t="str">
        <f t="shared" si="13"/>
        <v>SDP</v>
      </c>
      <c r="BN41" s="12">
        <f t="shared" si="10"/>
        <v>7</v>
      </c>
    </row>
    <row r="42" spans="1:66" x14ac:dyDescent="0.45">
      <c r="A42" s="5">
        <v>45407</v>
      </c>
      <c r="B42" s="4" t="s">
        <v>39</v>
      </c>
      <c r="C42" s="4" t="s">
        <v>24</v>
      </c>
      <c r="D42" s="4" t="s">
        <v>294</v>
      </c>
      <c r="E42" s="4" t="s">
        <v>269</v>
      </c>
      <c r="F42" s="11">
        <v>25</v>
      </c>
      <c r="G42" s="11">
        <v>0.06</v>
      </c>
      <c r="H42" s="11">
        <v>9.3103448275862075E-2</v>
      </c>
      <c r="I42" s="11">
        <f t="shared" si="1"/>
        <v>8.7994891443167314E-2</v>
      </c>
      <c r="J42" s="11">
        <v>4.67</v>
      </c>
      <c r="K42" s="11">
        <v>4.01</v>
      </c>
      <c r="L42" s="11">
        <v>4.28</v>
      </c>
      <c r="M42" s="11">
        <v>7.9166666666666663E-2</v>
      </c>
      <c r="N42" s="11">
        <v>8.7037037037037038E-2</v>
      </c>
      <c r="O42" s="11">
        <f t="shared" si="2"/>
        <v>8.5822473708276184E-2</v>
      </c>
      <c r="P42" s="11">
        <v>3.9</v>
      </c>
      <c r="Q42" s="11">
        <v>3.73</v>
      </c>
      <c r="R42" s="11">
        <v>0.307</v>
      </c>
      <c r="S42" s="11">
        <v>0.67900000000000005</v>
      </c>
      <c r="T42" s="11">
        <v>92</v>
      </c>
      <c r="U42" s="11">
        <v>-2.4999999999999998E-2</v>
      </c>
      <c r="V42" s="11">
        <v>-0.53749999999999998</v>
      </c>
      <c r="W42" s="11">
        <v>-0.41666666666666669</v>
      </c>
      <c r="X42" s="11">
        <v>3.6000000000000004E-2</v>
      </c>
      <c r="Y42" s="11">
        <v>0.17098765432098764</v>
      </c>
      <c r="Z42" s="11">
        <f t="shared" si="3"/>
        <v>0.15015622618503277</v>
      </c>
      <c r="AA42" s="11">
        <v>-0.04</v>
      </c>
      <c r="AB42" s="11">
        <v>-0.15432098765432098</v>
      </c>
      <c r="AC42" s="11">
        <f t="shared" si="11"/>
        <v>-0.13667885992988874</v>
      </c>
      <c r="AD42" s="11">
        <v>0.52</v>
      </c>
      <c r="AE42" s="11">
        <v>0.48799999999999999</v>
      </c>
      <c r="AF42" s="11">
        <f t="shared" si="4"/>
        <v>0.49293827160493819</v>
      </c>
      <c r="AG42" s="11">
        <v>2.4691358024691398E-2</v>
      </c>
      <c r="AH42" s="11">
        <v>23</v>
      </c>
      <c r="AI42" s="11">
        <v>0.2</v>
      </c>
      <c r="AJ42" s="11">
        <v>9.6551724137931033E-2</v>
      </c>
      <c r="AK42" s="11">
        <f t="shared" si="12"/>
        <v>0.11123882503192849</v>
      </c>
      <c r="AL42" s="11">
        <v>3.09</v>
      </c>
      <c r="AM42" s="11">
        <v>2.4</v>
      </c>
      <c r="AN42" s="11">
        <v>2.0699999999999998</v>
      </c>
      <c r="AO42" s="11">
        <v>9.5454545454545459E-2</v>
      </c>
      <c r="AP42" s="11">
        <v>8.5802469135802473E-2</v>
      </c>
      <c r="AQ42" s="11">
        <f t="shared" si="5"/>
        <v>8.717282565019191E-2</v>
      </c>
      <c r="AR42" s="11">
        <v>3.77</v>
      </c>
      <c r="AS42" s="11">
        <v>3.64</v>
      </c>
      <c r="AT42" s="11">
        <v>0.33500000000000002</v>
      </c>
      <c r="AU42" s="11">
        <v>0.747</v>
      </c>
      <c r="AV42" s="11">
        <v>111</v>
      </c>
      <c r="AW42" s="11">
        <v>5.909090909090909E-2</v>
      </c>
      <c r="AX42" s="11">
        <v>2.7272727272727271E-2</v>
      </c>
      <c r="AY42" s="11">
        <v>0.53181818181818175</v>
      </c>
      <c r="AZ42" s="11">
        <v>0.17826086956521739</v>
      </c>
      <c r="BA42" s="11">
        <v>0.19197530864197532</v>
      </c>
      <c r="BB42" s="11">
        <f t="shared" si="6"/>
        <v>0.19002819692120104</v>
      </c>
      <c r="BC42" s="11">
        <v>1.4347826086956521</v>
      </c>
      <c r="BD42" s="11">
        <v>0.14814814814814814</v>
      </c>
      <c r="BE42" s="11">
        <f t="shared" si="7"/>
        <v>0.3308184727937814</v>
      </c>
      <c r="BF42" s="11">
        <v>0.65200000000000002</v>
      </c>
      <c r="BG42" s="11">
        <v>0.51600000000000001</v>
      </c>
      <c r="BH42" s="11">
        <f t="shared" si="8"/>
        <v>0.5353086419753087</v>
      </c>
      <c r="BI42" s="11">
        <v>-3.703703703703709E-2</v>
      </c>
      <c r="BJ42" s="12">
        <v>5</v>
      </c>
      <c r="BK42" s="12">
        <v>7</v>
      </c>
      <c r="BL42" s="12">
        <f t="shared" si="9"/>
        <v>-2</v>
      </c>
      <c r="BM42" s="12" t="str">
        <f t="shared" si="13"/>
        <v>MIL</v>
      </c>
      <c r="BN42" s="12">
        <f t="shared" si="10"/>
        <v>12</v>
      </c>
    </row>
    <row r="43" spans="1:66" x14ac:dyDescent="0.45">
      <c r="A43" s="5">
        <v>45407</v>
      </c>
      <c r="B43" s="4" t="s">
        <v>95</v>
      </c>
      <c r="C43" s="4" t="s">
        <v>60</v>
      </c>
      <c r="D43" s="4" t="s">
        <v>573</v>
      </c>
      <c r="E43" s="4" t="s">
        <v>563</v>
      </c>
      <c r="F43" s="11">
        <v>25</v>
      </c>
      <c r="G43" s="11">
        <v>6.4000000000000001E-2</v>
      </c>
      <c r="H43" s="11">
        <v>0.11923076923076924</v>
      </c>
      <c r="I43" s="11">
        <f t="shared" si="1"/>
        <v>0.11070750237416904</v>
      </c>
      <c r="J43" s="11">
        <v>3.82</v>
      </c>
      <c r="K43" s="11">
        <v>3.92</v>
      </c>
      <c r="L43" s="11">
        <v>3.73</v>
      </c>
      <c r="M43" s="11">
        <v>6.4000000000000001E-2</v>
      </c>
      <c r="N43" s="11">
        <v>5.8024691358024696E-2</v>
      </c>
      <c r="O43" s="11">
        <f t="shared" si="2"/>
        <v>5.8946806889193723E-2</v>
      </c>
      <c r="P43" s="11">
        <v>3.92</v>
      </c>
      <c r="Q43" s="11">
        <v>3.73</v>
      </c>
      <c r="R43" s="11">
        <v>0.32300000000000001</v>
      </c>
      <c r="S43" s="11">
        <v>0.73</v>
      </c>
      <c r="T43" s="11">
        <v>113</v>
      </c>
      <c r="U43" s="11">
        <v>0.06</v>
      </c>
      <c r="V43" s="11">
        <v>0.11199999999999999</v>
      </c>
      <c r="W43" s="11">
        <v>0.624</v>
      </c>
      <c r="X43" s="11">
        <v>0.2</v>
      </c>
      <c r="Y43" s="11">
        <v>0.19382716049382714</v>
      </c>
      <c r="Z43" s="11">
        <f t="shared" si="3"/>
        <v>0.19477975918305135</v>
      </c>
      <c r="AA43" s="11">
        <v>1.96</v>
      </c>
      <c r="AB43" s="11">
        <v>0.13580246913580246</v>
      </c>
      <c r="AC43" s="11">
        <f t="shared" si="11"/>
        <v>0.41731443377533906</v>
      </c>
      <c r="AD43" s="11">
        <v>0.72</v>
      </c>
      <c r="AE43" s="11">
        <v>0.51700000000000002</v>
      </c>
      <c r="AF43" s="11">
        <f t="shared" si="4"/>
        <v>0.54832716049382713</v>
      </c>
      <c r="AG43" s="11">
        <v>2.4691358024691398E-2</v>
      </c>
      <c r="AH43" s="11">
        <v>26</v>
      </c>
      <c r="AI43" s="11">
        <v>0.11923076923076924</v>
      </c>
      <c r="AJ43" s="11">
        <v>-5.5555555555555558E-3</v>
      </c>
      <c r="AK43" s="11">
        <f t="shared" si="12"/>
        <v>1.4471879286694102E-2</v>
      </c>
      <c r="AL43" s="11">
        <v>2.36</v>
      </c>
      <c r="AM43" s="11">
        <v>3.69</v>
      </c>
      <c r="AN43" s="11">
        <v>3.51</v>
      </c>
      <c r="AO43" s="11">
        <v>0.11923076923076924</v>
      </c>
      <c r="AP43" s="11">
        <v>8.0864197530864199E-2</v>
      </c>
      <c r="AQ43" s="11">
        <f t="shared" si="5"/>
        <v>8.7021795458009449E-2</v>
      </c>
      <c r="AR43" s="11">
        <v>3.69</v>
      </c>
      <c r="AS43" s="11">
        <v>3.51</v>
      </c>
      <c r="AT43" s="11">
        <v>0.314</v>
      </c>
      <c r="AU43" s="11">
        <v>0.70599999999999996</v>
      </c>
      <c r="AV43" s="11">
        <v>99</v>
      </c>
      <c r="AW43" s="11">
        <v>7.6923076923076927E-3</v>
      </c>
      <c r="AX43" s="11">
        <v>-0.4</v>
      </c>
      <c r="AY43" s="11">
        <v>-3.4615384615384617E-2</v>
      </c>
      <c r="AZ43" s="11">
        <v>6.1538461538461542E-2</v>
      </c>
      <c r="BA43" s="11">
        <v>0.19012345679012346</v>
      </c>
      <c r="BB43" s="11">
        <f t="shared" si="6"/>
        <v>0.16948635878677032</v>
      </c>
      <c r="BC43" s="11">
        <v>0.80769230769230771</v>
      </c>
      <c r="BD43" s="11">
        <v>0.1111111111111111</v>
      </c>
      <c r="BE43" s="11">
        <f t="shared" si="7"/>
        <v>0.22290809327846361</v>
      </c>
      <c r="BF43" s="11">
        <v>0.53800000000000003</v>
      </c>
      <c r="BG43" s="11">
        <v>0.504</v>
      </c>
      <c r="BH43" s="11">
        <f t="shared" si="8"/>
        <v>0.50945679012345679</v>
      </c>
      <c r="BI43" s="11">
        <v>-2.4691358024691024E-2</v>
      </c>
      <c r="BJ43" s="12">
        <v>6</v>
      </c>
      <c r="BK43" s="12">
        <v>4</v>
      </c>
      <c r="BL43" s="12">
        <f t="shared" si="9"/>
        <v>2</v>
      </c>
      <c r="BM43" s="12" t="str">
        <f t="shared" si="13"/>
        <v>CLE</v>
      </c>
      <c r="BN43" s="12">
        <f t="shared" si="10"/>
        <v>10</v>
      </c>
    </row>
    <row r="44" spans="1:66" x14ac:dyDescent="0.45">
      <c r="A44" s="5">
        <v>45407</v>
      </c>
      <c r="B44" s="4" t="s">
        <v>57</v>
      </c>
      <c r="C44" s="4" t="s">
        <v>50</v>
      </c>
      <c r="D44" s="4" t="s">
        <v>583</v>
      </c>
      <c r="E44" s="4" t="s">
        <v>274</v>
      </c>
      <c r="F44" s="11">
        <v>25</v>
      </c>
      <c r="G44" s="11">
        <v>0.13200000000000001</v>
      </c>
      <c r="H44" s="11">
        <v>2.4999999999999998E-2</v>
      </c>
      <c r="I44" s="11">
        <f t="shared" si="1"/>
        <v>4.1512345679012339E-2</v>
      </c>
      <c r="J44" s="11">
        <v>3.79</v>
      </c>
      <c r="K44" s="11">
        <v>4.13</v>
      </c>
      <c r="L44" s="11">
        <v>3.65</v>
      </c>
      <c r="M44" s="11">
        <v>0.13200000000000001</v>
      </c>
      <c r="N44" s="11">
        <v>9.4444444444444442E-2</v>
      </c>
      <c r="O44" s="11">
        <f t="shared" si="2"/>
        <v>0.1002400548696845</v>
      </c>
      <c r="P44" s="11">
        <v>4.13</v>
      </c>
      <c r="Q44" s="11">
        <v>3.65</v>
      </c>
      <c r="R44" s="11">
        <v>0.311</v>
      </c>
      <c r="S44" s="11">
        <v>0.69299999999999995</v>
      </c>
      <c r="T44" s="11">
        <v>90</v>
      </c>
      <c r="U44" s="11">
        <v>0.184</v>
      </c>
      <c r="V44" s="11">
        <v>-0.44799999999999995</v>
      </c>
      <c r="W44" s="11">
        <v>-0.26</v>
      </c>
      <c r="X44" s="11">
        <v>0.06</v>
      </c>
      <c r="Y44" s="11">
        <v>0.18641975308641975</v>
      </c>
      <c r="Z44" s="11">
        <f t="shared" si="3"/>
        <v>0.16691053193110805</v>
      </c>
      <c r="AA44" s="11">
        <v>0.76</v>
      </c>
      <c r="AB44" s="11">
        <v>1.8518518518518517E-2</v>
      </c>
      <c r="AC44" s="11">
        <f t="shared" si="11"/>
        <v>0.13294467306812985</v>
      </c>
      <c r="AD44" s="11">
        <v>0.56000000000000005</v>
      </c>
      <c r="AE44" s="11">
        <v>0.5</v>
      </c>
      <c r="AF44" s="11">
        <f t="shared" si="4"/>
        <v>0.5092592592592593</v>
      </c>
      <c r="AG44" s="11">
        <v>-6.1728395061728097E-3</v>
      </c>
      <c r="AH44" s="11">
        <v>26</v>
      </c>
      <c r="AI44" s="11">
        <v>0.21666666666666667</v>
      </c>
      <c r="AJ44" s="11">
        <v>0.15517241379310345</v>
      </c>
      <c r="AK44" s="11">
        <f t="shared" si="12"/>
        <v>0.16504186178515678</v>
      </c>
      <c r="AL44" s="11">
        <v>2.31</v>
      </c>
      <c r="AM44" s="11">
        <v>2.76</v>
      </c>
      <c r="AN44" s="11">
        <v>2.79</v>
      </c>
      <c r="AO44" s="11">
        <v>0.19615384615384615</v>
      </c>
      <c r="AP44" s="11">
        <v>0.12037037037037036</v>
      </c>
      <c r="AQ44" s="11">
        <f t="shared" si="5"/>
        <v>0.13253315043438499</v>
      </c>
      <c r="AR44" s="11">
        <v>3.26</v>
      </c>
      <c r="AS44" s="11">
        <v>3.31</v>
      </c>
      <c r="AT44" s="11">
        <v>0.316</v>
      </c>
      <c r="AU44" s="11">
        <v>0.70799999999999996</v>
      </c>
      <c r="AV44" s="11">
        <v>98</v>
      </c>
      <c r="AW44" s="11">
        <v>1.1538461538461537E-2</v>
      </c>
      <c r="AX44" s="11">
        <v>-9.2307692307692299E-2</v>
      </c>
      <c r="AY44" s="11">
        <v>-8.0769230769230774E-2</v>
      </c>
      <c r="AZ44" s="11">
        <v>0.11538461538461539</v>
      </c>
      <c r="BA44" s="11">
        <v>0.22901234567901235</v>
      </c>
      <c r="BB44" s="11">
        <f t="shared" si="6"/>
        <v>0.21077579637250418</v>
      </c>
      <c r="BC44" s="11">
        <v>0.5</v>
      </c>
      <c r="BD44" s="11">
        <v>0.32098765432098764</v>
      </c>
      <c r="BE44" s="11">
        <f t="shared" si="7"/>
        <v>0.34971803078798958</v>
      </c>
      <c r="BF44" s="11">
        <v>0.61499999999999999</v>
      </c>
      <c r="BG44" s="11">
        <v>0.54300000000000004</v>
      </c>
      <c r="BH44" s="11">
        <f t="shared" si="8"/>
        <v>0.55455555555555558</v>
      </c>
      <c r="BI44" s="11">
        <v>-4.6296296296295947E-2</v>
      </c>
      <c r="BJ44" s="12">
        <v>0</v>
      </c>
      <c r="BK44" s="12">
        <v>5</v>
      </c>
      <c r="BL44" s="12">
        <f t="shared" si="9"/>
        <v>-5</v>
      </c>
      <c r="BM44" s="12" t="str">
        <f t="shared" si="13"/>
        <v>PHI</v>
      </c>
      <c r="BN44" s="12">
        <f t="shared" si="10"/>
        <v>5</v>
      </c>
    </row>
    <row r="45" spans="1:66" x14ac:dyDescent="0.45">
      <c r="A45" s="5">
        <v>45407</v>
      </c>
      <c r="B45" s="4" t="s">
        <v>62</v>
      </c>
      <c r="C45" s="4" t="s">
        <v>132</v>
      </c>
      <c r="D45" s="4" t="s">
        <v>772</v>
      </c>
      <c r="E45" s="4" t="s">
        <v>776</v>
      </c>
      <c r="F45" s="11">
        <v>24</v>
      </c>
      <c r="G45" s="11">
        <v>0.11666666666666665</v>
      </c>
      <c r="H45" s="11">
        <v>4.5833333333333337E-2</v>
      </c>
      <c r="I45" s="11">
        <f t="shared" si="1"/>
        <v>5.6327160493827161E-2</v>
      </c>
      <c r="J45" s="11">
        <v>3.71</v>
      </c>
      <c r="K45" s="11">
        <v>3.38</v>
      </c>
      <c r="L45" s="11">
        <v>3.04</v>
      </c>
      <c r="M45" s="11">
        <v>0.11666666666666665</v>
      </c>
      <c r="N45" s="11">
        <v>0.10493827160493827</v>
      </c>
      <c r="O45" s="11">
        <f t="shared" si="2"/>
        <v>0.10667581161408321</v>
      </c>
      <c r="P45" s="11">
        <v>3.38</v>
      </c>
      <c r="Q45" s="11">
        <v>3.04</v>
      </c>
      <c r="R45" s="11">
        <v>0.29499999999999998</v>
      </c>
      <c r="S45" s="11">
        <v>0.66</v>
      </c>
      <c r="T45" s="11">
        <v>93</v>
      </c>
      <c r="U45" s="11">
        <v>3.7499999999999999E-2</v>
      </c>
      <c r="V45" s="11">
        <v>8.7500000000000008E-2</v>
      </c>
      <c r="W45" s="11">
        <v>-0.24166666666666667</v>
      </c>
      <c r="X45" s="11">
        <v>9.1666666666666674E-2</v>
      </c>
      <c r="Y45" s="11">
        <v>0.22098765432098763</v>
      </c>
      <c r="Z45" s="11">
        <f t="shared" si="3"/>
        <v>0.20182898948331046</v>
      </c>
      <c r="AA45" s="11">
        <v>-0.45833333333333331</v>
      </c>
      <c r="AB45" s="11">
        <v>9.8765432098765427E-2</v>
      </c>
      <c r="AC45" s="11">
        <f t="shared" si="11"/>
        <v>1.6232281664380427E-2</v>
      </c>
      <c r="AD45" s="11">
        <v>0.45800000000000002</v>
      </c>
      <c r="AE45" s="11">
        <v>0.51100000000000001</v>
      </c>
      <c r="AF45" s="11">
        <f t="shared" si="4"/>
        <v>0.50314814814814812</v>
      </c>
      <c r="AG45" s="11">
        <v>6.4814814814814797E-2</v>
      </c>
      <c r="AH45" s="11">
        <v>25</v>
      </c>
      <c r="AI45" s="11">
        <v>0</v>
      </c>
      <c r="AJ45" s="11">
        <v>4.5454545454545456E-2</v>
      </c>
      <c r="AK45" s="11">
        <f t="shared" si="12"/>
        <v>3.8439955106621772E-2</v>
      </c>
      <c r="AL45" s="11">
        <v>5.17</v>
      </c>
      <c r="AM45" s="11">
        <v>4.32</v>
      </c>
      <c r="AN45" s="11">
        <v>4.0999999999999996</v>
      </c>
      <c r="AO45" s="11">
        <v>0</v>
      </c>
      <c r="AP45" s="11">
        <v>5.7407407407407414E-2</v>
      </c>
      <c r="AQ45" s="11">
        <f t="shared" si="5"/>
        <v>4.854823959762232E-2</v>
      </c>
      <c r="AR45" s="11">
        <v>4.32</v>
      </c>
      <c r="AS45" s="11">
        <v>4.0999999999999996</v>
      </c>
      <c r="AT45" s="11">
        <v>0.255</v>
      </c>
      <c r="AU45" s="11">
        <v>0.55100000000000005</v>
      </c>
      <c r="AV45" s="11">
        <v>62</v>
      </c>
      <c r="AW45" s="11">
        <v>-6.8000000000000005E-2</v>
      </c>
      <c r="AX45" s="11">
        <v>-0.45600000000000002</v>
      </c>
      <c r="AY45" s="11">
        <v>-1.3480000000000001</v>
      </c>
      <c r="AZ45" s="11">
        <v>-8.8000000000000009E-2</v>
      </c>
      <c r="BA45" s="11">
        <v>0.11234567901234567</v>
      </c>
      <c r="BB45" s="11">
        <f t="shared" si="6"/>
        <v>8.142813595488492E-2</v>
      </c>
      <c r="BC45" s="11">
        <v>-3.4</v>
      </c>
      <c r="BD45" s="11">
        <v>-1.3765432098765431</v>
      </c>
      <c r="BE45" s="11">
        <f t="shared" si="7"/>
        <v>-1.688805060204237</v>
      </c>
      <c r="BF45" s="11">
        <v>0.12</v>
      </c>
      <c r="BG45" s="11">
        <v>0.35499999999999998</v>
      </c>
      <c r="BH45" s="11">
        <f t="shared" si="8"/>
        <v>0.31873456790123456</v>
      </c>
      <c r="BI45" s="11">
        <v>1.851851851851799E-2</v>
      </c>
      <c r="BJ45" s="12">
        <v>6</v>
      </c>
      <c r="BK45" s="12">
        <v>3</v>
      </c>
      <c r="BL45" s="12">
        <f t="shared" si="9"/>
        <v>3</v>
      </c>
      <c r="BM45" s="12" t="str">
        <f t="shared" si="13"/>
        <v>MIN</v>
      </c>
      <c r="BN45" s="12">
        <f t="shared" si="10"/>
        <v>9</v>
      </c>
    </row>
    <row r="46" spans="1:66" x14ac:dyDescent="0.45">
      <c r="A46" s="5">
        <v>45407</v>
      </c>
      <c r="B46" s="4" t="s">
        <v>20</v>
      </c>
      <c r="C46" s="4" t="s">
        <v>26</v>
      </c>
      <c r="D46" s="4" t="s">
        <v>268</v>
      </c>
      <c r="E46" s="4" t="s">
        <v>593</v>
      </c>
      <c r="F46" s="11">
        <v>26</v>
      </c>
      <c r="G46" s="11">
        <v>0.16666666666666666</v>
      </c>
      <c r="H46" s="11">
        <v>4.8387096774193547E-2</v>
      </c>
      <c r="I46" s="11">
        <f t="shared" si="1"/>
        <v>6.7370237621133672E-2</v>
      </c>
      <c r="J46" s="11">
        <v>3.4</v>
      </c>
      <c r="K46" s="11">
        <v>3.11</v>
      </c>
      <c r="L46" s="11">
        <v>3.24</v>
      </c>
      <c r="M46" s="11">
        <v>0.1</v>
      </c>
      <c r="N46" s="11">
        <v>7.0370370370370375E-2</v>
      </c>
      <c r="O46" s="11">
        <f t="shared" si="2"/>
        <v>7.5125743026977596E-2</v>
      </c>
      <c r="P46" s="11">
        <v>4.1500000000000004</v>
      </c>
      <c r="Q46" s="11">
        <v>4.07</v>
      </c>
      <c r="R46" s="11">
        <v>0.314</v>
      </c>
      <c r="S46" s="11">
        <v>0.70799999999999996</v>
      </c>
      <c r="T46" s="11">
        <v>101</v>
      </c>
      <c r="U46" s="11">
        <v>0.12307692307692308</v>
      </c>
      <c r="V46" s="11">
        <v>0.25769230769230772</v>
      </c>
      <c r="W46" s="11">
        <v>0.15384615384615385</v>
      </c>
      <c r="X46" s="11">
        <v>0.15384615384615385</v>
      </c>
      <c r="Y46" s="11">
        <v>0.16666666666666666</v>
      </c>
      <c r="Z46" s="11">
        <f t="shared" si="3"/>
        <v>0.16460905349794236</v>
      </c>
      <c r="AA46" s="11">
        <v>1.5</v>
      </c>
      <c r="AB46" s="11">
        <v>5.5555555555555552E-2</v>
      </c>
      <c r="AC46" s="11">
        <f t="shared" si="11"/>
        <v>0.28737997256515774</v>
      </c>
      <c r="AD46" s="11">
        <v>0.61499999999999999</v>
      </c>
      <c r="AE46" s="11">
        <v>0.5</v>
      </c>
      <c r="AF46" s="11">
        <f t="shared" si="4"/>
        <v>0.5184567901234568</v>
      </c>
      <c r="AG46" s="11">
        <v>7.0987654320987595E-2</v>
      </c>
      <c r="AH46" s="11">
        <v>26</v>
      </c>
      <c r="AI46" s="11">
        <v>6.5384615384615388E-2</v>
      </c>
      <c r="AJ46" s="11">
        <v>8.3333333333333329E-2</v>
      </c>
      <c r="AK46" s="11">
        <f t="shared" si="12"/>
        <v>8.0452674897119325E-2</v>
      </c>
      <c r="AL46" s="11">
        <v>3.5</v>
      </c>
      <c r="AM46" s="11">
        <v>3.95</v>
      </c>
      <c r="AN46" s="11">
        <v>3.88</v>
      </c>
      <c r="AO46" s="11">
        <v>6.5384615384615388E-2</v>
      </c>
      <c r="AP46" s="11">
        <v>9.8765432098765427E-2</v>
      </c>
      <c r="AQ46" s="11">
        <f t="shared" si="5"/>
        <v>9.3408017070568491E-2</v>
      </c>
      <c r="AR46" s="11">
        <v>3.95</v>
      </c>
      <c r="AS46" s="11">
        <v>3.88</v>
      </c>
      <c r="AT46" s="11">
        <v>0.318</v>
      </c>
      <c r="AU46" s="11">
        <v>0.70499999999999996</v>
      </c>
      <c r="AV46" s="11">
        <v>109</v>
      </c>
      <c r="AW46" s="11">
        <v>-8.461538461538462E-2</v>
      </c>
      <c r="AX46" s="11">
        <v>0.24615384615384617</v>
      </c>
      <c r="AY46" s="11">
        <v>0.26538461538461539</v>
      </c>
      <c r="AZ46" s="11">
        <v>0.16153846153846155</v>
      </c>
      <c r="BA46" s="11">
        <v>0.23703703703703702</v>
      </c>
      <c r="BB46" s="11">
        <f t="shared" si="6"/>
        <v>0.22491998171010516</v>
      </c>
      <c r="BC46" s="11">
        <v>-0.53846153846153844</v>
      </c>
      <c r="BD46" s="11">
        <v>0.10493827160493827</v>
      </c>
      <c r="BE46" s="11">
        <f t="shared" si="7"/>
        <v>1.6765736930345887E-3</v>
      </c>
      <c r="BF46" s="11">
        <v>0.5</v>
      </c>
      <c r="BG46" s="11">
        <v>0.51900000000000002</v>
      </c>
      <c r="BH46" s="11">
        <f t="shared" si="8"/>
        <v>0.51595061728395064</v>
      </c>
      <c r="BI46" s="11">
        <v>3.0864197530859894E-3</v>
      </c>
      <c r="BJ46" s="12">
        <v>2</v>
      </c>
      <c r="BK46" s="12">
        <v>1</v>
      </c>
      <c r="BL46" s="12">
        <f t="shared" si="9"/>
        <v>1</v>
      </c>
      <c r="BM46" s="12" t="str">
        <f t="shared" si="13"/>
        <v>KCR</v>
      </c>
      <c r="BN46" s="12">
        <f t="shared" si="10"/>
        <v>3</v>
      </c>
    </row>
    <row r="47" spans="1:66" x14ac:dyDescent="0.45">
      <c r="A47" s="5">
        <v>45407</v>
      </c>
      <c r="B47" s="4" t="s">
        <v>30</v>
      </c>
      <c r="C47" s="4" t="s">
        <v>48</v>
      </c>
      <c r="D47" s="4" t="s">
        <v>962</v>
      </c>
      <c r="E47" s="4" t="s">
        <v>635</v>
      </c>
      <c r="F47" s="11">
        <v>25</v>
      </c>
      <c r="G47" s="11">
        <v>0.1</v>
      </c>
      <c r="H47" s="11">
        <v>2.903225806451613E-2</v>
      </c>
      <c r="I47" s="11">
        <f t="shared" si="1"/>
        <v>3.9984070091596977E-2</v>
      </c>
      <c r="J47" s="11">
        <v>3.16</v>
      </c>
      <c r="K47" s="11">
        <v>4.01</v>
      </c>
      <c r="L47" s="11">
        <v>3.85</v>
      </c>
      <c r="M47" s="11">
        <v>8.4000000000000005E-2</v>
      </c>
      <c r="N47" s="11">
        <v>8.5185185185185183E-2</v>
      </c>
      <c r="O47" s="11">
        <f t="shared" si="2"/>
        <v>8.5002286236854144E-2</v>
      </c>
      <c r="P47" s="11">
        <v>3.83</v>
      </c>
      <c r="Q47" s="11">
        <v>3.66</v>
      </c>
      <c r="R47" s="11">
        <v>0.32700000000000001</v>
      </c>
      <c r="S47" s="11">
        <v>0.73099999999999998</v>
      </c>
      <c r="T47" s="11">
        <v>106</v>
      </c>
      <c r="U47" s="11">
        <v>4.0000000000000001E-3</v>
      </c>
      <c r="V47" s="11">
        <v>-3.2000000000000001E-2</v>
      </c>
      <c r="W47" s="11">
        <v>0.22</v>
      </c>
      <c r="X47" s="11">
        <v>0.124</v>
      </c>
      <c r="Y47" s="11">
        <v>0.2049382716049383</v>
      </c>
      <c r="Z47" s="11">
        <f t="shared" si="3"/>
        <v>0.19244779759183053</v>
      </c>
      <c r="AA47" s="11">
        <v>1.04</v>
      </c>
      <c r="AB47" s="11">
        <v>0.22222222222222221</v>
      </c>
      <c r="AC47" s="11">
        <f t="shared" si="11"/>
        <v>0.34842249657064472</v>
      </c>
      <c r="AD47" s="11">
        <v>0.64</v>
      </c>
      <c r="AE47" s="11">
        <v>0.52800000000000002</v>
      </c>
      <c r="AF47" s="11">
        <f t="shared" si="4"/>
        <v>0.54528395061728396</v>
      </c>
      <c r="AG47" s="11">
        <v>2.1604938271605E-2</v>
      </c>
      <c r="AH47" s="11">
        <v>26</v>
      </c>
      <c r="AI47" s="11">
        <v>2.3076923076923075E-2</v>
      </c>
      <c r="AJ47" s="11">
        <v>8.4000000000000005E-2</v>
      </c>
      <c r="AK47" s="11">
        <f t="shared" si="12"/>
        <v>7.4222222222222231E-2</v>
      </c>
      <c r="AL47" s="11">
        <v>5.28</v>
      </c>
      <c r="AM47" s="11">
        <v>4.26</v>
      </c>
      <c r="AN47" s="11">
        <v>4.0999999999999996</v>
      </c>
      <c r="AO47" s="11">
        <v>2.3076923076923075E-2</v>
      </c>
      <c r="AP47" s="11">
        <v>8.5802469135802473E-2</v>
      </c>
      <c r="AQ47" s="11">
        <f t="shared" si="5"/>
        <v>7.5735406188081084E-2</v>
      </c>
      <c r="AR47" s="11">
        <v>4.26</v>
      </c>
      <c r="AS47" s="11">
        <v>4.0999999999999996</v>
      </c>
      <c r="AT47" s="11">
        <v>0.32200000000000001</v>
      </c>
      <c r="AU47" s="11">
        <v>0.72</v>
      </c>
      <c r="AV47" s="11">
        <v>112</v>
      </c>
      <c r="AW47" s="11">
        <v>-0.15384615384615385</v>
      </c>
      <c r="AX47" s="11">
        <v>-0.11153846153846153</v>
      </c>
      <c r="AY47" s="11">
        <v>0.33461538461538459</v>
      </c>
      <c r="AZ47" s="11">
        <v>0.14615384615384613</v>
      </c>
      <c r="BA47" s="11">
        <v>0.24691358024691357</v>
      </c>
      <c r="BB47" s="11">
        <f t="shared" si="6"/>
        <v>0.23074226489864347</v>
      </c>
      <c r="BC47" s="11">
        <v>-1.3846153846153846</v>
      </c>
      <c r="BD47" s="11">
        <v>0.20370370370370369</v>
      </c>
      <c r="BE47" s="11">
        <f t="shared" si="7"/>
        <v>-5.1211705532693191E-2</v>
      </c>
      <c r="BF47" s="11">
        <v>0.26900000000000002</v>
      </c>
      <c r="BG47" s="11">
        <v>0.50600000000000001</v>
      </c>
      <c r="BH47" s="11">
        <f t="shared" si="8"/>
        <v>0.46796296296296297</v>
      </c>
      <c r="BI47" s="11">
        <v>2.4691358024692023E-2</v>
      </c>
      <c r="BJ47" s="12">
        <v>3</v>
      </c>
      <c r="BK47" s="12">
        <v>1</v>
      </c>
      <c r="BL47" s="12">
        <f t="shared" si="9"/>
        <v>2</v>
      </c>
      <c r="BM47" s="12" t="str">
        <f t="shared" si="13"/>
        <v>CHC</v>
      </c>
      <c r="BN47" s="12">
        <f t="shared" si="10"/>
        <v>4</v>
      </c>
    </row>
    <row r="48" spans="1:66" x14ac:dyDescent="0.45">
      <c r="A48" s="5">
        <v>45407</v>
      </c>
      <c r="B48" s="4" t="s">
        <v>45</v>
      </c>
      <c r="C48" s="4" t="s">
        <v>52</v>
      </c>
      <c r="D48" s="4" t="s">
        <v>555</v>
      </c>
      <c r="E48" s="4" t="s">
        <v>282</v>
      </c>
      <c r="F48" s="11">
        <v>26</v>
      </c>
      <c r="G48" s="11">
        <v>7.3076923076923067E-2</v>
      </c>
      <c r="H48" s="11">
        <v>4.0740740740740744E-2</v>
      </c>
      <c r="I48" s="11">
        <f t="shared" si="1"/>
        <v>4.5930498399634201E-2</v>
      </c>
      <c r="J48" s="11">
        <v>3.46</v>
      </c>
      <c r="K48" s="11">
        <v>4.03</v>
      </c>
      <c r="L48" s="11">
        <v>3.88</v>
      </c>
      <c r="M48" s="11">
        <v>7.3076923076923067E-2</v>
      </c>
      <c r="N48" s="11">
        <v>7.716049382716049E-2</v>
      </c>
      <c r="O48" s="11">
        <f t="shared" si="2"/>
        <v>7.6505105928974235E-2</v>
      </c>
      <c r="P48" s="11">
        <v>4.03</v>
      </c>
      <c r="Q48" s="11">
        <v>3.88</v>
      </c>
      <c r="R48" s="11">
        <v>0.316</v>
      </c>
      <c r="S48" s="11">
        <v>0.70599999999999996</v>
      </c>
      <c r="T48" s="11">
        <v>104</v>
      </c>
      <c r="U48" s="11">
        <v>7.6923076923076927E-3</v>
      </c>
      <c r="V48" s="11">
        <v>0.16153846153846155</v>
      </c>
      <c r="W48" s="11">
        <v>0.15384615384615385</v>
      </c>
      <c r="X48" s="11">
        <v>0.14615384615384613</v>
      </c>
      <c r="Y48" s="11">
        <v>0.21975308641975311</v>
      </c>
      <c r="Z48" s="11">
        <f t="shared" si="3"/>
        <v>0.20794086267337294</v>
      </c>
      <c r="AA48" s="11">
        <v>0.34615384615384615</v>
      </c>
      <c r="AB48" s="11">
        <v>0.11728395061728394</v>
      </c>
      <c r="AC48" s="11">
        <f t="shared" si="11"/>
        <v>0.15401615607376923</v>
      </c>
      <c r="AD48" s="11">
        <v>0.5</v>
      </c>
      <c r="AE48" s="11">
        <v>0.50600000000000001</v>
      </c>
      <c r="AF48" s="11">
        <f t="shared" si="4"/>
        <v>0.50503703703703706</v>
      </c>
      <c r="AG48" s="11">
        <v>3.0864197530864199E-2</v>
      </c>
      <c r="AH48" s="11">
        <v>25</v>
      </c>
      <c r="AI48" s="11">
        <v>0.13333333333333333</v>
      </c>
      <c r="AJ48" s="11">
        <v>0.13</v>
      </c>
      <c r="AK48" s="11">
        <f t="shared" si="12"/>
        <v>0.13051440329218106</v>
      </c>
      <c r="AL48" s="11">
        <v>2.85</v>
      </c>
      <c r="AM48" s="11">
        <v>2.84</v>
      </c>
      <c r="AN48" s="11">
        <v>2.9</v>
      </c>
      <c r="AO48" s="11">
        <v>0.11599999999999999</v>
      </c>
      <c r="AP48" s="11">
        <v>9.6913580246913572E-2</v>
      </c>
      <c r="AQ48" s="11">
        <f t="shared" si="5"/>
        <v>9.9859015393994804E-2</v>
      </c>
      <c r="AR48" s="11">
        <v>3.51</v>
      </c>
      <c r="AS48" s="11">
        <v>3.32</v>
      </c>
      <c r="AT48" s="11">
        <v>0.3</v>
      </c>
      <c r="AU48" s="11">
        <v>0.66</v>
      </c>
      <c r="AV48" s="11">
        <v>99</v>
      </c>
      <c r="AW48" s="11">
        <v>-6.8000000000000005E-2</v>
      </c>
      <c r="AX48" s="11">
        <v>-0.184</v>
      </c>
      <c r="AY48" s="11">
        <v>-9.6000000000000002E-2</v>
      </c>
      <c r="AZ48" s="11">
        <v>7.2000000000000008E-2</v>
      </c>
      <c r="BA48" s="11">
        <v>0.22037037037037038</v>
      </c>
      <c r="BB48" s="11">
        <f t="shared" si="6"/>
        <v>0.19747370827617741</v>
      </c>
      <c r="BC48" s="11">
        <v>0.16</v>
      </c>
      <c r="BD48" s="11">
        <v>0.20987654320987653</v>
      </c>
      <c r="BE48" s="11">
        <f t="shared" si="7"/>
        <v>0.20217954580094497</v>
      </c>
      <c r="BF48" s="11">
        <v>0.52</v>
      </c>
      <c r="BG48" s="11">
        <v>0.52300000000000002</v>
      </c>
      <c r="BH48" s="11">
        <f t="shared" si="8"/>
        <v>0.52253703703703702</v>
      </c>
      <c r="BI48" s="11">
        <v>-1.2345679012346067E-2</v>
      </c>
      <c r="BJ48" s="12">
        <v>3</v>
      </c>
      <c r="BK48" s="12">
        <v>4</v>
      </c>
      <c r="BL48" s="12">
        <f t="shared" si="9"/>
        <v>-1</v>
      </c>
      <c r="BM48" s="12" t="str">
        <f t="shared" si="13"/>
        <v>SEA</v>
      </c>
      <c r="BN48" s="12">
        <f t="shared" si="10"/>
        <v>7</v>
      </c>
    </row>
    <row r="49" spans="1:66" x14ac:dyDescent="0.45">
      <c r="A49" s="5">
        <v>45407</v>
      </c>
      <c r="B49" s="4" t="s">
        <v>35</v>
      </c>
      <c r="C49" s="4" t="s">
        <v>75</v>
      </c>
      <c r="D49" s="4" t="s">
        <v>581</v>
      </c>
      <c r="E49" s="4" t="s">
        <v>768</v>
      </c>
      <c r="F49" s="11">
        <v>26</v>
      </c>
      <c r="G49" s="11">
        <v>3.4615384615384617E-2</v>
      </c>
      <c r="H49" s="11">
        <v>3.6000000000000004E-2</v>
      </c>
      <c r="I49" s="11">
        <f t="shared" si="1"/>
        <v>3.5777777777777776E-2</v>
      </c>
      <c r="J49" s="11">
        <v>5.13</v>
      </c>
      <c r="K49" s="11">
        <v>4.37</v>
      </c>
      <c r="L49" s="11">
        <v>4.45</v>
      </c>
      <c r="M49" s="11">
        <v>3.4615384615384617E-2</v>
      </c>
      <c r="N49" s="11">
        <v>5.0617283950617278E-2</v>
      </c>
      <c r="O49" s="11">
        <f t="shared" si="2"/>
        <v>4.8049077884468827E-2</v>
      </c>
      <c r="P49" s="11">
        <v>4.37</v>
      </c>
      <c r="Q49" s="11">
        <v>4.45</v>
      </c>
      <c r="R49" s="11">
        <v>0.317</v>
      </c>
      <c r="S49" s="11">
        <v>0.71199999999999997</v>
      </c>
      <c r="T49" s="11">
        <v>84</v>
      </c>
      <c r="U49" s="11">
        <v>-0.1</v>
      </c>
      <c r="V49" s="11">
        <v>-6.5384615384615388E-2</v>
      </c>
      <c r="W49" s="11">
        <v>-0.72307692307692306</v>
      </c>
      <c r="X49" s="11">
        <v>3.4615384615384617E-2</v>
      </c>
      <c r="Y49" s="11">
        <v>9.2592592592592587E-2</v>
      </c>
      <c r="Z49" s="11">
        <f t="shared" si="3"/>
        <v>8.3287608596250562E-2</v>
      </c>
      <c r="AA49" s="11">
        <v>-2.1538461538461537</v>
      </c>
      <c r="AB49" s="11">
        <v>-1.2530864197530864</v>
      </c>
      <c r="AC49" s="11">
        <f t="shared" si="11"/>
        <v>-1.3976527968297514</v>
      </c>
      <c r="AD49" s="11">
        <v>0.26900000000000002</v>
      </c>
      <c r="AE49" s="11">
        <v>0.378</v>
      </c>
      <c r="AF49" s="11">
        <f t="shared" si="4"/>
        <v>0.36050617283950614</v>
      </c>
      <c r="AG49" s="11">
        <v>8.9506172839506098E-2</v>
      </c>
      <c r="AH49" s="11">
        <v>28</v>
      </c>
      <c r="AI49" s="11">
        <v>5.7142857142857148E-2</v>
      </c>
      <c r="AJ49" s="11">
        <v>4.8000000000000001E-2</v>
      </c>
      <c r="AK49" s="11">
        <f t="shared" si="12"/>
        <v>4.9580246913580248E-2</v>
      </c>
      <c r="AL49" s="11">
        <v>3.85</v>
      </c>
      <c r="AM49" s="11">
        <v>4.2</v>
      </c>
      <c r="AN49" s="11">
        <v>3.97</v>
      </c>
      <c r="AO49" s="11">
        <v>5.7142857142857148E-2</v>
      </c>
      <c r="AP49" s="11">
        <v>8.5802469135802473E-2</v>
      </c>
      <c r="AQ49" s="11">
        <f t="shared" si="5"/>
        <v>8.0848955951836624E-2</v>
      </c>
      <c r="AR49" s="11">
        <v>4.2</v>
      </c>
      <c r="AS49" s="11">
        <v>3.97</v>
      </c>
      <c r="AT49" s="11">
        <v>0.33100000000000002</v>
      </c>
      <c r="AU49" s="11">
        <v>0.74099999999999999</v>
      </c>
      <c r="AV49" s="11">
        <v>113</v>
      </c>
      <c r="AW49" s="11">
        <v>2.4999999999999998E-2</v>
      </c>
      <c r="AX49" s="11">
        <v>0.11071428571428572</v>
      </c>
      <c r="AY49" s="11">
        <v>0.55714285714285716</v>
      </c>
      <c r="AZ49" s="11">
        <v>0.18928571428571428</v>
      </c>
      <c r="BA49" s="11">
        <v>0.21481481481481479</v>
      </c>
      <c r="BB49" s="11">
        <f t="shared" si="6"/>
        <v>0.2104023776863283</v>
      </c>
      <c r="BC49" s="11">
        <v>0.32142857142857145</v>
      </c>
      <c r="BD49" s="11">
        <v>0.16666666666666666</v>
      </c>
      <c r="BE49" s="11">
        <f t="shared" si="7"/>
        <v>0.19341563786008228</v>
      </c>
      <c r="BF49" s="11">
        <v>0.5</v>
      </c>
      <c r="BG49" s="11">
        <v>0.51200000000000001</v>
      </c>
      <c r="BH49" s="11">
        <f t="shared" si="8"/>
        <v>0.50992592592592589</v>
      </c>
      <c r="BI49" s="11">
        <v>-1.5432098765432056E-2</v>
      </c>
      <c r="BJ49" s="12">
        <v>10</v>
      </c>
      <c r="BK49" s="12">
        <v>9</v>
      </c>
      <c r="BL49" s="12">
        <f t="shared" si="9"/>
        <v>1</v>
      </c>
      <c r="BM49" s="12" t="str">
        <f t="shared" si="13"/>
        <v>COL</v>
      </c>
      <c r="BN49" s="12">
        <f t="shared" si="10"/>
        <v>19</v>
      </c>
    </row>
    <row r="50" spans="1:66" x14ac:dyDescent="0.45">
      <c r="A50" s="5">
        <v>45407</v>
      </c>
      <c r="B50" s="4" t="s">
        <v>80</v>
      </c>
      <c r="C50" s="4" t="s">
        <v>28</v>
      </c>
      <c r="D50" s="4" t="s">
        <v>684</v>
      </c>
      <c r="E50" s="4" t="s">
        <v>618</v>
      </c>
      <c r="F50" s="11">
        <v>24</v>
      </c>
      <c r="G50" s="11">
        <v>0.12</v>
      </c>
      <c r="H50" s="11">
        <v>7.4999999999999997E-2</v>
      </c>
      <c r="I50" s="11">
        <f t="shared" si="1"/>
        <v>8.1666666666666665E-2</v>
      </c>
      <c r="J50" s="11">
        <v>3.42</v>
      </c>
      <c r="K50" s="11">
        <v>3.18</v>
      </c>
      <c r="L50" s="11">
        <v>3.18</v>
      </c>
      <c r="M50" s="11">
        <v>0.15</v>
      </c>
      <c r="N50" s="11">
        <v>6.7283950617283955E-2</v>
      </c>
      <c r="O50" s="11">
        <f t="shared" si="2"/>
        <v>7.95381801554641E-2</v>
      </c>
      <c r="P50" s="11">
        <v>3.81</v>
      </c>
      <c r="Q50" s="11">
        <v>3.91</v>
      </c>
      <c r="R50" s="11">
        <v>0.313</v>
      </c>
      <c r="S50" s="11">
        <v>0.69799999999999995</v>
      </c>
      <c r="T50" s="11">
        <v>96</v>
      </c>
      <c r="U50" s="11">
        <v>-4.9999999999999996E-2</v>
      </c>
      <c r="V50" s="11">
        <v>-0.19999999999999998</v>
      </c>
      <c r="W50" s="11">
        <v>-0.19999999999999998</v>
      </c>
      <c r="X50" s="11">
        <v>7.4999999999999997E-2</v>
      </c>
      <c r="Y50" s="11">
        <v>0.11790123456790125</v>
      </c>
      <c r="Z50" s="11">
        <f t="shared" si="3"/>
        <v>0.11154549611339737</v>
      </c>
      <c r="AA50" s="11">
        <v>-0.91666666666666663</v>
      </c>
      <c r="AB50" s="11">
        <v>-0.85802469135802473</v>
      </c>
      <c r="AC50" s="11">
        <f t="shared" si="11"/>
        <v>-0.86671239140374956</v>
      </c>
      <c r="AD50" s="11">
        <v>0.41699999999999998</v>
      </c>
      <c r="AE50" s="11">
        <v>0.41599999999999998</v>
      </c>
      <c r="AF50" s="11">
        <f t="shared" si="4"/>
        <v>0.4161481481481481</v>
      </c>
      <c r="AG50" s="11">
        <v>-1.85185185185185E-2</v>
      </c>
      <c r="AH50" s="11">
        <v>27</v>
      </c>
      <c r="AI50" s="11">
        <v>0.13333333333333333</v>
      </c>
      <c r="AJ50" s="11">
        <v>0.15</v>
      </c>
      <c r="AK50" s="11">
        <f t="shared" si="12"/>
        <v>0.14722222222222223</v>
      </c>
      <c r="AL50" s="11">
        <v>4.05</v>
      </c>
      <c r="AM50" s="11">
        <v>2.5299999999999998</v>
      </c>
      <c r="AN50" s="11">
        <v>2.6</v>
      </c>
      <c r="AO50" s="11">
        <v>8.5185185185185183E-2</v>
      </c>
      <c r="AP50" s="11">
        <v>0.10617283950617283</v>
      </c>
      <c r="AQ50" s="11">
        <f t="shared" si="5"/>
        <v>0.10267489711934157</v>
      </c>
      <c r="AR50" s="11">
        <v>3.88</v>
      </c>
      <c r="AS50" s="11">
        <v>3.73</v>
      </c>
      <c r="AT50" s="11">
        <v>0.35299999999999998</v>
      </c>
      <c r="AU50" s="11">
        <v>0.79400000000000004</v>
      </c>
      <c r="AV50" s="11">
        <v>125</v>
      </c>
      <c r="AW50" s="11">
        <v>7.4074074074074077E-3</v>
      </c>
      <c r="AX50" s="11">
        <v>-4.4444444444444446E-2</v>
      </c>
      <c r="AY50" s="11">
        <v>1.1444444444444444</v>
      </c>
      <c r="AZ50" s="11">
        <v>0.25185185185185183</v>
      </c>
      <c r="BA50" s="11">
        <v>0.26481481481481478</v>
      </c>
      <c r="BB50" s="11">
        <f t="shared" si="6"/>
        <v>0.26265432098765429</v>
      </c>
      <c r="BC50" s="11">
        <v>1.037037037037037</v>
      </c>
      <c r="BD50" s="11">
        <v>0.74691358024691357</v>
      </c>
      <c r="BE50" s="11">
        <f t="shared" si="7"/>
        <v>0.79526748971193417</v>
      </c>
      <c r="BF50" s="11">
        <v>0.59299999999999997</v>
      </c>
      <c r="BG50" s="11">
        <v>0.57199999999999995</v>
      </c>
      <c r="BH50" s="11">
        <f t="shared" si="8"/>
        <v>0.5754999999999999</v>
      </c>
      <c r="BI50" s="11">
        <v>-2.7777777777778012E-2</v>
      </c>
      <c r="BJ50" s="12">
        <v>1</v>
      </c>
      <c r="BK50" s="12">
        <v>2</v>
      </c>
      <c r="BL50" s="12">
        <f t="shared" si="9"/>
        <v>-1</v>
      </c>
      <c r="BM50" s="12" t="str">
        <f t="shared" si="13"/>
        <v>LAD</v>
      </c>
      <c r="BN50" s="12">
        <f t="shared" si="10"/>
        <v>3</v>
      </c>
    </row>
    <row r="51" spans="1:66" x14ac:dyDescent="0.45">
      <c r="A51" s="5">
        <v>45407</v>
      </c>
      <c r="B51" s="4" t="s">
        <v>22</v>
      </c>
      <c r="C51" s="4" t="s">
        <v>36</v>
      </c>
      <c r="D51" s="4" t="s">
        <v>309</v>
      </c>
      <c r="E51" s="4" t="s">
        <v>541</v>
      </c>
      <c r="F51" s="11">
        <v>26</v>
      </c>
      <c r="G51" s="11">
        <v>9.9999999999999992E-2</v>
      </c>
      <c r="H51" s="11">
        <v>9.5238095238095233E-2</v>
      </c>
      <c r="I51" s="11">
        <f t="shared" si="1"/>
        <v>9.6002351557907095E-2</v>
      </c>
      <c r="J51" s="11">
        <v>2.72</v>
      </c>
      <c r="K51" s="11">
        <v>3.78</v>
      </c>
      <c r="L51" s="11">
        <v>3.66</v>
      </c>
      <c r="M51" s="11">
        <v>9.6153846153846159E-2</v>
      </c>
      <c r="N51" s="11">
        <v>8.5185185185185183E-2</v>
      </c>
      <c r="O51" s="11">
        <f t="shared" si="2"/>
        <v>8.6945587562871504E-2</v>
      </c>
      <c r="P51" s="11">
        <v>4.0599999999999996</v>
      </c>
      <c r="Q51" s="11">
        <v>3.92</v>
      </c>
      <c r="R51" s="11">
        <v>0.31900000000000001</v>
      </c>
      <c r="S51" s="11">
        <v>0.70599999999999996</v>
      </c>
      <c r="T51" s="11">
        <v>111</v>
      </c>
      <c r="U51" s="11">
        <v>-8.0769230769230774E-2</v>
      </c>
      <c r="V51" s="11">
        <v>0.1423076923076923</v>
      </c>
      <c r="W51" s="11">
        <v>0.35384615384615381</v>
      </c>
      <c r="X51" s="11">
        <v>0.17307692307692307</v>
      </c>
      <c r="Y51" s="11">
        <v>0.25185185185185183</v>
      </c>
      <c r="Z51" s="11">
        <f t="shared" si="3"/>
        <v>0.2392089620484682</v>
      </c>
      <c r="AA51" s="11">
        <v>0.84615384615384615</v>
      </c>
      <c r="AB51" s="11">
        <v>0.52469135802469136</v>
      </c>
      <c r="AC51" s="11">
        <f t="shared" si="11"/>
        <v>0.5762841030330742</v>
      </c>
      <c r="AD51" s="11">
        <v>0.65400000000000003</v>
      </c>
      <c r="AE51" s="11">
        <v>0.56399999999999995</v>
      </c>
      <c r="AF51" s="11">
        <f t="shared" si="4"/>
        <v>0.57844444444444432</v>
      </c>
      <c r="AG51" s="11">
        <v>5.2469135802469098E-2</v>
      </c>
      <c r="AH51" s="11">
        <v>26</v>
      </c>
      <c r="AI51" s="11">
        <v>0</v>
      </c>
      <c r="AJ51" s="11">
        <v>5.2173913043478258E-2</v>
      </c>
      <c r="AK51" s="11">
        <f t="shared" si="12"/>
        <v>4.3800322061191624E-2</v>
      </c>
      <c r="AL51" s="11">
        <v>6.4</v>
      </c>
      <c r="AM51" s="11">
        <v>5.05</v>
      </c>
      <c r="AN51" s="11">
        <v>4.6399999999999997</v>
      </c>
      <c r="AO51" s="11">
        <v>0.10769230769230768</v>
      </c>
      <c r="AP51" s="11">
        <v>6.3580246913580246E-2</v>
      </c>
      <c r="AQ51" s="11">
        <f t="shared" si="5"/>
        <v>7.0659960371894523E-2</v>
      </c>
      <c r="AR51" s="11">
        <v>4.1900000000000004</v>
      </c>
      <c r="AS51" s="11">
        <v>4.05</v>
      </c>
      <c r="AT51" s="11">
        <v>0.27800000000000002</v>
      </c>
      <c r="AU51" s="11">
        <v>0.61799999999999999</v>
      </c>
      <c r="AV51" s="11">
        <v>85</v>
      </c>
      <c r="AW51" s="11">
        <v>-0.15</v>
      </c>
      <c r="AX51" s="11">
        <v>-0.36538461538461536</v>
      </c>
      <c r="AY51" s="11">
        <v>-0.66538461538461546</v>
      </c>
      <c r="AZ51" s="11">
        <v>-1.1538461538461537E-2</v>
      </c>
      <c r="BA51" s="11">
        <v>0.13518518518518519</v>
      </c>
      <c r="BB51" s="11">
        <f t="shared" si="6"/>
        <v>0.11163694558756286</v>
      </c>
      <c r="BC51" s="11">
        <v>-1.4615384615384615</v>
      </c>
      <c r="BD51" s="11">
        <v>-0.6728395061728395</v>
      </c>
      <c r="BE51" s="11">
        <f t="shared" si="7"/>
        <v>-0.79942081999695169</v>
      </c>
      <c r="BF51" s="11">
        <v>0.38500000000000001</v>
      </c>
      <c r="BG51" s="11">
        <v>0.435</v>
      </c>
      <c r="BH51" s="11">
        <f t="shared" si="8"/>
        <v>0.4269753086419753</v>
      </c>
      <c r="BI51" s="11">
        <v>-2.0828599560699934E-3</v>
      </c>
      <c r="BJ51" s="12">
        <v>1</v>
      </c>
      <c r="BK51" s="12">
        <v>3</v>
      </c>
      <c r="BL51" s="12">
        <f t="shared" si="9"/>
        <v>-2</v>
      </c>
      <c r="BM51" s="12" t="str">
        <f t="shared" si="13"/>
        <v>OAK</v>
      </c>
      <c r="BN51" s="12">
        <f t="shared" si="10"/>
        <v>4</v>
      </c>
    </row>
    <row r="52" spans="1:66" x14ac:dyDescent="0.45">
      <c r="A52" s="5">
        <v>45409</v>
      </c>
      <c r="B52" s="4" t="s">
        <v>26</v>
      </c>
      <c r="C52" s="4" t="s">
        <v>28</v>
      </c>
      <c r="D52" s="4" t="s">
        <v>266</v>
      </c>
      <c r="E52" s="4" t="s">
        <v>296</v>
      </c>
      <c r="F52" s="11">
        <v>26</v>
      </c>
      <c r="G52" s="11">
        <v>0.18</v>
      </c>
      <c r="H52" s="11">
        <v>5.185185185185185E-2</v>
      </c>
      <c r="I52" s="11">
        <f t="shared" si="1"/>
        <v>7.2418838591678095E-2</v>
      </c>
      <c r="J52" s="11">
        <v>2.89</v>
      </c>
      <c r="K52" s="11">
        <v>2.77</v>
      </c>
      <c r="L52" s="11">
        <v>2.94</v>
      </c>
      <c r="M52" s="11">
        <v>6.5384615384615388E-2</v>
      </c>
      <c r="N52" s="11">
        <v>9.8765432098765427E-2</v>
      </c>
      <c r="O52" s="11">
        <f t="shared" si="2"/>
        <v>9.3408017070568491E-2</v>
      </c>
      <c r="P52" s="11">
        <v>3.95</v>
      </c>
      <c r="Q52" s="11">
        <v>3.88</v>
      </c>
      <c r="R52" s="11">
        <v>0.318</v>
      </c>
      <c r="S52" s="11">
        <v>0.70499999999999996</v>
      </c>
      <c r="T52" s="11">
        <v>109</v>
      </c>
      <c r="U52" s="11">
        <v>-8.461538461538462E-2</v>
      </c>
      <c r="V52" s="11">
        <v>0.24615384615384617</v>
      </c>
      <c r="W52" s="11">
        <v>0.26538461538461539</v>
      </c>
      <c r="X52" s="11">
        <v>0.16153846153846155</v>
      </c>
      <c r="Y52" s="11">
        <v>0.23703703703703702</v>
      </c>
      <c r="Z52" s="11">
        <f t="shared" si="3"/>
        <v>0.22491998171010516</v>
      </c>
      <c r="AA52" s="11">
        <v>-0.53846153846153844</v>
      </c>
      <c r="AB52" s="11">
        <v>0.10493827160493827</v>
      </c>
      <c r="AC52" s="11">
        <f t="shared" si="11"/>
        <v>1.6765736930345887E-3</v>
      </c>
      <c r="AD52" s="11">
        <v>0.5</v>
      </c>
      <c r="AE52" s="11">
        <v>0.51900000000000002</v>
      </c>
      <c r="AF52" s="11">
        <f t="shared" si="4"/>
        <v>0.51595061728395064</v>
      </c>
      <c r="AG52" s="11">
        <v>-3.08641975308643E-3</v>
      </c>
      <c r="AH52" s="11">
        <v>27</v>
      </c>
      <c r="AI52" s="11">
        <v>0.15</v>
      </c>
      <c r="AJ52" s="11">
        <v>0.10909090909090909</v>
      </c>
      <c r="AK52" s="11">
        <f t="shared" si="12"/>
        <v>0.11590909090909091</v>
      </c>
      <c r="AL52" s="11">
        <v>2.6</v>
      </c>
      <c r="AM52" s="11">
        <v>2.61</v>
      </c>
      <c r="AN52" s="11">
        <v>2.79</v>
      </c>
      <c r="AO52" s="11">
        <v>8.5185185185185183E-2</v>
      </c>
      <c r="AP52" s="11">
        <v>0.10617283950617283</v>
      </c>
      <c r="AQ52" s="11">
        <f t="shared" si="5"/>
        <v>0.10267489711934157</v>
      </c>
      <c r="AR52" s="11">
        <v>3.88</v>
      </c>
      <c r="AS52" s="11">
        <v>3.73</v>
      </c>
      <c r="AT52" s="11">
        <v>0.35299999999999998</v>
      </c>
      <c r="AU52" s="11">
        <v>0.79400000000000004</v>
      </c>
      <c r="AV52" s="11">
        <v>125</v>
      </c>
      <c r="AW52" s="11">
        <v>7.4074074074074077E-3</v>
      </c>
      <c r="AX52" s="11">
        <v>-4.4444444444444446E-2</v>
      </c>
      <c r="AY52" s="11">
        <v>1.1444444444444444</v>
      </c>
      <c r="AZ52" s="11">
        <v>0.25185185185185183</v>
      </c>
      <c r="BA52" s="11">
        <v>0.26481481481481478</v>
      </c>
      <c r="BB52" s="11">
        <f t="shared" si="6"/>
        <v>0.26265432098765429</v>
      </c>
      <c r="BC52" s="11">
        <v>1.037037037037037</v>
      </c>
      <c r="BD52" s="11">
        <v>0.74691358024691357</v>
      </c>
      <c r="BE52" s="11">
        <f t="shared" si="7"/>
        <v>0.79526748971193417</v>
      </c>
      <c r="BF52" s="11">
        <v>0.59299999999999997</v>
      </c>
      <c r="BG52" s="11">
        <v>0.57199999999999995</v>
      </c>
      <c r="BH52" s="11">
        <f t="shared" si="8"/>
        <v>0.5754999999999999</v>
      </c>
      <c r="BI52" s="11">
        <v>-2.7777777777778012E-2</v>
      </c>
      <c r="BJ52" s="12">
        <v>2</v>
      </c>
      <c r="BK52" s="12">
        <v>4</v>
      </c>
      <c r="BL52" s="12">
        <f t="shared" si="9"/>
        <v>-2</v>
      </c>
      <c r="BM52" s="12" t="str">
        <f t="shared" si="13"/>
        <v>LAD</v>
      </c>
      <c r="BN52" s="12">
        <f t="shared" si="10"/>
        <v>6</v>
      </c>
    </row>
    <row r="53" spans="1:66" x14ac:dyDescent="0.45">
      <c r="A53" s="5">
        <v>45409</v>
      </c>
      <c r="B53" s="4" t="s">
        <v>18</v>
      </c>
      <c r="C53" s="4" t="s">
        <v>36</v>
      </c>
      <c r="D53" s="4" t="s">
        <v>578</v>
      </c>
      <c r="E53" s="4" t="s">
        <v>332</v>
      </c>
      <c r="F53" s="11">
        <v>24</v>
      </c>
      <c r="G53" s="11">
        <v>0.12083333333333333</v>
      </c>
      <c r="H53" s="11">
        <v>3.2142857142857147E-2</v>
      </c>
      <c r="I53" s="11">
        <f t="shared" si="1"/>
        <v>4.5282186948853623E-2</v>
      </c>
      <c r="J53" s="11">
        <v>3.79</v>
      </c>
      <c r="K53" s="11">
        <v>3.52</v>
      </c>
      <c r="L53" s="11">
        <v>3.37</v>
      </c>
      <c r="M53" s="11">
        <v>0.12083333333333333</v>
      </c>
      <c r="N53" s="11">
        <v>8.3950617283950618E-2</v>
      </c>
      <c r="O53" s="11">
        <f t="shared" si="2"/>
        <v>8.9414723365340648E-2</v>
      </c>
      <c r="P53" s="11">
        <v>3.52</v>
      </c>
      <c r="Q53" s="11">
        <v>3.37</v>
      </c>
      <c r="R53" s="11">
        <v>0.35699999999999998</v>
      </c>
      <c r="S53" s="11">
        <v>0.81499999999999995</v>
      </c>
      <c r="T53" s="11">
        <v>138</v>
      </c>
      <c r="U53" s="11">
        <v>0.18333333333333335</v>
      </c>
      <c r="V53" s="11">
        <v>8.3333333333333332E-3</v>
      </c>
      <c r="W53" s="11">
        <v>1.6875</v>
      </c>
      <c r="X53" s="11">
        <v>0.29583333333333334</v>
      </c>
      <c r="Y53" s="11">
        <v>0.23703703703703702</v>
      </c>
      <c r="Z53" s="11">
        <f t="shared" si="3"/>
        <v>0.24574759945130312</v>
      </c>
      <c r="AA53" s="11">
        <v>1.2083333333333333</v>
      </c>
      <c r="AB53" s="11">
        <v>0.51234567901234573</v>
      </c>
      <c r="AC53" s="11">
        <f t="shared" si="11"/>
        <v>0.61545496113397347</v>
      </c>
      <c r="AD53" s="11">
        <v>0.66700000000000004</v>
      </c>
      <c r="AE53" s="11">
        <v>0.55900000000000005</v>
      </c>
      <c r="AF53" s="11">
        <f t="shared" si="4"/>
        <v>0.57500000000000007</v>
      </c>
      <c r="AG53" s="11">
        <v>1.2345679012345699E-2</v>
      </c>
      <c r="AH53" s="11">
        <v>26</v>
      </c>
      <c r="AI53" s="11">
        <v>0.06</v>
      </c>
      <c r="AJ53" s="11">
        <v>5.7142857142857148E-2</v>
      </c>
      <c r="AK53" s="11">
        <f t="shared" si="12"/>
        <v>5.7601410934744267E-2</v>
      </c>
      <c r="AL53" s="11">
        <v>3.88</v>
      </c>
      <c r="AM53" s="11">
        <v>5.36</v>
      </c>
      <c r="AN53" s="11">
        <v>5.35</v>
      </c>
      <c r="AO53" s="11">
        <v>0.10769230769230768</v>
      </c>
      <c r="AP53" s="11">
        <v>6.3580246913580246E-2</v>
      </c>
      <c r="AQ53" s="11">
        <f t="shared" si="5"/>
        <v>7.0659960371894523E-2</v>
      </c>
      <c r="AR53" s="11">
        <v>4.1900000000000004</v>
      </c>
      <c r="AS53" s="11">
        <v>4.05</v>
      </c>
      <c r="AT53" s="11">
        <v>0.27800000000000002</v>
      </c>
      <c r="AU53" s="11">
        <v>0.61799999999999999</v>
      </c>
      <c r="AV53" s="11">
        <v>85</v>
      </c>
      <c r="AW53" s="11">
        <v>-0.15</v>
      </c>
      <c r="AX53" s="11">
        <v>-0.36538461538461536</v>
      </c>
      <c r="AY53" s="11">
        <v>-0.66538461538461546</v>
      </c>
      <c r="AZ53" s="11">
        <v>-1.1538461538461537E-2</v>
      </c>
      <c r="BA53" s="11">
        <v>0.13518518518518519</v>
      </c>
      <c r="BB53" s="11">
        <f t="shared" si="6"/>
        <v>0.11163694558756286</v>
      </c>
      <c r="BC53" s="11">
        <v>-1.4615384615384615</v>
      </c>
      <c r="BD53" s="11">
        <v>-0.6728395061728395</v>
      </c>
      <c r="BE53" s="11">
        <f t="shared" si="7"/>
        <v>-0.79942081999695169</v>
      </c>
      <c r="BF53" s="11">
        <v>0.38500000000000001</v>
      </c>
      <c r="BG53" s="11">
        <v>0.435</v>
      </c>
      <c r="BH53" s="11">
        <f t="shared" si="8"/>
        <v>0.4269753086419753</v>
      </c>
      <c r="BI53" s="11">
        <v>-2.0828599560699934E-3</v>
      </c>
      <c r="BJ53" s="12">
        <v>7</v>
      </c>
      <c r="BK53" s="12">
        <v>0</v>
      </c>
      <c r="BL53" s="12">
        <f t="shared" si="9"/>
        <v>7</v>
      </c>
      <c r="BM53" s="12" t="str">
        <f t="shared" si="13"/>
        <v>BAL</v>
      </c>
      <c r="BN53" s="12">
        <f t="shared" si="10"/>
        <v>7</v>
      </c>
    </row>
    <row r="54" spans="1:66" x14ac:dyDescent="0.45">
      <c r="A54" s="5">
        <v>45409</v>
      </c>
      <c r="B54" s="4" t="s">
        <v>64</v>
      </c>
      <c r="C54" s="4" t="s">
        <v>117</v>
      </c>
      <c r="D54" s="4" t="s">
        <v>566</v>
      </c>
      <c r="E54" s="4" t="s">
        <v>531</v>
      </c>
      <c r="F54" s="11">
        <v>24</v>
      </c>
      <c r="G54" s="11">
        <v>0.12083333333333333</v>
      </c>
      <c r="H54" s="11">
        <v>4.1666666666666664E-2</v>
      </c>
      <c r="I54" s="11">
        <f t="shared" si="1"/>
        <v>5.339506172839506E-2</v>
      </c>
      <c r="J54" s="11">
        <v>3.08</v>
      </c>
      <c r="K54" s="11">
        <v>3.94</v>
      </c>
      <c r="L54" s="11">
        <v>3.83</v>
      </c>
      <c r="M54" s="11">
        <v>0.12083333333333333</v>
      </c>
      <c r="N54" s="11">
        <v>8.3333333333333329E-2</v>
      </c>
      <c r="O54" s="11">
        <f t="shared" si="2"/>
        <v>8.8888888888888878E-2</v>
      </c>
      <c r="P54" s="11">
        <v>3.94</v>
      </c>
      <c r="Q54" s="11">
        <v>3.83</v>
      </c>
      <c r="R54" s="11">
        <v>0.32200000000000001</v>
      </c>
      <c r="S54" s="11">
        <v>0.71399999999999997</v>
      </c>
      <c r="T54" s="11">
        <v>107</v>
      </c>
      <c r="U54" s="11">
        <v>-4.9999999999999996E-2</v>
      </c>
      <c r="V54" s="11">
        <v>-0.51666666666666672</v>
      </c>
      <c r="W54" s="11">
        <v>0.25</v>
      </c>
      <c r="X54" s="11">
        <v>9.9999999999999992E-2</v>
      </c>
      <c r="Y54" s="11">
        <v>0.21049382716049383</v>
      </c>
      <c r="Z54" s="11">
        <f t="shared" si="3"/>
        <v>0.19412437128486512</v>
      </c>
      <c r="AA54" s="11">
        <v>0.41666666666666669</v>
      </c>
      <c r="AB54" s="11">
        <v>5.5555555555555552E-2</v>
      </c>
      <c r="AC54" s="11">
        <f t="shared" si="11"/>
        <v>0.10905349794238683</v>
      </c>
      <c r="AD54" s="11">
        <v>0.54200000000000004</v>
      </c>
      <c r="AE54" s="11">
        <v>0.50600000000000001</v>
      </c>
      <c r="AF54" s="11">
        <f t="shared" si="4"/>
        <v>0.51133333333333331</v>
      </c>
      <c r="AG54" s="11">
        <v>5.5555555555555601E-2</v>
      </c>
      <c r="AH54" s="11">
        <v>25</v>
      </c>
      <c r="AI54" s="11">
        <v>0.1</v>
      </c>
      <c r="AJ54" s="11">
        <v>8.5714285714285715E-2</v>
      </c>
      <c r="AK54" s="11">
        <f t="shared" si="12"/>
        <v>8.7918871252204586E-2</v>
      </c>
      <c r="AL54" s="11">
        <v>3.59</v>
      </c>
      <c r="AM54" s="11">
        <v>3.68</v>
      </c>
      <c r="AN54" s="11">
        <v>3.65</v>
      </c>
      <c r="AO54" s="11">
        <v>0.1</v>
      </c>
      <c r="AP54" s="11">
        <v>8.7037037037037038E-2</v>
      </c>
      <c r="AQ54" s="11">
        <f t="shared" si="5"/>
        <v>8.9037494284407867E-2</v>
      </c>
      <c r="AR54" s="11">
        <v>3.68</v>
      </c>
      <c r="AS54" s="11">
        <v>3.65</v>
      </c>
      <c r="AT54" s="11">
        <v>0.308</v>
      </c>
      <c r="AU54" s="11">
        <v>0.68300000000000005</v>
      </c>
      <c r="AV54" s="11">
        <v>95</v>
      </c>
      <c r="AW54" s="11">
        <v>-3.6000000000000004E-2</v>
      </c>
      <c r="AX54" s="11">
        <v>-0.10800000000000001</v>
      </c>
      <c r="AY54" s="11">
        <v>-0.21600000000000003</v>
      </c>
      <c r="AZ54" s="11">
        <v>0.08</v>
      </c>
      <c r="BA54" s="11">
        <v>0.20925925925925926</v>
      </c>
      <c r="BB54" s="11">
        <f t="shared" si="6"/>
        <v>0.18931184270690443</v>
      </c>
      <c r="BC54" s="11">
        <v>-1.04</v>
      </c>
      <c r="BD54" s="11">
        <v>-8.0246913580246909E-2</v>
      </c>
      <c r="BE54" s="11">
        <f t="shared" si="7"/>
        <v>-0.2283569577808261</v>
      </c>
      <c r="BF54" s="11">
        <v>0.44</v>
      </c>
      <c r="BG54" s="11">
        <v>0.499</v>
      </c>
      <c r="BH54" s="11">
        <f t="shared" si="8"/>
        <v>0.48989506172839503</v>
      </c>
      <c r="BI54" s="11">
        <v>-3.7037037037036979E-2</v>
      </c>
      <c r="BJ54" s="12">
        <v>4</v>
      </c>
      <c r="BK54" s="12">
        <v>7</v>
      </c>
      <c r="BL54" s="12">
        <f t="shared" si="9"/>
        <v>-3</v>
      </c>
      <c r="BM54" s="12" t="str">
        <f t="shared" si="13"/>
        <v>STL</v>
      </c>
      <c r="BN54" s="12">
        <f t="shared" si="10"/>
        <v>11</v>
      </c>
    </row>
    <row r="55" spans="1:66" x14ac:dyDescent="0.45">
      <c r="A55" s="5">
        <v>45409</v>
      </c>
      <c r="B55" s="4" t="s">
        <v>45</v>
      </c>
      <c r="C55" s="4" t="s">
        <v>57</v>
      </c>
      <c r="D55" s="4" t="s">
        <v>569</v>
      </c>
      <c r="E55" s="4" t="s">
        <v>297</v>
      </c>
      <c r="F55" s="11">
        <v>26</v>
      </c>
      <c r="G55" s="11">
        <v>7.3076923076923067E-2</v>
      </c>
      <c r="H55" s="11">
        <v>4.6153846153846149E-2</v>
      </c>
      <c r="I55" s="11">
        <f t="shared" si="1"/>
        <v>5.0474833808167127E-2</v>
      </c>
      <c r="J55" s="11">
        <v>3.46</v>
      </c>
      <c r="K55" s="11">
        <v>4.03</v>
      </c>
      <c r="L55" s="11">
        <v>3.88</v>
      </c>
      <c r="M55" s="11">
        <v>7.3076923076923067E-2</v>
      </c>
      <c r="N55" s="11">
        <v>7.716049382716049E-2</v>
      </c>
      <c r="O55" s="11">
        <f t="shared" si="2"/>
        <v>7.6505105928974235E-2</v>
      </c>
      <c r="P55" s="11">
        <v>4.03</v>
      </c>
      <c r="Q55" s="11">
        <v>3.88</v>
      </c>
      <c r="R55" s="11">
        <v>0.316</v>
      </c>
      <c r="S55" s="11">
        <v>0.70599999999999996</v>
      </c>
      <c r="T55" s="11">
        <v>104</v>
      </c>
      <c r="U55" s="11">
        <v>7.6923076923076927E-3</v>
      </c>
      <c r="V55" s="11">
        <v>0.16153846153846155</v>
      </c>
      <c r="W55" s="11">
        <v>0.15384615384615385</v>
      </c>
      <c r="X55" s="11">
        <v>0.14615384615384613</v>
      </c>
      <c r="Y55" s="11">
        <v>0.21975308641975311</v>
      </c>
      <c r="Z55" s="11">
        <f t="shared" si="3"/>
        <v>0.20794086267337294</v>
      </c>
      <c r="AA55" s="11">
        <v>0.34615384615384615</v>
      </c>
      <c r="AB55" s="11">
        <v>0.11728395061728394</v>
      </c>
      <c r="AC55" s="11">
        <f t="shared" si="11"/>
        <v>0.15401615607376923</v>
      </c>
      <c r="AD55" s="11">
        <v>0.5</v>
      </c>
      <c r="AE55" s="11">
        <v>0.50600000000000001</v>
      </c>
      <c r="AF55" s="11">
        <f t="shared" si="4"/>
        <v>0.50503703703703706</v>
      </c>
      <c r="AG55" s="11">
        <v>3.0864197530864199E-2</v>
      </c>
      <c r="AH55" s="11">
        <v>25</v>
      </c>
      <c r="AI55" s="11">
        <v>0.16</v>
      </c>
      <c r="AJ55" s="11">
        <v>8.5185185185185183E-2</v>
      </c>
      <c r="AK55" s="11">
        <f t="shared" si="12"/>
        <v>9.6730681298582533E-2</v>
      </c>
      <c r="AL55" s="11">
        <v>2.54</v>
      </c>
      <c r="AM55" s="11">
        <v>3.87</v>
      </c>
      <c r="AN55" s="11">
        <v>3.27</v>
      </c>
      <c r="AO55" s="11">
        <v>0.13200000000000001</v>
      </c>
      <c r="AP55" s="11">
        <v>9.4444444444444442E-2</v>
      </c>
      <c r="AQ55" s="11">
        <f t="shared" si="5"/>
        <v>0.1002400548696845</v>
      </c>
      <c r="AR55" s="11">
        <v>4.13</v>
      </c>
      <c r="AS55" s="11">
        <v>3.65</v>
      </c>
      <c r="AT55" s="11">
        <v>0.311</v>
      </c>
      <c r="AU55" s="11">
        <v>0.69299999999999995</v>
      </c>
      <c r="AV55" s="11">
        <v>90</v>
      </c>
      <c r="AW55" s="11">
        <v>0.184</v>
      </c>
      <c r="AX55" s="11">
        <v>-0.44799999999999995</v>
      </c>
      <c r="AY55" s="11">
        <v>-0.26</v>
      </c>
      <c r="AZ55" s="11">
        <v>0.06</v>
      </c>
      <c r="BA55" s="11">
        <v>0.18641975308641975</v>
      </c>
      <c r="BB55" s="11">
        <f t="shared" si="6"/>
        <v>0.16691053193110805</v>
      </c>
      <c r="BC55" s="11">
        <v>0.76</v>
      </c>
      <c r="BD55" s="11">
        <v>1.8518518518518517E-2</v>
      </c>
      <c r="BE55" s="11">
        <f t="shared" si="7"/>
        <v>0.13294467306812985</v>
      </c>
      <c r="BF55" s="11">
        <v>0.56000000000000005</v>
      </c>
      <c r="BG55" s="11">
        <v>0.5</v>
      </c>
      <c r="BH55" s="11">
        <f t="shared" si="8"/>
        <v>0.5092592592592593</v>
      </c>
      <c r="BI55" s="11">
        <v>6.1728395061730335E-3</v>
      </c>
      <c r="BJ55" s="12">
        <v>4</v>
      </c>
      <c r="BK55" s="12">
        <v>8</v>
      </c>
      <c r="BL55" s="12">
        <f t="shared" si="9"/>
        <v>-4</v>
      </c>
      <c r="BM55" s="12" t="str">
        <f t="shared" si="13"/>
        <v>CIN</v>
      </c>
      <c r="BN55" s="12">
        <f t="shared" si="10"/>
        <v>12</v>
      </c>
    </row>
    <row r="56" spans="1:66" x14ac:dyDescent="0.45">
      <c r="A56" s="5">
        <v>45409</v>
      </c>
      <c r="B56" s="4" t="s">
        <v>60</v>
      </c>
      <c r="C56" s="4" t="s">
        <v>30</v>
      </c>
      <c r="D56" s="4" t="s">
        <v>1160</v>
      </c>
      <c r="E56" s="4" t="s">
        <v>808</v>
      </c>
      <c r="F56" s="11">
        <v>26</v>
      </c>
      <c r="G56" s="11">
        <v>0.11923076923076924</v>
      </c>
      <c r="H56" s="11">
        <v>2.7906976744186046E-2</v>
      </c>
      <c r="I56" s="11">
        <f t="shared" si="1"/>
        <v>4.2563881711168532E-2</v>
      </c>
      <c r="J56" s="11">
        <v>2.36</v>
      </c>
      <c r="K56" s="11">
        <v>3.69</v>
      </c>
      <c r="L56" s="11">
        <v>3.51</v>
      </c>
      <c r="M56" s="11">
        <v>0.11923076923076924</v>
      </c>
      <c r="N56" s="11">
        <v>8.0864197530864199E-2</v>
      </c>
      <c r="O56" s="11">
        <f t="shared" si="2"/>
        <v>8.7021795458009449E-2</v>
      </c>
      <c r="P56" s="11">
        <v>3.69</v>
      </c>
      <c r="Q56" s="11">
        <v>3.51</v>
      </c>
      <c r="R56" s="11">
        <v>0.314</v>
      </c>
      <c r="S56" s="11">
        <v>0.70599999999999996</v>
      </c>
      <c r="T56" s="11">
        <v>99</v>
      </c>
      <c r="U56" s="11">
        <v>7.6923076923076927E-3</v>
      </c>
      <c r="V56" s="11">
        <v>-0.4</v>
      </c>
      <c r="W56" s="11">
        <v>-3.4615384615384617E-2</v>
      </c>
      <c r="X56" s="11">
        <v>6.1538461538461542E-2</v>
      </c>
      <c r="Y56" s="11">
        <v>0.19012345679012346</v>
      </c>
      <c r="Z56" s="11">
        <f t="shared" si="3"/>
        <v>0.16948635878677032</v>
      </c>
      <c r="AA56" s="11">
        <v>0.80769230769230771</v>
      </c>
      <c r="AB56" s="11">
        <v>0.1111111111111111</v>
      </c>
      <c r="AC56" s="11">
        <f t="shared" si="11"/>
        <v>0.22290809327846361</v>
      </c>
      <c r="AD56" s="11">
        <v>0.53800000000000003</v>
      </c>
      <c r="AE56" s="11">
        <v>0.504</v>
      </c>
      <c r="AF56" s="11">
        <f t="shared" si="4"/>
        <v>0.50945679012345679</v>
      </c>
      <c r="AG56" s="11">
        <v>2.4691358024691398E-2</v>
      </c>
      <c r="AH56" s="11">
        <v>25</v>
      </c>
      <c r="AI56" s="11">
        <v>8.4000000000000005E-2</v>
      </c>
      <c r="AJ56" s="11">
        <v>5.2000000000000005E-2</v>
      </c>
      <c r="AK56" s="11">
        <f t="shared" si="12"/>
        <v>5.6938271604938272E-2</v>
      </c>
      <c r="AL56" s="11">
        <v>2.4500000000000002</v>
      </c>
      <c r="AM56" s="11">
        <v>3.83</v>
      </c>
      <c r="AN56" s="11">
        <v>3.66</v>
      </c>
      <c r="AO56" s="11">
        <v>8.4000000000000005E-2</v>
      </c>
      <c r="AP56" s="11">
        <v>8.5185185185185183E-2</v>
      </c>
      <c r="AQ56" s="11">
        <f t="shared" si="5"/>
        <v>8.5002286236854144E-2</v>
      </c>
      <c r="AR56" s="11">
        <v>3.83</v>
      </c>
      <c r="AS56" s="11">
        <v>3.66</v>
      </c>
      <c r="AT56" s="11">
        <v>0.32700000000000001</v>
      </c>
      <c r="AU56" s="11">
        <v>0.73099999999999998</v>
      </c>
      <c r="AV56" s="11">
        <v>106</v>
      </c>
      <c r="AW56" s="11">
        <v>4.0000000000000001E-3</v>
      </c>
      <c r="AX56" s="11">
        <v>-3.2000000000000001E-2</v>
      </c>
      <c r="AY56" s="11">
        <v>0.22</v>
      </c>
      <c r="AZ56" s="11">
        <v>0.124</v>
      </c>
      <c r="BA56" s="11">
        <v>0.2049382716049383</v>
      </c>
      <c r="BB56" s="11">
        <f t="shared" si="6"/>
        <v>0.19244779759183053</v>
      </c>
      <c r="BC56" s="11">
        <v>1.04</v>
      </c>
      <c r="BD56" s="11">
        <v>0.22222222222222221</v>
      </c>
      <c r="BE56" s="11">
        <f t="shared" si="7"/>
        <v>0.34842249657064472</v>
      </c>
      <c r="BF56" s="11">
        <v>0.64</v>
      </c>
      <c r="BG56" s="11">
        <v>0.52800000000000002</v>
      </c>
      <c r="BH56" s="11">
        <f t="shared" si="8"/>
        <v>0.54528395061728396</v>
      </c>
      <c r="BI56" s="11">
        <v>-2.1604938271604979E-2</v>
      </c>
      <c r="BJ56" s="12">
        <v>17</v>
      </c>
      <c r="BK56" s="12">
        <v>0</v>
      </c>
      <c r="BL56" s="12">
        <f t="shared" si="9"/>
        <v>17</v>
      </c>
      <c r="BM56" s="12" t="str">
        <f t="shared" si="13"/>
        <v>BOS</v>
      </c>
      <c r="BN56" s="12">
        <f t="shared" si="10"/>
        <v>17</v>
      </c>
    </row>
    <row r="57" spans="1:66" x14ac:dyDescent="0.45">
      <c r="A57" s="5">
        <v>45409</v>
      </c>
      <c r="B57" s="4" t="s">
        <v>89</v>
      </c>
      <c r="C57" s="4" t="s">
        <v>80</v>
      </c>
      <c r="D57" s="4" t="s">
        <v>697</v>
      </c>
      <c r="E57" s="4" t="s">
        <v>672</v>
      </c>
      <c r="F57" s="11">
        <v>26</v>
      </c>
      <c r="G57" s="11">
        <v>7.3076923076923067E-2</v>
      </c>
      <c r="H57" s="11">
        <v>4.5833333333333337E-2</v>
      </c>
      <c r="I57" s="11">
        <f t="shared" si="1"/>
        <v>5.0205761316872433E-2</v>
      </c>
      <c r="J57" s="11">
        <v>4.26</v>
      </c>
      <c r="K57" s="11">
        <v>3.96</v>
      </c>
      <c r="L57" s="11">
        <v>3.94</v>
      </c>
      <c r="M57" s="11">
        <v>7.3076923076923067E-2</v>
      </c>
      <c r="N57" s="11">
        <v>8.4567901234567894E-2</v>
      </c>
      <c r="O57" s="11">
        <f t="shared" si="2"/>
        <v>8.2723670172229827E-2</v>
      </c>
      <c r="P57" s="11">
        <v>3.96</v>
      </c>
      <c r="Q57" s="11">
        <v>3.94</v>
      </c>
      <c r="R57" s="11">
        <v>0.26700000000000002</v>
      </c>
      <c r="S57" s="11">
        <v>0.59</v>
      </c>
      <c r="T57" s="11">
        <v>66</v>
      </c>
      <c r="U57" s="11">
        <v>-2.6923076923076921E-2</v>
      </c>
      <c r="V57" s="11">
        <v>-0.50384615384615383</v>
      </c>
      <c r="W57" s="11">
        <v>-1.3846153846153846</v>
      </c>
      <c r="X57" s="11">
        <v>-7.6923076923076927E-2</v>
      </c>
      <c r="Y57" s="11">
        <v>0.15555555555555556</v>
      </c>
      <c r="Z57" s="11">
        <f t="shared" si="3"/>
        <v>0.11824417009602195</v>
      </c>
      <c r="AA57" s="11">
        <v>-1.8076923076923077</v>
      </c>
      <c r="AB57" s="11">
        <v>-0.49382716049382713</v>
      </c>
      <c r="AC57" s="11">
        <f t="shared" si="11"/>
        <v>-0.70469440634049685</v>
      </c>
      <c r="AD57" s="11">
        <v>0.23100000000000001</v>
      </c>
      <c r="AE57" s="11">
        <v>0.436</v>
      </c>
      <c r="AF57" s="11">
        <f t="shared" si="4"/>
        <v>0.40309876543209877</v>
      </c>
      <c r="AG57" s="11">
        <v>2.1604938271604899E-2</v>
      </c>
      <c r="AH57" s="11">
        <v>24</v>
      </c>
      <c r="AI57" s="11">
        <v>0.15</v>
      </c>
      <c r="AJ57" s="11">
        <v>0.04</v>
      </c>
      <c r="AK57" s="11">
        <f t="shared" si="12"/>
        <v>5.6296296296296296E-2</v>
      </c>
      <c r="AL57" s="11">
        <v>3.88</v>
      </c>
      <c r="AM57" s="11">
        <v>3.81</v>
      </c>
      <c r="AN57" s="11">
        <v>3.91</v>
      </c>
      <c r="AO57" s="11">
        <v>0.15</v>
      </c>
      <c r="AP57" s="11">
        <v>6.7283950617283955E-2</v>
      </c>
      <c r="AQ57" s="11">
        <f t="shared" si="5"/>
        <v>7.95381801554641E-2</v>
      </c>
      <c r="AR57" s="11">
        <v>3.81</v>
      </c>
      <c r="AS57" s="11">
        <v>3.91</v>
      </c>
      <c r="AT57" s="11">
        <v>0.313</v>
      </c>
      <c r="AU57" s="11">
        <v>0.69799999999999995</v>
      </c>
      <c r="AV57" s="11">
        <v>96</v>
      </c>
      <c r="AW57" s="11">
        <v>-4.9999999999999996E-2</v>
      </c>
      <c r="AX57" s="11">
        <v>-0.19999999999999998</v>
      </c>
      <c r="AY57" s="11">
        <v>-0.19999999999999998</v>
      </c>
      <c r="AZ57" s="11">
        <v>7.4999999999999997E-2</v>
      </c>
      <c r="BA57" s="11">
        <v>0.11790123456790125</v>
      </c>
      <c r="BB57" s="11">
        <f t="shared" si="6"/>
        <v>0.11154549611339737</v>
      </c>
      <c r="BC57" s="11">
        <v>-0.91666666666666663</v>
      </c>
      <c r="BD57" s="11">
        <v>-0.85802469135802473</v>
      </c>
      <c r="BE57" s="11">
        <f t="shared" si="7"/>
        <v>-0.86671239140374956</v>
      </c>
      <c r="BF57" s="11">
        <v>0.41699999999999998</v>
      </c>
      <c r="BG57" s="11">
        <v>0.41599999999999998</v>
      </c>
      <c r="BH57" s="11">
        <f t="shared" si="8"/>
        <v>0.4161481481481481</v>
      </c>
      <c r="BI57" s="11">
        <v>1.851851851851799E-2</v>
      </c>
      <c r="BJ57" s="12">
        <v>4</v>
      </c>
      <c r="BK57" s="12">
        <v>11</v>
      </c>
      <c r="BL57" s="12">
        <f t="shared" si="9"/>
        <v>-7</v>
      </c>
      <c r="BM57" s="12" t="str">
        <f t="shared" si="13"/>
        <v>WSN</v>
      </c>
      <c r="BN57" s="12">
        <f t="shared" si="10"/>
        <v>15</v>
      </c>
    </row>
    <row r="58" spans="1:66" x14ac:dyDescent="0.45">
      <c r="A58" s="5">
        <v>45409</v>
      </c>
      <c r="B58" s="4" t="s">
        <v>35</v>
      </c>
      <c r="C58" s="4" t="s">
        <v>48</v>
      </c>
      <c r="D58" s="4" t="s">
        <v>337</v>
      </c>
      <c r="E58" s="4" t="s">
        <v>279</v>
      </c>
      <c r="F58" s="11">
        <v>26</v>
      </c>
      <c r="G58" s="11">
        <v>0.02</v>
      </c>
      <c r="H58" s="11">
        <v>4.6153846153846149E-2</v>
      </c>
      <c r="I58" s="11">
        <f t="shared" si="1"/>
        <v>4.1956315289648612E-2</v>
      </c>
      <c r="J58" s="11">
        <v>3.99</v>
      </c>
      <c r="K58" s="11">
        <v>5.2</v>
      </c>
      <c r="L58" s="11">
        <v>5.4</v>
      </c>
      <c r="M58" s="11">
        <v>3.4615384615384617E-2</v>
      </c>
      <c r="N58" s="11">
        <v>5.0617283950617278E-2</v>
      </c>
      <c r="O58" s="11">
        <f t="shared" si="2"/>
        <v>4.8049077884468827E-2</v>
      </c>
      <c r="P58" s="11">
        <v>4.37</v>
      </c>
      <c r="Q58" s="11">
        <v>4.45</v>
      </c>
      <c r="R58" s="11">
        <v>0.317</v>
      </c>
      <c r="S58" s="11">
        <v>0.71199999999999997</v>
      </c>
      <c r="T58" s="11">
        <v>84</v>
      </c>
      <c r="U58" s="11">
        <v>-0.1</v>
      </c>
      <c r="V58" s="11">
        <v>-6.5384615384615388E-2</v>
      </c>
      <c r="W58" s="11">
        <v>-0.72307692307692306</v>
      </c>
      <c r="X58" s="11">
        <v>3.4615384615384617E-2</v>
      </c>
      <c r="Y58" s="11">
        <v>9.2592592592592587E-2</v>
      </c>
      <c r="Z58" s="11">
        <f t="shared" si="3"/>
        <v>8.3287608596250562E-2</v>
      </c>
      <c r="AA58" s="11">
        <v>-2.1538461538461537</v>
      </c>
      <c r="AB58" s="11">
        <v>-1.2530864197530864</v>
      </c>
      <c r="AC58" s="11">
        <f t="shared" si="11"/>
        <v>-1.3976527968297514</v>
      </c>
      <c r="AD58" s="11">
        <v>0.26900000000000002</v>
      </c>
      <c r="AE58" s="11">
        <v>0.378</v>
      </c>
      <c r="AF58" s="11">
        <f t="shared" si="4"/>
        <v>0.36050617283950614</v>
      </c>
      <c r="AG58" s="11">
        <v>8.9506172839506098E-2</v>
      </c>
      <c r="AH58" s="11">
        <v>26</v>
      </c>
      <c r="AI58" s="11">
        <v>0.15</v>
      </c>
      <c r="AJ58" s="11">
        <v>2.2580645161290321E-2</v>
      </c>
      <c r="AK58" s="11">
        <f t="shared" si="12"/>
        <v>4.3030665073675825E-2</v>
      </c>
      <c r="AL58" s="11">
        <v>2.0499999999999998</v>
      </c>
      <c r="AM58" s="11">
        <v>4.43</v>
      </c>
      <c r="AN58" s="11">
        <v>4.51</v>
      </c>
      <c r="AO58" s="11">
        <v>2.3076923076923075E-2</v>
      </c>
      <c r="AP58" s="11">
        <v>8.5802469135802473E-2</v>
      </c>
      <c r="AQ58" s="11">
        <f t="shared" si="5"/>
        <v>7.5735406188081084E-2</v>
      </c>
      <c r="AR58" s="11">
        <v>4.26</v>
      </c>
      <c r="AS58" s="11">
        <v>4.0999999999999996</v>
      </c>
      <c r="AT58" s="11">
        <v>0.32200000000000001</v>
      </c>
      <c r="AU58" s="11">
        <v>0.72</v>
      </c>
      <c r="AV58" s="11">
        <v>112</v>
      </c>
      <c r="AW58" s="11">
        <v>-0.15384615384615385</v>
      </c>
      <c r="AX58" s="11">
        <v>-0.11153846153846153</v>
      </c>
      <c r="AY58" s="11">
        <v>0.33461538461538459</v>
      </c>
      <c r="AZ58" s="11">
        <v>0.14615384615384613</v>
      </c>
      <c r="BA58" s="11">
        <v>0.24691358024691357</v>
      </c>
      <c r="BB58" s="11">
        <f t="shared" si="6"/>
        <v>0.23074226489864347</v>
      </c>
      <c r="BC58" s="11">
        <v>-1.3846153846153846</v>
      </c>
      <c r="BD58" s="11">
        <v>0.20370370370370369</v>
      </c>
      <c r="BE58" s="11">
        <f t="shared" si="7"/>
        <v>-5.1211705532693191E-2</v>
      </c>
      <c r="BF58" s="11">
        <v>0.26900000000000002</v>
      </c>
      <c r="BG58" s="11">
        <v>0.50600000000000001</v>
      </c>
      <c r="BH58" s="11">
        <f t="shared" si="8"/>
        <v>0.46796296296296297</v>
      </c>
      <c r="BI58" s="11">
        <v>2.4691358024692023E-2</v>
      </c>
      <c r="BJ58" s="12">
        <v>4</v>
      </c>
      <c r="BK58" s="12">
        <v>12</v>
      </c>
      <c r="BL58" s="12">
        <f t="shared" si="9"/>
        <v>-8</v>
      </c>
      <c r="BM58" s="12" t="str">
        <f t="shared" si="13"/>
        <v>HOU</v>
      </c>
      <c r="BN58" s="12">
        <f t="shared" si="10"/>
        <v>16</v>
      </c>
    </row>
    <row r="59" spans="1:66" x14ac:dyDescent="0.45">
      <c r="A59" s="5">
        <v>45409</v>
      </c>
      <c r="B59" s="4" t="s">
        <v>102</v>
      </c>
      <c r="C59" s="4" t="s">
        <v>20</v>
      </c>
      <c r="D59" s="4" t="s">
        <v>872</v>
      </c>
      <c r="E59" s="4" t="s">
        <v>308</v>
      </c>
      <c r="F59" s="11">
        <v>25</v>
      </c>
      <c r="G59" s="11">
        <v>9.6000000000000002E-2</v>
      </c>
      <c r="H59" s="11">
        <v>3.6842105263157891E-2</v>
      </c>
      <c r="I59" s="11">
        <f t="shared" si="1"/>
        <v>4.5971410006497723E-2</v>
      </c>
      <c r="J59" s="11">
        <v>3.08</v>
      </c>
      <c r="K59" s="11">
        <v>3.71</v>
      </c>
      <c r="L59" s="11">
        <v>3.53</v>
      </c>
      <c r="M59" s="11">
        <v>9.6000000000000002E-2</v>
      </c>
      <c r="N59" s="11">
        <v>7.9012345679012344E-2</v>
      </c>
      <c r="O59" s="11">
        <f t="shared" si="2"/>
        <v>8.163389727175735E-2</v>
      </c>
      <c r="P59" s="11">
        <v>3.71</v>
      </c>
      <c r="Q59" s="11">
        <v>3.53</v>
      </c>
      <c r="R59" s="11">
        <v>0.29299999999999998</v>
      </c>
      <c r="S59" s="11">
        <v>0.65</v>
      </c>
      <c r="T59" s="11">
        <v>90</v>
      </c>
      <c r="U59" s="11">
        <v>7.5999999999999998E-2</v>
      </c>
      <c r="V59" s="11">
        <v>-0.04</v>
      </c>
      <c r="W59" s="11">
        <v>-0.316</v>
      </c>
      <c r="X59" s="11">
        <v>7.5999999999999998E-2</v>
      </c>
      <c r="Y59" s="11">
        <v>0.16851851851851851</v>
      </c>
      <c r="Z59" s="11">
        <f t="shared" si="3"/>
        <v>0.15424096936442616</v>
      </c>
      <c r="AA59" s="11">
        <v>0.28000000000000003</v>
      </c>
      <c r="AB59" s="11">
        <v>-7.407407407407407E-2</v>
      </c>
      <c r="AC59" s="11">
        <f t="shared" si="11"/>
        <v>-1.943301326017375E-2</v>
      </c>
      <c r="AD59" s="11">
        <v>0.56000000000000005</v>
      </c>
      <c r="AE59" s="11">
        <v>0.497</v>
      </c>
      <c r="AF59" s="11">
        <f t="shared" si="4"/>
        <v>0.50672222222222219</v>
      </c>
      <c r="AG59" s="11">
        <v>3.4083162917519201E-3</v>
      </c>
      <c r="AH59" s="11">
        <v>26</v>
      </c>
      <c r="AI59" s="11">
        <v>0.04</v>
      </c>
      <c r="AJ59" s="11">
        <v>7.3076923076923067E-2</v>
      </c>
      <c r="AK59" s="11">
        <f t="shared" si="12"/>
        <v>6.7768281101614425E-2</v>
      </c>
      <c r="AL59" s="11">
        <v>4.42</v>
      </c>
      <c r="AM59" s="11">
        <v>3.54</v>
      </c>
      <c r="AN59" s="11">
        <v>3.59</v>
      </c>
      <c r="AO59" s="11">
        <v>0.1</v>
      </c>
      <c r="AP59" s="11">
        <v>7.0370370370370375E-2</v>
      </c>
      <c r="AQ59" s="11">
        <f t="shared" si="5"/>
        <v>7.5125743026977596E-2</v>
      </c>
      <c r="AR59" s="11">
        <v>4.1500000000000004</v>
      </c>
      <c r="AS59" s="11">
        <v>4.07</v>
      </c>
      <c r="AT59" s="11">
        <v>0.314</v>
      </c>
      <c r="AU59" s="11">
        <v>0.70799999999999996</v>
      </c>
      <c r="AV59" s="11">
        <v>101</v>
      </c>
      <c r="AW59" s="11">
        <v>0.12307692307692308</v>
      </c>
      <c r="AX59" s="11">
        <v>0.25769230769230772</v>
      </c>
      <c r="AY59" s="11">
        <v>0.15384615384615385</v>
      </c>
      <c r="AZ59" s="11">
        <v>0.15384615384615385</v>
      </c>
      <c r="BA59" s="11">
        <v>0.16666666666666666</v>
      </c>
      <c r="BB59" s="11">
        <f t="shared" si="6"/>
        <v>0.16460905349794236</v>
      </c>
      <c r="BC59" s="11">
        <v>1.5</v>
      </c>
      <c r="BD59" s="11">
        <v>5.5555555555555552E-2</v>
      </c>
      <c r="BE59" s="11">
        <f t="shared" si="7"/>
        <v>0.28737997256515774</v>
      </c>
      <c r="BF59" s="11">
        <v>0.61499999999999999</v>
      </c>
      <c r="BG59" s="11">
        <v>0.5</v>
      </c>
      <c r="BH59" s="11">
        <f t="shared" si="8"/>
        <v>0.5184567901234568</v>
      </c>
      <c r="BI59" s="11">
        <v>-7.0987654320988025E-2</v>
      </c>
      <c r="BJ59" s="12">
        <v>6</v>
      </c>
      <c r="BK59" s="12">
        <v>5</v>
      </c>
      <c r="BL59" s="12">
        <f t="shared" si="9"/>
        <v>1</v>
      </c>
      <c r="BM59" s="12" t="str">
        <f t="shared" si="13"/>
        <v>DET</v>
      </c>
      <c r="BN59" s="12">
        <f t="shared" si="10"/>
        <v>11</v>
      </c>
    </row>
    <row r="60" spans="1:66" x14ac:dyDescent="0.45">
      <c r="A60" s="5">
        <v>45409</v>
      </c>
      <c r="B60" s="4" t="s">
        <v>132</v>
      </c>
      <c r="C60" s="4" t="s">
        <v>71</v>
      </c>
      <c r="D60" s="4" t="s">
        <v>675</v>
      </c>
      <c r="E60" s="4" t="s">
        <v>316</v>
      </c>
      <c r="F60" s="11">
        <v>25</v>
      </c>
      <c r="G60" s="11">
        <v>0</v>
      </c>
      <c r="H60" s="11">
        <v>3.7499999999999999E-2</v>
      </c>
      <c r="I60" s="11">
        <f t="shared" si="1"/>
        <v>3.1712962962962964E-2</v>
      </c>
      <c r="J60" s="11">
        <v>5.17</v>
      </c>
      <c r="K60" s="11">
        <v>4.32</v>
      </c>
      <c r="L60" s="11">
        <v>4.0999999999999996</v>
      </c>
      <c r="M60" s="11">
        <v>0</v>
      </c>
      <c r="N60" s="11">
        <v>5.7407407407407414E-2</v>
      </c>
      <c r="O60" s="11">
        <f t="shared" si="2"/>
        <v>4.854823959762232E-2</v>
      </c>
      <c r="P60" s="11">
        <v>4.32</v>
      </c>
      <c r="Q60" s="11">
        <v>4.0999999999999996</v>
      </c>
      <c r="R60" s="11">
        <v>0.255</v>
      </c>
      <c r="S60" s="11">
        <v>0.55100000000000005</v>
      </c>
      <c r="T60" s="11">
        <v>62</v>
      </c>
      <c r="U60" s="11">
        <v>-6.8000000000000005E-2</v>
      </c>
      <c r="V60" s="11">
        <v>-0.45600000000000002</v>
      </c>
      <c r="W60" s="11">
        <v>-1.3480000000000001</v>
      </c>
      <c r="X60" s="11">
        <v>-8.8000000000000009E-2</v>
      </c>
      <c r="Y60" s="11">
        <v>0.11234567901234567</v>
      </c>
      <c r="Z60" s="11">
        <f t="shared" si="3"/>
        <v>8.142813595488492E-2</v>
      </c>
      <c r="AA60" s="11">
        <v>-3.4</v>
      </c>
      <c r="AB60" s="11">
        <v>-1.3765432098765431</v>
      </c>
      <c r="AC60" s="11">
        <f t="shared" si="11"/>
        <v>-1.688805060204237</v>
      </c>
      <c r="AD60" s="11">
        <v>0.12</v>
      </c>
      <c r="AE60" s="11">
        <v>0.35499999999999998</v>
      </c>
      <c r="AF60" s="11">
        <f t="shared" si="4"/>
        <v>0.31873456790123456</v>
      </c>
      <c r="AG60" s="11">
        <v>-1.85185185185185E-2</v>
      </c>
      <c r="AH60" s="11">
        <v>26</v>
      </c>
      <c r="AI60" s="11">
        <v>0.04</v>
      </c>
      <c r="AJ60" s="11">
        <v>7.8260869565217397E-2</v>
      </c>
      <c r="AK60" s="11">
        <f t="shared" si="12"/>
        <v>7.2120236178207189E-2</v>
      </c>
      <c r="AL60" s="11">
        <v>3.04</v>
      </c>
      <c r="AM60" s="11">
        <v>3.37</v>
      </c>
      <c r="AN60" s="11">
        <v>3.43</v>
      </c>
      <c r="AO60" s="11">
        <v>3.8461538461538464E-2</v>
      </c>
      <c r="AP60" s="11">
        <v>9.0740740740740733E-2</v>
      </c>
      <c r="AQ60" s="11">
        <f t="shared" si="5"/>
        <v>8.2350251486053946E-2</v>
      </c>
      <c r="AR60" s="11">
        <v>3.97</v>
      </c>
      <c r="AS60" s="11">
        <v>3.7</v>
      </c>
      <c r="AT60" s="11">
        <v>0.29899999999999999</v>
      </c>
      <c r="AU60" s="11">
        <v>0.66500000000000004</v>
      </c>
      <c r="AV60" s="11">
        <v>99</v>
      </c>
      <c r="AW60" s="11">
        <v>5.3846153846153842E-2</v>
      </c>
      <c r="AX60" s="11">
        <v>-8.8461538461538453E-2</v>
      </c>
      <c r="AY60" s="11">
        <v>1.5384615384615385E-2</v>
      </c>
      <c r="AZ60" s="11">
        <v>0.10769230769230768</v>
      </c>
      <c r="BA60" s="11">
        <v>0.22160493827160493</v>
      </c>
      <c r="BB60" s="11">
        <f t="shared" si="6"/>
        <v>0.20332266422801398</v>
      </c>
      <c r="BC60" s="11">
        <v>-0.92307692307692313</v>
      </c>
      <c r="BD60" s="11">
        <v>9.8765432098765427E-2</v>
      </c>
      <c r="BE60" s="11">
        <f t="shared" si="7"/>
        <v>-6.5233958238073472E-2</v>
      </c>
      <c r="BF60" s="11">
        <v>0.5</v>
      </c>
      <c r="BG60" s="11">
        <v>0.52600000000000002</v>
      </c>
      <c r="BH60" s="11">
        <f t="shared" si="8"/>
        <v>0.52182716049382716</v>
      </c>
      <c r="BI60" s="11">
        <v>-7.098765432098797E-2</v>
      </c>
      <c r="BJ60" s="12">
        <v>8</v>
      </c>
      <c r="BK60" s="12">
        <v>7</v>
      </c>
      <c r="BL60" s="12">
        <f t="shared" si="9"/>
        <v>1</v>
      </c>
      <c r="BM60" s="12" t="str">
        <f t="shared" si="13"/>
        <v>CHW</v>
      </c>
      <c r="BN60" s="12">
        <f t="shared" si="10"/>
        <v>15</v>
      </c>
    </row>
    <row r="61" spans="1:66" x14ac:dyDescent="0.45">
      <c r="A61" s="5">
        <v>45409</v>
      </c>
      <c r="B61" s="4" t="s">
        <v>32</v>
      </c>
      <c r="C61" s="4" t="s">
        <v>95</v>
      </c>
      <c r="D61" s="4" t="s">
        <v>315</v>
      </c>
      <c r="E61" s="4" t="s">
        <v>330</v>
      </c>
      <c r="F61" s="11">
        <v>23</v>
      </c>
      <c r="G61" s="11">
        <v>7.4999999999999997E-2</v>
      </c>
      <c r="H61" s="11">
        <v>7.407407407407407E-2</v>
      </c>
      <c r="I61" s="11">
        <f t="shared" si="1"/>
        <v>7.4205532693187012E-2</v>
      </c>
      <c r="J61" s="11">
        <v>3.35</v>
      </c>
      <c r="K61" s="11">
        <v>3.98</v>
      </c>
      <c r="L61" s="11">
        <v>4.0999999999999996</v>
      </c>
      <c r="M61" s="11">
        <v>9.9999999999999992E-2</v>
      </c>
      <c r="N61" s="11">
        <v>0.10246913580246915</v>
      </c>
      <c r="O61" s="11">
        <f t="shared" si="2"/>
        <v>0.10211857948483465</v>
      </c>
      <c r="P61" s="11">
        <v>3.42</v>
      </c>
      <c r="Q61" s="11">
        <v>3.45</v>
      </c>
      <c r="R61" s="11">
        <v>0.36399999999999999</v>
      </c>
      <c r="S61" s="11">
        <v>0.82599999999999996</v>
      </c>
      <c r="T61" s="11">
        <v>129</v>
      </c>
      <c r="U61" s="11">
        <v>6.5217391304347824E-2</v>
      </c>
      <c r="V61" s="11">
        <v>0.11739130434782609</v>
      </c>
      <c r="W61" s="11">
        <v>1.2913043478260868</v>
      </c>
      <c r="X61" s="11">
        <v>0.27391304347826084</v>
      </c>
      <c r="Y61" s="11">
        <v>0.27530864197530863</v>
      </c>
      <c r="Z61" s="11">
        <f t="shared" si="3"/>
        <v>0.27511050144795002</v>
      </c>
      <c r="AA61" s="11">
        <v>1.9130434782608696</v>
      </c>
      <c r="AB61" s="11">
        <v>1.0308641975308641</v>
      </c>
      <c r="AC61" s="11">
        <f t="shared" si="11"/>
        <v>1.1561118731900626</v>
      </c>
      <c r="AD61" s="11">
        <v>0.73899999999999999</v>
      </c>
      <c r="AE61" s="11">
        <v>0.60699999999999998</v>
      </c>
      <c r="AF61" s="11">
        <f t="shared" si="4"/>
        <v>0.62574074074074071</v>
      </c>
      <c r="AG61" s="11">
        <v>2.7777777777777801E-2</v>
      </c>
      <c r="AH61" s="11">
        <v>25</v>
      </c>
      <c r="AI61" s="11">
        <v>6.4000000000000001E-2</v>
      </c>
      <c r="AJ61" s="11">
        <v>8.5185185185185183E-2</v>
      </c>
      <c r="AK61" s="11">
        <f t="shared" si="12"/>
        <v>8.1915866483767724E-2</v>
      </c>
      <c r="AL61" s="11">
        <v>3.82</v>
      </c>
      <c r="AM61" s="11">
        <v>3.92</v>
      </c>
      <c r="AN61" s="11">
        <v>3.73</v>
      </c>
      <c r="AO61" s="11">
        <v>6.4000000000000001E-2</v>
      </c>
      <c r="AP61" s="11">
        <v>5.8024691358024696E-2</v>
      </c>
      <c r="AQ61" s="11">
        <f t="shared" si="5"/>
        <v>5.8946806889193723E-2</v>
      </c>
      <c r="AR61" s="11">
        <v>3.92</v>
      </c>
      <c r="AS61" s="11">
        <v>3.73</v>
      </c>
      <c r="AT61" s="11">
        <v>0.32300000000000001</v>
      </c>
      <c r="AU61" s="11">
        <v>0.73</v>
      </c>
      <c r="AV61" s="11">
        <v>113</v>
      </c>
      <c r="AW61" s="11">
        <v>0.06</v>
      </c>
      <c r="AX61" s="11">
        <v>0.11199999999999999</v>
      </c>
      <c r="AY61" s="11">
        <v>0.624</v>
      </c>
      <c r="AZ61" s="11">
        <v>0.2</v>
      </c>
      <c r="BA61" s="11">
        <v>0.19382716049382714</v>
      </c>
      <c r="BB61" s="11">
        <f t="shared" si="6"/>
        <v>0.19477975918305135</v>
      </c>
      <c r="BC61" s="11">
        <v>1.96</v>
      </c>
      <c r="BD61" s="11">
        <v>0.13580246913580246</v>
      </c>
      <c r="BE61" s="11">
        <f t="shared" si="7"/>
        <v>0.41731443377533906</v>
      </c>
      <c r="BF61" s="11">
        <v>0.72</v>
      </c>
      <c r="BG61" s="11">
        <v>0.51700000000000002</v>
      </c>
      <c r="BH61" s="11">
        <f t="shared" si="8"/>
        <v>0.54832716049382713</v>
      </c>
      <c r="BI61" s="11">
        <v>-2.4691358024691024E-2</v>
      </c>
      <c r="BJ61" s="12">
        <v>2</v>
      </c>
      <c r="BK61" s="12">
        <v>4</v>
      </c>
      <c r="BL61" s="12">
        <f t="shared" si="9"/>
        <v>-2</v>
      </c>
      <c r="BM61" s="12" t="str">
        <f t="shared" si="13"/>
        <v>CLE</v>
      </c>
      <c r="BN61" s="12">
        <f t="shared" si="10"/>
        <v>6</v>
      </c>
    </row>
    <row r="62" spans="1:66" x14ac:dyDescent="0.45">
      <c r="A62" s="5">
        <v>45409</v>
      </c>
      <c r="B62" s="4" t="s">
        <v>24</v>
      </c>
      <c r="C62" s="4" t="s">
        <v>22</v>
      </c>
      <c r="D62" s="4" t="s">
        <v>568</v>
      </c>
      <c r="E62" s="4" t="s">
        <v>726</v>
      </c>
      <c r="F62" s="11">
        <v>24</v>
      </c>
      <c r="G62" s="11">
        <v>9.5833333333333326E-2</v>
      </c>
      <c r="H62" s="11">
        <v>2.5000000000000001E-2</v>
      </c>
      <c r="I62" s="11">
        <f t="shared" si="1"/>
        <v>3.5493827160493832E-2</v>
      </c>
      <c r="J62" s="11">
        <v>2.86</v>
      </c>
      <c r="K62" s="11">
        <v>3.83</v>
      </c>
      <c r="L62" s="11">
        <v>3.72</v>
      </c>
      <c r="M62" s="11">
        <v>9.5833333333333326E-2</v>
      </c>
      <c r="N62" s="11">
        <v>8.5802469135802473E-2</v>
      </c>
      <c r="O62" s="11">
        <f t="shared" si="2"/>
        <v>8.7288523090992234E-2</v>
      </c>
      <c r="P62" s="11">
        <v>3.83</v>
      </c>
      <c r="Q62" s="11">
        <v>3.72</v>
      </c>
      <c r="R62" s="11">
        <v>0.33600000000000002</v>
      </c>
      <c r="S62" s="11">
        <v>0.748</v>
      </c>
      <c r="T62" s="11">
        <v>111</v>
      </c>
      <c r="U62" s="11">
        <v>3.3333333333333333E-2</v>
      </c>
      <c r="V62" s="11">
        <v>-6.25E-2</v>
      </c>
      <c r="W62" s="11">
        <v>0.53333333333333333</v>
      </c>
      <c r="X62" s="11">
        <v>0.18333333333333335</v>
      </c>
      <c r="Y62" s="11">
        <v>0.19197530864197532</v>
      </c>
      <c r="Z62" s="11">
        <f t="shared" si="3"/>
        <v>0.19069501600365799</v>
      </c>
      <c r="AA62" s="11">
        <v>1.4583333333333333</v>
      </c>
      <c r="AB62" s="11">
        <v>0.16666666666666666</v>
      </c>
      <c r="AC62" s="11">
        <f t="shared" si="11"/>
        <v>0.35802469135802467</v>
      </c>
      <c r="AD62" s="11">
        <v>0.66700000000000004</v>
      </c>
      <c r="AE62" s="11">
        <v>0.52</v>
      </c>
      <c r="AF62" s="11">
        <f t="shared" si="4"/>
        <v>0.5417777777777778</v>
      </c>
      <c r="AG62" s="11">
        <v>3.7037037037037097E-2</v>
      </c>
      <c r="AH62" s="11">
        <v>26</v>
      </c>
      <c r="AI62" s="11">
        <v>9.6153846153846159E-2</v>
      </c>
      <c r="AJ62" s="11">
        <v>0.10909090909090909</v>
      </c>
      <c r="AK62" s="11">
        <f t="shared" si="12"/>
        <v>0.10701459034792367</v>
      </c>
      <c r="AL62" s="11">
        <v>3.16</v>
      </c>
      <c r="AM62" s="11">
        <v>4.0599999999999996</v>
      </c>
      <c r="AN62" s="11">
        <v>3.92</v>
      </c>
      <c r="AO62" s="11">
        <v>9.6153846153846159E-2</v>
      </c>
      <c r="AP62" s="11">
        <v>8.5185185185185183E-2</v>
      </c>
      <c r="AQ62" s="11">
        <f t="shared" si="5"/>
        <v>8.6945587562871504E-2</v>
      </c>
      <c r="AR62" s="11">
        <v>4.0599999999999996</v>
      </c>
      <c r="AS62" s="11">
        <v>3.92</v>
      </c>
      <c r="AT62" s="11">
        <v>0.31900000000000001</v>
      </c>
      <c r="AU62" s="11">
        <v>0.70599999999999996</v>
      </c>
      <c r="AV62" s="11">
        <v>111</v>
      </c>
      <c r="AW62" s="11">
        <v>-8.0769230769230774E-2</v>
      </c>
      <c r="AX62" s="11">
        <v>0.1423076923076923</v>
      </c>
      <c r="AY62" s="11">
        <v>0.35384615384615381</v>
      </c>
      <c r="AZ62" s="11">
        <v>0.17307692307692307</v>
      </c>
      <c r="BA62" s="11">
        <v>0.25185185185185183</v>
      </c>
      <c r="BB62" s="11">
        <f t="shared" si="6"/>
        <v>0.2392089620484682</v>
      </c>
      <c r="BC62" s="11">
        <v>0.84615384615384615</v>
      </c>
      <c r="BD62" s="11">
        <v>0.52469135802469136</v>
      </c>
      <c r="BE62" s="11">
        <f t="shared" si="7"/>
        <v>0.5762841030330742</v>
      </c>
      <c r="BF62" s="11">
        <v>0.65400000000000003</v>
      </c>
      <c r="BG62" s="11">
        <v>0.56399999999999995</v>
      </c>
      <c r="BH62" s="11">
        <f t="shared" si="8"/>
        <v>0.57844444444444432</v>
      </c>
      <c r="BI62" s="11">
        <v>-5.2469135802469036E-2</v>
      </c>
      <c r="BJ62" s="12">
        <v>3</v>
      </c>
      <c r="BK62" s="12">
        <v>15</v>
      </c>
      <c r="BL62" s="12">
        <f t="shared" si="9"/>
        <v>-12</v>
      </c>
      <c r="BM62" s="12" t="str">
        <f t="shared" si="13"/>
        <v>NYY</v>
      </c>
      <c r="BN62" s="12">
        <f t="shared" si="10"/>
        <v>18</v>
      </c>
    </row>
    <row r="63" spans="1:66" x14ac:dyDescent="0.45">
      <c r="A63" s="5">
        <v>45409</v>
      </c>
      <c r="B63" s="4" t="s">
        <v>75</v>
      </c>
      <c r="C63" s="4" t="s">
        <v>50</v>
      </c>
      <c r="D63" s="4" t="s">
        <v>277</v>
      </c>
      <c r="E63" s="4" t="s">
        <v>659</v>
      </c>
      <c r="F63" s="11">
        <v>28</v>
      </c>
      <c r="G63" s="11">
        <v>0.2</v>
      </c>
      <c r="H63" s="11">
        <v>0.11333333333333333</v>
      </c>
      <c r="I63" s="11">
        <f t="shared" si="1"/>
        <v>0.12831275720164609</v>
      </c>
      <c r="J63" s="11">
        <v>2.93</v>
      </c>
      <c r="K63" s="11">
        <v>3.57</v>
      </c>
      <c r="L63" s="11">
        <v>3.29</v>
      </c>
      <c r="M63" s="11">
        <v>5.7142857142857148E-2</v>
      </c>
      <c r="N63" s="11">
        <v>8.5802469135802473E-2</v>
      </c>
      <c r="O63" s="11">
        <f t="shared" si="2"/>
        <v>8.0848955951836624E-2</v>
      </c>
      <c r="P63" s="11">
        <v>4.2</v>
      </c>
      <c r="Q63" s="11">
        <v>3.97</v>
      </c>
      <c r="R63" s="11">
        <v>0.33100000000000002</v>
      </c>
      <c r="S63" s="11">
        <v>0.74099999999999999</v>
      </c>
      <c r="T63" s="11">
        <v>113</v>
      </c>
      <c r="U63" s="11">
        <v>2.4999999999999998E-2</v>
      </c>
      <c r="V63" s="11">
        <v>0.11071428571428572</v>
      </c>
      <c r="W63" s="11">
        <v>0.55714285714285716</v>
      </c>
      <c r="X63" s="11">
        <v>0.18928571428571428</v>
      </c>
      <c r="Y63" s="11">
        <v>0.21481481481481479</v>
      </c>
      <c r="Z63" s="11">
        <f t="shared" si="3"/>
        <v>0.2104023776863283</v>
      </c>
      <c r="AA63" s="11">
        <v>0.32142857142857145</v>
      </c>
      <c r="AB63" s="11">
        <v>0.16666666666666666</v>
      </c>
      <c r="AC63" s="11">
        <f t="shared" si="11"/>
        <v>0.19341563786008228</v>
      </c>
      <c r="AD63" s="11">
        <v>0.5</v>
      </c>
      <c r="AE63" s="11">
        <v>0.51200000000000001</v>
      </c>
      <c r="AF63" s="11">
        <f t="shared" si="4"/>
        <v>0.50992592592592589</v>
      </c>
      <c r="AG63" s="11">
        <v>1.54320987654321E-2</v>
      </c>
      <c r="AH63" s="11">
        <v>26</v>
      </c>
      <c r="AI63" s="11">
        <v>0.19615384615384615</v>
      </c>
      <c r="AJ63" s="11">
        <v>7.1428571428571425E-2</v>
      </c>
      <c r="AK63" s="11">
        <f t="shared" si="12"/>
        <v>9.1446208112874766E-2</v>
      </c>
      <c r="AL63" s="11">
        <v>3.09</v>
      </c>
      <c r="AM63" s="11">
        <v>3.26</v>
      </c>
      <c r="AN63" s="11">
        <v>3.31</v>
      </c>
      <c r="AO63" s="11">
        <v>0.19615384615384615</v>
      </c>
      <c r="AP63" s="11">
        <v>0.12037037037037036</v>
      </c>
      <c r="AQ63" s="11">
        <f t="shared" si="5"/>
        <v>0.13253315043438499</v>
      </c>
      <c r="AR63" s="11">
        <v>3.26</v>
      </c>
      <c r="AS63" s="11">
        <v>3.31</v>
      </c>
      <c r="AT63" s="11">
        <v>0.316</v>
      </c>
      <c r="AU63" s="11">
        <v>0.70799999999999996</v>
      </c>
      <c r="AV63" s="11">
        <v>98</v>
      </c>
      <c r="AW63" s="11">
        <v>1.1538461538461537E-2</v>
      </c>
      <c r="AX63" s="11">
        <v>-9.2307692307692299E-2</v>
      </c>
      <c r="AY63" s="11">
        <v>-8.0769230769230774E-2</v>
      </c>
      <c r="AZ63" s="11">
        <v>0.11538461538461539</v>
      </c>
      <c r="BA63" s="11">
        <v>0.22901234567901235</v>
      </c>
      <c r="BB63" s="11">
        <f t="shared" si="6"/>
        <v>0.21077579637250418</v>
      </c>
      <c r="BC63" s="11">
        <v>0.5</v>
      </c>
      <c r="BD63" s="11">
        <v>0.32098765432098764</v>
      </c>
      <c r="BE63" s="11">
        <f t="shared" si="7"/>
        <v>0.34971803078798958</v>
      </c>
      <c r="BF63" s="11">
        <v>0.61499999999999999</v>
      </c>
      <c r="BG63" s="11">
        <v>0.54300000000000004</v>
      </c>
      <c r="BH63" s="11">
        <f t="shared" si="8"/>
        <v>0.55455555555555558</v>
      </c>
      <c r="BI63" s="11">
        <v>-4.6296296296295947E-2</v>
      </c>
      <c r="BJ63" s="12">
        <v>1</v>
      </c>
      <c r="BK63" s="12">
        <v>5</v>
      </c>
      <c r="BL63" s="12">
        <f t="shared" si="9"/>
        <v>-4</v>
      </c>
      <c r="BM63" s="12" t="str">
        <f t="shared" si="13"/>
        <v>PHI</v>
      </c>
      <c r="BN63" s="12">
        <f t="shared" si="10"/>
        <v>6</v>
      </c>
    </row>
    <row r="64" spans="1:66" x14ac:dyDescent="0.45">
      <c r="A64" s="5">
        <v>45409</v>
      </c>
      <c r="B64" s="4" t="s">
        <v>43</v>
      </c>
      <c r="C64" s="4" t="s">
        <v>39</v>
      </c>
      <c r="D64" s="4" t="s">
        <v>285</v>
      </c>
      <c r="E64" s="4" t="s">
        <v>802</v>
      </c>
      <c r="F64" s="11">
        <v>26</v>
      </c>
      <c r="G64" s="11">
        <v>0.08</v>
      </c>
      <c r="H64" s="11">
        <v>3.5714285714285718E-3</v>
      </c>
      <c r="I64" s="11">
        <f t="shared" si="1"/>
        <v>1.5837742504409169E-2</v>
      </c>
      <c r="J64" s="11">
        <v>2.76</v>
      </c>
      <c r="K64" s="11">
        <v>4.43</v>
      </c>
      <c r="L64" s="11">
        <v>4.46</v>
      </c>
      <c r="M64" s="11">
        <v>5.7692307692307696E-2</v>
      </c>
      <c r="N64" s="11">
        <v>9.0123456790123457E-2</v>
      </c>
      <c r="O64" s="11">
        <f t="shared" si="2"/>
        <v>8.4918457552202398E-2</v>
      </c>
      <c r="P64" s="11">
        <v>3.78</v>
      </c>
      <c r="Q64" s="11">
        <v>3.74</v>
      </c>
      <c r="R64" s="11">
        <v>0.313</v>
      </c>
      <c r="S64" s="11">
        <v>0.70199999999999996</v>
      </c>
      <c r="T64" s="11">
        <v>100</v>
      </c>
      <c r="U64" s="11">
        <v>3.4615384615384617E-2</v>
      </c>
      <c r="V64" s="11">
        <v>0.23846153846153847</v>
      </c>
      <c r="W64" s="11">
        <v>4.230769230769231E-2</v>
      </c>
      <c r="X64" s="11">
        <v>0.16153846153846155</v>
      </c>
      <c r="Y64" s="11">
        <v>0.20061728395061729</v>
      </c>
      <c r="Z64" s="11">
        <f t="shared" si="3"/>
        <v>0.19434537418076514</v>
      </c>
      <c r="AA64" s="11">
        <v>-0.76923076923076927</v>
      </c>
      <c r="AB64" s="11">
        <v>-3.7037037037037035E-2</v>
      </c>
      <c r="AC64" s="11">
        <f t="shared" si="11"/>
        <v>-0.15454961133973477</v>
      </c>
      <c r="AD64" s="11">
        <v>0.46200000000000002</v>
      </c>
      <c r="AE64" s="11">
        <v>0.503</v>
      </c>
      <c r="AF64" s="11">
        <f t="shared" si="4"/>
        <v>0.49641975308641972</v>
      </c>
      <c r="AG64" s="11">
        <v>5.5555555555555601E-2</v>
      </c>
      <c r="AH64" s="11">
        <v>26</v>
      </c>
      <c r="AI64" s="11">
        <v>6.5384615384615388E-2</v>
      </c>
      <c r="AJ64" s="11">
        <v>6.0000000000000005E-2</v>
      </c>
      <c r="AK64" s="11">
        <f t="shared" si="12"/>
        <v>6.0864197530864195E-2</v>
      </c>
      <c r="AL64" s="11">
        <v>4.0599999999999996</v>
      </c>
      <c r="AM64" s="11">
        <v>3.91</v>
      </c>
      <c r="AN64" s="11">
        <v>3.76</v>
      </c>
      <c r="AO64" s="11">
        <v>6.5384615384615388E-2</v>
      </c>
      <c r="AP64" s="11">
        <v>8.7037037037037038E-2</v>
      </c>
      <c r="AQ64" s="11">
        <f t="shared" si="5"/>
        <v>8.3561957018747135E-2</v>
      </c>
      <c r="AR64" s="11">
        <v>3.91</v>
      </c>
      <c r="AS64" s="11">
        <v>3.76</v>
      </c>
      <c r="AT64" s="11">
        <v>0.30599999999999999</v>
      </c>
      <c r="AU64" s="11">
        <v>0.67500000000000004</v>
      </c>
      <c r="AV64" s="11">
        <v>90</v>
      </c>
      <c r="AW64" s="11">
        <v>-2.6923076923076921E-2</v>
      </c>
      <c r="AX64" s="11">
        <v>-0.46923076923076923</v>
      </c>
      <c r="AY64" s="11">
        <v>-0.48076923076923078</v>
      </c>
      <c r="AZ64" s="11">
        <v>4.230769230769231E-2</v>
      </c>
      <c r="BA64" s="11">
        <v>0.17098765432098764</v>
      </c>
      <c r="BB64" s="11">
        <f t="shared" si="6"/>
        <v>0.1503353147386069</v>
      </c>
      <c r="BC64" s="11">
        <v>-0.11538461538461539</v>
      </c>
      <c r="BD64" s="11">
        <v>-0.16666666666666666</v>
      </c>
      <c r="BE64" s="11">
        <f t="shared" si="7"/>
        <v>-0.15843621399176952</v>
      </c>
      <c r="BF64" s="11">
        <v>0.5</v>
      </c>
      <c r="BG64" s="11">
        <v>0.48499999999999999</v>
      </c>
      <c r="BH64" s="11">
        <f t="shared" si="8"/>
        <v>0.4874074074074074</v>
      </c>
      <c r="BI64" s="11">
        <v>-2.4691358024690968E-2</v>
      </c>
      <c r="BJ64" s="12">
        <v>3</v>
      </c>
      <c r="BK64" s="12">
        <v>4</v>
      </c>
      <c r="BL64" s="12">
        <f t="shared" si="9"/>
        <v>-1</v>
      </c>
      <c r="BM64" s="12" t="str">
        <f t="shared" si="13"/>
        <v>PIT</v>
      </c>
      <c r="BN64" s="12">
        <f t="shared" si="10"/>
        <v>7</v>
      </c>
    </row>
    <row r="65" spans="1:66" x14ac:dyDescent="0.45">
      <c r="A65" s="5">
        <v>45409</v>
      </c>
      <c r="B65" s="4" t="s">
        <v>54</v>
      </c>
      <c r="C65" s="4" t="s">
        <v>62</v>
      </c>
      <c r="E65" s="4" t="s">
        <v>571</v>
      </c>
      <c r="F65" s="11">
        <v>25</v>
      </c>
      <c r="G65" s="11">
        <v>6.8000000000000005E-2</v>
      </c>
      <c r="H65" s="11">
        <v>6.8000000000000005E-2</v>
      </c>
      <c r="I65" s="11">
        <f t="shared" si="1"/>
        <v>6.8000000000000005E-2</v>
      </c>
      <c r="J65" s="11">
        <v>4.29</v>
      </c>
      <c r="K65" s="11">
        <v>4.17</v>
      </c>
      <c r="L65" s="11">
        <v>3.95</v>
      </c>
      <c r="M65" s="11">
        <v>6.8000000000000005E-2</v>
      </c>
      <c r="N65" s="11">
        <v>7.098765432098765E-2</v>
      </c>
      <c r="O65" s="11">
        <f t="shared" si="2"/>
        <v>7.0526596555403137E-2</v>
      </c>
      <c r="P65" s="11">
        <v>4.17</v>
      </c>
      <c r="Q65" s="11">
        <v>3.95</v>
      </c>
      <c r="R65" s="11">
        <v>0.31</v>
      </c>
      <c r="S65" s="11">
        <v>0.69299999999999995</v>
      </c>
      <c r="T65" s="11">
        <v>100</v>
      </c>
      <c r="U65" s="11">
        <v>-6.8000000000000005E-2</v>
      </c>
      <c r="V65" s="11">
        <v>-0.26800000000000002</v>
      </c>
      <c r="W65" s="11">
        <v>-5.2000000000000005E-2</v>
      </c>
      <c r="X65" s="11">
        <v>0.08</v>
      </c>
      <c r="Y65" s="11">
        <v>0.17222222222222222</v>
      </c>
      <c r="Z65" s="11">
        <f t="shared" si="3"/>
        <v>0.15799039780521262</v>
      </c>
      <c r="AA65" s="11">
        <v>-0.68</v>
      </c>
      <c r="AB65" s="11">
        <v>-0.29012345679012347</v>
      </c>
      <c r="AC65" s="11">
        <f t="shared" si="11"/>
        <v>-0.35028959000152415</v>
      </c>
      <c r="AD65" s="11">
        <v>0.4</v>
      </c>
      <c r="AE65" s="11">
        <v>0.46600000000000003</v>
      </c>
      <c r="AF65" s="11">
        <f t="shared" si="4"/>
        <v>0.45581481481481484</v>
      </c>
      <c r="AG65" s="11">
        <v>3.0864197530864199E-2</v>
      </c>
      <c r="AH65" s="11">
        <v>24</v>
      </c>
      <c r="AI65" s="11">
        <v>0.11666666666666665</v>
      </c>
      <c r="AJ65" s="11">
        <v>0.1</v>
      </c>
      <c r="AK65" s="11">
        <f t="shared" si="12"/>
        <v>0.10246913580246915</v>
      </c>
      <c r="AL65" s="11">
        <v>3.71</v>
      </c>
      <c r="AM65" s="11">
        <v>3.38</v>
      </c>
      <c r="AN65" s="11">
        <v>3.04</v>
      </c>
      <c r="AO65" s="11">
        <v>0.11666666666666665</v>
      </c>
      <c r="AP65" s="11">
        <v>0.10493827160493827</v>
      </c>
      <c r="AQ65" s="11">
        <f t="shared" si="5"/>
        <v>0.10667581161408321</v>
      </c>
      <c r="AR65" s="11">
        <v>3.38</v>
      </c>
      <c r="AS65" s="11">
        <v>3.04</v>
      </c>
      <c r="AT65" s="11">
        <v>0.29499999999999998</v>
      </c>
      <c r="AU65" s="11">
        <v>0.66</v>
      </c>
      <c r="AV65" s="11">
        <v>93</v>
      </c>
      <c r="AW65" s="11">
        <v>3.7499999999999999E-2</v>
      </c>
      <c r="AX65" s="11">
        <v>8.7500000000000008E-2</v>
      </c>
      <c r="AY65" s="11">
        <v>-0.24166666666666667</v>
      </c>
      <c r="AZ65" s="11">
        <v>9.1666666666666674E-2</v>
      </c>
      <c r="BA65" s="11">
        <v>0.22098765432098763</v>
      </c>
      <c r="BB65" s="11">
        <f t="shared" si="6"/>
        <v>0.20182898948331046</v>
      </c>
      <c r="BC65" s="11">
        <v>-0.45833333333333331</v>
      </c>
      <c r="BD65" s="11">
        <v>9.8765432098765427E-2</v>
      </c>
      <c r="BE65" s="11">
        <f t="shared" si="7"/>
        <v>1.6232281664380427E-2</v>
      </c>
      <c r="BF65" s="11">
        <v>0.45800000000000002</v>
      </c>
      <c r="BG65" s="11">
        <v>0.51100000000000001</v>
      </c>
      <c r="BH65" s="11">
        <f t="shared" si="8"/>
        <v>0.50314814814814812</v>
      </c>
      <c r="BI65" s="11">
        <v>-6.4814814814814992E-2</v>
      </c>
      <c r="BJ65" s="12">
        <v>5</v>
      </c>
      <c r="BK65" s="12">
        <v>16</v>
      </c>
      <c r="BL65" s="12">
        <f t="shared" si="9"/>
        <v>-11</v>
      </c>
      <c r="BM65" s="12" t="str">
        <f t="shared" si="13"/>
        <v>MIN</v>
      </c>
      <c r="BN65" s="12">
        <f t="shared" si="10"/>
        <v>21</v>
      </c>
    </row>
    <row r="66" spans="1:66" x14ac:dyDescent="0.45">
      <c r="A66" s="5">
        <v>45409</v>
      </c>
      <c r="B66" s="4" t="s">
        <v>52</v>
      </c>
      <c r="C66" s="4" t="s">
        <v>41</v>
      </c>
      <c r="D66" s="4" t="s">
        <v>281</v>
      </c>
      <c r="E66" s="4" t="s">
        <v>686</v>
      </c>
      <c r="F66" s="11">
        <v>25</v>
      </c>
      <c r="G66" s="11">
        <v>0.16</v>
      </c>
      <c r="H66" s="11">
        <v>0.1206896551724138</v>
      </c>
      <c r="I66" s="11">
        <f t="shared" si="1"/>
        <v>0.12675606641123882</v>
      </c>
      <c r="J66" s="11">
        <v>3.7</v>
      </c>
      <c r="K66" s="11">
        <v>3.41</v>
      </c>
      <c r="L66" s="11">
        <v>3.32</v>
      </c>
      <c r="M66" s="11">
        <v>0.11599999999999999</v>
      </c>
      <c r="N66" s="11">
        <v>9.6913580246913572E-2</v>
      </c>
      <c r="O66" s="11">
        <f t="shared" si="2"/>
        <v>9.9859015393994804E-2</v>
      </c>
      <c r="P66" s="11">
        <v>3.51</v>
      </c>
      <c r="Q66" s="11">
        <v>3.32</v>
      </c>
      <c r="R66" s="11">
        <v>0.3</v>
      </c>
      <c r="S66" s="11">
        <v>0.66</v>
      </c>
      <c r="T66" s="11">
        <v>99</v>
      </c>
      <c r="U66" s="11">
        <v>-6.8000000000000005E-2</v>
      </c>
      <c r="V66" s="11">
        <v>-0.184</v>
      </c>
      <c r="W66" s="11">
        <v>-9.6000000000000002E-2</v>
      </c>
      <c r="X66" s="11">
        <v>7.2000000000000008E-2</v>
      </c>
      <c r="Y66" s="11">
        <v>0.22037037037037038</v>
      </c>
      <c r="Z66" s="11">
        <f t="shared" si="3"/>
        <v>0.19747370827617741</v>
      </c>
      <c r="AA66" s="11">
        <v>0.16</v>
      </c>
      <c r="AB66" s="11">
        <v>0.20987654320987653</v>
      </c>
      <c r="AC66" s="11">
        <f t="shared" si="11"/>
        <v>0.20217954580094497</v>
      </c>
      <c r="AD66" s="11">
        <v>0.52</v>
      </c>
      <c r="AE66" s="11">
        <v>0.52300000000000002</v>
      </c>
      <c r="AF66" s="11">
        <f t="shared" si="4"/>
        <v>0.52253703703703702</v>
      </c>
      <c r="AG66" s="11">
        <v>1.2345679012345699E-2</v>
      </c>
      <c r="AH66" s="11">
        <v>26</v>
      </c>
      <c r="AI66" s="11">
        <v>7.6923076923076927E-2</v>
      </c>
      <c r="AJ66" s="11">
        <v>6.5384615384615388E-2</v>
      </c>
      <c r="AK66" s="11">
        <f t="shared" si="12"/>
        <v>6.7236467236467229E-2</v>
      </c>
      <c r="AL66" s="11">
        <v>3.85</v>
      </c>
      <c r="AM66" s="11">
        <v>3.95</v>
      </c>
      <c r="AN66" s="11">
        <v>3.87</v>
      </c>
      <c r="AO66" s="11">
        <v>7.6923076923076927E-2</v>
      </c>
      <c r="AP66" s="11">
        <v>9.3209876543209877E-2</v>
      </c>
      <c r="AQ66" s="11">
        <f t="shared" si="5"/>
        <v>9.0595945739978659E-2</v>
      </c>
      <c r="AR66" s="11">
        <v>3.95</v>
      </c>
      <c r="AS66" s="11">
        <v>3.87</v>
      </c>
      <c r="AT66" s="11">
        <v>0.34</v>
      </c>
      <c r="AU66" s="11">
        <v>0.76300000000000001</v>
      </c>
      <c r="AV66" s="11">
        <v>114</v>
      </c>
      <c r="AW66" s="11">
        <v>7.6923076923076927E-3</v>
      </c>
      <c r="AX66" s="11">
        <v>-6.5384615384615388E-2</v>
      </c>
      <c r="AY66" s="11">
        <v>0.61538461538461542</v>
      </c>
      <c r="AZ66" s="11">
        <v>0.18846153846153849</v>
      </c>
      <c r="BA66" s="11">
        <v>0.21481481481481479</v>
      </c>
      <c r="BB66" s="11">
        <f t="shared" si="6"/>
        <v>0.21058527663465934</v>
      </c>
      <c r="BC66" s="11">
        <v>1.3461538461538463</v>
      </c>
      <c r="BD66" s="11">
        <v>0.39506172839506171</v>
      </c>
      <c r="BE66" s="11">
        <f t="shared" si="7"/>
        <v>0.54770614235634807</v>
      </c>
      <c r="BF66" s="11">
        <v>0.46200000000000002</v>
      </c>
      <c r="BG66" s="11">
        <v>0.51200000000000001</v>
      </c>
      <c r="BH66" s="11">
        <f t="shared" si="8"/>
        <v>0.50397530864197526</v>
      </c>
      <c r="BI66" s="11">
        <v>-2.4691358024690968E-2</v>
      </c>
      <c r="BJ66" s="12">
        <v>3</v>
      </c>
      <c r="BK66" s="12">
        <v>1</v>
      </c>
      <c r="BL66" s="12">
        <f t="shared" si="9"/>
        <v>2</v>
      </c>
      <c r="BM66" s="12" t="str">
        <f t="shared" si="13"/>
        <v>SEA</v>
      </c>
      <c r="BN66" s="12">
        <f t="shared" si="10"/>
        <v>4</v>
      </c>
    </row>
    <row r="67" spans="1:66" x14ac:dyDescent="0.45">
      <c r="A67" s="5">
        <v>45414</v>
      </c>
      <c r="B67" s="4" t="s">
        <v>89</v>
      </c>
      <c r="C67" s="4" t="s">
        <v>35</v>
      </c>
      <c r="D67" s="4" t="s">
        <v>697</v>
      </c>
      <c r="E67" s="4" t="s">
        <v>969</v>
      </c>
      <c r="F67" s="11">
        <v>32</v>
      </c>
      <c r="G67" s="11">
        <v>6.4516129032258063E-2</v>
      </c>
      <c r="H67" s="11">
        <v>4.5833333333333337E-2</v>
      </c>
      <c r="I67" s="11">
        <f t="shared" ref="I67:I130" si="14">(G67*($F67/162))+(H67*((162-$F67)/162))</f>
        <v>4.9523762113367856E-2</v>
      </c>
      <c r="J67" s="11">
        <v>4.4000000000000004</v>
      </c>
      <c r="K67" s="11">
        <v>4.0599999999999996</v>
      </c>
      <c r="L67" s="11">
        <v>3.97</v>
      </c>
      <c r="M67" s="11">
        <v>6.4516129032258063E-2</v>
      </c>
      <c r="N67" s="11">
        <v>8.4567901234567894E-2</v>
      </c>
      <c r="O67" s="11">
        <f t="shared" ref="O67:O130" si="15">(M67*($F67/162))+(N67*((162-$F67)/162))</f>
        <v>8.0607057342753613E-2</v>
      </c>
      <c r="P67" s="11">
        <v>4.0599999999999996</v>
      </c>
      <c r="Q67" s="11">
        <v>3.97</v>
      </c>
      <c r="R67" s="11">
        <v>0.27300000000000002</v>
      </c>
      <c r="S67" s="11">
        <v>0.60599999999999998</v>
      </c>
      <c r="T67" s="11">
        <v>73</v>
      </c>
      <c r="U67" s="11">
        <v>-1.6129032258064516E-2</v>
      </c>
      <c r="V67" s="11">
        <v>-0.5580645161290323</v>
      </c>
      <c r="W67" s="11">
        <v>-1.0580645161290321</v>
      </c>
      <c r="X67" s="11">
        <v>-5.3124999999999999E-2</v>
      </c>
      <c r="Y67" s="11">
        <v>0.15555555555555556</v>
      </c>
      <c r="Z67" s="11">
        <f t="shared" ref="Z67:Z130" si="16">(X67*($F67/162))+(Y67*((162-$F67)/162))</f>
        <v>0.11433470507544582</v>
      </c>
      <c r="AA67" s="11">
        <v>-1.875</v>
      </c>
      <c r="AB67" s="11">
        <v>-0.58024691358024694</v>
      </c>
      <c r="AC67" s="11">
        <f t="shared" si="11"/>
        <v>-0.83600060966316114</v>
      </c>
      <c r="AD67" s="11">
        <v>0.25</v>
      </c>
      <c r="AE67" s="11">
        <v>0.42799999999999999</v>
      </c>
      <c r="AF67" s="11">
        <f t="shared" ref="AF67:AF130" si="17">(AD67*($F67/162))+(AE67*((162-$F67)/162))</f>
        <v>0.39283950617283953</v>
      </c>
      <c r="AG67" s="11">
        <v>2.1604938271604899E-2</v>
      </c>
      <c r="AH67" s="11">
        <v>30</v>
      </c>
      <c r="AI67" s="11">
        <v>2.4137931034482758E-2</v>
      </c>
      <c r="AJ67" s="11">
        <v>2.5925925925925925E-2</v>
      </c>
      <c r="AK67" s="11">
        <f t="shared" ref="AK67:AK130" si="18">(AI67*($AH67/162))+(AJ67*((162-$AH67)/162))</f>
        <v>2.5594815760843857E-2</v>
      </c>
      <c r="AL67" s="11">
        <v>5.53</v>
      </c>
      <c r="AM67" s="11">
        <v>4.59</v>
      </c>
      <c r="AN67" s="11">
        <v>4.6399999999999997</v>
      </c>
      <c r="AO67" s="11">
        <v>2.4137931034482758E-2</v>
      </c>
      <c r="AP67" s="11">
        <v>5.0617283950617278E-2</v>
      </c>
      <c r="AQ67" s="11">
        <f t="shared" ref="AQ67:AQ130" si="19">(AO67*($AH67/162))+(AP67*((162-$AH67)/162))</f>
        <v>4.5713700077259035E-2</v>
      </c>
      <c r="AR67" s="11">
        <v>4.59</v>
      </c>
      <c r="AS67" s="11">
        <v>4.6399999999999997</v>
      </c>
      <c r="AT67" s="11">
        <v>0.32</v>
      </c>
      <c r="AU67" s="11">
        <v>0.72199999999999998</v>
      </c>
      <c r="AV67" s="11">
        <v>90</v>
      </c>
      <c r="AW67" s="11">
        <v>-0.1206896551724138</v>
      </c>
      <c r="AX67" s="11">
        <v>-1.7241379310344827E-2</v>
      </c>
      <c r="AY67" s="11">
        <v>-0.47931034482758622</v>
      </c>
      <c r="AZ67" s="11">
        <v>5.3333333333333337E-2</v>
      </c>
      <c r="BA67" s="11">
        <v>9.2592592592592587E-2</v>
      </c>
      <c r="BB67" s="11">
        <f t="shared" ref="BB67:BB130" si="20">(AZ67*($AH67/162))+(BA67*((162-$AH67)/162))</f>
        <v>8.532235939643347E-2</v>
      </c>
      <c r="BC67" s="11">
        <v>-2.4666666666666668</v>
      </c>
      <c r="BD67" s="11">
        <v>-1.3209876543209877</v>
      </c>
      <c r="BE67" s="11">
        <f t="shared" ref="BE67:BE130" si="21">(BC67*($AH67/162))+(BD67*((162-$AH67)/162))</f>
        <v>-1.5331504343850024</v>
      </c>
      <c r="BF67" s="11">
        <v>0.23300000000000001</v>
      </c>
      <c r="BG67" s="11">
        <v>0.36599999999999999</v>
      </c>
      <c r="BH67" s="11">
        <f t="shared" ref="BH67:BH130" si="22">(BF67*($AH67/162))+(BG67*((162-$AH67)/162))</f>
        <v>0.34137037037037038</v>
      </c>
      <c r="BI67" s="11">
        <v>-8.9506172839506015E-2</v>
      </c>
      <c r="BJ67" s="12">
        <v>5</v>
      </c>
      <c r="BK67" s="12">
        <v>4</v>
      </c>
      <c r="BL67" s="12">
        <f t="shared" ref="BL67:BL130" si="23">IF(ISBLANK(BJ67), "", BJ67-BK67)</f>
        <v>1</v>
      </c>
      <c r="BM67" s="12" t="str">
        <f t="shared" si="13"/>
        <v>MIA</v>
      </c>
      <c r="BN67" s="12">
        <f t="shared" ref="BN67:BN130" si="24">IF(ISBLANK(BJ67), "", BJ67+BK67)</f>
        <v>9</v>
      </c>
    </row>
    <row r="68" spans="1:66" x14ac:dyDescent="0.45">
      <c r="A68" s="5">
        <v>45414</v>
      </c>
      <c r="B68" s="4" t="s">
        <v>18</v>
      </c>
      <c r="C68" s="4" t="s">
        <v>22</v>
      </c>
      <c r="E68" s="4" t="s">
        <v>726</v>
      </c>
      <c r="F68" s="11">
        <v>30</v>
      </c>
      <c r="G68" s="11">
        <v>0.11034482758620691</v>
      </c>
      <c r="H68" s="11">
        <v>0.11034482758620691</v>
      </c>
      <c r="I68" s="11">
        <f t="shared" si="14"/>
        <v>0.11034482758620691</v>
      </c>
      <c r="J68" s="11">
        <v>3.6</v>
      </c>
      <c r="K68" s="11">
        <v>3.58</v>
      </c>
      <c r="L68" s="11">
        <v>3.45</v>
      </c>
      <c r="M68" s="11">
        <v>0.11034482758620691</v>
      </c>
      <c r="N68" s="11">
        <v>8.3950617283950618E-2</v>
      </c>
      <c r="O68" s="11">
        <f t="shared" si="15"/>
        <v>8.8838434006590666E-2</v>
      </c>
      <c r="P68" s="11">
        <v>3.58</v>
      </c>
      <c r="Q68" s="11">
        <v>3.45</v>
      </c>
      <c r="R68" s="11">
        <v>0.35499999999999998</v>
      </c>
      <c r="S68" s="11">
        <v>0.81299999999999994</v>
      </c>
      <c r="T68" s="11">
        <v>133</v>
      </c>
      <c r="U68" s="11">
        <v>0.15517241379310345</v>
      </c>
      <c r="V68" s="11">
        <v>1.3793103448275864E-2</v>
      </c>
      <c r="W68" s="11">
        <v>1.4724137931034484</v>
      </c>
      <c r="X68" s="11">
        <v>0.26</v>
      </c>
      <c r="Y68" s="11">
        <v>0.23703703703703702</v>
      </c>
      <c r="Z68" s="11">
        <f t="shared" si="16"/>
        <v>0.24128943758573385</v>
      </c>
      <c r="AA68" s="11">
        <v>1.2</v>
      </c>
      <c r="AB68" s="11">
        <v>0.49382716049382713</v>
      </c>
      <c r="AC68" s="11">
        <f t="shared" ref="AC68:AC131" si="25">(AA68*($F68/162))+(AB68*((162-$F68)/162))</f>
        <v>0.62459990855052583</v>
      </c>
      <c r="AD68" s="11">
        <v>0.63300000000000001</v>
      </c>
      <c r="AE68" s="11">
        <v>0.55400000000000005</v>
      </c>
      <c r="AF68" s="11">
        <f t="shared" si="17"/>
        <v>0.5686296296296296</v>
      </c>
      <c r="AG68" s="11">
        <v>1.2345679012345699E-2</v>
      </c>
      <c r="AH68" s="11">
        <v>32</v>
      </c>
      <c r="AI68" s="11">
        <v>8.387096774193549E-2</v>
      </c>
      <c r="AJ68" s="11">
        <v>0.10909090909090909</v>
      </c>
      <c r="AK68" s="11">
        <f t="shared" si="18"/>
        <v>0.10410919228123527</v>
      </c>
      <c r="AL68" s="11">
        <v>3.34</v>
      </c>
      <c r="AM68" s="11">
        <v>4.2</v>
      </c>
      <c r="AN68" s="11">
        <v>3.98</v>
      </c>
      <c r="AO68" s="11">
        <v>8.387096774193549E-2</v>
      </c>
      <c r="AP68" s="11">
        <v>8.5185185185185183E-2</v>
      </c>
      <c r="AQ68" s="11">
        <f t="shared" si="19"/>
        <v>8.4925586677876613E-2</v>
      </c>
      <c r="AR68" s="11">
        <v>4.2</v>
      </c>
      <c r="AS68" s="11">
        <v>3.98</v>
      </c>
      <c r="AT68" s="11">
        <v>0.32900000000000001</v>
      </c>
      <c r="AU68" s="11">
        <v>0.73399999999999999</v>
      </c>
      <c r="AV68" s="11">
        <v>115</v>
      </c>
      <c r="AW68" s="11">
        <v>-0.11935483870967742</v>
      </c>
      <c r="AX68" s="11">
        <v>0.13548387096774195</v>
      </c>
      <c r="AY68" s="11">
        <v>0.46774193548387094</v>
      </c>
      <c r="AZ68" s="11">
        <v>0.16875000000000001</v>
      </c>
      <c r="BA68" s="11">
        <v>0.25185185185185183</v>
      </c>
      <c r="BB68" s="11">
        <f t="shared" si="20"/>
        <v>0.23543667123914036</v>
      </c>
      <c r="BC68" s="11">
        <v>1.28125</v>
      </c>
      <c r="BD68" s="11">
        <v>0.61728395061728392</v>
      </c>
      <c r="BE68" s="11">
        <f t="shared" si="21"/>
        <v>0.74843773814967229</v>
      </c>
      <c r="BF68" s="11">
        <v>0.625</v>
      </c>
      <c r="BG68" s="11">
        <v>0.56299999999999994</v>
      </c>
      <c r="BH68" s="11">
        <f t="shared" si="22"/>
        <v>0.57524691358024693</v>
      </c>
      <c r="BI68" s="11">
        <v>-5.2469135802469036E-2</v>
      </c>
      <c r="BJ68" s="12">
        <v>7</v>
      </c>
      <c r="BK68" s="12">
        <v>2</v>
      </c>
      <c r="BL68" s="12">
        <f t="shared" si="23"/>
        <v>5</v>
      </c>
      <c r="BM68" s="12" t="str">
        <f t="shared" si="13"/>
        <v>BAL</v>
      </c>
      <c r="BN68" s="12">
        <f t="shared" si="24"/>
        <v>9</v>
      </c>
    </row>
    <row r="69" spans="1:66" x14ac:dyDescent="0.45">
      <c r="A69" s="5">
        <v>45414</v>
      </c>
      <c r="B69" s="4" t="s">
        <v>64</v>
      </c>
      <c r="C69" s="4" t="s">
        <v>30</v>
      </c>
      <c r="D69" s="4" t="s">
        <v>566</v>
      </c>
      <c r="E69" s="4" t="s">
        <v>808</v>
      </c>
      <c r="F69" s="11">
        <v>30</v>
      </c>
      <c r="G69" s="11">
        <v>0.11724137931034483</v>
      </c>
      <c r="H69" s="11">
        <v>4.1666666666666664E-2</v>
      </c>
      <c r="I69" s="11">
        <f t="shared" si="14"/>
        <v>5.5661983822903355E-2</v>
      </c>
      <c r="J69" s="11">
        <v>3.19</v>
      </c>
      <c r="K69" s="11">
        <v>3.94</v>
      </c>
      <c r="L69" s="11">
        <v>3.89</v>
      </c>
      <c r="M69" s="11">
        <v>0.11724137931034483</v>
      </c>
      <c r="N69" s="11">
        <v>8.3333333333333329E-2</v>
      </c>
      <c r="O69" s="11">
        <f t="shared" si="15"/>
        <v>8.961260110685397E-2</v>
      </c>
      <c r="P69" s="11">
        <v>3.94</v>
      </c>
      <c r="Q69" s="11">
        <v>3.89</v>
      </c>
      <c r="R69" s="11">
        <v>0.311</v>
      </c>
      <c r="S69" s="11">
        <v>0.69299999999999995</v>
      </c>
      <c r="T69" s="11">
        <v>103</v>
      </c>
      <c r="U69" s="11">
        <v>1.3793103448275864E-2</v>
      </c>
      <c r="V69" s="11">
        <v>-0.4517241379310345</v>
      </c>
      <c r="W69" s="11">
        <v>0.14827586206896551</v>
      </c>
      <c r="X69" s="11">
        <v>9.0000000000000011E-2</v>
      </c>
      <c r="Y69" s="11">
        <v>0.21049382716049383</v>
      </c>
      <c r="Z69" s="11">
        <f t="shared" si="16"/>
        <v>0.18818015546410607</v>
      </c>
      <c r="AA69" s="11">
        <v>0.2</v>
      </c>
      <c r="AB69" s="11">
        <v>2.4691358024691357E-2</v>
      </c>
      <c r="AC69" s="11">
        <f t="shared" si="25"/>
        <v>5.715592135345221E-2</v>
      </c>
      <c r="AD69" s="11">
        <v>0.5</v>
      </c>
      <c r="AE69" s="11">
        <v>0.498</v>
      </c>
      <c r="AF69" s="11">
        <f t="shared" si="17"/>
        <v>0.49837037037037035</v>
      </c>
      <c r="AG69" s="11">
        <v>5.5555555555555601E-2</v>
      </c>
      <c r="AH69" s="11">
        <v>31</v>
      </c>
      <c r="AI69" s="11">
        <v>7.6666666666666661E-2</v>
      </c>
      <c r="AJ69" s="11">
        <v>5.2000000000000005E-2</v>
      </c>
      <c r="AK69" s="11">
        <f t="shared" si="18"/>
        <v>5.6720164609053506E-2</v>
      </c>
      <c r="AL69" s="11">
        <v>2.68</v>
      </c>
      <c r="AM69" s="11">
        <v>4.0599999999999996</v>
      </c>
      <c r="AN69" s="11">
        <v>3.93</v>
      </c>
      <c r="AO69" s="11">
        <v>7.6666666666666661E-2</v>
      </c>
      <c r="AP69" s="11">
        <v>8.5185185185185183E-2</v>
      </c>
      <c r="AQ69" s="11">
        <f t="shared" si="19"/>
        <v>8.3555098308184722E-2</v>
      </c>
      <c r="AR69" s="11">
        <v>4.0599999999999996</v>
      </c>
      <c r="AS69" s="11">
        <v>3.93</v>
      </c>
      <c r="AT69" s="11">
        <v>0.31</v>
      </c>
      <c r="AU69" s="11">
        <v>0.69199999999999995</v>
      </c>
      <c r="AV69" s="11">
        <v>99</v>
      </c>
      <c r="AW69" s="11">
        <v>2.3333333333333331E-2</v>
      </c>
      <c r="AX69" s="11">
        <v>-0.22666666666666666</v>
      </c>
      <c r="AY69" s="11">
        <v>-0.02</v>
      </c>
      <c r="AZ69" s="11">
        <v>7.7419354838709681E-2</v>
      </c>
      <c r="BA69" s="11">
        <v>0.2049382716049383</v>
      </c>
      <c r="BB69" s="11">
        <f t="shared" si="20"/>
        <v>0.18053650358177109</v>
      </c>
      <c r="BC69" s="11">
        <v>0.4838709677419355</v>
      </c>
      <c r="BD69" s="11">
        <v>0.12345679012345678</v>
      </c>
      <c r="BE69" s="11">
        <f t="shared" si="21"/>
        <v>0.19242493522328913</v>
      </c>
      <c r="BF69" s="11">
        <v>0.61299999999999999</v>
      </c>
      <c r="BG69" s="11">
        <v>0.52500000000000002</v>
      </c>
      <c r="BH69" s="11">
        <f t="shared" si="22"/>
        <v>0.5418395061728396</v>
      </c>
      <c r="BI69" s="11">
        <v>-2.1604938271604979E-2</v>
      </c>
      <c r="BJ69" s="12">
        <v>7</v>
      </c>
      <c r="BK69" s="12">
        <v>6</v>
      </c>
      <c r="BL69" s="12">
        <f t="shared" si="23"/>
        <v>1</v>
      </c>
      <c r="BM69" s="12" t="str">
        <f t="shared" si="13"/>
        <v>NYM</v>
      </c>
      <c r="BN69" s="12">
        <f t="shared" si="24"/>
        <v>13</v>
      </c>
    </row>
    <row r="70" spans="1:66" x14ac:dyDescent="0.45">
      <c r="A70" s="5">
        <v>45414</v>
      </c>
      <c r="B70" s="4" t="s">
        <v>60</v>
      </c>
      <c r="C70" s="4" t="s">
        <v>43</v>
      </c>
      <c r="D70" s="4" t="s">
        <v>1160</v>
      </c>
      <c r="E70" s="4" t="s">
        <v>329</v>
      </c>
      <c r="F70" s="11">
        <v>31</v>
      </c>
      <c r="G70" s="11">
        <v>0.14333333333333334</v>
      </c>
      <c r="H70" s="11">
        <v>2.7906976744186046E-2</v>
      </c>
      <c r="I70" s="11">
        <f t="shared" si="14"/>
        <v>4.9994736338405593E-2</v>
      </c>
      <c r="J70" s="11">
        <v>2.17</v>
      </c>
      <c r="K70" s="11">
        <v>3.63</v>
      </c>
      <c r="L70" s="11">
        <v>3.46</v>
      </c>
      <c r="M70" s="11">
        <v>0.14333333333333334</v>
      </c>
      <c r="N70" s="11">
        <v>8.0864197530864199E-2</v>
      </c>
      <c r="O70" s="11">
        <f t="shared" si="15"/>
        <v>9.2818167962200882E-2</v>
      </c>
      <c r="P70" s="11">
        <v>3.63</v>
      </c>
      <c r="Q70" s="11">
        <v>3.46</v>
      </c>
      <c r="R70" s="11">
        <v>0.33300000000000002</v>
      </c>
      <c r="S70" s="11">
        <v>0.753</v>
      </c>
      <c r="T70" s="11">
        <v>110</v>
      </c>
      <c r="U70" s="11">
        <v>3.6666666666666667E-2</v>
      </c>
      <c r="V70" s="11">
        <v>-0.33666666666666667</v>
      </c>
      <c r="W70" s="11">
        <v>0.41666666666666669</v>
      </c>
      <c r="X70" s="11">
        <v>0.11612903225806452</v>
      </c>
      <c r="Y70" s="11">
        <v>0.19012345679012346</v>
      </c>
      <c r="Z70" s="11">
        <f t="shared" si="16"/>
        <v>0.17596402987349491</v>
      </c>
      <c r="AA70" s="11">
        <v>1.3225806451612903</v>
      </c>
      <c r="AB70" s="11">
        <v>0.29012345679012347</v>
      </c>
      <c r="AC70" s="11">
        <f t="shared" si="25"/>
        <v>0.48769242493522325</v>
      </c>
      <c r="AD70" s="11">
        <v>0.58099999999999996</v>
      </c>
      <c r="AE70" s="11">
        <v>0.51900000000000002</v>
      </c>
      <c r="AF70" s="11">
        <f t="shared" si="17"/>
        <v>0.53086419753086422</v>
      </c>
      <c r="AG70" s="11">
        <v>2.4691358024691398E-2</v>
      </c>
      <c r="AH70" s="11">
        <v>31</v>
      </c>
      <c r="AI70" s="11">
        <v>6.6666666666666666E-2</v>
      </c>
      <c r="AJ70" s="11">
        <v>4.9999999999999996E-2</v>
      </c>
      <c r="AK70" s="11">
        <f t="shared" si="18"/>
        <v>5.318930041152263E-2</v>
      </c>
      <c r="AL70" s="11">
        <v>3.89</v>
      </c>
      <c r="AM70" s="11">
        <v>3.88</v>
      </c>
      <c r="AN70" s="11">
        <v>3.59</v>
      </c>
      <c r="AO70" s="11">
        <v>7.3333333333333334E-2</v>
      </c>
      <c r="AP70" s="11">
        <v>9.0123456790123457E-2</v>
      </c>
      <c r="AQ70" s="11">
        <f t="shared" si="19"/>
        <v>8.6910531931108065E-2</v>
      </c>
      <c r="AR70" s="11">
        <v>3.71</v>
      </c>
      <c r="AS70" s="11">
        <v>3.65</v>
      </c>
      <c r="AT70" s="11">
        <v>0.30599999999999999</v>
      </c>
      <c r="AU70" s="11">
        <v>0.68600000000000005</v>
      </c>
      <c r="AV70" s="11">
        <v>99</v>
      </c>
      <c r="AW70" s="11">
        <v>3.3333333333333335E-3</v>
      </c>
      <c r="AX70" s="11">
        <v>0.23666666666666666</v>
      </c>
      <c r="AY70" s="11">
        <v>-5.6666666666666664E-2</v>
      </c>
      <c r="AZ70" s="11">
        <v>0.14193548387096774</v>
      </c>
      <c r="BA70" s="11">
        <v>0.20061728395061729</v>
      </c>
      <c r="BB70" s="11">
        <f t="shared" si="20"/>
        <v>0.18938805060204236</v>
      </c>
      <c r="BC70" s="11">
        <v>-0.80645161290322576</v>
      </c>
      <c r="BD70" s="11">
        <v>-8.0246913580246909E-2</v>
      </c>
      <c r="BE70" s="11">
        <f t="shared" si="21"/>
        <v>-0.21921201036427373</v>
      </c>
      <c r="BF70" s="11">
        <v>0.45200000000000001</v>
      </c>
      <c r="BG70" s="11">
        <v>0.499</v>
      </c>
      <c r="BH70" s="11">
        <f t="shared" si="22"/>
        <v>0.49000617283950615</v>
      </c>
      <c r="BI70" s="11">
        <v>-5.5555555555555025E-2</v>
      </c>
      <c r="BJ70" s="12">
        <v>1</v>
      </c>
      <c r="BK70" s="12">
        <v>3</v>
      </c>
      <c r="BL70" s="12">
        <f t="shared" si="23"/>
        <v>-2</v>
      </c>
      <c r="BM70" s="12" t="str">
        <f t="shared" si="13"/>
        <v>SFG</v>
      </c>
      <c r="BN70" s="12">
        <f t="shared" si="24"/>
        <v>4</v>
      </c>
    </row>
    <row r="71" spans="1:66" x14ac:dyDescent="0.45">
      <c r="A71" s="5">
        <v>45414</v>
      </c>
      <c r="B71" s="4" t="s">
        <v>45</v>
      </c>
      <c r="C71" s="4" t="s">
        <v>80</v>
      </c>
      <c r="D71" s="4" t="s">
        <v>672</v>
      </c>
      <c r="E71" s="4" t="s">
        <v>305</v>
      </c>
      <c r="F71" s="11">
        <v>31</v>
      </c>
      <c r="G71" s="11">
        <v>8.666666666666667E-2</v>
      </c>
      <c r="H71" s="11">
        <v>0.04</v>
      </c>
      <c r="I71" s="11">
        <f t="shared" si="14"/>
        <v>4.8930041152263376E-2</v>
      </c>
      <c r="J71" s="11">
        <v>3.31</v>
      </c>
      <c r="K71" s="11">
        <v>3.95</v>
      </c>
      <c r="L71" s="11">
        <v>3.81</v>
      </c>
      <c r="M71" s="11">
        <v>8.666666666666667E-2</v>
      </c>
      <c r="N71" s="11">
        <v>7.716049382716049E-2</v>
      </c>
      <c r="O71" s="11">
        <f t="shared" si="15"/>
        <v>7.8979576284103029E-2</v>
      </c>
      <c r="P71" s="11">
        <v>3.95</v>
      </c>
      <c r="Q71" s="11">
        <v>3.81</v>
      </c>
      <c r="R71" s="11">
        <v>0.318</v>
      </c>
      <c r="S71" s="11">
        <v>0.71599999999999997</v>
      </c>
      <c r="T71" s="11">
        <v>103</v>
      </c>
      <c r="U71" s="11">
        <v>-1.3333333333333334E-2</v>
      </c>
      <c r="V71" s="11">
        <v>0.18666666666666665</v>
      </c>
      <c r="W71" s="11">
        <v>0.11333333333333333</v>
      </c>
      <c r="X71" s="11">
        <v>0.14193548387096774</v>
      </c>
      <c r="Y71" s="11">
        <v>0.21975308641975311</v>
      </c>
      <c r="Z71" s="11">
        <f t="shared" si="16"/>
        <v>0.20486206370980034</v>
      </c>
      <c r="AA71" s="11">
        <v>0.38709677419354838</v>
      </c>
      <c r="AB71" s="11">
        <v>0.15432098765432098</v>
      </c>
      <c r="AC71" s="11">
        <f t="shared" si="25"/>
        <v>0.19886450236244474</v>
      </c>
      <c r="AD71" s="11">
        <v>0.51600000000000001</v>
      </c>
      <c r="AE71" s="11">
        <v>0.51100000000000001</v>
      </c>
      <c r="AF71" s="11">
        <f t="shared" si="17"/>
        <v>0.51195679012345674</v>
      </c>
      <c r="AG71" s="11">
        <v>3.0864197530864199E-2</v>
      </c>
      <c r="AH71" s="11">
        <v>30</v>
      </c>
      <c r="AI71" s="11">
        <v>6.6666666666666666E-2</v>
      </c>
      <c r="AJ71" s="11">
        <v>7.8260869565217397E-2</v>
      </c>
      <c r="AK71" s="11">
        <f t="shared" si="18"/>
        <v>7.6113794954374661E-2</v>
      </c>
      <c r="AL71" s="11">
        <v>3.63</v>
      </c>
      <c r="AM71" s="11">
        <v>4</v>
      </c>
      <c r="AN71" s="11">
        <v>4.09</v>
      </c>
      <c r="AO71" s="11">
        <v>0.14827586206896551</v>
      </c>
      <c r="AP71" s="11">
        <v>6.7283950617283955E-2</v>
      </c>
      <c r="AQ71" s="11">
        <f t="shared" si="19"/>
        <v>8.2282452737965722E-2</v>
      </c>
      <c r="AR71" s="11">
        <v>3.83</v>
      </c>
      <c r="AS71" s="11">
        <v>3.94</v>
      </c>
      <c r="AT71" s="11">
        <v>0.317</v>
      </c>
      <c r="AU71" s="11">
        <v>0.71199999999999997</v>
      </c>
      <c r="AV71" s="11">
        <v>102</v>
      </c>
      <c r="AW71" s="11">
        <v>3.4482758620689655E-2</v>
      </c>
      <c r="AX71" s="11">
        <v>-0.18965517241379309</v>
      </c>
      <c r="AY71" s="11">
        <v>0.11034482758620691</v>
      </c>
      <c r="AZ71" s="11">
        <v>9.6666666666666665E-2</v>
      </c>
      <c r="BA71" s="11">
        <v>0.11790123456790125</v>
      </c>
      <c r="BB71" s="11">
        <f t="shared" si="20"/>
        <v>0.11396890717878372</v>
      </c>
      <c r="BC71" s="11">
        <v>-0.33333333333333331</v>
      </c>
      <c r="BD71" s="11">
        <v>-0.69135802469135799</v>
      </c>
      <c r="BE71" s="11">
        <f t="shared" si="21"/>
        <v>-0.62505715592135336</v>
      </c>
      <c r="BF71" s="11">
        <v>0.5</v>
      </c>
      <c r="BG71" s="11">
        <v>0.434</v>
      </c>
      <c r="BH71" s="11">
        <f t="shared" si="22"/>
        <v>0.44622222222222219</v>
      </c>
      <c r="BI71" s="11">
        <v>1.851851851851799E-2</v>
      </c>
      <c r="BJ71" s="12">
        <v>6</v>
      </c>
      <c r="BK71" s="12">
        <v>0</v>
      </c>
      <c r="BL71" s="12">
        <f t="shared" si="23"/>
        <v>6</v>
      </c>
      <c r="BM71" s="12" t="str">
        <f t="shared" si="13"/>
        <v>TEX</v>
      </c>
      <c r="BN71" s="12">
        <f t="shared" si="24"/>
        <v>6</v>
      </c>
    </row>
    <row r="72" spans="1:66" x14ac:dyDescent="0.45">
      <c r="A72" s="5">
        <v>45414</v>
      </c>
      <c r="B72" s="4" t="s">
        <v>48</v>
      </c>
      <c r="C72" s="4" t="s">
        <v>95</v>
      </c>
      <c r="D72" s="4" t="s">
        <v>865</v>
      </c>
      <c r="E72" s="4" t="s">
        <v>326</v>
      </c>
      <c r="F72" s="11">
        <v>30</v>
      </c>
      <c r="G72" s="11">
        <v>3.7931034482758627E-2</v>
      </c>
      <c r="H72" s="11">
        <v>3.4615384615384617E-2</v>
      </c>
      <c r="I72" s="11">
        <f t="shared" si="14"/>
        <v>3.5229393850083508E-2</v>
      </c>
      <c r="J72" s="11">
        <v>4.72</v>
      </c>
      <c r="K72" s="11">
        <v>3.94</v>
      </c>
      <c r="L72" s="11">
        <v>3.86</v>
      </c>
      <c r="M72" s="11">
        <v>3.7931034482758627E-2</v>
      </c>
      <c r="N72" s="11">
        <v>8.5802469135802473E-2</v>
      </c>
      <c r="O72" s="11">
        <f t="shared" si="15"/>
        <v>7.6937388644498048E-2</v>
      </c>
      <c r="P72" s="11">
        <v>3.94</v>
      </c>
      <c r="Q72" s="11">
        <v>3.86</v>
      </c>
      <c r="R72" s="11">
        <v>0.33500000000000002</v>
      </c>
      <c r="S72" s="11">
        <v>0.755</v>
      </c>
      <c r="T72" s="11">
        <v>118</v>
      </c>
      <c r="U72" s="11">
        <v>-0.15172413793103451</v>
      </c>
      <c r="V72" s="11">
        <v>-0.18620689655172415</v>
      </c>
      <c r="W72" s="11">
        <v>0.65517241379310343</v>
      </c>
      <c r="X72" s="11">
        <v>0.16999999999999998</v>
      </c>
      <c r="Y72" s="11">
        <v>0.24691358024691357</v>
      </c>
      <c r="Z72" s="11">
        <f t="shared" si="16"/>
        <v>0.23267032464563325</v>
      </c>
      <c r="AA72" s="11">
        <v>-0.73333333333333328</v>
      </c>
      <c r="AB72" s="11">
        <v>0.26543209876543211</v>
      </c>
      <c r="AC72" s="11">
        <f t="shared" si="25"/>
        <v>8.0475537265660729E-2</v>
      </c>
      <c r="AD72" s="11">
        <v>0.33300000000000002</v>
      </c>
      <c r="AE72" s="11">
        <v>0.51100000000000001</v>
      </c>
      <c r="AF72" s="11">
        <f t="shared" si="17"/>
        <v>0.47803703703703698</v>
      </c>
      <c r="AG72" s="11">
        <v>-2.4691358024691398E-2</v>
      </c>
      <c r="AH72" s="11">
        <v>30</v>
      </c>
      <c r="AI72" s="11">
        <v>-1.6666666666666666E-2</v>
      </c>
      <c r="AJ72" s="11">
        <v>6.5384615384615388E-2</v>
      </c>
      <c r="AK72" s="11">
        <f t="shared" si="18"/>
        <v>5.0189933523266859E-2</v>
      </c>
      <c r="AL72" s="11">
        <v>4.37</v>
      </c>
      <c r="AM72" s="11">
        <v>4.4000000000000004</v>
      </c>
      <c r="AN72" s="11">
        <v>4.3499999999999996</v>
      </c>
      <c r="AO72" s="11">
        <v>7.2413793103448282E-2</v>
      </c>
      <c r="AP72" s="11">
        <v>5.8024691358024696E-2</v>
      </c>
      <c r="AQ72" s="11">
        <f t="shared" si="19"/>
        <v>6.0689339829399433E-2</v>
      </c>
      <c r="AR72" s="11">
        <v>3.91</v>
      </c>
      <c r="AS72" s="11">
        <v>3.69</v>
      </c>
      <c r="AT72" s="11">
        <v>0.317</v>
      </c>
      <c r="AU72" s="11">
        <v>0.71899999999999997</v>
      </c>
      <c r="AV72" s="11">
        <v>107</v>
      </c>
      <c r="AW72" s="11">
        <v>-4.4827586206896551E-2</v>
      </c>
      <c r="AX72" s="11">
        <v>0.17241379310344829</v>
      </c>
      <c r="AY72" s="11">
        <v>0.26896551724137929</v>
      </c>
      <c r="AZ72" s="11">
        <v>0.16666666666666666</v>
      </c>
      <c r="BA72" s="11">
        <v>0.19382716049382714</v>
      </c>
      <c r="BB72" s="11">
        <f t="shared" si="20"/>
        <v>0.18879743941472335</v>
      </c>
      <c r="BC72" s="11">
        <v>1.5333333333333334</v>
      </c>
      <c r="BD72" s="11">
        <v>0.15432098765432098</v>
      </c>
      <c r="BE72" s="11">
        <f t="shared" si="21"/>
        <v>0.40969364426154548</v>
      </c>
      <c r="BF72" s="11">
        <v>0.66700000000000004</v>
      </c>
      <c r="BG72" s="11">
        <v>0.51700000000000002</v>
      </c>
      <c r="BH72" s="11">
        <f t="shared" si="22"/>
        <v>0.54477777777777769</v>
      </c>
      <c r="BI72" s="11">
        <v>-2.4691358024691024E-2</v>
      </c>
      <c r="BJ72" s="12">
        <v>8</v>
      </c>
      <c r="BK72" s="12">
        <v>2</v>
      </c>
      <c r="BL72" s="12">
        <f t="shared" si="23"/>
        <v>6</v>
      </c>
      <c r="BM72" s="12" t="str">
        <f t="shared" si="13"/>
        <v>HOU</v>
      </c>
      <c r="BN72" s="12">
        <f t="shared" si="24"/>
        <v>10</v>
      </c>
    </row>
    <row r="73" spans="1:66" x14ac:dyDescent="0.45">
      <c r="A73" s="5">
        <v>45415</v>
      </c>
      <c r="B73" s="4" t="s">
        <v>57</v>
      </c>
      <c r="C73" s="4" t="s">
        <v>18</v>
      </c>
      <c r="D73" s="4" t="s">
        <v>297</v>
      </c>
      <c r="E73" s="4" t="s">
        <v>578</v>
      </c>
      <c r="F73" s="11">
        <v>31</v>
      </c>
      <c r="G73" s="11">
        <v>0.18333333333333335</v>
      </c>
      <c r="H73" s="11">
        <v>8.5185185185185183E-2</v>
      </c>
      <c r="I73" s="11">
        <f t="shared" si="14"/>
        <v>0.10396662094192959</v>
      </c>
      <c r="J73" s="11">
        <v>2.5099999999999998</v>
      </c>
      <c r="K73" s="11">
        <v>3.75</v>
      </c>
      <c r="L73" s="11">
        <v>3.26</v>
      </c>
      <c r="M73" s="11">
        <v>0.12903225806451613</v>
      </c>
      <c r="N73" s="11">
        <v>9.4444444444444442E-2</v>
      </c>
      <c r="O73" s="11">
        <f t="shared" si="15"/>
        <v>0.10106310013717421</v>
      </c>
      <c r="P73" s="11">
        <v>4</v>
      </c>
      <c r="Q73" s="11">
        <v>3.6</v>
      </c>
      <c r="R73" s="11">
        <v>0.30199999999999999</v>
      </c>
      <c r="S73" s="11">
        <v>0.67400000000000004</v>
      </c>
      <c r="T73" s="11">
        <v>88</v>
      </c>
      <c r="U73" s="11">
        <v>0.2129032258064516</v>
      </c>
      <c r="V73" s="11">
        <v>-0.44838709677419358</v>
      </c>
      <c r="W73" s="11">
        <v>-0.30000000000000004</v>
      </c>
      <c r="X73" s="11">
        <v>5.1612903225806452E-2</v>
      </c>
      <c r="Y73" s="11">
        <v>0.18641975308641975</v>
      </c>
      <c r="Z73" s="11">
        <f t="shared" si="16"/>
        <v>0.16062338058222833</v>
      </c>
      <c r="AA73" s="11">
        <v>0.58064516129032262</v>
      </c>
      <c r="AB73" s="11">
        <v>3.0864197530864196E-2</v>
      </c>
      <c r="AC73" s="11">
        <f t="shared" si="25"/>
        <v>0.13606919676878526</v>
      </c>
      <c r="AD73" s="11">
        <v>0.51600000000000001</v>
      </c>
      <c r="AE73" s="11">
        <v>0.495</v>
      </c>
      <c r="AF73" s="11">
        <f t="shared" si="17"/>
        <v>0.49901851851851853</v>
      </c>
      <c r="AG73" s="11">
        <v>-6.1728395061728097E-3</v>
      </c>
      <c r="AH73" s="11">
        <v>31</v>
      </c>
      <c r="AI73" s="11">
        <v>9.0322580645161285E-2</v>
      </c>
      <c r="AJ73" s="11">
        <v>3.2142857142857147E-2</v>
      </c>
      <c r="AK73" s="11">
        <f t="shared" si="18"/>
        <v>4.3276014109347449E-2</v>
      </c>
      <c r="AL73" s="11">
        <v>3.16</v>
      </c>
      <c r="AM73" s="11">
        <v>3.36</v>
      </c>
      <c r="AN73" s="11">
        <v>3.26</v>
      </c>
      <c r="AO73" s="11">
        <v>9.0322580645161285E-2</v>
      </c>
      <c r="AP73" s="11">
        <v>8.3950617283950618E-2</v>
      </c>
      <c r="AQ73" s="11">
        <f t="shared" si="19"/>
        <v>8.5169943606157608E-2</v>
      </c>
      <c r="AR73" s="11">
        <v>3.36</v>
      </c>
      <c r="AS73" s="11">
        <v>3.26</v>
      </c>
      <c r="AT73" s="11">
        <v>0.35</v>
      </c>
      <c r="AU73" s="11">
        <v>0.80200000000000005</v>
      </c>
      <c r="AV73" s="11">
        <v>130</v>
      </c>
      <c r="AW73" s="11">
        <v>0.13225806451612901</v>
      </c>
      <c r="AX73" s="11">
        <v>1.935483870967742E-2</v>
      </c>
      <c r="AY73" s="11">
        <v>1.332258064516129</v>
      </c>
      <c r="AZ73" s="11">
        <v>0.25483870967741934</v>
      </c>
      <c r="BA73" s="11">
        <v>0.23703703703703702</v>
      </c>
      <c r="BB73" s="11">
        <f t="shared" si="20"/>
        <v>0.24044352994970275</v>
      </c>
      <c r="BC73" s="11">
        <v>1.3225806451612903</v>
      </c>
      <c r="BD73" s="11">
        <v>0.53086419753086422</v>
      </c>
      <c r="BE73" s="11">
        <f t="shared" si="21"/>
        <v>0.68236549306508154</v>
      </c>
      <c r="BF73" s="11">
        <v>0.64500000000000002</v>
      </c>
      <c r="BG73" s="11">
        <v>0.55800000000000005</v>
      </c>
      <c r="BH73" s="11">
        <f t="shared" si="22"/>
        <v>0.57464814814814824</v>
      </c>
      <c r="BI73" s="11">
        <v>-1.2345679012344957E-2</v>
      </c>
      <c r="BJ73" s="12">
        <v>0</v>
      </c>
      <c r="BK73" s="12">
        <v>3</v>
      </c>
      <c r="BL73" s="12">
        <f t="shared" si="23"/>
        <v>-3</v>
      </c>
      <c r="BM73" s="12" t="str">
        <f t="shared" si="13"/>
        <v>BAL</v>
      </c>
      <c r="BN73" s="12">
        <f t="shared" si="24"/>
        <v>3</v>
      </c>
    </row>
    <row r="74" spans="1:66" x14ac:dyDescent="0.45">
      <c r="A74" s="5">
        <v>45415</v>
      </c>
      <c r="B74" s="4" t="s">
        <v>39</v>
      </c>
      <c r="C74" s="4" t="s">
        <v>35</v>
      </c>
      <c r="D74" s="4" t="s">
        <v>802</v>
      </c>
      <c r="E74" s="4" t="s">
        <v>337</v>
      </c>
      <c r="F74" s="11">
        <v>32</v>
      </c>
      <c r="G74" s="11">
        <v>5.6250000000000001E-2</v>
      </c>
      <c r="H74" s="11">
        <v>6.0000000000000005E-2</v>
      </c>
      <c r="I74" s="11">
        <f t="shared" si="14"/>
        <v>5.9259259259259268E-2</v>
      </c>
      <c r="J74" s="11">
        <v>3.97</v>
      </c>
      <c r="K74" s="11">
        <v>3.96</v>
      </c>
      <c r="L74" s="11">
        <v>3.81</v>
      </c>
      <c r="M74" s="11">
        <v>5.6250000000000001E-2</v>
      </c>
      <c r="N74" s="11">
        <v>8.7037037037037038E-2</v>
      </c>
      <c r="O74" s="11">
        <f t="shared" si="15"/>
        <v>8.0955647005029718E-2</v>
      </c>
      <c r="P74" s="11">
        <v>3.96</v>
      </c>
      <c r="Q74" s="11">
        <v>3.81</v>
      </c>
      <c r="R74" s="11">
        <v>0.29399999999999998</v>
      </c>
      <c r="S74" s="11">
        <v>0.64800000000000002</v>
      </c>
      <c r="T74" s="11">
        <v>87</v>
      </c>
      <c r="U74" s="11">
        <v>-1.8749999999999999E-2</v>
      </c>
      <c r="V74" s="11">
        <v>-0.47812500000000002</v>
      </c>
      <c r="W74" s="11">
        <v>-0.61875000000000002</v>
      </c>
      <c r="X74" s="11">
        <v>2.1874999999999999E-2</v>
      </c>
      <c r="Y74" s="11">
        <v>0.17098765432098764</v>
      </c>
      <c r="Z74" s="11">
        <f t="shared" si="16"/>
        <v>0.14153330285017526</v>
      </c>
      <c r="AA74" s="11">
        <v>-0.53125</v>
      </c>
      <c r="AB74" s="11">
        <v>-0.27160493827160492</v>
      </c>
      <c r="AC74" s="11">
        <f t="shared" si="25"/>
        <v>-0.32289285169943605</v>
      </c>
      <c r="AD74" s="11">
        <v>0.438</v>
      </c>
      <c r="AE74" s="11">
        <v>0.47</v>
      </c>
      <c r="AF74" s="11">
        <f t="shared" si="17"/>
        <v>0.46367901234567899</v>
      </c>
      <c r="AG74" s="11">
        <v>2.4691358024691398E-2</v>
      </c>
      <c r="AH74" s="11">
        <v>31</v>
      </c>
      <c r="AI74" s="11">
        <v>-1.6666666666666666E-2</v>
      </c>
      <c r="AJ74" s="11">
        <v>4.6153846153846149E-2</v>
      </c>
      <c r="AK74" s="11">
        <f t="shared" si="18"/>
        <v>3.4132636910414689E-2</v>
      </c>
      <c r="AL74" s="11">
        <v>4.12</v>
      </c>
      <c r="AM74" s="11">
        <v>5.3</v>
      </c>
      <c r="AN74" s="11">
        <v>5.45</v>
      </c>
      <c r="AO74" s="11">
        <v>2.5806451612903226E-2</v>
      </c>
      <c r="AP74" s="11">
        <v>5.0617283950617278E-2</v>
      </c>
      <c r="AQ74" s="11">
        <f t="shared" si="19"/>
        <v>4.5869532083523852E-2</v>
      </c>
      <c r="AR74" s="11">
        <v>4.5999999999999996</v>
      </c>
      <c r="AS74" s="11">
        <v>4.6399999999999997</v>
      </c>
      <c r="AT74" s="11">
        <v>0.313</v>
      </c>
      <c r="AU74" s="11">
        <v>0.70299999999999996</v>
      </c>
      <c r="AV74" s="11">
        <v>86</v>
      </c>
      <c r="AW74" s="11">
        <v>-0.12258064516129032</v>
      </c>
      <c r="AX74" s="11">
        <v>-3.5483870967741936E-2</v>
      </c>
      <c r="AY74" s="11">
        <v>-0.61612903225806459</v>
      </c>
      <c r="AZ74" s="11">
        <v>3.870967741935484E-2</v>
      </c>
      <c r="BA74" s="11">
        <v>9.2592592592592587E-2</v>
      </c>
      <c r="BB74" s="11">
        <f t="shared" si="20"/>
        <v>8.2281664380429803E-2</v>
      </c>
      <c r="BC74" s="11">
        <v>-2.4193548387096775</v>
      </c>
      <c r="BD74" s="11">
        <v>-1.3333333333333333</v>
      </c>
      <c r="BE74" s="11">
        <f t="shared" si="21"/>
        <v>-1.5411522633744856</v>
      </c>
      <c r="BF74" s="11">
        <v>0.22600000000000001</v>
      </c>
      <c r="BG74" s="11">
        <v>0.36299999999999999</v>
      </c>
      <c r="BH74" s="11">
        <f t="shared" si="22"/>
        <v>0.33678395061728394</v>
      </c>
      <c r="BI74" s="11">
        <v>-8.9506172839506015E-2</v>
      </c>
      <c r="BJ74" s="12">
        <v>2</v>
      </c>
      <c r="BK74" s="12">
        <v>3</v>
      </c>
      <c r="BL74" s="12">
        <f t="shared" si="23"/>
        <v>-1</v>
      </c>
      <c r="BM74" s="12" t="str">
        <f t="shared" si="13"/>
        <v>COL</v>
      </c>
      <c r="BN74" s="12">
        <f t="shared" si="24"/>
        <v>5</v>
      </c>
    </row>
    <row r="75" spans="1:66" x14ac:dyDescent="0.45">
      <c r="A75" s="5">
        <v>45415</v>
      </c>
      <c r="B75" s="4" t="s">
        <v>50</v>
      </c>
      <c r="C75" s="4" t="s">
        <v>43</v>
      </c>
      <c r="D75" s="4" t="s">
        <v>335</v>
      </c>
      <c r="E75" s="4" t="s">
        <v>285</v>
      </c>
      <c r="F75" s="11">
        <v>32</v>
      </c>
      <c r="G75" s="11">
        <v>4.9999999999999996E-2</v>
      </c>
      <c r="H75" s="11">
        <v>0.16333333333333336</v>
      </c>
      <c r="I75" s="11">
        <f t="shared" si="14"/>
        <v>0.14094650205761319</v>
      </c>
      <c r="J75" s="11">
        <v>3.85</v>
      </c>
      <c r="K75" s="11">
        <v>3.52</v>
      </c>
      <c r="L75" s="11">
        <v>3.69</v>
      </c>
      <c r="M75" s="11">
        <v>0.19375000000000001</v>
      </c>
      <c r="N75" s="11">
        <v>0.12037037037037036</v>
      </c>
      <c r="O75" s="11">
        <f t="shared" si="15"/>
        <v>0.13486511202560586</v>
      </c>
      <c r="P75" s="11">
        <v>3.13</v>
      </c>
      <c r="Q75" s="11">
        <v>3.21</v>
      </c>
      <c r="R75" s="11">
        <v>0.32700000000000001</v>
      </c>
      <c r="S75" s="11">
        <v>0.73699999999999999</v>
      </c>
      <c r="T75" s="11">
        <v>110</v>
      </c>
      <c r="U75" s="11">
        <v>3.4375000000000003E-2</v>
      </c>
      <c r="V75" s="11">
        <v>-0.14687500000000001</v>
      </c>
      <c r="W75" s="11">
        <v>0.46875</v>
      </c>
      <c r="X75" s="11">
        <v>0.16562499999999999</v>
      </c>
      <c r="Y75" s="11">
        <v>0.22901234567901235</v>
      </c>
      <c r="Z75" s="11">
        <f t="shared" si="16"/>
        <v>0.21649138850784941</v>
      </c>
      <c r="AA75" s="11">
        <v>0.84375</v>
      </c>
      <c r="AB75" s="11">
        <v>0.43209876543209874</v>
      </c>
      <c r="AC75" s="11">
        <f t="shared" si="25"/>
        <v>0.51341258954427671</v>
      </c>
      <c r="AD75" s="11">
        <v>0.65600000000000003</v>
      </c>
      <c r="AE75" s="11">
        <v>0.55900000000000005</v>
      </c>
      <c r="AF75" s="11">
        <f t="shared" si="17"/>
        <v>0.5781604938271605</v>
      </c>
      <c r="AG75" s="11">
        <v>4.6296296296296301E-2</v>
      </c>
      <c r="AH75" s="11">
        <v>32</v>
      </c>
      <c r="AI75" s="11">
        <v>0.11666666666666665</v>
      </c>
      <c r="AJ75" s="11">
        <v>3.5714285714285718E-3</v>
      </c>
      <c r="AK75" s="11">
        <f t="shared" si="18"/>
        <v>2.5911228689006464E-2</v>
      </c>
      <c r="AL75" s="11">
        <v>2.4900000000000002</v>
      </c>
      <c r="AM75" s="11">
        <v>3.72</v>
      </c>
      <c r="AN75" s="11">
        <v>3.69</v>
      </c>
      <c r="AO75" s="11">
        <v>7.4999999999999997E-2</v>
      </c>
      <c r="AP75" s="11">
        <v>9.0123456790123457E-2</v>
      </c>
      <c r="AQ75" s="11">
        <f t="shared" si="19"/>
        <v>8.7136107300716345E-2</v>
      </c>
      <c r="AR75" s="11">
        <v>3.61</v>
      </c>
      <c r="AS75" s="11">
        <v>3.55</v>
      </c>
      <c r="AT75" s="11">
        <v>0.30199999999999999</v>
      </c>
      <c r="AU75" s="11">
        <v>0.67600000000000005</v>
      </c>
      <c r="AV75" s="11">
        <v>97</v>
      </c>
      <c r="AW75" s="11">
        <v>-6.2500000000000003E-3</v>
      </c>
      <c r="AX75" s="11">
        <v>0.14374999999999999</v>
      </c>
      <c r="AY75" s="11">
        <v>-0.13437499999999999</v>
      </c>
      <c r="AZ75" s="11">
        <v>0.12812499999999999</v>
      </c>
      <c r="BA75" s="11">
        <v>0.20061728395061729</v>
      </c>
      <c r="BB75" s="11">
        <f t="shared" si="20"/>
        <v>0.18629782045419904</v>
      </c>
      <c r="BC75" s="11">
        <v>-0.71875</v>
      </c>
      <c r="BD75" s="11">
        <v>-7.407407407407407E-2</v>
      </c>
      <c r="BE75" s="11">
        <f t="shared" si="21"/>
        <v>-0.2014174668495656</v>
      </c>
      <c r="BF75" s="11">
        <v>0.46899999999999997</v>
      </c>
      <c r="BG75" s="11">
        <v>0.501</v>
      </c>
      <c r="BH75" s="11">
        <f t="shared" si="22"/>
        <v>0.49467901234567901</v>
      </c>
      <c r="BI75" s="11">
        <v>-5.5555555555555025E-2</v>
      </c>
      <c r="BJ75" s="12">
        <v>4</v>
      </c>
      <c r="BK75" s="12">
        <v>3</v>
      </c>
      <c r="BL75" s="12">
        <f t="shared" si="23"/>
        <v>1</v>
      </c>
      <c r="BM75" s="12" t="str">
        <f t="shared" si="13"/>
        <v>PHI</v>
      </c>
      <c r="BN75" s="12">
        <f t="shared" si="24"/>
        <v>7</v>
      </c>
    </row>
    <row r="76" spans="1:66" x14ac:dyDescent="0.45">
      <c r="A76" s="5">
        <v>45415</v>
      </c>
      <c r="B76" s="4" t="s">
        <v>80</v>
      </c>
      <c r="C76" s="4" t="s">
        <v>26</v>
      </c>
      <c r="D76" s="4" t="s">
        <v>287</v>
      </c>
      <c r="E76" s="4" t="s">
        <v>266</v>
      </c>
      <c r="F76" s="11">
        <v>31</v>
      </c>
      <c r="G76" s="11">
        <v>9.9999999999999992E-2</v>
      </c>
      <c r="H76" s="11">
        <v>0.13333333333333333</v>
      </c>
      <c r="I76" s="11">
        <f t="shared" si="14"/>
        <v>0.12695473251028808</v>
      </c>
      <c r="J76" s="11">
        <v>2.9</v>
      </c>
      <c r="K76" s="11">
        <v>3.12</v>
      </c>
      <c r="L76" s="11">
        <v>3.21</v>
      </c>
      <c r="M76" s="11">
        <v>0.15161290322580645</v>
      </c>
      <c r="N76" s="11">
        <v>6.7283950617283955E-2</v>
      </c>
      <c r="O76" s="11">
        <f t="shared" si="15"/>
        <v>8.3420972412741962E-2</v>
      </c>
      <c r="P76" s="11">
        <v>3.8</v>
      </c>
      <c r="Q76" s="11">
        <v>3.91</v>
      </c>
      <c r="R76" s="11">
        <v>0.308</v>
      </c>
      <c r="S76" s="11">
        <v>0.69099999999999995</v>
      </c>
      <c r="T76" s="11">
        <v>98</v>
      </c>
      <c r="U76" s="11">
        <v>2.2580645161290321E-2</v>
      </c>
      <c r="V76" s="11">
        <v>-0.20322580645161289</v>
      </c>
      <c r="W76" s="11">
        <v>-6.7741935483870974E-2</v>
      </c>
      <c r="X76" s="11">
        <v>8.0645161290322578E-2</v>
      </c>
      <c r="Y76" s="11">
        <v>0.11790123456790125</v>
      </c>
      <c r="Z76" s="11">
        <f t="shared" si="16"/>
        <v>0.1107719859777473</v>
      </c>
      <c r="AA76" s="11">
        <v>-0.5161290322580645</v>
      </c>
      <c r="AB76" s="11">
        <v>-0.72839506172839508</v>
      </c>
      <c r="AC76" s="11">
        <f t="shared" si="25"/>
        <v>-0.68777625361987504</v>
      </c>
      <c r="AD76" s="11">
        <v>0.48399999999999999</v>
      </c>
      <c r="AE76" s="11">
        <v>0.43099999999999999</v>
      </c>
      <c r="AF76" s="11">
        <f t="shared" si="17"/>
        <v>0.44114197530864196</v>
      </c>
      <c r="AG76" s="11">
        <v>-1.85185185185185E-2</v>
      </c>
      <c r="AH76" s="11">
        <v>32</v>
      </c>
      <c r="AI76" s="11">
        <v>0.18333333333333335</v>
      </c>
      <c r="AJ76" s="11">
        <v>5.185185185185185E-2</v>
      </c>
      <c r="AK76" s="11">
        <f t="shared" si="18"/>
        <v>7.7823502514860532E-2</v>
      </c>
      <c r="AL76" s="11">
        <v>2.97</v>
      </c>
      <c r="AM76" s="11">
        <v>2.95</v>
      </c>
      <c r="AN76" s="11">
        <v>3.18</v>
      </c>
      <c r="AO76" s="11">
        <v>4.3749999999999997E-2</v>
      </c>
      <c r="AP76" s="11">
        <v>9.8765432098765427E-2</v>
      </c>
      <c r="AQ76" s="11">
        <f t="shared" si="19"/>
        <v>8.7898186252095709E-2</v>
      </c>
      <c r="AR76" s="11">
        <v>4.0199999999999996</v>
      </c>
      <c r="AS76" s="11">
        <v>3.97</v>
      </c>
      <c r="AT76" s="11">
        <v>0.309</v>
      </c>
      <c r="AU76" s="11">
        <v>0.68500000000000005</v>
      </c>
      <c r="AV76" s="11">
        <v>101</v>
      </c>
      <c r="AW76" s="11">
        <v>-0.109375</v>
      </c>
      <c r="AX76" s="11">
        <v>0.328125</v>
      </c>
      <c r="AY76" s="11">
        <v>-7.1874999999999994E-2</v>
      </c>
      <c r="AZ76" s="11">
        <v>0.13750000000000001</v>
      </c>
      <c r="BA76" s="11">
        <v>0.23703703703703702</v>
      </c>
      <c r="BB76" s="11">
        <f t="shared" si="20"/>
        <v>0.21737540009144946</v>
      </c>
      <c r="BC76" s="11">
        <v>-0.96875</v>
      </c>
      <c r="BD76" s="11">
        <v>-5.5555555555555552E-2</v>
      </c>
      <c r="BE76" s="11">
        <f t="shared" si="21"/>
        <v>-0.23593964334705075</v>
      </c>
      <c r="BF76" s="11">
        <v>0.46899999999999997</v>
      </c>
      <c r="BG76" s="11">
        <v>0.50800000000000001</v>
      </c>
      <c r="BH76" s="11">
        <f t="shared" si="22"/>
        <v>0.50029629629629624</v>
      </c>
      <c r="BI76" s="11">
        <v>3.0864197530859894E-3</v>
      </c>
      <c r="BJ76" s="12">
        <v>9</v>
      </c>
      <c r="BK76" s="12">
        <v>3</v>
      </c>
      <c r="BL76" s="12">
        <f t="shared" si="23"/>
        <v>6</v>
      </c>
      <c r="BM76" s="12" t="str">
        <f t="shared" si="13"/>
        <v>WSN</v>
      </c>
      <c r="BN76" s="12">
        <f t="shared" si="24"/>
        <v>12</v>
      </c>
    </row>
    <row r="77" spans="1:66" x14ac:dyDescent="0.45">
      <c r="A77" s="5">
        <v>45415</v>
      </c>
      <c r="B77" s="4" t="s">
        <v>71</v>
      </c>
      <c r="C77" s="4" t="s">
        <v>64</v>
      </c>
      <c r="D77" s="4" t="s">
        <v>316</v>
      </c>
      <c r="E77" s="4" t="s">
        <v>321</v>
      </c>
      <c r="F77" s="11">
        <v>32</v>
      </c>
      <c r="G77" s="11">
        <v>3.3333333333333333E-2</v>
      </c>
      <c r="H77" s="11">
        <v>7.8260869565217397E-2</v>
      </c>
      <c r="I77" s="11">
        <f t="shared" si="14"/>
        <v>6.9386294507067459E-2</v>
      </c>
      <c r="J77" s="11">
        <v>3.22</v>
      </c>
      <c r="K77" s="11">
        <v>3.42</v>
      </c>
      <c r="L77" s="11">
        <v>3.53</v>
      </c>
      <c r="M77" s="11">
        <v>6.25E-2</v>
      </c>
      <c r="N77" s="11">
        <v>9.0740740740740733E-2</v>
      </c>
      <c r="O77" s="11">
        <f t="shared" si="15"/>
        <v>8.5162322816643793E-2</v>
      </c>
      <c r="P77" s="11">
        <v>3.84</v>
      </c>
      <c r="Q77" s="11">
        <v>3.64</v>
      </c>
      <c r="R77" s="11">
        <v>0.29699999999999999</v>
      </c>
      <c r="S77" s="11">
        <v>0.66100000000000003</v>
      </c>
      <c r="T77" s="11">
        <v>96</v>
      </c>
      <c r="U77" s="11">
        <v>-2.5000000000000001E-2</v>
      </c>
      <c r="V77" s="11">
        <v>-0.28437499999999999</v>
      </c>
      <c r="W77" s="11">
        <v>-0.17499999999999999</v>
      </c>
      <c r="X77" s="11">
        <v>6.25E-2</v>
      </c>
      <c r="Y77" s="11">
        <v>0.22160493827160493</v>
      </c>
      <c r="Z77" s="11">
        <f t="shared" si="16"/>
        <v>0.19017680231672002</v>
      </c>
      <c r="AA77" s="11">
        <v>-1.34375</v>
      </c>
      <c r="AB77" s="11">
        <v>-3.7037037037037035E-2</v>
      </c>
      <c r="AC77" s="11">
        <f t="shared" si="25"/>
        <v>-0.29515317786922723</v>
      </c>
      <c r="AD77" s="11">
        <v>0.438</v>
      </c>
      <c r="AE77" s="11">
        <v>0.51300000000000001</v>
      </c>
      <c r="AF77" s="11">
        <f t="shared" si="17"/>
        <v>0.49818518518518518</v>
      </c>
      <c r="AG77" s="11">
        <v>7.0987654320987595E-2</v>
      </c>
      <c r="AH77" s="11">
        <v>31</v>
      </c>
      <c r="AI77" s="11">
        <v>3.3333333333333333E-2</v>
      </c>
      <c r="AJ77" s="11">
        <v>5.4545454545454543E-2</v>
      </c>
      <c r="AK77" s="11">
        <f t="shared" si="18"/>
        <v>5.0486344930789379E-2</v>
      </c>
      <c r="AL77" s="11">
        <v>6</v>
      </c>
      <c r="AM77" s="11">
        <v>4.51</v>
      </c>
      <c r="AN77" s="11">
        <v>4.9000000000000004</v>
      </c>
      <c r="AO77" s="11">
        <v>0.12258064516129032</v>
      </c>
      <c r="AP77" s="11">
        <v>8.3333333333333329E-2</v>
      </c>
      <c r="AQ77" s="11">
        <f t="shared" si="19"/>
        <v>9.0843621399176955E-2</v>
      </c>
      <c r="AR77" s="11">
        <v>3.89</v>
      </c>
      <c r="AS77" s="11">
        <v>3.86</v>
      </c>
      <c r="AT77" s="11">
        <v>0.308</v>
      </c>
      <c r="AU77" s="11">
        <v>0.68400000000000005</v>
      </c>
      <c r="AV77" s="11">
        <v>102</v>
      </c>
      <c r="AW77" s="11">
        <v>6.4516129032258064E-3</v>
      </c>
      <c r="AX77" s="11">
        <v>-0.38387096774193552</v>
      </c>
      <c r="AY77" s="11">
        <v>0.1064516129032258</v>
      </c>
      <c r="AZ77" s="11">
        <v>9.6774193548387094E-2</v>
      </c>
      <c r="BA77" s="11">
        <v>0.21049382716049383</v>
      </c>
      <c r="BB77" s="11">
        <f t="shared" si="20"/>
        <v>0.18873266270385614</v>
      </c>
      <c r="BC77" s="11">
        <v>0.22580645161290322</v>
      </c>
      <c r="BD77" s="11">
        <v>6.1728395061728392E-3</v>
      </c>
      <c r="BE77" s="11">
        <f t="shared" si="21"/>
        <v>4.8201493674744703E-2</v>
      </c>
      <c r="BF77" s="11">
        <v>0.51600000000000001</v>
      </c>
      <c r="BG77" s="11">
        <v>0.499</v>
      </c>
      <c r="BH77" s="11">
        <f t="shared" si="22"/>
        <v>0.50225308641975308</v>
      </c>
      <c r="BI77" s="11">
        <v>-5.5555555555555969E-2</v>
      </c>
      <c r="BJ77" s="12">
        <v>10</v>
      </c>
      <c r="BK77" s="12">
        <v>8</v>
      </c>
      <c r="BL77" s="12">
        <f t="shared" si="23"/>
        <v>2</v>
      </c>
      <c r="BM77" s="12" t="str">
        <f t="shared" si="13"/>
        <v>TBR</v>
      </c>
      <c r="BN77" s="12">
        <f t="shared" si="24"/>
        <v>18</v>
      </c>
    </row>
    <row r="78" spans="1:66" x14ac:dyDescent="0.45">
      <c r="A78" s="5">
        <v>45415</v>
      </c>
      <c r="B78" s="4" t="s">
        <v>22</v>
      </c>
      <c r="C78" s="4" t="s">
        <v>102</v>
      </c>
      <c r="D78" s="4" t="s">
        <v>307</v>
      </c>
      <c r="E78" s="4" t="s">
        <v>642</v>
      </c>
      <c r="F78" s="11">
        <v>33</v>
      </c>
      <c r="G78" s="11">
        <v>8.484848484848484E-2</v>
      </c>
      <c r="H78" s="11">
        <v>6.5384615384615388E-2</v>
      </c>
      <c r="I78" s="11">
        <f t="shared" si="14"/>
        <v>6.9349477682811023E-2</v>
      </c>
      <c r="J78" s="11">
        <v>3.33</v>
      </c>
      <c r="K78" s="11">
        <v>4.1100000000000003</v>
      </c>
      <c r="L78" s="11">
        <v>3.86</v>
      </c>
      <c r="M78" s="11">
        <v>8.484848484848484E-2</v>
      </c>
      <c r="N78" s="11">
        <v>8.5185185185185183E-2</v>
      </c>
      <c r="O78" s="11">
        <f t="shared" si="15"/>
        <v>8.511659807956104E-2</v>
      </c>
      <c r="P78" s="11">
        <v>4.1100000000000003</v>
      </c>
      <c r="Q78" s="11">
        <v>3.86</v>
      </c>
      <c r="R78" s="11">
        <v>0.32700000000000001</v>
      </c>
      <c r="S78" s="11">
        <v>0.73</v>
      </c>
      <c r="T78" s="11">
        <v>114</v>
      </c>
      <c r="U78" s="11">
        <v>-0.11818181818181818</v>
      </c>
      <c r="V78" s="11">
        <v>0.11818181818181818</v>
      </c>
      <c r="W78" s="11">
        <v>0.47878787878787882</v>
      </c>
      <c r="X78" s="11">
        <v>0.1878787878787879</v>
      </c>
      <c r="Y78" s="11">
        <v>0.25185185185185183</v>
      </c>
      <c r="Z78" s="11">
        <f t="shared" si="16"/>
        <v>0.23882030178326474</v>
      </c>
      <c r="AA78" s="11">
        <v>1.0909090909090908</v>
      </c>
      <c r="AB78" s="11">
        <v>0.57407407407407407</v>
      </c>
      <c r="AC78" s="11">
        <f t="shared" si="25"/>
        <v>0.67935528120713295</v>
      </c>
      <c r="AD78" s="11">
        <v>0.60599999999999998</v>
      </c>
      <c r="AE78" s="11">
        <v>0.55900000000000005</v>
      </c>
      <c r="AF78" s="11">
        <f t="shared" si="17"/>
        <v>0.56857407407407412</v>
      </c>
      <c r="AG78" s="11">
        <v>5.2469135802469098E-2</v>
      </c>
      <c r="AH78" s="11">
        <v>31</v>
      </c>
      <c r="AI78" s="11">
        <v>0.11290322580645161</v>
      </c>
      <c r="AJ78" s="11">
        <v>5.3571428571428568E-2</v>
      </c>
      <c r="AK78" s="11">
        <f t="shared" si="18"/>
        <v>6.4925044091710765E-2</v>
      </c>
      <c r="AL78" s="11">
        <v>3.12</v>
      </c>
      <c r="AM78" s="11">
        <v>3.65</v>
      </c>
      <c r="AN78" s="11">
        <v>3.5</v>
      </c>
      <c r="AO78" s="11">
        <v>0.11290322580645161</v>
      </c>
      <c r="AP78" s="11">
        <v>7.9012345679012344E-2</v>
      </c>
      <c r="AQ78" s="11">
        <f t="shared" si="19"/>
        <v>8.5497637555250722E-2</v>
      </c>
      <c r="AR78" s="11">
        <v>3.65</v>
      </c>
      <c r="AS78" s="11">
        <v>3.5</v>
      </c>
      <c r="AT78" s="11">
        <v>0.29799999999999999</v>
      </c>
      <c r="AU78" s="11">
        <v>0.66600000000000004</v>
      </c>
      <c r="AV78" s="11">
        <v>92</v>
      </c>
      <c r="AW78" s="11">
        <v>3.870967741935484E-2</v>
      </c>
      <c r="AX78" s="11">
        <v>-9.3548387096774197E-2</v>
      </c>
      <c r="AY78" s="11">
        <v>-0.2870967741935484</v>
      </c>
      <c r="AZ78" s="11">
        <v>7.7419354838709681E-2</v>
      </c>
      <c r="BA78" s="11">
        <v>0.16851851851851851</v>
      </c>
      <c r="BB78" s="11">
        <f t="shared" si="20"/>
        <v>0.1510859625057156</v>
      </c>
      <c r="BC78" s="11">
        <v>0.32258064516129031</v>
      </c>
      <c r="BD78" s="11">
        <v>0</v>
      </c>
      <c r="BE78" s="11">
        <f t="shared" si="21"/>
        <v>6.1728395061728392E-2</v>
      </c>
      <c r="BF78" s="11">
        <v>0.58099999999999996</v>
      </c>
      <c r="BG78" s="11">
        <v>0.50900000000000001</v>
      </c>
      <c r="BH78" s="11">
        <f t="shared" si="22"/>
        <v>0.52277777777777779</v>
      </c>
      <c r="BI78" s="11">
        <v>-3.4506556245679776E-3</v>
      </c>
      <c r="BJ78" s="12">
        <v>2</v>
      </c>
      <c r="BK78" s="12">
        <v>1</v>
      </c>
      <c r="BL78" s="12">
        <f t="shared" si="23"/>
        <v>1</v>
      </c>
      <c r="BM78" s="12" t="str">
        <f t="shared" si="13"/>
        <v>NYY</v>
      </c>
      <c r="BN78" s="12">
        <f t="shared" si="24"/>
        <v>3</v>
      </c>
    </row>
    <row r="79" spans="1:66" x14ac:dyDescent="0.45">
      <c r="A79" s="5">
        <v>45415</v>
      </c>
      <c r="B79" s="4" t="s">
        <v>20</v>
      </c>
      <c r="C79" s="4" t="s">
        <v>45</v>
      </c>
      <c r="D79" s="4" t="s">
        <v>308</v>
      </c>
      <c r="E79" s="4" t="s">
        <v>569</v>
      </c>
      <c r="F79" s="11">
        <v>32</v>
      </c>
      <c r="G79" s="11">
        <v>4.9999999999999996E-2</v>
      </c>
      <c r="H79" s="11">
        <v>7.3076923076923067E-2</v>
      </c>
      <c r="I79" s="11">
        <f t="shared" si="14"/>
        <v>6.8518518518518506E-2</v>
      </c>
      <c r="J79" s="11">
        <v>4.33</v>
      </c>
      <c r="K79" s="11">
        <v>3.48</v>
      </c>
      <c r="L79" s="11">
        <v>3.59</v>
      </c>
      <c r="M79" s="11">
        <v>0.10625</v>
      </c>
      <c r="N79" s="11">
        <v>7.0370370370370375E-2</v>
      </c>
      <c r="O79" s="11">
        <f t="shared" si="15"/>
        <v>7.7457704618198453E-2</v>
      </c>
      <c r="P79" s="11">
        <v>4.1100000000000003</v>
      </c>
      <c r="Q79" s="11">
        <v>4.01</v>
      </c>
      <c r="R79" s="11">
        <v>0.30599999999999999</v>
      </c>
      <c r="S79" s="11">
        <v>0.69099999999999995</v>
      </c>
      <c r="T79" s="11">
        <v>94</v>
      </c>
      <c r="U79" s="11">
        <v>0.13437499999999999</v>
      </c>
      <c r="V79" s="11">
        <v>0.28125</v>
      </c>
      <c r="W79" s="11">
        <v>-0.1125</v>
      </c>
      <c r="X79" s="11">
        <v>0.13437499999999999</v>
      </c>
      <c r="Y79" s="11">
        <v>0.16666666666666666</v>
      </c>
      <c r="Z79" s="11">
        <f t="shared" si="16"/>
        <v>0.1602880658436214</v>
      </c>
      <c r="AA79" s="11">
        <v>1.5625</v>
      </c>
      <c r="AB79" s="11">
        <v>0.1419753086419753</v>
      </c>
      <c r="AC79" s="11">
        <f t="shared" si="25"/>
        <v>0.4225727785398567</v>
      </c>
      <c r="AD79" s="11">
        <v>0.59399999999999997</v>
      </c>
      <c r="AE79" s="11">
        <v>0.501</v>
      </c>
      <c r="AF79" s="11">
        <f t="shared" si="17"/>
        <v>0.51937037037037037</v>
      </c>
      <c r="AG79" s="11">
        <v>7.0987654320987595E-2</v>
      </c>
      <c r="AH79" s="11">
        <v>32</v>
      </c>
      <c r="AI79" s="11">
        <v>9.6875000000000003E-2</v>
      </c>
      <c r="AJ79" s="11">
        <v>4.6153846153846149E-2</v>
      </c>
      <c r="AK79" s="11">
        <f t="shared" si="18"/>
        <v>5.6172839506172842E-2</v>
      </c>
      <c r="AL79" s="11">
        <v>3.1</v>
      </c>
      <c r="AM79" s="11">
        <v>3.81</v>
      </c>
      <c r="AN79" s="11">
        <v>3.7</v>
      </c>
      <c r="AO79" s="11">
        <v>9.6875000000000003E-2</v>
      </c>
      <c r="AP79" s="11">
        <v>7.716049382716049E-2</v>
      </c>
      <c r="AQ79" s="11">
        <f t="shared" si="19"/>
        <v>8.1054717268709039E-2</v>
      </c>
      <c r="AR79" s="11">
        <v>3.81</v>
      </c>
      <c r="AS79" s="11">
        <v>3.7</v>
      </c>
      <c r="AT79" s="11">
        <v>0.316</v>
      </c>
      <c r="AU79" s="11">
        <v>0.70899999999999996</v>
      </c>
      <c r="AV79" s="11">
        <v>102</v>
      </c>
      <c r="AW79" s="11">
        <v>-6.2500000000000003E-3</v>
      </c>
      <c r="AX79" s="11">
        <v>0.20937500000000001</v>
      </c>
      <c r="AY79" s="11">
        <v>7.4999999999999997E-2</v>
      </c>
      <c r="AZ79" s="11">
        <v>0.14374999999999999</v>
      </c>
      <c r="BA79" s="11">
        <v>0.21975308641975311</v>
      </c>
      <c r="BB79" s="11">
        <f t="shared" si="20"/>
        <v>0.20474013107757966</v>
      </c>
      <c r="BC79" s="11">
        <v>0.5625</v>
      </c>
      <c r="BD79" s="11">
        <v>0.19135802469135801</v>
      </c>
      <c r="BE79" s="11">
        <f t="shared" si="21"/>
        <v>0.26467001981405269</v>
      </c>
      <c r="BF79" s="11">
        <v>0.53100000000000003</v>
      </c>
      <c r="BG79" s="11">
        <v>0.51500000000000001</v>
      </c>
      <c r="BH79" s="11">
        <f t="shared" si="22"/>
        <v>0.51816049382716056</v>
      </c>
      <c r="BI79" s="11">
        <v>-3.0864197530864002E-2</v>
      </c>
      <c r="BJ79" s="12">
        <v>7</v>
      </c>
      <c r="BK79" s="12">
        <v>1</v>
      </c>
      <c r="BL79" s="12">
        <f t="shared" si="23"/>
        <v>6</v>
      </c>
      <c r="BM79" s="12" t="str">
        <f t="shared" si="13"/>
        <v>KCR</v>
      </c>
      <c r="BN79" s="12">
        <f t="shared" si="24"/>
        <v>8</v>
      </c>
    </row>
    <row r="80" spans="1:66" x14ac:dyDescent="0.45">
      <c r="A80" s="5">
        <v>45415</v>
      </c>
      <c r="B80" s="4" t="s">
        <v>62</v>
      </c>
      <c r="C80" s="4" t="s">
        <v>60</v>
      </c>
      <c r="D80" s="4" t="s">
        <v>571</v>
      </c>
      <c r="E80" s="4" t="s">
        <v>263</v>
      </c>
      <c r="F80" s="11">
        <v>30</v>
      </c>
      <c r="G80" s="11">
        <v>0.11333333333333333</v>
      </c>
      <c r="H80" s="11">
        <v>0.1</v>
      </c>
      <c r="I80" s="11">
        <f t="shared" si="14"/>
        <v>0.10246913580246914</v>
      </c>
      <c r="J80" s="11">
        <v>3.81</v>
      </c>
      <c r="K80" s="11">
        <v>3.43</v>
      </c>
      <c r="L80" s="11">
        <v>3.17</v>
      </c>
      <c r="M80" s="11">
        <v>0.11333333333333333</v>
      </c>
      <c r="N80" s="11">
        <v>0.10493827160493827</v>
      </c>
      <c r="O80" s="11">
        <f t="shared" si="15"/>
        <v>0.10649291266575216</v>
      </c>
      <c r="P80" s="11">
        <v>3.43</v>
      </c>
      <c r="Q80" s="11">
        <v>3.17</v>
      </c>
      <c r="R80" s="11">
        <v>0.32400000000000001</v>
      </c>
      <c r="S80" s="11">
        <v>0.72899999999999998</v>
      </c>
      <c r="T80" s="11">
        <v>111</v>
      </c>
      <c r="U80" s="11">
        <v>0.04</v>
      </c>
      <c r="V80" s="11">
        <v>0.30666666666666664</v>
      </c>
      <c r="W80" s="11">
        <v>0.48000000000000004</v>
      </c>
      <c r="X80" s="11">
        <v>0.19666666666666668</v>
      </c>
      <c r="Y80" s="11">
        <v>0.22098765432098763</v>
      </c>
      <c r="Z80" s="11">
        <f t="shared" si="16"/>
        <v>0.21648376771833561</v>
      </c>
      <c r="AA80" s="11">
        <v>0.5</v>
      </c>
      <c r="AB80" s="11">
        <v>0.30246913580246915</v>
      </c>
      <c r="AC80" s="11">
        <f t="shared" si="25"/>
        <v>0.33904892546867854</v>
      </c>
      <c r="AD80" s="11">
        <v>0.56699999999999995</v>
      </c>
      <c r="AE80" s="11">
        <v>0.53500000000000003</v>
      </c>
      <c r="AF80" s="11">
        <f t="shared" si="17"/>
        <v>0.54092592592592592</v>
      </c>
      <c r="AG80" s="11">
        <v>6.4814814814814797E-2</v>
      </c>
      <c r="AH80" s="11">
        <v>32</v>
      </c>
      <c r="AI80" s="11">
        <v>0.23333333333333331</v>
      </c>
      <c r="AJ80" s="11">
        <v>4.8000000000000001E-2</v>
      </c>
      <c r="AK80" s="11">
        <f t="shared" si="18"/>
        <v>8.4609053497942385E-2</v>
      </c>
      <c r="AL80" s="11">
        <v>3.04</v>
      </c>
      <c r="AM80" s="11">
        <v>2.58</v>
      </c>
      <c r="AN80" s="11">
        <v>2.62</v>
      </c>
      <c r="AO80" s="11">
        <v>0.13750000000000001</v>
      </c>
      <c r="AP80" s="11">
        <v>8.0864197530864199E-2</v>
      </c>
      <c r="AQ80" s="11">
        <f t="shared" si="19"/>
        <v>9.2051516537113243E-2</v>
      </c>
      <c r="AR80" s="11">
        <v>3.67</v>
      </c>
      <c r="AS80" s="11">
        <v>3.5</v>
      </c>
      <c r="AT80" s="11">
        <v>0.34499999999999997</v>
      </c>
      <c r="AU80" s="11">
        <v>0.77900000000000003</v>
      </c>
      <c r="AV80" s="11">
        <v>118</v>
      </c>
      <c r="AW80" s="11">
        <v>9.375E-2</v>
      </c>
      <c r="AX80" s="11">
        <v>-0.22187499999999999</v>
      </c>
      <c r="AY80" s="11">
        <v>0.68437499999999996</v>
      </c>
      <c r="AZ80" s="11">
        <v>0.140625</v>
      </c>
      <c r="BA80" s="11">
        <v>0.19012345679012346</v>
      </c>
      <c r="BB80" s="11">
        <f t="shared" si="20"/>
        <v>0.18034598384392625</v>
      </c>
      <c r="BC80" s="11">
        <v>1.21875</v>
      </c>
      <c r="BD80" s="11">
        <v>0.2839506172839506</v>
      </c>
      <c r="BE80" s="11">
        <f t="shared" si="21"/>
        <v>0.46860234720317023</v>
      </c>
      <c r="BF80" s="11">
        <v>0.56299999999999994</v>
      </c>
      <c r="BG80" s="11">
        <v>0.51700000000000002</v>
      </c>
      <c r="BH80" s="11">
        <f t="shared" si="22"/>
        <v>0.52608641975308645</v>
      </c>
      <c r="BI80" s="11">
        <v>-2.4691358024691024E-2</v>
      </c>
      <c r="BJ80" s="12">
        <v>5</v>
      </c>
      <c r="BK80" s="12">
        <v>2</v>
      </c>
      <c r="BL80" s="12">
        <f t="shared" si="23"/>
        <v>3</v>
      </c>
      <c r="BM80" s="12" t="str">
        <f t="shared" si="13"/>
        <v>MIN</v>
      </c>
      <c r="BN80" s="12">
        <f t="shared" si="24"/>
        <v>7</v>
      </c>
    </row>
    <row r="81" spans="1:66" x14ac:dyDescent="0.45">
      <c r="A81" s="5">
        <v>45415</v>
      </c>
      <c r="B81" s="4" t="s">
        <v>48</v>
      </c>
      <c r="C81" s="4" t="s">
        <v>52</v>
      </c>
      <c r="D81" s="4" t="s">
        <v>279</v>
      </c>
      <c r="E81" s="4" t="s">
        <v>281</v>
      </c>
      <c r="F81" s="11">
        <v>31</v>
      </c>
      <c r="G81" s="11">
        <v>0.12</v>
      </c>
      <c r="H81" s="11">
        <v>2.2580645161290321E-2</v>
      </c>
      <c r="I81" s="11">
        <f t="shared" si="14"/>
        <v>4.1222620469932289E-2</v>
      </c>
      <c r="J81" s="11">
        <v>2.3199999999999998</v>
      </c>
      <c r="K81" s="11">
        <v>4.21</v>
      </c>
      <c r="L81" s="11">
        <v>4.18</v>
      </c>
      <c r="M81" s="11">
        <v>4.1935483870967745E-2</v>
      </c>
      <c r="N81" s="11">
        <v>8.5802469135802473E-2</v>
      </c>
      <c r="O81" s="11">
        <f t="shared" si="15"/>
        <v>7.7408169486358799E-2</v>
      </c>
      <c r="P81" s="11">
        <v>3.97</v>
      </c>
      <c r="Q81" s="11">
        <v>3.92</v>
      </c>
      <c r="R81" s="11">
        <v>0.35499999999999998</v>
      </c>
      <c r="S81" s="11">
        <v>0.80400000000000005</v>
      </c>
      <c r="T81" s="11">
        <v>132</v>
      </c>
      <c r="U81" s="11">
        <v>-8.0645161290322578E-2</v>
      </c>
      <c r="V81" s="11">
        <v>-9.3548387096774197E-2</v>
      </c>
      <c r="W81" s="11">
        <v>1.1258064516129032</v>
      </c>
      <c r="X81" s="11">
        <v>0.21612903225806451</v>
      </c>
      <c r="Y81" s="11">
        <v>0.24691358024691357</v>
      </c>
      <c r="Z81" s="11">
        <f t="shared" si="16"/>
        <v>0.2410227099527511</v>
      </c>
      <c r="AA81" s="11">
        <v>-0.5161290322580645</v>
      </c>
      <c r="AB81" s="11">
        <v>0.30246913580246915</v>
      </c>
      <c r="AC81" s="11">
        <f t="shared" si="25"/>
        <v>0.14582380734644113</v>
      </c>
      <c r="AD81" s="11">
        <v>0.35499999999999998</v>
      </c>
      <c r="AE81" s="11">
        <v>0.51400000000000001</v>
      </c>
      <c r="AF81" s="11">
        <f t="shared" si="17"/>
        <v>0.4835740740740741</v>
      </c>
      <c r="AG81" s="11">
        <v>-2.4691358024691398E-2</v>
      </c>
      <c r="AH81" s="11">
        <v>31</v>
      </c>
      <c r="AI81" s="11">
        <v>0.19999999999999998</v>
      </c>
      <c r="AJ81" s="11">
        <v>0.1206896551724138</v>
      </c>
      <c r="AK81" s="11">
        <f t="shared" si="18"/>
        <v>0.13586632609621116</v>
      </c>
      <c r="AL81" s="11">
        <v>2.99</v>
      </c>
      <c r="AM81" s="11">
        <v>3.01</v>
      </c>
      <c r="AN81" s="11">
        <v>2.86</v>
      </c>
      <c r="AO81" s="11">
        <v>0.13870967741935483</v>
      </c>
      <c r="AP81" s="11">
        <v>9.6913580246913572E-2</v>
      </c>
      <c r="AQ81" s="11">
        <f t="shared" si="19"/>
        <v>0.10491159884163999</v>
      </c>
      <c r="AR81" s="11">
        <v>3.47</v>
      </c>
      <c r="AS81" s="11">
        <v>3.25</v>
      </c>
      <c r="AT81" s="11">
        <v>0.29399999999999998</v>
      </c>
      <c r="AU81" s="11">
        <v>0.65100000000000002</v>
      </c>
      <c r="AV81" s="11">
        <v>94</v>
      </c>
      <c r="AW81" s="11">
        <v>-7.0967741935483872E-2</v>
      </c>
      <c r="AX81" s="11">
        <v>-0.13548387096774195</v>
      </c>
      <c r="AY81" s="11">
        <v>-0.2870967741935484</v>
      </c>
      <c r="AZ81" s="11">
        <v>5.8064516129032261E-2</v>
      </c>
      <c r="BA81" s="11">
        <v>0.22037037037037038</v>
      </c>
      <c r="BB81" s="11">
        <f t="shared" si="20"/>
        <v>0.18931184270690443</v>
      </c>
      <c r="BC81" s="11">
        <v>0.29032258064516131</v>
      </c>
      <c r="BD81" s="11">
        <v>0.23456790123456789</v>
      </c>
      <c r="BE81" s="11">
        <f t="shared" si="21"/>
        <v>0.24523700655387898</v>
      </c>
      <c r="BF81" s="11">
        <v>0.54800000000000004</v>
      </c>
      <c r="BG81" s="11">
        <v>0.52900000000000003</v>
      </c>
      <c r="BH81" s="11">
        <f t="shared" si="22"/>
        <v>0.53263580246913589</v>
      </c>
      <c r="BI81" s="11">
        <v>-1.2345679012346067E-2</v>
      </c>
      <c r="BJ81" s="12">
        <v>5</v>
      </c>
      <c r="BK81" s="12">
        <v>3</v>
      </c>
      <c r="BL81" s="12">
        <f t="shared" si="23"/>
        <v>2</v>
      </c>
      <c r="BM81" s="12" t="str">
        <f t="shared" si="13"/>
        <v>HOU</v>
      </c>
      <c r="BN81" s="12">
        <f t="shared" si="24"/>
        <v>8</v>
      </c>
    </row>
    <row r="82" spans="1:66" x14ac:dyDescent="0.45">
      <c r="A82" s="5">
        <v>45415</v>
      </c>
      <c r="B82" s="4" t="s">
        <v>117</v>
      </c>
      <c r="C82" s="4" t="s">
        <v>132</v>
      </c>
      <c r="D82" s="4" t="s">
        <v>531</v>
      </c>
      <c r="E82" s="4" t="s">
        <v>1014</v>
      </c>
      <c r="F82" s="11">
        <v>31</v>
      </c>
      <c r="G82" s="11">
        <v>8.7096774193548387E-2</v>
      </c>
      <c r="H82" s="11">
        <v>8.5714285714285715E-2</v>
      </c>
      <c r="I82" s="11">
        <f t="shared" si="14"/>
        <v>8.5978835978835974E-2</v>
      </c>
      <c r="J82" s="11">
        <v>3.56</v>
      </c>
      <c r="K82" s="11">
        <v>3.71</v>
      </c>
      <c r="L82" s="11">
        <v>3.66</v>
      </c>
      <c r="M82" s="11">
        <v>8.7096774193548387E-2</v>
      </c>
      <c r="N82" s="11">
        <v>8.7037037037037038E-2</v>
      </c>
      <c r="O82" s="11">
        <f t="shared" si="15"/>
        <v>8.7048468221307726E-2</v>
      </c>
      <c r="P82" s="11">
        <v>3.71</v>
      </c>
      <c r="Q82" s="11">
        <v>3.66</v>
      </c>
      <c r="R82" s="11">
        <v>0.30099999999999999</v>
      </c>
      <c r="S82" s="11">
        <v>0.67100000000000004</v>
      </c>
      <c r="T82" s="11">
        <v>95</v>
      </c>
      <c r="U82" s="11">
        <v>-3.870967741935484E-2</v>
      </c>
      <c r="V82" s="11">
        <v>-9.0322580645161285E-2</v>
      </c>
      <c r="W82" s="11">
        <v>-0.21612903225806451</v>
      </c>
      <c r="X82" s="11">
        <v>8.387096774193549E-2</v>
      </c>
      <c r="Y82" s="11">
        <v>0.20925925925925926</v>
      </c>
      <c r="Z82" s="11">
        <f t="shared" si="16"/>
        <v>0.18526520347508002</v>
      </c>
      <c r="AA82" s="11">
        <v>-0.967741935483871</v>
      </c>
      <c r="AB82" s="11">
        <v>-0.15432098765432098</v>
      </c>
      <c r="AC82" s="11">
        <f t="shared" si="25"/>
        <v>-0.30997561347355584</v>
      </c>
      <c r="AD82" s="11">
        <v>0.45200000000000001</v>
      </c>
      <c r="AE82" s="11">
        <v>0.49399999999999999</v>
      </c>
      <c r="AF82" s="11">
        <f t="shared" si="17"/>
        <v>0.48596296296296299</v>
      </c>
      <c r="AG82" s="11">
        <v>3.7037037037037E-2</v>
      </c>
      <c r="AH82" s="11">
        <v>31</v>
      </c>
      <c r="AI82" s="11">
        <v>1.6129032258064516E-2</v>
      </c>
      <c r="AJ82" s="11">
        <v>3.8461538461538464E-3</v>
      </c>
      <c r="AK82" s="11">
        <f t="shared" si="18"/>
        <v>6.1965811965811971E-3</v>
      </c>
      <c r="AL82" s="11">
        <v>4.7300000000000004</v>
      </c>
      <c r="AM82" s="11">
        <v>4.37</v>
      </c>
      <c r="AN82" s="11">
        <v>4.1500000000000004</v>
      </c>
      <c r="AO82" s="11">
        <v>1.6129032258064516E-2</v>
      </c>
      <c r="AP82" s="11">
        <v>5.7407407407407414E-2</v>
      </c>
      <c r="AQ82" s="11">
        <f t="shared" si="19"/>
        <v>4.9508459076360319E-2</v>
      </c>
      <c r="AR82" s="11">
        <v>4.37</v>
      </c>
      <c r="AS82" s="11">
        <v>4.1500000000000004</v>
      </c>
      <c r="AT82" s="11">
        <v>0.27500000000000002</v>
      </c>
      <c r="AU82" s="11">
        <v>0.60599999999999998</v>
      </c>
      <c r="AV82" s="11">
        <v>75</v>
      </c>
      <c r="AW82" s="11">
        <v>-9.0322580645161285E-2</v>
      </c>
      <c r="AX82" s="11">
        <v>-0.5580645161290323</v>
      </c>
      <c r="AY82" s="11">
        <v>-0.91290322580645167</v>
      </c>
      <c r="AZ82" s="11">
        <v>-5.8064516129032261E-2</v>
      </c>
      <c r="BA82" s="11">
        <v>0.11234567901234567</v>
      </c>
      <c r="BB82" s="11">
        <f t="shared" si="20"/>
        <v>7.9736320682822742E-2</v>
      </c>
      <c r="BC82" s="11">
        <v>-2.7096774193548385</v>
      </c>
      <c r="BD82" s="11">
        <v>-1.2469135802469136</v>
      </c>
      <c r="BE82" s="11">
        <f t="shared" si="21"/>
        <v>-1.5268251790885534</v>
      </c>
      <c r="BF82" s="11">
        <v>0.19400000000000001</v>
      </c>
      <c r="BG82" s="11">
        <v>0.36499999999999999</v>
      </c>
      <c r="BH82" s="11">
        <f t="shared" si="22"/>
        <v>0.33227777777777778</v>
      </c>
      <c r="BI82" s="11">
        <v>1.851851851851799E-2</v>
      </c>
      <c r="BJ82" s="12">
        <v>3</v>
      </c>
      <c r="BK82" s="12">
        <v>0</v>
      </c>
      <c r="BL82" s="12">
        <f t="shared" si="23"/>
        <v>3</v>
      </c>
      <c r="BM82" s="12" t="str">
        <f t="shared" si="13"/>
        <v>STL</v>
      </c>
      <c r="BN82" s="12">
        <f t="shared" si="24"/>
        <v>3</v>
      </c>
    </row>
    <row r="83" spans="1:66" x14ac:dyDescent="0.45">
      <c r="A83" s="5">
        <v>45415</v>
      </c>
      <c r="B83" s="4" t="s">
        <v>36</v>
      </c>
      <c r="C83" s="4" t="s">
        <v>89</v>
      </c>
      <c r="D83" s="4" t="s">
        <v>332</v>
      </c>
      <c r="E83" s="4" t="s">
        <v>312</v>
      </c>
      <c r="F83" s="11">
        <v>32</v>
      </c>
      <c r="G83" s="11">
        <v>1.6666666666666666E-2</v>
      </c>
      <c r="H83" s="11">
        <v>5.7142857142857148E-2</v>
      </c>
      <c r="I83" s="11">
        <f t="shared" si="14"/>
        <v>4.9147560258671376E-2</v>
      </c>
      <c r="J83" s="11">
        <v>4.72</v>
      </c>
      <c r="K83" s="11">
        <v>5.01</v>
      </c>
      <c r="L83" s="11">
        <v>4.8499999999999996</v>
      </c>
      <c r="M83" s="11">
        <v>9.0624999999999997E-2</v>
      </c>
      <c r="N83" s="11">
        <v>6.3580246913580246E-2</v>
      </c>
      <c r="O83" s="11">
        <f t="shared" si="15"/>
        <v>6.8922420362749579E-2</v>
      </c>
      <c r="P83" s="11">
        <v>4.09</v>
      </c>
      <c r="Q83" s="11">
        <v>3.97</v>
      </c>
      <c r="R83" s="11">
        <v>0.29599999999999999</v>
      </c>
      <c r="S83" s="11">
        <v>0.66600000000000004</v>
      </c>
      <c r="T83" s="11">
        <v>95</v>
      </c>
      <c r="U83" s="11">
        <v>-9.0624999999999997E-2</v>
      </c>
      <c r="V83" s="11">
        <v>-0.24062500000000001</v>
      </c>
      <c r="W83" s="11">
        <v>-0.23749999999999999</v>
      </c>
      <c r="X83" s="11">
        <v>4.3749999999999997E-2</v>
      </c>
      <c r="Y83" s="11">
        <v>0.13518518518518519</v>
      </c>
      <c r="Z83" s="11">
        <f t="shared" si="16"/>
        <v>0.11712391403749428</v>
      </c>
      <c r="AA83" s="11">
        <v>-1</v>
      </c>
      <c r="AB83" s="11">
        <v>-0.57407407407407407</v>
      </c>
      <c r="AC83" s="11">
        <f t="shared" si="25"/>
        <v>-0.65820759030635578</v>
      </c>
      <c r="AD83" s="11">
        <v>0.46899999999999997</v>
      </c>
      <c r="AE83" s="11">
        <v>0.45200000000000001</v>
      </c>
      <c r="AF83" s="11">
        <f t="shared" si="17"/>
        <v>0.455358024691358</v>
      </c>
      <c r="AG83" s="11">
        <v>2.1087339927919301E-3</v>
      </c>
      <c r="AH83" s="11">
        <v>33</v>
      </c>
      <c r="AI83" s="11">
        <v>6.6666666666666666E-2</v>
      </c>
      <c r="AJ83" s="11">
        <v>4.2857142857142858E-2</v>
      </c>
      <c r="AK83" s="11">
        <f t="shared" si="18"/>
        <v>4.7707231040564367E-2</v>
      </c>
      <c r="AL83" s="11">
        <v>4.2699999999999996</v>
      </c>
      <c r="AM83" s="11">
        <v>3.92</v>
      </c>
      <c r="AN83" s="11">
        <v>3.85</v>
      </c>
      <c r="AO83" s="11">
        <v>6.6666666666666666E-2</v>
      </c>
      <c r="AP83" s="11">
        <v>8.4567901234567894E-2</v>
      </c>
      <c r="AQ83" s="11">
        <f t="shared" si="19"/>
        <v>8.092135345221764E-2</v>
      </c>
      <c r="AR83" s="11">
        <v>3.92</v>
      </c>
      <c r="AS83" s="11">
        <v>3.85</v>
      </c>
      <c r="AT83" s="11">
        <v>0.27500000000000002</v>
      </c>
      <c r="AU83" s="11">
        <v>0.60899999999999999</v>
      </c>
      <c r="AV83" s="11">
        <v>75</v>
      </c>
      <c r="AW83" s="11">
        <v>-3.0303030303030303E-3</v>
      </c>
      <c r="AX83" s="11">
        <v>-0.49090909090909091</v>
      </c>
      <c r="AY83" s="11">
        <v>-0.95757575757575764</v>
      </c>
      <c r="AZ83" s="11">
        <v>-3.6363636363636362E-2</v>
      </c>
      <c r="BA83" s="11">
        <v>0.15555555555555556</v>
      </c>
      <c r="BB83" s="11">
        <f t="shared" si="20"/>
        <v>0.11646090534979424</v>
      </c>
      <c r="BC83" s="11">
        <v>-1.7878787878787878</v>
      </c>
      <c r="BD83" s="11">
        <v>-0.56172839506172845</v>
      </c>
      <c r="BE83" s="11">
        <f t="shared" si="21"/>
        <v>-0.81149977137631457</v>
      </c>
      <c r="BF83" s="11">
        <v>0.27300000000000002</v>
      </c>
      <c r="BG83" s="11">
        <v>0.432</v>
      </c>
      <c r="BH83" s="11">
        <f t="shared" si="22"/>
        <v>0.39961111111111108</v>
      </c>
      <c r="BI83" s="11">
        <v>-2.1604938271604979E-2</v>
      </c>
      <c r="BJ83" s="12">
        <v>3</v>
      </c>
      <c r="BK83" s="12">
        <v>1</v>
      </c>
      <c r="BL83" s="12">
        <f t="shared" si="23"/>
        <v>2</v>
      </c>
      <c r="BM83" s="12" t="str">
        <f t="shared" si="13"/>
        <v>OAK</v>
      </c>
      <c r="BN83" s="12">
        <f t="shared" si="24"/>
        <v>4</v>
      </c>
    </row>
    <row r="84" spans="1:66" x14ac:dyDescent="0.45">
      <c r="A84" s="5">
        <v>45415</v>
      </c>
      <c r="B84" s="4" t="s">
        <v>41</v>
      </c>
      <c r="C84" s="4" t="s">
        <v>75</v>
      </c>
      <c r="D84" s="4" t="s">
        <v>686</v>
      </c>
      <c r="E84" s="4" t="s">
        <v>277</v>
      </c>
      <c r="F84" s="11">
        <v>32</v>
      </c>
      <c r="G84" s="11">
        <v>5.3124999999999999E-2</v>
      </c>
      <c r="H84" s="11">
        <v>6.5384615384615388E-2</v>
      </c>
      <c r="I84" s="11">
        <f t="shared" si="14"/>
        <v>6.2962962962962971E-2</v>
      </c>
      <c r="J84" s="11">
        <v>3.72</v>
      </c>
      <c r="K84" s="11">
        <v>4</v>
      </c>
      <c r="L84" s="11">
        <v>3.87</v>
      </c>
      <c r="M84" s="11">
        <v>5.3124999999999999E-2</v>
      </c>
      <c r="N84" s="11">
        <v>9.3209876543209877E-2</v>
      </c>
      <c r="O84" s="11">
        <f t="shared" si="15"/>
        <v>8.5291876238378292E-2</v>
      </c>
      <c r="P84" s="11">
        <v>4</v>
      </c>
      <c r="Q84" s="11">
        <v>3.87</v>
      </c>
      <c r="R84" s="11">
        <v>0.32800000000000001</v>
      </c>
      <c r="S84" s="11">
        <v>0.73499999999999999</v>
      </c>
      <c r="T84" s="11">
        <v>111</v>
      </c>
      <c r="U84" s="11">
        <v>0</v>
      </c>
      <c r="V84" s="11">
        <v>3.1250000000000002E-3</v>
      </c>
      <c r="W84" s="11">
        <v>0.453125</v>
      </c>
      <c r="X84" s="11">
        <v>0.17499999999999999</v>
      </c>
      <c r="Y84" s="11">
        <v>0.21481481481481479</v>
      </c>
      <c r="Z84" s="11">
        <f t="shared" si="16"/>
        <v>0.20695016003657979</v>
      </c>
      <c r="AA84" s="11">
        <v>0.5625</v>
      </c>
      <c r="AB84" s="11">
        <v>0.22222222222222221</v>
      </c>
      <c r="AC84" s="11">
        <f t="shared" si="25"/>
        <v>0.28943758573388201</v>
      </c>
      <c r="AD84" s="11">
        <v>0.438</v>
      </c>
      <c r="AE84" s="11">
        <v>0.499</v>
      </c>
      <c r="AF84" s="11">
        <f t="shared" si="17"/>
        <v>0.48695061728395062</v>
      </c>
      <c r="AG84" s="11">
        <v>2.4691358024691398E-2</v>
      </c>
      <c r="AH84" s="11">
        <v>34</v>
      </c>
      <c r="AI84" s="11">
        <v>0.16666666666666666</v>
      </c>
      <c r="AJ84" s="11">
        <v>0.11333333333333333</v>
      </c>
      <c r="AK84" s="11">
        <f t="shared" si="18"/>
        <v>0.1245267489711934</v>
      </c>
      <c r="AL84" s="11">
        <v>3.46</v>
      </c>
      <c r="AM84" s="11">
        <v>3.82</v>
      </c>
      <c r="AN84" s="11">
        <v>3.59</v>
      </c>
      <c r="AO84" s="11">
        <v>6.1764705882352944E-2</v>
      </c>
      <c r="AP84" s="11">
        <v>8.5802469135802473E-2</v>
      </c>
      <c r="AQ84" s="11">
        <f t="shared" si="19"/>
        <v>8.075750647767109E-2</v>
      </c>
      <c r="AR84" s="11">
        <v>4.08</v>
      </c>
      <c r="AS84" s="11">
        <v>3.91</v>
      </c>
      <c r="AT84" s="11">
        <v>0.318</v>
      </c>
      <c r="AU84" s="11">
        <v>0.71299999999999997</v>
      </c>
      <c r="AV84" s="11">
        <v>109</v>
      </c>
      <c r="AW84" s="11">
        <v>2.3529411764705882E-2</v>
      </c>
      <c r="AX84" s="11">
        <v>2.0588235294117647E-2</v>
      </c>
      <c r="AY84" s="11">
        <v>0.42941176470588233</v>
      </c>
      <c r="AZ84" s="11">
        <v>0.17647058823529413</v>
      </c>
      <c r="BA84" s="11">
        <v>0.21481481481481479</v>
      </c>
      <c r="BB84" s="11">
        <f t="shared" si="20"/>
        <v>0.20676726108824872</v>
      </c>
      <c r="BC84" s="11">
        <v>0</v>
      </c>
      <c r="BD84" s="11">
        <v>7.407407407407407E-2</v>
      </c>
      <c r="BE84" s="11">
        <f t="shared" si="21"/>
        <v>5.8527663465935062E-2</v>
      </c>
      <c r="BF84" s="11">
        <v>0.47099999999999997</v>
      </c>
      <c r="BG84" s="11">
        <v>0.502</v>
      </c>
      <c r="BH84" s="11">
        <f t="shared" si="22"/>
        <v>0.49549382716049384</v>
      </c>
      <c r="BI84" s="11">
        <v>-1.5432098765432056E-2</v>
      </c>
      <c r="BJ84" s="12">
        <v>1</v>
      </c>
      <c r="BK84" s="12">
        <v>7</v>
      </c>
      <c r="BL84" s="12">
        <f t="shared" si="23"/>
        <v>-6</v>
      </c>
      <c r="BM84" s="12" t="str">
        <f t="shared" si="13"/>
        <v>SDP</v>
      </c>
      <c r="BN84" s="12">
        <f t="shared" si="24"/>
        <v>8</v>
      </c>
    </row>
    <row r="85" spans="1:66" x14ac:dyDescent="0.45">
      <c r="A85" s="5">
        <v>45415</v>
      </c>
      <c r="B85" s="4" t="s">
        <v>28</v>
      </c>
      <c r="C85" s="4" t="s">
        <v>32</v>
      </c>
      <c r="D85" s="4" t="s">
        <v>764</v>
      </c>
      <c r="E85" s="4" t="s">
        <v>315</v>
      </c>
      <c r="F85" s="11">
        <v>33</v>
      </c>
      <c r="G85" s="11">
        <v>9.3939393939393948E-2</v>
      </c>
      <c r="H85" s="11">
        <v>6.5384615384615388E-2</v>
      </c>
      <c r="I85" s="11">
        <f t="shared" si="14"/>
        <v>7.1201329534662877E-2</v>
      </c>
      <c r="J85" s="11">
        <v>3.55</v>
      </c>
      <c r="K85" s="11">
        <v>3.95</v>
      </c>
      <c r="L85" s="11">
        <v>3.84</v>
      </c>
      <c r="M85" s="11">
        <v>9.3939393939393948E-2</v>
      </c>
      <c r="N85" s="11">
        <v>0.10617283950617283</v>
      </c>
      <c r="O85" s="11">
        <f t="shared" si="15"/>
        <v>0.10368084133516232</v>
      </c>
      <c r="P85" s="11">
        <v>3.95</v>
      </c>
      <c r="Q85" s="11">
        <v>3.84</v>
      </c>
      <c r="R85" s="11">
        <v>0.35399999999999998</v>
      </c>
      <c r="S85" s="11">
        <v>0.80200000000000005</v>
      </c>
      <c r="T85" s="11">
        <v>131</v>
      </c>
      <c r="U85" s="11">
        <v>1.2121212121212121E-2</v>
      </c>
      <c r="V85" s="11">
        <v>0.12121212121212122</v>
      </c>
      <c r="W85" s="11">
        <v>1.4303030303030304</v>
      </c>
      <c r="X85" s="11">
        <v>0.3</v>
      </c>
      <c r="Y85" s="11">
        <v>0.26481481481481478</v>
      </c>
      <c r="Z85" s="11">
        <f t="shared" si="16"/>
        <v>0.27198216735253766</v>
      </c>
      <c r="AA85" s="11">
        <v>1.4848484848484849</v>
      </c>
      <c r="AB85" s="11">
        <v>0.8271604938271605</v>
      </c>
      <c r="AC85" s="11">
        <f t="shared" si="25"/>
        <v>0.96113397347965246</v>
      </c>
      <c r="AD85" s="11">
        <v>0.60599999999999998</v>
      </c>
      <c r="AE85" s="11">
        <v>0.57599999999999996</v>
      </c>
      <c r="AF85" s="11">
        <f t="shared" si="17"/>
        <v>0.58211111111111102</v>
      </c>
      <c r="AG85" s="11">
        <v>2.7777777777777801E-2</v>
      </c>
      <c r="AH85" s="11">
        <v>29</v>
      </c>
      <c r="AI85" s="11">
        <v>0.1</v>
      </c>
      <c r="AJ85" s="11">
        <v>7.407407407407407E-2</v>
      </c>
      <c r="AK85" s="11">
        <f t="shared" si="18"/>
        <v>7.8715134887974381E-2</v>
      </c>
      <c r="AL85" s="11">
        <v>3.36</v>
      </c>
      <c r="AM85" s="11">
        <v>3.77</v>
      </c>
      <c r="AN85" s="11">
        <v>3.88</v>
      </c>
      <c r="AO85" s="11">
        <v>0.1206896551724138</v>
      </c>
      <c r="AP85" s="11">
        <v>0.10246913580246915</v>
      </c>
      <c r="AQ85" s="11">
        <f t="shared" si="19"/>
        <v>0.10573083371437282</v>
      </c>
      <c r="AR85" s="11">
        <v>3.39</v>
      </c>
      <c r="AS85" s="11">
        <v>3.4</v>
      </c>
      <c r="AT85" s="11">
        <v>0.34200000000000003</v>
      </c>
      <c r="AU85" s="11">
        <v>0.77100000000000002</v>
      </c>
      <c r="AV85" s="11">
        <v>119</v>
      </c>
      <c r="AW85" s="11">
        <v>7.2413793103448282E-2</v>
      </c>
      <c r="AX85" s="11">
        <v>0.13103448275862067</v>
      </c>
      <c r="AY85" s="11">
        <v>0.90689655172413797</v>
      </c>
      <c r="AZ85" s="11">
        <v>0.24482758620689654</v>
      </c>
      <c r="BA85" s="11">
        <v>0.27530864197530863</v>
      </c>
      <c r="BB85" s="11">
        <f t="shared" si="20"/>
        <v>0.26985215668343238</v>
      </c>
      <c r="BC85" s="11">
        <v>1.6551724137931034</v>
      </c>
      <c r="BD85" s="11">
        <v>0.9320987654320988</v>
      </c>
      <c r="BE85" s="11">
        <f t="shared" si="21"/>
        <v>1.0615378753238836</v>
      </c>
      <c r="BF85" s="11">
        <v>0.69</v>
      </c>
      <c r="BG85" s="11">
        <v>0.59899999999999998</v>
      </c>
      <c r="BH85" s="11">
        <f t="shared" si="22"/>
        <v>0.61529012345679013</v>
      </c>
      <c r="BI85" s="11">
        <v>-2.7777777777778012E-2</v>
      </c>
      <c r="BJ85" s="12">
        <v>4</v>
      </c>
      <c r="BK85" s="12">
        <v>3</v>
      </c>
      <c r="BL85" s="12">
        <f t="shared" si="23"/>
        <v>1</v>
      </c>
      <c r="BM85" s="12" t="str">
        <f t="shared" si="13"/>
        <v>LAD</v>
      </c>
      <c r="BN85" s="12">
        <f t="shared" si="24"/>
        <v>7</v>
      </c>
    </row>
    <row r="86" spans="1:66" x14ac:dyDescent="0.45">
      <c r="A86" s="5">
        <v>45415</v>
      </c>
      <c r="B86" s="4" t="s">
        <v>30</v>
      </c>
      <c r="C86" s="4" t="s">
        <v>24</v>
      </c>
      <c r="D86" s="4" t="s">
        <v>953</v>
      </c>
      <c r="E86" s="4" t="s">
        <v>568</v>
      </c>
      <c r="F86" s="11">
        <v>32</v>
      </c>
      <c r="G86" s="11">
        <v>9.0624999999999997E-2</v>
      </c>
      <c r="H86" s="11">
        <v>3.6666666666666667E-2</v>
      </c>
      <c r="I86" s="11">
        <f t="shared" si="14"/>
        <v>4.7325102880658429E-2</v>
      </c>
      <c r="J86" s="11">
        <v>2.61</v>
      </c>
      <c r="K86" s="11">
        <v>3.98</v>
      </c>
      <c r="L86" s="11">
        <v>3.84</v>
      </c>
      <c r="M86" s="11">
        <v>9.0624999999999997E-2</v>
      </c>
      <c r="N86" s="11">
        <v>8.5185185185185183E-2</v>
      </c>
      <c r="O86" s="11">
        <f t="shared" si="15"/>
        <v>8.6259716506630085E-2</v>
      </c>
      <c r="P86" s="11">
        <v>3.98</v>
      </c>
      <c r="Q86" s="11">
        <v>3.84</v>
      </c>
      <c r="R86" s="11">
        <v>0.308</v>
      </c>
      <c r="S86" s="11">
        <v>0.68700000000000006</v>
      </c>
      <c r="T86" s="11">
        <v>98</v>
      </c>
      <c r="U86" s="11">
        <v>7.1874999999999994E-2</v>
      </c>
      <c r="V86" s="11">
        <v>-0.24687500000000001</v>
      </c>
      <c r="W86" s="11">
        <v>1.8749999999999999E-2</v>
      </c>
      <c r="X86" s="11">
        <v>8.4375000000000006E-2</v>
      </c>
      <c r="Y86" s="11">
        <v>0.2049382716049383</v>
      </c>
      <c r="Z86" s="11">
        <f t="shared" si="16"/>
        <v>0.18112330437433319</v>
      </c>
      <c r="AA86" s="11">
        <v>0.4375</v>
      </c>
      <c r="AB86" s="11">
        <v>0.11728395061728394</v>
      </c>
      <c r="AC86" s="11">
        <f t="shared" si="25"/>
        <v>0.18053650358177106</v>
      </c>
      <c r="AD86" s="11">
        <v>0.59399999999999997</v>
      </c>
      <c r="AE86" s="11">
        <v>0.52200000000000002</v>
      </c>
      <c r="AF86" s="11">
        <f t="shared" si="17"/>
        <v>0.53622222222222227</v>
      </c>
      <c r="AG86" s="11">
        <v>2.1604938271605E-2</v>
      </c>
      <c r="AH86" s="11">
        <v>30</v>
      </c>
      <c r="AI86" s="11">
        <v>7.6666666666666661E-2</v>
      </c>
      <c r="AJ86" s="11">
        <v>2.5000000000000001E-2</v>
      </c>
      <c r="AK86" s="11">
        <f t="shared" si="18"/>
        <v>3.4567901234567905E-2</v>
      </c>
      <c r="AL86" s="11">
        <v>3.39</v>
      </c>
      <c r="AM86" s="11">
        <v>3.92</v>
      </c>
      <c r="AN86" s="11">
        <v>3.75</v>
      </c>
      <c r="AO86" s="11">
        <v>7.6666666666666661E-2</v>
      </c>
      <c r="AP86" s="11">
        <v>8.5802469135802473E-2</v>
      </c>
      <c r="AQ86" s="11">
        <f t="shared" si="19"/>
        <v>8.4110653863740281E-2</v>
      </c>
      <c r="AR86" s="11">
        <v>3.92</v>
      </c>
      <c r="AS86" s="11">
        <v>3.75</v>
      </c>
      <c r="AT86" s="11">
        <v>0.33800000000000002</v>
      </c>
      <c r="AU86" s="11">
        <v>0.75700000000000001</v>
      </c>
      <c r="AV86" s="11">
        <v>118</v>
      </c>
      <c r="AW86" s="11">
        <v>0.04</v>
      </c>
      <c r="AX86" s="11">
        <v>5.3333333333333337E-2</v>
      </c>
      <c r="AY86" s="11">
        <v>0.80333333333333334</v>
      </c>
      <c r="AZ86" s="11">
        <v>0.22</v>
      </c>
      <c r="BA86" s="11">
        <v>0.19197530864197532</v>
      </c>
      <c r="BB86" s="11">
        <f t="shared" si="20"/>
        <v>0.19716506630086877</v>
      </c>
      <c r="BC86" s="11">
        <v>0.83333333333333337</v>
      </c>
      <c r="BD86" s="11">
        <v>0.12962962962962962</v>
      </c>
      <c r="BE86" s="11">
        <f t="shared" si="21"/>
        <v>0.25994513031550065</v>
      </c>
      <c r="BF86" s="11">
        <v>0.63300000000000001</v>
      </c>
      <c r="BG86" s="11">
        <v>0.52200000000000002</v>
      </c>
      <c r="BH86" s="11">
        <f t="shared" si="22"/>
        <v>0.54255555555555557</v>
      </c>
      <c r="BI86" s="11">
        <v>-3.703703703703709E-2</v>
      </c>
      <c r="BJ86" s="12">
        <v>1</v>
      </c>
      <c r="BK86" s="12">
        <v>3</v>
      </c>
      <c r="BL86" s="12">
        <f t="shared" si="23"/>
        <v>-2</v>
      </c>
      <c r="BM86" s="12" t="str">
        <f t="shared" si="13"/>
        <v>MIL</v>
      </c>
      <c r="BN86" s="12">
        <f t="shared" si="24"/>
        <v>4</v>
      </c>
    </row>
    <row r="87" spans="1:66" x14ac:dyDescent="0.45">
      <c r="A87" s="5">
        <v>45416</v>
      </c>
      <c r="B87" s="4" t="s">
        <v>22</v>
      </c>
      <c r="C87" s="4" t="s">
        <v>102</v>
      </c>
      <c r="D87" s="4" t="s">
        <v>637</v>
      </c>
      <c r="E87" s="4" t="s">
        <v>872</v>
      </c>
      <c r="F87" s="11">
        <v>34</v>
      </c>
      <c r="G87" s="11">
        <v>8.484848484848484E-2</v>
      </c>
      <c r="H87" s="11">
        <v>6.2068965517241378E-2</v>
      </c>
      <c r="I87" s="11">
        <f t="shared" si="14"/>
        <v>6.6849852290465306E-2</v>
      </c>
      <c r="J87" s="11">
        <v>3.33</v>
      </c>
      <c r="K87" s="11">
        <v>4.1100000000000003</v>
      </c>
      <c r="L87" s="11">
        <v>3.86</v>
      </c>
      <c r="M87" s="11">
        <v>8.484848484848484E-2</v>
      </c>
      <c r="N87" s="11">
        <v>8.5185185185185183E-2</v>
      </c>
      <c r="O87" s="11">
        <f t="shared" si="15"/>
        <v>8.5114519682420911E-2</v>
      </c>
      <c r="P87" s="11">
        <v>4.1100000000000003</v>
      </c>
      <c r="Q87" s="11">
        <v>3.86</v>
      </c>
      <c r="R87" s="11">
        <v>0.32700000000000001</v>
      </c>
      <c r="S87" s="11">
        <v>0.73</v>
      </c>
      <c r="T87" s="11">
        <v>114</v>
      </c>
      <c r="U87" s="11">
        <v>-0.11818181818181818</v>
      </c>
      <c r="V87" s="11">
        <v>0.11818181818181818</v>
      </c>
      <c r="W87" s="11">
        <v>0.47878787878787882</v>
      </c>
      <c r="X87" s="11">
        <v>0.18235294117647061</v>
      </c>
      <c r="Y87" s="11">
        <v>0.25185185185185183</v>
      </c>
      <c r="Z87" s="11">
        <f t="shared" si="16"/>
        <v>0.23726566072245081</v>
      </c>
      <c r="AA87" s="11">
        <v>1.088235294117647</v>
      </c>
      <c r="AB87" s="11">
        <v>0.5679012345679012</v>
      </c>
      <c r="AC87" s="11">
        <f t="shared" si="25"/>
        <v>0.67710714830056384</v>
      </c>
      <c r="AD87" s="11">
        <v>0.61799999999999999</v>
      </c>
      <c r="AE87" s="11">
        <v>0.56100000000000005</v>
      </c>
      <c r="AF87" s="11">
        <f t="shared" si="17"/>
        <v>0.57296296296296301</v>
      </c>
      <c r="AG87" s="11">
        <v>5.2469135802469098E-2</v>
      </c>
      <c r="AH87" s="11">
        <v>32</v>
      </c>
      <c r="AI87" s="11">
        <v>0.11290322580645161</v>
      </c>
      <c r="AJ87" s="11">
        <v>3.6842105263157891E-2</v>
      </c>
      <c r="AK87" s="11">
        <f t="shared" si="18"/>
        <v>5.1866524135907269E-2</v>
      </c>
      <c r="AL87" s="11">
        <v>3.12</v>
      </c>
      <c r="AM87" s="11">
        <v>3.65</v>
      </c>
      <c r="AN87" s="11">
        <v>3.5</v>
      </c>
      <c r="AO87" s="11">
        <v>0.11290322580645161</v>
      </c>
      <c r="AP87" s="11">
        <v>7.9012345679012344E-2</v>
      </c>
      <c r="AQ87" s="11">
        <f t="shared" si="19"/>
        <v>8.5706840519000349E-2</v>
      </c>
      <c r="AR87" s="11">
        <v>3.65</v>
      </c>
      <c r="AS87" s="11">
        <v>3.5</v>
      </c>
      <c r="AT87" s="11">
        <v>0.29799999999999999</v>
      </c>
      <c r="AU87" s="11">
        <v>0.66600000000000004</v>
      </c>
      <c r="AV87" s="11">
        <v>92</v>
      </c>
      <c r="AW87" s="11">
        <v>3.870967741935484E-2</v>
      </c>
      <c r="AX87" s="11">
        <v>-9.3548387096774197E-2</v>
      </c>
      <c r="AY87" s="11">
        <v>-0.2870967741935484</v>
      </c>
      <c r="AZ87" s="11">
        <v>7.4999999999999997E-2</v>
      </c>
      <c r="BA87" s="11">
        <v>0.16851851851851851</v>
      </c>
      <c r="BB87" s="11">
        <f t="shared" si="20"/>
        <v>0.15004572473708275</v>
      </c>
      <c r="BC87" s="11">
        <v>0.28125</v>
      </c>
      <c r="BD87" s="11">
        <v>-6.1728395061728392E-3</v>
      </c>
      <c r="BE87" s="11">
        <f t="shared" si="21"/>
        <v>5.0602042371589696E-2</v>
      </c>
      <c r="BF87" s="11">
        <v>0.56299999999999994</v>
      </c>
      <c r="BG87" s="11">
        <v>0.505</v>
      </c>
      <c r="BH87" s="11">
        <f t="shared" si="22"/>
        <v>0.5164567901234568</v>
      </c>
      <c r="BI87" s="11">
        <v>-3.4506556245679776E-3</v>
      </c>
      <c r="BJ87" s="12">
        <v>5</v>
      </c>
      <c r="BK87" s="12">
        <v>3</v>
      </c>
      <c r="BL87" s="12">
        <f t="shared" si="23"/>
        <v>2</v>
      </c>
      <c r="BM87" s="12" t="str">
        <f t="shared" si="13"/>
        <v>NYY</v>
      </c>
      <c r="BN87" s="12">
        <f t="shared" si="24"/>
        <v>8</v>
      </c>
    </row>
    <row r="88" spans="1:66" x14ac:dyDescent="0.45">
      <c r="A88" s="5">
        <v>45416</v>
      </c>
      <c r="B88" s="4" t="s">
        <v>62</v>
      </c>
      <c r="C88" s="4" t="s">
        <v>60</v>
      </c>
      <c r="D88" s="4" t="s">
        <v>591</v>
      </c>
      <c r="E88" s="4" t="s">
        <v>1437</v>
      </c>
      <c r="F88" s="11">
        <v>31</v>
      </c>
      <c r="G88" s="11">
        <v>0.11333333333333333</v>
      </c>
      <c r="H88" s="11">
        <v>0.12333333333333334</v>
      </c>
      <c r="I88" s="11">
        <f t="shared" si="14"/>
        <v>0.12141975308641975</v>
      </c>
      <c r="J88" s="11">
        <v>3.81</v>
      </c>
      <c r="K88" s="11">
        <v>3.43</v>
      </c>
      <c r="L88" s="11">
        <v>3.17</v>
      </c>
      <c r="M88" s="11">
        <v>0.11333333333333333</v>
      </c>
      <c r="N88" s="11">
        <v>0.10493827160493827</v>
      </c>
      <c r="O88" s="11">
        <f t="shared" si="15"/>
        <v>0.10654473403444596</v>
      </c>
      <c r="P88" s="11">
        <v>3.43</v>
      </c>
      <c r="Q88" s="11">
        <v>3.17</v>
      </c>
      <c r="R88" s="11">
        <v>0.32400000000000001</v>
      </c>
      <c r="S88" s="11">
        <v>0.72899999999999998</v>
      </c>
      <c r="T88" s="11">
        <v>111</v>
      </c>
      <c r="U88" s="11">
        <v>0.04</v>
      </c>
      <c r="V88" s="11">
        <v>0.30666666666666664</v>
      </c>
      <c r="W88" s="11">
        <v>0.48000000000000004</v>
      </c>
      <c r="X88" s="11">
        <v>0.1903225806451613</v>
      </c>
      <c r="Y88" s="11">
        <v>0.22098765432098763</v>
      </c>
      <c r="Z88" s="11">
        <f t="shared" si="16"/>
        <v>0.21511964639536654</v>
      </c>
      <c r="AA88" s="11">
        <v>0.58064516129032262</v>
      </c>
      <c r="AB88" s="11">
        <v>0.32098765432098764</v>
      </c>
      <c r="AC88" s="11">
        <f t="shared" si="25"/>
        <v>0.37067520195092213</v>
      </c>
      <c r="AD88" s="11">
        <v>0.58099999999999996</v>
      </c>
      <c r="AE88" s="11">
        <v>0.53900000000000003</v>
      </c>
      <c r="AF88" s="11">
        <f t="shared" si="17"/>
        <v>0.5470370370370371</v>
      </c>
      <c r="AG88" s="11">
        <v>6.4814814814814797E-2</v>
      </c>
      <c r="AH88" s="11">
        <v>33</v>
      </c>
      <c r="AI88" s="11">
        <v>0.13750000000000001</v>
      </c>
      <c r="AJ88" s="11">
        <v>2.1276595744680851E-3</v>
      </c>
      <c r="AK88" s="11">
        <f t="shared" si="18"/>
        <v>2.970350669818755E-2</v>
      </c>
      <c r="AL88" s="11">
        <v>2.19</v>
      </c>
      <c r="AM88" s="11">
        <v>3.67</v>
      </c>
      <c r="AN88" s="11">
        <v>3.5</v>
      </c>
      <c r="AO88" s="11">
        <v>0.13750000000000001</v>
      </c>
      <c r="AP88" s="11">
        <v>8.0864197530864199E-2</v>
      </c>
      <c r="AQ88" s="11">
        <f t="shared" si="19"/>
        <v>9.2401120256058525E-2</v>
      </c>
      <c r="AR88" s="11">
        <v>3.67</v>
      </c>
      <c r="AS88" s="11">
        <v>3.5</v>
      </c>
      <c r="AT88" s="11">
        <v>0.34499999999999997</v>
      </c>
      <c r="AU88" s="11">
        <v>0.77900000000000003</v>
      </c>
      <c r="AV88" s="11">
        <v>118</v>
      </c>
      <c r="AW88" s="11">
        <v>9.375E-2</v>
      </c>
      <c r="AX88" s="11">
        <v>-0.22187499999999999</v>
      </c>
      <c r="AY88" s="11">
        <v>0.68437499999999996</v>
      </c>
      <c r="AZ88" s="11">
        <v>0.13636363636363635</v>
      </c>
      <c r="BA88" s="11">
        <v>0.19012345679012346</v>
      </c>
      <c r="BB88" s="11">
        <f t="shared" si="20"/>
        <v>0.179172382258802</v>
      </c>
      <c r="BC88" s="11">
        <v>1.0909090909090908</v>
      </c>
      <c r="BD88" s="11">
        <v>0.25308641975308643</v>
      </c>
      <c r="BE88" s="11">
        <f t="shared" si="21"/>
        <v>0.42375400091449472</v>
      </c>
      <c r="BF88" s="11">
        <v>0.54500000000000004</v>
      </c>
      <c r="BG88" s="11">
        <v>0.51300000000000001</v>
      </c>
      <c r="BH88" s="11">
        <f t="shared" si="22"/>
        <v>0.51951851851851849</v>
      </c>
      <c r="BI88" s="11">
        <v>-2.4691358024691024E-2</v>
      </c>
      <c r="BJ88" s="12">
        <v>3</v>
      </c>
      <c r="BK88" s="12">
        <v>1</v>
      </c>
      <c r="BL88" s="12">
        <f t="shared" si="23"/>
        <v>2</v>
      </c>
      <c r="BM88" s="12" t="str">
        <f t="shared" si="13"/>
        <v>MIN</v>
      </c>
      <c r="BN88" s="12">
        <f t="shared" si="24"/>
        <v>4</v>
      </c>
    </row>
    <row r="89" spans="1:66" x14ac:dyDescent="0.45">
      <c r="A89" s="5">
        <v>45416</v>
      </c>
      <c r="B89" s="4" t="s">
        <v>117</v>
      </c>
      <c r="C89" s="4" t="s">
        <v>132</v>
      </c>
      <c r="D89" s="4" t="s">
        <v>339</v>
      </c>
      <c r="E89" s="4" t="s">
        <v>327</v>
      </c>
      <c r="F89" s="11">
        <v>32</v>
      </c>
      <c r="G89" s="11">
        <v>9.9999999999999992E-2</v>
      </c>
      <c r="H89" s="11">
        <v>5.5999999999999994E-2</v>
      </c>
      <c r="I89" s="11">
        <f t="shared" si="14"/>
        <v>6.4691358024691351E-2</v>
      </c>
      <c r="J89" s="11">
        <v>3.2</v>
      </c>
      <c r="K89" s="11">
        <v>3.28</v>
      </c>
      <c r="L89" s="11">
        <v>3.18</v>
      </c>
      <c r="M89" s="11">
        <v>8.7096774193548387E-2</v>
      </c>
      <c r="N89" s="11">
        <v>8.7037037037037038E-2</v>
      </c>
      <c r="O89" s="11">
        <f t="shared" si="15"/>
        <v>8.7048836969187415E-2</v>
      </c>
      <c r="P89" s="11">
        <v>3.71</v>
      </c>
      <c r="Q89" s="11">
        <v>3.66</v>
      </c>
      <c r="R89" s="11">
        <v>0.30099999999999999</v>
      </c>
      <c r="S89" s="11">
        <v>0.67100000000000004</v>
      </c>
      <c r="T89" s="11">
        <v>95</v>
      </c>
      <c r="U89" s="11">
        <v>-3.870967741935484E-2</v>
      </c>
      <c r="V89" s="11">
        <v>-9.0322580645161285E-2</v>
      </c>
      <c r="W89" s="11">
        <v>-0.21612903225806451</v>
      </c>
      <c r="X89" s="11">
        <v>8.1250000000000003E-2</v>
      </c>
      <c r="Y89" s="11">
        <v>0.20925925925925926</v>
      </c>
      <c r="Z89" s="11">
        <f t="shared" si="16"/>
        <v>0.183973479652492</v>
      </c>
      <c r="AA89" s="11">
        <v>-0.84375</v>
      </c>
      <c r="AB89" s="11">
        <v>-0.1419753086419753</v>
      </c>
      <c r="AC89" s="11">
        <f t="shared" si="25"/>
        <v>-0.28059746989788142</v>
      </c>
      <c r="AD89" s="11">
        <v>0.46899999999999997</v>
      </c>
      <c r="AE89" s="11">
        <v>0.496</v>
      </c>
      <c r="AF89" s="11">
        <f t="shared" si="17"/>
        <v>0.4906666666666667</v>
      </c>
      <c r="AG89" s="11">
        <v>3.7037037037037E-2</v>
      </c>
      <c r="AH89" s="11">
        <v>32</v>
      </c>
      <c r="AI89" s="11">
        <v>1.6129032258064516E-2</v>
      </c>
      <c r="AJ89" s="11">
        <v>6.8000000000000005E-2</v>
      </c>
      <c r="AK89" s="11">
        <f t="shared" si="18"/>
        <v>5.7753882915173242E-2</v>
      </c>
      <c r="AL89" s="11">
        <v>4.7300000000000004</v>
      </c>
      <c r="AM89" s="11">
        <v>4.37</v>
      </c>
      <c r="AN89" s="11">
        <v>4.1500000000000004</v>
      </c>
      <c r="AO89" s="11">
        <v>1.6129032258064516E-2</v>
      </c>
      <c r="AP89" s="11">
        <v>5.7407407407407414E-2</v>
      </c>
      <c r="AQ89" s="11">
        <f t="shared" si="19"/>
        <v>4.9253654291487828E-2</v>
      </c>
      <c r="AR89" s="11">
        <v>4.37</v>
      </c>
      <c r="AS89" s="11">
        <v>4.1500000000000004</v>
      </c>
      <c r="AT89" s="11">
        <v>0.27500000000000002</v>
      </c>
      <c r="AU89" s="11">
        <v>0.60599999999999998</v>
      </c>
      <c r="AV89" s="11">
        <v>75</v>
      </c>
      <c r="AW89" s="11">
        <v>-9.0322580645161285E-2</v>
      </c>
      <c r="AX89" s="11">
        <v>-0.5580645161290323</v>
      </c>
      <c r="AY89" s="11">
        <v>-0.91290322580645167</v>
      </c>
      <c r="AZ89" s="11">
        <v>-5.6250000000000001E-2</v>
      </c>
      <c r="BA89" s="11">
        <v>0.11234567901234567</v>
      </c>
      <c r="BB89" s="11">
        <f t="shared" si="20"/>
        <v>7.9042828837067508E-2</v>
      </c>
      <c r="BC89" s="11">
        <v>-2.71875</v>
      </c>
      <c r="BD89" s="11">
        <v>-1.2530864197530864</v>
      </c>
      <c r="BE89" s="11">
        <f t="shared" si="21"/>
        <v>-1.5426002133821064</v>
      </c>
      <c r="BF89" s="11">
        <v>0.188</v>
      </c>
      <c r="BG89" s="11">
        <v>0.36199999999999999</v>
      </c>
      <c r="BH89" s="11">
        <f t="shared" si="22"/>
        <v>0.3276296296296296</v>
      </c>
      <c r="BI89" s="11">
        <v>1.851851851851799E-2</v>
      </c>
      <c r="BJ89" s="12">
        <v>5</v>
      </c>
      <c r="BK89" s="12">
        <v>6</v>
      </c>
      <c r="BL89" s="12">
        <f t="shared" si="23"/>
        <v>-1</v>
      </c>
      <c r="BM89" s="12" t="str">
        <f t="shared" si="13"/>
        <v>CHW</v>
      </c>
      <c r="BN89" s="12">
        <f t="shared" si="24"/>
        <v>11</v>
      </c>
    </row>
    <row r="90" spans="1:66" x14ac:dyDescent="0.45">
      <c r="A90" s="5">
        <v>45416</v>
      </c>
      <c r="B90" s="4" t="s">
        <v>30</v>
      </c>
      <c r="C90" s="4" t="s">
        <v>24</v>
      </c>
      <c r="D90" s="4" t="s">
        <v>544</v>
      </c>
      <c r="E90" s="4" t="s">
        <v>693</v>
      </c>
      <c r="F90" s="11">
        <v>33</v>
      </c>
      <c r="G90" s="11">
        <v>9.0624999999999997E-2</v>
      </c>
      <c r="H90" s="11">
        <v>6.5384615384615388E-2</v>
      </c>
      <c r="I90" s="11">
        <f t="shared" si="14"/>
        <v>7.0526175213675213E-2</v>
      </c>
      <c r="J90" s="11">
        <v>2.61</v>
      </c>
      <c r="K90" s="11">
        <v>3.98</v>
      </c>
      <c r="L90" s="11">
        <v>3.84</v>
      </c>
      <c r="M90" s="11">
        <v>9.0624999999999997E-2</v>
      </c>
      <c r="N90" s="11">
        <v>8.5185185185185183E-2</v>
      </c>
      <c r="O90" s="11">
        <f t="shared" si="15"/>
        <v>8.629329561042523E-2</v>
      </c>
      <c r="P90" s="11">
        <v>3.98</v>
      </c>
      <c r="Q90" s="11">
        <v>3.84</v>
      </c>
      <c r="R90" s="11">
        <v>0.308</v>
      </c>
      <c r="S90" s="11">
        <v>0.68700000000000006</v>
      </c>
      <c r="T90" s="11">
        <v>98</v>
      </c>
      <c r="U90" s="11">
        <v>7.1874999999999994E-2</v>
      </c>
      <c r="V90" s="11">
        <v>-0.24687500000000001</v>
      </c>
      <c r="W90" s="11">
        <v>1.8749999999999999E-2</v>
      </c>
      <c r="X90" s="11">
        <v>8.1818181818181818E-2</v>
      </c>
      <c r="Y90" s="11">
        <v>0.2049382716049383</v>
      </c>
      <c r="Z90" s="11">
        <f t="shared" si="16"/>
        <v>0.17985825331504346</v>
      </c>
      <c r="AA90" s="11">
        <v>0.36363636363636365</v>
      </c>
      <c r="AB90" s="11">
        <v>0.10493827160493827</v>
      </c>
      <c r="AC90" s="11">
        <f t="shared" si="25"/>
        <v>0.1576360310928212</v>
      </c>
      <c r="AD90" s="11">
        <v>0.57599999999999996</v>
      </c>
      <c r="AE90" s="11">
        <v>0.51900000000000002</v>
      </c>
      <c r="AF90" s="11">
        <f t="shared" si="17"/>
        <v>0.53061111111111114</v>
      </c>
      <c r="AG90" s="11">
        <v>2.1604938271605E-2</v>
      </c>
      <c r="AH90" s="11">
        <v>31</v>
      </c>
      <c r="AI90" s="11">
        <v>7.6666666666666661E-2</v>
      </c>
      <c r="AJ90" s="11">
        <v>4.8000000000000001E-2</v>
      </c>
      <c r="AK90" s="11">
        <f t="shared" si="18"/>
        <v>5.3485596707818925E-2</v>
      </c>
      <c r="AL90" s="11">
        <v>3.39</v>
      </c>
      <c r="AM90" s="11">
        <v>3.92</v>
      </c>
      <c r="AN90" s="11">
        <v>3.75</v>
      </c>
      <c r="AO90" s="11">
        <v>7.6666666666666661E-2</v>
      </c>
      <c r="AP90" s="11">
        <v>8.5802469135802473E-2</v>
      </c>
      <c r="AQ90" s="11">
        <f t="shared" si="19"/>
        <v>8.4054260021338215E-2</v>
      </c>
      <c r="AR90" s="11">
        <v>3.92</v>
      </c>
      <c r="AS90" s="11">
        <v>3.75</v>
      </c>
      <c r="AT90" s="11">
        <v>0.33800000000000002</v>
      </c>
      <c r="AU90" s="11">
        <v>0.75700000000000001</v>
      </c>
      <c r="AV90" s="11">
        <v>118</v>
      </c>
      <c r="AW90" s="11">
        <v>0.04</v>
      </c>
      <c r="AX90" s="11">
        <v>5.3333333333333337E-2</v>
      </c>
      <c r="AY90" s="11">
        <v>0.80333333333333334</v>
      </c>
      <c r="AZ90" s="11">
        <v>0.2129032258064516</v>
      </c>
      <c r="BA90" s="11">
        <v>0.19197530864197532</v>
      </c>
      <c r="BB90" s="11">
        <f t="shared" si="20"/>
        <v>0.19598003353147389</v>
      </c>
      <c r="BC90" s="11">
        <v>0.87096774193548387</v>
      </c>
      <c r="BD90" s="11">
        <v>0.13580246913580246</v>
      </c>
      <c r="BE90" s="11">
        <f t="shared" si="21"/>
        <v>0.27648224356043283</v>
      </c>
      <c r="BF90" s="11">
        <v>0.64500000000000002</v>
      </c>
      <c r="BG90" s="11">
        <v>0.52400000000000002</v>
      </c>
      <c r="BH90" s="11">
        <f t="shared" si="22"/>
        <v>0.54715432098765437</v>
      </c>
      <c r="BI90" s="11">
        <v>-3.703703703703709E-2</v>
      </c>
      <c r="BJ90" s="12">
        <v>6</v>
      </c>
      <c r="BK90" s="12">
        <v>5</v>
      </c>
      <c r="BL90" s="12">
        <f t="shared" si="23"/>
        <v>1</v>
      </c>
      <c r="BM90" s="12" t="str">
        <f t="shared" si="13"/>
        <v>CHC</v>
      </c>
      <c r="BN90" s="12">
        <f t="shared" si="24"/>
        <v>11</v>
      </c>
    </row>
    <row r="91" spans="1:66" x14ac:dyDescent="0.45">
      <c r="A91" s="5">
        <v>45416</v>
      </c>
      <c r="B91" s="4" t="s">
        <v>39</v>
      </c>
      <c r="C91" s="4" t="s">
        <v>35</v>
      </c>
      <c r="D91" s="4" t="s">
        <v>283</v>
      </c>
      <c r="E91" s="4" t="s">
        <v>333</v>
      </c>
      <c r="F91" s="11">
        <v>33</v>
      </c>
      <c r="G91" s="11">
        <v>6.6666666666666666E-2</v>
      </c>
      <c r="H91" s="11">
        <v>5.7692307692307696E-2</v>
      </c>
      <c r="I91" s="11">
        <f t="shared" si="14"/>
        <v>5.9520417853751187E-2</v>
      </c>
      <c r="J91" s="11">
        <v>3.59</v>
      </c>
      <c r="K91" s="11">
        <v>2.5</v>
      </c>
      <c r="L91" s="11">
        <v>2.48</v>
      </c>
      <c r="M91" s="11">
        <v>5.6250000000000001E-2</v>
      </c>
      <c r="N91" s="11">
        <v>8.7037037037037038E-2</v>
      </c>
      <c r="O91" s="11">
        <f t="shared" si="15"/>
        <v>8.0765603566529495E-2</v>
      </c>
      <c r="P91" s="11">
        <v>3.96</v>
      </c>
      <c r="Q91" s="11">
        <v>3.81</v>
      </c>
      <c r="R91" s="11">
        <v>0.29399999999999998</v>
      </c>
      <c r="S91" s="11">
        <v>0.64800000000000002</v>
      </c>
      <c r="T91" s="11">
        <v>87</v>
      </c>
      <c r="U91" s="11">
        <v>-1.8749999999999999E-2</v>
      </c>
      <c r="V91" s="11">
        <v>-0.47812500000000002</v>
      </c>
      <c r="W91" s="11">
        <v>-0.61875000000000002</v>
      </c>
      <c r="X91" s="11">
        <v>2.121212121212121E-2</v>
      </c>
      <c r="Y91" s="11">
        <v>0.17098765432098764</v>
      </c>
      <c r="Z91" s="11">
        <f t="shared" si="16"/>
        <v>0.14047782350251484</v>
      </c>
      <c r="AA91" s="11">
        <v>-0.54545454545454541</v>
      </c>
      <c r="AB91" s="11">
        <v>-0.2839506172839506</v>
      </c>
      <c r="AC91" s="11">
        <f t="shared" si="25"/>
        <v>-0.33721993598536804</v>
      </c>
      <c r="AD91" s="11">
        <v>0.42399999999999999</v>
      </c>
      <c r="AE91" s="11">
        <v>0.46600000000000003</v>
      </c>
      <c r="AF91" s="11">
        <f t="shared" si="17"/>
        <v>0.45744444444444449</v>
      </c>
      <c r="AG91" s="11">
        <v>2.4691358024691398E-2</v>
      </c>
      <c r="AH91" s="11">
        <v>32</v>
      </c>
      <c r="AI91" s="11">
        <v>-1.6666666666666666E-2</v>
      </c>
      <c r="AJ91" s="11">
        <v>4.9999999999999996E-2</v>
      </c>
      <c r="AK91" s="11">
        <f t="shared" si="18"/>
        <v>3.6831275720164605E-2</v>
      </c>
      <c r="AL91" s="11">
        <v>4.63</v>
      </c>
      <c r="AM91" s="11">
        <v>4.53</v>
      </c>
      <c r="AN91" s="11">
        <v>4.71</v>
      </c>
      <c r="AO91" s="11">
        <v>2.5806451612903226E-2</v>
      </c>
      <c r="AP91" s="11">
        <v>5.0617283950617278E-2</v>
      </c>
      <c r="AQ91" s="11">
        <f t="shared" si="19"/>
        <v>4.5716378797488577E-2</v>
      </c>
      <c r="AR91" s="11">
        <v>4.5999999999999996</v>
      </c>
      <c r="AS91" s="11">
        <v>4.6399999999999997</v>
      </c>
      <c r="AT91" s="11">
        <v>0.313</v>
      </c>
      <c r="AU91" s="11">
        <v>0.70299999999999996</v>
      </c>
      <c r="AV91" s="11">
        <v>86</v>
      </c>
      <c r="AW91" s="11">
        <v>-0.12258064516129032</v>
      </c>
      <c r="AX91" s="11">
        <v>-3.5483870967741936E-2</v>
      </c>
      <c r="AY91" s="11">
        <v>-0.61612903225806459</v>
      </c>
      <c r="AZ91" s="11">
        <v>3.7499999999999999E-2</v>
      </c>
      <c r="BA91" s="11">
        <v>9.2592592592592587E-2</v>
      </c>
      <c r="BB91" s="11">
        <f t="shared" si="20"/>
        <v>8.171010516689528E-2</v>
      </c>
      <c r="BC91" s="11">
        <v>-2.3125</v>
      </c>
      <c r="BD91" s="11">
        <v>-1.308641975308642</v>
      </c>
      <c r="BE91" s="11">
        <f t="shared" si="21"/>
        <v>-1.5069349184575522</v>
      </c>
      <c r="BF91" s="11">
        <v>0.25</v>
      </c>
      <c r="BG91" s="11">
        <v>0.36699999999999999</v>
      </c>
      <c r="BH91" s="11">
        <f t="shared" si="22"/>
        <v>0.34388888888888891</v>
      </c>
      <c r="BI91" s="11">
        <v>-8.9506172839506015E-2</v>
      </c>
      <c r="BJ91" s="12">
        <v>1</v>
      </c>
      <c r="BK91" s="12">
        <v>0</v>
      </c>
      <c r="BL91" s="12">
        <f t="shared" si="23"/>
        <v>1</v>
      </c>
      <c r="BM91" s="12" t="str">
        <f t="shared" si="13"/>
        <v>PIT</v>
      </c>
      <c r="BN91" s="12">
        <f t="shared" si="24"/>
        <v>1</v>
      </c>
    </row>
    <row r="92" spans="1:66" x14ac:dyDescent="0.45">
      <c r="A92" s="5">
        <v>45416</v>
      </c>
      <c r="B92" s="4" t="s">
        <v>80</v>
      </c>
      <c r="C92" s="4" t="s">
        <v>26</v>
      </c>
      <c r="D92" s="4" t="s">
        <v>289</v>
      </c>
      <c r="E92" s="4" t="s">
        <v>530</v>
      </c>
      <c r="F92" s="11">
        <v>32</v>
      </c>
      <c r="G92" s="11">
        <v>0.11666666666666665</v>
      </c>
      <c r="H92" s="11">
        <v>3.8461538461538464E-2</v>
      </c>
      <c r="I92" s="11">
        <f t="shared" si="14"/>
        <v>5.3909465020576128E-2</v>
      </c>
      <c r="J92" s="11">
        <v>4.6900000000000004</v>
      </c>
      <c r="K92" s="11">
        <v>3.78</v>
      </c>
      <c r="L92" s="11">
        <v>3.98</v>
      </c>
      <c r="M92" s="11">
        <v>0.15161290322580645</v>
      </c>
      <c r="N92" s="11">
        <v>6.7283950617283955E-2</v>
      </c>
      <c r="O92" s="11">
        <f t="shared" si="15"/>
        <v>8.3941521502918032E-2</v>
      </c>
      <c r="P92" s="11">
        <v>3.8</v>
      </c>
      <c r="Q92" s="11">
        <v>3.91</v>
      </c>
      <c r="R92" s="11">
        <v>0.308</v>
      </c>
      <c r="S92" s="11">
        <v>0.69099999999999995</v>
      </c>
      <c r="T92" s="11">
        <v>98</v>
      </c>
      <c r="U92" s="11">
        <v>2.2580645161290321E-2</v>
      </c>
      <c r="V92" s="11">
        <v>-0.20322580645161289</v>
      </c>
      <c r="W92" s="11">
        <v>-6.7741935483870974E-2</v>
      </c>
      <c r="X92" s="11">
        <v>7.8125E-2</v>
      </c>
      <c r="Y92" s="11">
        <v>0.11790123456790125</v>
      </c>
      <c r="Z92" s="11">
        <f t="shared" si="16"/>
        <v>0.11004420057918002</v>
      </c>
      <c r="AA92" s="11">
        <v>-0.3125</v>
      </c>
      <c r="AB92" s="11">
        <v>-0.6728395061728395</v>
      </c>
      <c r="AC92" s="11">
        <f t="shared" si="25"/>
        <v>-0.60166133211400696</v>
      </c>
      <c r="AD92" s="11">
        <v>0.5</v>
      </c>
      <c r="AE92" s="11">
        <v>0.435</v>
      </c>
      <c r="AF92" s="11">
        <f t="shared" si="17"/>
        <v>0.44783950617283952</v>
      </c>
      <c r="AG92" s="11">
        <v>-1.85185185185185E-2</v>
      </c>
      <c r="AH92" s="11">
        <v>33</v>
      </c>
      <c r="AI92" s="11">
        <v>4.3749999999999997E-2</v>
      </c>
      <c r="AJ92" s="11">
        <v>0.13103448275862067</v>
      </c>
      <c r="AK92" s="11">
        <f t="shared" si="18"/>
        <v>0.11325431034482757</v>
      </c>
      <c r="AL92" s="11">
        <v>3.87</v>
      </c>
      <c r="AM92" s="11">
        <v>4.0199999999999996</v>
      </c>
      <c r="AN92" s="11">
        <v>3.97</v>
      </c>
      <c r="AO92" s="11">
        <v>4.3749999999999997E-2</v>
      </c>
      <c r="AP92" s="11">
        <v>9.8765432098765427E-2</v>
      </c>
      <c r="AQ92" s="11">
        <f t="shared" si="19"/>
        <v>8.7558584819387289E-2</v>
      </c>
      <c r="AR92" s="11">
        <v>4.0199999999999996</v>
      </c>
      <c r="AS92" s="11">
        <v>3.97</v>
      </c>
      <c r="AT92" s="11">
        <v>0.309</v>
      </c>
      <c r="AU92" s="11">
        <v>0.68500000000000005</v>
      </c>
      <c r="AV92" s="11">
        <v>101</v>
      </c>
      <c r="AW92" s="11">
        <v>-0.109375</v>
      </c>
      <c r="AX92" s="11">
        <v>0.328125</v>
      </c>
      <c r="AY92" s="11">
        <v>-7.1874999999999994E-2</v>
      </c>
      <c r="AZ92" s="11">
        <v>0.13333333333333333</v>
      </c>
      <c r="BA92" s="11">
        <v>0.23703703703703702</v>
      </c>
      <c r="BB92" s="11">
        <f t="shared" si="20"/>
        <v>0.21591220850480108</v>
      </c>
      <c r="BC92" s="11">
        <v>-1.1212121212121211</v>
      </c>
      <c r="BD92" s="11">
        <v>-9.2592592592592587E-2</v>
      </c>
      <c r="BE92" s="11">
        <f t="shared" si="21"/>
        <v>-0.30212620027434839</v>
      </c>
      <c r="BF92" s="11">
        <v>0.45500000000000002</v>
      </c>
      <c r="BG92" s="11">
        <v>0.505</v>
      </c>
      <c r="BH92" s="11">
        <f t="shared" si="22"/>
        <v>0.49481481481481482</v>
      </c>
      <c r="BI92" s="11">
        <v>3.0864197530859894E-3</v>
      </c>
      <c r="BJ92" s="12">
        <v>3</v>
      </c>
      <c r="BK92" s="12">
        <v>6</v>
      </c>
      <c r="BL92" s="12">
        <f t="shared" si="23"/>
        <v>-3</v>
      </c>
      <c r="BM92" s="12" t="str">
        <f t="shared" ref="BM92:BM155" si="26">IF( ISBLANK(BJ92), "",IF(BJ92&gt;BK92, B92, C92))</f>
        <v>TOR</v>
      </c>
      <c r="BN92" s="12">
        <f t="shared" si="24"/>
        <v>9</v>
      </c>
    </row>
    <row r="93" spans="1:66" x14ac:dyDescent="0.45">
      <c r="A93" s="5">
        <v>45416</v>
      </c>
      <c r="B93" s="4" t="s">
        <v>36</v>
      </c>
      <c r="C93" s="4" t="s">
        <v>89</v>
      </c>
      <c r="D93" s="4" t="s">
        <v>276</v>
      </c>
      <c r="E93" s="4" t="s">
        <v>271</v>
      </c>
      <c r="F93" s="11">
        <v>33</v>
      </c>
      <c r="G93" s="11">
        <v>6.6666666666666666E-2</v>
      </c>
      <c r="H93" s="11">
        <v>4.3478260869565216E-2</v>
      </c>
      <c r="I93" s="11">
        <f t="shared" si="14"/>
        <v>4.8201825013419214E-2</v>
      </c>
      <c r="J93" s="11">
        <v>4.21</v>
      </c>
      <c r="K93" s="11">
        <v>3.58</v>
      </c>
      <c r="L93" s="11">
        <v>3.83</v>
      </c>
      <c r="M93" s="11">
        <v>9.0624999999999997E-2</v>
      </c>
      <c r="N93" s="11">
        <v>6.3580246913580246E-2</v>
      </c>
      <c r="O93" s="11">
        <f t="shared" si="15"/>
        <v>6.9089363283036123E-2</v>
      </c>
      <c r="P93" s="11">
        <v>4.09</v>
      </c>
      <c r="Q93" s="11">
        <v>3.97</v>
      </c>
      <c r="R93" s="11">
        <v>0.29599999999999999</v>
      </c>
      <c r="S93" s="11">
        <v>0.66600000000000004</v>
      </c>
      <c r="T93" s="11">
        <v>95</v>
      </c>
      <c r="U93" s="11">
        <v>-9.0624999999999997E-2</v>
      </c>
      <c r="V93" s="11">
        <v>-0.24062500000000001</v>
      </c>
      <c r="W93" s="11">
        <v>-0.23749999999999999</v>
      </c>
      <c r="X93" s="11">
        <v>4.242424242424242E-2</v>
      </c>
      <c r="Y93" s="11">
        <v>0.13518518518518519</v>
      </c>
      <c r="Z93" s="11">
        <f t="shared" si="16"/>
        <v>0.11628943758573387</v>
      </c>
      <c r="AA93" s="11">
        <v>-0.90909090909090906</v>
      </c>
      <c r="AB93" s="11">
        <v>-0.55555555555555558</v>
      </c>
      <c r="AC93" s="11">
        <f t="shared" si="25"/>
        <v>-0.62757201646090532</v>
      </c>
      <c r="AD93" s="11">
        <v>0.48499999999999999</v>
      </c>
      <c r="AE93" s="11">
        <v>0.45600000000000002</v>
      </c>
      <c r="AF93" s="11">
        <f t="shared" si="17"/>
        <v>0.46190740740740738</v>
      </c>
      <c r="AG93" s="11">
        <v>2.1087339927919301E-3</v>
      </c>
      <c r="AH93" s="11">
        <v>34</v>
      </c>
      <c r="AI93" s="11">
        <v>6.6666666666666666E-2</v>
      </c>
      <c r="AJ93" s="11">
        <v>8.0952380952380956E-2</v>
      </c>
      <c r="AK93" s="11">
        <f t="shared" si="18"/>
        <v>7.795414462081128E-2</v>
      </c>
      <c r="AL93" s="11">
        <v>4.2699999999999996</v>
      </c>
      <c r="AM93" s="11">
        <v>3.92</v>
      </c>
      <c r="AN93" s="11">
        <v>3.85</v>
      </c>
      <c r="AO93" s="11">
        <v>6.6666666666666666E-2</v>
      </c>
      <c r="AP93" s="11">
        <v>8.4567901234567894E-2</v>
      </c>
      <c r="AQ93" s="11">
        <f t="shared" si="19"/>
        <v>8.081085200426763E-2</v>
      </c>
      <c r="AR93" s="11">
        <v>3.92</v>
      </c>
      <c r="AS93" s="11">
        <v>3.85</v>
      </c>
      <c r="AT93" s="11">
        <v>0.27500000000000002</v>
      </c>
      <c r="AU93" s="11">
        <v>0.60899999999999999</v>
      </c>
      <c r="AV93" s="11">
        <v>75</v>
      </c>
      <c r="AW93" s="11">
        <v>-3.0303030303030303E-3</v>
      </c>
      <c r="AX93" s="11">
        <v>-0.49090909090909091</v>
      </c>
      <c r="AY93" s="11">
        <v>-0.95757575757575764</v>
      </c>
      <c r="AZ93" s="11">
        <v>-3.5294117647058823E-2</v>
      </c>
      <c r="BA93" s="11">
        <v>0.15555555555555556</v>
      </c>
      <c r="BB93" s="11">
        <f t="shared" si="20"/>
        <v>0.11550068587105623</v>
      </c>
      <c r="BC93" s="11">
        <v>-1.7941176470588236</v>
      </c>
      <c r="BD93" s="11">
        <v>-0.61728395061728392</v>
      </c>
      <c r="BE93" s="11">
        <f t="shared" si="21"/>
        <v>-0.86427373875933544</v>
      </c>
      <c r="BF93" s="11">
        <v>0.26500000000000001</v>
      </c>
      <c r="BG93" s="11">
        <v>0.42399999999999999</v>
      </c>
      <c r="BH93" s="11">
        <f t="shared" si="22"/>
        <v>0.3906296296296296</v>
      </c>
      <c r="BI93" s="11">
        <v>-2.1604938271604979E-2</v>
      </c>
      <c r="BJ93" s="12">
        <v>20</v>
      </c>
      <c r="BK93" s="12">
        <v>4</v>
      </c>
      <c r="BL93" s="12">
        <f t="shared" si="23"/>
        <v>16</v>
      </c>
      <c r="BM93" s="12" t="str">
        <f t="shared" si="26"/>
        <v>OAK</v>
      </c>
      <c r="BN93" s="12">
        <f t="shared" si="24"/>
        <v>24</v>
      </c>
    </row>
    <row r="94" spans="1:66" x14ac:dyDescent="0.45">
      <c r="A94" s="5">
        <v>45416</v>
      </c>
      <c r="B94" s="4" t="s">
        <v>50</v>
      </c>
      <c r="C94" s="4" t="s">
        <v>43</v>
      </c>
      <c r="D94" s="4" t="s">
        <v>659</v>
      </c>
      <c r="E94" s="4" t="s">
        <v>310</v>
      </c>
      <c r="F94" s="11">
        <v>33</v>
      </c>
      <c r="G94" s="11">
        <v>0.19375000000000001</v>
      </c>
      <c r="H94" s="11">
        <v>7.1428571428571425E-2</v>
      </c>
      <c r="I94" s="11">
        <f t="shared" si="14"/>
        <v>9.6345899470899471E-2</v>
      </c>
      <c r="J94" s="11">
        <v>2.84</v>
      </c>
      <c r="K94" s="11">
        <v>3.13</v>
      </c>
      <c r="L94" s="11">
        <v>3.21</v>
      </c>
      <c r="M94" s="11">
        <v>0.19375000000000001</v>
      </c>
      <c r="N94" s="11">
        <v>0.12037037037037036</v>
      </c>
      <c r="O94" s="11">
        <f t="shared" si="15"/>
        <v>0.13531807270233195</v>
      </c>
      <c r="P94" s="11">
        <v>3.13</v>
      </c>
      <c r="Q94" s="11">
        <v>3.21</v>
      </c>
      <c r="R94" s="11">
        <v>0.32700000000000001</v>
      </c>
      <c r="S94" s="11">
        <v>0.73699999999999999</v>
      </c>
      <c r="T94" s="11">
        <v>110</v>
      </c>
      <c r="U94" s="11">
        <v>3.4375000000000003E-2</v>
      </c>
      <c r="V94" s="11">
        <v>-0.14687500000000001</v>
      </c>
      <c r="W94" s="11">
        <v>0.46875</v>
      </c>
      <c r="X94" s="11">
        <v>0.16060606060606061</v>
      </c>
      <c r="Y94" s="11">
        <v>0.22901234567901235</v>
      </c>
      <c r="Z94" s="11">
        <f t="shared" si="16"/>
        <v>0.2150777320530407</v>
      </c>
      <c r="AA94" s="11">
        <v>0.84848484848484851</v>
      </c>
      <c r="AB94" s="11">
        <v>0.42592592592592593</v>
      </c>
      <c r="AC94" s="11">
        <f t="shared" si="25"/>
        <v>0.51200274348422492</v>
      </c>
      <c r="AD94" s="11">
        <v>0.66700000000000004</v>
      </c>
      <c r="AE94" s="11">
        <v>0.56100000000000005</v>
      </c>
      <c r="AF94" s="11">
        <f t="shared" si="17"/>
        <v>0.58259259259259255</v>
      </c>
      <c r="AG94" s="11">
        <v>4.6296296296296301E-2</v>
      </c>
      <c r="AH94" s="11">
        <v>33</v>
      </c>
      <c r="AI94" s="11">
        <v>6.6666666666666666E-2</v>
      </c>
      <c r="AJ94" s="11">
        <v>4.5833333333333337E-2</v>
      </c>
      <c r="AK94" s="11">
        <f t="shared" si="18"/>
        <v>5.0077160493827162E-2</v>
      </c>
      <c r="AL94" s="11">
        <v>3.96</v>
      </c>
      <c r="AM94" s="11">
        <v>3.41</v>
      </c>
      <c r="AN94" s="11">
        <v>3.51</v>
      </c>
      <c r="AO94" s="11">
        <v>7.4999999999999997E-2</v>
      </c>
      <c r="AP94" s="11">
        <v>9.0123456790123457E-2</v>
      </c>
      <c r="AQ94" s="11">
        <f t="shared" si="19"/>
        <v>8.7042752629172382E-2</v>
      </c>
      <c r="AR94" s="11">
        <v>3.61</v>
      </c>
      <c r="AS94" s="11">
        <v>3.55</v>
      </c>
      <c r="AT94" s="11">
        <v>0.30199999999999999</v>
      </c>
      <c r="AU94" s="11">
        <v>0.67600000000000005</v>
      </c>
      <c r="AV94" s="11">
        <v>97</v>
      </c>
      <c r="AW94" s="11">
        <v>-6.2500000000000003E-3</v>
      </c>
      <c r="AX94" s="11">
        <v>0.14374999999999999</v>
      </c>
      <c r="AY94" s="11">
        <v>-0.13437499999999999</v>
      </c>
      <c r="AZ94" s="11">
        <v>0.12424242424242424</v>
      </c>
      <c r="BA94" s="11">
        <v>0.20061728395061729</v>
      </c>
      <c r="BB94" s="11">
        <f t="shared" si="20"/>
        <v>0.18505944215820758</v>
      </c>
      <c r="BC94" s="11">
        <v>-0.72727272727272729</v>
      </c>
      <c r="BD94" s="11">
        <v>-8.6419753086419748E-2</v>
      </c>
      <c r="BE94" s="11">
        <f t="shared" si="21"/>
        <v>-0.21696387745770462</v>
      </c>
      <c r="BF94" s="11">
        <v>0.45500000000000002</v>
      </c>
      <c r="BG94" s="11">
        <v>0.498</v>
      </c>
      <c r="BH94" s="11">
        <f t="shared" si="22"/>
        <v>0.48924074074074075</v>
      </c>
      <c r="BI94" s="11">
        <v>-5.5555555555555025E-2</v>
      </c>
      <c r="BJ94" s="12">
        <v>14</v>
      </c>
      <c r="BK94" s="12">
        <v>3</v>
      </c>
      <c r="BL94" s="12">
        <f t="shared" si="23"/>
        <v>11</v>
      </c>
      <c r="BM94" s="12" t="str">
        <f t="shared" si="26"/>
        <v>PHI</v>
      </c>
      <c r="BN94" s="12">
        <f t="shared" si="24"/>
        <v>17</v>
      </c>
    </row>
    <row r="95" spans="1:66" x14ac:dyDescent="0.45">
      <c r="A95" s="5">
        <v>45416</v>
      </c>
      <c r="B95" s="4" t="s">
        <v>95</v>
      </c>
      <c r="C95" s="4" t="s">
        <v>54</v>
      </c>
      <c r="D95" s="4" t="s">
        <v>1084</v>
      </c>
      <c r="E95" s="4" t="s">
        <v>261</v>
      </c>
      <c r="F95" s="11">
        <v>32</v>
      </c>
      <c r="G95" s="11">
        <v>7.4193548387096769E-2</v>
      </c>
      <c r="H95" s="11">
        <v>2.8571428571428571E-2</v>
      </c>
      <c r="I95" s="11">
        <f t="shared" si="14"/>
        <v>3.7583205325140805E-2</v>
      </c>
      <c r="J95" s="11">
        <v>4</v>
      </c>
      <c r="K95" s="11">
        <v>3.86</v>
      </c>
      <c r="L95" s="11">
        <v>3.65</v>
      </c>
      <c r="M95" s="11">
        <v>7.4193548387096769E-2</v>
      </c>
      <c r="N95" s="11">
        <v>5.8024691358024696E-2</v>
      </c>
      <c r="O95" s="11">
        <f t="shared" si="15"/>
        <v>6.1218539660063624E-2</v>
      </c>
      <c r="P95" s="11">
        <v>3.86</v>
      </c>
      <c r="Q95" s="11">
        <v>3.65</v>
      </c>
      <c r="R95" s="11">
        <v>0.317</v>
      </c>
      <c r="S95" s="11">
        <v>0.71699999999999997</v>
      </c>
      <c r="T95" s="11">
        <v>107</v>
      </c>
      <c r="U95" s="11">
        <v>-5.1612903225806452E-2</v>
      </c>
      <c r="V95" s="11">
        <v>0.16774193548387098</v>
      </c>
      <c r="W95" s="11">
        <v>0.26774193548387099</v>
      </c>
      <c r="X95" s="11">
        <v>0.16562499999999999</v>
      </c>
      <c r="Y95" s="11">
        <v>0.19382716049382714</v>
      </c>
      <c r="Z95" s="11">
        <f t="shared" si="16"/>
        <v>0.18825636335924401</v>
      </c>
      <c r="AA95" s="11">
        <v>1.0625</v>
      </c>
      <c r="AB95" s="11">
        <v>9.8765432098765427E-2</v>
      </c>
      <c r="AC95" s="11">
        <f t="shared" si="25"/>
        <v>0.28913275415333028</v>
      </c>
      <c r="AD95" s="11">
        <v>0.625</v>
      </c>
      <c r="AE95" s="11">
        <v>0.51300000000000001</v>
      </c>
      <c r="AF95" s="11">
        <f t="shared" si="17"/>
        <v>0.53512345679012352</v>
      </c>
      <c r="AG95" s="11">
        <v>2.4691358024691398E-2</v>
      </c>
      <c r="AH95" s="11">
        <v>32</v>
      </c>
      <c r="AI95" s="11">
        <v>0.16666666666666666</v>
      </c>
      <c r="AJ95" s="11">
        <v>7.6923076923076927E-2</v>
      </c>
      <c r="AK95" s="11">
        <f t="shared" si="18"/>
        <v>9.4650205761316872E-2</v>
      </c>
      <c r="AL95" s="11">
        <v>2.95</v>
      </c>
      <c r="AM95" s="11">
        <v>3.4</v>
      </c>
      <c r="AN95" s="11">
        <v>3.35</v>
      </c>
      <c r="AO95" s="11">
        <v>6.4516129032258063E-2</v>
      </c>
      <c r="AP95" s="11">
        <v>7.098765432098765E-2</v>
      </c>
      <c r="AQ95" s="11">
        <f t="shared" si="19"/>
        <v>6.9709328338028717E-2</v>
      </c>
      <c r="AR95" s="11">
        <v>4.26</v>
      </c>
      <c r="AS95" s="11">
        <v>4.05</v>
      </c>
      <c r="AT95" s="11">
        <v>0.309</v>
      </c>
      <c r="AU95" s="11">
        <v>0.69199999999999995</v>
      </c>
      <c r="AV95" s="11">
        <v>98</v>
      </c>
      <c r="AW95" s="11">
        <v>-8.0645161290322578E-2</v>
      </c>
      <c r="AX95" s="11">
        <v>-0.31935483870967746</v>
      </c>
      <c r="AY95" s="11">
        <v>-0.14516129032258066</v>
      </c>
      <c r="AZ95" s="11">
        <v>4.0625000000000001E-2</v>
      </c>
      <c r="BA95" s="11">
        <v>0.17222222222222222</v>
      </c>
      <c r="BB95" s="11">
        <f t="shared" si="20"/>
        <v>0.14622770919067216</v>
      </c>
      <c r="BC95" s="11">
        <v>-1</v>
      </c>
      <c r="BD95" s="11">
        <v>-0.40123456790123457</v>
      </c>
      <c r="BE95" s="11">
        <f t="shared" si="21"/>
        <v>-0.51950922115531162</v>
      </c>
      <c r="BF95" s="11">
        <v>0.375</v>
      </c>
      <c r="BG95" s="11">
        <v>0.45400000000000001</v>
      </c>
      <c r="BH95" s="11">
        <f t="shared" si="22"/>
        <v>0.4383950617283951</v>
      </c>
      <c r="BI95" s="11">
        <v>-3.0864197530864002E-2</v>
      </c>
      <c r="BJ95" s="12">
        <v>7</v>
      </c>
      <c r="BK95" s="12">
        <v>1</v>
      </c>
      <c r="BL95" s="12">
        <f t="shared" si="23"/>
        <v>6</v>
      </c>
      <c r="BM95" s="12" t="str">
        <f t="shared" si="26"/>
        <v>CLE</v>
      </c>
      <c r="BN95" s="12">
        <f t="shared" si="24"/>
        <v>8</v>
      </c>
    </row>
    <row r="96" spans="1:66" x14ac:dyDescent="0.45">
      <c r="A96" s="5">
        <v>45416</v>
      </c>
      <c r="B96" s="4" t="s">
        <v>57</v>
      </c>
      <c r="C96" s="4" t="s">
        <v>18</v>
      </c>
      <c r="D96" s="4" t="s">
        <v>319</v>
      </c>
      <c r="E96" s="4" t="s">
        <v>964</v>
      </c>
      <c r="F96" s="11">
        <v>32</v>
      </c>
      <c r="G96" s="11">
        <v>6.6666666666666666E-2</v>
      </c>
      <c r="H96" s="11">
        <v>8.9655172413793102E-2</v>
      </c>
      <c r="I96" s="11">
        <f t="shared" si="14"/>
        <v>8.511423300695331E-2</v>
      </c>
      <c r="J96" s="11">
        <v>3.36</v>
      </c>
      <c r="K96" s="11">
        <v>4.7</v>
      </c>
      <c r="L96" s="11">
        <v>4.49</v>
      </c>
      <c r="M96" s="11">
        <v>0.12903225806451613</v>
      </c>
      <c r="N96" s="11">
        <v>9.4444444444444442E-2</v>
      </c>
      <c r="O96" s="11">
        <f t="shared" si="15"/>
        <v>0.10127660515952033</v>
      </c>
      <c r="P96" s="11">
        <v>4</v>
      </c>
      <c r="Q96" s="11">
        <v>3.6</v>
      </c>
      <c r="R96" s="11">
        <v>0.30199999999999999</v>
      </c>
      <c r="S96" s="11">
        <v>0.67400000000000004</v>
      </c>
      <c r="T96" s="11">
        <v>88</v>
      </c>
      <c r="U96" s="11">
        <v>0.2129032258064516</v>
      </c>
      <c r="V96" s="11">
        <v>-0.44838709677419358</v>
      </c>
      <c r="W96" s="11">
        <v>-0.30000000000000004</v>
      </c>
      <c r="X96" s="11">
        <v>0.05</v>
      </c>
      <c r="Y96" s="11">
        <v>0.18641975308641975</v>
      </c>
      <c r="Z96" s="11">
        <f t="shared" si="16"/>
        <v>0.15947264136564548</v>
      </c>
      <c r="AA96" s="11">
        <v>0.46875</v>
      </c>
      <c r="AB96" s="11">
        <v>0</v>
      </c>
      <c r="AC96" s="11">
        <f t="shared" si="25"/>
        <v>9.2592592592592587E-2</v>
      </c>
      <c r="AD96" s="11">
        <v>0.5</v>
      </c>
      <c r="AE96" s="11">
        <v>0.49099999999999999</v>
      </c>
      <c r="AF96" s="11">
        <f t="shared" si="17"/>
        <v>0.49277777777777776</v>
      </c>
      <c r="AG96" s="11">
        <v>-6.1728395061728097E-3</v>
      </c>
      <c r="AH96" s="11">
        <v>32</v>
      </c>
      <c r="AI96" s="11">
        <v>9.0322580645161285E-2</v>
      </c>
      <c r="AJ96" s="11">
        <v>5.2941176470588235E-2</v>
      </c>
      <c r="AK96" s="11">
        <f t="shared" si="18"/>
        <v>6.0325157542108834E-2</v>
      </c>
      <c r="AL96" s="11">
        <v>3.16</v>
      </c>
      <c r="AM96" s="11">
        <v>3.36</v>
      </c>
      <c r="AN96" s="11">
        <v>3.26</v>
      </c>
      <c r="AO96" s="11">
        <v>9.0322580645161285E-2</v>
      </c>
      <c r="AP96" s="11">
        <v>8.3950617283950618E-2</v>
      </c>
      <c r="AQ96" s="11">
        <f t="shared" si="19"/>
        <v>8.5209276713325566E-2</v>
      </c>
      <c r="AR96" s="11">
        <v>3.36</v>
      </c>
      <c r="AS96" s="11">
        <v>3.26</v>
      </c>
      <c r="AT96" s="11">
        <v>0.35</v>
      </c>
      <c r="AU96" s="11">
        <v>0.80200000000000005</v>
      </c>
      <c r="AV96" s="11">
        <v>130</v>
      </c>
      <c r="AW96" s="11">
        <v>0.13225806451612901</v>
      </c>
      <c r="AX96" s="11">
        <v>1.935483870967742E-2</v>
      </c>
      <c r="AY96" s="11">
        <v>1.332258064516129</v>
      </c>
      <c r="AZ96" s="11">
        <v>0.24687500000000001</v>
      </c>
      <c r="BA96" s="11">
        <v>0.23703703703703702</v>
      </c>
      <c r="BB96" s="11">
        <f t="shared" si="20"/>
        <v>0.23898033836305441</v>
      </c>
      <c r="BC96" s="11">
        <v>1.375</v>
      </c>
      <c r="BD96" s="11">
        <v>0.54938271604938271</v>
      </c>
      <c r="BE96" s="11">
        <f t="shared" si="21"/>
        <v>0.71246761164456629</v>
      </c>
      <c r="BF96" s="11">
        <v>0.65600000000000003</v>
      </c>
      <c r="BG96" s="11">
        <v>0.56100000000000005</v>
      </c>
      <c r="BH96" s="11">
        <f t="shared" si="22"/>
        <v>0.57976543209876552</v>
      </c>
      <c r="BI96" s="11">
        <v>-1.2345679012344957E-2</v>
      </c>
      <c r="BJ96" s="12">
        <v>1</v>
      </c>
      <c r="BK96" s="12">
        <v>2</v>
      </c>
      <c r="BL96" s="12">
        <f t="shared" si="23"/>
        <v>-1</v>
      </c>
      <c r="BM96" s="12" t="str">
        <f t="shared" si="26"/>
        <v>BAL</v>
      </c>
      <c r="BN96" s="12">
        <f t="shared" si="24"/>
        <v>3</v>
      </c>
    </row>
    <row r="97" spans="1:66" x14ac:dyDescent="0.45">
      <c r="A97" s="5">
        <v>45416</v>
      </c>
      <c r="B97" s="4" t="s">
        <v>20</v>
      </c>
      <c r="C97" s="4" t="s">
        <v>45</v>
      </c>
      <c r="D97" s="4" t="s">
        <v>288</v>
      </c>
      <c r="E97" s="4" t="s">
        <v>340</v>
      </c>
      <c r="F97" s="11">
        <v>33</v>
      </c>
      <c r="G97" s="11">
        <v>6.6666666666666666E-2</v>
      </c>
      <c r="H97" s="11">
        <v>4.7826086956521741E-2</v>
      </c>
      <c r="I97" s="11">
        <f t="shared" si="14"/>
        <v>5.1663982823403107E-2</v>
      </c>
      <c r="J97" s="11">
        <v>4.41</v>
      </c>
      <c r="K97" s="11">
        <v>4.01</v>
      </c>
      <c r="L97" s="11">
        <v>4.07</v>
      </c>
      <c r="M97" s="11">
        <v>0.10625</v>
      </c>
      <c r="N97" s="11">
        <v>7.0370370370370375E-2</v>
      </c>
      <c r="O97" s="11">
        <f t="shared" si="15"/>
        <v>7.7679183813443076E-2</v>
      </c>
      <c r="P97" s="11">
        <v>4.1100000000000003</v>
      </c>
      <c r="Q97" s="11">
        <v>4.01</v>
      </c>
      <c r="R97" s="11">
        <v>0.30599999999999999</v>
      </c>
      <c r="S97" s="11">
        <v>0.69099999999999995</v>
      </c>
      <c r="T97" s="11">
        <v>94</v>
      </c>
      <c r="U97" s="11">
        <v>0.13437499999999999</v>
      </c>
      <c r="V97" s="11">
        <v>0.28125</v>
      </c>
      <c r="W97" s="11">
        <v>-0.1125</v>
      </c>
      <c r="X97" s="11">
        <v>0.13030303030303031</v>
      </c>
      <c r="Y97" s="11">
        <v>0.16666666666666666</v>
      </c>
      <c r="Z97" s="11">
        <f t="shared" si="16"/>
        <v>0.15925925925925924</v>
      </c>
      <c r="AA97" s="11">
        <v>1.696969696969697</v>
      </c>
      <c r="AB97" s="11">
        <v>0.19135802469135801</v>
      </c>
      <c r="AC97" s="11">
        <f t="shared" si="25"/>
        <v>0.49805669867398261</v>
      </c>
      <c r="AD97" s="11">
        <v>0.60599999999999998</v>
      </c>
      <c r="AE97" s="11">
        <v>0.50600000000000001</v>
      </c>
      <c r="AF97" s="11">
        <f t="shared" si="17"/>
        <v>0.52637037037037038</v>
      </c>
      <c r="AG97" s="11">
        <v>7.0987654320987595E-2</v>
      </c>
      <c r="AH97" s="11">
        <v>33</v>
      </c>
      <c r="AI97" s="11">
        <v>-1.6666666666666666E-2</v>
      </c>
      <c r="AJ97" s="11">
        <v>5.6666666666666664E-2</v>
      </c>
      <c r="AK97" s="11">
        <f t="shared" si="18"/>
        <v>4.1728395061728388E-2</v>
      </c>
      <c r="AL97" s="11">
        <v>5.93</v>
      </c>
      <c r="AM97" s="11">
        <v>3.77</v>
      </c>
      <c r="AN97" s="11">
        <v>3.7</v>
      </c>
      <c r="AO97" s="11">
        <v>9.6875000000000003E-2</v>
      </c>
      <c r="AP97" s="11">
        <v>7.716049382716049E-2</v>
      </c>
      <c r="AQ97" s="11">
        <f t="shared" si="19"/>
        <v>8.1176411751257421E-2</v>
      </c>
      <c r="AR97" s="11">
        <v>3.81</v>
      </c>
      <c r="AS97" s="11">
        <v>3.7</v>
      </c>
      <c r="AT97" s="11">
        <v>0.316</v>
      </c>
      <c r="AU97" s="11">
        <v>0.70899999999999996</v>
      </c>
      <c r="AV97" s="11">
        <v>102</v>
      </c>
      <c r="AW97" s="11">
        <v>-6.2500000000000003E-3</v>
      </c>
      <c r="AX97" s="11">
        <v>0.20937500000000001</v>
      </c>
      <c r="AY97" s="11">
        <v>7.4999999999999997E-2</v>
      </c>
      <c r="AZ97" s="11">
        <v>0.13939393939393938</v>
      </c>
      <c r="BA97" s="11">
        <v>0.21975308641975311</v>
      </c>
      <c r="BB97" s="11">
        <f t="shared" si="20"/>
        <v>0.20338363054412439</v>
      </c>
      <c r="BC97" s="11">
        <v>0.36363636363636365</v>
      </c>
      <c r="BD97" s="11">
        <v>0.1419753086419753</v>
      </c>
      <c r="BE97" s="11">
        <f t="shared" si="21"/>
        <v>0.18712848651120256</v>
      </c>
      <c r="BF97" s="11">
        <v>0.51500000000000001</v>
      </c>
      <c r="BG97" s="11">
        <v>0.51</v>
      </c>
      <c r="BH97" s="11">
        <f t="shared" si="22"/>
        <v>0.51101851851851854</v>
      </c>
      <c r="BI97" s="11">
        <v>-3.0864197530864002E-2</v>
      </c>
      <c r="BJ97" s="12">
        <v>4</v>
      </c>
      <c r="BK97" s="12">
        <v>15</v>
      </c>
      <c r="BL97" s="12">
        <f t="shared" si="23"/>
        <v>-11</v>
      </c>
      <c r="BM97" s="12" t="str">
        <f t="shared" si="26"/>
        <v>TEX</v>
      </c>
      <c r="BN97" s="12">
        <f t="shared" si="24"/>
        <v>19</v>
      </c>
    </row>
    <row r="98" spans="1:66" x14ac:dyDescent="0.45">
      <c r="A98" s="5">
        <v>45416</v>
      </c>
      <c r="B98" s="4" t="s">
        <v>71</v>
      </c>
      <c r="C98" s="4" t="s">
        <v>64</v>
      </c>
      <c r="D98" s="4" t="s">
        <v>272</v>
      </c>
      <c r="E98" s="4" t="s">
        <v>855</v>
      </c>
      <c r="F98" s="11">
        <v>33</v>
      </c>
      <c r="G98" s="11">
        <v>0.15</v>
      </c>
      <c r="H98" s="11">
        <v>1.9444444444444445E-2</v>
      </c>
      <c r="I98" s="11">
        <f t="shared" si="14"/>
        <v>4.6039094650205753E-2</v>
      </c>
      <c r="J98" s="11">
        <v>3.08</v>
      </c>
      <c r="K98" s="11">
        <v>3.07</v>
      </c>
      <c r="L98" s="11">
        <v>3.23</v>
      </c>
      <c r="M98" s="11">
        <v>6.25E-2</v>
      </c>
      <c r="N98" s="11">
        <v>9.0740740740740733E-2</v>
      </c>
      <c r="O98" s="11">
        <f t="shared" si="15"/>
        <v>8.4987997256515763E-2</v>
      </c>
      <c r="P98" s="11">
        <v>3.84</v>
      </c>
      <c r="Q98" s="11">
        <v>3.64</v>
      </c>
      <c r="R98" s="11">
        <v>0.29699999999999999</v>
      </c>
      <c r="S98" s="11">
        <v>0.66100000000000003</v>
      </c>
      <c r="T98" s="11">
        <v>96</v>
      </c>
      <c r="U98" s="11">
        <v>-2.5000000000000001E-2</v>
      </c>
      <c r="V98" s="11">
        <v>-0.28437499999999999</v>
      </c>
      <c r="W98" s="11">
        <v>-0.17499999999999999</v>
      </c>
      <c r="X98" s="11">
        <v>6.0606060606060608E-2</v>
      </c>
      <c r="Y98" s="11">
        <v>0.22160493827160493</v>
      </c>
      <c r="Z98" s="11">
        <f t="shared" si="16"/>
        <v>0.18880887059899404</v>
      </c>
      <c r="AA98" s="11">
        <v>-1.2424242424242424</v>
      </c>
      <c r="AB98" s="11">
        <v>-1.2345679012345678E-2</v>
      </c>
      <c r="AC98" s="11">
        <f t="shared" si="25"/>
        <v>-0.2629172382258802</v>
      </c>
      <c r="AD98" s="11">
        <v>0.45500000000000002</v>
      </c>
      <c r="AE98" s="11">
        <v>0.51800000000000002</v>
      </c>
      <c r="AF98" s="11">
        <f t="shared" si="17"/>
        <v>0.50516666666666665</v>
      </c>
      <c r="AG98" s="11">
        <v>7.0987654320987595E-2</v>
      </c>
      <c r="AH98" s="11">
        <v>32</v>
      </c>
      <c r="AI98" s="11">
        <v>0.12258064516129032</v>
      </c>
      <c r="AJ98" s="11">
        <v>6.3157894736842107E-2</v>
      </c>
      <c r="AK98" s="11">
        <f t="shared" si="18"/>
        <v>7.4895721981177554E-2</v>
      </c>
      <c r="AL98" s="11">
        <v>3.15</v>
      </c>
      <c r="AM98" s="11">
        <v>3.89</v>
      </c>
      <c r="AN98" s="11">
        <v>3.86</v>
      </c>
      <c r="AO98" s="11">
        <v>0.12258064516129032</v>
      </c>
      <c r="AP98" s="11">
        <v>8.3333333333333329E-2</v>
      </c>
      <c r="AQ98" s="11">
        <f t="shared" si="19"/>
        <v>9.1085888756139655E-2</v>
      </c>
      <c r="AR98" s="11">
        <v>3.89</v>
      </c>
      <c r="AS98" s="11">
        <v>3.86</v>
      </c>
      <c r="AT98" s="11">
        <v>0.308</v>
      </c>
      <c r="AU98" s="11">
        <v>0.68400000000000005</v>
      </c>
      <c r="AV98" s="11">
        <v>102</v>
      </c>
      <c r="AW98" s="11">
        <v>6.4516129032258064E-3</v>
      </c>
      <c r="AX98" s="11">
        <v>-0.38387096774193552</v>
      </c>
      <c r="AY98" s="11">
        <v>0.1064516129032258</v>
      </c>
      <c r="AZ98" s="11">
        <v>9.375E-2</v>
      </c>
      <c r="BA98" s="11">
        <v>0.21049382716049383</v>
      </c>
      <c r="BB98" s="11">
        <f t="shared" si="20"/>
        <v>0.18743331809175431</v>
      </c>
      <c r="BC98" s="11">
        <v>0.15625</v>
      </c>
      <c r="BD98" s="11">
        <v>1.2345679012345678E-2</v>
      </c>
      <c r="BE98" s="11">
        <f t="shared" si="21"/>
        <v>4.0771223898795915E-2</v>
      </c>
      <c r="BF98" s="11">
        <v>0.5</v>
      </c>
      <c r="BG98" s="11">
        <v>0.498</v>
      </c>
      <c r="BH98" s="11">
        <f t="shared" si="22"/>
        <v>0.49839506172839504</v>
      </c>
      <c r="BI98" s="11">
        <v>-5.5555555555555969E-2</v>
      </c>
      <c r="BJ98" s="12">
        <v>3</v>
      </c>
      <c r="BK98" s="12">
        <v>1</v>
      </c>
      <c r="BL98" s="12">
        <f t="shared" si="23"/>
        <v>2</v>
      </c>
      <c r="BM98" s="12" t="str">
        <f t="shared" si="26"/>
        <v>TBR</v>
      </c>
      <c r="BN98" s="12">
        <f t="shared" si="24"/>
        <v>4</v>
      </c>
    </row>
    <row r="99" spans="1:66" x14ac:dyDescent="0.45">
      <c r="A99" s="5">
        <v>45416</v>
      </c>
      <c r="B99" s="4" t="s">
        <v>48</v>
      </c>
      <c r="C99" s="4" t="s">
        <v>52</v>
      </c>
      <c r="D99" s="4" t="s">
        <v>597</v>
      </c>
      <c r="E99" s="4" t="s">
        <v>292</v>
      </c>
      <c r="F99" s="11">
        <v>32</v>
      </c>
      <c r="G99" s="11">
        <v>4.1935483870967745E-2</v>
      </c>
      <c r="H99" s="11">
        <v>0.11034482758620691</v>
      </c>
      <c r="I99" s="11">
        <f t="shared" si="14"/>
        <v>9.683187080294979E-2</v>
      </c>
      <c r="J99" s="11">
        <v>4.47</v>
      </c>
      <c r="K99" s="11">
        <v>3.97</v>
      </c>
      <c r="L99" s="11">
        <v>3.92</v>
      </c>
      <c r="M99" s="11">
        <v>4.1935483870967745E-2</v>
      </c>
      <c r="N99" s="11">
        <v>8.5802469135802473E-2</v>
      </c>
      <c r="O99" s="11">
        <f t="shared" si="15"/>
        <v>7.7137385626699306E-2</v>
      </c>
      <c r="P99" s="11">
        <v>3.97</v>
      </c>
      <c r="Q99" s="11">
        <v>3.92</v>
      </c>
      <c r="R99" s="11">
        <v>0.35499999999999998</v>
      </c>
      <c r="S99" s="11">
        <v>0.80400000000000005</v>
      </c>
      <c r="T99" s="11">
        <v>132</v>
      </c>
      <c r="U99" s="11">
        <v>-8.0645161290322578E-2</v>
      </c>
      <c r="V99" s="11">
        <v>-9.3548387096774197E-2</v>
      </c>
      <c r="W99" s="11">
        <v>1.1258064516129032</v>
      </c>
      <c r="X99" s="11">
        <v>0.20937500000000001</v>
      </c>
      <c r="Y99" s="11">
        <v>0.24691358024691357</v>
      </c>
      <c r="Z99" s="11">
        <f t="shared" si="16"/>
        <v>0.23949855204999237</v>
      </c>
      <c r="AA99" s="11">
        <v>-0.4375</v>
      </c>
      <c r="AB99" s="11">
        <v>0.30246913580246915</v>
      </c>
      <c r="AC99" s="11">
        <f t="shared" si="25"/>
        <v>0.15630239292790735</v>
      </c>
      <c r="AD99" s="11">
        <v>0.375</v>
      </c>
      <c r="AE99" s="11">
        <v>0.51600000000000001</v>
      </c>
      <c r="AF99" s="11">
        <f t="shared" si="17"/>
        <v>0.48814814814814816</v>
      </c>
      <c r="AG99" s="11">
        <v>-2.4691358024691398E-2</v>
      </c>
      <c r="AH99" s="11">
        <v>32</v>
      </c>
      <c r="AI99" s="11">
        <v>0.13333333333333333</v>
      </c>
      <c r="AJ99" s="11">
        <v>0.1032258064516129</v>
      </c>
      <c r="AK99" s="11">
        <f t="shared" si="18"/>
        <v>0.10917297225540953</v>
      </c>
      <c r="AL99" s="11">
        <v>3.39</v>
      </c>
      <c r="AM99" s="11">
        <v>3.07</v>
      </c>
      <c r="AN99" s="11">
        <v>2.98</v>
      </c>
      <c r="AO99" s="11">
        <v>0.13870967741935483</v>
      </c>
      <c r="AP99" s="11">
        <v>9.6913580246913572E-2</v>
      </c>
      <c r="AQ99" s="11">
        <f t="shared" si="19"/>
        <v>0.10516959944146986</v>
      </c>
      <c r="AR99" s="11">
        <v>3.47</v>
      </c>
      <c r="AS99" s="11">
        <v>3.25</v>
      </c>
      <c r="AT99" s="11">
        <v>0.29399999999999998</v>
      </c>
      <c r="AU99" s="11">
        <v>0.65100000000000002</v>
      </c>
      <c r="AV99" s="11">
        <v>94</v>
      </c>
      <c r="AW99" s="11">
        <v>-7.0967741935483872E-2</v>
      </c>
      <c r="AX99" s="11">
        <v>-0.13548387096774195</v>
      </c>
      <c r="AY99" s="11">
        <v>-0.2870967741935484</v>
      </c>
      <c r="AZ99" s="11">
        <v>5.6250000000000001E-2</v>
      </c>
      <c r="BA99" s="11">
        <v>0.22037037037037038</v>
      </c>
      <c r="BB99" s="11">
        <f t="shared" si="20"/>
        <v>0.18795153177869228</v>
      </c>
      <c r="BC99" s="11">
        <v>0.21875</v>
      </c>
      <c r="BD99" s="11">
        <v>0.21604938271604937</v>
      </c>
      <c r="BE99" s="11">
        <f t="shared" si="21"/>
        <v>0.21658283798201491</v>
      </c>
      <c r="BF99" s="11">
        <v>0.53100000000000003</v>
      </c>
      <c r="BG99" s="11">
        <v>0.52600000000000002</v>
      </c>
      <c r="BH99" s="11">
        <f t="shared" si="22"/>
        <v>0.52698765432098771</v>
      </c>
      <c r="BI99" s="11">
        <v>-1.2345679012346067E-2</v>
      </c>
      <c r="BJ99" s="12">
        <v>0</v>
      </c>
      <c r="BK99" s="12">
        <v>5</v>
      </c>
      <c r="BL99" s="12">
        <f t="shared" si="23"/>
        <v>-5</v>
      </c>
      <c r="BM99" s="12" t="str">
        <f t="shared" si="26"/>
        <v>SEA</v>
      </c>
      <c r="BN99" s="12">
        <f t="shared" si="24"/>
        <v>5</v>
      </c>
    </row>
    <row r="100" spans="1:66" x14ac:dyDescent="0.45">
      <c r="A100" s="5">
        <v>45416</v>
      </c>
      <c r="B100" s="4" t="s">
        <v>41</v>
      </c>
      <c r="C100" s="4" t="s">
        <v>75</v>
      </c>
      <c r="D100" s="4" t="s">
        <v>311</v>
      </c>
      <c r="E100" s="4" t="s">
        <v>336</v>
      </c>
      <c r="F100" s="11">
        <v>33</v>
      </c>
      <c r="G100" s="11">
        <v>9.9999999999999992E-2</v>
      </c>
      <c r="H100" s="11">
        <v>9.6296296296296297E-2</v>
      </c>
      <c r="I100" s="11">
        <f t="shared" si="14"/>
        <v>9.7050754458161873E-2</v>
      </c>
      <c r="J100" s="11">
        <v>3.11</v>
      </c>
      <c r="K100" s="11">
        <v>3.2</v>
      </c>
      <c r="L100" s="11">
        <v>3.11</v>
      </c>
      <c r="M100" s="11">
        <v>5.3124999999999999E-2</v>
      </c>
      <c r="N100" s="11">
        <v>9.3209876543209877E-2</v>
      </c>
      <c r="O100" s="11">
        <f t="shared" si="15"/>
        <v>8.5044438728852298E-2</v>
      </c>
      <c r="P100" s="11">
        <v>4</v>
      </c>
      <c r="Q100" s="11">
        <v>3.87</v>
      </c>
      <c r="R100" s="11">
        <v>0.32800000000000001</v>
      </c>
      <c r="S100" s="11">
        <v>0.73499999999999999</v>
      </c>
      <c r="T100" s="11">
        <v>111</v>
      </c>
      <c r="U100" s="11">
        <v>0</v>
      </c>
      <c r="V100" s="11">
        <v>3.1250000000000002E-3</v>
      </c>
      <c r="W100" s="11">
        <v>0.453125</v>
      </c>
      <c r="X100" s="11">
        <v>0.16969696969696968</v>
      </c>
      <c r="Y100" s="11">
        <v>0.21481481481481479</v>
      </c>
      <c r="Z100" s="11">
        <f t="shared" si="16"/>
        <v>0.20562414266117968</v>
      </c>
      <c r="AA100" s="11">
        <v>0.36363636363636365</v>
      </c>
      <c r="AB100" s="11">
        <v>0.17901234567901234</v>
      </c>
      <c r="AC100" s="11">
        <f t="shared" si="25"/>
        <v>0.21662094192958389</v>
      </c>
      <c r="AD100" s="11">
        <v>0.42399999999999999</v>
      </c>
      <c r="AE100" s="11">
        <v>0.496</v>
      </c>
      <c r="AF100" s="11">
        <f t="shared" si="17"/>
        <v>0.48133333333333334</v>
      </c>
      <c r="AG100" s="11">
        <v>2.4691358024691398E-2</v>
      </c>
      <c r="AH100" s="11">
        <v>35</v>
      </c>
      <c r="AI100" s="11">
        <v>-5.7142857142857148E-2</v>
      </c>
      <c r="AJ100" s="11">
        <v>2.6666666666666665E-2</v>
      </c>
      <c r="AK100" s="11">
        <f t="shared" si="18"/>
        <v>8.5596707818930019E-3</v>
      </c>
      <c r="AL100" s="11">
        <v>5.14</v>
      </c>
      <c r="AM100" s="11">
        <v>4.25</v>
      </c>
      <c r="AN100" s="11">
        <v>4.29</v>
      </c>
      <c r="AO100" s="11">
        <v>6.1764705882352944E-2</v>
      </c>
      <c r="AP100" s="11">
        <v>8.5802469135802473E-2</v>
      </c>
      <c r="AQ100" s="11">
        <f t="shared" si="19"/>
        <v>8.0609125223020175E-2</v>
      </c>
      <c r="AR100" s="11">
        <v>4.08</v>
      </c>
      <c r="AS100" s="11">
        <v>3.91</v>
      </c>
      <c r="AT100" s="11">
        <v>0.318</v>
      </c>
      <c r="AU100" s="11">
        <v>0.71299999999999997</v>
      </c>
      <c r="AV100" s="11">
        <v>109</v>
      </c>
      <c r="AW100" s="11">
        <v>2.3529411764705882E-2</v>
      </c>
      <c r="AX100" s="11">
        <v>2.0588235294117647E-2</v>
      </c>
      <c r="AY100" s="11">
        <v>0.42941176470588233</v>
      </c>
      <c r="AZ100" s="11">
        <v>0.17142857142857143</v>
      </c>
      <c r="BA100" s="11">
        <v>0.21481481481481479</v>
      </c>
      <c r="BB100" s="11">
        <f t="shared" si="20"/>
        <v>0.20544124371284864</v>
      </c>
      <c r="BC100" s="11">
        <v>0.17142857142857143</v>
      </c>
      <c r="BD100" s="11">
        <v>0.17901234567901234</v>
      </c>
      <c r="BE100" s="11">
        <f t="shared" si="21"/>
        <v>0.17737387593354673</v>
      </c>
      <c r="BF100" s="11">
        <v>0.48599999999999999</v>
      </c>
      <c r="BG100" s="11">
        <v>0.51200000000000001</v>
      </c>
      <c r="BH100" s="11">
        <f t="shared" si="22"/>
        <v>0.50638271604938279</v>
      </c>
      <c r="BI100" s="11">
        <v>-1.5432098765432056E-2</v>
      </c>
      <c r="BJ100" s="12">
        <v>1</v>
      </c>
      <c r="BK100" s="12">
        <v>13</v>
      </c>
      <c r="BL100" s="12">
        <f t="shared" si="23"/>
        <v>-12</v>
      </c>
      <c r="BM100" s="12" t="str">
        <f t="shared" si="26"/>
        <v>SDP</v>
      </c>
      <c r="BN100" s="12">
        <f t="shared" si="24"/>
        <v>14</v>
      </c>
    </row>
    <row r="101" spans="1:66" x14ac:dyDescent="0.45">
      <c r="A101" s="5">
        <v>45416</v>
      </c>
      <c r="B101" s="4" t="s">
        <v>28</v>
      </c>
      <c r="C101" s="4" t="s">
        <v>32</v>
      </c>
      <c r="D101" s="4" t="s">
        <v>296</v>
      </c>
      <c r="E101" s="4" t="s">
        <v>601</v>
      </c>
      <c r="F101" s="11">
        <v>34</v>
      </c>
      <c r="G101" s="11">
        <v>0.15714285714285717</v>
      </c>
      <c r="H101" s="11">
        <v>0.10909090909090909</v>
      </c>
      <c r="I101" s="11">
        <f t="shared" si="14"/>
        <v>0.11917588584255251</v>
      </c>
      <c r="J101" s="11">
        <v>2.5499999999999998</v>
      </c>
      <c r="K101" s="11">
        <v>2.64</v>
      </c>
      <c r="L101" s="11">
        <v>2.83</v>
      </c>
      <c r="M101" s="11">
        <v>9.3939393939393948E-2</v>
      </c>
      <c r="N101" s="11">
        <v>0.10617283950617283</v>
      </c>
      <c r="O101" s="11">
        <f t="shared" si="15"/>
        <v>0.10360532623907109</v>
      </c>
      <c r="P101" s="11">
        <v>3.95</v>
      </c>
      <c r="Q101" s="11">
        <v>3.84</v>
      </c>
      <c r="R101" s="11">
        <v>0.35399999999999998</v>
      </c>
      <c r="S101" s="11">
        <v>0.80200000000000005</v>
      </c>
      <c r="T101" s="11">
        <v>131</v>
      </c>
      <c r="U101" s="11">
        <v>1.2121212121212121E-2</v>
      </c>
      <c r="V101" s="11">
        <v>0.12121212121212122</v>
      </c>
      <c r="W101" s="11">
        <v>1.4303030303030304</v>
      </c>
      <c r="X101" s="11">
        <v>0.29117647058823531</v>
      </c>
      <c r="Y101" s="11">
        <v>0.26481481481481478</v>
      </c>
      <c r="Z101" s="11">
        <f t="shared" si="16"/>
        <v>0.27034750800182894</v>
      </c>
      <c r="AA101" s="11">
        <v>1.4705882352941178</v>
      </c>
      <c r="AB101" s="11">
        <v>0.8271604938271605</v>
      </c>
      <c r="AC101" s="11">
        <f t="shared" si="25"/>
        <v>0.96220088401158366</v>
      </c>
      <c r="AD101" s="11">
        <v>0.61799999999999999</v>
      </c>
      <c r="AE101" s="11">
        <v>0.57799999999999996</v>
      </c>
      <c r="AF101" s="11">
        <f t="shared" si="17"/>
        <v>0.58639506172839495</v>
      </c>
      <c r="AG101" s="11">
        <v>2.7777777777777801E-2</v>
      </c>
      <c r="AH101" s="11">
        <v>30</v>
      </c>
      <c r="AI101" s="11">
        <v>0.1206896551724138</v>
      </c>
      <c r="AJ101" s="11">
        <v>5.8620689655172413E-2</v>
      </c>
      <c r="AK101" s="11">
        <f t="shared" si="18"/>
        <v>7.0114942528735624E-2</v>
      </c>
      <c r="AL101" s="11">
        <v>3.19</v>
      </c>
      <c r="AM101" s="11">
        <v>3.39</v>
      </c>
      <c r="AN101" s="11">
        <v>3.4</v>
      </c>
      <c r="AO101" s="11">
        <v>0.1206896551724138</v>
      </c>
      <c r="AP101" s="11">
        <v>0.10246913580246915</v>
      </c>
      <c r="AQ101" s="11">
        <f t="shared" si="19"/>
        <v>0.1058433060561626</v>
      </c>
      <c r="AR101" s="11">
        <v>3.39</v>
      </c>
      <c r="AS101" s="11">
        <v>3.4</v>
      </c>
      <c r="AT101" s="11">
        <v>0.34200000000000003</v>
      </c>
      <c r="AU101" s="11">
        <v>0.77100000000000002</v>
      </c>
      <c r="AV101" s="11">
        <v>119</v>
      </c>
      <c r="AW101" s="11">
        <v>7.2413793103448282E-2</v>
      </c>
      <c r="AX101" s="11">
        <v>0.13103448275862067</v>
      </c>
      <c r="AY101" s="11">
        <v>0.90689655172413797</v>
      </c>
      <c r="AZ101" s="11">
        <v>0.23666666666666666</v>
      </c>
      <c r="BA101" s="11">
        <v>0.27530864197530863</v>
      </c>
      <c r="BB101" s="11">
        <f t="shared" si="20"/>
        <v>0.26815272062185641</v>
      </c>
      <c r="BC101" s="11">
        <v>1.5666666666666667</v>
      </c>
      <c r="BD101" s="11">
        <v>0.9135802469135802</v>
      </c>
      <c r="BE101" s="11">
        <f t="shared" si="21"/>
        <v>1.034522176497485</v>
      </c>
      <c r="BF101" s="11">
        <v>0.66700000000000004</v>
      </c>
      <c r="BG101" s="11">
        <v>0.59499999999999997</v>
      </c>
      <c r="BH101" s="11">
        <f t="shared" si="22"/>
        <v>0.60833333333333328</v>
      </c>
      <c r="BI101" s="11">
        <v>-2.7777777777778012E-2</v>
      </c>
      <c r="BJ101" s="12">
        <v>11</v>
      </c>
      <c r="BK101" s="12">
        <v>2</v>
      </c>
      <c r="BL101" s="12">
        <f t="shared" si="23"/>
        <v>9</v>
      </c>
      <c r="BM101" s="12" t="str">
        <f t="shared" si="26"/>
        <v>LAD</v>
      </c>
      <c r="BN101" s="12">
        <f t="shared" si="24"/>
        <v>13</v>
      </c>
    </row>
    <row r="102" spans="1:66" x14ac:dyDescent="0.45">
      <c r="A102" s="5">
        <v>45418</v>
      </c>
      <c r="B102" s="4" t="s">
        <v>50</v>
      </c>
      <c r="C102" s="4" t="s">
        <v>43</v>
      </c>
      <c r="D102" s="4" t="s">
        <v>274</v>
      </c>
      <c r="E102" s="4" t="s">
        <v>616</v>
      </c>
      <c r="F102" s="11">
        <v>35</v>
      </c>
      <c r="G102" s="11">
        <v>0.19999999999999998</v>
      </c>
      <c r="H102" s="11">
        <v>0.15517241379310345</v>
      </c>
      <c r="I102" s="11">
        <f t="shared" si="14"/>
        <v>0.16485738612175393</v>
      </c>
      <c r="J102" s="11">
        <v>2.35</v>
      </c>
      <c r="K102" s="11">
        <v>2.77</v>
      </c>
      <c r="L102" s="11">
        <v>2.84</v>
      </c>
      <c r="M102" s="11">
        <v>0.19411764705882351</v>
      </c>
      <c r="N102" s="11">
        <v>0.12037037037037036</v>
      </c>
      <c r="O102" s="11">
        <f t="shared" si="15"/>
        <v>0.13630342397590037</v>
      </c>
      <c r="P102" s="11">
        <v>3.17</v>
      </c>
      <c r="Q102" s="11">
        <v>3.23</v>
      </c>
      <c r="R102" s="11">
        <v>0.32400000000000001</v>
      </c>
      <c r="S102" s="11">
        <v>0.72699999999999998</v>
      </c>
      <c r="T102" s="11">
        <v>108</v>
      </c>
      <c r="U102" s="11">
        <v>8.8235294117647058E-3</v>
      </c>
      <c r="V102" s="11">
        <v>-0.15</v>
      </c>
      <c r="W102" s="11">
        <v>0.32647058823529412</v>
      </c>
      <c r="X102" s="11">
        <v>0.13142857142857142</v>
      </c>
      <c r="Y102" s="11">
        <v>0.22901234567901235</v>
      </c>
      <c r="Z102" s="11">
        <f t="shared" si="16"/>
        <v>0.20792943148910228</v>
      </c>
      <c r="AA102" s="11">
        <v>1.1428571428571428</v>
      </c>
      <c r="AB102" s="11">
        <v>0.4567901234567901</v>
      </c>
      <c r="AC102" s="11">
        <f t="shared" si="25"/>
        <v>0.60501447950007625</v>
      </c>
      <c r="AD102" s="11">
        <v>0.68600000000000005</v>
      </c>
      <c r="AE102" s="11">
        <v>0.56299999999999994</v>
      </c>
      <c r="AF102" s="11">
        <f t="shared" si="17"/>
        <v>0.58957407407407403</v>
      </c>
      <c r="AG102" s="11">
        <v>4.6296296296296301E-2</v>
      </c>
      <c r="AH102" s="11">
        <v>35</v>
      </c>
      <c r="AI102" s="11">
        <v>6.7647058823529407E-2</v>
      </c>
      <c r="AJ102" s="11">
        <v>4.4444444444444446E-2</v>
      </c>
      <c r="AK102" s="11">
        <f t="shared" si="18"/>
        <v>4.9457354958444291E-2</v>
      </c>
      <c r="AL102" s="11">
        <v>3.69</v>
      </c>
      <c r="AM102" s="11">
        <v>3.76</v>
      </c>
      <c r="AN102" s="11">
        <v>3.7</v>
      </c>
      <c r="AO102" s="11">
        <v>6.7647058823529407E-2</v>
      </c>
      <c r="AP102" s="11">
        <v>9.0123456790123457E-2</v>
      </c>
      <c r="AQ102" s="11">
        <f t="shared" si="19"/>
        <v>8.5267444883760549E-2</v>
      </c>
      <c r="AR102" s="11">
        <v>3.76</v>
      </c>
      <c r="AS102" s="11">
        <v>3.7</v>
      </c>
      <c r="AT102" s="11">
        <v>0.29899999999999999</v>
      </c>
      <c r="AU102" s="11">
        <v>0.66600000000000004</v>
      </c>
      <c r="AV102" s="11">
        <v>96</v>
      </c>
      <c r="AW102" s="11">
        <v>-8.8235294117647058E-3</v>
      </c>
      <c r="AX102" s="11">
        <v>2.3529411764705882E-2</v>
      </c>
      <c r="AY102" s="11">
        <v>-0.18529411764705883</v>
      </c>
      <c r="AZ102" s="11">
        <v>9.7142857142857142E-2</v>
      </c>
      <c r="BA102" s="11">
        <v>0.20061728395061729</v>
      </c>
      <c r="BB102" s="11">
        <f t="shared" si="20"/>
        <v>0.17826169791190369</v>
      </c>
      <c r="BC102" s="11">
        <v>-1.0285714285714285</v>
      </c>
      <c r="BD102" s="11">
        <v>-0.16666666666666666</v>
      </c>
      <c r="BE102" s="11">
        <f t="shared" si="21"/>
        <v>-0.35288065843621397</v>
      </c>
      <c r="BF102" s="11">
        <v>0.42899999999999999</v>
      </c>
      <c r="BG102" s="11">
        <v>0.49099999999999999</v>
      </c>
      <c r="BH102" s="11">
        <f t="shared" si="22"/>
        <v>0.477604938271605</v>
      </c>
      <c r="BI102" s="11">
        <v>-5.5555555555555025E-2</v>
      </c>
      <c r="BJ102" s="12">
        <v>6</v>
      </c>
      <c r="BK102" s="12">
        <v>1</v>
      </c>
      <c r="BL102" s="12">
        <f t="shared" si="23"/>
        <v>5</v>
      </c>
      <c r="BM102" s="12" t="str">
        <f t="shared" si="26"/>
        <v>PHI</v>
      </c>
      <c r="BN102" s="12">
        <f t="shared" si="24"/>
        <v>7</v>
      </c>
    </row>
    <row r="103" spans="1:66" x14ac:dyDescent="0.45">
      <c r="A103" s="5">
        <v>45418</v>
      </c>
      <c r="B103" s="4" t="s">
        <v>95</v>
      </c>
      <c r="C103" s="4" t="s">
        <v>102</v>
      </c>
      <c r="D103" s="4" t="s">
        <v>573</v>
      </c>
      <c r="E103" s="4" t="s">
        <v>314</v>
      </c>
      <c r="F103" s="11">
        <v>34</v>
      </c>
      <c r="G103" s="11">
        <v>7.575757575757576E-2</v>
      </c>
      <c r="H103" s="11">
        <v>0.11923076923076924</v>
      </c>
      <c r="I103" s="11">
        <f t="shared" si="14"/>
        <v>0.11010676566232122</v>
      </c>
      <c r="J103" s="11">
        <v>3.71</v>
      </c>
      <c r="K103" s="11">
        <v>3.83</v>
      </c>
      <c r="L103" s="11">
        <v>3.65</v>
      </c>
      <c r="M103" s="11">
        <v>7.575757575757576E-2</v>
      </c>
      <c r="N103" s="11">
        <v>5.8024691358024696E-2</v>
      </c>
      <c r="O103" s="11">
        <f t="shared" si="15"/>
        <v>6.1746407836942824E-2</v>
      </c>
      <c r="P103" s="11">
        <v>3.83</v>
      </c>
      <c r="Q103" s="11">
        <v>3.65</v>
      </c>
      <c r="R103" s="11">
        <v>0.315</v>
      </c>
      <c r="S103" s="11">
        <v>0.71099999999999997</v>
      </c>
      <c r="T103" s="11">
        <v>106</v>
      </c>
      <c r="U103" s="11">
        <v>-7.2727272727272724E-2</v>
      </c>
      <c r="V103" s="11">
        <v>9.696969696969697E-2</v>
      </c>
      <c r="W103" s="11">
        <v>0.1787878787878788</v>
      </c>
      <c r="X103" s="11">
        <v>0.15</v>
      </c>
      <c r="Y103" s="11">
        <v>0.19382716049382714</v>
      </c>
      <c r="Z103" s="11">
        <f t="shared" si="16"/>
        <v>0.18462886755067823</v>
      </c>
      <c r="AA103" s="11">
        <v>1.2647058823529411</v>
      </c>
      <c r="AB103" s="11">
        <v>0.16049382716049382</v>
      </c>
      <c r="AC103" s="11">
        <f t="shared" si="25"/>
        <v>0.39224203627495802</v>
      </c>
      <c r="AD103" s="11">
        <v>0.64700000000000002</v>
      </c>
      <c r="AE103" s="11">
        <v>0.52</v>
      </c>
      <c r="AF103" s="11">
        <f t="shared" si="17"/>
        <v>0.54665432098765432</v>
      </c>
      <c r="AG103" s="11">
        <v>2.4691358024691398E-2</v>
      </c>
      <c r="AH103" s="11">
        <v>34</v>
      </c>
      <c r="AI103" s="11">
        <v>0.15</v>
      </c>
      <c r="AJ103" s="11">
        <v>4.8000000000000001E-2</v>
      </c>
      <c r="AK103" s="11">
        <f t="shared" si="18"/>
        <v>6.9407407407407404E-2</v>
      </c>
      <c r="AL103" s="11">
        <v>3.04</v>
      </c>
      <c r="AM103" s="11">
        <v>2.16</v>
      </c>
      <c r="AN103" s="11">
        <v>2.21</v>
      </c>
      <c r="AO103" s="11">
        <v>0.1090909090909091</v>
      </c>
      <c r="AP103" s="11">
        <v>7.9012345679012344E-2</v>
      </c>
      <c r="AQ103" s="11">
        <f t="shared" si="19"/>
        <v>8.5325130592620299E-2</v>
      </c>
      <c r="AR103" s="11">
        <v>3.64</v>
      </c>
      <c r="AS103" s="11">
        <v>3.51</v>
      </c>
      <c r="AT103" s="11">
        <v>0.29599999999999999</v>
      </c>
      <c r="AU103" s="11">
        <v>0.66</v>
      </c>
      <c r="AV103" s="11">
        <v>91</v>
      </c>
      <c r="AW103" s="11">
        <v>4.8484848484848485E-2</v>
      </c>
      <c r="AX103" s="11">
        <v>-9.0909090909090912E-2</v>
      </c>
      <c r="AY103" s="11">
        <v>-0.32121212121212123</v>
      </c>
      <c r="AZ103" s="11">
        <v>7.3529411764705885E-2</v>
      </c>
      <c r="BA103" s="11">
        <v>0.16851851851851851</v>
      </c>
      <c r="BB103" s="11">
        <f t="shared" si="20"/>
        <v>0.14858253315043435</v>
      </c>
      <c r="BC103" s="11">
        <v>0.11764705882352941</v>
      </c>
      <c r="BD103" s="11">
        <v>-3.7037037037037035E-2</v>
      </c>
      <c r="BE103" s="11">
        <f t="shared" si="21"/>
        <v>-4.5724737082761743E-3</v>
      </c>
      <c r="BF103" s="11">
        <v>0.52900000000000003</v>
      </c>
      <c r="BG103" s="11">
        <v>0.5</v>
      </c>
      <c r="BH103" s="11">
        <f t="shared" si="22"/>
        <v>0.50608641975308644</v>
      </c>
      <c r="BI103" s="11">
        <v>-3.4506556245679776E-3</v>
      </c>
      <c r="BJ103" s="12">
        <v>2</v>
      </c>
      <c r="BK103" s="12">
        <v>1</v>
      </c>
      <c r="BL103" s="12">
        <f t="shared" si="23"/>
        <v>1</v>
      </c>
      <c r="BM103" s="12" t="str">
        <f t="shared" si="26"/>
        <v>CLE</v>
      </c>
      <c r="BN103" s="12">
        <f t="shared" si="24"/>
        <v>3</v>
      </c>
    </row>
    <row r="104" spans="1:66" x14ac:dyDescent="0.45">
      <c r="A104" s="5">
        <v>45418</v>
      </c>
      <c r="B104" s="4" t="s">
        <v>39</v>
      </c>
      <c r="C104" s="4" t="s">
        <v>54</v>
      </c>
      <c r="D104" s="4" t="s">
        <v>294</v>
      </c>
      <c r="E104" s="4" t="s">
        <v>317</v>
      </c>
      <c r="F104" s="11">
        <v>35</v>
      </c>
      <c r="G104" s="11">
        <v>5.7142857142857148E-2</v>
      </c>
      <c r="H104" s="11">
        <v>9.3103448275862075E-2</v>
      </c>
      <c r="I104" s="11">
        <f t="shared" si="14"/>
        <v>8.5334184759472118E-2</v>
      </c>
      <c r="J104" s="11">
        <v>5.04</v>
      </c>
      <c r="K104" s="11">
        <v>3.97</v>
      </c>
      <c r="L104" s="11">
        <v>4.05</v>
      </c>
      <c r="M104" s="11">
        <v>7.3529411764705885E-2</v>
      </c>
      <c r="N104" s="11">
        <v>8.7037037037037038E-2</v>
      </c>
      <c r="O104" s="11">
        <f t="shared" si="15"/>
        <v>8.4118722934990175E-2</v>
      </c>
      <c r="P104" s="11">
        <v>3.87</v>
      </c>
      <c r="Q104" s="11">
        <v>3.72</v>
      </c>
      <c r="R104" s="11">
        <v>0.29399999999999998</v>
      </c>
      <c r="S104" s="11">
        <v>0.64900000000000002</v>
      </c>
      <c r="T104" s="11">
        <v>87</v>
      </c>
      <c r="U104" s="11">
        <v>-2.0588235294117647E-2</v>
      </c>
      <c r="V104" s="11">
        <v>-0.49705882352941172</v>
      </c>
      <c r="W104" s="11">
        <v>-0.54999999999999993</v>
      </c>
      <c r="X104" s="11">
        <v>1.7142857142857144E-2</v>
      </c>
      <c r="Y104" s="11">
        <v>0.17098765432098764</v>
      </c>
      <c r="Z104" s="11">
        <f t="shared" si="16"/>
        <v>0.13774958085657674</v>
      </c>
      <c r="AA104" s="11">
        <v>-0.42857142857142855</v>
      </c>
      <c r="AB104" s="11">
        <v>-0.25925925925925924</v>
      </c>
      <c r="AC104" s="11">
        <f t="shared" si="25"/>
        <v>-0.29583904892546864</v>
      </c>
      <c r="AD104" s="11">
        <v>0.45700000000000002</v>
      </c>
      <c r="AE104" s="11">
        <v>0.47299999999999998</v>
      </c>
      <c r="AF104" s="11">
        <f t="shared" si="17"/>
        <v>0.46954320987654324</v>
      </c>
      <c r="AG104" s="11">
        <v>2.4691358024691398E-2</v>
      </c>
      <c r="AH104" s="11">
        <v>34</v>
      </c>
      <c r="AI104" s="11">
        <v>3.3333333333333333E-2</v>
      </c>
      <c r="AJ104" s="11">
        <v>6.4000000000000001E-2</v>
      </c>
      <c r="AK104" s="11">
        <f t="shared" si="18"/>
        <v>5.756378600823045E-2</v>
      </c>
      <c r="AL104" s="11">
        <v>4.72</v>
      </c>
      <c r="AM104" s="11">
        <v>4.82</v>
      </c>
      <c r="AN104" s="11">
        <v>4.8099999999999996</v>
      </c>
      <c r="AO104" s="11">
        <v>5.454545454545455E-2</v>
      </c>
      <c r="AP104" s="11">
        <v>7.098765432098765E-2</v>
      </c>
      <c r="AQ104" s="11">
        <f t="shared" si="19"/>
        <v>6.7536822269332553E-2</v>
      </c>
      <c r="AR104" s="11">
        <v>4.25</v>
      </c>
      <c r="AS104" s="11">
        <v>4.05</v>
      </c>
      <c r="AT104" s="11">
        <v>0.307</v>
      </c>
      <c r="AU104" s="11">
        <v>0.68799999999999994</v>
      </c>
      <c r="AV104" s="11">
        <v>97</v>
      </c>
      <c r="AW104" s="11">
        <v>-8.7878787878787876E-2</v>
      </c>
      <c r="AX104" s="11">
        <v>-0.3</v>
      </c>
      <c r="AY104" s="11">
        <v>-0.19393939393939394</v>
      </c>
      <c r="AZ104" s="11">
        <v>4.1176470588235294E-2</v>
      </c>
      <c r="BA104" s="11">
        <v>0.17222222222222222</v>
      </c>
      <c r="BB104" s="11">
        <f t="shared" si="20"/>
        <v>0.144718792866941</v>
      </c>
      <c r="BC104" s="11">
        <v>-1.2058823529411764</v>
      </c>
      <c r="BD104" s="11">
        <v>-0.4567901234567901</v>
      </c>
      <c r="BE104" s="11">
        <f t="shared" si="21"/>
        <v>-0.61400701112635259</v>
      </c>
      <c r="BF104" s="11">
        <v>0.35299999999999998</v>
      </c>
      <c r="BG104" s="11">
        <v>0.44800000000000001</v>
      </c>
      <c r="BH104" s="11">
        <f t="shared" si="22"/>
        <v>0.42806172839506174</v>
      </c>
      <c r="BI104" s="11">
        <v>-3.0864197530864002E-2</v>
      </c>
      <c r="BJ104" s="12">
        <v>4</v>
      </c>
      <c r="BK104" s="12">
        <v>1</v>
      </c>
      <c r="BL104" s="12">
        <f t="shared" si="23"/>
        <v>3</v>
      </c>
      <c r="BM104" s="12" t="str">
        <f t="shared" si="26"/>
        <v>PIT</v>
      </c>
      <c r="BN104" s="12">
        <f t="shared" si="24"/>
        <v>5</v>
      </c>
    </row>
    <row r="105" spans="1:66" x14ac:dyDescent="0.45">
      <c r="A105" s="5">
        <v>45418</v>
      </c>
      <c r="B105" s="4" t="s">
        <v>71</v>
      </c>
      <c r="C105" s="4" t="s">
        <v>132</v>
      </c>
      <c r="D105" s="4" t="s">
        <v>1545</v>
      </c>
      <c r="E105" s="4" t="s">
        <v>687</v>
      </c>
      <c r="F105" s="11">
        <v>35</v>
      </c>
      <c r="G105" s="11">
        <v>6.4705882352941183E-2</v>
      </c>
      <c r="H105" s="11">
        <v>5.263157894736842E-3</v>
      </c>
      <c r="I105" s="11">
        <f t="shared" si="14"/>
        <v>1.8105721820892099E-2</v>
      </c>
      <c r="J105" s="11">
        <v>4.24</v>
      </c>
      <c r="K105" s="11">
        <v>3.81</v>
      </c>
      <c r="L105" s="11">
        <v>3.62</v>
      </c>
      <c r="M105" s="11">
        <v>6.4705882352941183E-2</v>
      </c>
      <c r="N105" s="11">
        <v>9.0740740740740733E-2</v>
      </c>
      <c r="O105" s="11">
        <f t="shared" si="15"/>
        <v>8.5115925656956887E-2</v>
      </c>
      <c r="P105" s="11">
        <v>3.81</v>
      </c>
      <c r="Q105" s="11">
        <v>3.62</v>
      </c>
      <c r="R105" s="11">
        <v>0.29899999999999999</v>
      </c>
      <c r="S105" s="11">
        <v>0.66500000000000004</v>
      </c>
      <c r="T105" s="11">
        <v>98</v>
      </c>
      <c r="U105" s="11">
        <v>4.1176470588235294E-2</v>
      </c>
      <c r="V105" s="11">
        <v>-0.21470588235294116</v>
      </c>
      <c r="W105" s="11">
        <v>-4.7058823529411764E-2</v>
      </c>
      <c r="X105" s="11">
        <v>8.2857142857142851E-2</v>
      </c>
      <c r="Y105" s="11">
        <v>0.22160493827160493</v>
      </c>
      <c r="Z105" s="11">
        <f t="shared" si="16"/>
        <v>0.1916285627190977</v>
      </c>
      <c r="AA105" s="11">
        <v>-1.0857142857142856</v>
      </c>
      <c r="AB105" s="11">
        <v>1.2345679012345678E-2</v>
      </c>
      <c r="AC105" s="11">
        <f t="shared" si="25"/>
        <v>-0.22488949855204995</v>
      </c>
      <c r="AD105" s="11">
        <v>0.48599999999999999</v>
      </c>
      <c r="AE105" s="11">
        <v>0.52400000000000002</v>
      </c>
      <c r="AF105" s="11">
        <f t="shared" si="17"/>
        <v>0.51579012345679021</v>
      </c>
      <c r="AG105" s="11">
        <v>7.0987654320987595E-2</v>
      </c>
      <c r="AH105" s="11">
        <v>34</v>
      </c>
      <c r="AI105" s="11">
        <v>2.121212121212121E-2</v>
      </c>
      <c r="AJ105" s="11">
        <v>6.9565217391304349E-2</v>
      </c>
      <c r="AK105" s="11">
        <f t="shared" si="18"/>
        <v>5.9417036711722701E-2</v>
      </c>
      <c r="AL105" s="11">
        <v>4.67</v>
      </c>
      <c r="AM105" s="11">
        <v>4.37</v>
      </c>
      <c r="AN105" s="11">
        <v>4.18</v>
      </c>
      <c r="AO105" s="11">
        <v>2.121212121212121E-2</v>
      </c>
      <c r="AP105" s="11">
        <v>5.7407407407407414E-2</v>
      </c>
      <c r="AQ105" s="11">
        <f t="shared" si="19"/>
        <v>4.9810865860248583E-2</v>
      </c>
      <c r="AR105" s="11">
        <v>4.37</v>
      </c>
      <c r="AS105" s="11">
        <v>4.18</v>
      </c>
      <c r="AT105" s="11">
        <v>0.26700000000000002</v>
      </c>
      <c r="AU105" s="11">
        <v>0.58699999999999997</v>
      </c>
      <c r="AV105" s="11">
        <v>70</v>
      </c>
      <c r="AW105" s="11">
        <v>-0.10303030303030303</v>
      </c>
      <c r="AX105" s="11">
        <v>-0.58787878787878789</v>
      </c>
      <c r="AY105" s="11">
        <v>-1.0757575757575757</v>
      </c>
      <c r="AZ105" s="11">
        <v>-7.9411764705882362E-2</v>
      </c>
      <c r="BA105" s="11">
        <v>0.11234567901234567</v>
      </c>
      <c r="BB105" s="11">
        <f t="shared" si="20"/>
        <v>7.2100289590001518E-2</v>
      </c>
      <c r="BC105" s="11">
        <v>-2.4117647058823528</v>
      </c>
      <c r="BD105" s="11">
        <v>-1.2160493827160495</v>
      </c>
      <c r="BE105" s="11">
        <f t="shared" si="21"/>
        <v>-1.4670019814052735</v>
      </c>
      <c r="BF105" s="11">
        <v>0.23499999999999999</v>
      </c>
      <c r="BG105" s="11">
        <v>0.37</v>
      </c>
      <c r="BH105" s="11">
        <f t="shared" si="22"/>
        <v>0.34166666666666662</v>
      </c>
      <c r="BI105" s="11">
        <v>1.851851851851799E-2</v>
      </c>
      <c r="BJ105" s="12">
        <v>8</v>
      </c>
      <c r="BK105" s="12">
        <v>2</v>
      </c>
      <c r="BL105" s="12">
        <f t="shared" si="23"/>
        <v>6</v>
      </c>
      <c r="BM105" s="12" t="str">
        <f t="shared" si="26"/>
        <v>TBR</v>
      </c>
      <c r="BN105" s="12">
        <f t="shared" si="24"/>
        <v>10</v>
      </c>
    </row>
    <row r="106" spans="1:66" x14ac:dyDescent="0.45">
      <c r="A106" s="5">
        <v>45418</v>
      </c>
      <c r="B106" s="4" t="s">
        <v>30</v>
      </c>
      <c r="C106" s="4" t="s">
        <v>75</v>
      </c>
      <c r="D106" s="4" t="s">
        <v>304</v>
      </c>
      <c r="E106" s="4" t="s">
        <v>608</v>
      </c>
      <c r="F106" s="11">
        <v>35</v>
      </c>
      <c r="G106" s="11">
        <v>9.9999999999999992E-2</v>
      </c>
      <c r="H106" s="11">
        <v>0.10416666666666667</v>
      </c>
      <c r="I106" s="11">
        <f t="shared" si="14"/>
        <v>0.1032664609053498</v>
      </c>
      <c r="J106" s="11">
        <v>2.44</v>
      </c>
      <c r="K106" s="11">
        <v>3.91</v>
      </c>
      <c r="L106" s="11">
        <v>3.75</v>
      </c>
      <c r="M106" s="11">
        <v>9.9999999999999992E-2</v>
      </c>
      <c r="N106" s="11">
        <v>8.5185185185185183E-2</v>
      </c>
      <c r="O106" s="11">
        <f t="shared" si="15"/>
        <v>8.8385916780978513E-2</v>
      </c>
      <c r="P106" s="11">
        <v>3.91</v>
      </c>
      <c r="Q106" s="11">
        <v>3.75</v>
      </c>
      <c r="R106" s="11">
        <v>0.311</v>
      </c>
      <c r="S106" s="11">
        <v>0.69599999999999995</v>
      </c>
      <c r="T106" s="11">
        <v>101</v>
      </c>
      <c r="U106" s="11">
        <v>4.4117647058823532E-2</v>
      </c>
      <c r="V106" s="11">
        <v>-0.21176470588235294</v>
      </c>
      <c r="W106" s="11">
        <v>9.7058823529411753E-2</v>
      </c>
      <c r="X106" s="11">
        <v>9.1428571428571428E-2</v>
      </c>
      <c r="Y106" s="11">
        <v>0.2049382716049383</v>
      </c>
      <c r="Z106" s="11">
        <f t="shared" si="16"/>
        <v>0.18041457094955041</v>
      </c>
      <c r="AA106" s="11">
        <v>0.51428571428571423</v>
      </c>
      <c r="AB106" s="11">
        <v>0.16049382716049382</v>
      </c>
      <c r="AC106" s="11">
        <f t="shared" si="25"/>
        <v>0.23693034598384388</v>
      </c>
      <c r="AD106" s="11">
        <v>0.6</v>
      </c>
      <c r="AE106" s="11">
        <v>0.52700000000000002</v>
      </c>
      <c r="AF106" s="11">
        <f t="shared" si="17"/>
        <v>0.54277160493827159</v>
      </c>
      <c r="AG106" s="11">
        <v>2.1604938271605E-2</v>
      </c>
      <c r="AH106" s="11">
        <v>37</v>
      </c>
      <c r="AI106" s="11">
        <v>7.7777777777777779E-2</v>
      </c>
      <c r="AJ106" s="11">
        <v>8.9655172413793102E-2</v>
      </c>
      <c r="AK106" s="11">
        <f t="shared" si="18"/>
        <v>8.6942434132727869E-2</v>
      </c>
      <c r="AL106" s="11">
        <v>3.67</v>
      </c>
      <c r="AM106" s="11">
        <v>4.0199999999999996</v>
      </c>
      <c r="AN106" s="11">
        <v>3.86</v>
      </c>
      <c r="AO106" s="11">
        <v>7.7777777777777779E-2</v>
      </c>
      <c r="AP106" s="11">
        <v>8.5802469135802473E-2</v>
      </c>
      <c r="AQ106" s="11">
        <f t="shared" si="19"/>
        <v>8.3969669257735108E-2</v>
      </c>
      <c r="AR106" s="11">
        <v>4.0199999999999996</v>
      </c>
      <c r="AS106" s="11">
        <v>3.86</v>
      </c>
      <c r="AT106" s="11">
        <v>0.32900000000000001</v>
      </c>
      <c r="AU106" s="11">
        <v>0.74</v>
      </c>
      <c r="AV106" s="11">
        <v>117</v>
      </c>
      <c r="AW106" s="11">
        <v>5.5555555555555558E-3</v>
      </c>
      <c r="AX106" s="11">
        <v>-0.1111111111111111</v>
      </c>
      <c r="AY106" s="11">
        <v>0.80833333333333335</v>
      </c>
      <c r="AZ106" s="11">
        <v>0.21081081081081079</v>
      </c>
      <c r="BA106" s="11">
        <v>0.21481481481481479</v>
      </c>
      <c r="BB106" s="11">
        <f t="shared" si="20"/>
        <v>0.21390032007315954</v>
      </c>
      <c r="BC106" s="11">
        <v>0.29729729729729731</v>
      </c>
      <c r="BD106" s="11">
        <v>0.20370370370370369</v>
      </c>
      <c r="BE106" s="11">
        <f t="shared" si="21"/>
        <v>0.22508001828989482</v>
      </c>
      <c r="BF106" s="11">
        <v>0.48599999999999999</v>
      </c>
      <c r="BG106" s="11">
        <v>0.51200000000000001</v>
      </c>
      <c r="BH106" s="11">
        <f t="shared" si="22"/>
        <v>0.50606172839506169</v>
      </c>
      <c r="BI106" s="11">
        <v>-1.5432098765432056E-2</v>
      </c>
      <c r="BJ106" s="12">
        <v>3</v>
      </c>
      <c r="BK106" s="12">
        <v>6</v>
      </c>
      <c r="BL106" s="12">
        <f t="shared" si="23"/>
        <v>-3</v>
      </c>
      <c r="BM106" s="12" t="str">
        <f t="shared" si="26"/>
        <v>SDP</v>
      </c>
      <c r="BN106" s="12">
        <f t="shared" si="24"/>
        <v>9</v>
      </c>
    </row>
    <row r="107" spans="1:66" x14ac:dyDescent="0.45">
      <c r="A107" s="5">
        <v>45418</v>
      </c>
      <c r="B107" s="4" t="s">
        <v>62</v>
      </c>
      <c r="C107" s="4" t="s">
        <v>52</v>
      </c>
      <c r="D107" s="4" t="s">
        <v>772</v>
      </c>
      <c r="E107" s="4" t="s">
        <v>282</v>
      </c>
      <c r="F107" s="11">
        <v>33</v>
      </c>
      <c r="G107" s="11">
        <v>0.125</v>
      </c>
      <c r="H107" s="11">
        <v>4.5833333333333337E-2</v>
      </c>
      <c r="I107" s="11">
        <f t="shared" si="14"/>
        <v>6.1959876543209877E-2</v>
      </c>
      <c r="J107" s="11">
        <v>3.66</v>
      </c>
      <c r="K107" s="11">
        <v>3.36</v>
      </c>
      <c r="L107" s="11">
        <v>3.1</v>
      </c>
      <c r="M107" s="11">
        <v>0.125</v>
      </c>
      <c r="N107" s="11">
        <v>0.10493827160493827</v>
      </c>
      <c r="O107" s="11">
        <f t="shared" si="15"/>
        <v>0.1090249199817101</v>
      </c>
      <c r="P107" s="11">
        <v>3.36</v>
      </c>
      <c r="Q107" s="11">
        <v>3.1</v>
      </c>
      <c r="R107" s="11">
        <v>0.32300000000000001</v>
      </c>
      <c r="S107" s="11">
        <v>0.72499999999999998</v>
      </c>
      <c r="T107" s="11">
        <v>110</v>
      </c>
      <c r="U107" s="11">
        <v>5.9374999999999997E-2</v>
      </c>
      <c r="V107" s="11">
        <v>0.109375</v>
      </c>
      <c r="W107" s="11">
        <v>0.453125</v>
      </c>
      <c r="X107" s="11">
        <v>0.16666666666666666</v>
      </c>
      <c r="Y107" s="11">
        <v>0.22098765432098763</v>
      </c>
      <c r="Z107" s="11">
        <f t="shared" si="16"/>
        <v>0.20992226794695928</v>
      </c>
      <c r="AA107" s="11">
        <v>0.39393939393939392</v>
      </c>
      <c r="AB107" s="11">
        <v>0.29629629629629628</v>
      </c>
      <c r="AC107" s="11">
        <f t="shared" si="25"/>
        <v>0.31618655692729764</v>
      </c>
      <c r="AD107" s="11">
        <v>0.57599999999999996</v>
      </c>
      <c r="AE107" s="11">
        <v>0.53900000000000003</v>
      </c>
      <c r="AF107" s="11">
        <f t="shared" si="17"/>
        <v>0.54653703703703704</v>
      </c>
      <c r="AG107" s="11">
        <v>6.4814814814814797E-2</v>
      </c>
      <c r="AH107" s="11">
        <v>34</v>
      </c>
      <c r="AI107" s="11">
        <v>0.15714285714285717</v>
      </c>
      <c r="AJ107" s="11">
        <v>0.13</v>
      </c>
      <c r="AK107" s="11">
        <f t="shared" si="18"/>
        <v>0.13569664902998235</v>
      </c>
      <c r="AL107" s="11">
        <v>3.17</v>
      </c>
      <c r="AM107" s="11">
        <v>3.01</v>
      </c>
      <c r="AN107" s="11">
        <v>2.95</v>
      </c>
      <c r="AO107" s="11">
        <v>0.13636363636363635</v>
      </c>
      <c r="AP107" s="11">
        <v>9.6913580246913572E-2</v>
      </c>
      <c r="AQ107" s="11">
        <f t="shared" si="19"/>
        <v>0.10519322165412699</v>
      </c>
      <c r="AR107" s="11">
        <v>3.54</v>
      </c>
      <c r="AS107" s="11">
        <v>3.35</v>
      </c>
      <c r="AT107" s="11">
        <v>0.29799999999999999</v>
      </c>
      <c r="AU107" s="11">
        <v>0.66200000000000003</v>
      </c>
      <c r="AV107" s="11">
        <v>97</v>
      </c>
      <c r="AW107" s="11">
        <v>-7.2727272727272724E-2</v>
      </c>
      <c r="AX107" s="11">
        <v>-0.16666666666666666</v>
      </c>
      <c r="AY107" s="11">
        <v>-0.19090909090909092</v>
      </c>
      <c r="AZ107" s="11">
        <v>6.4705882352941183E-2</v>
      </c>
      <c r="BA107" s="11">
        <v>0.22037037037037038</v>
      </c>
      <c r="BB107" s="11">
        <f t="shared" si="20"/>
        <v>0.18770004572473709</v>
      </c>
      <c r="BC107" s="11">
        <v>0.38235294117647056</v>
      </c>
      <c r="BD107" s="11">
        <v>0.25925925925925924</v>
      </c>
      <c r="BE107" s="11">
        <f t="shared" si="21"/>
        <v>0.28509373571101965</v>
      </c>
      <c r="BF107" s="11">
        <v>0.55900000000000005</v>
      </c>
      <c r="BG107" s="11">
        <v>0.53200000000000003</v>
      </c>
      <c r="BH107" s="11">
        <f t="shared" si="22"/>
        <v>0.53766666666666663</v>
      </c>
      <c r="BI107" s="11">
        <v>-1.2345679012346067E-2</v>
      </c>
      <c r="BJ107" s="12">
        <v>3</v>
      </c>
      <c r="BK107" s="12">
        <v>1</v>
      </c>
      <c r="BL107" s="12">
        <f t="shared" si="23"/>
        <v>2</v>
      </c>
      <c r="BM107" s="12" t="str">
        <f t="shared" si="26"/>
        <v>MIN</v>
      </c>
      <c r="BN107" s="12">
        <f t="shared" si="24"/>
        <v>4</v>
      </c>
    </row>
    <row r="108" spans="1:66" x14ac:dyDescent="0.45">
      <c r="A108" s="5">
        <v>45418</v>
      </c>
      <c r="B108" s="4" t="s">
        <v>20</v>
      </c>
      <c r="C108" s="4" t="s">
        <v>24</v>
      </c>
      <c r="D108" s="4" t="s">
        <v>268</v>
      </c>
      <c r="E108" s="4" t="s">
        <v>589</v>
      </c>
      <c r="F108" s="11">
        <v>35</v>
      </c>
      <c r="G108" s="11">
        <v>0.17142857142857143</v>
      </c>
      <c r="H108" s="11">
        <v>4.8387096774193547E-2</v>
      </c>
      <c r="I108" s="11">
        <f t="shared" si="14"/>
        <v>7.4970131421744329E-2</v>
      </c>
      <c r="J108" s="11">
        <v>3.39</v>
      </c>
      <c r="K108" s="11">
        <v>3.15</v>
      </c>
      <c r="L108" s="11">
        <v>3.23</v>
      </c>
      <c r="M108" s="11">
        <v>0.10882352941176471</v>
      </c>
      <c r="N108" s="11">
        <v>7.0370370370370375E-2</v>
      </c>
      <c r="O108" s="11">
        <f t="shared" si="15"/>
        <v>7.8678151644745703E-2</v>
      </c>
      <c r="P108" s="11">
        <v>4.09</v>
      </c>
      <c r="Q108" s="11">
        <v>4.01</v>
      </c>
      <c r="R108" s="11">
        <v>0.31</v>
      </c>
      <c r="S108" s="11">
        <v>0.69699999999999995</v>
      </c>
      <c r="T108" s="11">
        <v>96</v>
      </c>
      <c r="U108" s="11">
        <v>0.12941176470588237</v>
      </c>
      <c r="V108" s="11">
        <v>0.27941176470588236</v>
      </c>
      <c r="W108" s="11">
        <v>-2.9411764705882353E-2</v>
      </c>
      <c r="X108" s="11">
        <v>0.14000000000000001</v>
      </c>
      <c r="Y108" s="11">
        <v>0.16666666666666666</v>
      </c>
      <c r="Z108" s="11">
        <f t="shared" si="16"/>
        <v>0.16090534979423868</v>
      </c>
      <c r="AA108" s="11">
        <v>1.2571428571428571</v>
      </c>
      <c r="AB108" s="11">
        <v>0.12345679012345678</v>
      </c>
      <c r="AC108" s="11">
        <f t="shared" si="25"/>
        <v>0.36838896509678398</v>
      </c>
      <c r="AD108" s="11">
        <v>0.57099999999999995</v>
      </c>
      <c r="AE108" s="11">
        <v>0.5</v>
      </c>
      <c r="AF108" s="11">
        <f t="shared" si="17"/>
        <v>0.51533950617283952</v>
      </c>
      <c r="AG108" s="11">
        <v>7.0987654320987595E-2</v>
      </c>
      <c r="AH108" s="11">
        <v>33</v>
      </c>
      <c r="AI108" s="11">
        <v>7.4999999999999997E-2</v>
      </c>
      <c r="AJ108" s="11">
        <v>2.1052631578947368E-2</v>
      </c>
      <c r="AK108" s="11">
        <f t="shared" si="18"/>
        <v>3.204191033138401E-2</v>
      </c>
      <c r="AL108" s="11">
        <v>3.33</v>
      </c>
      <c r="AM108" s="11">
        <v>3.97</v>
      </c>
      <c r="AN108" s="11">
        <v>3.79</v>
      </c>
      <c r="AO108" s="11">
        <v>7.4999999999999997E-2</v>
      </c>
      <c r="AP108" s="11">
        <v>8.5802469135802473E-2</v>
      </c>
      <c r="AQ108" s="11">
        <f t="shared" si="19"/>
        <v>8.3601966163694558E-2</v>
      </c>
      <c r="AR108" s="11">
        <v>3.97</v>
      </c>
      <c r="AS108" s="11">
        <v>3.79</v>
      </c>
      <c r="AT108" s="11">
        <v>0.33600000000000002</v>
      </c>
      <c r="AU108" s="11">
        <v>0.753</v>
      </c>
      <c r="AV108" s="11">
        <v>117</v>
      </c>
      <c r="AW108" s="11">
        <v>8.4375000000000006E-2</v>
      </c>
      <c r="AX108" s="11">
        <v>6.25E-2</v>
      </c>
      <c r="AY108" s="11">
        <v>0.80937499999999996</v>
      </c>
      <c r="AZ108" s="11">
        <v>0.21212121212121213</v>
      </c>
      <c r="BA108" s="11">
        <v>0.19197530864197532</v>
      </c>
      <c r="BB108" s="11">
        <f t="shared" si="20"/>
        <v>0.19607910379515317</v>
      </c>
      <c r="BC108" s="11">
        <v>0.63636363636363635</v>
      </c>
      <c r="BD108" s="11">
        <v>9.2592592592592587E-2</v>
      </c>
      <c r="BE108" s="11">
        <f t="shared" si="21"/>
        <v>0.20336076817558296</v>
      </c>
      <c r="BF108" s="11">
        <v>0.60599999999999998</v>
      </c>
      <c r="BG108" s="11">
        <v>0.51800000000000002</v>
      </c>
      <c r="BH108" s="11">
        <f t="shared" si="22"/>
        <v>0.53592592592592592</v>
      </c>
      <c r="BI108" s="11">
        <v>-3.703703703703709E-2</v>
      </c>
      <c r="BJ108" s="12">
        <v>3</v>
      </c>
      <c r="BK108" s="12">
        <v>2</v>
      </c>
      <c r="BL108" s="12">
        <f t="shared" si="23"/>
        <v>1</v>
      </c>
      <c r="BM108" s="12" t="str">
        <f t="shared" si="26"/>
        <v>KCR</v>
      </c>
      <c r="BN108" s="12">
        <f t="shared" si="24"/>
        <v>5</v>
      </c>
    </row>
    <row r="109" spans="1:66" x14ac:dyDescent="0.45">
      <c r="A109" s="5">
        <v>45418</v>
      </c>
      <c r="B109" s="4" t="s">
        <v>117</v>
      </c>
      <c r="C109" s="4" t="s">
        <v>64</v>
      </c>
      <c r="D109" s="4" t="s">
        <v>341</v>
      </c>
      <c r="E109" s="4" t="s">
        <v>546</v>
      </c>
      <c r="F109" s="11">
        <v>34</v>
      </c>
      <c r="G109" s="11">
        <v>1.6666666666666666E-2</v>
      </c>
      <c r="H109" s="11">
        <v>5.9259259259259262E-2</v>
      </c>
      <c r="I109" s="11">
        <f t="shared" si="14"/>
        <v>5.0320073159579329E-2</v>
      </c>
      <c r="J109" s="11">
        <v>5.52</v>
      </c>
      <c r="K109" s="11">
        <v>4.2699999999999996</v>
      </c>
      <c r="L109" s="11">
        <v>4.3899999999999997</v>
      </c>
      <c r="M109" s="11">
        <v>9.696969696969697E-2</v>
      </c>
      <c r="N109" s="11">
        <v>8.7037037037037038E-2</v>
      </c>
      <c r="O109" s="11">
        <f t="shared" si="15"/>
        <v>8.9121669368582943E-2</v>
      </c>
      <c r="P109" s="11">
        <v>3.54</v>
      </c>
      <c r="Q109" s="11">
        <v>3.49</v>
      </c>
      <c r="R109" s="11">
        <v>0.29899999999999999</v>
      </c>
      <c r="S109" s="11">
        <v>0.66200000000000003</v>
      </c>
      <c r="T109" s="11">
        <v>94</v>
      </c>
      <c r="U109" s="11">
        <v>-2.4242424242424242E-2</v>
      </c>
      <c r="V109" s="11">
        <v>-0.12424242424242424</v>
      </c>
      <c r="W109" s="11">
        <v>-0.25757575757575757</v>
      </c>
      <c r="X109" s="11">
        <v>7.3529411764705885E-2</v>
      </c>
      <c r="Y109" s="11">
        <v>0.20925925925925926</v>
      </c>
      <c r="Z109" s="11">
        <f t="shared" si="16"/>
        <v>0.18077274805669868</v>
      </c>
      <c r="AA109" s="11">
        <v>-0.94117647058823528</v>
      </c>
      <c r="AB109" s="11">
        <v>-0.1728395061728395</v>
      </c>
      <c r="AC109" s="11">
        <f t="shared" si="25"/>
        <v>-0.33409541228471268</v>
      </c>
      <c r="AD109" s="11">
        <v>0.441</v>
      </c>
      <c r="AE109" s="11">
        <v>0.49</v>
      </c>
      <c r="AF109" s="11">
        <f t="shared" si="17"/>
        <v>0.479716049382716</v>
      </c>
      <c r="AG109" s="11">
        <v>3.7037037037037E-2</v>
      </c>
      <c r="AH109" s="11">
        <v>34</v>
      </c>
      <c r="AI109" s="11">
        <v>0.12121212121212122</v>
      </c>
      <c r="AJ109" s="11">
        <v>4.8275862068965517E-2</v>
      </c>
      <c r="AK109" s="11">
        <f t="shared" si="18"/>
        <v>6.3583472012590778E-2</v>
      </c>
      <c r="AL109" s="11">
        <v>3.54</v>
      </c>
      <c r="AM109" s="11">
        <v>3.99</v>
      </c>
      <c r="AN109" s="11">
        <v>3.96</v>
      </c>
      <c r="AO109" s="11">
        <v>0.12121212121212122</v>
      </c>
      <c r="AP109" s="11">
        <v>8.3333333333333329E-2</v>
      </c>
      <c r="AQ109" s="11">
        <f t="shared" si="19"/>
        <v>9.1283202394313492E-2</v>
      </c>
      <c r="AR109" s="11">
        <v>3.99</v>
      </c>
      <c r="AS109" s="11">
        <v>3.96</v>
      </c>
      <c r="AT109" s="11">
        <v>0.308</v>
      </c>
      <c r="AU109" s="11">
        <v>0.68400000000000005</v>
      </c>
      <c r="AV109" s="11">
        <v>102</v>
      </c>
      <c r="AW109" s="11">
        <v>-3.9393939393939398E-2</v>
      </c>
      <c r="AX109" s="11">
        <v>-0.31818181818181818</v>
      </c>
      <c r="AY109" s="11">
        <v>6.3636363636363644E-2</v>
      </c>
      <c r="AZ109" s="11">
        <v>9.4117647058823528E-2</v>
      </c>
      <c r="BA109" s="11">
        <v>0.21049382716049383</v>
      </c>
      <c r="BB109" s="11">
        <f t="shared" si="20"/>
        <v>0.18606919676878525</v>
      </c>
      <c r="BC109" s="11">
        <v>5.8823529411764705E-2</v>
      </c>
      <c r="BD109" s="11">
        <v>-6.1728395061728392E-3</v>
      </c>
      <c r="BE109" s="11">
        <f t="shared" si="21"/>
        <v>7.4683737235177565E-3</v>
      </c>
      <c r="BF109" s="11">
        <v>0.47099999999999997</v>
      </c>
      <c r="BG109" s="11">
        <v>0.49199999999999999</v>
      </c>
      <c r="BH109" s="11">
        <f t="shared" si="22"/>
        <v>0.48759259259259258</v>
      </c>
      <c r="BI109" s="11">
        <v>-5.5555555555555969E-2</v>
      </c>
      <c r="BJ109" s="12">
        <v>3</v>
      </c>
      <c r="BK109" s="12">
        <v>4</v>
      </c>
      <c r="BL109" s="12">
        <f t="shared" si="23"/>
        <v>-1</v>
      </c>
      <c r="BM109" s="12" t="str">
        <f t="shared" si="26"/>
        <v>NYM</v>
      </c>
      <c r="BN109" s="12">
        <f t="shared" si="24"/>
        <v>7</v>
      </c>
    </row>
    <row r="110" spans="1:66" x14ac:dyDescent="0.45">
      <c r="A110" s="5">
        <v>45418</v>
      </c>
      <c r="B110" s="4" t="s">
        <v>36</v>
      </c>
      <c r="C110" s="4" t="s">
        <v>45</v>
      </c>
      <c r="D110" s="4" t="s">
        <v>541</v>
      </c>
      <c r="E110" s="4" t="s">
        <v>555</v>
      </c>
      <c r="F110" s="11">
        <v>35</v>
      </c>
      <c r="G110" s="11">
        <v>8.5294117647058826E-2</v>
      </c>
      <c r="H110" s="11">
        <v>5.2173913043478258E-2</v>
      </c>
      <c r="I110" s="11">
        <f t="shared" si="14"/>
        <v>5.9329512803511099E-2</v>
      </c>
      <c r="J110" s="11">
        <v>3.75</v>
      </c>
      <c r="K110" s="11">
        <v>4.0599999999999996</v>
      </c>
      <c r="L110" s="11">
        <v>3.96</v>
      </c>
      <c r="M110" s="11">
        <v>8.5294117647058826E-2</v>
      </c>
      <c r="N110" s="11">
        <v>6.3580246913580246E-2</v>
      </c>
      <c r="O110" s="11">
        <f t="shared" si="15"/>
        <v>6.8271515281924378E-2</v>
      </c>
      <c r="P110" s="11">
        <v>4.0599999999999996</v>
      </c>
      <c r="Q110" s="11">
        <v>3.96</v>
      </c>
      <c r="R110" s="11">
        <v>0.31900000000000001</v>
      </c>
      <c r="S110" s="11">
        <v>0.72099999999999997</v>
      </c>
      <c r="T110" s="11">
        <v>111</v>
      </c>
      <c r="U110" s="11">
        <v>-8.5294117647058826E-2</v>
      </c>
      <c r="V110" s="11">
        <v>-0.27058823529411763</v>
      </c>
      <c r="W110" s="11">
        <v>0.25882352941176473</v>
      </c>
      <c r="X110" s="11">
        <v>8.8571428571428579E-2</v>
      </c>
      <c r="Y110" s="11">
        <v>0.13518518518518519</v>
      </c>
      <c r="Z110" s="11">
        <f t="shared" si="16"/>
        <v>0.12511431184270691</v>
      </c>
      <c r="AA110" s="11">
        <v>-0.65714285714285714</v>
      </c>
      <c r="AB110" s="11">
        <v>-0.5</v>
      </c>
      <c r="AC110" s="11">
        <f t="shared" si="25"/>
        <v>-0.53395061728395066</v>
      </c>
      <c r="AD110" s="11">
        <v>0.48599999999999999</v>
      </c>
      <c r="AE110" s="11">
        <v>0.45800000000000002</v>
      </c>
      <c r="AF110" s="11">
        <f t="shared" si="17"/>
        <v>0.4640493827160494</v>
      </c>
      <c r="AG110" s="11">
        <v>2.1087339927919301E-3</v>
      </c>
      <c r="AH110" s="11">
        <v>35</v>
      </c>
      <c r="AI110" s="11">
        <v>5.8823529411764705E-2</v>
      </c>
      <c r="AJ110" s="11">
        <v>4.0740740740740744E-2</v>
      </c>
      <c r="AK110" s="11">
        <f t="shared" si="18"/>
        <v>4.4647516070900242E-2</v>
      </c>
      <c r="AL110" s="11">
        <v>3.59</v>
      </c>
      <c r="AM110" s="11">
        <v>3.99</v>
      </c>
      <c r="AN110" s="11">
        <v>3.86</v>
      </c>
      <c r="AO110" s="11">
        <v>5.8823529411764705E-2</v>
      </c>
      <c r="AP110" s="11">
        <v>7.716049382716049E-2</v>
      </c>
      <c r="AQ110" s="11">
        <f t="shared" si="19"/>
        <v>7.319880398432807E-2</v>
      </c>
      <c r="AR110" s="11">
        <v>3.99</v>
      </c>
      <c r="AS110" s="11">
        <v>3.86</v>
      </c>
      <c r="AT110" s="11">
        <v>0.318</v>
      </c>
      <c r="AU110" s="11">
        <v>0.71399999999999997</v>
      </c>
      <c r="AV110" s="11">
        <v>103</v>
      </c>
      <c r="AW110" s="11">
        <v>-8.8235294117647058E-3</v>
      </c>
      <c r="AX110" s="11">
        <v>0.2323529411764706</v>
      </c>
      <c r="AY110" s="11">
        <v>0.13235294117647059</v>
      </c>
      <c r="AZ110" s="11">
        <v>0.15142857142857141</v>
      </c>
      <c r="BA110" s="11">
        <v>0.21975308641975311</v>
      </c>
      <c r="BB110" s="11">
        <f t="shared" si="20"/>
        <v>0.20499161713153485</v>
      </c>
      <c r="BC110" s="11">
        <v>0.68571428571428572</v>
      </c>
      <c r="BD110" s="11">
        <v>0.21604938271604937</v>
      </c>
      <c r="BE110" s="11">
        <f t="shared" si="21"/>
        <v>0.31752019509221152</v>
      </c>
      <c r="BF110" s="11">
        <v>0.54300000000000004</v>
      </c>
      <c r="BG110" s="11">
        <v>0.51600000000000001</v>
      </c>
      <c r="BH110" s="11">
        <f t="shared" si="22"/>
        <v>0.52183333333333337</v>
      </c>
      <c r="BI110" s="11">
        <v>-3.0864197530864002E-2</v>
      </c>
      <c r="BJ110" s="12">
        <v>2</v>
      </c>
      <c r="BK110" s="12">
        <v>4</v>
      </c>
      <c r="BL110" s="12">
        <f t="shared" si="23"/>
        <v>-2</v>
      </c>
      <c r="BM110" s="12" t="str">
        <f t="shared" si="26"/>
        <v>TEX</v>
      </c>
      <c r="BN110" s="12">
        <f t="shared" si="24"/>
        <v>6</v>
      </c>
    </row>
    <row r="111" spans="1:66" x14ac:dyDescent="0.45">
      <c r="A111" s="5">
        <v>45419</v>
      </c>
      <c r="B111" s="4" t="s">
        <v>36</v>
      </c>
      <c r="C111" s="4" t="s">
        <v>45</v>
      </c>
      <c r="D111" s="4" t="s">
        <v>286</v>
      </c>
      <c r="E111" s="4" t="s">
        <v>1156</v>
      </c>
      <c r="F111" s="11">
        <v>36</v>
      </c>
      <c r="G111" s="11">
        <v>9.9999999999999992E-2</v>
      </c>
      <c r="H111" s="11">
        <v>4.7619047619047616E-2</v>
      </c>
      <c r="I111" s="11">
        <f t="shared" si="14"/>
        <v>5.9259259259259255E-2</v>
      </c>
      <c r="J111" s="11">
        <v>3.6</v>
      </c>
      <c r="K111" s="11">
        <v>4.0199999999999996</v>
      </c>
      <c r="L111" s="11">
        <v>4.37</v>
      </c>
      <c r="M111" s="11">
        <v>7.7777777777777779E-2</v>
      </c>
      <c r="N111" s="11">
        <v>6.3580246913580246E-2</v>
      </c>
      <c r="O111" s="11">
        <f t="shared" si="15"/>
        <v>6.6735253772290809E-2</v>
      </c>
      <c r="P111" s="11">
        <v>3.97</v>
      </c>
      <c r="Q111" s="11">
        <v>3.86</v>
      </c>
      <c r="R111" s="11">
        <v>0.312</v>
      </c>
      <c r="S111" s="11">
        <v>0.70499999999999996</v>
      </c>
      <c r="T111" s="11">
        <v>107</v>
      </c>
      <c r="U111" s="11">
        <v>-7.7777777777777779E-2</v>
      </c>
      <c r="V111" s="11">
        <v>-0.27777777777777779</v>
      </c>
      <c r="W111" s="11">
        <v>0.13611111111111113</v>
      </c>
      <c r="X111" s="11">
        <v>8.0555555555555547E-2</v>
      </c>
      <c r="Y111" s="11">
        <v>0.13518518518518519</v>
      </c>
      <c r="Z111" s="11">
        <f t="shared" si="16"/>
        <v>0.12304526748971192</v>
      </c>
      <c r="AA111" s="11">
        <v>-0.69444444444444442</v>
      </c>
      <c r="AB111" s="11">
        <v>-0.50617283950617287</v>
      </c>
      <c r="AC111" s="11">
        <f t="shared" si="25"/>
        <v>-0.5480109739368999</v>
      </c>
      <c r="AD111" s="11">
        <v>0.47199999999999998</v>
      </c>
      <c r="AE111" s="11">
        <v>0.45500000000000002</v>
      </c>
      <c r="AF111" s="11">
        <f t="shared" si="17"/>
        <v>0.45877777777777778</v>
      </c>
      <c r="AG111" s="11">
        <v>2.1087339927919301E-3</v>
      </c>
      <c r="AH111" s="11">
        <v>36</v>
      </c>
      <c r="AI111" s="11">
        <v>7.5000000000000011E-2</v>
      </c>
      <c r="AJ111" s="11">
        <v>-6.2500000000000003E-3</v>
      </c>
      <c r="AK111" s="11">
        <f t="shared" si="18"/>
        <v>1.1805555555555559E-2</v>
      </c>
      <c r="AL111" s="11">
        <v>3.43</v>
      </c>
      <c r="AM111" s="11">
        <v>3.97</v>
      </c>
      <c r="AN111" s="11">
        <v>3.83</v>
      </c>
      <c r="AO111" s="11">
        <v>7.5000000000000011E-2</v>
      </c>
      <c r="AP111" s="11">
        <v>7.716049382716049E-2</v>
      </c>
      <c r="AQ111" s="11">
        <f t="shared" si="19"/>
        <v>7.6680384087791487E-2</v>
      </c>
      <c r="AR111" s="11">
        <v>3.97</v>
      </c>
      <c r="AS111" s="11">
        <v>3.83</v>
      </c>
      <c r="AT111" s="11">
        <v>0.32</v>
      </c>
      <c r="AU111" s="11">
        <v>0.71799999999999997</v>
      </c>
      <c r="AV111" s="11">
        <v>105</v>
      </c>
      <c r="AW111" s="11">
        <v>2.5000000000000001E-2</v>
      </c>
      <c r="AX111" s="11">
        <v>0.26666666666666666</v>
      </c>
      <c r="AY111" s="11">
        <v>0.2</v>
      </c>
      <c r="AZ111" s="11">
        <v>0.15277777777777779</v>
      </c>
      <c r="BA111" s="11">
        <v>0.21975308641975311</v>
      </c>
      <c r="BB111" s="11">
        <f t="shared" si="20"/>
        <v>0.20486968449931414</v>
      </c>
      <c r="BC111" s="11">
        <v>0.72222222222222221</v>
      </c>
      <c r="BD111" s="11">
        <v>0.21604938271604937</v>
      </c>
      <c r="BE111" s="11">
        <f t="shared" si="21"/>
        <v>0.32853223593964331</v>
      </c>
      <c r="BF111" s="11">
        <v>0.55600000000000005</v>
      </c>
      <c r="BG111" s="11">
        <v>0.51800000000000002</v>
      </c>
      <c r="BH111" s="11">
        <f t="shared" si="22"/>
        <v>0.52644444444444449</v>
      </c>
      <c r="BI111" s="11">
        <v>-3.0864197530864002E-2</v>
      </c>
      <c r="BJ111" s="12">
        <v>8</v>
      </c>
      <c r="BK111" s="12">
        <v>15</v>
      </c>
      <c r="BL111" s="12">
        <f t="shared" si="23"/>
        <v>-7</v>
      </c>
      <c r="BM111" s="12" t="str">
        <f t="shared" si="26"/>
        <v>TEX</v>
      </c>
      <c r="BN111" s="12">
        <f t="shared" si="24"/>
        <v>23</v>
      </c>
    </row>
    <row r="112" spans="1:66" x14ac:dyDescent="0.45">
      <c r="A112" s="5">
        <v>45419</v>
      </c>
      <c r="B112" s="4" t="s">
        <v>95</v>
      </c>
      <c r="C112" s="4" t="s">
        <v>102</v>
      </c>
      <c r="D112" s="4" t="s">
        <v>326</v>
      </c>
      <c r="E112" s="4" t="s">
        <v>545</v>
      </c>
      <c r="F112" s="11">
        <v>35</v>
      </c>
      <c r="G112" s="11">
        <v>-1.4285714285714287E-2</v>
      </c>
      <c r="H112" s="11">
        <v>6.5384615384615388E-2</v>
      </c>
      <c r="I112" s="11">
        <f t="shared" si="14"/>
        <v>4.8171889838556511E-2</v>
      </c>
      <c r="J112" s="11">
        <v>4.1399999999999997</v>
      </c>
      <c r="K112" s="11">
        <v>4.29</v>
      </c>
      <c r="L112" s="11">
        <v>4.2300000000000004</v>
      </c>
      <c r="M112" s="11">
        <v>0.08</v>
      </c>
      <c r="N112" s="11">
        <v>5.8024691358024696E-2</v>
      </c>
      <c r="O112" s="11">
        <f t="shared" si="15"/>
        <v>6.277244322511813E-2</v>
      </c>
      <c r="P112" s="11">
        <v>3.86</v>
      </c>
      <c r="Q112" s="11">
        <v>3.68</v>
      </c>
      <c r="R112" s="11">
        <v>0.30299999999999999</v>
      </c>
      <c r="S112" s="11">
        <v>0.68500000000000005</v>
      </c>
      <c r="T112" s="11">
        <v>98</v>
      </c>
      <c r="U112" s="11">
        <v>-9.1428571428571428E-2</v>
      </c>
      <c r="V112" s="11">
        <v>2.2857142857142857E-2</v>
      </c>
      <c r="W112" s="11">
        <v>-0.16285714285714287</v>
      </c>
      <c r="X112" s="11">
        <v>9.7142857142857142E-2</v>
      </c>
      <c r="Y112" s="11">
        <v>0.19382716049382714</v>
      </c>
      <c r="Z112" s="11">
        <f t="shared" si="16"/>
        <v>0.1729385764365188</v>
      </c>
      <c r="AA112" s="11">
        <v>1.2571428571428571</v>
      </c>
      <c r="AB112" s="11">
        <v>0.16049382716049382</v>
      </c>
      <c r="AC112" s="11">
        <f t="shared" si="25"/>
        <v>0.39742417314433776</v>
      </c>
      <c r="AD112" s="11">
        <v>0.65700000000000003</v>
      </c>
      <c r="AE112" s="11">
        <v>0.52200000000000002</v>
      </c>
      <c r="AF112" s="11">
        <f t="shared" si="17"/>
        <v>0.55116666666666669</v>
      </c>
      <c r="AG112" s="11">
        <v>2.4691358024691398E-2</v>
      </c>
      <c r="AH112" s="11">
        <v>35</v>
      </c>
      <c r="AI112" s="11">
        <v>0.11142857142857143</v>
      </c>
      <c r="AJ112" s="11">
        <v>5.6521739130434782E-2</v>
      </c>
      <c r="AK112" s="11">
        <f t="shared" si="18"/>
        <v>6.8384326355340849E-2</v>
      </c>
      <c r="AL112" s="11">
        <v>3.22</v>
      </c>
      <c r="AM112" s="11">
        <v>3.54</v>
      </c>
      <c r="AN112" s="11">
        <v>3.43</v>
      </c>
      <c r="AO112" s="11">
        <v>0.11142857142857143</v>
      </c>
      <c r="AP112" s="11">
        <v>7.9012345679012344E-2</v>
      </c>
      <c r="AQ112" s="11">
        <f t="shared" si="19"/>
        <v>8.601585124218869E-2</v>
      </c>
      <c r="AR112" s="11">
        <v>3.54</v>
      </c>
      <c r="AS112" s="11">
        <v>3.43</v>
      </c>
      <c r="AT112" s="11">
        <v>0.29299999999999998</v>
      </c>
      <c r="AU112" s="11">
        <v>0.65300000000000002</v>
      </c>
      <c r="AV112" s="11">
        <v>89</v>
      </c>
      <c r="AW112" s="11">
        <v>5.1428571428571428E-2</v>
      </c>
      <c r="AX112" s="11">
        <v>-5.7142857142857141E-2</v>
      </c>
      <c r="AY112" s="11">
        <v>-0.38857142857142857</v>
      </c>
      <c r="AZ112" s="11">
        <v>6.8571428571428575E-2</v>
      </c>
      <c r="BA112" s="11">
        <v>0.16851851851851851</v>
      </c>
      <c r="BB112" s="11">
        <f t="shared" si="20"/>
        <v>0.14692501143118428</v>
      </c>
      <c r="BC112" s="11">
        <v>8.5714285714285715E-2</v>
      </c>
      <c r="BD112" s="11">
        <v>-3.7037037037037035E-2</v>
      </c>
      <c r="BE112" s="11">
        <f t="shared" si="21"/>
        <v>-1.0516689529035207E-2</v>
      </c>
      <c r="BF112" s="11">
        <v>0.51400000000000001</v>
      </c>
      <c r="BG112" s="11">
        <v>0.497</v>
      </c>
      <c r="BH112" s="11">
        <f t="shared" si="22"/>
        <v>0.50067283950617292</v>
      </c>
      <c r="BI112" s="11">
        <v>-3.4506556245679776E-3</v>
      </c>
      <c r="BJ112" s="12">
        <v>7</v>
      </c>
      <c r="BK112" s="12">
        <v>11</v>
      </c>
      <c r="BL112" s="12">
        <f t="shared" si="23"/>
        <v>-4</v>
      </c>
      <c r="BM112" s="12" t="str">
        <f t="shared" si="26"/>
        <v>DET</v>
      </c>
      <c r="BN112" s="12">
        <f t="shared" si="24"/>
        <v>18</v>
      </c>
    </row>
    <row r="113" spans="1:66" x14ac:dyDescent="0.45">
      <c r="A113" s="5">
        <v>45419</v>
      </c>
      <c r="B113" s="4" t="s">
        <v>57</v>
      </c>
      <c r="C113" s="4" t="s">
        <v>41</v>
      </c>
      <c r="D113" s="4" t="s">
        <v>334</v>
      </c>
      <c r="E113" s="4" t="s">
        <v>262</v>
      </c>
      <c r="F113" s="11">
        <v>34</v>
      </c>
      <c r="G113" s="11">
        <v>0.12058823529411763</v>
      </c>
      <c r="H113" s="11">
        <v>7.4999999999999997E-2</v>
      </c>
      <c r="I113" s="11">
        <f t="shared" si="14"/>
        <v>8.4567901234567894E-2</v>
      </c>
      <c r="J113" s="11">
        <v>3.98</v>
      </c>
      <c r="K113" s="11">
        <v>4</v>
      </c>
      <c r="L113" s="11">
        <v>3.61</v>
      </c>
      <c r="M113" s="11">
        <v>0.12058823529411763</v>
      </c>
      <c r="N113" s="11">
        <v>9.4444444444444442E-2</v>
      </c>
      <c r="O113" s="11">
        <f t="shared" si="15"/>
        <v>9.9931412894375848E-2</v>
      </c>
      <c r="P113" s="11">
        <v>4</v>
      </c>
      <c r="Q113" s="11">
        <v>3.61</v>
      </c>
      <c r="R113" s="11">
        <v>0.28999999999999998</v>
      </c>
      <c r="S113" s="11">
        <v>0.64500000000000002</v>
      </c>
      <c r="T113" s="11">
        <v>81</v>
      </c>
      <c r="U113" s="11">
        <v>0.20882352941176469</v>
      </c>
      <c r="V113" s="11">
        <v>-0.43235294117647055</v>
      </c>
      <c r="W113" s="11">
        <v>-0.61176470588235299</v>
      </c>
      <c r="X113" s="11">
        <v>2.0588235294117647E-2</v>
      </c>
      <c r="Y113" s="11">
        <v>0.18641975308641975</v>
      </c>
      <c r="Z113" s="11">
        <f t="shared" si="16"/>
        <v>0.15161560737692423</v>
      </c>
      <c r="AA113" s="11">
        <v>0.11764705882352941</v>
      </c>
      <c r="AB113" s="11">
        <v>-7.407407407407407E-2</v>
      </c>
      <c r="AC113" s="11">
        <f t="shared" si="25"/>
        <v>-3.3836305441243705E-2</v>
      </c>
      <c r="AD113" s="11">
        <v>0.47099999999999997</v>
      </c>
      <c r="AE113" s="11">
        <v>0.48399999999999999</v>
      </c>
      <c r="AF113" s="11">
        <f t="shared" si="17"/>
        <v>0.48127160493827159</v>
      </c>
      <c r="AG113" s="11">
        <v>-6.1728395061728097E-3</v>
      </c>
      <c r="AH113" s="11">
        <v>35</v>
      </c>
      <c r="AI113" s="11">
        <v>5.4285714285714284E-2</v>
      </c>
      <c r="AJ113" s="11">
        <v>9.0322580645161285E-2</v>
      </c>
      <c r="AK113" s="11">
        <f t="shared" si="18"/>
        <v>8.253683791318199E-2</v>
      </c>
      <c r="AL113" s="11">
        <v>4.08</v>
      </c>
      <c r="AM113" s="11">
        <v>4.04</v>
      </c>
      <c r="AN113" s="11">
        <v>3.93</v>
      </c>
      <c r="AO113" s="11">
        <v>5.4285714285714284E-2</v>
      </c>
      <c r="AP113" s="11">
        <v>9.3209876543209877E-2</v>
      </c>
      <c r="AQ113" s="11">
        <f t="shared" si="19"/>
        <v>8.4800335314738601E-2</v>
      </c>
      <c r="AR113" s="11">
        <v>4.04</v>
      </c>
      <c r="AS113" s="11">
        <v>3.93</v>
      </c>
      <c r="AT113" s="11">
        <v>0.32400000000000001</v>
      </c>
      <c r="AU113" s="11">
        <v>0.72699999999999998</v>
      </c>
      <c r="AV113" s="11">
        <v>109</v>
      </c>
      <c r="AW113" s="11">
        <v>-0.02</v>
      </c>
      <c r="AX113" s="11">
        <v>2.8571428571428571E-3</v>
      </c>
      <c r="AY113" s="11">
        <v>0.36</v>
      </c>
      <c r="AZ113" s="11">
        <v>0.1657142857142857</v>
      </c>
      <c r="BA113" s="11">
        <v>0.21481481481481479</v>
      </c>
      <c r="BB113" s="11">
        <f t="shared" si="20"/>
        <v>0.20420667581161406</v>
      </c>
      <c r="BC113" s="11">
        <v>0.2</v>
      </c>
      <c r="BD113" s="11">
        <v>0.13580246913580246</v>
      </c>
      <c r="BE113" s="11">
        <f t="shared" si="21"/>
        <v>0.14967230605090687</v>
      </c>
      <c r="BF113" s="11">
        <v>0.42899999999999999</v>
      </c>
      <c r="BG113" s="11">
        <v>0.495</v>
      </c>
      <c r="BH113" s="11">
        <f t="shared" si="22"/>
        <v>0.4807407407407408</v>
      </c>
      <c r="BI113" s="11">
        <v>-2.4691358024690968E-2</v>
      </c>
      <c r="BJ113" s="12">
        <v>2</v>
      </c>
      <c r="BK113" s="12">
        <v>6</v>
      </c>
      <c r="BL113" s="12">
        <f t="shared" si="23"/>
        <v>-4</v>
      </c>
      <c r="BM113" s="12" t="str">
        <f t="shared" si="26"/>
        <v>ARI</v>
      </c>
      <c r="BN113" s="12">
        <f t="shared" si="24"/>
        <v>8</v>
      </c>
    </row>
    <row r="114" spans="1:66" x14ac:dyDescent="0.45">
      <c r="A114" s="5">
        <v>45419</v>
      </c>
      <c r="B114" s="4" t="s">
        <v>39</v>
      </c>
      <c r="C114" s="4" t="s">
        <v>54</v>
      </c>
      <c r="D114" s="4" t="s">
        <v>638</v>
      </c>
      <c r="E114" s="4" t="s">
        <v>561</v>
      </c>
      <c r="F114" s="11">
        <v>36</v>
      </c>
      <c r="G114" s="11">
        <v>7.2222222222222229E-2</v>
      </c>
      <c r="H114" s="11">
        <v>6.4285714285714293E-2</v>
      </c>
      <c r="I114" s="11">
        <f t="shared" si="14"/>
        <v>6.604938271604939E-2</v>
      </c>
      <c r="J114" s="11">
        <v>3.68</v>
      </c>
      <c r="K114" s="11">
        <v>3.87</v>
      </c>
      <c r="L114" s="11">
        <v>3.75</v>
      </c>
      <c r="M114" s="11">
        <v>7.2222222222222229E-2</v>
      </c>
      <c r="N114" s="11">
        <v>8.7037037037037038E-2</v>
      </c>
      <c r="O114" s="11">
        <f t="shared" si="15"/>
        <v>8.3744855967078202E-2</v>
      </c>
      <c r="P114" s="11">
        <v>3.87</v>
      </c>
      <c r="Q114" s="11">
        <v>3.75</v>
      </c>
      <c r="R114" s="11">
        <v>0.29499999999999998</v>
      </c>
      <c r="S114" s="11">
        <v>0.65300000000000002</v>
      </c>
      <c r="T114" s="11">
        <v>88</v>
      </c>
      <c r="U114" s="11">
        <v>-5.5555555555555552E-2</v>
      </c>
      <c r="V114" s="11">
        <v>-0.47222222222222221</v>
      </c>
      <c r="W114" s="11">
        <v>-0.55833333333333335</v>
      </c>
      <c r="X114" s="11">
        <v>1.9444444444444445E-2</v>
      </c>
      <c r="Y114" s="11">
        <v>0.17098765432098764</v>
      </c>
      <c r="Z114" s="11">
        <f t="shared" si="16"/>
        <v>0.13731138545953359</v>
      </c>
      <c r="AA114" s="11">
        <v>-0.33333333333333331</v>
      </c>
      <c r="AB114" s="11">
        <v>-0.23456790123456789</v>
      </c>
      <c r="AC114" s="11">
        <f t="shared" si="25"/>
        <v>-0.25651577503429357</v>
      </c>
      <c r="AD114" s="11">
        <v>0.47199999999999998</v>
      </c>
      <c r="AE114" s="11">
        <v>0.47699999999999998</v>
      </c>
      <c r="AF114" s="11">
        <f t="shared" si="17"/>
        <v>0.47588888888888886</v>
      </c>
      <c r="AG114" s="11">
        <v>2.4691358024691398E-2</v>
      </c>
      <c r="AH114" s="11">
        <v>35</v>
      </c>
      <c r="AI114" s="11">
        <v>5.1428571428571428E-2</v>
      </c>
      <c r="AJ114" s="11">
        <v>8.1481481481481488E-2</v>
      </c>
      <c r="AK114" s="11">
        <f t="shared" si="18"/>
        <v>7.4988568815729323E-2</v>
      </c>
      <c r="AL114" s="11">
        <v>4.67</v>
      </c>
      <c r="AM114" s="11">
        <v>4.26</v>
      </c>
      <c r="AN114" s="11">
        <v>4.05</v>
      </c>
      <c r="AO114" s="11">
        <v>5.1428571428571428E-2</v>
      </c>
      <c r="AP114" s="11">
        <v>7.098765432098765E-2</v>
      </c>
      <c r="AQ114" s="11">
        <f t="shared" si="19"/>
        <v>6.6761926535589086E-2</v>
      </c>
      <c r="AR114" s="11">
        <v>4.26</v>
      </c>
      <c r="AS114" s="11">
        <v>4.05</v>
      </c>
      <c r="AT114" s="11">
        <v>0.30299999999999999</v>
      </c>
      <c r="AU114" s="11">
        <v>0.68</v>
      </c>
      <c r="AV114" s="11">
        <v>94</v>
      </c>
      <c r="AW114" s="11">
        <v>-8.5714285714285715E-2</v>
      </c>
      <c r="AX114" s="11">
        <v>-0.26</v>
      </c>
      <c r="AY114" s="11">
        <v>-0.2742857142857143</v>
      </c>
      <c r="AZ114" s="11">
        <v>3.7142857142857144E-2</v>
      </c>
      <c r="BA114" s="11">
        <v>0.17222222222222222</v>
      </c>
      <c r="BB114" s="11">
        <f t="shared" si="20"/>
        <v>0.14303840877914953</v>
      </c>
      <c r="BC114" s="11">
        <v>-1.2571428571428571</v>
      </c>
      <c r="BD114" s="11">
        <v>-0.48148148148148145</v>
      </c>
      <c r="BE114" s="11">
        <f t="shared" si="21"/>
        <v>-0.64906264288980342</v>
      </c>
      <c r="BF114" s="11">
        <v>0.34300000000000003</v>
      </c>
      <c r="BG114" s="11">
        <v>0.44400000000000001</v>
      </c>
      <c r="BH114" s="11">
        <f t="shared" si="22"/>
        <v>0.42217901234567901</v>
      </c>
      <c r="BI114" s="11">
        <v>-3.0864197530864002E-2</v>
      </c>
      <c r="BJ114" s="12">
        <v>0</v>
      </c>
      <c r="BK114" s="12">
        <v>9</v>
      </c>
      <c r="BL114" s="12">
        <f t="shared" si="23"/>
        <v>-9</v>
      </c>
      <c r="BM114" s="12" t="str">
        <f t="shared" si="26"/>
        <v>LAA</v>
      </c>
      <c r="BN114" s="12">
        <f t="shared" si="24"/>
        <v>9</v>
      </c>
    </row>
    <row r="115" spans="1:66" x14ac:dyDescent="0.45">
      <c r="A115" s="5">
        <v>45419</v>
      </c>
      <c r="B115" s="4" t="s">
        <v>50</v>
      </c>
      <c r="C115" s="4" t="s">
        <v>26</v>
      </c>
      <c r="D115" s="4" t="s">
        <v>636</v>
      </c>
      <c r="E115" s="4" t="s">
        <v>593</v>
      </c>
      <c r="F115" s="11">
        <v>36</v>
      </c>
      <c r="G115" s="11">
        <v>0.2</v>
      </c>
      <c r="H115" s="11">
        <v>6.7857142857142852E-2</v>
      </c>
      <c r="I115" s="11">
        <f t="shared" si="14"/>
        <v>9.7222222222222224E-2</v>
      </c>
      <c r="J115" s="11">
        <v>2.8</v>
      </c>
      <c r="K115" s="11">
        <v>3.18</v>
      </c>
      <c r="L115" s="11">
        <v>3.19</v>
      </c>
      <c r="M115" s="11">
        <v>0.2</v>
      </c>
      <c r="N115" s="11">
        <v>0.12037037037037036</v>
      </c>
      <c r="O115" s="11">
        <f t="shared" si="15"/>
        <v>0.13806584362139918</v>
      </c>
      <c r="P115" s="11">
        <v>3.18</v>
      </c>
      <c r="Q115" s="11">
        <v>3.19</v>
      </c>
      <c r="R115" s="11">
        <v>0.32500000000000001</v>
      </c>
      <c r="S115" s="11">
        <v>0.73199999999999998</v>
      </c>
      <c r="T115" s="11">
        <v>109</v>
      </c>
      <c r="U115" s="11">
        <v>4.1666666666666664E-2</v>
      </c>
      <c r="V115" s="11">
        <v>-0.25833333333333336</v>
      </c>
      <c r="W115" s="11">
        <v>0.40833333333333333</v>
      </c>
      <c r="X115" s="11">
        <v>0.13611111111111113</v>
      </c>
      <c r="Y115" s="11">
        <v>0.22901234567901235</v>
      </c>
      <c r="Z115" s="11">
        <f t="shared" si="16"/>
        <v>0.20836762688614541</v>
      </c>
      <c r="AA115" s="11">
        <v>1.25</v>
      </c>
      <c r="AB115" s="11">
        <v>0.49382716049382713</v>
      </c>
      <c r="AC115" s="11">
        <f t="shared" si="25"/>
        <v>0.66186556927297668</v>
      </c>
      <c r="AD115" s="11">
        <v>0.69399999999999995</v>
      </c>
      <c r="AE115" s="11">
        <v>0.56699999999999995</v>
      </c>
      <c r="AF115" s="11">
        <f t="shared" si="17"/>
        <v>0.5952222222222221</v>
      </c>
      <c r="AG115" s="11">
        <v>4.6296296296296301E-2</v>
      </c>
      <c r="AH115" s="11">
        <v>35</v>
      </c>
      <c r="AI115" s="11">
        <v>3.4285714285714287E-2</v>
      </c>
      <c r="AJ115" s="11">
        <v>8.3333333333333329E-2</v>
      </c>
      <c r="AK115" s="11">
        <f t="shared" si="18"/>
        <v>7.2736625514403283E-2</v>
      </c>
      <c r="AL115" s="11">
        <v>4.04</v>
      </c>
      <c r="AM115" s="11">
        <v>4.08</v>
      </c>
      <c r="AN115" s="11">
        <v>4.0199999999999996</v>
      </c>
      <c r="AO115" s="11">
        <v>3.4285714285714287E-2</v>
      </c>
      <c r="AP115" s="11">
        <v>9.8765432098765427E-2</v>
      </c>
      <c r="AQ115" s="11">
        <f t="shared" si="19"/>
        <v>8.4834628867550679E-2</v>
      </c>
      <c r="AR115" s="11">
        <v>4.08</v>
      </c>
      <c r="AS115" s="11">
        <v>4.0199999999999996</v>
      </c>
      <c r="AT115" s="11">
        <v>0.307</v>
      </c>
      <c r="AU115" s="11">
        <v>0.68200000000000005</v>
      </c>
      <c r="AV115" s="11">
        <v>100</v>
      </c>
      <c r="AW115" s="11">
        <v>-8.2857142857142851E-2</v>
      </c>
      <c r="AX115" s="11">
        <v>0.39714285714285713</v>
      </c>
      <c r="AY115" s="11">
        <v>-7.1428571428571425E-2</v>
      </c>
      <c r="AZ115" s="11">
        <v>0.15142857142857141</v>
      </c>
      <c r="BA115" s="11">
        <v>0.23703703703703702</v>
      </c>
      <c r="BB115" s="11">
        <f t="shared" si="20"/>
        <v>0.21854138088705991</v>
      </c>
      <c r="BC115" s="11">
        <v>-1.0571428571428572</v>
      </c>
      <c r="BD115" s="11">
        <v>-8.0246913580246909E-2</v>
      </c>
      <c r="BE115" s="11">
        <f t="shared" si="21"/>
        <v>-0.29130467916476144</v>
      </c>
      <c r="BF115" s="11">
        <v>0.45700000000000002</v>
      </c>
      <c r="BG115" s="11">
        <v>0.50700000000000001</v>
      </c>
      <c r="BH115" s="11">
        <f t="shared" si="22"/>
        <v>0.49619753086419754</v>
      </c>
      <c r="BI115" s="11">
        <v>3.0864197530859894E-3</v>
      </c>
      <c r="BJ115" s="12">
        <v>10</v>
      </c>
      <c r="BK115" s="12">
        <v>1</v>
      </c>
      <c r="BL115" s="12">
        <f t="shared" si="23"/>
        <v>9</v>
      </c>
      <c r="BM115" s="12" t="str">
        <f t="shared" si="26"/>
        <v>PHI</v>
      </c>
      <c r="BN115" s="12">
        <f t="shared" si="24"/>
        <v>11</v>
      </c>
    </row>
    <row r="116" spans="1:66" x14ac:dyDescent="0.45">
      <c r="A116" s="5">
        <v>45419</v>
      </c>
      <c r="B116" s="4" t="s">
        <v>80</v>
      </c>
      <c r="C116" s="4" t="s">
        <v>18</v>
      </c>
      <c r="D116" s="4" t="s">
        <v>562</v>
      </c>
      <c r="E116" s="4" t="s">
        <v>287</v>
      </c>
      <c r="F116" s="11">
        <v>34</v>
      </c>
      <c r="G116" s="11">
        <v>0.14705882352941177</v>
      </c>
      <c r="H116" s="11">
        <v>2.7999999999999997E-2</v>
      </c>
      <c r="I116" s="11">
        <f t="shared" si="14"/>
        <v>5.2987654320987648E-2</v>
      </c>
      <c r="J116" s="11">
        <v>3.76</v>
      </c>
      <c r="K116" s="11">
        <v>3.85</v>
      </c>
      <c r="L116" s="11">
        <v>3.96</v>
      </c>
      <c r="M116" s="11">
        <v>0.14705882352941177</v>
      </c>
      <c r="N116" s="11">
        <v>6.7283950617283955E-2</v>
      </c>
      <c r="O116" s="11">
        <f t="shared" si="15"/>
        <v>8.4026825179088549E-2</v>
      </c>
      <c r="P116" s="11">
        <v>3.85</v>
      </c>
      <c r="Q116" s="11">
        <v>3.96</v>
      </c>
      <c r="R116" s="11">
        <v>0.314</v>
      </c>
      <c r="S116" s="11">
        <v>0.70599999999999996</v>
      </c>
      <c r="T116" s="11">
        <v>102</v>
      </c>
      <c r="U116" s="11">
        <v>5.2941176470588235E-2</v>
      </c>
      <c r="V116" s="11">
        <v>-0.3</v>
      </c>
      <c r="W116" s="11">
        <v>0.12647058823529411</v>
      </c>
      <c r="X116" s="11">
        <v>9.4117647058823528E-2</v>
      </c>
      <c r="Y116" s="11">
        <v>0.11790123456790125</v>
      </c>
      <c r="Z116" s="11">
        <f t="shared" si="16"/>
        <v>0.11290961743636641</v>
      </c>
      <c r="AA116" s="11">
        <v>-0.29411764705882354</v>
      </c>
      <c r="AB116" s="11">
        <v>-0.65432098765432101</v>
      </c>
      <c r="AC116" s="11">
        <f t="shared" si="25"/>
        <v>-0.5787227556774881</v>
      </c>
      <c r="AD116" s="11">
        <v>0.5</v>
      </c>
      <c r="AE116" s="11">
        <v>0.438</v>
      </c>
      <c r="AF116" s="11">
        <f t="shared" si="17"/>
        <v>0.45101234567901227</v>
      </c>
      <c r="AG116" s="11">
        <v>-1.85185185185185E-2</v>
      </c>
      <c r="AH116" s="11">
        <v>34</v>
      </c>
      <c r="AI116" s="11">
        <v>9.9999999999999992E-2</v>
      </c>
      <c r="AJ116" s="11">
        <v>0.13333333333333333</v>
      </c>
      <c r="AK116" s="11">
        <f t="shared" si="18"/>
        <v>0.12633744855967077</v>
      </c>
      <c r="AL116" s="11">
        <v>2.93</v>
      </c>
      <c r="AM116" s="11">
        <v>3.12</v>
      </c>
      <c r="AN116" s="11">
        <v>3.22</v>
      </c>
      <c r="AO116" s="11">
        <v>0.10882352941176471</v>
      </c>
      <c r="AP116" s="11">
        <v>8.3950617283950618E-2</v>
      </c>
      <c r="AQ116" s="11">
        <f t="shared" si="19"/>
        <v>8.9170858100899253E-2</v>
      </c>
      <c r="AR116" s="11">
        <v>3.35</v>
      </c>
      <c r="AS116" s="11">
        <v>3.24</v>
      </c>
      <c r="AT116" s="11">
        <v>0.35199999999999998</v>
      </c>
      <c r="AU116" s="11">
        <v>0.80500000000000005</v>
      </c>
      <c r="AV116" s="11">
        <v>131</v>
      </c>
      <c r="AW116" s="11">
        <v>8.8235294117647065E-2</v>
      </c>
      <c r="AX116" s="11">
        <v>-5.5882352941176466E-2</v>
      </c>
      <c r="AY116" s="11">
        <v>1.3499999999999999</v>
      </c>
      <c r="AZ116" s="11">
        <v>0.25</v>
      </c>
      <c r="BA116" s="11">
        <v>0.23703703703703702</v>
      </c>
      <c r="BB116" s="11">
        <f t="shared" si="20"/>
        <v>0.23975765889346135</v>
      </c>
      <c r="BC116" s="11">
        <v>1.6176470588235294</v>
      </c>
      <c r="BD116" s="11">
        <v>0.62962962962962965</v>
      </c>
      <c r="BE116" s="11">
        <f t="shared" si="21"/>
        <v>0.83699131229995427</v>
      </c>
      <c r="BF116" s="11">
        <v>0.67600000000000005</v>
      </c>
      <c r="BG116" s="11">
        <v>0.56799999999999995</v>
      </c>
      <c r="BH116" s="11">
        <f t="shared" si="22"/>
        <v>0.59066666666666656</v>
      </c>
      <c r="BI116" s="11">
        <v>-1.2345679012344957E-2</v>
      </c>
      <c r="BJ116" s="12">
        <v>3</v>
      </c>
      <c r="BK116" s="12">
        <v>0</v>
      </c>
      <c r="BL116" s="12">
        <f t="shared" si="23"/>
        <v>3</v>
      </c>
      <c r="BM116" s="12" t="str">
        <f t="shared" si="26"/>
        <v>WSN</v>
      </c>
      <c r="BN116" s="12">
        <f t="shared" si="24"/>
        <v>3</v>
      </c>
    </row>
    <row r="117" spans="1:66" x14ac:dyDescent="0.45">
      <c r="A117" s="5">
        <v>45419</v>
      </c>
      <c r="B117" s="4" t="s">
        <v>71</v>
      </c>
      <c r="C117" s="4" t="s">
        <v>132</v>
      </c>
      <c r="D117" s="4" t="s">
        <v>313</v>
      </c>
      <c r="E117" s="4" t="s">
        <v>776</v>
      </c>
      <c r="F117" s="11">
        <v>36</v>
      </c>
      <c r="G117" s="11">
        <v>8.5714285714285715E-2</v>
      </c>
      <c r="H117" s="11">
        <v>0.12592592592592591</v>
      </c>
      <c r="I117" s="11">
        <f t="shared" si="14"/>
        <v>0.11699000587889476</v>
      </c>
      <c r="J117" s="11">
        <v>3.5</v>
      </c>
      <c r="K117" s="11">
        <v>3.38</v>
      </c>
      <c r="L117" s="11">
        <v>3.47</v>
      </c>
      <c r="M117" s="11">
        <v>6.3888888888888884E-2</v>
      </c>
      <c r="N117" s="11">
        <v>9.0740740740740733E-2</v>
      </c>
      <c r="O117" s="11">
        <f t="shared" si="15"/>
        <v>8.4773662551440324E-2</v>
      </c>
      <c r="P117" s="11">
        <v>3.77</v>
      </c>
      <c r="Q117" s="11">
        <v>3.58</v>
      </c>
      <c r="R117" s="11">
        <v>0.312</v>
      </c>
      <c r="S117" s="11">
        <v>0.69599999999999995</v>
      </c>
      <c r="T117" s="11">
        <v>107</v>
      </c>
      <c r="U117" s="11">
        <v>6.9444444444444448E-2</v>
      </c>
      <c r="V117" s="11">
        <v>-0.16944444444444443</v>
      </c>
      <c r="W117" s="11">
        <v>0.31666666666666665</v>
      </c>
      <c r="X117" s="11">
        <v>0.12222222222222223</v>
      </c>
      <c r="Y117" s="11">
        <v>0.22160493827160493</v>
      </c>
      <c r="Z117" s="11">
        <f t="shared" si="16"/>
        <v>0.19951989026063099</v>
      </c>
      <c r="AA117" s="11">
        <v>-0.88888888888888884</v>
      </c>
      <c r="AB117" s="11">
        <v>5.5555555555555552E-2</v>
      </c>
      <c r="AC117" s="11">
        <f t="shared" si="25"/>
        <v>-0.15432098765432098</v>
      </c>
      <c r="AD117" s="11">
        <v>0.5</v>
      </c>
      <c r="AE117" s="11">
        <v>0.52800000000000002</v>
      </c>
      <c r="AF117" s="11">
        <f t="shared" si="17"/>
        <v>0.52177777777777778</v>
      </c>
      <c r="AG117" s="11">
        <v>7.0987654320987595E-2</v>
      </c>
      <c r="AH117" s="11">
        <v>35</v>
      </c>
      <c r="AI117" s="11">
        <v>4.2857142857142858E-2</v>
      </c>
      <c r="AJ117" s="11">
        <v>4.5454545454545456E-2</v>
      </c>
      <c r="AK117" s="11">
        <f t="shared" si="18"/>
        <v>4.4893378226711564E-2</v>
      </c>
      <c r="AL117" s="11">
        <v>4.4800000000000004</v>
      </c>
      <c r="AM117" s="11">
        <v>4.33</v>
      </c>
      <c r="AN117" s="11">
        <v>4.13</v>
      </c>
      <c r="AO117" s="11">
        <v>4.2857142857142858E-2</v>
      </c>
      <c r="AP117" s="11">
        <v>5.7407407407407414E-2</v>
      </c>
      <c r="AQ117" s="11">
        <f t="shared" si="19"/>
        <v>5.4263831732967539E-2</v>
      </c>
      <c r="AR117" s="11">
        <v>4.33</v>
      </c>
      <c r="AS117" s="11">
        <v>4.13</v>
      </c>
      <c r="AT117" s="11">
        <v>0.26500000000000001</v>
      </c>
      <c r="AU117" s="11">
        <v>0.58699999999999997</v>
      </c>
      <c r="AV117" s="11">
        <v>69</v>
      </c>
      <c r="AW117" s="11">
        <v>-8.8571428571428579E-2</v>
      </c>
      <c r="AX117" s="11">
        <v>-0.56857142857142851</v>
      </c>
      <c r="AY117" s="11">
        <v>-1.0914285714285714</v>
      </c>
      <c r="AZ117" s="11">
        <v>-0.08</v>
      </c>
      <c r="BA117" s="11">
        <v>0.11234567901234567</v>
      </c>
      <c r="BB117" s="11">
        <f t="shared" si="20"/>
        <v>7.0789513793629022E-2</v>
      </c>
      <c r="BC117" s="11">
        <v>-2.5142857142857142</v>
      </c>
      <c r="BD117" s="11">
        <v>-1.2592592592592593</v>
      </c>
      <c r="BE117" s="11">
        <f t="shared" si="21"/>
        <v>-1.5304069501600366</v>
      </c>
      <c r="BF117" s="11">
        <v>0.22900000000000001</v>
      </c>
      <c r="BG117" s="11">
        <v>0.36599999999999999</v>
      </c>
      <c r="BH117" s="11">
        <f t="shared" si="22"/>
        <v>0.33640123456790122</v>
      </c>
      <c r="BI117" s="11">
        <v>1.851851851851799E-2</v>
      </c>
      <c r="BJ117" s="12">
        <v>5</v>
      </c>
      <c r="BK117" s="12">
        <v>1</v>
      </c>
      <c r="BL117" s="12">
        <f t="shared" si="23"/>
        <v>4</v>
      </c>
      <c r="BM117" s="12" t="str">
        <f t="shared" si="26"/>
        <v>TBR</v>
      </c>
      <c r="BN117" s="12">
        <f t="shared" si="24"/>
        <v>6</v>
      </c>
    </row>
    <row r="118" spans="1:66" x14ac:dyDescent="0.45">
      <c r="A118" s="5">
        <v>45419</v>
      </c>
      <c r="B118" s="4" t="s">
        <v>22</v>
      </c>
      <c r="C118" s="4" t="s">
        <v>48</v>
      </c>
      <c r="D118" s="4" t="s">
        <v>813</v>
      </c>
      <c r="E118" s="4" t="s">
        <v>635</v>
      </c>
      <c r="F118" s="11">
        <v>36</v>
      </c>
      <c r="G118" s="11">
        <v>8.8888888888888892E-2</v>
      </c>
      <c r="H118" s="11">
        <v>4.7826086956521741E-2</v>
      </c>
      <c r="I118" s="11">
        <f t="shared" si="14"/>
        <v>5.6951154052603328E-2</v>
      </c>
      <c r="J118" s="11">
        <v>3.23</v>
      </c>
      <c r="K118" s="11">
        <v>4.07</v>
      </c>
      <c r="L118" s="11">
        <v>3.82</v>
      </c>
      <c r="M118" s="11">
        <v>8.8888888888888892E-2</v>
      </c>
      <c r="N118" s="11">
        <v>8.5185185185185183E-2</v>
      </c>
      <c r="O118" s="11">
        <f t="shared" si="15"/>
        <v>8.6008230452674889E-2</v>
      </c>
      <c r="P118" s="11">
        <v>4.07</v>
      </c>
      <c r="Q118" s="11">
        <v>3.82</v>
      </c>
      <c r="R118" s="11">
        <v>0.32500000000000001</v>
      </c>
      <c r="S118" s="11">
        <v>0.72699999999999998</v>
      </c>
      <c r="T118" s="11">
        <v>113</v>
      </c>
      <c r="U118" s="11">
        <v>-0.10277777777777779</v>
      </c>
      <c r="V118" s="11">
        <v>0.22222222222222221</v>
      </c>
      <c r="W118" s="11">
        <v>0.46388888888888885</v>
      </c>
      <c r="X118" s="11">
        <v>0.19722222222222222</v>
      </c>
      <c r="Y118" s="11">
        <v>0.25185185185185183</v>
      </c>
      <c r="Z118" s="11">
        <f t="shared" si="16"/>
        <v>0.23971193415637856</v>
      </c>
      <c r="AA118" s="11">
        <v>1.1666666666666667</v>
      </c>
      <c r="AB118" s="11">
        <v>0.60493827160493829</v>
      </c>
      <c r="AC118" s="11">
        <f t="shared" si="25"/>
        <v>0.729766803840878</v>
      </c>
      <c r="AD118" s="11">
        <v>0.63900000000000001</v>
      </c>
      <c r="AE118" s="11">
        <v>0.56799999999999995</v>
      </c>
      <c r="AF118" s="11">
        <f t="shared" si="17"/>
        <v>0.58377777777777773</v>
      </c>
      <c r="AG118" s="11">
        <v>5.2469135802469098E-2</v>
      </c>
      <c r="AH118" s="11">
        <v>34</v>
      </c>
      <c r="AI118" s="11">
        <v>2.0588235294117647E-2</v>
      </c>
      <c r="AJ118" s="11">
        <v>8.4000000000000005E-2</v>
      </c>
      <c r="AK118" s="11">
        <f t="shared" si="18"/>
        <v>7.0691358024691356E-2</v>
      </c>
      <c r="AL118" s="11">
        <v>4.46</v>
      </c>
      <c r="AM118" s="11">
        <v>4.05</v>
      </c>
      <c r="AN118" s="11">
        <v>3.96</v>
      </c>
      <c r="AO118" s="11">
        <v>2.0588235294117647E-2</v>
      </c>
      <c r="AP118" s="11">
        <v>8.5802469135802473E-2</v>
      </c>
      <c r="AQ118" s="11">
        <f t="shared" si="19"/>
        <v>7.2115531169029107E-2</v>
      </c>
      <c r="AR118" s="11">
        <v>4.05</v>
      </c>
      <c r="AS118" s="11">
        <v>3.96</v>
      </c>
      <c r="AT118" s="11">
        <v>0.34599999999999997</v>
      </c>
      <c r="AU118" s="11">
        <v>0.78200000000000003</v>
      </c>
      <c r="AV118" s="11">
        <v>126</v>
      </c>
      <c r="AW118" s="11">
        <v>-4.1176470588235294E-2</v>
      </c>
      <c r="AX118" s="11">
        <v>-5.5882352941176466E-2</v>
      </c>
      <c r="AY118" s="11">
        <v>0.95</v>
      </c>
      <c r="AZ118" s="11">
        <v>0.20294117647058824</v>
      </c>
      <c r="BA118" s="11">
        <v>0.24691358024691357</v>
      </c>
      <c r="BB118" s="11">
        <f t="shared" si="20"/>
        <v>0.23768480414570947</v>
      </c>
      <c r="BC118" s="11">
        <v>-0.58823529411764708</v>
      </c>
      <c r="BD118" s="11">
        <v>0.25308641975308643</v>
      </c>
      <c r="BE118" s="11">
        <f t="shared" si="21"/>
        <v>7.651272671848805E-2</v>
      </c>
      <c r="BF118" s="11">
        <v>0.35299999999999998</v>
      </c>
      <c r="BG118" s="11">
        <v>0.50900000000000001</v>
      </c>
      <c r="BH118" s="11">
        <f t="shared" si="22"/>
        <v>0.47625925925925927</v>
      </c>
      <c r="BI118" s="11">
        <v>2.4691358024692023E-2</v>
      </c>
      <c r="BJ118" s="12">
        <v>10</v>
      </c>
      <c r="BK118" s="12">
        <v>3</v>
      </c>
      <c r="BL118" s="12">
        <f t="shared" si="23"/>
        <v>7</v>
      </c>
      <c r="BM118" s="12" t="str">
        <f t="shared" si="26"/>
        <v>NYY</v>
      </c>
      <c r="BN118" s="12">
        <f t="shared" si="24"/>
        <v>13</v>
      </c>
    </row>
    <row r="119" spans="1:66" x14ac:dyDescent="0.45">
      <c r="A119" s="5">
        <v>45419</v>
      </c>
      <c r="B119" s="4" t="s">
        <v>32</v>
      </c>
      <c r="C119" s="4" t="s">
        <v>60</v>
      </c>
      <c r="D119" s="4" t="s">
        <v>1338</v>
      </c>
      <c r="E119" s="4" t="s">
        <v>265</v>
      </c>
      <c r="F119" s="11">
        <v>32</v>
      </c>
      <c r="G119" s="11">
        <v>7.8125E-2</v>
      </c>
      <c r="H119" s="11">
        <v>2.1153846153846155E-2</v>
      </c>
      <c r="I119" s="11">
        <f t="shared" si="14"/>
        <v>3.2407407407407413E-2</v>
      </c>
      <c r="J119" s="11">
        <v>3.5</v>
      </c>
      <c r="K119" s="11">
        <v>3.6</v>
      </c>
      <c r="L119" s="11">
        <v>3.6</v>
      </c>
      <c r="M119" s="11">
        <v>7.8125E-2</v>
      </c>
      <c r="N119" s="11">
        <v>0.10246913580246915</v>
      </c>
      <c r="O119" s="11">
        <f t="shared" si="15"/>
        <v>9.7660417619265361E-2</v>
      </c>
      <c r="P119" s="11">
        <v>3.6</v>
      </c>
      <c r="Q119" s="11">
        <v>3.6</v>
      </c>
      <c r="R119" s="11">
        <v>0.33100000000000002</v>
      </c>
      <c r="S119" s="11">
        <v>0.747</v>
      </c>
      <c r="T119" s="11">
        <v>112</v>
      </c>
      <c r="U119" s="11">
        <v>3.7499999999999999E-2</v>
      </c>
      <c r="V119" s="11">
        <v>0.203125</v>
      </c>
      <c r="W119" s="11">
        <v>0.578125</v>
      </c>
      <c r="X119" s="11">
        <v>0.21562500000000001</v>
      </c>
      <c r="Y119" s="11">
        <v>0.27530864197530863</v>
      </c>
      <c r="Z119" s="11">
        <f t="shared" si="16"/>
        <v>0.26351928059746987</v>
      </c>
      <c r="AA119" s="11">
        <v>1.0625</v>
      </c>
      <c r="AB119" s="11">
        <v>0.79012345679012341</v>
      </c>
      <c r="AC119" s="11">
        <f t="shared" si="25"/>
        <v>0.84392623075750639</v>
      </c>
      <c r="AD119" s="11">
        <v>0.625</v>
      </c>
      <c r="AE119" s="11">
        <v>0.58399999999999996</v>
      </c>
      <c r="AF119" s="11">
        <f t="shared" si="17"/>
        <v>0.59209876543209872</v>
      </c>
      <c r="AG119" s="11">
        <v>2.7777777777777801E-2</v>
      </c>
      <c r="AH119" s="11">
        <v>35</v>
      </c>
      <c r="AI119" s="11">
        <v>0.21428571428571427</v>
      </c>
      <c r="AJ119" s="11">
        <v>6.1538461538461542E-2</v>
      </c>
      <c r="AK119" s="11">
        <f t="shared" si="18"/>
        <v>9.4539411206077867E-2</v>
      </c>
      <c r="AL119" s="11">
        <v>2.93</v>
      </c>
      <c r="AM119" s="11">
        <v>3.89</v>
      </c>
      <c r="AN119" s="11">
        <v>3.79</v>
      </c>
      <c r="AO119" s="11">
        <v>0.14000000000000001</v>
      </c>
      <c r="AP119" s="11">
        <v>8.0864197530864199E-2</v>
      </c>
      <c r="AQ119" s="11">
        <f t="shared" si="19"/>
        <v>9.3640451150739212E-2</v>
      </c>
      <c r="AR119" s="11">
        <v>3.7</v>
      </c>
      <c r="AS119" s="11">
        <v>3.54</v>
      </c>
      <c r="AT119" s="11">
        <v>0.34899999999999998</v>
      </c>
      <c r="AU119" s="11">
        <v>0.79200000000000004</v>
      </c>
      <c r="AV119" s="11">
        <v>122</v>
      </c>
      <c r="AW119" s="11">
        <v>7.1428571428571425E-2</v>
      </c>
      <c r="AX119" s="11">
        <v>-0.21428571428571427</v>
      </c>
      <c r="AY119" s="11">
        <v>0.74857142857142855</v>
      </c>
      <c r="AZ119" s="11">
        <v>0.14571428571428571</v>
      </c>
      <c r="BA119" s="11">
        <v>0.19012345679012346</v>
      </c>
      <c r="BB119" s="11">
        <f t="shared" si="20"/>
        <v>0.18052888279225729</v>
      </c>
      <c r="BC119" s="11">
        <v>1.1714285714285715</v>
      </c>
      <c r="BD119" s="11">
        <v>0.29012345679012347</v>
      </c>
      <c r="BE119" s="11">
        <f t="shared" si="21"/>
        <v>0.48052888279225731</v>
      </c>
      <c r="BF119" s="11">
        <v>0.54300000000000004</v>
      </c>
      <c r="BG119" s="11">
        <v>0.51300000000000001</v>
      </c>
      <c r="BH119" s="11">
        <f t="shared" si="22"/>
        <v>0.51948148148148143</v>
      </c>
      <c r="BI119" s="11">
        <v>-2.4691358024691024E-2</v>
      </c>
      <c r="BJ119" s="12">
        <v>4</v>
      </c>
      <c r="BK119" s="12">
        <v>2</v>
      </c>
      <c r="BL119" s="12">
        <f t="shared" si="23"/>
        <v>2</v>
      </c>
      <c r="BM119" s="12" t="str">
        <f t="shared" si="26"/>
        <v>ATL</v>
      </c>
      <c r="BN119" s="12">
        <f t="shared" si="24"/>
        <v>6</v>
      </c>
    </row>
    <row r="120" spans="1:66" x14ac:dyDescent="0.45">
      <c r="A120" s="5">
        <v>45419</v>
      </c>
      <c r="B120" s="4" t="s">
        <v>30</v>
      </c>
      <c r="C120" s="4" t="s">
        <v>75</v>
      </c>
      <c r="D120" s="4" t="s">
        <v>633</v>
      </c>
      <c r="E120" s="4" t="s">
        <v>768</v>
      </c>
      <c r="F120" s="11">
        <v>36</v>
      </c>
      <c r="G120" s="11">
        <v>0.1111111111111111</v>
      </c>
      <c r="H120" s="11">
        <v>0.12</v>
      </c>
      <c r="I120" s="11">
        <f t="shared" si="14"/>
        <v>0.11802469135802469</v>
      </c>
      <c r="J120" s="11">
        <v>2.4300000000000002</v>
      </c>
      <c r="K120" s="11">
        <v>3.91</v>
      </c>
      <c r="L120" s="11">
        <v>3.79</v>
      </c>
      <c r="M120" s="11">
        <v>0.1111111111111111</v>
      </c>
      <c r="N120" s="11">
        <v>8.5185185185185183E-2</v>
      </c>
      <c r="O120" s="11">
        <f t="shared" si="15"/>
        <v>9.0946502057613163E-2</v>
      </c>
      <c r="P120" s="11">
        <v>3.91</v>
      </c>
      <c r="Q120" s="11">
        <v>3.79</v>
      </c>
      <c r="R120" s="11">
        <v>0.314</v>
      </c>
      <c r="S120" s="11">
        <v>0.70199999999999996</v>
      </c>
      <c r="T120" s="11">
        <v>103</v>
      </c>
      <c r="U120" s="11">
        <v>1.9444444444444445E-2</v>
      </c>
      <c r="V120" s="11">
        <v>-0.30277777777777781</v>
      </c>
      <c r="W120" s="11">
        <v>0.1388888888888889</v>
      </c>
      <c r="X120" s="11">
        <v>9.4444444444444442E-2</v>
      </c>
      <c r="Y120" s="11">
        <v>0.2049382716049383</v>
      </c>
      <c r="Z120" s="11">
        <f t="shared" si="16"/>
        <v>0.18038408779149523</v>
      </c>
      <c r="AA120" s="11">
        <v>0.41666666666666669</v>
      </c>
      <c r="AB120" s="11">
        <v>0.15432098765432098</v>
      </c>
      <c r="AC120" s="11">
        <f t="shared" si="25"/>
        <v>0.21262002743484223</v>
      </c>
      <c r="AD120" s="11">
        <v>0.58299999999999996</v>
      </c>
      <c r="AE120" s="11">
        <v>0.52500000000000002</v>
      </c>
      <c r="AF120" s="11">
        <f t="shared" si="17"/>
        <v>0.53788888888888886</v>
      </c>
      <c r="AG120" s="11">
        <v>2.1604938271605E-2</v>
      </c>
      <c r="AH120" s="11">
        <v>38</v>
      </c>
      <c r="AI120" s="11">
        <v>7.6315789473684212E-2</v>
      </c>
      <c r="AJ120" s="11">
        <v>4.8000000000000001E-2</v>
      </c>
      <c r="AK120" s="11">
        <f t="shared" si="18"/>
        <v>5.4641975308641975E-2</v>
      </c>
      <c r="AL120" s="11">
        <v>3.53</v>
      </c>
      <c r="AM120" s="11">
        <v>4.0599999999999996</v>
      </c>
      <c r="AN120" s="11">
        <v>3.9</v>
      </c>
      <c r="AO120" s="11">
        <v>7.6315789473684212E-2</v>
      </c>
      <c r="AP120" s="11">
        <v>8.5802469135802473E-2</v>
      </c>
      <c r="AQ120" s="11">
        <f t="shared" si="19"/>
        <v>8.3577198597774738E-2</v>
      </c>
      <c r="AR120" s="11">
        <v>4.0599999999999996</v>
      </c>
      <c r="AS120" s="11">
        <v>3.9</v>
      </c>
      <c r="AT120" s="11">
        <v>0.32800000000000001</v>
      </c>
      <c r="AU120" s="11">
        <v>0.73699999999999999</v>
      </c>
      <c r="AV120" s="11">
        <v>116</v>
      </c>
      <c r="AW120" s="11">
        <v>2.1052631578947368E-2</v>
      </c>
      <c r="AX120" s="11">
        <v>-0.17105263157894737</v>
      </c>
      <c r="AY120" s="11">
        <v>0.76842105263157889</v>
      </c>
      <c r="AZ120" s="11">
        <v>0.20263157894736841</v>
      </c>
      <c r="BA120" s="11">
        <v>0.21481481481481479</v>
      </c>
      <c r="BB120" s="11">
        <f t="shared" si="20"/>
        <v>0.21195701874714218</v>
      </c>
      <c r="BC120" s="11">
        <v>0.36842105263157893</v>
      </c>
      <c r="BD120" s="11">
        <v>0.21604938271604937</v>
      </c>
      <c r="BE120" s="11">
        <f t="shared" si="21"/>
        <v>0.25179088553574147</v>
      </c>
      <c r="BF120" s="11">
        <v>0.5</v>
      </c>
      <c r="BG120" s="11">
        <v>0.51400000000000001</v>
      </c>
      <c r="BH120" s="11">
        <f t="shared" si="22"/>
        <v>0.51071604938271598</v>
      </c>
      <c r="BI120" s="11">
        <v>-1.5432098765432056E-2</v>
      </c>
      <c r="BJ120" s="12">
        <v>3</v>
      </c>
      <c r="BK120" s="12">
        <v>2</v>
      </c>
      <c r="BL120" s="12">
        <f t="shared" si="23"/>
        <v>1</v>
      </c>
      <c r="BM120" s="12" t="str">
        <f t="shared" si="26"/>
        <v>CHC</v>
      </c>
      <c r="BN120" s="12">
        <f t="shared" si="24"/>
        <v>5</v>
      </c>
    </row>
    <row r="121" spans="1:66" x14ac:dyDescent="0.45">
      <c r="A121" s="5">
        <v>45419</v>
      </c>
      <c r="B121" s="4" t="s">
        <v>62</v>
      </c>
      <c r="C121" s="4" t="s">
        <v>52</v>
      </c>
      <c r="D121" s="4" t="s">
        <v>604</v>
      </c>
      <c r="E121" s="4" t="s">
        <v>786</v>
      </c>
      <c r="F121" s="11">
        <v>34</v>
      </c>
      <c r="G121" s="11">
        <v>0.13235294117647059</v>
      </c>
      <c r="H121" s="11">
        <v>7.8571428571428584E-2</v>
      </c>
      <c r="I121" s="11">
        <f t="shared" si="14"/>
        <v>8.9858906525573198E-2</v>
      </c>
      <c r="J121" s="11">
        <v>3.75</v>
      </c>
      <c r="K121" s="11">
        <v>3.37</v>
      </c>
      <c r="L121" s="11">
        <v>3.09</v>
      </c>
      <c r="M121" s="11">
        <v>0.13235294117647059</v>
      </c>
      <c r="N121" s="11">
        <v>0.10493827160493827</v>
      </c>
      <c r="O121" s="11">
        <f t="shared" si="15"/>
        <v>0.11069196768785244</v>
      </c>
      <c r="P121" s="11">
        <v>3.37</v>
      </c>
      <c r="Q121" s="11">
        <v>3.09</v>
      </c>
      <c r="R121" s="11">
        <v>0.32</v>
      </c>
      <c r="S121" s="11">
        <v>0.71899999999999997</v>
      </c>
      <c r="T121" s="11">
        <v>108</v>
      </c>
      <c r="U121" s="11">
        <v>5.5882352941176466E-2</v>
      </c>
      <c r="V121" s="11">
        <v>7.9411764705882362E-2</v>
      </c>
      <c r="W121" s="11">
        <v>0.37941176470588234</v>
      </c>
      <c r="X121" s="11">
        <v>0.15882352941176472</v>
      </c>
      <c r="Y121" s="11">
        <v>0.22098765432098763</v>
      </c>
      <c r="Z121" s="11">
        <f t="shared" si="16"/>
        <v>0.20794086267337292</v>
      </c>
      <c r="AA121" s="11">
        <v>0.44117647058823528</v>
      </c>
      <c r="AB121" s="11">
        <v>0.30246913580246915</v>
      </c>
      <c r="AC121" s="11">
        <f t="shared" si="25"/>
        <v>0.33158055174516077</v>
      </c>
      <c r="AD121" s="11">
        <v>0.58799999999999997</v>
      </c>
      <c r="AE121" s="11">
        <v>0.54200000000000004</v>
      </c>
      <c r="AF121" s="11">
        <f t="shared" si="17"/>
        <v>0.55165432098765432</v>
      </c>
      <c r="AG121" s="11">
        <v>6.4814814814814797E-2</v>
      </c>
      <c r="AH121" s="11">
        <v>35</v>
      </c>
      <c r="AI121" s="11">
        <v>0.13142857142857142</v>
      </c>
      <c r="AJ121" s="11">
        <v>3.3333333333333333E-2</v>
      </c>
      <c r="AK121" s="11">
        <f t="shared" si="18"/>
        <v>5.4526748971193417E-2</v>
      </c>
      <c r="AL121" s="11">
        <v>2.96</v>
      </c>
      <c r="AM121" s="11">
        <v>3.6</v>
      </c>
      <c r="AN121" s="11">
        <v>3.39</v>
      </c>
      <c r="AO121" s="11">
        <v>0.13142857142857142</v>
      </c>
      <c r="AP121" s="11">
        <v>9.6913580246913572E-2</v>
      </c>
      <c r="AQ121" s="11">
        <f t="shared" si="19"/>
        <v>0.10437052278616063</v>
      </c>
      <c r="AR121" s="11">
        <v>3.6</v>
      </c>
      <c r="AS121" s="11">
        <v>3.39</v>
      </c>
      <c r="AT121" s="11">
        <v>0.29799999999999999</v>
      </c>
      <c r="AU121" s="11">
        <v>0.66100000000000003</v>
      </c>
      <c r="AV121" s="11">
        <v>97</v>
      </c>
      <c r="AW121" s="11">
        <v>-0.10285714285714286</v>
      </c>
      <c r="AX121" s="11">
        <v>-0.11428571428571428</v>
      </c>
      <c r="AY121" s="11">
        <v>-0.22</v>
      </c>
      <c r="AZ121" s="11">
        <v>6.8571428571428575E-2</v>
      </c>
      <c r="BA121" s="11">
        <v>0.22037037037037038</v>
      </c>
      <c r="BB121" s="11">
        <f t="shared" si="20"/>
        <v>0.18757430269775949</v>
      </c>
      <c r="BC121" s="11">
        <v>0.31428571428571428</v>
      </c>
      <c r="BD121" s="11">
        <v>0.24074074074074073</v>
      </c>
      <c r="BE121" s="11">
        <f t="shared" si="21"/>
        <v>0.25663008687700045</v>
      </c>
      <c r="BF121" s="11">
        <v>0.54300000000000004</v>
      </c>
      <c r="BG121" s="11">
        <v>0.52800000000000002</v>
      </c>
      <c r="BH121" s="11">
        <f t="shared" si="22"/>
        <v>0.53124074074074079</v>
      </c>
      <c r="BI121" s="11">
        <v>-1.2345679012346067E-2</v>
      </c>
      <c r="BJ121" s="12">
        <v>6</v>
      </c>
      <c r="BK121" s="12">
        <v>10</v>
      </c>
      <c r="BL121" s="12">
        <f t="shared" si="23"/>
        <v>-4</v>
      </c>
      <c r="BM121" s="12" t="str">
        <f t="shared" si="26"/>
        <v>SEA</v>
      </c>
      <c r="BN121" s="12">
        <f t="shared" si="24"/>
        <v>16</v>
      </c>
    </row>
    <row r="122" spans="1:66" x14ac:dyDescent="0.45">
      <c r="A122" s="5">
        <v>45419</v>
      </c>
      <c r="B122" s="4" t="s">
        <v>20</v>
      </c>
      <c r="C122" s="4" t="s">
        <v>24</v>
      </c>
      <c r="D122" s="4" t="s">
        <v>280</v>
      </c>
      <c r="E122" s="4" t="s">
        <v>765</v>
      </c>
      <c r="F122" s="11">
        <v>36</v>
      </c>
      <c r="G122" s="11">
        <v>0.12857142857142859</v>
      </c>
      <c r="H122" s="11">
        <v>3.7931034482758627E-2</v>
      </c>
      <c r="I122" s="11">
        <f t="shared" si="14"/>
        <v>5.8073344280240843E-2</v>
      </c>
      <c r="J122" s="11">
        <v>4.16</v>
      </c>
      <c r="K122" s="11">
        <v>4.2</v>
      </c>
      <c r="L122" s="11">
        <v>4.33</v>
      </c>
      <c r="M122" s="11">
        <v>0.10833333333333334</v>
      </c>
      <c r="N122" s="11">
        <v>7.0370370370370375E-2</v>
      </c>
      <c r="O122" s="11">
        <f t="shared" si="15"/>
        <v>7.8806584362139914E-2</v>
      </c>
      <c r="P122" s="11">
        <v>3.98</v>
      </c>
      <c r="Q122" s="11">
        <v>3.91</v>
      </c>
      <c r="R122" s="11">
        <v>0.307</v>
      </c>
      <c r="S122" s="11">
        <v>0.69299999999999995</v>
      </c>
      <c r="T122" s="11">
        <v>95</v>
      </c>
      <c r="U122" s="11">
        <v>0.1388888888888889</v>
      </c>
      <c r="V122" s="11">
        <v>0.27777777777777779</v>
      </c>
      <c r="W122" s="11">
        <v>-7.2222222222222229E-2</v>
      </c>
      <c r="X122" s="11">
        <v>0.1388888888888889</v>
      </c>
      <c r="Y122" s="11">
        <v>0.16666666666666666</v>
      </c>
      <c r="Z122" s="11">
        <f t="shared" si="16"/>
        <v>0.16049382716049382</v>
      </c>
      <c r="AA122" s="11">
        <v>1.25</v>
      </c>
      <c r="AB122" s="11">
        <v>0.13580246913580246</v>
      </c>
      <c r="AC122" s="11">
        <f t="shared" si="25"/>
        <v>0.38340192043895749</v>
      </c>
      <c r="AD122" s="11">
        <v>0.58299999999999996</v>
      </c>
      <c r="AE122" s="11">
        <v>0.504</v>
      </c>
      <c r="AF122" s="11">
        <f t="shared" si="17"/>
        <v>0.52155555555555555</v>
      </c>
      <c r="AG122" s="11">
        <v>7.0987654320987595E-2</v>
      </c>
      <c r="AH122" s="11">
        <v>34</v>
      </c>
      <c r="AI122" s="11">
        <v>4.7058823529411764E-2</v>
      </c>
      <c r="AJ122" s="11">
        <v>5.8333333333333327E-2</v>
      </c>
      <c r="AK122" s="11">
        <f t="shared" si="18"/>
        <v>5.5967078189300405E-2</v>
      </c>
      <c r="AL122" s="11">
        <v>3.25</v>
      </c>
      <c r="AM122" s="11">
        <v>4.18</v>
      </c>
      <c r="AN122" s="11">
        <v>4.0199999999999996</v>
      </c>
      <c r="AO122" s="11">
        <v>4.7058823529411764E-2</v>
      </c>
      <c r="AP122" s="11">
        <v>8.5802469135802473E-2</v>
      </c>
      <c r="AQ122" s="11">
        <f t="shared" si="19"/>
        <v>7.767108672458467E-2</v>
      </c>
      <c r="AR122" s="11">
        <v>4.18</v>
      </c>
      <c r="AS122" s="11">
        <v>4.0199999999999996</v>
      </c>
      <c r="AT122" s="11">
        <v>0.32900000000000001</v>
      </c>
      <c r="AU122" s="11">
        <v>0.73599999999999999</v>
      </c>
      <c r="AV122" s="11">
        <v>112</v>
      </c>
      <c r="AW122" s="11">
        <v>9.1176470588235303E-2</v>
      </c>
      <c r="AX122" s="11">
        <v>6.4705882352941183E-2</v>
      </c>
      <c r="AY122" s="11">
        <v>0.61764705882352944</v>
      </c>
      <c r="AZ122" s="11">
        <v>0.19999999999999998</v>
      </c>
      <c r="BA122" s="11">
        <v>0.19197530864197532</v>
      </c>
      <c r="BB122" s="11">
        <f t="shared" si="20"/>
        <v>0.19365950312452368</v>
      </c>
      <c r="BC122" s="11">
        <v>0.58823529411764708</v>
      </c>
      <c r="BD122" s="11">
        <v>6.7901234567901231E-2</v>
      </c>
      <c r="BE122" s="11">
        <f t="shared" si="21"/>
        <v>0.17710714830056393</v>
      </c>
      <c r="BF122" s="11">
        <v>0.58799999999999997</v>
      </c>
      <c r="BG122" s="11">
        <v>0.51300000000000001</v>
      </c>
      <c r="BH122" s="11">
        <f t="shared" si="22"/>
        <v>0.52874074074074073</v>
      </c>
      <c r="BI122" s="11">
        <v>-3.703703703703709E-2</v>
      </c>
      <c r="BJ122" s="12">
        <v>5</v>
      </c>
      <c r="BK122" s="12">
        <v>6</v>
      </c>
      <c r="BL122" s="12">
        <f t="shared" si="23"/>
        <v>-1</v>
      </c>
      <c r="BM122" s="12" t="str">
        <f t="shared" si="26"/>
        <v>MIL</v>
      </c>
      <c r="BN122" s="12">
        <f t="shared" si="24"/>
        <v>11</v>
      </c>
    </row>
    <row r="123" spans="1:66" x14ac:dyDescent="0.45">
      <c r="A123" s="5">
        <v>45419</v>
      </c>
      <c r="B123" s="4" t="s">
        <v>117</v>
      </c>
      <c r="C123" s="4" t="s">
        <v>64</v>
      </c>
      <c r="D123" s="4" t="s">
        <v>306</v>
      </c>
      <c r="E123" s="4" t="s">
        <v>706</v>
      </c>
      <c r="F123" s="11">
        <v>35</v>
      </c>
      <c r="G123" s="11">
        <v>2.8571428571428574E-2</v>
      </c>
      <c r="H123" s="11">
        <v>6.0714285714285714E-2</v>
      </c>
      <c r="I123" s="11">
        <f t="shared" si="14"/>
        <v>5.3769841269841273E-2</v>
      </c>
      <c r="J123" s="11">
        <v>5.33</v>
      </c>
      <c r="K123" s="11">
        <v>3.97</v>
      </c>
      <c r="L123" s="11">
        <v>4.09</v>
      </c>
      <c r="M123" s="11">
        <v>0.12000000000000001</v>
      </c>
      <c r="N123" s="11">
        <v>8.7037037037037038E-2</v>
      </c>
      <c r="O123" s="11">
        <f t="shared" si="15"/>
        <v>9.4158664837677181E-2</v>
      </c>
      <c r="P123" s="11">
        <v>3.46</v>
      </c>
      <c r="Q123" s="11">
        <v>3.44</v>
      </c>
      <c r="R123" s="11">
        <v>0.29399999999999998</v>
      </c>
      <c r="S123" s="11">
        <v>0.65400000000000003</v>
      </c>
      <c r="T123" s="11">
        <v>91</v>
      </c>
      <c r="U123" s="11">
        <v>-1.4285714285714285E-2</v>
      </c>
      <c r="V123" s="11">
        <v>-0.10285714285714286</v>
      </c>
      <c r="W123" s="11">
        <v>-0.35714285714285715</v>
      </c>
      <c r="X123" s="11">
        <v>6.8571428571428575E-2</v>
      </c>
      <c r="Y123" s="11">
        <v>0.20925925925925926</v>
      </c>
      <c r="Z123" s="11">
        <f t="shared" si="16"/>
        <v>0.17886374028349336</v>
      </c>
      <c r="AA123" s="11">
        <v>-0.94285714285714284</v>
      </c>
      <c r="AB123" s="11">
        <v>-0.19753086419753085</v>
      </c>
      <c r="AC123" s="11">
        <f t="shared" si="25"/>
        <v>-0.35855814662399021</v>
      </c>
      <c r="AD123" s="11">
        <v>0.42899999999999999</v>
      </c>
      <c r="AE123" s="11">
        <v>0.48499999999999999</v>
      </c>
      <c r="AF123" s="11">
        <f t="shared" si="17"/>
        <v>0.47290123456790123</v>
      </c>
      <c r="AG123" s="11">
        <v>3.7037037037037E-2</v>
      </c>
      <c r="AH123" s="11">
        <v>35</v>
      </c>
      <c r="AI123" s="11">
        <v>0.12571428571428572</v>
      </c>
      <c r="AJ123" s="11">
        <v>3.6000000000000004E-2</v>
      </c>
      <c r="AK123" s="11">
        <f t="shared" si="18"/>
        <v>5.5382716049382719E-2</v>
      </c>
      <c r="AL123" s="11">
        <v>3.6</v>
      </c>
      <c r="AM123" s="11">
        <v>4.03</v>
      </c>
      <c r="AN123" s="11">
        <v>4.0199999999999996</v>
      </c>
      <c r="AO123" s="11">
        <v>0.12571428571428572</v>
      </c>
      <c r="AP123" s="11">
        <v>8.3333333333333329E-2</v>
      </c>
      <c r="AQ123" s="11">
        <f t="shared" si="19"/>
        <v>9.2489711934156366E-2</v>
      </c>
      <c r="AR123" s="11">
        <v>4.03</v>
      </c>
      <c r="AS123" s="11">
        <v>4.0199999999999996</v>
      </c>
      <c r="AT123" s="11">
        <v>0.308</v>
      </c>
      <c r="AU123" s="11">
        <v>0.68500000000000005</v>
      </c>
      <c r="AV123" s="11">
        <v>103</v>
      </c>
      <c r="AW123" s="11">
        <v>-2.2857142857142857E-2</v>
      </c>
      <c r="AX123" s="11">
        <v>-0.2742857142857143</v>
      </c>
      <c r="AY123" s="11">
        <v>9.1428571428571428E-2</v>
      </c>
      <c r="AZ123" s="11">
        <v>0.10857142857142857</v>
      </c>
      <c r="BA123" s="11">
        <v>0.21049382716049383</v>
      </c>
      <c r="BB123" s="11">
        <f t="shared" si="20"/>
        <v>0.18847355586038714</v>
      </c>
      <c r="BC123" s="11">
        <v>8.5714285714285715E-2</v>
      </c>
      <c r="BD123" s="11">
        <v>1.2345679012345678E-2</v>
      </c>
      <c r="BE123" s="11">
        <f t="shared" si="21"/>
        <v>2.8196921201036427E-2</v>
      </c>
      <c r="BF123" s="11">
        <v>0.48599999999999999</v>
      </c>
      <c r="BG123" s="11">
        <v>0.496</v>
      </c>
      <c r="BH123" s="11">
        <f t="shared" si="22"/>
        <v>0.4938395061728395</v>
      </c>
      <c r="BI123" s="11">
        <v>-5.5555555555555969E-2</v>
      </c>
      <c r="BJ123" s="12">
        <v>5</v>
      </c>
      <c r="BK123" s="12">
        <v>7</v>
      </c>
      <c r="BL123" s="12">
        <f t="shared" si="23"/>
        <v>-2</v>
      </c>
      <c r="BM123" s="12" t="str">
        <f t="shared" si="26"/>
        <v>NYM</v>
      </c>
      <c r="BN123" s="12">
        <f t="shared" si="24"/>
        <v>12</v>
      </c>
    </row>
    <row r="124" spans="1:66" x14ac:dyDescent="0.45">
      <c r="A124" s="5">
        <v>45419</v>
      </c>
      <c r="B124" s="4" t="s">
        <v>35</v>
      </c>
      <c r="C124" s="4" t="s">
        <v>43</v>
      </c>
      <c r="D124" s="4" t="s">
        <v>581</v>
      </c>
      <c r="E124" s="4" t="s">
        <v>329</v>
      </c>
      <c r="F124" s="11">
        <v>34</v>
      </c>
      <c r="G124" s="11">
        <v>3.5294117647058823E-2</v>
      </c>
      <c r="H124" s="11">
        <v>3.6000000000000004E-2</v>
      </c>
      <c r="I124" s="11">
        <f t="shared" si="14"/>
        <v>3.585185185185185E-2</v>
      </c>
      <c r="J124" s="11">
        <v>5.19</v>
      </c>
      <c r="K124" s="11">
        <v>4.49</v>
      </c>
      <c r="L124" s="11">
        <v>4.54</v>
      </c>
      <c r="M124" s="11">
        <v>3.5294117647058823E-2</v>
      </c>
      <c r="N124" s="11">
        <v>5.0617283950617278E-2</v>
      </c>
      <c r="O124" s="11">
        <f t="shared" si="15"/>
        <v>4.740131077579636E-2</v>
      </c>
      <c r="P124" s="11">
        <v>4.49</v>
      </c>
      <c r="Q124" s="11">
        <v>4.54</v>
      </c>
      <c r="R124" s="11">
        <v>0.30599999999999999</v>
      </c>
      <c r="S124" s="11">
        <v>0.68799999999999994</v>
      </c>
      <c r="T124" s="11">
        <v>82</v>
      </c>
      <c r="U124" s="11">
        <v>-0.13823529411764707</v>
      </c>
      <c r="V124" s="11">
        <v>3.5294117647058823E-2</v>
      </c>
      <c r="W124" s="11">
        <v>-0.77647058823529402</v>
      </c>
      <c r="X124" s="11">
        <v>3.2352941176470591E-2</v>
      </c>
      <c r="Y124" s="11">
        <v>9.2592592592592587E-2</v>
      </c>
      <c r="Z124" s="11">
        <f t="shared" si="16"/>
        <v>7.994970278920896E-2</v>
      </c>
      <c r="AA124" s="11">
        <v>-2.2647058823529411</v>
      </c>
      <c r="AB124" s="11">
        <v>-1.3271604938271604</v>
      </c>
      <c r="AC124" s="11">
        <f t="shared" si="25"/>
        <v>-1.5239292790733117</v>
      </c>
      <c r="AD124" s="11">
        <v>0.23499999999999999</v>
      </c>
      <c r="AE124" s="11">
        <v>0.36099999999999999</v>
      </c>
      <c r="AF124" s="11">
        <f t="shared" si="17"/>
        <v>0.33455555555555549</v>
      </c>
      <c r="AG124" s="11">
        <v>8.9506172839506098E-2</v>
      </c>
      <c r="AH124" s="11">
        <v>36</v>
      </c>
      <c r="AI124" s="11">
        <v>5.7142857142857148E-2</v>
      </c>
      <c r="AJ124" s="11">
        <v>4.9999999999999996E-2</v>
      </c>
      <c r="AK124" s="11">
        <f t="shared" si="18"/>
        <v>5.1587301587301584E-2</v>
      </c>
      <c r="AL124" s="11">
        <v>3.86</v>
      </c>
      <c r="AM124" s="11">
        <v>3.96</v>
      </c>
      <c r="AN124" s="11">
        <v>3.63</v>
      </c>
      <c r="AO124" s="11">
        <v>7.5000000000000011E-2</v>
      </c>
      <c r="AP124" s="11">
        <v>9.0123456790123457E-2</v>
      </c>
      <c r="AQ124" s="11">
        <f t="shared" si="19"/>
        <v>8.6762688614540479E-2</v>
      </c>
      <c r="AR124" s="11">
        <v>3.56</v>
      </c>
      <c r="AS124" s="11">
        <v>3.5</v>
      </c>
      <c r="AT124" s="11">
        <v>0.29899999999999999</v>
      </c>
      <c r="AU124" s="11">
        <v>0.66900000000000004</v>
      </c>
      <c r="AV124" s="11">
        <v>96</v>
      </c>
      <c r="AW124" s="11">
        <v>-2.2222222222222223E-2</v>
      </c>
      <c r="AX124" s="11">
        <v>-3.888888888888889E-2</v>
      </c>
      <c r="AY124" s="11">
        <v>-0.18611111111111112</v>
      </c>
      <c r="AZ124" s="11">
        <v>9.166666666666666E-2</v>
      </c>
      <c r="BA124" s="11">
        <v>0.20061728395061729</v>
      </c>
      <c r="BB124" s="11">
        <f t="shared" si="20"/>
        <v>0.17640603566529492</v>
      </c>
      <c r="BC124" s="11">
        <v>-1.1388888888888888</v>
      </c>
      <c r="BD124" s="11">
        <v>-0.20370370370370369</v>
      </c>
      <c r="BE124" s="11">
        <f t="shared" si="21"/>
        <v>-0.41152263374485593</v>
      </c>
      <c r="BF124" s="11">
        <v>0.41699999999999998</v>
      </c>
      <c r="BG124" s="11">
        <v>0.48699999999999999</v>
      </c>
      <c r="BH124" s="11">
        <f t="shared" si="22"/>
        <v>0.47144444444444444</v>
      </c>
      <c r="BI124" s="11">
        <v>-5.5555555555555025E-2</v>
      </c>
      <c r="BJ124" s="12">
        <v>0</v>
      </c>
      <c r="BK124" s="12">
        <v>5</v>
      </c>
      <c r="BL124" s="12">
        <f t="shared" si="23"/>
        <v>-5</v>
      </c>
      <c r="BM124" s="12" t="str">
        <f t="shared" si="26"/>
        <v>SFG</v>
      </c>
      <c r="BN124" s="12">
        <f t="shared" si="24"/>
        <v>5</v>
      </c>
    </row>
    <row r="125" spans="1:66" x14ac:dyDescent="0.45">
      <c r="A125" s="5">
        <v>45419</v>
      </c>
      <c r="B125" s="4" t="s">
        <v>28</v>
      </c>
      <c r="C125" s="4" t="s">
        <v>89</v>
      </c>
      <c r="D125" s="4" t="s">
        <v>618</v>
      </c>
      <c r="E125" s="4" t="s">
        <v>697</v>
      </c>
      <c r="F125" s="11">
        <v>37</v>
      </c>
      <c r="G125" s="11">
        <v>8.3783783783783788E-2</v>
      </c>
      <c r="H125" s="11">
        <v>0.15</v>
      </c>
      <c r="I125" s="11">
        <f t="shared" si="14"/>
        <v>0.13487654320987652</v>
      </c>
      <c r="J125" s="11">
        <v>3.39</v>
      </c>
      <c r="K125" s="11">
        <v>3.95</v>
      </c>
      <c r="L125" s="11">
        <v>3.83</v>
      </c>
      <c r="M125" s="11">
        <v>8.3783783783783788E-2</v>
      </c>
      <c r="N125" s="11">
        <v>0.10617283950617283</v>
      </c>
      <c r="O125" s="11">
        <f t="shared" si="15"/>
        <v>0.1010592897424173</v>
      </c>
      <c r="P125" s="11">
        <v>3.95</v>
      </c>
      <c r="Q125" s="11">
        <v>3.83</v>
      </c>
      <c r="R125" s="11">
        <v>0.36099999999999999</v>
      </c>
      <c r="S125" s="11">
        <v>0.82</v>
      </c>
      <c r="T125" s="11">
        <v>136</v>
      </c>
      <c r="U125" s="11">
        <v>-2.1621621621621623E-2</v>
      </c>
      <c r="V125" s="11">
        <v>0.14324324324324325</v>
      </c>
      <c r="W125" s="11">
        <v>1.6189189189189188</v>
      </c>
      <c r="X125" s="11">
        <v>0.32432432432432434</v>
      </c>
      <c r="Y125" s="11">
        <v>0.26481481481481478</v>
      </c>
      <c r="Z125" s="11">
        <f t="shared" si="16"/>
        <v>0.27840649291266573</v>
      </c>
      <c r="AA125" s="11">
        <v>1.7837837837837838</v>
      </c>
      <c r="AB125" s="11">
        <v>0.98148148148148151</v>
      </c>
      <c r="AC125" s="11">
        <f t="shared" si="25"/>
        <v>1.1647233653406492</v>
      </c>
      <c r="AD125" s="11">
        <v>0.64900000000000002</v>
      </c>
      <c r="AE125" s="11">
        <v>0.59299999999999997</v>
      </c>
      <c r="AF125" s="11">
        <f t="shared" si="17"/>
        <v>0.60579012345679006</v>
      </c>
      <c r="AG125" s="11">
        <v>2.7777777777777801E-2</v>
      </c>
      <c r="AH125" s="11">
        <v>37</v>
      </c>
      <c r="AI125" s="11">
        <v>3.7837837837837833E-2</v>
      </c>
      <c r="AJ125" s="11">
        <v>4.5833333333333337E-2</v>
      </c>
      <c r="AK125" s="11">
        <f t="shared" si="18"/>
        <v>4.4007201646090538E-2</v>
      </c>
      <c r="AL125" s="11">
        <v>4.92</v>
      </c>
      <c r="AM125" s="11">
        <v>4.1100000000000003</v>
      </c>
      <c r="AN125" s="11">
        <v>4</v>
      </c>
      <c r="AO125" s="11">
        <v>3.7837837837837833E-2</v>
      </c>
      <c r="AP125" s="11">
        <v>8.4567901234567894E-2</v>
      </c>
      <c r="AQ125" s="11">
        <f t="shared" si="19"/>
        <v>7.3894985520499917E-2</v>
      </c>
      <c r="AR125" s="11">
        <v>4.1100000000000003</v>
      </c>
      <c r="AS125" s="11">
        <v>4</v>
      </c>
      <c r="AT125" s="11">
        <v>0.27700000000000002</v>
      </c>
      <c r="AU125" s="11">
        <v>0.61699999999999999</v>
      </c>
      <c r="AV125" s="11">
        <v>77</v>
      </c>
      <c r="AW125" s="11">
        <v>1.3513513513513514E-2</v>
      </c>
      <c r="AX125" s="11">
        <v>-0.38108108108108107</v>
      </c>
      <c r="AY125" s="11">
        <v>-0.81621621621621621</v>
      </c>
      <c r="AZ125" s="11">
        <v>-1.6216216216216217E-2</v>
      </c>
      <c r="BA125" s="11">
        <v>0.15555555555555556</v>
      </c>
      <c r="BB125" s="11">
        <f t="shared" si="20"/>
        <v>0.11632373113854595</v>
      </c>
      <c r="BC125" s="11">
        <v>-1.9189189189189189</v>
      </c>
      <c r="BD125" s="11">
        <v>-0.69135802469135799</v>
      </c>
      <c r="BE125" s="11">
        <f t="shared" si="21"/>
        <v>-0.97172687090382559</v>
      </c>
      <c r="BF125" s="11">
        <v>0.27</v>
      </c>
      <c r="BG125" s="11">
        <v>0.42</v>
      </c>
      <c r="BH125" s="11">
        <f t="shared" si="22"/>
        <v>0.38574074074074072</v>
      </c>
      <c r="BI125" s="11">
        <v>-2.1604938271604979E-2</v>
      </c>
      <c r="BJ125" s="12">
        <v>8</v>
      </c>
      <c r="BK125" s="12">
        <v>2</v>
      </c>
      <c r="BL125" s="12">
        <f t="shared" si="23"/>
        <v>6</v>
      </c>
      <c r="BM125" s="12" t="str">
        <f t="shared" si="26"/>
        <v>LAD</v>
      </c>
      <c r="BN125" s="12">
        <f t="shared" si="24"/>
        <v>10</v>
      </c>
    </row>
    <row r="126" spans="1:66" x14ac:dyDescent="0.45">
      <c r="A126" s="5">
        <v>45424</v>
      </c>
      <c r="B126" s="4" t="s">
        <v>18</v>
      </c>
      <c r="C126" s="4" t="s">
        <v>41</v>
      </c>
      <c r="D126" s="4" t="s">
        <v>580</v>
      </c>
      <c r="E126" s="4" t="s">
        <v>262</v>
      </c>
      <c r="F126" s="11">
        <v>38</v>
      </c>
      <c r="G126" s="11">
        <v>2.8571428571428574E-2</v>
      </c>
      <c r="H126" s="11">
        <v>7.5862068965517254E-2</v>
      </c>
      <c r="I126" s="11">
        <f t="shared" si="14"/>
        <v>6.4769202700237186E-2</v>
      </c>
      <c r="J126" s="11">
        <v>4.99</v>
      </c>
      <c r="K126" s="11">
        <v>3.82</v>
      </c>
      <c r="L126" s="11">
        <v>3.77</v>
      </c>
      <c r="M126" s="11">
        <v>0.10789473684210525</v>
      </c>
      <c r="N126" s="11">
        <v>8.3950617283950618E-2</v>
      </c>
      <c r="O126" s="11">
        <f t="shared" si="15"/>
        <v>8.956713915561651E-2</v>
      </c>
      <c r="P126" s="11">
        <v>3.52</v>
      </c>
      <c r="Q126" s="11">
        <v>3.42</v>
      </c>
      <c r="R126" s="11">
        <v>0.34399999999999997</v>
      </c>
      <c r="S126" s="11">
        <v>0.79100000000000004</v>
      </c>
      <c r="T126" s="11">
        <v>125</v>
      </c>
      <c r="U126" s="11">
        <v>6.0526315789473678E-2</v>
      </c>
      <c r="V126" s="11">
        <v>-3.6842105263157891E-2</v>
      </c>
      <c r="W126" s="11">
        <v>1.1026315789473684</v>
      </c>
      <c r="X126" s="11">
        <v>0.22894736842105262</v>
      </c>
      <c r="Y126" s="11">
        <v>0.23703703703703702</v>
      </c>
      <c r="Z126" s="11">
        <f t="shared" si="16"/>
        <v>0.23513946044810238</v>
      </c>
      <c r="AA126" s="11">
        <v>1.4736842105263157</v>
      </c>
      <c r="AB126" s="11">
        <v>0.62345679012345678</v>
      </c>
      <c r="AC126" s="11">
        <f t="shared" si="25"/>
        <v>0.82289285169943605</v>
      </c>
      <c r="AD126" s="11">
        <v>0.68400000000000005</v>
      </c>
      <c r="AE126" s="11">
        <v>0.57299999999999995</v>
      </c>
      <c r="AF126" s="11">
        <f t="shared" si="17"/>
        <v>0.59903703703703703</v>
      </c>
      <c r="AG126" s="11">
        <v>1.2345679012345699E-2</v>
      </c>
      <c r="AH126" s="11">
        <v>40</v>
      </c>
      <c r="AI126" s="11">
        <v>6.25E-2</v>
      </c>
      <c r="AJ126" s="11">
        <v>9.0322580645161285E-2</v>
      </c>
      <c r="AK126" s="11">
        <f t="shared" si="18"/>
        <v>8.3452807646356028E-2</v>
      </c>
      <c r="AL126" s="11">
        <v>3.8</v>
      </c>
      <c r="AM126" s="11">
        <v>4.08</v>
      </c>
      <c r="AN126" s="11">
        <v>4</v>
      </c>
      <c r="AO126" s="11">
        <v>6.25E-2</v>
      </c>
      <c r="AP126" s="11">
        <v>9.3209876543209877E-2</v>
      </c>
      <c r="AQ126" s="11">
        <f t="shared" si="19"/>
        <v>8.5627190976985221E-2</v>
      </c>
      <c r="AR126" s="11">
        <v>4.08</v>
      </c>
      <c r="AS126" s="11">
        <v>4</v>
      </c>
      <c r="AT126" s="11">
        <v>0.32200000000000001</v>
      </c>
      <c r="AU126" s="11">
        <v>0.72399999999999998</v>
      </c>
      <c r="AV126" s="11">
        <v>108</v>
      </c>
      <c r="AW126" s="11">
        <v>-2.5000000000000001E-3</v>
      </c>
      <c r="AX126" s="11">
        <v>0.09</v>
      </c>
      <c r="AY126" s="11">
        <v>0.3175</v>
      </c>
      <c r="AZ126" s="11">
        <v>0.16999999999999998</v>
      </c>
      <c r="BA126" s="11">
        <v>0.21481481481481479</v>
      </c>
      <c r="BB126" s="11">
        <f t="shared" si="20"/>
        <v>0.20374942844078645</v>
      </c>
      <c r="BC126" s="11">
        <v>0.25</v>
      </c>
      <c r="BD126" s="11">
        <v>0.1419753086419753</v>
      </c>
      <c r="BE126" s="11">
        <f t="shared" si="21"/>
        <v>0.168648071940253</v>
      </c>
      <c r="BF126" s="11">
        <v>0.45</v>
      </c>
      <c r="BG126" s="11">
        <v>0.496</v>
      </c>
      <c r="BH126" s="11">
        <f t="shared" si="22"/>
        <v>0.48464197530864195</v>
      </c>
      <c r="BI126" s="11">
        <v>-2.4691358024690968E-2</v>
      </c>
      <c r="BJ126" s="12">
        <v>2</v>
      </c>
      <c r="BK126" s="12">
        <v>9</v>
      </c>
      <c r="BL126" s="12">
        <f t="shared" si="23"/>
        <v>-7</v>
      </c>
      <c r="BM126" s="12" t="str">
        <f t="shared" si="26"/>
        <v>ARI</v>
      </c>
      <c r="BN126" s="12">
        <f t="shared" si="24"/>
        <v>11</v>
      </c>
    </row>
    <row r="127" spans="1:66" x14ac:dyDescent="0.45">
      <c r="A127" s="5">
        <v>45424</v>
      </c>
      <c r="B127" s="4" t="s">
        <v>60</v>
      </c>
      <c r="C127" s="4" t="s">
        <v>80</v>
      </c>
      <c r="D127" s="4" t="s">
        <v>324</v>
      </c>
      <c r="E127" s="4" t="s">
        <v>684</v>
      </c>
      <c r="F127" s="11">
        <v>39</v>
      </c>
      <c r="G127" s="11">
        <v>0.13333333333333333</v>
      </c>
      <c r="H127" s="11">
        <v>8.2142857142857142E-2</v>
      </c>
      <c r="I127" s="11">
        <f t="shared" si="14"/>
        <v>9.4466490299823624E-2</v>
      </c>
      <c r="J127" s="11">
        <v>2.4500000000000002</v>
      </c>
      <c r="K127" s="11">
        <v>3.71</v>
      </c>
      <c r="L127" s="11">
        <v>3.55</v>
      </c>
      <c r="M127" s="11">
        <v>0.13333333333333333</v>
      </c>
      <c r="N127" s="11">
        <v>8.0864197530864199E-2</v>
      </c>
      <c r="O127" s="11">
        <f t="shared" si="15"/>
        <v>9.3495656149977138E-2</v>
      </c>
      <c r="P127" s="11">
        <v>3.71</v>
      </c>
      <c r="Q127" s="11">
        <v>3.55</v>
      </c>
      <c r="R127" s="11">
        <v>0.34100000000000003</v>
      </c>
      <c r="S127" s="11">
        <v>0.77400000000000002</v>
      </c>
      <c r="T127" s="11">
        <v>115</v>
      </c>
      <c r="U127" s="11">
        <v>9.2307692307692313E-2</v>
      </c>
      <c r="V127" s="11">
        <v>-0.22051282051282051</v>
      </c>
      <c r="W127" s="11">
        <v>0.58205128205128198</v>
      </c>
      <c r="X127" s="11">
        <v>0.13076923076923075</v>
      </c>
      <c r="Y127" s="11">
        <v>0.19012345679012346</v>
      </c>
      <c r="Z127" s="11">
        <f t="shared" si="16"/>
        <v>0.1758344764517604</v>
      </c>
      <c r="AA127" s="11">
        <v>0.82051282051282048</v>
      </c>
      <c r="AB127" s="11">
        <v>0.23456790123456789</v>
      </c>
      <c r="AC127" s="11">
        <f t="shared" si="25"/>
        <v>0.37562871513488794</v>
      </c>
      <c r="AD127" s="11">
        <v>0.51300000000000001</v>
      </c>
      <c r="AE127" s="11">
        <v>0.50700000000000001</v>
      </c>
      <c r="AF127" s="11">
        <f t="shared" si="17"/>
        <v>0.50844444444444448</v>
      </c>
      <c r="AG127" s="11">
        <v>2.4691358024691398E-2</v>
      </c>
      <c r="AH127" s="11">
        <v>38</v>
      </c>
      <c r="AI127" s="11">
        <v>0.14736842105263157</v>
      </c>
      <c r="AJ127" s="11">
        <v>7.4999999999999997E-2</v>
      </c>
      <c r="AK127" s="11">
        <f t="shared" si="18"/>
        <v>9.1975308641975298E-2</v>
      </c>
      <c r="AL127" s="11">
        <v>3.5</v>
      </c>
      <c r="AM127" s="11">
        <v>3.69</v>
      </c>
      <c r="AN127" s="11">
        <v>3.81</v>
      </c>
      <c r="AO127" s="11">
        <v>0.14736842105263157</v>
      </c>
      <c r="AP127" s="11">
        <v>6.7283950617283955E-2</v>
      </c>
      <c r="AQ127" s="11">
        <f t="shared" si="19"/>
        <v>8.6069196768785244E-2</v>
      </c>
      <c r="AR127" s="11">
        <v>3.69</v>
      </c>
      <c r="AS127" s="11">
        <v>3.81</v>
      </c>
      <c r="AT127" s="11">
        <v>0.308</v>
      </c>
      <c r="AU127" s="11">
        <v>0.69199999999999995</v>
      </c>
      <c r="AV127" s="11">
        <v>98</v>
      </c>
      <c r="AW127" s="11">
        <v>8.9473684210526316E-2</v>
      </c>
      <c r="AX127" s="11">
        <v>-0.23421052631578948</v>
      </c>
      <c r="AY127" s="11">
        <v>2.1052631578947368E-2</v>
      </c>
      <c r="AZ127" s="11">
        <v>8.9473684210526316E-2</v>
      </c>
      <c r="BA127" s="11">
        <v>0.11790123456790125</v>
      </c>
      <c r="BB127" s="11">
        <f t="shared" si="20"/>
        <v>0.11123304374333182</v>
      </c>
      <c r="BC127" s="11">
        <v>-0.15789473684210525</v>
      </c>
      <c r="BD127" s="11">
        <v>-0.61111111111111116</v>
      </c>
      <c r="BE127" s="11">
        <f t="shared" si="21"/>
        <v>-0.50480109739369006</v>
      </c>
      <c r="BF127" s="11">
        <v>0.5</v>
      </c>
      <c r="BG127" s="11">
        <v>0.44</v>
      </c>
      <c r="BH127" s="11">
        <f t="shared" si="22"/>
        <v>0.45407407407407407</v>
      </c>
      <c r="BI127" s="11">
        <v>1.851851851851799E-2</v>
      </c>
      <c r="BJ127" s="12">
        <v>3</v>
      </c>
      <c r="BK127" s="12">
        <v>2</v>
      </c>
      <c r="BL127" s="12">
        <f t="shared" si="23"/>
        <v>1</v>
      </c>
      <c r="BM127" s="12" t="str">
        <f t="shared" si="26"/>
        <v>BOS</v>
      </c>
      <c r="BN127" s="12">
        <f t="shared" si="24"/>
        <v>5</v>
      </c>
    </row>
    <row r="128" spans="1:66" x14ac:dyDescent="0.45">
      <c r="A128" s="5">
        <v>45424</v>
      </c>
      <c r="B128" s="4" t="s">
        <v>39</v>
      </c>
      <c r="C128" s="4" t="s">
        <v>30</v>
      </c>
      <c r="D128" s="4" t="s">
        <v>328</v>
      </c>
      <c r="E128" s="4" t="s">
        <v>533</v>
      </c>
      <c r="F128" s="11">
        <v>40</v>
      </c>
      <c r="G128" s="11">
        <v>6.9999999999999993E-2</v>
      </c>
      <c r="H128" s="11">
        <v>6.2962962962962957E-2</v>
      </c>
      <c r="I128" s="11">
        <f t="shared" si="14"/>
        <v>6.4700502972107901E-2</v>
      </c>
      <c r="J128" s="11">
        <v>4.01</v>
      </c>
      <c r="K128" s="11">
        <v>3.95</v>
      </c>
      <c r="L128" s="11">
        <v>3.84</v>
      </c>
      <c r="M128" s="11">
        <v>6.9999999999999993E-2</v>
      </c>
      <c r="N128" s="11">
        <v>8.7037037037037038E-2</v>
      </c>
      <c r="O128" s="11">
        <f t="shared" si="15"/>
        <v>8.2830361225422963E-2</v>
      </c>
      <c r="P128" s="11">
        <v>3.95</v>
      </c>
      <c r="Q128" s="11">
        <v>3.84</v>
      </c>
      <c r="R128" s="11">
        <v>0.29299999999999998</v>
      </c>
      <c r="S128" s="11">
        <v>0.65400000000000003</v>
      </c>
      <c r="T128" s="11">
        <v>87</v>
      </c>
      <c r="U128" s="11">
        <v>-6.5000000000000002E-2</v>
      </c>
      <c r="V128" s="11">
        <v>-0.48250000000000004</v>
      </c>
      <c r="W128" s="11">
        <v>-0.54500000000000004</v>
      </c>
      <c r="X128" s="11">
        <v>5.0000000000000001E-3</v>
      </c>
      <c r="Y128" s="11">
        <v>0.17098765432098764</v>
      </c>
      <c r="Z128" s="11">
        <f t="shared" si="16"/>
        <v>0.13000304831580553</v>
      </c>
      <c r="AA128" s="11">
        <v>-0.65</v>
      </c>
      <c r="AB128" s="11">
        <v>-0.30864197530864196</v>
      </c>
      <c r="AC128" s="11">
        <f t="shared" si="25"/>
        <v>-0.39292790733119953</v>
      </c>
      <c r="AD128" s="11">
        <v>0.45</v>
      </c>
      <c r="AE128" s="11">
        <v>0.47199999999999998</v>
      </c>
      <c r="AF128" s="11">
        <f t="shared" si="17"/>
        <v>0.46656790123456787</v>
      </c>
      <c r="AG128" s="11">
        <v>2.4691358024691398E-2</v>
      </c>
      <c r="AH128" s="11">
        <v>40</v>
      </c>
      <c r="AI128" s="11">
        <v>9.7500000000000003E-2</v>
      </c>
      <c r="AJ128" s="11">
        <v>6.4000000000000001E-2</v>
      </c>
      <c r="AK128" s="11">
        <f t="shared" si="18"/>
        <v>7.2271604938271616E-2</v>
      </c>
      <c r="AL128" s="11">
        <v>2.69</v>
      </c>
      <c r="AM128" s="11">
        <v>3.97</v>
      </c>
      <c r="AN128" s="11">
        <v>3.81</v>
      </c>
      <c r="AO128" s="11">
        <v>9.7500000000000003E-2</v>
      </c>
      <c r="AP128" s="11">
        <v>8.5185185185185183E-2</v>
      </c>
      <c r="AQ128" s="11">
        <f t="shared" si="19"/>
        <v>8.822588020118885E-2</v>
      </c>
      <c r="AR128" s="11">
        <v>3.97</v>
      </c>
      <c r="AS128" s="11">
        <v>3.81</v>
      </c>
      <c r="AT128" s="11">
        <v>0.32300000000000001</v>
      </c>
      <c r="AU128" s="11">
        <v>0.72799999999999998</v>
      </c>
      <c r="AV128" s="11">
        <v>109</v>
      </c>
      <c r="AW128" s="11">
        <v>-1.2500000000000001E-2</v>
      </c>
      <c r="AX128" s="11">
        <v>-0.39750000000000002</v>
      </c>
      <c r="AY128" s="11">
        <v>0.33250000000000002</v>
      </c>
      <c r="AZ128" s="11">
        <v>0.10500000000000001</v>
      </c>
      <c r="BA128" s="11">
        <v>0.2049382716049383</v>
      </c>
      <c r="BB128" s="11">
        <f t="shared" si="20"/>
        <v>0.18026215515927455</v>
      </c>
      <c r="BC128" s="11">
        <v>0.42499999999999999</v>
      </c>
      <c r="BD128" s="11">
        <v>0.16666666666666666</v>
      </c>
      <c r="BE128" s="11">
        <f t="shared" si="21"/>
        <v>0.23045267489711932</v>
      </c>
      <c r="BF128" s="11">
        <v>0.57499999999999996</v>
      </c>
      <c r="BG128" s="11">
        <v>0.52500000000000002</v>
      </c>
      <c r="BH128" s="11">
        <f t="shared" si="22"/>
        <v>0.53734567901234565</v>
      </c>
      <c r="BI128" s="11">
        <v>-2.1604938271604979E-2</v>
      </c>
      <c r="BJ128" s="12">
        <v>4</v>
      </c>
      <c r="BK128" s="12">
        <v>5</v>
      </c>
      <c r="BL128" s="12">
        <f t="shared" si="23"/>
        <v>-1</v>
      </c>
      <c r="BM128" s="12" t="str">
        <f t="shared" si="26"/>
        <v>CHC</v>
      </c>
      <c r="BN128" s="12">
        <f t="shared" si="24"/>
        <v>9</v>
      </c>
    </row>
    <row r="129" spans="1:66" x14ac:dyDescent="0.45">
      <c r="A129" s="5">
        <v>45424</v>
      </c>
      <c r="B129" s="4" t="s">
        <v>26</v>
      </c>
      <c r="C129" s="4" t="s">
        <v>62</v>
      </c>
      <c r="D129" s="4" t="s">
        <v>691</v>
      </c>
      <c r="E129" s="4" t="s">
        <v>604</v>
      </c>
      <c r="F129" s="11">
        <v>39</v>
      </c>
      <c r="G129" s="11">
        <v>4.3589743589743588E-2</v>
      </c>
      <c r="H129" s="11">
        <v>5.6521739130434782E-2</v>
      </c>
      <c r="I129" s="11">
        <f t="shared" si="14"/>
        <v>5.340848094471283E-2</v>
      </c>
      <c r="J129" s="11">
        <v>4.28</v>
      </c>
      <c r="K129" s="11">
        <v>4.08</v>
      </c>
      <c r="L129" s="11">
        <v>3.99</v>
      </c>
      <c r="M129" s="11">
        <v>4.3589743589743588E-2</v>
      </c>
      <c r="N129" s="11">
        <v>9.8765432098765427E-2</v>
      </c>
      <c r="O129" s="11">
        <f t="shared" si="15"/>
        <v>8.5482395976223133E-2</v>
      </c>
      <c r="P129" s="11">
        <v>4.08</v>
      </c>
      <c r="Q129" s="11">
        <v>3.99</v>
      </c>
      <c r="R129" s="11">
        <v>0.31</v>
      </c>
      <c r="S129" s="11">
        <v>0.69199999999999995</v>
      </c>
      <c r="T129" s="11">
        <v>102</v>
      </c>
      <c r="U129" s="11">
        <v>-6.6666666666666666E-2</v>
      </c>
      <c r="V129" s="11">
        <v>0.39487179487179486</v>
      </c>
      <c r="W129" s="11">
        <v>0</v>
      </c>
      <c r="X129" s="11">
        <v>0.16153846153846155</v>
      </c>
      <c r="Y129" s="11">
        <v>0.23703703703703702</v>
      </c>
      <c r="Z129" s="11">
        <f t="shared" si="16"/>
        <v>0.21886145404663923</v>
      </c>
      <c r="AA129" s="11">
        <v>-1.1025641025641026</v>
      </c>
      <c r="AB129" s="11">
        <v>-0.12962962962962962</v>
      </c>
      <c r="AC129" s="11">
        <f t="shared" si="25"/>
        <v>-0.36385459533607684</v>
      </c>
      <c r="AD129" s="11">
        <v>0.46200000000000002</v>
      </c>
      <c r="AE129" s="11">
        <v>0.50600000000000001</v>
      </c>
      <c r="AF129" s="11">
        <f t="shared" si="17"/>
        <v>0.49540740740740741</v>
      </c>
      <c r="AG129" s="11">
        <v>-3.08641975308643E-3</v>
      </c>
      <c r="AH129" s="11">
        <v>39</v>
      </c>
      <c r="AI129" s="11">
        <v>0.11794871794871795</v>
      </c>
      <c r="AJ129" s="11">
        <v>7.8571428571428584E-2</v>
      </c>
      <c r="AK129" s="11">
        <f t="shared" si="18"/>
        <v>8.8051146384479723E-2</v>
      </c>
      <c r="AL129" s="11">
        <v>4.01</v>
      </c>
      <c r="AM129" s="11">
        <v>3.36</v>
      </c>
      <c r="AN129" s="11">
        <v>3.14</v>
      </c>
      <c r="AO129" s="11">
        <v>0.11794871794871795</v>
      </c>
      <c r="AP129" s="11">
        <v>0.10493827160493827</v>
      </c>
      <c r="AQ129" s="11">
        <f t="shared" si="19"/>
        <v>0.10807041609510745</v>
      </c>
      <c r="AR129" s="11">
        <v>3.36</v>
      </c>
      <c r="AS129" s="11">
        <v>3.14</v>
      </c>
      <c r="AT129" s="11">
        <v>0.32300000000000001</v>
      </c>
      <c r="AU129" s="11">
        <v>0.73399999999999999</v>
      </c>
      <c r="AV129" s="11">
        <v>110</v>
      </c>
      <c r="AW129" s="11">
        <v>6.4102564102564097E-2</v>
      </c>
      <c r="AX129" s="11">
        <v>1.282051282051282E-2</v>
      </c>
      <c r="AY129" s="11">
        <v>0.46666666666666667</v>
      </c>
      <c r="AZ129" s="11">
        <v>0.1641025641025641</v>
      </c>
      <c r="BA129" s="11">
        <v>0.22098765432098763</v>
      </c>
      <c r="BB129" s="11">
        <f t="shared" si="20"/>
        <v>0.20729309556470049</v>
      </c>
      <c r="BC129" s="11">
        <v>0.58974358974358976</v>
      </c>
      <c r="BD129" s="11">
        <v>0.36419753086419754</v>
      </c>
      <c r="BE129" s="11">
        <f t="shared" si="21"/>
        <v>0.41849565614997719</v>
      </c>
      <c r="BF129" s="11">
        <v>0.59</v>
      </c>
      <c r="BG129" s="11">
        <v>0.54500000000000004</v>
      </c>
      <c r="BH129" s="11">
        <f t="shared" si="22"/>
        <v>0.5558333333333334</v>
      </c>
      <c r="BI129" s="11">
        <v>-6.4814814814814992E-2</v>
      </c>
      <c r="BJ129" s="12">
        <v>1</v>
      </c>
      <c r="BK129" s="12">
        <v>5</v>
      </c>
      <c r="BL129" s="12">
        <f t="shared" si="23"/>
        <v>-4</v>
      </c>
      <c r="BM129" s="12" t="str">
        <f t="shared" si="26"/>
        <v>MIN</v>
      </c>
      <c r="BN129" s="12">
        <f t="shared" si="24"/>
        <v>6</v>
      </c>
    </row>
    <row r="130" spans="1:66" x14ac:dyDescent="0.45">
      <c r="A130" s="5">
        <v>45424</v>
      </c>
      <c r="B130" s="4" t="s">
        <v>102</v>
      </c>
      <c r="C130" s="4" t="s">
        <v>48</v>
      </c>
      <c r="D130" s="4" t="s">
        <v>314</v>
      </c>
      <c r="E130" s="4" t="s">
        <v>635</v>
      </c>
      <c r="F130" s="11">
        <v>39</v>
      </c>
      <c r="G130" s="11">
        <v>0.14285714285714285</v>
      </c>
      <c r="H130" s="11">
        <v>4.8000000000000001E-2</v>
      </c>
      <c r="I130" s="11">
        <f t="shared" si="14"/>
        <v>7.0835978835978836E-2</v>
      </c>
      <c r="J130" s="11">
        <v>2.98</v>
      </c>
      <c r="K130" s="11">
        <v>2.27</v>
      </c>
      <c r="L130" s="11">
        <v>2.35</v>
      </c>
      <c r="M130" s="11">
        <v>0.12307692307692307</v>
      </c>
      <c r="N130" s="11">
        <v>7.9012345679012344E-2</v>
      </c>
      <c r="O130" s="11">
        <f t="shared" si="15"/>
        <v>8.9620484682213078E-2</v>
      </c>
      <c r="P130" s="11">
        <v>3.57</v>
      </c>
      <c r="Q130" s="11">
        <v>3.46</v>
      </c>
      <c r="R130" s="11">
        <v>0.30399999999999999</v>
      </c>
      <c r="S130" s="11">
        <v>0.68300000000000005</v>
      </c>
      <c r="T130" s="11">
        <v>96</v>
      </c>
      <c r="U130" s="11">
        <v>4.6153846153846156E-2</v>
      </c>
      <c r="V130" s="11">
        <v>-0.10512820512820512</v>
      </c>
      <c r="W130" s="11">
        <v>-0.11538461538461539</v>
      </c>
      <c r="X130" s="11">
        <v>8.9743589743589744E-2</v>
      </c>
      <c r="Y130" s="11">
        <v>0.16851851851851851</v>
      </c>
      <c r="Z130" s="11">
        <f t="shared" si="16"/>
        <v>0.1495541838134431</v>
      </c>
      <c r="AA130" s="11">
        <v>0.23076923076923078</v>
      </c>
      <c r="AB130" s="11">
        <v>6.1728395061728392E-3</v>
      </c>
      <c r="AC130" s="11">
        <f t="shared" si="25"/>
        <v>6.0242341106538637E-2</v>
      </c>
      <c r="AD130" s="11">
        <v>0.51300000000000001</v>
      </c>
      <c r="AE130" s="11">
        <v>0.498</v>
      </c>
      <c r="AF130" s="11">
        <f t="shared" si="17"/>
        <v>0.50161111111111112</v>
      </c>
      <c r="AG130" s="11">
        <v>3.4083162917519201E-3</v>
      </c>
      <c r="AH130" s="11">
        <v>39</v>
      </c>
      <c r="AI130" s="11">
        <v>1.0256410256410256E-2</v>
      </c>
      <c r="AJ130" s="11">
        <v>8.4000000000000005E-2</v>
      </c>
      <c r="AK130" s="11">
        <f t="shared" si="18"/>
        <v>6.6246913580246911E-2</v>
      </c>
      <c r="AL130" s="11">
        <v>4.4800000000000004</v>
      </c>
      <c r="AM130" s="11">
        <v>4.21</v>
      </c>
      <c r="AN130" s="11">
        <v>4.1500000000000004</v>
      </c>
      <c r="AO130" s="11">
        <v>1.0256410256410256E-2</v>
      </c>
      <c r="AP130" s="11">
        <v>8.5802469135802473E-2</v>
      </c>
      <c r="AQ130" s="11">
        <f t="shared" si="19"/>
        <v>6.7615454961133969E-2</v>
      </c>
      <c r="AR130" s="11">
        <v>4.21</v>
      </c>
      <c r="AS130" s="11">
        <v>4.1500000000000004</v>
      </c>
      <c r="AT130" s="11">
        <v>0.33800000000000002</v>
      </c>
      <c r="AU130" s="11">
        <v>0.76600000000000001</v>
      </c>
      <c r="AV130" s="11">
        <v>120</v>
      </c>
      <c r="AW130" s="11">
        <v>-3.0769230769230767E-2</v>
      </c>
      <c r="AX130" s="11">
        <v>-6.6666666666666666E-2</v>
      </c>
      <c r="AY130" s="11">
        <v>0.75384615384615383</v>
      </c>
      <c r="AZ130" s="11">
        <v>0.18717948717948718</v>
      </c>
      <c r="BA130" s="11">
        <v>0.24691358024691357</v>
      </c>
      <c r="BB130" s="11">
        <f t="shared" si="20"/>
        <v>0.23253315043438499</v>
      </c>
      <c r="BC130" s="11">
        <v>-0.87179487179487181</v>
      </c>
      <c r="BD130" s="11">
        <v>0.12962962962962962</v>
      </c>
      <c r="BE130" s="11">
        <f t="shared" si="21"/>
        <v>-0.11145404663923181</v>
      </c>
      <c r="BF130" s="11">
        <v>0.35899999999999999</v>
      </c>
      <c r="BG130" s="11">
        <v>0.501</v>
      </c>
      <c r="BH130" s="11">
        <f t="shared" si="22"/>
        <v>0.46681481481481479</v>
      </c>
      <c r="BI130" s="11">
        <v>2.4691358024692023E-2</v>
      </c>
      <c r="BJ130" s="12">
        <v>3</v>
      </c>
      <c r="BK130" s="12">
        <v>9</v>
      </c>
      <c r="BL130" s="12">
        <f t="shared" si="23"/>
        <v>-6</v>
      </c>
      <c r="BM130" s="12" t="str">
        <f t="shared" si="26"/>
        <v>HOU</v>
      </c>
      <c r="BN130" s="12">
        <f t="shared" si="24"/>
        <v>12</v>
      </c>
    </row>
    <row r="131" spans="1:66" x14ac:dyDescent="0.45">
      <c r="A131" s="5">
        <v>45424</v>
      </c>
      <c r="B131" s="4" t="s">
        <v>89</v>
      </c>
      <c r="C131" s="4" t="s">
        <v>50</v>
      </c>
      <c r="D131" s="4" t="s">
        <v>622</v>
      </c>
      <c r="E131" s="4" t="s">
        <v>274</v>
      </c>
      <c r="F131" s="11">
        <v>41</v>
      </c>
      <c r="G131" s="11">
        <v>3.1707317073170732E-2</v>
      </c>
      <c r="H131" s="11">
        <v>7.0370370370370361E-2</v>
      </c>
      <c r="I131" s="11">
        <f t="shared" ref="I131:I194" si="27">(G131*($F131/162))+(H131*((162-$F131)/162))</f>
        <v>6.0585276634659346E-2</v>
      </c>
      <c r="J131" s="11">
        <v>5.28</v>
      </c>
      <c r="K131" s="11">
        <v>4.28</v>
      </c>
      <c r="L131" s="11">
        <v>4.1500000000000004</v>
      </c>
      <c r="M131" s="11">
        <v>3.1707317073170732E-2</v>
      </c>
      <c r="N131" s="11">
        <v>8.4567901234567894E-2</v>
      </c>
      <c r="O131" s="11">
        <f t="shared" ref="O131:O194" si="28">(M131*($F131/162))+(N131*((162-$F131)/162))</f>
        <v>7.1189605243103179E-2</v>
      </c>
      <c r="P131" s="11">
        <v>4.28</v>
      </c>
      <c r="Q131" s="11">
        <v>4.1500000000000004</v>
      </c>
      <c r="R131" s="11">
        <v>0.27600000000000002</v>
      </c>
      <c r="S131" s="11">
        <v>0.61699999999999999</v>
      </c>
      <c r="T131" s="11">
        <v>76</v>
      </c>
      <c r="U131" s="11">
        <v>-1.4634146341463414E-2</v>
      </c>
      <c r="V131" s="11">
        <v>-0.30975609756097561</v>
      </c>
      <c r="W131" s="11">
        <v>-0.8829268292682928</v>
      </c>
      <c r="X131" s="11">
        <v>-1.4634146341463414E-2</v>
      </c>
      <c r="Y131" s="11">
        <v>0.15555555555555556</v>
      </c>
      <c r="Z131" s="11">
        <f t="shared" ref="Z131:Z194" si="29">(X131*($F131/162))+(Y131*((162-$F131)/162))</f>
        <v>0.11248285322359396</v>
      </c>
      <c r="AA131" s="11">
        <v>-2.1951219512195124</v>
      </c>
      <c r="AB131" s="11">
        <v>-0.80864197530864201</v>
      </c>
      <c r="AC131" s="11">
        <f t="shared" si="25"/>
        <v>-1.1595412284712696</v>
      </c>
      <c r="AD131" s="11">
        <v>0.24399999999999999</v>
      </c>
      <c r="AE131" s="11">
        <v>0.40799999999999997</v>
      </c>
      <c r="AF131" s="11">
        <f t="shared" ref="AF131:AF194" si="30">(AD131*($F131/162))+(AE131*((162-$F131)/162))</f>
        <v>0.36649382716049378</v>
      </c>
      <c r="AG131" s="11">
        <v>2.1604938271604899E-2</v>
      </c>
      <c r="AH131" s="11">
        <v>40</v>
      </c>
      <c r="AI131" s="11">
        <v>0.22500000000000001</v>
      </c>
      <c r="AJ131" s="11">
        <v>0.15517241379310345</v>
      </c>
      <c r="AK131" s="11">
        <f t="shared" ref="AK131:AK194" si="31">(AI131*($AH131/162))+(AJ131*((162-$AH131)/162))</f>
        <v>0.17241379310344829</v>
      </c>
      <c r="AL131" s="11">
        <v>2.27</v>
      </c>
      <c r="AM131" s="11">
        <v>2.6</v>
      </c>
      <c r="AN131" s="11">
        <v>2.72</v>
      </c>
      <c r="AO131" s="11">
        <v>0.20499999999999999</v>
      </c>
      <c r="AP131" s="11">
        <v>0.12037037037037036</v>
      </c>
      <c r="AQ131" s="11">
        <f t="shared" ref="AQ131:AQ194" si="32">(AO131*($AH131/162))+(AP131*((162-$AH131)/162))</f>
        <v>0.14126657521719249</v>
      </c>
      <c r="AR131" s="11">
        <v>3.22</v>
      </c>
      <c r="AS131" s="11">
        <v>3.25</v>
      </c>
      <c r="AT131" s="11">
        <v>0.33200000000000002</v>
      </c>
      <c r="AU131" s="11">
        <v>0.753</v>
      </c>
      <c r="AV131" s="11">
        <v>114</v>
      </c>
      <c r="AW131" s="11">
        <v>6.5000000000000002E-2</v>
      </c>
      <c r="AX131" s="11">
        <v>-0.2225</v>
      </c>
      <c r="AY131" s="11">
        <v>0.63749999999999996</v>
      </c>
      <c r="AZ131" s="11">
        <v>0.16499999999999998</v>
      </c>
      <c r="BA131" s="11">
        <v>0.22901234567901235</v>
      </c>
      <c r="BB131" s="11">
        <f t="shared" ref="BB131:BB194" si="33">(AZ131*($AH131/162))+(BA131*((162-$AH131)/162))</f>
        <v>0.21320682822740433</v>
      </c>
      <c r="BC131" s="11">
        <v>1.575</v>
      </c>
      <c r="BD131" s="11">
        <v>0.62345679012345678</v>
      </c>
      <c r="BE131" s="11">
        <f t="shared" ref="BE131:BE194" si="34">(BC131*($AH131/162))+(BD131*((162-$AH131)/162))</f>
        <v>0.8584057308337143</v>
      </c>
      <c r="BF131" s="11">
        <v>0.7</v>
      </c>
      <c r="BG131" s="11">
        <v>0.57399999999999995</v>
      </c>
      <c r="BH131" s="11">
        <f t="shared" ref="BH131:BH194" si="35">(BF131*($AH131/162))+(BG131*((162-$AH131)/162))</f>
        <v>0.60511111111111116</v>
      </c>
      <c r="BI131" s="11">
        <v>-4.6296296296295947E-2</v>
      </c>
      <c r="BJ131" s="12">
        <v>7</v>
      </c>
      <c r="BK131" s="12">
        <v>6</v>
      </c>
      <c r="BL131" s="12">
        <f t="shared" ref="BL131:BL194" si="36">IF(ISBLANK(BJ131), "", BJ131-BK131)</f>
        <v>1</v>
      </c>
      <c r="BM131" s="12" t="str">
        <f t="shared" si="26"/>
        <v>MIA</v>
      </c>
      <c r="BN131" s="12">
        <f t="shared" ref="BN131:BN194" si="37">IF(ISBLANK(BJ131), "", BJ131+BK131)</f>
        <v>13</v>
      </c>
    </row>
    <row r="132" spans="1:66" x14ac:dyDescent="0.45">
      <c r="A132" s="5">
        <v>45424</v>
      </c>
      <c r="B132" s="4" t="s">
        <v>71</v>
      </c>
      <c r="C132" s="4" t="s">
        <v>22</v>
      </c>
      <c r="D132" s="4" t="s">
        <v>586</v>
      </c>
      <c r="E132" s="4" t="s">
        <v>813</v>
      </c>
      <c r="F132" s="11">
        <v>40</v>
      </c>
      <c r="G132" s="11">
        <v>5.7499999999999996E-2</v>
      </c>
      <c r="H132" s="11">
        <v>1.5384615384615385E-2</v>
      </c>
      <c r="I132" s="11">
        <f t="shared" si="27"/>
        <v>2.5783475783475784E-2</v>
      </c>
      <c r="J132" s="11">
        <v>4.0599999999999996</v>
      </c>
      <c r="K132" s="11">
        <v>3.91</v>
      </c>
      <c r="L132" s="11">
        <v>3.74</v>
      </c>
      <c r="M132" s="11">
        <v>5.7499999999999996E-2</v>
      </c>
      <c r="N132" s="11">
        <v>9.0740740740740733E-2</v>
      </c>
      <c r="O132" s="11">
        <f t="shared" si="28"/>
        <v>8.2533150434385E-2</v>
      </c>
      <c r="P132" s="11">
        <v>3.91</v>
      </c>
      <c r="Q132" s="11">
        <v>3.74</v>
      </c>
      <c r="R132" s="11">
        <v>0.311</v>
      </c>
      <c r="S132" s="11">
        <v>0.69499999999999995</v>
      </c>
      <c r="T132" s="11">
        <v>105</v>
      </c>
      <c r="U132" s="11">
        <v>4.7500000000000001E-2</v>
      </c>
      <c r="V132" s="11">
        <v>-0.1575</v>
      </c>
      <c r="W132" s="11">
        <v>0.23749999999999999</v>
      </c>
      <c r="X132" s="11">
        <v>0.11499999999999999</v>
      </c>
      <c r="Y132" s="11">
        <v>0.22160493827160493</v>
      </c>
      <c r="Z132" s="11">
        <f t="shared" si="29"/>
        <v>0.19528273129096174</v>
      </c>
      <c r="AA132" s="11">
        <v>-0.7</v>
      </c>
      <c r="AB132" s="11">
        <v>6.7901234567901231E-2</v>
      </c>
      <c r="AC132" s="11">
        <f t="shared" ref="AC132:AC195" si="38">(AA132*($F132/162))+(AB132*((162-$F132)/162))</f>
        <v>-0.12170400853528425</v>
      </c>
      <c r="AD132" s="11">
        <v>0.5</v>
      </c>
      <c r="AE132" s="11">
        <v>0.52600000000000002</v>
      </c>
      <c r="AF132" s="11">
        <f t="shared" si="30"/>
        <v>0.51958024691358029</v>
      </c>
      <c r="AG132" s="11">
        <v>7.0987654320987595E-2</v>
      </c>
      <c r="AH132" s="11">
        <v>41</v>
      </c>
      <c r="AI132" s="11">
        <v>8.5365853658536592E-2</v>
      </c>
      <c r="AJ132" s="11">
        <v>4.7826086956521741E-2</v>
      </c>
      <c r="AK132" s="11">
        <f t="shared" si="31"/>
        <v>5.7326892109500802E-2</v>
      </c>
      <c r="AL132" s="11">
        <v>3.24</v>
      </c>
      <c r="AM132" s="11">
        <v>4.0999999999999996</v>
      </c>
      <c r="AN132" s="11">
        <v>3.88</v>
      </c>
      <c r="AO132" s="11">
        <v>8.5365853658536592E-2</v>
      </c>
      <c r="AP132" s="11">
        <v>8.5185185185185183E-2</v>
      </c>
      <c r="AQ132" s="11">
        <f t="shared" si="32"/>
        <v>8.523090992226795E-2</v>
      </c>
      <c r="AR132" s="11">
        <v>4.0999999999999996</v>
      </c>
      <c r="AS132" s="11">
        <v>3.88</v>
      </c>
      <c r="AT132" s="11">
        <v>0.32900000000000001</v>
      </c>
      <c r="AU132" s="11">
        <v>0.73699999999999999</v>
      </c>
      <c r="AV132" s="11">
        <v>115</v>
      </c>
      <c r="AW132" s="11">
        <v>-8.2926829268292687E-2</v>
      </c>
      <c r="AX132" s="11">
        <v>0.224390243902439</v>
      </c>
      <c r="AY132" s="11">
        <v>0.56585365853658531</v>
      </c>
      <c r="AZ132" s="11">
        <v>0.2097560975609756</v>
      </c>
      <c r="BA132" s="11">
        <v>0.25185185185185183</v>
      </c>
      <c r="BB132" s="11">
        <f t="shared" si="33"/>
        <v>0.24119798811156834</v>
      </c>
      <c r="BC132" s="11">
        <v>1.2195121951219512</v>
      </c>
      <c r="BD132" s="11">
        <v>0.64197530864197527</v>
      </c>
      <c r="BE132" s="11">
        <f t="shared" si="34"/>
        <v>0.78814205151653705</v>
      </c>
      <c r="BF132" s="11">
        <v>0.63400000000000001</v>
      </c>
      <c r="BG132" s="11">
        <v>0.56899999999999995</v>
      </c>
      <c r="BH132" s="11">
        <f t="shared" si="35"/>
        <v>0.58545061728395054</v>
      </c>
      <c r="BI132" s="11">
        <v>-5.2469135802469036E-2</v>
      </c>
      <c r="BJ132" s="12">
        <v>6</v>
      </c>
      <c r="BK132" s="12">
        <v>10</v>
      </c>
      <c r="BL132" s="12">
        <f t="shared" si="36"/>
        <v>-4</v>
      </c>
      <c r="BM132" s="12" t="str">
        <f t="shared" si="26"/>
        <v>NYY</v>
      </c>
      <c r="BN132" s="12">
        <f t="shared" si="37"/>
        <v>16</v>
      </c>
    </row>
    <row r="133" spans="1:66" x14ac:dyDescent="0.45">
      <c r="A133" s="5">
        <v>45424</v>
      </c>
      <c r="B133" s="4" t="s">
        <v>132</v>
      </c>
      <c r="C133" s="4" t="s">
        <v>95</v>
      </c>
      <c r="D133" s="4" t="s">
        <v>776</v>
      </c>
      <c r="E133" s="4" t="s">
        <v>326</v>
      </c>
      <c r="F133" s="11">
        <v>40</v>
      </c>
      <c r="G133" s="11">
        <v>5.5000000000000007E-2</v>
      </c>
      <c r="H133" s="11">
        <v>4.5454545454545456E-2</v>
      </c>
      <c r="I133" s="11">
        <f t="shared" si="27"/>
        <v>4.7811447811447819E-2</v>
      </c>
      <c r="J133" s="11">
        <v>4.1399999999999997</v>
      </c>
      <c r="K133" s="11">
        <v>4.2300000000000004</v>
      </c>
      <c r="L133" s="11">
        <v>4.03</v>
      </c>
      <c r="M133" s="11">
        <v>5.5000000000000007E-2</v>
      </c>
      <c r="N133" s="11">
        <v>5.7407407407407414E-2</v>
      </c>
      <c r="O133" s="11">
        <f t="shared" si="28"/>
        <v>5.6812985825331515E-2</v>
      </c>
      <c r="P133" s="11">
        <v>4.2300000000000004</v>
      </c>
      <c r="Q133" s="11">
        <v>4.03</v>
      </c>
      <c r="R133" s="11">
        <v>0.27</v>
      </c>
      <c r="S133" s="11">
        <v>0.60299999999999998</v>
      </c>
      <c r="T133" s="11">
        <v>72</v>
      </c>
      <c r="U133" s="11">
        <v>-7.2499999999999995E-2</v>
      </c>
      <c r="V133" s="11">
        <v>-0.49000000000000005</v>
      </c>
      <c r="W133" s="11">
        <v>-0.96750000000000003</v>
      </c>
      <c r="X133" s="11">
        <v>-0.06</v>
      </c>
      <c r="Y133" s="11">
        <v>0.11234567901234567</v>
      </c>
      <c r="Z133" s="11">
        <f t="shared" si="29"/>
        <v>6.9791190367322051E-2</v>
      </c>
      <c r="AA133" s="11">
        <v>-2.0750000000000002</v>
      </c>
      <c r="AB133" s="11">
        <v>-1.1851851851851851</v>
      </c>
      <c r="AC133" s="11">
        <f t="shared" si="38"/>
        <v>-1.4048925468678557</v>
      </c>
      <c r="AD133" s="11">
        <v>0.3</v>
      </c>
      <c r="AE133" s="11">
        <v>0.38</v>
      </c>
      <c r="AF133" s="11">
        <f t="shared" si="30"/>
        <v>0.36024691358024691</v>
      </c>
      <c r="AG133" s="11">
        <v>-1.85185185185185E-2</v>
      </c>
      <c r="AH133" s="11">
        <v>40</v>
      </c>
      <c r="AI133" s="11">
        <v>8.249999999999999E-2</v>
      </c>
      <c r="AJ133" s="11">
        <v>6.5384615384615388E-2</v>
      </c>
      <c r="AK133" s="11">
        <f t="shared" si="31"/>
        <v>6.9610636277302934E-2</v>
      </c>
      <c r="AL133" s="11">
        <v>3.75</v>
      </c>
      <c r="AM133" s="11">
        <v>3.93</v>
      </c>
      <c r="AN133" s="11">
        <v>3.76</v>
      </c>
      <c r="AO133" s="11">
        <v>8.249999999999999E-2</v>
      </c>
      <c r="AP133" s="11">
        <v>5.8024691358024696E-2</v>
      </c>
      <c r="AQ133" s="11">
        <f t="shared" si="32"/>
        <v>6.4067977442463037E-2</v>
      </c>
      <c r="AR133" s="11">
        <v>3.93</v>
      </c>
      <c r="AS133" s="11">
        <v>3.76</v>
      </c>
      <c r="AT133" s="11">
        <v>0.29799999999999999</v>
      </c>
      <c r="AU133" s="11">
        <v>0.67600000000000005</v>
      </c>
      <c r="AV133" s="11">
        <v>94</v>
      </c>
      <c r="AW133" s="11">
        <v>-0.06</v>
      </c>
      <c r="AX133" s="11">
        <v>0.03</v>
      </c>
      <c r="AY133" s="11">
        <v>-0.28500000000000003</v>
      </c>
      <c r="AZ133" s="11">
        <v>8.7499999999999994E-2</v>
      </c>
      <c r="BA133" s="11">
        <v>0.19382716049382714</v>
      </c>
      <c r="BB133" s="11">
        <f t="shared" si="33"/>
        <v>0.16757354061880808</v>
      </c>
      <c r="BC133" s="11">
        <v>0.875</v>
      </c>
      <c r="BD133" s="11">
        <v>8.6419753086419748E-2</v>
      </c>
      <c r="BE133" s="11">
        <f t="shared" si="34"/>
        <v>0.28113092516384697</v>
      </c>
      <c r="BF133" s="11">
        <v>0.6</v>
      </c>
      <c r="BG133" s="11">
        <v>0.51100000000000001</v>
      </c>
      <c r="BH133" s="11">
        <f t="shared" si="35"/>
        <v>0.53297530864197529</v>
      </c>
      <c r="BI133" s="11">
        <v>-2.4691358024691024E-2</v>
      </c>
      <c r="BJ133" s="12">
        <v>0</v>
      </c>
      <c r="BK133" s="12">
        <v>7</v>
      </c>
      <c r="BL133" s="12">
        <f t="shared" si="36"/>
        <v>-7</v>
      </c>
      <c r="BM133" s="12" t="str">
        <f t="shared" si="26"/>
        <v>CLE</v>
      </c>
      <c r="BN133" s="12">
        <f t="shared" si="37"/>
        <v>7</v>
      </c>
    </row>
    <row r="134" spans="1:66" x14ac:dyDescent="0.45">
      <c r="A134" s="5">
        <v>45424</v>
      </c>
      <c r="B134" s="4" t="s">
        <v>24</v>
      </c>
      <c r="C134" s="4" t="s">
        <v>117</v>
      </c>
      <c r="D134" s="4" t="s">
        <v>589</v>
      </c>
      <c r="E134" s="4" t="s">
        <v>306</v>
      </c>
      <c r="F134" s="11">
        <v>39</v>
      </c>
      <c r="G134" s="11">
        <v>8.9743589743589744E-2</v>
      </c>
      <c r="H134" s="11">
        <v>2.1052631578947368E-2</v>
      </c>
      <c r="I134" s="11">
        <f t="shared" si="27"/>
        <v>3.7589343729694608E-2</v>
      </c>
      <c r="J134" s="11">
        <v>3.43</v>
      </c>
      <c r="K134" s="11">
        <v>4.09</v>
      </c>
      <c r="L134" s="11">
        <v>3.94</v>
      </c>
      <c r="M134" s="11">
        <v>8.9743589743589744E-2</v>
      </c>
      <c r="N134" s="11">
        <v>8.5802469135802473E-2</v>
      </c>
      <c r="O134" s="11">
        <f t="shared" si="28"/>
        <v>8.6751257430269776E-2</v>
      </c>
      <c r="P134" s="11">
        <v>4.09</v>
      </c>
      <c r="Q134" s="11">
        <v>3.94</v>
      </c>
      <c r="R134" s="11">
        <v>0.34200000000000003</v>
      </c>
      <c r="S134" s="11">
        <v>0.77100000000000002</v>
      </c>
      <c r="T134" s="11">
        <v>121</v>
      </c>
      <c r="U134" s="11">
        <v>0.11538461538461539</v>
      </c>
      <c r="V134" s="11">
        <v>-3.0769230769230767E-2</v>
      </c>
      <c r="W134" s="11">
        <v>1.0333333333333332</v>
      </c>
      <c r="X134" s="11">
        <v>0.23589743589743589</v>
      </c>
      <c r="Y134" s="11">
        <v>0.19197530864197532</v>
      </c>
      <c r="Z134" s="11">
        <f t="shared" si="29"/>
        <v>0.20254915409236396</v>
      </c>
      <c r="AA134" s="11">
        <v>0.92307692307692313</v>
      </c>
      <c r="AB134" s="11">
        <v>0.22839506172839505</v>
      </c>
      <c r="AC134" s="11">
        <f t="shared" si="38"/>
        <v>0.39563328760859623</v>
      </c>
      <c r="AD134" s="11">
        <v>0.61499999999999999</v>
      </c>
      <c r="AE134" s="11">
        <v>0.52800000000000002</v>
      </c>
      <c r="AF134" s="11">
        <f t="shared" si="30"/>
        <v>0.54894444444444446</v>
      </c>
      <c r="AG134" s="11">
        <v>3.7037037037037097E-2</v>
      </c>
      <c r="AH134" s="11">
        <v>39</v>
      </c>
      <c r="AI134" s="11">
        <v>2.5000000000000001E-2</v>
      </c>
      <c r="AJ134" s="11">
        <v>6.0714285714285714E-2</v>
      </c>
      <c r="AK134" s="11">
        <f t="shared" si="31"/>
        <v>5.2116402116402123E-2</v>
      </c>
      <c r="AL134" s="11">
        <v>5.51</v>
      </c>
      <c r="AM134" s="11">
        <v>4.05</v>
      </c>
      <c r="AN134" s="11">
        <v>4.13</v>
      </c>
      <c r="AO134" s="11">
        <v>0.10256410256410256</v>
      </c>
      <c r="AP134" s="11">
        <v>8.7037037037037038E-2</v>
      </c>
      <c r="AQ134" s="11">
        <f t="shared" si="32"/>
        <v>9.0775034293552812E-2</v>
      </c>
      <c r="AR134" s="11">
        <v>3.56</v>
      </c>
      <c r="AS134" s="11">
        <v>3.51</v>
      </c>
      <c r="AT134" s="11">
        <v>0.28199999999999997</v>
      </c>
      <c r="AU134" s="11">
        <v>0.629</v>
      </c>
      <c r="AV134" s="11">
        <v>83</v>
      </c>
      <c r="AW134" s="11">
        <v>-2.564102564102564E-2</v>
      </c>
      <c r="AX134" s="11">
        <v>-0.10512820512820512</v>
      </c>
      <c r="AY134" s="11">
        <v>-0.60769230769230764</v>
      </c>
      <c r="AZ134" s="11">
        <v>3.0769230769230767E-2</v>
      </c>
      <c r="BA134" s="11">
        <v>0.20925925925925926</v>
      </c>
      <c r="BB134" s="11">
        <f t="shared" si="33"/>
        <v>0.16628943758573389</v>
      </c>
      <c r="BC134" s="11">
        <v>-1.3333333333333333</v>
      </c>
      <c r="BD134" s="11">
        <v>-0.35185185185185186</v>
      </c>
      <c r="BE134" s="11">
        <f t="shared" si="34"/>
        <v>-0.58813443072702332</v>
      </c>
      <c r="BF134" s="11">
        <v>0.38500000000000001</v>
      </c>
      <c r="BG134" s="11">
        <v>0.46899999999999997</v>
      </c>
      <c r="BH134" s="11">
        <f t="shared" si="35"/>
        <v>0.44877777777777772</v>
      </c>
      <c r="BI134" s="11">
        <v>-3.7037037037036979E-2</v>
      </c>
      <c r="BJ134" s="12">
        <v>3</v>
      </c>
      <c r="BK134" s="12">
        <v>4</v>
      </c>
      <c r="BL134" s="12">
        <f t="shared" si="36"/>
        <v>-1</v>
      </c>
      <c r="BM134" s="12" t="str">
        <f t="shared" si="26"/>
        <v>STL</v>
      </c>
      <c r="BN134" s="12">
        <f t="shared" si="37"/>
        <v>7</v>
      </c>
    </row>
    <row r="135" spans="1:66" x14ac:dyDescent="0.45">
      <c r="A135" s="5">
        <v>45424</v>
      </c>
      <c r="B135" s="4" t="s">
        <v>35</v>
      </c>
      <c r="C135" s="4" t="s">
        <v>45</v>
      </c>
      <c r="D135" s="4" t="s">
        <v>1122</v>
      </c>
      <c r="E135" s="4" t="s">
        <v>1156</v>
      </c>
      <c r="F135" s="11">
        <v>39</v>
      </c>
      <c r="G135" s="11">
        <v>4.3589743589743588E-2</v>
      </c>
      <c r="H135" s="11">
        <v>2.6923076923076921E-2</v>
      </c>
      <c r="I135" s="11">
        <f t="shared" si="27"/>
        <v>3.0935422602089264E-2</v>
      </c>
      <c r="J135" s="11">
        <v>4.9400000000000004</v>
      </c>
      <c r="K135" s="11">
        <v>4.46</v>
      </c>
      <c r="L135" s="11">
        <v>4.5199999999999996</v>
      </c>
      <c r="M135" s="11">
        <v>4.3589743589743588E-2</v>
      </c>
      <c r="N135" s="11">
        <v>5.0617283950617278E-2</v>
      </c>
      <c r="O135" s="11">
        <f t="shared" si="28"/>
        <v>4.8925468678555094E-2</v>
      </c>
      <c r="P135" s="11">
        <v>4.46</v>
      </c>
      <c r="Q135" s="11">
        <v>4.5199999999999996</v>
      </c>
      <c r="R135" s="11">
        <v>0.314</v>
      </c>
      <c r="S135" s="11">
        <v>0.70899999999999996</v>
      </c>
      <c r="T135" s="11">
        <v>87</v>
      </c>
      <c r="U135" s="11">
        <v>-0.11282051282051284</v>
      </c>
      <c r="V135" s="11">
        <v>7.6923076923076919E-3</v>
      </c>
      <c r="W135" s="11">
        <v>-0.57948717948717954</v>
      </c>
      <c r="X135" s="11">
        <v>5.128205128205128E-2</v>
      </c>
      <c r="Y135" s="11">
        <v>9.2592592592592587E-2</v>
      </c>
      <c r="Z135" s="11">
        <f t="shared" si="29"/>
        <v>8.264746227709191E-2</v>
      </c>
      <c r="AA135" s="11">
        <v>-1.7692307692307692</v>
      </c>
      <c r="AB135" s="11">
        <v>-1.2345679012345678</v>
      </c>
      <c r="AC135" s="11">
        <f t="shared" si="38"/>
        <v>-1.3632830361225423</v>
      </c>
      <c r="AD135" s="11">
        <v>0.28199999999999997</v>
      </c>
      <c r="AE135" s="11">
        <v>0.36899999999999999</v>
      </c>
      <c r="AF135" s="11">
        <f t="shared" si="30"/>
        <v>0.34805555555555556</v>
      </c>
      <c r="AG135" s="11">
        <v>8.9506172839506098E-2</v>
      </c>
      <c r="AH135" s="11">
        <v>41</v>
      </c>
      <c r="AI135" s="11">
        <v>6.829268292682926E-2</v>
      </c>
      <c r="AJ135" s="11">
        <v>-6.2500000000000003E-3</v>
      </c>
      <c r="AK135" s="11">
        <f t="shared" si="31"/>
        <v>1.261574074074074E-2</v>
      </c>
      <c r="AL135" s="11">
        <v>4.12</v>
      </c>
      <c r="AM135" s="11">
        <v>4.1100000000000003</v>
      </c>
      <c r="AN135" s="11">
        <v>3.92</v>
      </c>
      <c r="AO135" s="11">
        <v>6.829268292682926E-2</v>
      </c>
      <c r="AP135" s="11">
        <v>7.716049382716049E-2</v>
      </c>
      <c r="AQ135" s="11">
        <f t="shared" si="32"/>
        <v>7.4916171315348265E-2</v>
      </c>
      <c r="AR135" s="11">
        <v>4.1100000000000003</v>
      </c>
      <c r="AS135" s="11">
        <v>3.92</v>
      </c>
      <c r="AT135" s="11">
        <v>0.31900000000000001</v>
      </c>
      <c r="AU135" s="11">
        <v>0.71799999999999997</v>
      </c>
      <c r="AV135" s="11">
        <v>104</v>
      </c>
      <c r="AW135" s="11">
        <v>2.1951219512195124E-2</v>
      </c>
      <c r="AX135" s="11">
        <v>1.9512195121951219E-2</v>
      </c>
      <c r="AY135" s="11">
        <v>0.19024390243902439</v>
      </c>
      <c r="AZ135" s="11">
        <v>0.13902439024390245</v>
      </c>
      <c r="BA135" s="11">
        <v>0.21975308641975311</v>
      </c>
      <c r="BB135" s="11">
        <f t="shared" si="33"/>
        <v>0.19932174973327238</v>
      </c>
      <c r="BC135" s="11">
        <v>0.53658536585365857</v>
      </c>
      <c r="BD135" s="11">
        <v>0.18518518518518517</v>
      </c>
      <c r="BE135" s="11">
        <f t="shared" si="34"/>
        <v>0.27411979881115683</v>
      </c>
      <c r="BF135" s="11">
        <v>0.53700000000000003</v>
      </c>
      <c r="BG135" s="11">
        <v>0.51500000000000001</v>
      </c>
      <c r="BH135" s="11">
        <f t="shared" si="35"/>
        <v>0.52056790123456786</v>
      </c>
      <c r="BI135" s="11">
        <v>-3.0864197530864002E-2</v>
      </c>
      <c r="BJ135" s="12">
        <v>3</v>
      </c>
      <c r="BK135" s="12">
        <v>1</v>
      </c>
      <c r="BL135" s="12">
        <f t="shared" si="36"/>
        <v>2</v>
      </c>
      <c r="BM135" s="12" t="str">
        <f t="shared" si="26"/>
        <v>COL</v>
      </c>
      <c r="BN135" s="12">
        <f t="shared" si="37"/>
        <v>4</v>
      </c>
    </row>
    <row r="136" spans="1:66" x14ac:dyDescent="0.45">
      <c r="A136" s="5">
        <v>45424</v>
      </c>
      <c r="B136" s="4" t="s">
        <v>43</v>
      </c>
      <c r="C136" s="4" t="s">
        <v>57</v>
      </c>
      <c r="D136" s="4" t="s">
        <v>329</v>
      </c>
      <c r="E136" s="4" t="s">
        <v>334</v>
      </c>
      <c r="F136" s="11">
        <v>41</v>
      </c>
      <c r="G136" s="11">
        <v>6.25E-2</v>
      </c>
      <c r="H136" s="11">
        <v>4.9999999999999996E-2</v>
      </c>
      <c r="I136" s="11">
        <f t="shared" si="27"/>
        <v>5.3163580246913575E-2</v>
      </c>
      <c r="J136" s="11">
        <v>3.83</v>
      </c>
      <c r="K136" s="11">
        <v>4.13</v>
      </c>
      <c r="L136" s="11">
        <v>3.92</v>
      </c>
      <c r="M136" s="11">
        <v>7.0731707317073164E-2</v>
      </c>
      <c r="N136" s="11">
        <v>9.0123456790123457E-2</v>
      </c>
      <c r="O136" s="11">
        <f t="shared" si="28"/>
        <v>8.5215668343240347E-2</v>
      </c>
      <c r="P136" s="11">
        <v>3.66</v>
      </c>
      <c r="Q136" s="11">
        <v>3.6</v>
      </c>
      <c r="R136" s="11">
        <v>0.313</v>
      </c>
      <c r="S136" s="11">
        <v>0.70699999999999996</v>
      </c>
      <c r="T136" s="11">
        <v>106</v>
      </c>
      <c r="U136" s="11">
        <v>1.4634146341463414E-2</v>
      </c>
      <c r="V136" s="11">
        <v>-3.6585365853658534E-2</v>
      </c>
      <c r="W136" s="11">
        <v>0.1926829268292683</v>
      </c>
      <c r="X136" s="11">
        <v>0.11463414634146342</v>
      </c>
      <c r="Y136" s="11">
        <v>0.20061728395061729</v>
      </c>
      <c r="Z136" s="11">
        <f t="shared" si="29"/>
        <v>0.17885611949397956</v>
      </c>
      <c r="AA136" s="11">
        <v>-0.97560975609756095</v>
      </c>
      <c r="AB136" s="11">
        <v>-0.20987654320987653</v>
      </c>
      <c r="AC136" s="11">
        <f t="shared" si="38"/>
        <v>-0.40367322054564853</v>
      </c>
      <c r="AD136" s="11">
        <v>0.439</v>
      </c>
      <c r="AE136" s="11">
        <v>0.48899999999999999</v>
      </c>
      <c r="AF136" s="11">
        <f t="shared" si="30"/>
        <v>0.47634567901234565</v>
      </c>
      <c r="AG136" s="11">
        <v>5.5555555555555601E-2</v>
      </c>
      <c r="AH136" s="11">
        <v>39</v>
      </c>
      <c r="AI136" s="11">
        <v>0.12307692307692307</v>
      </c>
      <c r="AJ136" s="11">
        <v>7.4999999999999997E-2</v>
      </c>
      <c r="AK136" s="11">
        <f t="shared" si="31"/>
        <v>8.6574074074074067E-2</v>
      </c>
      <c r="AL136" s="11">
        <v>4.04</v>
      </c>
      <c r="AM136" s="11">
        <v>4.07</v>
      </c>
      <c r="AN136" s="11">
        <v>3.75</v>
      </c>
      <c r="AO136" s="11">
        <v>0.12307692307692307</v>
      </c>
      <c r="AP136" s="11">
        <v>9.4444444444444442E-2</v>
      </c>
      <c r="AQ136" s="11">
        <f t="shared" si="32"/>
        <v>0.10133744855967078</v>
      </c>
      <c r="AR136" s="11">
        <v>4.07</v>
      </c>
      <c r="AS136" s="11">
        <v>3.75</v>
      </c>
      <c r="AT136" s="11">
        <v>0.30599999999999999</v>
      </c>
      <c r="AU136" s="11">
        <v>0.68</v>
      </c>
      <c r="AV136" s="11">
        <v>92</v>
      </c>
      <c r="AW136" s="11">
        <v>0.13589743589743589</v>
      </c>
      <c r="AX136" s="11">
        <v>-0.38974358974358975</v>
      </c>
      <c r="AY136" s="11">
        <v>-0.16153846153846155</v>
      </c>
      <c r="AZ136" s="11">
        <v>5.128205128205128E-2</v>
      </c>
      <c r="BA136" s="11">
        <v>0.18641975308641975</v>
      </c>
      <c r="BB136" s="11">
        <f t="shared" si="33"/>
        <v>0.15388660265203477</v>
      </c>
      <c r="BC136" s="11">
        <v>-0.10256410256410256</v>
      </c>
      <c r="BD136" s="11">
        <v>-0.11728395061728394</v>
      </c>
      <c r="BE136" s="11">
        <f t="shared" si="34"/>
        <v>-0.11374028349336991</v>
      </c>
      <c r="BF136" s="11">
        <v>0.436</v>
      </c>
      <c r="BG136" s="11">
        <v>0.47499999999999998</v>
      </c>
      <c r="BH136" s="11">
        <f t="shared" si="35"/>
        <v>0.46561111111111109</v>
      </c>
      <c r="BI136" s="11">
        <v>6.1728395061730335E-3</v>
      </c>
      <c r="BJ136" s="12">
        <v>6</v>
      </c>
      <c r="BK136" s="12">
        <v>5</v>
      </c>
      <c r="BL136" s="12">
        <f t="shared" si="36"/>
        <v>1</v>
      </c>
      <c r="BM136" s="12" t="str">
        <f t="shared" si="26"/>
        <v>SFG</v>
      </c>
      <c r="BN136" s="12">
        <f t="shared" si="37"/>
        <v>11</v>
      </c>
    </row>
    <row r="137" spans="1:66" x14ac:dyDescent="0.45">
      <c r="A137" s="5">
        <v>45424</v>
      </c>
      <c r="B137" s="4" t="s">
        <v>54</v>
      </c>
      <c r="C137" s="4" t="s">
        <v>20</v>
      </c>
      <c r="D137" s="4" t="s">
        <v>561</v>
      </c>
      <c r="E137" s="4" t="s">
        <v>280</v>
      </c>
      <c r="F137" s="11">
        <v>40</v>
      </c>
      <c r="G137" s="11">
        <v>7.7499999999999999E-2</v>
      </c>
      <c r="H137" s="11">
        <v>8.1481481481481488E-2</v>
      </c>
      <c r="I137" s="11">
        <f t="shared" si="27"/>
        <v>8.0498399634202106E-2</v>
      </c>
      <c r="J137" s="11">
        <v>4.6500000000000004</v>
      </c>
      <c r="K137" s="11">
        <v>4.21</v>
      </c>
      <c r="L137" s="11">
        <v>3.99</v>
      </c>
      <c r="M137" s="11">
        <v>7.7499999999999999E-2</v>
      </c>
      <c r="N137" s="11">
        <v>7.098765432098765E-2</v>
      </c>
      <c r="O137" s="11">
        <f t="shared" si="28"/>
        <v>7.2595640908398096E-2</v>
      </c>
      <c r="P137" s="11">
        <v>4.21</v>
      </c>
      <c r="Q137" s="11">
        <v>3.99</v>
      </c>
      <c r="R137" s="11">
        <v>0.30599999999999999</v>
      </c>
      <c r="S137" s="11">
        <v>0.69</v>
      </c>
      <c r="T137" s="11">
        <v>95</v>
      </c>
      <c r="U137" s="11">
        <v>-0.16750000000000001</v>
      </c>
      <c r="V137" s="11">
        <v>-0.19500000000000001</v>
      </c>
      <c r="W137" s="11">
        <v>-0.30249999999999999</v>
      </c>
      <c r="X137" s="11">
        <v>0.03</v>
      </c>
      <c r="Y137" s="11">
        <v>0.17222222222222222</v>
      </c>
      <c r="Z137" s="11">
        <f t="shared" si="29"/>
        <v>0.1371056241426612</v>
      </c>
      <c r="AA137" s="11">
        <v>-0.875</v>
      </c>
      <c r="AB137" s="11">
        <v>-0.42592592592592593</v>
      </c>
      <c r="AC137" s="11">
        <f t="shared" si="38"/>
        <v>-0.53680841335162321</v>
      </c>
      <c r="AD137" s="11">
        <v>0.375</v>
      </c>
      <c r="AE137" s="11">
        <v>0.44700000000000001</v>
      </c>
      <c r="AF137" s="11">
        <f t="shared" si="30"/>
        <v>0.42922222222222228</v>
      </c>
      <c r="AG137" s="11">
        <v>3.0864197530864199E-2</v>
      </c>
      <c r="AH137" s="11">
        <v>41</v>
      </c>
      <c r="AI137" s="11">
        <v>0.1</v>
      </c>
      <c r="AJ137" s="11">
        <v>3.7931034482758627E-2</v>
      </c>
      <c r="AK137" s="11">
        <f t="shared" si="31"/>
        <v>5.3639846743295028E-2</v>
      </c>
      <c r="AL137" s="11">
        <v>4.03</v>
      </c>
      <c r="AM137" s="11">
        <v>4.21</v>
      </c>
      <c r="AN137" s="11">
        <v>4.3099999999999996</v>
      </c>
      <c r="AO137" s="11">
        <v>0.10731707317073172</v>
      </c>
      <c r="AP137" s="11">
        <v>7.0370370370370375E-2</v>
      </c>
      <c r="AQ137" s="11">
        <f t="shared" si="32"/>
        <v>7.9721079103795153E-2</v>
      </c>
      <c r="AR137" s="11">
        <v>4.12</v>
      </c>
      <c r="AS137" s="11">
        <v>4.08</v>
      </c>
      <c r="AT137" s="11">
        <v>0.31</v>
      </c>
      <c r="AU137" s="11">
        <v>0.70399999999999996</v>
      </c>
      <c r="AV137" s="11">
        <v>96</v>
      </c>
      <c r="AW137" s="11">
        <v>0.13414634146341464</v>
      </c>
      <c r="AX137" s="11">
        <v>0.224390243902439</v>
      </c>
      <c r="AY137" s="11">
        <v>-2.682926829268293E-2</v>
      </c>
      <c r="AZ137" s="11">
        <v>0.13902439024390245</v>
      </c>
      <c r="BA137" s="11">
        <v>0.16666666666666666</v>
      </c>
      <c r="BB137" s="11">
        <f t="shared" si="33"/>
        <v>0.1596707818930041</v>
      </c>
      <c r="BC137" s="11">
        <v>1.1463414634146341</v>
      </c>
      <c r="BD137" s="11">
        <v>0.1728395061728395</v>
      </c>
      <c r="BE137" s="11">
        <f t="shared" si="34"/>
        <v>0.41921963115378758</v>
      </c>
      <c r="BF137" s="11">
        <v>0.58499999999999996</v>
      </c>
      <c r="BG137" s="11">
        <v>0.50900000000000001</v>
      </c>
      <c r="BH137" s="11">
        <f t="shared" si="35"/>
        <v>0.52823456790123458</v>
      </c>
      <c r="BI137" s="11">
        <v>-7.0987654320988025E-2</v>
      </c>
      <c r="BJ137" s="12">
        <v>2</v>
      </c>
      <c r="BK137" s="12">
        <v>4</v>
      </c>
      <c r="BL137" s="12">
        <f t="shared" si="36"/>
        <v>-2</v>
      </c>
      <c r="BM137" s="12" t="str">
        <f t="shared" si="26"/>
        <v>KCR</v>
      </c>
      <c r="BN137" s="12">
        <f t="shared" si="37"/>
        <v>6</v>
      </c>
    </row>
    <row r="138" spans="1:66" x14ac:dyDescent="0.45">
      <c r="A138" s="5">
        <v>45424</v>
      </c>
      <c r="B138" s="4" t="s">
        <v>52</v>
      </c>
      <c r="C138" s="4" t="s">
        <v>36</v>
      </c>
      <c r="D138" s="4" t="s">
        <v>282</v>
      </c>
      <c r="E138" s="4" t="s">
        <v>541</v>
      </c>
      <c r="F138" s="11">
        <v>40</v>
      </c>
      <c r="G138" s="11">
        <v>0.16250000000000001</v>
      </c>
      <c r="H138" s="11">
        <v>0.13</v>
      </c>
      <c r="I138" s="11">
        <f t="shared" si="27"/>
        <v>0.1380246913580247</v>
      </c>
      <c r="J138" s="11">
        <v>3.07</v>
      </c>
      <c r="K138" s="11">
        <v>3.18</v>
      </c>
      <c r="L138" s="11">
        <v>3.1</v>
      </c>
      <c r="M138" s="11">
        <v>0.11499999999999999</v>
      </c>
      <c r="N138" s="11">
        <v>9.6913580246913572E-2</v>
      </c>
      <c r="O138" s="11">
        <f t="shared" si="28"/>
        <v>0.10137936290199664</v>
      </c>
      <c r="P138" s="11">
        <v>3.57</v>
      </c>
      <c r="Q138" s="11">
        <v>3.35</v>
      </c>
      <c r="R138" s="11">
        <v>0.29799999999999999</v>
      </c>
      <c r="S138" s="11">
        <v>0.66500000000000004</v>
      </c>
      <c r="T138" s="11">
        <v>96</v>
      </c>
      <c r="U138" s="11">
        <v>-9.7500000000000003E-2</v>
      </c>
      <c r="V138" s="11">
        <v>-0.21249999999999999</v>
      </c>
      <c r="W138" s="11">
        <v>-0.22999999999999998</v>
      </c>
      <c r="X138" s="11">
        <v>6.25E-2</v>
      </c>
      <c r="Y138" s="11">
        <v>0.22037037037037038</v>
      </c>
      <c r="Z138" s="11">
        <f t="shared" si="29"/>
        <v>0.18139003200731596</v>
      </c>
      <c r="AA138" s="11">
        <v>0.05</v>
      </c>
      <c r="AB138" s="11">
        <v>0.15432098765432098</v>
      </c>
      <c r="AC138" s="11">
        <f t="shared" si="38"/>
        <v>0.12856271909769851</v>
      </c>
      <c r="AD138" s="11">
        <v>0.52500000000000002</v>
      </c>
      <c r="AE138" s="11">
        <v>0.52200000000000002</v>
      </c>
      <c r="AF138" s="11">
        <f t="shared" si="30"/>
        <v>0.52274074074074073</v>
      </c>
      <c r="AG138" s="11">
        <v>1.2345679012345699E-2</v>
      </c>
      <c r="AH138" s="11">
        <v>41</v>
      </c>
      <c r="AI138" s="11">
        <v>8.7804878048780496E-2</v>
      </c>
      <c r="AJ138" s="11">
        <v>5.2173913043478258E-2</v>
      </c>
      <c r="AK138" s="11">
        <f t="shared" si="31"/>
        <v>6.1191626409017714E-2</v>
      </c>
      <c r="AL138" s="11">
        <v>3.9</v>
      </c>
      <c r="AM138" s="11">
        <v>3.87</v>
      </c>
      <c r="AN138" s="11">
        <v>3.8</v>
      </c>
      <c r="AO138" s="11">
        <v>8.7804878048780496E-2</v>
      </c>
      <c r="AP138" s="11">
        <v>6.3580246913580246E-2</v>
      </c>
      <c r="AQ138" s="11">
        <f t="shared" si="32"/>
        <v>6.9711172077427219E-2</v>
      </c>
      <c r="AR138" s="11">
        <v>3.87</v>
      </c>
      <c r="AS138" s="11">
        <v>3.8</v>
      </c>
      <c r="AT138" s="11">
        <v>0.32800000000000001</v>
      </c>
      <c r="AU138" s="11">
        <v>0.748</v>
      </c>
      <c r="AV138" s="11">
        <v>117</v>
      </c>
      <c r="AW138" s="11">
        <v>-8.2926829268292687E-2</v>
      </c>
      <c r="AX138" s="11">
        <v>-0.38292682926829269</v>
      </c>
      <c r="AY138" s="11">
        <v>0.47804878048780491</v>
      </c>
      <c r="AZ138" s="11">
        <v>0.1048780487804878</v>
      </c>
      <c r="BA138" s="11">
        <v>0.13518518518518519</v>
      </c>
      <c r="BB138" s="11">
        <f t="shared" si="33"/>
        <v>0.12751486053955191</v>
      </c>
      <c r="BC138" s="11">
        <v>-0.68292682926829273</v>
      </c>
      <c r="BD138" s="11">
        <v>-0.53086419753086422</v>
      </c>
      <c r="BE138" s="11">
        <f t="shared" si="34"/>
        <v>-0.56934918457552208</v>
      </c>
      <c r="BF138" s="11">
        <v>0.46300000000000002</v>
      </c>
      <c r="BG138" s="11">
        <v>0.45200000000000001</v>
      </c>
      <c r="BH138" s="11">
        <f t="shared" si="35"/>
        <v>0.45478395061728394</v>
      </c>
      <c r="BI138" s="11">
        <v>-2.0828599560699934E-3</v>
      </c>
      <c r="BJ138" s="12">
        <v>8</v>
      </c>
      <c r="BK138" s="12">
        <v>4</v>
      </c>
      <c r="BL138" s="12">
        <f t="shared" si="36"/>
        <v>4</v>
      </c>
      <c r="BM138" s="12" t="str">
        <f t="shared" si="26"/>
        <v>SEA</v>
      </c>
      <c r="BN138" s="12">
        <f t="shared" si="37"/>
        <v>12</v>
      </c>
    </row>
    <row r="139" spans="1:66" x14ac:dyDescent="0.45">
      <c r="A139" s="5">
        <v>45424</v>
      </c>
      <c r="B139" s="4" t="s">
        <v>64</v>
      </c>
      <c r="C139" s="4" t="s">
        <v>32</v>
      </c>
      <c r="D139" s="4" t="s">
        <v>302</v>
      </c>
      <c r="E139" s="4" t="s">
        <v>601</v>
      </c>
      <c r="F139" s="11">
        <v>38</v>
      </c>
      <c r="G139" s="11">
        <v>0.1142857142857143</v>
      </c>
      <c r="H139" s="11">
        <v>6.1111111111111116E-2</v>
      </c>
      <c r="I139" s="11">
        <f t="shared" si="27"/>
        <v>7.3584166176758767E-2</v>
      </c>
      <c r="J139" s="11">
        <v>3.5</v>
      </c>
      <c r="K139" s="11">
        <v>3.89</v>
      </c>
      <c r="L139" s="11">
        <v>4.05</v>
      </c>
      <c r="M139" s="11">
        <v>0.10526315789473684</v>
      </c>
      <c r="N139" s="11">
        <v>8.3333333333333329E-2</v>
      </c>
      <c r="O139" s="11">
        <f t="shared" si="28"/>
        <v>8.8477366255144019E-2</v>
      </c>
      <c r="P139" s="11">
        <v>4.0999999999999996</v>
      </c>
      <c r="Q139" s="11">
        <v>4.07</v>
      </c>
      <c r="R139" s="11">
        <v>0.30499999999999999</v>
      </c>
      <c r="S139" s="11">
        <v>0.67900000000000005</v>
      </c>
      <c r="T139" s="11">
        <v>101</v>
      </c>
      <c r="U139" s="11">
        <v>-2.368421052631579E-2</v>
      </c>
      <c r="V139" s="11">
        <v>-0.30263157894736842</v>
      </c>
      <c r="W139" s="11">
        <v>5.263157894736842E-3</v>
      </c>
      <c r="X139" s="11">
        <v>9.736842105263159E-2</v>
      </c>
      <c r="Y139" s="11">
        <v>0.21049382716049383</v>
      </c>
      <c r="Z139" s="11">
        <f t="shared" si="29"/>
        <v>0.1839582380734644</v>
      </c>
      <c r="AA139" s="11">
        <v>0</v>
      </c>
      <c r="AB139" s="11">
        <v>-2.4691358024691357E-2</v>
      </c>
      <c r="AC139" s="11">
        <f t="shared" si="38"/>
        <v>-1.8899557994208199E-2</v>
      </c>
      <c r="AD139" s="11">
        <v>0.47399999999999998</v>
      </c>
      <c r="AE139" s="11">
        <v>0.49099999999999999</v>
      </c>
      <c r="AF139" s="11">
        <f t="shared" si="30"/>
        <v>0.4870123456790123</v>
      </c>
      <c r="AG139" s="11">
        <v>5.5555555555555601E-2</v>
      </c>
      <c r="AH139" s="11">
        <v>36</v>
      </c>
      <c r="AI139" s="11">
        <v>0.1</v>
      </c>
      <c r="AJ139" s="11">
        <v>5.8620689655172413E-2</v>
      </c>
      <c r="AK139" s="11">
        <f t="shared" si="31"/>
        <v>6.7816091954022995E-2</v>
      </c>
      <c r="AL139" s="11">
        <v>2.83</v>
      </c>
      <c r="AM139" s="11">
        <v>3.59</v>
      </c>
      <c r="AN139" s="11">
        <v>3.61</v>
      </c>
      <c r="AO139" s="11">
        <v>0.1</v>
      </c>
      <c r="AP139" s="11">
        <v>0.10246913580246915</v>
      </c>
      <c r="AQ139" s="11">
        <f t="shared" si="32"/>
        <v>0.10192043895747602</v>
      </c>
      <c r="AR139" s="11">
        <v>3.59</v>
      </c>
      <c r="AS139" s="11">
        <v>3.61</v>
      </c>
      <c r="AT139" s="11">
        <v>0.32900000000000001</v>
      </c>
      <c r="AU139" s="11">
        <v>0.745</v>
      </c>
      <c r="AV139" s="11">
        <v>112</v>
      </c>
      <c r="AW139" s="11">
        <v>-3.3333333333333333E-2</v>
      </c>
      <c r="AX139" s="11">
        <v>0.16388888888888889</v>
      </c>
      <c r="AY139" s="11">
        <v>0.47222222222222221</v>
      </c>
      <c r="AZ139" s="11">
        <v>0.2</v>
      </c>
      <c r="BA139" s="11">
        <v>0.27530864197530863</v>
      </c>
      <c r="BB139" s="11">
        <f t="shared" si="33"/>
        <v>0.25857338820301784</v>
      </c>
      <c r="BC139" s="11">
        <v>1.2777777777777777</v>
      </c>
      <c r="BD139" s="11">
        <v>0.85802469135802473</v>
      </c>
      <c r="BE139" s="11">
        <f t="shared" si="34"/>
        <v>0.95130315500685869</v>
      </c>
      <c r="BF139" s="11">
        <v>0.66700000000000004</v>
      </c>
      <c r="BG139" s="11">
        <v>0.59599999999999997</v>
      </c>
      <c r="BH139" s="11">
        <f t="shared" si="35"/>
        <v>0.61177777777777775</v>
      </c>
      <c r="BI139" s="11">
        <v>-2.7777777777778012E-2</v>
      </c>
      <c r="BJ139" s="12">
        <v>4</v>
      </c>
      <c r="BK139" s="12">
        <v>3</v>
      </c>
      <c r="BL139" s="12">
        <f t="shared" si="36"/>
        <v>1</v>
      </c>
      <c r="BM139" s="12" t="str">
        <f t="shared" si="26"/>
        <v>NYM</v>
      </c>
      <c r="BN139" s="12">
        <f t="shared" si="37"/>
        <v>7</v>
      </c>
    </row>
    <row r="140" spans="1:66" x14ac:dyDescent="0.45">
      <c r="A140" s="5">
        <v>45425</v>
      </c>
      <c r="B140" s="4" t="s">
        <v>64</v>
      </c>
      <c r="C140" s="4" t="s">
        <v>50</v>
      </c>
      <c r="D140" s="4" t="s">
        <v>546</v>
      </c>
      <c r="E140" s="4" t="s">
        <v>636</v>
      </c>
      <c r="F140" s="11">
        <v>39</v>
      </c>
      <c r="G140" s="11">
        <v>0.10256410256410256</v>
      </c>
      <c r="H140" s="11">
        <v>4.8275862068965517E-2</v>
      </c>
      <c r="I140" s="11">
        <f t="shared" si="27"/>
        <v>6.1345253299276287E-2</v>
      </c>
      <c r="J140" s="11">
        <v>3.75</v>
      </c>
      <c r="K140" s="11">
        <v>4.09</v>
      </c>
      <c r="L140" s="11">
        <v>4.07</v>
      </c>
      <c r="M140" s="11">
        <v>0.10256410256410256</v>
      </c>
      <c r="N140" s="11">
        <v>8.3333333333333329E-2</v>
      </c>
      <c r="O140" s="11">
        <f t="shared" si="28"/>
        <v>8.7962962962962965E-2</v>
      </c>
      <c r="P140" s="11">
        <v>4.09</v>
      </c>
      <c r="Q140" s="11">
        <v>4.07</v>
      </c>
      <c r="R140" s="11">
        <v>0.30599999999999999</v>
      </c>
      <c r="S140" s="11">
        <v>0.68200000000000005</v>
      </c>
      <c r="T140" s="11">
        <v>101</v>
      </c>
      <c r="U140" s="11">
        <v>-2.564102564102564E-2</v>
      </c>
      <c r="V140" s="11">
        <v>-0.26666666666666666</v>
      </c>
      <c r="W140" s="11">
        <v>2.3076923076923078E-2</v>
      </c>
      <c r="X140" s="11">
        <v>9.9999999999999992E-2</v>
      </c>
      <c r="Y140" s="11">
        <v>0.21049382716049383</v>
      </c>
      <c r="Z140" s="11">
        <f t="shared" si="29"/>
        <v>0.18389346136259718</v>
      </c>
      <c r="AA140" s="11">
        <v>2.564102564102564E-2</v>
      </c>
      <c r="AB140" s="11">
        <v>-1.8518518518518517E-2</v>
      </c>
      <c r="AC140" s="11">
        <f t="shared" si="38"/>
        <v>-7.8875171467764071E-3</v>
      </c>
      <c r="AD140" s="11">
        <v>0.48699999999999999</v>
      </c>
      <c r="AE140" s="11">
        <v>0.49399999999999999</v>
      </c>
      <c r="AF140" s="11">
        <f t="shared" si="30"/>
        <v>0.49231481481481487</v>
      </c>
      <c r="AG140" s="11">
        <v>5.5555555555555601E-2</v>
      </c>
      <c r="AH140" s="11">
        <v>41</v>
      </c>
      <c r="AI140" s="11">
        <v>0.19999999999999998</v>
      </c>
      <c r="AJ140" s="11">
        <v>6.7857142857142852E-2</v>
      </c>
      <c r="AK140" s="11">
        <f t="shared" si="31"/>
        <v>0.10130070546737213</v>
      </c>
      <c r="AL140" s="11">
        <v>2.88</v>
      </c>
      <c r="AM140" s="11">
        <v>3.23</v>
      </c>
      <c r="AN140" s="11">
        <v>3.25</v>
      </c>
      <c r="AO140" s="11">
        <v>0.19999999999999998</v>
      </c>
      <c r="AP140" s="11">
        <v>0.12037037037037036</v>
      </c>
      <c r="AQ140" s="11">
        <f t="shared" si="32"/>
        <v>0.14052354823959762</v>
      </c>
      <c r="AR140" s="11">
        <v>3.23</v>
      </c>
      <c r="AS140" s="11">
        <v>3.25</v>
      </c>
      <c r="AT140" s="11">
        <v>0.33100000000000002</v>
      </c>
      <c r="AU140" s="11">
        <v>0.75</v>
      </c>
      <c r="AV140" s="11">
        <v>113</v>
      </c>
      <c r="AW140" s="11">
        <v>0.10243902439024391</v>
      </c>
      <c r="AX140" s="11">
        <v>-0.22926829268292684</v>
      </c>
      <c r="AY140" s="11">
        <v>0.63170731707317074</v>
      </c>
      <c r="AZ140" s="11">
        <v>0.16341463414634147</v>
      </c>
      <c r="BA140" s="11">
        <v>0.22901234567901235</v>
      </c>
      <c r="BB140" s="11">
        <f t="shared" si="33"/>
        <v>0.21241045572321293</v>
      </c>
      <c r="BC140" s="11">
        <v>1.5121951219512195</v>
      </c>
      <c r="BD140" s="11">
        <v>0.61111111111111116</v>
      </c>
      <c r="BE140" s="11">
        <f t="shared" si="34"/>
        <v>0.83916323731138553</v>
      </c>
      <c r="BF140" s="11">
        <v>0.68300000000000005</v>
      </c>
      <c r="BG140" s="11">
        <v>0.57099999999999995</v>
      </c>
      <c r="BH140" s="11">
        <f t="shared" si="35"/>
        <v>0.5993456790123457</v>
      </c>
      <c r="BI140" s="11">
        <v>-4.6296296296295947E-2</v>
      </c>
      <c r="BJ140" s="12">
        <v>4</v>
      </c>
      <c r="BK140" s="12">
        <v>5</v>
      </c>
      <c r="BL140" s="12">
        <f t="shared" si="36"/>
        <v>-1</v>
      </c>
      <c r="BM140" s="12" t="str">
        <f t="shared" si="26"/>
        <v>PHI</v>
      </c>
      <c r="BN140" s="12">
        <f t="shared" si="37"/>
        <v>9</v>
      </c>
    </row>
    <row r="141" spans="1:66" x14ac:dyDescent="0.45">
      <c r="A141" s="5">
        <v>45425</v>
      </c>
      <c r="B141" s="4" t="s">
        <v>18</v>
      </c>
      <c r="C141" s="4" t="s">
        <v>26</v>
      </c>
      <c r="D141" s="4" t="s">
        <v>287</v>
      </c>
      <c r="E141" s="4" t="s">
        <v>593</v>
      </c>
      <c r="F141" s="11">
        <v>39</v>
      </c>
      <c r="G141" s="11">
        <v>0.1125</v>
      </c>
      <c r="H141" s="11">
        <v>0.13333333333333333</v>
      </c>
      <c r="I141" s="11">
        <f t="shared" si="27"/>
        <v>0.1283179012345679</v>
      </c>
      <c r="J141" s="11">
        <v>2.99</v>
      </c>
      <c r="K141" s="11">
        <v>3.13</v>
      </c>
      <c r="L141" s="11">
        <v>3.32</v>
      </c>
      <c r="M141" s="11">
        <v>0.11282051282051284</v>
      </c>
      <c r="N141" s="11">
        <v>8.3950617283950618E-2</v>
      </c>
      <c r="O141" s="11">
        <f t="shared" si="28"/>
        <v>9.0900777320530424E-2</v>
      </c>
      <c r="P141" s="11">
        <v>3.49</v>
      </c>
      <c r="Q141" s="11">
        <v>3.39</v>
      </c>
      <c r="R141" s="11">
        <v>0.34200000000000003</v>
      </c>
      <c r="S141" s="11">
        <v>0.78500000000000003</v>
      </c>
      <c r="T141" s="11">
        <v>124</v>
      </c>
      <c r="U141" s="11">
        <v>6.4102564102564097E-2</v>
      </c>
      <c r="V141" s="11">
        <v>-1.5384615384615384E-2</v>
      </c>
      <c r="W141" s="11">
        <v>1.0410256410256411</v>
      </c>
      <c r="X141" s="11">
        <v>0.22564102564102567</v>
      </c>
      <c r="Y141" s="11">
        <v>0.23703703703703702</v>
      </c>
      <c r="Z141" s="11">
        <f t="shared" si="29"/>
        <v>0.23429355281207134</v>
      </c>
      <c r="AA141" s="11">
        <v>1.2564102564102564</v>
      </c>
      <c r="AB141" s="11">
        <v>0.57407407407407407</v>
      </c>
      <c r="AC141" s="11">
        <f t="shared" si="38"/>
        <v>0.73834019204389567</v>
      </c>
      <c r="AD141" s="11">
        <v>0.66700000000000004</v>
      </c>
      <c r="AE141" s="11">
        <v>0.56899999999999995</v>
      </c>
      <c r="AF141" s="11">
        <f t="shared" si="30"/>
        <v>0.59259259259259256</v>
      </c>
      <c r="AG141" s="11">
        <v>1.2345679012345699E-2</v>
      </c>
      <c r="AH141" s="11">
        <v>40</v>
      </c>
      <c r="AI141" s="11">
        <v>4.7500000000000001E-2</v>
      </c>
      <c r="AJ141" s="11">
        <v>8.3333333333333329E-2</v>
      </c>
      <c r="AK141" s="11">
        <f t="shared" si="31"/>
        <v>7.4485596707818916E-2</v>
      </c>
      <c r="AL141" s="11">
        <v>4.21</v>
      </c>
      <c r="AM141" s="11">
        <v>4.03</v>
      </c>
      <c r="AN141" s="11">
        <v>3.94</v>
      </c>
      <c r="AO141" s="11">
        <v>4.7500000000000001E-2</v>
      </c>
      <c r="AP141" s="11">
        <v>9.8765432098765427E-2</v>
      </c>
      <c r="AQ141" s="11">
        <f t="shared" si="32"/>
        <v>8.610730071635421E-2</v>
      </c>
      <c r="AR141" s="11">
        <v>4.03</v>
      </c>
      <c r="AS141" s="11">
        <v>3.94</v>
      </c>
      <c r="AT141" s="11">
        <v>0.30599999999999999</v>
      </c>
      <c r="AU141" s="11">
        <v>0.68200000000000005</v>
      </c>
      <c r="AV141" s="11">
        <v>99</v>
      </c>
      <c r="AW141" s="11">
        <v>-6.25E-2</v>
      </c>
      <c r="AX141" s="11">
        <v>0.4</v>
      </c>
      <c r="AY141" s="11">
        <v>-0.1125</v>
      </c>
      <c r="AZ141" s="11">
        <v>0.15</v>
      </c>
      <c r="BA141" s="11">
        <v>0.23703703703703702</v>
      </c>
      <c r="BB141" s="11">
        <f t="shared" si="33"/>
        <v>0.21554641060813898</v>
      </c>
      <c r="BC141" s="11">
        <v>-1.175</v>
      </c>
      <c r="BD141" s="11">
        <v>-0.16049382716049382</v>
      </c>
      <c r="BE141" s="11">
        <f t="shared" si="34"/>
        <v>-0.41098917847889044</v>
      </c>
      <c r="BF141" s="11">
        <v>0.45</v>
      </c>
      <c r="BG141" s="11">
        <v>0.502</v>
      </c>
      <c r="BH141" s="11">
        <f t="shared" si="35"/>
        <v>0.48916049382716048</v>
      </c>
      <c r="BI141" s="11">
        <v>3.0864197530859894E-3</v>
      </c>
      <c r="BJ141" s="12">
        <v>2</v>
      </c>
      <c r="BK141" s="12">
        <v>3</v>
      </c>
      <c r="BL141" s="12">
        <f t="shared" si="36"/>
        <v>-1</v>
      </c>
      <c r="BM141" s="12" t="str">
        <f t="shared" si="26"/>
        <v>TOR</v>
      </c>
      <c r="BN141" s="12">
        <f t="shared" si="37"/>
        <v>5</v>
      </c>
    </row>
    <row r="142" spans="1:66" x14ac:dyDescent="0.45">
      <c r="A142" s="5">
        <v>45425</v>
      </c>
      <c r="B142" s="4" t="s">
        <v>102</v>
      </c>
      <c r="C142" s="4" t="s">
        <v>89</v>
      </c>
      <c r="D142" s="4" t="s">
        <v>859</v>
      </c>
      <c r="E142" s="4" t="s">
        <v>1203</v>
      </c>
      <c r="F142" s="11">
        <v>40</v>
      </c>
      <c r="G142" s="11">
        <v>0.125</v>
      </c>
      <c r="H142" s="11">
        <v>5.2631578947368418E-2</v>
      </c>
      <c r="I142" s="11">
        <f t="shared" si="27"/>
        <v>7.0500324886289795E-2</v>
      </c>
      <c r="J142" s="11">
        <v>3.1</v>
      </c>
      <c r="K142" s="11">
        <v>3.55</v>
      </c>
      <c r="L142" s="11">
        <v>3.47</v>
      </c>
      <c r="M142" s="11">
        <v>0.125</v>
      </c>
      <c r="N142" s="11">
        <v>7.9012345679012344E-2</v>
      </c>
      <c r="O142" s="11">
        <f t="shared" si="28"/>
        <v>9.0367322054564853E-2</v>
      </c>
      <c r="P142" s="11">
        <v>3.55</v>
      </c>
      <c r="Q142" s="11">
        <v>3.47</v>
      </c>
      <c r="R142" s="11">
        <v>0.30399999999999999</v>
      </c>
      <c r="S142" s="11">
        <v>0.68300000000000005</v>
      </c>
      <c r="T142" s="11">
        <v>96</v>
      </c>
      <c r="U142" s="11">
        <v>3.2500000000000001E-2</v>
      </c>
      <c r="V142" s="11">
        <v>-0.11750000000000001</v>
      </c>
      <c r="W142" s="11">
        <v>-0.13500000000000001</v>
      </c>
      <c r="X142" s="11">
        <v>8.7499999999999994E-2</v>
      </c>
      <c r="Y142" s="11">
        <v>0.16851851851851851</v>
      </c>
      <c r="Z142" s="11">
        <f t="shared" si="29"/>
        <v>0.14851394604481022</v>
      </c>
      <c r="AA142" s="11">
        <v>7.4999999999999997E-2</v>
      </c>
      <c r="AB142" s="11">
        <v>-3.0864197530864196E-2</v>
      </c>
      <c r="AC142" s="11">
        <f t="shared" si="38"/>
        <v>-4.7248894985520498E-3</v>
      </c>
      <c r="AD142" s="11">
        <v>0.5</v>
      </c>
      <c r="AE142" s="11">
        <v>0.495</v>
      </c>
      <c r="AF142" s="11">
        <f t="shared" si="30"/>
        <v>0.49623456790123455</v>
      </c>
      <c r="AG142" s="11">
        <v>3.4083162917519201E-3</v>
      </c>
      <c r="AH142" s="11">
        <v>42</v>
      </c>
      <c r="AI142" s="11">
        <v>4.0476190476190478E-2</v>
      </c>
      <c r="AJ142" s="11">
        <v>7.2727272727272738E-2</v>
      </c>
      <c r="AK142" s="11">
        <f t="shared" si="31"/>
        <v>6.43658810325477E-2</v>
      </c>
      <c r="AL142" s="11">
        <v>5.0999999999999996</v>
      </c>
      <c r="AM142" s="11">
        <v>4.2</v>
      </c>
      <c r="AN142" s="11">
        <v>4.1100000000000003</v>
      </c>
      <c r="AO142" s="11">
        <v>4.0476190476190478E-2</v>
      </c>
      <c r="AP142" s="11">
        <v>8.4567901234567894E-2</v>
      </c>
      <c r="AQ142" s="11">
        <f t="shared" si="32"/>
        <v>7.3136716963877441E-2</v>
      </c>
      <c r="AR142" s="11">
        <v>4.2</v>
      </c>
      <c r="AS142" s="11">
        <v>4.1100000000000003</v>
      </c>
      <c r="AT142" s="11">
        <v>0.27800000000000002</v>
      </c>
      <c r="AU142" s="11">
        <v>0.623</v>
      </c>
      <c r="AV142" s="11">
        <v>78</v>
      </c>
      <c r="AW142" s="11">
        <v>-1.4285714285714285E-2</v>
      </c>
      <c r="AX142" s="11">
        <v>-0.35952380952380952</v>
      </c>
      <c r="AY142" s="11">
        <v>-0.83095238095238089</v>
      </c>
      <c r="AZ142" s="11">
        <v>-1.4285714285714285E-2</v>
      </c>
      <c r="BA142" s="11">
        <v>0.15555555555555556</v>
      </c>
      <c r="BB142" s="11">
        <f t="shared" si="33"/>
        <v>0.11152263374485595</v>
      </c>
      <c r="BC142" s="11">
        <v>-2.1190476190476191</v>
      </c>
      <c r="BD142" s="11">
        <v>-0.81481481481481477</v>
      </c>
      <c r="BE142" s="11">
        <f t="shared" si="34"/>
        <v>-1.152949245541838</v>
      </c>
      <c r="BF142" s="11">
        <v>0.26200000000000001</v>
      </c>
      <c r="BG142" s="11">
        <v>0.41</v>
      </c>
      <c r="BH142" s="11">
        <f t="shared" si="35"/>
        <v>0.37162962962962959</v>
      </c>
      <c r="BI142" s="11">
        <v>-2.1604938271604979E-2</v>
      </c>
      <c r="BJ142" s="12">
        <v>6</v>
      </c>
      <c r="BK142" s="12">
        <v>5</v>
      </c>
      <c r="BL142" s="12">
        <f t="shared" si="36"/>
        <v>1</v>
      </c>
      <c r="BM142" s="12" t="str">
        <f t="shared" si="26"/>
        <v>DET</v>
      </c>
      <c r="BN142" s="12">
        <f t="shared" si="37"/>
        <v>11</v>
      </c>
    </row>
    <row r="143" spans="1:66" x14ac:dyDescent="0.45">
      <c r="A143" s="5">
        <v>45425</v>
      </c>
      <c r="B143" s="4" t="s">
        <v>60</v>
      </c>
      <c r="C143" s="4" t="s">
        <v>71</v>
      </c>
      <c r="D143" s="4" t="s">
        <v>265</v>
      </c>
      <c r="E143" s="4" t="s">
        <v>313</v>
      </c>
      <c r="F143" s="11">
        <v>40</v>
      </c>
      <c r="G143" s="11">
        <v>0.1875</v>
      </c>
      <c r="H143" s="11">
        <v>6.1538461538461542E-2</v>
      </c>
      <c r="I143" s="11">
        <f t="shared" si="27"/>
        <v>9.2640075973409314E-2</v>
      </c>
      <c r="J143" s="11">
        <v>2.99</v>
      </c>
      <c r="K143" s="11">
        <v>3.99</v>
      </c>
      <c r="L143" s="11">
        <v>3.83</v>
      </c>
      <c r="M143" s="11">
        <v>0.13500000000000001</v>
      </c>
      <c r="N143" s="11">
        <v>8.0864197530864199E-2</v>
      </c>
      <c r="O143" s="11">
        <f t="shared" si="28"/>
        <v>9.4231062338058225E-2</v>
      </c>
      <c r="P143" s="11">
        <v>3.63</v>
      </c>
      <c r="Q143" s="11">
        <v>3.49</v>
      </c>
      <c r="R143" s="11">
        <v>0.33800000000000002</v>
      </c>
      <c r="S143" s="11">
        <v>0.76800000000000002</v>
      </c>
      <c r="T143" s="11">
        <v>114</v>
      </c>
      <c r="U143" s="11">
        <v>7.4999999999999997E-2</v>
      </c>
      <c r="V143" s="11">
        <v>-0.185</v>
      </c>
      <c r="W143" s="11">
        <v>0.51500000000000001</v>
      </c>
      <c r="X143" s="11">
        <v>0.13</v>
      </c>
      <c r="Y143" s="11">
        <v>0.19012345679012346</v>
      </c>
      <c r="Z143" s="11">
        <f t="shared" si="29"/>
        <v>0.17527815881725348</v>
      </c>
      <c r="AA143" s="11">
        <v>0.82499999999999996</v>
      </c>
      <c r="AB143" s="11">
        <v>0.22839506172839505</v>
      </c>
      <c r="AC143" s="11">
        <f t="shared" si="38"/>
        <v>0.37570492303002589</v>
      </c>
      <c r="AD143" s="11">
        <v>0.52500000000000002</v>
      </c>
      <c r="AE143" s="11">
        <v>0.50900000000000001</v>
      </c>
      <c r="AF143" s="11">
        <f t="shared" si="30"/>
        <v>0.51295061728395064</v>
      </c>
      <c r="AG143" s="11">
        <v>2.4691358024691398E-2</v>
      </c>
      <c r="AH143" s="11">
        <v>41</v>
      </c>
      <c r="AI143" s="11">
        <v>8.7499999999999994E-2</v>
      </c>
      <c r="AJ143" s="11">
        <v>0.12592592592592591</v>
      </c>
      <c r="AK143" s="11">
        <f t="shared" si="31"/>
        <v>0.11620084590763602</v>
      </c>
      <c r="AL143" s="11">
        <v>3.44</v>
      </c>
      <c r="AM143" s="11">
        <v>3.59</v>
      </c>
      <c r="AN143" s="11">
        <v>3.67</v>
      </c>
      <c r="AO143" s="11">
        <v>4.3902439024390248E-2</v>
      </c>
      <c r="AP143" s="11">
        <v>9.0740740740740733E-2</v>
      </c>
      <c r="AQ143" s="11">
        <f t="shared" si="32"/>
        <v>7.8886602652034746E-2</v>
      </c>
      <c r="AR143" s="11">
        <v>3.98</v>
      </c>
      <c r="AS143" s="11">
        <v>3.78</v>
      </c>
      <c r="AT143" s="11">
        <v>0.313</v>
      </c>
      <c r="AU143" s="11">
        <v>0.69899999999999995</v>
      </c>
      <c r="AV143" s="11">
        <v>106</v>
      </c>
      <c r="AW143" s="11">
        <v>3.9024390243902439E-2</v>
      </c>
      <c r="AX143" s="11">
        <v>-0.16829268292682928</v>
      </c>
      <c r="AY143" s="11">
        <v>0.28292682926829266</v>
      </c>
      <c r="AZ143" s="11">
        <v>0.12195121951219512</v>
      </c>
      <c r="BA143" s="11">
        <v>0.22160493827160493</v>
      </c>
      <c r="BB143" s="11">
        <f t="shared" si="33"/>
        <v>0.19638393537570492</v>
      </c>
      <c r="BC143" s="11">
        <v>-0.78048780487804881</v>
      </c>
      <c r="BD143" s="11">
        <v>3.7037037037037035E-2</v>
      </c>
      <c r="BE143" s="11">
        <f t="shared" si="34"/>
        <v>-0.16986739826246</v>
      </c>
      <c r="BF143" s="11">
        <v>0.48799999999999999</v>
      </c>
      <c r="BG143" s="11">
        <v>0.52200000000000002</v>
      </c>
      <c r="BH143" s="11">
        <f t="shared" si="35"/>
        <v>0.51339506172839511</v>
      </c>
      <c r="BI143" s="11">
        <v>-7.098765432098797E-2</v>
      </c>
      <c r="BJ143" s="12">
        <v>3</v>
      </c>
      <c r="BK143" s="12">
        <v>5</v>
      </c>
      <c r="BL143" s="12">
        <f t="shared" si="36"/>
        <v>-2</v>
      </c>
      <c r="BM143" s="12" t="str">
        <f t="shared" si="26"/>
        <v>TBR</v>
      </c>
      <c r="BN143" s="12">
        <f t="shared" si="37"/>
        <v>8</v>
      </c>
    </row>
    <row r="144" spans="1:66" x14ac:dyDescent="0.45">
      <c r="A144" s="5">
        <v>45425</v>
      </c>
      <c r="B144" s="4" t="s">
        <v>32</v>
      </c>
      <c r="C144" s="4" t="s">
        <v>30</v>
      </c>
      <c r="D144" s="4" t="s">
        <v>1338</v>
      </c>
      <c r="E144" s="4" t="s">
        <v>633</v>
      </c>
      <c r="F144" s="11">
        <v>37</v>
      </c>
      <c r="G144" s="11">
        <v>0.1</v>
      </c>
      <c r="H144" s="11">
        <v>2.1153846153846155E-2</v>
      </c>
      <c r="I144" s="11">
        <f t="shared" si="27"/>
        <v>3.9161918328584996E-2</v>
      </c>
      <c r="J144" s="11">
        <v>2.87</v>
      </c>
      <c r="K144" s="11">
        <v>3.56</v>
      </c>
      <c r="L144" s="11">
        <v>3.58</v>
      </c>
      <c r="M144" s="11">
        <v>0.1</v>
      </c>
      <c r="N144" s="11">
        <v>0.10246913580246915</v>
      </c>
      <c r="O144" s="11">
        <f t="shared" si="28"/>
        <v>0.10190519737844841</v>
      </c>
      <c r="P144" s="11">
        <v>3.56</v>
      </c>
      <c r="Q144" s="11">
        <v>3.58</v>
      </c>
      <c r="R144" s="11">
        <v>0.32900000000000001</v>
      </c>
      <c r="S144" s="11">
        <v>0.74199999999999999</v>
      </c>
      <c r="T144" s="11">
        <v>111</v>
      </c>
      <c r="U144" s="11">
        <v>-3.2432432432432434E-2</v>
      </c>
      <c r="V144" s="11">
        <v>0.19459459459459461</v>
      </c>
      <c r="W144" s="11">
        <v>0.44594594594594594</v>
      </c>
      <c r="X144" s="11">
        <v>0.19729729729729728</v>
      </c>
      <c r="Y144" s="11">
        <v>0.27530864197530863</v>
      </c>
      <c r="Z144" s="11">
        <f t="shared" si="29"/>
        <v>0.25749123609205909</v>
      </c>
      <c r="AA144" s="11">
        <v>1.2162162162162162</v>
      </c>
      <c r="AB144" s="11">
        <v>0.84567901234567899</v>
      </c>
      <c r="AC144" s="11">
        <f t="shared" si="38"/>
        <v>0.93030787989635721</v>
      </c>
      <c r="AD144" s="11">
        <v>0.64900000000000002</v>
      </c>
      <c r="AE144" s="11">
        <v>0.59199999999999997</v>
      </c>
      <c r="AF144" s="11">
        <f t="shared" si="30"/>
        <v>0.60501851851851851</v>
      </c>
      <c r="AG144" s="11">
        <v>2.7777777777777801E-2</v>
      </c>
      <c r="AH144" s="11">
        <v>41</v>
      </c>
      <c r="AI144" s="11">
        <v>0.19999999999999998</v>
      </c>
      <c r="AJ144" s="11">
        <v>0.12</v>
      </c>
      <c r="AK144" s="11">
        <f t="shared" si="31"/>
        <v>0.14024691358024691</v>
      </c>
      <c r="AL144" s="11">
        <v>2.31</v>
      </c>
      <c r="AM144" s="11">
        <v>3.26</v>
      </c>
      <c r="AN144" s="11">
        <v>3.06</v>
      </c>
      <c r="AO144" s="11">
        <v>8.2926829268292687E-2</v>
      </c>
      <c r="AP144" s="11">
        <v>8.5185185185185183E-2</v>
      </c>
      <c r="AQ144" s="11">
        <f t="shared" si="32"/>
        <v>8.4613625971650674E-2</v>
      </c>
      <c r="AR144" s="11">
        <v>3.99</v>
      </c>
      <c r="AS144" s="11">
        <v>3.89</v>
      </c>
      <c r="AT144" s="11">
        <v>0.32300000000000001</v>
      </c>
      <c r="AU144" s="11">
        <v>0.73</v>
      </c>
      <c r="AV144" s="11">
        <v>110</v>
      </c>
      <c r="AW144" s="11">
        <v>4.8780487804878049E-3</v>
      </c>
      <c r="AX144" s="11">
        <v>-0.42682926829268292</v>
      </c>
      <c r="AY144" s="11">
        <v>0.37317073170731707</v>
      </c>
      <c r="AZ144" s="11">
        <v>0.10731707317073172</v>
      </c>
      <c r="BA144" s="11">
        <v>0.2049382716049383</v>
      </c>
      <c r="BB144" s="11">
        <f t="shared" si="33"/>
        <v>0.18023167200121934</v>
      </c>
      <c r="BC144" s="11">
        <v>0.43902439024390244</v>
      </c>
      <c r="BD144" s="11">
        <v>0.17901234567901234</v>
      </c>
      <c r="BE144" s="11">
        <f t="shared" si="34"/>
        <v>0.24481786313062032</v>
      </c>
      <c r="BF144" s="11">
        <v>0.58499999999999996</v>
      </c>
      <c r="BG144" s="11">
        <v>0.52900000000000003</v>
      </c>
      <c r="BH144" s="11">
        <f t="shared" si="35"/>
        <v>0.54317283950617279</v>
      </c>
      <c r="BI144" s="11">
        <v>-2.1604938271604979E-2</v>
      </c>
      <c r="BJ144" s="12">
        <v>2</v>
      </c>
      <c r="BK144" s="12">
        <v>0</v>
      </c>
      <c r="BL144" s="12">
        <f t="shared" si="36"/>
        <v>2</v>
      </c>
      <c r="BM144" s="12" t="str">
        <f t="shared" si="26"/>
        <v>ATL</v>
      </c>
      <c r="BN144" s="12">
        <f t="shared" si="37"/>
        <v>2</v>
      </c>
    </row>
    <row r="145" spans="1:66" x14ac:dyDescent="0.45">
      <c r="A145" s="5">
        <v>45425</v>
      </c>
      <c r="B145" s="4" t="s">
        <v>132</v>
      </c>
      <c r="C145" s="4" t="s">
        <v>80</v>
      </c>
      <c r="D145" s="4" t="s">
        <v>584</v>
      </c>
      <c r="E145" s="4" t="s">
        <v>562</v>
      </c>
      <c r="F145" s="11">
        <v>41</v>
      </c>
      <c r="G145" s="11">
        <v>5.1219512195121955E-2</v>
      </c>
      <c r="H145" s="11">
        <v>4.642857142857143E-2</v>
      </c>
      <c r="I145" s="11">
        <f t="shared" si="27"/>
        <v>4.7641093474426813E-2</v>
      </c>
      <c r="J145" s="11">
        <v>4.1399999999999997</v>
      </c>
      <c r="K145" s="11">
        <v>4.22</v>
      </c>
      <c r="L145" s="11">
        <v>4.03</v>
      </c>
      <c r="M145" s="11">
        <v>5.1219512195121955E-2</v>
      </c>
      <c r="N145" s="11">
        <v>5.7407407407407414E-2</v>
      </c>
      <c r="O145" s="11">
        <f t="shared" si="28"/>
        <v>5.5841335162322828E-2</v>
      </c>
      <c r="P145" s="11">
        <v>4.22</v>
      </c>
      <c r="Q145" s="11">
        <v>4.03</v>
      </c>
      <c r="R145" s="11">
        <v>0.26900000000000002</v>
      </c>
      <c r="S145" s="11">
        <v>0.6</v>
      </c>
      <c r="T145" s="11">
        <v>71</v>
      </c>
      <c r="U145" s="11">
        <v>-7.0731707317073164E-2</v>
      </c>
      <c r="V145" s="11">
        <v>-0.52439024390243905</v>
      </c>
      <c r="W145" s="11">
        <v>-0.98536585365853657</v>
      </c>
      <c r="X145" s="11">
        <v>-6.3414634146341464E-2</v>
      </c>
      <c r="Y145" s="11">
        <v>0.11234567901234567</v>
      </c>
      <c r="Z145" s="11">
        <f t="shared" si="29"/>
        <v>6.7863130620332252E-2</v>
      </c>
      <c r="AA145" s="11">
        <v>-2.1951219512195124</v>
      </c>
      <c r="AB145" s="11">
        <v>-1.228395061728395</v>
      </c>
      <c r="AC145" s="11">
        <f t="shared" si="38"/>
        <v>-1.4730605090687394</v>
      </c>
      <c r="AD145" s="11">
        <v>0.29299999999999998</v>
      </c>
      <c r="AE145" s="11">
        <v>0.377</v>
      </c>
      <c r="AF145" s="11">
        <f t="shared" si="30"/>
        <v>0.35574074074074069</v>
      </c>
      <c r="AG145" s="11">
        <v>-1.85185185185185E-2</v>
      </c>
      <c r="AH145" s="11">
        <v>39</v>
      </c>
      <c r="AI145" s="11">
        <v>0.15641025641025641</v>
      </c>
      <c r="AJ145" s="11">
        <v>2.7999999999999997E-2</v>
      </c>
      <c r="AK145" s="11">
        <f t="shared" si="31"/>
        <v>5.891358024691358E-2</v>
      </c>
      <c r="AL145" s="11">
        <v>3.47</v>
      </c>
      <c r="AM145" s="11">
        <v>3.64</v>
      </c>
      <c r="AN145" s="11">
        <v>3.77</v>
      </c>
      <c r="AO145" s="11">
        <v>0.15641025641025641</v>
      </c>
      <c r="AP145" s="11">
        <v>6.7283950617283955E-2</v>
      </c>
      <c r="AQ145" s="11">
        <f t="shared" si="32"/>
        <v>8.8740283493369918E-2</v>
      </c>
      <c r="AR145" s="11">
        <v>3.64</v>
      </c>
      <c r="AS145" s="11">
        <v>3.77</v>
      </c>
      <c r="AT145" s="11">
        <v>0.307</v>
      </c>
      <c r="AU145" s="11">
        <v>0.69</v>
      </c>
      <c r="AV145" s="11">
        <v>98</v>
      </c>
      <c r="AW145" s="11">
        <v>4.8717948717948718E-2</v>
      </c>
      <c r="AX145" s="11">
        <v>-0.22564102564102567</v>
      </c>
      <c r="AY145" s="11">
        <v>-4.1025641025641026E-2</v>
      </c>
      <c r="AZ145" s="11">
        <v>8.4615384615384606E-2</v>
      </c>
      <c r="BA145" s="11">
        <v>0.11790123456790125</v>
      </c>
      <c r="BB145" s="11">
        <f t="shared" si="33"/>
        <v>0.10988797439414726</v>
      </c>
      <c r="BC145" s="11">
        <v>-0.17948717948717949</v>
      </c>
      <c r="BD145" s="11">
        <v>-0.59876543209876543</v>
      </c>
      <c r="BE145" s="11">
        <f t="shared" si="34"/>
        <v>-0.49782807498856885</v>
      </c>
      <c r="BF145" s="11">
        <v>0.48699999999999999</v>
      </c>
      <c r="BG145" s="11">
        <v>0.438</v>
      </c>
      <c r="BH145" s="11">
        <f t="shared" si="35"/>
        <v>0.44979629629629625</v>
      </c>
      <c r="BI145" s="11">
        <v>1.851851851851799E-2</v>
      </c>
      <c r="BJ145" s="12">
        <v>3</v>
      </c>
      <c r="BK145" s="12">
        <v>6</v>
      </c>
      <c r="BL145" s="12">
        <f t="shared" si="36"/>
        <v>-3</v>
      </c>
      <c r="BM145" s="12" t="str">
        <f t="shared" si="26"/>
        <v>WSN</v>
      </c>
      <c r="BN145" s="12">
        <f t="shared" si="37"/>
        <v>9</v>
      </c>
    </row>
    <row r="146" spans="1:66" x14ac:dyDescent="0.45">
      <c r="A146" s="5">
        <v>45425</v>
      </c>
      <c r="B146" s="4" t="s">
        <v>24</v>
      </c>
      <c r="C146" s="4" t="s">
        <v>39</v>
      </c>
      <c r="D146" s="4" t="s">
        <v>765</v>
      </c>
      <c r="E146" s="4" t="s">
        <v>294</v>
      </c>
      <c r="F146" s="11">
        <v>40</v>
      </c>
      <c r="G146" s="11">
        <v>8.7499999999999994E-2</v>
      </c>
      <c r="H146" s="11">
        <v>5.8333333333333327E-2</v>
      </c>
      <c r="I146" s="11">
        <f t="shared" si="27"/>
        <v>6.5534979423868309E-2</v>
      </c>
      <c r="J146" s="11">
        <v>3.45</v>
      </c>
      <c r="K146" s="11">
        <v>4.12</v>
      </c>
      <c r="L146" s="11">
        <v>3.99</v>
      </c>
      <c r="M146" s="11">
        <v>8.7499999999999994E-2</v>
      </c>
      <c r="N146" s="11">
        <v>8.5802469135802473E-2</v>
      </c>
      <c r="O146" s="11">
        <f t="shared" si="28"/>
        <v>8.622161255906112E-2</v>
      </c>
      <c r="P146" s="11">
        <v>4.12</v>
      </c>
      <c r="Q146" s="11">
        <v>3.99</v>
      </c>
      <c r="R146" s="11">
        <v>0.33900000000000002</v>
      </c>
      <c r="S146" s="11">
        <v>0.76500000000000001</v>
      </c>
      <c r="T146" s="11">
        <v>119</v>
      </c>
      <c r="U146" s="11">
        <v>0.12250000000000001</v>
      </c>
      <c r="V146" s="11">
        <v>-2.5000000000000001E-3</v>
      </c>
      <c r="W146" s="11">
        <v>0.96250000000000002</v>
      </c>
      <c r="X146" s="11">
        <v>0.22999999999999998</v>
      </c>
      <c r="Y146" s="11">
        <v>0.19197530864197532</v>
      </c>
      <c r="Z146" s="11">
        <f t="shared" si="29"/>
        <v>0.20136412132296905</v>
      </c>
      <c r="AA146" s="11">
        <v>0.875</v>
      </c>
      <c r="AB146" s="11">
        <v>0.20987654320987653</v>
      </c>
      <c r="AC146" s="11">
        <f t="shared" si="38"/>
        <v>0.37410455723212921</v>
      </c>
      <c r="AD146" s="11">
        <v>0.6</v>
      </c>
      <c r="AE146" s="11">
        <v>0.52400000000000002</v>
      </c>
      <c r="AF146" s="11">
        <f t="shared" si="30"/>
        <v>0.54276543209876538</v>
      </c>
      <c r="AG146" s="11">
        <v>3.7037037037037097E-2</v>
      </c>
      <c r="AH146" s="11">
        <v>41</v>
      </c>
      <c r="AI146" s="11">
        <v>7.4999999999999997E-2</v>
      </c>
      <c r="AJ146" s="11">
        <v>9.3103448275862075E-2</v>
      </c>
      <c r="AK146" s="11">
        <f t="shared" si="31"/>
        <v>8.8521711366538969E-2</v>
      </c>
      <c r="AL146" s="11">
        <v>4.66</v>
      </c>
      <c r="AM146" s="11">
        <v>3.83</v>
      </c>
      <c r="AN146" s="11">
        <v>4.01</v>
      </c>
      <c r="AO146" s="11">
        <v>6.097560975609756E-2</v>
      </c>
      <c r="AP146" s="11">
        <v>8.7037037037037038E-2</v>
      </c>
      <c r="AQ146" s="11">
        <f t="shared" si="32"/>
        <v>8.0441243712848651E-2</v>
      </c>
      <c r="AR146" s="11">
        <v>4.04</v>
      </c>
      <c r="AS146" s="11">
        <v>3.92</v>
      </c>
      <c r="AT146" s="11">
        <v>0.29499999999999998</v>
      </c>
      <c r="AU146" s="11">
        <v>0.65700000000000003</v>
      </c>
      <c r="AV146" s="11">
        <v>88</v>
      </c>
      <c r="AW146" s="11">
        <v>-5.8536585365853655E-2</v>
      </c>
      <c r="AX146" s="11">
        <v>-0.48536585365853657</v>
      </c>
      <c r="AY146" s="11">
        <v>-0.51951219512195124</v>
      </c>
      <c r="AZ146" s="11">
        <v>7.3170731707317069E-3</v>
      </c>
      <c r="BA146" s="11">
        <v>0.17098765432098764</v>
      </c>
      <c r="BB146" s="11">
        <f t="shared" si="33"/>
        <v>0.12956485291876238</v>
      </c>
      <c r="BC146" s="11">
        <v>-0.65853658536585369</v>
      </c>
      <c r="BD146" s="11">
        <v>-0.30864197530864196</v>
      </c>
      <c r="BE146" s="11">
        <f t="shared" si="34"/>
        <v>-0.39719554945892394</v>
      </c>
      <c r="BF146" s="11">
        <v>0.439</v>
      </c>
      <c r="BG146" s="11">
        <v>0.47</v>
      </c>
      <c r="BH146" s="11">
        <f t="shared" si="35"/>
        <v>0.4621543209876543</v>
      </c>
      <c r="BI146" s="11">
        <v>-2.4691358024690968E-2</v>
      </c>
      <c r="BJ146" s="12">
        <v>6</v>
      </c>
      <c r="BK146" s="12">
        <v>8</v>
      </c>
      <c r="BL146" s="12">
        <f t="shared" si="36"/>
        <v>-2</v>
      </c>
      <c r="BM146" s="12" t="str">
        <f t="shared" si="26"/>
        <v>PIT</v>
      </c>
      <c r="BN146" s="12">
        <f t="shared" si="37"/>
        <v>14</v>
      </c>
    </row>
    <row r="147" spans="1:66" x14ac:dyDescent="0.45">
      <c r="A147" s="5">
        <v>45425</v>
      </c>
      <c r="B147" s="4" t="s">
        <v>45</v>
      </c>
      <c r="C147" s="4" t="s">
        <v>95</v>
      </c>
      <c r="D147" s="4" t="s">
        <v>569</v>
      </c>
      <c r="E147" s="4" t="s">
        <v>330</v>
      </c>
      <c r="F147" s="11">
        <v>42</v>
      </c>
      <c r="G147" s="11">
        <v>6.9047619047619052E-2</v>
      </c>
      <c r="H147" s="11">
        <v>4.6153846153846149E-2</v>
      </c>
      <c r="I147" s="11">
        <f t="shared" si="27"/>
        <v>5.2089268755935419E-2</v>
      </c>
      <c r="J147" s="11">
        <v>4.09</v>
      </c>
      <c r="K147" s="11">
        <v>4.1500000000000004</v>
      </c>
      <c r="L147" s="11">
        <v>3.97</v>
      </c>
      <c r="M147" s="11">
        <v>6.9047619047619052E-2</v>
      </c>
      <c r="N147" s="11">
        <v>7.716049382716049E-2</v>
      </c>
      <c r="O147" s="11">
        <f t="shared" si="28"/>
        <v>7.5057155921353452E-2</v>
      </c>
      <c r="P147" s="11">
        <v>4.1500000000000004</v>
      </c>
      <c r="Q147" s="11">
        <v>3.97</v>
      </c>
      <c r="R147" s="11">
        <v>0.318</v>
      </c>
      <c r="S147" s="11">
        <v>0.71499999999999997</v>
      </c>
      <c r="T147" s="11">
        <v>103</v>
      </c>
      <c r="U147" s="11">
        <v>-2.3809523809523812E-3</v>
      </c>
      <c r="V147" s="11">
        <v>1.9047619047619049E-2</v>
      </c>
      <c r="W147" s="11">
        <v>0.13571428571428573</v>
      </c>
      <c r="X147" s="11">
        <v>0.13571428571428573</v>
      </c>
      <c r="Y147" s="11">
        <v>0.21975308641975311</v>
      </c>
      <c r="Z147" s="11">
        <f t="shared" si="29"/>
        <v>0.19796524919981709</v>
      </c>
      <c r="AA147" s="11">
        <v>0.47619047619047616</v>
      </c>
      <c r="AB147" s="11">
        <v>0.1728395061728395</v>
      </c>
      <c r="AC147" s="11">
        <f t="shared" si="38"/>
        <v>0.25148605395518975</v>
      </c>
      <c r="AD147" s="11">
        <v>0.52400000000000002</v>
      </c>
      <c r="AE147" s="11">
        <v>0.51100000000000001</v>
      </c>
      <c r="AF147" s="11">
        <f t="shared" si="30"/>
        <v>0.51437037037037037</v>
      </c>
      <c r="AG147" s="11">
        <v>3.0864197530864199E-2</v>
      </c>
      <c r="AH147" s="11">
        <v>41</v>
      </c>
      <c r="AI147" s="11">
        <v>8.5365853658536592E-2</v>
      </c>
      <c r="AJ147" s="11">
        <v>8.5185185185185183E-2</v>
      </c>
      <c r="AK147" s="11">
        <f t="shared" si="31"/>
        <v>8.523090992226795E-2</v>
      </c>
      <c r="AL147" s="11">
        <v>3.65</v>
      </c>
      <c r="AM147" s="11">
        <v>3.94</v>
      </c>
      <c r="AN147" s="11">
        <v>3.77</v>
      </c>
      <c r="AO147" s="11">
        <v>8.5365853658536592E-2</v>
      </c>
      <c r="AP147" s="11">
        <v>5.8024691358024696E-2</v>
      </c>
      <c r="AQ147" s="11">
        <f t="shared" si="32"/>
        <v>6.494436823654931E-2</v>
      </c>
      <c r="AR147" s="11">
        <v>3.94</v>
      </c>
      <c r="AS147" s="11">
        <v>3.77</v>
      </c>
      <c r="AT147" s="11">
        <v>0.29799999999999999</v>
      </c>
      <c r="AU147" s="11">
        <v>0.67700000000000005</v>
      </c>
      <c r="AV147" s="11">
        <v>94</v>
      </c>
      <c r="AW147" s="11">
        <v>-5.365853658536586E-2</v>
      </c>
      <c r="AX147" s="11">
        <v>2.4390243902439024E-3</v>
      </c>
      <c r="AY147" s="11">
        <v>-0.28048780487804881</v>
      </c>
      <c r="AZ147" s="11">
        <v>8.5365853658536592E-2</v>
      </c>
      <c r="BA147" s="11">
        <v>0.19382716049382714</v>
      </c>
      <c r="BB147" s="11">
        <f t="shared" si="33"/>
        <v>0.16637707666514251</v>
      </c>
      <c r="BC147" s="11">
        <v>1.024390243902439</v>
      </c>
      <c r="BD147" s="11">
        <v>0.13580246913580246</v>
      </c>
      <c r="BE147" s="11">
        <f t="shared" si="34"/>
        <v>0.3606919676878525</v>
      </c>
      <c r="BF147" s="11">
        <v>0.61</v>
      </c>
      <c r="BG147" s="11">
        <v>0.51500000000000001</v>
      </c>
      <c r="BH147" s="11">
        <f t="shared" si="35"/>
        <v>0.53904320987654319</v>
      </c>
      <c r="BI147" s="11">
        <v>-2.4691358024691024E-2</v>
      </c>
      <c r="BJ147" s="12">
        <v>0</v>
      </c>
      <c r="BK147" s="12">
        <v>7</v>
      </c>
      <c r="BL147" s="12">
        <f t="shared" si="36"/>
        <v>-7</v>
      </c>
      <c r="BM147" s="12" t="str">
        <f t="shared" si="26"/>
        <v>CLE</v>
      </c>
      <c r="BN147" s="12">
        <f t="shared" si="37"/>
        <v>7</v>
      </c>
    </row>
    <row r="148" spans="1:66" x14ac:dyDescent="0.45">
      <c r="A148" s="5">
        <v>45425</v>
      </c>
      <c r="B148" s="4" t="s">
        <v>48</v>
      </c>
      <c r="C148" s="4" t="s">
        <v>36</v>
      </c>
      <c r="D148" s="4" t="s">
        <v>865</v>
      </c>
      <c r="E148" s="4" t="s">
        <v>286</v>
      </c>
      <c r="F148" s="11">
        <v>40</v>
      </c>
      <c r="G148" s="11">
        <v>1.7499999999999998E-2</v>
      </c>
      <c r="H148" s="11">
        <v>3.4615384615384617E-2</v>
      </c>
      <c r="I148" s="11">
        <f t="shared" si="27"/>
        <v>3.0389363722697058E-2</v>
      </c>
      <c r="J148" s="11">
        <v>4.4400000000000004</v>
      </c>
      <c r="K148" s="11">
        <v>4.2</v>
      </c>
      <c r="L148" s="11">
        <v>4.12</v>
      </c>
      <c r="M148" s="11">
        <v>1.7499999999999998E-2</v>
      </c>
      <c r="N148" s="11">
        <v>8.5802469135802473E-2</v>
      </c>
      <c r="O148" s="11">
        <f t="shared" si="28"/>
        <v>6.8937661941777167E-2</v>
      </c>
      <c r="P148" s="11">
        <v>4.2</v>
      </c>
      <c r="Q148" s="11">
        <v>4.12</v>
      </c>
      <c r="R148" s="11">
        <v>0.34100000000000003</v>
      </c>
      <c r="S148" s="11">
        <v>0.77400000000000002</v>
      </c>
      <c r="T148" s="11">
        <v>122</v>
      </c>
      <c r="U148" s="11">
        <v>-4.4999999999999998E-2</v>
      </c>
      <c r="V148" s="11">
        <v>-7.2499999999999995E-2</v>
      </c>
      <c r="W148" s="11">
        <v>0.84499999999999997</v>
      </c>
      <c r="X148" s="11">
        <v>0.19750000000000001</v>
      </c>
      <c r="Y148" s="11">
        <v>0.24691358024691357</v>
      </c>
      <c r="Z148" s="11">
        <f t="shared" si="29"/>
        <v>0.23471269623532998</v>
      </c>
      <c r="AA148" s="11">
        <v>-0.7</v>
      </c>
      <c r="AB148" s="11">
        <v>0.1728395061728395</v>
      </c>
      <c r="AC148" s="11">
        <f t="shared" si="38"/>
        <v>-4.2676421277244331E-2</v>
      </c>
      <c r="AD148" s="11">
        <v>0.375</v>
      </c>
      <c r="AE148" s="11">
        <v>0.505</v>
      </c>
      <c r="AF148" s="11">
        <f t="shared" si="30"/>
        <v>0.47290123456790123</v>
      </c>
      <c r="AG148" s="11">
        <v>-2.4691358024691398E-2</v>
      </c>
      <c r="AH148" s="11">
        <v>42</v>
      </c>
      <c r="AI148" s="11">
        <v>8.7499999999999994E-2</v>
      </c>
      <c r="AJ148" s="11">
        <v>4.7619047619047616E-2</v>
      </c>
      <c r="AK148" s="11">
        <f t="shared" si="31"/>
        <v>5.7958553791887121E-2</v>
      </c>
      <c r="AL148" s="11">
        <v>3.77</v>
      </c>
      <c r="AM148" s="11">
        <v>4.18</v>
      </c>
      <c r="AN148" s="11">
        <v>4.5</v>
      </c>
      <c r="AO148" s="11">
        <v>8.0952380952380956E-2</v>
      </c>
      <c r="AP148" s="11">
        <v>6.3580246913580246E-2</v>
      </c>
      <c r="AQ148" s="11">
        <f t="shared" si="32"/>
        <v>6.808413351623227E-2</v>
      </c>
      <c r="AR148" s="11">
        <v>3.88</v>
      </c>
      <c r="AS148" s="11">
        <v>3.8</v>
      </c>
      <c r="AT148" s="11">
        <v>0.32800000000000001</v>
      </c>
      <c r="AU148" s="11">
        <v>0.748</v>
      </c>
      <c r="AV148" s="11">
        <v>117</v>
      </c>
      <c r="AW148" s="11">
        <v>-9.7619047619047605E-2</v>
      </c>
      <c r="AX148" s="11">
        <v>-0.37142857142857144</v>
      </c>
      <c r="AY148" s="11">
        <v>0.46904761904761905</v>
      </c>
      <c r="AZ148" s="11">
        <v>0.10714285714285714</v>
      </c>
      <c r="BA148" s="11">
        <v>0.13518518518518519</v>
      </c>
      <c r="BB148" s="11">
        <f t="shared" si="33"/>
        <v>0.12791495198902605</v>
      </c>
      <c r="BC148" s="11">
        <v>-0.76190476190476186</v>
      </c>
      <c r="BD148" s="11">
        <v>-0.55555555555555558</v>
      </c>
      <c r="BE148" s="11">
        <f t="shared" si="34"/>
        <v>-0.60905349794238683</v>
      </c>
      <c r="BF148" s="11">
        <v>0.45200000000000001</v>
      </c>
      <c r="BG148" s="11">
        <v>0.44900000000000001</v>
      </c>
      <c r="BH148" s="11">
        <f t="shared" si="35"/>
        <v>0.44977777777777778</v>
      </c>
      <c r="BI148" s="11">
        <v>-2.0828599560699934E-3</v>
      </c>
      <c r="BJ148" s="12">
        <v>9</v>
      </c>
      <c r="BK148" s="12">
        <v>2</v>
      </c>
      <c r="BL148" s="12">
        <f t="shared" si="36"/>
        <v>7</v>
      </c>
      <c r="BM148" s="12" t="str">
        <f t="shared" si="26"/>
        <v>HOU</v>
      </c>
      <c r="BN148" s="12">
        <f t="shared" si="37"/>
        <v>11</v>
      </c>
    </row>
    <row r="149" spans="1:66" x14ac:dyDescent="0.45">
      <c r="A149" s="5">
        <v>45425</v>
      </c>
      <c r="B149" s="4" t="s">
        <v>41</v>
      </c>
      <c r="C149" s="4" t="s">
        <v>57</v>
      </c>
      <c r="D149" s="4" t="s">
        <v>596</v>
      </c>
      <c r="E149" s="4" t="s">
        <v>657</v>
      </c>
      <c r="F149" s="11">
        <v>41</v>
      </c>
      <c r="G149" s="11">
        <v>6.097560975609756E-2</v>
      </c>
      <c r="H149" s="11">
        <v>0.11034482758620691</v>
      </c>
      <c r="I149" s="11">
        <f t="shared" si="27"/>
        <v>9.7850148999574296E-2</v>
      </c>
      <c r="J149" s="11">
        <v>3.74</v>
      </c>
      <c r="K149" s="11">
        <v>4.07</v>
      </c>
      <c r="L149" s="11">
        <v>4.01</v>
      </c>
      <c r="M149" s="11">
        <v>6.097560975609756E-2</v>
      </c>
      <c r="N149" s="11">
        <v>9.3209876543209877E-2</v>
      </c>
      <c r="O149" s="11">
        <f t="shared" si="28"/>
        <v>8.5051821368693797E-2</v>
      </c>
      <c r="P149" s="11">
        <v>4.07</v>
      </c>
      <c r="Q149" s="11">
        <v>4.01</v>
      </c>
      <c r="R149" s="11">
        <v>0.32200000000000001</v>
      </c>
      <c r="S149" s="11">
        <v>0.72499999999999998</v>
      </c>
      <c r="T149" s="11">
        <v>108</v>
      </c>
      <c r="U149" s="11">
        <v>-9.7560975609756097E-3</v>
      </c>
      <c r="V149" s="11">
        <v>6.829268292682926E-2</v>
      </c>
      <c r="W149" s="11">
        <v>0.30975609756097561</v>
      </c>
      <c r="X149" s="11">
        <v>0.16585365853658537</v>
      </c>
      <c r="Y149" s="11">
        <v>0.21481481481481479</v>
      </c>
      <c r="Z149" s="11">
        <f t="shared" si="29"/>
        <v>0.20242341106538636</v>
      </c>
      <c r="AA149" s="11">
        <v>0.41463414634146339</v>
      </c>
      <c r="AB149" s="11">
        <v>0.17901234567901234</v>
      </c>
      <c r="AC149" s="11">
        <f t="shared" si="38"/>
        <v>0.23864502362444748</v>
      </c>
      <c r="AD149" s="11">
        <v>0.46300000000000002</v>
      </c>
      <c r="AE149" s="11">
        <v>0.499</v>
      </c>
      <c r="AF149" s="11">
        <f t="shared" si="30"/>
        <v>0.48988888888888887</v>
      </c>
      <c r="AG149" s="11">
        <v>2.4691358024691398E-2</v>
      </c>
      <c r="AH149" s="11">
        <v>40</v>
      </c>
      <c r="AI149" s="11">
        <v>0.12250000000000001</v>
      </c>
      <c r="AJ149" s="11">
        <v>8.7500000000000008E-2</v>
      </c>
      <c r="AK149" s="11">
        <f t="shared" si="31"/>
        <v>9.6141975308641991E-2</v>
      </c>
      <c r="AL149" s="11">
        <v>4.03</v>
      </c>
      <c r="AM149" s="11">
        <v>4.09</v>
      </c>
      <c r="AN149" s="11">
        <v>3.75</v>
      </c>
      <c r="AO149" s="11">
        <v>0.12250000000000001</v>
      </c>
      <c r="AP149" s="11">
        <v>9.4444444444444442E-2</v>
      </c>
      <c r="AQ149" s="11">
        <f t="shared" si="32"/>
        <v>0.10137174211248284</v>
      </c>
      <c r="AR149" s="11">
        <v>4.09</v>
      </c>
      <c r="AS149" s="11">
        <v>3.75</v>
      </c>
      <c r="AT149" s="11">
        <v>0.307</v>
      </c>
      <c r="AU149" s="11">
        <v>0.68200000000000005</v>
      </c>
      <c r="AV149" s="11">
        <v>93</v>
      </c>
      <c r="AW149" s="11">
        <v>0.16499999999999998</v>
      </c>
      <c r="AX149" s="11">
        <v>-0.3775</v>
      </c>
      <c r="AY149" s="11">
        <v>-0.10500000000000001</v>
      </c>
      <c r="AZ149" s="11">
        <v>5.7499999999999996E-2</v>
      </c>
      <c r="BA149" s="11">
        <v>0.18641975308641975</v>
      </c>
      <c r="BB149" s="11">
        <f t="shared" si="33"/>
        <v>0.15458771528730378</v>
      </c>
      <c r="BC149" s="11">
        <v>-0.125</v>
      </c>
      <c r="BD149" s="11">
        <v>-0.11728395061728394</v>
      </c>
      <c r="BE149" s="11">
        <f t="shared" si="34"/>
        <v>-0.11918914799573235</v>
      </c>
      <c r="BF149" s="11">
        <v>0.42499999999999999</v>
      </c>
      <c r="BG149" s="11">
        <v>0.47199999999999998</v>
      </c>
      <c r="BH149" s="11">
        <f t="shared" si="35"/>
        <v>0.46039506172839506</v>
      </c>
      <c r="BI149" s="11">
        <v>6.1728395061730335E-3</v>
      </c>
      <c r="BJ149" s="12">
        <v>6</v>
      </c>
      <c r="BK149" s="12">
        <v>5</v>
      </c>
      <c r="BL149" s="12">
        <f t="shared" si="36"/>
        <v>1</v>
      </c>
      <c r="BM149" s="12" t="str">
        <f t="shared" si="26"/>
        <v>ARI</v>
      </c>
      <c r="BN149" s="12">
        <f t="shared" si="37"/>
        <v>11</v>
      </c>
    </row>
    <row r="150" spans="1:66" x14ac:dyDescent="0.45">
      <c r="A150" s="5">
        <v>45425</v>
      </c>
      <c r="B150" s="4" t="s">
        <v>52</v>
      </c>
      <c r="C150" s="4" t="s">
        <v>20</v>
      </c>
      <c r="D150" s="4" t="s">
        <v>281</v>
      </c>
      <c r="E150" s="4" t="s">
        <v>308</v>
      </c>
      <c r="F150" s="11">
        <v>41</v>
      </c>
      <c r="G150" s="11">
        <v>0.13750000000000001</v>
      </c>
      <c r="H150" s="11">
        <v>0.1206896551724138</v>
      </c>
      <c r="I150" s="11">
        <f t="shared" si="27"/>
        <v>0.12494412515964241</v>
      </c>
      <c r="J150" s="11">
        <v>3.32</v>
      </c>
      <c r="K150" s="11">
        <v>3.3</v>
      </c>
      <c r="L150" s="11">
        <v>3.17</v>
      </c>
      <c r="M150" s="11">
        <v>0.1121951219512195</v>
      </c>
      <c r="N150" s="11">
        <v>9.6913580246913572E-2</v>
      </c>
      <c r="O150" s="11">
        <f t="shared" si="28"/>
        <v>0.10078113092516383</v>
      </c>
      <c r="P150" s="11">
        <v>3.53</v>
      </c>
      <c r="Q150" s="11">
        <v>3.32</v>
      </c>
      <c r="R150" s="11">
        <v>0.30099999999999999</v>
      </c>
      <c r="S150" s="11">
        <v>0.67200000000000004</v>
      </c>
      <c r="T150" s="11">
        <v>98</v>
      </c>
      <c r="U150" s="11">
        <v>-9.5121951219512196E-2</v>
      </c>
      <c r="V150" s="11">
        <v>-0.2073170731707317</v>
      </c>
      <c r="W150" s="11">
        <v>-0.15365853658536585</v>
      </c>
      <c r="X150" s="11">
        <v>7.0731707317073164E-2</v>
      </c>
      <c r="Y150" s="11">
        <v>0.22037037037037038</v>
      </c>
      <c r="Z150" s="11">
        <f t="shared" si="29"/>
        <v>0.18249885688157294</v>
      </c>
      <c r="AA150" s="11">
        <v>0.14634146341463414</v>
      </c>
      <c r="AB150" s="11">
        <v>0.18518518518518517</v>
      </c>
      <c r="AC150" s="11">
        <f t="shared" si="38"/>
        <v>0.17535436671239138</v>
      </c>
      <c r="AD150" s="11">
        <v>0.53700000000000003</v>
      </c>
      <c r="AE150" s="11">
        <v>0.52500000000000002</v>
      </c>
      <c r="AF150" s="11">
        <f t="shared" si="30"/>
        <v>0.52803703703703708</v>
      </c>
      <c r="AG150" s="11">
        <v>1.2345679012345699E-2</v>
      </c>
      <c r="AH150" s="11">
        <v>42</v>
      </c>
      <c r="AI150" s="11">
        <v>0.1</v>
      </c>
      <c r="AJ150" s="11">
        <v>7.3076923076923067E-2</v>
      </c>
      <c r="AK150" s="11">
        <f t="shared" si="31"/>
        <v>8.0056980056980045E-2</v>
      </c>
      <c r="AL150" s="11">
        <v>4.04</v>
      </c>
      <c r="AM150" s="11">
        <v>3.32</v>
      </c>
      <c r="AN150" s="11">
        <v>3.43</v>
      </c>
      <c r="AO150" s="11">
        <v>0.11190476190476191</v>
      </c>
      <c r="AP150" s="11">
        <v>7.0370370370370375E-2</v>
      </c>
      <c r="AQ150" s="11">
        <f t="shared" si="32"/>
        <v>8.1138545953360772E-2</v>
      </c>
      <c r="AR150" s="11">
        <v>4.05</v>
      </c>
      <c r="AS150" s="11">
        <v>4.01</v>
      </c>
      <c r="AT150" s="11">
        <v>0.309</v>
      </c>
      <c r="AU150" s="11">
        <v>0.70099999999999996</v>
      </c>
      <c r="AV150" s="11">
        <v>95</v>
      </c>
      <c r="AW150" s="11">
        <v>0.13571428571428573</v>
      </c>
      <c r="AX150" s="11">
        <v>0.2119047619047619</v>
      </c>
      <c r="AY150" s="11">
        <v>-5.4761904761904755E-2</v>
      </c>
      <c r="AZ150" s="11">
        <v>0.1380952380952381</v>
      </c>
      <c r="BA150" s="11">
        <v>0.16666666666666666</v>
      </c>
      <c r="BB150" s="11">
        <f t="shared" si="33"/>
        <v>0.15925925925925927</v>
      </c>
      <c r="BC150" s="11">
        <v>1.1666666666666667</v>
      </c>
      <c r="BD150" s="11">
        <v>0.19753086419753085</v>
      </c>
      <c r="BE150" s="11">
        <f t="shared" si="34"/>
        <v>0.44878829446730684</v>
      </c>
      <c r="BF150" s="11">
        <v>0.59499999999999997</v>
      </c>
      <c r="BG150" s="11">
        <v>0.51300000000000001</v>
      </c>
      <c r="BH150" s="11">
        <f t="shared" si="35"/>
        <v>0.53425925925925921</v>
      </c>
      <c r="BI150" s="11">
        <v>-7.0987654320988025E-2</v>
      </c>
      <c r="BJ150" s="12">
        <v>6</v>
      </c>
      <c r="BK150" s="12">
        <v>2</v>
      </c>
      <c r="BL150" s="12">
        <f t="shared" si="36"/>
        <v>4</v>
      </c>
      <c r="BM150" s="12" t="str">
        <f t="shared" si="26"/>
        <v>SEA</v>
      </c>
      <c r="BN150" s="12">
        <f t="shared" si="37"/>
        <v>8</v>
      </c>
    </row>
    <row r="151" spans="1:66" x14ac:dyDescent="0.45">
      <c r="A151" s="5">
        <v>45425</v>
      </c>
      <c r="B151" s="4" t="s">
        <v>43</v>
      </c>
      <c r="C151" s="4" t="s">
        <v>28</v>
      </c>
      <c r="D151" s="4" t="s">
        <v>285</v>
      </c>
      <c r="E151" s="4" t="s">
        <v>764</v>
      </c>
      <c r="F151" s="11">
        <v>42</v>
      </c>
      <c r="G151" s="11">
        <v>0.1125</v>
      </c>
      <c r="H151" s="11">
        <v>3.5714285714285718E-3</v>
      </c>
      <c r="I151" s="11">
        <f t="shared" si="27"/>
        <v>3.1812169312169312E-2</v>
      </c>
      <c r="J151" s="11">
        <v>3.49</v>
      </c>
      <c r="K151" s="11">
        <v>3.98</v>
      </c>
      <c r="L151" s="11">
        <v>4.08</v>
      </c>
      <c r="M151" s="11">
        <v>6.9047619047619052E-2</v>
      </c>
      <c r="N151" s="11">
        <v>9.0123456790123457E-2</v>
      </c>
      <c r="O151" s="11">
        <f t="shared" si="28"/>
        <v>8.4659350708733427E-2</v>
      </c>
      <c r="P151" s="11">
        <v>3.69</v>
      </c>
      <c r="Q151" s="11">
        <v>3.63</v>
      </c>
      <c r="R151" s="11">
        <v>0.30399999999999999</v>
      </c>
      <c r="S151" s="11">
        <v>0.68500000000000005</v>
      </c>
      <c r="T151" s="11">
        <v>100</v>
      </c>
      <c r="U151" s="11">
        <v>3.3333333333333333E-2</v>
      </c>
      <c r="V151" s="11">
        <v>0.12619047619047619</v>
      </c>
      <c r="W151" s="11">
        <v>2.1428571428571429E-2</v>
      </c>
      <c r="X151" s="11">
        <v>0.10238095238095238</v>
      </c>
      <c r="Y151" s="11">
        <v>0.20061728395061729</v>
      </c>
      <c r="Z151" s="11">
        <f t="shared" si="29"/>
        <v>0.17514860539551896</v>
      </c>
      <c r="AA151" s="11">
        <v>-0.9285714285714286</v>
      </c>
      <c r="AB151" s="11">
        <v>-0.21604938271604937</v>
      </c>
      <c r="AC151" s="11">
        <f t="shared" si="38"/>
        <v>-0.40077732053040693</v>
      </c>
      <c r="AD151" s="11">
        <v>0.45200000000000001</v>
      </c>
      <c r="AE151" s="11">
        <v>0.49099999999999999</v>
      </c>
      <c r="AF151" s="11">
        <f t="shared" si="30"/>
        <v>0.48088888888888887</v>
      </c>
      <c r="AG151" s="11">
        <v>5.5555555555555601E-2</v>
      </c>
      <c r="AH151" s="11">
        <v>42</v>
      </c>
      <c r="AI151" s="11">
        <v>8.5714285714285715E-2</v>
      </c>
      <c r="AJ151" s="11">
        <v>6.5384615384615388E-2</v>
      </c>
      <c r="AK151" s="11">
        <f t="shared" si="31"/>
        <v>7.0655270655270649E-2</v>
      </c>
      <c r="AL151" s="11">
        <v>3.17</v>
      </c>
      <c r="AM151" s="11">
        <v>3.88</v>
      </c>
      <c r="AN151" s="11">
        <v>3.76</v>
      </c>
      <c r="AO151" s="11">
        <v>8.5714285714285715E-2</v>
      </c>
      <c r="AP151" s="11">
        <v>0.10617283950617283</v>
      </c>
      <c r="AQ151" s="11">
        <f t="shared" si="32"/>
        <v>0.10086877000457245</v>
      </c>
      <c r="AR151" s="11">
        <v>3.88</v>
      </c>
      <c r="AS151" s="11">
        <v>3.76</v>
      </c>
      <c r="AT151" s="11">
        <v>0.34799999999999998</v>
      </c>
      <c r="AU151" s="11">
        <v>0.79100000000000004</v>
      </c>
      <c r="AV151" s="11">
        <v>128</v>
      </c>
      <c r="AW151" s="11">
        <v>-3.0952380952380953E-2</v>
      </c>
      <c r="AX151" s="11">
        <v>0.23095238095238094</v>
      </c>
      <c r="AY151" s="11">
        <v>1.2047619047619047</v>
      </c>
      <c r="AZ151" s="11">
        <v>0.28333333333333333</v>
      </c>
      <c r="BA151" s="11">
        <v>0.26481481481481478</v>
      </c>
      <c r="BB151" s="11">
        <f t="shared" si="33"/>
        <v>0.26961591220850478</v>
      </c>
      <c r="BC151" s="11">
        <v>1.7619047619047619</v>
      </c>
      <c r="BD151" s="11">
        <v>0.98765432098765427</v>
      </c>
      <c r="BE151" s="11">
        <f t="shared" si="34"/>
        <v>1.1883859167809785</v>
      </c>
      <c r="BF151" s="11">
        <v>0.64300000000000002</v>
      </c>
      <c r="BG151" s="11">
        <v>0.59199999999999997</v>
      </c>
      <c r="BH151" s="11">
        <f t="shared" si="35"/>
        <v>0.60522222222222211</v>
      </c>
      <c r="BI151" s="11">
        <v>-2.7777777777778012E-2</v>
      </c>
      <c r="BJ151" s="12">
        <v>4</v>
      </c>
      <c r="BK151" s="12">
        <v>6</v>
      </c>
      <c r="BL151" s="12">
        <f t="shared" si="36"/>
        <v>-2</v>
      </c>
      <c r="BM151" s="12" t="str">
        <f t="shared" si="26"/>
        <v>LAD</v>
      </c>
      <c r="BN151" s="12">
        <f t="shared" si="37"/>
        <v>10</v>
      </c>
    </row>
    <row r="152" spans="1:66" x14ac:dyDescent="0.45">
      <c r="A152" s="5">
        <v>45426</v>
      </c>
      <c r="B152" s="4" t="s">
        <v>64</v>
      </c>
      <c r="C152" s="4" t="s">
        <v>50</v>
      </c>
      <c r="D152" s="4" t="s">
        <v>706</v>
      </c>
      <c r="E152" s="4" t="s">
        <v>335</v>
      </c>
      <c r="F152" s="11">
        <v>40</v>
      </c>
      <c r="G152" s="11">
        <v>0.10256410256410256</v>
      </c>
      <c r="H152" s="11">
        <v>3.6000000000000004E-2</v>
      </c>
      <c r="I152" s="11">
        <f t="shared" si="27"/>
        <v>5.2435580880025326E-2</v>
      </c>
      <c r="J152" s="11">
        <v>3.75</v>
      </c>
      <c r="K152" s="11">
        <v>4.1100000000000003</v>
      </c>
      <c r="L152" s="11">
        <v>4.07</v>
      </c>
      <c r="M152" s="11">
        <v>0.10256410256410256</v>
      </c>
      <c r="N152" s="11">
        <v>8.3333333333333329E-2</v>
      </c>
      <c r="O152" s="11">
        <f t="shared" si="28"/>
        <v>8.8081671415004739E-2</v>
      </c>
      <c r="P152" s="11">
        <v>4.1100000000000003</v>
      </c>
      <c r="Q152" s="11">
        <v>4.07</v>
      </c>
      <c r="R152" s="11">
        <v>0.30599999999999999</v>
      </c>
      <c r="S152" s="11">
        <v>0.68200000000000005</v>
      </c>
      <c r="T152" s="11">
        <v>101</v>
      </c>
      <c r="U152" s="11">
        <v>-2.564102564102564E-2</v>
      </c>
      <c r="V152" s="11">
        <v>-0.26666666666666666</v>
      </c>
      <c r="W152" s="11">
        <v>2.3076923076923078E-2</v>
      </c>
      <c r="X152" s="11">
        <v>9.7500000000000003E-2</v>
      </c>
      <c r="Y152" s="11">
        <v>0.21049382716049383</v>
      </c>
      <c r="Z152" s="11">
        <f t="shared" si="29"/>
        <v>0.18259411675049536</v>
      </c>
      <c r="AA152" s="11">
        <v>0</v>
      </c>
      <c r="AB152" s="11">
        <v>-2.4691358024691357E-2</v>
      </c>
      <c r="AC152" s="11">
        <f t="shared" si="38"/>
        <v>-1.8594726413656455E-2</v>
      </c>
      <c r="AD152" s="11">
        <v>0.47499999999999998</v>
      </c>
      <c r="AE152" s="11">
        <v>0.49099999999999999</v>
      </c>
      <c r="AF152" s="11">
        <f t="shared" si="30"/>
        <v>0.48704938271604936</v>
      </c>
      <c r="AG152" s="11">
        <v>5.5555555555555601E-2</v>
      </c>
      <c r="AH152" s="11">
        <v>42</v>
      </c>
      <c r="AI152" s="11">
        <v>8.7499999999999994E-2</v>
      </c>
      <c r="AJ152" s="11">
        <v>0.16333333333333336</v>
      </c>
      <c r="AK152" s="11">
        <f t="shared" si="31"/>
        <v>0.14367283950617285</v>
      </c>
      <c r="AL152" s="11">
        <v>3.74</v>
      </c>
      <c r="AM152" s="11">
        <v>3.52</v>
      </c>
      <c r="AN152" s="11">
        <v>3.73</v>
      </c>
      <c r="AO152" s="11">
        <v>0.20487804878048782</v>
      </c>
      <c r="AP152" s="11">
        <v>0.12037037037037036</v>
      </c>
      <c r="AQ152" s="11">
        <f t="shared" si="32"/>
        <v>0.1422797684766971</v>
      </c>
      <c r="AR152" s="11">
        <v>3.27</v>
      </c>
      <c r="AS152" s="11">
        <v>3.29</v>
      </c>
      <c r="AT152" s="11">
        <v>0.33100000000000002</v>
      </c>
      <c r="AU152" s="11">
        <v>0.75</v>
      </c>
      <c r="AV152" s="11">
        <v>113</v>
      </c>
      <c r="AW152" s="11">
        <v>0.10243902439024391</v>
      </c>
      <c r="AX152" s="11">
        <v>-0.22926829268292684</v>
      </c>
      <c r="AY152" s="11">
        <v>0.63170731707317074</v>
      </c>
      <c r="AZ152" s="11">
        <v>0.15952380952380954</v>
      </c>
      <c r="BA152" s="11">
        <v>0.22901234567901235</v>
      </c>
      <c r="BB152" s="11">
        <f t="shared" si="33"/>
        <v>0.2109967992684042</v>
      </c>
      <c r="BC152" s="11">
        <v>1.5</v>
      </c>
      <c r="BD152" s="11">
        <v>0.62345679012345678</v>
      </c>
      <c r="BE152" s="11">
        <f t="shared" si="34"/>
        <v>0.8507087334247827</v>
      </c>
      <c r="BF152" s="11">
        <v>0.69</v>
      </c>
      <c r="BG152" s="11">
        <v>0.57399999999999995</v>
      </c>
      <c r="BH152" s="11">
        <f t="shared" si="35"/>
        <v>0.60407407407407399</v>
      </c>
      <c r="BI152" s="11">
        <v>-4.6296296296295947E-2</v>
      </c>
      <c r="BJ152" s="12">
        <v>0</v>
      </c>
      <c r="BK152" s="12">
        <v>4</v>
      </c>
      <c r="BL152" s="12">
        <f t="shared" si="36"/>
        <v>-4</v>
      </c>
      <c r="BM152" s="12" t="str">
        <f t="shared" si="26"/>
        <v>PHI</v>
      </c>
      <c r="BN152" s="12">
        <f t="shared" si="37"/>
        <v>4</v>
      </c>
    </row>
    <row r="153" spans="1:66" x14ac:dyDescent="0.45">
      <c r="A153" s="5">
        <v>45426</v>
      </c>
      <c r="B153" s="4" t="s">
        <v>132</v>
      </c>
      <c r="C153" s="4" t="s">
        <v>80</v>
      </c>
      <c r="D153" s="4" t="s">
        <v>339</v>
      </c>
      <c r="E153" s="4" t="s">
        <v>672</v>
      </c>
      <c r="F153" s="11">
        <v>41</v>
      </c>
      <c r="G153" s="11">
        <v>7.4999999999999997E-2</v>
      </c>
      <c r="H153" s="11">
        <v>5.5999999999999994E-2</v>
      </c>
      <c r="I153" s="11">
        <f t="shared" si="27"/>
        <v>6.0808641975308636E-2</v>
      </c>
      <c r="J153" s="11">
        <v>3.67</v>
      </c>
      <c r="K153" s="11">
        <v>3.69</v>
      </c>
      <c r="L153" s="11">
        <v>3.71</v>
      </c>
      <c r="M153" s="11">
        <v>5.1219512195121955E-2</v>
      </c>
      <c r="N153" s="11">
        <v>5.7407407407407414E-2</v>
      </c>
      <c r="O153" s="11">
        <f t="shared" si="28"/>
        <v>5.5841335162322828E-2</v>
      </c>
      <c r="P153" s="11">
        <v>4.2300000000000004</v>
      </c>
      <c r="Q153" s="11">
        <v>4.03</v>
      </c>
      <c r="R153" s="11">
        <v>0.26900000000000002</v>
      </c>
      <c r="S153" s="11">
        <v>0.6</v>
      </c>
      <c r="T153" s="11">
        <v>71</v>
      </c>
      <c r="U153" s="11">
        <v>-7.0731707317073164E-2</v>
      </c>
      <c r="V153" s="11">
        <v>-0.52439024390243905</v>
      </c>
      <c r="W153" s="11">
        <v>-0.98536585365853657</v>
      </c>
      <c r="X153" s="11">
        <v>-6.3414634146341464E-2</v>
      </c>
      <c r="Y153" s="11">
        <v>0.11234567901234567</v>
      </c>
      <c r="Z153" s="11">
        <f t="shared" si="29"/>
        <v>6.7863130620332252E-2</v>
      </c>
      <c r="AA153" s="11">
        <v>-2.1951219512195124</v>
      </c>
      <c r="AB153" s="11">
        <v>-1.2222222222222223</v>
      </c>
      <c r="AC153" s="11">
        <f t="shared" si="38"/>
        <v>-1.4684499314128945</v>
      </c>
      <c r="AD153" s="11">
        <v>0.29299999999999998</v>
      </c>
      <c r="AE153" s="11">
        <v>0.377</v>
      </c>
      <c r="AF153" s="11">
        <f t="shared" si="30"/>
        <v>0.35574074074074069</v>
      </c>
      <c r="AG153" s="11">
        <v>-1.85185185185185E-2</v>
      </c>
      <c r="AH153" s="11">
        <v>39</v>
      </c>
      <c r="AI153" s="11">
        <v>0.15641025641025641</v>
      </c>
      <c r="AJ153" s="11">
        <v>0.04</v>
      </c>
      <c r="AK153" s="11">
        <f t="shared" si="31"/>
        <v>6.8024691358024691E-2</v>
      </c>
      <c r="AL153" s="11">
        <v>3.47</v>
      </c>
      <c r="AM153" s="11">
        <v>3.64</v>
      </c>
      <c r="AN153" s="11">
        <v>3.77</v>
      </c>
      <c r="AO153" s="11">
        <v>0.15641025641025641</v>
      </c>
      <c r="AP153" s="11">
        <v>6.7283950617283955E-2</v>
      </c>
      <c r="AQ153" s="11">
        <f t="shared" si="32"/>
        <v>8.8740283493369918E-2</v>
      </c>
      <c r="AR153" s="11">
        <v>3.64</v>
      </c>
      <c r="AS153" s="11">
        <v>3.77</v>
      </c>
      <c r="AT153" s="11">
        <v>0.307</v>
      </c>
      <c r="AU153" s="11">
        <v>0.69</v>
      </c>
      <c r="AV153" s="11">
        <v>98</v>
      </c>
      <c r="AW153" s="11">
        <v>4.8717948717948718E-2</v>
      </c>
      <c r="AX153" s="11">
        <v>-0.22564102564102567</v>
      </c>
      <c r="AY153" s="11">
        <v>-4.1025641025641026E-2</v>
      </c>
      <c r="AZ153" s="11">
        <v>8.4615384615384606E-2</v>
      </c>
      <c r="BA153" s="11">
        <v>0.11790123456790125</v>
      </c>
      <c r="BB153" s="11">
        <f t="shared" si="33"/>
        <v>0.10988797439414726</v>
      </c>
      <c r="BC153" s="11">
        <v>-0.17948717948717949</v>
      </c>
      <c r="BD153" s="11">
        <v>-0.59876543209876543</v>
      </c>
      <c r="BE153" s="11">
        <f t="shared" si="34"/>
        <v>-0.49782807498856885</v>
      </c>
      <c r="BF153" s="11">
        <v>0.48699999999999999</v>
      </c>
      <c r="BG153" s="11">
        <v>0.439</v>
      </c>
      <c r="BH153" s="11">
        <f t="shared" si="35"/>
        <v>0.4505555555555556</v>
      </c>
      <c r="BI153" s="11">
        <v>1.851851851851799E-2</v>
      </c>
      <c r="BJ153" s="12">
        <v>4</v>
      </c>
      <c r="BK153" s="12">
        <v>0</v>
      </c>
      <c r="BL153" s="12">
        <f t="shared" si="36"/>
        <v>4</v>
      </c>
      <c r="BM153" s="12" t="str">
        <f t="shared" si="26"/>
        <v>CHW</v>
      </c>
      <c r="BN153" s="12">
        <f t="shared" si="37"/>
        <v>4</v>
      </c>
    </row>
    <row r="154" spans="1:66" x14ac:dyDescent="0.45">
      <c r="A154" s="5">
        <v>45426</v>
      </c>
      <c r="B154" s="4" t="s">
        <v>52</v>
      </c>
      <c r="C154" s="4" t="s">
        <v>20</v>
      </c>
      <c r="D154" s="4" t="s">
        <v>292</v>
      </c>
      <c r="E154" s="4" t="s">
        <v>288</v>
      </c>
      <c r="F154" s="11">
        <v>42</v>
      </c>
      <c r="G154" s="11">
        <v>0.1125</v>
      </c>
      <c r="H154" s="11">
        <v>0.1032258064516129</v>
      </c>
      <c r="I154" s="11">
        <f t="shared" si="27"/>
        <v>0.10563022700119473</v>
      </c>
      <c r="J154" s="11">
        <v>3.13</v>
      </c>
      <c r="K154" s="11">
        <v>3.42</v>
      </c>
      <c r="L154" s="11">
        <v>3.4</v>
      </c>
      <c r="M154" s="11">
        <v>0.11951219512195123</v>
      </c>
      <c r="N154" s="11">
        <v>9.6913580246913572E-2</v>
      </c>
      <c r="O154" s="11">
        <f t="shared" si="28"/>
        <v>0.1027724803997011</v>
      </c>
      <c r="P154" s="11">
        <v>3.52</v>
      </c>
      <c r="Q154" s="11">
        <v>3.29</v>
      </c>
      <c r="R154" s="11">
        <v>0.30099999999999999</v>
      </c>
      <c r="S154" s="11">
        <v>0.67200000000000004</v>
      </c>
      <c r="T154" s="11">
        <v>98</v>
      </c>
      <c r="U154" s="11">
        <v>-9.5121951219512196E-2</v>
      </c>
      <c r="V154" s="11">
        <v>-0.2073170731707317</v>
      </c>
      <c r="W154" s="11">
        <v>-0.15365853658536585</v>
      </c>
      <c r="X154" s="11">
        <v>6.9047619047619052E-2</v>
      </c>
      <c r="Y154" s="11">
        <v>0.22037037037037038</v>
      </c>
      <c r="Z154" s="11">
        <f t="shared" si="29"/>
        <v>0.18113854595336076</v>
      </c>
      <c r="AA154" s="11">
        <v>0.23809523809523808</v>
      </c>
      <c r="AB154" s="11">
        <v>0.21604938271604937</v>
      </c>
      <c r="AC154" s="11">
        <f t="shared" si="38"/>
        <v>0.22176497485139457</v>
      </c>
      <c r="AD154" s="11">
        <v>0.54800000000000004</v>
      </c>
      <c r="AE154" s="11">
        <v>0.52900000000000003</v>
      </c>
      <c r="AF154" s="11">
        <f t="shared" si="30"/>
        <v>0.53392592592592591</v>
      </c>
      <c r="AG154" s="11">
        <v>1.2345679012345699E-2</v>
      </c>
      <c r="AH154" s="11">
        <v>43</v>
      </c>
      <c r="AI154" s="11">
        <v>8.7499999999999994E-2</v>
      </c>
      <c r="AJ154" s="11">
        <v>4.7826086956521741E-2</v>
      </c>
      <c r="AK154" s="11">
        <f t="shared" si="31"/>
        <v>5.8356816961889435E-2</v>
      </c>
      <c r="AL154" s="11">
        <v>4.07</v>
      </c>
      <c r="AM154" s="11">
        <v>4.32</v>
      </c>
      <c r="AN154" s="11">
        <v>4.33</v>
      </c>
      <c r="AO154" s="11">
        <v>0.11190476190476191</v>
      </c>
      <c r="AP154" s="11">
        <v>7.0370370370370375E-2</v>
      </c>
      <c r="AQ154" s="11">
        <f t="shared" si="32"/>
        <v>8.1394931086289118E-2</v>
      </c>
      <c r="AR154" s="11">
        <v>4.03</v>
      </c>
      <c r="AS154" s="11">
        <v>3.98</v>
      </c>
      <c r="AT154" s="11">
        <v>0.309</v>
      </c>
      <c r="AU154" s="11">
        <v>0.70099999999999996</v>
      </c>
      <c r="AV154" s="11">
        <v>95</v>
      </c>
      <c r="AW154" s="11">
        <v>0.13571428571428573</v>
      </c>
      <c r="AX154" s="11">
        <v>0.2119047619047619</v>
      </c>
      <c r="AY154" s="11">
        <v>-5.4761904761904755E-2</v>
      </c>
      <c r="AZ154" s="11">
        <v>0.13488372093023254</v>
      </c>
      <c r="BA154" s="11">
        <v>0.16666666666666666</v>
      </c>
      <c r="BB154" s="11">
        <f t="shared" si="33"/>
        <v>0.1582304526748971</v>
      </c>
      <c r="BC154" s="11">
        <v>1.0465116279069768</v>
      </c>
      <c r="BD154" s="11">
        <v>0.16049382716049382</v>
      </c>
      <c r="BE154" s="11">
        <f t="shared" si="34"/>
        <v>0.39567139155616526</v>
      </c>
      <c r="BF154" s="11">
        <v>0.58099999999999996</v>
      </c>
      <c r="BG154" s="11">
        <v>0.51</v>
      </c>
      <c r="BH154" s="11">
        <f t="shared" si="35"/>
        <v>0.52884567901234569</v>
      </c>
      <c r="BI154" s="11">
        <v>-7.0987654320988025E-2</v>
      </c>
      <c r="BJ154" s="12">
        <v>2</v>
      </c>
      <c r="BK154" s="12">
        <v>4</v>
      </c>
      <c r="BL154" s="12">
        <f t="shared" si="36"/>
        <v>-2</v>
      </c>
      <c r="BM154" s="12" t="str">
        <f t="shared" si="26"/>
        <v>KCR</v>
      </c>
      <c r="BN154" s="12">
        <f t="shared" si="37"/>
        <v>6</v>
      </c>
    </row>
    <row r="155" spans="1:66" x14ac:dyDescent="0.45">
      <c r="A155" s="5">
        <v>45426</v>
      </c>
      <c r="B155" s="4" t="s">
        <v>43</v>
      </c>
      <c r="C155" s="4" t="s">
        <v>28</v>
      </c>
      <c r="D155" s="4" t="s">
        <v>310</v>
      </c>
      <c r="E155" s="4" t="s">
        <v>764</v>
      </c>
      <c r="F155" s="11">
        <v>43</v>
      </c>
      <c r="G155" s="11">
        <v>7.6190476190476197E-2</v>
      </c>
      <c r="H155" s="11">
        <v>4.5833333333333337E-2</v>
      </c>
      <c r="I155" s="11">
        <f t="shared" si="27"/>
        <v>5.3891093474426818E-2</v>
      </c>
      <c r="J155" s="11">
        <v>3.68</v>
      </c>
      <c r="K155" s="11">
        <v>3.59</v>
      </c>
      <c r="L155" s="11">
        <v>3.54</v>
      </c>
      <c r="M155" s="11">
        <v>7.6190476190476197E-2</v>
      </c>
      <c r="N155" s="11">
        <v>9.0123456790123457E-2</v>
      </c>
      <c r="O155" s="11">
        <f t="shared" si="28"/>
        <v>8.6425196507501051E-2</v>
      </c>
      <c r="P155" s="11">
        <v>3.59</v>
      </c>
      <c r="Q155" s="11">
        <v>3.54</v>
      </c>
      <c r="R155" s="11">
        <v>0.30399999999999999</v>
      </c>
      <c r="S155" s="11">
        <v>0.68500000000000005</v>
      </c>
      <c r="T155" s="11">
        <v>100</v>
      </c>
      <c r="U155" s="11">
        <v>3.3333333333333333E-2</v>
      </c>
      <c r="V155" s="11">
        <v>0.12619047619047619</v>
      </c>
      <c r="W155" s="11">
        <v>2.1428571428571429E-2</v>
      </c>
      <c r="X155" s="11">
        <v>9.9999999999999992E-2</v>
      </c>
      <c r="Y155" s="11">
        <v>0.20061728395061729</v>
      </c>
      <c r="Z155" s="11">
        <f t="shared" si="29"/>
        <v>0.17391022709952753</v>
      </c>
      <c r="AA155" s="11">
        <v>-0.95348837209302328</v>
      </c>
      <c r="AB155" s="11">
        <v>-0.22222222222222221</v>
      </c>
      <c r="AC155" s="11">
        <f t="shared" si="38"/>
        <v>-0.41632373113854593</v>
      </c>
      <c r="AD155" s="11">
        <v>0.442</v>
      </c>
      <c r="AE155" s="11">
        <v>0.48799999999999999</v>
      </c>
      <c r="AF155" s="11">
        <f t="shared" si="30"/>
        <v>0.47579012345679011</v>
      </c>
      <c r="AG155" s="11">
        <v>5.5555555555555601E-2</v>
      </c>
      <c r="AH155" s="11">
        <v>43</v>
      </c>
      <c r="AI155" s="11">
        <v>9.285714285714286E-2</v>
      </c>
      <c r="AJ155" s="11">
        <v>6.5384615384615388E-2</v>
      </c>
      <c r="AK155" s="11">
        <f t="shared" si="31"/>
        <v>7.2676706010039352E-2</v>
      </c>
      <c r="AL155" s="11">
        <v>3.18</v>
      </c>
      <c r="AM155" s="11">
        <v>3.86</v>
      </c>
      <c r="AN155" s="11">
        <v>3.73</v>
      </c>
      <c r="AO155" s="11">
        <v>9.285714285714286E-2</v>
      </c>
      <c r="AP155" s="11">
        <v>0.10617283950617283</v>
      </c>
      <c r="AQ155" s="11">
        <f t="shared" si="32"/>
        <v>0.10263842619809697</v>
      </c>
      <c r="AR155" s="11">
        <v>3.86</v>
      </c>
      <c r="AS155" s="11">
        <v>3.73</v>
      </c>
      <c r="AT155" s="11">
        <v>0.34799999999999998</v>
      </c>
      <c r="AU155" s="11">
        <v>0.79100000000000004</v>
      </c>
      <c r="AV155" s="11">
        <v>128</v>
      </c>
      <c r="AW155" s="11">
        <v>-3.0952380952380953E-2</v>
      </c>
      <c r="AX155" s="11">
        <v>0.23095238095238094</v>
      </c>
      <c r="AY155" s="11">
        <v>1.2047619047619047</v>
      </c>
      <c r="AZ155" s="11">
        <v>0.27674418604651163</v>
      </c>
      <c r="BA155" s="11">
        <v>0.26481481481481478</v>
      </c>
      <c r="BB155" s="11">
        <f t="shared" si="33"/>
        <v>0.26798125285779606</v>
      </c>
      <c r="BC155" s="11">
        <v>1.7674418604651163</v>
      </c>
      <c r="BD155" s="11">
        <v>0.99382716049382713</v>
      </c>
      <c r="BE155" s="11">
        <f t="shared" si="34"/>
        <v>1.1991693339429965</v>
      </c>
      <c r="BF155" s="11">
        <v>0.65100000000000002</v>
      </c>
      <c r="BG155" s="11">
        <v>0.59399999999999997</v>
      </c>
      <c r="BH155" s="11">
        <f t="shared" si="35"/>
        <v>0.60912962962962969</v>
      </c>
      <c r="BI155" s="11">
        <v>-2.7777777777778012E-2</v>
      </c>
      <c r="BJ155" s="12">
        <v>2</v>
      </c>
      <c r="BK155" s="12">
        <v>10</v>
      </c>
      <c r="BL155" s="12">
        <f t="shared" si="36"/>
        <v>-8</v>
      </c>
      <c r="BM155" s="12" t="str">
        <f t="shared" si="26"/>
        <v>LAD</v>
      </c>
      <c r="BN155" s="12">
        <f t="shared" si="37"/>
        <v>12</v>
      </c>
    </row>
    <row r="156" spans="1:66" x14ac:dyDescent="0.45">
      <c r="A156" s="5">
        <v>45426</v>
      </c>
      <c r="B156" s="4" t="s">
        <v>75</v>
      </c>
      <c r="C156" s="4" t="s">
        <v>35</v>
      </c>
      <c r="D156" s="4" t="s">
        <v>277</v>
      </c>
      <c r="E156" s="4" t="s">
        <v>337</v>
      </c>
      <c r="F156" s="11">
        <v>44</v>
      </c>
      <c r="G156" s="11">
        <v>0.21249999999999999</v>
      </c>
      <c r="H156" s="11">
        <v>0.11333333333333333</v>
      </c>
      <c r="I156" s="11">
        <f t="shared" si="27"/>
        <v>0.14026748971193415</v>
      </c>
      <c r="J156" s="11">
        <v>2.79</v>
      </c>
      <c r="K156" s="11">
        <v>3.31</v>
      </c>
      <c r="L156" s="11">
        <v>3.02</v>
      </c>
      <c r="M156" s="11">
        <v>9.7674418604651161E-2</v>
      </c>
      <c r="N156" s="11">
        <v>8.5802469135802473E-2</v>
      </c>
      <c r="O156" s="11">
        <f t="shared" si="28"/>
        <v>8.9026949238452738E-2</v>
      </c>
      <c r="P156" s="11">
        <v>3.96</v>
      </c>
      <c r="Q156" s="11">
        <v>3.79</v>
      </c>
      <c r="R156" s="11">
        <v>0.32100000000000001</v>
      </c>
      <c r="S156" s="11">
        <v>0.72399999999999998</v>
      </c>
      <c r="T156" s="11">
        <v>112</v>
      </c>
      <c r="U156" s="11">
        <v>3.255813953488372E-2</v>
      </c>
      <c r="V156" s="11">
        <v>-0.1744186046511628</v>
      </c>
      <c r="W156" s="11">
        <v>0.58372093023255822</v>
      </c>
      <c r="X156" s="11">
        <v>0.17500000000000002</v>
      </c>
      <c r="Y156" s="11">
        <v>0.21481481481481479</v>
      </c>
      <c r="Z156" s="11">
        <f t="shared" si="29"/>
        <v>0.20400091449474164</v>
      </c>
      <c r="AA156" s="11">
        <v>0.34090909090909088</v>
      </c>
      <c r="AB156" s="11">
        <v>0.24074074074074073</v>
      </c>
      <c r="AC156" s="11">
        <f t="shared" si="38"/>
        <v>0.26794695930498402</v>
      </c>
      <c r="AD156" s="11">
        <v>0.5</v>
      </c>
      <c r="AE156" s="11">
        <v>0.51600000000000001</v>
      </c>
      <c r="AF156" s="11">
        <f t="shared" si="30"/>
        <v>0.51165432098765429</v>
      </c>
      <c r="AG156" s="11">
        <v>1.54320987654321E-2</v>
      </c>
      <c r="AH156" s="11">
        <v>41</v>
      </c>
      <c r="AI156" s="11">
        <v>2.5000000000000001E-2</v>
      </c>
      <c r="AJ156" s="11">
        <v>4.6153846153846149E-2</v>
      </c>
      <c r="AK156" s="11">
        <f t="shared" si="31"/>
        <v>4.0800094966761624E-2</v>
      </c>
      <c r="AL156" s="11">
        <v>4.13</v>
      </c>
      <c r="AM156" s="11">
        <v>4.51</v>
      </c>
      <c r="AN156" s="11">
        <v>4.6900000000000004</v>
      </c>
      <c r="AO156" s="11">
        <v>3.4999999999999996E-2</v>
      </c>
      <c r="AP156" s="11">
        <v>5.0617283950617278E-2</v>
      </c>
      <c r="AQ156" s="11">
        <f t="shared" si="32"/>
        <v>4.6664761469288212E-2</v>
      </c>
      <c r="AR156" s="11">
        <v>4.5199999999999996</v>
      </c>
      <c r="AS156" s="11">
        <v>4.5999999999999996</v>
      </c>
      <c r="AT156" s="11">
        <v>0.314</v>
      </c>
      <c r="AU156" s="11">
        <v>0.71</v>
      </c>
      <c r="AV156" s="11">
        <v>87</v>
      </c>
      <c r="AW156" s="11">
        <v>-0.1</v>
      </c>
      <c r="AX156" s="11">
        <v>4.2499999999999996E-2</v>
      </c>
      <c r="AY156" s="11">
        <v>-0.5675</v>
      </c>
      <c r="AZ156" s="11">
        <v>5.609756097560975E-2</v>
      </c>
      <c r="BA156" s="11">
        <v>9.2592592592592587E-2</v>
      </c>
      <c r="BB156" s="11">
        <f t="shared" si="33"/>
        <v>8.3356195701874705E-2</v>
      </c>
      <c r="BC156" s="11">
        <v>-1.6097560975609757</v>
      </c>
      <c r="BD156" s="11">
        <v>-1.1975308641975309</v>
      </c>
      <c r="BE156" s="11">
        <f t="shared" si="34"/>
        <v>-1.3018594726413657</v>
      </c>
      <c r="BF156" s="11">
        <v>0.317</v>
      </c>
      <c r="BG156" s="11">
        <v>0.377</v>
      </c>
      <c r="BH156" s="11">
        <f t="shared" si="35"/>
        <v>0.36181481481481481</v>
      </c>
      <c r="BI156" s="11">
        <v>-8.9506172839506015E-2</v>
      </c>
      <c r="BJ156" s="12">
        <v>3</v>
      </c>
      <c r="BK156" s="12">
        <v>6</v>
      </c>
      <c r="BL156" s="12">
        <f t="shared" si="36"/>
        <v>-3</v>
      </c>
      <c r="BM156" s="12" t="str">
        <f t="shared" ref="BM156:BM219" si="39">IF( ISBLANK(BJ156), "",IF(BJ156&gt;BK156, B156, C156))</f>
        <v>COL</v>
      </c>
      <c r="BN156" s="12">
        <f t="shared" si="37"/>
        <v>9</v>
      </c>
    </row>
    <row r="157" spans="1:66" x14ac:dyDescent="0.45">
      <c r="A157" s="5">
        <v>45426</v>
      </c>
      <c r="B157" s="4" t="s">
        <v>41</v>
      </c>
      <c r="C157" s="4" t="s">
        <v>57</v>
      </c>
      <c r="D157" s="4" t="s">
        <v>686</v>
      </c>
      <c r="E157" s="4" t="s">
        <v>297</v>
      </c>
      <c r="F157" s="11">
        <v>42</v>
      </c>
      <c r="G157" s="11">
        <v>6.5853658536585369E-2</v>
      </c>
      <c r="H157" s="11">
        <v>6.5384615384615388E-2</v>
      </c>
      <c r="I157" s="11">
        <f t="shared" si="27"/>
        <v>6.5506219164755741E-2</v>
      </c>
      <c r="J157" s="11">
        <v>3.78</v>
      </c>
      <c r="K157" s="11">
        <v>4.05</v>
      </c>
      <c r="L157" s="11">
        <v>4</v>
      </c>
      <c r="M157" s="11">
        <v>6.5853658536585369E-2</v>
      </c>
      <c r="N157" s="11">
        <v>9.3209876543209877E-2</v>
      </c>
      <c r="O157" s="11">
        <f t="shared" si="28"/>
        <v>8.6117523726677594E-2</v>
      </c>
      <c r="P157" s="11">
        <v>4.05</v>
      </c>
      <c r="Q157" s="11">
        <v>4</v>
      </c>
      <c r="R157" s="11">
        <v>0.32200000000000001</v>
      </c>
      <c r="S157" s="11">
        <v>0.72499999999999998</v>
      </c>
      <c r="T157" s="11">
        <v>108</v>
      </c>
      <c r="U157" s="11">
        <v>-9.7560975609756097E-3</v>
      </c>
      <c r="V157" s="11">
        <v>6.829268292682926E-2</v>
      </c>
      <c r="W157" s="11">
        <v>0.30975609756097561</v>
      </c>
      <c r="X157" s="11">
        <v>0.16190476190476191</v>
      </c>
      <c r="Y157" s="11">
        <v>0.21481481481481479</v>
      </c>
      <c r="Z157" s="11">
        <f t="shared" si="29"/>
        <v>0.20109739368998625</v>
      </c>
      <c r="AA157" s="11">
        <v>0.42857142857142855</v>
      </c>
      <c r="AB157" s="11">
        <v>0.20370370370370369</v>
      </c>
      <c r="AC157" s="11">
        <f t="shared" si="38"/>
        <v>0.26200274348422492</v>
      </c>
      <c r="AD157" s="11">
        <v>0.47599999999999998</v>
      </c>
      <c r="AE157" s="11">
        <v>0.504</v>
      </c>
      <c r="AF157" s="11">
        <f t="shared" si="30"/>
        <v>0.4967407407407407</v>
      </c>
      <c r="AG157" s="11">
        <v>2.4691358024691398E-2</v>
      </c>
      <c r="AH157" s="11">
        <v>41</v>
      </c>
      <c r="AI157" s="11">
        <v>0.15</v>
      </c>
      <c r="AJ157" s="11">
        <v>8.5185185185185183E-2</v>
      </c>
      <c r="AK157" s="11">
        <f t="shared" si="31"/>
        <v>0.10158893461362598</v>
      </c>
      <c r="AL157" s="11">
        <v>2.61</v>
      </c>
      <c r="AM157" s="11">
        <v>4.17</v>
      </c>
      <c r="AN157" s="11">
        <v>3.79</v>
      </c>
      <c r="AO157" s="11">
        <v>0.11750000000000001</v>
      </c>
      <c r="AP157" s="11">
        <v>9.4444444444444442E-2</v>
      </c>
      <c r="AQ157" s="11">
        <f t="shared" si="32"/>
        <v>0.10027949245541838</v>
      </c>
      <c r="AR157" s="11">
        <v>4.12</v>
      </c>
      <c r="AS157" s="11">
        <v>3.78</v>
      </c>
      <c r="AT157" s="11">
        <v>0.307</v>
      </c>
      <c r="AU157" s="11">
        <v>0.68200000000000005</v>
      </c>
      <c r="AV157" s="11">
        <v>93</v>
      </c>
      <c r="AW157" s="11">
        <v>0.16499999999999998</v>
      </c>
      <c r="AX157" s="11">
        <v>-0.3775</v>
      </c>
      <c r="AY157" s="11">
        <v>-0.10500000000000001</v>
      </c>
      <c r="AZ157" s="11">
        <v>5.609756097560975E-2</v>
      </c>
      <c r="BA157" s="11">
        <v>0.18641975308641975</v>
      </c>
      <c r="BB157" s="11">
        <f t="shared" si="33"/>
        <v>0.15343697607072093</v>
      </c>
      <c r="BC157" s="11">
        <v>-0.14634146341463414</v>
      </c>
      <c r="BD157" s="11">
        <v>-0.1419753086419753</v>
      </c>
      <c r="BE157" s="11">
        <f t="shared" si="34"/>
        <v>-0.14308032312147539</v>
      </c>
      <c r="BF157" s="11">
        <v>0.41499999999999998</v>
      </c>
      <c r="BG157" s="11">
        <v>0.46800000000000003</v>
      </c>
      <c r="BH157" s="11">
        <f t="shared" si="35"/>
        <v>0.45458641975308645</v>
      </c>
      <c r="BI157" s="11">
        <v>6.1728395061730335E-3</v>
      </c>
      <c r="BJ157" s="12">
        <v>2</v>
      </c>
      <c r="BK157" s="12">
        <v>6</v>
      </c>
      <c r="BL157" s="12">
        <f t="shared" si="36"/>
        <v>-4</v>
      </c>
      <c r="BM157" s="12" t="str">
        <f t="shared" si="39"/>
        <v>CIN</v>
      </c>
      <c r="BN157" s="12">
        <f t="shared" si="37"/>
        <v>8</v>
      </c>
    </row>
    <row r="158" spans="1:66" x14ac:dyDescent="0.45">
      <c r="A158" s="5">
        <v>45426</v>
      </c>
      <c r="B158" s="4" t="s">
        <v>54</v>
      </c>
      <c r="C158" s="4" t="s">
        <v>117</v>
      </c>
      <c r="D158" s="4" t="s">
        <v>261</v>
      </c>
      <c r="E158" s="4" t="s">
        <v>531</v>
      </c>
      <c r="F158" s="11">
        <v>42</v>
      </c>
      <c r="G158" s="11">
        <v>7.4999999999999997E-2</v>
      </c>
      <c r="H158" s="11">
        <v>7.6923076923076927E-2</v>
      </c>
      <c r="I158" s="11">
        <f t="shared" si="27"/>
        <v>7.6424501424501426E-2</v>
      </c>
      <c r="J158" s="11">
        <v>3.44</v>
      </c>
      <c r="K158" s="11">
        <v>3.72</v>
      </c>
      <c r="L158" s="11">
        <v>3.63</v>
      </c>
      <c r="M158" s="11">
        <v>8.2926829268292687E-2</v>
      </c>
      <c r="N158" s="11">
        <v>7.098765432098765E-2</v>
      </c>
      <c r="O158" s="11">
        <f t="shared" si="28"/>
        <v>7.4082995973992649E-2</v>
      </c>
      <c r="P158" s="11">
        <v>4.1900000000000004</v>
      </c>
      <c r="Q158" s="11">
        <v>3.99</v>
      </c>
      <c r="R158" s="11">
        <v>0.30299999999999999</v>
      </c>
      <c r="S158" s="11">
        <v>0.68500000000000005</v>
      </c>
      <c r="T158" s="11">
        <v>93</v>
      </c>
      <c r="U158" s="11">
        <v>-0.16829268292682928</v>
      </c>
      <c r="V158" s="11">
        <v>-0.20487804878048782</v>
      </c>
      <c r="W158" s="11">
        <v>-0.35365853658536583</v>
      </c>
      <c r="X158" s="11">
        <v>2.3809523809523808E-2</v>
      </c>
      <c r="Y158" s="11">
        <v>0.17222222222222222</v>
      </c>
      <c r="Z158" s="11">
        <f t="shared" si="29"/>
        <v>0.13374485596707819</v>
      </c>
      <c r="AA158" s="11">
        <v>-1</v>
      </c>
      <c r="AB158" s="11">
        <v>-0.46296296296296297</v>
      </c>
      <c r="AC158" s="11">
        <f t="shared" si="38"/>
        <v>-0.60219478737997245</v>
      </c>
      <c r="AD158" s="11">
        <v>0.35699999999999998</v>
      </c>
      <c r="AE158" s="11">
        <v>0.442</v>
      </c>
      <c r="AF158" s="11">
        <f t="shared" si="30"/>
        <v>0.41996296296296293</v>
      </c>
      <c r="AG158" s="11">
        <v>3.0864197530864199E-2</v>
      </c>
      <c r="AH158" s="11">
        <v>41</v>
      </c>
      <c r="AI158" s="11">
        <v>0.11000000000000001</v>
      </c>
      <c r="AJ158" s="11">
        <v>8.5714285714285715E-2</v>
      </c>
      <c r="AK158" s="11">
        <f t="shared" si="31"/>
        <v>9.1860670194003527E-2</v>
      </c>
      <c r="AL158" s="11">
        <v>3.53</v>
      </c>
      <c r="AM158" s="11">
        <v>3.57</v>
      </c>
      <c r="AN158" s="11">
        <v>3.54</v>
      </c>
      <c r="AO158" s="11">
        <v>0.11000000000000001</v>
      </c>
      <c r="AP158" s="11">
        <v>8.7037037037037038E-2</v>
      </c>
      <c r="AQ158" s="11">
        <f t="shared" si="32"/>
        <v>9.2848651120256059E-2</v>
      </c>
      <c r="AR158" s="11">
        <v>3.57</v>
      </c>
      <c r="AS158" s="11">
        <v>3.54</v>
      </c>
      <c r="AT158" s="11">
        <v>0.28599999999999998</v>
      </c>
      <c r="AU158" s="11">
        <v>0.63700000000000001</v>
      </c>
      <c r="AV158" s="11">
        <v>86</v>
      </c>
      <c r="AW158" s="11">
        <v>-2.2499999999999999E-2</v>
      </c>
      <c r="AX158" s="11">
        <v>-0.11499999999999999</v>
      </c>
      <c r="AY158" s="11">
        <v>-0.52</v>
      </c>
      <c r="AZ158" s="11">
        <v>3.9024390243902439E-2</v>
      </c>
      <c r="BA158" s="11">
        <v>0.20925925925925926</v>
      </c>
      <c r="BB158" s="11">
        <f t="shared" si="33"/>
        <v>0.16617512574302698</v>
      </c>
      <c r="BC158" s="11">
        <v>-1.1219512195121952</v>
      </c>
      <c r="BD158" s="11">
        <v>-0.30246913580246915</v>
      </c>
      <c r="BE158" s="11">
        <f t="shared" si="34"/>
        <v>-0.50986892242036275</v>
      </c>
      <c r="BF158" s="11">
        <v>0.41499999999999998</v>
      </c>
      <c r="BG158" s="11">
        <v>0.47599999999999998</v>
      </c>
      <c r="BH158" s="11">
        <f t="shared" si="35"/>
        <v>0.46056172839506171</v>
      </c>
      <c r="BI158" s="11">
        <v>-3.7037037037036979E-2</v>
      </c>
      <c r="BJ158" s="12">
        <v>6</v>
      </c>
      <c r="BK158" s="12">
        <v>7</v>
      </c>
      <c r="BL158" s="12">
        <f t="shared" si="36"/>
        <v>-1</v>
      </c>
      <c r="BM158" s="12" t="str">
        <f t="shared" si="39"/>
        <v>STL</v>
      </c>
      <c r="BN158" s="12">
        <f t="shared" si="37"/>
        <v>13</v>
      </c>
    </row>
    <row r="159" spans="1:66" x14ac:dyDescent="0.45">
      <c r="A159" s="5">
        <v>45426</v>
      </c>
      <c r="B159" s="4" t="s">
        <v>48</v>
      </c>
      <c r="C159" s="4" t="s">
        <v>36</v>
      </c>
      <c r="D159" s="4" t="s">
        <v>279</v>
      </c>
      <c r="E159" s="4" t="s">
        <v>332</v>
      </c>
      <c r="F159" s="11">
        <v>41</v>
      </c>
      <c r="G159" s="11">
        <v>5.7142857142857148E-2</v>
      </c>
      <c r="H159" s="11">
        <v>2.2580645161290321E-2</v>
      </c>
      <c r="I159" s="11">
        <f t="shared" si="27"/>
        <v>3.1327871650452296E-2</v>
      </c>
      <c r="J159" s="11">
        <v>2.86</v>
      </c>
      <c r="K159" s="11">
        <v>4.21</v>
      </c>
      <c r="L159" s="11">
        <v>4.28</v>
      </c>
      <c r="M159" s="11">
        <v>2.5000000000000001E-2</v>
      </c>
      <c r="N159" s="11">
        <v>8.5802469135802473E-2</v>
      </c>
      <c r="O159" s="11">
        <f t="shared" si="28"/>
        <v>7.0414189910074684E-2</v>
      </c>
      <c r="P159" s="11">
        <v>4.1500000000000004</v>
      </c>
      <c r="Q159" s="11">
        <v>4.08</v>
      </c>
      <c r="R159" s="11">
        <v>0.34100000000000003</v>
      </c>
      <c r="S159" s="11">
        <v>0.77400000000000002</v>
      </c>
      <c r="T159" s="11">
        <v>122</v>
      </c>
      <c r="U159" s="11">
        <v>-4.4999999999999998E-2</v>
      </c>
      <c r="V159" s="11">
        <v>-7.2499999999999995E-2</v>
      </c>
      <c r="W159" s="11">
        <v>0.84499999999999997</v>
      </c>
      <c r="X159" s="11">
        <v>0.1926829268292683</v>
      </c>
      <c r="Y159" s="11">
        <v>0.24691358024691357</v>
      </c>
      <c r="Z159" s="11">
        <f t="shared" si="29"/>
        <v>0.23318853833257125</v>
      </c>
      <c r="AA159" s="11">
        <v>-0.51219512195121952</v>
      </c>
      <c r="AB159" s="11">
        <v>0.22839506172839505</v>
      </c>
      <c r="AC159" s="11">
        <f t="shared" si="38"/>
        <v>4.0961743636640735E-2</v>
      </c>
      <c r="AD159" s="11">
        <v>0.39</v>
      </c>
      <c r="AE159" s="11">
        <v>0.50900000000000001</v>
      </c>
      <c r="AF159" s="11">
        <f t="shared" si="30"/>
        <v>0.47888271604938271</v>
      </c>
      <c r="AG159" s="11">
        <v>-2.4691358024691398E-2</v>
      </c>
      <c r="AH159" s="11">
        <v>43</v>
      </c>
      <c r="AI159" s="11">
        <v>1.2500000000000001E-2</v>
      </c>
      <c r="AJ159" s="11">
        <v>5.7142857142857148E-2</v>
      </c>
      <c r="AK159" s="11">
        <f t="shared" si="31"/>
        <v>4.5293209876543214E-2</v>
      </c>
      <c r="AL159" s="11">
        <v>4.6900000000000004</v>
      </c>
      <c r="AM159" s="11">
        <v>4.55</v>
      </c>
      <c r="AN159" s="11">
        <v>4.49</v>
      </c>
      <c r="AO159" s="11">
        <v>6.6666666666666666E-2</v>
      </c>
      <c r="AP159" s="11">
        <v>6.3580246913580246E-2</v>
      </c>
      <c r="AQ159" s="11">
        <f t="shared" si="32"/>
        <v>6.4399481786313065E-2</v>
      </c>
      <c r="AR159" s="11">
        <v>3.96</v>
      </c>
      <c r="AS159" s="11">
        <v>3.8</v>
      </c>
      <c r="AT159" s="11">
        <v>0.32800000000000001</v>
      </c>
      <c r="AU159" s="11">
        <v>0.748</v>
      </c>
      <c r="AV159" s="11">
        <v>117</v>
      </c>
      <c r="AW159" s="11">
        <v>-9.7619047619047605E-2</v>
      </c>
      <c r="AX159" s="11">
        <v>-0.37142857142857144</v>
      </c>
      <c r="AY159" s="11">
        <v>0.46904761904761905</v>
      </c>
      <c r="AZ159" s="11">
        <v>0.10465116279069768</v>
      </c>
      <c r="BA159" s="11">
        <v>0.13518518518518519</v>
      </c>
      <c r="BB159" s="11">
        <f t="shared" si="33"/>
        <v>0.12708047553726567</v>
      </c>
      <c r="BC159" s="11">
        <v>-0.90697674418604646</v>
      </c>
      <c r="BD159" s="11">
        <v>-0.62345679012345678</v>
      </c>
      <c r="BE159" s="11">
        <f t="shared" si="34"/>
        <v>-0.69871208657216888</v>
      </c>
      <c r="BF159" s="11">
        <v>0.442</v>
      </c>
      <c r="BG159" s="11">
        <v>0.443</v>
      </c>
      <c r="BH159" s="11">
        <f t="shared" si="35"/>
        <v>0.44273456790123455</v>
      </c>
      <c r="BI159" s="11">
        <v>-2.0828599560699934E-3</v>
      </c>
      <c r="BJ159" s="12">
        <v>2</v>
      </c>
      <c r="BK159" s="12">
        <v>1</v>
      </c>
      <c r="BL159" s="12">
        <f t="shared" si="36"/>
        <v>1</v>
      </c>
      <c r="BM159" s="12" t="str">
        <f t="shared" si="39"/>
        <v>HOU</v>
      </c>
      <c r="BN159" s="12">
        <f t="shared" si="37"/>
        <v>3</v>
      </c>
    </row>
    <row r="160" spans="1:66" x14ac:dyDescent="0.45">
      <c r="A160" s="5">
        <v>45426</v>
      </c>
      <c r="B160" s="4" t="s">
        <v>45</v>
      </c>
      <c r="C160" s="4" t="s">
        <v>95</v>
      </c>
      <c r="D160" s="4" t="s">
        <v>792</v>
      </c>
      <c r="E160" s="4" t="s">
        <v>1084</v>
      </c>
      <c r="F160" s="11">
        <v>43</v>
      </c>
      <c r="G160" s="11">
        <v>6.6666666666666666E-2</v>
      </c>
      <c r="H160" s="11">
        <v>1.9047619047619049E-2</v>
      </c>
      <c r="I160" s="11">
        <f t="shared" si="27"/>
        <v>3.1687242798353915E-2</v>
      </c>
      <c r="J160" s="11">
        <v>4.1900000000000004</v>
      </c>
      <c r="K160" s="11">
        <v>4.21</v>
      </c>
      <c r="L160" s="11">
        <v>4.07</v>
      </c>
      <c r="M160" s="11">
        <v>6.6666666666666666E-2</v>
      </c>
      <c r="N160" s="11">
        <v>7.716049382716049E-2</v>
      </c>
      <c r="O160" s="11">
        <f t="shared" si="28"/>
        <v>7.437509525986892E-2</v>
      </c>
      <c r="P160" s="11">
        <v>4.21</v>
      </c>
      <c r="Q160" s="11">
        <v>4.07</v>
      </c>
      <c r="R160" s="11">
        <v>0.318</v>
      </c>
      <c r="S160" s="11">
        <v>0.71499999999999997</v>
      </c>
      <c r="T160" s="11">
        <v>103</v>
      </c>
      <c r="U160" s="11">
        <v>-2.3809523809523812E-3</v>
      </c>
      <c r="V160" s="11">
        <v>1.9047619047619049E-2</v>
      </c>
      <c r="W160" s="11">
        <v>0.13571428571428573</v>
      </c>
      <c r="X160" s="11">
        <v>0.13255813953488371</v>
      </c>
      <c r="Y160" s="11">
        <v>0.21975308641975311</v>
      </c>
      <c r="Z160" s="11">
        <f t="shared" si="29"/>
        <v>0.19660874866636185</v>
      </c>
      <c r="AA160" s="11">
        <v>0.30232558139534882</v>
      </c>
      <c r="AB160" s="11">
        <v>0.12345679012345678</v>
      </c>
      <c r="AC160" s="11">
        <f t="shared" si="38"/>
        <v>0.17093430879439109</v>
      </c>
      <c r="AD160" s="11">
        <v>0.51200000000000001</v>
      </c>
      <c r="AE160" s="11">
        <v>0.50700000000000001</v>
      </c>
      <c r="AF160" s="11">
        <f t="shared" si="30"/>
        <v>0.5083271604938272</v>
      </c>
      <c r="AG160" s="11">
        <v>3.0864197530864199E-2</v>
      </c>
      <c r="AH160" s="11">
        <v>42</v>
      </c>
      <c r="AI160" s="11">
        <v>9.5121951219512196E-2</v>
      </c>
      <c r="AJ160" s="11">
        <v>2.8571428571428571E-2</v>
      </c>
      <c r="AK160" s="11">
        <f t="shared" si="31"/>
        <v>4.5825267776487287E-2</v>
      </c>
      <c r="AL160" s="11">
        <v>3.54</v>
      </c>
      <c r="AM160" s="11">
        <v>3.91</v>
      </c>
      <c r="AN160" s="11">
        <v>3.74</v>
      </c>
      <c r="AO160" s="11">
        <v>9.5121951219512196E-2</v>
      </c>
      <c r="AP160" s="11">
        <v>5.8024691358024696E-2</v>
      </c>
      <c r="AQ160" s="11">
        <f t="shared" si="32"/>
        <v>6.7642499470262185E-2</v>
      </c>
      <c r="AR160" s="11">
        <v>3.91</v>
      </c>
      <c r="AS160" s="11">
        <v>3.74</v>
      </c>
      <c r="AT160" s="11">
        <v>0.29799999999999999</v>
      </c>
      <c r="AU160" s="11">
        <v>0.67700000000000005</v>
      </c>
      <c r="AV160" s="11">
        <v>94</v>
      </c>
      <c r="AW160" s="11">
        <v>-5.365853658536586E-2</v>
      </c>
      <c r="AX160" s="11">
        <v>2.4390243902439024E-3</v>
      </c>
      <c r="AY160" s="11">
        <v>-0.28048780487804881</v>
      </c>
      <c r="AZ160" s="11">
        <v>8.3333333333333329E-2</v>
      </c>
      <c r="BA160" s="11">
        <v>0.19382716049382714</v>
      </c>
      <c r="BB160" s="11">
        <f t="shared" si="33"/>
        <v>0.16518061271147688</v>
      </c>
      <c r="BC160" s="11">
        <v>1.1666666666666667</v>
      </c>
      <c r="BD160" s="11">
        <v>0.1728395061728395</v>
      </c>
      <c r="BE160" s="11">
        <f t="shared" si="34"/>
        <v>0.43049839963420211</v>
      </c>
      <c r="BF160" s="11">
        <v>0.61899999999999999</v>
      </c>
      <c r="BG160" s="11">
        <v>0.51700000000000002</v>
      </c>
      <c r="BH160" s="11">
        <f t="shared" si="35"/>
        <v>0.5434444444444444</v>
      </c>
      <c r="BI160" s="11">
        <v>-2.4691358024691024E-2</v>
      </c>
      <c r="BJ160" s="12">
        <v>4</v>
      </c>
      <c r="BK160" s="12">
        <v>7</v>
      </c>
      <c r="BL160" s="12">
        <f t="shared" si="36"/>
        <v>-3</v>
      </c>
      <c r="BM160" s="12" t="str">
        <f t="shared" si="39"/>
        <v>CLE</v>
      </c>
      <c r="BN160" s="12">
        <f t="shared" si="37"/>
        <v>11</v>
      </c>
    </row>
    <row r="161" spans="1:66" x14ac:dyDescent="0.45">
      <c r="A161" s="5">
        <v>45426</v>
      </c>
      <c r="B161" s="4" t="s">
        <v>62</v>
      </c>
      <c r="C161" s="4" t="s">
        <v>22</v>
      </c>
      <c r="D161" s="4" t="s">
        <v>571</v>
      </c>
      <c r="E161" s="4" t="s">
        <v>726</v>
      </c>
      <c r="F161" s="11">
        <v>40</v>
      </c>
      <c r="G161" s="11">
        <v>0.125</v>
      </c>
      <c r="H161" s="11">
        <v>0.1</v>
      </c>
      <c r="I161" s="11">
        <f t="shared" si="27"/>
        <v>0.10617283950617284</v>
      </c>
      <c r="J161" s="11">
        <v>3.92</v>
      </c>
      <c r="K161" s="11">
        <v>3.33</v>
      </c>
      <c r="L161" s="11">
        <v>3.09</v>
      </c>
      <c r="M161" s="11">
        <v>0.125</v>
      </c>
      <c r="N161" s="11">
        <v>0.10493827160493827</v>
      </c>
      <c r="O161" s="11">
        <f t="shared" si="28"/>
        <v>0.10989178478890413</v>
      </c>
      <c r="P161" s="11">
        <v>3.33</v>
      </c>
      <c r="Q161" s="11">
        <v>3.09</v>
      </c>
      <c r="R161" s="11">
        <v>0.32100000000000001</v>
      </c>
      <c r="S161" s="11">
        <v>0.72799999999999998</v>
      </c>
      <c r="T161" s="11">
        <v>109</v>
      </c>
      <c r="U161" s="11">
        <v>7.4999999999999997E-2</v>
      </c>
      <c r="V161" s="11">
        <v>-3.2500000000000001E-2</v>
      </c>
      <c r="W161" s="11">
        <v>0.42249999999999999</v>
      </c>
      <c r="X161" s="11">
        <v>0.1575</v>
      </c>
      <c r="Y161" s="11">
        <v>0.22098765432098763</v>
      </c>
      <c r="Z161" s="11">
        <f t="shared" si="29"/>
        <v>0.20531169029111415</v>
      </c>
      <c r="AA161" s="11">
        <v>0.67500000000000004</v>
      </c>
      <c r="AB161" s="11">
        <v>0.3888888888888889</v>
      </c>
      <c r="AC161" s="11">
        <f t="shared" si="38"/>
        <v>0.45953360768175588</v>
      </c>
      <c r="AD161" s="11">
        <v>0.6</v>
      </c>
      <c r="AE161" s="11">
        <v>0.54900000000000004</v>
      </c>
      <c r="AF161" s="11">
        <f t="shared" si="30"/>
        <v>0.56159259259259264</v>
      </c>
      <c r="AG161" s="11">
        <v>6.4814814814814797E-2</v>
      </c>
      <c r="AH161" s="11">
        <v>42</v>
      </c>
      <c r="AI161" s="11">
        <v>8.0952380952380956E-2</v>
      </c>
      <c r="AJ161" s="11">
        <v>0.10909090909090909</v>
      </c>
      <c r="AK161" s="11">
        <f t="shared" si="31"/>
        <v>0.10179573512906845</v>
      </c>
      <c r="AL161" s="11">
        <v>3.31</v>
      </c>
      <c r="AM161" s="11">
        <v>4.1100000000000003</v>
      </c>
      <c r="AN161" s="11">
        <v>3.88</v>
      </c>
      <c r="AO161" s="11">
        <v>8.0952380952380956E-2</v>
      </c>
      <c r="AP161" s="11">
        <v>8.5185185185185183E-2</v>
      </c>
      <c r="AQ161" s="11">
        <f t="shared" si="32"/>
        <v>8.4087791495198905E-2</v>
      </c>
      <c r="AR161" s="11">
        <v>4.1100000000000003</v>
      </c>
      <c r="AS161" s="11">
        <v>3.88</v>
      </c>
      <c r="AT161" s="11">
        <v>0.33300000000000002</v>
      </c>
      <c r="AU161" s="11">
        <v>0.748</v>
      </c>
      <c r="AV161" s="11">
        <v>118</v>
      </c>
      <c r="AW161" s="11">
        <v>-8.0952380952380956E-2</v>
      </c>
      <c r="AX161" s="11">
        <v>0.18809523809523809</v>
      </c>
      <c r="AY161" s="11">
        <v>0.69047619047619047</v>
      </c>
      <c r="AZ161" s="11">
        <v>0.21904761904761902</v>
      </c>
      <c r="BA161" s="11">
        <v>0.25185185185185183</v>
      </c>
      <c r="BB161" s="11">
        <f t="shared" si="33"/>
        <v>0.24334705075445812</v>
      </c>
      <c r="BC161" s="11">
        <v>1.2857142857142858</v>
      </c>
      <c r="BD161" s="11">
        <v>0.6728395061728395</v>
      </c>
      <c r="BE161" s="11">
        <f t="shared" si="34"/>
        <v>0.83173296753543657</v>
      </c>
      <c r="BF161" s="11">
        <v>0.64300000000000002</v>
      </c>
      <c r="BG161" s="11">
        <v>0.57199999999999995</v>
      </c>
      <c r="BH161" s="11">
        <f t="shared" si="35"/>
        <v>0.59040740740740727</v>
      </c>
      <c r="BI161" s="11">
        <v>-5.2469135802469036E-2</v>
      </c>
      <c r="BJ161" s="12">
        <v>1</v>
      </c>
      <c r="BK161" s="12">
        <v>5</v>
      </c>
      <c r="BL161" s="12">
        <f t="shared" si="36"/>
        <v>-4</v>
      </c>
      <c r="BM161" s="12" t="str">
        <f t="shared" si="39"/>
        <v>NYY</v>
      </c>
      <c r="BN161" s="12">
        <f t="shared" si="37"/>
        <v>6</v>
      </c>
    </row>
    <row r="162" spans="1:66" x14ac:dyDescent="0.45">
      <c r="A162" s="5">
        <v>45426</v>
      </c>
      <c r="B162" s="4" t="s">
        <v>102</v>
      </c>
      <c r="C162" s="4" t="s">
        <v>89</v>
      </c>
      <c r="D162" s="4" t="s">
        <v>642</v>
      </c>
      <c r="E162" s="4" t="s">
        <v>312</v>
      </c>
      <c r="F162" s="11">
        <v>41</v>
      </c>
      <c r="G162" s="11">
        <v>0.13250000000000001</v>
      </c>
      <c r="H162" s="11">
        <v>5.3571428571428568E-2</v>
      </c>
      <c r="I162" s="11">
        <f t="shared" si="27"/>
        <v>7.3547178130511454E-2</v>
      </c>
      <c r="J162" s="11">
        <v>3.14</v>
      </c>
      <c r="K162" s="11">
        <v>3.54</v>
      </c>
      <c r="L162" s="11">
        <v>3.48</v>
      </c>
      <c r="M162" s="11">
        <v>0.13250000000000001</v>
      </c>
      <c r="N162" s="11">
        <v>7.9012345679012344E-2</v>
      </c>
      <c r="O162" s="11">
        <f t="shared" si="28"/>
        <v>9.2549344612101819E-2</v>
      </c>
      <c r="P162" s="11">
        <v>3.54</v>
      </c>
      <c r="Q162" s="11">
        <v>3.48</v>
      </c>
      <c r="R162" s="11">
        <v>0.30399999999999999</v>
      </c>
      <c r="S162" s="11">
        <v>0.68300000000000005</v>
      </c>
      <c r="T162" s="11">
        <v>96</v>
      </c>
      <c r="U162" s="11">
        <v>3.2500000000000001E-2</v>
      </c>
      <c r="V162" s="11">
        <v>-0.11750000000000001</v>
      </c>
      <c r="W162" s="11">
        <v>-0.13500000000000001</v>
      </c>
      <c r="X162" s="11">
        <v>8.5365853658536592E-2</v>
      </c>
      <c r="Y162" s="11">
        <v>0.16851851851851851</v>
      </c>
      <c r="Z162" s="11">
        <f t="shared" si="29"/>
        <v>0.14747370827617742</v>
      </c>
      <c r="AA162" s="11">
        <v>9.7560975609756101E-2</v>
      </c>
      <c r="AB162" s="11">
        <v>-6.1728395061728392E-3</v>
      </c>
      <c r="AC162" s="11">
        <f t="shared" si="38"/>
        <v>2.0080780368846217E-2</v>
      </c>
      <c r="AD162" s="11">
        <v>0.51200000000000001</v>
      </c>
      <c r="AE162" s="11">
        <v>0.5</v>
      </c>
      <c r="AF162" s="11">
        <f t="shared" si="30"/>
        <v>0.50303703703703706</v>
      </c>
      <c r="AG162" s="11">
        <v>3.4083162917519201E-3</v>
      </c>
      <c r="AH162" s="11">
        <v>43</v>
      </c>
      <c r="AI162" s="11">
        <v>4.0476190476190478E-2</v>
      </c>
      <c r="AJ162" s="11">
        <v>4.2857142857142858E-2</v>
      </c>
      <c r="AK162" s="11">
        <f t="shared" si="31"/>
        <v>4.2225161669606118E-2</v>
      </c>
      <c r="AL162" s="11">
        <v>5.26</v>
      </c>
      <c r="AM162" s="11">
        <v>4.3499999999999996</v>
      </c>
      <c r="AN162" s="11">
        <v>4.2699999999999996</v>
      </c>
      <c r="AO162" s="11">
        <v>4.0476190476190478E-2</v>
      </c>
      <c r="AP162" s="11">
        <v>8.4567901234567894E-2</v>
      </c>
      <c r="AQ162" s="11">
        <f t="shared" si="32"/>
        <v>7.2864545909813394E-2</v>
      </c>
      <c r="AR162" s="11">
        <v>4.3499999999999996</v>
      </c>
      <c r="AS162" s="11">
        <v>4.2699999999999996</v>
      </c>
      <c r="AT162" s="11">
        <v>0.27800000000000002</v>
      </c>
      <c r="AU162" s="11">
        <v>0.623</v>
      </c>
      <c r="AV162" s="11">
        <v>78</v>
      </c>
      <c r="AW162" s="11">
        <v>-1.4285714285714285E-2</v>
      </c>
      <c r="AX162" s="11">
        <v>-0.35952380952380952</v>
      </c>
      <c r="AY162" s="11">
        <v>-0.83095238095238089</v>
      </c>
      <c r="AZ162" s="11">
        <v>-1.3953488372093023E-2</v>
      </c>
      <c r="BA162" s="11">
        <v>0.15555555555555556</v>
      </c>
      <c r="BB162" s="11">
        <f t="shared" si="33"/>
        <v>0.11056241426611797</v>
      </c>
      <c r="BC162" s="11">
        <v>-2.0930232558139537</v>
      </c>
      <c r="BD162" s="11">
        <v>-0.8271604938271605</v>
      </c>
      <c r="BE162" s="11">
        <f t="shared" si="34"/>
        <v>-1.1631611034903218</v>
      </c>
      <c r="BF162" s="11">
        <v>0.25600000000000001</v>
      </c>
      <c r="BG162" s="11">
        <v>0.40600000000000003</v>
      </c>
      <c r="BH162" s="11">
        <f t="shared" si="35"/>
        <v>0.36618518518518522</v>
      </c>
      <c r="BI162" s="11">
        <v>-2.1604938271604979E-2</v>
      </c>
      <c r="BJ162" s="12">
        <v>0</v>
      </c>
      <c r="BK162" s="12">
        <v>1</v>
      </c>
      <c r="BL162" s="12">
        <f t="shared" si="36"/>
        <v>-1</v>
      </c>
      <c r="BM162" s="12" t="str">
        <f t="shared" si="39"/>
        <v>MIA</v>
      </c>
      <c r="BN162" s="12">
        <f t="shared" si="37"/>
        <v>1</v>
      </c>
    </row>
    <row r="163" spans="1:66" x14ac:dyDescent="0.45">
      <c r="A163" s="5">
        <v>45426</v>
      </c>
      <c r="B163" s="4" t="s">
        <v>60</v>
      </c>
      <c r="C163" s="4" t="s">
        <v>71</v>
      </c>
      <c r="D163" s="4" t="s">
        <v>805</v>
      </c>
      <c r="E163" s="4" t="s">
        <v>316</v>
      </c>
      <c r="F163" s="11">
        <v>41</v>
      </c>
      <c r="G163" s="11">
        <v>0.14499999999999999</v>
      </c>
      <c r="H163" s="11">
        <v>4.0625000000000001E-2</v>
      </c>
      <c r="I163" s="11">
        <f t="shared" si="27"/>
        <v>6.7040895061728389E-2</v>
      </c>
      <c r="J163" s="11">
        <v>2.4900000000000002</v>
      </c>
      <c r="K163" s="11">
        <v>3.62</v>
      </c>
      <c r="L163" s="11">
        <v>3.49</v>
      </c>
      <c r="M163" s="11">
        <v>0.14499999999999999</v>
      </c>
      <c r="N163" s="11">
        <v>8.0864197530864199E-2</v>
      </c>
      <c r="O163" s="11">
        <f t="shared" si="28"/>
        <v>9.7096098155768945E-2</v>
      </c>
      <c r="P163" s="11">
        <v>3.62</v>
      </c>
      <c r="Q163" s="11">
        <v>3.49</v>
      </c>
      <c r="R163" s="11">
        <v>0.33800000000000002</v>
      </c>
      <c r="S163" s="11">
        <v>0.76800000000000002</v>
      </c>
      <c r="T163" s="11">
        <v>114</v>
      </c>
      <c r="U163" s="11">
        <v>7.4999999999999997E-2</v>
      </c>
      <c r="V163" s="11">
        <v>-0.185</v>
      </c>
      <c r="W163" s="11">
        <v>0.51500000000000001</v>
      </c>
      <c r="X163" s="11">
        <v>0.12682926829268293</v>
      </c>
      <c r="Y163" s="11">
        <v>0.19012345679012346</v>
      </c>
      <c r="Z163" s="11">
        <f t="shared" si="29"/>
        <v>0.17410455723212925</v>
      </c>
      <c r="AA163" s="11">
        <v>0.75609756097560976</v>
      </c>
      <c r="AB163" s="11">
        <v>0.21604938271604937</v>
      </c>
      <c r="AC163" s="11">
        <f t="shared" si="38"/>
        <v>0.35272824264593816</v>
      </c>
      <c r="AD163" s="11">
        <v>0.51200000000000001</v>
      </c>
      <c r="AE163" s="11">
        <v>0.50600000000000001</v>
      </c>
      <c r="AF163" s="11">
        <f t="shared" si="30"/>
        <v>0.50751851851851848</v>
      </c>
      <c r="AG163" s="11">
        <v>2.4691358024691398E-2</v>
      </c>
      <c r="AH163" s="11">
        <v>42</v>
      </c>
      <c r="AI163" s="11">
        <v>2.5000000000000001E-2</v>
      </c>
      <c r="AJ163" s="11">
        <v>7.8260869565217397E-2</v>
      </c>
      <c r="AK163" s="11">
        <f t="shared" si="31"/>
        <v>6.4452495974235108E-2</v>
      </c>
      <c r="AL163" s="11">
        <v>3.99</v>
      </c>
      <c r="AM163" s="11">
        <v>3.64</v>
      </c>
      <c r="AN163" s="11">
        <v>3.71</v>
      </c>
      <c r="AO163" s="11">
        <v>5.1219512195121955E-2</v>
      </c>
      <c r="AP163" s="11">
        <v>9.0740740740740733E-2</v>
      </c>
      <c r="AQ163" s="11">
        <f t="shared" si="32"/>
        <v>8.0494496302987717E-2</v>
      </c>
      <c r="AR163" s="11">
        <v>3.96</v>
      </c>
      <c r="AS163" s="11">
        <v>3.76</v>
      </c>
      <c r="AT163" s="11">
        <v>0.313</v>
      </c>
      <c r="AU163" s="11">
        <v>0.69899999999999995</v>
      </c>
      <c r="AV163" s="11">
        <v>106</v>
      </c>
      <c r="AW163" s="11">
        <v>3.9024390243902439E-2</v>
      </c>
      <c r="AX163" s="11">
        <v>-0.16829268292682928</v>
      </c>
      <c r="AY163" s="11">
        <v>0.28292682926829266</v>
      </c>
      <c r="AZ163" s="11">
        <v>0.11904761904761904</v>
      </c>
      <c r="BA163" s="11">
        <v>0.22160493827160493</v>
      </c>
      <c r="BB163" s="11">
        <f t="shared" si="33"/>
        <v>0.19501600365797894</v>
      </c>
      <c r="BC163" s="11">
        <v>-0.7142857142857143</v>
      </c>
      <c r="BD163" s="11">
        <v>4.3209876543209874E-2</v>
      </c>
      <c r="BE163" s="11">
        <f t="shared" si="34"/>
        <v>-0.15317786922725193</v>
      </c>
      <c r="BF163" s="11">
        <v>0.5</v>
      </c>
      <c r="BG163" s="11">
        <v>0.52500000000000002</v>
      </c>
      <c r="BH163" s="11">
        <f t="shared" si="35"/>
        <v>0.51851851851851849</v>
      </c>
      <c r="BI163" s="11">
        <v>-7.098765432098797E-2</v>
      </c>
      <c r="BJ163" s="12">
        <v>5</v>
      </c>
      <c r="BK163" s="12">
        <v>4</v>
      </c>
      <c r="BL163" s="12">
        <f t="shared" si="36"/>
        <v>1</v>
      </c>
      <c r="BM163" s="12" t="str">
        <f t="shared" si="39"/>
        <v>BOS</v>
      </c>
      <c r="BN163" s="12">
        <f t="shared" si="37"/>
        <v>9</v>
      </c>
    </row>
    <row r="164" spans="1:66" x14ac:dyDescent="0.45">
      <c r="A164" s="5">
        <v>45430</v>
      </c>
      <c r="B164" s="4" t="s">
        <v>50</v>
      </c>
      <c r="C164" s="4" t="s">
        <v>80</v>
      </c>
      <c r="D164" s="4" t="s">
        <v>636</v>
      </c>
      <c r="E164" s="4" t="s">
        <v>684</v>
      </c>
      <c r="F164" s="11">
        <v>46</v>
      </c>
      <c r="G164" s="11">
        <v>0.20666666666666669</v>
      </c>
      <c r="H164" s="11">
        <v>6.7857142857142852E-2</v>
      </c>
      <c r="I164" s="11">
        <f t="shared" si="27"/>
        <v>0.10727219282774839</v>
      </c>
      <c r="J164" s="11">
        <v>2.78</v>
      </c>
      <c r="K164" s="11">
        <v>3.31</v>
      </c>
      <c r="L164" s="11">
        <v>3.33</v>
      </c>
      <c r="M164" s="11">
        <v>0.20666666666666669</v>
      </c>
      <c r="N164" s="11">
        <v>0.12037037037037036</v>
      </c>
      <c r="O164" s="11">
        <f t="shared" si="28"/>
        <v>0.14487425697302239</v>
      </c>
      <c r="P164" s="11">
        <v>3.31</v>
      </c>
      <c r="Q164" s="11">
        <v>3.33</v>
      </c>
      <c r="R164" s="11">
        <v>0.32800000000000001</v>
      </c>
      <c r="S164" s="11">
        <v>0.74099999999999999</v>
      </c>
      <c r="T164" s="11">
        <v>112</v>
      </c>
      <c r="U164" s="11">
        <v>0.1</v>
      </c>
      <c r="V164" s="11">
        <v>-0.19333333333333333</v>
      </c>
      <c r="W164" s="11">
        <v>0.57111111111111112</v>
      </c>
      <c r="X164" s="11">
        <v>0.15869565217391304</v>
      </c>
      <c r="Y164" s="11">
        <v>0.22901234567901235</v>
      </c>
      <c r="Z164" s="11">
        <f t="shared" si="29"/>
        <v>0.20904587715287304</v>
      </c>
      <c r="AA164" s="11">
        <v>1.5869565217391304</v>
      </c>
      <c r="AB164" s="11">
        <v>0.6728395061728395</v>
      </c>
      <c r="AC164" s="11">
        <f t="shared" si="38"/>
        <v>0.93240359701265041</v>
      </c>
      <c r="AD164" s="11">
        <v>0.69599999999999995</v>
      </c>
      <c r="AE164" s="11">
        <v>0.57899999999999996</v>
      </c>
      <c r="AF164" s="11">
        <f t="shared" si="30"/>
        <v>0.61222222222222211</v>
      </c>
      <c r="AG164" s="11">
        <v>4.6296296296296301E-2</v>
      </c>
      <c r="AH164" s="11">
        <v>43</v>
      </c>
      <c r="AI164" s="11">
        <v>0.15238095238095239</v>
      </c>
      <c r="AJ164" s="11">
        <v>7.4999999999999997E-2</v>
      </c>
      <c r="AK164" s="11">
        <f t="shared" si="31"/>
        <v>9.5539388594944152E-2</v>
      </c>
      <c r="AL164" s="11">
        <v>3.41</v>
      </c>
      <c r="AM164" s="11">
        <v>3.74</v>
      </c>
      <c r="AN164" s="11">
        <v>3.85</v>
      </c>
      <c r="AO164" s="11">
        <v>0.15238095238095239</v>
      </c>
      <c r="AP164" s="11">
        <v>6.7283950617283955E-2</v>
      </c>
      <c r="AQ164" s="11">
        <f t="shared" si="32"/>
        <v>8.987142639406015E-2</v>
      </c>
      <c r="AR164" s="11">
        <v>3.74</v>
      </c>
      <c r="AS164" s="11">
        <v>3.85</v>
      </c>
      <c r="AT164" s="11">
        <v>0.3</v>
      </c>
      <c r="AU164" s="11">
        <v>0.67100000000000004</v>
      </c>
      <c r="AV164" s="11">
        <v>93</v>
      </c>
      <c r="AW164" s="11">
        <v>6.1904761904761907E-2</v>
      </c>
      <c r="AX164" s="11">
        <v>-0.30714285714285716</v>
      </c>
      <c r="AY164" s="11">
        <v>-0.19761904761904764</v>
      </c>
      <c r="AZ164" s="11">
        <v>5.8139534883720929E-2</v>
      </c>
      <c r="BA164" s="11">
        <v>0.11790123456790125</v>
      </c>
      <c r="BB164" s="11">
        <f t="shared" si="33"/>
        <v>0.10203856119493981</v>
      </c>
      <c r="BC164" s="11">
        <v>-0.27906976744186046</v>
      </c>
      <c r="BD164" s="11">
        <v>-0.61111111111111116</v>
      </c>
      <c r="BE164" s="11">
        <f t="shared" si="34"/>
        <v>-0.52297668038408784</v>
      </c>
      <c r="BF164" s="11">
        <v>0.46500000000000002</v>
      </c>
      <c r="BG164" s="11">
        <v>0.434</v>
      </c>
      <c r="BH164" s="11">
        <f t="shared" si="35"/>
        <v>0.4422283950617284</v>
      </c>
      <c r="BI164" s="11">
        <v>1.851851851851799E-2</v>
      </c>
      <c r="BJ164" s="12">
        <v>4</v>
      </c>
      <c r="BK164" s="12">
        <v>3</v>
      </c>
      <c r="BL164" s="12">
        <f t="shared" si="36"/>
        <v>1</v>
      </c>
      <c r="BM164" s="12" t="str">
        <f t="shared" si="39"/>
        <v>PHI</v>
      </c>
      <c r="BN164" s="12">
        <f t="shared" si="37"/>
        <v>7</v>
      </c>
    </row>
    <row r="165" spans="1:66" x14ac:dyDescent="0.45">
      <c r="A165" s="5">
        <v>45430</v>
      </c>
      <c r="B165" s="4" t="s">
        <v>22</v>
      </c>
      <c r="C165" s="4" t="s">
        <v>132</v>
      </c>
      <c r="D165" s="4" t="s">
        <v>813</v>
      </c>
      <c r="E165" s="4" t="s">
        <v>1014</v>
      </c>
      <c r="F165" s="11">
        <v>46</v>
      </c>
      <c r="G165" s="11">
        <v>9.7777777777777783E-2</v>
      </c>
      <c r="H165" s="11">
        <v>4.7826086956521741E-2</v>
      </c>
      <c r="I165" s="11">
        <f t="shared" si="27"/>
        <v>6.2009900399594441E-2</v>
      </c>
      <c r="J165" s="11">
        <v>3.05</v>
      </c>
      <c r="K165" s="11">
        <v>4.05</v>
      </c>
      <c r="L165" s="11">
        <v>3.83</v>
      </c>
      <c r="M165" s="11">
        <v>9.7777777777777783E-2</v>
      </c>
      <c r="N165" s="11">
        <v>8.5185185185185183E-2</v>
      </c>
      <c r="O165" s="11">
        <f t="shared" si="28"/>
        <v>8.8760859625057142E-2</v>
      </c>
      <c r="P165" s="11">
        <v>4.05</v>
      </c>
      <c r="Q165" s="11">
        <v>3.83</v>
      </c>
      <c r="R165" s="11">
        <v>0.33500000000000002</v>
      </c>
      <c r="S165" s="11">
        <v>0.755</v>
      </c>
      <c r="T165" s="11">
        <v>120</v>
      </c>
      <c r="U165" s="11">
        <v>-5.7777777777777782E-2</v>
      </c>
      <c r="V165" s="11">
        <v>0.20222222222222222</v>
      </c>
      <c r="W165" s="11">
        <v>0.81111111111111112</v>
      </c>
      <c r="X165" s="11">
        <v>0.23043478260869565</v>
      </c>
      <c r="Y165" s="11">
        <v>0.25185185185185183</v>
      </c>
      <c r="Z165" s="11">
        <f t="shared" si="29"/>
        <v>0.24577046181984452</v>
      </c>
      <c r="AA165" s="11">
        <v>1.5</v>
      </c>
      <c r="AB165" s="11">
        <v>0.77160493827160492</v>
      </c>
      <c r="AC165" s="11">
        <f t="shared" si="38"/>
        <v>0.97843316567596395</v>
      </c>
      <c r="AD165" s="11">
        <v>0.67400000000000004</v>
      </c>
      <c r="AE165" s="11">
        <v>0.58499999999999996</v>
      </c>
      <c r="AF165" s="11">
        <f t="shared" si="30"/>
        <v>0.61027160493827159</v>
      </c>
      <c r="AG165" s="11">
        <v>5.2469135802469098E-2</v>
      </c>
      <c r="AH165" s="11">
        <v>45</v>
      </c>
      <c r="AI165" s="11">
        <v>6.363636363636363E-2</v>
      </c>
      <c r="AJ165" s="11">
        <v>3.8461538461538464E-3</v>
      </c>
      <c r="AK165" s="11">
        <f t="shared" si="31"/>
        <v>2.0454545454545454E-2</v>
      </c>
      <c r="AL165" s="11">
        <v>3.99</v>
      </c>
      <c r="AM165" s="11">
        <v>4.17</v>
      </c>
      <c r="AN165" s="11">
        <v>3.99</v>
      </c>
      <c r="AO165" s="11">
        <v>6.363636363636363E-2</v>
      </c>
      <c r="AP165" s="11">
        <v>5.7407407407407414E-2</v>
      </c>
      <c r="AQ165" s="11">
        <f t="shared" si="32"/>
        <v>5.9137673026561921E-2</v>
      </c>
      <c r="AR165" s="11">
        <v>4.17</v>
      </c>
      <c r="AS165" s="11">
        <v>3.99</v>
      </c>
      <c r="AT165" s="11">
        <v>0.27400000000000002</v>
      </c>
      <c r="AU165" s="11">
        <v>0.61199999999999999</v>
      </c>
      <c r="AV165" s="11">
        <v>75</v>
      </c>
      <c r="AW165" s="11">
        <v>-6.5909090909090903E-2</v>
      </c>
      <c r="AX165" s="11">
        <v>-0.50454545454545452</v>
      </c>
      <c r="AY165" s="11">
        <v>-0.88636363636363635</v>
      </c>
      <c r="AZ165" s="11">
        <v>-4.6666666666666669E-2</v>
      </c>
      <c r="BA165" s="11">
        <v>0.11234567901234567</v>
      </c>
      <c r="BB165" s="11">
        <f t="shared" si="33"/>
        <v>6.817558299039779E-2</v>
      </c>
      <c r="BC165" s="11">
        <v>-1.9777777777777779</v>
      </c>
      <c r="BD165" s="11">
        <v>-1.1666666666666667</v>
      </c>
      <c r="BE165" s="11">
        <f t="shared" si="34"/>
        <v>-1.3919753086419755</v>
      </c>
      <c r="BF165" s="11">
        <v>0.311</v>
      </c>
      <c r="BG165" s="11">
        <v>0.38200000000000001</v>
      </c>
      <c r="BH165" s="11">
        <f t="shared" si="35"/>
        <v>0.36227777777777781</v>
      </c>
      <c r="BI165" s="11">
        <v>1.851851851851799E-2</v>
      </c>
      <c r="BJ165" s="12">
        <v>6</v>
      </c>
      <c r="BK165" s="12">
        <v>1</v>
      </c>
      <c r="BL165" s="12">
        <f t="shared" si="36"/>
        <v>5</v>
      </c>
      <c r="BM165" s="12" t="str">
        <f t="shared" si="39"/>
        <v>NYY</v>
      </c>
      <c r="BN165" s="12">
        <f t="shared" si="37"/>
        <v>7</v>
      </c>
    </row>
    <row r="166" spans="1:66" x14ac:dyDescent="0.45">
      <c r="A166" s="5">
        <v>45430</v>
      </c>
      <c r="B166" s="4" t="s">
        <v>30</v>
      </c>
      <c r="C166" s="4" t="s">
        <v>39</v>
      </c>
      <c r="D166" s="4" t="s">
        <v>633</v>
      </c>
      <c r="E166" s="4" t="s">
        <v>328</v>
      </c>
      <c r="F166" s="11">
        <v>46</v>
      </c>
      <c r="G166" s="11">
        <v>0.2</v>
      </c>
      <c r="H166" s="11">
        <v>0.12</v>
      </c>
      <c r="I166" s="11">
        <f t="shared" si="27"/>
        <v>0.14271604938271604</v>
      </c>
      <c r="J166" s="11">
        <v>2.57</v>
      </c>
      <c r="K166" s="11">
        <v>3.16</v>
      </c>
      <c r="L166" s="11">
        <v>3.01</v>
      </c>
      <c r="M166" s="11">
        <v>9.5555555555555546E-2</v>
      </c>
      <c r="N166" s="11">
        <v>8.5185185185185183E-2</v>
      </c>
      <c r="O166" s="11">
        <f t="shared" si="28"/>
        <v>8.8129858253315027E-2</v>
      </c>
      <c r="P166" s="11">
        <v>3.93</v>
      </c>
      <c r="Q166" s="11">
        <v>3.84</v>
      </c>
      <c r="R166" s="11">
        <v>0.31900000000000001</v>
      </c>
      <c r="S166" s="11">
        <v>0.71799999999999997</v>
      </c>
      <c r="T166" s="11">
        <v>107</v>
      </c>
      <c r="U166" s="11">
        <v>-4.4444444444444444E-3</v>
      </c>
      <c r="V166" s="11">
        <v>-0.43111111111111106</v>
      </c>
      <c r="W166" s="11">
        <v>0.25333333333333335</v>
      </c>
      <c r="X166" s="11">
        <v>9.3478260869565219E-2</v>
      </c>
      <c r="Y166" s="11">
        <v>0.2049382716049383</v>
      </c>
      <c r="Z166" s="11">
        <f t="shared" si="29"/>
        <v>0.17328913275415334</v>
      </c>
      <c r="AA166" s="11">
        <v>0.17391304347826086</v>
      </c>
      <c r="AB166" s="11">
        <v>9.2592592592592587E-2</v>
      </c>
      <c r="AC166" s="11">
        <f t="shared" si="38"/>
        <v>0.11568358481938727</v>
      </c>
      <c r="AD166" s="11">
        <v>0.54300000000000004</v>
      </c>
      <c r="AE166" s="11">
        <v>0.51700000000000002</v>
      </c>
      <c r="AF166" s="11">
        <f t="shared" si="30"/>
        <v>0.52438271604938269</v>
      </c>
      <c r="AG166" s="11">
        <v>2.1604938271605E-2</v>
      </c>
      <c r="AH166" s="11">
        <v>46</v>
      </c>
      <c r="AI166" s="11">
        <v>7.7777777777777779E-2</v>
      </c>
      <c r="AJ166" s="11">
        <v>6.2962962962962957E-2</v>
      </c>
      <c r="AK166" s="11">
        <f t="shared" si="31"/>
        <v>6.7169638774577045E-2</v>
      </c>
      <c r="AL166" s="11">
        <v>3.97</v>
      </c>
      <c r="AM166" s="11">
        <v>3.83</v>
      </c>
      <c r="AN166" s="11">
        <v>3.61</v>
      </c>
      <c r="AO166" s="11">
        <v>7.7777777777777779E-2</v>
      </c>
      <c r="AP166" s="11">
        <v>8.7037037037037038E-2</v>
      </c>
      <c r="AQ166" s="11">
        <f t="shared" si="32"/>
        <v>8.4407864654778231E-2</v>
      </c>
      <c r="AR166" s="11">
        <v>3.83</v>
      </c>
      <c r="AS166" s="11">
        <v>3.61</v>
      </c>
      <c r="AT166" s="11">
        <v>0.29599999999999999</v>
      </c>
      <c r="AU166" s="11">
        <v>0.66300000000000003</v>
      </c>
      <c r="AV166" s="11">
        <v>89</v>
      </c>
      <c r="AW166" s="11">
        <v>-3.5555555555555556E-2</v>
      </c>
      <c r="AX166" s="11">
        <v>-0.44444444444444442</v>
      </c>
      <c r="AY166" s="11">
        <v>-0.46444444444444444</v>
      </c>
      <c r="AZ166" s="11">
        <v>1.9565217391304349E-2</v>
      </c>
      <c r="BA166" s="11">
        <v>0.17098765432098764</v>
      </c>
      <c r="BB166" s="11">
        <f t="shared" si="33"/>
        <v>0.12799115988416399</v>
      </c>
      <c r="BC166" s="11">
        <v>-0.58695652173913049</v>
      </c>
      <c r="BD166" s="11">
        <v>-0.27777777777777779</v>
      </c>
      <c r="BE166" s="11">
        <f t="shared" si="34"/>
        <v>-0.3655692729766804</v>
      </c>
      <c r="BF166" s="11">
        <v>0.45700000000000002</v>
      </c>
      <c r="BG166" s="11">
        <v>0.47599999999999998</v>
      </c>
      <c r="BH166" s="11">
        <f t="shared" si="35"/>
        <v>0.47060493827160488</v>
      </c>
      <c r="BI166" s="11">
        <v>-2.4691358024690968E-2</v>
      </c>
      <c r="BJ166" s="12">
        <v>1</v>
      </c>
      <c r="BK166" s="12">
        <v>0</v>
      </c>
      <c r="BL166" s="12">
        <f t="shared" si="36"/>
        <v>1</v>
      </c>
      <c r="BM166" s="12" t="str">
        <f t="shared" si="39"/>
        <v>CHC</v>
      </c>
      <c r="BN166" s="12">
        <f t="shared" si="37"/>
        <v>1</v>
      </c>
    </row>
    <row r="167" spans="1:66" x14ac:dyDescent="0.45">
      <c r="A167" s="5">
        <v>45430</v>
      </c>
      <c r="B167" s="4" t="s">
        <v>26</v>
      </c>
      <c r="C167" s="4" t="s">
        <v>71</v>
      </c>
      <c r="D167" s="4" t="s">
        <v>530</v>
      </c>
      <c r="E167" s="4" t="s">
        <v>313</v>
      </c>
      <c r="F167" s="11">
        <v>43</v>
      </c>
      <c r="G167" s="11">
        <v>4.7619047619047616E-2</v>
      </c>
      <c r="H167" s="11">
        <v>0.13103448275862067</v>
      </c>
      <c r="I167" s="11">
        <f t="shared" si="27"/>
        <v>0.10889334874009203</v>
      </c>
      <c r="J167" s="11">
        <v>4.08</v>
      </c>
      <c r="K167" s="11">
        <v>3.95</v>
      </c>
      <c r="L167" s="11">
        <v>3.87</v>
      </c>
      <c r="M167" s="11">
        <v>4.7619047619047616E-2</v>
      </c>
      <c r="N167" s="11">
        <v>9.8765432098765427E-2</v>
      </c>
      <c r="O167" s="11">
        <f t="shared" si="28"/>
        <v>8.5189539922050209E-2</v>
      </c>
      <c r="P167" s="11">
        <v>3.95</v>
      </c>
      <c r="Q167" s="11">
        <v>3.87</v>
      </c>
      <c r="R167" s="11">
        <v>0.30399999999999999</v>
      </c>
      <c r="S167" s="11">
        <v>0.67800000000000005</v>
      </c>
      <c r="T167" s="11">
        <v>98</v>
      </c>
      <c r="U167" s="11">
        <v>-4.2857142857142858E-2</v>
      </c>
      <c r="V167" s="11">
        <v>0.40476190476190477</v>
      </c>
      <c r="W167" s="11">
        <v>-0.10714285714285714</v>
      </c>
      <c r="X167" s="11">
        <v>0.14883720930232558</v>
      </c>
      <c r="Y167" s="11">
        <v>0.23703703703703702</v>
      </c>
      <c r="Z167" s="11">
        <f t="shared" si="29"/>
        <v>0.21362597165066299</v>
      </c>
      <c r="AA167" s="11">
        <v>-1.1162790697674418</v>
      </c>
      <c r="AB167" s="11">
        <v>-0.17901234567901234</v>
      </c>
      <c r="AC167" s="11">
        <f t="shared" si="38"/>
        <v>-0.42779301935680536</v>
      </c>
      <c r="AD167" s="11">
        <v>0.442</v>
      </c>
      <c r="AE167" s="11">
        <v>0.497</v>
      </c>
      <c r="AF167" s="11">
        <f t="shared" si="30"/>
        <v>0.48240123456790124</v>
      </c>
      <c r="AG167" s="11">
        <v>-3.08641975308643E-3</v>
      </c>
      <c r="AH167" s="11">
        <v>46</v>
      </c>
      <c r="AI167" s="11">
        <v>7.7777777777777779E-2</v>
      </c>
      <c r="AJ167" s="11">
        <v>0.12592592592592591</v>
      </c>
      <c r="AK167" s="11">
        <f t="shared" si="31"/>
        <v>0.11225422953818015</v>
      </c>
      <c r="AL167" s="11">
        <v>3.49</v>
      </c>
      <c r="AM167" s="11">
        <v>3.65</v>
      </c>
      <c r="AN167" s="11">
        <v>3.74</v>
      </c>
      <c r="AO167" s="11">
        <v>4.8888888888888891E-2</v>
      </c>
      <c r="AP167" s="11">
        <v>9.0740740740740733E-2</v>
      </c>
      <c r="AQ167" s="11">
        <f t="shared" si="32"/>
        <v>7.8856881572930942E-2</v>
      </c>
      <c r="AR167" s="11">
        <v>3.87</v>
      </c>
      <c r="AS167" s="11">
        <v>3.67</v>
      </c>
      <c r="AT167" s="11">
        <v>0.31</v>
      </c>
      <c r="AU167" s="11">
        <v>0.69299999999999995</v>
      </c>
      <c r="AV167" s="11">
        <v>105</v>
      </c>
      <c r="AW167" s="11">
        <v>8.8888888888888889E-3</v>
      </c>
      <c r="AX167" s="11">
        <v>-0.12000000000000001</v>
      </c>
      <c r="AY167" s="11">
        <v>0.2</v>
      </c>
      <c r="AZ167" s="11">
        <v>0.11521739130434783</v>
      </c>
      <c r="BA167" s="11">
        <v>0.22160493827160493</v>
      </c>
      <c r="BB167" s="11">
        <f t="shared" si="33"/>
        <v>0.19139612863892699</v>
      </c>
      <c r="BC167" s="11">
        <v>-0.58695652173913049</v>
      </c>
      <c r="BD167" s="11">
        <v>4.3209876543209874E-2</v>
      </c>
      <c r="BE167" s="11">
        <f t="shared" si="34"/>
        <v>-0.13572626124066456</v>
      </c>
      <c r="BF167" s="11">
        <v>0.52200000000000002</v>
      </c>
      <c r="BG167" s="11">
        <v>0.52900000000000003</v>
      </c>
      <c r="BH167" s="11">
        <f t="shared" si="35"/>
        <v>0.52701234567901234</v>
      </c>
      <c r="BI167" s="11">
        <v>-7.098765432098797E-2</v>
      </c>
      <c r="BJ167" s="12">
        <v>4</v>
      </c>
      <c r="BK167" s="12">
        <v>5</v>
      </c>
      <c r="BL167" s="12">
        <f t="shared" si="36"/>
        <v>-1</v>
      </c>
      <c r="BM167" s="12" t="str">
        <f t="shared" si="39"/>
        <v>TBR</v>
      </c>
      <c r="BN167" s="12">
        <f t="shared" si="37"/>
        <v>9</v>
      </c>
    </row>
    <row r="168" spans="1:66" x14ac:dyDescent="0.45">
      <c r="A168" s="5">
        <v>45430</v>
      </c>
      <c r="B168" s="4" t="s">
        <v>18</v>
      </c>
      <c r="C168" s="4" t="s">
        <v>52</v>
      </c>
      <c r="E168" s="4" t="s">
        <v>282</v>
      </c>
      <c r="F168" s="11">
        <v>42</v>
      </c>
      <c r="G168" s="11">
        <v>0.10731707317073172</v>
      </c>
      <c r="H168" s="11">
        <v>8.3950617283950618E-2</v>
      </c>
      <c r="I168" s="11">
        <f t="shared" si="27"/>
        <v>9.0008587328671646E-2</v>
      </c>
      <c r="J168" s="11">
        <v>2.89</v>
      </c>
      <c r="K168" s="11">
        <v>3.64</v>
      </c>
      <c r="L168" s="11">
        <v>3.54</v>
      </c>
      <c r="M168" s="11">
        <v>0.10731707317073172</v>
      </c>
      <c r="N168" s="11">
        <v>8.3950617283950618E-2</v>
      </c>
      <c r="O168" s="11">
        <f t="shared" si="28"/>
        <v>9.0008587328671646E-2</v>
      </c>
      <c r="P168" s="11">
        <v>3.64</v>
      </c>
      <c r="Q168" s="11">
        <v>3.54</v>
      </c>
      <c r="R168" s="11">
        <v>0.33200000000000002</v>
      </c>
      <c r="S168" s="11">
        <v>0.76300000000000001</v>
      </c>
      <c r="T168" s="11">
        <v>119</v>
      </c>
      <c r="U168" s="11">
        <v>6.5853658536585369E-2</v>
      </c>
      <c r="V168" s="11">
        <v>-2.4390243902439025E-2</v>
      </c>
      <c r="W168" s="11">
        <v>0.82926829268292679</v>
      </c>
      <c r="X168" s="11">
        <v>0.2</v>
      </c>
      <c r="Y168" s="11">
        <v>0.23703703703703702</v>
      </c>
      <c r="Z168" s="11">
        <f t="shared" si="29"/>
        <v>0.22743484224965704</v>
      </c>
      <c r="AA168" s="11">
        <v>1.3333333333333333</v>
      </c>
      <c r="AB168" s="11">
        <v>0.61111111111111116</v>
      </c>
      <c r="AC168" s="11">
        <f t="shared" si="38"/>
        <v>0.79835390946502049</v>
      </c>
      <c r="AD168" s="11">
        <v>0.66700000000000004</v>
      </c>
      <c r="AE168" s="11">
        <v>0.57099999999999995</v>
      </c>
      <c r="AF168" s="11">
        <f t="shared" si="30"/>
        <v>0.59588888888888891</v>
      </c>
      <c r="AG168" s="11">
        <v>1.2345679012345699E-2</v>
      </c>
      <c r="AH168" s="11">
        <v>45</v>
      </c>
      <c r="AI168" s="11">
        <v>0.14444444444444446</v>
      </c>
      <c r="AJ168" s="11">
        <v>0.13</v>
      </c>
      <c r="AK168" s="11">
        <f t="shared" si="31"/>
        <v>0.13401234567901235</v>
      </c>
      <c r="AL168" s="11">
        <v>3.06</v>
      </c>
      <c r="AM168" s="11">
        <v>2.99</v>
      </c>
      <c r="AN168" s="11">
        <v>2.93</v>
      </c>
      <c r="AO168" s="11">
        <v>0.11818181818181818</v>
      </c>
      <c r="AP168" s="11">
        <v>9.6913580246913572E-2</v>
      </c>
      <c r="AQ168" s="11">
        <f t="shared" si="32"/>
        <v>0.10282142411772041</v>
      </c>
      <c r="AR168" s="11">
        <v>3.52</v>
      </c>
      <c r="AS168" s="11">
        <v>3.33</v>
      </c>
      <c r="AT168" s="11">
        <v>0.307</v>
      </c>
      <c r="AU168" s="11">
        <v>0.68799999999999994</v>
      </c>
      <c r="AV168" s="11">
        <v>103</v>
      </c>
      <c r="AW168" s="11">
        <v>-9.7727272727272718E-2</v>
      </c>
      <c r="AX168" s="11">
        <v>-0.16363636363636364</v>
      </c>
      <c r="AY168" s="11">
        <v>2.2727272727272728E-2</v>
      </c>
      <c r="AZ168" s="11">
        <v>9.3333333333333338E-2</v>
      </c>
      <c r="BA168" s="11">
        <v>0.22037037037037038</v>
      </c>
      <c r="BB168" s="11">
        <f t="shared" si="33"/>
        <v>0.18508230452674898</v>
      </c>
      <c r="BC168" s="11">
        <v>6.6666666666666666E-2</v>
      </c>
      <c r="BD168" s="11">
        <v>0.1728395061728395</v>
      </c>
      <c r="BE168" s="11">
        <f t="shared" si="34"/>
        <v>0.14334705075445814</v>
      </c>
      <c r="BF168" s="11">
        <v>0.53300000000000003</v>
      </c>
      <c r="BG168" s="11">
        <v>0.52600000000000002</v>
      </c>
      <c r="BH168" s="11">
        <f t="shared" si="35"/>
        <v>0.52794444444444444</v>
      </c>
      <c r="BI168" s="11">
        <v>-1.2345679012346067E-2</v>
      </c>
      <c r="BJ168" s="12">
        <v>3</v>
      </c>
      <c r="BK168" s="12">
        <v>4</v>
      </c>
      <c r="BL168" s="12">
        <f t="shared" si="36"/>
        <v>-1</v>
      </c>
      <c r="BM168" s="12" t="str">
        <f t="shared" si="39"/>
        <v>SEA</v>
      </c>
      <c r="BN168" s="12">
        <f t="shared" si="37"/>
        <v>7</v>
      </c>
    </row>
    <row r="169" spans="1:66" x14ac:dyDescent="0.45">
      <c r="A169" s="5">
        <v>45430</v>
      </c>
      <c r="B169" s="4" t="s">
        <v>43</v>
      </c>
      <c r="C169" s="4" t="s">
        <v>35</v>
      </c>
      <c r="D169" s="4" t="s">
        <v>329</v>
      </c>
      <c r="E169" s="4" t="s">
        <v>1122</v>
      </c>
      <c r="F169" s="11">
        <v>46</v>
      </c>
      <c r="G169" s="11">
        <v>5.5555555555555552E-2</v>
      </c>
      <c r="H169" s="11">
        <v>4.9999999999999996E-2</v>
      </c>
      <c r="I169" s="11">
        <f t="shared" si="27"/>
        <v>5.157750342935527E-2</v>
      </c>
      <c r="J169" s="11">
        <v>3.91</v>
      </c>
      <c r="K169" s="11">
        <v>4.37</v>
      </c>
      <c r="L169" s="11">
        <v>4.09</v>
      </c>
      <c r="M169" s="11">
        <v>6.8888888888888888E-2</v>
      </c>
      <c r="N169" s="11">
        <v>9.0123456790123457E-2</v>
      </c>
      <c r="O169" s="11">
        <f t="shared" si="28"/>
        <v>8.4093888126809929E-2</v>
      </c>
      <c r="P169" s="11">
        <v>3.64</v>
      </c>
      <c r="Q169" s="11">
        <v>3.54</v>
      </c>
      <c r="R169" s="11">
        <v>0.30199999999999999</v>
      </c>
      <c r="S169" s="11">
        <v>0.67800000000000005</v>
      </c>
      <c r="T169" s="11">
        <v>98</v>
      </c>
      <c r="U169" s="11">
        <v>2.8888888888888891E-2</v>
      </c>
      <c r="V169" s="11">
        <v>-6.6666666666666662E-3</v>
      </c>
      <c r="W169" s="11">
        <v>-1.7777777777777778E-2</v>
      </c>
      <c r="X169" s="11">
        <v>6.5217391304347824E-2</v>
      </c>
      <c r="Y169" s="11">
        <v>0.20061728395061729</v>
      </c>
      <c r="Z169" s="11">
        <f t="shared" si="29"/>
        <v>0.16217040085352841</v>
      </c>
      <c r="AA169" s="11">
        <v>-0.89130434782608692</v>
      </c>
      <c r="AB169" s="11">
        <v>-0.22222222222222221</v>
      </c>
      <c r="AC169" s="11">
        <f t="shared" si="38"/>
        <v>-0.41220850480109733</v>
      </c>
      <c r="AD169" s="11">
        <v>0.45700000000000002</v>
      </c>
      <c r="AE169" s="11">
        <v>0.49099999999999999</v>
      </c>
      <c r="AF169" s="11">
        <f t="shared" si="30"/>
        <v>0.4813456790123456</v>
      </c>
      <c r="AG169" s="11">
        <v>5.5555555555555601E-2</v>
      </c>
      <c r="AH169" s="11">
        <v>44</v>
      </c>
      <c r="AI169" s="11">
        <v>3.7209302325581395E-2</v>
      </c>
      <c r="AJ169" s="11">
        <v>2.6923076923076921E-2</v>
      </c>
      <c r="AK169" s="11">
        <f t="shared" si="31"/>
        <v>2.9716866538571963E-2</v>
      </c>
      <c r="AL169" s="11">
        <v>4.79</v>
      </c>
      <c r="AM169" s="11">
        <v>4.5199999999999996</v>
      </c>
      <c r="AN169" s="11">
        <v>4.5999999999999996</v>
      </c>
      <c r="AO169" s="11">
        <v>3.7209302325581395E-2</v>
      </c>
      <c r="AP169" s="11">
        <v>5.0617283950617278E-2</v>
      </c>
      <c r="AQ169" s="11">
        <f t="shared" si="32"/>
        <v>4.6975609929002592E-2</v>
      </c>
      <c r="AR169" s="11">
        <v>4.5199999999999996</v>
      </c>
      <c r="AS169" s="11">
        <v>4.5999999999999996</v>
      </c>
      <c r="AT169" s="11">
        <v>0.315</v>
      </c>
      <c r="AU169" s="11">
        <v>0.71299999999999997</v>
      </c>
      <c r="AV169" s="11">
        <v>88</v>
      </c>
      <c r="AW169" s="11">
        <v>-6.7441860465116271E-2</v>
      </c>
      <c r="AX169" s="11">
        <v>8.6046511627906982E-2</v>
      </c>
      <c r="AY169" s="11">
        <v>-0.49767441860465111</v>
      </c>
      <c r="AZ169" s="11">
        <v>6.8181818181818177E-2</v>
      </c>
      <c r="BA169" s="11">
        <v>9.2592592592592587E-2</v>
      </c>
      <c r="BB169" s="11">
        <f t="shared" si="33"/>
        <v>8.5962505715592136E-2</v>
      </c>
      <c r="BC169" s="11">
        <v>-1.3636363636363635</v>
      </c>
      <c r="BD169" s="11">
        <v>-1.1296296296296295</v>
      </c>
      <c r="BE169" s="11">
        <f t="shared" si="34"/>
        <v>-1.1931870141746685</v>
      </c>
      <c r="BF169" s="11">
        <v>0.34100000000000003</v>
      </c>
      <c r="BG169" s="11">
        <v>0.38300000000000001</v>
      </c>
      <c r="BH169" s="11">
        <f t="shared" si="35"/>
        <v>0.37159259259259264</v>
      </c>
      <c r="BI169" s="11">
        <v>-8.9506172839506015E-2</v>
      </c>
      <c r="BJ169" s="12">
        <v>14</v>
      </c>
      <c r="BK169" s="12">
        <v>4</v>
      </c>
      <c r="BL169" s="12">
        <f t="shared" si="36"/>
        <v>10</v>
      </c>
      <c r="BM169" s="12" t="str">
        <f t="shared" si="39"/>
        <v>SFG</v>
      </c>
      <c r="BN169" s="12">
        <f t="shared" si="37"/>
        <v>18</v>
      </c>
    </row>
    <row r="170" spans="1:66" x14ac:dyDescent="0.45">
      <c r="A170" s="5">
        <v>45430</v>
      </c>
      <c r="B170" s="4" t="s">
        <v>89</v>
      </c>
      <c r="C170" s="4" t="s">
        <v>64</v>
      </c>
      <c r="D170" s="4" t="s">
        <v>622</v>
      </c>
      <c r="E170" s="4" t="s">
        <v>302</v>
      </c>
      <c r="F170" s="11">
        <v>46</v>
      </c>
      <c r="G170" s="11">
        <v>5.5555555555555552E-2</v>
      </c>
      <c r="H170" s="11">
        <v>7.0370370370370361E-2</v>
      </c>
      <c r="I170" s="11">
        <f t="shared" si="27"/>
        <v>6.6163694558756272E-2</v>
      </c>
      <c r="J170" s="11">
        <v>4.76</v>
      </c>
      <c r="K170" s="11">
        <v>4.24</v>
      </c>
      <c r="L170" s="11">
        <v>4.17</v>
      </c>
      <c r="M170" s="11">
        <v>5.5555555555555552E-2</v>
      </c>
      <c r="N170" s="11">
        <v>8.4567901234567894E-2</v>
      </c>
      <c r="O170" s="11">
        <f t="shared" si="28"/>
        <v>7.6329827770156983E-2</v>
      </c>
      <c r="P170" s="11">
        <v>4.24</v>
      </c>
      <c r="Q170" s="11">
        <v>4.17</v>
      </c>
      <c r="R170" s="11">
        <v>0.28100000000000003</v>
      </c>
      <c r="S170" s="11">
        <v>0.63</v>
      </c>
      <c r="T170" s="11">
        <v>80</v>
      </c>
      <c r="U170" s="11">
        <v>-4.2222222222222223E-2</v>
      </c>
      <c r="V170" s="11">
        <v>-0.35333333333333333</v>
      </c>
      <c r="W170" s="11">
        <v>-0.72222222222222221</v>
      </c>
      <c r="X170" s="11">
        <v>-1.0869565217391304E-2</v>
      </c>
      <c r="Y170" s="11">
        <v>0.15555555555555556</v>
      </c>
      <c r="Z170" s="11">
        <f t="shared" si="29"/>
        <v>0.10829903978052126</v>
      </c>
      <c r="AA170" s="11">
        <v>-1.7173913043478262</v>
      </c>
      <c r="AB170" s="11">
        <v>-0.74691358024691357</v>
      </c>
      <c r="AC170" s="11">
        <f t="shared" si="38"/>
        <v>-1.0224813290656911</v>
      </c>
      <c r="AD170" s="11">
        <v>0.30399999999999999</v>
      </c>
      <c r="AE170" s="11">
        <v>0.41599999999999998</v>
      </c>
      <c r="AF170" s="11">
        <f t="shared" si="30"/>
        <v>0.3841975308641975</v>
      </c>
      <c r="AG170" s="11">
        <v>2.1604938271604899E-2</v>
      </c>
      <c r="AH170" s="11">
        <v>44</v>
      </c>
      <c r="AI170" s="11">
        <v>8.7499999999999994E-2</v>
      </c>
      <c r="AJ170" s="11">
        <v>6.1111111111111116E-2</v>
      </c>
      <c r="AK170" s="11">
        <f t="shared" si="31"/>
        <v>6.8278463648834026E-2</v>
      </c>
      <c r="AL170" s="11">
        <v>3.57</v>
      </c>
      <c r="AM170" s="11">
        <v>3.95</v>
      </c>
      <c r="AN170" s="11">
        <v>4.08</v>
      </c>
      <c r="AO170" s="11">
        <v>8.6046511627906982E-2</v>
      </c>
      <c r="AP170" s="11">
        <v>8.3333333333333329E-2</v>
      </c>
      <c r="AQ170" s="11">
        <f t="shared" si="32"/>
        <v>8.4070245956550868E-2</v>
      </c>
      <c r="AR170" s="11">
        <v>4.21</v>
      </c>
      <c r="AS170" s="11">
        <v>4.1500000000000004</v>
      </c>
      <c r="AT170" s="11">
        <v>0.30399999999999999</v>
      </c>
      <c r="AU170" s="11">
        <v>0.67800000000000005</v>
      </c>
      <c r="AV170" s="11">
        <v>100</v>
      </c>
      <c r="AW170" s="11">
        <v>-2.7906976744186046E-2</v>
      </c>
      <c r="AX170" s="11">
        <v>-0.22790697674418606</v>
      </c>
      <c r="AY170" s="11">
        <v>-1.627906976744186E-2</v>
      </c>
      <c r="AZ170" s="11">
        <v>9.7727272727272718E-2</v>
      </c>
      <c r="BA170" s="11">
        <v>0.21049382716049383</v>
      </c>
      <c r="BB170" s="11">
        <f t="shared" si="33"/>
        <v>0.17986587410455723</v>
      </c>
      <c r="BC170" s="11">
        <v>-0.36363636363636365</v>
      </c>
      <c r="BD170" s="11">
        <v>-0.12962962962962962</v>
      </c>
      <c r="BE170" s="11">
        <f t="shared" si="34"/>
        <v>-0.19318701417466849</v>
      </c>
      <c r="BF170" s="11">
        <v>0.45500000000000002</v>
      </c>
      <c r="BG170" s="11">
        <v>0.48399999999999999</v>
      </c>
      <c r="BH170" s="11">
        <f t="shared" si="35"/>
        <v>0.47612345679012347</v>
      </c>
      <c r="BI170" s="11">
        <v>-5.5555555555555969E-2</v>
      </c>
      <c r="BJ170" s="12">
        <v>10</v>
      </c>
      <c r="BK170" s="12">
        <v>9</v>
      </c>
      <c r="BL170" s="12">
        <f t="shared" si="36"/>
        <v>1</v>
      </c>
      <c r="BM170" s="12" t="str">
        <f t="shared" si="39"/>
        <v>MIA</v>
      </c>
      <c r="BN170" s="12">
        <f t="shared" si="37"/>
        <v>19</v>
      </c>
    </row>
    <row r="171" spans="1:66" x14ac:dyDescent="0.45">
      <c r="A171" s="5">
        <v>45430</v>
      </c>
      <c r="B171" s="4" t="s">
        <v>95</v>
      </c>
      <c r="C171" s="4" t="s">
        <v>62</v>
      </c>
      <c r="D171" s="4" t="s">
        <v>326</v>
      </c>
      <c r="E171" s="4" t="s">
        <v>604</v>
      </c>
      <c r="F171" s="11">
        <v>45</v>
      </c>
      <c r="G171" s="11">
        <v>-1.1111111111111112E-2</v>
      </c>
      <c r="H171" s="11">
        <v>6.5384615384615388E-2</v>
      </c>
      <c r="I171" s="11">
        <f t="shared" si="27"/>
        <v>4.4135802469135801E-2</v>
      </c>
      <c r="J171" s="11">
        <v>4.4800000000000004</v>
      </c>
      <c r="K171" s="11">
        <v>4.4400000000000004</v>
      </c>
      <c r="L171" s="11">
        <v>4.3899999999999997</v>
      </c>
      <c r="M171" s="11">
        <v>7.7272727272727271E-2</v>
      </c>
      <c r="N171" s="11">
        <v>5.8024691358024696E-2</v>
      </c>
      <c r="O171" s="11">
        <f t="shared" si="28"/>
        <v>6.337136800099763E-2</v>
      </c>
      <c r="P171" s="11">
        <v>3.94</v>
      </c>
      <c r="Q171" s="11">
        <v>3.78</v>
      </c>
      <c r="R171" s="11">
        <v>0.29899999999999999</v>
      </c>
      <c r="S171" s="11">
        <v>0.67700000000000005</v>
      </c>
      <c r="T171" s="11">
        <v>96</v>
      </c>
      <c r="U171" s="11">
        <v>-2.0454545454545454E-2</v>
      </c>
      <c r="V171" s="11">
        <v>3.6363636363636369E-2</v>
      </c>
      <c r="W171" s="11">
        <v>-0.18636363636363634</v>
      </c>
      <c r="X171" s="11">
        <v>9.7777777777777783E-2</v>
      </c>
      <c r="Y171" s="11">
        <v>0.19382716049382714</v>
      </c>
      <c r="Z171" s="11">
        <f t="shared" si="29"/>
        <v>0.16714677640603565</v>
      </c>
      <c r="AA171" s="11">
        <v>1.0888888888888888</v>
      </c>
      <c r="AB171" s="11">
        <v>0.16049382716049382</v>
      </c>
      <c r="AC171" s="11">
        <f t="shared" si="38"/>
        <v>0.41838134430727025</v>
      </c>
      <c r="AD171" s="11">
        <v>0.622</v>
      </c>
      <c r="AE171" s="11">
        <v>0.51900000000000002</v>
      </c>
      <c r="AF171" s="11">
        <f t="shared" si="30"/>
        <v>0.54761111111111116</v>
      </c>
      <c r="AG171" s="11">
        <v>2.4691358024691398E-2</v>
      </c>
      <c r="AH171" s="11">
        <v>44</v>
      </c>
      <c r="AI171" s="11">
        <v>0.125</v>
      </c>
      <c r="AJ171" s="11">
        <v>7.8571428571428584E-2</v>
      </c>
      <c r="AK171" s="11">
        <f t="shared" si="31"/>
        <v>9.1181657848324521E-2</v>
      </c>
      <c r="AL171" s="11">
        <v>3.18</v>
      </c>
      <c r="AM171" s="11">
        <v>3.51</v>
      </c>
      <c r="AN171" s="11">
        <v>3.24</v>
      </c>
      <c r="AO171" s="11">
        <v>0.11395348837209303</v>
      </c>
      <c r="AP171" s="11">
        <v>0.10493827160493827</v>
      </c>
      <c r="AQ171" s="11">
        <f t="shared" si="32"/>
        <v>0.10738684899848647</v>
      </c>
      <c r="AR171" s="11">
        <v>3.42</v>
      </c>
      <c r="AS171" s="11">
        <v>3.2</v>
      </c>
      <c r="AT171" s="11">
        <v>0.311</v>
      </c>
      <c r="AU171" s="11">
        <v>0.70399999999999996</v>
      </c>
      <c r="AV171" s="11">
        <v>103</v>
      </c>
      <c r="AW171" s="11">
        <v>5.1162790697674425E-2</v>
      </c>
      <c r="AX171" s="11">
        <v>-5.8139534883720929E-2</v>
      </c>
      <c r="AY171" s="11">
        <v>0.16976744186046511</v>
      </c>
      <c r="AZ171" s="11">
        <v>0.125</v>
      </c>
      <c r="BA171" s="11">
        <v>0.22098765432098763</v>
      </c>
      <c r="BB171" s="11">
        <f t="shared" si="33"/>
        <v>0.19491693339429961</v>
      </c>
      <c r="BC171" s="11">
        <v>0.29545454545454547</v>
      </c>
      <c r="BD171" s="11">
        <v>0.27160493827160492</v>
      </c>
      <c r="BE171" s="11">
        <f t="shared" si="34"/>
        <v>0.27808260935832951</v>
      </c>
      <c r="BF171" s="11">
        <v>0.54500000000000004</v>
      </c>
      <c r="BG171" s="11">
        <v>0.53300000000000003</v>
      </c>
      <c r="BH171" s="11">
        <f t="shared" si="35"/>
        <v>0.53625925925925932</v>
      </c>
      <c r="BI171" s="11">
        <v>-6.4814814814814992E-2</v>
      </c>
      <c r="BJ171" s="12">
        <v>11</v>
      </c>
      <c r="BK171" s="12">
        <v>4</v>
      </c>
      <c r="BL171" s="12">
        <f t="shared" si="36"/>
        <v>7</v>
      </c>
      <c r="BM171" s="12" t="str">
        <f t="shared" si="39"/>
        <v>CLE</v>
      </c>
      <c r="BN171" s="12">
        <f t="shared" si="37"/>
        <v>15</v>
      </c>
    </row>
    <row r="172" spans="1:66" x14ac:dyDescent="0.45">
      <c r="A172" s="5">
        <v>45430</v>
      </c>
      <c r="B172" s="4" t="s">
        <v>20</v>
      </c>
      <c r="C172" s="4" t="s">
        <v>36</v>
      </c>
      <c r="D172" s="4" t="s">
        <v>280</v>
      </c>
      <c r="E172" s="4" t="s">
        <v>286</v>
      </c>
      <c r="F172" s="11">
        <v>46</v>
      </c>
      <c r="G172" s="11">
        <v>0.14444444444444446</v>
      </c>
      <c r="H172" s="11">
        <v>3.7931034482758627E-2</v>
      </c>
      <c r="I172" s="11">
        <f t="shared" si="27"/>
        <v>6.8175582990397804E-2</v>
      </c>
      <c r="J172" s="11">
        <v>3.52</v>
      </c>
      <c r="K172" s="11">
        <v>3.78</v>
      </c>
      <c r="L172" s="11">
        <v>3.83</v>
      </c>
      <c r="M172" s="11">
        <v>0.11333333333333333</v>
      </c>
      <c r="N172" s="11">
        <v>7.0370370370370375E-2</v>
      </c>
      <c r="O172" s="11">
        <f t="shared" si="28"/>
        <v>8.2569730224051202E-2</v>
      </c>
      <c r="P172" s="11">
        <v>3.97</v>
      </c>
      <c r="Q172" s="11">
        <v>3.91</v>
      </c>
      <c r="R172" s="11">
        <v>0.30299999999999999</v>
      </c>
      <c r="S172" s="11">
        <v>0.68700000000000006</v>
      </c>
      <c r="T172" s="11">
        <v>92</v>
      </c>
      <c r="U172" s="11">
        <v>0.10444444444444445</v>
      </c>
      <c r="V172" s="11">
        <v>0.12666666666666668</v>
      </c>
      <c r="W172" s="11">
        <v>-0.21111111111111111</v>
      </c>
      <c r="X172" s="11">
        <v>0.10869565217391304</v>
      </c>
      <c r="Y172" s="11">
        <v>0.16666666666666666</v>
      </c>
      <c r="Z172" s="11">
        <f t="shared" si="29"/>
        <v>0.15020576131687241</v>
      </c>
      <c r="AA172" s="11">
        <v>1.0652173913043479</v>
      </c>
      <c r="AB172" s="11">
        <v>0.19135802469135801</v>
      </c>
      <c r="AC172" s="11">
        <f t="shared" si="38"/>
        <v>0.43949093126047856</v>
      </c>
      <c r="AD172" s="11">
        <v>0.58699999999999997</v>
      </c>
      <c r="AE172" s="11">
        <v>0.51300000000000001</v>
      </c>
      <c r="AF172" s="11">
        <f t="shared" si="30"/>
        <v>0.53401234567901235</v>
      </c>
      <c r="AG172" s="11">
        <v>7.0987654320987595E-2</v>
      </c>
      <c r="AH172" s="11">
        <v>47</v>
      </c>
      <c r="AI172" s="11">
        <v>5.5555555555555552E-2</v>
      </c>
      <c r="AJ172" s="11">
        <v>4.7619047619047616E-2</v>
      </c>
      <c r="AK172" s="11">
        <f t="shared" si="31"/>
        <v>4.9921614736429552E-2</v>
      </c>
      <c r="AL172" s="11">
        <v>3.88</v>
      </c>
      <c r="AM172" s="11">
        <v>4.43</v>
      </c>
      <c r="AN172" s="11">
        <v>4.68</v>
      </c>
      <c r="AO172" s="11">
        <v>6.5217391304347824E-2</v>
      </c>
      <c r="AP172" s="11">
        <v>6.3580246913580246E-2</v>
      </c>
      <c r="AQ172" s="11">
        <f t="shared" si="32"/>
        <v>6.4055220903494303E-2</v>
      </c>
      <c r="AR172" s="11">
        <v>3.93</v>
      </c>
      <c r="AS172" s="11">
        <v>3.77</v>
      </c>
      <c r="AT172" s="11">
        <v>0.31900000000000001</v>
      </c>
      <c r="AU172" s="11">
        <v>0.72499999999999998</v>
      </c>
      <c r="AV172" s="11">
        <v>112</v>
      </c>
      <c r="AW172" s="11">
        <v>-8.6956521739130432E-2</v>
      </c>
      <c r="AX172" s="11">
        <v>-0.31086956521739134</v>
      </c>
      <c r="AY172" s="11">
        <v>0.3</v>
      </c>
      <c r="AZ172" s="11">
        <v>9.3617021276595755E-2</v>
      </c>
      <c r="BA172" s="11">
        <v>0.13518518518518519</v>
      </c>
      <c r="BB172" s="11">
        <f t="shared" si="33"/>
        <v>0.12312528577960678</v>
      </c>
      <c r="BC172" s="11">
        <v>-1.1489361702127661</v>
      </c>
      <c r="BD172" s="11">
        <v>-0.71604938271604934</v>
      </c>
      <c r="BE172" s="11">
        <f t="shared" si="34"/>
        <v>-0.84163999390336841</v>
      </c>
      <c r="BF172" s="11">
        <v>0.40400000000000003</v>
      </c>
      <c r="BG172" s="11">
        <v>0.43</v>
      </c>
      <c r="BH172" s="11">
        <f t="shared" si="35"/>
        <v>0.42245679012345683</v>
      </c>
      <c r="BI172" s="11">
        <v>-2.0828599560699934E-3</v>
      </c>
      <c r="BJ172" s="12">
        <v>5</v>
      </c>
      <c r="BK172" s="12">
        <v>3</v>
      </c>
      <c r="BL172" s="12">
        <f t="shared" si="36"/>
        <v>2</v>
      </c>
      <c r="BM172" s="12" t="str">
        <f t="shared" si="39"/>
        <v>KCR</v>
      </c>
      <c r="BN172" s="12">
        <f t="shared" si="37"/>
        <v>8</v>
      </c>
    </row>
    <row r="173" spans="1:66" x14ac:dyDescent="0.45">
      <c r="A173" s="5">
        <v>45430</v>
      </c>
      <c r="B173" s="4" t="s">
        <v>48</v>
      </c>
      <c r="C173" s="4" t="s">
        <v>24</v>
      </c>
      <c r="D173" s="4" t="s">
        <v>635</v>
      </c>
      <c r="E173" s="4" t="s">
        <v>589</v>
      </c>
      <c r="F173" s="11">
        <v>45</v>
      </c>
      <c r="G173" s="11">
        <v>2.0454545454545454E-2</v>
      </c>
      <c r="H173" s="11">
        <v>8.4000000000000005E-2</v>
      </c>
      <c r="I173" s="11">
        <f t="shared" si="27"/>
        <v>6.6348484848484851E-2</v>
      </c>
      <c r="J173" s="11">
        <v>4.3499999999999996</v>
      </c>
      <c r="K173" s="11">
        <v>4</v>
      </c>
      <c r="L173" s="11">
        <v>3.93</v>
      </c>
      <c r="M173" s="11">
        <v>2.0454545454545454E-2</v>
      </c>
      <c r="N173" s="11">
        <v>8.5802469135802473E-2</v>
      </c>
      <c r="O173" s="11">
        <f t="shared" si="28"/>
        <v>6.7650268113231077E-2</v>
      </c>
      <c r="P173" s="11">
        <v>4</v>
      </c>
      <c r="Q173" s="11">
        <v>3.93</v>
      </c>
      <c r="R173" s="11">
        <v>0.34</v>
      </c>
      <c r="S173" s="11">
        <v>0.77300000000000002</v>
      </c>
      <c r="T173" s="11">
        <v>123</v>
      </c>
      <c r="U173" s="11">
        <v>-4.7727272727272729E-2</v>
      </c>
      <c r="V173" s="11">
        <v>-4.0909090909090909E-2</v>
      </c>
      <c r="W173" s="11">
        <v>0.85</v>
      </c>
      <c r="X173" s="11">
        <v>0.19777777777777777</v>
      </c>
      <c r="Y173" s="11">
        <v>0.24691358024691357</v>
      </c>
      <c r="Z173" s="11">
        <f t="shared" si="29"/>
        <v>0.23326474622770918</v>
      </c>
      <c r="AA173" s="11">
        <v>-0.2</v>
      </c>
      <c r="AB173" s="11">
        <v>0.29629629629629628</v>
      </c>
      <c r="AC173" s="11">
        <f t="shared" si="38"/>
        <v>0.15843621399176955</v>
      </c>
      <c r="AD173" s="11">
        <v>0.44400000000000001</v>
      </c>
      <c r="AE173" s="11">
        <v>0.52100000000000002</v>
      </c>
      <c r="AF173" s="11">
        <f t="shared" si="30"/>
        <v>0.49961111111111112</v>
      </c>
      <c r="AG173" s="11">
        <v>-2.4691358024691398E-2</v>
      </c>
      <c r="AH173" s="11">
        <v>44</v>
      </c>
      <c r="AI173" s="11">
        <v>7.9069767441860464E-2</v>
      </c>
      <c r="AJ173" s="11">
        <v>2.1052631578947368E-2</v>
      </c>
      <c r="AK173" s="11">
        <f t="shared" si="31"/>
        <v>3.6810372183689197E-2</v>
      </c>
      <c r="AL173" s="11">
        <v>3.65</v>
      </c>
      <c r="AM173" s="11">
        <v>4.0599999999999996</v>
      </c>
      <c r="AN173" s="11">
        <v>3.9</v>
      </c>
      <c r="AO173" s="11">
        <v>7.9069767441860464E-2</v>
      </c>
      <c r="AP173" s="11">
        <v>8.5802469135802473E-2</v>
      </c>
      <c r="AQ173" s="11">
        <f t="shared" si="32"/>
        <v>8.3973834107818224E-2</v>
      </c>
      <c r="AR173" s="11">
        <v>4.0599999999999996</v>
      </c>
      <c r="AS173" s="11">
        <v>3.9</v>
      </c>
      <c r="AT173" s="11">
        <v>0.34599999999999997</v>
      </c>
      <c r="AU173" s="11">
        <v>0.78200000000000003</v>
      </c>
      <c r="AV173" s="11">
        <v>124</v>
      </c>
      <c r="AW173" s="11">
        <v>0.13023255813953488</v>
      </c>
      <c r="AX173" s="11">
        <v>0.1558139534883721</v>
      </c>
      <c r="AY173" s="11">
        <v>1.0209302325581395</v>
      </c>
      <c r="AZ173" s="11">
        <v>0.22954545454545452</v>
      </c>
      <c r="BA173" s="11">
        <v>0.19197530864197532</v>
      </c>
      <c r="BB173" s="11">
        <f t="shared" si="33"/>
        <v>0.20217954580094497</v>
      </c>
      <c r="BC173" s="11">
        <v>0.93181818181818177</v>
      </c>
      <c r="BD173" s="11">
        <v>0.25308641975308643</v>
      </c>
      <c r="BE173" s="11">
        <f t="shared" si="34"/>
        <v>0.43743331809175429</v>
      </c>
      <c r="BF173" s="11">
        <v>0.59099999999999997</v>
      </c>
      <c r="BG173" s="11">
        <v>0.52500000000000002</v>
      </c>
      <c r="BH173" s="11">
        <f t="shared" si="35"/>
        <v>0.54292592592592592</v>
      </c>
      <c r="BI173" s="11">
        <v>-3.703703703703709E-2</v>
      </c>
      <c r="BJ173" s="12">
        <v>2</v>
      </c>
      <c r="BK173" s="12">
        <v>4</v>
      </c>
      <c r="BL173" s="12">
        <f t="shared" si="36"/>
        <v>-2</v>
      </c>
      <c r="BM173" s="12" t="str">
        <f t="shared" si="39"/>
        <v>MIL</v>
      </c>
      <c r="BN173" s="12">
        <f t="shared" si="37"/>
        <v>6</v>
      </c>
    </row>
    <row r="174" spans="1:66" x14ac:dyDescent="0.45">
      <c r="A174" s="5">
        <v>45430</v>
      </c>
      <c r="B174" s="4" t="s">
        <v>117</v>
      </c>
      <c r="C174" s="4" t="s">
        <v>60</v>
      </c>
      <c r="D174" s="4" t="s">
        <v>306</v>
      </c>
      <c r="E174" s="4" t="s">
        <v>265</v>
      </c>
      <c r="F174" s="11">
        <v>44</v>
      </c>
      <c r="G174" s="11">
        <v>3.3333333333333333E-2</v>
      </c>
      <c r="H174" s="11">
        <v>6.0714285714285714E-2</v>
      </c>
      <c r="I174" s="11">
        <f t="shared" si="27"/>
        <v>5.3277483833039388E-2</v>
      </c>
      <c r="J174" s="11">
        <v>5.15</v>
      </c>
      <c r="K174" s="11">
        <v>4.01</v>
      </c>
      <c r="L174" s="11">
        <v>4.1900000000000004</v>
      </c>
      <c r="M174" s="11">
        <v>9.9999999999999992E-2</v>
      </c>
      <c r="N174" s="11">
        <v>8.7037037037037038E-2</v>
      </c>
      <c r="O174" s="11">
        <f t="shared" si="28"/>
        <v>9.0557841792409693E-2</v>
      </c>
      <c r="P174" s="11">
        <v>3.57</v>
      </c>
      <c r="Q174" s="11">
        <v>3.56</v>
      </c>
      <c r="R174" s="11">
        <v>0.29299999999999998</v>
      </c>
      <c r="S174" s="11">
        <v>0.65200000000000002</v>
      </c>
      <c r="T174" s="11">
        <v>91</v>
      </c>
      <c r="U174" s="11">
        <v>-2.3255813953488372E-2</v>
      </c>
      <c r="V174" s="11">
        <v>-4.1860465116279069E-2</v>
      </c>
      <c r="W174" s="11">
        <v>-0.35348837209302325</v>
      </c>
      <c r="X174" s="11">
        <v>6.5909090909090903E-2</v>
      </c>
      <c r="Y174" s="11">
        <v>0.20925925925925926</v>
      </c>
      <c r="Z174" s="11">
        <f t="shared" si="29"/>
        <v>0.17032464563328761</v>
      </c>
      <c r="AA174" s="11">
        <v>-1.0454545454545454</v>
      </c>
      <c r="AB174" s="11">
        <v>-0.29012345679012347</v>
      </c>
      <c r="AC174" s="11">
        <f t="shared" si="38"/>
        <v>-0.49527511050144796</v>
      </c>
      <c r="AD174" s="11">
        <v>0.432</v>
      </c>
      <c r="AE174" s="11">
        <v>0.48099999999999998</v>
      </c>
      <c r="AF174" s="11">
        <f t="shared" si="30"/>
        <v>0.46769135802469136</v>
      </c>
      <c r="AG174" s="11">
        <v>3.7037037037037E-2</v>
      </c>
      <c r="AH174" s="11">
        <v>45</v>
      </c>
      <c r="AI174" s="11">
        <v>0.2</v>
      </c>
      <c r="AJ174" s="11">
        <v>6.1538461538461542E-2</v>
      </c>
      <c r="AK174" s="11">
        <f t="shared" si="31"/>
        <v>0.1</v>
      </c>
      <c r="AL174" s="11">
        <v>3.02</v>
      </c>
      <c r="AM174" s="11">
        <v>3.93</v>
      </c>
      <c r="AN174" s="11">
        <v>3.78</v>
      </c>
      <c r="AO174" s="11">
        <v>0.13409090909090909</v>
      </c>
      <c r="AP174" s="11">
        <v>8.0864197530864199E-2</v>
      </c>
      <c r="AQ174" s="11">
        <f t="shared" si="32"/>
        <v>9.5649395186432229E-2</v>
      </c>
      <c r="AR174" s="11">
        <v>3.6</v>
      </c>
      <c r="AS174" s="11">
        <v>3.46</v>
      </c>
      <c r="AT174" s="11">
        <v>0.33400000000000002</v>
      </c>
      <c r="AU174" s="11">
        <v>0.75900000000000001</v>
      </c>
      <c r="AV174" s="11">
        <v>111</v>
      </c>
      <c r="AW174" s="11">
        <v>5.6818181818181816E-2</v>
      </c>
      <c r="AX174" s="11">
        <v>-0.13863636363636364</v>
      </c>
      <c r="AY174" s="11">
        <v>0.43863636363636366</v>
      </c>
      <c r="AZ174" s="11">
        <v>0.12666666666666668</v>
      </c>
      <c r="BA174" s="11">
        <v>0.19012345679012346</v>
      </c>
      <c r="BB174" s="11">
        <f t="shared" si="33"/>
        <v>0.17249657064471879</v>
      </c>
      <c r="BC174" s="11">
        <v>0.55555555555555558</v>
      </c>
      <c r="BD174" s="11">
        <v>0.1728395061728395</v>
      </c>
      <c r="BE174" s="11">
        <f t="shared" si="34"/>
        <v>0.27914951989026066</v>
      </c>
      <c r="BF174" s="11">
        <v>0.48899999999999999</v>
      </c>
      <c r="BG174" s="11">
        <v>0.499</v>
      </c>
      <c r="BH174" s="11">
        <f t="shared" si="35"/>
        <v>0.49622222222222223</v>
      </c>
      <c r="BI174" s="11">
        <v>-2.4691358024691024E-2</v>
      </c>
      <c r="BJ174" s="12">
        <v>7</v>
      </c>
      <c r="BK174" s="12">
        <v>2</v>
      </c>
      <c r="BL174" s="12">
        <f t="shared" si="36"/>
        <v>5</v>
      </c>
      <c r="BM174" s="12" t="str">
        <f t="shared" si="39"/>
        <v>STL</v>
      </c>
      <c r="BN174" s="12">
        <f t="shared" si="37"/>
        <v>9</v>
      </c>
    </row>
    <row r="175" spans="1:66" x14ac:dyDescent="0.45">
      <c r="A175" s="5">
        <v>45430</v>
      </c>
      <c r="B175" s="4" t="s">
        <v>45</v>
      </c>
      <c r="C175" s="4" t="s">
        <v>54</v>
      </c>
      <c r="D175" s="4" t="s">
        <v>1156</v>
      </c>
      <c r="E175" s="4" t="s">
        <v>561</v>
      </c>
      <c r="F175" s="11">
        <v>46</v>
      </c>
      <c r="G175" s="11">
        <v>6.6666666666666666E-2</v>
      </c>
      <c r="H175" s="11">
        <v>-6.2500000000000003E-3</v>
      </c>
      <c r="I175" s="11">
        <f t="shared" si="27"/>
        <v>1.4454732510288065E-2</v>
      </c>
      <c r="J175" s="11">
        <v>3.93</v>
      </c>
      <c r="K175" s="11">
        <v>4.16</v>
      </c>
      <c r="L175" s="11">
        <v>4.0199999999999996</v>
      </c>
      <c r="M175" s="11">
        <v>6.6666666666666666E-2</v>
      </c>
      <c r="N175" s="11">
        <v>7.716049382716049E-2</v>
      </c>
      <c r="O175" s="11">
        <f t="shared" si="28"/>
        <v>7.4180765127267179E-2</v>
      </c>
      <c r="P175" s="11">
        <v>4.16</v>
      </c>
      <c r="Q175" s="11">
        <v>4.0199999999999996</v>
      </c>
      <c r="R175" s="11">
        <v>0.318</v>
      </c>
      <c r="S175" s="11">
        <v>0.71299999999999997</v>
      </c>
      <c r="T175" s="11">
        <v>104</v>
      </c>
      <c r="U175" s="11">
        <v>-1.3333333333333332E-2</v>
      </c>
      <c r="V175" s="11">
        <v>6.6666666666666662E-3</v>
      </c>
      <c r="W175" s="11">
        <v>0.13777777777777778</v>
      </c>
      <c r="X175" s="11">
        <v>0.13043478260869565</v>
      </c>
      <c r="Y175" s="11">
        <v>0.21975308641975311</v>
      </c>
      <c r="Z175" s="11">
        <f t="shared" si="29"/>
        <v>0.19439109891784789</v>
      </c>
      <c r="AA175" s="11">
        <v>0.17391304347826086</v>
      </c>
      <c r="AB175" s="11">
        <v>9.2592592592592587E-2</v>
      </c>
      <c r="AC175" s="11">
        <f t="shared" si="38"/>
        <v>0.11568358481938727</v>
      </c>
      <c r="AD175" s="11">
        <v>0.5</v>
      </c>
      <c r="AE175" s="11">
        <v>0.505</v>
      </c>
      <c r="AF175" s="11">
        <f t="shared" si="30"/>
        <v>0.50358024691358028</v>
      </c>
      <c r="AG175" s="11">
        <v>3.0864197530864199E-2</v>
      </c>
      <c r="AH175" s="11">
        <v>45</v>
      </c>
      <c r="AI175" s="11">
        <v>0.12222222222222223</v>
      </c>
      <c r="AJ175" s="11">
        <v>8.1481481481481488E-2</v>
      </c>
      <c r="AK175" s="11">
        <f t="shared" si="31"/>
        <v>9.2798353909465031E-2</v>
      </c>
      <c r="AL175" s="11">
        <v>3.49</v>
      </c>
      <c r="AM175" s="11">
        <v>3.46</v>
      </c>
      <c r="AN175" s="11">
        <v>3.7</v>
      </c>
      <c r="AO175" s="11">
        <v>7.7272727272727271E-2</v>
      </c>
      <c r="AP175" s="11">
        <v>7.098765432098765E-2</v>
      </c>
      <c r="AQ175" s="11">
        <f t="shared" si="32"/>
        <v>7.2733507918693097E-2</v>
      </c>
      <c r="AR175" s="11">
        <v>4.1900000000000004</v>
      </c>
      <c r="AS175" s="11">
        <v>3.99</v>
      </c>
      <c r="AT175" s="11">
        <v>0.32300000000000001</v>
      </c>
      <c r="AU175" s="11">
        <v>0.73299999999999998</v>
      </c>
      <c r="AV175" s="11">
        <v>108</v>
      </c>
      <c r="AW175" s="11">
        <v>-8.8636363636363638E-2</v>
      </c>
      <c r="AX175" s="11">
        <v>-0.36136363636363639</v>
      </c>
      <c r="AY175" s="11">
        <v>0.16363636363636364</v>
      </c>
      <c r="AZ175" s="11">
        <v>6.8888888888888888E-2</v>
      </c>
      <c r="BA175" s="11">
        <v>0.17222222222222222</v>
      </c>
      <c r="BB175" s="11">
        <f t="shared" si="33"/>
        <v>0.14351851851851852</v>
      </c>
      <c r="BC175" s="11">
        <v>-0.71111111111111114</v>
      </c>
      <c r="BD175" s="11">
        <v>-0.35185185185185186</v>
      </c>
      <c r="BE175" s="11">
        <f t="shared" si="34"/>
        <v>-0.45164609053497939</v>
      </c>
      <c r="BF175" s="11">
        <v>0.378</v>
      </c>
      <c r="BG175" s="11">
        <v>0.45</v>
      </c>
      <c r="BH175" s="11">
        <f t="shared" si="35"/>
        <v>0.43000000000000005</v>
      </c>
      <c r="BI175" s="11">
        <v>-3.0864197530864002E-2</v>
      </c>
      <c r="BJ175" s="12">
        <v>3</v>
      </c>
      <c r="BK175" s="12">
        <v>2</v>
      </c>
      <c r="BL175" s="12">
        <f t="shared" si="36"/>
        <v>1</v>
      </c>
      <c r="BM175" s="12" t="str">
        <f t="shared" si="39"/>
        <v>TEX</v>
      </c>
      <c r="BN175" s="12">
        <f t="shared" si="37"/>
        <v>5</v>
      </c>
    </row>
    <row r="176" spans="1:66" x14ac:dyDescent="0.45">
      <c r="A176" s="5">
        <v>45430</v>
      </c>
      <c r="B176" s="4" t="s">
        <v>32</v>
      </c>
      <c r="C176" s="4" t="s">
        <v>75</v>
      </c>
      <c r="D176" s="4" t="s">
        <v>293</v>
      </c>
      <c r="E176" s="4" t="s">
        <v>768</v>
      </c>
      <c r="F176" s="11">
        <v>41</v>
      </c>
      <c r="G176" s="11">
        <v>0.1075</v>
      </c>
      <c r="H176" s="11">
        <v>5.8620689655172413E-2</v>
      </c>
      <c r="I176" s="11">
        <f t="shared" si="27"/>
        <v>7.0991379310344827E-2</v>
      </c>
      <c r="J176" s="11">
        <v>2.8</v>
      </c>
      <c r="K176" s="11">
        <v>3.58</v>
      </c>
      <c r="L176" s="11">
        <v>3.56</v>
      </c>
      <c r="M176" s="11">
        <v>0.1075</v>
      </c>
      <c r="N176" s="11">
        <v>0.10246913580246915</v>
      </c>
      <c r="O176" s="11">
        <f t="shared" si="28"/>
        <v>0.10374237921048622</v>
      </c>
      <c r="P176" s="11">
        <v>3.58</v>
      </c>
      <c r="Q176" s="11">
        <v>3.56</v>
      </c>
      <c r="R176" s="11">
        <v>0.32900000000000001</v>
      </c>
      <c r="S176" s="11">
        <v>0.74199999999999999</v>
      </c>
      <c r="T176" s="11">
        <v>111</v>
      </c>
      <c r="U176" s="11">
        <v>-0.04</v>
      </c>
      <c r="V176" s="11">
        <v>0.20249999999999999</v>
      </c>
      <c r="W176" s="11">
        <v>0.45</v>
      </c>
      <c r="X176" s="11">
        <v>0.1951219512195122</v>
      </c>
      <c r="Y176" s="11">
        <v>0.27530864197530863</v>
      </c>
      <c r="Z176" s="11">
        <f t="shared" si="29"/>
        <v>0.25501447950007622</v>
      </c>
      <c r="AA176" s="11">
        <v>1.1219512195121952</v>
      </c>
      <c r="AB176" s="11">
        <v>0.81481481481481477</v>
      </c>
      <c r="AC176" s="11">
        <f t="shared" si="38"/>
        <v>0.89254686785550985</v>
      </c>
      <c r="AD176" s="11">
        <v>0.63400000000000001</v>
      </c>
      <c r="AE176" s="11">
        <v>0.58899999999999997</v>
      </c>
      <c r="AF176" s="11">
        <f t="shared" si="30"/>
        <v>0.60038888888888886</v>
      </c>
      <c r="AG176" s="11">
        <v>2.7777777777777801E-2</v>
      </c>
      <c r="AH176" s="11">
        <v>47</v>
      </c>
      <c r="AI176" s="11">
        <v>0.10652173913043479</v>
      </c>
      <c r="AJ176" s="11">
        <v>0.10416666666666667</v>
      </c>
      <c r="AK176" s="11">
        <f t="shared" si="31"/>
        <v>0.10484992843084633</v>
      </c>
      <c r="AL176" s="11">
        <v>3.47</v>
      </c>
      <c r="AM176" s="11">
        <v>3.81</v>
      </c>
      <c r="AN176" s="11">
        <v>3.64</v>
      </c>
      <c r="AO176" s="11">
        <v>0.10652173913043479</v>
      </c>
      <c r="AP176" s="11">
        <v>8.5802469135802473E-2</v>
      </c>
      <c r="AQ176" s="11">
        <f t="shared" si="32"/>
        <v>9.1813615368813092E-2</v>
      </c>
      <c r="AR176" s="11">
        <v>3.81</v>
      </c>
      <c r="AS176" s="11">
        <v>3.64</v>
      </c>
      <c r="AT176" s="11">
        <v>0.32</v>
      </c>
      <c r="AU176" s="11">
        <v>0.71899999999999997</v>
      </c>
      <c r="AV176" s="11">
        <v>112</v>
      </c>
      <c r="AW176" s="11">
        <v>4.1304347826086954E-2</v>
      </c>
      <c r="AX176" s="11">
        <v>-0.24782608695652175</v>
      </c>
      <c r="AY176" s="11">
        <v>0.56304347826086953</v>
      </c>
      <c r="AZ176" s="11">
        <v>0.16382978723404257</v>
      </c>
      <c r="BA176" s="11">
        <v>0.21481481481481479</v>
      </c>
      <c r="BB176" s="11">
        <f t="shared" si="33"/>
        <v>0.20002286236854139</v>
      </c>
      <c r="BC176" s="11">
        <v>0.1276595744680851</v>
      </c>
      <c r="BD176" s="11">
        <v>0.19135802469135801</v>
      </c>
      <c r="BE176" s="11">
        <f t="shared" si="34"/>
        <v>0.17287761012040848</v>
      </c>
      <c r="BF176" s="11">
        <v>0.48899999999999999</v>
      </c>
      <c r="BG176" s="11">
        <v>0.51300000000000001</v>
      </c>
      <c r="BH176" s="11">
        <f t="shared" si="35"/>
        <v>0.50603703703703706</v>
      </c>
      <c r="BI176" s="11">
        <v>-1.5432098765432056E-2</v>
      </c>
      <c r="BJ176" s="12">
        <v>3</v>
      </c>
      <c r="BK176" s="12">
        <v>0</v>
      </c>
      <c r="BL176" s="12">
        <f t="shared" si="36"/>
        <v>3</v>
      </c>
      <c r="BM176" s="12" t="str">
        <f t="shared" si="39"/>
        <v>ATL</v>
      </c>
      <c r="BN176" s="12">
        <f t="shared" si="37"/>
        <v>3</v>
      </c>
    </row>
    <row r="177" spans="1:66" x14ac:dyDescent="0.45">
      <c r="A177" s="5">
        <v>45430</v>
      </c>
      <c r="B177" s="4" t="s">
        <v>41</v>
      </c>
      <c r="C177" s="4" t="s">
        <v>102</v>
      </c>
      <c r="D177" s="4" t="s">
        <v>262</v>
      </c>
      <c r="E177" s="4" t="s">
        <v>314</v>
      </c>
      <c r="F177" s="11">
        <v>45</v>
      </c>
      <c r="G177" s="11">
        <v>8.7499999999999994E-2</v>
      </c>
      <c r="H177" s="11">
        <v>9.0322580645161285E-2</v>
      </c>
      <c r="I177" s="11">
        <f t="shared" si="27"/>
        <v>8.9538530465949812E-2</v>
      </c>
      <c r="J177" s="11">
        <v>3.59</v>
      </c>
      <c r="K177" s="11">
        <v>3.43</v>
      </c>
      <c r="L177" s="11">
        <v>3.56</v>
      </c>
      <c r="M177" s="11">
        <v>7.2727272727272738E-2</v>
      </c>
      <c r="N177" s="11">
        <v>9.3209876543209877E-2</v>
      </c>
      <c r="O177" s="11">
        <f t="shared" si="28"/>
        <v>8.7520264372116227E-2</v>
      </c>
      <c r="P177" s="11">
        <v>4.03</v>
      </c>
      <c r="Q177" s="11">
        <v>3.94</v>
      </c>
      <c r="R177" s="11">
        <v>0.32200000000000001</v>
      </c>
      <c r="S177" s="11">
        <v>0.72599999999999998</v>
      </c>
      <c r="T177" s="11">
        <v>108</v>
      </c>
      <c r="U177" s="11">
        <v>-1.5909090909090907E-2</v>
      </c>
      <c r="V177" s="11">
        <v>6.363636363636363E-2</v>
      </c>
      <c r="W177" s="11">
        <v>0.32727272727272727</v>
      </c>
      <c r="X177" s="11">
        <v>0.16444444444444445</v>
      </c>
      <c r="Y177" s="11">
        <v>0.21481481481481479</v>
      </c>
      <c r="Z177" s="11">
        <f t="shared" si="29"/>
        <v>0.20082304526748967</v>
      </c>
      <c r="AA177" s="11">
        <v>4.4444444444444446E-2</v>
      </c>
      <c r="AB177" s="11">
        <v>9.2592592592592587E-2</v>
      </c>
      <c r="AC177" s="11">
        <f t="shared" si="38"/>
        <v>7.9218106995884774E-2</v>
      </c>
      <c r="AD177" s="11">
        <v>0.46700000000000003</v>
      </c>
      <c r="AE177" s="11">
        <v>0.5</v>
      </c>
      <c r="AF177" s="11">
        <f t="shared" si="30"/>
        <v>0.49083333333333334</v>
      </c>
      <c r="AG177" s="11">
        <v>2.4691358024691398E-2</v>
      </c>
      <c r="AH177" s="11">
        <v>44</v>
      </c>
      <c r="AI177" s="11">
        <v>0.13750000000000001</v>
      </c>
      <c r="AJ177" s="11">
        <v>4.8000000000000001E-2</v>
      </c>
      <c r="AK177" s="11">
        <f t="shared" si="31"/>
        <v>7.2308641975308646E-2</v>
      </c>
      <c r="AL177" s="11">
        <v>2.98</v>
      </c>
      <c r="AM177" s="11">
        <v>2.12</v>
      </c>
      <c r="AN177" s="11">
        <v>2.27</v>
      </c>
      <c r="AO177" s="11">
        <v>0.13953488372093023</v>
      </c>
      <c r="AP177" s="11">
        <v>7.9012345679012344E-2</v>
      </c>
      <c r="AQ177" s="11">
        <f t="shared" si="32"/>
        <v>9.5450565887928315E-2</v>
      </c>
      <c r="AR177" s="11">
        <v>3.44</v>
      </c>
      <c r="AS177" s="11">
        <v>3.4</v>
      </c>
      <c r="AT177" s="11">
        <v>0.29699999999999999</v>
      </c>
      <c r="AU177" s="11">
        <v>0.66400000000000003</v>
      </c>
      <c r="AV177" s="11">
        <v>91</v>
      </c>
      <c r="AW177" s="11">
        <v>2.7906976744186046E-2</v>
      </c>
      <c r="AX177" s="11">
        <v>-6.9767441860465115E-2</v>
      </c>
      <c r="AY177" s="11">
        <v>-0.3116279069767442</v>
      </c>
      <c r="AZ177" s="11">
        <v>7.4999999999999997E-2</v>
      </c>
      <c r="BA177" s="11">
        <v>0.16851851851851851</v>
      </c>
      <c r="BB177" s="11">
        <f t="shared" si="33"/>
        <v>0.14311842706904435</v>
      </c>
      <c r="BC177" s="11">
        <v>0.31818181818181818</v>
      </c>
      <c r="BD177" s="11">
        <v>5.5555555555555552E-2</v>
      </c>
      <c r="BE177" s="11">
        <f t="shared" si="34"/>
        <v>0.12688614540466392</v>
      </c>
      <c r="BF177" s="11">
        <v>0.5</v>
      </c>
      <c r="BG177" s="11">
        <v>0.497</v>
      </c>
      <c r="BH177" s="11">
        <f t="shared" si="35"/>
        <v>0.49781481481481482</v>
      </c>
      <c r="BI177" s="11">
        <v>-3.4506556245679776E-3</v>
      </c>
      <c r="BJ177" s="12">
        <v>3</v>
      </c>
      <c r="BK177" s="12">
        <v>8</v>
      </c>
      <c r="BL177" s="12">
        <f t="shared" si="36"/>
        <v>-5</v>
      </c>
      <c r="BM177" s="12" t="str">
        <f t="shared" si="39"/>
        <v>DET</v>
      </c>
      <c r="BN177" s="12">
        <f t="shared" si="37"/>
        <v>11</v>
      </c>
    </row>
    <row r="178" spans="1:66" x14ac:dyDescent="0.45">
      <c r="A178" s="5">
        <v>45430</v>
      </c>
      <c r="B178" s="4" t="s">
        <v>54</v>
      </c>
      <c r="C178" s="4" t="s">
        <v>57</v>
      </c>
      <c r="D178" s="4" t="s">
        <v>632</v>
      </c>
      <c r="E178" s="4" t="s">
        <v>657</v>
      </c>
      <c r="F178" s="11">
        <v>45</v>
      </c>
      <c r="G178" s="11">
        <v>7.7272727272727271E-2</v>
      </c>
      <c r="H178" s="11">
        <v>0.13200000000000001</v>
      </c>
      <c r="I178" s="11">
        <f t="shared" si="27"/>
        <v>0.1167979797979798</v>
      </c>
      <c r="J178" s="11">
        <v>4.63</v>
      </c>
      <c r="K178" s="11">
        <v>4.1900000000000004</v>
      </c>
      <c r="L178" s="11">
        <v>3.99</v>
      </c>
      <c r="M178" s="11">
        <v>7.7272727272727271E-2</v>
      </c>
      <c r="N178" s="11">
        <v>7.098765432098765E-2</v>
      </c>
      <c r="O178" s="11">
        <f t="shared" si="28"/>
        <v>7.2733507918693097E-2</v>
      </c>
      <c r="P178" s="11">
        <v>4.1900000000000004</v>
      </c>
      <c r="Q178" s="11">
        <v>3.99</v>
      </c>
      <c r="R178" s="11">
        <v>0.32300000000000001</v>
      </c>
      <c r="S178" s="11">
        <v>0.73299999999999998</v>
      </c>
      <c r="T178" s="11">
        <v>108</v>
      </c>
      <c r="U178" s="11">
        <v>-8.8636363636363638E-2</v>
      </c>
      <c r="V178" s="11">
        <v>-0.36136363636363639</v>
      </c>
      <c r="W178" s="11">
        <v>0.16363636363636364</v>
      </c>
      <c r="X178" s="11">
        <v>6.8888888888888888E-2</v>
      </c>
      <c r="Y178" s="11">
        <v>0.17222222222222222</v>
      </c>
      <c r="Z178" s="11">
        <f t="shared" si="29"/>
        <v>0.14351851851851852</v>
      </c>
      <c r="AA178" s="11">
        <v>-0.71111111111111114</v>
      </c>
      <c r="AB178" s="11">
        <v>-0.35185185185185186</v>
      </c>
      <c r="AC178" s="11">
        <f t="shared" si="38"/>
        <v>-0.45164609053497939</v>
      </c>
      <c r="AD178" s="11">
        <v>0.378</v>
      </c>
      <c r="AE178" s="11">
        <v>0.45</v>
      </c>
      <c r="AF178" s="11">
        <f t="shared" si="30"/>
        <v>0.43000000000000005</v>
      </c>
      <c r="AG178" s="11">
        <v>3.0864197530864199E-2</v>
      </c>
      <c r="AH178" s="11">
        <v>45</v>
      </c>
      <c r="AI178" s="11">
        <v>9.3181818181818171E-2</v>
      </c>
      <c r="AJ178" s="11">
        <v>8.7500000000000008E-2</v>
      </c>
      <c r="AK178" s="11">
        <f t="shared" si="31"/>
        <v>8.907828282828284E-2</v>
      </c>
      <c r="AL178" s="11">
        <v>4.01</v>
      </c>
      <c r="AM178" s="11">
        <v>4.3</v>
      </c>
      <c r="AN178" s="11">
        <v>3.97</v>
      </c>
      <c r="AO178" s="11">
        <v>9.3181818181818171E-2</v>
      </c>
      <c r="AP178" s="11">
        <v>9.4444444444444442E-2</v>
      </c>
      <c r="AQ178" s="11">
        <f t="shared" si="32"/>
        <v>9.4093714927048253E-2</v>
      </c>
      <c r="AR178" s="11">
        <v>4.3</v>
      </c>
      <c r="AS178" s="11">
        <v>3.97</v>
      </c>
      <c r="AT178" s="11">
        <v>0.311</v>
      </c>
      <c r="AU178" s="11">
        <v>0.69299999999999995</v>
      </c>
      <c r="AV178" s="11">
        <v>95</v>
      </c>
      <c r="AW178" s="11">
        <v>0.10454545454545454</v>
      </c>
      <c r="AX178" s="11">
        <v>-0.32500000000000001</v>
      </c>
      <c r="AY178" s="11">
        <v>-5.6818181818181816E-2</v>
      </c>
      <c r="AZ178" s="11">
        <v>6.6666666666666666E-2</v>
      </c>
      <c r="BA178" s="11">
        <v>0.18641975308641975</v>
      </c>
      <c r="BB178" s="11">
        <f t="shared" si="33"/>
        <v>0.15315500685871056</v>
      </c>
      <c r="BC178" s="11">
        <v>-4.4444444444444446E-2</v>
      </c>
      <c r="BD178" s="11">
        <v>-0.12345679012345678</v>
      </c>
      <c r="BE178" s="11">
        <f t="shared" si="34"/>
        <v>-0.10150891632373113</v>
      </c>
      <c r="BF178" s="11">
        <v>0.42199999999999999</v>
      </c>
      <c r="BG178" s="11">
        <v>0.46700000000000003</v>
      </c>
      <c r="BH178" s="11">
        <f t="shared" si="35"/>
        <v>0.45450000000000002</v>
      </c>
      <c r="BI178" s="11">
        <v>6.1728395061730335E-3</v>
      </c>
      <c r="BJ178" s="12">
        <v>4</v>
      </c>
      <c r="BK178" s="12">
        <v>0</v>
      </c>
      <c r="BL178" s="12">
        <f t="shared" si="36"/>
        <v>4</v>
      </c>
      <c r="BM178" s="12" t="str">
        <f t="shared" si="39"/>
        <v>LAA</v>
      </c>
      <c r="BN178" s="12">
        <f t="shared" si="37"/>
        <v>4</v>
      </c>
    </row>
    <row r="179" spans="1:66" x14ac:dyDescent="0.45">
      <c r="A179" s="5">
        <v>45431</v>
      </c>
      <c r="B179" s="4" t="s">
        <v>50</v>
      </c>
      <c r="C179" s="4" t="s">
        <v>80</v>
      </c>
      <c r="D179" s="4" t="s">
        <v>335</v>
      </c>
      <c r="E179" s="4" t="s">
        <v>562</v>
      </c>
      <c r="F179" s="11">
        <v>48</v>
      </c>
      <c r="G179" s="11">
        <v>0.12222222222222223</v>
      </c>
      <c r="H179" s="11">
        <v>0.16333333333333336</v>
      </c>
      <c r="I179" s="11">
        <f t="shared" si="27"/>
        <v>0.15115226337448562</v>
      </c>
      <c r="J179" s="11">
        <v>3.61</v>
      </c>
      <c r="K179" s="11">
        <v>3.33</v>
      </c>
      <c r="L179" s="11">
        <v>3.56</v>
      </c>
      <c r="M179" s="11">
        <v>0.20851063829787236</v>
      </c>
      <c r="N179" s="11">
        <v>0.12037037037037036</v>
      </c>
      <c r="O179" s="11">
        <f t="shared" si="28"/>
        <v>0.14648600531185244</v>
      </c>
      <c r="P179" s="11">
        <v>3.26</v>
      </c>
      <c r="Q179" s="11">
        <v>3.29</v>
      </c>
      <c r="R179" s="11">
        <v>0.32500000000000001</v>
      </c>
      <c r="S179" s="11">
        <v>0.74</v>
      </c>
      <c r="T179" s="11">
        <v>111</v>
      </c>
      <c r="U179" s="11">
        <v>7.0212765957446799E-2</v>
      </c>
      <c r="V179" s="11">
        <v>-0.17446808510638295</v>
      </c>
      <c r="W179" s="11">
        <v>0.44893617021276599</v>
      </c>
      <c r="X179" s="11">
        <v>0.14791666666666667</v>
      </c>
      <c r="Y179" s="11">
        <v>0.22901234567901235</v>
      </c>
      <c r="Z179" s="11">
        <f t="shared" si="29"/>
        <v>0.20498399634202102</v>
      </c>
      <c r="AA179" s="11">
        <v>1.6666666666666667</v>
      </c>
      <c r="AB179" s="11">
        <v>0.71604938271604934</v>
      </c>
      <c r="AC179" s="11">
        <f t="shared" si="38"/>
        <v>0.99771376314586191</v>
      </c>
      <c r="AD179" s="11">
        <v>0.70799999999999996</v>
      </c>
      <c r="AE179" s="11">
        <v>0.58499999999999996</v>
      </c>
      <c r="AF179" s="11">
        <f t="shared" si="30"/>
        <v>0.62144444444444435</v>
      </c>
      <c r="AG179" s="11">
        <v>4.6296296296296301E-2</v>
      </c>
      <c r="AH179" s="11">
        <v>45</v>
      </c>
      <c r="AI179" s="11">
        <v>0.1409090909090909</v>
      </c>
      <c r="AJ179" s="11">
        <v>2.7999999999999997E-2</v>
      </c>
      <c r="AK179" s="11">
        <f t="shared" si="31"/>
        <v>5.9363636363636368E-2</v>
      </c>
      <c r="AL179" s="11">
        <v>3.4</v>
      </c>
      <c r="AM179" s="11">
        <v>3.78</v>
      </c>
      <c r="AN179" s="11">
        <v>3.9</v>
      </c>
      <c r="AO179" s="11">
        <v>0.1409090909090909</v>
      </c>
      <c r="AP179" s="11">
        <v>6.7283950617283955E-2</v>
      </c>
      <c r="AQ179" s="11">
        <f t="shared" si="32"/>
        <v>8.773537847611923E-2</v>
      </c>
      <c r="AR179" s="11">
        <v>3.78</v>
      </c>
      <c r="AS179" s="11">
        <v>3.9</v>
      </c>
      <c r="AT179" s="11">
        <v>0.29799999999999999</v>
      </c>
      <c r="AU179" s="11">
        <v>0.66700000000000004</v>
      </c>
      <c r="AV179" s="11">
        <v>91</v>
      </c>
      <c r="AW179" s="11">
        <v>5.4545454545454543E-2</v>
      </c>
      <c r="AX179" s="11">
        <v>-0.29772727272727273</v>
      </c>
      <c r="AY179" s="11">
        <v>-0.27272727272727271</v>
      </c>
      <c r="AZ179" s="11">
        <v>5.1111111111111107E-2</v>
      </c>
      <c r="BA179" s="11">
        <v>0.11790123456790125</v>
      </c>
      <c r="BB179" s="11">
        <f t="shared" si="33"/>
        <v>9.9348422496570651E-2</v>
      </c>
      <c r="BC179" s="11">
        <v>-0.42222222222222222</v>
      </c>
      <c r="BD179" s="11">
        <v>-0.66049382716049387</v>
      </c>
      <c r="BE179" s="11">
        <f t="shared" si="34"/>
        <v>-0.59430727023319618</v>
      </c>
      <c r="BF179" s="11">
        <v>0.44400000000000001</v>
      </c>
      <c r="BG179" s="11">
        <v>0.42699999999999999</v>
      </c>
      <c r="BH179" s="11">
        <f t="shared" si="35"/>
        <v>0.43172222222222223</v>
      </c>
      <c r="BI179" s="11">
        <v>1.851851851851799E-2</v>
      </c>
      <c r="BJ179" s="12">
        <v>11</v>
      </c>
      <c r="BK179" s="12">
        <v>5</v>
      </c>
      <c r="BL179" s="12">
        <f t="shared" si="36"/>
        <v>6</v>
      </c>
      <c r="BM179" s="12" t="str">
        <f t="shared" si="39"/>
        <v>PHI</v>
      </c>
      <c r="BN179" s="12">
        <f t="shared" si="37"/>
        <v>16</v>
      </c>
    </row>
    <row r="180" spans="1:66" x14ac:dyDescent="0.45">
      <c r="A180" s="5">
        <v>45431</v>
      </c>
      <c r="B180" s="4" t="s">
        <v>117</v>
      </c>
      <c r="C180" s="4" t="s">
        <v>60</v>
      </c>
      <c r="D180" s="4" t="s">
        <v>690</v>
      </c>
      <c r="E180" s="4" t="s">
        <v>805</v>
      </c>
      <c r="F180" s="11">
        <v>46</v>
      </c>
      <c r="G180" s="11">
        <v>9.3333333333333338E-2</v>
      </c>
      <c r="H180" s="11">
        <v>4.1935483870967745E-2</v>
      </c>
      <c r="I180" s="11">
        <f t="shared" si="27"/>
        <v>5.652993495287402E-2</v>
      </c>
      <c r="J180" s="11">
        <v>3.89</v>
      </c>
      <c r="K180" s="11">
        <v>3.6</v>
      </c>
      <c r="L180" s="11">
        <v>3.57</v>
      </c>
      <c r="M180" s="11">
        <v>9.3333333333333338E-2</v>
      </c>
      <c r="N180" s="11">
        <v>8.7037037037037038E-2</v>
      </c>
      <c r="O180" s="11">
        <f t="shared" si="28"/>
        <v>8.8824874256973024E-2</v>
      </c>
      <c r="P180" s="11">
        <v>3.59</v>
      </c>
      <c r="Q180" s="11">
        <v>3.57</v>
      </c>
      <c r="R180" s="11">
        <v>0.30199999999999999</v>
      </c>
      <c r="S180" s="11">
        <v>0.67</v>
      </c>
      <c r="T180" s="11">
        <v>95</v>
      </c>
      <c r="U180" s="11">
        <v>-5.333333333333333E-2</v>
      </c>
      <c r="V180" s="11">
        <v>-4.6666666666666669E-2</v>
      </c>
      <c r="W180" s="11">
        <v>-0.17555555555555558</v>
      </c>
      <c r="X180" s="11">
        <v>8.478260869565217E-2</v>
      </c>
      <c r="Y180" s="11">
        <v>0.20925925925925926</v>
      </c>
      <c r="Z180" s="11">
        <f t="shared" si="29"/>
        <v>0.17391403749428441</v>
      </c>
      <c r="AA180" s="11">
        <v>-1.0652173913043479</v>
      </c>
      <c r="AB180" s="11">
        <v>-0.31481481481481483</v>
      </c>
      <c r="AC180" s="11">
        <f t="shared" si="38"/>
        <v>-0.52789208962048473</v>
      </c>
      <c r="AD180" s="11">
        <v>0.435</v>
      </c>
      <c r="AE180" s="11">
        <v>0.48</v>
      </c>
      <c r="AF180" s="11">
        <f t="shared" si="30"/>
        <v>0.46722222222222221</v>
      </c>
      <c r="AG180" s="11">
        <v>3.7037037037037E-2</v>
      </c>
      <c r="AH180" s="11">
        <v>47</v>
      </c>
      <c r="AI180" s="11">
        <v>0.13695652173913042</v>
      </c>
      <c r="AJ180" s="11">
        <v>4.0625000000000001E-2</v>
      </c>
      <c r="AK180" s="11">
        <f t="shared" si="31"/>
        <v>6.8573034084809442E-2</v>
      </c>
      <c r="AL180" s="11">
        <v>2.81</v>
      </c>
      <c r="AM180" s="11">
        <v>3.62</v>
      </c>
      <c r="AN180" s="11">
        <v>3.49</v>
      </c>
      <c r="AO180" s="11">
        <v>0.13695652173913042</v>
      </c>
      <c r="AP180" s="11">
        <v>8.0864197530864199E-2</v>
      </c>
      <c r="AQ180" s="11">
        <f t="shared" si="32"/>
        <v>9.7137896529558732E-2</v>
      </c>
      <c r="AR180" s="11">
        <v>3.62</v>
      </c>
      <c r="AS180" s="11">
        <v>3.49</v>
      </c>
      <c r="AT180" s="11">
        <v>0.33400000000000002</v>
      </c>
      <c r="AU180" s="11">
        <v>0.77</v>
      </c>
      <c r="AV180" s="11">
        <v>113</v>
      </c>
      <c r="AW180" s="11">
        <v>6.3043478260869562E-2</v>
      </c>
      <c r="AX180" s="11">
        <v>-0.16086956521739132</v>
      </c>
      <c r="AY180" s="11">
        <v>0.42826086956521736</v>
      </c>
      <c r="AZ180" s="11">
        <v>0.12553191489361704</v>
      </c>
      <c r="BA180" s="11">
        <v>0.19012345679012346</v>
      </c>
      <c r="BB180" s="11">
        <f t="shared" si="33"/>
        <v>0.17138393537570495</v>
      </c>
      <c r="BC180" s="11">
        <v>0.5957446808510638</v>
      </c>
      <c r="BD180" s="11">
        <v>0.20370370370370369</v>
      </c>
      <c r="BE180" s="11">
        <f t="shared" si="34"/>
        <v>0.31744398719707362</v>
      </c>
      <c r="BF180" s="11">
        <v>0.48899999999999999</v>
      </c>
      <c r="BG180" s="11">
        <v>0.5</v>
      </c>
      <c r="BH180" s="11">
        <f t="shared" si="35"/>
        <v>0.49680864197530866</v>
      </c>
      <c r="BI180" s="11">
        <v>-2.4691358024691024E-2</v>
      </c>
      <c r="BJ180" s="12">
        <v>3</v>
      </c>
      <c r="BK180" s="12">
        <v>11</v>
      </c>
      <c r="BL180" s="12">
        <f t="shared" si="36"/>
        <v>-8</v>
      </c>
      <c r="BM180" s="12" t="str">
        <f t="shared" si="39"/>
        <v>BOS</v>
      </c>
      <c r="BN180" s="12">
        <f t="shared" si="37"/>
        <v>14</v>
      </c>
    </row>
    <row r="181" spans="1:66" x14ac:dyDescent="0.45">
      <c r="A181" s="5">
        <v>45431</v>
      </c>
      <c r="B181" s="4" t="s">
        <v>18</v>
      </c>
      <c r="C181" s="4" t="s">
        <v>52</v>
      </c>
      <c r="D181" s="4" t="s">
        <v>287</v>
      </c>
      <c r="E181" s="4" t="s">
        <v>281</v>
      </c>
      <c r="F181" s="11">
        <v>44</v>
      </c>
      <c r="G181" s="11">
        <v>0.1111111111111111</v>
      </c>
      <c r="H181" s="11">
        <v>0.13333333333333333</v>
      </c>
      <c r="I181" s="11">
        <f t="shared" si="27"/>
        <v>0.12729766803840878</v>
      </c>
      <c r="J181" s="11">
        <v>2.9</v>
      </c>
      <c r="K181" s="11">
        <v>3.3</v>
      </c>
      <c r="L181" s="11">
        <v>3.5</v>
      </c>
      <c r="M181" s="11">
        <v>0.13255813953488371</v>
      </c>
      <c r="N181" s="11">
        <v>8.3950617283950618E-2</v>
      </c>
      <c r="O181" s="11">
        <f t="shared" si="28"/>
        <v>9.7152660364450971E-2</v>
      </c>
      <c r="P181" s="11">
        <v>3.61</v>
      </c>
      <c r="Q181" s="11">
        <v>3.54</v>
      </c>
      <c r="R181" s="11">
        <v>0.33300000000000002</v>
      </c>
      <c r="S181" s="11">
        <v>0.76900000000000002</v>
      </c>
      <c r="T181" s="11">
        <v>119</v>
      </c>
      <c r="U181" s="11">
        <v>6.0465116279069767E-2</v>
      </c>
      <c r="V181" s="11">
        <v>-2.0930232558139535E-2</v>
      </c>
      <c r="W181" s="11">
        <v>0.82325581395348835</v>
      </c>
      <c r="X181" s="11">
        <v>0.20227272727272727</v>
      </c>
      <c r="Y181" s="11">
        <v>0.23703703703703702</v>
      </c>
      <c r="Z181" s="11">
        <f t="shared" si="29"/>
        <v>0.22759487882944673</v>
      </c>
      <c r="AA181" s="11">
        <v>1.3181818181818181</v>
      </c>
      <c r="AB181" s="11">
        <v>0.63580246913580252</v>
      </c>
      <c r="AC181" s="11">
        <f t="shared" si="38"/>
        <v>0.82114007011126355</v>
      </c>
      <c r="AD181" s="11">
        <v>0.65900000000000003</v>
      </c>
      <c r="AE181" s="11">
        <v>0.57299999999999995</v>
      </c>
      <c r="AF181" s="11">
        <f t="shared" si="30"/>
        <v>0.59635802469135801</v>
      </c>
      <c r="AG181" s="11">
        <v>1.2345679012345699E-2</v>
      </c>
      <c r="AH181" s="11">
        <v>47</v>
      </c>
      <c r="AI181" s="11">
        <v>0.13333333333333333</v>
      </c>
      <c r="AJ181" s="11">
        <v>0.1206896551724138</v>
      </c>
      <c r="AK181" s="11">
        <f t="shared" si="31"/>
        <v>0.12435788278700156</v>
      </c>
      <c r="AL181" s="11">
        <v>3.06</v>
      </c>
      <c r="AM181" s="11">
        <v>3.34</v>
      </c>
      <c r="AN181" s="11">
        <v>3.16</v>
      </c>
      <c r="AO181" s="11">
        <v>0.10869565217391304</v>
      </c>
      <c r="AP181" s="11">
        <v>9.6913580246913572E-2</v>
      </c>
      <c r="AQ181" s="11">
        <f t="shared" si="32"/>
        <v>0.10033183568252453</v>
      </c>
      <c r="AR181" s="11">
        <v>3.58</v>
      </c>
      <c r="AS181" s="11">
        <v>3.4</v>
      </c>
      <c r="AT181" s="11">
        <v>0.30599999999999999</v>
      </c>
      <c r="AU181" s="11">
        <v>0.68799999999999994</v>
      </c>
      <c r="AV181" s="11">
        <v>102</v>
      </c>
      <c r="AW181" s="11">
        <v>-0.10217391304347827</v>
      </c>
      <c r="AX181" s="11">
        <v>-0.18260869565217391</v>
      </c>
      <c r="AY181" s="11">
        <v>-1.3043478260869565E-2</v>
      </c>
      <c r="AZ181" s="11">
        <v>8.9361702127659579E-2</v>
      </c>
      <c r="BA181" s="11">
        <v>0.22037037037037038</v>
      </c>
      <c r="BB181" s="11">
        <f t="shared" si="33"/>
        <v>0.18236168267032468</v>
      </c>
      <c r="BC181" s="11">
        <v>2.1276595744680851E-2</v>
      </c>
      <c r="BD181" s="11">
        <v>0.1419753086419753</v>
      </c>
      <c r="BE181" s="11">
        <f t="shared" si="34"/>
        <v>0.10695778082609358</v>
      </c>
      <c r="BF181" s="11">
        <v>0.53200000000000003</v>
      </c>
      <c r="BG181" s="11">
        <v>0.52500000000000002</v>
      </c>
      <c r="BH181" s="11">
        <f t="shared" si="35"/>
        <v>0.52703086419753098</v>
      </c>
      <c r="BI181" s="11">
        <v>-1.2345679012346067E-2</v>
      </c>
      <c r="BJ181" s="12">
        <v>6</v>
      </c>
      <c r="BK181" s="12">
        <v>3</v>
      </c>
      <c r="BL181" s="12">
        <f t="shared" si="36"/>
        <v>3</v>
      </c>
      <c r="BM181" s="12" t="str">
        <f t="shared" si="39"/>
        <v>BAL</v>
      </c>
      <c r="BN181" s="12">
        <f t="shared" si="37"/>
        <v>9</v>
      </c>
    </row>
    <row r="182" spans="1:66" x14ac:dyDescent="0.45">
      <c r="A182" s="5">
        <v>45431</v>
      </c>
      <c r="B182" s="4" t="s">
        <v>22</v>
      </c>
      <c r="C182" s="4" t="s">
        <v>132</v>
      </c>
      <c r="D182" s="4" t="s">
        <v>726</v>
      </c>
      <c r="E182" s="4" t="s">
        <v>584</v>
      </c>
      <c r="F182" s="11">
        <v>48</v>
      </c>
      <c r="G182" s="11">
        <v>0.10212765957446808</v>
      </c>
      <c r="H182" s="11">
        <v>0.10909090909090909</v>
      </c>
      <c r="I182" s="11">
        <f t="shared" si="27"/>
        <v>0.10702772404900063</v>
      </c>
      <c r="J182" s="11">
        <v>2.98</v>
      </c>
      <c r="K182" s="11">
        <v>4.0199999999999996</v>
      </c>
      <c r="L182" s="11">
        <v>3.77</v>
      </c>
      <c r="M182" s="11">
        <v>0.10212765957446808</v>
      </c>
      <c r="N182" s="11">
        <v>8.5185185185185183E-2</v>
      </c>
      <c r="O182" s="11">
        <f t="shared" si="28"/>
        <v>9.0205177596824559E-2</v>
      </c>
      <c r="P182" s="11">
        <v>4</v>
      </c>
      <c r="Q182" s="11">
        <v>3.77</v>
      </c>
      <c r="R182" s="11">
        <v>0.33800000000000002</v>
      </c>
      <c r="S182" s="11">
        <v>0.76600000000000001</v>
      </c>
      <c r="T182" s="11">
        <v>122</v>
      </c>
      <c r="U182" s="11">
        <v>-7.2340425531914887E-2</v>
      </c>
      <c r="V182" s="11">
        <v>0.1702127659574468</v>
      </c>
      <c r="W182" s="11">
        <v>0.86808510638297864</v>
      </c>
      <c r="X182" s="11">
        <v>0.23333333333333331</v>
      </c>
      <c r="Y182" s="11">
        <v>0.25185185185185183</v>
      </c>
      <c r="Z182" s="11">
        <f t="shared" si="29"/>
        <v>0.24636488340192042</v>
      </c>
      <c r="AA182" s="11">
        <v>1.6458333333333333</v>
      </c>
      <c r="AB182" s="11">
        <v>0.83950617283950613</v>
      </c>
      <c r="AC182" s="11">
        <f t="shared" si="38"/>
        <v>1.0784179240969363</v>
      </c>
      <c r="AD182" s="11">
        <v>0.68799999999999994</v>
      </c>
      <c r="AE182" s="11">
        <v>0.59299999999999997</v>
      </c>
      <c r="AF182" s="11">
        <f t="shared" si="30"/>
        <v>0.62114814814814812</v>
      </c>
      <c r="AG182" s="11">
        <v>5.2469135802469098E-2</v>
      </c>
      <c r="AH182" s="11">
        <v>47</v>
      </c>
      <c r="AI182" s="11">
        <v>5.2173913043478258E-2</v>
      </c>
      <c r="AJ182" s="11">
        <v>4.642857142857143E-2</v>
      </c>
      <c r="AK182" s="11">
        <f t="shared" si="31"/>
        <v>4.809542979832835E-2</v>
      </c>
      <c r="AL182" s="11">
        <v>4.03</v>
      </c>
      <c r="AM182" s="11">
        <v>4.18</v>
      </c>
      <c r="AN182" s="11">
        <v>4</v>
      </c>
      <c r="AO182" s="11">
        <v>5.2173913043478258E-2</v>
      </c>
      <c r="AP182" s="11">
        <v>5.7407407407407414E-2</v>
      </c>
      <c r="AQ182" s="11">
        <f t="shared" si="32"/>
        <v>5.5889047931452662E-2</v>
      </c>
      <c r="AR182" s="11">
        <v>4.18</v>
      </c>
      <c r="AS182" s="11">
        <v>4</v>
      </c>
      <c r="AT182" s="11">
        <v>0.27900000000000003</v>
      </c>
      <c r="AU182" s="11">
        <v>0.624</v>
      </c>
      <c r="AV182" s="11">
        <v>78</v>
      </c>
      <c r="AW182" s="11">
        <v>-6.9565217391304349E-2</v>
      </c>
      <c r="AX182" s="11">
        <v>-0.45217391304347826</v>
      </c>
      <c r="AY182" s="11">
        <v>-0.7630434782608696</v>
      </c>
      <c r="AZ182" s="11">
        <v>-3.1914893617021274E-2</v>
      </c>
      <c r="BA182" s="11">
        <v>0.11234567901234567</v>
      </c>
      <c r="BB182" s="11">
        <f t="shared" si="33"/>
        <v>7.0492303002591072E-2</v>
      </c>
      <c r="BC182" s="11">
        <v>-2.1063829787234041</v>
      </c>
      <c r="BD182" s="11">
        <v>-1.2098765432098766</v>
      </c>
      <c r="BE182" s="11">
        <f t="shared" si="34"/>
        <v>-1.4699740893156532</v>
      </c>
      <c r="BF182" s="11">
        <v>0.29799999999999999</v>
      </c>
      <c r="BG182" s="11">
        <v>0.378</v>
      </c>
      <c r="BH182" s="11">
        <f t="shared" si="35"/>
        <v>0.35479012345679017</v>
      </c>
      <c r="BI182" s="11">
        <v>1.851851851851799E-2</v>
      </c>
      <c r="BJ182" s="12">
        <v>7</v>
      </c>
      <c r="BK182" s="12">
        <v>2</v>
      </c>
      <c r="BL182" s="12">
        <f t="shared" si="36"/>
        <v>5</v>
      </c>
      <c r="BM182" s="12" t="str">
        <f t="shared" si="39"/>
        <v>NYY</v>
      </c>
      <c r="BN182" s="12">
        <f t="shared" si="37"/>
        <v>9</v>
      </c>
    </row>
    <row r="183" spans="1:66" x14ac:dyDescent="0.45">
      <c r="A183" s="5">
        <v>45431</v>
      </c>
      <c r="B183" s="4" t="s">
        <v>26</v>
      </c>
      <c r="C183" s="4" t="s">
        <v>71</v>
      </c>
      <c r="D183" s="4" t="s">
        <v>691</v>
      </c>
      <c r="E183" s="4" t="s">
        <v>316</v>
      </c>
      <c r="F183" s="11">
        <v>45</v>
      </c>
      <c r="G183" s="11">
        <v>5.2272727272727269E-2</v>
      </c>
      <c r="H183" s="11">
        <v>5.6521739130434782E-2</v>
      </c>
      <c r="I183" s="11">
        <f t="shared" si="27"/>
        <v>5.5341458058849366E-2</v>
      </c>
      <c r="J183" s="11">
        <v>4.04</v>
      </c>
      <c r="K183" s="11">
        <v>3.96</v>
      </c>
      <c r="L183" s="11">
        <v>3.88</v>
      </c>
      <c r="M183" s="11">
        <v>5.2272727272727269E-2</v>
      </c>
      <c r="N183" s="11">
        <v>9.8765432098765427E-2</v>
      </c>
      <c r="O183" s="11">
        <f t="shared" si="28"/>
        <v>8.5850791869310383E-2</v>
      </c>
      <c r="P183" s="11">
        <v>3.94</v>
      </c>
      <c r="Q183" s="11">
        <v>3.88</v>
      </c>
      <c r="R183" s="11">
        <v>0.30099999999999999</v>
      </c>
      <c r="S183" s="11">
        <v>0.67400000000000004</v>
      </c>
      <c r="T183" s="11">
        <v>96</v>
      </c>
      <c r="U183" s="11">
        <v>-4.0909090909090909E-2</v>
      </c>
      <c r="V183" s="11">
        <v>0.34772727272727272</v>
      </c>
      <c r="W183" s="11">
        <v>-0.21136363636363639</v>
      </c>
      <c r="X183" s="11">
        <v>0.13333333333333333</v>
      </c>
      <c r="Y183" s="11">
        <v>0.23703703703703702</v>
      </c>
      <c r="Z183" s="11">
        <f t="shared" si="29"/>
        <v>0.20823045267489709</v>
      </c>
      <c r="AA183" s="11">
        <v>-1.0222222222222221</v>
      </c>
      <c r="AB183" s="11">
        <v>-0.16049382716049382</v>
      </c>
      <c r="AC183" s="11">
        <f t="shared" si="38"/>
        <v>-0.39986282578875171</v>
      </c>
      <c r="AD183" s="11">
        <v>0.44400000000000001</v>
      </c>
      <c r="AE183" s="11">
        <v>0.498</v>
      </c>
      <c r="AF183" s="11">
        <f t="shared" si="30"/>
        <v>0.48299999999999998</v>
      </c>
      <c r="AG183" s="11">
        <v>-3.08641975308643E-3</v>
      </c>
      <c r="AH183" s="11">
        <v>48</v>
      </c>
      <c r="AI183" s="11">
        <v>5.106382978723404E-2</v>
      </c>
      <c r="AJ183" s="11">
        <v>7.8260869565217397E-2</v>
      </c>
      <c r="AK183" s="11">
        <f t="shared" si="31"/>
        <v>7.0202487408777881E-2</v>
      </c>
      <c r="AL183" s="11">
        <v>4.0999999999999996</v>
      </c>
      <c r="AM183" s="11">
        <v>3.9</v>
      </c>
      <c r="AN183" s="11">
        <v>3.69</v>
      </c>
      <c r="AO183" s="11">
        <v>5.106382978723404E-2</v>
      </c>
      <c r="AP183" s="11">
        <v>9.0740740740740733E-2</v>
      </c>
      <c r="AQ183" s="11">
        <f t="shared" si="32"/>
        <v>7.8984618976738752E-2</v>
      </c>
      <c r="AR183" s="11">
        <v>3.9</v>
      </c>
      <c r="AS183" s="11">
        <v>3.69</v>
      </c>
      <c r="AT183" s="11">
        <v>0.311</v>
      </c>
      <c r="AU183" s="11">
        <v>0.69</v>
      </c>
      <c r="AV183" s="11">
        <v>104</v>
      </c>
      <c r="AW183" s="11">
        <v>2.3404255319148939E-2</v>
      </c>
      <c r="AX183" s="11">
        <v>-0.11489361702127661</v>
      </c>
      <c r="AY183" s="11">
        <v>0.2276595744680851</v>
      </c>
      <c r="AZ183" s="11">
        <v>0.11875000000000001</v>
      </c>
      <c r="BA183" s="11">
        <v>0.22160493827160493</v>
      </c>
      <c r="BB183" s="11">
        <f t="shared" si="33"/>
        <v>0.19112940100594422</v>
      </c>
      <c r="BC183" s="11">
        <v>-0.60416666666666663</v>
      </c>
      <c r="BD183" s="11">
        <v>2.4691358024691357E-2</v>
      </c>
      <c r="BE183" s="11">
        <f t="shared" si="34"/>
        <v>-0.16163694558756286</v>
      </c>
      <c r="BF183" s="11">
        <v>0.52100000000000002</v>
      </c>
      <c r="BG183" s="11">
        <v>0.52900000000000003</v>
      </c>
      <c r="BH183" s="11">
        <f t="shared" si="35"/>
        <v>0.52662962962962967</v>
      </c>
      <c r="BI183" s="11">
        <v>-7.098765432098797E-2</v>
      </c>
      <c r="BJ183" s="12">
        <v>5</v>
      </c>
      <c r="BK183" s="12">
        <v>2</v>
      </c>
      <c r="BL183" s="12">
        <f t="shared" si="36"/>
        <v>3</v>
      </c>
      <c r="BM183" s="12" t="str">
        <f t="shared" si="39"/>
        <v>TOR</v>
      </c>
      <c r="BN183" s="12">
        <f t="shared" si="37"/>
        <v>7</v>
      </c>
    </row>
    <row r="184" spans="1:66" x14ac:dyDescent="0.45">
      <c r="A184" s="5">
        <v>45431</v>
      </c>
      <c r="B184" s="4" t="s">
        <v>95</v>
      </c>
      <c r="C184" s="4" t="s">
        <v>62</v>
      </c>
      <c r="D184" s="4" t="s">
        <v>330</v>
      </c>
      <c r="E184" s="4" t="s">
        <v>571</v>
      </c>
      <c r="F184" s="11">
        <v>47</v>
      </c>
      <c r="G184" s="11">
        <v>8.043478260869566E-2</v>
      </c>
      <c r="H184" s="11">
        <v>8.5185185185185183E-2</v>
      </c>
      <c r="I184" s="11">
        <f t="shared" si="27"/>
        <v>8.3806981968549341E-2</v>
      </c>
      <c r="J184" s="11">
        <v>3.46</v>
      </c>
      <c r="K184" s="11">
        <v>3.92</v>
      </c>
      <c r="L184" s="11">
        <v>3.76</v>
      </c>
      <c r="M184" s="11">
        <v>8.043478260869566E-2</v>
      </c>
      <c r="N184" s="11">
        <v>5.8024691358024696E-2</v>
      </c>
      <c r="O184" s="11">
        <f t="shared" si="28"/>
        <v>6.452638449865146E-2</v>
      </c>
      <c r="P184" s="11">
        <v>3.92</v>
      </c>
      <c r="Q184" s="11">
        <v>3.76</v>
      </c>
      <c r="R184" s="11">
        <v>0.30399999999999999</v>
      </c>
      <c r="S184" s="11">
        <v>0.68600000000000005</v>
      </c>
      <c r="T184" s="11">
        <v>97</v>
      </c>
      <c r="U184" s="11">
        <v>-1.5217391304347825E-2</v>
      </c>
      <c r="V184" s="11">
        <v>2.391304347826087E-2</v>
      </c>
      <c r="W184" s="11">
        <v>-7.1739130434782611E-2</v>
      </c>
      <c r="X184" s="11">
        <v>0.10851063829787233</v>
      </c>
      <c r="Y184" s="11">
        <v>0.19382716049382714</v>
      </c>
      <c r="Z184" s="11">
        <f t="shared" si="29"/>
        <v>0.16907483615302543</v>
      </c>
      <c r="AA184" s="11">
        <v>1.2553191489361701</v>
      </c>
      <c r="AB184" s="11">
        <v>0.24074074074074073</v>
      </c>
      <c r="AC184" s="11">
        <f t="shared" si="38"/>
        <v>0.5350937357110197</v>
      </c>
      <c r="AD184" s="11">
        <v>0.63800000000000001</v>
      </c>
      <c r="AE184" s="11">
        <v>0.52700000000000002</v>
      </c>
      <c r="AF184" s="11">
        <f t="shared" si="30"/>
        <v>0.55920370370370376</v>
      </c>
      <c r="AG184" s="11">
        <v>2.4691358024691398E-2</v>
      </c>
      <c r="AH184" s="11">
        <v>46</v>
      </c>
      <c r="AI184" s="11">
        <v>0.10666666666666666</v>
      </c>
      <c r="AJ184" s="11">
        <v>0.1</v>
      </c>
      <c r="AK184" s="11">
        <f t="shared" si="31"/>
        <v>0.10189300411522634</v>
      </c>
      <c r="AL184" s="11">
        <v>4.1399999999999997</v>
      </c>
      <c r="AM184" s="11">
        <v>3.48</v>
      </c>
      <c r="AN184" s="11">
        <v>3.27</v>
      </c>
      <c r="AO184" s="11">
        <v>0.10666666666666666</v>
      </c>
      <c r="AP184" s="11">
        <v>0.10493827160493827</v>
      </c>
      <c r="AQ184" s="11">
        <f t="shared" si="32"/>
        <v>0.10542905044962657</v>
      </c>
      <c r="AR184" s="11">
        <v>3.48</v>
      </c>
      <c r="AS184" s="11">
        <v>3.27</v>
      </c>
      <c r="AT184" s="11">
        <v>0.31</v>
      </c>
      <c r="AU184" s="11">
        <v>0.69599999999999995</v>
      </c>
      <c r="AV184" s="11">
        <v>100</v>
      </c>
      <c r="AW184" s="11">
        <v>4.4444444444444446E-2</v>
      </c>
      <c r="AX184" s="11">
        <v>0.12666666666666668</v>
      </c>
      <c r="AY184" s="11">
        <v>0.12222222222222222</v>
      </c>
      <c r="AZ184" s="11">
        <v>0.14130434782608695</v>
      </c>
      <c r="BA184" s="11">
        <v>0.22098765432098763</v>
      </c>
      <c r="BB184" s="11">
        <f t="shared" si="33"/>
        <v>0.19836153025453435</v>
      </c>
      <c r="BC184" s="11">
        <v>6.5217391304347824E-2</v>
      </c>
      <c r="BD184" s="11">
        <v>0.19135802469135801</v>
      </c>
      <c r="BE184" s="11">
        <f t="shared" si="34"/>
        <v>0.15554031397652796</v>
      </c>
      <c r="BF184" s="11">
        <v>0.52200000000000002</v>
      </c>
      <c r="BG184" s="11">
        <v>0.52500000000000002</v>
      </c>
      <c r="BH184" s="11">
        <f t="shared" si="35"/>
        <v>0.52414814814814814</v>
      </c>
      <c r="BI184" s="11">
        <v>-6.4814814814814992E-2</v>
      </c>
      <c r="BJ184" s="12">
        <v>5</v>
      </c>
      <c r="BK184" s="12">
        <v>2</v>
      </c>
      <c r="BL184" s="12">
        <f t="shared" si="36"/>
        <v>3</v>
      </c>
      <c r="BM184" s="12" t="str">
        <f t="shared" si="39"/>
        <v>CLE</v>
      </c>
      <c r="BN184" s="12">
        <f t="shared" si="37"/>
        <v>7</v>
      </c>
    </row>
    <row r="185" spans="1:66" x14ac:dyDescent="0.45">
      <c r="A185" s="5">
        <v>45431</v>
      </c>
      <c r="B185" s="4" t="s">
        <v>89</v>
      </c>
      <c r="C185" s="4" t="s">
        <v>64</v>
      </c>
      <c r="D185" s="4" t="s">
        <v>1203</v>
      </c>
      <c r="E185" s="4" t="s">
        <v>546</v>
      </c>
      <c r="F185" s="11">
        <v>48</v>
      </c>
      <c r="G185" s="11">
        <v>5.3191489361702128E-2</v>
      </c>
      <c r="H185" s="11">
        <v>7.2727272727272738E-2</v>
      </c>
      <c r="I185" s="11">
        <f t="shared" si="27"/>
        <v>6.6938892470807365E-2</v>
      </c>
      <c r="J185" s="11">
        <v>4.92</v>
      </c>
      <c r="K185" s="11">
        <v>4.24</v>
      </c>
      <c r="L185" s="11">
        <v>4.17</v>
      </c>
      <c r="M185" s="11">
        <v>5.3191489361702128E-2</v>
      </c>
      <c r="N185" s="11">
        <v>8.4567901234567894E-2</v>
      </c>
      <c r="O185" s="11">
        <f t="shared" si="28"/>
        <v>7.5271186605570625E-2</v>
      </c>
      <c r="P185" s="11">
        <v>4.25</v>
      </c>
      <c r="Q185" s="11">
        <v>4.17</v>
      </c>
      <c r="R185" s="11">
        <v>0.28799999999999998</v>
      </c>
      <c r="S185" s="11">
        <v>0.65100000000000002</v>
      </c>
      <c r="T185" s="11">
        <v>85</v>
      </c>
      <c r="U185" s="11">
        <v>-4.8936170212765952E-2</v>
      </c>
      <c r="V185" s="11">
        <v>-0.29361702127659578</v>
      </c>
      <c r="W185" s="11">
        <v>-0.57021276595744685</v>
      </c>
      <c r="X185" s="11">
        <v>1.2499999999999999E-2</v>
      </c>
      <c r="Y185" s="11">
        <v>0.15555555555555556</v>
      </c>
      <c r="Z185" s="11">
        <f t="shared" si="29"/>
        <v>0.1131687242798354</v>
      </c>
      <c r="AA185" s="11">
        <v>-1.7083333333333333</v>
      </c>
      <c r="AB185" s="11">
        <v>-0.7592592592592593</v>
      </c>
      <c r="AC185" s="11">
        <f t="shared" si="38"/>
        <v>-1.040466392318244</v>
      </c>
      <c r="AD185" s="11">
        <v>0.313</v>
      </c>
      <c r="AE185" s="11">
        <v>0.41699999999999998</v>
      </c>
      <c r="AF185" s="11">
        <f t="shared" si="30"/>
        <v>0.38618518518518519</v>
      </c>
      <c r="AG185" s="11">
        <v>2.1604938271604899E-2</v>
      </c>
      <c r="AH185" s="11">
        <v>46</v>
      </c>
      <c r="AI185" s="11">
        <v>7.7777777777777779E-2</v>
      </c>
      <c r="AJ185" s="11">
        <v>4.8275862068965517E-2</v>
      </c>
      <c r="AK185" s="11">
        <f t="shared" si="31"/>
        <v>5.6652949245541831E-2</v>
      </c>
      <c r="AL185" s="11">
        <v>3.96</v>
      </c>
      <c r="AM185" s="11">
        <v>4.24</v>
      </c>
      <c r="AN185" s="11">
        <v>4.17</v>
      </c>
      <c r="AO185" s="11">
        <v>7.7777777777777779E-2</v>
      </c>
      <c r="AP185" s="11">
        <v>8.3333333333333329E-2</v>
      </c>
      <c r="AQ185" s="11">
        <f t="shared" si="32"/>
        <v>8.1755829903978047E-2</v>
      </c>
      <c r="AR185" s="11">
        <v>4.24</v>
      </c>
      <c r="AS185" s="11">
        <v>4.17</v>
      </c>
      <c r="AT185" s="11">
        <v>0.30399999999999999</v>
      </c>
      <c r="AU185" s="11">
        <v>0.68200000000000005</v>
      </c>
      <c r="AV185" s="11">
        <v>102</v>
      </c>
      <c r="AW185" s="11">
        <v>-1.7777777777777778E-2</v>
      </c>
      <c r="AX185" s="11">
        <v>-0.25111111111111112</v>
      </c>
      <c r="AY185" s="11">
        <v>-1.1111111111111112E-2</v>
      </c>
      <c r="AZ185" s="11">
        <v>9.5652173913043481E-2</v>
      </c>
      <c r="BA185" s="11">
        <v>0.21049382716049383</v>
      </c>
      <c r="BB185" s="11">
        <f t="shared" si="33"/>
        <v>0.17788446883097087</v>
      </c>
      <c r="BC185" s="11">
        <v>-0.28260869565217389</v>
      </c>
      <c r="BD185" s="11">
        <v>-0.10493827160493827</v>
      </c>
      <c r="BE185" s="11">
        <f t="shared" si="34"/>
        <v>-0.15538789818625209</v>
      </c>
      <c r="BF185" s="11">
        <v>0.45700000000000002</v>
      </c>
      <c r="BG185" s="11">
        <v>0.48499999999999999</v>
      </c>
      <c r="BH185" s="11">
        <f t="shared" si="35"/>
        <v>0.47704938271604935</v>
      </c>
      <c r="BI185" s="11">
        <v>-5.5555555555555969E-2</v>
      </c>
      <c r="BJ185" s="12">
        <v>3</v>
      </c>
      <c r="BK185" s="12">
        <v>7</v>
      </c>
      <c r="BL185" s="12">
        <f t="shared" si="36"/>
        <v>-4</v>
      </c>
      <c r="BM185" s="12" t="str">
        <f t="shared" si="39"/>
        <v>NYM</v>
      </c>
      <c r="BN185" s="12">
        <f t="shared" si="37"/>
        <v>10</v>
      </c>
    </row>
    <row r="186" spans="1:66" x14ac:dyDescent="0.45">
      <c r="A186" s="5">
        <v>45431</v>
      </c>
      <c r="B186" s="4" t="s">
        <v>20</v>
      </c>
      <c r="C186" s="4" t="s">
        <v>36</v>
      </c>
      <c r="D186" s="4" t="s">
        <v>308</v>
      </c>
      <c r="E186" s="4" t="s">
        <v>332</v>
      </c>
      <c r="F186" s="11">
        <v>48</v>
      </c>
      <c r="G186" s="11">
        <v>0.1</v>
      </c>
      <c r="H186" s="11">
        <v>7.3076923076923067E-2</v>
      </c>
      <c r="I186" s="11">
        <f t="shared" si="27"/>
        <v>8.1054131054131048E-2</v>
      </c>
      <c r="J186" s="11">
        <v>4.41</v>
      </c>
      <c r="K186" s="11">
        <v>3.32</v>
      </c>
      <c r="L186" s="11">
        <v>3.45</v>
      </c>
      <c r="M186" s="11">
        <v>0.11914893617021276</v>
      </c>
      <c r="N186" s="11">
        <v>7.0370370370370375E-2</v>
      </c>
      <c r="O186" s="11">
        <f t="shared" si="28"/>
        <v>8.4823278755508852E-2</v>
      </c>
      <c r="P186" s="11">
        <v>3.93</v>
      </c>
      <c r="Q186" s="11">
        <v>3.87</v>
      </c>
      <c r="R186" s="11">
        <v>0.30599999999999999</v>
      </c>
      <c r="S186" s="11">
        <v>0.7</v>
      </c>
      <c r="T186" s="11">
        <v>95</v>
      </c>
      <c r="U186" s="11">
        <v>9.3617021276595755E-2</v>
      </c>
      <c r="V186" s="11">
        <v>0.11702127659574468</v>
      </c>
      <c r="W186" s="11">
        <v>-0.14680851063829789</v>
      </c>
      <c r="X186" s="11">
        <v>0.11458333333333333</v>
      </c>
      <c r="Y186" s="11">
        <v>0.16666666666666666</v>
      </c>
      <c r="Z186" s="11">
        <f t="shared" si="29"/>
        <v>0.15123456790123457</v>
      </c>
      <c r="AA186" s="11">
        <v>1.1458333333333333</v>
      </c>
      <c r="AB186" s="11">
        <v>0.24074074074074073</v>
      </c>
      <c r="AC186" s="11">
        <f t="shared" si="38"/>
        <v>0.50891632373113849</v>
      </c>
      <c r="AD186" s="11">
        <v>0.60399999999999998</v>
      </c>
      <c r="AE186" s="11">
        <v>0.52100000000000002</v>
      </c>
      <c r="AF186" s="11">
        <f t="shared" si="30"/>
        <v>0.54559259259259263</v>
      </c>
      <c r="AG186" s="11">
        <v>7.0987654320987595E-2</v>
      </c>
      <c r="AH186" s="11">
        <v>49</v>
      </c>
      <c r="AI186" s="11">
        <v>1.1111111111111112E-2</v>
      </c>
      <c r="AJ186" s="11">
        <v>5.7142857142857148E-2</v>
      </c>
      <c r="AK186" s="11">
        <f t="shared" si="31"/>
        <v>4.3219674701156188E-2</v>
      </c>
      <c r="AL186" s="11">
        <v>4.4400000000000004</v>
      </c>
      <c r="AM186" s="11">
        <v>4.72</v>
      </c>
      <c r="AN186" s="11">
        <v>4.6399999999999997</v>
      </c>
      <c r="AO186" s="11">
        <v>6.458333333333334E-2</v>
      </c>
      <c r="AP186" s="11">
        <v>6.3580246913580246E-2</v>
      </c>
      <c r="AQ186" s="11">
        <f t="shared" si="32"/>
        <v>6.3883649596098158E-2</v>
      </c>
      <c r="AR186" s="11">
        <v>3.95</v>
      </c>
      <c r="AS186" s="11">
        <v>3.79</v>
      </c>
      <c r="AT186" s="11">
        <v>0.317</v>
      </c>
      <c r="AU186" s="11">
        <v>0.72299999999999998</v>
      </c>
      <c r="AV186" s="11">
        <v>110</v>
      </c>
      <c r="AW186" s="11">
        <v>-9.375E-2</v>
      </c>
      <c r="AX186" s="11">
        <v>-0.34583333333333338</v>
      </c>
      <c r="AY186" s="11">
        <v>0.23124999999999998</v>
      </c>
      <c r="AZ186" s="11">
        <v>8.3673469387755092E-2</v>
      </c>
      <c r="BA186" s="11">
        <v>0.13518518518518519</v>
      </c>
      <c r="BB186" s="11">
        <f t="shared" si="33"/>
        <v>0.1196044810242341</v>
      </c>
      <c r="BC186" s="11">
        <v>-1.2244897959183674</v>
      </c>
      <c r="BD186" s="11">
        <v>-0.74691358024691357</v>
      </c>
      <c r="BE186" s="11">
        <f t="shared" si="34"/>
        <v>-0.89136564548087183</v>
      </c>
      <c r="BF186" s="11">
        <v>0.38800000000000001</v>
      </c>
      <c r="BG186" s="11">
        <v>0.42499999999999999</v>
      </c>
      <c r="BH186" s="11">
        <f t="shared" si="35"/>
        <v>0.41380864197530864</v>
      </c>
      <c r="BI186" s="11">
        <v>-2.0828599560699934E-3</v>
      </c>
      <c r="BJ186" s="12">
        <v>8</v>
      </c>
      <c r="BK186" s="12">
        <v>4</v>
      </c>
      <c r="BL186" s="12">
        <f t="shared" si="36"/>
        <v>4</v>
      </c>
      <c r="BM186" s="12" t="str">
        <f t="shared" si="39"/>
        <v>KCR</v>
      </c>
      <c r="BN186" s="12">
        <f t="shared" si="37"/>
        <v>12</v>
      </c>
    </row>
    <row r="187" spans="1:66" x14ac:dyDescent="0.45">
      <c r="A187" s="5">
        <v>45431</v>
      </c>
      <c r="B187" s="4" t="s">
        <v>48</v>
      </c>
      <c r="C187" s="4" t="s">
        <v>24</v>
      </c>
      <c r="D187" s="4" t="s">
        <v>865</v>
      </c>
      <c r="E187" s="4" t="s">
        <v>765</v>
      </c>
      <c r="F187" s="11">
        <v>47</v>
      </c>
      <c r="G187" s="11">
        <v>2.391304347826087E-2</v>
      </c>
      <c r="H187" s="11">
        <v>3.4615384615384617E-2</v>
      </c>
      <c r="I187" s="11">
        <f t="shared" si="27"/>
        <v>3.1510384408935138E-2</v>
      </c>
      <c r="J187" s="11">
        <v>4.33</v>
      </c>
      <c r="K187" s="11">
        <v>4.05</v>
      </c>
      <c r="L187" s="11">
        <v>3.98</v>
      </c>
      <c r="M187" s="11">
        <v>2.391304347826087E-2</v>
      </c>
      <c r="N187" s="11">
        <v>8.5802469135802473E-2</v>
      </c>
      <c r="O187" s="11">
        <f t="shared" si="28"/>
        <v>6.7846895025281143E-2</v>
      </c>
      <c r="P187" s="11">
        <v>4.0599999999999996</v>
      </c>
      <c r="Q187" s="11">
        <v>3.98</v>
      </c>
      <c r="R187" s="11">
        <v>0.34</v>
      </c>
      <c r="S187" s="11">
        <v>0.78300000000000003</v>
      </c>
      <c r="T187" s="11">
        <v>125</v>
      </c>
      <c r="U187" s="11">
        <v>-2.8260869565217391E-2</v>
      </c>
      <c r="V187" s="11">
        <v>-5.2173913043478258E-2</v>
      </c>
      <c r="W187" s="11">
        <v>0.84565217391304348</v>
      </c>
      <c r="X187" s="11">
        <v>0.19574468085106381</v>
      </c>
      <c r="Y187" s="11">
        <v>0.24691358024691357</v>
      </c>
      <c r="Z187" s="11">
        <f t="shared" si="29"/>
        <v>0.23206828227404358</v>
      </c>
      <c r="AA187" s="11">
        <v>-0.1276595744680851</v>
      </c>
      <c r="AB187" s="11">
        <v>0.30864197530864196</v>
      </c>
      <c r="AC187" s="11">
        <f t="shared" si="38"/>
        <v>0.18206066148452979</v>
      </c>
      <c r="AD187" s="11">
        <v>0.44700000000000001</v>
      </c>
      <c r="AE187" s="11">
        <v>0.52100000000000002</v>
      </c>
      <c r="AF187" s="11">
        <f t="shared" si="30"/>
        <v>0.4995308641975309</v>
      </c>
      <c r="AG187" s="11">
        <v>-2.4691358024691398E-2</v>
      </c>
      <c r="AH187" s="11">
        <v>46</v>
      </c>
      <c r="AI187" s="11">
        <v>7.5555555555555556E-2</v>
      </c>
      <c r="AJ187" s="11">
        <v>5.8333333333333327E-2</v>
      </c>
      <c r="AK187" s="11">
        <f t="shared" si="31"/>
        <v>6.322359396433469E-2</v>
      </c>
      <c r="AL187" s="11">
        <v>3.6</v>
      </c>
      <c r="AM187" s="11">
        <v>4.04</v>
      </c>
      <c r="AN187" s="11">
        <v>3.89</v>
      </c>
      <c r="AO187" s="11">
        <v>7.5555555555555556E-2</v>
      </c>
      <c r="AP187" s="11">
        <v>8.5802469135802473E-2</v>
      </c>
      <c r="AQ187" s="11">
        <f t="shared" si="32"/>
        <v>8.2892851699436054E-2</v>
      </c>
      <c r="AR187" s="11">
        <v>4.04</v>
      </c>
      <c r="AS187" s="11">
        <v>3.89</v>
      </c>
      <c r="AT187" s="11">
        <v>0.34300000000000003</v>
      </c>
      <c r="AU187" s="11">
        <v>0.77200000000000002</v>
      </c>
      <c r="AV187" s="11">
        <v>121</v>
      </c>
      <c r="AW187" s="11">
        <v>0.13333333333333333</v>
      </c>
      <c r="AX187" s="11">
        <v>0.13111111111111112</v>
      </c>
      <c r="AY187" s="11">
        <v>0.9622222222222222</v>
      </c>
      <c r="AZ187" s="11">
        <v>0.22173913043478261</v>
      </c>
      <c r="BA187" s="11">
        <v>0.19197530864197532</v>
      </c>
      <c r="BB187" s="11">
        <f t="shared" si="33"/>
        <v>0.20042676421277245</v>
      </c>
      <c r="BC187" s="11">
        <v>0.82608695652173914</v>
      </c>
      <c r="BD187" s="11">
        <v>0.23456790123456789</v>
      </c>
      <c r="BE187" s="11">
        <f t="shared" si="34"/>
        <v>0.40253010211857942</v>
      </c>
      <c r="BF187" s="11">
        <v>0.58699999999999997</v>
      </c>
      <c r="BG187" s="11">
        <v>0.52400000000000002</v>
      </c>
      <c r="BH187" s="11">
        <f t="shared" si="35"/>
        <v>0.54188888888888886</v>
      </c>
      <c r="BI187" s="11">
        <v>-3.703703703703709E-2</v>
      </c>
      <c r="BJ187" s="12">
        <v>9</v>
      </c>
      <c r="BK187" s="12">
        <v>4</v>
      </c>
      <c r="BL187" s="12">
        <f t="shared" si="36"/>
        <v>5</v>
      </c>
      <c r="BM187" s="12" t="str">
        <f t="shared" si="39"/>
        <v>HOU</v>
      </c>
      <c r="BN187" s="12">
        <f t="shared" si="37"/>
        <v>13</v>
      </c>
    </row>
    <row r="188" spans="1:66" x14ac:dyDescent="0.45">
      <c r="A188" s="5">
        <v>45431</v>
      </c>
      <c r="B188" s="4" t="s">
        <v>30</v>
      </c>
      <c r="C188" s="4" t="s">
        <v>39</v>
      </c>
      <c r="D188" s="4" t="s">
        <v>544</v>
      </c>
      <c r="E188" s="4" t="s">
        <v>294</v>
      </c>
      <c r="F188" s="11">
        <v>48</v>
      </c>
      <c r="G188" s="11">
        <v>0.10212765957446808</v>
      </c>
      <c r="H188" s="11">
        <v>6.5384615384615388E-2</v>
      </c>
      <c r="I188" s="11">
        <f t="shared" si="27"/>
        <v>7.6271443292719884E-2</v>
      </c>
      <c r="J188" s="11">
        <v>3.17</v>
      </c>
      <c r="K188" s="11">
        <v>3.92</v>
      </c>
      <c r="L188" s="11">
        <v>3.79</v>
      </c>
      <c r="M188" s="11">
        <v>0.10212765957446808</v>
      </c>
      <c r="N188" s="11">
        <v>8.5185185185185183E-2</v>
      </c>
      <c r="O188" s="11">
        <f t="shared" si="28"/>
        <v>9.0205177596824559E-2</v>
      </c>
      <c r="P188" s="11">
        <v>3.88</v>
      </c>
      <c r="Q188" s="11">
        <v>3.79</v>
      </c>
      <c r="R188" s="11">
        <v>0.314</v>
      </c>
      <c r="S188" s="11">
        <v>0.70199999999999996</v>
      </c>
      <c r="T188" s="11">
        <v>102</v>
      </c>
      <c r="U188" s="11">
        <v>1.7021276595744681E-2</v>
      </c>
      <c r="V188" s="11">
        <v>-0.40851063829787232</v>
      </c>
      <c r="W188" s="11">
        <v>0.16170212765957445</v>
      </c>
      <c r="X188" s="11">
        <v>8.5416666666666655E-2</v>
      </c>
      <c r="Y188" s="11">
        <v>0.2049382716049383</v>
      </c>
      <c r="Z188" s="11">
        <f t="shared" si="29"/>
        <v>0.1695244627343393</v>
      </c>
      <c r="AA188" s="11">
        <v>0.16666666666666666</v>
      </c>
      <c r="AB188" s="11">
        <v>8.6419753086419748E-2</v>
      </c>
      <c r="AC188" s="11">
        <f t="shared" si="38"/>
        <v>0.11019661636945588</v>
      </c>
      <c r="AD188" s="11">
        <v>0.54200000000000004</v>
      </c>
      <c r="AE188" s="11">
        <v>0.51600000000000001</v>
      </c>
      <c r="AF188" s="11">
        <f t="shared" si="30"/>
        <v>0.52370370370370367</v>
      </c>
      <c r="AG188" s="11">
        <v>2.1604938271605E-2</v>
      </c>
      <c r="AH188" s="11">
        <v>48</v>
      </c>
      <c r="AI188" s="11">
        <v>8.8888888888888892E-2</v>
      </c>
      <c r="AJ188" s="11">
        <v>9.3103448275862075E-2</v>
      </c>
      <c r="AK188" s="11">
        <f t="shared" si="31"/>
        <v>9.1854689938981132E-2</v>
      </c>
      <c r="AL188" s="11">
        <v>4.6500000000000004</v>
      </c>
      <c r="AM188" s="11">
        <v>3.57</v>
      </c>
      <c r="AN188" s="11">
        <v>3.82</v>
      </c>
      <c r="AO188" s="11">
        <v>8.0851063829787226E-2</v>
      </c>
      <c r="AP188" s="11">
        <v>8.7037037037037038E-2</v>
      </c>
      <c r="AQ188" s="11">
        <f t="shared" si="32"/>
        <v>8.5204156086740798E-2</v>
      </c>
      <c r="AR188" s="11">
        <v>3.89</v>
      </c>
      <c r="AS188" s="11">
        <v>3.67</v>
      </c>
      <c r="AT188" s="11">
        <v>0.29499999999999998</v>
      </c>
      <c r="AU188" s="11">
        <v>0.66400000000000003</v>
      </c>
      <c r="AV188" s="11">
        <v>89</v>
      </c>
      <c r="AW188" s="11">
        <v>-2.1276595744680851E-2</v>
      </c>
      <c r="AX188" s="11">
        <v>-0.44255319148936173</v>
      </c>
      <c r="AY188" s="11">
        <v>-0.48297872340425529</v>
      </c>
      <c r="AZ188" s="11">
        <v>1.8749999999999999E-2</v>
      </c>
      <c r="BA188" s="11">
        <v>0.17098765432098764</v>
      </c>
      <c r="BB188" s="11">
        <f t="shared" si="33"/>
        <v>0.12588020118884316</v>
      </c>
      <c r="BC188" s="11">
        <v>-0.5625</v>
      </c>
      <c r="BD188" s="11">
        <v>-0.2839506172839506</v>
      </c>
      <c r="BE188" s="11">
        <f t="shared" si="34"/>
        <v>-0.36648376771833557</v>
      </c>
      <c r="BF188" s="11">
        <v>0.45800000000000002</v>
      </c>
      <c r="BG188" s="11">
        <v>0.47499999999999998</v>
      </c>
      <c r="BH188" s="11">
        <f t="shared" si="35"/>
        <v>0.46996296296296297</v>
      </c>
      <c r="BI188" s="11">
        <v>-2.4691358024690968E-2</v>
      </c>
      <c r="BJ188" s="12">
        <v>2</v>
      </c>
      <c r="BK188" s="12">
        <v>3</v>
      </c>
      <c r="BL188" s="12">
        <f t="shared" si="36"/>
        <v>-1</v>
      </c>
      <c r="BM188" s="12" t="str">
        <f t="shared" si="39"/>
        <v>PIT</v>
      </c>
      <c r="BN188" s="12">
        <f t="shared" si="37"/>
        <v>5</v>
      </c>
    </row>
    <row r="189" spans="1:66" x14ac:dyDescent="0.45">
      <c r="A189" s="5">
        <v>45431</v>
      </c>
      <c r="B189" s="4" t="s">
        <v>43</v>
      </c>
      <c r="C189" s="4" t="s">
        <v>35</v>
      </c>
      <c r="D189" s="4" t="s">
        <v>285</v>
      </c>
      <c r="E189" s="4" t="s">
        <v>581</v>
      </c>
      <c r="F189" s="11">
        <v>48</v>
      </c>
      <c r="G189" s="11">
        <v>0.1</v>
      </c>
      <c r="H189" s="11">
        <v>3.5714285714285718E-3</v>
      </c>
      <c r="I189" s="11">
        <f t="shared" si="27"/>
        <v>3.2142857142857147E-2</v>
      </c>
      <c r="J189" s="11">
        <v>3.53</v>
      </c>
      <c r="K189" s="11">
        <v>3.78</v>
      </c>
      <c r="L189" s="11">
        <v>3.9</v>
      </c>
      <c r="M189" s="11">
        <v>7.2340425531914887E-2</v>
      </c>
      <c r="N189" s="11">
        <v>9.0123456790123457E-2</v>
      </c>
      <c r="O189" s="11">
        <f t="shared" si="28"/>
        <v>8.4854410491394999E-2</v>
      </c>
      <c r="P189" s="11">
        <v>3.63</v>
      </c>
      <c r="Q189" s="11">
        <v>3.54</v>
      </c>
      <c r="R189" s="11">
        <v>0.32</v>
      </c>
      <c r="S189" s="11">
        <v>0.72099999999999997</v>
      </c>
      <c r="T189" s="11">
        <v>111</v>
      </c>
      <c r="U189" s="11">
        <v>2.3404255319148939E-2</v>
      </c>
      <c r="V189" s="11">
        <v>-9.1489361702127653E-2</v>
      </c>
      <c r="W189" s="11">
        <v>0.31063829787234043</v>
      </c>
      <c r="X189" s="11">
        <v>0.10208333333333335</v>
      </c>
      <c r="Y189" s="11">
        <v>0.20061728395061729</v>
      </c>
      <c r="Z189" s="11">
        <f t="shared" si="29"/>
        <v>0.17142203932327391</v>
      </c>
      <c r="AA189" s="11">
        <v>-0.58333333333333337</v>
      </c>
      <c r="AB189" s="11">
        <v>-0.13580246913580246</v>
      </c>
      <c r="AC189" s="11">
        <f t="shared" si="38"/>
        <v>-0.26840420667581161</v>
      </c>
      <c r="AD189" s="11">
        <v>0.47899999999999998</v>
      </c>
      <c r="AE189" s="11">
        <v>0.498</v>
      </c>
      <c r="AF189" s="11">
        <f t="shared" si="30"/>
        <v>0.49237037037037035</v>
      </c>
      <c r="AG189" s="11">
        <v>5.5555555555555601E-2</v>
      </c>
      <c r="AH189" s="11">
        <v>46</v>
      </c>
      <c r="AI189" s="11">
        <v>4.8888888888888891E-2</v>
      </c>
      <c r="AJ189" s="11">
        <v>3.6000000000000004E-2</v>
      </c>
      <c r="AK189" s="11">
        <f t="shared" si="31"/>
        <v>3.9659807956104257E-2</v>
      </c>
      <c r="AL189" s="11">
        <v>5.0199999999999996</v>
      </c>
      <c r="AM189" s="11">
        <v>4.55</v>
      </c>
      <c r="AN189" s="11">
        <v>4.63</v>
      </c>
      <c r="AO189" s="11">
        <v>4.8888888888888891E-2</v>
      </c>
      <c r="AP189" s="11">
        <v>5.0617283950617278E-2</v>
      </c>
      <c r="AQ189" s="11">
        <f t="shared" si="32"/>
        <v>5.0126505105928969E-2</v>
      </c>
      <c r="AR189" s="11">
        <v>4.55</v>
      </c>
      <c r="AS189" s="11">
        <v>4.63</v>
      </c>
      <c r="AT189" s="11">
        <v>0.316</v>
      </c>
      <c r="AU189" s="11">
        <v>0.70799999999999996</v>
      </c>
      <c r="AV189" s="11">
        <v>87</v>
      </c>
      <c r="AW189" s="11">
        <v>-6.0000000000000005E-2</v>
      </c>
      <c r="AX189" s="11">
        <v>6.8888888888888888E-2</v>
      </c>
      <c r="AY189" s="11">
        <v>-0.4777777777777778</v>
      </c>
      <c r="AZ189" s="11">
        <v>6.9565217391304349E-2</v>
      </c>
      <c r="BA189" s="11">
        <v>9.2592592592592587E-2</v>
      </c>
      <c r="BB189" s="11">
        <f t="shared" si="33"/>
        <v>8.6053955189757642E-2</v>
      </c>
      <c r="BC189" s="11">
        <v>-1.5869565217391304</v>
      </c>
      <c r="BD189" s="11">
        <v>-1.2160493827160495</v>
      </c>
      <c r="BE189" s="11">
        <f t="shared" si="34"/>
        <v>-1.3213686937966773</v>
      </c>
      <c r="BF189" s="11">
        <v>0.32600000000000001</v>
      </c>
      <c r="BG189" s="11">
        <v>0.376</v>
      </c>
      <c r="BH189" s="11">
        <f t="shared" si="35"/>
        <v>0.3618024691358025</v>
      </c>
      <c r="BI189" s="11">
        <v>-8.9506172839506015E-2</v>
      </c>
      <c r="BJ189" s="12">
        <v>1</v>
      </c>
      <c r="BK189" s="12">
        <v>4</v>
      </c>
      <c r="BL189" s="12">
        <f t="shared" si="36"/>
        <v>-3</v>
      </c>
      <c r="BM189" s="12" t="str">
        <f t="shared" si="39"/>
        <v>COL</v>
      </c>
      <c r="BN189" s="12">
        <f t="shared" si="37"/>
        <v>5</v>
      </c>
    </row>
    <row r="190" spans="1:66" x14ac:dyDescent="0.45">
      <c r="A190" s="5">
        <v>45431</v>
      </c>
      <c r="B190" s="4" t="s">
        <v>41</v>
      </c>
      <c r="C190" s="4" t="s">
        <v>102</v>
      </c>
      <c r="D190" s="4" t="s">
        <v>596</v>
      </c>
      <c r="E190" s="4" t="s">
        <v>859</v>
      </c>
      <c r="F190" s="11">
        <v>47</v>
      </c>
      <c r="G190" s="11">
        <v>7.8260869565217397E-2</v>
      </c>
      <c r="H190" s="11">
        <v>0.11034482758620691</v>
      </c>
      <c r="I190" s="11">
        <f t="shared" si="27"/>
        <v>0.10103651877764822</v>
      </c>
      <c r="J190" s="11">
        <v>4.1500000000000004</v>
      </c>
      <c r="K190" s="11">
        <v>4.03</v>
      </c>
      <c r="L190" s="11">
        <v>3.93</v>
      </c>
      <c r="M190" s="11">
        <v>7.8260869565217397E-2</v>
      </c>
      <c r="N190" s="11">
        <v>9.3209876543209877E-2</v>
      </c>
      <c r="O190" s="11">
        <f t="shared" si="28"/>
        <v>8.8872818963175032E-2</v>
      </c>
      <c r="P190" s="11">
        <v>4.0199999999999996</v>
      </c>
      <c r="Q190" s="11">
        <v>3.93</v>
      </c>
      <c r="R190" s="11">
        <v>0.317</v>
      </c>
      <c r="S190" s="11">
        <v>0.71799999999999997</v>
      </c>
      <c r="T190" s="11">
        <v>106</v>
      </c>
      <c r="U190" s="11">
        <v>-1.7391304347826087E-2</v>
      </c>
      <c r="V190" s="11">
        <v>7.6086956521739135E-2</v>
      </c>
      <c r="W190" s="11">
        <v>0.18260869565217391</v>
      </c>
      <c r="X190" s="11">
        <v>0.15106382978723404</v>
      </c>
      <c r="Y190" s="11">
        <v>0.21481481481481479</v>
      </c>
      <c r="Z190" s="11">
        <f t="shared" si="29"/>
        <v>0.19631915866483768</v>
      </c>
      <c r="AA190" s="11">
        <v>-2.1276595744680851E-2</v>
      </c>
      <c r="AB190" s="11">
        <v>8.0246913580246909E-2</v>
      </c>
      <c r="AC190" s="11">
        <f t="shared" si="38"/>
        <v>5.0792562109434537E-2</v>
      </c>
      <c r="AD190" s="11">
        <v>0.46800000000000003</v>
      </c>
      <c r="AE190" s="11">
        <v>0.5</v>
      </c>
      <c r="AF190" s="11">
        <f t="shared" si="30"/>
        <v>0.49071604938271607</v>
      </c>
      <c r="AG190" s="11">
        <v>2.4691358024691398E-2</v>
      </c>
      <c r="AH190" s="11">
        <v>46</v>
      </c>
      <c r="AI190" s="11">
        <v>0.14222222222222222</v>
      </c>
      <c r="AJ190" s="11">
        <v>5.2631578947368418E-2</v>
      </c>
      <c r="AK190" s="11">
        <f t="shared" si="31"/>
        <v>7.8070897408129364E-2</v>
      </c>
      <c r="AL190" s="11">
        <v>2.92</v>
      </c>
      <c r="AM190" s="11">
        <v>3.42</v>
      </c>
      <c r="AN190" s="11">
        <v>3.39</v>
      </c>
      <c r="AO190" s="11">
        <v>0.14222222222222222</v>
      </c>
      <c r="AP190" s="11">
        <v>7.9012345679012344E-2</v>
      </c>
      <c r="AQ190" s="11">
        <f t="shared" si="32"/>
        <v>9.6960829141899102E-2</v>
      </c>
      <c r="AR190" s="11">
        <v>3.42</v>
      </c>
      <c r="AS190" s="11">
        <v>3.39</v>
      </c>
      <c r="AT190" s="11">
        <v>0.30399999999999999</v>
      </c>
      <c r="AU190" s="11">
        <v>0.68600000000000005</v>
      </c>
      <c r="AV190" s="11">
        <v>96</v>
      </c>
      <c r="AW190" s="11">
        <v>2.2222222222222223E-2</v>
      </c>
      <c r="AX190" s="11">
        <v>-4.4444444444444446E-2</v>
      </c>
      <c r="AY190" s="11">
        <v>-0.12222222222222222</v>
      </c>
      <c r="AZ190" s="11">
        <v>9.9999999999999992E-2</v>
      </c>
      <c r="BA190" s="11">
        <v>0.16851851851851851</v>
      </c>
      <c r="BB190" s="11">
        <f t="shared" si="33"/>
        <v>0.14906264288980337</v>
      </c>
      <c r="BC190" s="11">
        <v>0.36956521739130432</v>
      </c>
      <c r="BD190" s="11">
        <v>8.6419753086419748E-2</v>
      </c>
      <c r="BE190" s="11">
        <f t="shared" si="34"/>
        <v>0.16681908245694252</v>
      </c>
      <c r="BF190" s="11">
        <v>0.5</v>
      </c>
      <c r="BG190" s="11">
        <v>0.498</v>
      </c>
      <c r="BH190" s="11">
        <f t="shared" si="35"/>
        <v>0.49856790123456785</v>
      </c>
      <c r="BI190" s="11">
        <v>-3.4506556245679776E-3</v>
      </c>
      <c r="BJ190" s="12">
        <v>6</v>
      </c>
      <c r="BK190" s="12">
        <v>4</v>
      </c>
      <c r="BL190" s="12">
        <f t="shared" si="36"/>
        <v>2</v>
      </c>
      <c r="BM190" s="12" t="str">
        <f t="shared" si="39"/>
        <v>ARI</v>
      </c>
      <c r="BN190" s="12">
        <f t="shared" si="37"/>
        <v>10</v>
      </c>
    </row>
    <row r="191" spans="1:66" x14ac:dyDescent="0.45">
      <c r="A191" s="5">
        <v>45431</v>
      </c>
      <c r="B191" s="4" t="s">
        <v>32</v>
      </c>
      <c r="C191" s="4" t="s">
        <v>75</v>
      </c>
      <c r="D191" s="4" t="s">
        <v>601</v>
      </c>
      <c r="E191" s="4" t="s">
        <v>304</v>
      </c>
      <c r="F191" s="11">
        <v>42</v>
      </c>
      <c r="G191" s="11">
        <v>0.10243902439024391</v>
      </c>
      <c r="H191" s="11">
        <v>5.8620689655172413E-2</v>
      </c>
      <c r="I191" s="11">
        <f t="shared" si="27"/>
        <v>6.9980998660561317E-2</v>
      </c>
      <c r="J191" s="11">
        <v>2.95</v>
      </c>
      <c r="K191" s="11">
        <v>3.57</v>
      </c>
      <c r="L191" s="11">
        <v>3.51</v>
      </c>
      <c r="M191" s="11">
        <v>0.10243902439024391</v>
      </c>
      <c r="N191" s="11">
        <v>0.10246913580246915</v>
      </c>
      <c r="O191" s="11">
        <f t="shared" si="28"/>
        <v>0.10246132914004037</v>
      </c>
      <c r="P191" s="11">
        <v>3.52</v>
      </c>
      <c r="Q191" s="11">
        <v>3.51</v>
      </c>
      <c r="R191" s="11">
        <v>0.32700000000000001</v>
      </c>
      <c r="S191" s="11">
        <v>0.73</v>
      </c>
      <c r="T191" s="11">
        <v>108</v>
      </c>
      <c r="U191" s="11">
        <v>-3.1707317073170732E-2</v>
      </c>
      <c r="V191" s="11">
        <v>0.16585365853658537</v>
      </c>
      <c r="W191" s="11">
        <v>0.39268292682926831</v>
      </c>
      <c r="X191" s="11">
        <v>0.18571428571428572</v>
      </c>
      <c r="Y191" s="11">
        <v>0.27530864197530863</v>
      </c>
      <c r="Z191" s="11">
        <f t="shared" si="29"/>
        <v>0.25208047553726565</v>
      </c>
      <c r="AA191" s="11">
        <v>0.90476190476190477</v>
      </c>
      <c r="AB191" s="11">
        <v>0.75308641975308643</v>
      </c>
      <c r="AC191" s="11">
        <f t="shared" si="38"/>
        <v>0.7924096936442615</v>
      </c>
      <c r="AD191" s="11">
        <v>0.61899999999999999</v>
      </c>
      <c r="AE191" s="11">
        <v>0.58399999999999996</v>
      </c>
      <c r="AF191" s="11">
        <f t="shared" si="30"/>
        <v>0.59307407407407398</v>
      </c>
      <c r="AG191" s="11">
        <v>2.7777777777777801E-2</v>
      </c>
      <c r="AH191" s="11">
        <v>48</v>
      </c>
      <c r="AI191" s="11">
        <v>0.11063829787234043</v>
      </c>
      <c r="AJ191" s="11">
        <v>0.10416666666666667</v>
      </c>
      <c r="AK191" s="11">
        <f t="shared" si="31"/>
        <v>0.10608418702390335</v>
      </c>
      <c r="AL191" s="11">
        <v>3.47</v>
      </c>
      <c r="AM191" s="11">
        <v>3.82</v>
      </c>
      <c r="AN191" s="11">
        <v>3.65</v>
      </c>
      <c r="AO191" s="11">
        <v>0.11063829787234043</v>
      </c>
      <c r="AP191" s="11">
        <v>8.5802469135802473E-2</v>
      </c>
      <c r="AQ191" s="11">
        <f t="shared" si="32"/>
        <v>9.3161233205887789E-2</v>
      </c>
      <c r="AR191" s="11">
        <v>3.82</v>
      </c>
      <c r="AS191" s="11">
        <v>3.65</v>
      </c>
      <c r="AT191" s="11">
        <v>0.32</v>
      </c>
      <c r="AU191" s="11">
        <v>0.72599999999999998</v>
      </c>
      <c r="AV191" s="11">
        <v>114</v>
      </c>
      <c r="AW191" s="11">
        <v>4.4680851063829789E-2</v>
      </c>
      <c r="AX191" s="11">
        <v>-0.25957446808510637</v>
      </c>
      <c r="AY191" s="11">
        <v>0.56808510638297871</v>
      </c>
      <c r="AZ191" s="11">
        <v>0.16458333333333333</v>
      </c>
      <c r="BA191" s="11">
        <v>0.21481481481481479</v>
      </c>
      <c r="BB191" s="11">
        <f t="shared" si="33"/>
        <v>0.19993141289437585</v>
      </c>
      <c r="BC191" s="11">
        <v>0.29166666666666669</v>
      </c>
      <c r="BD191" s="11">
        <v>0.25308641975308643</v>
      </c>
      <c r="BE191" s="11">
        <f t="shared" si="34"/>
        <v>0.26451760402377689</v>
      </c>
      <c r="BF191" s="11">
        <v>0.5</v>
      </c>
      <c r="BG191" s="11">
        <v>0.51800000000000002</v>
      </c>
      <c r="BH191" s="11">
        <f t="shared" si="35"/>
        <v>0.5126666666666666</v>
      </c>
      <c r="BI191" s="11">
        <v>-1.5432098765432056E-2</v>
      </c>
      <c r="BJ191" s="12">
        <v>1</v>
      </c>
      <c r="BK191" s="12">
        <v>9</v>
      </c>
      <c r="BL191" s="12">
        <f t="shared" si="36"/>
        <v>-8</v>
      </c>
      <c r="BM191" s="12" t="str">
        <f t="shared" si="39"/>
        <v>SDP</v>
      </c>
      <c r="BN191" s="12">
        <f t="shared" si="37"/>
        <v>10</v>
      </c>
    </row>
    <row r="192" spans="1:66" x14ac:dyDescent="0.45">
      <c r="A192" s="5">
        <v>45432</v>
      </c>
      <c r="B192" s="4" t="s">
        <v>26</v>
      </c>
      <c r="C192" s="4" t="s">
        <v>132</v>
      </c>
      <c r="D192" s="4" t="s">
        <v>593</v>
      </c>
      <c r="E192" s="4" t="s">
        <v>339</v>
      </c>
      <c r="F192" s="11">
        <v>45</v>
      </c>
      <c r="G192" s="11">
        <v>5.1111111111111107E-2</v>
      </c>
      <c r="H192" s="11">
        <v>8.3333333333333329E-2</v>
      </c>
      <c r="I192" s="11">
        <f t="shared" si="27"/>
        <v>7.4382716049382708E-2</v>
      </c>
      <c r="J192" s="11">
        <v>4.04</v>
      </c>
      <c r="K192" s="11">
        <v>3.96</v>
      </c>
      <c r="L192" s="11">
        <v>3.86</v>
      </c>
      <c r="M192" s="11">
        <v>5.1111111111111107E-2</v>
      </c>
      <c r="N192" s="11">
        <v>9.8765432098765427E-2</v>
      </c>
      <c r="O192" s="11">
        <f t="shared" si="28"/>
        <v>8.55281207133059E-2</v>
      </c>
      <c r="P192" s="11">
        <v>3.96</v>
      </c>
      <c r="Q192" s="11">
        <v>3.86</v>
      </c>
      <c r="R192" s="11">
        <v>0.30199999999999999</v>
      </c>
      <c r="S192" s="11">
        <v>0.67400000000000004</v>
      </c>
      <c r="T192" s="11">
        <v>96</v>
      </c>
      <c r="U192" s="11">
        <v>-4.2222222222222223E-2</v>
      </c>
      <c r="V192" s="11">
        <v>0.33555555555555555</v>
      </c>
      <c r="W192" s="11">
        <v>-0.19111111111111109</v>
      </c>
      <c r="X192" s="11">
        <v>0.13555555555555554</v>
      </c>
      <c r="Y192" s="11">
        <v>0.23703703703703702</v>
      </c>
      <c r="Z192" s="11">
        <f t="shared" si="29"/>
        <v>0.20884773662551437</v>
      </c>
      <c r="AA192" s="11">
        <v>-1.0222222222222221</v>
      </c>
      <c r="AB192" s="11">
        <v>-0.16049382716049382</v>
      </c>
      <c r="AC192" s="11">
        <f t="shared" si="38"/>
        <v>-0.39986282578875171</v>
      </c>
      <c r="AD192" s="11">
        <v>0.44400000000000001</v>
      </c>
      <c r="AE192" s="11">
        <v>0.498</v>
      </c>
      <c r="AF192" s="11">
        <f t="shared" si="30"/>
        <v>0.48299999999999998</v>
      </c>
      <c r="AG192" s="11">
        <v>-3.08641975308643E-3</v>
      </c>
      <c r="AH192" s="11">
        <v>47</v>
      </c>
      <c r="AI192" s="11">
        <v>0.1</v>
      </c>
      <c r="AJ192" s="11">
        <v>5.5999999999999994E-2</v>
      </c>
      <c r="AK192" s="11">
        <f t="shared" si="31"/>
        <v>6.8765432098765428E-2</v>
      </c>
      <c r="AL192" s="11">
        <v>3.44</v>
      </c>
      <c r="AM192" s="11">
        <v>3.6</v>
      </c>
      <c r="AN192" s="11">
        <v>3.62</v>
      </c>
      <c r="AO192" s="11">
        <v>5.106382978723404E-2</v>
      </c>
      <c r="AP192" s="11">
        <v>5.7407407407407414E-2</v>
      </c>
      <c r="AQ192" s="11">
        <f t="shared" si="32"/>
        <v>5.5566986739826255E-2</v>
      </c>
      <c r="AR192" s="11">
        <v>4.17</v>
      </c>
      <c r="AS192" s="11">
        <v>3.98</v>
      </c>
      <c r="AT192" s="11">
        <v>0.28000000000000003</v>
      </c>
      <c r="AU192" s="11">
        <v>0.624</v>
      </c>
      <c r="AV192" s="11">
        <v>78</v>
      </c>
      <c r="AW192" s="11">
        <v>-6.5957446808510636E-2</v>
      </c>
      <c r="AX192" s="11">
        <v>-0.43404255319148932</v>
      </c>
      <c r="AY192" s="11">
        <v>-0.76595744680851063</v>
      </c>
      <c r="AZ192" s="11">
        <v>-2.9787234042553189E-2</v>
      </c>
      <c r="BA192" s="11">
        <v>0.11234567901234567</v>
      </c>
      <c r="BB192" s="11">
        <f t="shared" si="33"/>
        <v>7.1109586953208362E-2</v>
      </c>
      <c r="BC192" s="11">
        <v>-2.1063829787234041</v>
      </c>
      <c r="BD192" s="11">
        <v>-1.2098765432098766</v>
      </c>
      <c r="BE192" s="11">
        <f t="shared" si="34"/>
        <v>-1.4699740893156532</v>
      </c>
      <c r="BF192" s="11">
        <v>0.29799999999999999</v>
      </c>
      <c r="BG192" s="11">
        <v>0.378</v>
      </c>
      <c r="BH192" s="11">
        <f t="shared" si="35"/>
        <v>0.35479012345679017</v>
      </c>
      <c r="BI192" s="11">
        <v>1.851851851851799E-2</v>
      </c>
      <c r="BJ192" s="12">
        <v>9</v>
      </c>
      <c r="BK192" s="12">
        <v>3</v>
      </c>
      <c r="BL192" s="12">
        <f t="shared" si="36"/>
        <v>6</v>
      </c>
      <c r="BM192" s="12" t="str">
        <f t="shared" si="39"/>
        <v>TOR</v>
      </c>
      <c r="BN192" s="12">
        <f t="shared" si="37"/>
        <v>12</v>
      </c>
    </row>
    <row r="193" spans="1:66" x14ac:dyDescent="0.45">
      <c r="A193" s="5">
        <v>45432</v>
      </c>
      <c r="B193" s="4" t="s">
        <v>95</v>
      </c>
      <c r="C193" s="4" t="s">
        <v>64</v>
      </c>
      <c r="D193" s="4" t="s">
        <v>1084</v>
      </c>
      <c r="E193" s="4" t="s">
        <v>648</v>
      </c>
      <c r="F193" s="11">
        <v>47</v>
      </c>
      <c r="G193" s="11">
        <v>7.8723404255319152E-2</v>
      </c>
      <c r="H193" s="11">
        <v>2.8571428571428571E-2</v>
      </c>
      <c r="I193" s="11">
        <f t="shared" si="27"/>
        <v>4.312169312169313E-2</v>
      </c>
      <c r="J193" s="11">
        <v>3.46</v>
      </c>
      <c r="K193" s="11">
        <v>3.92</v>
      </c>
      <c r="L193" s="11">
        <v>3.76</v>
      </c>
      <c r="M193" s="11">
        <v>7.8723404255319152E-2</v>
      </c>
      <c r="N193" s="11">
        <v>5.8024691358024696E-2</v>
      </c>
      <c r="O193" s="11">
        <f t="shared" si="28"/>
        <v>6.4029873494894085E-2</v>
      </c>
      <c r="P193" s="11">
        <v>3.92</v>
      </c>
      <c r="Q193" s="11">
        <v>3.76</v>
      </c>
      <c r="R193" s="11">
        <v>0.30199999999999999</v>
      </c>
      <c r="S193" s="11">
        <v>0.68600000000000005</v>
      </c>
      <c r="T193" s="11">
        <v>97</v>
      </c>
      <c r="U193" s="11">
        <v>-1.4893617021276595E-2</v>
      </c>
      <c r="V193" s="11">
        <v>2.553191489361702E-2</v>
      </c>
      <c r="W193" s="11">
        <v>-0.12553191489361704</v>
      </c>
      <c r="X193" s="11">
        <v>0.10638297872340426</v>
      </c>
      <c r="Y193" s="11">
        <v>0.19382716049382714</v>
      </c>
      <c r="Z193" s="11">
        <f t="shared" si="29"/>
        <v>0.16845755220240816</v>
      </c>
      <c r="AA193" s="11">
        <v>1.2553191489361701</v>
      </c>
      <c r="AB193" s="11">
        <v>0.24074074074074073</v>
      </c>
      <c r="AC193" s="11">
        <f t="shared" si="38"/>
        <v>0.5350937357110197</v>
      </c>
      <c r="AD193" s="11">
        <v>0.63800000000000001</v>
      </c>
      <c r="AE193" s="11">
        <v>0.52700000000000002</v>
      </c>
      <c r="AF193" s="11">
        <f t="shared" si="30"/>
        <v>0.55920370370370376</v>
      </c>
      <c r="AG193" s="11">
        <v>2.4691358024691398E-2</v>
      </c>
      <c r="AH193" s="11">
        <v>46</v>
      </c>
      <c r="AI193" s="11">
        <v>7.6086956521739135E-2</v>
      </c>
      <c r="AJ193" s="11">
        <v>3.8461538461538464E-2</v>
      </c>
      <c r="AK193" s="11">
        <f t="shared" si="31"/>
        <v>4.9145299145299144E-2</v>
      </c>
      <c r="AL193" s="11">
        <v>3.93</v>
      </c>
      <c r="AM193" s="11">
        <v>4.22</v>
      </c>
      <c r="AN193" s="11">
        <v>4.1399999999999997</v>
      </c>
      <c r="AO193" s="11">
        <v>7.6086956521739135E-2</v>
      </c>
      <c r="AP193" s="11">
        <v>8.3333333333333329E-2</v>
      </c>
      <c r="AQ193" s="11">
        <f t="shared" si="32"/>
        <v>8.1275720164609044E-2</v>
      </c>
      <c r="AR193" s="11">
        <v>4.22</v>
      </c>
      <c r="AS193" s="11">
        <v>4.1399999999999997</v>
      </c>
      <c r="AT193" s="11">
        <v>0.30599999999999999</v>
      </c>
      <c r="AU193" s="11">
        <v>0.68200000000000005</v>
      </c>
      <c r="AV193" s="11">
        <v>102</v>
      </c>
      <c r="AW193" s="11">
        <v>-1.9565217391304349E-2</v>
      </c>
      <c r="AX193" s="11">
        <v>-0.29782608695652174</v>
      </c>
      <c r="AY193" s="11">
        <v>4.5652173913043478E-2</v>
      </c>
      <c r="AZ193" s="11">
        <v>9.9999999999999992E-2</v>
      </c>
      <c r="BA193" s="11">
        <v>0.21049382716049383</v>
      </c>
      <c r="BB193" s="11">
        <f t="shared" si="33"/>
        <v>0.17911903673220544</v>
      </c>
      <c r="BC193" s="11">
        <v>-0.28260869565217389</v>
      </c>
      <c r="BD193" s="11">
        <v>-0.10493827160493827</v>
      </c>
      <c r="BE193" s="11">
        <f t="shared" si="34"/>
        <v>-0.15538789818625209</v>
      </c>
      <c r="BF193" s="11">
        <v>0.45700000000000002</v>
      </c>
      <c r="BG193" s="11">
        <v>0.48499999999999999</v>
      </c>
      <c r="BH193" s="11">
        <f t="shared" si="35"/>
        <v>0.47704938271604935</v>
      </c>
      <c r="BI193" s="11">
        <v>-5.5555555555555969E-2</v>
      </c>
      <c r="BJ193" s="12">
        <v>3</v>
      </c>
      <c r="BK193" s="12">
        <v>1</v>
      </c>
      <c r="BL193" s="12">
        <f t="shared" si="36"/>
        <v>2</v>
      </c>
      <c r="BM193" s="12" t="str">
        <f t="shared" si="39"/>
        <v>CLE</v>
      </c>
      <c r="BN193" s="12">
        <f t="shared" si="37"/>
        <v>4</v>
      </c>
    </row>
    <row r="194" spans="1:66" x14ac:dyDescent="0.45">
      <c r="A194" s="5">
        <v>45432</v>
      </c>
      <c r="B194" s="4" t="s">
        <v>89</v>
      </c>
      <c r="C194" s="4" t="s">
        <v>24</v>
      </c>
      <c r="D194" s="4" t="s">
        <v>312</v>
      </c>
      <c r="E194" s="4" t="s">
        <v>568</v>
      </c>
      <c r="F194" s="11">
        <v>48</v>
      </c>
      <c r="G194" s="11">
        <v>2.2222222222222223E-2</v>
      </c>
      <c r="H194" s="11">
        <v>4.2857142857142858E-2</v>
      </c>
      <c r="I194" s="11">
        <f t="shared" si="27"/>
        <v>3.6743092298647854E-2</v>
      </c>
      <c r="J194" s="11">
        <v>4.5</v>
      </c>
      <c r="K194" s="11">
        <v>4.45</v>
      </c>
      <c r="L194" s="11">
        <v>4.3099999999999996</v>
      </c>
      <c r="M194" s="11">
        <v>5.2083333333333336E-2</v>
      </c>
      <c r="N194" s="11">
        <v>8.4567901234567894E-2</v>
      </c>
      <c r="O194" s="11">
        <f t="shared" si="28"/>
        <v>7.4942844078646542E-2</v>
      </c>
      <c r="P194" s="11">
        <v>4.24</v>
      </c>
      <c r="Q194" s="11">
        <v>4.1399999999999997</v>
      </c>
      <c r="R194" s="11">
        <v>0.28899999999999998</v>
      </c>
      <c r="S194" s="11">
        <v>0.65100000000000002</v>
      </c>
      <c r="T194" s="11">
        <v>85</v>
      </c>
      <c r="U194" s="11">
        <v>-4.3750000000000004E-2</v>
      </c>
      <c r="V194" s="11">
        <v>-0.29166666666666669</v>
      </c>
      <c r="W194" s="11">
        <v>-0.54166666666666663</v>
      </c>
      <c r="X194" s="11">
        <v>1.6666666666666666E-2</v>
      </c>
      <c r="Y194" s="11">
        <v>0.15555555555555556</v>
      </c>
      <c r="Z194" s="11">
        <f t="shared" si="29"/>
        <v>0.11440329218106997</v>
      </c>
      <c r="AA194" s="11">
        <v>-1.7083333333333333</v>
      </c>
      <c r="AB194" s="11">
        <v>-0.7592592592592593</v>
      </c>
      <c r="AC194" s="11">
        <f t="shared" si="38"/>
        <v>-1.040466392318244</v>
      </c>
      <c r="AD194" s="11">
        <v>0.313</v>
      </c>
      <c r="AE194" s="11">
        <v>0.41699999999999998</v>
      </c>
      <c r="AF194" s="11">
        <f t="shared" si="30"/>
        <v>0.38618518518518519</v>
      </c>
      <c r="AG194" s="11">
        <v>2.1604938271604899E-2</v>
      </c>
      <c r="AH194" s="11">
        <v>46</v>
      </c>
      <c r="AI194" s="11">
        <v>7.3913043478260873E-2</v>
      </c>
      <c r="AJ194" s="11">
        <v>2.5000000000000001E-2</v>
      </c>
      <c r="AK194" s="11">
        <f t="shared" si="31"/>
        <v>3.888888888888889E-2</v>
      </c>
      <c r="AL194" s="11">
        <v>3.75</v>
      </c>
      <c r="AM194" s="11">
        <v>4.0599999999999996</v>
      </c>
      <c r="AN194" s="11">
        <v>3.92</v>
      </c>
      <c r="AO194" s="11">
        <v>7.3913043478260873E-2</v>
      </c>
      <c r="AP194" s="11">
        <v>8.5802469135802473E-2</v>
      </c>
      <c r="AQ194" s="11">
        <f t="shared" si="32"/>
        <v>8.2426459381191891E-2</v>
      </c>
      <c r="AR194" s="11">
        <v>4.0599999999999996</v>
      </c>
      <c r="AS194" s="11">
        <v>3.92</v>
      </c>
      <c r="AT194" s="11">
        <v>0.34100000000000003</v>
      </c>
      <c r="AU194" s="11">
        <v>0.77200000000000002</v>
      </c>
      <c r="AV194" s="11">
        <v>121</v>
      </c>
      <c r="AW194" s="11">
        <v>0.1217391304347826</v>
      </c>
      <c r="AX194" s="11">
        <v>0.14565217391304347</v>
      </c>
      <c r="AY194" s="11">
        <v>0.91956521739130426</v>
      </c>
      <c r="AZ194" s="11">
        <v>0.22391304347826088</v>
      </c>
      <c r="BA194" s="11">
        <v>0.19197530864197532</v>
      </c>
      <c r="BB194" s="11">
        <f t="shared" si="33"/>
        <v>0.20104404816338972</v>
      </c>
      <c r="BC194" s="11">
        <v>0.82608695652173914</v>
      </c>
      <c r="BD194" s="11">
        <v>0.23456790123456789</v>
      </c>
      <c r="BE194" s="11">
        <f t="shared" si="34"/>
        <v>0.40253010211857942</v>
      </c>
      <c r="BF194" s="11">
        <v>0.58699999999999997</v>
      </c>
      <c r="BG194" s="11">
        <v>0.52400000000000002</v>
      </c>
      <c r="BH194" s="11">
        <f t="shared" si="35"/>
        <v>0.54188888888888886</v>
      </c>
      <c r="BI194" s="11">
        <v>-3.703703703703709E-2</v>
      </c>
      <c r="BJ194" s="12">
        <v>3</v>
      </c>
      <c r="BK194" s="12">
        <v>2</v>
      </c>
      <c r="BL194" s="12">
        <f t="shared" si="36"/>
        <v>1</v>
      </c>
      <c r="BM194" s="12" t="str">
        <f t="shared" si="39"/>
        <v>MIA</v>
      </c>
      <c r="BN194" s="12">
        <f t="shared" si="37"/>
        <v>5</v>
      </c>
    </row>
    <row r="195" spans="1:66" x14ac:dyDescent="0.45">
      <c r="A195" s="5">
        <v>45432</v>
      </c>
      <c r="B195" s="4" t="s">
        <v>80</v>
      </c>
      <c r="C195" s="4" t="s">
        <v>62</v>
      </c>
      <c r="D195" s="4" t="s">
        <v>672</v>
      </c>
      <c r="E195" s="4" t="s">
        <v>591</v>
      </c>
      <c r="F195" s="11">
        <v>45</v>
      </c>
      <c r="G195" s="11">
        <v>0.13777777777777778</v>
      </c>
      <c r="H195" s="11">
        <v>0.04</v>
      </c>
      <c r="I195" s="11">
        <f t="shared" ref="I195:I258" si="40">(G195*($F195/162))+(H195*((162-$F195)/162))</f>
        <v>6.7160493827160495E-2</v>
      </c>
      <c r="J195" s="11">
        <v>3.59</v>
      </c>
      <c r="K195" s="11">
        <v>3.84</v>
      </c>
      <c r="L195" s="11">
        <v>3.96</v>
      </c>
      <c r="M195" s="11">
        <v>0.13777777777777778</v>
      </c>
      <c r="N195" s="11">
        <v>6.7283950617283955E-2</v>
      </c>
      <c r="O195" s="11">
        <f t="shared" ref="O195:O258" si="41">(M195*($F195/162))+(N195*((162-$F195)/162))</f>
        <v>8.6865569272976687E-2</v>
      </c>
      <c r="P195" s="11">
        <v>3.84</v>
      </c>
      <c r="Q195" s="11">
        <v>3.96</v>
      </c>
      <c r="R195" s="11">
        <v>0.29799999999999999</v>
      </c>
      <c r="S195" s="11">
        <v>0.66700000000000004</v>
      </c>
      <c r="T195" s="11">
        <v>91</v>
      </c>
      <c r="U195" s="11">
        <v>5.5555555555555552E-2</v>
      </c>
      <c r="V195" s="11">
        <v>-0.31555555555555553</v>
      </c>
      <c r="W195" s="11">
        <v>-0.26222222222222225</v>
      </c>
      <c r="X195" s="11">
        <v>5.1111111111111107E-2</v>
      </c>
      <c r="Y195" s="11">
        <v>0.11790123456790125</v>
      </c>
      <c r="Z195" s="11">
        <f t="shared" ref="Z195:Z258" si="42">(X195*($F195/162))+(Y195*((162-$F195)/162))</f>
        <v>9.9348422496570651E-2</v>
      </c>
      <c r="AA195" s="11">
        <v>-0.42222222222222222</v>
      </c>
      <c r="AB195" s="11">
        <v>-0.66049382716049387</v>
      </c>
      <c r="AC195" s="11">
        <f t="shared" si="38"/>
        <v>-0.59430727023319618</v>
      </c>
      <c r="AD195" s="11">
        <v>0.44400000000000001</v>
      </c>
      <c r="AE195" s="11">
        <v>0.42699999999999999</v>
      </c>
      <c r="AF195" s="11">
        <f t="shared" ref="AF195:AF258" si="43">(AD195*($F195/162))+(AE195*((162-$F195)/162))</f>
        <v>0.43172222222222223</v>
      </c>
      <c r="AG195" s="11">
        <v>-1.85185185185185E-2</v>
      </c>
      <c r="AH195" s="11">
        <v>46</v>
      </c>
      <c r="AI195" s="11">
        <v>0.10434782608695652</v>
      </c>
      <c r="AJ195" s="11">
        <v>0.12333333333333334</v>
      </c>
      <c r="AK195" s="11">
        <f t="shared" ref="AK195:AK258" si="44">(AI195*($AH195/162))+(AJ195*((162-$AH195)/162))</f>
        <v>0.11794238683127573</v>
      </c>
      <c r="AL195" s="11">
        <v>3.98</v>
      </c>
      <c r="AM195" s="11">
        <v>3.5</v>
      </c>
      <c r="AN195" s="11">
        <v>3.29</v>
      </c>
      <c r="AO195" s="11">
        <v>0.10434782608695652</v>
      </c>
      <c r="AP195" s="11">
        <v>0.10493827160493827</v>
      </c>
      <c r="AQ195" s="11">
        <f t="shared" ref="AQ195:AQ258" si="45">(AO195*($AH195/162))+(AP195*((162-$AH195)/162))</f>
        <v>0.1047706142356348</v>
      </c>
      <c r="AR195" s="11">
        <v>3.5</v>
      </c>
      <c r="AS195" s="11">
        <v>3.29</v>
      </c>
      <c r="AT195" s="11">
        <v>0.308</v>
      </c>
      <c r="AU195" s="11">
        <v>0.69599999999999995</v>
      </c>
      <c r="AV195" s="11">
        <v>100</v>
      </c>
      <c r="AW195" s="11">
        <v>4.7826086956521741E-2</v>
      </c>
      <c r="AX195" s="11">
        <v>0.13043478260869565</v>
      </c>
      <c r="AY195" s="11">
        <v>3.9130434782608699E-2</v>
      </c>
      <c r="AZ195" s="11">
        <v>0.13478260869565217</v>
      </c>
      <c r="BA195" s="11">
        <v>0.22098765432098763</v>
      </c>
      <c r="BB195" s="11">
        <f t="shared" ref="BB195:BB258" si="46">(AZ195*($AH195/162))+(BA195*((162-$AH195)/162))</f>
        <v>0.19650967840268246</v>
      </c>
      <c r="BC195" s="11">
        <v>6.5217391304347824E-2</v>
      </c>
      <c r="BD195" s="11">
        <v>0.19135802469135801</v>
      </c>
      <c r="BE195" s="11">
        <f t="shared" ref="BE195:BE258" si="47">(BC195*($AH195/162))+(BD195*((162-$AH195)/162))</f>
        <v>0.15554031397652796</v>
      </c>
      <c r="BF195" s="11">
        <v>0.52200000000000002</v>
      </c>
      <c r="BG195" s="11">
        <v>0.52500000000000002</v>
      </c>
      <c r="BH195" s="11">
        <f t="shared" ref="BH195:BH258" si="48">(BF195*($AH195/162))+(BG195*((162-$AH195)/162))</f>
        <v>0.52414814814814814</v>
      </c>
      <c r="BI195" s="11">
        <v>-6.4814814814814992E-2</v>
      </c>
      <c r="BJ195" s="12">
        <v>12</v>
      </c>
      <c r="BK195" s="12">
        <v>3</v>
      </c>
      <c r="BL195" s="12">
        <f t="shared" ref="BL195:BL258" si="49">IF(ISBLANK(BJ195), "", BJ195-BK195)</f>
        <v>9</v>
      </c>
      <c r="BM195" s="12" t="str">
        <f t="shared" si="39"/>
        <v>WSN</v>
      </c>
      <c r="BN195" s="12">
        <f t="shared" ref="BN195:BN258" si="50">IF(ISBLANK(BJ195), "", BJ195+BK195)</f>
        <v>15</v>
      </c>
    </row>
    <row r="196" spans="1:66" x14ac:dyDescent="0.45">
      <c r="A196" s="5">
        <v>45432</v>
      </c>
      <c r="B196" s="4" t="s">
        <v>71</v>
      </c>
      <c r="C196" s="4" t="s">
        <v>60</v>
      </c>
      <c r="D196" s="4" t="s">
        <v>600</v>
      </c>
      <c r="E196" s="4" t="s">
        <v>263</v>
      </c>
      <c r="F196" s="11">
        <v>48</v>
      </c>
      <c r="G196" s="11">
        <v>4.9999999999999996E-2</v>
      </c>
      <c r="H196" s="11">
        <v>5.8064516129032261E-2</v>
      </c>
      <c r="I196" s="11">
        <f t="shared" si="40"/>
        <v>5.5675029868578252E-2</v>
      </c>
      <c r="J196" s="11">
        <v>4.1100000000000003</v>
      </c>
      <c r="K196" s="11">
        <v>3.92</v>
      </c>
      <c r="L196" s="11">
        <v>3.71</v>
      </c>
      <c r="M196" s="11">
        <v>4.9999999999999996E-2</v>
      </c>
      <c r="N196" s="11">
        <v>9.0740740740740733E-2</v>
      </c>
      <c r="O196" s="11">
        <f t="shared" si="41"/>
        <v>7.8669410150891628E-2</v>
      </c>
      <c r="P196" s="11">
        <v>3.92</v>
      </c>
      <c r="Q196" s="11">
        <v>3.71</v>
      </c>
      <c r="R196" s="11">
        <v>0.308</v>
      </c>
      <c r="S196" s="11">
        <v>0.69</v>
      </c>
      <c r="T196" s="11">
        <v>104</v>
      </c>
      <c r="U196" s="11">
        <v>2.2916666666666669E-2</v>
      </c>
      <c r="V196" s="11">
        <v>-0.11666666666666665</v>
      </c>
      <c r="W196" s="11">
        <v>0.15416666666666667</v>
      </c>
      <c r="X196" s="11">
        <v>0.11458333333333333</v>
      </c>
      <c r="Y196" s="11">
        <v>0.22160493827160493</v>
      </c>
      <c r="Z196" s="11">
        <f t="shared" si="42"/>
        <v>0.18989483310470967</v>
      </c>
      <c r="AA196" s="11">
        <v>-0.60416666666666663</v>
      </c>
      <c r="AB196" s="11">
        <v>2.4691358024691357E-2</v>
      </c>
      <c r="AC196" s="11">
        <f t="shared" ref="AC196:AC259" si="51">(AA196*($F196/162))+(AB196*((162-$F196)/162))</f>
        <v>-0.16163694558756286</v>
      </c>
      <c r="AD196" s="11">
        <v>0.52100000000000002</v>
      </c>
      <c r="AE196" s="11">
        <v>0.52900000000000003</v>
      </c>
      <c r="AF196" s="11">
        <f t="shared" si="43"/>
        <v>0.52662962962962967</v>
      </c>
      <c r="AG196" s="11">
        <v>7.0987654320987595E-2</v>
      </c>
      <c r="AH196" s="11">
        <v>47</v>
      </c>
      <c r="AI196" s="11">
        <v>0.21111111111111111</v>
      </c>
      <c r="AJ196" s="11">
        <v>4.8000000000000001E-2</v>
      </c>
      <c r="AK196" s="11">
        <f t="shared" si="44"/>
        <v>9.5322359396433465E-2</v>
      </c>
      <c r="AL196" s="11">
        <v>3.39</v>
      </c>
      <c r="AM196" s="11">
        <v>2.86</v>
      </c>
      <c r="AN196" s="11">
        <v>2.96</v>
      </c>
      <c r="AO196" s="11">
        <v>0.13404255319148936</v>
      </c>
      <c r="AP196" s="11">
        <v>8.0864197530864199E-2</v>
      </c>
      <c r="AQ196" s="11">
        <f t="shared" si="45"/>
        <v>9.629248590153941E-2</v>
      </c>
      <c r="AR196" s="11">
        <v>3.57</v>
      </c>
      <c r="AS196" s="11">
        <v>3.44</v>
      </c>
      <c r="AT196" s="11">
        <v>0.33800000000000002</v>
      </c>
      <c r="AU196" s="11">
        <v>0.77</v>
      </c>
      <c r="AV196" s="11">
        <v>113</v>
      </c>
      <c r="AW196" s="11">
        <v>6.1702127659574467E-2</v>
      </c>
      <c r="AX196" s="11">
        <v>-0.15319148936170213</v>
      </c>
      <c r="AY196" s="11">
        <v>0.52127659574468088</v>
      </c>
      <c r="AZ196" s="11">
        <v>0.13829787234042554</v>
      </c>
      <c r="BA196" s="11">
        <v>0.19012345679012346</v>
      </c>
      <c r="BB196" s="11">
        <f t="shared" si="46"/>
        <v>0.17508763907940866</v>
      </c>
      <c r="BC196" s="11">
        <v>0.5957446808510638</v>
      </c>
      <c r="BD196" s="11">
        <v>0.20370370370370369</v>
      </c>
      <c r="BE196" s="11">
        <f t="shared" si="47"/>
        <v>0.31744398719707362</v>
      </c>
      <c r="BF196" s="11">
        <v>0.48899999999999999</v>
      </c>
      <c r="BG196" s="11">
        <v>0.5</v>
      </c>
      <c r="BH196" s="11">
        <f t="shared" si="48"/>
        <v>0.49680864197530866</v>
      </c>
      <c r="BI196" s="11">
        <v>-2.4691358024691024E-2</v>
      </c>
      <c r="BJ196" s="12">
        <v>0</v>
      </c>
      <c r="BK196" s="12">
        <v>5</v>
      </c>
      <c r="BL196" s="12">
        <f t="shared" si="49"/>
        <v>-5</v>
      </c>
      <c r="BM196" s="12" t="str">
        <f t="shared" si="39"/>
        <v>BOS</v>
      </c>
      <c r="BN196" s="12">
        <f t="shared" si="50"/>
        <v>5</v>
      </c>
    </row>
    <row r="197" spans="1:66" x14ac:dyDescent="0.45">
      <c r="A197" s="5">
        <v>45432</v>
      </c>
      <c r="B197" s="4" t="s">
        <v>22</v>
      </c>
      <c r="C197" s="4" t="s">
        <v>52</v>
      </c>
      <c r="D197" s="4" t="s">
        <v>307</v>
      </c>
      <c r="E197" s="4" t="s">
        <v>292</v>
      </c>
      <c r="F197" s="11">
        <v>48</v>
      </c>
      <c r="G197" s="11">
        <v>0</v>
      </c>
      <c r="H197" s="11">
        <v>6.5384615384615388E-2</v>
      </c>
      <c r="I197" s="11">
        <f t="shared" si="40"/>
        <v>4.6011396011396012E-2</v>
      </c>
      <c r="J197" s="11">
        <v>4.75</v>
      </c>
      <c r="K197" s="11">
        <v>4.21</v>
      </c>
      <c r="L197" s="11">
        <v>4.4800000000000004</v>
      </c>
      <c r="M197" s="11">
        <v>9.9999999999999992E-2</v>
      </c>
      <c r="N197" s="11">
        <v>8.5185185185185183E-2</v>
      </c>
      <c r="O197" s="11">
        <f t="shared" si="41"/>
        <v>8.9574759945130311E-2</v>
      </c>
      <c r="P197" s="11">
        <v>4.0199999999999996</v>
      </c>
      <c r="Q197" s="11">
        <v>3.78</v>
      </c>
      <c r="R197" s="11">
        <v>0.33800000000000002</v>
      </c>
      <c r="S197" s="11">
        <v>0.76600000000000001</v>
      </c>
      <c r="T197" s="11">
        <v>122</v>
      </c>
      <c r="U197" s="11">
        <v>-7.7083333333333337E-2</v>
      </c>
      <c r="V197" s="11">
        <v>0.17083333333333331</v>
      </c>
      <c r="W197" s="11">
        <v>0.8666666666666667</v>
      </c>
      <c r="X197" s="11">
        <v>0.23750000000000002</v>
      </c>
      <c r="Y197" s="11">
        <v>0.25185185185185183</v>
      </c>
      <c r="Z197" s="11">
        <f t="shared" si="42"/>
        <v>0.24759945130315497</v>
      </c>
      <c r="AA197" s="11">
        <v>1.6458333333333333</v>
      </c>
      <c r="AB197" s="11">
        <v>0.83950617283950613</v>
      </c>
      <c r="AC197" s="11">
        <f t="shared" si="51"/>
        <v>1.0784179240969363</v>
      </c>
      <c r="AD197" s="11">
        <v>0.68799999999999994</v>
      </c>
      <c r="AE197" s="11">
        <v>0.59299999999999997</v>
      </c>
      <c r="AF197" s="11">
        <f t="shared" si="43"/>
        <v>0.62114814814814812</v>
      </c>
      <c r="AG197" s="11">
        <v>5.2469135802469098E-2</v>
      </c>
      <c r="AH197" s="11">
        <v>47</v>
      </c>
      <c r="AI197" s="11">
        <v>0.1</v>
      </c>
      <c r="AJ197" s="11">
        <v>0.1032258064516129</v>
      </c>
      <c r="AK197" s="11">
        <f t="shared" si="44"/>
        <v>0.1022899243329351</v>
      </c>
      <c r="AL197" s="11">
        <v>3.11</v>
      </c>
      <c r="AM197" s="11">
        <v>3.45</v>
      </c>
      <c r="AN197" s="11">
        <v>3.44</v>
      </c>
      <c r="AO197" s="11">
        <v>0.10638297872340426</v>
      </c>
      <c r="AP197" s="11">
        <v>9.6913580246913572E-2</v>
      </c>
      <c r="AQ197" s="11">
        <f t="shared" si="45"/>
        <v>9.9660874866636176E-2</v>
      </c>
      <c r="AR197" s="11">
        <v>3.6</v>
      </c>
      <c r="AS197" s="11">
        <v>3.42</v>
      </c>
      <c r="AT197" s="11">
        <v>0.307</v>
      </c>
      <c r="AU197" s="11">
        <v>0.68799999999999994</v>
      </c>
      <c r="AV197" s="11">
        <v>102</v>
      </c>
      <c r="AW197" s="11">
        <v>-0.10212765957446808</v>
      </c>
      <c r="AX197" s="11">
        <v>-0.18297872340425531</v>
      </c>
      <c r="AY197" s="11">
        <v>-1.9148936170212766E-2</v>
      </c>
      <c r="AZ197" s="11">
        <v>9.1489361702127653E-2</v>
      </c>
      <c r="BA197" s="11">
        <v>0.22037037037037038</v>
      </c>
      <c r="BB197" s="11">
        <f t="shared" si="46"/>
        <v>0.18297896662094196</v>
      </c>
      <c r="BC197" s="11">
        <v>2.1276595744680851E-2</v>
      </c>
      <c r="BD197" s="11">
        <v>0.1419753086419753</v>
      </c>
      <c r="BE197" s="11">
        <f t="shared" si="47"/>
        <v>0.10695778082609358</v>
      </c>
      <c r="BF197" s="11">
        <v>0.53200000000000003</v>
      </c>
      <c r="BG197" s="11">
        <v>0.52500000000000002</v>
      </c>
      <c r="BH197" s="11">
        <f t="shared" si="48"/>
        <v>0.52703086419753098</v>
      </c>
      <c r="BI197" s="11">
        <v>-1.2345679012346067E-2</v>
      </c>
      <c r="BJ197" s="12">
        <v>4</v>
      </c>
      <c r="BK197" s="12">
        <v>5</v>
      </c>
      <c r="BL197" s="12">
        <f t="shared" si="49"/>
        <v>-1</v>
      </c>
      <c r="BM197" s="12" t="str">
        <f t="shared" si="39"/>
        <v>SEA</v>
      </c>
      <c r="BN197" s="12">
        <f t="shared" si="50"/>
        <v>9</v>
      </c>
    </row>
    <row r="198" spans="1:66" x14ac:dyDescent="0.45">
      <c r="A198" s="5">
        <v>45432</v>
      </c>
      <c r="B198" s="4" t="s">
        <v>20</v>
      </c>
      <c r="C198" s="4" t="s">
        <v>102</v>
      </c>
      <c r="D198" s="4" t="s">
        <v>288</v>
      </c>
      <c r="E198" s="4" t="s">
        <v>642</v>
      </c>
      <c r="F198" s="11">
        <v>48</v>
      </c>
      <c r="G198" s="11">
        <v>8.8888888888888892E-2</v>
      </c>
      <c r="H198" s="11">
        <v>4.7826086956521741E-2</v>
      </c>
      <c r="I198" s="11">
        <f t="shared" si="40"/>
        <v>5.9992843084630529E-2</v>
      </c>
      <c r="J198" s="11">
        <v>3.67</v>
      </c>
      <c r="K198" s="11">
        <v>4.2699999999999996</v>
      </c>
      <c r="L198" s="11">
        <v>4.24</v>
      </c>
      <c r="M198" s="11">
        <v>0.11666666666666665</v>
      </c>
      <c r="N198" s="11">
        <v>7.0370370370370375E-2</v>
      </c>
      <c r="O198" s="11">
        <f t="shared" si="41"/>
        <v>8.4087791495198905E-2</v>
      </c>
      <c r="P198" s="11">
        <v>3.92</v>
      </c>
      <c r="Q198" s="11">
        <v>3.85</v>
      </c>
      <c r="R198" s="11">
        <v>0.308</v>
      </c>
      <c r="S198" s="11">
        <v>0.7</v>
      </c>
      <c r="T198" s="11">
        <v>95</v>
      </c>
      <c r="U198" s="11">
        <v>9.1666666666666674E-2</v>
      </c>
      <c r="V198" s="11">
        <v>0.10833333333333334</v>
      </c>
      <c r="W198" s="11">
        <v>-0.12083333333333333</v>
      </c>
      <c r="X198" s="11">
        <v>0.11875000000000001</v>
      </c>
      <c r="Y198" s="11">
        <v>0.16666666666666666</v>
      </c>
      <c r="Z198" s="11">
        <f t="shared" si="42"/>
        <v>0.15246913580246912</v>
      </c>
      <c r="AA198" s="11">
        <v>1.1458333333333333</v>
      </c>
      <c r="AB198" s="11">
        <v>0.24074074074074073</v>
      </c>
      <c r="AC198" s="11">
        <f t="shared" si="51"/>
        <v>0.50891632373113849</v>
      </c>
      <c r="AD198" s="11">
        <v>0.60399999999999998</v>
      </c>
      <c r="AE198" s="11">
        <v>0.52100000000000002</v>
      </c>
      <c r="AF198" s="11">
        <f t="shared" si="43"/>
        <v>0.54559259259259263</v>
      </c>
      <c r="AG198" s="11">
        <v>7.0987654320987595E-2</v>
      </c>
      <c r="AH198" s="11">
        <v>46</v>
      </c>
      <c r="AI198" s="11">
        <v>0.16250000000000001</v>
      </c>
      <c r="AJ198" s="11">
        <v>5.3571428571428568E-2</v>
      </c>
      <c r="AK198" s="11">
        <f t="shared" si="44"/>
        <v>8.4501763668430332E-2</v>
      </c>
      <c r="AL198" s="11">
        <v>3.32</v>
      </c>
      <c r="AM198" s="11">
        <v>3.77</v>
      </c>
      <c r="AN198" s="11">
        <v>3.79</v>
      </c>
      <c r="AO198" s="11">
        <v>0.1391304347826087</v>
      </c>
      <c r="AP198" s="11">
        <v>7.9012345679012344E-2</v>
      </c>
      <c r="AQ198" s="11">
        <f t="shared" si="45"/>
        <v>9.6082914189910079E-2</v>
      </c>
      <c r="AR198" s="11">
        <v>3.47</v>
      </c>
      <c r="AS198" s="11">
        <v>3.45</v>
      </c>
      <c r="AT198" s="11">
        <v>0.30399999999999999</v>
      </c>
      <c r="AU198" s="11">
        <v>0.68600000000000005</v>
      </c>
      <c r="AV198" s="11">
        <v>96</v>
      </c>
      <c r="AW198" s="11">
        <v>4.1304347826086954E-2</v>
      </c>
      <c r="AX198" s="11">
        <v>-4.5652173913043478E-2</v>
      </c>
      <c r="AY198" s="11">
        <v>-0.11304347826086956</v>
      </c>
      <c r="AZ198" s="11">
        <v>0.10217391304347827</v>
      </c>
      <c r="BA198" s="11">
        <v>0.16851851851851851</v>
      </c>
      <c r="BB198" s="11">
        <f t="shared" si="46"/>
        <v>0.14967992684042067</v>
      </c>
      <c r="BC198" s="11">
        <v>0.36956521739130432</v>
      </c>
      <c r="BD198" s="11">
        <v>8.6419753086419748E-2</v>
      </c>
      <c r="BE198" s="11">
        <f t="shared" si="47"/>
        <v>0.16681908245694252</v>
      </c>
      <c r="BF198" s="11">
        <v>0.5</v>
      </c>
      <c r="BG198" s="11">
        <v>0.498</v>
      </c>
      <c r="BH198" s="11">
        <f t="shared" si="48"/>
        <v>0.49856790123456785</v>
      </c>
      <c r="BI198" s="11">
        <v>-3.4506556245679776E-3</v>
      </c>
      <c r="BJ198" s="12">
        <v>8</v>
      </c>
      <c r="BK198" s="12">
        <v>3</v>
      </c>
      <c r="BL198" s="12">
        <f t="shared" si="49"/>
        <v>5</v>
      </c>
      <c r="BM198" s="12" t="str">
        <f t="shared" si="39"/>
        <v>KCR</v>
      </c>
      <c r="BN198" s="12">
        <f t="shared" si="50"/>
        <v>11</v>
      </c>
    </row>
    <row r="199" spans="1:66" x14ac:dyDescent="0.45">
      <c r="A199" s="5">
        <v>45432</v>
      </c>
      <c r="B199" s="4" t="s">
        <v>117</v>
      </c>
      <c r="C199" s="4" t="s">
        <v>18</v>
      </c>
      <c r="D199" s="4" t="s">
        <v>531</v>
      </c>
      <c r="E199" s="4" t="s">
        <v>580</v>
      </c>
      <c r="F199" s="11">
        <v>46</v>
      </c>
      <c r="G199" s="11">
        <v>9.1304347826086957E-2</v>
      </c>
      <c r="H199" s="11">
        <v>8.5714285714285715E-2</v>
      </c>
      <c r="I199" s="11">
        <f t="shared" si="40"/>
        <v>8.7301587301587297E-2</v>
      </c>
      <c r="J199" s="11">
        <v>3.89</v>
      </c>
      <c r="K199" s="11">
        <v>3.6</v>
      </c>
      <c r="L199" s="11">
        <v>3.58</v>
      </c>
      <c r="M199" s="11">
        <v>9.1304347826086957E-2</v>
      </c>
      <c r="N199" s="11">
        <v>8.7037037037037038E-2</v>
      </c>
      <c r="O199" s="11">
        <f t="shared" si="41"/>
        <v>8.8248742569730226E-2</v>
      </c>
      <c r="P199" s="11">
        <v>3.6</v>
      </c>
      <c r="Q199" s="11">
        <v>3.58</v>
      </c>
      <c r="R199" s="11">
        <v>0.3</v>
      </c>
      <c r="S199" s="11">
        <v>0.67</v>
      </c>
      <c r="T199" s="11">
        <v>95</v>
      </c>
      <c r="U199" s="11">
        <v>-5.2173913043478258E-2</v>
      </c>
      <c r="V199" s="11">
        <v>-3.4782608695652174E-2</v>
      </c>
      <c r="W199" s="11">
        <v>-0.22391304347826088</v>
      </c>
      <c r="X199" s="11">
        <v>8.478260869565217E-2</v>
      </c>
      <c r="Y199" s="11">
        <v>0.20925925925925926</v>
      </c>
      <c r="Z199" s="11">
        <f t="shared" si="42"/>
        <v>0.17391403749428441</v>
      </c>
      <c r="AA199" s="11">
        <v>-1.0652173913043479</v>
      </c>
      <c r="AB199" s="11">
        <v>-0.31481481481481483</v>
      </c>
      <c r="AC199" s="11">
        <f t="shared" si="51"/>
        <v>-0.52789208962048473</v>
      </c>
      <c r="AD199" s="11">
        <v>0.435</v>
      </c>
      <c r="AE199" s="11">
        <v>0.48</v>
      </c>
      <c r="AF199" s="11">
        <f t="shared" si="43"/>
        <v>0.46722222222222221</v>
      </c>
      <c r="AG199" s="11">
        <v>3.7037037037037E-2</v>
      </c>
      <c r="AH199" s="11">
        <v>44</v>
      </c>
      <c r="AI199" s="11">
        <v>2.5000000000000001E-2</v>
      </c>
      <c r="AJ199" s="11">
        <v>7.5862068965517254E-2</v>
      </c>
      <c r="AK199" s="11">
        <f t="shared" si="44"/>
        <v>6.2047679863771826E-2</v>
      </c>
      <c r="AL199" s="11">
        <v>5.24</v>
      </c>
      <c r="AM199" s="11">
        <v>3.76</v>
      </c>
      <c r="AN199" s="11">
        <v>3.67</v>
      </c>
      <c r="AO199" s="11">
        <v>0.12954545454545455</v>
      </c>
      <c r="AP199" s="11">
        <v>8.3950617283950618E-2</v>
      </c>
      <c r="AQ199" s="11">
        <f t="shared" si="45"/>
        <v>9.6334400243865262E-2</v>
      </c>
      <c r="AR199" s="11">
        <v>3.59</v>
      </c>
      <c r="AS199" s="11">
        <v>3.52</v>
      </c>
      <c r="AT199" s="11">
        <v>0.33400000000000002</v>
      </c>
      <c r="AU199" s="11">
        <v>0.76900000000000002</v>
      </c>
      <c r="AV199" s="11">
        <v>119</v>
      </c>
      <c r="AW199" s="11">
        <v>8.4090909090909091E-2</v>
      </c>
      <c r="AX199" s="11">
        <v>-2.0454545454545454E-2</v>
      </c>
      <c r="AY199" s="11">
        <v>0.86590909090909096</v>
      </c>
      <c r="AZ199" s="11">
        <v>0.21136363636363639</v>
      </c>
      <c r="BA199" s="11">
        <v>0.23703703703703702</v>
      </c>
      <c r="BB199" s="11">
        <f t="shared" si="46"/>
        <v>0.23006401463191586</v>
      </c>
      <c r="BC199" s="11">
        <v>1.3181818181818181</v>
      </c>
      <c r="BD199" s="11">
        <v>0.63580246913580252</v>
      </c>
      <c r="BE199" s="11">
        <f t="shared" si="47"/>
        <v>0.82114007011126355</v>
      </c>
      <c r="BF199" s="11">
        <v>0.65900000000000003</v>
      </c>
      <c r="BG199" s="11">
        <v>0.57299999999999995</v>
      </c>
      <c r="BH199" s="11">
        <f t="shared" si="48"/>
        <v>0.59635802469135801</v>
      </c>
      <c r="BI199" s="11">
        <v>-1.2345679012344957E-2</v>
      </c>
      <c r="BJ199" s="12">
        <v>6</v>
      </c>
      <c r="BK199" s="12">
        <v>3</v>
      </c>
      <c r="BL199" s="12">
        <f t="shared" si="49"/>
        <v>3</v>
      </c>
      <c r="BM199" s="12" t="str">
        <f t="shared" si="39"/>
        <v>STL</v>
      </c>
      <c r="BN199" s="12">
        <f t="shared" si="50"/>
        <v>9</v>
      </c>
    </row>
    <row r="200" spans="1:66" x14ac:dyDescent="0.45">
      <c r="A200" s="5">
        <v>45432</v>
      </c>
      <c r="B200" s="4" t="s">
        <v>48</v>
      </c>
      <c r="C200" s="4" t="s">
        <v>54</v>
      </c>
      <c r="D200" s="4" t="s">
        <v>597</v>
      </c>
      <c r="E200" s="4" t="s">
        <v>261</v>
      </c>
      <c r="F200" s="11">
        <v>47</v>
      </c>
      <c r="G200" s="11">
        <v>2.3404255319148939E-2</v>
      </c>
      <c r="H200" s="11">
        <v>0.11034482758620691</v>
      </c>
      <c r="I200" s="11">
        <f t="shared" si="40"/>
        <v>8.5121328224776513E-2</v>
      </c>
      <c r="J200" s="11">
        <v>4.33</v>
      </c>
      <c r="K200" s="11">
        <v>4.05</v>
      </c>
      <c r="L200" s="11">
        <v>3.98</v>
      </c>
      <c r="M200" s="11">
        <v>2.3404255319148939E-2</v>
      </c>
      <c r="N200" s="11">
        <v>8.5802469135802473E-2</v>
      </c>
      <c r="O200" s="11">
        <f t="shared" si="41"/>
        <v>6.7699283645785716E-2</v>
      </c>
      <c r="P200" s="11">
        <v>4.05</v>
      </c>
      <c r="Q200" s="11">
        <v>3.98</v>
      </c>
      <c r="R200" s="11">
        <v>0.34399999999999997</v>
      </c>
      <c r="S200" s="11">
        <v>0.78300000000000003</v>
      </c>
      <c r="T200" s="11">
        <v>125</v>
      </c>
      <c r="U200" s="11">
        <v>-4.8936170212765952E-2</v>
      </c>
      <c r="V200" s="11">
        <v>-4.6808510638297877E-2</v>
      </c>
      <c r="W200" s="11">
        <v>0.94468085106382971</v>
      </c>
      <c r="X200" s="11">
        <v>0.21063829787234042</v>
      </c>
      <c r="Y200" s="11">
        <v>0.24691358024691357</v>
      </c>
      <c r="Z200" s="11">
        <f t="shared" si="42"/>
        <v>0.23638926992836459</v>
      </c>
      <c r="AA200" s="11">
        <v>-0.1276595744680851</v>
      </c>
      <c r="AB200" s="11">
        <v>0.30864197530864196</v>
      </c>
      <c r="AC200" s="11">
        <f t="shared" si="51"/>
        <v>0.18206066148452979</v>
      </c>
      <c r="AD200" s="11">
        <v>0.44700000000000001</v>
      </c>
      <c r="AE200" s="11">
        <v>0.52100000000000002</v>
      </c>
      <c r="AF200" s="11">
        <f t="shared" si="43"/>
        <v>0.4995308641975309</v>
      </c>
      <c r="AG200" s="11">
        <v>-2.4691358024691398E-2</v>
      </c>
      <c r="AH200" s="11">
        <v>47</v>
      </c>
      <c r="AI200" s="11">
        <v>8.8888888888888892E-2</v>
      </c>
      <c r="AJ200" s="11">
        <v>7.6923076923076927E-2</v>
      </c>
      <c r="AK200" s="11">
        <f t="shared" si="44"/>
        <v>8.0394639653898925E-2</v>
      </c>
      <c r="AL200" s="11">
        <v>3.46</v>
      </c>
      <c r="AM200" s="11">
        <v>3.67</v>
      </c>
      <c r="AN200" s="11">
        <v>3.6</v>
      </c>
      <c r="AO200" s="11">
        <v>7.4468085106382975E-2</v>
      </c>
      <c r="AP200" s="11">
        <v>7.098765432098765E-2</v>
      </c>
      <c r="AQ200" s="11">
        <f t="shared" si="45"/>
        <v>7.199740893156531E-2</v>
      </c>
      <c r="AR200" s="11">
        <v>4.22</v>
      </c>
      <c r="AS200" s="11">
        <v>4.05</v>
      </c>
      <c r="AT200" s="11">
        <v>0.32</v>
      </c>
      <c r="AU200" s="11">
        <v>0.72599999999999998</v>
      </c>
      <c r="AV200" s="11">
        <v>105</v>
      </c>
      <c r="AW200" s="11">
        <v>-7.2340425531914887E-2</v>
      </c>
      <c r="AX200" s="11">
        <v>-0.30425531914893617</v>
      </c>
      <c r="AY200" s="11">
        <v>0.10212765957446808</v>
      </c>
      <c r="AZ200" s="11">
        <v>7.4468085106382975E-2</v>
      </c>
      <c r="BA200" s="11">
        <v>0.17222222222222222</v>
      </c>
      <c r="BB200" s="11">
        <f t="shared" si="46"/>
        <v>0.14386145404663925</v>
      </c>
      <c r="BC200" s="11">
        <v>-0.63829787234042556</v>
      </c>
      <c r="BD200" s="11">
        <v>-0.34567901234567899</v>
      </c>
      <c r="BE200" s="11">
        <f t="shared" si="47"/>
        <v>-0.43057460752934007</v>
      </c>
      <c r="BF200" s="11">
        <v>0.38300000000000001</v>
      </c>
      <c r="BG200" s="11">
        <v>0.44900000000000001</v>
      </c>
      <c r="BH200" s="11">
        <f t="shared" si="48"/>
        <v>0.42985185185185193</v>
      </c>
      <c r="BI200" s="11">
        <v>-3.0864197530864002E-2</v>
      </c>
      <c r="BJ200" s="12">
        <v>7</v>
      </c>
      <c r="BK200" s="12">
        <v>9</v>
      </c>
      <c r="BL200" s="12">
        <f t="shared" si="49"/>
        <v>-2</v>
      </c>
      <c r="BM200" s="12" t="str">
        <f t="shared" si="39"/>
        <v>LAA</v>
      </c>
      <c r="BN200" s="12">
        <f t="shared" si="50"/>
        <v>16</v>
      </c>
    </row>
    <row r="201" spans="1:66" x14ac:dyDescent="0.45">
      <c r="A201" s="5">
        <v>45432</v>
      </c>
      <c r="B201" s="4" t="s">
        <v>28</v>
      </c>
      <c r="C201" s="4" t="s">
        <v>41</v>
      </c>
      <c r="D201" s="4" t="s">
        <v>618</v>
      </c>
      <c r="E201" s="4" t="s">
        <v>1535</v>
      </c>
      <c r="F201" s="11">
        <v>49</v>
      </c>
      <c r="G201" s="11">
        <v>0.1</v>
      </c>
      <c r="H201" s="11">
        <v>0.15</v>
      </c>
      <c r="I201" s="11">
        <f t="shared" si="40"/>
        <v>0.13487654320987655</v>
      </c>
      <c r="J201" s="11">
        <v>3.01</v>
      </c>
      <c r="K201" s="11">
        <v>3.83</v>
      </c>
      <c r="L201" s="11">
        <v>3.72</v>
      </c>
      <c r="M201" s="11">
        <v>0.1</v>
      </c>
      <c r="N201" s="11">
        <v>0.10617283950617283</v>
      </c>
      <c r="O201" s="11">
        <f t="shared" si="41"/>
        <v>0.1043057460752934</v>
      </c>
      <c r="P201" s="11">
        <v>3.83</v>
      </c>
      <c r="Q201" s="11">
        <v>3.72</v>
      </c>
      <c r="R201" s="11">
        <v>0.34899999999999998</v>
      </c>
      <c r="S201" s="11">
        <v>0.79400000000000004</v>
      </c>
      <c r="T201" s="11">
        <v>129</v>
      </c>
      <c r="U201" s="11">
        <v>-1.4285714285714285E-2</v>
      </c>
      <c r="V201" s="11">
        <v>7.3469387755102047E-2</v>
      </c>
      <c r="W201" s="11">
        <v>1.0755102040816327</v>
      </c>
      <c r="X201" s="11">
        <v>0.23469387755102042</v>
      </c>
      <c r="Y201" s="11">
        <v>0.26481481481481478</v>
      </c>
      <c r="Z201" s="11">
        <f t="shared" si="42"/>
        <v>0.25570416095107451</v>
      </c>
      <c r="AA201" s="11">
        <v>1.7346938775510203</v>
      </c>
      <c r="AB201" s="11">
        <v>1</v>
      </c>
      <c r="AC201" s="11">
        <f t="shared" si="51"/>
        <v>1.2222222222222223</v>
      </c>
      <c r="AD201" s="11">
        <v>0.65300000000000002</v>
      </c>
      <c r="AE201" s="11">
        <v>0.59599999999999997</v>
      </c>
      <c r="AF201" s="11">
        <f t="shared" si="43"/>
        <v>0.61324074074074075</v>
      </c>
      <c r="AG201" s="11">
        <v>2.7777777777777801E-2</v>
      </c>
      <c r="AH201" s="11">
        <v>47</v>
      </c>
      <c r="AI201" s="11">
        <v>7.6595744680851063E-2</v>
      </c>
      <c r="AJ201" s="11">
        <v>6.1224489795918364E-3</v>
      </c>
      <c r="AK201" s="11">
        <f t="shared" si="44"/>
        <v>2.656840513983371E-2</v>
      </c>
      <c r="AL201" s="11">
        <v>4.1500000000000004</v>
      </c>
      <c r="AM201" s="11">
        <v>4.03</v>
      </c>
      <c r="AN201" s="11">
        <v>3.94</v>
      </c>
      <c r="AO201" s="11">
        <v>7.6595744680851063E-2</v>
      </c>
      <c r="AP201" s="11">
        <v>9.3209876543209877E-2</v>
      </c>
      <c r="AQ201" s="11">
        <f t="shared" si="45"/>
        <v>8.8389727175735414E-2</v>
      </c>
      <c r="AR201" s="11">
        <v>4.03</v>
      </c>
      <c r="AS201" s="11">
        <v>3.94</v>
      </c>
      <c r="AT201" s="11">
        <v>0.31900000000000001</v>
      </c>
      <c r="AU201" s="11">
        <v>0.71799999999999997</v>
      </c>
      <c r="AV201" s="11">
        <v>106</v>
      </c>
      <c r="AW201" s="11">
        <v>-2.7659574468085108E-2</v>
      </c>
      <c r="AX201" s="11">
        <v>5.3191489361702128E-2</v>
      </c>
      <c r="AY201" s="11">
        <v>0.21276595744680851</v>
      </c>
      <c r="AZ201" s="11">
        <v>0.15531914893617021</v>
      </c>
      <c r="BA201" s="11">
        <v>0.21481481481481479</v>
      </c>
      <c r="BB201" s="11">
        <f t="shared" si="46"/>
        <v>0.19755372656607223</v>
      </c>
      <c r="BC201" s="11">
        <v>-2.1276595744680851E-2</v>
      </c>
      <c r="BD201" s="11">
        <v>8.0246913580246909E-2</v>
      </c>
      <c r="BE201" s="11">
        <f t="shared" si="47"/>
        <v>5.0792562109434537E-2</v>
      </c>
      <c r="BF201" s="11">
        <v>0.46800000000000003</v>
      </c>
      <c r="BG201" s="11">
        <v>0.5</v>
      </c>
      <c r="BH201" s="11">
        <f t="shared" si="48"/>
        <v>0.49071604938271607</v>
      </c>
      <c r="BI201" s="11">
        <v>-2.4691358024690968E-2</v>
      </c>
      <c r="BJ201" s="12">
        <v>6</v>
      </c>
      <c r="BK201" s="12">
        <v>4</v>
      </c>
      <c r="BL201" s="12">
        <f t="shared" si="49"/>
        <v>2</v>
      </c>
      <c r="BM201" s="12" t="str">
        <f t="shared" si="39"/>
        <v>LAD</v>
      </c>
      <c r="BN201" s="12">
        <f t="shared" si="50"/>
        <v>10</v>
      </c>
    </row>
    <row r="202" spans="1:66" x14ac:dyDescent="0.45">
      <c r="A202" s="5">
        <v>45432</v>
      </c>
      <c r="B202" s="4" t="s">
        <v>32</v>
      </c>
      <c r="C202" s="4" t="s">
        <v>75</v>
      </c>
      <c r="D202" s="4" t="s">
        <v>1338</v>
      </c>
      <c r="E202" s="4" t="s">
        <v>277</v>
      </c>
      <c r="F202" s="11">
        <v>42</v>
      </c>
      <c r="G202" s="11">
        <v>0.1</v>
      </c>
      <c r="H202" s="11">
        <v>2.1153846153846155E-2</v>
      </c>
      <c r="I202" s="11">
        <f t="shared" si="40"/>
        <v>4.1595441595441596E-2</v>
      </c>
      <c r="J202" s="11">
        <v>2.95</v>
      </c>
      <c r="K202" s="11">
        <v>3.57</v>
      </c>
      <c r="L202" s="11">
        <v>3.56</v>
      </c>
      <c r="M202" s="11">
        <v>0.1</v>
      </c>
      <c r="N202" s="11">
        <v>0.10246913580246915</v>
      </c>
      <c r="O202" s="11">
        <f t="shared" si="41"/>
        <v>0.10182898948331047</v>
      </c>
      <c r="P202" s="11">
        <v>3.57</v>
      </c>
      <c r="Q202" s="11">
        <v>3.56</v>
      </c>
      <c r="R202" s="11">
        <v>0.32300000000000001</v>
      </c>
      <c r="S202" s="11">
        <v>0.73</v>
      </c>
      <c r="T202" s="11">
        <v>108</v>
      </c>
      <c r="U202" s="11">
        <v>-5.9523809523809521E-2</v>
      </c>
      <c r="V202" s="11">
        <v>0.15238095238095239</v>
      </c>
      <c r="W202" s="11">
        <v>0.27857142857142858</v>
      </c>
      <c r="X202" s="11">
        <v>0.1761904761904762</v>
      </c>
      <c r="Y202" s="11">
        <v>0.27530864197530863</v>
      </c>
      <c r="Z202" s="11">
        <f t="shared" si="42"/>
        <v>0.24961133973479649</v>
      </c>
      <c r="AA202" s="11">
        <v>0.90476190476190477</v>
      </c>
      <c r="AB202" s="11">
        <v>0.75308641975308643</v>
      </c>
      <c r="AC202" s="11">
        <f t="shared" si="51"/>
        <v>0.7924096936442615</v>
      </c>
      <c r="AD202" s="11">
        <v>0.61899999999999999</v>
      </c>
      <c r="AE202" s="11">
        <v>0.58399999999999996</v>
      </c>
      <c r="AF202" s="11">
        <f t="shared" si="43"/>
        <v>0.59307407407407398</v>
      </c>
      <c r="AG202" s="11">
        <v>2.7777777777777801E-2</v>
      </c>
      <c r="AH202" s="11">
        <v>48</v>
      </c>
      <c r="AI202" s="11">
        <v>0.2</v>
      </c>
      <c r="AJ202" s="11">
        <v>0.11333333333333333</v>
      </c>
      <c r="AK202" s="11">
        <f t="shared" si="44"/>
        <v>0.13901234567901233</v>
      </c>
      <c r="AL202" s="11">
        <v>2.65</v>
      </c>
      <c r="AM202" s="11">
        <v>3.21</v>
      </c>
      <c r="AN202" s="11">
        <v>2.95</v>
      </c>
      <c r="AO202" s="11">
        <v>0.10833333333333334</v>
      </c>
      <c r="AP202" s="11">
        <v>8.5802469135802473E-2</v>
      </c>
      <c r="AQ202" s="11">
        <f t="shared" si="45"/>
        <v>9.2478280749885691E-2</v>
      </c>
      <c r="AR202" s="11">
        <v>3.78</v>
      </c>
      <c r="AS202" s="11">
        <v>3.62</v>
      </c>
      <c r="AT202" s="11">
        <v>0.32300000000000001</v>
      </c>
      <c r="AU202" s="11">
        <v>0.72599999999999998</v>
      </c>
      <c r="AV202" s="11">
        <v>114</v>
      </c>
      <c r="AW202" s="11">
        <v>5.4166666666666669E-2</v>
      </c>
      <c r="AX202" s="11">
        <v>-0.25208333333333333</v>
      </c>
      <c r="AY202" s="11">
        <v>0.6645833333333333</v>
      </c>
      <c r="AZ202" s="11">
        <v>0.17916666666666667</v>
      </c>
      <c r="BA202" s="11">
        <v>0.21481481481481479</v>
      </c>
      <c r="BB202" s="11">
        <f t="shared" si="46"/>
        <v>0.20425240054869684</v>
      </c>
      <c r="BC202" s="11">
        <v>0.29166666666666669</v>
      </c>
      <c r="BD202" s="11">
        <v>0.25308641975308643</v>
      </c>
      <c r="BE202" s="11">
        <f t="shared" si="47"/>
        <v>0.26451760402377689</v>
      </c>
      <c r="BF202" s="11">
        <v>0.5</v>
      </c>
      <c r="BG202" s="11">
        <v>0.51800000000000002</v>
      </c>
      <c r="BH202" s="11">
        <f t="shared" si="48"/>
        <v>0.5126666666666666</v>
      </c>
      <c r="BI202" s="11">
        <v>-1.5432098765432056E-2</v>
      </c>
      <c r="BJ202" s="12">
        <v>5</v>
      </c>
      <c r="BK202" s="12">
        <v>6</v>
      </c>
      <c r="BL202" s="12">
        <f t="shared" si="49"/>
        <v>-1</v>
      </c>
      <c r="BM202" s="12" t="str">
        <f t="shared" si="39"/>
        <v>SDP</v>
      </c>
      <c r="BN202" s="12">
        <f t="shared" si="50"/>
        <v>11</v>
      </c>
    </row>
    <row r="203" spans="1:66" x14ac:dyDescent="0.45">
      <c r="A203" s="5">
        <v>45434</v>
      </c>
      <c r="B203" s="4" t="s">
        <v>80</v>
      </c>
      <c r="C203" s="4" t="s">
        <v>62</v>
      </c>
      <c r="D203" s="4" t="s">
        <v>289</v>
      </c>
      <c r="E203" s="4" t="s">
        <v>772</v>
      </c>
      <c r="F203" s="11">
        <v>47</v>
      </c>
      <c r="G203" s="11">
        <v>0.12222222222222223</v>
      </c>
      <c r="H203" s="11">
        <v>3.8461538461538464E-2</v>
      </c>
      <c r="I203" s="11">
        <f t="shared" si="40"/>
        <v>6.2762477577292392E-2</v>
      </c>
      <c r="J203" s="11">
        <v>4.46</v>
      </c>
      <c r="K203" s="11">
        <v>3.82</v>
      </c>
      <c r="L203" s="11">
        <v>3.97</v>
      </c>
      <c r="M203" s="11">
        <v>0.1282608695652174</v>
      </c>
      <c r="N203" s="11">
        <v>6.7283950617283955E-2</v>
      </c>
      <c r="O203" s="11">
        <f t="shared" si="41"/>
        <v>8.4974785126869595E-2</v>
      </c>
      <c r="P203" s="11">
        <v>3.89</v>
      </c>
      <c r="Q203" s="11">
        <v>4</v>
      </c>
      <c r="R203" s="11">
        <v>0.30099999999999999</v>
      </c>
      <c r="S203" s="11">
        <v>0.67600000000000005</v>
      </c>
      <c r="T203" s="11">
        <v>94</v>
      </c>
      <c r="U203" s="11">
        <v>6.5217391304347824E-2</v>
      </c>
      <c r="V203" s="11">
        <v>-0.31304347826086959</v>
      </c>
      <c r="W203" s="11">
        <v>-0.16739130434782609</v>
      </c>
      <c r="X203" s="11">
        <v>5.9574468085106379E-2</v>
      </c>
      <c r="Y203" s="11">
        <v>0.11790123456790125</v>
      </c>
      <c r="Z203" s="11">
        <f t="shared" si="42"/>
        <v>0.1009792714525225</v>
      </c>
      <c r="AA203" s="11">
        <v>-0.42553191489361702</v>
      </c>
      <c r="AB203" s="11">
        <v>-0.66666666666666663</v>
      </c>
      <c r="AC203" s="11">
        <f t="shared" si="51"/>
        <v>-0.59670781893004121</v>
      </c>
      <c r="AD203" s="11">
        <v>0.44700000000000001</v>
      </c>
      <c r="AE203" s="11">
        <v>0.42799999999999999</v>
      </c>
      <c r="AF203" s="11">
        <f t="shared" si="43"/>
        <v>0.43351234567901237</v>
      </c>
      <c r="AG203" s="11">
        <v>-1.85185185185185E-2</v>
      </c>
      <c r="AH203" s="11">
        <v>48</v>
      </c>
      <c r="AI203" s="11">
        <v>0.10851063829787233</v>
      </c>
      <c r="AJ203" s="11">
        <v>4.5833333333333337E-2</v>
      </c>
      <c r="AK203" s="11">
        <f t="shared" si="44"/>
        <v>6.4404386656159704E-2</v>
      </c>
      <c r="AL203" s="11">
        <v>4.04</v>
      </c>
      <c r="AM203" s="11">
        <v>3.52</v>
      </c>
      <c r="AN203" s="11">
        <v>3.31</v>
      </c>
      <c r="AO203" s="11">
        <v>0.10851063829787233</v>
      </c>
      <c r="AP203" s="11">
        <v>0.10493827160493827</v>
      </c>
      <c r="AQ203" s="11">
        <f t="shared" si="45"/>
        <v>0.10599675062506689</v>
      </c>
      <c r="AR203" s="11">
        <v>3.52</v>
      </c>
      <c r="AS203" s="11">
        <v>3.31</v>
      </c>
      <c r="AT203" s="11">
        <v>0.307</v>
      </c>
      <c r="AU203" s="11">
        <v>0.69399999999999995</v>
      </c>
      <c r="AV203" s="11">
        <v>99</v>
      </c>
      <c r="AW203" s="11">
        <v>4.4680851063829789E-2</v>
      </c>
      <c r="AX203" s="11">
        <v>0.12553191489361704</v>
      </c>
      <c r="AY203" s="11">
        <v>1.4893617021276595E-2</v>
      </c>
      <c r="AZ203" s="11">
        <v>0.12916666666666668</v>
      </c>
      <c r="BA203" s="11">
        <v>0.22098765432098763</v>
      </c>
      <c r="BB203" s="11">
        <f t="shared" si="46"/>
        <v>0.19378143575674439</v>
      </c>
      <c r="BC203" s="11">
        <v>8.3333333333333329E-2</v>
      </c>
      <c r="BD203" s="11">
        <v>0.20370370370370369</v>
      </c>
      <c r="BE203" s="11">
        <f t="shared" si="47"/>
        <v>0.16803840877914952</v>
      </c>
      <c r="BF203" s="11">
        <v>0.52100000000000002</v>
      </c>
      <c r="BG203" s="11">
        <v>0.52600000000000002</v>
      </c>
      <c r="BH203" s="11">
        <f t="shared" si="48"/>
        <v>0.52451851851851861</v>
      </c>
      <c r="BI203" s="11">
        <v>-6.4814814814814992E-2</v>
      </c>
      <c r="BJ203" s="12">
        <v>2</v>
      </c>
      <c r="BK203" s="12">
        <v>3</v>
      </c>
      <c r="BL203" s="12">
        <f t="shared" si="49"/>
        <v>-1</v>
      </c>
      <c r="BM203" s="12" t="str">
        <f t="shared" si="39"/>
        <v>MIN</v>
      </c>
      <c r="BN203" s="12">
        <f t="shared" si="50"/>
        <v>5</v>
      </c>
    </row>
    <row r="204" spans="1:66" x14ac:dyDescent="0.45">
      <c r="A204" s="5">
        <v>45434</v>
      </c>
      <c r="B204" s="4" t="s">
        <v>95</v>
      </c>
      <c r="C204" s="4" t="s">
        <v>64</v>
      </c>
      <c r="D204" s="4" t="s">
        <v>321</v>
      </c>
      <c r="E204" s="4" t="s">
        <v>573</v>
      </c>
      <c r="F204" s="11">
        <v>49</v>
      </c>
      <c r="G204" s="11">
        <v>8.7500000000000008E-2</v>
      </c>
      <c r="H204" s="11">
        <v>5.4545454545454543E-2</v>
      </c>
      <c r="I204" s="11">
        <f t="shared" si="40"/>
        <v>6.4513187429854096E-2</v>
      </c>
      <c r="J204" s="11">
        <v>3.2</v>
      </c>
      <c r="K204" s="11">
        <v>3.81</v>
      </c>
      <c r="L204" s="11">
        <v>3.6</v>
      </c>
      <c r="M204" s="11">
        <v>8.7500000000000008E-2</v>
      </c>
      <c r="N204" s="11">
        <v>5.8024691358024696E-2</v>
      </c>
      <c r="O204" s="11">
        <f t="shared" si="41"/>
        <v>6.6940062490474017E-2</v>
      </c>
      <c r="P204" s="11">
        <v>3.81</v>
      </c>
      <c r="Q204" s="11">
        <v>3.6</v>
      </c>
      <c r="R204" s="11">
        <v>0.30299999999999999</v>
      </c>
      <c r="S204" s="11">
        <v>0.69</v>
      </c>
      <c r="T204" s="11">
        <v>98</v>
      </c>
      <c r="U204" s="11">
        <v>-8.3333333333333332E-3</v>
      </c>
      <c r="V204" s="11">
        <v>1.2499999999999999E-2</v>
      </c>
      <c r="W204" s="11">
        <v>-9.1666666666666674E-2</v>
      </c>
      <c r="X204" s="11">
        <v>0.1</v>
      </c>
      <c r="Y204" s="11">
        <v>0.19382716049382714</v>
      </c>
      <c r="Z204" s="11">
        <f t="shared" si="42"/>
        <v>0.16544734034445968</v>
      </c>
      <c r="AA204" s="11">
        <v>1.2653061224489797</v>
      </c>
      <c r="AB204" s="11">
        <v>0.26543209876543211</v>
      </c>
      <c r="AC204" s="11">
        <f t="shared" si="51"/>
        <v>0.56786313062033233</v>
      </c>
      <c r="AD204" s="11">
        <v>0.65300000000000002</v>
      </c>
      <c r="AE204" s="11">
        <v>0.53400000000000003</v>
      </c>
      <c r="AF204" s="11">
        <f t="shared" si="43"/>
        <v>0.56999382716049385</v>
      </c>
      <c r="AG204" s="11">
        <v>2.4691358024691398E-2</v>
      </c>
      <c r="AH204" s="11">
        <v>48</v>
      </c>
      <c r="AI204" s="11">
        <v>8.0851063829787226E-2</v>
      </c>
      <c r="AJ204" s="11">
        <v>0.11923076923076924</v>
      </c>
      <c r="AK204" s="11">
        <f t="shared" si="44"/>
        <v>0.1078590046675153</v>
      </c>
      <c r="AL204" s="11">
        <v>3.91</v>
      </c>
      <c r="AM204" s="11">
        <v>4.1900000000000004</v>
      </c>
      <c r="AN204" s="11">
        <v>4.0999999999999996</v>
      </c>
      <c r="AO204" s="11">
        <v>8.0851063829787226E-2</v>
      </c>
      <c r="AP204" s="11">
        <v>8.3333333333333329E-2</v>
      </c>
      <c r="AQ204" s="11">
        <f t="shared" si="45"/>
        <v>8.2597846073023368E-2</v>
      </c>
      <c r="AR204" s="11">
        <v>4.1900000000000004</v>
      </c>
      <c r="AS204" s="11">
        <v>4.0999999999999996</v>
      </c>
      <c r="AT204" s="11">
        <v>0.30399999999999999</v>
      </c>
      <c r="AU204" s="11">
        <v>0.68</v>
      </c>
      <c r="AV204" s="11">
        <v>101</v>
      </c>
      <c r="AW204" s="11">
        <v>-1.9148936170212766E-2</v>
      </c>
      <c r="AX204" s="11">
        <v>-0.29361702127659578</v>
      </c>
      <c r="AY204" s="11">
        <v>6.382978723404255E-3</v>
      </c>
      <c r="AZ204" s="11">
        <v>9.375E-2</v>
      </c>
      <c r="BA204" s="11">
        <v>0.21049382716049383</v>
      </c>
      <c r="BB204" s="11">
        <f t="shared" si="46"/>
        <v>0.17590306355738455</v>
      </c>
      <c r="BC204" s="11">
        <v>-0.33333333333333331</v>
      </c>
      <c r="BD204" s="11">
        <v>-0.12345679012345678</v>
      </c>
      <c r="BE204" s="11">
        <f t="shared" si="47"/>
        <v>-0.18564243255601282</v>
      </c>
      <c r="BF204" s="11">
        <v>0.438</v>
      </c>
      <c r="BG204" s="11">
        <v>0.47899999999999998</v>
      </c>
      <c r="BH204" s="11">
        <f t="shared" si="48"/>
        <v>0.46685185185185185</v>
      </c>
      <c r="BI204" s="11">
        <v>-5.5555555555555969E-2</v>
      </c>
      <c r="BJ204" s="12">
        <v>6</v>
      </c>
      <c r="BK204" s="12">
        <v>3</v>
      </c>
      <c r="BL204" s="12">
        <f t="shared" si="49"/>
        <v>3</v>
      </c>
      <c r="BM204" s="12" t="str">
        <f t="shared" si="39"/>
        <v>CLE</v>
      </c>
      <c r="BN204" s="12">
        <f t="shared" si="50"/>
        <v>9</v>
      </c>
    </row>
    <row r="205" spans="1:66" x14ac:dyDescent="0.45">
      <c r="A205" s="5">
        <v>45434</v>
      </c>
      <c r="B205" s="4" t="s">
        <v>117</v>
      </c>
      <c r="C205" s="4" t="s">
        <v>18</v>
      </c>
      <c r="D205" s="4" t="s">
        <v>341</v>
      </c>
      <c r="E205" s="4" t="s">
        <v>964</v>
      </c>
      <c r="F205" s="11">
        <v>48</v>
      </c>
      <c r="G205" s="11">
        <v>3.3333333333333333E-2</v>
      </c>
      <c r="H205" s="11">
        <v>5.9259259259259262E-2</v>
      </c>
      <c r="I205" s="11">
        <f t="shared" si="40"/>
        <v>5.1577503429355284E-2</v>
      </c>
      <c r="J205" s="11">
        <v>5.91</v>
      </c>
      <c r="K205" s="11">
        <v>4.3499999999999996</v>
      </c>
      <c r="L205" s="11">
        <v>4.5199999999999996</v>
      </c>
      <c r="M205" s="11">
        <v>9.5744680851063829E-2</v>
      </c>
      <c r="N205" s="11">
        <v>8.7037037037037038E-2</v>
      </c>
      <c r="O205" s="11">
        <f t="shared" si="41"/>
        <v>8.9617079648600523E-2</v>
      </c>
      <c r="P205" s="11">
        <v>3.6</v>
      </c>
      <c r="Q205" s="11">
        <v>3.58</v>
      </c>
      <c r="R205" s="11">
        <v>0.30099999999999999</v>
      </c>
      <c r="S205" s="11">
        <v>0.67200000000000004</v>
      </c>
      <c r="T205" s="11">
        <v>96</v>
      </c>
      <c r="U205" s="11">
        <v>-2.9787234042553189E-2</v>
      </c>
      <c r="V205" s="11">
        <v>-2.3404255319148939E-2</v>
      </c>
      <c r="W205" s="11">
        <v>-0.17659574468085107</v>
      </c>
      <c r="X205" s="11">
        <v>8.7500000000000008E-2</v>
      </c>
      <c r="Y205" s="11">
        <v>0.20925925925925926</v>
      </c>
      <c r="Z205" s="11">
        <f t="shared" si="42"/>
        <v>0.17318244170096023</v>
      </c>
      <c r="AA205" s="11">
        <v>-0.95833333333333337</v>
      </c>
      <c r="AB205" s="11">
        <v>-0.30246913580246915</v>
      </c>
      <c r="AC205" s="11">
        <f t="shared" si="51"/>
        <v>-0.49679926840420668</v>
      </c>
      <c r="AD205" s="11">
        <v>0.44700000000000001</v>
      </c>
      <c r="AE205" s="11">
        <v>0.48</v>
      </c>
      <c r="AF205" s="11">
        <f t="shared" si="43"/>
        <v>0.47022222222222221</v>
      </c>
      <c r="AG205" s="11">
        <v>3.7037037037037E-2</v>
      </c>
      <c r="AH205" s="11">
        <v>46</v>
      </c>
      <c r="AI205" s="11">
        <v>0.12888888888888889</v>
      </c>
      <c r="AJ205" s="11">
        <v>5.2941176470588235E-2</v>
      </c>
      <c r="AK205" s="11">
        <f t="shared" si="44"/>
        <v>7.4506576293068671E-2</v>
      </c>
      <c r="AL205" s="11">
        <v>3.04</v>
      </c>
      <c r="AM205" s="11">
        <v>3.63</v>
      </c>
      <c r="AN205" s="11">
        <v>3.57</v>
      </c>
      <c r="AO205" s="11">
        <v>0.12888888888888889</v>
      </c>
      <c r="AP205" s="11">
        <v>8.3950617283950618E-2</v>
      </c>
      <c r="AQ205" s="11">
        <f t="shared" si="45"/>
        <v>9.6710867245846668E-2</v>
      </c>
      <c r="AR205" s="11">
        <v>3.63</v>
      </c>
      <c r="AS205" s="11">
        <v>3.57</v>
      </c>
      <c r="AT205" s="11">
        <v>0.33100000000000002</v>
      </c>
      <c r="AU205" s="11">
        <v>0.76100000000000001</v>
      </c>
      <c r="AV205" s="11">
        <v>117</v>
      </c>
      <c r="AW205" s="11">
        <v>9.1111111111111101E-2</v>
      </c>
      <c r="AX205" s="11">
        <v>-3.3333333333333333E-2</v>
      </c>
      <c r="AY205" s="11">
        <v>0.78</v>
      </c>
      <c r="AZ205" s="11">
        <v>0.19565217391304349</v>
      </c>
      <c r="BA205" s="11">
        <v>0.23703703703703702</v>
      </c>
      <c r="BB205" s="11">
        <f t="shared" si="46"/>
        <v>0.22528577960676724</v>
      </c>
      <c r="BC205" s="11">
        <v>1.1956521739130435</v>
      </c>
      <c r="BD205" s="11">
        <v>0.59876543209876543</v>
      </c>
      <c r="BE205" s="11">
        <f t="shared" si="47"/>
        <v>0.76825179088553575</v>
      </c>
      <c r="BF205" s="11">
        <v>0.64400000000000002</v>
      </c>
      <c r="BG205" s="11">
        <v>0.56499999999999995</v>
      </c>
      <c r="BH205" s="11">
        <f t="shared" si="48"/>
        <v>0.58743209876543201</v>
      </c>
      <c r="BI205" s="11">
        <v>-1.2345679012344957E-2</v>
      </c>
      <c r="BJ205" s="12">
        <v>5</v>
      </c>
      <c r="BK205" s="12">
        <v>4</v>
      </c>
      <c r="BL205" s="12">
        <f t="shared" si="49"/>
        <v>1</v>
      </c>
      <c r="BM205" s="12" t="str">
        <f t="shared" si="39"/>
        <v>STL</v>
      </c>
      <c r="BN205" s="12">
        <f t="shared" si="50"/>
        <v>9</v>
      </c>
    </row>
    <row r="206" spans="1:66" x14ac:dyDescent="0.45">
      <c r="A206" s="5">
        <v>45434</v>
      </c>
      <c r="B206" s="4" t="s">
        <v>48</v>
      </c>
      <c r="C206" s="4" t="s">
        <v>54</v>
      </c>
      <c r="D206" s="4" t="s">
        <v>683</v>
      </c>
      <c r="E206" s="4" t="s">
        <v>317</v>
      </c>
      <c r="F206" s="11">
        <v>49</v>
      </c>
      <c r="G206" s="11">
        <v>1.4583333333333332E-2</v>
      </c>
      <c r="H206" s="11">
        <v>6.7857142857142852E-2</v>
      </c>
      <c r="I206" s="11">
        <f t="shared" si="40"/>
        <v>5.1743459729570833E-2</v>
      </c>
      <c r="J206" s="11">
        <v>4.47</v>
      </c>
      <c r="K206" s="11">
        <v>4.08</v>
      </c>
      <c r="L206" s="11">
        <v>4.0199999999999996</v>
      </c>
      <c r="M206" s="11">
        <v>1.4583333333333332E-2</v>
      </c>
      <c r="N206" s="11">
        <v>8.5802469135802473E-2</v>
      </c>
      <c r="O206" s="11">
        <f t="shared" si="41"/>
        <v>6.4260878677030939E-2</v>
      </c>
      <c r="P206" s="11">
        <v>4.08</v>
      </c>
      <c r="Q206" s="11">
        <v>4.0199999999999996</v>
      </c>
      <c r="R206" s="11">
        <v>0.34499999999999997</v>
      </c>
      <c r="S206" s="11">
        <v>0.78500000000000003</v>
      </c>
      <c r="T206" s="11">
        <v>125</v>
      </c>
      <c r="U206" s="11">
        <v>-5.6250000000000001E-2</v>
      </c>
      <c r="V206" s="11">
        <v>-4.1666666666666664E-2</v>
      </c>
      <c r="W206" s="11">
        <v>0.95416666666666661</v>
      </c>
      <c r="X206" s="11">
        <v>0.20816326530612245</v>
      </c>
      <c r="Y206" s="11">
        <v>0.24691358024691357</v>
      </c>
      <c r="Z206" s="11">
        <f t="shared" si="42"/>
        <v>0.23519280597469897</v>
      </c>
      <c r="AA206" s="11">
        <v>-0.14285714285714285</v>
      </c>
      <c r="AB206" s="11">
        <v>0.29629629629629628</v>
      </c>
      <c r="AC206" s="11">
        <f t="shared" si="51"/>
        <v>0.16346593507087334</v>
      </c>
      <c r="AD206" s="11">
        <v>0.44900000000000001</v>
      </c>
      <c r="AE206" s="11">
        <v>0.52</v>
      </c>
      <c r="AF206" s="11">
        <f t="shared" si="43"/>
        <v>0.49852469135802469</v>
      </c>
      <c r="AG206" s="11">
        <v>-2.4691358024691398E-2</v>
      </c>
      <c r="AH206" s="11">
        <v>49</v>
      </c>
      <c r="AI206" s="11">
        <v>5.5555555555555552E-2</v>
      </c>
      <c r="AJ206" s="11">
        <v>6.4000000000000001E-2</v>
      </c>
      <c r="AK206" s="11">
        <f t="shared" si="44"/>
        <v>6.1445816186556923E-2</v>
      </c>
      <c r="AL206" s="11">
        <v>4.83</v>
      </c>
      <c r="AM206" s="11">
        <v>4.8899999999999997</v>
      </c>
      <c r="AN206" s="11">
        <v>4.8600000000000003</v>
      </c>
      <c r="AO206" s="11">
        <v>6.25E-2</v>
      </c>
      <c r="AP206" s="11">
        <v>7.098765432098765E-2</v>
      </c>
      <c r="AQ206" s="11">
        <f t="shared" si="45"/>
        <v>6.8420400853528421E-2</v>
      </c>
      <c r="AR206" s="11">
        <v>4.29</v>
      </c>
      <c r="AS206" s="11">
        <v>4.1100000000000003</v>
      </c>
      <c r="AT206" s="11">
        <v>0.32400000000000001</v>
      </c>
      <c r="AU206" s="11">
        <v>0.73599999999999999</v>
      </c>
      <c r="AV206" s="11">
        <v>108</v>
      </c>
      <c r="AW206" s="11">
        <v>-6.458333333333334E-2</v>
      </c>
      <c r="AX206" s="11">
        <v>-0.26874999999999999</v>
      </c>
      <c r="AY206" s="11">
        <v>0.18958333333333333</v>
      </c>
      <c r="AZ206" s="11">
        <v>8.5714285714285715E-2</v>
      </c>
      <c r="BA206" s="11">
        <v>0.17222222222222222</v>
      </c>
      <c r="BB206" s="11">
        <f t="shared" si="46"/>
        <v>0.1460562414266118</v>
      </c>
      <c r="BC206" s="11">
        <v>-0.59183673469387754</v>
      </c>
      <c r="BD206" s="11">
        <v>-0.3271604938271605</v>
      </c>
      <c r="BE206" s="11">
        <f t="shared" si="47"/>
        <v>-0.40721688766956254</v>
      </c>
      <c r="BF206" s="11">
        <v>0.38800000000000001</v>
      </c>
      <c r="BG206" s="11">
        <v>0.45100000000000001</v>
      </c>
      <c r="BH206" s="11">
        <f t="shared" si="48"/>
        <v>0.43194444444444446</v>
      </c>
      <c r="BI206" s="11">
        <v>-3.0864197530864002E-2</v>
      </c>
      <c r="BJ206" s="12">
        <v>1</v>
      </c>
      <c r="BK206" s="12">
        <v>2</v>
      </c>
      <c r="BL206" s="12">
        <f t="shared" si="49"/>
        <v>-1</v>
      </c>
      <c r="BM206" s="12" t="str">
        <f t="shared" si="39"/>
        <v>LAA</v>
      </c>
      <c r="BN206" s="12">
        <f t="shared" si="50"/>
        <v>3</v>
      </c>
    </row>
    <row r="207" spans="1:66" x14ac:dyDescent="0.45">
      <c r="A207" s="5">
        <v>45434</v>
      </c>
      <c r="B207" s="4" t="s">
        <v>20</v>
      </c>
      <c r="C207" s="4" t="s">
        <v>102</v>
      </c>
      <c r="D207" s="4" t="s">
        <v>268</v>
      </c>
      <c r="E207" s="4" t="s">
        <v>278</v>
      </c>
      <c r="F207" s="11">
        <v>50</v>
      </c>
      <c r="G207" s="11">
        <v>0.16</v>
      </c>
      <c r="H207" s="11">
        <v>4.8387096774193547E-2</v>
      </c>
      <c r="I207" s="11">
        <f t="shared" si="40"/>
        <v>8.2835523695738739E-2</v>
      </c>
      <c r="J207" s="11">
        <v>3.48</v>
      </c>
      <c r="K207" s="11">
        <v>3.21</v>
      </c>
      <c r="L207" s="11">
        <v>3.34</v>
      </c>
      <c r="M207" s="11">
        <v>0.12653061224489795</v>
      </c>
      <c r="N207" s="11">
        <v>7.0370370370370375E-2</v>
      </c>
      <c r="O207" s="11">
        <f t="shared" si="41"/>
        <v>8.7703778356335665E-2</v>
      </c>
      <c r="P207" s="11">
        <v>3.81</v>
      </c>
      <c r="Q207" s="11">
        <v>3.79</v>
      </c>
      <c r="R207" s="11">
        <v>0.31</v>
      </c>
      <c r="S207" s="11">
        <v>0.70599999999999996</v>
      </c>
      <c r="T207" s="11">
        <v>96</v>
      </c>
      <c r="U207" s="11">
        <v>8.5714285714285715E-2</v>
      </c>
      <c r="V207" s="11">
        <v>8.9795918367346947E-2</v>
      </c>
      <c r="W207" s="11">
        <v>-6.3265306122448975E-2</v>
      </c>
      <c r="X207" s="11">
        <v>0.122</v>
      </c>
      <c r="Y207" s="11">
        <v>0.16666666666666666</v>
      </c>
      <c r="Z207" s="11">
        <f t="shared" si="42"/>
        <v>0.15288065843621398</v>
      </c>
      <c r="AA207" s="11">
        <v>1.34</v>
      </c>
      <c r="AB207" s="11">
        <v>0.34567901234567899</v>
      </c>
      <c r="AC207" s="11">
        <f t="shared" si="51"/>
        <v>0.6525682060661484</v>
      </c>
      <c r="AD207" s="11">
        <v>0.62</v>
      </c>
      <c r="AE207" s="11">
        <v>0.53</v>
      </c>
      <c r="AF207" s="11">
        <f t="shared" si="43"/>
        <v>0.55777777777777782</v>
      </c>
      <c r="AG207" s="11">
        <v>7.0987654320987595E-2</v>
      </c>
      <c r="AH207" s="11">
        <v>48</v>
      </c>
      <c r="AI207" s="11">
        <v>0.22222222222222221</v>
      </c>
      <c r="AJ207" s="11">
        <v>0.11428571428571428</v>
      </c>
      <c r="AK207" s="11">
        <f t="shared" si="44"/>
        <v>0.14626690182245738</v>
      </c>
      <c r="AL207" s="11">
        <v>2.09</v>
      </c>
      <c r="AM207" s="11">
        <v>2.52</v>
      </c>
      <c r="AN207" s="11">
        <v>2.52</v>
      </c>
      <c r="AO207" s="11">
        <v>0.1276595744680851</v>
      </c>
      <c r="AP207" s="11">
        <v>7.9012345679012344E-2</v>
      </c>
      <c r="AQ207" s="11">
        <f t="shared" si="45"/>
        <v>9.3426339394293151E-2</v>
      </c>
      <c r="AR207" s="11">
        <v>3.52</v>
      </c>
      <c r="AS207" s="11">
        <v>3.49</v>
      </c>
      <c r="AT207" s="11">
        <v>0.30399999999999999</v>
      </c>
      <c r="AU207" s="11">
        <v>0.68600000000000005</v>
      </c>
      <c r="AV207" s="11">
        <v>96</v>
      </c>
      <c r="AW207" s="11">
        <v>3.8297872340425532E-2</v>
      </c>
      <c r="AX207" s="11">
        <v>-3.8297872340425532E-2</v>
      </c>
      <c r="AY207" s="11">
        <v>-0.12127659574468086</v>
      </c>
      <c r="AZ207" s="11">
        <v>9.9999999999999992E-2</v>
      </c>
      <c r="BA207" s="11">
        <v>0.16851851851851851</v>
      </c>
      <c r="BB207" s="11">
        <f t="shared" si="46"/>
        <v>0.14821673525377227</v>
      </c>
      <c r="BC207" s="11">
        <v>0.10416666666666667</v>
      </c>
      <c r="BD207" s="11">
        <v>0</v>
      </c>
      <c r="BE207" s="11">
        <f t="shared" si="47"/>
        <v>3.0864197530864196E-2</v>
      </c>
      <c r="BF207" s="11">
        <v>0.47899999999999998</v>
      </c>
      <c r="BG207" s="11">
        <v>0.49099999999999999</v>
      </c>
      <c r="BH207" s="11">
        <f t="shared" si="48"/>
        <v>0.4874444444444444</v>
      </c>
      <c r="BI207" s="11">
        <v>-3.4506556245679776E-3</v>
      </c>
      <c r="BJ207" s="12">
        <v>8</v>
      </c>
      <c r="BK207" s="12">
        <v>3</v>
      </c>
      <c r="BL207" s="12">
        <f t="shared" si="49"/>
        <v>5</v>
      </c>
      <c r="BM207" s="12" t="str">
        <f t="shared" si="39"/>
        <v>KCR</v>
      </c>
      <c r="BN207" s="12">
        <f t="shared" si="50"/>
        <v>11</v>
      </c>
    </row>
    <row r="208" spans="1:66" x14ac:dyDescent="0.45">
      <c r="A208" s="5">
        <v>45434</v>
      </c>
      <c r="B208" s="4" t="s">
        <v>57</v>
      </c>
      <c r="C208" s="4" t="s">
        <v>75</v>
      </c>
      <c r="D208" s="4" t="s">
        <v>583</v>
      </c>
      <c r="E208" s="4" t="s">
        <v>336</v>
      </c>
      <c r="F208" s="11">
        <v>48</v>
      </c>
      <c r="G208" s="11">
        <v>0.10212765957446808</v>
      </c>
      <c r="H208" s="11">
        <v>2.4999999999999998E-2</v>
      </c>
      <c r="I208" s="11">
        <f t="shared" si="40"/>
        <v>4.7852639873916462E-2</v>
      </c>
      <c r="J208" s="11">
        <v>3.87</v>
      </c>
      <c r="K208" s="11">
        <v>4.28</v>
      </c>
      <c r="L208" s="11">
        <v>3.98</v>
      </c>
      <c r="M208" s="11">
        <v>0.10212765957446808</v>
      </c>
      <c r="N208" s="11">
        <v>9.4444444444444442E-2</v>
      </c>
      <c r="O208" s="11">
        <f t="shared" si="41"/>
        <v>9.6720952631118101E-2</v>
      </c>
      <c r="P208" s="11">
        <v>4.28</v>
      </c>
      <c r="Q208" s="11">
        <v>3.98</v>
      </c>
      <c r="R208" s="11">
        <v>0.30399999999999999</v>
      </c>
      <c r="S208" s="11">
        <v>0.67900000000000005</v>
      </c>
      <c r="T208" s="11">
        <v>91</v>
      </c>
      <c r="U208" s="11">
        <v>7.8723404255319152E-2</v>
      </c>
      <c r="V208" s="11">
        <v>-0.27446808510638299</v>
      </c>
      <c r="W208" s="11">
        <v>-0.25531914893617019</v>
      </c>
      <c r="X208" s="11">
        <v>5.2083333333333336E-2</v>
      </c>
      <c r="Y208" s="11">
        <v>0.18641975308641975</v>
      </c>
      <c r="Z208" s="11">
        <f t="shared" si="42"/>
        <v>0.14661636945587564</v>
      </c>
      <c r="AA208" s="11">
        <v>-0.10416666666666667</v>
      </c>
      <c r="AB208" s="11">
        <v>-0.14814814814814814</v>
      </c>
      <c r="AC208" s="11">
        <f t="shared" si="51"/>
        <v>-0.13511659807956106</v>
      </c>
      <c r="AD208" s="11">
        <v>0.41699999999999998</v>
      </c>
      <c r="AE208" s="11">
        <v>0.46300000000000002</v>
      </c>
      <c r="AF208" s="11">
        <f t="shared" si="43"/>
        <v>0.44937037037037036</v>
      </c>
      <c r="AG208" s="11">
        <v>-6.1728395061728097E-3</v>
      </c>
      <c r="AH208" s="11">
        <v>51</v>
      </c>
      <c r="AI208" s="11">
        <v>0.01</v>
      </c>
      <c r="AJ208" s="11">
        <v>2.6666666666666665E-2</v>
      </c>
      <c r="AK208" s="11">
        <f t="shared" si="44"/>
        <v>2.1419753086419753E-2</v>
      </c>
      <c r="AL208" s="11">
        <v>4.4000000000000004</v>
      </c>
      <c r="AM208" s="11">
        <v>3.84</v>
      </c>
      <c r="AN208" s="11">
        <v>3.95</v>
      </c>
      <c r="AO208" s="11">
        <v>9.6000000000000002E-2</v>
      </c>
      <c r="AP208" s="11">
        <v>8.5802469135802473E-2</v>
      </c>
      <c r="AQ208" s="11">
        <f t="shared" si="45"/>
        <v>8.901280292638318E-2</v>
      </c>
      <c r="AR208" s="11">
        <v>3.84</v>
      </c>
      <c r="AS208" s="11">
        <v>3.67</v>
      </c>
      <c r="AT208" s="11">
        <v>0.32100000000000001</v>
      </c>
      <c r="AU208" s="11">
        <v>0.72099999999999997</v>
      </c>
      <c r="AV208" s="11">
        <v>112</v>
      </c>
      <c r="AW208" s="11">
        <v>0.05</v>
      </c>
      <c r="AX208" s="11">
        <v>-0.24399999999999999</v>
      </c>
      <c r="AY208" s="11">
        <v>0.59</v>
      </c>
      <c r="AZ208" s="11">
        <v>0.16862745098039214</v>
      </c>
      <c r="BA208" s="11">
        <v>0.21481481481481479</v>
      </c>
      <c r="BB208" s="11">
        <f t="shared" si="46"/>
        <v>0.20027434842249656</v>
      </c>
      <c r="BC208" s="11">
        <v>0.19607843137254902</v>
      </c>
      <c r="BD208" s="11">
        <v>0.20370370370370369</v>
      </c>
      <c r="BE208" s="11">
        <f t="shared" si="47"/>
        <v>0.20130315500685872</v>
      </c>
      <c r="BF208" s="11">
        <v>0.49</v>
      </c>
      <c r="BG208" s="11">
        <v>0.51200000000000001</v>
      </c>
      <c r="BH208" s="11">
        <f t="shared" si="48"/>
        <v>0.50507407407407412</v>
      </c>
      <c r="BI208" s="11">
        <v>-1.5432098765432056E-2</v>
      </c>
      <c r="BJ208" s="12">
        <v>3</v>
      </c>
      <c r="BK208" s="12">
        <v>7</v>
      </c>
      <c r="BL208" s="12">
        <f t="shared" si="49"/>
        <v>-4</v>
      </c>
      <c r="BM208" s="12" t="str">
        <f t="shared" si="39"/>
        <v>SDP</v>
      </c>
      <c r="BN208" s="12">
        <f t="shared" si="50"/>
        <v>10</v>
      </c>
    </row>
    <row r="209" spans="1:66" x14ac:dyDescent="0.45">
      <c r="A209" s="5">
        <v>45434</v>
      </c>
      <c r="B209" s="4" t="s">
        <v>39</v>
      </c>
      <c r="C209" s="4" t="s">
        <v>43</v>
      </c>
      <c r="D209" s="4" t="s">
        <v>283</v>
      </c>
      <c r="E209" s="4" t="s">
        <v>536</v>
      </c>
      <c r="F209" s="11">
        <v>49</v>
      </c>
      <c r="G209" s="11">
        <v>0.1111111111111111</v>
      </c>
      <c r="H209" s="11">
        <v>5.7692307692307696E-2</v>
      </c>
      <c r="I209" s="11">
        <f t="shared" si="40"/>
        <v>7.3849846997995156E-2</v>
      </c>
      <c r="J209" s="11">
        <v>2.96</v>
      </c>
      <c r="K209" s="11">
        <v>2.73</v>
      </c>
      <c r="L209" s="11">
        <v>2.62</v>
      </c>
      <c r="M209" s="11">
        <v>7.2916666666666671E-2</v>
      </c>
      <c r="N209" s="11">
        <v>8.7037037037037038E-2</v>
      </c>
      <c r="O209" s="11">
        <f t="shared" si="41"/>
        <v>8.2766060813900325E-2</v>
      </c>
      <c r="P209" s="11">
        <v>3.96</v>
      </c>
      <c r="Q209" s="11">
        <v>3.74</v>
      </c>
      <c r="R209" s="11">
        <v>0.29599999999999999</v>
      </c>
      <c r="S209" s="11">
        <v>0.66400000000000003</v>
      </c>
      <c r="T209" s="11">
        <v>89</v>
      </c>
      <c r="U209" s="11">
        <v>-1.0416666666666666E-2</v>
      </c>
      <c r="V209" s="11">
        <v>-0.41041666666666665</v>
      </c>
      <c r="W209" s="11">
        <v>-0.4458333333333333</v>
      </c>
      <c r="X209" s="11">
        <v>2.4489795918367346E-2</v>
      </c>
      <c r="Y209" s="11">
        <v>0.17098765432098764</v>
      </c>
      <c r="Z209" s="11">
        <f t="shared" si="42"/>
        <v>0.12667657369303459</v>
      </c>
      <c r="AA209" s="11">
        <v>-0.53061224489795922</v>
      </c>
      <c r="AB209" s="11">
        <v>-0.2839506172839506</v>
      </c>
      <c r="AC209" s="11">
        <f t="shared" si="51"/>
        <v>-0.35855814662399021</v>
      </c>
      <c r="AD209" s="11">
        <v>0.46899999999999997</v>
      </c>
      <c r="AE209" s="11">
        <v>0.47699999999999998</v>
      </c>
      <c r="AF209" s="11">
        <f t="shared" si="43"/>
        <v>0.47458024691358025</v>
      </c>
      <c r="AG209" s="11">
        <v>2.4691358024691398E-2</v>
      </c>
      <c r="AH209" s="11">
        <v>49</v>
      </c>
      <c r="AI209" s="11">
        <v>7.4999999999999997E-2</v>
      </c>
      <c r="AJ209" s="11">
        <v>9.6551724137931033E-2</v>
      </c>
      <c r="AK209" s="11">
        <f t="shared" si="44"/>
        <v>9.0032992762877823E-2</v>
      </c>
      <c r="AL209" s="11">
        <v>3.47</v>
      </c>
      <c r="AM209" s="11">
        <v>3.62</v>
      </c>
      <c r="AN209" s="11">
        <v>3.55</v>
      </c>
      <c r="AO209" s="11">
        <v>7.4999999999999997E-2</v>
      </c>
      <c r="AP209" s="11">
        <v>9.0123456790123457E-2</v>
      </c>
      <c r="AQ209" s="11">
        <f t="shared" si="45"/>
        <v>8.5549077884468833E-2</v>
      </c>
      <c r="AR209" s="11">
        <v>3.62</v>
      </c>
      <c r="AS209" s="11">
        <v>3.55</v>
      </c>
      <c r="AT209" s="11">
        <v>0.31900000000000001</v>
      </c>
      <c r="AU209" s="11">
        <v>0.72</v>
      </c>
      <c r="AV209" s="11">
        <v>110</v>
      </c>
      <c r="AW209" s="11">
        <v>1.2499999999999999E-2</v>
      </c>
      <c r="AX209" s="11">
        <v>-0.12291666666666667</v>
      </c>
      <c r="AY209" s="11">
        <v>0.27083333333333331</v>
      </c>
      <c r="AZ209" s="11">
        <v>9.1836734693877556E-2</v>
      </c>
      <c r="BA209" s="11">
        <v>0.20061728395061729</v>
      </c>
      <c r="BB209" s="11">
        <f t="shared" si="46"/>
        <v>0.16771452522481331</v>
      </c>
      <c r="BC209" s="11">
        <v>-0.59183673469387754</v>
      </c>
      <c r="BD209" s="11">
        <v>-0.13580246913580246</v>
      </c>
      <c r="BE209" s="11">
        <f t="shared" si="47"/>
        <v>-0.27373875933546715</v>
      </c>
      <c r="BF209" s="11">
        <v>0.46899999999999997</v>
      </c>
      <c r="BG209" s="11">
        <v>0.496</v>
      </c>
      <c r="BH209" s="11">
        <f t="shared" si="48"/>
        <v>0.48783333333333334</v>
      </c>
      <c r="BI209" s="11">
        <v>-5.5555555555555025E-2</v>
      </c>
      <c r="BJ209" s="12">
        <v>5</v>
      </c>
      <c r="BK209" s="12">
        <v>9</v>
      </c>
      <c r="BL209" s="12">
        <f t="shared" si="49"/>
        <v>-4</v>
      </c>
      <c r="BM209" s="12" t="str">
        <f t="shared" si="39"/>
        <v>SFG</v>
      </c>
      <c r="BN209" s="12">
        <f t="shared" si="50"/>
        <v>14</v>
      </c>
    </row>
    <row r="210" spans="1:66" x14ac:dyDescent="0.45">
      <c r="A210" s="5">
        <v>45434</v>
      </c>
      <c r="B210" s="4" t="s">
        <v>89</v>
      </c>
      <c r="C210" s="4" t="s">
        <v>24</v>
      </c>
      <c r="D210" s="4" t="s">
        <v>607</v>
      </c>
      <c r="E210" s="4" t="s">
        <v>269</v>
      </c>
      <c r="F210" s="11">
        <v>50</v>
      </c>
      <c r="G210" s="11">
        <v>5.5102040816326532E-2</v>
      </c>
      <c r="H210" s="11">
        <v>9.6428571428571433E-2</v>
      </c>
      <c r="I210" s="11">
        <f t="shared" si="40"/>
        <v>8.3673469387755106E-2</v>
      </c>
      <c r="J210" s="11">
        <v>4.8499999999999996</v>
      </c>
      <c r="K210" s="11">
        <v>4.2300000000000004</v>
      </c>
      <c r="L210" s="11">
        <v>4.1500000000000004</v>
      </c>
      <c r="M210" s="11">
        <v>5.5102040816326532E-2</v>
      </c>
      <c r="N210" s="11">
        <v>8.4567901234567894E-2</v>
      </c>
      <c r="O210" s="11">
        <f t="shared" si="41"/>
        <v>7.5473499870913147E-2</v>
      </c>
      <c r="P210" s="11">
        <v>4.2300000000000004</v>
      </c>
      <c r="Q210" s="11">
        <v>4.1500000000000004</v>
      </c>
      <c r="R210" s="11">
        <v>0.28899999999999998</v>
      </c>
      <c r="S210" s="11">
        <v>0.65100000000000002</v>
      </c>
      <c r="T210" s="11">
        <v>85</v>
      </c>
      <c r="U210" s="11">
        <v>-2.0408163265306121E-2</v>
      </c>
      <c r="V210" s="11">
        <v>-0.30612244897959184</v>
      </c>
      <c r="W210" s="11">
        <v>-0.53673469387755102</v>
      </c>
      <c r="X210" s="11">
        <v>1.6E-2</v>
      </c>
      <c r="Y210" s="11">
        <v>0.15555555555555556</v>
      </c>
      <c r="Z210" s="11">
        <f t="shared" si="42"/>
        <v>0.11248285322359396</v>
      </c>
      <c r="AA210" s="11">
        <v>-1.66</v>
      </c>
      <c r="AB210" s="11">
        <v>-0.7592592592592593</v>
      </c>
      <c r="AC210" s="11">
        <f t="shared" si="51"/>
        <v>-1.0372656607224506</v>
      </c>
      <c r="AD210" s="11">
        <v>0.32</v>
      </c>
      <c r="AE210" s="11">
        <v>0.41799999999999998</v>
      </c>
      <c r="AF210" s="11">
        <f t="shared" si="43"/>
        <v>0.38775308641975303</v>
      </c>
      <c r="AG210" s="11">
        <v>2.1604938271604899E-2</v>
      </c>
      <c r="AH210" s="11">
        <v>48</v>
      </c>
      <c r="AI210" s="11">
        <v>0.1111111111111111</v>
      </c>
      <c r="AJ210" s="11">
        <v>9.6551724137931033E-2</v>
      </c>
      <c r="AK210" s="11">
        <f t="shared" si="44"/>
        <v>0.10086561657442883</v>
      </c>
      <c r="AL210" s="11">
        <v>4.08</v>
      </c>
      <c r="AM210" s="11">
        <v>3.29</v>
      </c>
      <c r="AN210" s="11">
        <v>3.07</v>
      </c>
      <c r="AO210" s="11">
        <v>6.8085106382978725E-2</v>
      </c>
      <c r="AP210" s="11">
        <v>8.5802469135802473E-2</v>
      </c>
      <c r="AQ210" s="11">
        <f t="shared" si="45"/>
        <v>8.0552880172002836E-2</v>
      </c>
      <c r="AR210" s="11">
        <v>4.03</v>
      </c>
      <c r="AS210" s="11">
        <v>3.9</v>
      </c>
      <c r="AT210" s="11">
        <v>0.33700000000000002</v>
      </c>
      <c r="AU210" s="11">
        <v>0.76100000000000001</v>
      </c>
      <c r="AV210" s="11">
        <v>118</v>
      </c>
      <c r="AW210" s="11">
        <v>0.12553191489361704</v>
      </c>
      <c r="AX210" s="11">
        <v>0.1404255319148936</v>
      </c>
      <c r="AY210" s="11">
        <v>0.81914893617021278</v>
      </c>
      <c r="AZ210" s="11">
        <v>0.21041666666666667</v>
      </c>
      <c r="BA210" s="11">
        <v>0.19197530864197532</v>
      </c>
      <c r="BB210" s="11">
        <f t="shared" si="46"/>
        <v>0.19743941472336535</v>
      </c>
      <c r="BC210" s="11">
        <v>0.8125</v>
      </c>
      <c r="BD210" s="11">
        <v>0.23456790123456789</v>
      </c>
      <c r="BE210" s="11">
        <f t="shared" si="47"/>
        <v>0.40580704160951075</v>
      </c>
      <c r="BF210" s="11">
        <v>0.58299999999999996</v>
      </c>
      <c r="BG210" s="11">
        <v>0.52400000000000002</v>
      </c>
      <c r="BH210" s="11">
        <f t="shared" si="48"/>
        <v>0.54148148148148145</v>
      </c>
      <c r="BI210" s="11">
        <v>-3.703703703703709E-2</v>
      </c>
      <c r="BJ210" s="12">
        <v>1</v>
      </c>
      <c r="BK210" s="12">
        <v>0</v>
      </c>
      <c r="BL210" s="12">
        <f t="shared" si="49"/>
        <v>1</v>
      </c>
      <c r="BM210" s="12" t="str">
        <f t="shared" si="39"/>
        <v>MIA</v>
      </c>
      <c r="BN210" s="12">
        <f t="shared" si="50"/>
        <v>1</v>
      </c>
    </row>
    <row r="211" spans="1:66" x14ac:dyDescent="0.45">
      <c r="A211" s="5">
        <v>45434</v>
      </c>
      <c r="B211" s="4" t="s">
        <v>71</v>
      </c>
      <c r="C211" s="4" t="s">
        <v>60</v>
      </c>
      <c r="D211" s="4" t="s">
        <v>992</v>
      </c>
      <c r="E211" s="4" t="s">
        <v>324</v>
      </c>
      <c r="F211" s="11">
        <v>50</v>
      </c>
      <c r="G211" s="11">
        <v>3.0612244897959183E-2</v>
      </c>
      <c r="H211" s="11">
        <v>4.2857142857142858E-2</v>
      </c>
      <c r="I211" s="11">
        <f t="shared" si="40"/>
        <v>3.9077853363567644E-2</v>
      </c>
      <c r="J211" s="11">
        <v>4.28</v>
      </c>
      <c r="K211" s="11">
        <v>3.91</v>
      </c>
      <c r="L211" s="11">
        <v>3.64</v>
      </c>
      <c r="M211" s="11">
        <v>3.0612244897959183E-2</v>
      </c>
      <c r="N211" s="11">
        <v>9.0740740740740733E-2</v>
      </c>
      <c r="O211" s="11">
        <f t="shared" si="41"/>
        <v>7.2182563011487164E-2</v>
      </c>
      <c r="P211" s="11">
        <v>3.91</v>
      </c>
      <c r="Q211" s="11">
        <v>3.64</v>
      </c>
      <c r="R211" s="11">
        <v>0.30399999999999999</v>
      </c>
      <c r="S211" s="11">
        <v>0.68</v>
      </c>
      <c r="T211" s="11">
        <v>101</v>
      </c>
      <c r="U211" s="11">
        <v>1.6326530612244899E-2</v>
      </c>
      <c r="V211" s="11">
        <v>-0.11428571428571428</v>
      </c>
      <c r="W211" s="11">
        <v>4.4897959183673473E-2</v>
      </c>
      <c r="X211" s="11">
        <v>0.10199999999999999</v>
      </c>
      <c r="Y211" s="11">
        <v>0.22160493827160493</v>
      </c>
      <c r="Z211" s="11">
        <f t="shared" si="42"/>
        <v>0.18468983386678858</v>
      </c>
      <c r="AA211" s="11">
        <v>-0.74</v>
      </c>
      <c r="AB211" s="11">
        <v>-3.0864197530864196E-2</v>
      </c>
      <c r="AC211" s="11">
        <f t="shared" si="51"/>
        <v>-0.2497332723670172</v>
      </c>
      <c r="AD211" s="11">
        <v>0.5</v>
      </c>
      <c r="AE211" s="11">
        <v>0.52100000000000002</v>
      </c>
      <c r="AF211" s="11">
        <f t="shared" si="43"/>
        <v>0.51451851851851849</v>
      </c>
      <c r="AG211" s="11">
        <v>7.0987654320987595E-2</v>
      </c>
      <c r="AH211" s="11">
        <v>49</v>
      </c>
      <c r="AI211" s="11">
        <v>0.14791666666666667</v>
      </c>
      <c r="AJ211" s="11">
        <v>8.2142857142857142E-2</v>
      </c>
      <c r="AK211" s="11">
        <f t="shared" si="44"/>
        <v>0.10203740446796003</v>
      </c>
      <c r="AL211" s="11">
        <v>2.73</v>
      </c>
      <c r="AM211" s="11">
        <v>3.5</v>
      </c>
      <c r="AN211" s="11">
        <v>3.39</v>
      </c>
      <c r="AO211" s="11">
        <v>0.14791666666666667</v>
      </c>
      <c r="AP211" s="11">
        <v>8.0864197530864199E-2</v>
      </c>
      <c r="AQ211" s="11">
        <f t="shared" si="45"/>
        <v>0.1011454999237921</v>
      </c>
      <c r="AR211" s="11">
        <v>3.5</v>
      </c>
      <c r="AS211" s="11">
        <v>3.39</v>
      </c>
      <c r="AT211" s="11">
        <v>0.33600000000000002</v>
      </c>
      <c r="AU211" s="11">
        <v>0.76800000000000002</v>
      </c>
      <c r="AV211" s="11">
        <v>112</v>
      </c>
      <c r="AW211" s="11">
        <v>4.7916666666666663E-2</v>
      </c>
      <c r="AX211" s="11">
        <v>-0.16250000000000001</v>
      </c>
      <c r="AY211" s="11">
        <v>0.47500000000000003</v>
      </c>
      <c r="AZ211" s="11">
        <v>0.1306122448979592</v>
      </c>
      <c r="BA211" s="11">
        <v>0.19012345679012346</v>
      </c>
      <c r="BB211" s="11">
        <f t="shared" si="46"/>
        <v>0.17212315195854289</v>
      </c>
      <c r="BC211" s="11">
        <v>0.73469387755102045</v>
      </c>
      <c r="BD211" s="11">
        <v>0.22839506172839505</v>
      </c>
      <c r="BE211" s="11">
        <f t="shared" si="47"/>
        <v>0.38153482700807806</v>
      </c>
      <c r="BF211" s="11">
        <v>0.51</v>
      </c>
      <c r="BG211" s="11">
        <v>0.504</v>
      </c>
      <c r="BH211" s="11">
        <f t="shared" si="48"/>
        <v>0.50581481481481483</v>
      </c>
      <c r="BI211" s="11">
        <v>-2.4691358024691024E-2</v>
      </c>
      <c r="BJ211" s="12">
        <v>5</v>
      </c>
      <c r="BK211" s="12">
        <v>8</v>
      </c>
      <c r="BL211" s="12">
        <f t="shared" si="49"/>
        <v>-3</v>
      </c>
      <c r="BM211" s="12" t="str">
        <f t="shared" si="39"/>
        <v>BOS</v>
      </c>
      <c r="BN211" s="12">
        <f t="shared" si="50"/>
        <v>13</v>
      </c>
    </row>
    <row r="212" spans="1:66" x14ac:dyDescent="0.45">
      <c r="A212" s="5">
        <v>45434</v>
      </c>
      <c r="B212" s="4" t="s">
        <v>22</v>
      </c>
      <c r="C212" s="4" t="s">
        <v>52</v>
      </c>
      <c r="D212" s="4" t="s">
        <v>309</v>
      </c>
      <c r="E212" s="4" t="s">
        <v>300</v>
      </c>
      <c r="F212" s="11">
        <v>50</v>
      </c>
      <c r="G212" s="11">
        <v>0.12</v>
      </c>
      <c r="H212" s="11">
        <v>9.5238095238095233E-2</v>
      </c>
      <c r="I212" s="11">
        <f t="shared" si="40"/>
        <v>0.10288065843621398</v>
      </c>
      <c r="J212" s="11">
        <v>2.7</v>
      </c>
      <c r="K212" s="11">
        <v>4.0199999999999996</v>
      </c>
      <c r="L212" s="11">
        <v>3.81</v>
      </c>
      <c r="M212" s="11">
        <v>9.5918367346938774E-2</v>
      </c>
      <c r="N212" s="11">
        <v>8.5185185185185183E-2</v>
      </c>
      <c r="O212" s="11">
        <f t="shared" si="41"/>
        <v>8.8497895728936293E-2</v>
      </c>
      <c r="P212" s="11">
        <v>3.99</v>
      </c>
      <c r="Q212" s="11">
        <v>3.76</v>
      </c>
      <c r="R212" s="11">
        <v>0.33900000000000002</v>
      </c>
      <c r="S212" s="11">
        <v>0.76700000000000002</v>
      </c>
      <c r="T212" s="11">
        <v>122</v>
      </c>
      <c r="U212" s="11">
        <v>-9.1836734693877556E-2</v>
      </c>
      <c r="V212" s="11">
        <v>0.15918367346938775</v>
      </c>
      <c r="W212" s="11">
        <v>0.87142857142857144</v>
      </c>
      <c r="X212" s="11">
        <v>0.23199999999999998</v>
      </c>
      <c r="Y212" s="11">
        <v>0.25185185185185183</v>
      </c>
      <c r="Z212" s="11">
        <f t="shared" si="42"/>
        <v>0.24572473708276171</v>
      </c>
      <c r="AA212" s="11">
        <v>1.5</v>
      </c>
      <c r="AB212" s="11">
        <v>0.80864197530864201</v>
      </c>
      <c r="AC212" s="11">
        <f t="shared" si="51"/>
        <v>1.0220240816948636</v>
      </c>
      <c r="AD212" s="11">
        <v>0.66</v>
      </c>
      <c r="AE212" s="11">
        <v>0.58499999999999996</v>
      </c>
      <c r="AF212" s="11">
        <f t="shared" si="43"/>
        <v>0.6081481481481481</v>
      </c>
      <c r="AG212" s="11">
        <v>5.2469135802469098E-2</v>
      </c>
      <c r="AH212" s="11">
        <v>49</v>
      </c>
      <c r="AI212" s="11">
        <v>4.4444444444444446E-2</v>
      </c>
      <c r="AJ212" s="11">
        <v>7.7777777777777779E-2</v>
      </c>
      <c r="AK212" s="11">
        <f t="shared" si="44"/>
        <v>6.7695473251028801E-2</v>
      </c>
      <c r="AL212" s="11">
        <v>4.2300000000000004</v>
      </c>
      <c r="AM212" s="11">
        <v>3.71</v>
      </c>
      <c r="AN212" s="11">
        <v>3.67</v>
      </c>
      <c r="AO212" s="11">
        <v>0.1125</v>
      </c>
      <c r="AP212" s="11">
        <v>9.6913580246913572E-2</v>
      </c>
      <c r="AQ212" s="11">
        <f t="shared" si="45"/>
        <v>0.10162799115988416</v>
      </c>
      <c r="AR212" s="11">
        <v>3.64</v>
      </c>
      <c r="AS212" s="11">
        <v>3.47</v>
      </c>
      <c r="AT212" s="11">
        <v>0.30299999999999999</v>
      </c>
      <c r="AU212" s="11">
        <v>0.68</v>
      </c>
      <c r="AV212" s="11">
        <v>100</v>
      </c>
      <c r="AW212" s="11">
        <v>-9.5833333333333326E-2</v>
      </c>
      <c r="AX212" s="11">
        <v>-0.17500000000000002</v>
      </c>
      <c r="AY212" s="11">
        <v>-9.5833333333333326E-2</v>
      </c>
      <c r="AZ212" s="11">
        <v>8.9795918367346947E-2</v>
      </c>
      <c r="BA212" s="11">
        <v>0.22037037037037038</v>
      </c>
      <c r="BB212" s="11">
        <f t="shared" si="46"/>
        <v>0.18087562871513488</v>
      </c>
      <c r="BC212" s="11">
        <v>0.10204081632653061</v>
      </c>
      <c r="BD212" s="11">
        <v>0.18518518518518517</v>
      </c>
      <c r="BE212" s="11">
        <f t="shared" si="47"/>
        <v>0.16003657978966621</v>
      </c>
      <c r="BF212" s="11">
        <v>0.55100000000000005</v>
      </c>
      <c r="BG212" s="11">
        <v>0.53200000000000003</v>
      </c>
      <c r="BH212" s="11">
        <f t="shared" si="48"/>
        <v>0.53774691358024695</v>
      </c>
      <c r="BI212" s="11">
        <v>-1.2345679012346067E-2</v>
      </c>
      <c r="BJ212" s="12">
        <v>7</v>
      </c>
      <c r="BK212" s="12">
        <v>3</v>
      </c>
      <c r="BL212" s="12">
        <f t="shared" si="49"/>
        <v>4</v>
      </c>
      <c r="BM212" s="12" t="str">
        <f t="shared" si="39"/>
        <v>NYY</v>
      </c>
      <c r="BN212" s="12">
        <f t="shared" si="50"/>
        <v>10</v>
      </c>
    </row>
    <row r="213" spans="1:66" x14ac:dyDescent="0.45">
      <c r="A213" s="5">
        <v>45434</v>
      </c>
      <c r="B213" s="4" t="s">
        <v>26</v>
      </c>
      <c r="C213" s="4" t="s">
        <v>132</v>
      </c>
      <c r="D213" s="4" t="s">
        <v>322</v>
      </c>
      <c r="E213" s="4" t="s">
        <v>671</v>
      </c>
      <c r="F213" s="11">
        <v>47</v>
      </c>
      <c r="G213" s="11">
        <v>2.2222222222222223E-2</v>
      </c>
      <c r="H213" s="11">
        <v>9.9999999999999992E-2</v>
      </c>
      <c r="I213" s="11">
        <f t="shared" si="40"/>
        <v>7.7434842249657063E-2</v>
      </c>
      <c r="J213" s="11">
        <v>5</v>
      </c>
      <c r="K213" s="11">
        <v>4.2300000000000004</v>
      </c>
      <c r="L213" s="11">
        <v>4.42</v>
      </c>
      <c r="M213" s="11">
        <v>6.08695652173913E-2</v>
      </c>
      <c r="N213" s="11">
        <v>9.8765432098765427E-2</v>
      </c>
      <c r="O213" s="11">
        <f t="shared" si="41"/>
        <v>8.7770952201082816E-2</v>
      </c>
      <c r="P213" s="11">
        <v>3.93</v>
      </c>
      <c r="Q213" s="11">
        <v>3.85</v>
      </c>
      <c r="R213" s="11">
        <v>0.30599999999999999</v>
      </c>
      <c r="S213" s="11">
        <v>0.68400000000000005</v>
      </c>
      <c r="T213" s="11">
        <v>99</v>
      </c>
      <c r="U213" s="11">
        <v>-3.9130434782608699E-2</v>
      </c>
      <c r="V213" s="11">
        <v>0.33695652173913043</v>
      </c>
      <c r="W213" s="11">
        <v>-8.2608695652173908E-2</v>
      </c>
      <c r="X213" s="11">
        <v>0.14468085106382977</v>
      </c>
      <c r="Y213" s="11">
        <v>0.23703703703703702</v>
      </c>
      <c r="Z213" s="11">
        <f t="shared" si="42"/>
        <v>0.21024234110653861</v>
      </c>
      <c r="AA213" s="11">
        <v>-0.95744680851063835</v>
      </c>
      <c r="AB213" s="11">
        <v>-0.16049382716049382</v>
      </c>
      <c r="AC213" s="11">
        <f t="shared" si="51"/>
        <v>-0.39170858100899253</v>
      </c>
      <c r="AD213" s="11">
        <v>0.44700000000000001</v>
      </c>
      <c r="AE213" s="11">
        <v>0.497</v>
      </c>
      <c r="AF213" s="11">
        <f t="shared" si="43"/>
        <v>0.48249382716049383</v>
      </c>
      <c r="AG213" s="11">
        <v>-3.08641975308643E-3</v>
      </c>
      <c r="AH213" s="11">
        <v>49</v>
      </c>
      <c r="AI213" s="11">
        <v>5.6250000000000001E-2</v>
      </c>
      <c r="AJ213" s="11">
        <v>4.1666666666666664E-2</v>
      </c>
      <c r="AK213" s="11">
        <f t="shared" si="44"/>
        <v>4.6077674897119343E-2</v>
      </c>
      <c r="AL213" s="11">
        <v>4.22</v>
      </c>
      <c r="AM213" s="11">
        <v>4.2</v>
      </c>
      <c r="AN213" s="11">
        <v>4</v>
      </c>
      <c r="AO213" s="11">
        <v>5.6250000000000001E-2</v>
      </c>
      <c r="AP213" s="11">
        <v>5.7407407407407414E-2</v>
      </c>
      <c r="AQ213" s="11">
        <f t="shared" si="45"/>
        <v>5.7057327389117521E-2</v>
      </c>
      <c r="AR213" s="11">
        <v>4.2</v>
      </c>
      <c r="AS213" s="11">
        <v>4</v>
      </c>
      <c r="AT213" s="11">
        <v>0.28100000000000003</v>
      </c>
      <c r="AU213" s="11">
        <v>0.628</v>
      </c>
      <c r="AV213" s="11">
        <v>79</v>
      </c>
      <c r="AW213" s="11">
        <v>-6.8749999999999992E-2</v>
      </c>
      <c r="AX213" s="11">
        <v>-0.43958333333333338</v>
      </c>
      <c r="AY213" s="11">
        <v>-0.74583333333333324</v>
      </c>
      <c r="AZ213" s="11">
        <v>-2.6530612244897962E-2</v>
      </c>
      <c r="BA213" s="11">
        <v>0.11234567901234567</v>
      </c>
      <c r="BB213" s="11">
        <f t="shared" si="46"/>
        <v>7.0339887212315183E-2</v>
      </c>
      <c r="BC213" s="11">
        <v>-2.0408163265306123</v>
      </c>
      <c r="BD213" s="11">
        <v>-1.1975308641975309</v>
      </c>
      <c r="BE213" s="11">
        <f t="shared" si="47"/>
        <v>-1.4525986892242035</v>
      </c>
      <c r="BF213" s="11">
        <v>0.30599999999999999</v>
      </c>
      <c r="BG213" s="11">
        <v>0.38</v>
      </c>
      <c r="BH213" s="11">
        <f t="shared" si="48"/>
        <v>0.35761728395061726</v>
      </c>
      <c r="BI213" s="11">
        <v>1.851851851851799E-2</v>
      </c>
      <c r="BJ213" s="12">
        <v>9</v>
      </c>
      <c r="BK213" s="12">
        <v>2</v>
      </c>
      <c r="BL213" s="12">
        <f t="shared" si="49"/>
        <v>7</v>
      </c>
      <c r="BM213" s="12" t="str">
        <f t="shared" si="39"/>
        <v>TOR</v>
      </c>
      <c r="BN213" s="12">
        <f t="shared" si="50"/>
        <v>11</v>
      </c>
    </row>
    <row r="214" spans="1:66" x14ac:dyDescent="0.45">
      <c r="A214" s="5">
        <v>45434</v>
      </c>
      <c r="B214" s="4" t="s">
        <v>30</v>
      </c>
      <c r="C214" s="4" t="s">
        <v>32</v>
      </c>
      <c r="D214" s="4" t="s">
        <v>608</v>
      </c>
      <c r="E214" s="4" t="s">
        <v>543</v>
      </c>
      <c r="F214" s="11">
        <v>49</v>
      </c>
      <c r="G214" s="11">
        <v>9.9999999999999992E-2</v>
      </c>
      <c r="H214" s="11">
        <v>8.9655172413793102E-2</v>
      </c>
      <c r="I214" s="11">
        <f t="shared" si="40"/>
        <v>9.2784163473818654E-2</v>
      </c>
      <c r="J214" s="11">
        <v>3.13</v>
      </c>
      <c r="K214" s="11">
        <v>3.94</v>
      </c>
      <c r="L214" s="11">
        <v>3.84</v>
      </c>
      <c r="M214" s="11">
        <v>9.9999999999999992E-2</v>
      </c>
      <c r="N214" s="11">
        <v>8.5185185185185183E-2</v>
      </c>
      <c r="O214" s="11">
        <f t="shared" si="41"/>
        <v>8.9666209419295845E-2</v>
      </c>
      <c r="P214" s="11">
        <v>3.94</v>
      </c>
      <c r="Q214" s="11">
        <v>3.84</v>
      </c>
      <c r="R214" s="11">
        <v>0.313</v>
      </c>
      <c r="S214" s="11">
        <v>0.70599999999999996</v>
      </c>
      <c r="T214" s="11">
        <v>103</v>
      </c>
      <c r="U214" s="11">
        <v>4.1666666666666666E-3</v>
      </c>
      <c r="V214" s="11">
        <v>-0.41250000000000003</v>
      </c>
      <c r="W214" s="11">
        <v>0.13125000000000001</v>
      </c>
      <c r="X214" s="11">
        <v>8.5714285714285715E-2</v>
      </c>
      <c r="Y214" s="11">
        <v>0.2049382716049383</v>
      </c>
      <c r="Z214" s="11">
        <f t="shared" si="42"/>
        <v>0.16887669562566685</v>
      </c>
      <c r="AA214" s="11">
        <v>0.18367346938775511</v>
      </c>
      <c r="AB214" s="11">
        <v>8.0246913580246909E-2</v>
      </c>
      <c r="AC214" s="11">
        <f t="shared" si="51"/>
        <v>0.11153025453436977</v>
      </c>
      <c r="AD214" s="11">
        <v>0.55100000000000005</v>
      </c>
      <c r="AE214" s="11">
        <v>0.51800000000000002</v>
      </c>
      <c r="AF214" s="11">
        <f t="shared" si="43"/>
        <v>0.5279814814814815</v>
      </c>
      <c r="AG214" s="11">
        <v>2.1604938271605E-2</v>
      </c>
      <c r="AH214" s="11">
        <v>45</v>
      </c>
      <c r="AI214" s="11">
        <v>6.6666666666666666E-2</v>
      </c>
      <c r="AJ214" s="11">
        <v>0.1217391304347826</v>
      </c>
      <c r="AK214" s="11">
        <f t="shared" si="44"/>
        <v>0.10644122383252817</v>
      </c>
      <c r="AL214" s="11">
        <v>3.63</v>
      </c>
      <c r="AM214" s="11">
        <v>3.64</v>
      </c>
      <c r="AN214" s="11">
        <v>3.81</v>
      </c>
      <c r="AO214" s="11">
        <v>0.11363636363636363</v>
      </c>
      <c r="AP214" s="11">
        <v>0.10246913580246915</v>
      </c>
      <c r="AQ214" s="11">
        <f t="shared" si="45"/>
        <v>0.10557114353410652</v>
      </c>
      <c r="AR214" s="11">
        <v>3.58</v>
      </c>
      <c r="AS214" s="11">
        <v>3.59</v>
      </c>
      <c r="AT214" s="11">
        <v>0.32600000000000001</v>
      </c>
      <c r="AU214" s="11">
        <v>0.73599999999999999</v>
      </c>
      <c r="AV214" s="11">
        <v>109</v>
      </c>
      <c r="AW214" s="11">
        <v>-6.136363636363637E-2</v>
      </c>
      <c r="AX214" s="11">
        <v>0.12727272727272726</v>
      </c>
      <c r="AY214" s="11">
        <v>0.34545454545454546</v>
      </c>
      <c r="AZ214" s="11">
        <v>0.17555555555555558</v>
      </c>
      <c r="BA214" s="11">
        <v>0.27530864197530863</v>
      </c>
      <c r="BB214" s="11">
        <f t="shared" si="46"/>
        <v>0.247599451303155</v>
      </c>
      <c r="BC214" s="11">
        <v>0.8666666666666667</v>
      </c>
      <c r="BD214" s="11">
        <v>0.76543209876543206</v>
      </c>
      <c r="BE214" s="11">
        <f t="shared" si="47"/>
        <v>0.79355281207133066</v>
      </c>
      <c r="BF214" s="11">
        <v>0.6</v>
      </c>
      <c r="BG214" s="11">
        <v>0.58199999999999996</v>
      </c>
      <c r="BH214" s="11">
        <f t="shared" si="48"/>
        <v>0.58699999999999997</v>
      </c>
      <c r="BI214" s="11">
        <v>-2.7777777777778012E-2</v>
      </c>
      <c r="BJ214" s="12">
        <v>2</v>
      </c>
      <c r="BK214" s="12">
        <v>9</v>
      </c>
      <c r="BL214" s="12">
        <f t="shared" si="49"/>
        <v>-7</v>
      </c>
      <c r="BM214" s="12" t="str">
        <f t="shared" si="39"/>
        <v>ATL</v>
      </c>
      <c r="BN214" s="12">
        <f t="shared" si="50"/>
        <v>11</v>
      </c>
    </row>
    <row r="215" spans="1:66" x14ac:dyDescent="0.45">
      <c r="A215" s="5">
        <v>45434</v>
      </c>
      <c r="B215" s="4" t="s">
        <v>36</v>
      </c>
      <c r="C215" s="4" t="s">
        <v>35</v>
      </c>
      <c r="D215" s="4" t="s">
        <v>641</v>
      </c>
      <c r="E215" s="4" t="s">
        <v>333</v>
      </c>
      <c r="F215" s="11">
        <v>50</v>
      </c>
      <c r="G215" s="11">
        <v>6.1224489795918366E-2</v>
      </c>
      <c r="H215" s="11">
        <v>6.1538461538461542E-2</v>
      </c>
      <c r="I215" s="11">
        <f t="shared" si="40"/>
        <v>6.1441556679651912E-2</v>
      </c>
      <c r="J215" s="11">
        <v>4.1399999999999997</v>
      </c>
      <c r="K215" s="11">
        <v>4</v>
      </c>
      <c r="L215" s="11">
        <v>3.83</v>
      </c>
      <c r="M215" s="11">
        <v>6.1224489795918366E-2</v>
      </c>
      <c r="N215" s="11">
        <v>6.3580246913580246E-2</v>
      </c>
      <c r="O215" s="11">
        <f t="shared" si="41"/>
        <v>6.2853161383437689E-2</v>
      </c>
      <c r="P215" s="11">
        <v>4</v>
      </c>
      <c r="Q215" s="11">
        <v>3.83</v>
      </c>
      <c r="R215" s="11">
        <v>0.318</v>
      </c>
      <c r="S215" s="11">
        <v>0.72299999999999998</v>
      </c>
      <c r="T215" s="11">
        <v>110</v>
      </c>
      <c r="U215" s="11">
        <v>-9.7959183673469383E-2</v>
      </c>
      <c r="V215" s="11">
        <v>-0.34285714285714286</v>
      </c>
      <c r="W215" s="11">
        <v>0.24081632653061225</v>
      </c>
      <c r="X215" s="11">
        <v>8.5999999999999993E-2</v>
      </c>
      <c r="Y215" s="11">
        <v>0.13518518518518519</v>
      </c>
      <c r="Z215" s="11">
        <f t="shared" si="42"/>
        <v>0.12000457247370827</v>
      </c>
      <c r="AA215" s="11">
        <v>-1.18</v>
      </c>
      <c r="AB215" s="11">
        <v>-0.73456790123456794</v>
      </c>
      <c r="AC215" s="11">
        <f t="shared" si="51"/>
        <v>-0.87204694406340488</v>
      </c>
      <c r="AD215" s="11">
        <v>0.4</v>
      </c>
      <c r="AE215" s="11">
        <v>0.42899999999999999</v>
      </c>
      <c r="AF215" s="11">
        <f t="shared" si="43"/>
        <v>0.42004938271604936</v>
      </c>
      <c r="AG215" s="11">
        <v>2.1087339927919301E-3</v>
      </c>
      <c r="AH215" s="11">
        <v>47</v>
      </c>
      <c r="AI215" s="11">
        <v>3.3333333333333333E-2</v>
      </c>
      <c r="AJ215" s="11">
        <v>4.9999999999999996E-2</v>
      </c>
      <c r="AK215" s="11">
        <f t="shared" si="44"/>
        <v>4.5164609053497937E-2</v>
      </c>
      <c r="AL215" s="11">
        <v>4.34</v>
      </c>
      <c r="AM215" s="11">
        <v>4.4400000000000004</v>
      </c>
      <c r="AN215" s="11">
        <v>4.6399999999999997</v>
      </c>
      <c r="AO215" s="11">
        <v>4.5652173913043478E-2</v>
      </c>
      <c r="AP215" s="11">
        <v>5.0617283950617278E-2</v>
      </c>
      <c r="AQ215" s="11">
        <f t="shared" si="45"/>
        <v>4.9176789063173035E-2</v>
      </c>
      <c r="AR215" s="11">
        <v>4.45</v>
      </c>
      <c r="AS215" s="11">
        <v>4.54</v>
      </c>
      <c r="AT215" s="11">
        <v>0.313</v>
      </c>
      <c r="AU215" s="11">
        <v>0.70799999999999996</v>
      </c>
      <c r="AV215" s="11">
        <v>87</v>
      </c>
      <c r="AW215" s="11">
        <v>-5.6521739130434782E-2</v>
      </c>
      <c r="AX215" s="11">
        <v>6.3043478260869562E-2</v>
      </c>
      <c r="AY215" s="11">
        <v>-0.54782608695652169</v>
      </c>
      <c r="AZ215" s="11">
        <v>6.1702127659574467E-2</v>
      </c>
      <c r="BA215" s="11">
        <v>9.2592592592592587E-2</v>
      </c>
      <c r="BB215" s="11">
        <f t="shared" si="46"/>
        <v>8.3630544124371292E-2</v>
      </c>
      <c r="BC215" s="11">
        <v>-1.574468085106383</v>
      </c>
      <c r="BD215" s="11">
        <v>-1.2222222222222223</v>
      </c>
      <c r="BE215" s="11">
        <f t="shared" si="47"/>
        <v>-1.324417009602195</v>
      </c>
      <c r="BF215" s="11">
        <v>0.31900000000000001</v>
      </c>
      <c r="BG215" s="11">
        <v>0.373</v>
      </c>
      <c r="BH215" s="11">
        <f t="shared" si="48"/>
        <v>0.35733333333333339</v>
      </c>
      <c r="BI215" s="11">
        <v>-8.9506172839506015E-2</v>
      </c>
      <c r="BJ215" s="12">
        <v>3</v>
      </c>
      <c r="BK215" s="12">
        <v>4</v>
      </c>
      <c r="BL215" s="12">
        <f t="shared" si="49"/>
        <v>-1</v>
      </c>
      <c r="BM215" s="12" t="str">
        <f t="shared" si="39"/>
        <v>COL</v>
      </c>
      <c r="BN215" s="12">
        <f t="shared" si="50"/>
        <v>7</v>
      </c>
    </row>
    <row r="216" spans="1:66" x14ac:dyDescent="0.45">
      <c r="A216" s="5">
        <v>45434</v>
      </c>
      <c r="B216" s="4" t="s">
        <v>54</v>
      </c>
      <c r="C216" s="4" t="s">
        <v>41</v>
      </c>
      <c r="D216" s="4" t="s">
        <v>296</v>
      </c>
      <c r="E216" s="4" t="s">
        <v>623</v>
      </c>
      <c r="F216" s="11">
        <v>49</v>
      </c>
      <c r="G216" s="11">
        <v>0.18</v>
      </c>
      <c r="H216" s="11">
        <v>0.10909090909090909</v>
      </c>
      <c r="I216" s="11">
        <f t="shared" si="40"/>
        <v>0.13053872053872054</v>
      </c>
      <c r="J216" s="11">
        <v>2.56</v>
      </c>
      <c r="K216" s="11">
        <v>2.37</v>
      </c>
      <c r="L216" s="11">
        <v>2.58</v>
      </c>
      <c r="M216" s="11">
        <v>6.25E-2</v>
      </c>
      <c r="N216" s="11">
        <v>7.098765432098765E-2</v>
      </c>
      <c r="O216" s="11">
        <f t="shared" si="41"/>
        <v>6.8420400853528421E-2</v>
      </c>
      <c r="P216" s="11">
        <v>4.29</v>
      </c>
      <c r="Q216" s="11">
        <v>4.1100000000000003</v>
      </c>
      <c r="R216" s="11">
        <v>0.32400000000000001</v>
      </c>
      <c r="S216" s="11">
        <v>0.73599999999999999</v>
      </c>
      <c r="T216" s="11">
        <v>108</v>
      </c>
      <c r="U216" s="11">
        <v>-6.458333333333334E-2</v>
      </c>
      <c r="V216" s="11">
        <v>-0.26874999999999999</v>
      </c>
      <c r="W216" s="11">
        <v>0.18958333333333333</v>
      </c>
      <c r="X216" s="11">
        <v>8.5714285714285715E-2</v>
      </c>
      <c r="Y216" s="11">
        <v>0.17222222222222222</v>
      </c>
      <c r="Z216" s="11">
        <f t="shared" si="42"/>
        <v>0.1460562414266118</v>
      </c>
      <c r="AA216" s="11">
        <v>-0.59183673469387754</v>
      </c>
      <c r="AB216" s="11">
        <v>-0.3271604938271605</v>
      </c>
      <c r="AC216" s="11">
        <f t="shared" si="51"/>
        <v>-0.40721688766956254</v>
      </c>
      <c r="AD216" s="11">
        <v>0.38800000000000001</v>
      </c>
      <c r="AE216" s="11">
        <v>0.45100000000000001</v>
      </c>
      <c r="AF216" s="11">
        <f t="shared" si="43"/>
        <v>0.43194444444444446</v>
      </c>
      <c r="AG216" s="11">
        <v>3.0864197530864199E-2</v>
      </c>
      <c r="AH216" s="11">
        <v>49</v>
      </c>
      <c r="AI216" s="11">
        <v>7.9166666666666663E-2</v>
      </c>
      <c r="AJ216" s="11">
        <v>5.7142857142857148E-2</v>
      </c>
      <c r="AK216" s="11">
        <f t="shared" si="44"/>
        <v>6.3804379776601999E-2</v>
      </c>
      <c r="AL216" s="11">
        <v>4.1500000000000004</v>
      </c>
      <c r="AM216" s="11">
        <v>4.05</v>
      </c>
      <c r="AN216" s="11">
        <v>3.95</v>
      </c>
      <c r="AO216" s="11">
        <v>7.9166666666666663E-2</v>
      </c>
      <c r="AP216" s="11">
        <v>9.3209876543209877E-2</v>
      </c>
      <c r="AQ216" s="11">
        <f t="shared" si="45"/>
        <v>8.8962238987959144E-2</v>
      </c>
      <c r="AR216" s="11">
        <v>4.05</v>
      </c>
      <c r="AS216" s="11">
        <v>3.95</v>
      </c>
      <c r="AT216" s="11">
        <v>0.31900000000000001</v>
      </c>
      <c r="AU216" s="11">
        <v>0.72</v>
      </c>
      <c r="AV216" s="11">
        <v>106</v>
      </c>
      <c r="AW216" s="11">
        <v>-2.0833333333333332E-2</v>
      </c>
      <c r="AX216" s="11">
        <v>4.5833333333333337E-2</v>
      </c>
      <c r="AY216" s="11">
        <v>0.22291666666666665</v>
      </c>
      <c r="AZ216" s="11">
        <v>0.15306122448979592</v>
      </c>
      <c r="BA216" s="11">
        <v>0.21481481481481479</v>
      </c>
      <c r="BB216" s="11">
        <f t="shared" si="46"/>
        <v>0.19613625971650661</v>
      </c>
      <c r="BC216" s="11">
        <v>2.0408163265306121E-2</v>
      </c>
      <c r="BD216" s="11">
        <v>8.6419753086419748E-2</v>
      </c>
      <c r="BE216" s="11">
        <f t="shared" si="47"/>
        <v>6.6453284560280435E-2</v>
      </c>
      <c r="BF216" s="11">
        <v>0.46899999999999997</v>
      </c>
      <c r="BG216" s="11">
        <v>0.5</v>
      </c>
      <c r="BH216" s="11">
        <f t="shared" si="48"/>
        <v>0.49062345679012342</v>
      </c>
      <c r="BI216" s="11">
        <v>-2.4691358024690968E-2</v>
      </c>
      <c r="BL216" s="12" t="str">
        <f t="shared" si="49"/>
        <v/>
      </c>
      <c r="BM216" s="12" t="str">
        <f t="shared" si="39"/>
        <v/>
      </c>
      <c r="BN216" s="12" t="str">
        <f t="shared" si="50"/>
        <v/>
      </c>
    </row>
    <row r="217" spans="1:66" x14ac:dyDescent="0.45">
      <c r="A217" s="5">
        <v>45435</v>
      </c>
      <c r="B217" s="4" t="s">
        <v>50</v>
      </c>
      <c r="C217" s="4" t="s">
        <v>45</v>
      </c>
      <c r="D217" s="4" t="s">
        <v>274</v>
      </c>
      <c r="E217" s="4" t="s">
        <v>555</v>
      </c>
      <c r="F217" s="11">
        <v>50</v>
      </c>
      <c r="G217" s="11">
        <v>0.19</v>
      </c>
      <c r="H217" s="11">
        <v>0.15517241379310345</v>
      </c>
      <c r="I217" s="11">
        <f t="shared" si="40"/>
        <v>0.16592166879523201</v>
      </c>
      <c r="J217" s="11">
        <v>2.66</v>
      </c>
      <c r="K217" s="11">
        <v>3.1</v>
      </c>
      <c r="L217" s="11">
        <v>3.17</v>
      </c>
      <c r="M217" s="11">
        <v>0.20612244897959184</v>
      </c>
      <c r="N217" s="11">
        <v>0.12037037037037036</v>
      </c>
      <c r="O217" s="11">
        <f t="shared" si="41"/>
        <v>0.14683706129914242</v>
      </c>
      <c r="P217" s="11">
        <v>3.27</v>
      </c>
      <c r="Q217" s="11">
        <v>3.31</v>
      </c>
      <c r="R217" s="11">
        <v>0.32700000000000001</v>
      </c>
      <c r="S217" s="11">
        <v>0.74199999999999999</v>
      </c>
      <c r="T217" s="11">
        <v>111</v>
      </c>
      <c r="U217" s="11">
        <v>8.3673469387755092E-2</v>
      </c>
      <c r="V217" s="11">
        <v>-0.15510204081632653</v>
      </c>
      <c r="W217" s="11">
        <v>0.55102040816326525</v>
      </c>
      <c r="X217" s="11">
        <v>0.16200000000000001</v>
      </c>
      <c r="Y217" s="11">
        <v>0.22901234567901235</v>
      </c>
      <c r="Z217" s="11">
        <f t="shared" si="42"/>
        <v>0.20832952293857643</v>
      </c>
      <c r="AA217" s="11">
        <v>1.8</v>
      </c>
      <c r="AB217" s="11">
        <v>0.79012345679012341</v>
      </c>
      <c r="AC217" s="11">
        <f t="shared" si="51"/>
        <v>1.1018137479042829</v>
      </c>
      <c r="AD217" s="11">
        <v>0.72</v>
      </c>
      <c r="AE217" s="11">
        <v>0.59299999999999997</v>
      </c>
      <c r="AF217" s="11">
        <f t="shared" si="43"/>
        <v>0.6321975308641975</v>
      </c>
      <c r="AG217" s="11">
        <v>4.6296296296296301E-2</v>
      </c>
      <c r="AH217" s="11">
        <v>50</v>
      </c>
      <c r="AI217" s="11">
        <v>6.7346938775510207E-2</v>
      </c>
      <c r="AJ217" s="11">
        <v>4.0740740740740744E-2</v>
      </c>
      <c r="AK217" s="11">
        <f t="shared" si="44"/>
        <v>4.89525302576449E-2</v>
      </c>
      <c r="AL217" s="11">
        <v>3.87</v>
      </c>
      <c r="AM217" s="11">
        <v>4.12</v>
      </c>
      <c r="AN217" s="11">
        <v>4.0199999999999996</v>
      </c>
      <c r="AO217" s="11">
        <v>6.7346938775510207E-2</v>
      </c>
      <c r="AP217" s="11">
        <v>7.716049382716049E-2</v>
      </c>
      <c r="AQ217" s="11">
        <f t="shared" si="45"/>
        <v>7.4131618811219047E-2</v>
      </c>
      <c r="AR217" s="11">
        <v>4.12</v>
      </c>
      <c r="AS217" s="11">
        <v>4.0199999999999996</v>
      </c>
      <c r="AT217" s="11">
        <v>0.315</v>
      </c>
      <c r="AU217" s="11">
        <v>0.71099999999999997</v>
      </c>
      <c r="AV217" s="11">
        <v>101</v>
      </c>
      <c r="AW217" s="11">
        <v>-2.8571428571428571E-2</v>
      </c>
      <c r="AX217" s="11">
        <v>2.6530612244897962E-2</v>
      </c>
      <c r="AY217" s="11">
        <v>3.0612244897959183E-2</v>
      </c>
      <c r="AZ217" s="11">
        <v>0.122</v>
      </c>
      <c r="BA217" s="11">
        <v>0.21975308641975311</v>
      </c>
      <c r="BB217" s="11">
        <f t="shared" si="46"/>
        <v>0.18958238073464412</v>
      </c>
      <c r="BC217" s="11">
        <v>-0.08</v>
      </c>
      <c r="BD217" s="11">
        <v>1.2345679012345678E-2</v>
      </c>
      <c r="BE217" s="11">
        <f t="shared" si="47"/>
        <v>-1.6156073769242493E-2</v>
      </c>
      <c r="BF217" s="11">
        <v>0.48</v>
      </c>
      <c r="BG217" s="11">
        <v>0.497</v>
      </c>
      <c r="BH217" s="11">
        <f t="shared" si="48"/>
        <v>0.49175308641975307</v>
      </c>
      <c r="BI217" s="11">
        <v>-3.0864197530864002E-2</v>
      </c>
      <c r="BJ217" s="12">
        <v>5</v>
      </c>
      <c r="BK217" s="12">
        <v>2</v>
      </c>
      <c r="BL217" s="12">
        <f t="shared" si="49"/>
        <v>3</v>
      </c>
      <c r="BM217" s="12" t="str">
        <f t="shared" si="39"/>
        <v>PHI</v>
      </c>
      <c r="BN217" s="12">
        <f t="shared" si="50"/>
        <v>7</v>
      </c>
    </row>
    <row r="218" spans="1:66" x14ac:dyDescent="0.45">
      <c r="A218" s="5">
        <v>45435</v>
      </c>
      <c r="B218" s="4" t="s">
        <v>36</v>
      </c>
      <c r="C218" s="4" t="s">
        <v>35</v>
      </c>
      <c r="D218" s="4" t="s">
        <v>699</v>
      </c>
      <c r="E218" s="4" t="s">
        <v>320</v>
      </c>
      <c r="F218" s="11">
        <v>51</v>
      </c>
      <c r="G218" s="11">
        <v>0.06</v>
      </c>
      <c r="H218" s="11">
        <v>4.0740740740740744E-2</v>
      </c>
      <c r="I218" s="11">
        <f t="shared" si="40"/>
        <v>4.6803840877914955E-2</v>
      </c>
      <c r="J218" s="11">
        <v>4.1399999999999997</v>
      </c>
      <c r="K218" s="11">
        <v>4</v>
      </c>
      <c r="L218" s="11">
        <v>3.83</v>
      </c>
      <c r="M218" s="11">
        <v>0.06</v>
      </c>
      <c r="N218" s="11">
        <v>6.3580246913580246E-2</v>
      </c>
      <c r="O218" s="11">
        <f t="shared" si="41"/>
        <v>6.2453132144490178E-2</v>
      </c>
      <c r="P218" s="11">
        <v>4</v>
      </c>
      <c r="Q218" s="11">
        <v>3.83</v>
      </c>
      <c r="R218" s="11">
        <v>0.318</v>
      </c>
      <c r="S218" s="11">
        <v>0.72599999999999998</v>
      </c>
      <c r="T218" s="11">
        <v>111</v>
      </c>
      <c r="U218" s="11">
        <v>-8.8000000000000009E-2</v>
      </c>
      <c r="V218" s="11">
        <v>-0.34</v>
      </c>
      <c r="W218" s="11">
        <v>0.27</v>
      </c>
      <c r="X218" s="11">
        <v>9.0196078431372548E-2</v>
      </c>
      <c r="Y218" s="11">
        <v>0.13518518518518519</v>
      </c>
      <c r="Z218" s="11">
        <f t="shared" si="42"/>
        <v>0.12102194787379973</v>
      </c>
      <c r="AA218" s="11">
        <v>-1.1764705882352942</v>
      </c>
      <c r="AB218" s="11">
        <v>-0.73456790123456794</v>
      </c>
      <c r="AC218" s="11">
        <f t="shared" si="51"/>
        <v>-0.87368541380887077</v>
      </c>
      <c r="AD218" s="11">
        <v>0.39200000000000002</v>
      </c>
      <c r="AE218" s="11">
        <v>0.42599999999999999</v>
      </c>
      <c r="AF218" s="11">
        <f t="shared" si="43"/>
        <v>0.41529629629629633</v>
      </c>
      <c r="AG218" s="11">
        <v>2.1087339927919301E-3</v>
      </c>
      <c r="AH218" s="11">
        <v>48</v>
      </c>
      <c r="AI218" s="11">
        <v>8.8888888888888892E-2</v>
      </c>
      <c r="AJ218" s="11">
        <v>0.06</v>
      </c>
      <c r="AK218" s="11">
        <f t="shared" si="44"/>
        <v>6.8559670781893012E-2</v>
      </c>
      <c r="AL218" s="11">
        <v>3.76</v>
      </c>
      <c r="AM218" s="11">
        <v>4.05</v>
      </c>
      <c r="AN218" s="11">
        <v>4.0599999999999996</v>
      </c>
      <c r="AO218" s="11">
        <v>4.4680851063829789E-2</v>
      </c>
      <c r="AP218" s="11">
        <v>5.0617283950617278E-2</v>
      </c>
      <c r="AQ218" s="11">
        <f t="shared" si="45"/>
        <v>4.8858340873050611E-2</v>
      </c>
      <c r="AR218" s="11">
        <v>4.45</v>
      </c>
      <c r="AS218" s="11">
        <v>4.54</v>
      </c>
      <c r="AT218" s="11">
        <v>0.31</v>
      </c>
      <c r="AU218" s="11">
        <v>0.70299999999999996</v>
      </c>
      <c r="AV218" s="11">
        <v>86</v>
      </c>
      <c r="AW218" s="11">
        <v>-5.7446808510638304E-2</v>
      </c>
      <c r="AX218" s="11">
        <v>8.2978723404255314E-2</v>
      </c>
      <c r="AY218" s="11">
        <v>-0.6</v>
      </c>
      <c r="AZ218" s="11">
        <v>5.8333333333333327E-2</v>
      </c>
      <c r="BA218" s="11">
        <v>9.2592592592592587E-2</v>
      </c>
      <c r="BB218" s="11">
        <f t="shared" si="46"/>
        <v>8.244170096021948E-2</v>
      </c>
      <c r="BC218" s="11">
        <v>-1.5208333333333333</v>
      </c>
      <c r="BD218" s="11">
        <v>-1.2037037037037037</v>
      </c>
      <c r="BE218" s="11">
        <f t="shared" si="47"/>
        <v>-1.2976680384087791</v>
      </c>
      <c r="BF218" s="11">
        <v>0.33300000000000002</v>
      </c>
      <c r="BG218" s="11">
        <v>0.377</v>
      </c>
      <c r="BH218" s="11">
        <f t="shared" si="48"/>
        <v>0.36396296296296299</v>
      </c>
      <c r="BI218" s="11">
        <v>-8.9506172839506015E-2</v>
      </c>
      <c r="BJ218" s="12">
        <v>10</v>
      </c>
      <c r="BK218" s="12">
        <v>9</v>
      </c>
      <c r="BL218" s="12">
        <f t="shared" si="49"/>
        <v>1</v>
      </c>
      <c r="BM218" s="12" t="str">
        <f t="shared" si="39"/>
        <v>OAK</v>
      </c>
      <c r="BN218" s="12">
        <f t="shared" si="50"/>
        <v>19</v>
      </c>
    </row>
    <row r="219" spans="1:66" x14ac:dyDescent="0.45">
      <c r="A219" s="5">
        <v>45435</v>
      </c>
      <c r="B219" s="4" t="s">
        <v>102</v>
      </c>
      <c r="C219" s="4" t="s">
        <v>26</v>
      </c>
      <c r="D219" s="4" t="s">
        <v>314</v>
      </c>
      <c r="E219" s="4" t="s">
        <v>530</v>
      </c>
      <c r="F219" s="11">
        <v>49</v>
      </c>
      <c r="G219" s="11">
        <v>0.15555555555555556</v>
      </c>
      <c r="H219" s="11">
        <v>4.8000000000000001E-2</v>
      </c>
      <c r="I219" s="11">
        <f t="shared" si="40"/>
        <v>8.0532235939643343E-2</v>
      </c>
      <c r="J219" s="11">
        <v>2.92</v>
      </c>
      <c r="K219" s="11">
        <v>2.09</v>
      </c>
      <c r="L219" s="11">
        <v>2.29</v>
      </c>
      <c r="M219" s="11">
        <v>0.125</v>
      </c>
      <c r="N219" s="11">
        <v>7.9012345679012344E-2</v>
      </c>
      <c r="O219" s="11">
        <f t="shared" si="41"/>
        <v>9.2922191739064158E-2</v>
      </c>
      <c r="P219" s="11">
        <v>3.52</v>
      </c>
      <c r="Q219" s="11">
        <v>3.49</v>
      </c>
      <c r="R219" s="11">
        <v>0.30199999999999999</v>
      </c>
      <c r="S219" s="11">
        <v>0.68200000000000005</v>
      </c>
      <c r="T219" s="11">
        <v>95</v>
      </c>
      <c r="U219" s="11">
        <v>3.5416666666666666E-2</v>
      </c>
      <c r="V219" s="11">
        <v>-3.9583333333333331E-2</v>
      </c>
      <c r="W219" s="11">
        <v>-0.17500000000000002</v>
      </c>
      <c r="X219" s="11">
        <v>9.5918367346938774E-2</v>
      </c>
      <c r="Y219" s="11">
        <v>0.16851851851851851</v>
      </c>
      <c r="Z219" s="11">
        <f t="shared" si="42"/>
        <v>0.14655921353452217</v>
      </c>
      <c r="AA219" s="11">
        <v>0</v>
      </c>
      <c r="AB219" s="11">
        <v>-3.0864197530864196E-2</v>
      </c>
      <c r="AC219" s="11">
        <f t="shared" si="51"/>
        <v>-2.1528730376466999E-2</v>
      </c>
      <c r="AD219" s="11">
        <v>0.46899999999999997</v>
      </c>
      <c r="AE219" s="11">
        <v>0.48799999999999999</v>
      </c>
      <c r="AF219" s="11">
        <f t="shared" si="43"/>
        <v>0.48225308641975306</v>
      </c>
      <c r="AG219" s="11">
        <v>3.4083162917519201E-3</v>
      </c>
      <c r="AH219" s="11">
        <v>48</v>
      </c>
      <c r="AI219" s="11">
        <v>5.9574468085106379E-2</v>
      </c>
      <c r="AJ219" s="11">
        <v>0.13103448275862067</v>
      </c>
      <c r="AK219" s="11">
        <f t="shared" si="44"/>
        <v>0.10986114507757941</v>
      </c>
      <c r="AL219" s="11">
        <v>4.0199999999999996</v>
      </c>
      <c r="AM219" s="11">
        <v>3.93</v>
      </c>
      <c r="AN219" s="11">
        <v>3.85</v>
      </c>
      <c r="AO219" s="11">
        <v>5.9574468085106379E-2</v>
      </c>
      <c r="AP219" s="11">
        <v>9.8765432098765427E-2</v>
      </c>
      <c r="AQ219" s="11">
        <f t="shared" si="45"/>
        <v>8.7153294613236815E-2</v>
      </c>
      <c r="AR219" s="11">
        <v>3.93</v>
      </c>
      <c r="AS219" s="11">
        <v>3.85</v>
      </c>
      <c r="AT219" s="11">
        <v>0.30199999999999999</v>
      </c>
      <c r="AU219" s="11">
        <v>0.67500000000000004</v>
      </c>
      <c r="AV219" s="11">
        <v>96</v>
      </c>
      <c r="AW219" s="11">
        <v>-4.2553191489361701E-2</v>
      </c>
      <c r="AX219" s="11">
        <v>0.30851063829787234</v>
      </c>
      <c r="AY219" s="11">
        <v>-0.2</v>
      </c>
      <c r="AZ219" s="11">
        <v>0.12916666666666668</v>
      </c>
      <c r="BA219" s="11">
        <v>0.23703703703703702</v>
      </c>
      <c r="BB219" s="11">
        <f t="shared" si="46"/>
        <v>0.20507544581618656</v>
      </c>
      <c r="BC219" s="11">
        <v>-0.79166666666666663</v>
      </c>
      <c r="BD219" s="11">
        <v>-0.11728395061728394</v>
      </c>
      <c r="BE219" s="11">
        <f t="shared" si="47"/>
        <v>-0.31710105166895286</v>
      </c>
      <c r="BF219" s="11">
        <v>0.45800000000000002</v>
      </c>
      <c r="BG219" s="11">
        <v>0.5</v>
      </c>
      <c r="BH219" s="11">
        <f t="shared" si="48"/>
        <v>0.48755555555555558</v>
      </c>
      <c r="BI219" s="11">
        <v>3.0864197530859894E-3</v>
      </c>
      <c r="BJ219" s="12">
        <v>1</v>
      </c>
      <c r="BK219" s="12">
        <v>9</v>
      </c>
      <c r="BL219" s="12">
        <f t="shared" si="49"/>
        <v>-8</v>
      </c>
      <c r="BM219" s="12" t="str">
        <f t="shared" si="39"/>
        <v>TOR</v>
      </c>
      <c r="BN219" s="12">
        <f t="shared" si="50"/>
        <v>10</v>
      </c>
    </row>
    <row r="220" spans="1:66" x14ac:dyDescent="0.45">
      <c r="A220" s="5">
        <v>45435</v>
      </c>
      <c r="B220" s="4" t="s">
        <v>132</v>
      </c>
      <c r="C220" s="4" t="s">
        <v>18</v>
      </c>
      <c r="D220" s="4" t="s">
        <v>687</v>
      </c>
      <c r="E220" s="4" t="s">
        <v>295</v>
      </c>
      <c r="F220" s="11">
        <v>50</v>
      </c>
      <c r="G220" s="11">
        <v>5.5102040816326532E-2</v>
      </c>
      <c r="H220" s="11">
        <v>6.9565217391304349E-2</v>
      </c>
      <c r="I220" s="11">
        <f t="shared" si="40"/>
        <v>6.5101274003965509E-2</v>
      </c>
      <c r="J220" s="11">
        <v>4.22</v>
      </c>
      <c r="K220" s="11">
        <v>4.2</v>
      </c>
      <c r="L220" s="11">
        <v>4</v>
      </c>
      <c r="M220" s="11">
        <v>5.5102040816326532E-2</v>
      </c>
      <c r="N220" s="11">
        <v>5.7407407407407414E-2</v>
      </c>
      <c r="O220" s="11">
        <f t="shared" si="41"/>
        <v>5.6695874508925659E-2</v>
      </c>
      <c r="P220" s="11">
        <v>4.2</v>
      </c>
      <c r="Q220" s="11">
        <v>4</v>
      </c>
      <c r="R220" s="11">
        <v>0.28100000000000003</v>
      </c>
      <c r="S220" s="11">
        <v>0.627</v>
      </c>
      <c r="T220" s="11">
        <v>79</v>
      </c>
      <c r="U220" s="11">
        <v>-6.5306122448979598E-2</v>
      </c>
      <c r="V220" s="11">
        <v>-0.46938775510204084</v>
      </c>
      <c r="W220" s="11">
        <v>-0.75306122448979584</v>
      </c>
      <c r="X220" s="11">
        <v>-0.03</v>
      </c>
      <c r="Y220" s="11">
        <v>0.11234567901234567</v>
      </c>
      <c r="Z220" s="11">
        <f t="shared" si="42"/>
        <v>6.8411827465325398E-2</v>
      </c>
      <c r="AA220" s="11">
        <v>-2.14</v>
      </c>
      <c r="AB220" s="11">
        <v>-1.2469135802469136</v>
      </c>
      <c r="AC220" s="11">
        <f t="shared" si="51"/>
        <v>-1.5225575369608291</v>
      </c>
      <c r="AD220" s="11">
        <v>0.3</v>
      </c>
      <c r="AE220" s="11">
        <v>0.376</v>
      </c>
      <c r="AF220" s="11">
        <f t="shared" si="43"/>
        <v>0.3525432098765432</v>
      </c>
      <c r="AG220" s="11">
        <v>-1.85185185185185E-2</v>
      </c>
      <c r="AH220" s="11">
        <v>47</v>
      </c>
      <c r="AI220" s="11">
        <v>0.12608695652173912</v>
      </c>
      <c r="AJ220" s="11">
        <v>7.8571428571428584E-2</v>
      </c>
      <c r="AK220" s="11">
        <f t="shared" si="44"/>
        <v>9.2356797791580403E-2</v>
      </c>
      <c r="AL220" s="11">
        <v>3.04</v>
      </c>
      <c r="AM220" s="11">
        <v>3.63</v>
      </c>
      <c r="AN220" s="11">
        <v>3.57</v>
      </c>
      <c r="AO220" s="11">
        <v>0.12608695652173912</v>
      </c>
      <c r="AP220" s="11">
        <v>8.3950617283950618E-2</v>
      </c>
      <c r="AQ220" s="11">
        <f t="shared" si="45"/>
        <v>9.6175357680099133E-2</v>
      </c>
      <c r="AR220" s="11">
        <v>3.63</v>
      </c>
      <c r="AS220" s="11">
        <v>3.57</v>
      </c>
      <c r="AT220" s="11">
        <v>0.32800000000000001</v>
      </c>
      <c r="AU220" s="11">
        <v>0.755</v>
      </c>
      <c r="AV220" s="11">
        <v>115</v>
      </c>
      <c r="AW220" s="11">
        <v>9.1304347826086957E-2</v>
      </c>
      <c r="AX220" s="11">
        <v>-2.6086956521739129E-2</v>
      </c>
      <c r="AY220" s="11">
        <v>0.69565217391304346</v>
      </c>
      <c r="AZ220" s="11">
        <v>0.18723404255319151</v>
      </c>
      <c r="BA220" s="11">
        <v>0.23703703703703702</v>
      </c>
      <c r="BB220" s="11">
        <f t="shared" si="46"/>
        <v>0.22258802011888432</v>
      </c>
      <c r="BC220" s="11">
        <v>1.1063829787234043</v>
      </c>
      <c r="BD220" s="11">
        <v>0.58024691358024694</v>
      </c>
      <c r="BE220" s="11">
        <f t="shared" si="47"/>
        <v>0.73289132754153341</v>
      </c>
      <c r="BF220" s="11">
        <v>0.61699999999999999</v>
      </c>
      <c r="BG220" s="11">
        <v>0.56200000000000006</v>
      </c>
      <c r="BH220" s="11">
        <f t="shared" si="48"/>
        <v>0.57795679012345691</v>
      </c>
      <c r="BI220" s="11">
        <v>-1.2345679012344957E-2</v>
      </c>
      <c r="BJ220" s="12">
        <v>6</v>
      </c>
      <c r="BK220" s="12">
        <v>8</v>
      </c>
      <c r="BL220" s="12">
        <f t="shared" si="49"/>
        <v>-2</v>
      </c>
      <c r="BM220" s="12" t="str">
        <f t="shared" ref="BM220:BM283" si="52">IF( ISBLANK(BJ220), "",IF(BJ220&gt;BK220, B220, C220))</f>
        <v>BAL</v>
      </c>
      <c r="BN220" s="12">
        <f t="shared" si="50"/>
        <v>14</v>
      </c>
    </row>
    <row r="221" spans="1:66" x14ac:dyDescent="0.45">
      <c r="A221" s="5">
        <v>45435</v>
      </c>
      <c r="B221" s="4" t="s">
        <v>39</v>
      </c>
      <c r="C221" s="4" t="s">
        <v>43</v>
      </c>
      <c r="D221" s="4" t="s">
        <v>688</v>
      </c>
      <c r="E221" s="4" t="s">
        <v>1636</v>
      </c>
      <c r="F221" s="11">
        <v>50</v>
      </c>
      <c r="G221" s="11">
        <v>7.1428571428571425E-2</v>
      </c>
      <c r="H221" s="11">
        <v>6.5217391304347824E-2</v>
      </c>
      <c r="I221" s="11">
        <f t="shared" si="40"/>
        <v>6.713442220688598E-2</v>
      </c>
      <c r="J221" s="11">
        <v>3.85</v>
      </c>
      <c r="K221" s="11">
        <v>3.96</v>
      </c>
      <c r="L221" s="11">
        <v>3.74</v>
      </c>
      <c r="M221" s="11">
        <v>7.1428571428571425E-2</v>
      </c>
      <c r="N221" s="11">
        <v>8.7037037037037038E-2</v>
      </c>
      <c r="O221" s="11">
        <f t="shared" si="41"/>
        <v>8.2219609380103198E-2</v>
      </c>
      <c r="P221" s="11">
        <v>3.96</v>
      </c>
      <c r="Q221" s="11">
        <v>3.74</v>
      </c>
      <c r="R221" s="11">
        <v>0.29599999999999999</v>
      </c>
      <c r="S221" s="11">
        <v>0.66600000000000004</v>
      </c>
      <c r="T221" s="11">
        <v>89</v>
      </c>
      <c r="U221" s="11">
        <v>-8.1632653061224497E-3</v>
      </c>
      <c r="V221" s="11">
        <v>-0.38571428571428568</v>
      </c>
      <c r="W221" s="11">
        <v>-0.42448979591836739</v>
      </c>
      <c r="X221" s="11">
        <v>3.2000000000000001E-2</v>
      </c>
      <c r="Y221" s="11">
        <v>0.17098765432098764</v>
      </c>
      <c r="Z221" s="11">
        <f t="shared" si="42"/>
        <v>0.12809023014784329</v>
      </c>
      <c r="AA221" s="11">
        <v>-0.6</v>
      </c>
      <c r="AB221" s="11">
        <v>-0.30864197530864196</v>
      </c>
      <c r="AC221" s="11">
        <f t="shared" si="51"/>
        <v>-0.3985672915714068</v>
      </c>
      <c r="AD221" s="11">
        <v>0.46</v>
      </c>
      <c r="AE221" s="11">
        <v>0.47399999999999998</v>
      </c>
      <c r="AF221" s="11">
        <f t="shared" si="43"/>
        <v>0.46967901234567899</v>
      </c>
      <c r="AG221" s="11">
        <v>2.4691358024691398E-2</v>
      </c>
      <c r="AH221" s="11">
        <v>50</v>
      </c>
      <c r="AI221" s="11">
        <v>7.3469387755102047E-2</v>
      </c>
      <c r="AJ221" s="11">
        <v>0</v>
      </c>
      <c r="AK221" s="11">
        <f t="shared" si="44"/>
        <v>2.2675736961451247E-2</v>
      </c>
      <c r="AL221" s="11">
        <v>3.47</v>
      </c>
      <c r="AM221" s="11">
        <v>3.62</v>
      </c>
      <c r="AN221" s="11">
        <v>3.55</v>
      </c>
      <c r="AO221" s="11">
        <v>7.3469387755102047E-2</v>
      </c>
      <c r="AP221" s="11">
        <v>9.0123456790123457E-2</v>
      </c>
      <c r="AQ221" s="11">
        <f t="shared" si="45"/>
        <v>8.4983312026227956E-2</v>
      </c>
      <c r="AR221" s="11">
        <v>3.62</v>
      </c>
      <c r="AS221" s="11">
        <v>3.55</v>
      </c>
      <c r="AT221" s="11">
        <v>0.32200000000000001</v>
      </c>
      <c r="AU221" s="11">
        <v>0.72899999999999998</v>
      </c>
      <c r="AV221" s="11">
        <v>112</v>
      </c>
      <c r="AW221" s="11">
        <v>4.0816326530612249E-3</v>
      </c>
      <c r="AX221" s="11">
        <v>-3.8775510204081633E-2</v>
      </c>
      <c r="AY221" s="11">
        <v>0.34489795918367344</v>
      </c>
      <c r="AZ221" s="11">
        <v>0.114</v>
      </c>
      <c r="BA221" s="11">
        <v>0.20061728395061729</v>
      </c>
      <c r="BB221" s="11">
        <f t="shared" si="46"/>
        <v>0.17388355433622923</v>
      </c>
      <c r="BC221" s="11">
        <v>-0.5</v>
      </c>
      <c r="BD221" s="11">
        <v>-0.1111111111111111</v>
      </c>
      <c r="BE221" s="11">
        <f t="shared" si="47"/>
        <v>-0.23113854595336075</v>
      </c>
      <c r="BF221" s="11">
        <v>0.48</v>
      </c>
      <c r="BG221" s="11">
        <v>0.499</v>
      </c>
      <c r="BH221" s="11">
        <f t="shared" si="48"/>
        <v>0.4931358024691358</v>
      </c>
      <c r="BI221" s="11">
        <v>-5.5555555555555025E-2</v>
      </c>
      <c r="BJ221" s="12">
        <v>6</v>
      </c>
      <c r="BK221" s="12">
        <v>7</v>
      </c>
      <c r="BL221" s="12">
        <f t="shared" si="49"/>
        <v>-1</v>
      </c>
      <c r="BM221" s="12" t="str">
        <f t="shared" si="52"/>
        <v>SFG</v>
      </c>
      <c r="BN221" s="12">
        <f t="shared" si="50"/>
        <v>13</v>
      </c>
    </row>
    <row r="222" spans="1:66" x14ac:dyDescent="0.45">
      <c r="A222" s="5">
        <v>45435</v>
      </c>
      <c r="B222" s="4" t="s">
        <v>22</v>
      </c>
      <c r="C222" s="4" t="s">
        <v>52</v>
      </c>
      <c r="D222" s="4" t="s">
        <v>813</v>
      </c>
      <c r="E222" s="4" t="s">
        <v>282</v>
      </c>
      <c r="F222" s="11">
        <v>51</v>
      </c>
      <c r="G222" s="11">
        <v>9.4E-2</v>
      </c>
      <c r="H222" s="11">
        <v>4.7826086956521741E-2</v>
      </c>
      <c r="I222" s="11">
        <f t="shared" si="40"/>
        <v>6.2362318840579717E-2</v>
      </c>
      <c r="J222" s="11">
        <v>3.06</v>
      </c>
      <c r="K222" s="11">
        <v>3.99</v>
      </c>
      <c r="L222" s="11">
        <v>3.76</v>
      </c>
      <c r="M222" s="11">
        <v>9.4E-2</v>
      </c>
      <c r="N222" s="11">
        <v>8.5185185185185183E-2</v>
      </c>
      <c r="O222" s="11">
        <f t="shared" si="41"/>
        <v>8.7960219478738E-2</v>
      </c>
      <c r="P222" s="11">
        <v>3.99</v>
      </c>
      <c r="Q222" s="11">
        <v>3.76</v>
      </c>
      <c r="R222" s="11">
        <v>0.33600000000000002</v>
      </c>
      <c r="S222" s="11">
        <v>0.76300000000000001</v>
      </c>
      <c r="T222" s="11">
        <v>120</v>
      </c>
      <c r="U222" s="11">
        <v>-9.6000000000000002E-2</v>
      </c>
      <c r="V222" s="11">
        <v>0.17199999999999999</v>
      </c>
      <c r="W222" s="11">
        <v>0.79799999999999993</v>
      </c>
      <c r="X222" s="11">
        <v>0.22549019607843138</v>
      </c>
      <c r="Y222" s="11">
        <v>0.25185185185185183</v>
      </c>
      <c r="Z222" s="11">
        <f t="shared" si="42"/>
        <v>0.24355281207133059</v>
      </c>
      <c r="AA222" s="11">
        <v>1.5490196078431373</v>
      </c>
      <c r="AB222" s="11">
        <v>0.8271604938271605</v>
      </c>
      <c r="AC222" s="11">
        <f t="shared" si="51"/>
        <v>1.0544124371284866</v>
      </c>
      <c r="AD222" s="11">
        <v>0.66700000000000004</v>
      </c>
      <c r="AE222" s="11">
        <v>0.58799999999999997</v>
      </c>
      <c r="AF222" s="11">
        <f t="shared" si="43"/>
        <v>0.6128703703703704</v>
      </c>
      <c r="AG222" s="11">
        <v>5.2469135802469098E-2</v>
      </c>
      <c r="AH222" s="11">
        <v>50</v>
      </c>
      <c r="AI222" s="11">
        <v>0.13999999999999999</v>
      </c>
      <c r="AJ222" s="11">
        <v>0.13</v>
      </c>
      <c r="AK222" s="11">
        <f t="shared" si="44"/>
        <v>0.13308641975308641</v>
      </c>
      <c r="AL222" s="11">
        <v>3.21</v>
      </c>
      <c r="AM222" s="11">
        <v>3.39</v>
      </c>
      <c r="AN222" s="11">
        <v>3.33</v>
      </c>
      <c r="AO222" s="11">
        <v>0.11020408163265306</v>
      </c>
      <c r="AP222" s="11">
        <v>9.6913580246913572E-2</v>
      </c>
      <c r="AQ222" s="11">
        <f t="shared" si="45"/>
        <v>0.10101558684745045</v>
      </c>
      <c r="AR222" s="11">
        <v>3.64</v>
      </c>
      <c r="AS222" s="11">
        <v>3.47</v>
      </c>
      <c r="AT222" s="11">
        <v>0.30599999999999999</v>
      </c>
      <c r="AU222" s="11">
        <v>0.68700000000000006</v>
      </c>
      <c r="AV222" s="11">
        <v>102</v>
      </c>
      <c r="AW222" s="11">
        <v>-0.11020408163265306</v>
      </c>
      <c r="AX222" s="11">
        <v>-0.19591836734693877</v>
      </c>
      <c r="AY222" s="11">
        <v>-4.2857142857142858E-2</v>
      </c>
      <c r="AZ222" s="11">
        <v>9.1999999999999998E-2</v>
      </c>
      <c r="BA222" s="11">
        <v>0.22037037037037038</v>
      </c>
      <c r="BB222" s="11">
        <f t="shared" si="46"/>
        <v>0.18074988568815731</v>
      </c>
      <c r="BC222" s="11">
        <v>0.02</v>
      </c>
      <c r="BD222" s="11">
        <v>0.16049382716049382</v>
      </c>
      <c r="BE222" s="11">
        <f t="shared" si="47"/>
        <v>0.11713153482700807</v>
      </c>
      <c r="BF222" s="11">
        <v>0.54</v>
      </c>
      <c r="BG222" s="11">
        <v>0.52900000000000003</v>
      </c>
      <c r="BH222" s="11">
        <f t="shared" si="48"/>
        <v>0.53239506172839501</v>
      </c>
      <c r="BI222" s="11">
        <v>-1.2345679012346067E-2</v>
      </c>
      <c r="BJ222" s="12">
        <v>5</v>
      </c>
      <c r="BK222" s="12">
        <v>0</v>
      </c>
      <c r="BL222" s="12">
        <f t="shared" si="49"/>
        <v>5</v>
      </c>
      <c r="BM222" s="12" t="str">
        <f t="shared" si="52"/>
        <v>NYY</v>
      </c>
      <c r="BN222" s="12">
        <f t="shared" si="50"/>
        <v>5</v>
      </c>
    </row>
    <row r="223" spans="1:66" x14ac:dyDescent="0.45">
      <c r="A223" s="5">
        <v>45435</v>
      </c>
      <c r="B223" s="4" t="s">
        <v>57</v>
      </c>
      <c r="C223" s="4" t="s">
        <v>75</v>
      </c>
      <c r="D223" s="4" t="s">
        <v>334</v>
      </c>
      <c r="E223" s="4" t="s">
        <v>804</v>
      </c>
      <c r="F223" s="11">
        <v>49</v>
      </c>
      <c r="G223" s="11">
        <v>9.9999999999999992E-2</v>
      </c>
      <c r="H223" s="11">
        <v>7.4999999999999997E-2</v>
      </c>
      <c r="I223" s="11">
        <f t="shared" si="40"/>
        <v>8.2561728395061734E-2</v>
      </c>
      <c r="J223" s="11">
        <v>3.87</v>
      </c>
      <c r="K223" s="11">
        <v>4.28</v>
      </c>
      <c r="L223" s="11">
        <v>3.98</v>
      </c>
      <c r="M223" s="11">
        <v>9.9999999999999992E-2</v>
      </c>
      <c r="N223" s="11">
        <v>9.4444444444444442E-2</v>
      </c>
      <c r="O223" s="11">
        <f t="shared" si="41"/>
        <v>9.6124828532235945E-2</v>
      </c>
      <c r="P223" s="11">
        <v>4.28</v>
      </c>
      <c r="Q223" s="11">
        <v>3.98</v>
      </c>
      <c r="R223" s="11">
        <v>0.29799999999999999</v>
      </c>
      <c r="S223" s="11">
        <v>0.66600000000000004</v>
      </c>
      <c r="T223" s="11">
        <v>87</v>
      </c>
      <c r="U223" s="11">
        <v>6.6666666666666666E-2</v>
      </c>
      <c r="V223" s="11">
        <v>-0.32500000000000001</v>
      </c>
      <c r="W223" s="11">
        <v>-0.4291666666666667</v>
      </c>
      <c r="X223" s="11">
        <v>3.4693877551020408E-2</v>
      </c>
      <c r="Y223" s="11">
        <v>0.18641975308641975</v>
      </c>
      <c r="Z223" s="11">
        <f t="shared" si="42"/>
        <v>0.1405273586343545</v>
      </c>
      <c r="AA223" s="11">
        <v>-0.18367346938775511</v>
      </c>
      <c r="AB223" s="11">
        <v>-0.1728395061728395</v>
      </c>
      <c r="AC223" s="11">
        <f t="shared" si="51"/>
        <v>-0.17611644566377077</v>
      </c>
      <c r="AD223" s="11">
        <v>0.40799999999999997</v>
      </c>
      <c r="AE223" s="11">
        <v>0.46</v>
      </c>
      <c r="AF223" s="11">
        <f t="shared" si="43"/>
        <v>0.44427160493827161</v>
      </c>
      <c r="AG223" s="11">
        <v>-6.1728395061728097E-3</v>
      </c>
      <c r="AH223" s="11">
        <v>52</v>
      </c>
      <c r="AI223" s="11">
        <v>9.4117647058823528E-2</v>
      </c>
      <c r="AJ223" s="11">
        <v>5.8333333333333327E-2</v>
      </c>
      <c r="AK223" s="11">
        <f t="shared" si="44"/>
        <v>6.9819656257564755E-2</v>
      </c>
      <c r="AL223" s="11">
        <v>3.56</v>
      </c>
      <c r="AM223" s="11">
        <v>3.84</v>
      </c>
      <c r="AN223" s="11">
        <v>3.67</v>
      </c>
      <c r="AO223" s="11">
        <v>9.4117647058823528E-2</v>
      </c>
      <c r="AP223" s="11">
        <v>8.5802469135802473E-2</v>
      </c>
      <c r="AQ223" s="11">
        <f t="shared" si="45"/>
        <v>8.8471538592574658E-2</v>
      </c>
      <c r="AR223" s="11">
        <v>3.84</v>
      </c>
      <c r="AS223" s="11">
        <v>3.67</v>
      </c>
      <c r="AT223" s="11">
        <v>0.318</v>
      </c>
      <c r="AU223" s="11">
        <v>0.71499999999999997</v>
      </c>
      <c r="AV223" s="11">
        <v>111</v>
      </c>
      <c r="AW223" s="11">
        <v>4.7058823529411764E-2</v>
      </c>
      <c r="AX223" s="11">
        <v>-0.2411764705882353</v>
      </c>
      <c r="AY223" s="11">
        <v>0.52352941176470591</v>
      </c>
      <c r="AZ223" s="11">
        <v>0.16153846153846155</v>
      </c>
      <c r="BA223" s="11">
        <v>0.21481481481481479</v>
      </c>
      <c r="BB223" s="11">
        <f t="shared" si="46"/>
        <v>0.19771376314586189</v>
      </c>
      <c r="BC223" s="11">
        <v>0.26923076923076922</v>
      </c>
      <c r="BD223" s="11">
        <v>0.20370370370370369</v>
      </c>
      <c r="BE223" s="11">
        <f t="shared" si="47"/>
        <v>0.22473708276177412</v>
      </c>
      <c r="BF223" s="11">
        <v>0.5</v>
      </c>
      <c r="BG223" s="11">
        <v>0.51300000000000001</v>
      </c>
      <c r="BH223" s="11">
        <f t="shared" si="48"/>
        <v>0.50882716049382715</v>
      </c>
      <c r="BI223" s="11">
        <v>-1.5432098765432056E-2</v>
      </c>
      <c r="BJ223" s="12">
        <v>4</v>
      </c>
      <c r="BK223" s="12">
        <v>6</v>
      </c>
      <c r="BL223" s="12">
        <f t="shared" si="49"/>
        <v>-2</v>
      </c>
      <c r="BM223" s="12" t="str">
        <f t="shared" si="52"/>
        <v>SDP</v>
      </c>
      <c r="BN223" s="12">
        <f t="shared" si="50"/>
        <v>10</v>
      </c>
    </row>
    <row r="224" spans="1:66" x14ac:dyDescent="0.45">
      <c r="A224" s="5">
        <v>45435</v>
      </c>
      <c r="B224" s="4" t="s">
        <v>30</v>
      </c>
      <c r="C224" s="4" t="s">
        <v>32</v>
      </c>
      <c r="D224" s="4" t="s">
        <v>808</v>
      </c>
      <c r="E224" s="4" t="s">
        <v>647</v>
      </c>
      <c r="F224" s="11">
        <v>50</v>
      </c>
      <c r="G224" s="11">
        <v>9.7959183673469383E-2</v>
      </c>
      <c r="H224" s="11">
        <v>5.2000000000000005E-2</v>
      </c>
      <c r="I224" s="11">
        <f t="shared" si="40"/>
        <v>6.6184933232552284E-2</v>
      </c>
      <c r="J224" s="11">
        <v>3.13</v>
      </c>
      <c r="K224" s="11">
        <v>3.94</v>
      </c>
      <c r="L224" s="11">
        <v>3.84</v>
      </c>
      <c r="M224" s="11">
        <v>9.7959183673469383E-2</v>
      </c>
      <c r="N224" s="11">
        <v>8.5185185185185183E-2</v>
      </c>
      <c r="O224" s="11">
        <f t="shared" si="41"/>
        <v>8.9127777311198822E-2</v>
      </c>
      <c r="P224" s="11">
        <v>3.94</v>
      </c>
      <c r="Q224" s="11">
        <v>3.84</v>
      </c>
      <c r="R224" s="11">
        <v>0.312</v>
      </c>
      <c r="S224" s="11">
        <v>0.70299999999999996</v>
      </c>
      <c r="T224" s="11">
        <v>103</v>
      </c>
      <c r="U224" s="11">
        <v>4.0816326530612249E-3</v>
      </c>
      <c r="V224" s="11">
        <v>-0.43265306122448977</v>
      </c>
      <c r="W224" s="11">
        <v>0.11020408163265306</v>
      </c>
      <c r="X224" s="11">
        <v>8.199999999999999E-2</v>
      </c>
      <c r="Y224" s="11">
        <v>0.2049382716049383</v>
      </c>
      <c r="Z224" s="11">
        <f t="shared" si="42"/>
        <v>0.16699436061575978</v>
      </c>
      <c r="AA224" s="11">
        <v>0.04</v>
      </c>
      <c r="AB224" s="11">
        <v>3.7037037037037035E-2</v>
      </c>
      <c r="AC224" s="11">
        <f t="shared" si="51"/>
        <v>3.7951531778692274E-2</v>
      </c>
      <c r="AD224" s="11">
        <v>0.54</v>
      </c>
      <c r="AE224" s="11">
        <v>0.51500000000000001</v>
      </c>
      <c r="AF224" s="11">
        <f t="shared" si="43"/>
        <v>0.52271604938271599</v>
      </c>
      <c r="AG224" s="11">
        <v>2.1604938271605E-2</v>
      </c>
      <c r="AH224" s="11">
        <v>46</v>
      </c>
      <c r="AI224" s="11">
        <v>0.1111111111111111</v>
      </c>
      <c r="AJ224" s="11">
        <v>3.8461538461538464E-2</v>
      </c>
      <c r="AK224" s="11">
        <f t="shared" si="44"/>
        <v>5.9090429460799829E-2</v>
      </c>
      <c r="AL224" s="11">
        <v>2.71</v>
      </c>
      <c r="AM224" s="11">
        <v>3.58</v>
      </c>
      <c r="AN224" s="11">
        <v>3.59</v>
      </c>
      <c r="AO224" s="11">
        <v>0.1111111111111111</v>
      </c>
      <c r="AP224" s="11">
        <v>0.10246913580246915</v>
      </c>
      <c r="AQ224" s="11">
        <f t="shared" si="45"/>
        <v>0.10492303002591069</v>
      </c>
      <c r="AR224" s="11">
        <v>3.58</v>
      </c>
      <c r="AS224" s="11">
        <v>3.59</v>
      </c>
      <c r="AT224" s="11">
        <v>0.32400000000000001</v>
      </c>
      <c r="AU224" s="11">
        <v>0.73399999999999999</v>
      </c>
      <c r="AV224" s="11">
        <v>109</v>
      </c>
      <c r="AW224" s="11">
        <v>-5.333333333333333E-2</v>
      </c>
      <c r="AX224" s="11">
        <v>0.12444444444444444</v>
      </c>
      <c r="AY224" s="11">
        <v>0.3288888888888889</v>
      </c>
      <c r="AZ224" s="11">
        <v>0.17391304347826086</v>
      </c>
      <c r="BA224" s="11">
        <v>0.27530864197530863</v>
      </c>
      <c r="BB224" s="11">
        <f t="shared" si="46"/>
        <v>0.24651729919219628</v>
      </c>
      <c r="BC224" s="11">
        <v>1</v>
      </c>
      <c r="BD224" s="11">
        <v>0.80246913580246915</v>
      </c>
      <c r="BE224" s="11">
        <f t="shared" si="47"/>
        <v>0.85855814662399021</v>
      </c>
      <c r="BF224" s="11">
        <v>0.60899999999999999</v>
      </c>
      <c r="BG224" s="11">
        <v>0.58399999999999996</v>
      </c>
      <c r="BH224" s="11">
        <f t="shared" si="48"/>
        <v>0.59109876543209872</v>
      </c>
      <c r="BI224" s="11">
        <v>-2.7777777777778012E-2</v>
      </c>
      <c r="BJ224" s="12">
        <v>0</v>
      </c>
      <c r="BK224" s="12">
        <v>3</v>
      </c>
      <c r="BL224" s="12">
        <f t="shared" si="49"/>
        <v>-3</v>
      </c>
      <c r="BM224" s="12" t="str">
        <f t="shared" si="52"/>
        <v>ATL</v>
      </c>
      <c r="BN224" s="12">
        <f t="shared" si="50"/>
        <v>3</v>
      </c>
    </row>
    <row r="225" spans="1:66" x14ac:dyDescent="0.45">
      <c r="A225" s="5">
        <v>45436</v>
      </c>
      <c r="B225" s="4" t="s">
        <v>102</v>
      </c>
      <c r="C225" s="4" t="s">
        <v>26</v>
      </c>
      <c r="D225" s="4" t="s">
        <v>859</v>
      </c>
      <c r="E225" s="4" t="s">
        <v>691</v>
      </c>
      <c r="F225" s="11">
        <v>50</v>
      </c>
      <c r="G225" s="11">
        <v>0.12</v>
      </c>
      <c r="H225" s="11">
        <v>5.2631578947368418E-2</v>
      </c>
      <c r="I225" s="11">
        <f t="shared" si="40"/>
        <v>7.3424301494476929E-2</v>
      </c>
      <c r="J225" s="11">
        <v>3.48</v>
      </c>
      <c r="K225" s="11">
        <v>3.44</v>
      </c>
      <c r="L225" s="11">
        <v>3.42</v>
      </c>
      <c r="M225" s="11">
        <v>0.12</v>
      </c>
      <c r="N225" s="11">
        <v>7.9012345679012344E-2</v>
      </c>
      <c r="O225" s="11">
        <f t="shared" si="41"/>
        <v>9.1662856271909759E-2</v>
      </c>
      <c r="P225" s="11">
        <v>3.44</v>
      </c>
      <c r="Q225" s="11">
        <v>3.42</v>
      </c>
      <c r="R225" s="11">
        <v>0.29899999999999999</v>
      </c>
      <c r="S225" s="11">
        <v>0.67400000000000004</v>
      </c>
      <c r="T225" s="11">
        <v>93</v>
      </c>
      <c r="U225" s="11">
        <v>3.2000000000000001E-2</v>
      </c>
      <c r="V225" s="11">
        <v>-0.09</v>
      </c>
      <c r="W225" s="11">
        <v>-0.27399999999999997</v>
      </c>
      <c r="X225" s="11">
        <v>8.199999999999999E-2</v>
      </c>
      <c r="Y225" s="11">
        <v>0.16851851851851851</v>
      </c>
      <c r="Z225" s="11">
        <f t="shared" si="42"/>
        <v>0.14181527206218564</v>
      </c>
      <c r="AA225" s="11">
        <v>-0.16</v>
      </c>
      <c r="AB225" s="11">
        <v>-9.2592592592592587E-2</v>
      </c>
      <c r="AC225" s="11">
        <f t="shared" si="51"/>
        <v>-0.1133973479652492</v>
      </c>
      <c r="AD225" s="11">
        <v>0.46</v>
      </c>
      <c r="AE225" s="11">
        <v>0.48299999999999998</v>
      </c>
      <c r="AF225" s="11">
        <f t="shared" si="43"/>
        <v>0.47590123456790123</v>
      </c>
      <c r="AG225" s="11">
        <v>3.4083162917519201E-3</v>
      </c>
      <c r="AH225" s="11">
        <v>49</v>
      </c>
      <c r="AI225" s="11">
        <v>6.7346938775510207E-2</v>
      </c>
      <c r="AJ225" s="11">
        <v>5.6521739130434782E-2</v>
      </c>
      <c r="AK225" s="11">
        <f t="shared" si="44"/>
        <v>5.9796027911969939E-2</v>
      </c>
      <c r="AL225" s="11">
        <v>3.87</v>
      </c>
      <c r="AM225" s="11">
        <v>3.88</v>
      </c>
      <c r="AN225" s="11">
        <v>3.83</v>
      </c>
      <c r="AO225" s="11">
        <v>6.7346938775510207E-2</v>
      </c>
      <c r="AP225" s="11">
        <v>9.8765432098765427E-2</v>
      </c>
      <c r="AQ225" s="11">
        <f t="shared" si="45"/>
        <v>8.9262307575064773E-2</v>
      </c>
      <c r="AR225" s="11">
        <v>3.88</v>
      </c>
      <c r="AS225" s="11">
        <v>3.83</v>
      </c>
      <c r="AT225" s="11">
        <v>0.308</v>
      </c>
      <c r="AU225" s="11">
        <v>0.69099999999999995</v>
      </c>
      <c r="AV225" s="11">
        <v>100</v>
      </c>
      <c r="AW225" s="11">
        <v>-3.6734693877551024E-2</v>
      </c>
      <c r="AX225" s="11">
        <v>0.25510204081632654</v>
      </c>
      <c r="AY225" s="11">
        <v>-2.8571428571428571E-2</v>
      </c>
      <c r="AZ225" s="11">
        <v>0.14489795918367346</v>
      </c>
      <c r="BA225" s="11">
        <v>0.23703703703703702</v>
      </c>
      <c r="BB225" s="11">
        <f t="shared" si="46"/>
        <v>0.20916780978509372</v>
      </c>
      <c r="BC225" s="11">
        <v>-0.61224489795918369</v>
      </c>
      <c r="BD225" s="11">
        <v>-4.9382716049382713E-2</v>
      </c>
      <c r="BE225" s="11">
        <f t="shared" si="47"/>
        <v>-0.2196311537875324</v>
      </c>
      <c r="BF225" s="11">
        <v>0.46899999999999997</v>
      </c>
      <c r="BG225" s="11">
        <v>0.505</v>
      </c>
      <c r="BH225" s="11">
        <f t="shared" si="48"/>
        <v>0.49411111111111106</v>
      </c>
      <c r="BI225" s="11">
        <v>3.0864197530859894E-3</v>
      </c>
      <c r="BJ225" s="12">
        <v>6</v>
      </c>
      <c r="BK225" s="12">
        <v>2</v>
      </c>
      <c r="BL225" s="12">
        <f t="shared" si="49"/>
        <v>4</v>
      </c>
      <c r="BM225" s="12" t="str">
        <f t="shared" si="52"/>
        <v>DET</v>
      </c>
      <c r="BN225" s="12">
        <f t="shared" si="50"/>
        <v>8</v>
      </c>
    </row>
    <row r="226" spans="1:66" x14ac:dyDescent="0.45">
      <c r="A226" s="5">
        <v>45436</v>
      </c>
      <c r="B226" s="4" t="s">
        <v>39</v>
      </c>
      <c r="C226" s="4" t="s">
        <v>32</v>
      </c>
      <c r="D226" s="4" t="s">
        <v>328</v>
      </c>
      <c r="F226" s="11">
        <v>51</v>
      </c>
      <c r="G226" s="11">
        <v>3.3333333333333333E-2</v>
      </c>
      <c r="H226" s="11">
        <v>6.2962962962962957E-2</v>
      </c>
      <c r="I226" s="11">
        <f t="shared" si="40"/>
        <v>5.3635116598079555E-2</v>
      </c>
      <c r="J226" s="11">
        <v>5.03</v>
      </c>
      <c r="K226" s="11">
        <v>4.93</v>
      </c>
      <c r="L226" s="11">
        <v>5.05</v>
      </c>
      <c r="M226" s="11">
        <v>6.4705882352941169E-2</v>
      </c>
      <c r="N226" s="11">
        <v>8.7037037037037038E-2</v>
      </c>
      <c r="O226" s="11">
        <f t="shared" si="41"/>
        <v>8.0006858710562415E-2</v>
      </c>
      <c r="P226" s="11">
        <v>4.01</v>
      </c>
      <c r="Q226" s="11">
        <v>3.8</v>
      </c>
      <c r="R226" s="11">
        <v>0.30099999999999999</v>
      </c>
      <c r="S226" s="11">
        <v>0.67900000000000005</v>
      </c>
      <c r="T226" s="11">
        <v>93</v>
      </c>
      <c r="U226" s="11">
        <v>-3.9215686274509803E-2</v>
      </c>
      <c r="V226" s="11">
        <v>-0.29607843137254902</v>
      </c>
      <c r="W226" s="11">
        <v>-0.28431372549019607</v>
      </c>
      <c r="X226" s="11">
        <v>4.7058823529411764E-2</v>
      </c>
      <c r="Y226" s="11">
        <v>0.17098765432098764</v>
      </c>
      <c r="Z226" s="11">
        <f t="shared" si="42"/>
        <v>0.13197302240512118</v>
      </c>
      <c r="AA226" s="11">
        <v>-0.60784313725490191</v>
      </c>
      <c r="AB226" s="11">
        <v>-0.3271604938271605</v>
      </c>
      <c r="AC226" s="11">
        <f t="shared" si="51"/>
        <v>-0.41552354823959764</v>
      </c>
      <c r="AD226" s="11">
        <v>0.45100000000000001</v>
      </c>
      <c r="AE226" s="11">
        <v>0.47</v>
      </c>
      <c r="AF226" s="11">
        <f t="shared" si="43"/>
        <v>0.46401851851851855</v>
      </c>
      <c r="AG226" s="11">
        <v>2.4691358024691398E-2</v>
      </c>
      <c r="AH226" s="11">
        <v>47</v>
      </c>
      <c r="AI226" s="11">
        <v>0.12340425531914893</v>
      </c>
      <c r="AJ226" s="11">
        <v>0.10246913580246915</v>
      </c>
      <c r="AK226" s="11">
        <f t="shared" si="44"/>
        <v>0.10854290504496267</v>
      </c>
      <c r="AL226" s="11">
        <v>2.61</v>
      </c>
      <c r="AM226" s="11">
        <v>3.54</v>
      </c>
      <c r="AN226" s="11">
        <v>3.54</v>
      </c>
      <c r="AO226" s="11">
        <v>0.12340425531914893</v>
      </c>
      <c r="AP226" s="11">
        <v>0.10246913580246915</v>
      </c>
      <c r="AQ226" s="11">
        <f t="shared" si="45"/>
        <v>0.10854290504496267</v>
      </c>
      <c r="AR226" s="11">
        <v>3.54</v>
      </c>
      <c r="AS226" s="11">
        <v>3.54</v>
      </c>
      <c r="AT226" s="11">
        <v>0.32300000000000001</v>
      </c>
      <c r="AU226" s="11">
        <v>0.73199999999999998</v>
      </c>
      <c r="AV226" s="11">
        <v>108</v>
      </c>
      <c r="AW226" s="11">
        <v>-4.8936170212765952E-2</v>
      </c>
      <c r="AX226" s="11">
        <v>9.7872340425531903E-2</v>
      </c>
      <c r="AY226" s="11">
        <v>0.30851063829787234</v>
      </c>
      <c r="AZ226" s="11">
        <v>0.17446808510638295</v>
      </c>
      <c r="BA226" s="11">
        <v>0.27530864197530863</v>
      </c>
      <c r="BB226" s="11">
        <f t="shared" si="46"/>
        <v>0.24605243103185492</v>
      </c>
      <c r="BC226" s="11">
        <v>1.0425531914893618</v>
      </c>
      <c r="BD226" s="11">
        <v>0.82098765432098764</v>
      </c>
      <c r="BE226" s="11">
        <f t="shared" si="47"/>
        <v>0.88526901386983692</v>
      </c>
      <c r="BF226" s="11">
        <v>0.61699999999999999</v>
      </c>
      <c r="BG226" s="11">
        <v>0.58699999999999997</v>
      </c>
      <c r="BH226" s="11">
        <f t="shared" si="48"/>
        <v>0.59570370370370374</v>
      </c>
      <c r="BI226" s="11">
        <v>-2.7777777777778012E-2</v>
      </c>
      <c r="BJ226" s="12">
        <v>11</v>
      </c>
      <c r="BK226" s="12">
        <v>5</v>
      </c>
      <c r="BL226" s="12">
        <f t="shared" si="49"/>
        <v>6</v>
      </c>
      <c r="BM226" s="12" t="str">
        <f t="shared" si="52"/>
        <v>PIT</v>
      </c>
      <c r="BN226" s="12">
        <f t="shared" si="50"/>
        <v>16</v>
      </c>
    </row>
    <row r="227" spans="1:66" x14ac:dyDescent="0.45">
      <c r="A227" s="5">
        <v>45436</v>
      </c>
      <c r="B227" s="4" t="s">
        <v>80</v>
      </c>
      <c r="C227" s="4" t="s">
        <v>52</v>
      </c>
      <c r="E227" s="4" t="s">
        <v>281</v>
      </c>
      <c r="F227" s="11">
        <v>48</v>
      </c>
      <c r="G227" s="11">
        <v>0.125</v>
      </c>
      <c r="H227" s="11">
        <f>N227</f>
        <v>6.7283950617283955E-2</v>
      </c>
      <c r="I227" s="11">
        <f t="shared" si="40"/>
        <v>8.4385002286236854E-2</v>
      </c>
      <c r="J227" s="11">
        <v>3.71</v>
      </c>
      <c r="K227" s="11">
        <v>3.88</v>
      </c>
      <c r="L227" s="11">
        <v>3.98</v>
      </c>
      <c r="M227" s="11">
        <v>0.125</v>
      </c>
      <c r="N227" s="11">
        <v>6.7283950617283955E-2</v>
      </c>
      <c r="O227" s="11">
        <f t="shared" si="41"/>
        <v>8.4385002286236854E-2</v>
      </c>
      <c r="P227" s="11">
        <v>3.88</v>
      </c>
      <c r="Q227" s="11">
        <v>3.98</v>
      </c>
      <c r="R227" s="11">
        <v>0.29799999999999999</v>
      </c>
      <c r="S227" s="11">
        <v>0.66800000000000004</v>
      </c>
      <c r="T227" s="11">
        <v>92</v>
      </c>
      <c r="U227" s="11">
        <v>3.9583333333333331E-2</v>
      </c>
      <c r="V227" s="11">
        <v>-0.3666666666666667</v>
      </c>
      <c r="W227" s="11">
        <v>-0.27083333333333331</v>
      </c>
      <c r="X227" s="11">
        <v>4.5833333333333337E-2</v>
      </c>
      <c r="Y227" s="11">
        <v>0.11790123456790125</v>
      </c>
      <c r="Z227" s="11">
        <f t="shared" si="42"/>
        <v>9.6547782350251493E-2</v>
      </c>
      <c r="AA227" s="11">
        <v>-0.4375</v>
      </c>
      <c r="AB227" s="11">
        <v>-0.66049382716049387</v>
      </c>
      <c r="AC227" s="11">
        <f t="shared" si="51"/>
        <v>-0.59442158207590312</v>
      </c>
      <c r="AD227" s="11">
        <v>0.438</v>
      </c>
      <c r="AE227" s="11">
        <v>0.42599999999999999</v>
      </c>
      <c r="AF227" s="11">
        <f t="shared" si="43"/>
        <v>0.42955555555555552</v>
      </c>
      <c r="AG227" s="11">
        <v>-1.85185185185185E-2</v>
      </c>
      <c r="AH227" s="11">
        <v>51</v>
      </c>
      <c r="AI227" s="11">
        <v>0.11000000000000001</v>
      </c>
      <c r="AJ227" s="11">
        <v>0.1206896551724138</v>
      </c>
      <c r="AK227" s="11">
        <f t="shared" si="44"/>
        <v>0.11732439335887614</v>
      </c>
      <c r="AL227" s="11">
        <v>3.38</v>
      </c>
      <c r="AM227" s="11">
        <v>3.46</v>
      </c>
      <c r="AN227" s="11">
        <v>3.32</v>
      </c>
      <c r="AO227" s="11">
        <v>9.2156862745098045E-2</v>
      </c>
      <c r="AP227" s="11">
        <v>9.6913580246913572E-2</v>
      </c>
      <c r="AQ227" s="11">
        <f t="shared" si="45"/>
        <v>9.5416095107453136E-2</v>
      </c>
      <c r="AR227" s="11">
        <v>3.73</v>
      </c>
      <c r="AS227" s="11">
        <v>3.55</v>
      </c>
      <c r="AT227" s="11">
        <v>0.30299999999999999</v>
      </c>
      <c r="AU227" s="11">
        <v>0.67900000000000005</v>
      </c>
      <c r="AV227" s="11">
        <v>100</v>
      </c>
      <c r="AW227" s="11">
        <v>-0.11764705882352941</v>
      </c>
      <c r="AX227" s="11">
        <v>-0.16862745098039214</v>
      </c>
      <c r="AY227" s="11">
        <v>-0.13529411764705884</v>
      </c>
      <c r="AZ227" s="11">
        <v>8.6274509803921581E-2</v>
      </c>
      <c r="BA227" s="11">
        <v>0.22037037037037038</v>
      </c>
      <c r="BB227" s="11">
        <f t="shared" si="46"/>
        <v>0.17815500685871058</v>
      </c>
      <c r="BC227" s="11">
        <v>-7.8431372549019607E-2</v>
      </c>
      <c r="BD227" s="11">
        <v>0.11728395061728394</v>
      </c>
      <c r="BE227" s="11">
        <f t="shared" si="47"/>
        <v>5.5669867398262463E-2</v>
      </c>
      <c r="BF227" s="11">
        <v>0.52900000000000003</v>
      </c>
      <c r="BG227" s="11">
        <v>0.52500000000000002</v>
      </c>
      <c r="BH227" s="11">
        <f t="shared" si="48"/>
        <v>0.52625925925925932</v>
      </c>
      <c r="BI227" s="11">
        <v>-1.2345679012346067E-2</v>
      </c>
      <c r="BJ227" s="12">
        <v>6</v>
      </c>
      <c r="BK227" s="12">
        <v>1</v>
      </c>
      <c r="BL227" s="12">
        <f t="shared" si="49"/>
        <v>5</v>
      </c>
      <c r="BM227" s="12" t="str">
        <f t="shared" si="52"/>
        <v>WSN</v>
      </c>
      <c r="BN227" s="12">
        <f t="shared" si="50"/>
        <v>7</v>
      </c>
    </row>
    <row r="228" spans="1:66" x14ac:dyDescent="0.45">
      <c r="A228" s="5">
        <v>45436</v>
      </c>
      <c r="B228" s="4" t="s">
        <v>71</v>
      </c>
      <c r="C228" s="4" t="s">
        <v>20</v>
      </c>
      <c r="D228" s="4" t="s">
        <v>1481</v>
      </c>
      <c r="E228" s="4" t="s">
        <v>280</v>
      </c>
      <c r="F228" s="11">
        <v>51</v>
      </c>
      <c r="G228" s="11">
        <v>5.2941176470588241E-2</v>
      </c>
      <c r="H228" s="11">
        <v>1.5555555555555555E-2</v>
      </c>
      <c r="I228" s="11">
        <f t="shared" si="40"/>
        <v>2.7325102880658439E-2</v>
      </c>
      <c r="J228" s="11">
        <v>4.2699999999999996</v>
      </c>
      <c r="K228" s="11">
        <v>3.81</v>
      </c>
      <c r="L228" s="11">
        <v>3.57</v>
      </c>
      <c r="M228" s="11">
        <v>5.2941176470588241E-2</v>
      </c>
      <c r="N228" s="11">
        <v>9.0740740740740733E-2</v>
      </c>
      <c r="O228" s="11">
        <f t="shared" si="41"/>
        <v>7.8840877914951993E-2</v>
      </c>
      <c r="P228" s="11">
        <v>3.81</v>
      </c>
      <c r="Q228" s="11">
        <v>3.57</v>
      </c>
      <c r="R228" s="11">
        <v>0.30199999999999999</v>
      </c>
      <c r="S228" s="11">
        <v>0.67700000000000005</v>
      </c>
      <c r="T228" s="11">
        <v>100</v>
      </c>
      <c r="U228" s="11">
        <v>0</v>
      </c>
      <c r="V228" s="11">
        <v>-9.8039215686274508E-2</v>
      </c>
      <c r="W228" s="11">
        <v>-1.5686274509803921E-2</v>
      </c>
      <c r="X228" s="11">
        <v>9.9999999999999992E-2</v>
      </c>
      <c r="Y228" s="11">
        <v>0.22160493827160493</v>
      </c>
      <c r="Z228" s="11">
        <f t="shared" si="42"/>
        <v>0.18332190214906263</v>
      </c>
      <c r="AA228" s="11">
        <v>-0.78431372549019607</v>
      </c>
      <c r="AB228" s="11">
        <v>-5.5555555555555552E-2</v>
      </c>
      <c r="AC228" s="11">
        <f t="shared" si="51"/>
        <v>-0.28497942386831276</v>
      </c>
      <c r="AD228" s="11">
        <v>0.49</v>
      </c>
      <c r="AE228" s="11">
        <v>0.51800000000000002</v>
      </c>
      <c r="AF228" s="11">
        <f t="shared" si="43"/>
        <v>0.50918518518518519</v>
      </c>
      <c r="AG228" s="11">
        <v>7.0987654320987595E-2</v>
      </c>
      <c r="AH228" s="11">
        <v>51</v>
      </c>
      <c r="AI228" s="11">
        <v>0.15</v>
      </c>
      <c r="AJ228" s="11">
        <v>3.7931034482758627E-2</v>
      </c>
      <c r="AK228" s="11">
        <f t="shared" si="44"/>
        <v>7.3212005108556841E-2</v>
      </c>
      <c r="AL228" s="11">
        <v>3.58</v>
      </c>
      <c r="AM228" s="11">
        <v>3.56</v>
      </c>
      <c r="AN228" s="11">
        <v>3.61</v>
      </c>
      <c r="AO228" s="11">
        <v>0.12941176470588234</v>
      </c>
      <c r="AP228" s="11">
        <v>7.0370370370370375E-2</v>
      </c>
      <c r="AQ228" s="11">
        <f t="shared" si="45"/>
        <v>8.8957475994513036E-2</v>
      </c>
      <c r="AR228" s="11">
        <v>3.83</v>
      </c>
      <c r="AS228" s="11">
        <v>3.79</v>
      </c>
      <c r="AT228" s="11">
        <v>0.315</v>
      </c>
      <c r="AU228" s="11">
        <v>0.71899999999999997</v>
      </c>
      <c r="AV228" s="11">
        <v>99</v>
      </c>
      <c r="AW228" s="11">
        <v>0.11176470588235295</v>
      </c>
      <c r="AX228" s="11">
        <v>9.8039215686274508E-2</v>
      </c>
      <c r="AY228" s="11">
        <v>8.6274509803921581E-2</v>
      </c>
      <c r="AZ228" s="11">
        <v>0.13921568627450981</v>
      </c>
      <c r="BA228" s="11">
        <v>0.16666666666666666</v>
      </c>
      <c r="BB228" s="11">
        <f t="shared" si="46"/>
        <v>0.15802469135802472</v>
      </c>
      <c r="BC228" s="11">
        <v>1.411764705882353</v>
      </c>
      <c r="BD228" s="11">
        <v>0.38271604938271603</v>
      </c>
      <c r="BE228" s="11">
        <f t="shared" si="47"/>
        <v>0.70667581161408322</v>
      </c>
      <c r="BF228" s="11">
        <v>0.627</v>
      </c>
      <c r="BG228" s="11">
        <v>0.53300000000000003</v>
      </c>
      <c r="BH228" s="11">
        <f t="shared" si="48"/>
        <v>0.56259259259259264</v>
      </c>
      <c r="BI228" s="11">
        <v>-7.0987654320988025E-2</v>
      </c>
      <c r="BJ228" s="12">
        <v>1</v>
      </c>
      <c r="BK228" s="12">
        <v>8</v>
      </c>
      <c r="BL228" s="12">
        <f t="shared" si="49"/>
        <v>-7</v>
      </c>
      <c r="BM228" s="12" t="str">
        <f t="shared" si="52"/>
        <v>KCR</v>
      </c>
      <c r="BN228" s="12">
        <f t="shared" si="50"/>
        <v>9</v>
      </c>
    </row>
    <row r="229" spans="1:66" x14ac:dyDescent="0.45">
      <c r="A229" s="5">
        <v>45436</v>
      </c>
      <c r="B229" s="4" t="s">
        <v>35</v>
      </c>
      <c r="C229" s="4" t="s">
        <v>50</v>
      </c>
      <c r="D229" s="4" t="s">
        <v>1122</v>
      </c>
      <c r="E229" s="4" t="s">
        <v>636</v>
      </c>
      <c r="F229" s="11">
        <v>49</v>
      </c>
      <c r="G229" s="11">
        <v>4.0816326530612242E-2</v>
      </c>
      <c r="H229" s="11">
        <v>2.6923076923076921E-2</v>
      </c>
      <c r="I229" s="11">
        <f t="shared" si="40"/>
        <v>3.1125356125356125E-2</v>
      </c>
      <c r="J229" s="11">
        <v>4.88</v>
      </c>
      <c r="K229" s="11">
        <v>4.43</v>
      </c>
      <c r="L229" s="11">
        <v>4.53</v>
      </c>
      <c r="M229" s="11">
        <v>4.0816326530612242E-2</v>
      </c>
      <c r="N229" s="11">
        <v>5.0617283950617278E-2</v>
      </c>
      <c r="O229" s="11">
        <f t="shared" si="41"/>
        <v>4.7652796829751556E-2</v>
      </c>
      <c r="P229" s="11">
        <v>4.43</v>
      </c>
      <c r="Q229" s="11">
        <v>4.53</v>
      </c>
      <c r="R229" s="11">
        <v>0.311</v>
      </c>
      <c r="S229" s="11">
        <v>0.70599999999999996</v>
      </c>
      <c r="T229" s="11">
        <v>86</v>
      </c>
      <c r="U229" s="11">
        <v>-4.6938775510204075E-2</v>
      </c>
      <c r="V229" s="11">
        <v>7.1428571428571425E-2</v>
      </c>
      <c r="W229" s="11">
        <v>-0.57959183673469383</v>
      </c>
      <c r="X229" s="11">
        <v>6.3265306122448975E-2</v>
      </c>
      <c r="Y229" s="11">
        <v>9.2592592592592587E-2</v>
      </c>
      <c r="Z229" s="11">
        <f t="shared" si="42"/>
        <v>8.3721993598536798E-2</v>
      </c>
      <c r="AA229" s="11">
        <v>-1.510204081632653</v>
      </c>
      <c r="AB229" s="11">
        <v>-1.2037037037037037</v>
      </c>
      <c r="AC229" s="11">
        <f t="shared" si="51"/>
        <v>-1.2964106081390032</v>
      </c>
      <c r="AD229" s="11">
        <v>0.32700000000000001</v>
      </c>
      <c r="AE229" s="11">
        <v>0.375</v>
      </c>
      <c r="AF229" s="11">
        <f t="shared" si="43"/>
        <v>0.36048148148148151</v>
      </c>
      <c r="AG229" s="11">
        <v>8.9506172839506098E-2</v>
      </c>
      <c r="AH229" s="11">
        <v>51</v>
      </c>
      <c r="AI229" s="11">
        <v>0.1980392156862745</v>
      </c>
      <c r="AJ229" s="11">
        <v>6.7857142857142852E-2</v>
      </c>
      <c r="AK229" s="11">
        <f t="shared" si="44"/>
        <v>0.10884038800705467</v>
      </c>
      <c r="AL229" s="11">
        <v>2.82</v>
      </c>
      <c r="AM229" s="11">
        <v>3.34</v>
      </c>
      <c r="AN229" s="11">
        <v>3.36</v>
      </c>
      <c r="AO229" s="11">
        <v>0.1980392156862745</v>
      </c>
      <c r="AP229" s="11">
        <v>0.12037037037037036</v>
      </c>
      <c r="AQ229" s="11">
        <f t="shared" si="45"/>
        <v>0.14482167352537723</v>
      </c>
      <c r="AR229" s="11">
        <v>3.34</v>
      </c>
      <c r="AS229" s="11">
        <v>3.36</v>
      </c>
      <c r="AT229" s="11">
        <v>0.33</v>
      </c>
      <c r="AU229" s="11">
        <v>0.75</v>
      </c>
      <c r="AV229" s="11">
        <v>114</v>
      </c>
      <c r="AW229" s="11">
        <v>6.0784313725490195E-2</v>
      </c>
      <c r="AX229" s="11">
        <v>-0.14901960784313725</v>
      </c>
      <c r="AY229" s="11">
        <v>0.61960784313725492</v>
      </c>
      <c r="AZ229" s="11">
        <v>0.17450980392156865</v>
      </c>
      <c r="BA229" s="11">
        <v>0.22901234567901235</v>
      </c>
      <c r="BB229" s="11">
        <f t="shared" si="46"/>
        <v>0.21185413808870601</v>
      </c>
      <c r="BC229" s="11">
        <v>1.8235294117647058</v>
      </c>
      <c r="BD229" s="11">
        <v>0.81481481481481477</v>
      </c>
      <c r="BE229" s="11">
        <f t="shared" si="47"/>
        <v>1.1323731138545954</v>
      </c>
      <c r="BF229" s="11">
        <v>0.72499999999999998</v>
      </c>
      <c r="BG229" s="11">
        <v>0.59599999999999997</v>
      </c>
      <c r="BH229" s="11">
        <f t="shared" si="48"/>
        <v>0.63661111111111113</v>
      </c>
      <c r="BI229" s="11">
        <v>-4.6296296296295947E-2</v>
      </c>
      <c r="BJ229" s="12">
        <v>3</v>
      </c>
      <c r="BK229" s="12">
        <v>2</v>
      </c>
      <c r="BL229" s="12">
        <f t="shared" si="49"/>
        <v>1</v>
      </c>
      <c r="BM229" s="12" t="str">
        <f t="shared" si="52"/>
        <v>COL</v>
      </c>
      <c r="BN229" s="12">
        <f t="shared" si="50"/>
        <v>5</v>
      </c>
    </row>
    <row r="230" spans="1:66" x14ac:dyDescent="0.45">
      <c r="A230" s="5">
        <v>45436</v>
      </c>
      <c r="B230" s="4" t="s">
        <v>57</v>
      </c>
      <c r="C230" s="4" t="s">
        <v>28</v>
      </c>
      <c r="D230" s="4" t="s">
        <v>657</v>
      </c>
      <c r="E230" s="4" t="s">
        <v>540</v>
      </c>
      <c r="F230" s="11">
        <v>50</v>
      </c>
      <c r="G230" s="11">
        <v>0.10199999999999999</v>
      </c>
      <c r="H230" s="11">
        <v>8.7500000000000008E-2</v>
      </c>
      <c r="I230" s="11">
        <f t="shared" si="40"/>
        <v>9.1975308641975312E-2</v>
      </c>
      <c r="J230" s="11">
        <v>3.92</v>
      </c>
      <c r="K230" s="11">
        <v>4.32</v>
      </c>
      <c r="L230" s="11">
        <v>4.0599999999999996</v>
      </c>
      <c r="M230" s="11">
        <v>0.10199999999999999</v>
      </c>
      <c r="N230" s="11">
        <v>9.4444444444444442E-2</v>
      </c>
      <c r="O230" s="11">
        <f t="shared" si="41"/>
        <v>9.6776406035665286E-2</v>
      </c>
      <c r="P230" s="11">
        <v>4.32</v>
      </c>
      <c r="Q230" s="11">
        <v>4.0599999999999996</v>
      </c>
      <c r="R230" s="11">
        <v>0.29799999999999999</v>
      </c>
      <c r="S230" s="11">
        <v>0.66600000000000004</v>
      </c>
      <c r="T230" s="11">
        <v>87</v>
      </c>
      <c r="U230" s="11">
        <v>6.4000000000000001E-2</v>
      </c>
      <c r="V230" s="11">
        <v>-0.34399999999999997</v>
      </c>
      <c r="W230" s="11">
        <v>-0.434</v>
      </c>
      <c r="X230" s="11">
        <v>3.6000000000000004E-2</v>
      </c>
      <c r="Y230" s="11">
        <v>0.18641975308641975</v>
      </c>
      <c r="Z230" s="11">
        <f t="shared" si="42"/>
        <v>0.13999390336838893</v>
      </c>
      <c r="AA230" s="11">
        <v>-0.22</v>
      </c>
      <c r="AB230" s="11">
        <v>-0.18518518518518517</v>
      </c>
      <c r="AC230" s="11">
        <f t="shared" si="51"/>
        <v>-0.1959304983996342</v>
      </c>
      <c r="AD230" s="11">
        <v>0.4</v>
      </c>
      <c r="AE230" s="11">
        <v>0.45700000000000002</v>
      </c>
      <c r="AF230" s="11">
        <f t="shared" si="43"/>
        <v>0.43940740740740741</v>
      </c>
      <c r="AG230" s="11">
        <v>-6.1728395061728097E-3</v>
      </c>
      <c r="AH230" s="11">
        <v>52</v>
      </c>
      <c r="AI230" s="11">
        <v>9.6153846153846159E-2</v>
      </c>
      <c r="AJ230" s="11">
        <v>5.6521739130434782E-2</v>
      </c>
      <c r="AK230" s="11">
        <f t="shared" si="44"/>
        <v>6.9243156199677941E-2</v>
      </c>
      <c r="AL230" s="11">
        <v>3.38</v>
      </c>
      <c r="AM230" s="11">
        <v>3.77</v>
      </c>
      <c r="AN230" s="11">
        <v>3.66</v>
      </c>
      <c r="AO230" s="11">
        <v>9.6153846153846159E-2</v>
      </c>
      <c r="AP230" s="11">
        <v>0.10617283950617283</v>
      </c>
      <c r="AQ230" s="11">
        <f t="shared" si="45"/>
        <v>0.10295686633135193</v>
      </c>
      <c r="AR230" s="11">
        <v>3.77</v>
      </c>
      <c r="AS230" s="11">
        <v>3.66</v>
      </c>
      <c r="AT230" s="11">
        <v>0.34399999999999997</v>
      </c>
      <c r="AU230" s="11">
        <v>0.78500000000000003</v>
      </c>
      <c r="AV230" s="11">
        <v>126</v>
      </c>
      <c r="AW230" s="11">
        <v>3.8461538461538464E-3</v>
      </c>
      <c r="AX230" s="11">
        <v>2.1153846153846155E-2</v>
      </c>
      <c r="AY230" s="11">
        <v>1</v>
      </c>
      <c r="AZ230" s="11">
        <v>0.22115384615384615</v>
      </c>
      <c r="BA230" s="11">
        <v>0.26481481481481478</v>
      </c>
      <c r="BB230" s="11">
        <f t="shared" si="46"/>
        <v>0.25080018289894829</v>
      </c>
      <c r="BC230" s="11">
        <v>1.4807692307692308</v>
      </c>
      <c r="BD230" s="11">
        <v>0.94444444444444442</v>
      </c>
      <c r="BE230" s="11">
        <f t="shared" si="47"/>
        <v>1.1165980795610424</v>
      </c>
      <c r="BF230" s="11">
        <v>0.63500000000000001</v>
      </c>
      <c r="BG230" s="11">
        <v>0.59199999999999997</v>
      </c>
      <c r="BH230" s="11">
        <f t="shared" si="48"/>
        <v>0.60580246913580238</v>
      </c>
      <c r="BI230" s="11">
        <v>-2.7777777777778012E-2</v>
      </c>
      <c r="BJ230" s="12">
        <v>9</v>
      </c>
      <c r="BK230" s="12">
        <v>6</v>
      </c>
      <c r="BL230" s="12">
        <f t="shared" si="49"/>
        <v>3</v>
      </c>
      <c r="BM230" s="12" t="str">
        <f t="shared" si="52"/>
        <v>CIN</v>
      </c>
      <c r="BN230" s="12">
        <f t="shared" si="50"/>
        <v>15</v>
      </c>
    </row>
    <row r="231" spans="1:66" x14ac:dyDescent="0.45">
      <c r="A231" s="5">
        <v>45436</v>
      </c>
      <c r="B231" s="4" t="s">
        <v>64</v>
      </c>
      <c r="C231" s="4" t="s">
        <v>43</v>
      </c>
      <c r="D231" s="4" t="s">
        <v>329</v>
      </c>
      <c r="E231" s="4" t="s">
        <v>855</v>
      </c>
      <c r="F231" s="11">
        <v>49</v>
      </c>
      <c r="G231" s="11">
        <v>0.06</v>
      </c>
      <c r="H231" s="11">
        <v>4.9999999999999996E-2</v>
      </c>
      <c r="I231" s="11">
        <f t="shared" si="40"/>
        <v>5.3024691358024692E-2</v>
      </c>
      <c r="J231" s="11">
        <v>4.12</v>
      </c>
      <c r="K231" s="11">
        <v>4.3899999999999997</v>
      </c>
      <c r="L231" s="11">
        <v>4.17</v>
      </c>
      <c r="M231" s="11">
        <v>7.9591836734693874E-2</v>
      </c>
      <c r="N231" s="11">
        <v>8.3333333333333329E-2</v>
      </c>
      <c r="O231" s="11">
        <f t="shared" si="41"/>
        <v>8.2201646090534986E-2</v>
      </c>
      <c r="P231" s="11">
        <v>4.1900000000000004</v>
      </c>
      <c r="Q231" s="11">
        <v>4.0999999999999996</v>
      </c>
      <c r="R231" s="11">
        <v>0.308</v>
      </c>
      <c r="S231" s="11">
        <v>0.69099999999999995</v>
      </c>
      <c r="T231" s="11">
        <v>104</v>
      </c>
      <c r="U231" s="11">
        <v>-3.0612244897959183E-2</v>
      </c>
      <c r="V231" s="11">
        <v>-0.28775510204081634</v>
      </c>
      <c r="W231" s="11">
        <v>0.12244897959183673</v>
      </c>
      <c r="X231" s="11">
        <v>0.11020408163265306</v>
      </c>
      <c r="Y231" s="11">
        <v>0.21049382716049383</v>
      </c>
      <c r="Z231" s="11">
        <f t="shared" si="42"/>
        <v>0.1801592745008383</v>
      </c>
      <c r="AA231" s="11">
        <v>-0.38775510204081631</v>
      </c>
      <c r="AB231" s="11">
        <v>-0.12962962962962962</v>
      </c>
      <c r="AC231" s="11">
        <f t="shared" si="51"/>
        <v>-0.20770461819844535</v>
      </c>
      <c r="AD231" s="11">
        <v>0.42899999999999999</v>
      </c>
      <c r="AE231" s="11">
        <v>0.47699999999999998</v>
      </c>
      <c r="AF231" s="11">
        <f t="shared" si="43"/>
        <v>0.46248148148148149</v>
      </c>
      <c r="AG231" s="11">
        <v>5.5555555555555601E-2</v>
      </c>
      <c r="AH231" s="11">
        <v>51</v>
      </c>
      <c r="AI231" s="11">
        <v>7.0588235294117646E-2</v>
      </c>
      <c r="AJ231" s="11">
        <v>6.3157894736842107E-2</v>
      </c>
      <c r="AK231" s="11">
        <f t="shared" si="44"/>
        <v>6.5497076023391818E-2</v>
      </c>
      <c r="AL231" s="11">
        <v>3.49</v>
      </c>
      <c r="AM231" s="11">
        <v>3.59</v>
      </c>
      <c r="AN231" s="11">
        <v>3.51</v>
      </c>
      <c r="AO231" s="11">
        <v>7.0588235294117646E-2</v>
      </c>
      <c r="AP231" s="11">
        <v>9.0123456790123457E-2</v>
      </c>
      <c r="AQ231" s="11">
        <f t="shared" si="45"/>
        <v>8.3973479652492009E-2</v>
      </c>
      <c r="AR231" s="11">
        <v>3.59</v>
      </c>
      <c r="AS231" s="11">
        <v>3.51</v>
      </c>
      <c r="AT231" s="11">
        <v>0.32600000000000001</v>
      </c>
      <c r="AU231" s="11">
        <v>0.73799999999999999</v>
      </c>
      <c r="AV231" s="11">
        <v>115</v>
      </c>
      <c r="AW231" s="11">
        <v>5.8823529411764705E-3</v>
      </c>
      <c r="AX231" s="11">
        <v>-4.5098039215686274E-2</v>
      </c>
      <c r="AY231" s="11">
        <v>0.44117647058823528</v>
      </c>
      <c r="AZ231" s="11">
        <v>0.12941176470588234</v>
      </c>
      <c r="BA231" s="11">
        <v>0.20061728395061729</v>
      </c>
      <c r="BB231" s="11">
        <f t="shared" si="46"/>
        <v>0.17820073159579333</v>
      </c>
      <c r="BC231" s="11">
        <v>-0.47058823529411764</v>
      </c>
      <c r="BD231" s="11">
        <v>-9.2592592592592587E-2</v>
      </c>
      <c r="BE231" s="11">
        <f t="shared" si="47"/>
        <v>-0.2115912208504801</v>
      </c>
      <c r="BF231" s="11">
        <v>0.49</v>
      </c>
      <c r="BG231" s="11">
        <v>0.503</v>
      </c>
      <c r="BH231" s="11">
        <f t="shared" si="48"/>
        <v>0.49890740740740741</v>
      </c>
      <c r="BI231" s="11">
        <v>-5.5555555555555025E-2</v>
      </c>
      <c r="BJ231" s="12">
        <v>7</v>
      </c>
      <c r="BK231" s="12">
        <v>8</v>
      </c>
      <c r="BL231" s="12">
        <f t="shared" si="49"/>
        <v>-1</v>
      </c>
      <c r="BM231" s="12" t="str">
        <f t="shared" si="52"/>
        <v>SFG</v>
      </c>
      <c r="BN231" s="12">
        <f t="shared" si="50"/>
        <v>15</v>
      </c>
    </row>
    <row r="232" spans="1:66" x14ac:dyDescent="0.45">
      <c r="A232" s="5">
        <v>45436</v>
      </c>
      <c r="B232" s="4" t="s">
        <v>62</v>
      </c>
      <c r="C232" s="4" t="s">
        <v>45</v>
      </c>
      <c r="D232" s="4" t="s">
        <v>604</v>
      </c>
      <c r="E232" s="4" t="s">
        <v>1156</v>
      </c>
      <c r="F232" s="11">
        <v>49</v>
      </c>
      <c r="G232" s="11">
        <v>0.10816326530612244</v>
      </c>
      <c r="H232" s="11">
        <v>7.8571428571428584E-2</v>
      </c>
      <c r="I232" s="11">
        <f t="shared" si="40"/>
        <v>8.7522045855379205E-2</v>
      </c>
      <c r="J232" s="11">
        <v>3.96</v>
      </c>
      <c r="K232" s="11">
        <v>3.53</v>
      </c>
      <c r="L232" s="11">
        <v>3.31</v>
      </c>
      <c r="M232" s="11">
        <v>0.10816326530612244</v>
      </c>
      <c r="N232" s="11">
        <v>0.10493827160493827</v>
      </c>
      <c r="O232" s="11">
        <f t="shared" si="41"/>
        <v>0.10591373266270385</v>
      </c>
      <c r="P232" s="11">
        <v>3.53</v>
      </c>
      <c r="Q232" s="11">
        <v>3.31</v>
      </c>
      <c r="R232" s="11">
        <v>0.31</v>
      </c>
      <c r="S232" s="11">
        <v>0.70299999999999996</v>
      </c>
      <c r="T232" s="11">
        <v>101</v>
      </c>
      <c r="U232" s="11">
        <v>4.0816326530612242E-2</v>
      </c>
      <c r="V232" s="11">
        <v>0.14285714285714285</v>
      </c>
      <c r="W232" s="11">
        <v>8.5714285714285715E-2</v>
      </c>
      <c r="X232" s="11">
        <v>0.14081632653061224</v>
      </c>
      <c r="Y232" s="11">
        <v>0.22098765432098763</v>
      </c>
      <c r="Z232" s="11">
        <f t="shared" si="42"/>
        <v>0.19673830208809631</v>
      </c>
      <c r="AA232" s="11">
        <v>0.10204081632653061</v>
      </c>
      <c r="AB232" s="11">
        <v>0.20987654320987653</v>
      </c>
      <c r="AC232" s="11">
        <f t="shared" si="51"/>
        <v>0.17725956409083979</v>
      </c>
      <c r="AD232" s="11">
        <v>0.53100000000000003</v>
      </c>
      <c r="AE232" s="11">
        <v>0.52900000000000003</v>
      </c>
      <c r="AF232" s="11">
        <f t="shared" si="43"/>
        <v>0.52960493827160493</v>
      </c>
      <c r="AG232" s="11">
        <v>6.4814814814814797E-2</v>
      </c>
      <c r="AH232" s="11">
        <v>51</v>
      </c>
      <c r="AI232" s="11">
        <v>2.5490196078431372E-2</v>
      </c>
      <c r="AJ232" s="11">
        <v>-6.2500000000000003E-3</v>
      </c>
      <c r="AK232" s="11">
        <f t="shared" si="44"/>
        <v>3.7422839506172844E-3</v>
      </c>
      <c r="AL232" s="11">
        <v>4.2</v>
      </c>
      <c r="AM232" s="11">
        <v>4.21</v>
      </c>
      <c r="AN232" s="11">
        <v>4.09</v>
      </c>
      <c r="AO232" s="11">
        <v>2.5490196078431372E-2</v>
      </c>
      <c r="AP232" s="11">
        <v>7.716049382716049E-2</v>
      </c>
      <c r="AQ232" s="11">
        <f t="shared" si="45"/>
        <v>6.0893918609967998E-2</v>
      </c>
      <c r="AR232" s="11">
        <v>4.21</v>
      </c>
      <c r="AS232" s="11">
        <v>4.09</v>
      </c>
      <c r="AT232" s="11">
        <v>0.314</v>
      </c>
      <c r="AU232" s="11">
        <v>0.70799999999999996</v>
      </c>
      <c r="AV232" s="11">
        <v>101</v>
      </c>
      <c r="AW232" s="11">
        <v>-3.9215686274509803E-2</v>
      </c>
      <c r="AX232" s="11">
        <v>2.5490196078431372E-2</v>
      </c>
      <c r="AY232" s="11">
        <v>-9.8039215686274508E-3</v>
      </c>
      <c r="AZ232" s="11">
        <v>0.11960784313725489</v>
      </c>
      <c r="BA232" s="11">
        <v>0.21975308641975311</v>
      </c>
      <c r="BB232" s="11">
        <f t="shared" si="46"/>
        <v>0.18822588020118886</v>
      </c>
      <c r="BC232" s="11">
        <v>-0.13725490196078433</v>
      </c>
      <c r="BD232" s="11">
        <v>-1.2345679012345678E-2</v>
      </c>
      <c r="BE232" s="11">
        <f t="shared" si="47"/>
        <v>-5.1668952903520811E-2</v>
      </c>
      <c r="BF232" s="11">
        <v>0.47099999999999997</v>
      </c>
      <c r="BG232" s="11">
        <v>0.49399999999999999</v>
      </c>
      <c r="BH232" s="11">
        <f t="shared" si="48"/>
        <v>0.48675925925925928</v>
      </c>
      <c r="BI232" s="11">
        <v>-3.0864197530864002E-2</v>
      </c>
      <c r="BJ232" s="12">
        <v>3</v>
      </c>
      <c r="BK232" s="12">
        <v>2</v>
      </c>
      <c r="BL232" s="12">
        <f t="shared" si="49"/>
        <v>1</v>
      </c>
      <c r="BM232" s="12" t="str">
        <f t="shared" si="52"/>
        <v>MIN</v>
      </c>
      <c r="BN232" s="12">
        <f t="shared" si="50"/>
        <v>5</v>
      </c>
    </row>
    <row r="233" spans="1:66" x14ac:dyDescent="0.45">
      <c r="A233" s="5">
        <v>45436</v>
      </c>
      <c r="B233" s="4" t="s">
        <v>60</v>
      </c>
      <c r="C233" s="4" t="s">
        <v>24</v>
      </c>
      <c r="D233" s="4" t="s">
        <v>265</v>
      </c>
      <c r="E233" s="4" t="s">
        <v>589</v>
      </c>
      <c r="F233" s="11">
        <v>50</v>
      </c>
      <c r="G233" s="11">
        <v>0.18</v>
      </c>
      <c r="H233" s="11">
        <v>6.1538461538461542E-2</v>
      </c>
      <c r="I233" s="11">
        <f t="shared" si="40"/>
        <v>9.8100664767331425E-2</v>
      </c>
      <c r="J233" s="11">
        <v>3.21</v>
      </c>
      <c r="K233" s="11">
        <v>3.99</v>
      </c>
      <c r="L233" s="11">
        <v>3.86</v>
      </c>
      <c r="M233" s="11">
        <v>0.14400000000000002</v>
      </c>
      <c r="N233" s="11">
        <v>8.0864197530864199E-2</v>
      </c>
      <c r="O233" s="11">
        <f t="shared" si="41"/>
        <v>0.10035055631763451</v>
      </c>
      <c r="P233" s="11">
        <v>3.52</v>
      </c>
      <c r="Q233" s="11">
        <v>3.42</v>
      </c>
      <c r="R233" s="11">
        <v>0.33400000000000002</v>
      </c>
      <c r="S233" s="11">
        <v>0.76300000000000001</v>
      </c>
      <c r="T233" s="11">
        <v>111</v>
      </c>
      <c r="U233" s="11">
        <v>7.8E-2</v>
      </c>
      <c r="V233" s="11">
        <v>-0.11599999999999999</v>
      </c>
      <c r="W233" s="11">
        <v>0.45</v>
      </c>
      <c r="X233" s="11">
        <v>0.13600000000000001</v>
      </c>
      <c r="Y233" s="11">
        <v>0.19012345679012346</v>
      </c>
      <c r="Z233" s="11">
        <f t="shared" si="42"/>
        <v>0.17341868617588779</v>
      </c>
      <c r="AA233" s="11">
        <v>0.78</v>
      </c>
      <c r="AB233" s="11">
        <v>0.25308641975308643</v>
      </c>
      <c r="AC233" s="11">
        <f t="shared" si="51"/>
        <v>0.41571406797744248</v>
      </c>
      <c r="AD233" s="11">
        <v>0.52</v>
      </c>
      <c r="AE233" s="11">
        <v>0.50700000000000001</v>
      </c>
      <c r="AF233" s="11">
        <f t="shared" si="43"/>
        <v>0.51101234567901233</v>
      </c>
      <c r="AG233" s="11">
        <v>2.4691358024691398E-2</v>
      </c>
      <c r="AH233" s="11">
        <v>49</v>
      </c>
      <c r="AI233" s="11">
        <v>6.7346938775510207E-2</v>
      </c>
      <c r="AJ233" s="11">
        <v>2.1052631578947368E-2</v>
      </c>
      <c r="AK233" s="11">
        <f t="shared" si="44"/>
        <v>3.5055230669265761E-2</v>
      </c>
      <c r="AL233" s="11">
        <v>3.5</v>
      </c>
      <c r="AM233" s="11">
        <v>4.01</v>
      </c>
      <c r="AN233" s="11">
        <v>3.89</v>
      </c>
      <c r="AO233" s="11">
        <v>6.7346938775510207E-2</v>
      </c>
      <c r="AP233" s="11">
        <v>8.5802469135802473E-2</v>
      </c>
      <c r="AQ233" s="11">
        <f t="shared" si="45"/>
        <v>8.0220240816948646E-2</v>
      </c>
      <c r="AR233" s="11">
        <v>4.01</v>
      </c>
      <c r="AS233" s="11">
        <v>3.89</v>
      </c>
      <c r="AT233" s="11">
        <v>0.33300000000000002</v>
      </c>
      <c r="AU233" s="11">
        <v>0.753</v>
      </c>
      <c r="AV233" s="11">
        <v>116</v>
      </c>
      <c r="AW233" s="11">
        <v>0.1306122448979592</v>
      </c>
      <c r="AX233" s="11">
        <v>0.1183673469387755</v>
      </c>
      <c r="AY233" s="11">
        <v>0.75102040816326521</v>
      </c>
      <c r="AZ233" s="11">
        <v>0.20612244897959184</v>
      </c>
      <c r="BA233" s="11">
        <v>0.19197530864197532</v>
      </c>
      <c r="BB233" s="11">
        <f t="shared" si="46"/>
        <v>0.19625438195397044</v>
      </c>
      <c r="BC233" s="11">
        <v>0.77551020408163263</v>
      </c>
      <c r="BD233" s="11">
        <v>0.22222222222222221</v>
      </c>
      <c r="BE233" s="11">
        <f t="shared" si="47"/>
        <v>0.3895747599451303</v>
      </c>
      <c r="BF233" s="11">
        <v>0.57099999999999995</v>
      </c>
      <c r="BG233" s="11">
        <v>0.52</v>
      </c>
      <c r="BH233" s="11">
        <f t="shared" si="48"/>
        <v>0.53542592592592597</v>
      </c>
      <c r="BI233" s="11">
        <v>-3.703703703703709E-2</v>
      </c>
      <c r="BJ233" s="12">
        <v>2</v>
      </c>
      <c r="BK233" s="12">
        <v>7</v>
      </c>
      <c r="BL233" s="12">
        <f t="shared" si="49"/>
        <v>-5</v>
      </c>
      <c r="BM233" s="12" t="str">
        <f t="shared" si="52"/>
        <v>MIL</v>
      </c>
      <c r="BN233" s="12">
        <f t="shared" si="50"/>
        <v>9</v>
      </c>
    </row>
    <row r="234" spans="1:66" x14ac:dyDescent="0.45">
      <c r="A234" s="5">
        <v>45436</v>
      </c>
      <c r="B234" s="4" t="s">
        <v>132</v>
      </c>
      <c r="C234" s="4" t="s">
        <v>18</v>
      </c>
      <c r="D234" s="4" t="s">
        <v>584</v>
      </c>
      <c r="E234" s="4" t="s">
        <v>287</v>
      </c>
      <c r="F234" s="11">
        <v>51</v>
      </c>
      <c r="G234" s="11">
        <v>5.6862745098039215E-2</v>
      </c>
      <c r="H234" s="11">
        <v>4.642857142857143E-2</v>
      </c>
      <c r="I234" s="11">
        <f t="shared" si="40"/>
        <v>4.9713403880070547E-2</v>
      </c>
      <c r="J234" s="11">
        <v>4.5599999999999996</v>
      </c>
      <c r="K234" s="11">
        <v>4.25</v>
      </c>
      <c r="L234" s="11">
        <v>4.07</v>
      </c>
      <c r="M234" s="11">
        <v>5.6862745098039215E-2</v>
      </c>
      <c r="N234" s="11">
        <v>5.7407407407407414E-2</v>
      </c>
      <c r="O234" s="11">
        <f t="shared" si="41"/>
        <v>5.7235939643347056E-2</v>
      </c>
      <c r="P234" s="11">
        <v>4.25</v>
      </c>
      <c r="Q234" s="11">
        <v>4.07</v>
      </c>
      <c r="R234" s="11">
        <v>0.27900000000000003</v>
      </c>
      <c r="S234" s="11">
        <v>0.62</v>
      </c>
      <c r="T234" s="11">
        <v>78</v>
      </c>
      <c r="U234" s="11">
        <v>-7.8431372549019607E-2</v>
      </c>
      <c r="V234" s="11">
        <v>-0.36666666666666664</v>
      </c>
      <c r="W234" s="11">
        <v>-0.74901960784313726</v>
      </c>
      <c r="X234" s="11">
        <v>-2.9411764705882353E-2</v>
      </c>
      <c r="Y234" s="11">
        <v>0.11234567901234567</v>
      </c>
      <c r="Z234" s="11">
        <f t="shared" si="42"/>
        <v>6.7718335619570191E-2</v>
      </c>
      <c r="AA234" s="11">
        <v>-2.1372549019607843</v>
      </c>
      <c r="AB234" s="11">
        <v>-1.2592592592592593</v>
      </c>
      <c r="AC234" s="11">
        <f t="shared" si="51"/>
        <v>-1.5356652949245544</v>
      </c>
      <c r="AD234" s="11">
        <v>0.29399999999999998</v>
      </c>
      <c r="AE234" s="11">
        <v>0.373</v>
      </c>
      <c r="AF234" s="11">
        <f t="shared" si="43"/>
        <v>0.34812962962962962</v>
      </c>
      <c r="AG234" s="11">
        <v>-1.85185185185185E-2</v>
      </c>
      <c r="AH234" s="11">
        <v>48</v>
      </c>
      <c r="AI234" s="11">
        <v>0.13999999999999999</v>
      </c>
      <c r="AJ234" s="11">
        <v>0.13333333333333333</v>
      </c>
      <c r="AK234" s="11">
        <f t="shared" si="44"/>
        <v>0.13530864197530865</v>
      </c>
      <c r="AL234" s="11">
        <v>2.83</v>
      </c>
      <c r="AM234" s="11">
        <v>3.04</v>
      </c>
      <c r="AN234" s="11">
        <v>3.24</v>
      </c>
      <c r="AO234" s="11">
        <v>0.10833333333333334</v>
      </c>
      <c r="AP234" s="11">
        <v>8.3950617283950618E-2</v>
      </c>
      <c r="AQ234" s="11">
        <f t="shared" si="45"/>
        <v>9.1175125743026983E-2</v>
      </c>
      <c r="AR234" s="11">
        <v>3.69</v>
      </c>
      <c r="AS234" s="11">
        <v>3.61</v>
      </c>
      <c r="AT234" s="11">
        <v>0.32700000000000001</v>
      </c>
      <c r="AU234" s="11">
        <v>0.753</v>
      </c>
      <c r="AV234" s="11">
        <v>114</v>
      </c>
      <c r="AW234" s="11">
        <v>9.7916666666666666E-2</v>
      </c>
      <c r="AX234" s="11">
        <v>-1.2499999999999999E-2</v>
      </c>
      <c r="AY234" s="11">
        <v>0.68958333333333333</v>
      </c>
      <c r="AZ234" s="11">
        <v>0.19166666666666665</v>
      </c>
      <c r="BA234" s="11">
        <v>0.23703703703703702</v>
      </c>
      <c r="BB234" s="11">
        <f t="shared" si="46"/>
        <v>0.22359396433470508</v>
      </c>
      <c r="BC234" s="11">
        <v>1.125</v>
      </c>
      <c r="BD234" s="11">
        <v>0.57407407407407407</v>
      </c>
      <c r="BE234" s="11">
        <f t="shared" si="47"/>
        <v>0.73731138545953367</v>
      </c>
      <c r="BF234" s="11">
        <v>0.625</v>
      </c>
      <c r="BG234" s="11">
        <v>0.56299999999999994</v>
      </c>
      <c r="BH234" s="11">
        <f t="shared" si="48"/>
        <v>0.58137037037037032</v>
      </c>
      <c r="BI234" s="11">
        <v>-1.2345679012344957E-2</v>
      </c>
      <c r="BJ234" s="12">
        <v>4</v>
      </c>
      <c r="BK234" s="12">
        <v>6</v>
      </c>
      <c r="BL234" s="12">
        <f t="shared" si="49"/>
        <v>-2</v>
      </c>
      <c r="BM234" s="12" t="str">
        <f t="shared" si="52"/>
        <v>BAL</v>
      </c>
      <c r="BN234" s="12">
        <f t="shared" si="50"/>
        <v>10</v>
      </c>
    </row>
    <row r="235" spans="1:66" x14ac:dyDescent="0.45">
      <c r="A235" s="5">
        <v>45436</v>
      </c>
      <c r="B235" s="4" t="s">
        <v>30</v>
      </c>
      <c r="C235" s="4" t="s">
        <v>117</v>
      </c>
      <c r="D235" s="4" t="s">
        <v>633</v>
      </c>
      <c r="E235" s="4" t="s">
        <v>306</v>
      </c>
      <c r="F235" s="11">
        <v>51</v>
      </c>
      <c r="G235" s="11">
        <v>0.21111111111111111</v>
      </c>
      <c r="H235" s="11">
        <v>0.12</v>
      </c>
      <c r="I235" s="11">
        <f t="shared" si="40"/>
        <v>0.14868312757201646</v>
      </c>
      <c r="J235" s="11">
        <v>2.62</v>
      </c>
      <c r="K235" s="11">
        <v>3.14</v>
      </c>
      <c r="L235" s="11">
        <v>3.02</v>
      </c>
      <c r="M235" s="11">
        <v>9.4117647058823528E-2</v>
      </c>
      <c r="N235" s="11">
        <v>8.5185185185185183E-2</v>
      </c>
      <c r="O235" s="11">
        <f t="shared" si="41"/>
        <v>8.799725651577503E-2</v>
      </c>
      <c r="P235" s="11">
        <v>3.93</v>
      </c>
      <c r="Q235" s="11">
        <v>3.8</v>
      </c>
      <c r="R235" s="11">
        <v>0.30599999999999999</v>
      </c>
      <c r="S235" s="11">
        <v>0.68799999999999994</v>
      </c>
      <c r="T235" s="11">
        <v>98</v>
      </c>
      <c r="U235" s="11">
        <v>1.1764705882352941E-2</v>
      </c>
      <c r="V235" s="11">
        <v>-0.43137254901960786</v>
      </c>
      <c r="W235" s="11">
        <v>-5.0980392156862744E-2</v>
      </c>
      <c r="X235" s="11">
        <v>6.6666666666666666E-2</v>
      </c>
      <c r="Y235" s="11">
        <v>0.2049382716049383</v>
      </c>
      <c r="Z235" s="11">
        <f t="shared" si="42"/>
        <v>0.16140832190214907</v>
      </c>
      <c r="AA235" s="11">
        <v>-1.9607843137254902E-2</v>
      </c>
      <c r="AB235" s="11">
        <v>0</v>
      </c>
      <c r="AC235" s="11">
        <f t="shared" si="51"/>
        <v>-6.17283950617284E-3</v>
      </c>
      <c r="AD235" s="11">
        <v>0.52900000000000003</v>
      </c>
      <c r="AE235" s="11">
        <v>0.51</v>
      </c>
      <c r="AF235" s="11">
        <f t="shared" si="43"/>
        <v>0.51598148148148149</v>
      </c>
      <c r="AG235" s="11">
        <v>2.1604938271605E-2</v>
      </c>
      <c r="AH235" s="11">
        <v>49</v>
      </c>
      <c r="AI235" s="11">
        <v>0.03</v>
      </c>
      <c r="AJ235" s="11">
        <v>6.0714285714285714E-2</v>
      </c>
      <c r="AK235" s="11">
        <f t="shared" si="44"/>
        <v>5.142416225749559E-2</v>
      </c>
      <c r="AL235" s="11">
        <v>4.97</v>
      </c>
      <c r="AM235" s="11">
        <v>4.1100000000000003</v>
      </c>
      <c r="AN235" s="11">
        <v>4.2300000000000004</v>
      </c>
      <c r="AO235" s="11">
        <v>9.7959183673469383E-2</v>
      </c>
      <c r="AP235" s="11">
        <v>8.7037037037037038E-2</v>
      </c>
      <c r="AQ235" s="11">
        <f t="shared" si="45"/>
        <v>9.0340649291266575E-2</v>
      </c>
      <c r="AR235" s="11">
        <v>3.61</v>
      </c>
      <c r="AS235" s="11">
        <v>3.59</v>
      </c>
      <c r="AT235" s="11">
        <v>0.3</v>
      </c>
      <c r="AU235" s="11">
        <v>0.67200000000000004</v>
      </c>
      <c r="AV235" s="11">
        <v>96</v>
      </c>
      <c r="AW235" s="11">
        <v>-3.8775510204081633E-2</v>
      </c>
      <c r="AX235" s="11">
        <v>-7.1428571428571425E-2</v>
      </c>
      <c r="AY235" s="11">
        <v>-0.18367346938775511</v>
      </c>
      <c r="AZ235" s="11">
        <v>8.5714285714285715E-2</v>
      </c>
      <c r="BA235" s="11">
        <v>0.20925925925925926</v>
      </c>
      <c r="BB235" s="11">
        <f t="shared" si="46"/>
        <v>0.17189071787837221</v>
      </c>
      <c r="BC235" s="11">
        <v>-0.87755102040816324</v>
      </c>
      <c r="BD235" s="11">
        <v>-0.27160493827160492</v>
      </c>
      <c r="BE235" s="11">
        <f t="shared" si="47"/>
        <v>-0.45488492607834174</v>
      </c>
      <c r="BF235" s="11">
        <v>0.46899999999999997</v>
      </c>
      <c r="BG235" s="11">
        <v>0.49</v>
      </c>
      <c r="BH235" s="11">
        <f t="shared" si="48"/>
        <v>0.48364814814814816</v>
      </c>
      <c r="BI235" s="11">
        <v>-3.7037037037036979E-2</v>
      </c>
      <c r="BL235" s="12" t="str">
        <f t="shared" si="49"/>
        <v/>
      </c>
      <c r="BM235" s="12" t="str">
        <f t="shared" si="52"/>
        <v/>
      </c>
      <c r="BN235" s="12" t="str">
        <f t="shared" si="50"/>
        <v/>
      </c>
    </row>
    <row r="236" spans="1:66" x14ac:dyDescent="0.45">
      <c r="A236" s="5">
        <v>45436</v>
      </c>
      <c r="B236" s="4" t="s">
        <v>54</v>
      </c>
      <c r="C236" s="4" t="s">
        <v>95</v>
      </c>
      <c r="D236" s="4" t="s">
        <v>561</v>
      </c>
      <c r="E236" s="4" t="s">
        <v>326</v>
      </c>
      <c r="F236" s="11">
        <v>50</v>
      </c>
      <c r="G236" s="11">
        <v>0.12</v>
      </c>
      <c r="H236" s="11">
        <v>8.1481481481481488E-2</v>
      </c>
      <c r="I236" s="11">
        <f t="shared" si="40"/>
        <v>9.336991312299954E-2</v>
      </c>
      <c r="J236" s="11">
        <v>3.61</v>
      </c>
      <c r="K236" s="11">
        <v>3.68</v>
      </c>
      <c r="L236" s="11">
        <v>3.87</v>
      </c>
      <c r="M236" s="11">
        <v>7.0000000000000007E-2</v>
      </c>
      <c r="N236" s="11">
        <v>7.098765432098765E-2</v>
      </c>
      <c r="O236" s="11">
        <f t="shared" si="41"/>
        <v>7.0682822740435899E-2</v>
      </c>
      <c r="P236" s="11">
        <v>4.28</v>
      </c>
      <c r="Q236" s="11">
        <v>4.1100000000000003</v>
      </c>
      <c r="R236" s="11">
        <v>0.32200000000000001</v>
      </c>
      <c r="S236" s="11">
        <v>0.73199999999999998</v>
      </c>
      <c r="T236" s="11">
        <v>106</v>
      </c>
      <c r="U236" s="11">
        <v>-7.2000000000000008E-2</v>
      </c>
      <c r="V236" s="11">
        <v>-0.24399999999999999</v>
      </c>
      <c r="W236" s="11">
        <v>0.13800000000000001</v>
      </c>
      <c r="X236" s="11">
        <v>8.5999999999999993E-2</v>
      </c>
      <c r="Y236" s="11">
        <v>0.17222222222222222</v>
      </c>
      <c r="Z236" s="11">
        <f t="shared" si="42"/>
        <v>0.14561042524005485</v>
      </c>
      <c r="AA236" s="11">
        <v>-0.56000000000000005</v>
      </c>
      <c r="AB236" s="11">
        <v>-0.32098765432098764</v>
      </c>
      <c r="AC236" s="11">
        <f t="shared" si="51"/>
        <v>-0.39475689681450998</v>
      </c>
      <c r="AD236" s="11">
        <v>0.4</v>
      </c>
      <c r="AE236" s="11">
        <v>0.45400000000000001</v>
      </c>
      <c r="AF236" s="11">
        <f t="shared" si="43"/>
        <v>0.4373333333333333</v>
      </c>
      <c r="AG236" s="11">
        <v>3.0864197530864199E-2</v>
      </c>
      <c r="AH236" s="11">
        <v>50</v>
      </c>
      <c r="AI236" s="11">
        <v>0.01</v>
      </c>
      <c r="AJ236" s="11">
        <v>6.5384615384615388E-2</v>
      </c>
      <c r="AK236" s="11">
        <f t="shared" si="44"/>
        <v>4.8290598290598293E-2</v>
      </c>
      <c r="AL236" s="11">
        <v>4.4400000000000004</v>
      </c>
      <c r="AM236" s="11">
        <v>4.17</v>
      </c>
      <c r="AN236" s="11">
        <v>4.21</v>
      </c>
      <c r="AO236" s="11">
        <v>8.199999999999999E-2</v>
      </c>
      <c r="AP236" s="11">
        <v>5.8024691358024696E-2</v>
      </c>
      <c r="AQ236" s="11">
        <f t="shared" si="45"/>
        <v>6.5424477975918299E-2</v>
      </c>
      <c r="AR236" s="11">
        <v>3.81</v>
      </c>
      <c r="AS236" s="11">
        <v>3.59</v>
      </c>
      <c r="AT236" s="11">
        <v>0.30599999999999999</v>
      </c>
      <c r="AU236" s="11">
        <v>0.69699999999999995</v>
      </c>
      <c r="AV236" s="11">
        <v>100</v>
      </c>
      <c r="AW236" s="11">
        <v>-8.0000000000000002E-3</v>
      </c>
      <c r="AX236" s="11">
        <v>0.02</v>
      </c>
      <c r="AY236" s="11">
        <v>-2.4E-2</v>
      </c>
      <c r="AZ236" s="11">
        <v>0.11</v>
      </c>
      <c r="BA236" s="11">
        <v>0.19382716049382714</v>
      </c>
      <c r="BB236" s="11">
        <f t="shared" si="46"/>
        <v>0.16795458009449776</v>
      </c>
      <c r="BC236" s="11">
        <v>1.3</v>
      </c>
      <c r="BD236" s="11">
        <v>0.2839506172839506</v>
      </c>
      <c r="BE236" s="11">
        <f t="shared" si="47"/>
        <v>0.59754610577655842</v>
      </c>
      <c r="BF236" s="11">
        <v>0.66</v>
      </c>
      <c r="BG236" s="11">
        <v>0.53700000000000003</v>
      </c>
      <c r="BH236" s="11">
        <f t="shared" si="48"/>
        <v>0.57496296296296301</v>
      </c>
      <c r="BI236" s="11">
        <v>-2.4691358024691024E-2</v>
      </c>
      <c r="BJ236" s="12">
        <v>4</v>
      </c>
      <c r="BK236" s="12">
        <v>10</v>
      </c>
      <c r="BL236" s="12">
        <f t="shared" si="49"/>
        <v>-6</v>
      </c>
      <c r="BM236" s="12" t="str">
        <f t="shared" si="52"/>
        <v>CLE</v>
      </c>
      <c r="BN236" s="12">
        <f t="shared" si="50"/>
        <v>14</v>
      </c>
    </row>
    <row r="237" spans="1:66" x14ac:dyDescent="0.45">
      <c r="A237" s="5">
        <v>45436</v>
      </c>
      <c r="B237" s="4" t="s">
        <v>36</v>
      </c>
      <c r="C237" s="4" t="s">
        <v>48</v>
      </c>
      <c r="D237" s="4" t="s">
        <v>286</v>
      </c>
      <c r="E237" s="4" t="s">
        <v>635</v>
      </c>
      <c r="F237" s="11">
        <v>52</v>
      </c>
      <c r="G237" s="11">
        <v>6.9999999999999993E-2</v>
      </c>
      <c r="H237" s="11">
        <v>4.7619047619047616E-2</v>
      </c>
      <c r="I237" s="11">
        <f t="shared" si="40"/>
        <v>5.4803057025279239E-2</v>
      </c>
      <c r="J237" s="11">
        <v>4.26</v>
      </c>
      <c r="K237" s="11">
        <v>4.43</v>
      </c>
      <c r="L237" s="11">
        <v>4.74</v>
      </c>
      <c r="M237" s="11">
        <v>6.5384615384615388E-2</v>
      </c>
      <c r="N237" s="11">
        <v>6.3580246913580246E-2</v>
      </c>
      <c r="O237" s="11">
        <f t="shared" si="41"/>
        <v>6.415942691662857E-2</v>
      </c>
      <c r="P237" s="11">
        <v>3.98</v>
      </c>
      <c r="Q237" s="11">
        <v>3.81</v>
      </c>
      <c r="R237" s="11">
        <v>0.32200000000000001</v>
      </c>
      <c r="S237" s="11">
        <v>0.73499999999999999</v>
      </c>
      <c r="T237" s="11">
        <v>113</v>
      </c>
      <c r="U237" s="11">
        <v>-5.9615384615384619E-2</v>
      </c>
      <c r="V237" s="11">
        <v>-0.33653846153846156</v>
      </c>
      <c r="W237" s="11">
        <v>0.37884615384615383</v>
      </c>
      <c r="X237" s="11">
        <v>0.10192307692307692</v>
      </c>
      <c r="Y237" s="11">
        <v>0.13518518518518519</v>
      </c>
      <c r="Z237" s="11">
        <f t="shared" si="42"/>
        <v>0.12450845907636031</v>
      </c>
      <c r="AA237" s="11">
        <v>-1.1346153846153846</v>
      </c>
      <c r="AB237" s="11">
        <v>-0.72222222222222221</v>
      </c>
      <c r="AC237" s="11">
        <f t="shared" si="51"/>
        <v>-0.85459533607681748</v>
      </c>
      <c r="AD237" s="11">
        <v>0.40400000000000003</v>
      </c>
      <c r="AE237" s="11">
        <v>0.43</v>
      </c>
      <c r="AF237" s="11">
        <f t="shared" si="43"/>
        <v>0.42165432098765432</v>
      </c>
      <c r="AG237" s="11">
        <v>2.1087339927919301E-3</v>
      </c>
      <c r="AH237" s="11">
        <v>50</v>
      </c>
      <c r="AI237" s="11">
        <v>1.6E-2</v>
      </c>
      <c r="AJ237" s="11">
        <v>8.4000000000000005E-2</v>
      </c>
      <c r="AK237" s="11">
        <f t="shared" si="44"/>
        <v>6.3012345679012344E-2</v>
      </c>
      <c r="AL237" s="11">
        <v>4.4000000000000004</v>
      </c>
      <c r="AM237" s="11">
        <v>4.0999999999999996</v>
      </c>
      <c r="AN237" s="11">
        <v>4.04</v>
      </c>
      <c r="AO237" s="11">
        <v>1.6E-2</v>
      </c>
      <c r="AP237" s="11">
        <v>8.5802469135802473E-2</v>
      </c>
      <c r="AQ237" s="11">
        <f t="shared" si="45"/>
        <v>6.4258497180307877E-2</v>
      </c>
      <c r="AR237" s="11">
        <v>4.0999999999999996</v>
      </c>
      <c r="AS237" s="11">
        <v>4.04</v>
      </c>
      <c r="AT237" s="11">
        <v>0.34200000000000003</v>
      </c>
      <c r="AU237" s="11">
        <v>0.78</v>
      </c>
      <c r="AV237" s="11">
        <v>123</v>
      </c>
      <c r="AW237" s="11">
        <v>-7.2000000000000008E-2</v>
      </c>
      <c r="AX237" s="11">
        <v>8.0000000000000002E-3</v>
      </c>
      <c r="AY237" s="11">
        <v>0.91</v>
      </c>
      <c r="AZ237" s="11">
        <v>0.218</v>
      </c>
      <c r="BA237" s="11">
        <v>0.24691358024691357</v>
      </c>
      <c r="BB237" s="11">
        <f t="shared" si="46"/>
        <v>0.2379896357262612</v>
      </c>
      <c r="BC237" s="11">
        <v>-0.16</v>
      </c>
      <c r="BD237" s="11">
        <v>0.2839506172839506</v>
      </c>
      <c r="BE237" s="11">
        <f t="shared" si="47"/>
        <v>0.14692882182594114</v>
      </c>
      <c r="BF237" s="11">
        <v>0.44</v>
      </c>
      <c r="BG237" s="11">
        <v>0.51600000000000001</v>
      </c>
      <c r="BH237" s="11">
        <f t="shared" si="48"/>
        <v>0.49254320987654321</v>
      </c>
      <c r="BI237" s="11">
        <v>2.4691358024692023E-2</v>
      </c>
      <c r="BJ237" s="12">
        <v>3</v>
      </c>
      <c r="BK237" s="12">
        <v>6</v>
      </c>
      <c r="BL237" s="12">
        <f t="shared" si="49"/>
        <v>-3</v>
      </c>
      <c r="BM237" s="12" t="str">
        <f t="shared" si="52"/>
        <v>HOU</v>
      </c>
      <c r="BN237" s="12">
        <f t="shared" si="50"/>
        <v>9</v>
      </c>
    </row>
    <row r="238" spans="1:66" x14ac:dyDescent="0.45">
      <c r="A238" s="5">
        <v>45436</v>
      </c>
      <c r="B238" s="4" t="s">
        <v>41</v>
      </c>
      <c r="C238" s="4" t="s">
        <v>89</v>
      </c>
      <c r="D238" s="4" t="s">
        <v>262</v>
      </c>
      <c r="E238" s="4" t="s">
        <v>622</v>
      </c>
      <c r="F238" s="11">
        <v>50</v>
      </c>
      <c r="G238" s="11">
        <v>0.1111111111111111</v>
      </c>
      <c r="H238" s="11">
        <v>9.0322580645161285E-2</v>
      </c>
      <c r="I238" s="11">
        <f t="shared" si="40"/>
        <v>9.673879375193592E-2</v>
      </c>
      <c r="J238" s="11">
        <v>3.61</v>
      </c>
      <c r="K238" s="11">
        <v>3.22</v>
      </c>
      <c r="L238" s="11">
        <v>3.33</v>
      </c>
      <c r="M238" s="11">
        <v>8.4000000000000005E-2</v>
      </c>
      <c r="N238" s="11">
        <v>9.3209876543209877E-2</v>
      </c>
      <c r="O238" s="11">
        <f t="shared" si="41"/>
        <v>9.0367322054564839E-2</v>
      </c>
      <c r="P238" s="11">
        <v>3.92</v>
      </c>
      <c r="Q238" s="11">
        <v>3.86</v>
      </c>
      <c r="R238" s="11">
        <v>0.32</v>
      </c>
      <c r="S238" s="11">
        <v>0.72399999999999998</v>
      </c>
      <c r="T238" s="11">
        <v>107</v>
      </c>
      <c r="U238" s="11">
        <v>8.0000000000000002E-3</v>
      </c>
      <c r="V238" s="11">
        <v>8.4000000000000005E-2</v>
      </c>
      <c r="W238" s="11">
        <v>0.30199999999999999</v>
      </c>
      <c r="X238" s="11">
        <v>0.16800000000000001</v>
      </c>
      <c r="Y238" s="11">
        <v>0.21481481481481479</v>
      </c>
      <c r="Z238" s="11">
        <f t="shared" si="42"/>
        <v>0.20036579789666206</v>
      </c>
      <c r="AA238" s="11">
        <v>0.14000000000000001</v>
      </c>
      <c r="AB238" s="11">
        <v>0.13580246913580246</v>
      </c>
      <c r="AC238" s="11">
        <f t="shared" si="51"/>
        <v>0.13709800335314737</v>
      </c>
      <c r="AD238" s="11">
        <v>0.48</v>
      </c>
      <c r="AE238" s="11">
        <v>0.503</v>
      </c>
      <c r="AF238" s="11">
        <f t="shared" si="43"/>
        <v>0.49590123456790119</v>
      </c>
      <c r="AG238" s="11">
        <v>2.4691358024691398E-2</v>
      </c>
      <c r="AH238" s="11">
        <v>51</v>
      </c>
      <c r="AI238" s="11">
        <v>5.8823529411764705E-2</v>
      </c>
      <c r="AJ238" s="11">
        <v>7.0370370370370361E-2</v>
      </c>
      <c r="AK238" s="11">
        <f t="shared" si="44"/>
        <v>6.6735253772290809E-2</v>
      </c>
      <c r="AL238" s="11">
        <v>4.72</v>
      </c>
      <c r="AM238" s="11">
        <v>4.24</v>
      </c>
      <c r="AN238" s="11">
        <v>4.1500000000000004</v>
      </c>
      <c r="AO238" s="11">
        <v>5.8823529411764705E-2</v>
      </c>
      <c r="AP238" s="11">
        <v>8.4567901234567894E-2</v>
      </c>
      <c r="AQ238" s="11">
        <f t="shared" si="45"/>
        <v>7.6463191586648382E-2</v>
      </c>
      <c r="AR238" s="11">
        <v>4.24</v>
      </c>
      <c r="AS238" s="11">
        <v>4.1500000000000004</v>
      </c>
      <c r="AT238" s="11">
        <v>0.28199999999999997</v>
      </c>
      <c r="AU238" s="11">
        <v>0.63500000000000001</v>
      </c>
      <c r="AV238" s="11">
        <v>81</v>
      </c>
      <c r="AW238" s="11">
        <v>-2.7450980392156862E-2</v>
      </c>
      <c r="AX238" s="11">
        <v>-0.23137254901960785</v>
      </c>
      <c r="AY238" s="11">
        <v>-0.73529411764705888</v>
      </c>
      <c r="AZ238" s="11">
        <v>1.1764705882352941E-2</v>
      </c>
      <c r="BA238" s="11">
        <v>0.15555555555555556</v>
      </c>
      <c r="BB238" s="11">
        <f t="shared" si="46"/>
        <v>0.11028806584362141</v>
      </c>
      <c r="BC238" s="11">
        <v>-1.607843137254902</v>
      </c>
      <c r="BD238" s="11">
        <v>-0.75308641975308643</v>
      </c>
      <c r="BE238" s="11">
        <f t="shared" si="47"/>
        <v>-1.0221764974851395</v>
      </c>
      <c r="BF238" s="11">
        <v>0.33300000000000002</v>
      </c>
      <c r="BG238" s="11">
        <v>0.42099999999999999</v>
      </c>
      <c r="BH238" s="11">
        <f t="shared" si="48"/>
        <v>0.39329629629629631</v>
      </c>
      <c r="BI238" s="11">
        <v>-2.1604938271604979E-2</v>
      </c>
      <c r="BJ238" s="12">
        <v>0</v>
      </c>
      <c r="BK238" s="12">
        <v>3</v>
      </c>
      <c r="BL238" s="12">
        <f t="shared" si="49"/>
        <v>-3</v>
      </c>
      <c r="BM238" s="12" t="str">
        <f t="shared" si="52"/>
        <v>MIA</v>
      </c>
      <c r="BN238" s="12">
        <f t="shared" si="50"/>
        <v>3</v>
      </c>
    </row>
    <row r="239" spans="1:66" x14ac:dyDescent="0.45">
      <c r="A239" s="5">
        <v>45436</v>
      </c>
      <c r="B239" s="4" t="s">
        <v>75</v>
      </c>
      <c r="C239" s="4" t="s">
        <v>22</v>
      </c>
      <c r="D239" s="4" t="s">
        <v>304</v>
      </c>
      <c r="E239" s="4" t="s">
        <v>726</v>
      </c>
      <c r="F239" s="11">
        <v>53</v>
      </c>
      <c r="G239" s="11">
        <v>9.8113207547169817E-2</v>
      </c>
      <c r="H239" s="11">
        <v>0.10416666666666667</v>
      </c>
      <c r="I239" s="11">
        <f t="shared" si="40"/>
        <v>0.10218621399176955</v>
      </c>
      <c r="J239" s="11">
        <v>3.55</v>
      </c>
      <c r="K239" s="11">
        <v>3.81</v>
      </c>
      <c r="L239" s="11">
        <v>3.63</v>
      </c>
      <c r="M239" s="11">
        <v>9.8113207547169817E-2</v>
      </c>
      <c r="N239" s="11">
        <v>8.5802469135802473E-2</v>
      </c>
      <c r="O239" s="11">
        <f t="shared" si="41"/>
        <v>8.9830056393842408E-2</v>
      </c>
      <c r="P239" s="11">
        <v>3.81</v>
      </c>
      <c r="Q239" s="11">
        <v>3.63</v>
      </c>
      <c r="R239" s="11">
        <v>0.32600000000000001</v>
      </c>
      <c r="S239" s="11">
        <v>0.73699999999999999</v>
      </c>
      <c r="T239" s="11">
        <v>116</v>
      </c>
      <c r="U239" s="11">
        <v>3.3962264150943396E-2</v>
      </c>
      <c r="V239" s="11">
        <v>-0.29056603773584905</v>
      </c>
      <c r="W239" s="11">
        <v>0.70000000000000007</v>
      </c>
      <c r="X239" s="11">
        <v>0.16603773584905662</v>
      </c>
      <c r="Y239" s="11">
        <v>0.21481481481481479</v>
      </c>
      <c r="Z239" s="11">
        <f t="shared" si="42"/>
        <v>0.19885688157293094</v>
      </c>
      <c r="AA239" s="11">
        <v>0.30188679245283018</v>
      </c>
      <c r="AB239" s="11">
        <v>0.22839506172839505</v>
      </c>
      <c r="AC239" s="11">
        <f t="shared" si="51"/>
        <v>0.25243865264441395</v>
      </c>
      <c r="AD239" s="11">
        <v>0.50900000000000001</v>
      </c>
      <c r="AE239" s="11">
        <v>0.51700000000000002</v>
      </c>
      <c r="AF239" s="11">
        <f t="shared" si="43"/>
        <v>0.51438271604938268</v>
      </c>
      <c r="AG239" s="11">
        <v>1.54320987654321E-2</v>
      </c>
      <c r="AH239" s="11">
        <v>52</v>
      </c>
      <c r="AI239" s="11">
        <v>9.8076923076923075E-2</v>
      </c>
      <c r="AJ239" s="11">
        <v>0.10909090909090909</v>
      </c>
      <c r="AK239" s="11">
        <f t="shared" si="44"/>
        <v>0.10555555555555554</v>
      </c>
      <c r="AL239" s="11">
        <v>3</v>
      </c>
      <c r="AM239" s="11">
        <v>3.95</v>
      </c>
      <c r="AN239" s="11">
        <v>3.74</v>
      </c>
      <c r="AO239" s="11">
        <v>9.8076923076923075E-2</v>
      </c>
      <c r="AP239" s="11">
        <v>8.5185185185185183E-2</v>
      </c>
      <c r="AQ239" s="11">
        <f t="shared" si="45"/>
        <v>8.9323273891175115E-2</v>
      </c>
      <c r="AR239" s="11">
        <v>3.95</v>
      </c>
      <c r="AS239" s="11">
        <v>3.74</v>
      </c>
      <c r="AT239" s="11">
        <v>0.33900000000000002</v>
      </c>
      <c r="AU239" s="11">
        <v>0.77100000000000002</v>
      </c>
      <c r="AV239" s="11">
        <v>122</v>
      </c>
      <c r="AW239" s="11">
        <v>-9.8076923076923075E-2</v>
      </c>
      <c r="AX239" s="11">
        <v>0.19423076923076923</v>
      </c>
      <c r="AY239" s="11">
        <v>0.87884615384615394</v>
      </c>
      <c r="AZ239" s="11">
        <v>0.23846153846153847</v>
      </c>
      <c r="BA239" s="11">
        <v>0.25185185185185183</v>
      </c>
      <c r="BB239" s="11">
        <f t="shared" si="46"/>
        <v>0.24755372656607222</v>
      </c>
      <c r="BC239" s="11">
        <v>1.6153846153846154</v>
      </c>
      <c r="BD239" s="11">
        <v>0.87037037037037035</v>
      </c>
      <c r="BE239" s="11">
        <f t="shared" si="47"/>
        <v>1.1095107453132145</v>
      </c>
      <c r="BF239" s="11">
        <v>0.67300000000000004</v>
      </c>
      <c r="BG239" s="11">
        <v>0.59199999999999997</v>
      </c>
      <c r="BH239" s="11">
        <f t="shared" si="48"/>
        <v>0.61799999999999999</v>
      </c>
      <c r="BI239" s="11">
        <v>-5.2469135802469036E-2</v>
      </c>
      <c r="BJ239" s="12">
        <v>0</v>
      </c>
      <c r="BK239" s="12">
        <v>8</v>
      </c>
      <c r="BL239" s="12">
        <f t="shared" si="49"/>
        <v>-8</v>
      </c>
      <c r="BM239" s="12" t="str">
        <f t="shared" si="52"/>
        <v>NYY</v>
      </c>
      <c r="BN239" s="12">
        <f t="shared" si="50"/>
        <v>8</v>
      </c>
    </row>
    <row r="240" spans="1:66" x14ac:dyDescent="0.45">
      <c r="A240" s="5">
        <v>45439</v>
      </c>
      <c r="B240" s="4" t="s">
        <v>35</v>
      </c>
      <c r="C240" s="4" t="s">
        <v>95</v>
      </c>
      <c r="D240" s="4" t="s">
        <v>626</v>
      </c>
      <c r="E240" s="4" t="s">
        <v>1123</v>
      </c>
      <c r="F240" s="11">
        <v>52</v>
      </c>
      <c r="G240" s="11">
        <v>4.6153846153846149E-2</v>
      </c>
      <c r="H240" s="11">
        <v>4.8148148148148148E-2</v>
      </c>
      <c r="I240" s="11">
        <f t="shared" si="40"/>
        <v>4.7508001828989482E-2</v>
      </c>
      <c r="J240" s="11">
        <v>4.57</v>
      </c>
      <c r="K240" s="11">
        <v>4.37</v>
      </c>
      <c r="L240" s="11">
        <v>4.49</v>
      </c>
      <c r="M240" s="11">
        <v>4.6153846153846149E-2</v>
      </c>
      <c r="N240" s="11">
        <v>5.0617283950617278E-2</v>
      </c>
      <c r="O240" s="11">
        <f t="shared" si="41"/>
        <v>4.9184575522024071E-2</v>
      </c>
      <c r="P240" s="11">
        <v>4.37</v>
      </c>
      <c r="Q240" s="11">
        <v>4.49</v>
      </c>
      <c r="R240" s="11">
        <v>0.314</v>
      </c>
      <c r="S240" s="11">
        <v>0.71199999999999997</v>
      </c>
      <c r="T240" s="11">
        <v>89</v>
      </c>
      <c r="U240" s="11">
        <v>-0.05</v>
      </c>
      <c r="V240" s="11">
        <v>6.1538461538461542E-2</v>
      </c>
      <c r="W240" s="11">
        <v>-0.48461538461538461</v>
      </c>
      <c r="X240" s="11">
        <v>7.3076923076923067E-2</v>
      </c>
      <c r="Y240" s="11">
        <v>9.2592592592592587E-2</v>
      </c>
      <c r="Z240" s="11">
        <f t="shared" si="42"/>
        <v>8.6328303612254215E-2</v>
      </c>
      <c r="AA240" s="11">
        <v>-1.4230769230769231</v>
      </c>
      <c r="AB240" s="11">
        <v>-1.1666666666666667</v>
      </c>
      <c r="AC240" s="11">
        <f t="shared" si="51"/>
        <v>-1.248971193415638</v>
      </c>
      <c r="AD240" s="11">
        <v>0.34599999999999997</v>
      </c>
      <c r="AE240" s="11">
        <v>0.38100000000000001</v>
      </c>
      <c r="AF240" s="11">
        <f t="shared" si="43"/>
        <v>0.36976543209876545</v>
      </c>
      <c r="AG240" s="11">
        <v>8.9506172839506098E-2</v>
      </c>
      <c r="AH240" s="11">
        <v>53</v>
      </c>
      <c r="AI240" s="11">
        <v>8.6792452830188674E-2</v>
      </c>
      <c r="AJ240" s="11">
        <v>1.8749999999999999E-2</v>
      </c>
      <c r="AK240" s="11">
        <f t="shared" si="44"/>
        <v>4.1010802469135799E-2</v>
      </c>
      <c r="AL240" s="11">
        <v>3.23</v>
      </c>
      <c r="AM240" s="11">
        <v>3.76</v>
      </c>
      <c r="AN240" s="11">
        <v>3.54</v>
      </c>
      <c r="AO240" s="11">
        <v>8.6792452830188674E-2</v>
      </c>
      <c r="AP240" s="11">
        <v>5.8024691358024696E-2</v>
      </c>
      <c r="AQ240" s="11">
        <f t="shared" si="45"/>
        <v>6.7436366407559831E-2</v>
      </c>
      <c r="AR240" s="11">
        <v>3.76</v>
      </c>
      <c r="AS240" s="11">
        <v>3.54</v>
      </c>
      <c r="AT240" s="11">
        <v>0.307</v>
      </c>
      <c r="AU240" s="11">
        <v>0.7</v>
      </c>
      <c r="AV240" s="11">
        <v>101</v>
      </c>
      <c r="AW240" s="11">
        <v>5.6603773584905656E-3</v>
      </c>
      <c r="AX240" s="11">
        <v>2.0754716981132078E-2</v>
      </c>
      <c r="AY240" s="11">
        <v>3.2075471698113207E-2</v>
      </c>
      <c r="AZ240" s="11">
        <v>0.1169811320754717</v>
      </c>
      <c r="BA240" s="11">
        <v>0.19382716049382714</v>
      </c>
      <c r="BB240" s="11">
        <f t="shared" si="46"/>
        <v>0.16868617588782198</v>
      </c>
      <c r="BC240" s="11">
        <v>1.3773584905660377</v>
      </c>
      <c r="BD240" s="11">
        <v>0.35802469135802467</v>
      </c>
      <c r="BE240" s="11">
        <f t="shared" si="47"/>
        <v>0.6915104404816339</v>
      </c>
      <c r="BF240" s="11">
        <v>0.67900000000000005</v>
      </c>
      <c r="BG240" s="11">
        <v>0.54900000000000004</v>
      </c>
      <c r="BH240" s="11">
        <f t="shared" si="48"/>
        <v>0.59153086419753098</v>
      </c>
      <c r="BI240" s="11">
        <v>-2.4691358024691024E-2</v>
      </c>
      <c r="BJ240" s="12">
        <v>8</v>
      </c>
      <c r="BK240" s="12">
        <v>6</v>
      </c>
      <c r="BL240" s="12">
        <f t="shared" si="49"/>
        <v>2</v>
      </c>
      <c r="BM240" s="12" t="str">
        <f t="shared" si="52"/>
        <v>COL</v>
      </c>
      <c r="BN240" s="12">
        <f t="shared" si="50"/>
        <v>14</v>
      </c>
    </row>
    <row r="241" spans="1:66" x14ac:dyDescent="0.45">
      <c r="A241" s="5">
        <v>45439</v>
      </c>
      <c r="B241" s="4" t="s">
        <v>57</v>
      </c>
      <c r="C241" s="4" t="s">
        <v>117</v>
      </c>
      <c r="D241" s="4" t="s">
        <v>897</v>
      </c>
      <c r="E241" s="4" t="s">
        <v>327</v>
      </c>
      <c r="F241" s="11">
        <v>53</v>
      </c>
      <c r="G241" s="11">
        <v>0.10377358490566038</v>
      </c>
      <c r="H241" s="11">
        <v>6.6666666666666666E-2</v>
      </c>
      <c r="I241" s="11">
        <f t="shared" si="40"/>
        <v>7.8806584362139914E-2</v>
      </c>
      <c r="J241" s="11">
        <v>3.84</v>
      </c>
      <c r="K241" s="11">
        <v>4.32</v>
      </c>
      <c r="L241" s="11">
        <v>4.04</v>
      </c>
      <c r="M241" s="11">
        <v>0.10377358490566038</v>
      </c>
      <c r="N241" s="11">
        <v>9.4444444444444442E-2</v>
      </c>
      <c r="O241" s="11">
        <f t="shared" si="41"/>
        <v>9.7496570644718783E-2</v>
      </c>
      <c r="P241" s="11">
        <v>4.32</v>
      </c>
      <c r="Q241" s="11">
        <v>4.04</v>
      </c>
      <c r="R241" s="11">
        <v>0.30299999999999999</v>
      </c>
      <c r="S241" s="11">
        <v>0.67800000000000005</v>
      </c>
      <c r="T241" s="11">
        <v>91</v>
      </c>
      <c r="U241" s="11">
        <v>4.9056603773584909E-2</v>
      </c>
      <c r="V241" s="11">
        <v>-0.31509433962264149</v>
      </c>
      <c r="W241" s="11">
        <v>-0.30943396226415093</v>
      </c>
      <c r="X241" s="11">
        <v>5.0943396226415097E-2</v>
      </c>
      <c r="Y241" s="11">
        <v>0.18641975308641975</v>
      </c>
      <c r="Z241" s="11">
        <f t="shared" si="42"/>
        <v>0.14209724127419601</v>
      </c>
      <c r="AA241" s="11">
        <v>-5.6603773584905662E-2</v>
      </c>
      <c r="AB241" s="11">
        <v>-0.11728395061728394</v>
      </c>
      <c r="AC241" s="11">
        <f t="shared" si="51"/>
        <v>-9.743179393385154E-2</v>
      </c>
      <c r="AD241" s="11">
        <v>0.434</v>
      </c>
      <c r="AE241" s="11">
        <v>0.46800000000000003</v>
      </c>
      <c r="AF241" s="11">
        <f t="shared" si="43"/>
        <v>0.45687654320987653</v>
      </c>
      <c r="AG241" s="11">
        <v>-6.1728395061728097E-3</v>
      </c>
      <c r="AH241" s="11">
        <v>51</v>
      </c>
      <c r="AI241" s="11">
        <v>0.06</v>
      </c>
      <c r="AJ241" s="11">
        <v>6.8000000000000005E-2</v>
      </c>
      <c r="AK241" s="11">
        <f t="shared" si="44"/>
        <v>6.5481481481481488E-2</v>
      </c>
      <c r="AL241" s="11">
        <v>4.1900000000000004</v>
      </c>
      <c r="AM241" s="11">
        <v>4.25</v>
      </c>
      <c r="AN241" s="11">
        <v>4.2</v>
      </c>
      <c r="AO241" s="11">
        <v>9.6078431372549025E-2</v>
      </c>
      <c r="AP241" s="11">
        <v>8.7037037037037038E-2</v>
      </c>
      <c r="AQ241" s="11">
        <f t="shared" si="45"/>
        <v>8.9883401920438963E-2</v>
      </c>
      <c r="AR241" s="11">
        <v>3.63</v>
      </c>
      <c r="AS241" s="11">
        <v>3.63</v>
      </c>
      <c r="AT241" s="11">
        <v>0.30299999999999999</v>
      </c>
      <c r="AU241" s="11">
        <v>0.67900000000000005</v>
      </c>
      <c r="AV241" s="11">
        <v>98</v>
      </c>
      <c r="AW241" s="11">
        <v>-1.5686274509803921E-2</v>
      </c>
      <c r="AX241" s="11">
        <v>-6.8627450980392163E-2</v>
      </c>
      <c r="AY241" s="11">
        <v>-7.8431372549019607E-2</v>
      </c>
      <c r="AZ241" s="11">
        <v>9.8039215686274508E-2</v>
      </c>
      <c r="BA241" s="11">
        <v>0.20925925925925926</v>
      </c>
      <c r="BB241" s="11">
        <f t="shared" si="46"/>
        <v>0.17424554183813443</v>
      </c>
      <c r="BC241" s="11">
        <v>-0.80392156862745101</v>
      </c>
      <c r="BD241" s="11">
        <v>-0.24074074074074073</v>
      </c>
      <c r="BE241" s="11">
        <f t="shared" si="47"/>
        <v>-0.41803840877914955</v>
      </c>
      <c r="BF241" s="11">
        <v>0.49</v>
      </c>
      <c r="BG241" s="11">
        <v>0.498</v>
      </c>
      <c r="BH241" s="11">
        <f t="shared" si="48"/>
        <v>0.49548148148148152</v>
      </c>
      <c r="BI241" s="11">
        <v>-3.7037037037036979E-2</v>
      </c>
      <c r="BJ241" s="12">
        <v>3</v>
      </c>
      <c r="BK241" s="12">
        <v>1</v>
      </c>
      <c r="BL241" s="12">
        <f t="shared" si="49"/>
        <v>2</v>
      </c>
      <c r="BM241" s="12" t="str">
        <f t="shared" si="52"/>
        <v>CIN</v>
      </c>
      <c r="BN241" s="12">
        <f t="shared" si="50"/>
        <v>4</v>
      </c>
    </row>
    <row r="242" spans="1:66" x14ac:dyDescent="0.45">
      <c r="A242" s="5">
        <v>45439</v>
      </c>
      <c r="B242" s="4" t="s">
        <v>32</v>
      </c>
      <c r="C242" s="4" t="s">
        <v>80</v>
      </c>
      <c r="D242" s="4" t="s">
        <v>315</v>
      </c>
      <c r="E242" s="4" t="s">
        <v>672</v>
      </c>
      <c r="F242" s="11">
        <v>50</v>
      </c>
      <c r="G242" s="11">
        <v>6.6666666666666666E-2</v>
      </c>
      <c r="H242" s="11">
        <v>7.407407407407407E-2</v>
      </c>
      <c r="I242" s="11">
        <f t="shared" si="40"/>
        <v>7.1787837219935979E-2</v>
      </c>
      <c r="J242" s="11">
        <v>3.81</v>
      </c>
      <c r="K242" s="11">
        <v>3.81</v>
      </c>
      <c r="L242" s="11">
        <v>3.86</v>
      </c>
      <c r="M242" s="11">
        <v>0.128</v>
      </c>
      <c r="N242" s="11">
        <v>0.10246913580246915</v>
      </c>
      <c r="O242" s="11">
        <f t="shared" si="41"/>
        <v>0.11034903215973174</v>
      </c>
      <c r="P242" s="11">
        <v>3.45</v>
      </c>
      <c r="Q242" s="11">
        <v>3.42</v>
      </c>
      <c r="R242" s="11">
        <v>0.32200000000000001</v>
      </c>
      <c r="S242" s="11">
        <v>0.73099999999999998</v>
      </c>
      <c r="T242" s="11">
        <v>108</v>
      </c>
      <c r="U242" s="11">
        <v>-3.2000000000000001E-2</v>
      </c>
      <c r="V242" s="11">
        <v>0.04</v>
      </c>
      <c r="W242" s="11">
        <v>0.32200000000000001</v>
      </c>
      <c r="X242" s="11">
        <v>0.17199999999999999</v>
      </c>
      <c r="Y242" s="11">
        <v>0.27530864197530863</v>
      </c>
      <c r="Z242" s="11">
        <f t="shared" si="42"/>
        <v>0.24342325864959607</v>
      </c>
      <c r="AA242" s="11">
        <v>0.94</v>
      </c>
      <c r="AB242" s="11">
        <v>0.62962962962962965</v>
      </c>
      <c r="AC242" s="11">
        <f t="shared" si="51"/>
        <v>0.72542295381801547</v>
      </c>
      <c r="AD242" s="11">
        <v>0.6</v>
      </c>
      <c r="AE242" s="11">
        <v>0.56699999999999995</v>
      </c>
      <c r="AF242" s="11">
        <f t="shared" si="43"/>
        <v>0.57718518518518513</v>
      </c>
      <c r="AG242" s="11">
        <v>2.7777777777777801E-2</v>
      </c>
      <c r="AH242" s="11">
        <v>51</v>
      </c>
      <c r="AI242" s="11">
        <v>0.12549019607843137</v>
      </c>
      <c r="AJ242" s="11">
        <v>0.04</v>
      </c>
      <c r="AK242" s="11">
        <f t="shared" si="44"/>
        <v>6.6913580246913573E-2</v>
      </c>
      <c r="AL242" s="11">
        <v>3.68</v>
      </c>
      <c r="AM242" s="11">
        <v>3.82</v>
      </c>
      <c r="AN242" s="11">
        <v>3.9</v>
      </c>
      <c r="AO242" s="11">
        <v>0.12549019607843137</v>
      </c>
      <c r="AP242" s="11">
        <v>6.7283950617283955E-2</v>
      </c>
      <c r="AQ242" s="11">
        <f t="shared" si="45"/>
        <v>8.5608139003200745E-2</v>
      </c>
      <c r="AR242" s="11">
        <v>3.82</v>
      </c>
      <c r="AS242" s="11">
        <v>3.9</v>
      </c>
      <c r="AT242" s="11">
        <v>0.29599999999999999</v>
      </c>
      <c r="AU242" s="11">
        <v>0.66700000000000004</v>
      </c>
      <c r="AV242" s="11">
        <v>91</v>
      </c>
      <c r="AW242" s="11">
        <v>3.5294117647058823E-2</v>
      </c>
      <c r="AX242" s="11">
        <v>-0.35098039215686272</v>
      </c>
      <c r="AY242" s="11">
        <v>-0.29019607843137257</v>
      </c>
      <c r="AZ242" s="11">
        <v>4.7058823529411764E-2</v>
      </c>
      <c r="BA242" s="11">
        <v>0.11790123456790125</v>
      </c>
      <c r="BB242" s="11">
        <f t="shared" si="46"/>
        <v>9.5598994055784203E-2</v>
      </c>
      <c r="BC242" s="11">
        <v>-0.35294117647058826</v>
      </c>
      <c r="BD242" s="11">
        <v>-0.60493827160493829</v>
      </c>
      <c r="BE242" s="11">
        <f t="shared" si="47"/>
        <v>-0.52560585276634664</v>
      </c>
      <c r="BF242" s="11">
        <v>0.45100000000000001</v>
      </c>
      <c r="BG242" s="11">
        <v>0.433</v>
      </c>
      <c r="BH242" s="11">
        <f t="shared" si="48"/>
        <v>0.4386666666666667</v>
      </c>
      <c r="BI242" s="11">
        <v>1.851851851851799E-2</v>
      </c>
      <c r="BJ242" s="12">
        <v>4</v>
      </c>
      <c r="BK242" s="12">
        <v>8</v>
      </c>
      <c r="BL242" s="12">
        <f t="shared" si="49"/>
        <v>-4</v>
      </c>
      <c r="BM242" s="12" t="str">
        <f t="shared" si="52"/>
        <v>WSN</v>
      </c>
      <c r="BN242" s="12">
        <f t="shared" si="50"/>
        <v>12</v>
      </c>
    </row>
    <row r="243" spans="1:66" x14ac:dyDescent="0.45">
      <c r="A243" s="5">
        <v>45439</v>
      </c>
      <c r="B243" s="4" t="s">
        <v>24</v>
      </c>
      <c r="C243" s="4" t="s">
        <v>30</v>
      </c>
      <c r="D243" s="4" t="s">
        <v>660</v>
      </c>
      <c r="E243" s="4" t="s">
        <v>608</v>
      </c>
      <c r="F243" s="11">
        <v>52</v>
      </c>
      <c r="G243" s="11">
        <v>7.4999999999999997E-2</v>
      </c>
      <c r="H243" s="11">
        <v>7.2000000000000008E-2</v>
      </c>
      <c r="I243" s="11">
        <f t="shared" si="40"/>
        <v>7.2962962962962966E-2</v>
      </c>
      <c r="J243" s="11">
        <v>3.42</v>
      </c>
      <c r="K243" s="11">
        <v>3.96</v>
      </c>
      <c r="L243" s="11">
        <v>3.84</v>
      </c>
      <c r="M243" s="11">
        <v>7.4999999999999997E-2</v>
      </c>
      <c r="N243" s="11">
        <v>8.5802469135802473E-2</v>
      </c>
      <c r="O243" s="11">
        <f t="shared" si="41"/>
        <v>8.2335009907026371E-2</v>
      </c>
      <c r="P243" s="11">
        <v>3.96</v>
      </c>
      <c r="Q243" s="11">
        <v>3.84</v>
      </c>
      <c r="R243" s="11">
        <v>0.33200000000000002</v>
      </c>
      <c r="S243" s="11">
        <v>0.753</v>
      </c>
      <c r="T243" s="11">
        <v>116</v>
      </c>
      <c r="U243" s="11">
        <v>0.16153846153846155</v>
      </c>
      <c r="V243" s="11">
        <v>0.15576923076923077</v>
      </c>
      <c r="W243" s="11">
        <v>0.80384615384615377</v>
      </c>
      <c r="X243" s="11">
        <v>0.22307692307692306</v>
      </c>
      <c r="Y243" s="11">
        <v>0.19197530864197532</v>
      </c>
      <c r="Z243" s="11">
        <f t="shared" si="42"/>
        <v>0.20195854290504495</v>
      </c>
      <c r="AA243" s="11">
        <v>0.86538461538461542</v>
      </c>
      <c r="AB243" s="11">
        <v>0.27160493827160492</v>
      </c>
      <c r="AC243" s="11">
        <f t="shared" si="51"/>
        <v>0.4622008840115836</v>
      </c>
      <c r="AD243" s="11">
        <v>0.57699999999999996</v>
      </c>
      <c r="AE243" s="11">
        <v>0.52400000000000002</v>
      </c>
      <c r="AF243" s="11">
        <f t="shared" si="43"/>
        <v>0.54101234567901235</v>
      </c>
      <c r="AG243" s="11">
        <v>3.7037037037037097E-2</v>
      </c>
      <c r="AH243" s="11">
        <v>53</v>
      </c>
      <c r="AI243" s="11">
        <v>9.6226415094339615E-2</v>
      </c>
      <c r="AJ243" s="11">
        <v>8.9655172413793102E-2</v>
      </c>
      <c r="AK243" s="11">
        <f t="shared" si="44"/>
        <v>9.1805023414218812E-2</v>
      </c>
      <c r="AL243" s="11">
        <v>3.29</v>
      </c>
      <c r="AM243" s="11">
        <v>3.89</v>
      </c>
      <c r="AN243" s="11">
        <v>3.78</v>
      </c>
      <c r="AO243" s="11">
        <v>9.6226415094339615E-2</v>
      </c>
      <c r="AP243" s="11">
        <v>8.5185185185185183E-2</v>
      </c>
      <c r="AQ243" s="11">
        <f t="shared" si="45"/>
        <v>8.8797439414723359E-2</v>
      </c>
      <c r="AR243" s="11">
        <v>3.89</v>
      </c>
      <c r="AS243" s="11">
        <v>3.78</v>
      </c>
      <c r="AT243" s="11">
        <v>0.30599999999999999</v>
      </c>
      <c r="AU243" s="11">
        <v>0.68899999999999995</v>
      </c>
      <c r="AV243" s="11">
        <v>99</v>
      </c>
      <c r="AW243" s="11">
        <v>1.1320754716981131E-2</v>
      </c>
      <c r="AX243" s="11">
        <v>-0.44716981132075473</v>
      </c>
      <c r="AY243" s="11">
        <v>-2.0754716981132078E-2</v>
      </c>
      <c r="AZ243" s="11">
        <v>6.981132075471698E-2</v>
      </c>
      <c r="BA243" s="11">
        <v>0.2049382716049383</v>
      </c>
      <c r="BB243" s="11">
        <f t="shared" si="46"/>
        <v>0.16073007163542144</v>
      </c>
      <c r="BC243" s="11">
        <v>-5.6603773584905662E-2</v>
      </c>
      <c r="BD243" s="11">
        <v>-1.8518518518518517E-2</v>
      </c>
      <c r="BE243" s="11">
        <f t="shared" si="47"/>
        <v>-3.0978509373571106E-2</v>
      </c>
      <c r="BF243" s="11">
        <v>0.50900000000000001</v>
      </c>
      <c r="BG243" s="11">
        <v>0.503</v>
      </c>
      <c r="BH243" s="11">
        <f t="shared" si="48"/>
        <v>0.50496296296296295</v>
      </c>
      <c r="BI243" s="11">
        <v>-2.1604938271604979E-2</v>
      </c>
      <c r="BJ243" s="12">
        <v>5</v>
      </c>
      <c r="BK243" s="12">
        <v>1</v>
      </c>
      <c r="BL243" s="12">
        <f t="shared" si="49"/>
        <v>4</v>
      </c>
      <c r="BM243" s="12" t="str">
        <f t="shared" si="52"/>
        <v>MIL</v>
      </c>
      <c r="BN243" s="12">
        <f t="shared" si="50"/>
        <v>6</v>
      </c>
    </row>
    <row r="244" spans="1:66" x14ac:dyDescent="0.45">
      <c r="A244" s="5">
        <v>45439</v>
      </c>
      <c r="B244" s="4" t="s">
        <v>43</v>
      </c>
      <c r="C244" s="4" t="s">
        <v>50</v>
      </c>
      <c r="D244" s="4" t="s">
        <v>536</v>
      </c>
      <c r="E244" s="4" t="s">
        <v>611</v>
      </c>
      <c r="F244" s="11">
        <v>54</v>
      </c>
      <c r="G244" s="11">
        <v>7.5925925925925924E-2</v>
      </c>
      <c r="H244" s="11">
        <v>9.6551724137931033E-2</v>
      </c>
      <c r="I244" s="11">
        <f t="shared" si="40"/>
        <v>8.9676458067262654E-2</v>
      </c>
      <c r="J244" s="11">
        <v>3.46</v>
      </c>
      <c r="K244" s="11">
        <v>3.49</v>
      </c>
      <c r="L244" s="11">
        <v>3.44</v>
      </c>
      <c r="M244" s="11">
        <v>7.5925925925925924E-2</v>
      </c>
      <c r="N244" s="11">
        <v>9.0123456790123457E-2</v>
      </c>
      <c r="O244" s="11">
        <f t="shared" si="41"/>
        <v>8.5390946502057613E-2</v>
      </c>
      <c r="P244" s="11">
        <v>3.49</v>
      </c>
      <c r="Q244" s="11">
        <v>3.44</v>
      </c>
      <c r="R244" s="11">
        <v>0.32400000000000001</v>
      </c>
      <c r="S244" s="11">
        <v>0.73599999999999999</v>
      </c>
      <c r="T244" s="11">
        <v>115</v>
      </c>
      <c r="U244" s="11">
        <v>0</v>
      </c>
      <c r="V244" s="11">
        <v>-2.2222222222222223E-2</v>
      </c>
      <c r="W244" s="11">
        <v>0.43148148148148152</v>
      </c>
      <c r="X244" s="11">
        <v>0.13333333333333333</v>
      </c>
      <c r="Y244" s="11">
        <v>0.20061728395061729</v>
      </c>
      <c r="Z244" s="11">
        <f t="shared" si="42"/>
        <v>0.17818930041152264</v>
      </c>
      <c r="AA244" s="11">
        <v>-0.35185185185185186</v>
      </c>
      <c r="AB244" s="11">
        <v>-6.1728395061728392E-2</v>
      </c>
      <c r="AC244" s="11">
        <f t="shared" si="51"/>
        <v>-0.15843621399176955</v>
      </c>
      <c r="AD244" s="11">
        <v>0.5</v>
      </c>
      <c r="AE244" s="11">
        <v>0.50600000000000001</v>
      </c>
      <c r="AF244" s="11">
        <f t="shared" si="43"/>
        <v>0.504</v>
      </c>
      <c r="AG244" s="11">
        <v>5.5555555555555601E-2</v>
      </c>
      <c r="AH244" s="11">
        <v>54</v>
      </c>
      <c r="AI244" s="11">
        <v>0.19259259259259259</v>
      </c>
      <c r="AJ244" s="11">
        <v>6.6666666666666666E-2</v>
      </c>
      <c r="AK244" s="11">
        <f t="shared" si="44"/>
        <v>0.10864197530864196</v>
      </c>
      <c r="AL244" s="11">
        <v>2.83</v>
      </c>
      <c r="AM244" s="11">
        <v>3.33</v>
      </c>
      <c r="AN244" s="11">
        <v>3.38</v>
      </c>
      <c r="AO244" s="11">
        <v>0.19259259259259259</v>
      </c>
      <c r="AP244" s="11">
        <v>0.12037037037037036</v>
      </c>
      <c r="AQ244" s="11">
        <f t="shared" si="45"/>
        <v>0.14444444444444443</v>
      </c>
      <c r="AR244" s="11">
        <v>3.33</v>
      </c>
      <c r="AS244" s="11">
        <v>3.38</v>
      </c>
      <c r="AT244" s="11">
        <v>0.32700000000000001</v>
      </c>
      <c r="AU244" s="11">
        <v>0.74399999999999999</v>
      </c>
      <c r="AV244" s="11">
        <v>112</v>
      </c>
      <c r="AW244" s="11">
        <v>0.05</v>
      </c>
      <c r="AX244" s="11">
        <v>-0.10925925925925926</v>
      </c>
      <c r="AY244" s="11">
        <v>0.55185185185185182</v>
      </c>
      <c r="AZ244" s="11">
        <v>0.17222222222222225</v>
      </c>
      <c r="BA244" s="11">
        <v>0.22901234567901235</v>
      </c>
      <c r="BB244" s="11">
        <f t="shared" si="46"/>
        <v>0.21008230452674898</v>
      </c>
      <c r="BC244" s="11">
        <v>1.7222222222222223</v>
      </c>
      <c r="BD244" s="11">
        <v>0.79012345679012341</v>
      </c>
      <c r="BE244" s="11">
        <f t="shared" si="47"/>
        <v>1.1008230452674896</v>
      </c>
      <c r="BF244" s="11">
        <v>0.70399999999999996</v>
      </c>
      <c r="BG244" s="11">
        <v>0.59099999999999997</v>
      </c>
      <c r="BH244" s="11">
        <f t="shared" si="48"/>
        <v>0.6286666666666666</v>
      </c>
      <c r="BI244" s="11">
        <v>-4.6296296296295947E-2</v>
      </c>
      <c r="BJ244" s="12">
        <v>8</v>
      </c>
      <c r="BK244" s="12">
        <v>4</v>
      </c>
      <c r="BL244" s="12">
        <f t="shared" si="49"/>
        <v>4</v>
      </c>
      <c r="BM244" s="12" t="str">
        <f t="shared" si="52"/>
        <v>SFG</v>
      </c>
      <c r="BN244" s="12">
        <f t="shared" si="50"/>
        <v>12</v>
      </c>
    </row>
    <row r="245" spans="1:66" x14ac:dyDescent="0.45">
      <c r="A245" s="5">
        <v>45439</v>
      </c>
      <c r="B245" s="4" t="s">
        <v>75</v>
      </c>
      <c r="C245" s="4" t="s">
        <v>89</v>
      </c>
      <c r="D245" s="4" t="s">
        <v>336</v>
      </c>
      <c r="E245" s="4" t="s">
        <v>271</v>
      </c>
      <c r="F245" s="11">
        <v>56</v>
      </c>
      <c r="G245" s="11">
        <v>1.8181818181818184E-2</v>
      </c>
      <c r="H245" s="11">
        <v>2.6666666666666665E-2</v>
      </c>
      <c r="I245" s="11">
        <f t="shared" si="40"/>
        <v>2.3733632622521511E-2</v>
      </c>
      <c r="J245" s="11">
        <v>4.16</v>
      </c>
      <c r="K245" s="11">
        <v>3.84</v>
      </c>
      <c r="L245" s="11">
        <v>3.93</v>
      </c>
      <c r="M245" s="11">
        <v>9.285714285714286E-2</v>
      </c>
      <c r="N245" s="11">
        <v>8.5802469135802473E-2</v>
      </c>
      <c r="O245" s="11">
        <f t="shared" si="41"/>
        <v>8.8241121780216439E-2</v>
      </c>
      <c r="P245" s="11">
        <v>3.74</v>
      </c>
      <c r="Q245" s="11">
        <v>3.57</v>
      </c>
      <c r="R245" s="11">
        <v>0.32200000000000001</v>
      </c>
      <c r="S245" s="11">
        <v>0.72499999999999998</v>
      </c>
      <c r="T245" s="11">
        <v>114</v>
      </c>
      <c r="U245" s="11">
        <v>4.2857142857142858E-2</v>
      </c>
      <c r="V245" s="11">
        <v>-0.32321428571428573</v>
      </c>
      <c r="W245" s="11">
        <v>0.60357142857142854</v>
      </c>
      <c r="X245" s="11">
        <v>0.15178571428571427</v>
      </c>
      <c r="Y245" s="11">
        <v>0.21481481481481479</v>
      </c>
      <c r="Z245" s="11">
        <f t="shared" si="42"/>
        <v>0.1930269775948788</v>
      </c>
      <c r="AA245" s="11">
        <v>0.14285714285714285</v>
      </c>
      <c r="AB245" s="11">
        <v>0.1728395061728395</v>
      </c>
      <c r="AC245" s="11">
        <f t="shared" si="51"/>
        <v>0.16247523243408019</v>
      </c>
      <c r="AD245" s="11">
        <v>0.5</v>
      </c>
      <c r="AE245" s="11">
        <v>0.51300000000000001</v>
      </c>
      <c r="AF245" s="11">
        <f t="shared" si="43"/>
        <v>0.50850617283950617</v>
      </c>
      <c r="AG245" s="11">
        <v>1.54320987654321E-2</v>
      </c>
      <c r="AH245" s="11">
        <v>54</v>
      </c>
      <c r="AI245" s="11">
        <v>7.2222222222222215E-2</v>
      </c>
      <c r="AJ245" s="11">
        <v>8.0952380952380956E-2</v>
      </c>
      <c r="AK245" s="11">
        <f t="shared" si="44"/>
        <v>7.8042328042328038E-2</v>
      </c>
      <c r="AL245" s="11">
        <v>4.4800000000000004</v>
      </c>
      <c r="AM245" s="11">
        <v>4.0999999999999996</v>
      </c>
      <c r="AN245" s="11">
        <v>4.04</v>
      </c>
      <c r="AO245" s="11">
        <v>7.2222222222222215E-2</v>
      </c>
      <c r="AP245" s="11">
        <v>8.4567901234567894E-2</v>
      </c>
      <c r="AQ245" s="11">
        <f t="shared" si="45"/>
        <v>8.0452674897119325E-2</v>
      </c>
      <c r="AR245" s="11">
        <v>4.0999999999999996</v>
      </c>
      <c r="AS245" s="11">
        <v>4.04</v>
      </c>
      <c r="AT245" s="11">
        <v>0.28299999999999997</v>
      </c>
      <c r="AU245" s="11">
        <v>0.63800000000000001</v>
      </c>
      <c r="AV245" s="11">
        <v>82</v>
      </c>
      <c r="AW245" s="11">
        <v>-6.1111111111111109E-2</v>
      </c>
      <c r="AX245" s="11">
        <v>-0.22592592592592592</v>
      </c>
      <c r="AY245" s="11">
        <v>-0.72592592592592597</v>
      </c>
      <c r="AZ245" s="11">
        <v>1.4814814814814815E-2</v>
      </c>
      <c r="BA245" s="11">
        <v>0.15555555555555556</v>
      </c>
      <c r="BB245" s="11">
        <f t="shared" si="46"/>
        <v>0.10864197530864197</v>
      </c>
      <c r="BC245" s="11">
        <v>-1.4444444444444444</v>
      </c>
      <c r="BD245" s="11">
        <v>-0.69753086419753085</v>
      </c>
      <c r="BE245" s="11">
        <f t="shared" si="47"/>
        <v>-0.94650205761316863</v>
      </c>
      <c r="BF245" s="11">
        <v>0.35199999999999998</v>
      </c>
      <c r="BG245" s="11">
        <v>0.42699999999999999</v>
      </c>
      <c r="BH245" s="11">
        <f t="shared" si="48"/>
        <v>0.40199999999999991</v>
      </c>
      <c r="BI245" s="11">
        <v>-2.1604938271604979E-2</v>
      </c>
      <c r="BJ245" s="12">
        <v>2</v>
      </c>
      <c r="BK245" s="12">
        <v>1</v>
      </c>
      <c r="BL245" s="12">
        <f t="shared" si="49"/>
        <v>1</v>
      </c>
      <c r="BM245" s="12" t="str">
        <f t="shared" si="52"/>
        <v>SDP</v>
      </c>
      <c r="BN245" s="12">
        <f t="shared" si="50"/>
        <v>3</v>
      </c>
    </row>
    <row r="246" spans="1:66" x14ac:dyDescent="0.45">
      <c r="A246" s="5">
        <v>45439</v>
      </c>
      <c r="B246" s="4" t="s">
        <v>52</v>
      </c>
      <c r="C246" s="4" t="s">
        <v>48</v>
      </c>
      <c r="D246" s="4" t="s">
        <v>300</v>
      </c>
      <c r="E246" s="4" t="s">
        <v>597</v>
      </c>
      <c r="F246" s="11">
        <v>54</v>
      </c>
      <c r="G246" s="11">
        <v>0.02</v>
      </c>
      <c r="H246" s="11">
        <v>7.7777777777777779E-2</v>
      </c>
      <c r="I246" s="11">
        <f t="shared" si="40"/>
        <v>5.8518518518518518E-2</v>
      </c>
      <c r="J246" s="11">
        <v>4.16</v>
      </c>
      <c r="K246" s="11">
        <v>3.8</v>
      </c>
      <c r="L246" s="11">
        <v>3.69</v>
      </c>
      <c r="M246" s="11">
        <v>9.4444444444444442E-2</v>
      </c>
      <c r="N246" s="11">
        <v>9.6913580246913572E-2</v>
      </c>
      <c r="O246" s="11">
        <f t="shared" si="41"/>
        <v>9.6090534979423853E-2</v>
      </c>
      <c r="P246" s="11">
        <v>3.71</v>
      </c>
      <c r="Q246" s="11">
        <v>3.53</v>
      </c>
      <c r="R246" s="11">
        <v>0.3</v>
      </c>
      <c r="S246" s="11">
        <v>0.67400000000000004</v>
      </c>
      <c r="T246" s="11">
        <v>98</v>
      </c>
      <c r="U246" s="11">
        <v>-9.0740740740740747E-2</v>
      </c>
      <c r="V246" s="11">
        <v>-0.16666666666666666</v>
      </c>
      <c r="W246" s="11">
        <v>-0.17592592592592593</v>
      </c>
      <c r="X246" s="11">
        <v>7.962962962962962E-2</v>
      </c>
      <c r="Y246" s="11">
        <v>0.22037037037037038</v>
      </c>
      <c r="Z246" s="11">
        <f t="shared" si="42"/>
        <v>0.1734567901234568</v>
      </c>
      <c r="AA246" s="11">
        <v>-0.12962962962962962</v>
      </c>
      <c r="AB246" s="11">
        <v>9.8765432098765427E-2</v>
      </c>
      <c r="AC246" s="11">
        <f t="shared" si="51"/>
        <v>2.2633744855967072E-2</v>
      </c>
      <c r="AD246" s="11">
        <v>0.51900000000000002</v>
      </c>
      <c r="AE246" s="11">
        <v>0.52200000000000002</v>
      </c>
      <c r="AF246" s="11">
        <f t="shared" si="43"/>
        <v>0.52099999999999991</v>
      </c>
      <c r="AG246" s="11">
        <v>1.2345679012345699E-2</v>
      </c>
      <c r="AH246" s="11">
        <v>53</v>
      </c>
      <c r="AI246" s="11">
        <v>3.7735849056603772E-2</v>
      </c>
      <c r="AJ246" s="11">
        <v>0.11034482758620691</v>
      </c>
      <c r="AK246" s="11">
        <f t="shared" si="44"/>
        <v>8.6590038314176249E-2</v>
      </c>
      <c r="AL246" s="11">
        <v>4.01</v>
      </c>
      <c r="AM246" s="11">
        <v>4.07</v>
      </c>
      <c r="AN246" s="11">
        <v>4.01</v>
      </c>
      <c r="AO246" s="11">
        <v>3.7735849056603772E-2</v>
      </c>
      <c r="AP246" s="11">
        <v>8.5802469135802473E-2</v>
      </c>
      <c r="AQ246" s="11">
        <f t="shared" si="45"/>
        <v>7.0076969974089326E-2</v>
      </c>
      <c r="AR246" s="11">
        <v>4.07</v>
      </c>
      <c r="AS246" s="11">
        <v>4.01</v>
      </c>
      <c r="AT246" s="11">
        <v>0.33900000000000002</v>
      </c>
      <c r="AU246" s="11">
        <v>0.77300000000000002</v>
      </c>
      <c r="AV246" s="11">
        <v>121</v>
      </c>
      <c r="AW246" s="11">
        <v>-6.981132075471698E-2</v>
      </c>
      <c r="AX246" s="11">
        <v>0</v>
      </c>
      <c r="AY246" s="11">
        <v>0.82830188679245276</v>
      </c>
      <c r="AZ246" s="11">
        <v>0.20943396226415092</v>
      </c>
      <c r="BA246" s="11">
        <v>0.24691358024691357</v>
      </c>
      <c r="BB246" s="11">
        <f t="shared" si="46"/>
        <v>0.23465172991921962</v>
      </c>
      <c r="BC246" s="11">
        <v>-7.5471698113207544E-2</v>
      </c>
      <c r="BD246" s="11">
        <v>0.30246913580246915</v>
      </c>
      <c r="BE246" s="11">
        <f t="shared" si="47"/>
        <v>0.17882182594116752</v>
      </c>
      <c r="BF246" s="11">
        <v>0.45300000000000001</v>
      </c>
      <c r="BG246" s="11">
        <v>0.51900000000000002</v>
      </c>
      <c r="BH246" s="11">
        <f t="shared" si="48"/>
        <v>0.49740740740740741</v>
      </c>
      <c r="BI246" s="11">
        <v>2.4691358024692023E-2</v>
      </c>
      <c r="BJ246" s="12">
        <v>3</v>
      </c>
      <c r="BK246" s="12">
        <v>2</v>
      </c>
      <c r="BL246" s="12">
        <f t="shared" si="49"/>
        <v>1</v>
      </c>
      <c r="BM246" s="12" t="str">
        <f t="shared" si="52"/>
        <v>SEA</v>
      </c>
      <c r="BN246" s="12">
        <f t="shared" si="50"/>
        <v>5</v>
      </c>
    </row>
    <row r="247" spans="1:66" x14ac:dyDescent="0.45">
      <c r="A247" s="5">
        <v>45439</v>
      </c>
      <c r="B247" s="4" t="s">
        <v>18</v>
      </c>
      <c r="C247" s="4" t="s">
        <v>60</v>
      </c>
      <c r="D247" s="4" t="s">
        <v>578</v>
      </c>
      <c r="E247" s="4" t="s">
        <v>1027</v>
      </c>
      <c r="F247" s="11">
        <v>51</v>
      </c>
      <c r="G247" s="11">
        <v>0.11568627450980393</v>
      </c>
      <c r="H247" s="11">
        <v>3.2142857142857147E-2</v>
      </c>
      <c r="I247" s="11">
        <f t="shared" si="40"/>
        <v>5.8443562610229288E-2</v>
      </c>
      <c r="J247" s="11">
        <v>2.83</v>
      </c>
      <c r="K247" s="11">
        <v>3.63</v>
      </c>
      <c r="L247" s="11">
        <v>3.56</v>
      </c>
      <c r="M247" s="11">
        <v>0.11568627450980393</v>
      </c>
      <c r="N247" s="11">
        <v>8.3950617283950618E-2</v>
      </c>
      <c r="O247" s="11">
        <f t="shared" si="41"/>
        <v>9.3941472336534076E-2</v>
      </c>
      <c r="P247" s="11">
        <v>3.63</v>
      </c>
      <c r="Q247" s="11">
        <v>3.56</v>
      </c>
      <c r="R247" s="11">
        <v>0.32700000000000001</v>
      </c>
      <c r="S247" s="11">
        <v>0.752</v>
      </c>
      <c r="T247" s="11">
        <v>114</v>
      </c>
      <c r="U247" s="11">
        <v>8.8235294117647065E-2</v>
      </c>
      <c r="V247" s="11">
        <v>-1.1764705882352941E-2</v>
      </c>
      <c r="W247" s="11">
        <v>0.67254901960784308</v>
      </c>
      <c r="X247" s="11">
        <v>0.19019607843137254</v>
      </c>
      <c r="Y247" s="11">
        <v>0.23703703703703702</v>
      </c>
      <c r="Z247" s="11">
        <f t="shared" si="42"/>
        <v>0.22229080932784637</v>
      </c>
      <c r="AA247" s="11">
        <v>1.196078431372549</v>
      </c>
      <c r="AB247" s="11">
        <v>0.59876543209876543</v>
      </c>
      <c r="AC247" s="11">
        <f t="shared" si="51"/>
        <v>0.78680841335162333</v>
      </c>
      <c r="AD247" s="11">
        <v>0.64700000000000002</v>
      </c>
      <c r="AE247" s="11">
        <v>0.56999999999999995</v>
      </c>
      <c r="AF247" s="11">
        <f t="shared" si="43"/>
        <v>0.59424074074074074</v>
      </c>
      <c r="AG247" s="11">
        <v>1.2345679012345699E-2</v>
      </c>
      <c r="AH247" s="11">
        <v>53</v>
      </c>
      <c r="AI247" s="11">
        <v>0.14528301886792452</v>
      </c>
      <c r="AJ247" s="11">
        <v>3.4615384615384617E-2</v>
      </c>
      <c r="AK247" s="11">
        <f t="shared" si="44"/>
        <v>7.082146248812915E-2</v>
      </c>
      <c r="AL247" s="11">
        <v>3.02</v>
      </c>
      <c r="AM247" s="11">
        <v>3.5</v>
      </c>
      <c r="AN247" s="11">
        <v>3.43</v>
      </c>
      <c r="AO247" s="11">
        <v>0.14528301886792452</v>
      </c>
      <c r="AP247" s="11">
        <v>8.0864197530864199E-2</v>
      </c>
      <c r="AQ247" s="11">
        <f t="shared" si="45"/>
        <v>0.10193949093126048</v>
      </c>
      <c r="AR247" s="11">
        <v>3.5</v>
      </c>
      <c r="AS247" s="11">
        <v>3.43</v>
      </c>
      <c r="AT247" s="11">
        <v>0.33</v>
      </c>
      <c r="AU247" s="11">
        <v>0.754</v>
      </c>
      <c r="AV247" s="11">
        <v>108</v>
      </c>
      <c r="AW247" s="11">
        <v>7.5471698113207544E-2</v>
      </c>
      <c r="AX247" s="11">
        <v>-0.10943396226415095</v>
      </c>
      <c r="AY247" s="11">
        <v>0.35660377358490564</v>
      </c>
      <c r="AZ247" s="11">
        <v>0.12830188679245283</v>
      </c>
      <c r="BA247" s="11">
        <v>0.19012345679012346</v>
      </c>
      <c r="BB247" s="11">
        <f t="shared" si="46"/>
        <v>0.16989788142051515</v>
      </c>
      <c r="BC247" s="11">
        <v>0.60377358490566035</v>
      </c>
      <c r="BD247" s="11">
        <v>0.18518518518518517</v>
      </c>
      <c r="BE247" s="11">
        <f t="shared" si="47"/>
        <v>0.32213077274805668</v>
      </c>
      <c r="BF247" s="11">
        <v>0.50900000000000001</v>
      </c>
      <c r="BG247" s="11">
        <v>0.502</v>
      </c>
      <c r="BH247" s="11">
        <f t="shared" si="48"/>
        <v>0.50429012345679014</v>
      </c>
      <c r="BI247" s="11">
        <v>-2.4691358024691024E-2</v>
      </c>
      <c r="BJ247" s="12">
        <v>11</v>
      </c>
      <c r="BK247" s="12">
        <v>3</v>
      </c>
      <c r="BL247" s="12">
        <f t="shared" si="49"/>
        <v>8</v>
      </c>
      <c r="BM247" s="12" t="str">
        <f t="shared" si="52"/>
        <v>BAL</v>
      </c>
      <c r="BN247" s="12">
        <f t="shared" si="50"/>
        <v>14</v>
      </c>
    </row>
    <row r="248" spans="1:66" x14ac:dyDescent="0.45">
      <c r="A248" s="5">
        <v>45439</v>
      </c>
      <c r="B248" s="4" t="s">
        <v>62</v>
      </c>
      <c r="C248" s="4" t="s">
        <v>20</v>
      </c>
      <c r="D248" s="4" t="s">
        <v>273</v>
      </c>
      <c r="E248" s="4" t="s">
        <v>824</v>
      </c>
      <c r="F248" s="11">
        <v>52</v>
      </c>
      <c r="G248" s="11">
        <v>0.15</v>
      </c>
      <c r="H248" s="11">
        <v>9.6296296296296297E-2</v>
      </c>
      <c r="I248" s="11">
        <f t="shared" si="40"/>
        <v>0.11353452217649748</v>
      </c>
      <c r="J248" s="11">
        <v>2.78</v>
      </c>
      <c r="K248" s="11">
        <v>3.17</v>
      </c>
      <c r="L248" s="11">
        <v>3.07</v>
      </c>
      <c r="M248" s="11">
        <v>0.10961538461538461</v>
      </c>
      <c r="N248" s="11">
        <v>0.10493827160493827</v>
      </c>
      <c r="O248" s="11">
        <f t="shared" si="41"/>
        <v>0.10643956713915562</v>
      </c>
      <c r="P248" s="11">
        <v>3.64</v>
      </c>
      <c r="Q248" s="11">
        <v>3.38</v>
      </c>
      <c r="R248" s="11">
        <v>0.31</v>
      </c>
      <c r="S248" s="11">
        <v>0.70299999999999996</v>
      </c>
      <c r="T248" s="11">
        <v>101</v>
      </c>
      <c r="U248" s="11">
        <v>9.6153846153846159E-3</v>
      </c>
      <c r="V248" s="11">
        <v>0.13269230769230769</v>
      </c>
      <c r="W248" s="11">
        <v>6.5384615384615388E-2</v>
      </c>
      <c r="X248" s="11">
        <v>0.13846153846153847</v>
      </c>
      <c r="Y248" s="11">
        <v>0.22098765432098763</v>
      </c>
      <c r="Z248" s="11">
        <f t="shared" si="42"/>
        <v>0.194497789971041</v>
      </c>
      <c r="AA248" s="11">
        <v>7.6923076923076927E-2</v>
      </c>
      <c r="AB248" s="11">
        <v>0.20370370370370369</v>
      </c>
      <c r="AC248" s="11">
        <f t="shared" si="51"/>
        <v>0.16300868770004573</v>
      </c>
      <c r="AD248" s="11">
        <v>0.53800000000000003</v>
      </c>
      <c r="AE248" s="11">
        <v>0.53200000000000003</v>
      </c>
      <c r="AF248" s="11">
        <f t="shared" si="43"/>
        <v>0.53392592592592591</v>
      </c>
      <c r="AG248" s="11">
        <v>6.4814814814814797E-2</v>
      </c>
      <c r="AH248" s="11">
        <v>54</v>
      </c>
      <c r="AI248" s="11">
        <v>0.13333333333333333</v>
      </c>
      <c r="AJ248" s="11">
        <v>3.4615384615384617E-2</v>
      </c>
      <c r="AK248" s="11">
        <f t="shared" si="44"/>
        <v>6.7521367521367517E-2</v>
      </c>
      <c r="AL248" s="11">
        <v>3.15</v>
      </c>
      <c r="AM248" s="11">
        <v>3.85</v>
      </c>
      <c r="AN248" s="11">
        <v>3.81</v>
      </c>
      <c r="AO248" s="11">
        <v>0.13333333333333333</v>
      </c>
      <c r="AP248" s="11">
        <v>7.0370370370370375E-2</v>
      </c>
      <c r="AQ248" s="11">
        <f t="shared" si="45"/>
        <v>9.1358024691358022E-2</v>
      </c>
      <c r="AR248" s="11">
        <v>3.85</v>
      </c>
      <c r="AS248" s="11">
        <v>3.81</v>
      </c>
      <c r="AT248" s="11">
        <v>0.316</v>
      </c>
      <c r="AU248" s="11">
        <v>0.71899999999999997</v>
      </c>
      <c r="AV248" s="11">
        <v>100</v>
      </c>
      <c r="AW248" s="11">
        <v>0.12407407407407407</v>
      </c>
      <c r="AX248" s="11">
        <v>0.10925925925925926</v>
      </c>
      <c r="AY248" s="11">
        <v>0.13703703703703704</v>
      </c>
      <c r="AZ248" s="11">
        <v>0.1425925925925926</v>
      </c>
      <c r="BA248" s="11">
        <v>0.16666666666666666</v>
      </c>
      <c r="BB248" s="11">
        <f t="shared" si="46"/>
        <v>0.15864197530864196</v>
      </c>
      <c r="BC248" s="11">
        <v>1.462962962962963</v>
      </c>
      <c r="BD248" s="11">
        <v>0.43209876543209874</v>
      </c>
      <c r="BE248" s="11">
        <f t="shared" si="47"/>
        <v>0.77572016460905346</v>
      </c>
      <c r="BF248" s="11">
        <v>0.63</v>
      </c>
      <c r="BG248" s="11">
        <v>0.53700000000000003</v>
      </c>
      <c r="BH248" s="11">
        <f t="shared" si="48"/>
        <v>0.56799999999999995</v>
      </c>
      <c r="BI248" s="11">
        <v>-7.0987654320988025E-2</v>
      </c>
      <c r="BJ248" s="12">
        <v>6</v>
      </c>
      <c r="BK248" s="12">
        <v>5</v>
      </c>
      <c r="BL248" s="12">
        <f t="shared" si="49"/>
        <v>1</v>
      </c>
      <c r="BM248" s="12" t="str">
        <f t="shared" si="52"/>
        <v>MIN</v>
      </c>
      <c r="BN248" s="12">
        <f t="shared" si="50"/>
        <v>11</v>
      </c>
    </row>
    <row r="249" spans="1:66" x14ac:dyDescent="0.45">
      <c r="A249" s="5">
        <v>45440</v>
      </c>
      <c r="B249" s="4" t="s">
        <v>18</v>
      </c>
      <c r="C249" s="4" t="s">
        <v>60</v>
      </c>
      <c r="D249" s="4" t="s">
        <v>295</v>
      </c>
      <c r="E249" s="4" t="s">
        <v>324</v>
      </c>
      <c r="F249" s="11">
        <v>52</v>
      </c>
      <c r="G249" s="11">
        <v>0.11153846153846153</v>
      </c>
      <c r="H249" s="11">
        <v>7.8571428571428584E-2</v>
      </c>
      <c r="I249" s="11">
        <f t="shared" si="40"/>
        <v>8.9153439153439151E-2</v>
      </c>
      <c r="J249" s="11">
        <v>3.01</v>
      </c>
      <c r="K249" s="11">
        <v>3.7</v>
      </c>
      <c r="L249" s="11">
        <v>3.62</v>
      </c>
      <c r="M249" s="11">
        <v>0.11153846153846153</v>
      </c>
      <c r="N249" s="11">
        <v>8.3950617283950618E-2</v>
      </c>
      <c r="O249" s="11">
        <f t="shared" si="41"/>
        <v>9.2805974698978805E-2</v>
      </c>
      <c r="P249" s="11">
        <v>3.7</v>
      </c>
      <c r="Q249" s="11">
        <v>3.62</v>
      </c>
      <c r="R249" s="11">
        <v>0.32800000000000001</v>
      </c>
      <c r="S249" s="11">
        <v>0.75600000000000001</v>
      </c>
      <c r="T249" s="11">
        <v>115</v>
      </c>
      <c r="U249" s="11">
        <v>8.6538461538461536E-2</v>
      </c>
      <c r="V249" s="11">
        <v>-2.8846153846153848E-2</v>
      </c>
      <c r="W249" s="11">
        <v>0.7153846153846154</v>
      </c>
      <c r="X249" s="11">
        <v>0.19423076923076923</v>
      </c>
      <c r="Y249" s="11">
        <v>0.23703703703703702</v>
      </c>
      <c r="Z249" s="11">
        <f t="shared" si="42"/>
        <v>0.2232967535436671</v>
      </c>
      <c r="AA249" s="11">
        <v>1.3269230769230769</v>
      </c>
      <c r="AB249" s="11">
        <v>0.65432098765432101</v>
      </c>
      <c r="AC249" s="11">
        <f t="shared" si="51"/>
        <v>0.87021795458009454</v>
      </c>
      <c r="AD249" s="11">
        <v>0.65400000000000003</v>
      </c>
      <c r="AE249" s="11">
        <v>0.57399999999999995</v>
      </c>
      <c r="AF249" s="11">
        <f t="shared" si="43"/>
        <v>0.599679012345679</v>
      </c>
      <c r="AG249" s="11">
        <v>1.2345679012345699E-2</v>
      </c>
      <c r="AH249" s="11">
        <v>54</v>
      </c>
      <c r="AI249" s="11">
        <v>0.14444444444444443</v>
      </c>
      <c r="AJ249" s="11">
        <v>8.2142857142857142E-2</v>
      </c>
      <c r="AK249" s="11">
        <f t="shared" si="44"/>
        <v>0.1029100529100529</v>
      </c>
      <c r="AL249" s="11">
        <v>3.18</v>
      </c>
      <c r="AM249" s="11">
        <v>3.54</v>
      </c>
      <c r="AN249" s="11">
        <v>3.47</v>
      </c>
      <c r="AO249" s="11">
        <v>0.14444444444444443</v>
      </c>
      <c r="AP249" s="11">
        <v>8.0864197530864199E-2</v>
      </c>
      <c r="AQ249" s="11">
        <f t="shared" si="45"/>
        <v>0.10205761316872428</v>
      </c>
      <c r="AR249" s="11">
        <v>3.54</v>
      </c>
      <c r="AS249" s="11">
        <v>3.47</v>
      </c>
      <c r="AT249" s="11">
        <v>0.32900000000000001</v>
      </c>
      <c r="AU249" s="11">
        <v>0.751</v>
      </c>
      <c r="AV249" s="11">
        <v>108</v>
      </c>
      <c r="AW249" s="11">
        <v>7.5925925925925924E-2</v>
      </c>
      <c r="AX249" s="11">
        <v>-0.12407407407407407</v>
      </c>
      <c r="AY249" s="11">
        <v>0.34259259259259262</v>
      </c>
      <c r="AZ249" s="11">
        <v>0.12592592592592591</v>
      </c>
      <c r="BA249" s="11">
        <v>0.19012345679012346</v>
      </c>
      <c r="BB249" s="11">
        <f t="shared" si="46"/>
        <v>0.16872427983539093</v>
      </c>
      <c r="BC249" s="11">
        <v>0.44444444444444442</v>
      </c>
      <c r="BD249" s="11">
        <v>0.11728395061728394</v>
      </c>
      <c r="BE249" s="11">
        <f t="shared" si="47"/>
        <v>0.22633744855967075</v>
      </c>
      <c r="BF249" s="11">
        <v>0.5</v>
      </c>
      <c r="BG249" s="11">
        <v>0.497</v>
      </c>
      <c r="BH249" s="11">
        <f t="shared" si="48"/>
        <v>0.498</v>
      </c>
      <c r="BI249" s="11">
        <v>-2.4691358024691024E-2</v>
      </c>
      <c r="BJ249" s="12">
        <v>3</v>
      </c>
      <c r="BK249" s="12">
        <v>8</v>
      </c>
      <c r="BL249" s="12">
        <f t="shared" si="49"/>
        <v>-5</v>
      </c>
      <c r="BM249" s="12" t="str">
        <f t="shared" si="52"/>
        <v>BOS</v>
      </c>
      <c r="BN249" s="12">
        <f t="shared" si="50"/>
        <v>11</v>
      </c>
    </row>
    <row r="250" spans="1:66" x14ac:dyDescent="0.45">
      <c r="A250" s="5">
        <v>45440</v>
      </c>
      <c r="B250" s="4" t="s">
        <v>102</v>
      </c>
      <c r="C250" s="4" t="s">
        <v>39</v>
      </c>
      <c r="D250" s="4" t="s">
        <v>278</v>
      </c>
      <c r="E250" s="4" t="s">
        <v>283</v>
      </c>
      <c r="F250" s="11">
        <v>53</v>
      </c>
      <c r="G250" s="11">
        <v>0.21000000000000002</v>
      </c>
      <c r="H250" s="11">
        <v>0.11428571428571428</v>
      </c>
      <c r="I250" s="11">
        <f t="shared" si="40"/>
        <v>0.14559964726631394</v>
      </c>
      <c r="J250" s="11">
        <v>2.42</v>
      </c>
      <c r="K250" s="11">
        <v>2.5499999999999998</v>
      </c>
      <c r="L250" s="11">
        <v>2.59</v>
      </c>
      <c r="M250" s="11">
        <v>9.8113207547169817E-2</v>
      </c>
      <c r="N250" s="11">
        <v>7.9012345679012344E-2</v>
      </c>
      <c r="O250" s="11">
        <f t="shared" si="41"/>
        <v>8.5261393080323128E-2</v>
      </c>
      <c r="P250" s="11">
        <v>3.54</v>
      </c>
      <c r="Q250" s="11">
        <v>3.54</v>
      </c>
      <c r="R250" s="11">
        <v>0.30599999999999999</v>
      </c>
      <c r="S250" s="11">
        <v>0.69299999999999995</v>
      </c>
      <c r="T250" s="11">
        <v>98</v>
      </c>
      <c r="U250" s="11">
        <v>1.1320754716981131E-2</v>
      </c>
      <c r="V250" s="11">
        <v>-8.8679245283018876E-2</v>
      </c>
      <c r="W250" s="11">
        <v>-9.056603773584905E-2</v>
      </c>
      <c r="X250" s="11">
        <v>0.10188679245283019</v>
      </c>
      <c r="Y250" s="11">
        <v>0.16851851851851851</v>
      </c>
      <c r="Z250" s="11">
        <f t="shared" si="42"/>
        <v>0.14671925011431183</v>
      </c>
      <c r="AA250" s="11">
        <v>0</v>
      </c>
      <c r="AB250" s="11">
        <v>-2.4691358024691357E-2</v>
      </c>
      <c r="AC250" s="11">
        <f t="shared" si="51"/>
        <v>-1.6613321140070109E-2</v>
      </c>
      <c r="AD250" s="11">
        <v>0.49099999999999999</v>
      </c>
      <c r="AE250" s="11">
        <v>0.49399999999999999</v>
      </c>
      <c r="AF250" s="11">
        <f t="shared" si="43"/>
        <v>0.49301851851851852</v>
      </c>
      <c r="AG250" s="11">
        <v>3.4083162917519201E-3</v>
      </c>
      <c r="AH250" s="11">
        <v>54</v>
      </c>
      <c r="AI250" s="11">
        <v>0.1</v>
      </c>
      <c r="AJ250" s="11">
        <v>5.7692307692307696E-2</v>
      </c>
      <c r="AK250" s="11">
        <f t="shared" si="44"/>
        <v>7.179487179487179E-2</v>
      </c>
      <c r="AL250" s="11">
        <v>3.21</v>
      </c>
      <c r="AM250" s="11">
        <v>2.91</v>
      </c>
      <c r="AN250" s="11">
        <v>2.82</v>
      </c>
      <c r="AO250" s="11">
        <v>6.2962962962962957E-2</v>
      </c>
      <c r="AP250" s="11">
        <v>8.7037037037037038E-2</v>
      </c>
      <c r="AQ250" s="11">
        <f t="shared" si="45"/>
        <v>7.9012345679012344E-2</v>
      </c>
      <c r="AR250" s="11">
        <v>4.05</v>
      </c>
      <c r="AS250" s="11">
        <v>3.83</v>
      </c>
      <c r="AT250" s="11">
        <v>0.30199999999999999</v>
      </c>
      <c r="AU250" s="11">
        <v>0.68100000000000005</v>
      </c>
      <c r="AV250" s="11">
        <v>94</v>
      </c>
      <c r="AW250" s="11">
        <v>-2.0370370370370372E-2</v>
      </c>
      <c r="AX250" s="11">
        <v>-0.27777777777777779</v>
      </c>
      <c r="AY250" s="11">
        <v>-0.23148148148148148</v>
      </c>
      <c r="AZ250" s="11">
        <v>5.5555555555555552E-2</v>
      </c>
      <c r="BA250" s="11">
        <v>0.17098765432098764</v>
      </c>
      <c r="BB250" s="11">
        <f t="shared" si="46"/>
        <v>0.13251028806584361</v>
      </c>
      <c r="BC250" s="11">
        <v>-0.53703703703703709</v>
      </c>
      <c r="BD250" s="11">
        <v>-0.30246913580246915</v>
      </c>
      <c r="BE250" s="11">
        <f t="shared" si="47"/>
        <v>-0.38065843621399176</v>
      </c>
      <c r="BF250" s="11">
        <v>0.46300000000000002</v>
      </c>
      <c r="BG250" s="11">
        <v>0.47399999999999998</v>
      </c>
      <c r="BH250" s="11">
        <f t="shared" si="48"/>
        <v>0.47033333333333327</v>
      </c>
      <c r="BI250" s="11">
        <v>-2.4691358024690968E-2</v>
      </c>
      <c r="BL250" s="12" t="str">
        <f t="shared" si="49"/>
        <v/>
      </c>
      <c r="BM250" s="12" t="str">
        <f t="shared" si="52"/>
        <v/>
      </c>
      <c r="BN250" s="12" t="str">
        <f t="shared" si="50"/>
        <v/>
      </c>
    </row>
    <row r="251" spans="1:66" x14ac:dyDescent="0.45">
      <c r="A251" s="5">
        <v>45440</v>
      </c>
      <c r="B251" s="4" t="s">
        <v>57</v>
      </c>
      <c r="C251" s="4" t="s">
        <v>117</v>
      </c>
      <c r="D251" s="4" t="s">
        <v>319</v>
      </c>
      <c r="E251" s="4" t="s">
        <v>341</v>
      </c>
      <c r="F251" s="11">
        <v>54</v>
      </c>
      <c r="G251" s="11">
        <v>6.9999999999999993E-2</v>
      </c>
      <c r="H251" s="11">
        <v>8.9655172413793102E-2</v>
      </c>
      <c r="I251" s="11">
        <f t="shared" si="40"/>
        <v>8.3103448275862066E-2</v>
      </c>
      <c r="J251" s="11">
        <v>2.72</v>
      </c>
      <c r="K251" s="11">
        <v>4.47</v>
      </c>
      <c r="L251" s="11">
        <v>4.38</v>
      </c>
      <c r="M251" s="11">
        <v>0.12222222222222222</v>
      </c>
      <c r="N251" s="11">
        <v>9.4444444444444442E-2</v>
      </c>
      <c r="O251" s="11">
        <f t="shared" si="41"/>
        <v>0.10370370370370369</v>
      </c>
      <c r="P251" s="11">
        <v>4.1500000000000004</v>
      </c>
      <c r="Q251" s="11">
        <v>3.88</v>
      </c>
      <c r="R251" s="11">
        <v>0.30199999999999999</v>
      </c>
      <c r="S251" s="11">
        <v>0.67700000000000005</v>
      </c>
      <c r="T251" s="11">
        <v>91</v>
      </c>
      <c r="U251" s="11">
        <v>4.0740740740740744E-2</v>
      </c>
      <c r="V251" s="11">
        <v>-0.30555555555555558</v>
      </c>
      <c r="W251" s="11">
        <v>-0.31851851851851848</v>
      </c>
      <c r="X251" s="11">
        <v>5.185185185185185E-2</v>
      </c>
      <c r="Y251" s="11">
        <v>0.18641975308641975</v>
      </c>
      <c r="Z251" s="11">
        <f t="shared" si="42"/>
        <v>0.14156378600823044</v>
      </c>
      <c r="AA251" s="11">
        <v>-1.8518518518518517E-2</v>
      </c>
      <c r="AB251" s="11">
        <v>-9.8765432098765427E-2</v>
      </c>
      <c r="AC251" s="11">
        <f t="shared" si="51"/>
        <v>-7.2016460905349786E-2</v>
      </c>
      <c r="AD251" s="11">
        <v>0.44400000000000001</v>
      </c>
      <c r="AE251" s="11">
        <v>0.47199999999999998</v>
      </c>
      <c r="AF251" s="11">
        <f t="shared" si="43"/>
        <v>0.46266666666666667</v>
      </c>
      <c r="AG251" s="11">
        <v>-6.1728395061728097E-3</v>
      </c>
      <c r="AH251" s="11">
        <v>52</v>
      </c>
      <c r="AI251" s="11">
        <v>0.04</v>
      </c>
      <c r="AJ251" s="11">
        <v>5.9259259259259262E-2</v>
      </c>
      <c r="AK251" s="11">
        <f t="shared" si="44"/>
        <v>5.3077274805669872E-2</v>
      </c>
      <c r="AL251" s="11">
        <v>5.54</v>
      </c>
      <c r="AM251" s="11">
        <v>4.25</v>
      </c>
      <c r="AN251" s="11">
        <v>4.43</v>
      </c>
      <c r="AO251" s="11">
        <v>9.2307692307692299E-2</v>
      </c>
      <c r="AP251" s="11">
        <v>8.7037037037037038E-2</v>
      </c>
      <c r="AQ251" s="11">
        <f t="shared" si="45"/>
        <v>8.8728852309099215E-2</v>
      </c>
      <c r="AR251" s="11">
        <v>3.68</v>
      </c>
      <c r="AS251" s="11">
        <v>3.68</v>
      </c>
      <c r="AT251" s="11">
        <v>0.3</v>
      </c>
      <c r="AU251" s="11">
        <v>0.67400000000000004</v>
      </c>
      <c r="AV251" s="11">
        <v>97</v>
      </c>
      <c r="AW251" s="11">
        <v>-1.5384615384615385E-2</v>
      </c>
      <c r="AX251" s="11">
        <v>-7.6923076923076927E-2</v>
      </c>
      <c r="AY251" s="11">
        <v>-0.13461538461538461</v>
      </c>
      <c r="AZ251" s="11">
        <v>9.0384615384615383E-2</v>
      </c>
      <c r="BA251" s="11">
        <v>0.20925925925925926</v>
      </c>
      <c r="BB251" s="11">
        <f t="shared" si="46"/>
        <v>0.17110196616369455</v>
      </c>
      <c r="BC251" s="11">
        <v>-0.82692307692307687</v>
      </c>
      <c r="BD251" s="11">
        <v>-0.25308641975308643</v>
      </c>
      <c r="BE251" s="11">
        <f t="shared" si="47"/>
        <v>-0.43728090230147842</v>
      </c>
      <c r="BF251" s="11">
        <v>0.48099999999999998</v>
      </c>
      <c r="BG251" s="11">
        <v>0.495</v>
      </c>
      <c r="BH251" s="11">
        <f t="shared" si="48"/>
        <v>0.49050617283950615</v>
      </c>
      <c r="BI251" s="11">
        <v>-3.7037037037036979E-2</v>
      </c>
      <c r="BJ251" s="12">
        <v>1</v>
      </c>
      <c r="BK251" s="12">
        <v>7</v>
      </c>
      <c r="BL251" s="12">
        <f t="shared" si="49"/>
        <v>-6</v>
      </c>
      <c r="BM251" s="12" t="str">
        <f t="shared" si="52"/>
        <v>STL</v>
      </c>
      <c r="BN251" s="12">
        <f t="shared" si="50"/>
        <v>8</v>
      </c>
    </row>
    <row r="252" spans="1:66" x14ac:dyDescent="0.45">
      <c r="A252" s="5">
        <v>45440</v>
      </c>
      <c r="B252" s="4" t="s">
        <v>32</v>
      </c>
      <c r="C252" s="4" t="s">
        <v>80</v>
      </c>
      <c r="D252" s="4" t="s">
        <v>543</v>
      </c>
      <c r="E252" s="4" t="s">
        <v>289</v>
      </c>
      <c r="F252" s="11">
        <v>51</v>
      </c>
      <c r="G252" s="11">
        <v>0.1</v>
      </c>
      <c r="H252" s="11">
        <v>0.1217391304347826</v>
      </c>
      <c r="I252" s="11">
        <f t="shared" si="40"/>
        <v>0.11489533011272142</v>
      </c>
      <c r="J252" s="11">
        <v>3.16</v>
      </c>
      <c r="K252" s="11">
        <v>3.36</v>
      </c>
      <c r="L252" s="11">
        <v>3.5</v>
      </c>
      <c r="M252" s="11">
        <v>0.12745098039215685</v>
      </c>
      <c r="N252" s="11">
        <v>0.10246913580246915</v>
      </c>
      <c r="O252" s="11">
        <f t="shared" si="41"/>
        <v>0.11033379058070417</v>
      </c>
      <c r="P252" s="11">
        <v>3.44</v>
      </c>
      <c r="Q252" s="11">
        <v>3.42</v>
      </c>
      <c r="R252" s="11">
        <v>0.32300000000000001</v>
      </c>
      <c r="S252" s="11">
        <v>0.73499999999999999</v>
      </c>
      <c r="T252" s="11">
        <v>108</v>
      </c>
      <c r="U252" s="11">
        <v>-8.039215686274509E-2</v>
      </c>
      <c r="V252" s="11">
        <v>9.2156862745098045E-2</v>
      </c>
      <c r="W252" s="11">
        <v>0.23921568627450979</v>
      </c>
      <c r="X252" s="11">
        <v>0.15098039215686274</v>
      </c>
      <c r="Y252" s="11">
        <v>0.27530864197530863</v>
      </c>
      <c r="Z252" s="11">
        <f t="shared" si="42"/>
        <v>0.23616826703246457</v>
      </c>
      <c r="AA252" s="11">
        <v>0.84313725490196079</v>
      </c>
      <c r="AB252" s="11">
        <v>0.59876543209876543</v>
      </c>
      <c r="AC252" s="11">
        <f t="shared" si="51"/>
        <v>0.67569730224051217</v>
      </c>
      <c r="AD252" s="11">
        <v>0.58799999999999997</v>
      </c>
      <c r="AE252" s="11">
        <v>0.56299999999999994</v>
      </c>
      <c r="AF252" s="11">
        <f t="shared" si="43"/>
        <v>0.57087037037037036</v>
      </c>
      <c r="AG252" s="11">
        <v>2.7777777777777801E-2</v>
      </c>
      <c r="AH252" s="11">
        <v>52</v>
      </c>
      <c r="AI252" s="11">
        <v>0.1</v>
      </c>
      <c r="AJ252" s="11">
        <v>3.8461538461538464E-2</v>
      </c>
      <c r="AK252" s="11">
        <f t="shared" si="44"/>
        <v>5.8214624881291553E-2</v>
      </c>
      <c r="AL252" s="11">
        <v>4.7300000000000004</v>
      </c>
      <c r="AM252" s="11">
        <v>3.78</v>
      </c>
      <c r="AN252" s="11">
        <v>3.88</v>
      </c>
      <c r="AO252" s="11">
        <v>0.12692307692307692</v>
      </c>
      <c r="AP252" s="11">
        <v>6.7283950617283955E-2</v>
      </c>
      <c r="AQ252" s="11">
        <f t="shared" si="45"/>
        <v>8.642737387593355E-2</v>
      </c>
      <c r="AR252" s="11">
        <v>3.8</v>
      </c>
      <c r="AS252" s="11">
        <v>3.88</v>
      </c>
      <c r="AT252" s="11">
        <v>0.29699999999999999</v>
      </c>
      <c r="AU252" s="11">
        <v>0.67</v>
      </c>
      <c r="AV252" s="11">
        <v>92</v>
      </c>
      <c r="AW252" s="11">
        <v>5.7692307692307696E-2</v>
      </c>
      <c r="AX252" s="11">
        <v>-0.38846153846153847</v>
      </c>
      <c r="AY252" s="11">
        <v>-0.24615384615384617</v>
      </c>
      <c r="AZ252" s="11">
        <v>5.1923076923076926E-2</v>
      </c>
      <c r="BA252" s="11">
        <v>0.11790123456790125</v>
      </c>
      <c r="BB252" s="11">
        <f t="shared" si="46"/>
        <v>9.6723060509068745E-2</v>
      </c>
      <c r="BC252" s="11">
        <v>-0.26923076923076922</v>
      </c>
      <c r="BD252" s="11">
        <v>-0.56172839506172845</v>
      </c>
      <c r="BE252" s="11">
        <f t="shared" si="47"/>
        <v>-0.46784026825179093</v>
      </c>
      <c r="BF252" s="11">
        <v>0.46200000000000002</v>
      </c>
      <c r="BG252" s="11">
        <v>0.438</v>
      </c>
      <c r="BH252" s="11">
        <f t="shared" si="48"/>
        <v>0.44570370370370371</v>
      </c>
      <c r="BI252" s="11">
        <v>1.851851851851799E-2</v>
      </c>
      <c r="BJ252" s="12">
        <v>2</v>
      </c>
      <c r="BK252" s="12">
        <v>0</v>
      </c>
      <c r="BL252" s="12">
        <f t="shared" si="49"/>
        <v>2</v>
      </c>
      <c r="BM252" s="12" t="str">
        <f t="shared" si="52"/>
        <v>ATL</v>
      </c>
      <c r="BN252" s="12">
        <f t="shared" si="50"/>
        <v>2</v>
      </c>
    </row>
    <row r="253" spans="1:66" x14ac:dyDescent="0.45">
      <c r="A253" s="5">
        <v>45440</v>
      </c>
      <c r="B253" s="4" t="s">
        <v>62</v>
      </c>
      <c r="C253" s="4" t="s">
        <v>20</v>
      </c>
      <c r="D253" s="4" t="s">
        <v>772</v>
      </c>
      <c r="E253" s="4" t="s">
        <v>268</v>
      </c>
      <c r="F253" s="11">
        <v>53</v>
      </c>
      <c r="G253" s="11">
        <v>0.1169811320754717</v>
      </c>
      <c r="H253" s="11">
        <v>4.5833333333333337E-2</v>
      </c>
      <c r="I253" s="11">
        <f t="shared" si="40"/>
        <v>6.9110082304526754E-2</v>
      </c>
      <c r="J253" s="11">
        <v>3.84</v>
      </c>
      <c r="K253" s="11">
        <v>3.58</v>
      </c>
      <c r="L253" s="11">
        <v>3.32</v>
      </c>
      <c r="M253" s="11">
        <v>0.1169811320754717</v>
      </c>
      <c r="N253" s="11">
        <v>0.10493827160493827</v>
      </c>
      <c r="O253" s="11">
        <f t="shared" si="41"/>
        <v>0.10887821978356957</v>
      </c>
      <c r="P253" s="11">
        <v>3.58</v>
      </c>
      <c r="Q253" s="11">
        <v>3.32</v>
      </c>
      <c r="R253" s="11">
        <v>0.31</v>
      </c>
      <c r="S253" s="11">
        <v>0.70199999999999996</v>
      </c>
      <c r="T253" s="11">
        <v>101</v>
      </c>
      <c r="U253" s="11">
        <v>1.320754716981132E-2</v>
      </c>
      <c r="V253" s="11">
        <v>0.11320754716981132</v>
      </c>
      <c r="W253" s="11">
        <v>6.7924528301886791E-2</v>
      </c>
      <c r="X253" s="11">
        <v>0.13584905660377358</v>
      </c>
      <c r="Y253" s="11">
        <v>0.22098765432098763</v>
      </c>
      <c r="Z253" s="11">
        <f t="shared" si="42"/>
        <v>0.19313366864807194</v>
      </c>
      <c r="AA253" s="11">
        <v>9.4339622641509441E-2</v>
      </c>
      <c r="AB253" s="11">
        <v>0.20987654320987653</v>
      </c>
      <c r="AC253" s="11">
        <f t="shared" si="51"/>
        <v>0.17207742722146013</v>
      </c>
      <c r="AD253" s="11">
        <v>0.54700000000000004</v>
      </c>
      <c r="AE253" s="11">
        <v>0.53500000000000003</v>
      </c>
      <c r="AF253" s="11">
        <f t="shared" si="43"/>
        <v>0.53892592592592592</v>
      </c>
      <c r="AG253" s="11">
        <v>6.4814814814814797E-2</v>
      </c>
      <c r="AH253" s="11">
        <v>55</v>
      </c>
      <c r="AI253" s="11">
        <v>0.18181818181818182</v>
      </c>
      <c r="AJ253" s="11">
        <v>4.8387096774193547E-2</v>
      </c>
      <c r="AK253" s="11">
        <f t="shared" si="44"/>
        <v>9.3687773795300688E-2</v>
      </c>
      <c r="AL253" s="11">
        <v>3.3</v>
      </c>
      <c r="AM253" s="11">
        <v>3.04</v>
      </c>
      <c r="AN253" s="11">
        <v>3.17</v>
      </c>
      <c r="AO253" s="11">
        <v>0.12909090909090909</v>
      </c>
      <c r="AP253" s="11">
        <v>7.0370370370370375E-2</v>
      </c>
      <c r="AQ253" s="11">
        <f t="shared" si="45"/>
        <v>9.0306355738454511E-2</v>
      </c>
      <c r="AR253" s="11">
        <v>3.86</v>
      </c>
      <c r="AS253" s="11">
        <v>3.8</v>
      </c>
      <c r="AT253" s="11">
        <v>0.315</v>
      </c>
      <c r="AU253" s="11">
        <v>0.71699999999999997</v>
      </c>
      <c r="AV253" s="11">
        <v>100</v>
      </c>
      <c r="AW253" s="11">
        <v>0.10363636363636364</v>
      </c>
      <c r="AX253" s="11">
        <v>0.10363636363636364</v>
      </c>
      <c r="AY253" s="11">
        <v>8.9090909090909096E-2</v>
      </c>
      <c r="AZ253" s="11">
        <v>0.13818181818181818</v>
      </c>
      <c r="BA253" s="11">
        <v>0.16666666666666666</v>
      </c>
      <c r="BB253" s="11">
        <f t="shared" si="46"/>
        <v>0.15699588477366255</v>
      </c>
      <c r="BC253" s="11">
        <v>1.4181818181818182</v>
      </c>
      <c r="BD253" s="11">
        <v>0.42592592592592593</v>
      </c>
      <c r="BE253" s="11">
        <f t="shared" si="47"/>
        <v>0.76280292638317337</v>
      </c>
      <c r="BF253" s="11">
        <v>0.61799999999999999</v>
      </c>
      <c r="BG253" s="11">
        <v>0.53400000000000003</v>
      </c>
      <c r="BH253" s="11">
        <f t="shared" si="48"/>
        <v>0.56251851851851853</v>
      </c>
      <c r="BI253" s="11">
        <v>-7.0987654320988025E-2</v>
      </c>
      <c r="BJ253" s="12">
        <v>4</v>
      </c>
      <c r="BK253" s="12">
        <v>2</v>
      </c>
      <c r="BL253" s="12">
        <f t="shared" si="49"/>
        <v>2</v>
      </c>
      <c r="BM253" s="12" t="str">
        <f t="shared" si="52"/>
        <v>MIN</v>
      </c>
      <c r="BN253" s="12">
        <f t="shared" si="50"/>
        <v>6</v>
      </c>
    </row>
    <row r="254" spans="1:66" x14ac:dyDescent="0.45">
      <c r="A254" s="5">
        <v>45440</v>
      </c>
      <c r="B254" s="4" t="s">
        <v>132</v>
      </c>
      <c r="C254" s="4" t="s">
        <v>26</v>
      </c>
      <c r="D254" s="4" t="s">
        <v>1046</v>
      </c>
      <c r="E254" s="4" t="s">
        <v>530</v>
      </c>
      <c r="F254" s="11">
        <v>55</v>
      </c>
      <c r="G254" s="11">
        <v>5.6363636363636366E-2</v>
      </c>
      <c r="H254" s="11">
        <v>1.4814814814814815E-2</v>
      </c>
      <c r="I254" s="11">
        <f t="shared" si="40"/>
        <v>2.8920896204846825E-2</v>
      </c>
      <c r="J254" s="11">
        <v>4.49</v>
      </c>
      <c r="K254" s="11">
        <v>4.26</v>
      </c>
      <c r="L254" s="11">
        <v>4.0599999999999996</v>
      </c>
      <c r="M254" s="11">
        <v>5.6363636363636366E-2</v>
      </c>
      <c r="N254" s="11">
        <v>5.7407407407407414E-2</v>
      </c>
      <c r="O254" s="11">
        <f t="shared" si="41"/>
        <v>5.7053040695016016E-2</v>
      </c>
      <c r="P254" s="11">
        <v>4.26</v>
      </c>
      <c r="Q254" s="11">
        <v>4.0599999999999996</v>
      </c>
      <c r="R254" s="11">
        <v>0.27700000000000002</v>
      </c>
      <c r="S254" s="11">
        <v>0.61799999999999999</v>
      </c>
      <c r="T254" s="11">
        <v>77</v>
      </c>
      <c r="U254" s="11">
        <v>-6.7272727272727276E-2</v>
      </c>
      <c r="V254" s="11">
        <v>-0.37999999999999995</v>
      </c>
      <c r="W254" s="11">
        <v>-0.79636363636363627</v>
      </c>
      <c r="X254" s="11">
        <v>-3.0909090909090907E-2</v>
      </c>
      <c r="Y254" s="11">
        <v>0.11234567901234567</v>
      </c>
      <c r="Z254" s="11">
        <f t="shared" si="42"/>
        <v>6.3709800335314745E-2</v>
      </c>
      <c r="AA254" s="11">
        <v>-2.1818181818181817</v>
      </c>
      <c r="AB254" s="11">
        <v>-1.3024691358024691</v>
      </c>
      <c r="AC254" s="11">
        <f t="shared" si="51"/>
        <v>-1.6010135650053345</v>
      </c>
      <c r="AD254" s="11">
        <v>0.27300000000000002</v>
      </c>
      <c r="AE254" s="11">
        <v>0.36399999999999999</v>
      </c>
      <c r="AF254" s="11">
        <f t="shared" si="43"/>
        <v>0.33310493827160498</v>
      </c>
      <c r="AG254" s="11">
        <v>-1.85185185185185E-2</v>
      </c>
      <c r="AH254" s="11">
        <v>53</v>
      </c>
      <c r="AI254" s="11">
        <v>5.849056603773585E-2</v>
      </c>
      <c r="AJ254" s="11">
        <v>0.13103448275862067</v>
      </c>
      <c r="AK254" s="11">
        <f t="shared" si="44"/>
        <v>0.10730097914005959</v>
      </c>
      <c r="AL254" s="11">
        <v>4.0199999999999996</v>
      </c>
      <c r="AM254" s="11">
        <v>3.95</v>
      </c>
      <c r="AN254" s="11">
        <v>3.87</v>
      </c>
      <c r="AO254" s="11">
        <v>5.849056603773585E-2</v>
      </c>
      <c r="AP254" s="11">
        <v>9.8765432098765427E-2</v>
      </c>
      <c r="AQ254" s="11">
        <f t="shared" si="45"/>
        <v>8.5589087029416241E-2</v>
      </c>
      <c r="AR254" s="11">
        <v>3.95</v>
      </c>
      <c r="AS254" s="11">
        <v>3.87</v>
      </c>
      <c r="AT254" s="11">
        <v>0.311</v>
      </c>
      <c r="AU254" s="11">
        <v>0.69799999999999995</v>
      </c>
      <c r="AV254" s="11">
        <v>102</v>
      </c>
      <c r="AW254" s="11">
        <v>-4.1509433962264156E-2</v>
      </c>
      <c r="AX254" s="11">
        <v>0.19999999999999998</v>
      </c>
      <c r="AY254" s="11">
        <v>5.2830188679245278E-2</v>
      </c>
      <c r="AZ254" s="11">
        <v>0.1490566037735849</v>
      </c>
      <c r="BA254" s="11">
        <v>0.23703703703703702</v>
      </c>
      <c r="BB254" s="11">
        <f t="shared" si="46"/>
        <v>0.2082533150434385</v>
      </c>
      <c r="BC254" s="11">
        <v>-0.64150943396226412</v>
      </c>
      <c r="BD254" s="11">
        <v>-8.0246913580246909E-2</v>
      </c>
      <c r="BE254" s="11">
        <f t="shared" si="47"/>
        <v>-0.26386983691510441</v>
      </c>
      <c r="BF254" s="11">
        <v>0.45300000000000001</v>
      </c>
      <c r="BG254" s="11">
        <v>0.499</v>
      </c>
      <c r="BH254" s="11">
        <f t="shared" si="48"/>
        <v>0.48395061728395061</v>
      </c>
      <c r="BI254" s="11">
        <v>3.0864197530859894E-3</v>
      </c>
      <c r="BJ254" s="12">
        <v>2</v>
      </c>
      <c r="BK254" s="12">
        <v>7</v>
      </c>
      <c r="BL254" s="12">
        <f t="shared" si="49"/>
        <v>-5</v>
      </c>
      <c r="BM254" s="12" t="str">
        <f t="shared" si="52"/>
        <v>TOR</v>
      </c>
      <c r="BN254" s="12">
        <f t="shared" si="50"/>
        <v>9</v>
      </c>
    </row>
    <row r="255" spans="1:66" x14ac:dyDescent="0.45">
      <c r="A255" s="5">
        <v>45440</v>
      </c>
      <c r="B255" s="4" t="s">
        <v>24</v>
      </c>
      <c r="C255" s="4" t="s">
        <v>30</v>
      </c>
      <c r="D255" s="4" t="s">
        <v>269</v>
      </c>
      <c r="E255" s="4" t="s">
        <v>808</v>
      </c>
      <c r="F255" s="11">
        <v>53</v>
      </c>
      <c r="G255" s="11">
        <v>0.12</v>
      </c>
      <c r="H255" s="11">
        <v>9.6551724137931033E-2</v>
      </c>
      <c r="I255" s="11">
        <f t="shared" si="40"/>
        <v>0.104223073648361</v>
      </c>
      <c r="J255" s="11">
        <v>3.83</v>
      </c>
      <c r="K255" s="11">
        <v>3.26</v>
      </c>
      <c r="L255" s="11">
        <v>3.04</v>
      </c>
      <c r="M255" s="11">
        <v>8.1132075471698109E-2</v>
      </c>
      <c r="N255" s="11">
        <v>8.5802469135802473E-2</v>
      </c>
      <c r="O255" s="11">
        <f t="shared" si="41"/>
        <v>8.4274500838286845E-2</v>
      </c>
      <c r="P255" s="11">
        <v>3.93</v>
      </c>
      <c r="Q255" s="11">
        <v>3.8</v>
      </c>
      <c r="R255" s="11">
        <v>0.33200000000000002</v>
      </c>
      <c r="S255" s="11">
        <v>0.75</v>
      </c>
      <c r="T255" s="11">
        <v>116</v>
      </c>
      <c r="U255" s="11">
        <v>0.15094339622641509</v>
      </c>
      <c r="V255" s="11">
        <v>0.15849056603773587</v>
      </c>
      <c r="W255" s="11">
        <v>0.7754716981132076</v>
      </c>
      <c r="X255" s="11">
        <v>0.21886792452830189</v>
      </c>
      <c r="Y255" s="11">
        <v>0.19197530864197532</v>
      </c>
      <c r="Z255" s="11">
        <f t="shared" si="42"/>
        <v>0.20077351013565006</v>
      </c>
      <c r="AA255" s="11">
        <v>0.92452830188679247</v>
      </c>
      <c r="AB255" s="11">
        <v>0.30246913580246915</v>
      </c>
      <c r="AC255" s="11">
        <f t="shared" si="51"/>
        <v>0.50598231976832797</v>
      </c>
      <c r="AD255" s="11">
        <v>0.58499999999999996</v>
      </c>
      <c r="AE255" s="11">
        <v>0.52800000000000002</v>
      </c>
      <c r="AF255" s="11">
        <f t="shared" si="43"/>
        <v>0.54664814814814822</v>
      </c>
      <c r="AG255" s="11">
        <v>3.7037037037037097E-2</v>
      </c>
      <c r="AH255" s="11">
        <v>54</v>
      </c>
      <c r="AI255" s="11">
        <v>9.2592592592592587E-2</v>
      </c>
      <c r="AJ255" s="11">
        <v>5.2000000000000005E-2</v>
      </c>
      <c r="AK255" s="11">
        <f t="shared" si="44"/>
        <v>6.5530864197530861E-2</v>
      </c>
      <c r="AL255" s="11">
        <v>3.31</v>
      </c>
      <c r="AM255" s="11">
        <v>3.89</v>
      </c>
      <c r="AN255" s="11">
        <v>3.78</v>
      </c>
      <c r="AO255" s="11">
        <v>9.2592592592592587E-2</v>
      </c>
      <c r="AP255" s="11">
        <v>8.5185185185185183E-2</v>
      </c>
      <c r="AQ255" s="11">
        <f t="shared" si="45"/>
        <v>8.7654320987654313E-2</v>
      </c>
      <c r="AR255" s="11">
        <v>3.89</v>
      </c>
      <c r="AS255" s="11">
        <v>3.78</v>
      </c>
      <c r="AT255" s="11">
        <v>0.30299999999999999</v>
      </c>
      <c r="AU255" s="11">
        <v>0.68300000000000005</v>
      </c>
      <c r="AV255" s="11">
        <v>97</v>
      </c>
      <c r="AW255" s="11">
        <v>1.2962962962962963E-2</v>
      </c>
      <c r="AX255" s="11">
        <v>-0.45</v>
      </c>
      <c r="AY255" s="11">
        <v>-8.5185185185185183E-2</v>
      </c>
      <c r="AZ255" s="11">
        <v>6.2962962962962957E-2</v>
      </c>
      <c r="BA255" s="11">
        <v>0.2049382716049383</v>
      </c>
      <c r="BB255" s="11">
        <f t="shared" si="46"/>
        <v>0.15761316872427983</v>
      </c>
      <c r="BC255" s="11">
        <v>-0.12962962962962962</v>
      </c>
      <c r="BD255" s="11">
        <v>-4.9382716049382713E-2</v>
      </c>
      <c r="BE255" s="11">
        <f t="shared" si="47"/>
        <v>-7.613168724279834E-2</v>
      </c>
      <c r="BF255" s="11">
        <v>0.5</v>
      </c>
      <c r="BG255" s="11">
        <v>0.499</v>
      </c>
      <c r="BH255" s="11">
        <f t="shared" si="48"/>
        <v>0.4993333333333333</v>
      </c>
      <c r="BI255" s="11">
        <v>-2.1604938271604979E-2</v>
      </c>
      <c r="BJ255" s="12">
        <v>3</v>
      </c>
      <c r="BK255" s="12">
        <v>6</v>
      </c>
      <c r="BL255" s="12">
        <f t="shared" si="49"/>
        <v>-3</v>
      </c>
      <c r="BM255" s="12" t="str">
        <f t="shared" si="52"/>
        <v>CHC</v>
      </c>
      <c r="BN255" s="12">
        <f t="shared" si="50"/>
        <v>9</v>
      </c>
    </row>
    <row r="256" spans="1:66" x14ac:dyDescent="0.45">
      <c r="A256" s="5">
        <v>45440</v>
      </c>
      <c r="B256" s="4" t="s">
        <v>35</v>
      </c>
      <c r="C256" s="4" t="s">
        <v>95</v>
      </c>
      <c r="D256" s="4" t="s">
        <v>320</v>
      </c>
      <c r="E256" s="4" t="s">
        <v>573</v>
      </c>
      <c r="F256" s="11">
        <v>53</v>
      </c>
      <c r="G256" s="11">
        <v>0.1</v>
      </c>
      <c r="H256" s="11">
        <v>0.06</v>
      </c>
      <c r="I256" s="11">
        <f t="shared" si="40"/>
        <v>7.3086419753086412E-2</v>
      </c>
      <c r="J256" s="11">
        <v>3.78</v>
      </c>
      <c r="K256" s="11">
        <v>4.01</v>
      </c>
      <c r="L256" s="11">
        <v>4.05</v>
      </c>
      <c r="M256" s="11">
        <v>5.0943396226415097E-2</v>
      </c>
      <c r="N256" s="11">
        <v>5.0617283950617278E-2</v>
      </c>
      <c r="O256" s="11">
        <f t="shared" si="41"/>
        <v>5.0723975003810387E-2</v>
      </c>
      <c r="P256" s="11">
        <v>4.4000000000000004</v>
      </c>
      <c r="Q256" s="11">
        <v>4.51</v>
      </c>
      <c r="R256" s="11">
        <v>0.315</v>
      </c>
      <c r="S256" s="11">
        <v>0.71299999999999997</v>
      </c>
      <c r="T256" s="11">
        <v>89</v>
      </c>
      <c r="U256" s="11">
        <v>-4.716981132075472E-2</v>
      </c>
      <c r="V256" s="11">
        <v>7.1698113207547168E-2</v>
      </c>
      <c r="W256" s="11">
        <v>-0.46226415094339623</v>
      </c>
      <c r="X256" s="11">
        <v>7.5471698113207544E-2</v>
      </c>
      <c r="Y256" s="11">
        <v>9.2592592592592587E-2</v>
      </c>
      <c r="Z256" s="11">
        <f t="shared" si="42"/>
        <v>8.6991312299954271E-2</v>
      </c>
      <c r="AA256" s="11">
        <v>-1.3584905660377358</v>
      </c>
      <c r="AB256" s="11">
        <v>-1.154320987654321</v>
      </c>
      <c r="AC256" s="11">
        <f t="shared" si="51"/>
        <v>-1.2211172077427221</v>
      </c>
      <c r="AD256" s="11">
        <v>0.35799999999999998</v>
      </c>
      <c r="AE256" s="11">
        <v>0.38500000000000001</v>
      </c>
      <c r="AF256" s="11">
        <f t="shared" si="43"/>
        <v>0.37616666666666665</v>
      </c>
      <c r="AG256" s="11">
        <v>8.9506172839506098E-2</v>
      </c>
      <c r="AH256" s="11">
        <v>54</v>
      </c>
      <c r="AI256" s="11">
        <v>8.5185185185185183E-2</v>
      </c>
      <c r="AJ256" s="11">
        <v>0.11923076923076924</v>
      </c>
      <c r="AK256" s="11">
        <f t="shared" si="44"/>
        <v>0.10788224121557455</v>
      </c>
      <c r="AL256" s="11">
        <v>3.32</v>
      </c>
      <c r="AM256" s="11">
        <v>3.76</v>
      </c>
      <c r="AN256" s="11">
        <v>3.55</v>
      </c>
      <c r="AO256" s="11">
        <v>8.5185185185185183E-2</v>
      </c>
      <c r="AP256" s="11">
        <v>5.8024691358024696E-2</v>
      </c>
      <c r="AQ256" s="11">
        <f t="shared" si="45"/>
        <v>6.7078189300411512E-2</v>
      </c>
      <c r="AR256" s="11">
        <v>3.76</v>
      </c>
      <c r="AS256" s="11">
        <v>3.55</v>
      </c>
      <c r="AT256" s="11">
        <v>0.308</v>
      </c>
      <c r="AU256" s="11">
        <v>0.70199999999999996</v>
      </c>
      <c r="AV256" s="11">
        <v>101</v>
      </c>
      <c r="AW256" s="11">
        <v>0</v>
      </c>
      <c r="AX256" s="11">
        <v>2.5925925925925925E-2</v>
      </c>
      <c r="AY256" s="11">
        <v>5.185185185185185E-2</v>
      </c>
      <c r="AZ256" s="11">
        <v>0.12037037037037036</v>
      </c>
      <c r="BA256" s="11">
        <v>0.19382716049382714</v>
      </c>
      <c r="BB256" s="11">
        <f t="shared" si="46"/>
        <v>0.16934156378600823</v>
      </c>
      <c r="BC256" s="11">
        <v>1.3148148148148149</v>
      </c>
      <c r="BD256" s="11">
        <v>0.35802469135802467</v>
      </c>
      <c r="BE256" s="11">
        <f t="shared" si="47"/>
        <v>0.67695473251028804</v>
      </c>
      <c r="BF256" s="11">
        <v>0.66700000000000004</v>
      </c>
      <c r="BG256" s="11">
        <v>0.54700000000000004</v>
      </c>
      <c r="BH256" s="11">
        <f t="shared" si="48"/>
        <v>0.58699999999999997</v>
      </c>
      <c r="BI256" s="11">
        <v>-2.4691358024691024E-2</v>
      </c>
      <c r="BJ256" s="12">
        <v>7</v>
      </c>
      <c r="BK256" s="12">
        <v>13</v>
      </c>
      <c r="BL256" s="12">
        <f t="shared" si="49"/>
        <v>-6</v>
      </c>
      <c r="BM256" s="12" t="str">
        <f t="shared" si="52"/>
        <v>CLE</v>
      </c>
      <c r="BN256" s="12">
        <f t="shared" si="50"/>
        <v>20</v>
      </c>
    </row>
    <row r="257" spans="1:66" x14ac:dyDescent="0.45">
      <c r="A257" s="5">
        <v>45440</v>
      </c>
      <c r="B257" s="4" t="s">
        <v>54</v>
      </c>
      <c r="C257" s="4" t="s">
        <v>22</v>
      </c>
      <c r="D257" s="4" t="s">
        <v>577</v>
      </c>
      <c r="E257" s="4" t="s">
        <v>309</v>
      </c>
      <c r="F257" s="11">
        <v>53</v>
      </c>
      <c r="G257" s="11">
        <v>6.2264150943396226E-2</v>
      </c>
      <c r="H257" s="11">
        <v>6.9999999999999993E-2</v>
      </c>
      <c r="I257" s="11">
        <f t="shared" si="40"/>
        <v>6.7469135802469132E-2</v>
      </c>
      <c r="J257" s="11">
        <v>4.55</v>
      </c>
      <c r="K257" s="11">
        <v>4.26</v>
      </c>
      <c r="L257" s="11">
        <v>4.09</v>
      </c>
      <c r="M257" s="11">
        <v>6.2264150943396226E-2</v>
      </c>
      <c r="N257" s="11">
        <v>7.098765432098765E-2</v>
      </c>
      <c r="O257" s="11">
        <f t="shared" si="41"/>
        <v>6.8133668648071938E-2</v>
      </c>
      <c r="P257" s="11">
        <v>4.26</v>
      </c>
      <c r="Q257" s="11">
        <v>4.09</v>
      </c>
      <c r="R257" s="11">
        <v>0.32200000000000001</v>
      </c>
      <c r="S257" s="11">
        <v>0.73299999999999998</v>
      </c>
      <c r="T257" s="11">
        <v>107</v>
      </c>
      <c r="U257" s="11">
        <v>-9.8113207547169817E-2</v>
      </c>
      <c r="V257" s="11">
        <v>-0.27547169811320754</v>
      </c>
      <c r="W257" s="11">
        <v>0.12264150943396226</v>
      </c>
      <c r="X257" s="11">
        <v>8.3018867924528311E-2</v>
      </c>
      <c r="Y257" s="11">
        <v>0.17222222222222222</v>
      </c>
      <c r="Z257" s="11">
        <f t="shared" si="42"/>
        <v>0.14303840877914953</v>
      </c>
      <c r="AA257" s="11">
        <v>-0.67924528301886788</v>
      </c>
      <c r="AB257" s="11">
        <v>-0.35802469135802467</v>
      </c>
      <c r="AC257" s="11">
        <f t="shared" si="51"/>
        <v>-0.46311537875323883</v>
      </c>
      <c r="AD257" s="11">
        <v>0.377</v>
      </c>
      <c r="AE257" s="11">
        <v>0.44600000000000001</v>
      </c>
      <c r="AF257" s="11">
        <f t="shared" si="43"/>
        <v>0.42342592592592593</v>
      </c>
      <c r="AG257" s="11">
        <v>3.0864197530864199E-2</v>
      </c>
      <c r="AH257" s="11">
        <v>55</v>
      </c>
      <c r="AI257" s="11">
        <v>0.11818181818181818</v>
      </c>
      <c r="AJ257" s="11">
        <v>9.5238095238095233E-2</v>
      </c>
      <c r="AK257" s="11">
        <f t="shared" si="44"/>
        <v>0.10302763080540858</v>
      </c>
      <c r="AL257" s="11">
        <v>2.85</v>
      </c>
      <c r="AM257" s="11">
        <v>3.96</v>
      </c>
      <c r="AN257" s="11">
        <v>3.77</v>
      </c>
      <c r="AO257" s="11">
        <v>0.1</v>
      </c>
      <c r="AP257" s="11">
        <v>8.5185185185185183E-2</v>
      </c>
      <c r="AQ257" s="11">
        <f t="shared" si="45"/>
        <v>9.0214906264288991E-2</v>
      </c>
      <c r="AR257" s="11">
        <v>3.97</v>
      </c>
      <c r="AS257" s="11">
        <v>3.77</v>
      </c>
      <c r="AT257" s="11">
        <v>0.34</v>
      </c>
      <c r="AU257" s="11">
        <v>0.77600000000000002</v>
      </c>
      <c r="AV257" s="11">
        <v>123</v>
      </c>
      <c r="AW257" s="11">
        <v>-0.10363636363636364</v>
      </c>
      <c r="AX257" s="11">
        <v>0.19454545454545452</v>
      </c>
      <c r="AY257" s="11">
        <v>0.87818181818181817</v>
      </c>
      <c r="AZ257" s="11">
        <v>0.23636363636363636</v>
      </c>
      <c r="BA257" s="11">
        <v>0.25185185185185183</v>
      </c>
      <c r="BB257" s="11">
        <f t="shared" si="46"/>
        <v>0.24659350708733424</v>
      </c>
      <c r="BC257" s="11">
        <v>1.6727272727272726</v>
      </c>
      <c r="BD257" s="11">
        <v>0.90123456790123457</v>
      </c>
      <c r="BE257" s="11">
        <f t="shared" si="47"/>
        <v>1.1631611034903218</v>
      </c>
      <c r="BF257" s="11">
        <v>0.67300000000000004</v>
      </c>
      <c r="BG257" s="11">
        <v>0.59299999999999997</v>
      </c>
      <c r="BH257" s="11">
        <f t="shared" si="48"/>
        <v>0.62016049382716054</v>
      </c>
      <c r="BI257" s="11">
        <v>-5.2469135802469036E-2</v>
      </c>
      <c r="BJ257" s="12">
        <v>4</v>
      </c>
      <c r="BK257" s="12">
        <v>3</v>
      </c>
      <c r="BL257" s="12">
        <f t="shared" si="49"/>
        <v>1</v>
      </c>
      <c r="BM257" s="12" t="str">
        <f t="shared" si="52"/>
        <v>LAA</v>
      </c>
      <c r="BN257" s="12">
        <f t="shared" si="50"/>
        <v>7</v>
      </c>
    </row>
    <row r="258" spans="1:66" x14ac:dyDescent="0.45">
      <c r="A258" s="5">
        <v>45440</v>
      </c>
      <c r="B258" s="4" t="s">
        <v>43</v>
      </c>
      <c r="C258" s="4" t="s">
        <v>50</v>
      </c>
      <c r="D258" s="4" t="s">
        <v>1636</v>
      </c>
      <c r="E258" s="4" t="s">
        <v>274</v>
      </c>
      <c r="F258" s="11">
        <v>55</v>
      </c>
      <c r="G258" s="11">
        <v>7.454545454545454E-2</v>
      </c>
      <c r="H258" s="11">
        <v>0</v>
      </c>
      <c r="I258" s="11">
        <f t="shared" si="40"/>
        <v>2.5308641975308639E-2</v>
      </c>
      <c r="J258" s="11">
        <v>3.45</v>
      </c>
      <c r="K258" s="11">
        <v>3.51</v>
      </c>
      <c r="L258" s="11">
        <v>3.45</v>
      </c>
      <c r="M258" s="11">
        <v>7.454545454545454E-2</v>
      </c>
      <c r="N258" s="11">
        <v>9.0123456790123457E-2</v>
      </c>
      <c r="O258" s="11">
        <f t="shared" si="41"/>
        <v>8.4834628867550679E-2</v>
      </c>
      <c r="P258" s="11">
        <v>3.51</v>
      </c>
      <c r="Q258" s="11">
        <v>3.45</v>
      </c>
      <c r="R258" s="11">
        <v>0.32500000000000001</v>
      </c>
      <c r="S258" s="11">
        <v>0.73699999999999999</v>
      </c>
      <c r="T258" s="11">
        <v>115</v>
      </c>
      <c r="U258" s="11">
        <v>-1.8181818181818182E-3</v>
      </c>
      <c r="V258" s="11">
        <v>-7.2727272727272727E-3</v>
      </c>
      <c r="W258" s="11">
        <v>0.44727272727272732</v>
      </c>
      <c r="X258" s="11">
        <v>0.13636363636363635</v>
      </c>
      <c r="Y258" s="11">
        <v>0.20061728395061729</v>
      </c>
      <c r="Z258" s="11">
        <f t="shared" si="42"/>
        <v>0.17880277396738303</v>
      </c>
      <c r="AA258" s="11">
        <v>-0.27272727272727271</v>
      </c>
      <c r="AB258" s="11">
        <v>-4.3209876543209874E-2</v>
      </c>
      <c r="AC258" s="11">
        <f t="shared" si="51"/>
        <v>-0.12113244932174973</v>
      </c>
      <c r="AD258" s="11">
        <v>0.50900000000000001</v>
      </c>
      <c r="AE258" s="11">
        <v>0.50900000000000001</v>
      </c>
      <c r="AF258" s="11">
        <f t="shared" si="43"/>
        <v>0.50900000000000012</v>
      </c>
      <c r="AG258" s="11">
        <v>5.5555555555555601E-2</v>
      </c>
      <c r="AH258" s="11">
        <v>55</v>
      </c>
      <c r="AI258" s="11">
        <v>0.17272727272727273</v>
      </c>
      <c r="AJ258" s="11">
        <v>0.15517241379310345</v>
      </c>
      <c r="AK258" s="11">
        <f t="shared" si="44"/>
        <v>0.16113239676458069</v>
      </c>
      <c r="AL258" s="11">
        <v>2.76</v>
      </c>
      <c r="AM258" s="11">
        <v>3.26</v>
      </c>
      <c r="AN258" s="11">
        <v>3.3</v>
      </c>
      <c r="AO258" s="11">
        <v>0.19272727272727272</v>
      </c>
      <c r="AP258" s="11">
        <v>0.12037037037037036</v>
      </c>
      <c r="AQ258" s="11">
        <f t="shared" si="45"/>
        <v>0.14493598536808414</v>
      </c>
      <c r="AR258" s="11">
        <v>3.33</v>
      </c>
      <c r="AS258" s="11">
        <v>3.39</v>
      </c>
      <c r="AT258" s="11">
        <v>0.32700000000000001</v>
      </c>
      <c r="AU258" s="11">
        <v>0.74299999999999999</v>
      </c>
      <c r="AV258" s="11">
        <v>112</v>
      </c>
      <c r="AW258" s="11">
        <v>6.545454545454546E-2</v>
      </c>
      <c r="AX258" s="11">
        <v>-0.10181818181818181</v>
      </c>
      <c r="AY258" s="11">
        <v>0.55818181818181822</v>
      </c>
      <c r="AZ258" s="11">
        <v>0.17272727272727273</v>
      </c>
      <c r="BA258" s="11">
        <v>0.22901234567901235</v>
      </c>
      <c r="BB258" s="11">
        <f t="shared" si="46"/>
        <v>0.20990321597317485</v>
      </c>
      <c r="BC258" s="11">
        <v>1.6181818181818182</v>
      </c>
      <c r="BD258" s="11">
        <v>0.76543209876543206</v>
      </c>
      <c r="BE258" s="11">
        <f t="shared" si="47"/>
        <v>1.0549458923944521</v>
      </c>
      <c r="BF258" s="11">
        <v>0.69099999999999995</v>
      </c>
      <c r="BG258" s="11">
        <v>0.58799999999999997</v>
      </c>
      <c r="BH258" s="11">
        <f t="shared" si="48"/>
        <v>0.62296913580246915</v>
      </c>
      <c r="BI258" s="11">
        <v>-4.6296296296295947E-2</v>
      </c>
      <c r="BJ258" s="12">
        <v>1</v>
      </c>
      <c r="BK258" s="12">
        <v>0</v>
      </c>
      <c r="BL258" s="12">
        <f t="shared" si="49"/>
        <v>1</v>
      </c>
      <c r="BM258" s="12" t="str">
        <f t="shared" si="52"/>
        <v>SFG</v>
      </c>
      <c r="BN258" s="12">
        <f t="shared" si="50"/>
        <v>1</v>
      </c>
    </row>
    <row r="259" spans="1:66" x14ac:dyDescent="0.45">
      <c r="A259" s="5">
        <v>45440</v>
      </c>
      <c r="B259" s="4" t="s">
        <v>71</v>
      </c>
      <c r="C259" s="4" t="s">
        <v>36</v>
      </c>
      <c r="D259" s="4" t="s">
        <v>272</v>
      </c>
      <c r="E259" s="4" t="s">
        <v>641</v>
      </c>
      <c r="F259" s="11">
        <v>54</v>
      </c>
      <c r="G259" s="11">
        <v>0.13999999999999999</v>
      </c>
      <c r="H259" s="11">
        <v>1.9444444444444445E-2</v>
      </c>
      <c r="I259" s="11">
        <f t="shared" ref="I259:I322" si="53">(G259*($F259/162))+(H259*((162-$F259)/162))</f>
        <v>5.9629629629629623E-2</v>
      </c>
      <c r="J259" s="11">
        <v>3.25</v>
      </c>
      <c r="K259" s="11">
        <v>3.52</v>
      </c>
      <c r="L259" s="11">
        <v>3.47</v>
      </c>
      <c r="M259" s="11">
        <v>4.0740740740740744E-2</v>
      </c>
      <c r="N259" s="11">
        <v>9.0740740740740733E-2</v>
      </c>
      <c r="O259" s="11">
        <f t="shared" ref="O259:O322" si="54">(M259*($F259/162))+(N259*((162-$F259)/162))</f>
        <v>7.407407407407407E-2</v>
      </c>
      <c r="P259" s="11">
        <v>3.98</v>
      </c>
      <c r="Q259" s="11">
        <v>3.7</v>
      </c>
      <c r="R259" s="11">
        <v>0.29899999999999999</v>
      </c>
      <c r="S259" s="11">
        <v>0.66700000000000004</v>
      </c>
      <c r="T259" s="11">
        <v>97</v>
      </c>
      <c r="U259" s="11">
        <v>9.2592592592592587E-3</v>
      </c>
      <c r="V259" s="11">
        <v>-8.3333333333333329E-2</v>
      </c>
      <c r="W259" s="11">
        <v>-9.4444444444444442E-2</v>
      </c>
      <c r="X259" s="11">
        <v>9.0740740740740747E-2</v>
      </c>
      <c r="Y259" s="11">
        <v>0.22160493827160493</v>
      </c>
      <c r="Z259" s="11">
        <f t="shared" ref="Z259:Z322" si="55">(X259*($F259/162))+(Y259*((162-$F259)/162))</f>
        <v>0.1779835390946502</v>
      </c>
      <c r="AA259" s="11">
        <v>-0.87037037037037035</v>
      </c>
      <c r="AB259" s="11">
        <v>-0.11728395061728394</v>
      </c>
      <c r="AC259" s="11">
        <f t="shared" si="51"/>
        <v>-0.36831275720164602</v>
      </c>
      <c r="AD259" s="11">
        <v>0.48099999999999998</v>
      </c>
      <c r="AE259" s="11">
        <v>0.51300000000000001</v>
      </c>
      <c r="AF259" s="11">
        <f t="shared" ref="AF259:AF322" si="56">(AD259*($F259/162))+(AE259*((162-$F259)/162))</f>
        <v>0.5023333333333333</v>
      </c>
      <c r="AG259" s="11">
        <v>7.0987654320987595E-2</v>
      </c>
      <c r="AH259" s="11">
        <v>55</v>
      </c>
      <c r="AI259" s="11">
        <v>5.6363636363636366E-2</v>
      </c>
      <c r="AJ259" s="11">
        <v>6.1538461538461542E-2</v>
      </c>
      <c r="AK259" s="11">
        <f t="shared" ref="AK259:AK322" si="57">(AI259*($AH259/162))+(AJ259*((162-$AH259)/162))</f>
        <v>5.9781576448243126E-2</v>
      </c>
      <c r="AL259" s="11">
        <v>3.58</v>
      </c>
      <c r="AM259" s="11">
        <v>3.84</v>
      </c>
      <c r="AN259" s="11">
        <v>3.63</v>
      </c>
      <c r="AO259" s="11">
        <v>5.6363636363636366E-2</v>
      </c>
      <c r="AP259" s="11">
        <v>6.3580246913580246E-2</v>
      </c>
      <c r="AQ259" s="11">
        <f t="shared" ref="AQ259:AQ322" si="58">(AO259*($AH259/162))+(AP259*((162-$AH259)/162))</f>
        <v>6.1130163084895592E-2</v>
      </c>
      <c r="AR259" s="11">
        <v>3.84</v>
      </c>
      <c r="AS259" s="11">
        <v>3.63</v>
      </c>
      <c r="AT259" s="11">
        <v>0.32</v>
      </c>
      <c r="AU259" s="11">
        <v>0.73099999999999998</v>
      </c>
      <c r="AV259" s="11">
        <v>112</v>
      </c>
      <c r="AW259" s="11">
        <v>-5.4545454545454543E-2</v>
      </c>
      <c r="AX259" s="11">
        <v>-0.34545454545454546</v>
      </c>
      <c r="AY259" s="11">
        <v>0.33636363636363636</v>
      </c>
      <c r="AZ259" s="11">
        <v>9.4545454545454544E-2</v>
      </c>
      <c r="BA259" s="11">
        <v>0.13518518518518519</v>
      </c>
      <c r="BB259" s="11">
        <f t="shared" ref="BB259:BB322" si="59">(AZ259*($AH259/162))+(BA259*((162-$AH259)/162))</f>
        <v>0.12138774577046182</v>
      </c>
      <c r="BC259" s="11">
        <v>-1.1454545454545455</v>
      </c>
      <c r="BD259" s="11">
        <v>-0.68518518518518523</v>
      </c>
      <c r="BE259" s="11">
        <f t="shared" ref="BE259:BE322" si="60">(BC259*($AH259/162))+(BD259*((162-$AH259)/162))</f>
        <v>-0.84144947416552363</v>
      </c>
      <c r="BF259" s="11">
        <v>0.4</v>
      </c>
      <c r="BG259" s="11">
        <v>0.433</v>
      </c>
      <c r="BH259" s="11">
        <f t="shared" ref="BH259:BH322" si="61">(BF259*($AH259/162))+(BG259*((162-$AH259)/162))</f>
        <v>0.42179629629629634</v>
      </c>
      <c r="BI259" s="11">
        <v>-2.0828599560699934E-3</v>
      </c>
      <c r="BJ259" s="12">
        <v>0</v>
      </c>
      <c r="BK259" s="12">
        <v>3</v>
      </c>
      <c r="BL259" s="12">
        <f t="shared" ref="BL259:BL322" si="62">IF(ISBLANK(BJ259), "", BJ259-BK259)</f>
        <v>-3</v>
      </c>
      <c r="BM259" s="12" t="str">
        <f t="shared" si="52"/>
        <v>OAK</v>
      </c>
      <c r="BN259" s="12">
        <f t="shared" ref="BN259:BN322" si="63">IF(ISBLANK(BJ259), "", BJ259+BK259)</f>
        <v>3</v>
      </c>
    </row>
    <row r="260" spans="1:66" x14ac:dyDescent="0.45">
      <c r="A260" s="5">
        <v>45440</v>
      </c>
      <c r="B260" s="4" t="s">
        <v>52</v>
      </c>
      <c r="C260" s="4" t="s">
        <v>48</v>
      </c>
      <c r="D260" s="4" t="s">
        <v>282</v>
      </c>
      <c r="E260" s="4" t="s">
        <v>683</v>
      </c>
      <c r="F260" s="11">
        <v>55</v>
      </c>
      <c r="G260" s="11">
        <v>0.1</v>
      </c>
      <c r="H260" s="11">
        <v>0.13</v>
      </c>
      <c r="I260" s="11">
        <f t="shared" si="53"/>
        <v>0.11981481481481482</v>
      </c>
      <c r="J260" s="11">
        <v>3.7</v>
      </c>
      <c r="K260" s="11">
        <v>3.57</v>
      </c>
      <c r="L260" s="11">
        <v>3.51</v>
      </c>
      <c r="M260" s="11">
        <v>0.1</v>
      </c>
      <c r="N260" s="11">
        <v>9.6913580246913572E-2</v>
      </c>
      <c r="O260" s="11">
        <f t="shared" si="54"/>
        <v>9.7961438805060197E-2</v>
      </c>
      <c r="P260" s="11">
        <v>3.7</v>
      </c>
      <c r="Q260" s="11">
        <v>3.53</v>
      </c>
      <c r="R260" s="11">
        <v>0.30299999999999999</v>
      </c>
      <c r="S260" s="11">
        <v>0.68100000000000005</v>
      </c>
      <c r="T260" s="11">
        <v>100</v>
      </c>
      <c r="U260" s="11">
        <v>-5.8181818181818182E-2</v>
      </c>
      <c r="V260" s="11">
        <v>-0.11818181818181818</v>
      </c>
      <c r="W260" s="11">
        <v>-7.454545454545454E-2</v>
      </c>
      <c r="X260" s="11">
        <v>8.3636363636363634E-2</v>
      </c>
      <c r="Y260" s="11">
        <v>0.22037037037037038</v>
      </c>
      <c r="Z260" s="11">
        <f t="shared" si="55"/>
        <v>0.1739483310470965</v>
      </c>
      <c r="AA260" s="11">
        <v>-0.10909090909090909</v>
      </c>
      <c r="AB260" s="11">
        <v>8.6419753086419748E-2</v>
      </c>
      <c r="AC260" s="11">
        <f t="shared" ref="AC260:AC322" si="64">(AA260*($F260/162))+(AB260*((162-$F260)/162))</f>
        <v>2.0042676421277245E-2</v>
      </c>
      <c r="AD260" s="11">
        <v>0.52700000000000002</v>
      </c>
      <c r="AE260" s="11">
        <v>0.52300000000000002</v>
      </c>
      <c r="AF260" s="11">
        <f t="shared" si="56"/>
        <v>0.52435802469135806</v>
      </c>
      <c r="AG260" s="11">
        <v>1.2345679012345699E-2</v>
      </c>
      <c r="AH260" s="11">
        <v>54</v>
      </c>
      <c r="AI260" s="11">
        <v>3.3333333333333333E-2</v>
      </c>
      <c r="AJ260" s="11">
        <v>6.7857142857142852E-2</v>
      </c>
      <c r="AK260" s="11">
        <f t="shared" si="57"/>
        <v>5.6349206349206343E-2</v>
      </c>
      <c r="AL260" s="11">
        <v>4.01</v>
      </c>
      <c r="AM260" s="11">
        <v>3.96</v>
      </c>
      <c r="AN260" s="11">
        <v>3.92</v>
      </c>
      <c r="AO260" s="11">
        <v>3.3333333333333333E-2</v>
      </c>
      <c r="AP260" s="11">
        <v>8.5802469135802473E-2</v>
      </c>
      <c r="AQ260" s="11">
        <f t="shared" si="58"/>
        <v>6.831275720164609E-2</v>
      </c>
      <c r="AR260" s="11">
        <v>3.96</v>
      </c>
      <c r="AS260" s="11">
        <v>3.92</v>
      </c>
      <c r="AT260" s="11">
        <v>0.32900000000000001</v>
      </c>
      <c r="AU260" s="11">
        <v>0.747</v>
      </c>
      <c r="AV260" s="11">
        <v>114</v>
      </c>
      <c r="AW260" s="11">
        <v>-8.8888888888888892E-2</v>
      </c>
      <c r="AX260" s="11">
        <v>-5.3703703703703705E-2</v>
      </c>
      <c r="AY260" s="11">
        <v>0.51111111111111118</v>
      </c>
      <c r="AZ260" s="11">
        <v>0.17222222222222225</v>
      </c>
      <c r="BA260" s="11">
        <v>0.24691358024691357</v>
      </c>
      <c r="BB260" s="11">
        <f t="shared" si="59"/>
        <v>0.22201646090534977</v>
      </c>
      <c r="BC260" s="11">
        <v>-9.2592592592592587E-2</v>
      </c>
      <c r="BD260" s="11">
        <v>0.27777777777777779</v>
      </c>
      <c r="BE260" s="11">
        <f t="shared" si="60"/>
        <v>0.15432098765432098</v>
      </c>
      <c r="BF260" s="11">
        <v>0.44400000000000001</v>
      </c>
      <c r="BG260" s="11">
        <v>0.51400000000000001</v>
      </c>
      <c r="BH260" s="11">
        <f t="shared" si="61"/>
        <v>0.4906666666666667</v>
      </c>
      <c r="BI260" s="11">
        <v>2.4691358024692023E-2</v>
      </c>
      <c r="BJ260" s="12">
        <v>4</v>
      </c>
      <c r="BK260" s="12">
        <v>2</v>
      </c>
      <c r="BL260" s="12">
        <f t="shared" si="62"/>
        <v>2</v>
      </c>
      <c r="BM260" s="12" t="str">
        <f t="shared" si="52"/>
        <v>SEA</v>
      </c>
      <c r="BN260" s="12">
        <f t="shared" si="63"/>
        <v>6</v>
      </c>
    </row>
    <row r="261" spans="1:66" x14ac:dyDescent="0.45">
      <c r="A261" s="5">
        <v>45440</v>
      </c>
      <c r="B261" s="4" t="s">
        <v>75</v>
      </c>
      <c r="C261" s="4" t="s">
        <v>89</v>
      </c>
      <c r="D261" s="4" t="s">
        <v>804</v>
      </c>
      <c r="E261" s="4" t="s">
        <v>607</v>
      </c>
      <c r="F261" s="11">
        <v>57</v>
      </c>
      <c r="G261" s="11">
        <v>9.4736842105263161E-2</v>
      </c>
      <c r="H261" s="11">
        <v>5.8333333333333327E-2</v>
      </c>
      <c r="I261" s="11">
        <f t="shared" si="53"/>
        <v>7.1141975308641969E-2</v>
      </c>
      <c r="J261" s="11">
        <v>3.58</v>
      </c>
      <c r="K261" s="11">
        <v>3.71</v>
      </c>
      <c r="L261" s="11">
        <v>3.55</v>
      </c>
      <c r="M261" s="11">
        <v>9.4736842105263161E-2</v>
      </c>
      <c r="N261" s="11">
        <v>8.5802469135802473E-2</v>
      </c>
      <c r="O261" s="11">
        <f t="shared" si="54"/>
        <v>8.8946044810242347E-2</v>
      </c>
      <c r="P261" s="11">
        <v>3.71</v>
      </c>
      <c r="Q261" s="11">
        <v>3.55</v>
      </c>
      <c r="R261" s="11">
        <v>0.32200000000000001</v>
      </c>
      <c r="S261" s="11">
        <v>0.72499999999999998</v>
      </c>
      <c r="T261" s="11">
        <v>114</v>
      </c>
      <c r="U261" s="11">
        <v>3.5087719298245612E-2</v>
      </c>
      <c r="V261" s="11">
        <v>-0.30350877192982456</v>
      </c>
      <c r="W261" s="11">
        <v>0.60175438596491226</v>
      </c>
      <c r="X261" s="11">
        <v>0.15438596491228071</v>
      </c>
      <c r="Y261" s="11">
        <v>0.21481481481481479</v>
      </c>
      <c r="Z261" s="11">
        <f t="shared" si="55"/>
        <v>0.1935528120713306</v>
      </c>
      <c r="AA261" s="11">
        <v>0.15789473684210525</v>
      </c>
      <c r="AB261" s="11">
        <v>0.18518518518518517</v>
      </c>
      <c r="AC261" s="11">
        <f t="shared" si="64"/>
        <v>0.1755829903978052</v>
      </c>
      <c r="AD261" s="11">
        <v>0.50900000000000001</v>
      </c>
      <c r="AE261" s="11">
        <v>0.51700000000000002</v>
      </c>
      <c r="AF261" s="11">
        <f t="shared" si="56"/>
        <v>0.51418518518518519</v>
      </c>
      <c r="AG261" s="11">
        <v>1.54320987654321E-2</v>
      </c>
      <c r="AH261" s="11">
        <v>55</v>
      </c>
      <c r="AI261" s="11">
        <v>6.9090909090909092E-2</v>
      </c>
      <c r="AJ261" s="11">
        <v>9.6428571428571433E-2</v>
      </c>
      <c r="AK261" s="11">
        <f t="shared" si="57"/>
        <v>8.7147266313932992E-2</v>
      </c>
      <c r="AL261" s="11">
        <v>4.41</v>
      </c>
      <c r="AM261" s="11">
        <v>4.1100000000000003</v>
      </c>
      <c r="AN261" s="11">
        <v>4.0599999999999996</v>
      </c>
      <c r="AO261" s="11">
        <v>6.9090909090909092E-2</v>
      </c>
      <c r="AP261" s="11">
        <v>8.4567901234567894E-2</v>
      </c>
      <c r="AQ261" s="11">
        <f t="shared" si="58"/>
        <v>7.9313366864807194E-2</v>
      </c>
      <c r="AR261" s="11">
        <v>4.1100000000000003</v>
      </c>
      <c r="AS261" s="11">
        <v>4.0599999999999996</v>
      </c>
      <c r="AT261" s="11">
        <v>0.28199999999999997</v>
      </c>
      <c r="AU261" s="11">
        <v>0.63600000000000001</v>
      </c>
      <c r="AV261" s="11">
        <v>82</v>
      </c>
      <c r="AW261" s="11">
        <v>-5.8181818181818182E-2</v>
      </c>
      <c r="AX261" s="11">
        <v>-0.22545454545454546</v>
      </c>
      <c r="AY261" s="11">
        <v>-0.74545454545454548</v>
      </c>
      <c r="AZ261" s="11">
        <v>1.2727272727272726E-2</v>
      </c>
      <c r="BA261" s="11">
        <v>0.15555555555555556</v>
      </c>
      <c r="BB261" s="11">
        <f t="shared" si="59"/>
        <v>0.10706447187928669</v>
      </c>
      <c r="BC261" s="11">
        <v>-1.4363636363636363</v>
      </c>
      <c r="BD261" s="11">
        <v>-0.70370370370370372</v>
      </c>
      <c r="BE261" s="11">
        <f t="shared" si="60"/>
        <v>-0.95244627343392785</v>
      </c>
      <c r="BF261" s="11">
        <v>0.34499999999999997</v>
      </c>
      <c r="BG261" s="11">
        <v>0.42399999999999999</v>
      </c>
      <c r="BH261" s="11">
        <f t="shared" si="61"/>
        <v>0.39717901234567904</v>
      </c>
      <c r="BI261" s="11">
        <v>-2.1604938271604979E-2</v>
      </c>
      <c r="BJ261" s="12">
        <v>4</v>
      </c>
      <c r="BK261" s="12">
        <v>0</v>
      </c>
      <c r="BL261" s="12">
        <f t="shared" si="62"/>
        <v>4</v>
      </c>
      <c r="BM261" s="12" t="str">
        <f t="shared" si="52"/>
        <v>SDP</v>
      </c>
      <c r="BN261" s="12">
        <f t="shared" si="63"/>
        <v>4</v>
      </c>
    </row>
    <row r="262" spans="1:66" x14ac:dyDescent="0.45">
      <c r="A262" s="5">
        <v>45442</v>
      </c>
      <c r="B262" s="4" t="s">
        <v>52</v>
      </c>
      <c r="C262" s="4" t="s">
        <v>48</v>
      </c>
      <c r="D262" s="4" t="s">
        <v>292</v>
      </c>
      <c r="E262" s="4" t="s">
        <v>865</v>
      </c>
      <c r="F262" s="11">
        <v>57</v>
      </c>
      <c r="G262" s="11">
        <v>0.10909090909090909</v>
      </c>
      <c r="H262" s="11">
        <v>0.1032258064516129</v>
      </c>
      <c r="I262" s="11">
        <f t="shared" si="53"/>
        <v>0.10528945367655045</v>
      </c>
      <c r="J262" s="11">
        <v>3.21</v>
      </c>
      <c r="K262" s="11">
        <v>3.48</v>
      </c>
      <c r="L262" s="11">
        <v>3.58</v>
      </c>
      <c r="M262" s="11">
        <v>0.10526315789473684</v>
      </c>
      <c r="N262" s="11">
        <v>9.6913580246913572E-2</v>
      </c>
      <c r="O262" s="11">
        <f t="shared" si="54"/>
        <v>9.9851394604481017E-2</v>
      </c>
      <c r="P262" s="11">
        <v>3.63</v>
      </c>
      <c r="Q262" s="11">
        <v>3.46</v>
      </c>
      <c r="R262" s="11">
        <v>0.3</v>
      </c>
      <c r="S262" s="11">
        <v>0.67400000000000004</v>
      </c>
      <c r="T262" s="11">
        <v>98</v>
      </c>
      <c r="U262" s="11">
        <v>-6.3157894736842107E-2</v>
      </c>
      <c r="V262" s="11">
        <v>-0.11228070175438597</v>
      </c>
      <c r="W262" s="11">
        <v>-0.12105263157894737</v>
      </c>
      <c r="X262" s="11">
        <v>7.8947368421052627E-2</v>
      </c>
      <c r="Y262" s="11">
        <v>0.22037037037037038</v>
      </c>
      <c r="Z262" s="11">
        <f t="shared" si="55"/>
        <v>0.17061042524005487</v>
      </c>
      <c r="AA262" s="11">
        <v>-5.2631578947368418E-2</v>
      </c>
      <c r="AB262" s="11">
        <v>9.8765432098765427E-2</v>
      </c>
      <c r="AC262" s="11">
        <f t="shared" si="64"/>
        <v>4.5496113397347965E-2</v>
      </c>
      <c r="AD262" s="11">
        <v>0.54400000000000004</v>
      </c>
      <c r="AE262" s="11">
        <v>0.52900000000000003</v>
      </c>
      <c r="AF262" s="11">
        <f t="shared" si="56"/>
        <v>0.53427777777777785</v>
      </c>
      <c r="AG262" s="11">
        <v>1.2345679012345699E-2</v>
      </c>
      <c r="AH262" s="11">
        <v>56</v>
      </c>
      <c r="AI262" s="11">
        <v>4.2857142857142858E-2</v>
      </c>
      <c r="AJ262" s="11">
        <v>3.4615384615384617E-2</v>
      </c>
      <c r="AK262" s="11">
        <f t="shared" si="57"/>
        <v>3.7464387464387468E-2</v>
      </c>
      <c r="AL262" s="11">
        <v>3.92</v>
      </c>
      <c r="AM262" s="11">
        <v>3.87</v>
      </c>
      <c r="AN262" s="11">
        <v>3.81</v>
      </c>
      <c r="AO262" s="11">
        <v>4.2857142857142858E-2</v>
      </c>
      <c r="AP262" s="11">
        <v>8.5802469135802473E-2</v>
      </c>
      <c r="AQ262" s="11">
        <f t="shared" si="58"/>
        <v>7.0957171162932486E-2</v>
      </c>
      <c r="AR262" s="11">
        <v>3.87</v>
      </c>
      <c r="AS262" s="11">
        <v>3.81</v>
      </c>
      <c r="AT262" s="11">
        <v>0.32400000000000001</v>
      </c>
      <c r="AU262" s="11">
        <v>0.73499999999999999</v>
      </c>
      <c r="AV262" s="11">
        <v>111</v>
      </c>
      <c r="AW262" s="11">
        <v>-7.6785714285714277E-2</v>
      </c>
      <c r="AX262" s="11">
        <v>-6.6071428571428573E-2</v>
      </c>
      <c r="AY262" s="11">
        <v>0.40535714285714286</v>
      </c>
      <c r="AZ262" s="11">
        <v>0.15892857142857145</v>
      </c>
      <c r="BA262" s="11">
        <v>0.24691358024691357</v>
      </c>
      <c r="BB262" s="11">
        <f t="shared" si="59"/>
        <v>0.21649900929736321</v>
      </c>
      <c r="BC262" s="11">
        <v>-0.14285714285714285</v>
      </c>
      <c r="BD262" s="11">
        <v>0.24691358024691357</v>
      </c>
      <c r="BE262" s="11">
        <f t="shared" si="60"/>
        <v>0.11217802164304222</v>
      </c>
      <c r="BF262" s="11">
        <v>0.42899999999999999</v>
      </c>
      <c r="BG262" s="11">
        <v>0.50700000000000001</v>
      </c>
      <c r="BH262" s="11">
        <f t="shared" si="61"/>
        <v>0.48003703703703704</v>
      </c>
      <c r="BI262" s="11">
        <v>2.4691358024692023E-2</v>
      </c>
      <c r="BJ262" s="12">
        <v>0</v>
      </c>
      <c r="BK262" s="12">
        <v>4</v>
      </c>
      <c r="BL262" s="12">
        <f t="shared" si="62"/>
        <v>-4</v>
      </c>
      <c r="BM262" s="12" t="str">
        <f t="shared" si="52"/>
        <v>HOU</v>
      </c>
      <c r="BN262" s="12">
        <f t="shared" si="63"/>
        <v>4</v>
      </c>
    </row>
    <row r="263" spans="1:66" x14ac:dyDescent="0.45">
      <c r="A263" s="5">
        <v>45442</v>
      </c>
      <c r="B263" s="4" t="s">
        <v>60</v>
      </c>
      <c r="C263" s="4" t="s">
        <v>102</v>
      </c>
      <c r="D263" s="4" t="s">
        <v>805</v>
      </c>
      <c r="E263" s="4" t="s">
        <v>314</v>
      </c>
      <c r="F263" s="11">
        <v>56</v>
      </c>
      <c r="G263" s="11">
        <v>0.14107142857142857</v>
      </c>
      <c r="H263" s="11">
        <v>4.0625000000000001E-2</v>
      </c>
      <c r="I263" s="11">
        <f t="shared" si="53"/>
        <v>7.5347222222222218E-2</v>
      </c>
      <c r="J263" s="11">
        <v>3.24</v>
      </c>
      <c r="K263" s="11">
        <v>3.54</v>
      </c>
      <c r="L263" s="11">
        <v>3.44</v>
      </c>
      <c r="M263" s="11">
        <v>0.14107142857142857</v>
      </c>
      <c r="N263" s="11">
        <v>8.0864197530864199E-2</v>
      </c>
      <c r="O263" s="11">
        <f t="shared" si="54"/>
        <v>0.10167657369303459</v>
      </c>
      <c r="P263" s="11">
        <v>3.54</v>
      </c>
      <c r="Q263" s="11">
        <v>3.44</v>
      </c>
      <c r="R263" s="11">
        <v>0.317</v>
      </c>
      <c r="S263" s="11">
        <v>0.72199999999999998</v>
      </c>
      <c r="T263" s="11">
        <v>100</v>
      </c>
      <c r="U263" s="11">
        <v>7.8571428571428584E-2</v>
      </c>
      <c r="V263" s="11">
        <v>-9.1071428571428567E-2</v>
      </c>
      <c r="W263" s="11">
        <v>7.8571428571428584E-2</v>
      </c>
      <c r="X263" s="11">
        <v>9.8214285714285712E-2</v>
      </c>
      <c r="Y263" s="11">
        <v>0.19012345679012346</v>
      </c>
      <c r="Z263" s="11">
        <f t="shared" si="55"/>
        <v>0.15835238530711782</v>
      </c>
      <c r="AA263" s="11">
        <v>0.42857142857142855</v>
      </c>
      <c r="AB263" s="11">
        <v>0.11728395061728394</v>
      </c>
      <c r="AC263" s="11">
        <f t="shared" si="64"/>
        <v>0.22488949855204998</v>
      </c>
      <c r="AD263" s="11">
        <v>0.5</v>
      </c>
      <c r="AE263" s="11">
        <v>0.497</v>
      </c>
      <c r="AF263" s="11">
        <f t="shared" si="56"/>
        <v>0.49803703703703706</v>
      </c>
      <c r="AG263" s="11">
        <v>2.4691358024691398E-2</v>
      </c>
      <c r="AH263" s="11">
        <v>55</v>
      </c>
      <c r="AI263" s="11">
        <v>0.13999999999999999</v>
      </c>
      <c r="AJ263" s="11">
        <v>4.8000000000000001E-2</v>
      </c>
      <c r="AK263" s="11">
        <f t="shared" si="57"/>
        <v>7.9234567901234565E-2</v>
      </c>
      <c r="AL263" s="11">
        <v>2.76</v>
      </c>
      <c r="AM263" s="11">
        <v>2.0299999999999998</v>
      </c>
      <c r="AN263" s="11">
        <v>2.2599999999999998</v>
      </c>
      <c r="AO263" s="11">
        <v>0.10181818181818181</v>
      </c>
      <c r="AP263" s="11">
        <v>7.9012345679012344E-2</v>
      </c>
      <c r="AQ263" s="11">
        <f t="shared" si="58"/>
        <v>8.6755067825026677E-2</v>
      </c>
      <c r="AR263" s="11">
        <v>3.49</v>
      </c>
      <c r="AS263" s="11">
        <v>3.49</v>
      </c>
      <c r="AT263" s="11">
        <v>0.29799999999999999</v>
      </c>
      <c r="AU263" s="11">
        <v>0.67200000000000004</v>
      </c>
      <c r="AV263" s="11">
        <v>93</v>
      </c>
      <c r="AW263" s="11">
        <v>3.0909090909090907E-2</v>
      </c>
      <c r="AX263" s="11">
        <v>-3.8181818181818185E-2</v>
      </c>
      <c r="AY263" s="11">
        <v>-0.24545454545454545</v>
      </c>
      <c r="AZ263" s="11">
        <v>0.08</v>
      </c>
      <c r="BA263" s="11">
        <v>0.16851851851851851</v>
      </c>
      <c r="BB263" s="11">
        <f t="shared" si="59"/>
        <v>0.13846593507087335</v>
      </c>
      <c r="BC263" s="11">
        <v>0</v>
      </c>
      <c r="BD263" s="11">
        <v>-3.0864197530864196E-2</v>
      </c>
      <c r="BE263" s="11">
        <f t="shared" si="60"/>
        <v>-2.0385611949397957E-2</v>
      </c>
      <c r="BF263" s="11">
        <v>0.49099999999999999</v>
      </c>
      <c r="BG263" s="11">
        <v>0.49399999999999999</v>
      </c>
      <c r="BH263" s="11">
        <f t="shared" si="61"/>
        <v>0.49298148148148152</v>
      </c>
      <c r="BI263" s="11">
        <v>-3.4506556245679776E-3</v>
      </c>
      <c r="BJ263" s="12">
        <v>0</v>
      </c>
      <c r="BK263" s="12">
        <v>5</v>
      </c>
      <c r="BL263" s="12">
        <f t="shared" si="62"/>
        <v>-5</v>
      </c>
      <c r="BM263" s="12" t="str">
        <f t="shared" si="52"/>
        <v>DET</v>
      </c>
      <c r="BN263" s="12">
        <f t="shared" si="63"/>
        <v>5</v>
      </c>
    </row>
    <row r="264" spans="1:66" x14ac:dyDescent="0.45">
      <c r="A264" s="5">
        <v>45442</v>
      </c>
      <c r="B264" s="4" t="s">
        <v>32</v>
      </c>
      <c r="C264" s="4" t="s">
        <v>80</v>
      </c>
      <c r="D264" s="4" t="s">
        <v>1731</v>
      </c>
      <c r="E264" s="4" t="s">
        <v>562</v>
      </c>
      <c r="F264" s="11">
        <v>53</v>
      </c>
      <c r="G264" s="11">
        <v>0.12830188679245283</v>
      </c>
      <c r="H264" s="11">
        <v>2.0408163265306124E-3</v>
      </c>
      <c r="I264" s="11">
        <f t="shared" si="53"/>
        <v>4.3348450491307637E-2</v>
      </c>
      <c r="J264" s="11">
        <v>2.84</v>
      </c>
      <c r="K264" s="11">
        <v>3.42</v>
      </c>
      <c r="L264" s="11">
        <v>3.41</v>
      </c>
      <c r="M264" s="11">
        <v>0.12830188679245283</v>
      </c>
      <c r="N264" s="11">
        <v>0.10246913580246915</v>
      </c>
      <c r="O264" s="11">
        <f t="shared" si="54"/>
        <v>0.11092059137326628</v>
      </c>
      <c r="P264" s="11">
        <v>3.42</v>
      </c>
      <c r="Q264" s="11">
        <v>3.41</v>
      </c>
      <c r="R264" s="11">
        <v>0.32</v>
      </c>
      <c r="S264" s="11">
        <v>0.72899999999999998</v>
      </c>
      <c r="T264" s="11">
        <v>107</v>
      </c>
      <c r="U264" s="11">
        <v>-8.1132075471698109E-2</v>
      </c>
      <c r="V264" s="11">
        <v>8.6792452830188674E-2</v>
      </c>
      <c r="W264" s="11">
        <v>0.17358490566037735</v>
      </c>
      <c r="X264" s="11">
        <v>0.14528301886792452</v>
      </c>
      <c r="Y264" s="11">
        <v>0.27530864197530863</v>
      </c>
      <c r="Z264" s="11">
        <f t="shared" si="55"/>
        <v>0.23276939490931259</v>
      </c>
      <c r="AA264" s="11">
        <v>0.75471698113207553</v>
      </c>
      <c r="AB264" s="11">
        <v>0.58024691358024694</v>
      </c>
      <c r="AC264" s="11">
        <f t="shared" si="64"/>
        <v>0.63732662703856124</v>
      </c>
      <c r="AD264" s="11">
        <v>0.58499999999999996</v>
      </c>
      <c r="AE264" s="11">
        <v>0.56299999999999994</v>
      </c>
      <c r="AF264" s="11">
        <f t="shared" si="56"/>
        <v>0.57019753086419755</v>
      </c>
      <c r="AG264" s="11">
        <v>2.7777777777777801E-2</v>
      </c>
      <c r="AH264" s="11">
        <v>54</v>
      </c>
      <c r="AI264" s="11">
        <v>0.13518518518518519</v>
      </c>
      <c r="AJ264" s="11">
        <v>2.7999999999999997E-2</v>
      </c>
      <c r="AK264" s="11">
        <f t="shared" si="57"/>
        <v>6.3728395061728393E-2</v>
      </c>
      <c r="AL264" s="11">
        <v>3.61</v>
      </c>
      <c r="AM264" s="11">
        <v>3.71</v>
      </c>
      <c r="AN264" s="11">
        <v>3.78</v>
      </c>
      <c r="AO264" s="11">
        <v>0.13518518518518519</v>
      </c>
      <c r="AP264" s="11">
        <v>6.7283950617283955E-2</v>
      </c>
      <c r="AQ264" s="11">
        <f t="shared" si="58"/>
        <v>8.9917695473251028E-2</v>
      </c>
      <c r="AR264" s="11">
        <v>3.71</v>
      </c>
      <c r="AS264" s="11">
        <v>3.78</v>
      </c>
      <c r="AT264" s="11">
        <v>0.29899999999999999</v>
      </c>
      <c r="AU264" s="11">
        <v>0.67400000000000004</v>
      </c>
      <c r="AV264" s="11">
        <v>93</v>
      </c>
      <c r="AW264" s="11">
        <v>6.2962962962962957E-2</v>
      </c>
      <c r="AX264" s="11">
        <v>-0.38148148148148153</v>
      </c>
      <c r="AY264" s="11">
        <v>-0.2</v>
      </c>
      <c r="AZ264" s="11">
        <v>5.7407407407407407E-2</v>
      </c>
      <c r="BA264" s="11">
        <v>0.11790123456790125</v>
      </c>
      <c r="BB264" s="11">
        <f t="shared" si="59"/>
        <v>9.7736625514403291E-2</v>
      </c>
      <c r="BC264" s="11">
        <v>-0.20370370370370369</v>
      </c>
      <c r="BD264" s="11">
        <v>-0.52469135802469136</v>
      </c>
      <c r="BE264" s="11">
        <f t="shared" si="60"/>
        <v>-0.41769547325102874</v>
      </c>
      <c r="BF264" s="11">
        <v>0.46300000000000002</v>
      </c>
      <c r="BG264" s="11">
        <v>0.44</v>
      </c>
      <c r="BH264" s="11">
        <f t="shared" si="61"/>
        <v>0.44766666666666666</v>
      </c>
      <c r="BI264" s="11">
        <v>1.851851851851799E-2</v>
      </c>
      <c r="BJ264" s="12">
        <v>1</v>
      </c>
      <c r="BK264" s="12">
        <v>3</v>
      </c>
      <c r="BL264" s="12">
        <f t="shared" si="62"/>
        <v>-2</v>
      </c>
      <c r="BM264" s="12" t="str">
        <f t="shared" si="52"/>
        <v>WSN</v>
      </c>
      <c r="BN264" s="12">
        <f t="shared" si="63"/>
        <v>4</v>
      </c>
    </row>
    <row r="265" spans="1:66" x14ac:dyDescent="0.45">
      <c r="A265" s="5">
        <v>45442</v>
      </c>
      <c r="B265" s="4" t="s">
        <v>54</v>
      </c>
      <c r="C265" s="4" t="s">
        <v>22</v>
      </c>
      <c r="D265" s="4" t="s">
        <v>726</v>
      </c>
      <c r="E265" s="4" t="s">
        <v>561</v>
      </c>
      <c r="F265" s="11">
        <v>55</v>
      </c>
      <c r="G265" s="11">
        <v>5.8181818181818182E-2</v>
      </c>
      <c r="H265" s="11">
        <v>0.10909090909090909</v>
      </c>
      <c r="I265" s="11">
        <f t="shared" si="53"/>
        <v>9.1806958473625133E-2</v>
      </c>
      <c r="J265" s="11">
        <v>4.45</v>
      </c>
      <c r="K265" s="11">
        <v>4.2699999999999996</v>
      </c>
      <c r="L265" s="11">
        <v>4.12</v>
      </c>
      <c r="M265" s="11">
        <v>5.8181818181818182E-2</v>
      </c>
      <c r="N265" s="11">
        <v>7.098765432098765E-2</v>
      </c>
      <c r="O265" s="11">
        <f t="shared" si="54"/>
        <v>6.6639993903368389E-2</v>
      </c>
      <c r="P265" s="11">
        <v>4.2699999999999996</v>
      </c>
      <c r="Q265" s="11">
        <v>4.12</v>
      </c>
      <c r="R265" s="11">
        <v>0.31900000000000001</v>
      </c>
      <c r="S265" s="11">
        <v>0.72499999999999998</v>
      </c>
      <c r="T265" s="11">
        <v>105</v>
      </c>
      <c r="U265" s="11">
        <v>-9.2727272727272728E-2</v>
      </c>
      <c r="V265" s="11">
        <v>-0.24909090909090909</v>
      </c>
      <c r="W265" s="11">
        <v>7.636363636363637E-2</v>
      </c>
      <c r="X265" s="11">
        <v>0.08</v>
      </c>
      <c r="Y265" s="11">
        <v>0.17222222222222222</v>
      </c>
      <c r="Z265" s="11">
        <f t="shared" si="55"/>
        <v>0.1409122085048011</v>
      </c>
      <c r="AA265" s="11">
        <v>-0.65454545454545454</v>
      </c>
      <c r="AB265" s="11">
        <v>-0.37037037037037035</v>
      </c>
      <c r="AC265" s="11">
        <f t="shared" si="64"/>
        <v>-0.46684956561499774</v>
      </c>
      <c r="AD265" s="11">
        <v>0.38200000000000001</v>
      </c>
      <c r="AE265" s="11">
        <v>0.44400000000000001</v>
      </c>
      <c r="AF265" s="11">
        <f t="shared" si="56"/>
        <v>0.42295061728395067</v>
      </c>
      <c r="AG265" s="11">
        <v>3.0864197530864199E-2</v>
      </c>
      <c r="AH265" s="11">
        <v>57</v>
      </c>
      <c r="AI265" s="11">
        <v>0.10350877192982456</v>
      </c>
      <c r="AJ265" s="11">
        <v>8.1481481481481488E-2</v>
      </c>
      <c r="AK265" s="11">
        <f t="shared" si="57"/>
        <v>8.9231824417009609E-2</v>
      </c>
      <c r="AL265" s="11">
        <v>2.95</v>
      </c>
      <c r="AM265" s="11">
        <v>3.95</v>
      </c>
      <c r="AN265" s="11">
        <v>3.76</v>
      </c>
      <c r="AO265" s="11">
        <v>0.10350877192982456</v>
      </c>
      <c r="AP265" s="11">
        <v>8.5185185185185183E-2</v>
      </c>
      <c r="AQ265" s="11">
        <f t="shared" si="58"/>
        <v>9.1632373113854595E-2</v>
      </c>
      <c r="AR265" s="11">
        <v>3.95</v>
      </c>
      <c r="AS265" s="11">
        <v>3.76</v>
      </c>
      <c r="AT265" s="11">
        <v>0.34</v>
      </c>
      <c r="AU265" s="11">
        <v>0.77300000000000002</v>
      </c>
      <c r="AV265" s="11">
        <v>123</v>
      </c>
      <c r="AW265" s="11">
        <v>-0.11403508771929824</v>
      </c>
      <c r="AX265" s="11">
        <v>0.18771929824561404</v>
      </c>
      <c r="AY265" s="11">
        <v>0.86315789473684212</v>
      </c>
      <c r="AZ265" s="11">
        <v>0.23333333333333334</v>
      </c>
      <c r="BA265" s="11">
        <v>0.25185185185185183</v>
      </c>
      <c r="BB265" s="11">
        <f t="shared" si="59"/>
        <v>0.24533607681755829</v>
      </c>
      <c r="BC265" s="11">
        <v>1.6140350877192982</v>
      </c>
      <c r="BD265" s="11">
        <v>0.90740740740740744</v>
      </c>
      <c r="BE265" s="11">
        <f t="shared" si="60"/>
        <v>1.1560356652949246</v>
      </c>
      <c r="BF265" s="11">
        <v>0.66700000000000004</v>
      </c>
      <c r="BG265" s="11">
        <v>0.59399999999999997</v>
      </c>
      <c r="BH265" s="11">
        <f t="shared" si="61"/>
        <v>0.61968518518518512</v>
      </c>
      <c r="BI265" s="11">
        <v>-5.2469135802469036E-2</v>
      </c>
      <c r="BJ265" s="12">
        <v>3</v>
      </c>
      <c r="BK265" s="12">
        <v>8</v>
      </c>
      <c r="BL265" s="12">
        <f t="shared" si="62"/>
        <v>-5</v>
      </c>
      <c r="BM265" s="12" t="str">
        <f t="shared" si="52"/>
        <v>NYY</v>
      </c>
      <c r="BN265" s="12">
        <f t="shared" si="63"/>
        <v>11</v>
      </c>
    </row>
    <row r="266" spans="1:66" x14ac:dyDescent="0.45">
      <c r="A266" s="5">
        <v>45443</v>
      </c>
      <c r="B266" s="4" t="s">
        <v>50</v>
      </c>
      <c r="C266" s="4" t="s">
        <v>117</v>
      </c>
      <c r="D266" s="4" t="s">
        <v>335</v>
      </c>
      <c r="E266" s="4" t="s">
        <v>306</v>
      </c>
      <c r="F266" s="11">
        <v>57</v>
      </c>
      <c r="G266" s="11">
        <v>0.10909090909090909</v>
      </c>
      <c r="H266" s="11">
        <v>0.16333333333333336</v>
      </c>
      <c r="I266" s="11">
        <f t="shared" si="53"/>
        <v>0.14424803591470259</v>
      </c>
      <c r="J266" s="11">
        <v>3.45</v>
      </c>
      <c r="K266" s="11">
        <v>3.48</v>
      </c>
      <c r="L266" s="11">
        <v>3.71</v>
      </c>
      <c r="M266" s="11">
        <v>0.19649122807017544</v>
      </c>
      <c r="N266" s="11">
        <v>0.12037037037037036</v>
      </c>
      <c r="O266" s="11">
        <f t="shared" si="54"/>
        <v>0.14715363511659807</v>
      </c>
      <c r="P266" s="11">
        <v>3.32</v>
      </c>
      <c r="Q266" s="11">
        <v>3.37</v>
      </c>
      <c r="R266" s="11">
        <v>0.32700000000000001</v>
      </c>
      <c r="S266" s="11">
        <v>0.74299999999999999</v>
      </c>
      <c r="T266" s="11">
        <v>112</v>
      </c>
      <c r="U266" s="11">
        <v>5.9649122807017542E-2</v>
      </c>
      <c r="V266" s="11">
        <v>-0.156140350877193</v>
      </c>
      <c r="W266" s="11">
        <v>0.55263157894736847</v>
      </c>
      <c r="X266" s="11">
        <v>0.16842105263157894</v>
      </c>
      <c r="Y266" s="11">
        <v>0.22901234567901235</v>
      </c>
      <c r="Z266" s="11">
        <f t="shared" si="55"/>
        <v>0.20769318701417466</v>
      </c>
      <c r="AA266" s="11">
        <v>1.631578947368421</v>
      </c>
      <c r="AB266" s="11">
        <v>0.78395061728395066</v>
      </c>
      <c r="AC266" s="11">
        <f t="shared" si="64"/>
        <v>1.0821902149062643</v>
      </c>
      <c r="AD266" s="11">
        <v>0.68400000000000005</v>
      </c>
      <c r="AE266" s="11">
        <v>0.58699999999999997</v>
      </c>
      <c r="AF266" s="11">
        <f t="shared" si="56"/>
        <v>0.62112962962962959</v>
      </c>
      <c r="AG266" s="11">
        <v>4.6296296296296301E-2</v>
      </c>
      <c r="AH266" s="11">
        <v>54</v>
      </c>
      <c r="AI266" s="11">
        <v>4.5454545454545456E-2</v>
      </c>
      <c r="AJ266" s="11">
        <v>6.0714285714285714E-2</v>
      </c>
      <c r="AK266" s="11">
        <f t="shared" si="57"/>
        <v>5.5627705627705623E-2</v>
      </c>
      <c r="AL266" s="11">
        <v>4.7699999999999996</v>
      </c>
      <c r="AM266" s="11">
        <v>4</v>
      </c>
      <c r="AN266" s="11">
        <v>4.1399999999999997</v>
      </c>
      <c r="AO266" s="11">
        <v>9.0740740740740747E-2</v>
      </c>
      <c r="AP266" s="11">
        <v>8.7037037037037038E-2</v>
      </c>
      <c r="AQ266" s="11">
        <f t="shared" si="58"/>
        <v>8.8271604938271603E-2</v>
      </c>
      <c r="AR266" s="11">
        <v>3.7</v>
      </c>
      <c r="AS266" s="11">
        <v>3.7</v>
      </c>
      <c r="AT266" s="11">
        <v>0.30599999999999999</v>
      </c>
      <c r="AU266" s="11">
        <v>0.68700000000000006</v>
      </c>
      <c r="AV266" s="11">
        <v>101</v>
      </c>
      <c r="AW266" s="11">
        <v>-2.2222222222222223E-2</v>
      </c>
      <c r="AX266" s="11">
        <v>-0.11296296296296296</v>
      </c>
      <c r="AY266" s="11">
        <v>1.8518518518518519E-3</v>
      </c>
      <c r="AZ266" s="11">
        <v>0.1037037037037037</v>
      </c>
      <c r="BA266" s="11">
        <v>0.20925925925925926</v>
      </c>
      <c r="BB266" s="11">
        <f t="shared" si="59"/>
        <v>0.17407407407407408</v>
      </c>
      <c r="BC266" s="11">
        <v>-0.64814814814814814</v>
      </c>
      <c r="BD266" s="11">
        <v>-0.20370370370370369</v>
      </c>
      <c r="BE266" s="11">
        <f t="shared" si="60"/>
        <v>-0.35185185185185186</v>
      </c>
      <c r="BF266" s="11">
        <v>0.5</v>
      </c>
      <c r="BG266" s="11">
        <v>0.501</v>
      </c>
      <c r="BH266" s="11">
        <f t="shared" si="61"/>
        <v>0.50066666666666659</v>
      </c>
      <c r="BI266" s="11">
        <v>-3.7037037037036979E-2</v>
      </c>
      <c r="BJ266" s="12">
        <v>4</v>
      </c>
      <c r="BK266" s="12">
        <v>2</v>
      </c>
      <c r="BL266" s="12">
        <f t="shared" si="62"/>
        <v>2</v>
      </c>
      <c r="BM266" s="12" t="str">
        <f t="shared" si="52"/>
        <v>PHI</v>
      </c>
      <c r="BN266" s="12">
        <f t="shared" si="63"/>
        <v>6</v>
      </c>
    </row>
    <row r="267" spans="1:66" x14ac:dyDescent="0.45">
      <c r="A267" s="5">
        <v>45443</v>
      </c>
      <c r="B267" s="4" t="s">
        <v>18</v>
      </c>
      <c r="C267" s="4" t="s">
        <v>71</v>
      </c>
      <c r="D267" s="4" t="s">
        <v>904</v>
      </c>
      <c r="E267" s="4" t="s">
        <v>316</v>
      </c>
      <c r="F267" s="11">
        <v>54</v>
      </c>
      <c r="G267" s="11">
        <v>0.10740740740740741</v>
      </c>
      <c r="H267" s="11">
        <v>5.5555555555555552E-2</v>
      </c>
      <c r="I267" s="11">
        <f t="shared" si="53"/>
        <v>7.2839506172839505E-2</v>
      </c>
      <c r="J267" s="11">
        <v>3.06</v>
      </c>
      <c r="K267" s="11">
        <v>3.7</v>
      </c>
      <c r="L267" s="11">
        <v>3.62</v>
      </c>
      <c r="M267" s="11">
        <v>0.10740740740740741</v>
      </c>
      <c r="N267" s="11">
        <v>8.3950617283950618E-2</v>
      </c>
      <c r="O267" s="11">
        <f t="shared" si="54"/>
        <v>9.1769547325102882E-2</v>
      </c>
      <c r="P267" s="11">
        <v>3.7</v>
      </c>
      <c r="Q267" s="11">
        <v>3.62</v>
      </c>
      <c r="R267" s="11">
        <v>0.32700000000000001</v>
      </c>
      <c r="S267" s="11">
        <v>0.752</v>
      </c>
      <c r="T267" s="11">
        <v>115</v>
      </c>
      <c r="U267" s="11">
        <v>8.5185185185185183E-2</v>
      </c>
      <c r="V267" s="11">
        <v>1.4814814814814815E-2</v>
      </c>
      <c r="W267" s="11">
        <v>0.71481481481481479</v>
      </c>
      <c r="X267" s="11">
        <v>0.19814814814814813</v>
      </c>
      <c r="Y267" s="11">
        <v>0.23703703703703702</v>
      </c>
      <c r="Z267" s="11">
        <f t="shared" si="55"/>
        <v>0.22407407407407404</v>
      </c>
      <c r="AA267" s="11">
        <v>1.2777777777777777</v>
      </c>
      <c r="AB267" s="11">
        <v>0.64814814814814814</v>
      </c>
      <c r="AC267" s="11">
        <f t="shared" si="64"/>
        <v>0.85802469135802462</v>
      </c>
      <c r="AD267" s="11">
        <v>0.64800000000000002</v>
      </c>
      <c r="AE267" s="11">
        <v>0.57299999999999995</v>
      </c>
      <c r="AF267" s="11">
        <f t="shared" si="56"/>
        <v>0.59799999999999998</v>
      </c>
      <c r="AG267" s="11">
        <v>1.2345679012345699E-2</v>
      </c>
      <c r="AH267" s="11">
        <v>57</v>
      </c>
      <c r="AI267" s="11">
        <v>5.2631578947368418E-2</v>
      </c>
      <c r="AJ267" s="11">
        <v>7.8260869565217397E-2</v>
      </c>
      <c r="AK267" s="11">
        <f t="shared" si="57"/>
        <v>6.9243156199677941E-2</v>
      </c>
      <c r="AL267" s="11">
        <v>4.21</v>
      </c>
      <c r="AM267" s="11">
        <v>3.87</v>
      </c>
      <c r="AN267" s="11">
        <v>3.62</v>
      </c>
      <c r="AO267" s="11">
        <v>5.2631578947368418E-2</v>
      </c>
      <c r="AP267" s="11">
        <v>9.0740740740740733E-2</v>
      </c>
      <c r="AQ267" s="11">
        <f t="shared" si="58"/>
        <v>7.7331961591220841E-2</v>
      </c>
      <c r="AR267" s="11">
        <v>3.87</v>
      </c>
      <c r="AS267" s="11">
        <v>3.62</v>
      </c>
      <c r="AT267" s="11">
        <v>0.29799999999999999</v>
      </c>
      <c r="AU267" s="11">
        <v>0.66600000000000004</v>
      </c>
      <c r="AV267" s="11">
        <v>97</v>
      </c>
      <c r="AW267" s="11">
        <v>-1.7543859649122807E-3</v>
      </c>
      <c r="AX267" s="11">
        <v>-7.0175438596491224E-2</v>
      </c>
      <c r="AY267" s="11">
        <v>-0.10526315789473684</v>
      </c>
      <c r="AZ267" s="11">
        <v>9.1228070175438603E-2</v>
      </c>
      <c r="BA267" s="11">
        <v>0.22160493827160493</v>
      </c>
      <c r="BB267" s="11">
        <f t="shared" si="59"/>
        <v>0.1757315957933242</v>
      </c>
      <c r="BC267" s="11">
        <v>-0.84210526315789469</v>
      </c>
      <c r="BD267" s="11">
        <v>-0.1419753086419753</v>
      </c>
      <c r="BE267" s="11">
        <f t="shared" si="60"/>
        <v>-0.38831732967535437</v>
      </c>
      <c r="BF267" s="11">
        <v>0.49099999999999999</v>
      </c>
      <c r="BG267" s="11">
        <v>0.51400000000000001</v>
      </c>
      <c r="BH267" s="11">
        <f t="shared" si="61"/>
        <v>0.50590740740740736</v>
      </c>
      <c r="BI267" s="11">
        <v>-7.098765432098797E-2</v>
      </c>
      <c r="BJ267" s="12">
        <v>3</v>
      </c>
      <c r="BK267" s="12">
        <v>1</v>
      </c>
      <c r="BL267" s="12">
        <f t="shared" si="62"/>
        <v>2</v>
      </c>
      <c r="BM267" s="12" t="str">
        <f t="shared" si="52"/>
        <v>BAL</v>
      </c>
      <c r="BN267" s="12">
        <f t="shared" si="63"/>
        <v>4</v>
      </c>
    </row>
    <row r="268" spans="1:66" x14ac:dyDescent="0.45">
      <c r="A268" s="5">
        <v>45443</v>
      </c>
      <c r="B268" s="4" t="s">
        <v>26</v>
      </c>
      <c r="C268" s="4" t="s">
        <v>39</v>
      </c>
      <c r="D268" s="4" t="s">
        <v>593</v>
      </c>
      <c r="E268" s="4" t="s">
        <v>328</v>
      </c>
      <c r="F268" s="11">
        <v>55</v>
      </c>
      <c r="G268" s="11">
        <v>6.363636363636363E-2</v>
      </c>
      <c r="H268" s="11">
        <v>8.3333333333333329E-2</v>
      </c>
      <c r="I268" s="11">
        <f t="shared" si="53"/>
        <v>7.6646090534979422E-2</v>
      </c>
      <c r="J268" s="11">
        <v>3.7</v>
      </c>
      <c r="K268" s="11">
        <v>3.92</v>
      </c>
      <c r="L268" s="11">
        <v>3.84</v>
      </c>
      <c r="M268" s="11">
        <v>6.363636363636363E-2</v>
      </c>
      <c r="N268" s="11">
        <v>9.8765432098765427E-2</v>
      </c>
      <c r="O268" s="11">
        <f t="shared" si="54"/>
        <v>8.6838896509678409E-2</v>
      </c>
      <c r="P268" s="11">
        <v>3.92</v>
      </c>
      <c r="Q268" s="11">
        <v>3.84</v>
      </c>
      <c r="R268" s="11">
        <v>0.312</v>
      </c>
      <c r="S268" s="11">
        <v>0.7</v>
      </c>
      <c r="T268" s="11">
        <v>104</v>
      </c>
      <c r="U268" s="11">
        <v>-3.4545454545454546E-2</v>
      </c>
      <c r="V268" s="11">
        <v>0.21090909090909091</v>
      </c>
      <c r="W268" s="11">
        <v>0.12545454545454546</v>
      </c>
      <c r="X268" s="11">
        <v>0.15818181818181817</v>
      </c>
      <c r="Y268" s="11">
        <v>0.23703703703703702</v>
      </c>
      <c r="Z268" s="11">
        <f t="shared" si="55"/>
        <v>0.21026520347508001</v>
      </c>
      <c r="AA268" s="11">
        <v>-0.49090909090909091</v>
      </c>
      <c r="AB268" s="11">
        <v>-3.7037037037037035E-2</v>
      </c>
      <c r="AC268" s="11">
        <f t="shared" si="64"/>
        <v>-0.19112940100594422</v>
      </c>
      <c r="AD268" s="11">
        <v>0.47299999999999998</v>
      </c>
      <c r="AE268" s="11">
        <v>0.505</v>
      </c>
      <c r="AF268" s="11">
        <f t="shared" si="56"/>
        <v>0.4941358024691358</v>
      </c>
      <c r="AG268" s="11">
        <v>-3.08641975308643E-3</v>
      </c>
      <c r="AH268" s="11">
        <v>56</v>
      </c>
      <c r="AI268" s="11">
        <v>0.04</v>
      </c>
      <c r="AJ268" s="11">
        <v>6.2962962962962957E-2</v>
      </c>
      <c r="AK268" s="11">
        <f t="shared" si="57"/>
        <v>5.5025148605395514E-2</v>
      </c>
      <c r="AL268" s="11">
        <v>5.0599999999999996</v>
      </c>
      <c r="AM268" s="11">
        <v>4.8</v>
      </c>
      <c r="AN268" s="11">
        <v>4.96</v>
      </c>
      <c r="AO268" s="11">
        <v>6.25E-2</v>
      </c>
      <c r="AP268" s="11">
        <v>8.7037037037037038E-2</v>
      </c>
      <c r="AQ268" s="11">
        <f t="shared" si="58"/>
        <v>7.8555098308184731E-2</v>
      </c>
      <c r="AR268" s="11">
        <v>3.94</v>
      </c>
      <c r="AS268" s="11">
        <v>3.69</v>
      </c>
      <c r="AT268" s="11">
        <v>0.29699999999999999</v>
      </c>
      <c r="AU268" s="11">
        <v>0.67</v>
      </c>
      <c r="AV268" s="11">
        <v>91</v>
      </c>
      <c r="AW268" s="11">
        <v>-1.7857142857142856E-2</v>
      </c>
      <c r="AX268" s="11">
        <v>-0.26607142857142857</v>
      </c>
      <c r="AY268" s="11">
        <v>-0.35714285714285715</v>
      </c>
      <c r="AZ268" s="11">
        <v>4.9999999999999996E-2</v>
      </c>
      <c r="BA268" s="11">
        <v>0.17098765432098764</v>
      </c>
      <c r="BB268" s="11">
        <f t="shared" si="59"/>
        <v>0.12916476146928821</v>
      </c>
      <c r="BC268" s="11">
        <v>-0.5178571428571429</v>
      </c>
      <c r="BD268" s="11">
        <v>-0.29012345679012347</v>
      </c>
      <c r="BE268" s="11">
        <f t="shared" si="60"/>
        <v>-0.36884621246761168</v>
      </c>
      <c r="BF268" s="11">
        <v>0.46400000000000002</v>
      </c>
      <c r="BG268" s="11">
        <v>0.47599999999999998</v>
      </c>
      <c r="BH268" s="11">
        <f t="shared" si="61"/>
        <v>0.47185185185185186</v>
      </c>
      <c r="BI268" s="11">
        <v>-2.4691358024690968E-2</v>
      </c>
      <c r="BJ268" s="12">
        <v>5</v>
      </c>
      <c r="BK268" s="12">
        <v>3</v>
      </c>
      <c r="BL268" s="12">
        <f t="shared" si="62"/>
        <v>2</v>
      </c>
      <c r="BM268" s="12" t="str">
        <f t="shared" si="52"/>
        <v>TOR</v>
      </c>
      <c r="BN268" s="12">
        <f t="shared" si="63"/>
        <v>8</v>
      </c>
    </row>
    <row r="269" spans="1:66" x14ac:dyDescent="0.45">
      <c r="A269" s="5">
        <v>45443</v>
      </c>
      <c r="B269" s="4" t="s">
        <v>60</v>
      </c>
      <c r="C269" s="4" t="s">
        <v>102</v>
      </c>
      <c r="D269" s="4" t="s">
        <v>263</v>
      </c>
      <c r="E269" s="4" t="s">
        <v>545</v>
      </c>
      <c r="F269" s="11">
        <v>57</v>
      </c>
      <c r="G269" s="11">
        <v>0.22727272727272727</v>
      </c>
      <c r="H269" s="11">
        <v>4.8000000000000001E-2</v>
      </c>
      <c r="I269" s="11">
        <f t="shared" si="53"/>
        <v>0.11107744107744108</v>
      </c>
      <c r="J269" s="11">
        <v>3.23</v>
      </c>
      <c r="K269" s="11">
        <v>2.77</v>
      </c>
      <c r="L269" s="11">
        <v>2.88</v>
      </c>
      <c r="M269" s="11">
        <v>0.1368421052631579</v>
      </c>
      <c r="N269" s="11">
        <v>8.0864197530864199E-2</v>
      </c>
      <c r="O269" s="11">
        <f t="shared" si="54"/>
        <v>0.10056012802926384</v>
      </c>
      <c r="P269" s="11">
        <v>3.51</v>
      </c>
      <c r="Q269" s="11">
        <v>3.41</v>
      </c>
      <c r="R269" s="11">
        <v>0.313</v>
      </c>
      <c r="S269" s="11">
        <v>0.71199999999999997</v>
      </c>
      <c r="T269" s="11">
        <v>97</v>
      </c>
      <c r="U269" s="11">
        <v>8.0701754385964899E-2</v>
      </c>
      <c r="V269" s="11">
        <v>-9.8245614035087719E-2</v>
      </c>
      <c r="W269" s="11">
        <v>-1.4035087719298246E-2</v>
      </c>
      <c r="X269" s="11">
        <v>8.771929824561403E-2</v>
      </c>
      <c r="Y269" s="11">
        <v>0.19012345679012346</v>
      </c>
      <c r="Z269" s="11">
        <f t="shared" si="55"/>
        <v>0.15409236396890719</v>
      </c>
      <c r="AA269" s="11">
        <v>0.33333333333333331</v>
      </c>
      <c r="AB269" s="11">
        <v>8.6419753086419748E-2</v>
      </c>
      <c r="AC269" s="11">
        <f t="shared" si="64"/>
        <v>0.17329675354366711</v>
      </c>
      <c r="AD269" s="11">
        <v>0.49099999999999999</v>
      </c>
      <c r="AE269" s="11">
        <v>0.49399999999999999</v>
      </c>
      <c r="AF269" s="11">
        <f t="shared" si="56"/>
        <v>0.49294444444444441</v>
      </c>
      <c r="AG269" s="11">
        <v>2.4691358024691398E-2</v>
      </c>
      <c r="AH269" s="11">
        <v>56</v>
      </c>
      <c r="AI269" s="11">
        <v>0.10892857142857142</v>
      </c>
      <c r="AJ269" s="11">
        <v>5.6521739130434782E-2</v>
      </c>
      <c r="AK269" s="11">
        <f t="shared" si="57"/>
        <v>7.4637681159420294E-2</v>
      </c>
      <c r="AL269" s="11">
        <v>3.62</v>
      </c>
      <c r="AM269" s="11">
        <v>3.44</v>
      </c>
      <c r="AN269" s="11">
        <v>3.45</v>
      </c>
      <c r="AO269" s="11">
        <v>0.10892857142857142</v>
      </c>
      <c r="AP269" s="11">
        <v>7.9012345679012344E-2</v>
      </c>
      <c r="AQ269" s="11">
        <f t="shared" si="58"/>
        <v>8.9353757049230292E-2</v>
      </c>
      <c r="AR269" s="11">
        <v>3.44</v>
      </c>
      <c r="AS269" s="11">
        <v>3.45</v>
      </c>
      <c r="AT269" s="11">
        <v>0.29899999999999999</v>
      </c>
      <c r="AU269" s="11">
        <v>0.67500000000000004</v>
      </c>
      <c r="AV269" s="11">
        <v>93</v>
      </c>
      <c r="AW269" s="11">
        <v>3.9285714285714292E-2</v>
      </c>
      <c r="AX269" s="11">
        <v>-2.6785714285714284E-2</v>
      </c>
      <c r="AY269" s="11">
        <v>-0.20535714285714285</v>
      </c>
      <c r="AZ269" s="11">
        <v>8.5714285714285715E-2</v>
      </c>
      <c r="BA269" s="11">
        <v>0.16851851851851851</v>
      </c>
      <c r="BB269" s="11">
        <f t="shared" si="59"/>
        <v>0.13989483310470965</v>
      </c>
      <c r="BC269" s="11">
        <v>8.9285714285714288E-2</v>
      </c>
      <c r="BD269" s="11">
        <v>6.1728395061728392E-3</v>
      </c>
      <c r="BE269" s="11">
        <f t="shared" si="60"/>
        <v>3.490321597317482E-2</v>
      </c>
      <c r="BF269" s="11">
        <v>0.5</v>
      </c>
      <c r="BG269" s="11">
        <v>0.497</v>
      </c>
      <c r="BH269" s="11">
        <f t="shared" si="61"/>
        <v>0.49803703703703706</v>
      </c>
      <c r="BI269" s="11">
        <v>-3.4506556245679776E-3</v>
      </c>
      <c r="BJ269" s="12">
        <v>7</v>
      </c>
      <c r="BK269" s="12">
        <v>3</v>
      </c>
      <c r="BL269" s="12">
        <f t="shared" si="62"/>
        <v>4</v>
      </c>
      <c r="BM269" s="12" t="str">
        <f t="shared" si="52"/>
        <v>BOS</v>
      </c>
      <c r="BN269" s="12">
        <f t="shared" si="63"/>
        <v>10</v>
      </c>
    </row>
    <row r="270" spans="1:66" x14ac:dyDescent="0.45">
      <c r="A270" s="5">
        <v>45443</v>
      </c>
      <c r="B270" s="4" t="s">
        <v>95</v>
      </c>
      <c r="C270" s="4" t="s">
        <v>80</v>
      </c>
      <c r="D270" s="4" t="s">
        <v>330</v>
      </c>
      <c r="E270" s="4" t="s">
        <v>323</v>
      </c>
      <c r="F270" s="11">
        <v>56</v>
      </c>
      <c r="G270" s="11">
        <v>7.2727272727272738E-2</v>
      </c>
      <c r="H270" s="11">
        <v>8.5185185185185183E-2</v>
      </c>
      <c r="I270" s="11">
        <f t="shared" si="53"/>
        <v>8.0878746310845073E-2</v>
      </c>
      <c r="J270" s="11">
        <v>4.05</v>
      </c>
      <c r="K270" s="11">
        <v>3.73</v>
      </c>
      <c r="L270" s="11">
        <v>3.54</v>
      </c>
      <c r="M270" s="11">
        <v>7.8571428571428584E-2</v>
      </c>
      <c r="N270" s="11">
        <v>5.8024691358024696E-2</v>
      </c>
      <c r="O270" s="11">
        <f t="shared" si="54"/>
        <v>6.5127267184880364E-2</v>
      </c>
      <c r="P270" s="11">
        <v>3.77</v>
      </c>
      <c r="Q270" s="11">
        <v>3.55</v>
      </c>
      <c r="R270" s="11">
        <v>0.311</v>
      </c>
      <c r="S270" s="11">
        <v>0.71</v>
      </c>
      <c r="T270" s="11">
        <v>104</v>
      </c>
      <c r="U270" s="11">
        <v>1.2499999999999999E-2</v>
      </c>
      <c r="V270" s="11">
        <v>1.4285714285714287E-2</v>
      </c>
      <c r="W270" s="11">
        <v>0.1767857142857143</v>
      </c>
      <c r="X270" s="11">
        <v>0.13214285714285715</v>
      </c>
      <c r="Y270" s="11">
        <v>0.19382716049382714</v>
      </c>
      <c r="Z270" s="11">
        <f t="shared" si="55"/>
        <v>0.17250419143423257</v>
      </c>
      <c r="AA270" s="11">
        <v>1.3214285714285714</v>
      </c>
      <c r="AB270" s="11">
        <v>0.40740740740740738</v>
      </c>
      <c r="AC270" s="11">
        <f t="shared" si="64"/>
        <v>0.72336534064929126</v>
      </c>
      <c r="AD270" s="11">
        <v>0.66100000000000003</v>
      </c>
      <c r="AE270" s="11">
        <v>0.55100000000000005</v>
      </c>
      <c r="AF270" s="11">
        <f t="shared" si="56"/>
        <v>0.58902469135802471</v>
      </c>
      <c r="AG270" s="11">
        <v>2.4691358024691398E-2</v>
      </c>
      <c r="AH270" s="11">
        <v>55</v>
      </c>
      <c r="AI270" s="11">
        <v>1.8181818181818184E-2</v>
      </c>
      <c r="AJ270" s="11">
        <v>2.4E-2</v>
      </c>
      <c r="AK270" s="11">
        <f t="shared" si="57"/>
        <v>2.2024691358024692E-2</v>
      </c>
      <c r="AL270" s="11">
        <v>6.37</v>
      </c>
      <c r="AM270" s="11">
        <v>4.5599999999999996</v>
      </c>
      <c r="AN270" s="11">
        <v>4.93</v>
      </c>
      <c r="AO270" s="11">
        <v>0.13818181818181818</v>
      </c>
      <c r="AP270" s="11">
        <v>6.7283950617283955E-2</v>
      </c>
      <c r="AQ270" s="11">
        <f t="shared" si="58"/>
        <v>9.1354214296601136E-2</v>
      </c>
      <c r="AR270" s="11">
        <v>3.7</v>
      </c>
      <c r="AS270" s="11">
        <v>3.78</v>
      </c>
      <c r="AT270" s="11">
        <v>0.29899999999999999</v>
      </c>
      <c r="AU270" s="11">
        <v>0.67400000000000004</v>
      </c>
      <c r="AV270" s="11">
        <v>94</v>
      </c>
      <c r="AW270" s="11">
        <v>6.1818181818181814E-2</v>
      </c>
      <c r="AX270" s="11">
        <v>-0.38545454545454544</v>
      </c>
      <c r="AY270" s="11">
        <v>-0.18909090909090909</v>
      </c>
      <c r="AZ270" s="11">
        <v>5.8181818181818182E-2</v>
      </c>
      <c r="BA270" s="11">
        <v>0.11790123456790125</v>
      </c>
      <c r="BB270" s="11">
        <f t="shared" si="59"/>
        <v>9.7626124066453296E-2</v>
      </c>
      <c r="BC270" s="11">
        <v>-0.16363636363636364</v>
      </c>
      <c r="BD270" s="11">
        <v>-0.5</v>
      </c>
      <c r="BE270" s="11">
        <f t="shared" si="60"/>
        <v>-0.38580246913580252</v>
      </c>
      <c r="BF270" s="11">
        <v>0.47299999999999998</v>
      </c>
      <c r="BG270" s="11">
        <v>0.44400000000000001</v>
      </c>
      <c r="BH270" s="11">
        <f t="shared" si="61"/>
        <v>0.45384567901234568</v>
      </c>
      <c r="BI270" s="11">
        <v>1.851851851851799E-2</v>
      </c>
      <c r="BJ270" s="12">
        <v>7</v>
      </c>
      <c r="BK270" s="12">
        <v>1</v>
      </c>
      <c r="BL270" s="12">
        <f t="shared" si="62"/>
        <v>6</v>
      </c>
      <c r="BM270" s="12" t="str">
        <f t="shared" si="52"/>
        <v>CLE</v>
      </c>
      <c r="BN270" s="12">
        <f t="shared" si="63"/>
        <v>8</v>
      </c>
    </row>
    <row r="271" spans="1:66" x14ac:dyDescent="0.45">
      <c r="A271" s="5">
        <v>45443</v>
      </c>
      <c r="B271" s="4" t="s">
        <v>64</v>
      </c>
      <c r="C271" s="4" t="s">
        <v>41</v>
      </c>
      <c r="D271" s="4" t="s">
        <v>302</v>
      </c>
      <c r="E271" s="4" t="s">
        <v>596</v>
      </c>
      <c r="F271" s="11">
        <v>56</v>
      </c>
      <c r="G271" s="11">
        <v>0.09</v>
      </c>
      <c r="H271" s="11">
        <v>6.1111111111111116E-2</v>
      </c>
      <c r="I271" s="11">
        <f t="shared" si="53"/>
        <v>7.1097393689986285E-2</v>
      </c>
      <c r="J271" s="11">
        <v>3.42</v>
      </c>
      <c r="K271" s="11">
        <v>4.21</v>
      </c>
      <c r="L271" s="11">
        <v>4.3499999999999996</v>
      </c>
      <c r="M271" s="11">
        <v>7.6785714285714277E-2</v>
      </c>
      <c r="N271" s="11">
        <v>8.3333333333333329E-2</v>
      </c>
      <c r="O271" s="11">
        <f t="shared" si="54"/>
        <v>8.1069958847736628E-2</v>
      </c>
      <c r="P271" s="11">
        <v>4.1900000000000004</v>
      </c>
      <c r="Q271" s="11">
        <v>4.12</v>
      </c>
      <c r="R271" s="11">
        <v>0.30399999999999999</v>
      </c>
      <c r="S271" s="11">
        <v>0.68300000000000005</v>
      </c>
      <c r="T271" s="11">
        <v>102</v>
      </c>
      <c r="U271" s="11">
        <v>-2.4999999999999998E-2</v>
      </c>
      <c r="V271" s="11">
        <v>-0.26250000000000001</v>
      </c>
      <c r="W271" s="11">
        <v>4.4642857142857144E-2</v>
      </c>
      <c r="X271" s="11">
        <v>0.10535714285714286</v>
      </c>
      <c r="Y271" s="11">
        <v>0.21049382716049383</v>
      </c>
      <c r="Z271" s="11">
        <f t="shared" si="55"/>
        <v>0.17415028196921203</v>
      </c>
      <c r="AA271" s="11">
        <v>-0.6428571428571429</v>
      </c>
      <c r="AB271" s="11">
        <v>-0.25308641975308643</v>
      </c>
      <c r="AC271" s="11">
        <f t="shared" si="64"/>
        <v>-0.38782197835695781</v>
      </c>
      <c r="AD271" s="11">
        <v>0.41099999999999998</v>
      </c>
      <c r="AE271" s="11">
        <v>0.46600000000000003</v>
      </c>
      <c r="AF271" s="11">
        <f t="shared" si="56"/>
        <v>0.44698765432098764</v>
      </c>
      <c r="AG271" s="11">
        <v>5.5555555555555601E-2</v>
      </c>
      <c r="AH271" s="11">
        <v>56</v>
      </c>
      <c r="AI271" s="11">
        <v>8.3928571428571436E-2</v>
      </c>
      <c r="AJ271" s="11">
        <v>0.11034482758620691</v>
      </c>
      <c r="AK271" s="11">
        <f t="shared" si="57"/>
        <v>0.10121328224776502</v>
      </c>
      <c r="AL271" s="11">
        <v>3.78</v>
      </c>
      <c r="AM271" s="11">
        <v>3.88</v>
      </c>
      <c r="AN271" s="11">
        <v>3.83</v>
      </c>
      <c r="AO271" s="11">
        <v>8.3928571428571436E-2</v>
      </c>
      <c r="AP271" s="11">
        <v>9.3209876543209877E-2</v>
      </c>
      <c r="AQ271" s="11">
        <f t="shared" si="58"/>
        <v>9.0001524157902774E-2</v>
      </c>
      <c r="AR271" s="11">
        <v>3.88</v>
      </c>
      <c r="AS271" s="11">
        <v>3.83</v>
      </c>
      <c r="AT271" s="11">
        <v>0.31</v>
      </c>
      <c r="AU271" s="11">
        <v>0.69899999999999995</v>
      </c>
      <c r="AV271" s="11">
        <v>101</v>
      </c>
      <c r="AW271" s="11">
        <v>1.0714285714285714E-2</v>
      </c>
      <c r="AX271" s="11">
        <v>8.2142857142857142E-2</v>
      </c>
      <c r="AY271" s="11">
        <v>4.1071428571428571E-2</v>
      </c>
      <c r="AZ271" s="11">
        <v>0.14107142857142857</v>
      </c>
      <c r="BA271" s="11">
        <v>0.21481481481481479</v>
      </c>
      <c r="BB271" s="11">
        <f t="shared" si="59"/>
        <v>0.18932327389117512</v>
      </c>
      <c r="BC271" s="11">
        <v>-8.9285714285714288E-2</v>
      </c>
      <c r="BD271" s="11">
        <v>4.3209876543209874E-2</v>
      </c>
      <c r="BE271" s="11">
        <f t="shared" si="60"/>
        <v>-2.5910684346898312E-3</v>
      </c>
      <c r="BF271" s="11">
        <v>0.44600000000000001</v>
      </c>
      <c r="BG271" s="11">
        <v>0.49</v>
      </c>
      <c r="BH271" s="11">
        <f t="shared" si="61"/>
        <v>0.47479012345679011</v>
      </c>
      <c r="BI271" s="11">
        <v>-2.4691358024690968E-2</v>
      </c>
      <c r="BJ271" s="12">
        <v>10</v>
      </c>
      <c r="BK271" s="12">
        <v>9</v>
      </c>
      <c r="BL271" s="12">
        <f t="shared" si="62"/>
        <v>1</v>
      </c>
      <c r="BM271" s="12" t="str">
        <f t="shared" si="52"/>
        <v>NYM</v>
      </c>
      <c r="BN271" s="12">
        <f t="shared" si="63"/>
        <v>19</v>
      </c>
    </row>
    <row r="272" spans="1:66" x14ac:dyDescent="0.45">
      <c r="A272" s="5">
        <v>45444</v>
      </c>
      <c r="B272" s="4" t="s">
        <v>26</v>
      </c>
      <c r="C272" s="4" t="s">
        <v>39</v>
      </c>
      <c r="D272" s="4" t="s">
        <v>266</v>
      </c>
      <c r="E272" s="4" t="s">
        <v>294</v>
      </c>
      <c r="F272" s="11">
        <v>56</v>
      </c>
      <c r="G272" s="11">
        <v>0.16363636363636364</v>
      </c>
      <c r="H272" s="11">
        <v>5.185185185185185E-2</v>
      </c>
      <c r="I272" s="11">
        <f t="shared" si="53"/>
        <v>9.0493411481065794E-2</v>
      </c>
      <c r="J272" s="11">
        <v>3.17</v>
      </c>
      <c r="K272" s="11">
        <v>3.26</v>
      </c>
      <c r="L272" s="11">
        <v>3.4</v>
      </c>
      <c r="M272" s="11">
        <v>7.1428571428571425E-2</v>
      </c>
      <c r="N272" s="11">
        <v>9.8765432098765427E-2</v>
      </c>
      <c r="O272" s="11">
        <f t="shared" si="54"/>
        <v>8.9315653101661327E-2</v>
      </c>
      <c r="P272" s="11">
        <v>3.92</v>
      </c>
      <c r="Q272" s="11">
        <v>3.85</v>
      </c>
      <c r="R272" s="11">
        <v>0.31</v>
      </c>
      <c r="S272" s="11">
        <v>0.69599999999999995</v>
      </c>
      <c r="T272" s="11">
        <v>103</v>
      </c>
      <c r="U272" s="11">
        <v>-3.2142857142857147E-2</v>
      </c>
      <c r="V272" s="11">
        <v>0.21071428571428572</v>
      </c>
      <c r="W272" s="11">
        <v>7.8571428571428584E-2</v>
      </c>
      <c r="X272" s="11">
        <v>0.15357142857142855</v>
      </c>
      <c r="Y272" s="11">
        <v>0.23703703703703702</v>
      </c>
      <c r="Z272" s="11">
        <f t="shared" si="55"/>
        <v>0.20818472793781434</v>
      </c>
      <c r="AA272" s="11">
        <v>-0.44642857142857145</v>
      </c>
      <c r="AB272" s="11">
        <v>-2.4691358024691357E-2</v>
      </c>
      <c r="AC272" s="11">
        <f t="shared" si="64"/>
        <v>-0.17047706142356348</v>
      </c>
      <c r="AD272" s="11">
        <v>0.48199999999999998</v>
      </c>
      <c r="AE272" s="11">
        <v>0.50700000000000001</v>
      </c>
      <c r="AF272" s="11">
        <f t="shared" si="56"/>
        <v>0.49835802469135804</v>
      </c>
      <c r="AG272" s="11">
        <v>-3.08641975308643E-3</v>
      </c>
      <c r="AH272" s="11">
        <v>57</v>
      </c>
      <c r="AI272" s="11">
        <v>9.0909090909090912E-2</v>
      </c>
      <c r="AJ272" s="11">
        <v>9.3103448275862075E-2</v>
      </c>
      <c r="AK272" s="11">
        <f t="shared" si="57"/>
        <v>9.2331359572738886E-2</v>
      </c>
      <c r="AL272" s="11">
        <v>4.6500000000000004</v>
      </c>
      <c r="AM272" s="11">
        <v>3.99</v>
      </c>
      <c r="AN272" s="11">
        <v>4.04</v>
      </c>
      <c r="AO272" s="11">
        <v>6.3157894736842107E-2</v>
      </c>
      <c r="AP272" s="11">
        <v>8.7037037037037038E-2</v>
      </c>
      <c r="AQ272" s="11">
        <f t="shared" si="58"/>
        <v>7.8635116598079563E-2</v>
      </c>
      <c r="AR272" s="11">
        <v>3.95</v>
      </c>
      <c r="AS272" s="11">
        <v>3.71</v>
      </c>
      <c r="AT272" s="11">
        <v>0.29299999999999998</v>
      </c>
      <c r="AU272" s="11">
        <v>0.65900000000000003</v>
      </c>
      <c r="AV272" s="11">
        <v>88</v>
      </c>
      <c r="AW272" s="11">
        <v>-1.4035087719298246E-2</v>
      </c>
      <c r="AX272" s="11">
        <v>-0.26842105263157895</v>
      </c>
      <c r="AY272" s="11">
        <v>-0.4754385964912281</v>
      </c>
      <c r="AZ272" s="11">
        <v>3.8596491228070177E-2</v>
      </c>
      <c r="BA272" s="11">
        <v>0.17098765432098764</v>
      </c>
      <c r="BB272" s="11">
        <f t="shared" si="59"/>
        <v>0.12440557841792409</v>
      </c>
      <c r="BC272" s="11">
        <v>-0.54385964912280704</v>
      </c>
      <c r="BD272" s="11">
        <v>-0.30864197530864196</v>
      </c>
      <c r="BE272" s="11">
        <f t="shared" si="60"/>
        <v>-0.39140374942844081</v>
      </c>
      <c r="BF272" s="11">
        <v>0.45600000000000002</v>
      </c>
      <c r="BG272" s="11">
        <v>0.47199999999999998</v>
      </c>
      <c r="BH272" s="11">
        <f t="shared" si="61"/>
        <v>0.46637037037037032</v>
      </c>
      <c r="BI272" s="11">
        <v>-2.4691358024690968E-2</v>
      </c>
      <c r="BJ272" s="12">
        <v>1</v>
      </c>
      <c r="BK272" s="12">
        <v>8</v>
      </c>
      <c r="BL272" s="12">
        <f t="shared" si="62"/>
        <v>-7</v>
      </c>
      <c r="BM272" s="12" t="str">
        <f t="shared" si="52"/>
        <v>PIT</v>
      </c>
      <c r="BN272" s="12">
        <f t="shared" si="63"/>
        <v>9</v>
      </c>
    </row>
    <row r="273" spans="1:66" x14ac:dyDescent="0.45">
      <c r="A273" s="5">
        <v>45444</v>
      </c>
      <c r="B273" s="4" t="s">
        <v>18</v>
      </c>
      <c r="C273" s="4" t="s">
        <v>71</v>
      </c>
      <c r="D273" s="4" t="s">
        <v>599</v>
      </c>
      <c r="E273" s="4" t="s">
        <v>600</v>
      </c>
      <c r="F273" s="11">
        <v>55</v>
      </c>
      <c r="G273" s="11">
        <v>0.10909090909090909</v>
      </c>
      <c r="H273" s="11">
        <v>7.9310344827586199E-2</v>
      </c>
      <c r="I273" s="11">
        <f t="shared" si="53"/>
        <v>8.9421030225627918E-2</v>
      </c>
      <c r="J273" s="11">
        <v>3.01</v>
      </c>
      <c r="K273" s="11">
        <v>3.7</v>
      </c>
      <c r="L273" s="11">
        <v>3.63</v>
      </c>
      <c r="M273" s="11">
        <v>0.10909090909090909</v>
      </c>
      <c r="N273" s="11">
        <v>8.3950617283950618E-2</v>
      </c>
      <c r="O273" s="11">
        <f t="shared" si="54"/>
        <v>9.2485901539399479E-2</v>
      </c>
      <c r="P273" s="11">
        <v>3.7</v>
      </c>
      <c r="Q273" s="11">
        <v>3.63</v>
      </c>
      <c r="R273" s="11">
        <v>0.32700000000000001</v>
      </c>
      <c r="S273" s="11">
        <v>0.753</v>
      </c>
      <c r="T273" s="11">
        <v>115</v>
      </c>
      <c r="U273" s="11">
        <v>8.1818181818181818E-2</v>
      </c>
      <c r="V273" s="11">
        <v>1.8181818181818181E-2</v>
      </c>
      <c r="W273" s="11">
        <v>0.72363636363636363</v>
      </c>
      <c r="X273" s="11">
        <v>0.2</v>
      </c>
      <c r="Y273" s="11">
        <v>0.23703703703703702</v>
      </c>
      <c r="Z273" s="11">
        <f t="shared" si="55"/>
        <v>0.22446273433927755</v>
      </c>
      <c r="AA273" s="11">
        <v>1.290909090909091</v>
      </c>
      <c r="AB273" s="11">
        <v>0.65432098765432101</v>
      </c>
      <c r="AC273" s="11">
        <f t="shared" si="64"/>
        <v>0.87044657826550842</v>
      </c>
      <c r="AD273" s="11">
        <v>0.65500000000000003</v>
      </c>
      <c r="AE273" s="11">
        <v>0.57499999999999996</v>
      </c>
      <c r="AF273" s="11">
        <f t="shared" si="56"/>
        <v>0.60216049382716053</v>
      </c>
      <c r="AG273" s="11">
        <v>1.2345679012345699E-2</v>
      </c>
      <c r="AH273" s="11">
        <v>58</v>
      </c>
      <c r="AI273" s="11">
        <v>6.0344827586206899E-2</v>
      </c>
      <c r="AJ273" s="11">
        <v>5.8064516129032261E-2</v>
      </c>
      <c r="AK273" s="11">
        <f t="shared" si="57"/>
        <v>5.8880923934687371E-2</v>
      </c>
      <c r="AL273" s="11">
        <v>3.89</v>
      </c>
      <c r="AM273" s="11">
        <v>3.83</v>
      </c>
      <c r="AN273" s="11">
        <v>3.6</v>
      </c>
      <c r="AO273" s="11">
        <v>6.0344827586206899E-2</v>
      </c>
      <c r="AP273" s="11">
        <v>9.0740740740740733E-2</v>
      </c>
      <c r="AQ273" s="11">
        <f t="shared" si="58"/>
        <v>7.9858253315043426E-2</v>
      </c>
      <c r="AR273" s="11">
        <v>3.83</v>
      </c>
      <c r="AS273" s="11">
        <v>3.6</v>
      </c>
      <c r="AT273" s="11">
        <v>0.29699999999999999</v>
      </c>
      <c r="AU273" s="11">
        <v>0.66300000000000003</v>
      </c>
      <c r="AV273" s="11">
        <v>97</v>
      </c>
      <c r="AW273" s="11">
        <v>-8.6206896551724137E-3</v>
      </c>
      <c r="AX273" s="11">
        <v>-6.5517241379310337E-2</v>
      </c>
      <c r="AY273" s="11">
        <v>-0.13275862068965519</v>
      </c>
      <c r="AZ273" s="11">
        <v>8.9655172413793102E-2</v>
      </c>
      <c r="BA273" s="11">
        <v>0.22160493827160493</v>
      </c>
      <c r="BB273" s="11">
        <f t="shared" si="59"/>
        <v>0.17436366407559822</v>
      </c>
      <c r="BC273" s="11">
        <v>-0.86206896551724133</v>
      </c>
      <c r="BD273" s="11">
        <v>-0.15432098765432098</v>
      </c>
      <c r="BE273" s="11">
        <f t="shared" si="60"/>
        <v>-0.40771223898795911</v>
      </c>
      <c r="BF273" s="11">
        <v>0.48299999999999998</v>
      </c>
      <c r="BG273" s="11">
        <v>0.51100000000000001</v>
      </c>
      <c r="BH273" s="11">
        <f t="shared" si="61"/>
        <v>0.50097530864197526</v>
      </c>
      <c r="BI273" s="11">
        <v>-7.098765432098797E-2</v>
      </c>
      <c r="BJ273" s="12">
        <v>9</v>
      </c>
      <c r="BK273" s="12">
        <v>5</v>
      </c>
      <c r="BL273" s="12">
        <f t="shared" si="62"/>
        <v>4</v>
      </c>
      <c r="BM273" s="12" t="str">
        <f t="shared" si="52"/>
        <v>BAL</v>
      </c>
      <c r="BN273" s="12">
        <f t="shared" si="63"/>
        <v>14</v>
      </c>
    </row>
    <row r="274" spans="1:66" x14ac:dyDescent="0.45">
      <c r="A274" s="5">
        <v>45444</v>
      </c>
      <c r="B274" s="4" t="s">
        <v>64</v>
      </c>
      <c r="C274" s="4" t="s">
        <v>41</v>
      </c>
      <c r="D274" s="4" t="s">
        <v>546</v>
      </c>
      <c r="E274" s="4" t="s">
        <v>686</v>
      </c>
      <c r="F274" s="11">
        <v>57</v>
      </c>
      <c r="G274" s="11">
        <v>6.3157894736842107E-2</v>
      </c>
      <c r="H274" s="11">
        <v>4.8275862068965517E-2</v>
      </c>
      <c r="I274" s="11">
        <f t="shared" si="53"/>
        <v>5.3512132822477645E-2</v>
      </c>
      <c r="J274" s="11">
        <v>4.0199999999999996</v>
      </c>
      <c r="K274" s="11">
        <v>4.1399999999999997</v>
      </c>
      <c r="L274" s="11">
        <v>4.08</v>
      </c>
      <c r="M274" s="11">
        <v>6.3157894736842107E-2</v>
      </c>
      <c r="N274" s="11">
        <v>8.3333333333333329E-2</v>
      </c>
      <c r="O274" s="11">
        <f t="shared" si="54"/>
        <v>7.6234567901234562E-2</v>
      </c>
      <c r="P274" s="11">
        <v>4.1399999999999997</v>
      </c>
      <c r="Q274" s="11">
        <v>4.08</v>
      </c>
      <c r="R274" s="11">
        <v>0.314</v>
      </c>
      <c r="S274" s="11">
        <v>0.70799999999999996</v>
      </c>
      <c r="T274" s="11">
        <v>109</v>
      </c>
      <c r="U274" s="11">
        <v>-2.456140350877193E-2</v>
      </c>
      <c r="V274" s="11">
        <v>-0.26666666666666666</v>
      </c>
      <c r="W274" s="11">
        <v>0.29473684210526319</v>
      </c>
      <c r="X274" s="11">
        <v>0.11578947368421053</v>
      </c>
      <c r="Y274" s="11">
        <v>0.21049382716049383</v>
      </c>
      <c r="Z274" s="11">
        <f t="shared" si="55"/>
        <v>0.1771719250114312</v>
      </c>
      <c r="AA274" s="11">
        <v>-0.61403508771929827</v>
      </c>
      <c r="AB274" s="11">
        <v>-0.24691358024691357</v>
      </c>
      <c r="AC274" s="11">
        <f t="shared" si="64"/>
        <v>-0.37608596250571558</v>
      </c>
      <c r="AD274" s="11">
        <v>0.42099999999999999</v>
      </c>
      <c r="AE274" s="11">
        <v>0.46899999999999997</v>
      </c>
      <c r="AF274" s="11">
        <f t="shared" si="56"/>
        <v>0.45211111111111113</v>
      </c>
      <c r="AG274" s="11">
        <v>5.5555555555555601E-2</v>
      </c>
      <c r="AH274" s="11">
        <v>57</v>
      </c>
      <c r="AI274" s="11">
        <v>6.1403508771929821E-2</v>
      </c>
      <c r="AJ274" s="11">
        <v>6.5384615384615388E-2</v>
      </c>
      <c r="AK274" s="11">
        <f t="shared" si="57"/>
        <v>6.3983855650522309E-2</v>
      </c>
      <c r="AL274" s="11">
        <v>4.2300000000000004</v>
      </c>
      <c r="AM274" s="11">
        <v>4.12</v>
      </c>
      <c r="AN274" s="11">
        <v>4.0199999999999996</v>
      </c>
      <c r="AO274" s="11">
        <v>6.1403508771929821E-2</v>
      </c>
      <c r="AP274" s="11">
        <v>9.3209876543209877E-2</v>
      </c>
      <c r="AQ274" s="11">
        <f t="shared" si="58"/>
        <v>8.2018747142203932E-2</v>
      </c>
      <c r="AR274" s="11">
        <v>4.12</v>
      </c>
      <c r="AS274" s="11">
        <v>4.0199999999999996</v>
      </c>
      <c r="AT274" s="11">
        <v>0.311</v>
      </c>
      <c r="AU274" s="11">
        <v>0.70199999999999996</v>
      </c>
      <c r="AV274" s="11">
        <v>101</v>
      </c>
      <c r="AW274" s="11">
        <v>1.5789473684210527E-2</v>
      </c>
      <c r="AX274" s="11">
        <v>6.6666666666666666E-2</v>
      </c>
      <c r="AY274" s="11">
        <v>7.1929824561403496E-2</v>
      </c>
      <c r="AZ274" s="11">
        <v>0.14385964912280699</v>
      </c>
      <c r="BA274" s="11">
        <v>0.21481481481481479</v>
      </c>
      <c r="BB274" s="11">
        <f t="shared" si="59"/>
        <v>0.18984910836762686</v>
      </c>
      <c r="BC274" s="11">
        <v>-0.10526315789473684</v>
      </c>
      <c r="BD274" s="11">
        <v>3.7037037037037035E-2</v>
      </c>
      <c r="BE274" s="11">
        <f t="shared" si="60"/>
        <v>-1.3031550068587104E-2</v>
      </c>
      <c r="BF274" s="11">
        <v>0.439</v>
      </c>
      <c r="BG274" s="11">
        <v>0.48599999999999999</v>
      </c>
      <c r="BH274" s="11">
        <f t="shared" si="61"/>
        <v>0.46946296296296297</v>
      </c>
      <c r="BI274" s="11">
        <v>-2.4691358024690968E-2</v>
      </c>
      <c r="BJ274" s="12">
        <v>5</v>
      </c>
      <c r="BK274" s="12">
        <v>10</v>
      </c>
      <c r="BL274" s="12">
        <f t="shared" si="62"/>
        <v>-5</v>
      </c>
      <c r="BM274" s="12" t="str">
        <f t="shared" si="52"/>
        <v>ARI</v>
      </c>
      <c r="BN274" s="12">
        <f t="shared" si="63"/>
        <v>15</v>
      </c>
    </row>
    <row r="275" spans="1:66" x14ac:dyDescent="0.45">
      <c r="A275" s="5">
        <v>45444</v>
      </c>
      <c r="B275" s="4" t="s">
        <v>60</v>
      </c>
      <c r="C275" s="4" t="s">
        <v>102</v>
      </c>
      <c r="D275" s="4" t="s">
        <v>1027</v>
      </c>
      <c r="E275" s="4" t="s">
        <v>642</v>
      </c>
      <c r="F275" s="11">
        <v>58</v>
      </c>
      <c r="G275" s="11">
        <v>0.13620689655172413</v>
      </c>
      <c r="H275" s="11">
        <v>3.4615384615384617E-2</v>
      </c>
      <c r="I275" s="11">
        <f t="shared" si="53"/>
        <v>7.098765432098765E-2</v>
      </c>
      <c r="J275" s="11">
        <v>3.29</v>
      </c>
      <c r="K275" s="11">
        <v>3.52</v>
      </c>
      <c r="L275" s="11">
        <v>3.42</v>
      </c>
      <c r="M275" s="11">
        <v>0.13620689655172413</v>
      </c>
      <c r="N275" s="11">
        <v>8.0864197530864199E-2</v>
      </c>
      <c r="O275" s="11">
        <f t="shared" si="54"/>
        <v>0.10067825026672764</v>
      </c>
      <c r="P275" s="11">
        <v>3.52</v>
      </c>
      <c r="Q275" s="11">
        <v>3.42</v>
      </c>
      <c r="R275" s="11">
        <v>0.316</v>
      </c>
      <c r="S275" s="11">
        <v>0.71899999999999997</v>
      </c>
      <c r="T275" s="11">
        <v>99</v>
      </c>
      <c r="U275" s="11">
        <v>7.5862068965517254E-2</v>
      </c>
      <c r="V275" s="11">
        <v>-8.4482758620689657E-2</v>
      </c>
      <c r="W275" s="11">
        <v>5.1724137931034482E-2</v>
      </c>
      <c r="X275" s="11">
        <v>9.6551724137931033E-2</v>
      </c>
      <c r="Y275" s="11">
        <v>0.19012345679012346</v>
      </c>
      <c r="Z275" s="11">
        <f t="shared" si="55"/>
        <v>0.15662246608748664</v>
      </c>
      <c r="AA275" s="11">
        <v>0.39655172413793105</v>
      </c>
      <c r="AB275" s="11">
        <v>0.1111111111111111</v>
      </c>
      <c r="AC275" s="11">
        <f t="shared" si="64"/>
        <v>0.21330589849108367</v>
      </c>
      <c r="AD275" s="11">
        <v>0.5</v>
      </c>
      <c r="AE275" s="11">
        <v>0.497</v>
      </c>
      <c r="AF275" s="11">
        <f t="shared" si="56"/>
        <v>0.498074074074074</v>
      </c>
      <c r="AG275" s="11">
        <v>2.4691358024691398E-2</v>
      </c>
      <c r="AH275" s="11">
        <v>57</v>
      </c>
      <c r="AI275" s="11">
        <v>0.10526315789473684</v>
      </c>
      <c r="AJ275" s="11">
        <v>5.3571428571428568E-2</v>
      </c>
      <c r="AK275" s="11">
        <f t="shared" si="57"/>
        <v>7.1759259259259245E-2</v>
      </c>
      <c r="AL275" s="11">
        <v>3.7</v>
      </c>
      <c r="AM275" s="11">
        <v>3.46</v>
      </c>
      <c r="AN275" s="11">
        <v>3.46</v>
      </c>
      <c r="AO275" s="11">
        <v>0.10526315789473684</v>
      </c>
      <c r="AP275" s="11">
        <v>7.9012345679012344E-2</v>
      </c>
      <c r="AQ275" s="11">
        <f t="shared" si="58"/>
        <v>8.8248742569730226E-2</v>
      </c>
      <c r="AR275" s="11">
        <v>3.46</v>
      </c>
      <c r="AS275" s="11">
        <v>3.46</v>
      </c>
      <c r="AT275" s="11">
        <v>0.29799999999999999</v>
      </c>
      <c r="AU275" s="11">
        <v>0.67300000000000004</v>
      </c>
      <c r="AV275" s="11">
        <v>93</v>
      </c>
      <c r="AW275" s="11">
        <v>4.2105263157894736E-2</v>
      </c>
      <c r="AX275" s="11">
        <v>-4.5614035087719301E-2</v>
      </c>
      <c r="AY275" s="11">
        <v>-0.22631578947368422</v>
      </c>
      <c r="AZ275" s="11">
        <v>8.0701754385964899E-2</v>
      </c>
      <c r="BA275" s="11">
        <v>0.16851851851851851</v>
      </c>
      <c r="BB275" s="11">
        <f t="shared" si="59"/>
        <v>0.13762002743484225</v>
      </c>
      <c r="BC275" s="11">
        <v>1.7543859649122806E-2</v>
      </c>
      <c r="BD275" s="11">
        <v>-1.8518518518518517E-2</v>
      </c>
      <c r="BE275" s="11">
        <f t="shared" si="60"/>
        <v>-5.8299039780521263E-3</v>
      </c>
      <c r="BF275" s="11">
        <v>0.49099999999999999</v>
      </c>
      <c r="BG275" s="11">
        <v>0.49399999999999999</v>
      </c>
      <c r="BH275" s="11">
        <f t="shared" si="61"/>
        <v>0.49294444444444441</v>
      </c>
      <c r="BI275" s="11">
        <v>-3.4506556245679776E-3</v>
      </c>
      <c r="BJ275" s="12">
        <v>6</v>
      </c>
      <c r="BK275" s="12">
        <v>3</v>
      </c>
      <c r="BL275" s="12">
        <f t="shared" si="62"/>
        <v>3</v>
      </c>
      <c r="BM275" s="12" t="str">
        <f t="shared" si="52"/>
        <v>BOS</v>
      </c>
      <c r="BN275" s="12">
        <f t="shared" si="63"/>
        <v>9</v>
      </c>
    </row>
    <row r="276" spans="1:66" x14ac:dyDescent="0.45">
      <c r="A276" s="5">
        <v>45444</v>
      </c>
      <c r="B276" s="4" t="s">
        <v>95</v>
      </c>
      <c r="C276" s="4" t="s">
        <v>80</v>
      </c>
      <c r="D276" s="4" t="s">
        <v>1084</v>
      </c>
      <c r="E276" s="4" t="s">
        <v>672</v>
      </c>
      <c r="F276" s="11">
        <v>57</v>
      </c>
      <c r="G276" s="11">
        <v>8.4210526315789472E-2</v>
      </c>
      <c r="H276" s="11">
        <v>2.8571428571428571E-2</v>
      </c>
      <c r="I276" s="11">
        <f t="shared" si="53"/>
        <v>4.8148148148148148E-2</v>
      </c>
      <c r="J276" s="11">
        <v>3.34</v>
      </c>
      <c r="K276" s="11">
        <v>3.74</v>
      </c>
      <c r="L276" s="11">
        <v>3.52</v>
      </c>
      <c r="M276" s="11">
        <v>8.4210526315789472E-2</v>
      </c>
      <c r="N276" s="11">
        <v>5.8024691358024696E-2</v>
      </c>
      <c r="O276" s="11">
        <f t="shared" si="54"/>
        <v>6.7238225880201202E-2</v>
      </c>
      <c r="P276" s="11">
        <v>3.74</v>
      </c>
      <c r="Q276" s="11">
        <v>3.52</v>
      </c>
      <c r="R276" s="11">
        <v>0.32</v>
      </c>
      <c r="S276" s="11">
        <v>0.73099999999999998</v>
      </c>
      <c r="T276" s="11">
        <v>111</v>
      </c>
      <c r="U276" s="11">
        <v>1.0526315789473684E-2</v>
      </c>
      <c r="V276" s="11">
        <v>8.0701754385964899E-2</v>
      </c>
      <c r="W276" s="11">
        <v>0.42456140350877192</v>
      </c>
      <c r="X276" s="11">
        <v>0.16666666666666666</v>
      </c>
      <c r="Y276" s="11">
        <v>0.19382716049382714</v>
      </c>
      <c r="Z276" s="11">
        <f t="shared" si="55"/>
        <v>0.18427069044352995</v>
      </c>
      <c r="AA276" s="11">
        <v>1.4035087719298245</v>
      </c>
      <c r="AB276" s="11">
        <v>0.46913580246913578</v>
      </c>
      <c r="AC276" s="11">
        <f t="shared" si="64"/>
        <v>0.79789666209419297</v>
      </c>
      <c r="AD276" s="11">
        <v>0.66700000000000004</v>
      </c>
      <c r="AE276" s="11">
        <v>0.55600000000000005</v>
      </c>
      <c r="AF276" s="11">
        <f t="shared" si="56"/>
        <v>0.59505555555555556</v>
      </c>
      <c r="AG276" s="11">
        <v>2.4691358024691398E-2</v>
      </c>
      <c r="AH276" s="11">
        <v>56</v>
      </c>
      <c r="AI276" s="11">
        <v>0.13392857142857142</v>
      </c>
      <c r="AJ276" s="11">
        <v>0.04</v>
      </c>
      <c r="AK276" s="11">
        <f t="shared" si="57"/>
        <v>7.2469135802469137E-2</v>
      </c>
      <c r="AL276" s="11">
        <v>3.63</v>
      </c>
      <c r="AM276" s="11">
        <v>3.74</v>
      </c>
      <c r="AN276" s="11">
        <v>3.83</v>
      </c>
      <c r="AO276" s="11">
        <v>0.13392857142857142</v>
      </c>
      <c r="AP276" s="11">
        <v>6.7283950617283955E-2</v>
      </c>
      <c r="AQ276" s="11">
        <f t="shared" si="58"/>
        <v>9.03215973174821E-2</v>
      </c>
      <c r="AR276" s="11">
        <v>3.74</v>
      </c>
      <c r="AS276" s="11">
        <v>3.83</v>
      </c>
      <c r="AT276" s="11">
        <v>0.29599999999999999</v>
      </c>
      <c r="AU276" s="11">
        <v>0.66700000000000004</v>
      </c>
      <c r="AV276" s="11">
        <v>92</v>
      </c>
      <c r="AW276" s="11">
        <v>5.7142857142857148E-2</v>
      </c>
      <c r="AX276" s="11">
        <v>-0.39642857142857141</v>
      </c>
      <c r="AY276" s="11">
        <v>-0.27321428571428574</v>
      </c>
      <c r="AZ276" s="11">
        <v>4.8214285714285716E-2</v>
      </c>
      <c r="BA276" s="11">
        <v>0.11790123456790125</v>
      </c>
      <c r="BB276" s="11">
        <f t="shared" si="59"/>
        <v>9.3811918914799577E-2</v>
      </c>
      <c r="BC276" s="11">
        <v>-0.26785714285714285</v>
      </c>
      <c r="BD276" s="11">
        <v>-0.53086419753086422</v>
      </c>
      <c r="BE276" s="11">
        <f t="shared" si="60"/>
        <v>-0.4399481786313062</v>
      </c>
      <c r="BF276" s="11">
        <v>0.46400000000000002</v>
      </c>
      <c r="BG276" s="11">
        <v>0.441</v>
      </c>
      <c r="BH276" s="11">
        <f t="shared" si="61"/>
        <v>0.44895061728395064</v>
      </c>
      <c r="BI276" s="11">
        <v>1.851851851851799E-2</v>
      </c>
      <c r="BJ276" s="12">
        <v>3</v>
      </c>
      <c r="BK276" s="12">
        <v>2</v>
      </c>
      <c r="BL276" s="12">
        <f t="shared" si="62"/>
        <v>1</v>
      </c>
      <c r="BM276" s="12" t="str">
        <f t="shared" si="52"/>
        <v>CLE</v>
      </c>
      <c r="BN276" s="12">
        <f t="shared" si="63"/>
        <v>5</v>
      </c>
    </row>
    <row r="277" spans="1:66" x14ac:dyDescent="0.45">
      <c r="A277" s="5">
        <v>45444</v>
      </c>
      <c r="B277" s="4" t="s">
        <v>20</v>
      </c>
      <c r="C277" s="4" t="s">
        <v>75</v>
      </c>
      <c r="D277" s="4" t="s">
        <v>824</v>
      </c>
      <c r="E277" s="4" t="s">
        <v>768</v>
      </c>
      <c r="F277" s="11">
        <v>59</v>
      </c>
      <c r="G277" s="11">
        <v>0.13220338983050847</v>
      </c>
      <c r="H277" s="11">
        <v>3.4615384615384617E-2</v>
      </c>
      <c r="I277" s="11">
        <f t="shared" si="53"/>
        <v>7.0156695156695162E-2</v>
      </c>
      <c r="J277" s="11">
        <v>3.37</v>
      </c>
      <c r="K277" s="11">
        <v>3.83</v>
      </c>
      <c r="L277" s="11">
        <v>3.8</v>
      </c>
      <c r="M277" s="11">
        <v>0.13220338983050847</v>
      </c>
      <c r="N277" s="11">
        <v>7.0370370370370375E-2</v>
      </c>
      <c r="O277" s="11">
        <f t="shared" si="54"/>
        <v>9.2889803383630551E-2</v>
      </c>
      <c r="P277" s="11">
        <v>3.83</v>
      </c>
      <c r="Q277" s="11">
        <v>3.8</v>
      </c>
      <c r="R277" s="11">
        <v>0.315</v>
      </c>
      <c r="S277" s="11">
        <v>0.71799999999999997</v>
      </c>
      <c r="T277" s="11">
        <v>101</v>
      </c>
      <c r="U277" s="11">
        <v>7.9661016949152549E-2</v>
      </c>
      <c r="V277" s="11">
        <v>3.8983050847457623E-2</v>
      </c>
      <c r="W277" s="11">
        <v>0.10169491525423729</v>
      </c>
      <c r="X277" s="11">
        <v>0.13220338983050847</v>
      </c>
      <c r="Y277" s="11">
        <v>0.16666666666666666</v>
      </c>
      <c r="Z277" s="11">
        <f t="shared" si="55"/>
        <v>0.15411522633744856</v>
      </c>
      <c r="AA277" s="11">
        <v>1.3050847457627119</v>
      </c>
      <c r="AB277" s="11">
        <v>0.41975308641975306</v>
      </c>
      <c r="AC277" s="11">
        <f t="shared" si="64"/>
        <v>0.74218869074836158</v>
      </c>
      <c r="AD277" s="11">
        <v>0.59299999999999997</v>
      </c>
      <c r="AE277" s="11">
        <v>0.52800000000000002</v>
      </c>
      <c r="AF277" s="11">
        <f t="shared" si="56"/>
        <v>0.55167283950617285</v>
      </c>
      <c r="AG277" s="11">
        <v>7.0987654320987595E-2</v>
      </c>
      <c r="AH277" s="11">
        <v>60</v>
      </c>
      <c r="AI277" s="11">
        <v>0.10166666666666666</v>
      </c>
      <c r="AJ277" s="11">
        <v>4.8000000000000001E-2</v>
      </c>
      <c r="AK277" s="11">
        <f t="shared" si="57"/>
        <v>6.7876543209876544E-2</v>
      </c>
      <c r="AL277" s="11">
        <v>3.66</v>
      </c>
      <c r="AM277" s="11">
        <v>3.68</v>
      </c>
      <c r="AN277" s="11">
        <v>3.53</v>
      </c>
      <c r="AO277" s="11">
        <v>0.10166666666666666</v>
      </c>
      <c r="AP277" s="11">
        <v>8.5802469135802473E-2</v>
      </c>
      <c r="AQ277" s="11">
        <f t="shared" si="58"/>
        <v>9.1678097850937362E-2</v>
      </c>
      <c r="AR277" s="11">
        <v>3.68</v>
      </c>
      <c r="AS277" s="11">
        <v>3.53</v>
      </c>
      <c r="AT277" s="11">
        <v>0.32300000000000001</v>
      </c>
      <c r="AU277" s="11">
        <v>0.72799999999999998</v>
      </c>
      <c r="AV277" s="11">
        <v>115</v>
      </c>
      <c r="AW277" s="11">
        <v>1.6666666666666666E-2</v>
      </c>
      <c r="AX277" s="11">
        <v>-0.32</v>
      </c>
      <c r="AY277" s="11">
        <v>0.6166666666666667</v>
      </c>
      <c r="AZ277" s="11">
        <v>0.155</v>
      </c>
      <c r="BA277" s="11">
        <v>0.21481481481481479</v>
      </c>
      <c r="BB277" s="11">
        <f t="shared" si="59"/>
        <v>0.19266117969821672</v>
      </c>
      <c r="BC277" s="11">
        <v>0.13333333333333333</v>
      </c>
      <c r="BD277" s="11">
        <v>0.17901234567901234</v>
      </c>
      <c r="BE277" s="11">
        <f t="shared" si="60"/>
        <v>0.1620941929583905</v>
      </c>
      <c r="BF277" s="11">
        <v>0.51700000000000002</v>
      </c>
      <c r="BG277" s="11">
        <v>0.52</v>
      </c>
      <c r="BH277" s="11">
        <f t="shared" si="61"/>
        <v>0.51888888888888896</v>
      </c>
      <c r="BI277" s="11">
        <v>-1.5432098765432056E-2</v>
      </c>
      <c r="BJ277" s="12">
        <v>3</v>
      </c>
      <c r="BK277" s="12">
        <v>7</v>
      </c>
      <c r="BL277" s="12">
        <f t="shared" si="62"/>
        <v>-4</v>
      </c>
      <c r="BM277" s="12" t="str">
        <f t="shared" si="52"/>
        <v>SDP</v>
      </c>
      <c r="BN277" s="12">
        <f t="shared" si="63"/>
        <v>10</v>
      </c>
    </row>
    <row r="278" spans="1:66" x14ac:dyDescent="0.45">
      <c r="A278" s="5">
        <v>45444</v>
      </c>
      <c r="B278" s="4" t="s">
        <v>32</v>
      </c>
      <c r="C278" s="4" t="s">
        <v>36</v>
      </c>
      <c r="D278" s="4" t="s">
        <v>293</v>
      </c>
      <c r="E278" s="4" t="s">
        <v>1400</v>
      </c>
      <c r="F278" s="11">
        <v>55</v>
      </c>
      <c r="G278" s="11">
        <v>0.22000000000000003</v>
      </c>
      <c r="H278" s="11">
        <v>0.1</v>
      </c>
      <c r="I278" s="11">
        <f t="shared" si="53"/>
        <v>0.14074074074074078</v>
      </c>
      <c r="J278" s="11">
        <v>2.44</v>
      </c>
      <c r="K278" s="11">
        <v>2.39</v>
      </c>
      <c r="L278" s="11">
        <v>2.42</v>
      </c>
      <c r="M278" s="11">
        <v>0.13818181818181818</v>
      </c>
      <c r="N278" s="11">
        <v>0.10246913580246915</v>
      </c>
      <c r="O278" s="11">
        <f t="shared" si="54"/>
        <v>0.11459381191891482</v>
      </c>
      <c r="P278" s="11">
        <v>3.41</v>
      </c>
      <c r="Q278" s="11">
        <v>3.41</v>
      </c>
      <c r="R278" s="11">
        <v>0.317</v>
      </c>
      <c r="S278" s="11">
        <v>0.72099999999999997</v>
      </c>
      <c r="T278" s="11">
        <v>104</v>
      </c>
      <c r="U278" s="11">
        <v>-6.7272727272727276E-2</v>
      </c>
      <c r="V278" s="11">
        <v>8.1818181818181818E-2</v>
      </c>
      <c r="W278" s="11">
        <v>9.818181818181819E-2</v>
      </c>
      <c r="X278" s="11">
        <v>0.13636363636363635</v>
      </c>
      <c r="Y278" s="11">
        <v>0.27530864197530863</v>
      </c>
      <c r="Z278" s="11">
        <f t="shared" si="55"/>
        <v>0.22813595488492611</v>
      </c>
      <c r="AA278" s="11">
        <v>0.72727272727272729</v>
      </c>
      <c r="AB278" s="11">
        <v>0.5679012345679012</v>
      </c>
      <c r="AC278" s="11">
        <f t="shared" si="64"/>
        <v>0.62200884011583601</v>
      </c>
      <c r="AD278" s="11">
        <v>0.58199999999999996</v>
      </c>
      <c r="AE278" s="11">
        <v>0.56200000000000006</v>
      </c>
      <c r="AF278" s="11">
        <f t="shared" si="56"/>
        <v>0.56879012345679025</v>
      </c>
      <c r="AG278" s="11">
        <v>2.7777777777777801E-2</v>
      </c>
      <c r="AH278" s="11">
        <v>59</v>
      </c>
      <c r="AI278" s="11">
        <v>4.9152542372881351E-2</v>
      </c>
      <c r="AJ278" s="11">
        <v>3.4482758620689659E-3</v>
      </c>
      <c r="AK278" s="11">
        <f t="shared" si="57"/>
        <v>2.0093656875266073E-2</v>
      </c>
      <c r="AL278" s="11">
        <v>3.49</v>
      </c>
      <c r="AM278" s="11">
        <v>4.09</v>
      </c>
      <c r="AN278" s="11">
        <v>3.84</v>
      </c>
      <c r="AO278" s="11">
        <v>4.9152542372881351E-2</v>
      </c>
      <c r="AP278" s="11">
        <v>6.3580246913580246E-2</v>
      </c>
      <c r="AQ278" s="11">
        <f t="shared" si="58"/>
        <v>5.832571254381954E-2</v>
      </c>
      <c r="AR278" s="11">
        <v>4.09</v>
      </c>
      <c r="AS278" s="11">
        <v>3.84</v>
      </c>
      <c r="AT278" s="11">
        <v>0.316</v>
      </c>
      <c r="AU278" s="11">
        <v>0.72299999999999998</v>
      </c>
      <c r="AV278" s="11">
        <v>110</v>
      </c>
      <c r="AW278" s="11">
        <v>-1.6949152542372881E-2</v>
      </c>
      <c r="AX278" s="11">
        <v>-0.2135593220338983</v>
      </c>
      <c r="AY278" s="11">
        <v>0.28813559322033899</v>
      </c>
      <c r="AZ278" s="11">
        <v>9.6610169491525427E-2</v>
      </c>
      <c r="BA278" s="11">
        <v>0.13518518518518519</v>
      </c>
      <c r="BB278" s="11">
        <f t="shared" si="59"/>
        <v>0.12113625971650663</v>
      </c>
      <c r="BC278" s="11">
        <v>-1.0847457627118644</v>
      </c>
      <c r="BD278" s="11">
        <v>-0.69753086419753085</v>
      </c>
      <c r="BE278" s="11">
        <f t="shared" si="60"/>
        <v>-0.83855357415028209</v>
      </c>
      <c r="BF278" s="11">
        <v>0.39</v>
      </c>
      <c r="BG278" s="11">
        <v>0.42699999999999999</v>
      </c>
      <c r="BH278" s="11">
        <f t="shared" si="61"/>
        <v>0.41352469135802472</v>
      </c>
      <c r="BI278" s="11">
        <v>-2.0828599560699934E-3</v>
      </c>
      <c r="BJ278" s="12">
        <v>9</v>
      </c>
      <c r="BK278" s="12">
        <v>11</v>
      </c>
      <c r="BL278" s="12">
        <f t="shared" si="62"/>
        <v>-2</v>
      </c>
      <c r="BM278" s="12" t="str">
        <f t="shared" si="52"/>
        <v>OAK</v>
      </c>
      <c r="BN278" s="12">
        <f t="shared" si="63"/>
        <v>20</v>
      </c>
    </row>
    <row r="279" spans="1:66" x14ac:dyDescent="0.45">
      <c r="A279" s="5">
        <v>45444</v>
      </c>
      <c r="B279" s="4" t="s">
        <v>89</v>
      </c>
      <c r="C279" s="4" t="s">
        <v>45</v>
      </c>
      <c r="D279" s="4" t="s">
        <v>312</v>
      </c>
      <c r="E279" s="4" t="s">
        <v>569</v>
      </c>
      <c r="F279" s="11">
        <v>58</v>
      </c>
      <c r="G279" s="11">
        <v>4.5454545454545456E-2</v>
      </c>
      <c r="H279" s="11">
        <v>4.2857142857142858E-2</v>
      </c>
      <c r="I279" s="11">
        <f t="shared" si="53"/>
        <v>4.3787077120410453E-2</v>
      </c>
      <c r="J279" s="11">
        <v>4.01</v>
      </c>
      <c r="K279" s="11">
        <v>4.08</v>
      </c>
      <c r="L279" s="11">
        <v>3.99</v>
      </c>
      <c r="M279" s="11">
        <v>6.3793103448275865E-2</v>
      </c>
      <c r="N279" s="11">
        <v>8.4567901234567894E-2</v>
      </c>
      <c r="O279" s="11">
        <f t="shared" si="54"/>
        <v>7.7130010669105312E-2</v>
      </c>
      <c r="P279" s="11">
        <v>4.1500000000000004</v>
      </c>
      <c r="Q279" s="11">
        <v>4.1100000000000003</v>
      </c>
      <c r="R279" s="11">
        <v>0.28599999999999998</v>
      </c>
      <c r="S279" s="11">
        <v>0.64600000000000002</v>
      </c>
      <c r="T279" s="11">
        <v>84</v>
      </c>
      <c r="U279" s="11">
        <v>-3.6206896551724141E-2</v>
      </c>
      <c r="V279" s="11">
        <v>-0.23275862068965517</v>
      </c>
      <c r="W279" s="11">
        <v>-0.63620689655172413</v>
      </c>
      <c r="X279" s="11">
        <v>2.4137931034482758E-2</v>
      </c>
      <c r="Y279" s="11">
        <v>0.15555555555555556</v>
      </c>
      <c r="Z279" s="11">
        <f t="shared" si="55"/>
        <v>0.10850480109739367</v>
      </c>
      <c r="AA279" s="11">
        <v>-1.1896551724137931</v>
      </c>
      <c r="AB279" s="11">
        <v>-0.62962962962962965</v>
      </c>
      <c r="AC279" s="11">
        <f t="shared" si="64"/>
        <v>-0.83013260173754</v>
      </c>
      <c r="AD279" s="11">
        <v>0.36199999999999999</v>
      </c>
      <c r="AE279" s="11">
        <v>0.42799999999999999</v>
      </c>
      <c r="AF279" s="11">
        <f t="shared" si="56"/>
        <v>0.40437037037037038</v>
      </c>
      <c r="AG279" s="11">
        <v>2.1604938271604899E-2</v>
      </c>
      <c r="AH279" s="11">
        <v>57</v>
      </c>
      <c r="AI279" s="11">
        <v>5.0877192982456139E-2</v>
      </c>
      <c r="AJ279" s="11">
        <v>4.6153846153846149E-2</v>
      </c>
      <c r="AK279" s="11">
        <f t="shared" si="57"/>
        <v>4.7815764482431147E-2</v>
      </c>
      <c r="AL279" s="11">
        <v>3.77</v>
      </c>
      <c r="AM279" s="11">
        <v>4.0999999999999996</v>
      </c>
      <c r="AN279" s="11">
        <v>4.07</v>
      </c>
      <c r="AO279" s="11">
        <v>5.0877192982456139E-2</v>
      </c>
      <c r="AP279" s="11">
        <v>7.716049382716049E-2</v>
      </c>
      <c r="AQ279" s="11">
        <f t="shared" si="58"/>
        <v>6.7912665752171919E-2</v>
      </c>
      <c r="AR279" s="11">
        <v>4.0999999999999996</v>
      </c>
      <c r="AS279" s="11">
        <v>4.07</v>
      </c>
      <c r="AT279" s="11">
        <v>0.309</v>
      </c>
      <c r="AU279" s="11">
        <v>0.69699999999999995</v>
      </c>
      <c r="AV279" s="11">
        <v>98</v>
      </c>
      <c r="AW279" s="11">
        <v>-6.3157894736842107E-2</v>
      </c>
      <c r="AX279" s="11">
        <v>3.5087719298245612E-2</v>
      </c>
      <c r="AY279" s="11">
        <v>-0.12631578947368421</v>
      </c>
      <c r="AZ279" s="11">
        <v>0.10526315789473684</v>
      </c>
      <c r="BA279" s="11">
        <v>0.21975308641975311</v>
      </c>
      <c r="BB279" s="11">
        <f t="shared" si="59"/>
        <v>0.17946959304983998</v>
      </c>
      <c r="BC279" s="11">
        <v>-8.771929824561403E-2</v>
      </c>
      <c r="BD279" s="11">
        <v>-6.1728395061728392E-3</v>
      </c>
      <c r="BE279" s="11">
        <f t="shared" si="60"/>
        <v>-3.4865112025605854E-2</v>
      </c>
      <c r="BF279" s="11">
        <v>0.47399999999999998</v>
      </c>
      <c r="BG279" s="11">
        <v>0.49299999999999999</v>
      </c>
      <c r="BH279" s="11">
        <f t="shared" si="61"/>
        <v>0.48631481481481476</v>
      </c>
      <c r="BI279" s="11">
        <v>-3.0864197530864002E-2</v>
      </c>
      <c r="BJ279" s="12">
        <v>0</v>
      </c>
      <c r="BK279" s="12">
        <v>7</v>
      </c>
      <c r="BL279" s="12">
        <f t="shared" si="62"/>
        <v>-7</v>
      </c>
      <c r="BM279" s="12" t="str">
        <f t="shared" si="52"/>
        <v>TEX</v>
      </c>
      <c r="BN279" s="12">
        <f t="shared" si="63"/>
        <v>7</v>
      </c>
    </row>
    <row r="280" spans="1:66" x14ac:dyDescent="0.45">
      <c r="A280" s="5">
        <v>45444</v>
      </c>
      <c r="B280" s="4" t="s">
        <v>30</v>
      </c>
      <c r="C280" s="4" t="s">
        <v>57</v>
      </c>
      <c r="D280" s="4" t="s">
        <v>608</v>
      </c>
      <c r="E280" s="4" t="s">
        <v>297</v>
      </c>
      <c r="F280" s="11">
        <v>58</v>
      </c>
      <c r="G280" s="11">
        <v>8.9655172413793102E-2</v>
      </c>
      <c r="H280" s="11">
        <v>8.9655172413793102E-2</v>
      </c>
      <c r="I280" s="11">
        <f t="shared" si="53"/>
        <v>8.9655172413793088E-2</v>
      </c>
      <c r="J280" s="11">
        <v>3.54</v>
      </c>
      <c r="K280" s="11">
        <v>3.91</v>
      </c>
      <c r="L280" s="11">
        <v>3.79</v>
      </c>
      <c r="M280" s="11">
        <v>8.9655172413793102E-2</v>
      </c>
      <c r="N280" s="11">
        <v>8.5185185185185183E-2</v>
      </c>
      <c r="O280" s="11">
        <f t="shared" si="54"/>
        <v>8.6785550983081841E-2</v>
      </c>
      <c r="P280" s="11">
        <v>3.91</v>
      </c>
      <c r="Q280" s="11">
        <v>3.79</v>
      </c>
      <c r="R280" s="11">
        <v>0.30499999999999999</v>
      </c>
      <c r="S280" s="11">
        <v>0.68600000000000005</v>
      </c>
      <c r="T280" s="11">
        <v>98</v>
      </c>
      <c r="U280" s="11">
        <v>3.9655172413793099E-2</v>
      </c>
      <c r="V280" s="11">
        <v>-0.38620689655172413</v>
      </c>
      <c r="W280" s="11">
        <v>-2.9310344827586206E-2</v>
      </c>
      <c r="X280" s="11">
        <v>8.1034482758620699E-2</v>
      </c>
      <c r="Y280" s="11">
        <v>0.2049382716049383</v>
      </c>
      <c r="Z280" s="11">
        <f t="shared" si="55"/>
        <v>0.16057765584514555</v>
      </c>
      <c r="AA280" s="11">
        <v>-0.18965517241379309</v>
      </c>
      <c r="AB280" s="11">
        <v>-5.5555555555555552E-2</v>
      </c>
      <c r="AC280" s="11">
        <f t="shared" si="64"/>
        <v>-0.1035665294924554</v>
      </c>
      <c r="AD280" s="11">
        <v>0.48299999999999998</v>
      </c>
      <c r="AE280" s="11">
        <v>0.495</v>
      </c>
      <c r="AF280" s="11">
        <f t="shared" si="56"/>
        <v>0.49070370370370364</v>
      </c>
      <c r="AG280" s="11">
        <v>2.1604938271605E-2</v>
      </c>
      <c r="AH280" s="11">
        <v>57</v>
      </c>
      <c r="AI280" s="11">
        <v>0.17272727272727273</v>
      </c>
      <c r="AJ280" s="11">
        <v>8.5185185185185183E-2</v>
      </c>
      <c r="AK280" s="11">
        <f t="shared" si="57"/>
        <v>0.11598703080184562</v>
      </c>
      <c r="AL280" s="11">
        <v>2.56</v>
      </c>
      <c r="AM280" s="11">
        <v>3.95</v>
      </c>
      <c r="AN280" s="11">
        <v>3.69</v>
      </c>
      <c r="AO280" s="11">
        <v>0.11228070175438597</v>
      </c>
      <c r="AP280" s="11">
        <v>9.4444444444444442E-2</v>
      </c>
      <c r="AQ280" s="11">
        <f t="shared" si="58"/>
        <v>0.1007201646090535</v>
      </c>
      <c r="AR280" s="11">
        <v>4.2</v>
      </c>
      <c r="AS280" s="11">
        <v>3.94</v>
      </c>
      <c r="AT280" s="11">
        <v>0.30599999999999999</v>
      </c>
      <c r="AU280" s="11">
        <v>0.68300000000000005</v>
      </c>
      <c r="AV280" s="11">
        <v>93</v>
      </c>
      <c r="AW280" s="11">
        <v>6.4912280701754393E-2</v>
      </c>
      <c r="AX280" s="11">
        <v>-0.25438596491228072</v>
      </c>
      <c r="AY280" s="11">
        <v>-0.20877192982456141</v>
      </c>
      <c r="AZ280" s="11">
        <v>6.6666666666666666E-2</v>
      </c>
      <c r="BA280" s="11">
        <v>0.18641975308641975</v>
      </c>
      <c r="BB280" s="11">
        <f t="shared" si="59"/>
        <v>0.1442844078646548</v>
      </c>
      <c r="BC280" s="11">
        <v>-0.14035087719298245</v>
      </c>
      <c r="BD280" s="11">
        <v>-0.13580246913580246</v>
      </c>
      <c r="BE280" s="11">
        <f t="shared" si="60"/>
        <v>-0.13740283493369912</v>
      </c>
      <c r="BF280" s="11">
        <v>0.439</v>
      </c>
      <c r="BG280" s="11">
        <v>0.47</v>
      </c>
      <c r="BH280" s="11">
        <f t="shared" si="61"/>
        <v>0.45909259259259255</v>
      </c>
      <c r="BI280" s="11">
        <v>6.1728395061730335E-3</v>
      </c>
      <c r="BJ280" s="12">
        <v>7</v>
      </c>
      <c r="BK280" s="12">
        <v>5</v>
      </c>
      <c r="BL280" s="12">
        <f t="shared" si="62"/>
        <v>2</v>
      </c>
      <c r="BM280" s="12" t="str">
        <f t="shared" si="52"/>
        <v>CHC</v>
      </c>
      <c r="BN280" s="12">
        <f t="shared" si="63"/>
        <v>12</v>
      </c>
    </row>
    <row r="281" spans="1:66" x14ac:dyDescent="0.45">
      <c r="A281" s="5">
        <v>45444</v>
      </c>
      <c r="B281" s="4" t="s">
        <v>52</v>
      </c>
      <c r="C281" s="4" t="s">
        <v>54</v>
      </c>
      <c r="D281" s="4" t="s">
        <v>300</v>
      </c>
      <c r="E281" s="4" t="s">
        <v>261</v>
      </c>
      <c r="F281" s="11">
        <v>59</v>
      </c>
      <c r="G281" s="11">
        <v>3.6363636363636369E-2</v>
      </c>
      <c r="H281" s="11">
        <v>7.7777777777777779E-2</v>
      </c>
      <c r="I281" s="11">
        <f t="shared" si="53"/>
        <v>6.269484973188677E-2</v>
      </c>
      <c r="J281" s="11">
        <v>4.09</v>
      </c>
      <c r="K281" s="11">
        <v>3.8</v>
      </c>
      <c r="L281" s="11">
        <v>3.71</v>
      </c>
      <c r="M281" s="11">
        <v>0.10338983050847457</v>
      </c>
      <c r="N281" s="11">
        <v>9.6913580246913572E-2</v>
      </c>
      <c r="O281" s="11">
        <f t="shared" si="54"/>
        <v>9.9272214601432707E-2</v>
      </c>
      <c r="P281" s="11">
        <v>3.65</v>
      </c>
      <c r="Q281" s="11">
        <v>3.47</v>
      </c>
      <c r="R281" s="11">
        <v>0.29899999999999999</v>
      </c>
      <c r="S281" s="11">
        <v>0.67200000000000004</v>
      </c>
      <c r="T281" s="11">
        <v>98</v>
      </c>
      <c r="U281" s="11">
        <v>-5.5932203389830508E-2</v>
      </c>
      <c r="V281" s="11">
        <v>-8.6440677966101692E-2</v>
      </c>
      <c r="W281" s="11">
        <v>-0.12881355932203389</v>
      </c>
      <c r="X281" s="11">
        <v>8.1355932203389825E-2</v>
      </c>
      <c r="Y281" s="11">
        <v>0.22037037037037038</v>
      </c>
      <c r="Z281" s="11">
        <f t="shared" si="55"/>
        <v>0.1697416552354824</v>
      </c>
      <c r="AA281" s="11">
        <v>-0.10169491525423729</v>
      </c>
      <c r="AB281" s="11">
        <v>7.407407407407407E-2</v>
      </c>
      <c r="AC281" s="11">
        <f t="shared" si="64"/>
        <v>1.0059442158207588E-2</v>
      </c>
      <c r="AD281" s="11">
        <v>0.54200000000000004</v>
      </c>
      <c r="AE281" s="11">
        <v>0.52800000000000002</v>
      </c>
      <c r="AF281" s="11">
        <f t="shared" si="56"/>
        <v>0.53309876543209878</v>
      </c>
      <c r="AG281" s="11">
        <v>1.2345679012345699E-2</v>
      </c>
      <c r="AH281" s="11">
        <v>57</v>
      </c>
      <c r="AI281" s="11">
        <v>7.2727272727272738E-2</v>
      </c>
      <c r="AJ281" s="11">
        <v>7.6923076923076927E-2</v>
      </c>
      <c r="AK281" s="11">
        <f t="shared" si="57"/>
        <v>7.5446775446775444E-2</v>
      </c>
      <c r="AL281" s="11">
        <v>3.56</v>
      </c>
      <c r="AM281" s="11">
        <v>3.74</v>
      </c>
      <c r="AN281" s="11">
        <v>3.67</v>
      </c>
      <c r="AO281" s="11">
        <v>5.6140350877192984E-2</v>
      </c>
      <c r="AP281" s="11">
        <v>7.098765432098765E-2</v>
      </c>
      <c r="AQ281" s="11">
        <f t="shared" si="58"/>
        <v>6.5763603109282115E-2</v>
      </c>
      <c r="AR281" s="11">
        <v>4.3</v>
      </c>
      <c r="AS281" s="11">
        <v>4.1399999999999997</v>
      </c>
      <c r="AT281" s="11">
        <v>0.316</v>
      </c>
      <c r="AU281" s="11">
        <v>0.71899999999999997</v>
      </c>
      <c r="AV281" s="11">
        <v>103</v>
      </c>
      <c r="AW281" s="11">
        <v>-9.8245614035087719E-2</v>
      </c>
      <c r="AX281" s="11">
        <v>-0.29298245614035084</v>
      </c>
      <c r="AY281" s="11">
        <v>1.9298245614035089E-2</v>
      </c>
      <c r="AZ281" s="11">
        <v>7.0175438596491224E-2</v>
      </c>
      <c r="BA281" s="11">
        <v>0.17222222222222222</v>
      </c>
      <c r="BB281" s="11">
        <f t="shared" si="59"/>
        <v>0.13631687242798352</v>
      </c>
      <c r="BC281" s="11">
        <v>-0.73684210526315785</v>
      </c>
      <c r="BD281" s="11">
        <v>-0.40740740740740738</v>
      </c>
      <c r="BE281" s="11">
        <f t="shared" si="60"/>
        <v>-0.52331961591220844</v>
      </c>
      <c r="BF281" s="11">
        <v>0.36799999999999999</v>
      </c>
      <c r="BG281" s="11">
        <v>0.438</v>
      </c>
      <c r="BH281" s="11">
        <f t="shared" si="61"/>
        <v>0.41337037037037039</v>
      </c>
      <c r="BI281" s="11">
        <v>-3.0864197530864002E-2</v>
      </c>
      <c r="BJ281" s="12">
        <v>9</v>
      </c>
      <c r="BK281" s="12">
        <v>0</v>
      </c>
      <c r="BL281" s="12">
        <f t="shared" si="62"/>
        <v>9</v>
      </c>
      <c r="BM281" s="12" t="str">
        <f t="shared" si="52"/>
        <v>SEA</v>
      </c>
      <c r="BN281" s="12">
        <f t="shared" si="63"/>
        <v>9</v>
      </c>
    </row>
    <row r="282" spans="1:66" x14ac:dyDescent="0.45">
      <c r="A282" s="5">
        <v>45444</v>
      </c>
      <c r="B282" s="4" t="s">
        <v>43</v>
      </c>
      <c r="C282" s="4" t="s">
        <v>22</v>
      </c>
      <c r="D282" s="4" t="s">
        <v>284</v>
      </c>
      <c r="E282" s="4" t="s">
        <v>1173</v>
      </c>
      <c r="F282" s="11">
        <v>58</v>
      </c>
      <c r="G282" s="11">
        <v>0.15</v>
      </c>
      <c r="H282" s="11">
        <v>0.13225806451612901</v>
      </c>
      <c r="I282" s="11">
        <f t="shared" si="53"/>
        <v>0.13861011549183588</v>
      </c>
      <c r="J282" s="11">
        <v>4.6500000000000004</v>
      </c>
      <c r="K282" s="11">
        <v>3.15</v>
      </c>
      <c r="L282" s="11">
        <v>3.41</v>
      </c>
      <c r="M282" s="11">
        <v>7.5862068965517254E-2</v>
      </c>
      <c r="N282" s="11">
        <v>9.0123456790123457E-2</v>
      </c>
      <c r="O282" s="11">
        <f t="shared" si="54"/>
        <v>8.5017527815881733E-2</v>
      </c>
      <c r="P282" s="11">
        <v>3.52</v>
      </c>
      <c r="Q282" s="11">
        <v>3.46</v>
      </c>
      <c r="R282" s="11">
        <v>0.30099999999999999</v>
      </c>
      <c r="S282" s="11">
        <v>0.68500000000000005</v>
      </c>
      <c r="T282" s="11">
        <v>99</v>
      </c>
      <c r="U282" s="11">
        <v>2.9310344827586206E-2</v>
      </c>
      <c r="V282" s="11">
        <v>7.4137931034482754E-2</v>
      </c>
      <c r="W282" s="11">
        <v>-3.4482758620689659E-3</v>
      </c>
      <c r="X282" s="11">
        <v>9.3103448275862075E-2</v>
      </c>
      <c r="Y282" s="11">
        <v>0.20061728395061729</v>
      </c>
      <c r="Z282" s="11">
        <f t="shared" si="55"/>
        <v>0.16212467611644565</v>
      </c>
      <c r="AA282" s="11">
        <v>-0.39655172413793105</v>
      </c>
      <c r="AB282" s="11">
        <v>-0.11728395061728394</v>
      </c>
      <c r="AC282" s="11">
        <f t="shared" si="64"/>
        <v>-0.21726870903825635</v>
      </c>
      <c r="AD282" s="11">
        <v>0.5</v>
      </c>
      <c r="AE282" s="11">
        <v>0.503</v>
      </c>
      <c r="AF282" s="11">
        <f t="shared" si="56"/>
        <v>0.50192592592592589</v>
      </c>
      <c r="AG282" s="11">
        <v>5.5555555555555601E-2</v>
      </c>
      <c r="AH282" s="11">
        <v>59</v>
      </c>
      <c r="AI282" s="11">
        <v>8.4745762711864403E-2</v>
      </c>
      <c r="AJ282" s="11">
        <v>2.6666666666666668E-2</v>
      </c>
      <c r="AK282" s="11">
        <f t="shared" si="57"/>
        <v>4.7818930041152265E-2</v>
      </c>
      <c r="AL282" s="11">
        <v>3</v>
      </c>
      <c r="AM282" s="11">
        <v>4.03</v>
      </c>
      <c r="AN282" s="11">
        <v>3.84</v>
      </c>
      <c r="AO282" s="11">
        <v>8.4745762711864403E-2</v>
      </c>
      <c r="AP282" s="11">
        <v>8.5185185185185183E-2</v>
      </c>
      <c r="AQ282" s="11">
        <f t="shared" si="58"/>
        <v>8.502514860539552E-2</v>
      </c>
      <c r="AR282" s="11">
        <v>4.03</v>
      </c>
      <c r="AS282" s="11">
        <v>3.84</v>
      </c>
      <c r="AT282" s="11">
        <v>0.33900000000000002</v>
      </c>
      <c r="AU282" s="11">
        <v>0.77100000000000002</v>
      </c>
      <c r="AV282" s="11">
        <v>123</v>
      </c>
      <c r="AW282" s="11">
        <v>-0.10338983050847457</v>
      </c>
      <c r="AX282" s="11">
        <v>0.1745762711864407</v>
      </c>
      <c r="AY282" s="11">
        <v>0.86440677966101698</v>
      </c>
      <c r="AZ282" s="11">
        <v>0.23220338983050845</v>
      </c>
      <c r="BA282" s="11">
        <v>0.25185185185185183</v>
      </c>
      <c r="BB282" s="11">
        <f t="shared" si="59"/>
        <v>0.24469593049839963</v>
      </c>
      <c r="BC282" s="11">
        <v>1.7118644067796611</v>
      </c>
      <c r="BD282" s="11">
        <v>0.96913580246913578</v>
      </c>
      <c r="BE282" s="11">
        <f t="shared" si="60"/>
        <v>1.2396357262612407</v>
      </c>
      <c r="BF282" s="11">
        <v>0.67800000000000005</v>
      </c>
      <c r="BG282" s="11">
        <v>0.60099999999999998</v>
      </c>
      <c r="BH282" s="11">
        <f t="shared" si="61"/>
        <v>0.62904320987654327</v>
      </c>
      <c r="BI282" s="11">
        <v>-5.2469135802469036E-2</v>
      </c>
      <c r="BJ282" s="12">
        <v>3</v>
      </c>
      <c r="BK282" s="12">
        <v>7</v>
      </c>
      <c r="BL282" s="12">
        <f t="shared" si="62"/>
        <v>-4</v>
      </c>
      <c r="BM282" s="12" t="str">
        <f t="shared" si="52"/>
        <v>NYY</v>
      </c>
      <c r="BN282" s="12">
        <f t="shared" si="63"/>
        <v>10</v>
      </c>
    </row>
    <row r="283" spans="1:66" x14ac:dyDescent="0.45">
      <c r="A283" s="5">
        <v>45444</v>
      </c>
      <c r="B283" s="4" t="s">
        <v>28</v>
      </c>
      <c r="C283" s="4" t="s">
        <v>35</v>
      </c>
      <c r="D283" s="4" t="s">
        <v>618</v>
      </c>
      <c r="E283" s="4" t="s">
        <v>337</v>
      </c>
      <c r="F283" s="11">
        <v>59</v>
      </c>
      <c r="G283" s="11">
        <v>0.13636363636363635</v>
      </c>
      <c r="H283" s="11">
        <v>0.15</v>
      </c>
      <c r="I283" s="11">
        <f t="shared" si="53"/>
        <v>0.14503367003367001</v>
      </c>
      <c r="J283" s="11">
        <v>3.41</v>
      </c>
      <c r="K283" s="11">
        <v>2.81</v>
      </c>
      <c r="L283" s="11">
        <v>2.93</v>
      </c>
      <c r="M283" s="11">
        <v>0.10169491525423729</v>
      </c>
      <c r="N283" s="11">
        <v>0.10617283950617283</v>
      </c>
      <c r="O283" s="11">
        <f t="shared" si="54"/>
        <v>0.10454199055022101</v>
      </c>
      <c r="P283" s="11">
        <v>3.73</v>
      </c>
      <c r="Q283" s="11">
        <v>3.62</v>
      </c>
      <c r="R283" s="11">
        <v>0.34100000000000003</v>
      </c>
      <c r="S283" s="11">
        <v>0.77800000000000002</v>
      </c>
      <c r="T283" s="11">
        <v>124</v>
      </c>
      <c r="U283" s="11">
        <v>-8.4745762711864406E-3</v>
      </c>
      <c r="V283" s="11">
        <v>-1.6949152542372883E-3</v>
      </c>
      <c r="W283" s="11">
        <v>0.93389830508474581</v>
      </c>
      <c r="X283" s="11">
        <v>0.21525423728813559</v>
      </c>
      <c r="Y283" s="11">
        <v>0.26481481481481478</v>
      </c>
      <c r="Z283" s="11">
        <f t="shared" si="55"/>
        <v>0.24676497485139459</v>
      </c>
      <c r="AA283" s="11">
        <v>1.3389830508474576</v>
      </c>
      <c r="AB283" s="11">
        <v>0.9320987654320988</v>
      </c>
      <c r="AC283" s="11">
        <f t="shared" si="64"/>
        <v>1.080285017527816</v>
      </c>
      <c r="AD283" s="11">
        <v>0.61</v>
      </c>
      <c r="AE283" s="11">
        <v>0.58599999999999997</v>
      </c>
      <c r="AF283" s="11">
        <f t="shared" si="56"/>
        <v>0.59474074074074079</v>
      </c>
      <c r="AG283" s="11">
        <v>2.7777777777777801E-2</v>
      </c>
      <c r="AH283" s="11">
        <v>56</v>
      </c>
      <c r="AI283" s="11">
        <v>6.363636363636363E-2</v>
      </c>
      <c r="AJ283" s="11">
        <v>4.6153846153846149E-2</v>
      </c>
      <c r="AK283" s="11">
        <f t="shared" si="57"/>
        <v>5.2197185530518858E-2</v>
      </c>
      <c r="AL283" s="11">
        <v>3.98</v>
      </c>
      <c r="AM283" s="11">
        <v>4.1100000000000003</v>
      </c>
      <c r="AN283" s="11">
        <v>4.34</v>
      </c>
      <c r="AO283" s="11">
        <v>4.8214285714285716E-2</v>
      </c>
      <c r="AP283" s="11">
        <v>5.0617283950617278E-2</v>
      </c>
      <c r="AQ283" s="11">
        <f t="shared" si="58"/>
        <v>4.9786617893613772E-2</v>
      </c>
      <c r="AR283" s="11">
        <v>4.38</v>
      </c>
      <c r="AS283" s="11">
        <v>4.51</v>
      </c>
      <c r="AT283" s="11">
        <v>0.318</v>
      </c>
      <c r="AU283" s="11">
        <v>0.71899999999999997</v>
      </c>
      <c r="AV283" s="11">
        <v>91</v>
      </c>
      <c r="AW283" s="11">
        <v>-6.25E-2</v>
      </c>
      <c r="AX283" s="11">
        <v>5.8928571428571427E-2</v>
      </c>
      <c r="AY283" s="11">
        <v>-0.40535714285714286</v>
      </c>
      <c r="AZ283" s="11">
        <v>8.2142857142857142E-2</v>
      </c>
      <c r="BA283" s="11">
        <v>9.2592592592592587E-2</v>
      </c>
      <c r="BB283" s="11">
        <f t="shared" si="59"/>
        <v>8.8980338363054412E-2</v>
      </c>
      <c r="BC283" s="11">
        <v>-1.2857142857142858</v>
      </c>
      <c r="BD283" s="11">
        <v>-1.1296296296296295</v>
      </c>
      <c r="BE283" s="11">
        <f t="shared" si="60"/>
        <v>-1.1835848193872884</v>
      </c>
      <c r="BF283" s="11">
        <v>0.375</v>
      </c>
      <c r="BG283" s="11">
        <v>0.39</v>
      </c>
      <c r="BH283" s="11">
        <f t="shared" si="61"/>
        <v>0.38481481481481483</v>
      </c>
      <c r="BI283" s="11">
        <v>-8.9506172839506015E-2</v>
      </c>
      <c r="BJ283" s="12">
        <v>4</v>
      </c>
      <c r="BK283" s="12">
        <v>1</v>
      </c>
      <c r="BL283" s="12">
        <f t="shared" si="62"/>
        <v>3</v>
      </c>
      <c r="BM283" s="12" t="str">
        <f t="shared" si="52"/>
        <v>LAD</v>
      </c>
      <c r="BN283" s="12">
        <f t="shared" si="63"/>
        <v>5</v>
      </c>
    </row>
    <row r="284" spans="1:66" x14ac:dyDescent="0.45">
      <c r="A284" s="5">
        <v>45444</v>
      </c>
      <c r="B284" s="4" t="s">
        <v>50</v>
      </c>
      <c r="C284" s="4" t="s">
        <v>117</v>
      </c>
      <c r="D284" s="4" t="s">
        <v>659</v>
      </c>
      <c r="E284" s="4" t="s">
        <v>531</v>
      </c>
      <c r="F284" s="11">
        <v>58</v>
      </c>
      <c r="G284" s="11">
        <v>0.19482758620689655</v>
      </c>
      <c r="H284" s="11">
        <v>7.1428571428571425E-2</v>
      </c>
      <c r="I284" s="11">
        <f t="shared" si="53"/>
        <v>0.1156084656084656</v>
      </c>
      <c r="J284" s="11">
        <v>2.77</v>
      </c>
      <c r="K284" s="11">
        <v>3.32</v>
      </c>
      <c r="L284" s="11">
        <v>3.37</v>
      </c>
      <c r="M284" s="11">
        <v>0.19482758620689655</v>
      </c>
      <c r="N284" s="11">
        <v>0.12037037037037036</v>
      </c>
      <c r="O284" s="11">
        <f t="shared" si="54"/>
        <v>0.14702789208962047</v>
      </c>
      <c r="P284" s="11">
        <v>3.32</v>
      </c>
      <c r="Q284" s="11">
        <v>3.37</v>
      </c>
      <c r="R284" s="11">
        <v>0.32600000000000001</v>
      </c>
      <c r="S284" s="11">
        <v>0.74199999999999999</v>
      </c>
      <c r="T284" s="11">
        <v>112</v>
      </c>
      <c r="U284" s="11">
        <v>5.8620689655172413E-2</v>
      </c>
      <c r="V284" s="11">
        <v>-0.1586206896551724</v>
      </c>
      <c r="W284" s="11">
        <v>0.53448275862068961</v>
      </c>
      <c r="X284" s="11">
        <v>0.16551724137931034</v>
      </c>
      <c r="Y284" s="11">
        <v>0.22901234567901235</v>
      </c>
      <c r="Z284" s="11">
        <f t="shared" si="55"/>
        <v>0.20627953055936596</v>
      </c>
      <c r="AA284" s="11">
        <v>1.6379310344827587</v>
      </c>
      <c r="AB284" s="11">
        <v>0.79012345679012341</v>
      </c>
      <c r="AC284" s="11">
        <f t="shared" si="64"/>
        <v>1.0936595031245235</v>
      </c>
      <c r="AD284" s="11">
        <v>0.69</v>
      </c>
      <c r="AE284" s="11">
        <v>0.59</v>
      </c>
      <c r="AF284" s="11">
        <f t="shared" si="56"/>
        <v>0.6258024691358024</v>
      </c>
      <c r="AG284" s="11">
        <v>4.6296296296296301E-2</v>
      </c>
      <c r="AH284" s="11">
        <v>55</v>
      </c>
      <c r="AI284" s="11">
        <v>9.2727272727272728E-2</v>
      </c>
      <c r="AJ284" s="11">
        <v>8.5714285714285715E-2</v>
      </c>
      <c r="AK284" s="11">
        <f t="shared" si="57"/>
        <v>8.8095238095238101E-2</v>
      </c>
      <c r="AL284" s="11">
        <v>3.58</v>
      </c>
      <c r="AM284" s="11">
        <v>3.69</v>
      </c>
      <c r="AN284" s="11">
        <v>3.68</v>
      </c>
      <c r="AO284" s="11">
        <v>9.2727272727272728E-2</v>
      </c>
      <c r="AP284" s="11">
        <v>8.7037037037037038E-2</v>
      </c>
      <c r="AQ284" s="11">
        <f t="shared" si="58"/>
        <v>8.8968907178783724E-2</v>
      </c>
      <c r="AR284" s="11">
        <v>3.69</v>
      </c>
      <c r="AS284" s="11">
        <v>3.68</v>
      </c>
      <c r="AT284" s="11">
        <v>0.30099999999999999</v>
      </c>
      <c r="AU284" s="11">
        <v>0.67600000000000005</v>
      </c>
      <c r="AV284" s="11">
        <v>97</v>
      </c>
      <c r="AW284" s="11">
        <v>-3.272727272727273E-2</v>
      </c>
      <c r="AX284" s="11">
        <v>-0.14181818181818182</v>
      </c>
      <c r="AY284" s="11">
        <v>-0.12909090909090909</v>
      </c>
      <c r="AZ284" s="11">
        <v>7.636363636363637E-2</v>
      </c>
      <c r="BA284" s="11">
        <v>0.20925925925925926</v>
      </c>
      <c r="BB284" s="11">
        <f t="shared" si="59"/>
        <v>0.16414037494284409</v>
      </c>
      <c r="BC284" s="11">
        <v>-0.67272727272727273</v>
      </c>
      <c r="BD284" s="11">
        <v>-0.22839506172839505</v>
      </c>
      <c r="BE284" s="11">
        <f t="shared" si="60"/>
        <v>-0.37924859015393997</v>
      </c>
      <c r="BF284" s="11">
        <v>0.49099999999999999</v>
      </c>
      <c r="BG284" s="11">
        <v>0.497</v>
      </c>
      <c r="BH284" s="11">
        <f t="shared" si="61"/>
        <v>0.49496296296296299</v>
      </c>
      <c r="BI284" s="11">
        <v>-3.7037037037036979E-2</v>
      </c>
      <c r="BJ284" s="12">
        <v>6</v>
      </c>
      <c r="BK284" s="12">
        <v>1</v>
      </c>
      <c r="BL284" s="12">
        <f t="shared" si="62"/>
        <v>5</v>
      </c>
      <c r="BM284" s="12" t="str">
        <f t="shared" ref="BM284:BM347" si="65">IF( ISBLANK(BJ284), "",IF(BJ284&gt;BK284, B284, C284))</f>
        <v>PHI</v>
      </c>
      <c r="BN284" s="12">
        <f t="shared" si="63"/>
        <v>7</v>
      </c>
    </row>
    <row r="285" spans="1:66" x14ac:dyDescent="0.45">
      <c r="A285" s="5">
        <v>45448</v>
      </c>
      <c r="B285" s="4" t="s">
        <v>39</v>
      </c>
      <c r="C285" s="4" t="s">
        <v>28</v>
      </c>
      <c r="D285" s="4" t="s">
        <v>688</v>
      </c>
      <c r="E285" s="4" t="s">
        <v>881</v>
      </c>
      <c r="F285" s="11">
        <v>60</v>
      </c>
      <c r="G285" s="11">
        <v>6.2711864406779658E-2</v>
      </c>
      <c r="H285" s="11">
        <v>6.5217391304347824E-2</v>
      </c>
      <c r="I285" s="11">
        <f t="shared" si="53"/>
        <v>6.4289418379322574E-2</v>
      </c>
      <c r="J285" s="11">
        <v>3.78</v>
      </c>
      <c r="K285" s="11">
        <v>3.95</v>
      </c>
      <c r="L285" s="11">
        <v>3.77</v>
      </c>
      <c r="M285" s="11">
        <v>6.2711864406779658E-2</v>
      </c>
      <c r="N285" s="11">
        <v>8.7037037037037038E-2</v>
      </c>
      <c r="O285" s="11">
        <f t="shared" si="54"/>
        <v>7.8027713840645413E-2</v>
      </c>
      <c r="P285" s="11">
        <v>3.95</v>
      </c>
      <c r="Q285" s="11">
        <v>3.77</v>
      </c>
      <c r="R285" s="11">
        <v>0.29799999999999999</v>
      </c>
      <c r="S285" s="11">
        <v>0.67100000000000004</v>
      </c>
      <c r="T285" s="11">
        <v>91</v>
      </c>
      <c r="U285" s="11">
        <v>-1.1864406779661016E-2</v>
      </c>
      <c r="V285" s="11">
        <v>-0.23050847457627119</v>
      </c>
      <c r="W285" s="11">
        <v>-0.34237288135593219</v>
      </c>
      <c r="X285" s="11">
        <v>5.1666666666666666E-2</v>
      </c>
      <c r="Y285" s="11">
        <v>0.17098765432098764</v>
      </c>
      <c r="Z285" s="11">
        <f t="shared" si="55"/>
        <v>0.12679469593049839</v>
      </c>
      <c r="AA285" s="11">
        <v>-0.4</v>
      </c>
      <c r="AB285" s="11">
        <v>-0.23456790123456789</v>
      </c>
      <c r="AC285" s="11">
        <f t="shared" si="64"/>
        <v>-0.29583904892546864</v>
      </c>
      <c r="AD285" s="11">
        <v>0.46700000000000003</v>
      </c>
      <c r="AE285" s="11">
        <v>0.47799999999999998</v>
      </c>
      <c r="AF285" s="11">
        <f t="shared" si="56"/>
        <v>0.47392592592592597</v>
      </c>
      <c r="AG285" s="11">
        <v>2.4691358024691398E-2</v>
      </c>
      <c r="AH285" s="11">
        <v>62</v>
      </c>
      <c r="AI285" s="11">
        <v>0.1098360655737705</v>
      </c>
      <c r="AJ285" s="11">
        <v>0.02</v>
      </c>
      <c r="AK285" s="11">
        <f t="shared" si="57"/>
        <v>5.4381704108480068E-2</v>
      </c>
      <c r="AL285" s="11">
        <v>3.1</v>
      </c>
      <c r="AM285" s="11">
        <v>3.67</v>
      </c>
      <c r="AN285" s="11">
        <v>3.59</v>
      </c>
      <c r="AO285" s="11">
        <v>0.1098360655737705</v>
      </c>
      <c r="AP285" s="11">
        <v>0.10617283950617283</v>
      </c>
      <c r="AQ285" s="11">
        <f t="shared" si="58"/>
        <v>0.10757481491475959</v>
      </c>
      <c r="AR285" s="11">
        <v>3.67</v>
      </c>
      <c r="AS285" s="11">
        <v>3.59</v>
      </c>
      <c r="AT285" s="11">
        <v>0.34100000000000003</v>
      </c>
      <c r="AU285" s="11">
        <v>0.78</v>
      </c>
      <c r="AV285" s="11">
        <v>125</v>
      </c>
      <c r="AW285" s="11">
        <v>-3.2786885245901639E-3</v>
      </c>
      <c r="AX285" s="11">
        <v>2.2950819672131147E-2</v>
      </c>
      <c r="AY285" s="11">
        <v>0.95737704918032784</v>
      </c>
      <c r="AZ285" s="11">
        <v>0.21612903225806451</v>
      </c>
      <c r="BA285" s="11">
        <v>0.26481481481481478</v>
      </c>
      <c r="BB285" s="11">
        <f t="shared" si="59"/>
        <v>0.24618198445358935</v>
      </c>
      <c r="BC285" s="11">
        <v>1.3709677419354838</v>
      </c>
      <c r="BD285" s="11">
        <v>0.96296296296296291</v>
      </c>
      <c r="BE285" s="11">
        <f t="shared" si="60"/>
        <v>1.1191129401005941</v>
      </c>
      <c r="BF285" s="11">
        <v>0.61299999999999999</v>
      </c>
      <c r="BG285" s="11">
        <v>0.58899999999999997</v>
      </c>
      <c r="BH285" s="11">
        <f t="shared" si="61"/>
        <v>0.59818518518518515</v>
      </c>
      <c r="BI285" s="11">
        <v>-2.7777777777778012E-2</v>
      </c>
      <c r="BJ285" s="12">
        <v>10</v>
      </c>
      <c r="BK285" s="12">
        <v>6</v>
      </c>
      <c r="BL285" s="12">
        <f t="shared" si="62"/>
        <v>4</v>
      </c>
      <c r="BM285" s="12" t="str">
        <f t="shared" si="65"/>
        <v>PIT</v>
      </c>
      <c r="BN285" s="12">
        <f t="shared" si="63"/>
        <v>16</v>
      </c>
    </row>
    <row r="286" spans="1:66" x14ac:dyDescent="0.45">
      <c r="A286" s="5">
        <v>45448</v>
      </c>
      <c r="B286" s="4" t="s">
        <v>89</v>
      </c>
      <c r="C286" s="4" t="s">
        <v>71</v>
      </c>
      <c r="D286" s="4" t="s">
        <v>622</v>
      </c>
      <c r="E286" s="4" t="s">
        <v>313</v>
      </c>
      <c r="F286" s="11">
        <v>61</v>
      </c>
      <c r="G286" s="11">
        <v>6.8333333333333329E-2</v>
      </c>
      <c r="H286" s="11">
        <v>7.0370370370370361E-2</v>
      </c>
      <c r="I286" s="11">
        <f t="shared" si="53"/>
        <v>6.9603337905807028E-2</v>
      </c>
      <c r="J286" s="11">
        <v>4.21</v>
      </c>
      <c r="K286" s="11">
        <v>4</v>
      </c>
      <c r="L286" s="11">
        <v>3.95</v>
      </c>
      <c r="M286" s="11">
        <v>6.8333333333333329E-2</v>
      </c>
      <c r="N286" s="11">
        <v>8.4567901234567894E-2</v>
      </c>
      <c r="O286" s="11">
        <f t="shared" si="54"/>
        <v>7.8454884926078328E-2</v>
      </c>
      <c r="P286" s="11">
        <v>4</v>
      </c>
      <c r="Q286" s="11">
        <v>3.95</v>
      </c>
      <c r="R286" s="11">
        <v>0.28599999999999998</v>
      </c>
      <c r="S286" s="11">
        <v>0.64500000000000002</v>
      </c>
      <c r="T286" s="11">
        <v>84</v>
      </c>
      <c r="U286" s="11">
        <v>-4.1666666666666664E-2</v>
      </c>
      <c r="V286" s="11">
        <v>-0.23</v>
      </c>
      <c r="W286" s="11">
        <v>-0.62833333333333341</v>
      </c>
      <c r="X286" s="11">
        <v>2.1311475409836068E-2</v>
      </c>
      <c r="Y286" s="11">
        <v>0.15555555555555556</v>
      </c>
      <c r="Z286" s="11">
        <f t="shared" si="55"/>
        <v>0.10500685871056242</v>
      </c>
      <c r="AA286" s="11">
        <v>-1.4098360655737705</v>
      </c>
      <c r="AB286" s="11">
        <v>-0.73456790123456794</v>
      </c>
      <c r="AC286" s="11">
        <f t="shared" si="64"/>
        <v>-0.9888355433622924</v>
      </c>
      <c r="AD286" s="11">
        <v>0.34399999999999997</v>
      </c>
      <c r="AE286" s="11">
        <v>0.41899999999999998</v>
      </c>
      <c r="AF286" s="11">
        <f t="shared" si="56"/>
        <v>0.39075925925925925</v>
      </c>
      <c r="AG286" s="11">
        <v>2.1604938271604899E-2</v>
      </c>
      <c r="AH286" s="11">
        <v>61</v>
      </c>
      <c r="AI286" s="11">
        <v>5.1666666666666666E-2</v>
      </c>
      <c r="AJ286" s="11">
        <v>0.12592592592592591</v>
      </c>
      <c r="AK286" s="11">
        <f t="shared" si="57"/>
        <v>9.7964106081390015E-2</v>
      </c>
      <c r="AL286" s="11">
        <v>4.07</v>
      </c>
      <c r="AM286" s="11">
        <v>3.88</v>
      </c>
      <c r="AN286" s="11">
        <v>3.65</v>
      </c>
      <c r="AO286" s="11">
        <v>5.1666666666666666E-2</v>
      </c>
      <c r="AP286" s="11">
        <v>9.0740740740740733E-2</v>
      </c>
      <c r="AQ286" s="11">
        <f t="shared" si="58"/>
        <v>7.6027663465935064E-2</v>
      </c>
      <c r="AR286" s="11">
        <v>3.88</v>
      </c>
      <c r="AS286" s="11">
        <v>3.65</v>
      </c>
      <c r="AT286" s="11">
        <v>0.29899999999999999</v>
      </c>
      <c r="AU286" s="11">
        <v>0.67100000000000004</v>
      </c>
      <c r="AV286" s="11">
        <v>98</v>
      </c>
      <c r="AW286" s="11">
        <v>-0.02</v>
      </c>
      <c r="AX286" s="11">
        <v>-0.05</v>
      </c>
      <c r="AY286" s="11">
        <v>-0.08</v>
      </c>
      <c r="AZ286" s="11">
        <v>9.6721311475409841E-2</v>
      </c>
      <c r="BA286" s="11">
        <v>0.22160493827160493</v>
      </c>
      <c r="BB286" s="11">
        <f t="shared" si="59"/>
        <v>0.17458085657674136</v>
      </c>
      <c r="BC286" s="11">
        <v>-0.80327868852459017</v>
      </c>
      <c r="BD286" s="11">
        <v>-0.16049382716049382</v>
      </c>
      <c r="BE286" s="11">
        <f t="shared" si="60"/>
        <v>-0.40253010211857948</v>
      </c>
      <c r="BF286" s="11">
        <v>0.49199999999999999</v>
      </c>
      <c r="BG286" s="11">
        <v>0.51200000000000001</v>
      </c>
      <c r="BH286" s="11">
        <f t="shared" si="61"/>
        <v>0.5044691358024691</v>
      </c>
      <c r="BI286" s="11">
        <v>-7.098765432098797E-2</v>
      </c>
      <c r="BJ286" s="12">
        <v>3</v>
      </c>
      <c r="BK286" s="12">
        <v>5</v>
      </c>
      <c r="BL286" s="12">
        <f t="shared" si="62"/>
        <v>-2</v>
      </c>
      <c r="BM286" s="12" t="str">
        <f t="shared" si="65"/>
        <v>TBR</v>
      </c>
      <c r="BN286" s="12">
        <f t="shared" si="63"/>
        <v>8</v>
      </c>
    </row>
    <row r="287" spans="1:66" x14ac:dyDescent="0.45">
      <c r="A287" s="5">
        <v>45448</v>
      </c>
      <c r="B287" s="4" t="s">
        <v>22</v>
      </c>
      <c r="C287" s="4" t="s">
        <v>62</v>
      </c>
      <c r="D287" s="4" t="s">
        <v>726</v>
      </c>
      <c r="E287" s="4" t="s">
        <v>571</v>
      </c>
      <c r="F287" s="11">
        <v>62</v>
      </c>
      <c r="G287" s="11">
        <v>8.5245901639344271E-2</v>
      </c>
      <c r="H287" s="11">
        <v>0.10909090909090909</v>
      </c>
      <c r="I287" s="11">
        <f t="shared" si="53"/>
        <v>9.9965042041544772E-2</v>
      </c>
      <c r="J287" s="11">
        <v>3</v>
      </c>
      <c r="K287" s="11">
        <v>3.98</v>
      </c>
      <c r="L287" s="11">
        <v>3.8</v>
      </c>
      <c r="M287" s="11">
        <v>8.5245901639344271E-2</v>
      </c>
      <c r="N287" s="11">
        <v>8.5185185185185183E-2</v>
      </c>
      <c r="O287" s="11">
        <f t="shared" si="54"/>
        <v>8.5208422346653462E-2</v>
      </c>
      <c r="P287" s="11">
        <v>3.98</v>
      </c>
      <c r="Q287" s="11">
        <v>3.8</v>
      </c>
      <c r="R287" s="11">
        <v>0.34</v>
      </c>
      <c r="S287" s="11">
        <v>0.77700000000000002</v>
      </c>
      <c r="T287" s="11">
        <v>124</v>
      </c>
      <c r="U287" s="11">
        <v>-9.6721311475409841E-2</v>
      </c>
      <c r="V287" s="11">
        <v>0.15901639344262294</v>
      </c>
      <c r="W287" s="11">
        <v>0.91803278688524592</v>
      </c>
      <c r="X287" s="11">
        <v>0.23387096774193547</v>
      </c>
      <c r="Y287" s="11">
        <v>0.25185185185185183</v>
      </c>
      <c r="Z287" s="11">
        <f t="shared" si="55"/>
        <v>0.24497027892089618</v>
      </c>
      <c r="AA287" s="11">
        <v>1.7903225806451613</v>
      </c>
      <c r="AB287" s="11">
        <v>1.0308641975308641</v>
      </c>
      <c r="AC287" s="11">
        <f t="shared" si="64"/>
        <v>1.321521109586953</v>
      </c>
      <c r="AD287" s="11">
        <v>0.69399999999999995</v>
      </c>
      <c r="AE287" s="11">
        <v>0.61</v>
      </c>
      <c r="AF287" s="11">
        <f t="shared" si="56"/>
        <v>0.64214814814814813</v>
      </c>
      <c r="AG287" s="11">
        <v>5.2469135802469098E-2</v>
      </c>
      <c r="AH287" s="11">
        <v>60</v>
      </c>
      <c r="AI287" s="11">
        <v>4.5454545454545456E-2</v>
      </c>
      <c r="AJ287" s="11">
        <v>0.1</v>
      </c>
      <c r="AK287" s="11">
        <f t="shared" si="57"/>
        <v>7.9797979797979812E-2</v>
      </c>
      <c r="AL287" s="11">
        <v>4.29</v>
      </c>
      <c r="AM287" s="11">
        <v>3.96</v>
      </c>
      <c r="AN287" s="11">
        <v>3.89</v>
      </c>
      <c r="AO287" s="11">
        <v>9.4915254237288124E-2</v>
      </c>
      <c r="AP287" s="11">
        <v>0.10493827160493827</v>
      </c>
      <c r="AQ287" s="11">
        <f t="shared" si="58"/>
        <v>0.10122604295025303</v>
      </c>
      <c r="AR287" s="11">
        <v>3.65</v>
      </c>
      <c r="AS287" s="11">
        <v>3.4</v>
      </c>
      <c r="AT287" s="11">
        <v>0.31</v>
      </c>
      <c r="AU287" s="11">
        <v>0.70399999999999996</v>
      </c>
      <c r="AV287" s="11">
        <v>102</v>
      </c>
      <c r="AW287" s="11">
        <v>5.084745762711864E-3</v>
      </c>
      <c r="AX287" s="11">
        <v>0.12203389830508475</v>
      </c>
      <c r="AY287" s="11">
        <v>8.8135593220338981E-2</v>
      </c>
      <c r="AZ287" s="11">
        <v>0.12666666666666665</v>
      </c>
      <c r="BA287" s="11">
        <v>0.22098765432098763</v>
      </c>
      <c r="BB287" s="11">
        <f t="shared" si="59"/>
        <v>0.18605395518975765</v>
      </c>
      <c r="BC287" s="11">
        <v>3.3333333333333333E-2</v>
      </c>
      <c r="BD287" s="11">
        <v>0.15432098765432098</v>
      </c>
      <c r="BE287" s="11">
        <f t="shared" si="60"/>
        <v>0.10951074531321445</v>
      </c>
      <c r="BF287" s="11">
        <v>0.55000000000000004</v>
      </c>
      <c r="BG287" s="11">
        <v>0.53400000000000003</v>
      </c>
      <c r="BH287" s="11">
        <f t="shared" si="61"/>
        <v>0.53992592592592592</v>
      </c>
      <c r="BI287" s="11">
        <v>-6.4814814814814992E-2</v>
      </c>
      <c r="BJ287" s="12">
        <v>9</v>
      </c>
      <c r="BK287" s="12">
        <v>5</v>
      </c>
      <c r="BL287" s="12">
        <f t="shared" si="62"/>
        <v>4</v>
      </c>
      <c r="BM287" s="12" t="str">
        <f t="shared" si="65"/>
        <v>NYY</v>
      </c>
      <c r="BN287" s="12">
        <f t="shared" si="63"/>
        <v>14</v>
      </c>
    </row>
    <row r="288" spans="1:66" x14ac:dyDescent="0.45">
      <c r="A288" s="5">
        <v>45448</v>
      </c>
      <c r="B288" s="4" t="s">
        <v>26</v>
      </c>
      <c r="C288" s="4" t="s">
        <v>18</v>
      </c>
      <c r="D288" s="4" t="s">
        <v>593</v>
      </c>
      <c r="E288" s="4" t="s">
        <v>904</v>
      </c>
      <c r="F288" s="11">
        <v>60</v>
      </c>
      <c r="G288" s="11">
        <v>7.2881355932203393E-2</v>
      </c>
      <c r="H288" s="11">
        <v>8.3333333333333329E-2</v>
      </c>
      <c r="I288" s="11">
        <f t="shared" si="53"/>
        <v>7.9462230592174096E-2</v>
      </c>
      <c r="J288" s="11">
        <v>3.71</v>
      </c>
      <c r="K288" s="11">
        <v>3.9</v>
      </c>
      <c r="L288" s="11">
        <v>3.85</v>
      </c>
      <c r="M288" s="11">
        <v>7.2881355932203393E-2</v>
      </c>
      <c r="N288" s="11">
        <v>9.8765432098765427E-2</v>
      </c>
      <c r="O288" s="11">
        <f t="shared" si="54"/>
        <v>8.9178737222260968E-2</v>
      </c>
      <c r="P288" s="11">
        <v>3.9</v>
      </c>
      <c r="Q288" s="11">
        <v>3.85</v>
      </c>
      <c r="R288" s="11">
        <v>0.308</v>
      </c>
      <c r="S288" s="11">
        <v>0.69199999999999995</v>
      </c>
      <c r="T288" s="11">
        <v>101</v>
      </c>
      <c r="U288" s="11">
        <v>-4.0677966101694912E-2</v>
      </c>
      <c r="V288" s="11">
        <v>0.20338983050847459</v>
      </c>
      <c r="W288" s="11">
        <v>3.3898305084745766E-3</v>
      </c>
      <c r="X288" s="11">
        <v>0.14333333333333334</v>
      </c>
      <c r="Y288" s="11">
        <v>0.23703703703703702</v>
      </c>
      <c r="Z288" s="11">
        <f t="shared" si="55"/>
        <v>0.20233196159122085</v>
      </c>
      <c r="AA288" s="11">
        <v>-0.75</v>
      </c>
      <c r="AB288" s="11">
        <v>-0.17901234567901234</v>
      </c>
      <c r="AC288" s="11">
        <f t="shared" si="64"/>
        <v>-0.39048925468678558</v>
      </c>
      <c r="AD288" s="11">
        <v>0.46700000000000003</v>
      </c>
      <c r="AE288" s="11">
        <v>0.498</v>
      </c>
      <c r="AF288" s="11">
        <f t="shared" si="56"/>
        <v>0.48651851851851857</v>
      </c>
      <c r="AG288" s="11">
        <v>-3.08641975308643E-3</v>
      </c>
      <c r="AH288" s="11">
        <v>59</v>
      </c>
      <c r="AI288" s="11">
        <v>0.1206896551724138</v>
      </c>
      <c r="AJ288" s="11">
        <v>5.5555555555555552E-2</v>
      </c>
      <c r="AK288" s="11">
        <f t="shared" si="57"/>
        <v>7.9277233811078013E-2</v>
      </c>
      <c r="AL288" s="11">
        <v>2.81</v>
      </c>
      <c r="AM288" s="11">
        <v>3.68</v>
      </c>
      <c r="AN288" s="11">
        <v>3.6</v>
      </c>
      <c r="AO288" s="11">
        <v>0.1206896551724138</v>
      </c>
      <c r="AP288" s="11">
        <v>8.3950617283950618E-2</v>
      </c>
      <c r="AQ288" s="11">
        <f t="shared" si="58"/>
        <v>9.7330884169255116E-2</v>
      </c>
      <c r="AR288" s="11">
        <v>3.68</v>
      </c>
      <c r="AS288" s="11">
        <v>3.6</v>
      </c>
      <c r="AT288" s="11">
        <v>0.33200000000000002</v>
      </c>
      <c r="AU288" s="11">
        <v>0.76500000000000001</v>
      </c>
      <c r="AV288" s="11">
        <v>119</v>
      </c>
      <c r="AW288" s="11">
        <v>2.2413793103448276E-2</v>
      </c>
      <c r="AX288" s="11">
        <v>-1.7241379310344827E-2</v>
      </c>
      <c r="AY288" s="11">
        <v>0.76379310344827578</v>
      </c>
      <c r="AZ288" s="11">
        <v>0.19152542372881357</v>
      </c>
      <c r="BA288" s="11">
        <v>0.23703703703703702</v>
      </c>
      <c r="BB288" s="11">
        <f t="shared" si="59"/>
        <v>0.22046181984453589</v>
      </c>
      <c r="BC288" s="11">
        <v>1.4915254237288136</v>
      </c>
      <c r="BD288" s="11">
        <v>0.77777777777777779</v>
      </c>
      <c r="BE288" s="11">
        <f t="shared" si="60"/>
        <v>1.0377229080932784</v>
      </c>
      <c r="BF288" s="11">
        <v>0.66100000000000003</v>
      </c>
      <c r="BG288" s="11">
        <v>0.58399999999999996</v>
      </c>
      <c r="BH288" s="11">
        <f t="shared" si="61"/>
        <v>0.61204320987654326</v>
      </c>
      <c r="BI288" s="11">
        <v>-1.2345679012344957E-2</v>
      </c>
      <c r="BJ288" s="12">
        <v>3</v>
      </c>
      <c r="BK288" s="12">
        <v>2</v>
      </c>
      <c r="BL288" s="12">
        <f t="shared" si="62"/>
        <v>1</v>
      </c>
      <c r="BM288" s="12" t="str">
        <f t="shared" si="65"/>
        <v>TOR</v>
      </c>
      <c r="BN288" s="12">
        <f t="shared" si="63"/>
        <v>5</v>
      </c>
    </row>
    <row r="289" spans="1:66" x14ac:dyDescent="0.45">
      <c r="A289" s="5">
        <v>45448</v>
      </c>
      <c r="B289" s="4" t="s">
        <v>45</v>
      </c>
      <c r="C289" s="4" t="s">
        <v>102</v>
      </c>
      <c r="D289" s="4" t="s">
        <v>1156</v>
      </c>
      <c r="E289" s="4" t="s">
        <v>545</v>
      </c>
      <c r="F289" s="11">
        <v>61</v>
      </c>
      <c r="G289" s="11">
        <v>6.3333333333333325E-2</v>
      </c>
      <c r="H289" s="11">
        <v>-6.2500000000000003E-3</v>
      </c>
      <c r="I289" s="11">
        <f t="shared" si="53"/>
        <v>1.9951131687242798E-2</v>
      </c>
      <c r="J289" s="11">
        <v>3.55</v>
      </c>
      <c r="K289" s="11">
        <v>3.97</v>
      </c>
      <c r="L289" s="11">
        <v>3.94</v>
      </c>
      <c r="M289" s="11">
        <v>6.3333333333333325E-2</v>
      </c>
      <c r="N289" s="11">
        <v>7.716049382716049E-2</v>
      </c>
      <c r="O289" s="11">
        <f t="shared" si="54"/>
        <v>7.1953970431336681E-2</v>
      </c>
      <c r="P289" s="11">
        <v>3.97</v>
      </c>
      <c r="Q289" s="11">
        <v>3.94</v>
      </c>
      <c r="R289" s="11">
        <v>0.31</v>
      </c>
      <c r="S289" s="11">
        <v>0.7</v>
      </c>
      <c r="T289" s="11">
        <v>99</v>
      </c>
      <c r="U289" s="11">
        <v>-5.6666666666666664E-2</v>
      </c>
      <c r="V289" s="11">
        <v>1.5000000000000001E-2</v>
      </c>
      <c r="W289" s="11">
        <v>-0.1</v>
      </c>
      <c r="X289" s="11">
        <v>0.10655737704918032</v>
      </c>
      <c r="Y289" s="11">
        <v>0.21975308641975311</v>
      </c>
      <c r="Z289" s="11">
        <f t="shared" si="55"/>
        <v>0.17713001066910533</v>
      </c>
      <c r="AA289" s="11">
        <v>8.1967213114754092E-2</v>
      </c>
      <c r="AB289" s="11">
        <v>6.7901234567901231E-2</v>
      </c>
      <c r="AC289" s="11">
        <f t="shared" si="64"/>
        <v>7.3197683279987796E-2</v>
      </c>
      <c r="AD289" s="11">
        <v>0.47499999999999998</v>
      </c>
      <c r="AE289" s="11">
        <v>0.49399999999999999</v>
      </c>
      <c r="AF289" s="11">
        <f t="shared" si="56"/>
        <v>0.48684567901234566</v>
      </c>
      <c r="AG289" s="11">
        <v>3.0864197530864199E-2</v>
      </c>
      <c r="AH289" s="11">
        <v>61</v>
      </c>
      <c r="AI289" s="11">
        <v>0.10166666666666666</v>
      </c>
      <c r="AJ289" s="11">
        <v>5.6521739130434782E-2</v>
      </c>
      <c r="AK289" s="11">
        <f t="shared" si="57"/>
        <v>7.3520755054571479E-2</v>
      </c>
      <c r="AL289" s="11">
        <v>3.68</v>
      </c>
      <c r="AM289" s="11">
        <v>3.49</v>
      </c>
      <c r="AN289" s="11">
        <v>3.48</v>
      </c>
      <c r="AO289" s="11">
        <v>0.10166666666666666</v>
      </c>
      <c r="AP289" s="11">
        <v>7.9012345679012344E-2</v>
      </c>
      <c r="AQ289" s="11">
        <f t="shared" si="58"/>
        <v>8.7542676421277235E-2</v>
      </c>
      <c r="AR289" s="11">
        <v>3.49</v>
      </c>
      <c r="AS289" s="11">
        <v>3.48</v>
      </c>
      <c r="AT289" s="11">
        <v>0.30099999999999999</v>
      </c>
      <c r="AU289" s="11">
        <v>0.68300000000000005</v>
      </c>
      <c r="AV289" s="11">
        <v>95</v>
      </c>
      <c r="AW289" s="11">
        <v>4.8333333333333332E-2</v>
      </c>
      <c r="AX289" s="11">
        <v>0.13499999999999998</v>
      </c>
      <c r="AY289" s="11">
        <v>-0.11666666666666667</v>
      </c>
      <c r="AZ289" s="11">
        <v>9.8360655737704916E-2</v>
      </c>
      <c r="BA289" s="11">
        <v>0.16851851851851851</v>
      </c>
      <c r="BB289" s="11">
        <f t="shared" si="59"/>
        <v>0.1421010516689529</v>
      </c>
      <c r="BC289" s="11">
        <v>8.1967213114754092E-2</v>
      </c>
      <c r="BD289" s="11">
        <v>0</v>
      </c>
      <c r="BE289" s="11">
        <f t="shared" si="60"/>
        <v>3.0864197530864196E-2</v>
      </c>
      <c r="BF289" s="11">
        <v>0.50800000000000001</v>
      </c>
      <c r="BG289" s="11">
        <v>0.5</v>
      </c>
      <c r="BH289" s="11">
        <f t="shared" si="61"/>
        <v>0.50301234567901232</v>
      </c>
      <c r="BI289" s="11">
        <v>-3.4506556245679776E-3</v>
      </c>
      <c r="BJ289" s="12">
        <v>9</v>
      </c>
      <c r="BK289" s="12">
        <v>1</v>
      </c>
      <c r="BL289" s="12">
        <f t="shared" si="62"/>
        <v>8</v>
      </c>
      <c r="BM289" s="12" t="str">
        <f t="shared" si="65"/>
        <v>TEX</v>
      </c>
      <c r="BN289" s="12">
        <f t="shared" si="63"/>
        <v>10</v>
      </c>
    </row>
    <row r="290" spans="1:66" x14ac:dyDescent="0.45">
      <c r="A290" s="5">
        <v>45448</v>
      </c>
      <c r="B290" s="4" t="s">
        <v>30</v>
      </c>
      <c r="C290" s="4" t="s">
        <v>132</v>
      </c>
      <c r="D290" s="4" t="s">
        <v>544</v>
      </c>
      <c r="E290" s="4" t="s">
        <v>339</v>
      </c>
      <c r="F290" s="11">
        <v>61</v>
      </c>
      <c r="G290" s="11">
        <v>9.166666666666666E-2</v>
      </c>
      <c r="H290" s="11">
        <v>6.5384615384615388E-2</v>
      </c>
      <c r="I290" s="11">
        <f t="shared" si="53"/>
        <v>7.5280943336498901E-2</v>
      </c>
      <c r="J290" s="11">
        <v>3.51</v>
      </c>
      <c r="K290" s="11">
        <v>3.9</v>
      </c>
      <c r="L290" s="11">
        <v>3.79</v>
      </c>
      <c r="M290" s="11">
        <v>9.166666666666666E-2</v>
      </c>
      <c r="N290" s="11">
        <v>8.5185185185185183E-2</v>
      </c>
      <c r="O290" s="11">
        <f t="shared" si="54"/>
        <v>8.7625743026977593E-2</v>
      </c>
      <c r="P290" s="11">
        <v>3.9</v>
      </c>
      <c r="Q290" s="11">
        <v>3.79</v>
      </c>
      <c r="R290" s="11">
        <v>0.308</v>
      </c>
      <c r="S290" s="11">
        <v>0.69499999999999995</v>
      </c>
      <c r="T290" s="11">
        <v>101</v>
      </c>
      <c r="U290" s="11">
        <v>6.1666666666666668E-2</v>
      </c>
      <c r="V290" s="11">
        <v>-0.31166666666666665</v>
      </c>
      <c r="W290" s="11">
        <v>8.3333333333333329E-2</v>
      </c>
      <c r="X290" s="11">
        <v>9.1803278688524587E-2</v>
      </c>
      <c r="Y290" s="11">
        <v>0.2049382716049383</v>
      </c>
      <c r="Z290" s="11">
        <f t="shared" si="55"/>
        <v>0.1623380582228319</v>
      </c>
      <c r="AA290" s="11">
        <v>-0.18032786885245902</v>
      </c>
      <c r="AB290" s="11">
        <v>-4.3209876543209874E-2</v>
      </c>
      <c r="AC290" s="11">
        <f t="shared" si="64"/>
        <v>-9.4840725499161727E-2</v>
      </c>
      <c r="AD290" s="11">
        <v>0.49199999999999999</v>
      </c>
      <c r="AE290" s="11">
        <v>0.5</v>
      </c>
      <c r="AF290" s="11">
        <f t="shared" si="56"/>
        <v>0.49698765432098768</v>
      </c>
      <c r="AG290" s="11">
        <v>2.1604938271605E-2</v>
      </c>
      <c r="AH290" s="11">
        <v>61</v>
      </c>
      <c r="AI290" s="11">
        <v>0.10833333333333334</v>
      </c>
      <c r="AJ290" s="11">
        <v>5.5999999999999994E-2</v>
      </c>
      <c r="AK290" s="11">
        <f t="shared" si="57"/>
        <v>7.5705761316872427E-2</v>
      </c>
      <c r="AL290" s="11">
        <v>3.41</v>
      </c>
      <c r="AM290" s="11">
        <v>3.69</v>
      </c>
      <c r="AN290" s="11">
        <v>3.78</v>
      </c>
      <c r="AO290" s="11">
        <v>6.3333333333333325E-2</v>
      </c>
      <c r="AP290" s="11">
        <v>5.7407407407407414E-2</v>
      </c>
      <c r="AQ290" s="11">
        <f t="shared" si="58"/>
        <v>5.963877457704618E-2</v>
      </c>
      <c r="AR290" s="11">
        <v>4.22</v>
      </c>
      <c r="AS290" s="11">
        <v>4.08</v>
      </c>
      <c r="AT290" s="11">
        <v>0.28100000000000003</v>
      </c>
      <c r="AU290" s="11">
        <v>0.628</v>
      </c>
      <c r="AV290" s="11">
        <v>80</v>
      </c>
      <c r="AW290" s="11">
        <v>-7.6666666666666661E-2</v>
      </c>
      <c r="AX290" s="11">
        <v>-0.24166666666666667</v>
      </c>
      <c r="AY290" s="11">
        <v>-0.6316666666666666</v>
      </c>
      <c r="AZ290" s="11">
        <v>-8.1967213114754103E-3</v>
      </c>
      <c r="BA290" s="11">
        <v>0.11234567901234567</v>
      </c>
      <c r="BB290" s="11">
        <f t="shared" si="59"/>
        <v>6.6956256668190814E-2</v>
      </c>
      <c r="BC290" s="11">
        <v>-2.278688524590164</v>
      </c>
      <c r="BD290" s="11">
        <v>-1.3703703703703705</v>
      </c>
      <c r="BE290" s="11">
        <f t="shared" si="60"/>
        <v>-1.7123914037494286</v>
      </c>
      <c r="BF290" s="11">
        <v>0.246</v>
      </c>
      <c r="BG290" s="11">
        <v>0.35</v>
      </c>
      <c r="BH290" s="11">
        <f t="shared" si="61"/>
        <v>0.31083950617283951</v>
      </c>
      <c r="BI290" s="11">
        <v>1.851851851851799E-2</v>
      </c>
      <c r="BJ290" s="12">
        <v>7</v>
      </c>
      <c r="BK290" s="12">
        <v>6</v>
      </c>
      <c r="BL290" s="12">
        <f t="shared" si="62"/>
        <v>1</v>
      </c>
      <c r="BM290" s="12" t="str">
        <f t="shared" si="65"/>
        <v>CHC</v>
      </c>
      <c r="BN290" s="12">
        <f t="shared" si="63"/>
        <v>13</v>
      </c>
    </row>
    <row r="291" spans="1:66" x14ac:dyDescent="0.45">
      <c r="A291" s="5">
        <v>45448</v>
      </c>
      <c r="B291" s="4" t="s">
        <v>36</v>
      </c>
      <c r="C291" s="4" t="s">
        <v>52</v>
      </c>
      <c r="D291" s="4" t="s">
        <v>699</v>
      </c>
      <c r="E291" s="4" t="s">
        <v>292</v>
      </c>
      <c r="F291" s="11">
        <v>62</v>
      </c>
      <c r="G291" s="11">
        <v>5.0819672131147541E-2</v>
      </c>
      <c r="H291" s="11">
        <v>4.0740740740740744E-2</v>
      </c>
      <c r="I291" s="11">
        <f t="shared" si="53"/>
        <v>4.4598109544476676E-2</v>
      </c>
      <c r="J291" s="11">
        <v>3.47</v>
      </c>
      <c r="K291" s="11">
        <v>4.1100000000000003</v>
      </c>
      <c r="L291" s="11">
        <v>3.83</v>
      </c>
      <c r="M291" s="11">
        <v>5.0819672131147541E-2</v>
      </c>
      <c r="N291" s="11">
        <v>6.3580246913580246E-2</v>
      </c>
      <c r="O291" s="11">
        <f t="shared" si="54"/>
        <v>5.8696570144994888E-2</v>
      </c>
      <c r="P291" s="11">
        <v>4.1100000000000003</v>
      </c>
      <c r="Q291" s="11">
        <v>3.83</v>
      </c>
      <c r="R291" s="11">
        <v>0.318</v>
      </c>
      <c r="S291" s="11">
        <v>0.72899999999999998</v>
      </c>
      <c r="T291" s="11">
        <v>112</v>
      </c>
      <c r="U291" s="11">
        <v>-2.6229508196721311E-2</v>
      </c>
      <c r="V291" s="11">
        <v>-0.24426229508196723</v>
      </c>
      <c r="W291" s="11">
        <v>0.33114754098360655</v>
      </c>
      <c r="X291" s="11">
        <v>9.8387096774193536E-2</v>
      </c>
      <c r="Y291" s="11">
        <v>0.13518518518518519</v>
      </c>
      <c r="Z291" s="11">
        <f t="shared" si="55"/>
        <v>0.12110196616369456</v>
      </c>
      <c r="AA291" s="11">
        <v>-1.0483870967741935</v>
      </c>
      <c r="AB291" s="11">
        <v>-0.69135802469135799</v>
      </c>
      <c r="AC291" s="11">
        <f t="shared" si="64"/>
        <v>-0.82799878067367771</v>
      </c>
      <c r="AD291" s="11">
        <v>0.38700000000000001</v>
      </c>
      <c r="AE291" s="11">
        <v>0.42499999999999999</v>
      </c>
      <c r="AF291" s="11">
        <f t="shared" si="56"/>
        <v>0.41045679012345682</v>
      </c>
      <c r="AG291" s="11">
        <v>2.1087339927919301E-3</v>
      </c>
      <c r="AH291" s="11">
        <v>62</v>
      </c>
      <c r="AI291" s="11">
        <v>9.1666666666666674E-2</v>
      </c>
      <c r="AJ291" s="11">
        <v>0.1032258064516129</v>
      </c>
      <c r="AK291" s="11">
        <f t="shared" si="57"/>
        <v>9.8801938138855697E-2</v>
      </c>
      <c r="AL291" s="11">
        <v>3.41</v>
      </c>
      <c r="AM291" s="11">
        <v>3.53</v>
      </c>
      <c r="AN291" s="11">
        <v>3.62</v>
      </c>
      <c r="AO291" s="11">
        <v>0.10819672131147541</v>
      </c>
      <c r="AP291" s="11">
        <v>9.6913580246913572E-2</v>
      </c>
      <c r="AQ291" s="11">
        <f t="shared" si="58"/>
        <v>0.10123181941977058</v>
      </c>
      <c r="AR291" s="11">
        <v>3.62</v>
      </c>
      <c r="AS291" s="11">
        <v>3.47</v>
      </c>
      <c r="AT291" s="11">
        <v>0.30299999999999999</v>
      </c>
      <c r="AU291" s="11">
        <v>0.68200000000000005</v>
      </c>
      <c r="AV291" s="11">
        <v>101</v>
      </c>
      <c r="AW291" s="11">
        <v>-4.9180327868852458E-2</v>
      </c>
      <c r="AX291" s="11">
        <v>-5.9016393442622953E-2</v>
      </c>
      <c r="AY291" s="11">
        <v>-1.9672131147540982E-2</v>
      </c>
      <c r="AZ291" s="11">
        <v>9.3548387096774197E-2</v>
      </c>
      <c r="BA291" s="11">
        <v>0.22037037037037038</v>
      </c>
      <c r="BB291" s="11">
        <f t="shared" si="59"/>
        <v>0.17183356195701877</v>
      </c>
      <c r="BC291" s="11">
        <v>0.12903225806451613</v>
      </c>
      <c r="BD291" s="11">
        <v>0.16666666666666666</v>
      </c>
      <c r="BE291" s="11">
        <f t="shared" si="60"/>
        <v>0.15226337448559668</v>
      </c>
      <c r="BF291" s="11">
        <v>0.56499999999999995</v>
      </c>
      <c r="BG291" s="11">
        <v>0.53800000000000003</v>
      </c>
      <c r="BH291" s="11">
        <f t="shared" si="61"/>
        <v>0.54833333333333334</v>
      </c>
      <c r="BI291" s="11">
        <v>-1.2345679012346067E-2</v>
      </c>
      <c r="BJ291" s="12">
        <v>2</v>
      </c>
      <c r="BK291" s="12">
        <v>1</v>
      </c>
      <c r="BL291" s="12">
        <f t="shared" si="62"/>
        <v>1</v>
      </c>
      <c r="BM291" s="12" t="str">
        <f t="shared" si="65"/>
        <v>OAK</v>
      </c>
      <c r="BN291" s="12">
        <f t="shared" si="63"/>
        <v>3</v>
      </c>
    </row>
    <row r="292" spans="1:66" x14ac:dyDescent="0.45">
      <c r="A292" s="5">
        <v>45454</v>
      </c>
      <c r="B292" s="4" t="s">
        <v>18</v>
      </c>
      <c r="C292" s="4" t="s">
        <v>32</v>
      </c>
      <c r="D292" s="4" t="s">
        <v>1146</v>
      </c>
      <c r="E292" s="4" t="s">
        <v>543</v>
      </c>
      <c r="F292" s="11">
        <v>65</v>
      </c>
      <c r="G292" s="11">
        <v>0.1328125</v>
      </c>
      <c r="H292" s="11">
        <v>1.1764705882352941E-2</v>
      </c>
      <c r="I292" s="11">
        <f t="shared" si="53"/>
        <v>6.0333265250544658E-2</v>
      </c>
      <c r="J292" s="11">
        <v>2.76</v>
      </c>
      <c r="K292" s="11">
        <v>3.68</v>
      </c>
      <c r="L292" s="11">
        <v>3.6</v>
      </c>
      <c r="M292" s="11">
        <v>0.1328125</v>
      </c>
      <c r="N292" s="11">
        <v>8.3950617283950618E-2</v>
      </c>
      <c r="O292" s="11">
        <f t="shared" si="54"/>
        <v>0.10355569368236549</v>
      </c>
      <c r="P292" s="11">
        <v>3.68</v>
      </c>
      <c r="Q292" s="11">
        <v>3.6</v>
      </c>
      <c r="R292" s="11">
        <v>0.33600000000000002</v>
      </c>
      <c r="S292" s="11">
        <v>0.77600000000000002</v>
      </c>
      <c r="T292" s="11">
        <v>121</v>
      </c>
      <c r="U292" s="11">
        <v>9.3749999999999997E-3</v>
      </c>
      <c r="V292" s="11">
        <v>-2.6562499999999999E-2</v>
      </c>
      <c r="W292" s="11">
        <v>0.86875000000000002</v>
      </c>
      <c r="X292" s="11">
        <v>0.20153846153846153</v>
      </c>
      <c r="Y292" s="11">
        <v>0.23703703703703702</v>
      </c>
      <c r="Z292" s="11">
        <f t="shared" si="55"/>
        <v>0.22279378143575673</v>
      </c>
      <c r="AA292" s="11">
        <v>1.6</v>
      </c>
      <c r="AB292" s="11">
        <v>0.87654320987654322</v>
      </c>
      <c r="AC292" s="11">
        <f t="shared" si="64"/>
        <v>1.1668190824569427</v>
      </c>
      <c r="AD292" s="11">
        <v>0.66200000000000003</v>
      </c>
      <c r="AE292" s="11">
        <v>0.58899999999999997</v>
      </c>
      <c r="AF292" s="11">
        <f t="shared" si="56"/>
        <v>0.61829012345679013</v>
      </c>
      <c r="AG292" s="11">
        <v>1.2345679012345699E-2</v>
      </c>
      <c r="AH292" s="11">
        <v>63</v>
      </c>
      <c r="AI292" s="11">
        <v>0.125</v>
      </c>
      <c r="AJ292" s="11">
        <v>0.1217391304347826</v>
      </c>
      <c r="AK292" s="11">
        <f t="shared" si="57"/>
        <v>0.1230072463768116</v>
      </c>
      <c r="AL292" s="11">
        <v>3.24</v>
      </c>
      <c r="AM292" s="11">
        <v>3.11</v>
      </c>
      <c r="AN292" s="11">
        <v>3.29</v>
      </c>
      <c r="AO292" s="11">
        <v>0.1253968253968254</v>
      </c>
      <c r="AP292" s="11">
        <v>0.10246913580246915</v>
      </c>
      <c r="AQ292" s="11">
        <f t="shared" si="58"/>
        <v>0.11138545953360771</v>
      </c>
      <c r="AR292" s="11">
        <v>3.47</v>
      </c>
      <c r="AS292" s="11">
        <v>3.47</v>
      </c>
      <c r="AT292" s="11">
        <v>0.313</v>
      </c>
      <c r="AU292" s="11">
        <v>0.71399999999999997</v>
      </c>
      <c r="AV292" s="11">
        <v>102</v>
      </c>
      <c r="AW292" s="11">
        <v>-6.8253968253968247E-2</v>
      </c>
      <c r="AX292" s="11">
        <v>-4.7619047619047615E-3</v>
      </c>
      <c r="AY292" s="11">
        <v>-6.3492063492063492E-3</v>
      </c>
      <c r="AZ292" s="11">
        <v>0.11428571428571428</v>
      </c>
      <c r="BA292" s="11">
        <v>0.27530864197530863</v>
      </c>
      <c r="BB292" s="11">
        <f t="shared" si="59"/>
        <v>0.21268861454046642</v>
      </c>
      <c r="BC292" s="11">
        <v>0.49206349206349204</v>
      </c>
      <c r="BD292" s="11">
        <v>0.49382716049382713</v>
      </c>
      <c r="BE292" s="11">
        <f t="shared" si="60"/>
        <v>0.49314128943758573</v>
      </c>
      <c r="BF292" s="11">
        <v>0.55600000000000005</v>
      </c>
      <c r="BG292" s="11">
        <v>0.55300000000000005</v>
      </c>
      <c r="BH292" s="11">
        <f t="shared" si="61"/>
        <v>0.5541666666666667</v>
      </c>
      <c r="BI292" s="11">
        <v>-2.7777777777778012E-2</v>
      </c>
      <c r="BJ292" s="12">
        <v>4</v>
      </c>
      <c r="BK292" s="12">
        <v>0</v>
      </c>
      <c r="BL292" s="12">
        <f t="shared" si="62"/>
        <v>4</v>
      </c>
      <c r="BM292" s="12" t="str">
        <f t="shared" si="65"/>
        <v>BAL</v>
      </c>
      <c r="BN292" s="12">
        <f t="shared" si="63"/>
        <v>4</v>
      </c>
    </row>
    <row r="293" spans="1:66" x14ac:dyDescent="0.45">
      <c r="A293" s="5">
        <v>45454</v>
      </c>
      <c r="B293" s="4" t="s">
        <v>102</v>
      </c>
      <c r="C293" s="4" t="s">
        <v>80</v>
      </c>
      <c r="D293" s="4" t="s">
        <v>545</v>
      </c>
      <c r="E293" s="4" t="s">
        <v>672</v>
      </c>
      <c r="F293" s="11">
        <v>65</v>
      </c>
      <c r="G293" s="11">
        <v>0.11076923076923077</v>
      </c>
      <c r="H293" s="11">
        <v>5.6521739130434782E-2</v>
      </c>
      <c r="I293" s="11">
        <f t="shared" si="53"/>
        <v>7.8287707997852923E-2</v>
      </c>
      <c r="J293" s="11">
        <v>3.79</v>
      </c>
      <c r="K293" s="11">
        <v>3.55</v>
      </c>
      <c r="L293" s="11">
        <v>3.54</v>
      </c>
      <c r="M293" s="11">
        <v>0.11076923076923077</v>
      </c>
      <c r="N293" s="11">
        <v>7.9012345679012344E-2</v>
      </c>
      <c r="O293" s="11">
        <f t="shared" si="54"/>
        <v>9.1754305746075293E-2</v>
      </c>
      <c r="P293" s="11">
        <v>3.55</v>
      </c>
      <c r="Q293" s="11">
        <v>3.54</v>
      </c>
      <c r="R293" s="11">
        <v>0.29599999999999999</v>
      </c>
      <c r="S293" s="11">
        <v>0.67</v>
      </c>
      <c r="T293" s="11">
        <v>91</v>
      </c>
      <c r="U293" s="11">
        <v>5.3846153846153849E-2</v>
      </c>
      <c r="V293" s="11">
        <v>7.3846153846153839E-2</v>
      </c>
      <c r="W293" s="11">
        <v>-0.23692307692307693</v>
      </c>
      <c r="X293" s="11">
        <v>8.3076923076923076E-2</v>
      </c>
      <c r="Y293" s="11">
        <v>0.16851851851851851</v>
      </c>
      <c r="Z293" s="11">
        <f t="shared" si="55"/>
        <v>0.13423639689071787</v>
      </c>
      <c r="AA293" s="11">
        <v>-9.2307692307692313E-2</v>
      </c>
      <c r="AB293" s="11">
        <v>-6.7901234567901231E-2</v>
      </c>
      <c r="AC293" s="11">
        <f t="shared" si="64"/>
        <v>-7.7693949093126047E-2</v>
      </c>
      <c r="AD293" s="11">
        <v>0.49199999999999999</v>
      </c>
      <c r="AE293" s="11">
        <v>0.49299999999999999</v>
      </c>
      <c r="AF293" s="11">
        <f t="shared" si="56"/>
        <v>0.4925987654320988</v>
      </c>
      <c r="AG293" s="11">
        <v>3.4083162917519201E-3</v>
      </c>
      <c r="AH293" s="11">
        <v>65</v>
      </c>
      <c r="AI293" s="11">
        <v>9.8461538461538461E-2</v>
      </c>
      <c r="AJ293" s="11">
        <v>0.04</v>
      </c>
      <c r="AK293" s="11">
        <f t="shared" si="57"/>
        <v>6.3456790123456785E-2</v>
      </c>
      <c r="AL293" s="11">
        <v>3.96</v>
      </c>
      <c r="AM293" s="11">
        <v>3.86</v>
      </c>
      <c r="AN293" s="11">
        <v>3.9</v>
      </c>
      <c r="AO293" s="11">
        <v>9.8461538461538461E-2</v>
      </c>
      <c r="AP293" s="11">
        <v>6.7283950617283955E-2</v>
      </c>
      <c r="AQ293" s="11">
        <f t="shared" si="58"/>
        <v>7.9793476604176197E-2</v>
      </c>
      <c r="AR293" s="11">
        <v>3.86</v>
      </c>
      <c r="AS293" s="11">
        <v>3.9</v>
      </c>
      <c r="AT293" s="11">
        <v>0.29499999999999998</v>
      </c>
      <c r="AU293" s="11">
        <v>0.66400000000000003</v>
      </c>
      <c r="AV293" s="11">
        <v>90</v>
      </c>
      <c r="AW293" s="11">
        <v>0.04</v>
      </c>
      <c r="AX293" s="11">
        <v>-0.39538461538461539</v>
      </c>
      <c r="AY293" s="11">
        <v>-0.32769230769230773</v>
      </c>
      <c r="AZ293" s="11">
        <v>0.04</v>
      </c>
      <c r="BA293" s="11">
        <v>0.11790123456790125</v>
      </c>
      <c r="BB293" s="11">
        <f t="shared" si="59"/>
        <v>8.6644566377076682E-2</v>
      </c>
      <c r="BC293" s="11">
        <v>-0.30769230769230771</v>
      </c>
      <c r="BD293" s="11">
        <v>-0.53086419753086422</v>
      </c>
      <c r="BE293" s="11">
        <f t="shared" si="60"/>
        <v>-0.44131992074378906</v>
      </c>
      <c r="BF293" s="11">
        <v>0.46200000000000002</v>
      </c>
      <c r="BG293" s="11">
        <v>0.442</v>
      </c>
      <c r="BH293" s="11">
        <f t="shared" si="61"/>
        <v>0.4500246913580247</v>
      </c>
      <c r="BI293" s="11">
        <v>1.851851851851799E-2</v>
      </c>
      <c r="BJ293" s="12">
        <v>4</v>
      </c>
      <c r="BK293" s="12">
        <v>5</v>
      </c>
      <c r="BL293" s="12">
        <f t="shared" si="62"/>
        <v>-1</v>
      </c>
      <c r="BM293" s="12" t="str">
        <f t="shared" si="65"/>
        <v>WSN</v>
      </c>
      <c r="BN293" s="12">
        <f t="shared" si="63"/>
        <v>9</v>
      </c>
    </row>
    <row r="294" spans="1:66" x14ac:dyDescent="0.45">
      <c r="A294" s="5">
        <v>45454</v>
      </c>
      <c r="B294" s="4" t="s">
        <v>71</v>
      </c>
      <c r="C294" s="4" t="s">
        <v>30</v>
      </c>
      <c r="D294" s="4" t="s">
        <v>313</v>
      </c>
      <c r="E294" s="4" t="s">
        <v>544</v>
      </c>
      <c r="F294" s="11">
        <v>66</v>
      </c>
      <c r="G294" s="11">
        <v>5.6923076923076923E-2</v>
      </c>
      <c r="H294" s="11">
        <v>0.12592592592592591</v>
      </c>
      <c r="I294" s="11">
        <f t="shared" si="53"/>
        <v>9.7813654109950396E-2</v>
      </c>
      <c r="J294" s="11">
        <v>4.17</v>
      </c>
      <c r="K294" s="11">
        <v>3.91</v>
      </c>
      <c r="L294" s="11">
        <v>3.7</v>
      </c>
      <c r="M294" s="11">
        <v>5.6923076923076923E-2</v>
      </c>
      <c r="N294" s="11">
        <v>9.0740740740740733E-2</v>
      </c>
      <c r="O294" s="11">
        <f t="shared" si="54"/>
        <v>7.6963174000211035E-2</v>
      </c>
      <c r="P294" s="11">
        <v>3.91</v>
      </c>
      <c r="Q294" s="11">
        <v>3.7</v>
      </c>
      <c r="R294" s="11">
        <v>0.3</v>
      </c>
      <c r="S294" s="11">
        <v>0.67200000000000004</v>
      </c>
      <c r="T294" s="11">
        <v>99</v>
      </c>
      <c r="U294" s="11">
        <v>-2.6153846153846153E-2</v>
      </c>
      <c r="V294" s="11">
        <v>0</v>
      </c>
      <c r="W294" s="11">
        <v>-7.2307692307692309E-2</v>
      </c>
      <c r="X294" s="11">
        <v>9.5454545454545459E-2</v>
      </c>
      <c r="Y294" s="11">
        <v>0.22160493827160493</v>
      </c>
      <c r="Z294" s="11">
        <f t="shared" si="55"/>
        <v>0.1702103337905807</v>
      </c>
      <c r="AA294" s="11">
        <v>-0.98484848484848486</v>
      </c>
      <c r="AB294" s="11">
        <v>-0.27777777777777779</v>
      </c>
      <c r="AC294" s="11">
        <f t="shared" si="64"/>
        <v>-0.56584362139917699</v>
      </c>
      <c r="AD294" s="11">
        <v>0.47</v>
      </c>
      <c r="AE294" s="11">
        <v>0.501</v>
      </c>
      <c r="AF294" s="11">
        <f t="shared" si="56"/>
        <v>0.48837037037037034</v>
      </c>
      <c r="AG294" s="11">
        <v>7.0987654320987595E-2</v>
      </c>
      <c r="AH294" s="11">
        <v>66</v>
      </c>
      <c r="AI294" s="11">
        <v>9.3939393939393948E-2</v>
      </c>
      <c r="AJ294" s="11">
        <v>6.5384615384615388E-2</v>
      </c>
      <c r="AK294" s="11">
        <f t="shared" si="57"/>
        <v>7.7018043684710352E-2</v>
      </c>
      <c r="AL294" s="11">
        <v>3.66</v>
      </c>
      <c r="AM294" s="11">
        <v>3.92</v>
      </c>
      <c r="AN294" s="11">
        <v>3.81</v>
      </c>
      <c r="AO294" s="11">
        <v>9.3939393939393948E-2</v>
      </c>
      <c r="AP294" s="11">
        <v>8.5185185185185183E-2</v>
      </c>
      <c r="AQ294" s="11">
        <f t="shared" si="58"/>
        <v>8.8751714677640592E-2</v>
      </c>
      <c r="AR294" s="11">
        <v>3.92</v>
      </c>
      <c r="AS294" s="11">
        <v>3.81</v>
      </c>
      <c r="AT294" s="11">
        <v>0.309</v>
      </c>
      <c r="AU294" s="11">
        <v>0.69799999999999995</v>
      </c>
      <c r="AV294" s="11">
        <v>101</v>
      </c>
      <c r="AW294" s="11">
        <v>8.6363636363636365E-2</v>
      </c>
      <c r="AX294" s="11">
        <v>-0.28333333333333333</v>
      </c>
      <c r="AY294" s="11">
        <v>0.12424242424242424</v>
      </c>
      <c r="AZ294" s="11">
        <v>0.10303030303030303</v>
      </c>
      <c r="BA294" s="11">
        <v>0.2049382716049383</v>
      </c>
      <c r="BB294" s="11">
        <f t="shared" si="59"/>
        <v>0.16342021033379059</v>
      </c>
      <c r="BC294" s="11">
        <v>-0.21212121212121213</v>
      </c>
      <c r="BD294" s="11">
        <v>-6.1728395061728392E-2</v>
      </c>
      <c r="BE294" s="11">
        <f t="shared" si="60"/>
        <v>-0.12299954275262917</v>
      </c>
      <c r="BF294" s="11">
        <v>0.48499999999999999</v>
      </c>
      <c r="BG294" s="11">
        <v>0.496</v>
      </c>
      <c r="BH294" s="11">
        <f t="shared" si="61"/>
        <v>0.49151851851851847</v>
      </c>
      <c r="BI294" s="11">
        <v>-2.1604938271604979E-2</v>
      </c>
      <c r="BJ294" s="12">
        <v>5</v>
      </c>
      <c r="BK294" s="12">
        <v>2</v>
      </c>
      <c r="BL294" s="12">
        <f t="shared" si="62"/>
        <v>3</v>
      </c>
      <c r="BM294" s="12" t="str">
        <f t="shared" si="65"/>
        <v>TBR</v>
      </c>
      <c r="BN294" s="12">
        <f t="shared" si="63"/>
        <v>7</v>
      </c>
    </row>
    <row r="295" spans="1:66" x14ac:dyDescent="0.45">
      <c r="A295" s="5">
        <v>45454</v>
      </c>
      <c r="B295" s="4" t="s">
        <v>57</v>
      </c>
      <c r="C295" s="4" t="s">
        <v>95</v>
      </c>
      <c r="D295" s="4" t="s">
        <v>572</v>
      </c>
      <c r="E295" s="4" t="s">
        <v>573</v>
      </c>
      <c r="F295" s="11">
        <v>66</v>
      </c>
      <c r="G295" s="11">
        <v>0.1106060606060606</v>
      </c>
      <c r="H295" s="11">
        <v>6.0000000000000001E-3</v>
      </c>
      <c r="I295" s="11">
        <f t="shared" si="53"/>
        <v>4.8617283950617277E-2</v>
      </c>
      <c r="J295" s="11">
        <v>3.71</v>
      </c>
      <c r="K295" s="11">
        <v>4.2300000000000004</v>
      </c>
      <c r="L295" s="11">
        <v>3.89</v>
      </c>
      <c r="M295" s="11">
        <v>0.1106060606060606</v>
      </c>
      <c r="N295" s="11">
        <v>9.4444444444444442E-2</v>
      </c>
      <c r="O295" s="11">
        <f t="shared" si="54"/>
        <v>0.10102880658436213</v>
      </c>
      <c r="P295" s="11">
        <v>4.2300000000000004</v>
      </c>
      <c r="Q295" s="11">
        <v>3.89</v>
      </c>
      <c r="R295" s="11">
        <v>0.317</v>
      </c>
      <c r="S295" s="11">
        <v>0.71099999999999997</v>
      </c>
      <c r="T295" s="11">
        <v>100</v>
      </c>
      <c r="U295" s="11">
        <v>8.9393939393939401E-2</v>
      </c>
      <c r="V295" s="11">
        <v>-0.1803030303030303</v>
      </c>
      <c r="W295" s="11">
        <v>8.1818181818181818E-2</v>
      </c>
      <c r="X295" s="11">
        <v>0.10151515151515152</v>
      </c>
      <c r="Y295" s="11">
        <v>0.18641975308641975</v>
      </c>
      <c r="Z295" s="11">
        <f t="shared" si="55"/>
        <v>0.15182898948331047</v>
      </c>
      <c r="AA295" s="11">
        <v>0.22727272727272727</v>
      </c>
      <c r="AB295" s="11">
        <v>3.7037037037037035E-2</v>
      </c>
      <c r="AC295" s="11">
        <f t="shared" si="64"/>
        <v>0.11454046639231824</v>
      </c>
      <c r="AD295" s="11">
        <v>0.48499999999999999</v>
      </c>
      <c r="AE295" s="11">
        <v>0.48799999999999999</v>
      </c>
      <c r="AF295" s="11">
        <f t="shared" si="56"/>
        <v>0.48677777777777775</v>
      </c>
      <c r="AG295" s="11">
        <v>-6.1728395061728097E-3</v>
      </c>
      <c r="AH295" s="11">
        <v>64</v>
      </c>
      <c r="AI295" s="11">
        <v>8.2812499999999997E-2</v>
      </c>
      <c r="AJ295" s="11">
        <v>0.11923076923076924</v>
      </c>
      <c r="AK295" s="11">
        <f t="shared" si="57"/>
        <v>0.10484330484330484</v>
      </c>
      <c r="AL295" s="11">
        <v>3.5</v>
      </c>
      <c r="AM295" s="11">
        <v>3.79</v>
      </c>
      <c r="AN295" s="11">
        <v>3.64</v>
      </c>
      <c r="AO295" s="11">
        <v>8.2812499999999997E-2</v>
      </c>
      <c r="AP295" s="11">
        <v>5.8024691358024696E-2</v>
      </c>
      <c r="AQ295" s="11">
        <f t="shared" si="58"/>
        <v>6.7817405883249499E-2</v>
      </c>
      <c r="AR295" s="11">
        <v>3.79</v>
      </c>
      <c r="AS295" s="11">
        <v>3.64</v>
      </c>
      <c r="AT295" s="11">
        <v>0.32100000000000001</v>
      </c>
      <c r="AU295" s="11">
        <v>0.73299999999999998</v>
      </c>
      <c r="AV295" s="11">
        <v>111</v>
      </c>
      <c r="AW295" s="11">
        <v>-4.6875E-2</v>
      </c>
      <c r="AX295" s="11">
        <v>0.05</v>
      </c>
      <c r="AY295" s="11">
        <v>0.38750000000000001</v>
      </c>
      <c r="AZ295" s="11">
        <v>0.16093750000000001</v>
      </c>
      <c r="BA295" s="11">
        <v>0.19382716049382714</v>
      </c>
      <c r="BB295" s="11">
        <f t="shared" si="59"/>
        <v>0.18083371437280901</v>
      </c>
      <c r="BC295" s="11">
        <v>1.40625</v>
      </c>
      <c r="BD295" s="11">
        <v>0.51851851851851849</v>
      </c>
      <c r="BE295" s="11">
        <f t="shared" si="60"/>
        <v>0.8692272519433013</v>
      </c>
      <c r="BF295" s="11">
        <v>0.65600000000000003</v>
      </c>
      <c r="BG295" s="11">
        <v>0.55800000000000005</v>
      </c>
      <c r="BH295" s="11">
        <f t="shared" si="61"/>
        <v>0.59671604938271616</v>
      </c>
      <c r="BI295" s="11">
        <v>-2.4691358024691024E-2</v>
      </c>
      <c r="BJ295" s="12">
        <v>3</v>
      </c>
      <c r="BK295" s="12">
        <v>5</v>
      </c>
      <c r="BL295" s="12">
        <f t="shared" si="62"/>
        <v>-2</v>
      </c>
      <c r="BM295" s="12" t="str">
        <f t="shared" si="65"/>
        <v>CLE</v>
      </c>
      <c r="BN295" s="12">
        <f t="shared" si="63"/>
        <v>8</v>
      </c>
    </row>
    <row r="296" spans="1:66" x14ac:dyDescent="0.45">
      <c r="A296" s="5">
        <v>45454</v>
      </c>
      <c r="B296" s="4" t="s">
        <v>60</v>
      </c>
      <c r="C296" s="4" t="s">
        <v>50</v>
      </c>
      <c r="D296" s="4" t="s">
        <v>265</v>
      </c>
      <c r="E296" s="4" t="s">
        <v>274</v>
      </c>
      <c r="F296" s="11">
        <v>66</v>
      </c>
      <c r="G296" s="11">
        <v>0.13076923076923078</v>
      </c>
      <c r="H296" s="11">
        <v>6.1538461538461542E-2</v>
      </c>
      <c r="I296" s="11">
        <f t="shared" si="53"/>
        <v>8.9743589743589744E-2</v>
      </c>
      <c r="J296" s="11">
        <v>3.66</v>
      </c>
      <c r="K296" s="11">
        <v>4.17</v>
      </c>
      <c r="L296" s="11">
        <v>4</v>
      </c>
      <c r="M296" s="11">
        <v>0.13181818181818181</v>
      </c>
      <c r="N296" s="11">
        <v>8.0864197530864199E-2</v>
      </c>
      <c r="O296" s="11">
        <f t="shared" si="54"/>
        <v>0.10162322816643804</v>
      </c>
      <c r="P296" s="11">
        <v>3.61</v>
      </c>
      <c r="Q296" s="11">
        <v>3.53</v>
      </c>
      <c r="R296" s="11">
        <v>0.32400000000000001</v>
      </c>
      <c r="S296" s="11">
        <v>0.74099999999999999</v>
      </c>
      <c r="T296" s="11">
        <v>105</v>
      </c>
      <c r="U296" s="11">
        <v>4.6969696969696974E-2</v>
      </c>
      <c r="V296" s="11">
        <v>-0.15757575757575759</v>
      </c>
      <c r="W296" s="11">
        <v>0.21212121212121213</v>
      </c>
      <c r="X296" s="11">
        <v>0.10606060606060606</v>
      </c>
      <c r="Y296" s="11">
        <v>0.19012345679012346</v>
      </c>
      <c r="Z296" s="11">
        <f t="shared" si="55"/>
        <v>0.15587562871513488</v>
      </c>
      <c r="AA296" s="11">
        <v>0.45454545454545453</v>
      </c>
      <c r="AB296" s="11">
        <v>0.1728395061728395</v>
      </c>
      <c r="AC296" s="11">
        <f t="shared" si="64"/>
        <v>0.28760859625057156</v>
      </c>
      <c r="AD296" s="11">
        <v>0.5</v>
      </c>
      <c r="AE296" s="11">
        <v>0.499</v>
      </c>
      <c r="AF296" s="11">
        <f t="shared" si="56"/>
        <v>0.49940740740740741</v>
      </c>
      <c r="AG296" s="11">
        <v>2.4691358024691398E-2</v>
      </c>
      <c r="AH296" s="11">
        <v>65</v>
      </c>
      <c r="AI296" s="11">
        <v>0.16923076923076924</v>
      </c>
      <c r="AJ296" s="11">
        <v>0.15517241379310345</v>
      </c>
      <c r="AK296" s="11">
        <f t="shared" si="57"/>
        <v>0.16081311196253728</v>
      </c>
      <c r="AL296" s="11">
        <v>2.77</v>
      </c>
      <c r="AM296" s="11">
        <v>3.25</v>
      </c>
      <c r="AN296" s="11">
        <v>3.31</v>
      </c>
      <c r="AO296" s="11">
        <v>0.20307692307692307</v>
      </c>
      <c r="AP296" s="11">
        <v>0.12037037037037036</v>
      </c>
      <c r="AQ296" s="11">
        <f t="shared" si="58"/>
        <v>0.1535550983081847</v>
      </c>
      <c r="AR296" s="11">
        <v>3.32</v>
      </c>
      <c r="AS296" s="11">
        <v>3.37</v>
      </c>
      <c r="AT296" s="11">
        <v>0.32100000000000001</v>
      </c>
      <c r="AU296" s="11">
        <v>0.72899999999999998</v>
      </c>
      <c r="AV296" s="11">
        <v>107</v>
      </c>
      <c r="AW296" s="11">
        <v>5.5384615384615386E-2</v>
      </c>
      <c r="AX296" s="11">
        <v>-0.11384615384615385</v>
      </c>
      <c r="AY296" s="11">
        <v>0.33538461538461539</v>
      </c>
      <c r="AZ296" s="11">
        <v>0.13692307692307693</v>
      </c>
      <c r="BA296" s="11">
        <v>0.22901234567901235</v>
      </c>
      <c r="BB296" s="11">
        <f t="shared" si="59"/>
        <v>0.19206294772138394</v>
      </c>
      <c r="BC296" s="11">
        <v>1.6615384615384616</v>
      </c>
      <c r="BD296" s="11">
        <v>0.87654320987654322</v>
      </c>
      <c r="BE296" s="11">
        <f t="shared" si="60"/>
        <v>1.1915104404816339</v>
      </c>
      <c r="BF296" s="11">
        <v>0.69199999999999995</v>
      </c>
      <c r="BG296" s="11">
        <v>0.6</v>
      </c>
      <c r="BH296" s="11">
        <f t="shared" si="61"/>
        <v>0.63691358024691347</v>
      </c>
      <c r="BI296" s="11">
        <v>-4.6296296296295947E-2</v>
      </c>
      <c r="BJ296" s="12">
        <v>1</v>
      </c>
      <c r="BK296" s="12">
        <v>4</v>
      </c>
      <c r="BL296" s="12">
        <f t="shared" si="62"/>
        <v>-3</v>
      </c>
      <c r="BM296" s="12" t="str">
        <f t="shared" si="65"/>
        <v>PHI</v>
      </c>
      <c r="BN296" s="12">
        <f t="shared" si="63"/>
        <v>5</v>
      </c>
    </row>
    <row r="297" spans="1:66" x14ac:dyDescent="0.45">
      <c r="A297" s="5">
        <v>45454</v>
      </c>
      <c r="B297" s="4" t="s">
        <v>64</v>
      </c>
      <c r="C297" s="4" t="s">
        <v>89</v>
      </c>
      <c r="D297" s="4" t="s">
        <v>648</v>
      </c>
      <c r="E297" s="4" t="s">
        <v>607</v>
      </c>
      <c r="F297" s="11">
        <v>64</v>
      </c>
      <c r="G297" s="11">
        <v>5.6250000000000001E-2</v>
      </c>
      <c r="H297" s="11">
        <v>3.8461538461538464E-2</v>
      </c>
      <c r="I297" s="11">
        <f t="shared" si="53"/>
        <v>4.5489078822412155E-2</v>
      </c>
      <c r="J297" s="11">
        <v>4.13</v>
      </c>
      <c r="K297" s="11">
        <v>4.22</v>
      </c>
      <c r="L297" s="11">
        <v>4.1500000000000004</v>
      </c>
      <c r="M297" s="11">
        <v>5.6250000000000001E-2</v>
      </c>
      <c r="N297" s="11">
        <v>8.3333333333333329E-2</v>
      </c>
      <c r="O297" s="11">
        <f t="shared" si="54"/>
        <v>7.2633744855967075E-2</v>
      </c>
      <c r="P297" s="11">
        <v>4.22</v>
      </c>
      <c r="Q297" s="11">
        <v>4.1500000000000004</v>
      </c>
      <c r="R297" s="11">
        <v>0.32</v>
      </c>
      <c r="S297" s="11">
        <v>0.72399999999999998</v>
      </c>
      <c r="T297" s="11">
        <v>112</v>
      </c>
      <c r="U297" s="11">
        <v>-2.1874999999999999E-2</v>
      </c>
      <c r="V297" s="11">
        <v>-0.22031249999999999</v>
      </c>
      <c r="W297" s="11">
        <v>0.4375</v>
      </c>
      <c r="X297" s="11">
        <v>0.13906250000000001</v>
      </c>
      <c r="Y297" s="11">
        <v>0.21049382716049383</v>
      </c>
      <c r="Z297" s="11">
        <f t="shared" si="55"/>
        <v>0.18227404359091604</v>
      </c>
      <c r="AA297" s="11">
        <v>-0.515625</v>
      </c>
      <c r="AB297" s="11">
        <v>-0.22222222222222221</v>
      </c>
      <c r="AC297" s="11">
        <f t="shared" si="64"/>
        <v>-0.33813443072702332</v>
      </c>
      <c r="AD297" s="11">
        <v>0.438</v>
      </c>
      <c r="AE297" s="11">
        <v>0.47399999999999998</v>
      </c>
      <c r="AF297" s="11">
        <f t="shared" si="56"/>
        <v>0.45977777777777773</v>
      </c>
      <c r="AG297" s="11">
        <v>5.5555555555555601E-2</v>
      </c>
      <c r="AH297" s="11">
        <v>65</v>
      </c>
      <c r="AI297" s="11">
        <v>4.6153846153846156E-2</v>
      </c>
      <c r="AJ297" s="11">
        <v>9.6428571428571433E-2</v>
      </c>
      <c r="AK297" s="11">
        <f t="shared" si="57"/>
        <v>7.6256613756613759E-2</v>
      </c>
      <c r="AL297" s="11">
        <v>4.58</v>
      </c>
      <c r="AM297" s="11">
        <v>4.12</v>
      </c>
      <c r="AN297" s="11">
        <v>4.07</v>
      </c>
      <c r="AO297" s="11">
        <v>4.6153846153846156E-2</v>
      </c>
      <c r="AP297" s="11">
        <v>8.4567901234567894E-2</v>
      </c>
      <c r="AQ297" s="11">
        <f t="shared" si="58"/>
        <v>6.9154854442920285E-2</v>
      </c>
      <c r="AR297" s="11">
        <v>4.12</v>
      </c>
      <c r="AS297" s="11">
        <v>4.07</v>
      </c>
      <c r="AT297" s="11">
        <v>0.28599999999999998</v>
      </c>
      <c r="AU297" s="11">
        <v>0.64800000000000002</v>
      </c>
      <c r="AV297" s="11">
        <v>84</v>
      </c>
      <c r="AW297" s="11">
        <v>-4.4615384615384612E-2</v>
      </c>
      <c r="AX297" s="11">
        <v>-0.25538461538461543</v>
      </c>
      <c r="AY297" s="11">
        <v>-0.58461538461538465</v>
      </c>
      <c r="AZ297" s="11">
        <v>1.3846153846153847E-2</v>
      </c>
      <c r="BA297" s="11">
        <v>0.15555555555555556</v>
      </c>
      <c r="BB297" s="11">
        <f t="shared" si="59"/>
        <v>9.8696844993141283E-2</v>
      </c>
      <c r="BC297" s="11">
        <v>-1.5076923076923077</v>
      </c>
      <c r="BD297" s="11">
        <v>-0.80246913580246915</v>
      </c>
      <c r="BE297" s="11">
        <f t="shared" si="60"/>
        <v>-1.0854290504496267</v>
      </c>
      <c r="BF297" s="11">
        <v>0.33800000000000002</v>
      </c>
      <c r="BG297" s="11">
        <v>0.41399999999999998</v>
      </c>
      <c r="BH297" s="11">
        <f t="shared" si="61"/>
        <v>0.38350617283950617</v>
      </c>
      <c r="BI297" s="11">
        <v>-2.1604938271604979E-2</v>
      </c>
      <c r="BJ297" s="12">
        <v>2</v>
      </c>
      <c r="BK297" s="12">
        <v>4</v>
      </c>
      <c r="BL297" s="12">
        <f t="shared" si="62"/>
        <v>-2</v>
      </c>
      <c r="BM297" s="12" t="str">
        <f t="shared" si="65"/>
        <v>MIA</v>
      </c>
      <c r="BN297" s="12">
        <f t="shared" si="63"/>
        <v>6</v>
      </c>
    </row>
    <row r="298" spans="1:66" x14ac:dyDescent="0.45">
      <c r="A298" s="5">
        <v>45454</v>
      </c>
      <c r="B298" s="4" t="s">
        <v>62</v>
      </c>
      <c r="C298" s="4" t="s">
        <v>35</v>
      </c>
      <c r="D298" s="4" t="s">
        <v>685</v>
      </c>
      <c r="E298" s="4" t="s">
        <v>337</v>
      </c>
      <c r="F298" s="11">
        <v>66</v>
      </c>
      <c r="G298" s="11">
        <v>9.0769230769230769E-2</v>
      </c>
      <c r="H298" s="11">
        <v>6.0714285714285714E-2</v>
      </c>
      <c r="I298" s="11">
        <f t="shared" si="53"/>
        <v>7.2958892958892962E-2</v>
      </c>
      <c r="J298" s="11">
        <v>4.03</v>
      </c>
      <c r="K298" s="11">
        <v>3.73</v>
      </c>
      <c r="L298" s="11">
        <v>3.51</v>
      </c>
      <c r="M298" s="11">
        <v>9.0769230769230769E-2</v>
      </c>
      <c r="N298" s="11">
        <v>0.10493827160493827</v>
      </c>
      <c r="O298" s="11">
        <f t="shared" si="54"/>
        <v>9.9165699412612981E-2</v>
      </c>
      <c r="P298" s="11">
        <v>3.73</v>
      </c>
      <c r="Q298" s="11">
        <v>3.51</v>
      </c>
      <c r="R298" s="11">
        <v>0.31</v>
      </c>
      <c r="S298" s="11">
        <v>0.70399999999999996</v>
      </c>
      <c r="T298" s="11">
        <v>102</v>
      </c>
      <c r="U298" s="11">
        <v>-3.0769230769230769E-3</v>
      </c>
      <c r="V298" s="11">
        <v>0.1076923076923077</v>
      </c>
      <c r="W298" s="11">
        <v>7.2307692307692309E-2</v>
      </c>
      <c r="X298" s="11">
        <v>0.12575757575757576</v>
      </c>
      <c r="Y298" s="11">
        <v>0.22098765432098763</v>
      </c>
      <c r="Z298" s="11">
        <f t="shared" si="55"/>
        <v>0.18219021490626428</v>
      </c>
      <c r="AA298" s="11">
        <v>-1.5151515151515152E-2</v>
      </c>
      <c r="AB298" s="11">
        <v>0.12962962962962962</v>
      </c>
      <c r="AC298" s="11">
        <f t="shared" si="64"/>
        <v>7.0644718792866934E-2</v>
      </c>
      <c r="AD298" s="11">
        <v>0.53</v>
      </c>
      <c r="AE298" s="11">
        <v>0.52700000000000002</v>
      </c>
      <c r="AF298" s="11">
        <f t="shared" si="56"/>
        <v>0.52822222222222226</v>
      </c>
      <c r="AG298" s="11">
        <v>6.4814814814814797E-2</v>
      </c>
      <c r="AH298" s="11">
        <v>66</v>
      </c>
      <c r="AI298" s="11">
        <v>6.1538461538461542E-2</v>
      </c>
      <c r="AJ298" s="11">
        <v>4.6153846153846149E-2</v>
      </c>
      <c r="AK298" s="11">
        <f t="shared" si="57"/>
        <v>5.242165242165242E-2</v>
      </c>
      <c r="AL298" s="11">
        <v>4.18</v>
      </c>
      <c r="AM298" s="11">
        <v>4.43</v>
      </c>
      <c r="AN298" s="11">
        <v>4.74</v>
      </c>
      <c r="AO298" s="11">
        <v>4.6153846153846156E-2</v>
      </c>
      <c r="AP298" s="11">
        <v>5.0617283950617278E-2</v>
      </c>
      <c r="AQ298" s="11">
        <f t="shared" si="58"/>
        <v>4.8798846329710523E-2</v>
      </c>
      <c r="AR298" s="11">
        <v>4.46</v>
      </c>
      <c r="AS298" s="11">
        <v>4.55</v>
      </c>
      <c r="AT298" s="11">
        <v>0.312</v>
      </c>
      <c r="AU298" s="11">
        <v>0.70899999999999996</v>
      </c>
      <c r="AV298" s="11">
        <v>87</v>
      </c>
      <c r="AW298" s="11">
        <v>-5.0769230769230768E-2</v>
      </c>
      <c r="AX298" s="11">
        <v>4.9230769230769231E-2</v>
      </c>
      <c r="AY298" s="11">
        <v>-0.47692307692307695</v>
      </c>
      <c r="AZ298" s="11">
        <v>5.3030303030303032E-2</v>
      </c>
      <c r="BA298" s="11">
        <v>9.2592592592592587E-2</v>
      </c>
      <c r="BB298" s="11">
        <f t="shared" si="59"/>
        <v>7.6474622770919057E-2</v>
      </c>
      <c r="BC298" s="11">
        <v>-1.6212121212121211</v>
      </c>
      <c r="BD298" s="11">
        <v>-1.2962962962962963</v>
      </c>
      <c r="BE298" s="11">
        <f t="shared" si="60"/>
        <v>-1.4286694101508917</v>
      </c>
      <c r="BF298" s="11">
        <v>0.34799999999999998</v>
      </c>
      <c r="BG298" s="11">
        <v>0.377</v>
      </c>
      <c r="BH298" s="11">
        <f t="shared" si="61"/>
        <v>0.36518518518518517</v>
      </c>
      <c r="BI298" s="11">
        <v>-8.9506172839506015E-2</v>
      </c>
      <c r="BJ298" s="12">
        <v>4</v>
      </c>
      <c r="BK298" s="12">
        <v>5</v>
      </c>
      <c r="BL298" s="12">
        <f t="shared" si="62"/>
        <v>-1</v>
      </c>
      <c r="BM298" s="12" t="str">
        <f t="shared" si="65"/>
        <v>COL</v>
      </c>
      <c r="BN298" s="12">
        <f t="shared" si="63"/>
        <v>9</v>
      </c>
    </row>
    <row r="299" spans="1:66" x14ac:dyDescent="0.45">
      <c r="A299" s="5">
        <v>45454</v>
      </c>
      <c r="B299" s="4" t="s">
        <v>117</v>
      </c>
      <c r="C299" s="4" t="s">
        <v>39</v>
      </c>
      <c r="D299" s="4" t="s">
        <v>306</v>
      </c>
      <c r="E299" s="4" t="s">
        <v>688</v>
      </c>
      <c r="F299" s="11">
        <v>64</v>
      </c>
      <c r="G299" s="11">
        <v>3.0769230769230771E-2</v>
      </c>
      <c r="H299" s="11">
        <v>6.0714285714285714E-2</v>
      </c>
      <c r="I299" s="11">
        <f t="shared" si="53"/>
        <v>4.8884140550807219E-2</v>
      </c>
      <c r="J299" s="11">
        <v>4.5999999999999996</v>
      </c>
      <c r="K299" s="11">
        <v>3.98</v>
      </c>
      <c r="L299" s="11">
        <v>4.1399999999999997</v>
      </c>
      <c r="M299" s="11">
        <v>9.375E-2</v>
      </c>
      <c r="N299" s="11">
        <v>8.7037037037037038E-2</v>
      </c>
      <c r="O299" s="11">
        <f t="shared" si="54"/>
        <v>8.9689071787837221E-2</v>
      </c>
      <c r="P299" s="11">
        <v>3.63</v>
      </c>
      <c r="Q299" s="11">
        <v>3.64</v>
      </c>
      <c r="R299" s="11">
        <v>0.3</v>
      </c>
      <c r="S299" s="11">
        <v>0.67600000000000005</v>
      </c>
      <c r="T299" s="11">
        <v>96</v>
      </c>
      <c r="U299" s="11">
        <v>-3.125E-2</v>
      </c>
      <c r="V299" s="11">
        <v>-0.2421875</v>
      </c>
      <c r="W299" s="11">
        <v>-0.171875</v>
      </c>
      <c r="X299" s="11">
        <v>6.5625000000000003E-2</v>
      </c>
      <c r="Y299" s="11">
        <v>0.20925925925925926</v>
      </c>
      <c r="Z299" s="11">
        <f t="shared" si="55"/>
        <v>0.15251486053955191</v>
      </c>
      <c r="AA299" s="11">
        <v>-0.625</v>
      </c>
      <c r="AB299" s="11">
        <v>-0.24691358024691357</v>
      </c>
      <c r="AC299" s="11">
        <f t="shared" si="64"/>
        <v>-0.39628105471726871</v>
      </c>
      <c r="AD299" s="11">
        <v>0.48399999999999999</v>
      </c>
      <c r="AE299" s="11">
        <v>0.49399999999999999</v>
      </c>
      <c r="AF299" s="11">
        <f t="shared" si="56"/>
        <v>0.49004938271604936</v>
      </c>
      <c r="AG299" s="11">
        <v>3.7037037037037E-2</v>
      </c>
      <c r="AH299" s="11">
        <v>65</v>
      </c>
      <c r="AI299" s="11">
        <v>7.3846153846153839E-2</v>
      </c>
      <c r="AJ299" s="11">
        <v>6.5217391304347824E-2</v>
      </c>
      <c r="AK299" s="11">
        <f t="shared" si="57"/>
        <v>6.8679549114331717E-2</v>
      </c>
      <c r="AL299" s="11">
        <v>3.75</v>
      </c>
      <c r="AM299" s="11">
        <v>4</v>
      </c>
      <c r="AN299" s="11">
        <v>3.73</v>
      </c>
      <c r="AO299" s="11">
        <v>7.3846153846153839E-2</v>
      </c>
      <c r="AP299" s="11">
        <v>8.7037037037037038E-2</v>
      </c>
      <c r="AQ299" s="11">
        <f t="shared" si="58"/>
        <v>8.1744398719707359E-2</v>
      </c>
      <c r="AR299" s="11">
        <v>4</v>
      </c>
      <c r="AS299" s="11">
        <v>3.73</v>
      </c>
      <c r="AT299" s="11">
        <v>0.29399999999999998</v>
      </c>
      <c r="AU299" s="11">
        <v>0.66400000000000003</v>
      </c>
      <c r="AV299" s="11">
        <v>89</v>
      </c>
      <c r="AW299" s="11">
        <v>2.6153846153846153E-2</v>
      </c>
      <c r="AX299" s="11">
        <v>-0.32615384615384613</v>
      </c>
      <c r="AY299" s="11">
        <v>-0.44769230769230772</v>
      </c>
      <c r="AZ299" s="11">
        <v>4.4615384615384612E-2</v>
      </c>
      <c r="BA299" s="11">
        <v>0.17098765432098764</v>
      </c>
      <c r="BB299" s="11">
        <f t="shared" si="59"/>
        <v>0.12028273129096173</v>
      </c>
      <c r="BC299" s="11">
        <v>-0.35384615384615387</v>
      </c>
      <c r="BD299" s="11">
        <v>-0.22839506172839505</v>
      </c>
      <c r="BE299" s="11">
        <f t="shared" si="60"/>
        <v>-0.27873037646700199</v>
      </c>
      <c r="BF299" s="11">
        <v>0.47699999999999998</v>
      </c>
      <c r="BG299" s="11">
        <v>0.48199999999999998</v>
      </c>
      <c r="BH299" s="11">
        <f t="shared" si="61"/>
        <v>0.47999382716049382</v>
      </c>
      <c r="BI299" s="11">
        <v>-2.4691358024690968E-2</v>
      </c>
      <c r="BJ299" s="12">
        <v>1</v>
      </c>
      <c r="BK299" s="12">
        <v>2</v>
      </c>
      <c r="BL299" s="12">
        <f t="shared" si="62"/>
        <v>-1</v>
      </c>
      <c r="BM299" s="12" t="str">
        <f t="shared" si="65"/>
        <v>PIT</v>
      </c>
      <c r="BN299" s="12">
        <f t="shared" si="63"/>
        <v>3</v>
      </c>
    </row>
    <row r="300" spans="1:66" x14ac:dyDescent="0.45">
      <c r="A300" s="5">
        <v>45454</v>
      </c>
      <c r="B300" s="4" t="s">
        <v>20</v>
      </c>
      <c r="C300" s="4" t="s">
        <v>22</v>
      </c>
      <c r="D300" s="4" t="s">
        <v>307</v>
      </c>
      <c r="E300" s="4" t="s">
        <v>308</v>
      </c>
      <c r="F300" s="11">
        <v>67</v>
      </c>
      <c r="G300" s="11">
        <v>1.5384615384615385E-2</v>
      </c>
      <c r="H300" s="11">
        <v>6.5384615384615388E-2</v>
      </c>
      <c r="I300" s="11">
        <f t="shared" si="53"/>
        <v>4.4705603038936378E-2</v>
      </c>
      <c r="J300" s="11">
        <v>4.54</v>
      </c>
      <c r="K300" s="11">
        <v>4.49</v>
      </c>
      <c r="L300" s="11">
        <v>4.6100000000000003</v>
      </c>
      <c r="M300" s="11">
        <v>0.10151515151515152</v>
      </c>
      <c r="N300" s="11">
        <v>7.0370370370370375E-2</v>
      </c>
      <c r="O300" s="11">
        <f t="shared" si="54"/>
        <v>8.3251236646298382E-2</v>
      </c>
      <c r="P300" s="11">
        <v>3.89</v>
      </c>
      <c r="Q300" s="11">
        <v>3.82</v>
      </c>
      <c r="R300" s="11">
        <v>0.317</v>
      </c>
      <c r="S300" s="11">
        <v>0.72499999999999998</v>
      </c>
      <c r="T300" s="11">
        <v>102</v>
      </c>
      <c r="U300" s="11">
        <v>8.484848484848484E-2</v>
      </c>
      <c r="V300" s="11">
        <v>6.0606060606060608E-2</v>
      </c>
      <c r="W300" s="11">
        <v>0.16212121212121211</v>
      </c>
      <c r="X300" s="11">
        <v>0.14029850746268657</v>
      </c>
      <c r="Y300" s="11">
        <v>0.16666666666666666</v>
      </c>
      <c r="Z300" s="11">
        <f t="shared" si="55"/>
        <v>0.155761316872428</v>
      </c>
      <c r="AA300" s="11">
        <v>1.1044776119402986</v>
      </c>
      <c r="AB300" s="11">
        <v>0.40123456790123457</v>
      </c>
      <c r="AC300" s="11">
        <f t="shared" si="64"/>
        <v>0.69208199969516848</v>
      </c>
      <c r="AD300" s="11">
        <v>0.58199999999999996</v>
      </c>
      <c r="AE300" s="11">
        <v>0.52800000000000002</v>
      </c>
      <c r="AF300" s="11">
        <f t="shared" si="56"/>
        <v>0.55033333333333334</v>
      </c>
      <c r="AG300" s="11">
        <v>7.0987654320987595E-2</v>
      </c>
      <c r="AH300" s="11">
        <v>68</v>
      </c>
      <c r="AI300" s="11">
        <v>8.0597014925373134E-2</v>
      </c>
      <c r="AJ300" s="11">
        <v>7.3076923076923067E-2</v>
      </c>
      <c r="AK300" s="11">
        <f t="shared" si="57"/>
        <v>7.6233504840470007E-2</v>
      </c>
      <c r="AL300" s="11">
        <v>2.89</v>
      </c>
      <c r="AM300" s="11">
        <v>4.0199999999999996</v>
      </c>
      <c r="AN300" s="11">
        <v>3.83</v>
      </c>
      <c r="AO300" s="11">
        <v>8.0597014925373134E-2</v>
      </c>
      <c r="AP300" s="11">
        <v>8.5185185185185183E-2</v>
      </c>
      <c r="AQ300" s="11">
        <f t="shared" si="58"/>
        <v>8.3259286557609752E-2</v>
      </c>
      <c r="AR300" s="11">
        <v>4.0199999999999996</v>
      </c>
      <c r="AS300" s="11">
        <v>3.83</v>
      </c>
      <c r="AT300" s="11">
        <v>0.33900000000000002</v>
      </c>
      <c r="AU300" s="11">
        <v>0.77400000000000002</v>
      </c>
      <c r="AV300" s="11">
        <v>123</v>
      </c>
      <c r="AW300" s="11">
        <v>-9.5522388059701493E-2</v>
      </c>
      <c r="AX300" s="11">
        <v>0.16716417910447759</v>
      </c>
      <c r="AY300" s="11">
        <v>0.88507462686567162</v>
      </c>
      <c r="AZ300" s="11">
        <v>0.23088235294117646</v>
      </c>
      <c r="BA300" s="11">
        <v>0.25185185185185183</v>
      </c>
      <c r="BB300" s="11">
        <f t="shared" si="59"/>
        <v>0.24304983996342019</v>
      </c>
      <c r="BC300" s="11">
        <v>1.661764705882353</v>
      </c>
      <c r="BD300" s="11">
        <v>1.0123456790123457</v>
      </c>
      <c r="BE300" s="11">
        <f t="shared" si="60"/>
        <v>1.2849413199207438</v>
      </c>
      <c r="BF300" s="11">
        <v>0.69099999999999995</v>
      </c>
      <c r="BG300" s="11">
        <v>0.61299999999999999</v>
      </c>
      <c r="BH300" s="11">
        <f t="shared" si="61"/>
        <v>0.64574074074074073</v>
      </c>
      <c r="BI300" s="11">
        <v>-5.2469135802469036E-2</v>
      </c>
      <c r="BJ300" s="12">
        <v>1</v>
      </c>
      <c r="BK300" s="12">
        <v>10</v>
      </c>
      <c r="BL300" s="12">
        <f t="shared" si="62"/>
        <v>-9</v>
      </c>
      <c r="BM300" s="12" t="str">
        <f t="shared" si="65"/>
        <v>NYY</v>
      </c>
      <c r="BN300" s="12">
        <f t="shared" si="63"/>
        <v>11</v>
      </c>
    </row>
    <row r="301" spans="1:66" x14ac:dyDescent="0.45">
      <c r="A301" s="5">
        <v>45454</v>
      </c>
      <c r="B301" s="4" t="s">
        <v>24</v>
      </c>
      <c r="C301" s="4" t="s">
        <v>26</v>
      </c>
      <c r="D301" s="4" t="s">
        <v>667</v>
      </c>
      <c r="E301" s="4" t="s">
        <v>266</v>
      </c>
      <c r="F301" s="11">
        <v>66</v>
      </c>
      <c r="G301" s="11">
        <v>7.0769230769230765E-2</v>
      </c>
      <c r="H301" s="11">
        <v>4.8000000000000001E-2</v>
      </c>
      <c r="I301" s="11">
        <f t="shared" si="53"/>
        <v>5.7276353276353276E-2</v>
      </c>
      <c r="J301" s="11">
        <v>3.32</v>
      </c>
      <c r="K301" s="11">
        <v>3.93</v>
      </c>
      <c r="L301" s="11">
        <v>3.74</v>
      </c>
      <c r="M301" s="11">
        <v>7.0769230769230765E-2</v>
      </c>
      <c r="N301" s="11">
        <v>8.5802469135802473E-2</v>
      </c>
      <c r="O301" s="11">
        <f t="shared" si="54"/>
        <v>7.9677816467939921E-2</v>
      </c>
      <c r="P301" s="11">
        <v>3.93</v>
      </c>
      <c r="Q301" s="11">
        <v>3.74</v>
      </c>
      <c r="R301" s="11">
        <v>0.33100000000000002</v>
      </c>
      <c r="S301" s="11">
        <v>0.75</v>
      </c>
      <c r="T301" s="11">
        <v>115</v>
      </c>
      <c r="U301" s="11">
        <v>0.14153846153846153</v>
      </c>
      <c r="V301" s="11">
        <v>0.1</v>
      </c>
      <c r="W301" s="11">
        <v>0.78769230769230769</v>
      </c>
      <c r="X301" s="11">
        <v>0.2196969696969697</v>
      </c>
      <c r="Y301" s="11">
        <v>0.19197530864197532</v>
      </c>
      <c r="Z301" s="11">
        <f t="shared" si="55"/>
        <v>0.20326931870141746</v>
      </c>
      <c r="AA301" s="11">
        <v>0.95454545454545459</v>
      </c>
      <c r="AB301" s="11">
        <v>0.37037037037037035</v>
      </c>
      <c r="AC301" s="11">
        <f t="shared" si="64"/>
        <v>0.60836762688614532</v>
      </c>
      <c r="AD301" s="11">
        <v>0.59099999999999997</v>
      </c>
      <c r="AE301" s="11">
        <v>0.53500000000000003</v>
      </c>
      <c r="AF301" s="11">
        <f t="shared" si="56"/>
        <v>0.55781481481481476</v>
      </c>
      <c r="AG301" s="11">
        <v>3.7037037037037097E-2</v>
      </c>
      <c r="AH301" s="11">
        <v>66</v>
      </c>
      <c r="AI301" s="11">
        <v>0.14615384615384613</v>
      </c>
      <c r="AJ301" s="11">
        <v>5.185185185185185E-2</v>
      </c>
      <c r="AK301" s="11">
        <f t="shared" si="57"/>
        <v>9.0271182863775445E-2</v>
      </c>
      <c r="AL301" s="11">
        <v>3.44</v>
      </c>
      <c r="AM301" s="11">
        <v>3.31</v>
      </c>
      <c r="AN301" s="11">
        <v>3.48</v>
      </c>
      <c r="AO301" s="11">
        <v>7.0769230769230765E-2</v>
      </c>
      <c r="AP301" s="11">
        <v>9.8765432098765427E-2</v>
      </c>
      <c r="AQ301" s="11">
        <f t="shared" si="58"/>
        <v>8.7359572297843885E-2</v>
      </c>
      <c r="AR301" s="11">
        <v>3.92</v>
      </c>
      <c r="AS301" s="11">
        <v>3.85</v>
      </c>
      <c r="AT301" s="11">
        <v>0.30599999999999999</v>
      </c>
      <c r="AU301" s="11">
        <v>0.69</v>
      </c>
      <c r="AV301" s="11">
        <v>100</v>
      </c>
      <c r="AW301" s="11">
        <v>-5.5384615384615386E-2</v>
      </c>
      <c r="AX301" s="11">
        <v>0.13999999999999999</v>
      </c>
      <c r="AY301" s="11">
        <v>-6.3076923076923072E-2</v>
      </c>
      <c r="AZ301" s="11">
        <v>0.12272727272727273</v>
      </c>
      <c r="BA301" s="11">
        <v>0.23703703703703702</v>
      </c>
      <c r="BB301" s="11">
        <f t="shared" si="59"/>
        <v>0.19046639231824414</v>
      </c>
      <c r="BC301" s="11">
        <v>-0.56060606060606055</v>
      </c>
      <c r="BD301" s="11">
        <v>-0.12345679012345678</v>
      </c>
      <c r="BE301" s="11">
        <f t="shared" si="60"/>
        <v>-0.30155464106081387</v>
      </c>
      <c r="BF301" s="11">
        <v>0.48499999999999999</v>
      </c>
      <c r="BG301" s="11">
        <v>0.505</v>
      </c>
      <c r="BH301" s="11">
        <f t="shared" si="61"/>
        <v>0.49685185185185177</v>
      </c>
      <c r="BI301" s="11">
        <v>3.0864197530859894E-3</v>
      </c>
      <c r="BJ301" s="12">
        <v>0</v>
      </c>
      <c r="BK301" s="12">
        <v>3</v>
      </c>
      <c r="BL301" s="12">
        <f t="shared" si="62"/>
        <v>-3</v>
      </c>
      <c r="BM301" s="12" t="str">
        <f t="shared" si="65"/>
        <v>TOR</v>
      </c>
      <c r="BN301" s="12">
        <f t="shared" si="63"/>
        <v>3</v>
      </c>
    </row>
    <row r="302" spans="1:66" x14ac:dyDescent="0.45">
      <c r="A302" s="5">
        <v>45454</v>
      </c>
      <c r="B302" s="4" t="s">
        <v>41</v>
      </c>
      <c r="C302" s="4" t="s">
        <v>54</v>
      </c>
      <c r="D302" s="4" t="s">
        <v>596</v>
      </c>
      <c r="E302" s="4" t="s">
        <v>1022</v>
      </c>
      <c r="F302" s="11">
        <v>66</v>
      </c>
      <c r="G302" s="11">
        <v>3.6363636363636362E-2</v>
      </c>
      <c r="H302" s="11">
        <v>0.11034482758620691</v>
      </c>
      <c r="I302" s="11">
        <f t="shared" si="53"/>
        <v>8.0204342273307791E-2</v>
      </c>
      <c r="J302" s="11">
        <v>4.63</v>
      </c>
      <c r="K302" s="11">
        <v>4.3499999999999996</v>
      </c>
      <c r="L302" s="11">
        <v>4.24</v>
      </c>
      <c r="M302" s="11">
        <v>3.6363636363636362E-2</v>
      </c>
      <c r="N302" s="11">
        <v>9.3209876543209877E-2</v>
      </c>
      <c r="O302" s="11">
        <f t="shared" si="54"/>
        <v>7.0050297210791035E-2</v>
      </c>
      <c r="P302" s="11">
        <v>4.3499999999999996</v>
      </c>
      <c r="Q302" s="11">
        <v>4.24</v>
      </c>
      <c r="R302" s="11">
        <v>0.315</v>
      </c>
      <c r="S302" s="11">
        <v>0.71399999999999997</v>
      </c>
      <c r="T302" s="11">
        <v>104</v>
      </c>
      <c r="U302" s="11">
        <v>3.787878787878788E-2</v>
      </c>
      <c r="V302" s="11">
        <v>6.9696969696969688E-2</v>
      </c>
      <c r="W302" s="11">
        <v>0.21515151515151515</v>
      </c>
      <c r="X302" s="11">
        <v>0.15909090909090909</v>
      </c>
      <c r="Y302" s="11">
        <v>0.21481481481481479</v>
      </c>
      <c r="Z302" s="11">
        <f t="shared" si="55"/>
        <v>0.19211248285322358</v>
      </c>
      <c r="AA302" s="11">
        <v>-0.19696969696969696</v>
      </c>
      <c r="AB302" s="11">
        <v>-2.4691358024691357E-2</v>
      </c>
      <c r="AC302" s="11">
        <f t="shared" si="64"/>
        <v>-9.4878829446730678E-2</v>
      </c>
      <c r="AD302" s="11">
        <v>0.47</v>
      </c>
      <c r="AE302" s="11">
        <v>0.49299999999999999</v>
      </c>
      <c r="AF302" s="11">
        <f t="shared" si="56"/>
        <v>0.48362962962962952</v>
      </c>
      <c r="AG302" s="11">
        <v>2.4691358024691398E-2</v>
      </c>
      <c r="AH302" s="11">
        <v>65</v>
      </c>
      <c r="AI302" s="11">
        <v>4.7692307692307694E-2</v>
      </c>
      <c r="AJ302" s="11">
        <v>0.06</v>
      </c>
      <c r="AK302" s="11">
        <f t="shared" si="57"/>
        <v>5.5061728395061724E-2</v>
      </c>
      <c r="AL302" s="11">
        <v>4.3099999999999996</v>
      </c>
      <c r="AM302" s="11">
        <v>4.4400000000000004</v>
      </c>
      <c r="AN302" s="11">
        <v>4.3099999999999996</v>
      </c>
      <c r="AO302" s="11">
        <v>4.7692307692307694E-2</v>
      </c>
      <c r="AP302" s="11">
        <v>7.098765432098765E-2</v>
      </c>
      <c r="AQ302" s="11">
        <f t="shared" si="58"/>
        <v>6.1640755982319773E-2</v>
      </c>
      <c r="AR302" s="11">
        <v>4.4400000000000004</v>
      </c>
      <c r="AS302" s="11">
        <v>4.3099999999999996</v>
      </c>
      <c r="AT302" s="11">
        <v>0.31</v>
      </c>
      <c r="AU302" s="11">
        <v>0.70499999999999996</v>
      </c>
      <c r="AV302" s="11">
        <v>100</v>
      </c>
      <c r="AW302" s="11">
        <v>-0.1</v>
      </c>
      <c r="AX302" s="11">
        <v>-0.26461538461538459</v>
      </c>
      <c r="AY302" s="11">
        <v>-0.11384615384615385</v>
      </c>
      <c r="AZ302" s="11">
        <v>5.8461538461538461E-2</v>
      </c>
      <c r="BA302" s="11">
        <v>0.17222222222222222</v>
      </c>
      <c r="BB302" s="11">
        <f t="shared" si="59"/>
        <v>0.12657750342935528</v>
      </c>
      <c r="BC302" s="11">
        <v>-0.92307692307692313</v>
      </c>
      <c r="BD302" s="11">
        <v>-0.54320987654320985</v>
      </c>
      <c r="BE302" s="11">
        <f t="shared" si="60"/>
        <v>-0.69562566681908244</v>
      </c>
      <c r="BF302" s="11">
        <v>0.38500000000000001</v>
      </c>
      <c r="BG302" s="11">
        <v>0.436</v>
      </c>
      <c r="BH302" s="11">
        <f t="shared" si="61"/>
        <v>0.41553703703703704</v>
      </c>
      <c r="BI302" s="11">
        <v>-3.0864197530864002E-2</v>
      </c>
      <c r="BJ302" s="12">
        <v>9</v>
      </c>
      <c r="BK302" s="12">
        <v>4</v>
      </c>
      <c r="BL302" s="12">
        <f t="shared" si="62"/>
        <v>5</v>
      </c>
      <c r="BM302" s="12" t="str">
        <f t="shared" si="65"/>
        <v>ARI</v>
      </c>
      <c r="BN302" s="12">
        <f t="shared" si="63"/>
        <v>13</v>
      </c>
    </row>
    <row r="303" spans="1:66" x14ac:dyDescent="0.45">
      <c r="A303" s="5">
        <v>45454</v>
      </c>
      <c r="B303" s="4" t="s">
        <v>75</v>
      </c>
      <c r="C303" s="4" t="s">
        <v>36</v>
      </c>
      <c r="D303" s="4" t="s">
        <v>768</v>
      </c>
      <c r="E303" s="4" t="s">
        <v>332</v>
      </c>
      <c r="F303" s="11">
        <v>70</v>
      </c>
      <c r="G303" s="11">
        <v>8.8405797101449274E-2</v>
      </c>
      <c r="H303" s="11">
        <v>4.8000000000000001E-2</v>
      </c>
      <c r="I303" s="11">
        <f t="shared" si="53"/>
        <v>6.5459295043836102E-2</v>
      </c>
      <c r="J303" s="11">
        <v>3.64</v>
      </c>
      <c r="K303" s="11">
        <v>3.83</v>
      </c>
      <c r="L303" s="11">
        <v>3.68</v>
      </c>
      <c r="M303" s="11">
        <v>8.8405797101449274E-2</v>
      </c>
      <c r="N303" s="11">
        <v>8.5802469135802473E-2</v>
      </c>
      <c r="O303" s="11">
        <f t="shared" si="54"/>
        <v>8.69273639357733E-2</v>
      </c>
      <c r="P303" s="11">
        <v>3.83</v>
      </c>
      <c r="Q303" s="11">
        <v>3.68</v>
      </c>
      <c r="R303" s="11">
        <v>0.32700000000000001</v>
      </c>
      <c r="S303" s="11">
        <v>0.74</v>
      </c>
      <c r="T303" s="11">
        <v>117</v>
      </c>
      <c r="U303" s="11">
        <v>1.0144927536231883E-2</v>
      </c>
      <c r="V303" s="11">
        <v>-0.291304347826087</v>
      </c>
      <c r="W303" s="11">
        <v>0.71594202898550718</v>
      </c>
      <c r="X303" s="11">
        <v>0.16714285714285712</v>
      </c>
      <c r="Y303" s="11">
        <v>0.21481481481481479</v>
      </c>
      <c r="Z303" s="11">
        <f t="shared" si="55"/>
        <v>0.1942158207590306</v>
      </c>
      <c r="AA303" s="11">
        <v>0.34285714285714286</v>
      </c>
      <c r="AB303" s="11">
        <v>0.25308641975308643</v>
      </c>
      <c r="AC303" s="11">
        <f t="shared" si="64"/>
        <v>0.29187623837829602</v>
      </c>
      <c r="AD303" s="11">
        <v>0.5</v>
      </c>
      <c r="AE303" s="11">
        <v>0.51100000000000001</v>
      </c>
      <c r="AF303" s="11">
        <f t="shared" si="56"/>
        <v>0.50624691358024687</v>
      </c>
      <c r="AG303" s="11">
        <v>1.54320987654321E-2</v>
      </c>
      <c r="AH303" s="11">
        <v>68</v>
      </c>
      <c r="AI303" s="11">
        <v>5.3846153846153842E-2</v>
      </c>
      <c r="AJ303" s="11">
        <v>5.7142857142857148E-2</v>
      </c>
      <c r="AK303" s="11">
        <f t="shared" si="57"/>
        <v>5.5759055759055758E-2</v>
      </c>
      <c r="AL303" s="11">
        <v>3.96</v>
      </c>
      <c r="AM303" s="11">
        <v>4.74</v>
      </c>
      <c r="AN303" s="11">
        <v>4.58</v>
      </c>
      <c r="AO303" s="11">
        <v>5.2238805970149252E-2</v>
      </c>
      <c r="AP303" s="11">
        <v>6.3580246913580246E-2</v>
      </c>
      <c r="AQ303" s="11">
        <f t="shared" si="58"/>
        <v>5.8819642073127731E-2</v>
      </c>
      <c r="AR303" s="11">
        <v>4.1500000000000004</v>
      </c>
      <c r="AS303" s="11">
        <v>3.92</v>
      </c>
      <c r="AT303" s="11">
        <v>0.307</v>
      </c>
      <c r="AU303" s="11">
        <v>0.7</v>
      </c>
      <c r="AV303" s="11">
        <v>103</v>
      </c>
      <c r="AW303" s="11">
        <v>-1.6417910447761197E-2</v>
      </c>
      <c r="AX303" s="11">
        <v>-0.23283582089552238</v>
      </c>
      <c r="AY303" s="11">
        <v>9.2537313432835819E-2</v>
      </c>
      <c r="AZ303" s="11">
        <v>7.6470588235294124E-2</v>
      </c>
      <c r="BA303" s="11">
        <v>0.13518518518518519</v>
      </c>
      <c r="BB303" s="11">
        <f t="shared" si="59"/>
        <v>0.11053955189757658</v>
      </c>
      <c r="BC303" s="11">
        <v>-1.1764705882352942</v>
      </c>
      <c r="BD303" s="11">
        <v>-0.78395061728395066</v>
      </c>
      <c r="BE303" s="11">
        <f t="shared" si="60"/>
        <v>-0.94871208657216888</v>
      </c>
      <c r="BF303" s="11">
        <v>0.38200000000000001</v>
      </c>
      <c r="BG303" s="11">
        <v>0.41899999999999998</v>
      </c>
      <c r="BH303" s="11">
        <f t="shared" si="61"/>
        <v>0.40346913580246913</v>
      </c>
      <c r="BI303" s="11">
        <v>-2.0828599560699934E-3</v>
      </c>
      <c r="BJ303" s="12">
        <v>4</v>
      </c>
      <c r="BK303" s="12">
        <v>3</v>
      </c>
      <c r="BL303" s="12">
        <f t="shared" si="62"/>
        <v>1</v>
      </c>
      <c r="BM303" s="12" t="str">
        <f t="shared" si="65"/>
        <v>SDP</v>
      </c>
      <c r="BN303" s="12">
        <f t="shared" si="63"/>
        <v>7</v>
      </c>
    </row>
    <row r="304" spans="1:66" x14ac:dyDescent="0.45">
      <c r="A304" s="5">
        <v>45454</v>
      </c>
      <c r="B304" s="4" t="s">
        <v>52</v>
      </c>
      <c r="C304" s="4" t="s">
        <v>132</v>
      </c>
      <c r="D304" s="4" t="s">
        <v>639</v>
      </c>
      <c r="E304" s="4" t="s">
        <v>727</v>
      </c>
      <c r="F304" s="11">
        <v>68</v>
      </c>
      <c r="G304" s="11">
        <v>0.10597014925373134</v>
      </c>
      <c r="H304" s="11">
        <v>6.4000000000000001E-2</v>
      </c>
      <c r="I304" s="11">
        <f t="shared" si="53"/>
        <v>8.1617099686751432E-2</v>
      </c>
      <c r="J304" s="11">
        <v>3.36</v>
      </c>
      <c r="K304" s="11">
        <v>3.71</v>
      </c>
      <c r="L304" s="11">
        <v>3.58</v>
      </c>
      <c r="M304" s="11">
        <v>0.10597014925373134</v>
      </c>
      <c r="N304" s="11">
        <v>9.6913580246913572E-2</v>
      </c>
      <c r="O304" s="11">
        <f t="shared" si="54"/>
        <v>0.10071510303989881</v>
      </c>
      <c r="P304" s="11">
        <v>3.71</v>
      </c>
      <c r="Q304" s="11">
        <v>3.58</v>
      </c>
      <c r="R304" s="11">
        <v>0.29899999999999999</v>
      </c>
      <c r="S304" s="11">
        <v>0.67200000000000004</v>
      </c>
      <c r="T304" s="11">
        <v>98</v>
      </c>
      <c r="U304" s="11">
        <v>-4.4776119402985077E-3</v>
      </c>
      <c r="V304" s="11">
        <v>-1.4925373134328358E-2</v>
      </c>
      <c r="W304" s="11">
        <v>-7.1641791044776124E-2</v>
      </c>
      <c r="X304" s="11">
        <v>8.5294117647058826E-2</v>
      </c>
      <c r="Y304" s="11">
        <v>0.22037037037037038</v>
      </c>
      <c r="Z304" s="11">
        <f t="shared" si="55"/>
        <v>0.16367169638774576</v>
      </c>
      <c r="AA304" s="11">
        <v>0.14705882352941177</v>
      </c>
      <c r="AB304" s="11">
        <v>0.16049382716049382</v>
      </c>
      <c r="AC304" s="11">
        <f t="shared" si="64"/>
        <v>0.15485444292028655</v>
      </c>
      <c r="AD304" s="11">
        <v>0.55900000000000005</v>
      </c>
      <c r="AE304" s="11">
        <v>0.53600000000000003</v>
      </c>
      <c r="AF304" s="11">
        <f t="shared" si="56"/>
        <v>0.54565432098765432</v>
      </c>
      <c r="AG304" s="11">
        <v>1.2345679012345699E-2</v>
      </c>
      <c r="AH304" s="11">
        <v>67</v>
      </c>
      <c r="AI304" s="11">
        <v>7.8787878787878796E-2</v>
      </c>
      <c r="AJ304" s="11">
        <v>9.0909090909090912E-2</v>
      </c>
      <c r="AK304" s="11">
        <f t="shared" si="57"/>
        <v>8.5895997007108121E-2</v>
      </c>
      <c r="AL304" s="11">
        <v>4.5</v>
      </c>
      <c r="AM304" s="11">
        <v>4.01</v>
      </c>
      <c r="AN304" s="11">
        <v>3.87</v>
      </c>
      <c r="AO304" s="11">
        <v>7.8787878787878796E-2</v>
      </c>
      <c r="AP304" s="11">
        <v>5.7407407407407414E-2</v>
      </c>
      <c r="AQ304" s="11">
        <f t="shared" si="58"/>
        <v>6.6249948040071505E-2</v>
      </c>
      <c r="AR304" s="11">
        <v>4.01</v>
      </c>
      <c r="AS304" s="11">
        <v>3.87</v>
      </c>
      <c r="AT304" s="11">
        <v>0.28699999999999998</v>
      </c>
      <c r="AU304" s="11">
        <v>0.64700000000000002</v>
      </c>
      <c r="AV304" s="11">
        <v>84</v>
      </c>
      <c r="AW304" s="11">
        <v>-3.787878787878788E-2</v>
      </c>
      <c r="AX304" s="11">
        <v>-0.27575757575757576</v>
      </c>
      <c r="AY304" s="11">
        <v>-0.44242424242424239</v>
      </c>
      <c r="AZ304" s="11">
        <v>0</v>
      </c>
      <c r="BA304" s="11">
        <v>0.11234567901234567</v>
      </c>
      <c r="BB304" s="11">
        <f t="shared" si="59"/>
        <v>6.5881725346745926E-2</v>
      </c>
      <c r="BC304" s="11">
        <v>-2.2089552238805972</v>
      </c>
      <c r="BD304" s="11">
        <v>-1.3703703703703705</v>
      </c>
      <c r="BE304" s="11">
        <f t="shared" si="60"/>
        <v>-1.7171925011431186</v>
      </c>
      <c r="BF304" s="11">
        <v>0.254</v>
      </c>
      <c r="BG304" s="11">
        <v>0.35</v>
      </c>
      <c r="BH304" s="11">
        <f t="shared" si="61"/>
        <v>0.31029629629629629</v>
      </c>
      <c r="BI304" s="11">
        <v>1.851851851851799E-2</v>
      </c>
      <c r="BJ304" s="12">
        <v>4</v>
      </c>
      <c r="BK304" s="12">
        <v>3</v>
      </c>
      <c r="BL304" s="12">
        <f t="shared" si="62"/>
        <v>1</v>
      </c>
      <c r="BM304" s="12" t="str">
        <f t="shared" si="65"/>
        <v>SEA</v>
      </c>
      <c r="BN304" s="12">
        <f t="shared" si="63"/>
        <v>7</v>
      </c>
    </row>
    <row r="305" spans="1:66" x14ac:dyDescent="0.45">
      <c r="A305" s="5">
        <v>45454</v>
      </c>
      <c r="B305" s="4" t="s">
        <v>43</v>
      </c>
      <c r="C305" s="4" t="s">
        <v>48</v>
      </c>
      <c r="D305" s="4" t="s">
        <v>285</v>
      </c>
      <c r="E305" s="4" t="s">
        <v>279</v>
      </c>
      <c r="F305" s="11">
        <v>67</v>
      </c>
      <c r="G305" s="11">
        <v>6.1538461538461542E-2</v>
      </c>
      <c r="H305" s="11">
        <v>3.5714285714285718E-3</v>
      </c>
      <c r="I305" s="11">
        <f t="shared" si="53"/>
        <v>2.7545448378781714E-2</v>
      </c>
      <c r="J305" s="11">
        <v>3.85</v>
      </c>
      <c r="K305" s="11">
        <v>3.8</v>
      </c>
      <c r="L305" s="11">
        <v>3.89</v>
      </c>
      <c r="M305" s="11">
        <v>7.7272727272727271E-2</v>
      </c>
      <c r="N305" s="11">
        <v>9.0123456790123457E-2</v>
      </c>
      <c r="O305" s="11">
        <f t="shared" si="54"/>
        <v>8.4808648903299116E-2</v>
      </c>
      <c r="P305" s="11">
        <v>3.53</v>
      </c>
      <c r="Q305" s="11">
        <v>3.49</v>
      </c>
      <c r="R305" s="11">
        <v>0.309</v>
      </c>
      <c r="S305" s="11">
        <v>0.70099999999999996</v>
      </c>
      <c r="T305" s="11">
        <v>104</v>
      </c>
      <c r="U305" s="11">
        <v>-1.8181818181818181E-2</v>
      </c>
      <c r="V305" s="11">
        <v>-4.242424242424242E-2</v>
      </c>
      <c r="W305" s="11">
        <v>9.696969696969697E-2</v>
      </c>
      <c r="X305" s="11">
        <v>9.7014925373134331E-2</v>
      </c>
      <c r="Y305" s="11">
        <v>0.20061728395061729</v>
      </c>
      <c r="Z305" s="11">
        <f t="shared" si="55"/>
        <v>0.15776939490931263</v>
      </c>
      <c r="AA305" s="11">
        <v>-0.40298507462686567</v>
      </c>
      <c r="AB305" s="11">
        <v>-0.1419753086419753</v>
      </c>
      <c r="AC305" s="11">
        <f t="shared" si="64"/>
        <v>-0.24992379210486204</v>
      </c>
      <c r="AD305" s="11">
        <v>0.49299999999999999</v>
      </c>
      <c r="AE305" s="11">
        <v>0.5</v>
      </c>
      <c r="AF305" s="11">
        <f t="shared" si="56"/>
        <v>0.49710493827160496</v>
      </c>
      <c r="AG305" s="11">
        <v>5.5555555555555601E-2</v>
      </c>
      <c r="AH305" s="11">
        <v>67</v>
      </c>
      <c r="AI305" s="11">
        <v>4.3939393939393938E-2</v>
      </c>
      <c r="AJ305" s="11">
        <v>2.2580645161290321E-2</v>
      </c>
      <c r="AK305" s="11">
        <f t="shared" si="57"/>
        <v>3.1414201754703552E-2</v>
      </c>
      <c r="AL305" s="11">
        <v>3.87</v>
      </c>
      <c r="AM305" s="11">
        <v>3.91</v>
      </c>
      <c r="AN305" s="11">
        <v>3.84</v>
      </c>
      <c r="AO305" s="11">
        <v>4.3939393939393938E-2</v>
      </c>
      <c r="AP305" s="11">
        <v>8.5802469135802473E-2</v>
      </c>
      <c r="AQ305" s="11">
        <f t="shared" si="58"/>
        <v>6.8488728159510057E-2</v>
      </c>
      <c r="AR305" s="11">
        <v>3.91</v>
      </c>
      <c r="AS305" s="11">
        <v>3.84</v>
      </c>
      <c r="AT305" s="11">
        <v>0.317</v>
      </c>
      <c r="AU305" s="11">
        <v>0.72199999999999998</v>
      </c>
      <c r="AV305" s="11">
        <v>107</v>
      </c>
      <c r="AW305" s="11">
        <v>-9.0909090909090912E-2</v>
      </c>
      <c r="AX305" s="11">
        <v>-3.0303030303030303E-3</v>
      </c>
      <c r="AY305" s="11">
        <v>0.1803030303030303</v>
      </c>
      <c r="AZ305" s="11">
        <v>0.1298507462686567</v>
      </c>
      <c r="BA305" s="11">
        <v>0.24691358024691357</v>
      </c>
      <c r="BB305" s="11">
        <f t="shared" si="59"/>
        <v>0.19849870446578266</v>
      </c>
      <c r="BC305" s="11">
        <v>7.4626865671641784E-2</v>
      </c>
      <c r="BD305" s="11">
        <v>0.31481481481481483</v>
      </c>
      <c r="BE305" s="11">
        <f t="shared" si="60"/>
        <v>0.21547782350251488</v>
      </c>
      <c r="BF305" s="11">
        <v>0.44800000000000001</v>
      </c>
      <c r="BG305" s="11">
        <v>0.50800000000000001</v>
      </c>
      <c r="BH305" s="11">
        <f t="shared" si="61"/>
        <v>0.48318518518518516</v>
      </c>
      <c r="BI305" s="11">
        <v>2.4691358024692023E-2</v>
      </c>
      <c r="BJ305" s="12">
        <v>1</v>
      </c>
      <c r="BK305" s="12">
        <v>3</v>
      </c>
      <c r="BL305" s="12">
        <f t="shared" si="62"/>
        <v>-2</v>
      </c>
      <c r="BM305" s="12" t="str">
        <f t="shared" si="65"/>
        <v>HOU</v>
      </c>
      <c r="BN305" s="12">
        <f t="shared" si="63"/>
        <v>4</v>
      </c>
    </row>
    <row r="306" spans="1:66" x14ac:dyDescent="0.45">
      <c r="A306" s="5">
        <v>45454</v>
      </c>
      <c r="B306" s="4" t="s">
        <v>28</v>
      </c>
      <c r="C306" s="4" t="s">
        <v>45</v>
      </c>
      <c r="D306" s="4" t="s">
        <v>540</v>
      </c>
      <c r="F306" s="11">
        <v>67</v>
      </c>
      <c r="G306" s="11">
        <v>0.11641791044776119</v>
      </c>
      <c r="H306" s="11">
        <v>5.6521739130434782E-2</v>
      </c>
      <c r="I306" s="11">
        <f t="shared" si="53"/>
        <v>8.1293612453032738E-2</v>
      </c>
      <c r="J306" s="11">
        <v>3.2</v>
      </c>
      <c r="K306" s="11">
        <v>3.6</v>
      </c>
      <c r="L306" s="11">
        <v>3.52</v>
      </c>
      <c r="M306" s="11">
        <v>0.11641791044776119</v>
      </c>
      <c r="N306" s="11">
        <v>0.10617283950617283</v>
      </c>
      <c r="O306" s="11">
        <f t="shared" si="54"/>
        <v>0.1104099984758421</v>
      </c>
      <c r="P306" s="11">
        <v>3.6</v>
      </c>
      <c r="Q306" s="11">
        <v>3.52</v>
      </c>
      <c r="R306" s="11">
        <v>0.34200000000000003</v>
      </c>
      <c r="S306" s="11">
        <v>0.78300000000000003</v>
      </c>
      <c r="T306" s="11">
        <v>125</v>
      </c>
      <c r="U306" s="11">
        <v>-1.4925373134328358E-3</v>
      </c>
      <c r="V306" s="11">
        <v>-3.4328358208955224E-2</v>
      </c>
      <c r="W306" s="11">
        <v>1.0014925373134327</v>
      </c>
      <c r="X306" s="11">
        <v>0.22089552238805971</v>
      </c>
      <c r="Y306" s="11">
        <v>0.26481481481481478</v>
      </c>
      <c r="Z306" s="11">
        <f t="shared" si="55"/>
        <v>0.24665066300868771</v>
      </c>
      <c r="AA306" s="11">
        <v>1.3731343283582089</v>
      </c>
      <c r="AB306" s="11">
        <v>0.99382716049382713</v>
      </c>
      <c r="AC306" s="11">
        <f t="shared" si="64"/>
        <v>1.1507011126352689</v>
      </c>
      <c r="AD306" s="11">
        <v>0.61199999999999999</v>
      </c>
      <c r="AE306" s="11">
        <v>0.59099999999999997</v>
      </c>
      <c r="AF306" s="11">
        <f t="shared" si="56"/>
        <v>0.59968518518518521</v>
      </c>
      <c r="AG306" s="11">
        <v>2.7777777777777801E-2</v>
      </c>
      <c r="AH306" s="11">
        <v>65</v>
      </c>
      <c r="AI306" s="11">
        <v>9.0769230769230769E-2</v>
      </c>
      <c r="AJ306" s="11">
        <v>7.716049382716049E-2</v>
      </c>
      <c r="AK306" s="11">
        <f t="shared" si="57"/>
        <v>8.2620789513793619E-2</v>
      </c>
      <c r="AL306" s="11">
        <v>3.35</v>
      </c>
      <c r="AM306" s="11">
        <v>3.89</v>
      </c>
      <c r="AN306" s="11">
        <v>3.86</v>
      </c>
      <c r="AO306" s="11">
        <v>9.0769230769230769E-2</v>
      </c>
      <c r="AP306" s="11">
        <v>7.716049382716049E-2</v>
      </c>
      <c r="AQ306" s="11">
        <f t="shared" si="58"/>
        <v>8.2620789513793619E-2</v>
      </c>
      <c r="AR306" s="11">
        <v>3.89</v>
      </c>
      <c r="AS306" s="11">
        <v>3.86</v>
      </c>
      <c r="AT306" s="11">
        <v>0.30499999999999999</v>
      </c>
      <c r="AU306" s="11">
        <v>0.68799999999999994</v>
      </c>
      <c r="AV306" s="11">
        <v>95</v>
      </c>
      <c r="AW306" s="11">
        <v>-4.3076923076923075E-2</v>
      </c>
      <c r="AX306" s="11">
        <v>6.7692307692307704E-2</v>
      </c>
      <c r="AY306" s="11">
        <v>-0.2323076923076923</v>
      </c>
      <c r="AZ306" s="11">
        <v>0.10153846153846154</v>
      </c>
      <c r="BA306" s="11">
        <v>0.21975308641975311</v>
      </c>
      <c r="BB306" s="11">
        <f t="shared" si="59"/>
        <v>0.17232129248590156</v>
      </c>
      <c r="BC306" s="11">
        <v>0.2</v>
      </c>
      <c r="BD306" s="11">
        <v>0.11728395061728394</v>
      </c>
      <c r="BE306" s="11">
        <f t="shared" si="60"/>
        <v>0.15047248894985521</v>
      </c>
      <c r="BF306" s="11">
        <v>0.47699999999999998</v>
      </c>
      <c r="BG306" s="11">
        <v>0.495</v>
      </c>
      <c r="BH306" s="11">
        <f t="shared" si="61"/>
        <v>0.48777777777777775</v>
      </c>
      <c r="BI306" s="11">
        <v>-3.0864197530864002E-2</v>
      </c>
      <c r="BJ306" s="12">
        <v>15</v>
      </c>
      <c r="BK306" s="12">
        <v>2</v>
      </c>
      <c r="BL306" s="12">
        <f t="shared" si="62"/>
        <v>13</v>
      </c>
      <c r="BM306" s="12" t="str">
        <f t="shared" si="65"/>
        <v>LAD</v>
      </c>
      <c r="BN306" s="12">
        <f t="shared" si="63"/>
        <v>17</v>
      </c>
    </row>
    <row r="307" spans="1:66" x14ac:dyDescent="0.45">
      <c r="A307" s="5">
        <v>45457</v>
      </c>
      <c r="B307" s="4" t="s">
        <v>18</v>
      </c>
      <c r="C307" s="4" t="s">
        <v>50</v>
      </c>
      <c r="D307" s="4" t="s">
        <v>599</v>
      </c>
      <c r="E307" s="4" t="s">
        <v>659</v>
      </c>
      <c r="F307" s="11">
        <f>VLOOKUP($B307, FanGraphs_Standings[[Abbreviation]:[2024 Year to Date G]], 2, FALSE)</f>
        <v>93</v>
      </c>
      <c r="G307" s="11">
        <f>_xlfn.IFNA(VLOOKUP($D307, 'SP Per G'!$A$2:$D$1380, 3, FALSE),M307)</f>
        <v>9.7849462365591389E-2</v>
      </c>
      <c r="H307" s="11">
        <f>VLOOKUP($D307, 'SP Per G'!$A$2:$D$1380, 4, FALSE)</f>
        <v>7.9310344827586199E-2</v>
      </c>
      <c r="I307" s="11">
        <f t="shared" si="53"/>
        <v>8.9953171562366957E-2</v>
      </c>
      <c r="J307" s="11">
        <f>_xlfn.IFNA(VLOOKUP($D307,Individual_Pitching___Dashboard[],18,FALSE),VLOOKUP(B307,Team_Pitching___Dashboard[[Team]:[ERA]],17,FALSE))</f>
        <v>3.56</v>
      </c>
      <c r="K307" s="11">
        <f>_xlfn.IFNA(VLOOKUP($D307, Individual_Pitching___Dashboard[], 20, FALSE), VLOOKUP(B307,Team_Pitching___Dashboard[[Team]:[xFIP]],20,FALSE))</f>
        <v>4.01</v>
      </c>
      <c r="L307" s="11">
        <f>_xlfn.IFNA(VLOOKUP($D307, Individual_Pitching___Advanced[], 21,FALSE), VLOOKUP(B307, Team_Pitching___Advanced[], 20, FALSE))</f>
        <v>3.91</v>
      </c>
      <c r="M307" s="11">
        <f>VLOOKUP($B307, 'Team Per G'!$A$2:$G$31, 7, FALSE)</f>
        <v>9.7849462365591389E-2</v>
      </c>
      <c r="N307" s="11">
        <f>VLOOKUP($B307, 'FanGraphs - Team WAR Projected'!$B$2:$E$31, 3, FALSE)/162</f>
        <v>8.3950617283950618E-2</v>
      </c>
      <c r="O307" s="11">
        <f t="shared" si="54"/>
        <v>9.1929583904892545E-2</v>
      </c>
      <c r="P307" s="11">
        <f>VLOOKUP($B307, Team_Pitching___Advanced[[Team]:[xFIP]], 19,FALSE)</f>
        <v>4.01</v>
      </c>
      <c r="Q307" s="11">
        <f>VLOOKUP($B307, Team_Pitching___Advanced[], 20, FALSE)</f>
        <v>3.91</v>
      </c>
      <c r="R307" s="11">
        <f>VLOOKUP($B307, Team_Batting___Dashboard[[Team]:[wOBA]], 16, FALSE)</f>
        <v>0.33400000000000002</v>
      </c>
      <c r="S307" s="11">
        <f>VLOOKUP($B307, Team_Batting___Advanced[[Team]:[OPS]], 9, FALSE)</f>
        <v>0.77600000000000002</v>
      </c>
      <c r="T307" s="11">
        <f>VLOOKUP($B307, Team_Batting___Advanced[], 19, FALSE)</f>
        <v>119</v>
      </c>
      <c r="U307" s="11">
        <f>VLOOKUP($B307, 'Team Per G'!$A$2:$G$31, 3, FALSE)</f>
        <v>5.053763440860215E-2</v>
      </c>
      <c r="V307" s="11">
        <f>VLOOKUP($B307, 'Team Per G'!$A$2:$G$31, 5, FALSE)</f>
        <v>-2.4731182795698924E-2</v>
      </c>
      <c r="W307" s="11">
        <f>VLOOKUP($B307, 'Team Per G'!$A$2:$G$31, 4, FALSE)</f>
        <v>0.87849462365591402</v>
      </c>
      <c r="X307" s="11">
        <f>VLOOKUP($B307, Team_Batting___Dashboard[], 22, FALSE)/$F307</f>
        <v>0.21182795698924731</v>
      </c>
      <c r="Y307" s="11">
        <f>VLOOKUP($B307, 'FanGraphs - Team WAR Projected'!$B$2:$E$31, 4, FALSE)/162</f>
        <v>0.23703703703703702</v>
      </c>
      <c r="Z307" s="11">
        <f t="shared" si="55"/>
        <v>0.22256515775034291</v>
      </c>
      <c r="AA307" s="11">
        <f>VLOOKUP($B307, FanGraphs_Standings[[Abbreviation]:[2024 Year to Date RS/G]], 6, FALSE)/$F307</f>
        <v>0.93548387096774188</v>
      </c>
      <c r="AB307" s="11">
        <f>VLOOKUP($B307, FanGraphs_Standings[[Abbreviation]:[2024 Projected Full Season RDif]], 19, FALSE)/162</f>
        <v>0.66049382716049387</v>
      </c>
      <c r="AC307" s="11">
        <f t="shared" si="64"/>
        <v>0.81835848193872884</v>
      </c>
      <c r="AD307" s="11">
        <f>VLOOKUP($B307, FanGraphs_Standings[[Abbreviation]:[2024 Projected Full Season RDif]], 5, FALSE)</f>
        <v>0.61299999999999999</v>
      </c>
      <c r="AE307" s="11">
        <f>VLOOKUP($B307, FanGraphs_Standings[[Abbreviation]:[2024 Projected Full Season W%]], 18, FALSE)</f>
        <v>0.57799999999999996</v>
      </c>
      <c r="AF307" s="11">
        <f t="shared" si="56"/>
        <v>0.59809259259259262</v>
      </c>
      <c r="AG307" s="11">
        <f>VLOOKUP($B307, 'Home Field Adv'!$A$2:$I$31, 9, FALSE)</f>
        <v>1.2345679012345699E-2</v>
      </c>
      <c r="AH307" s="11">
        <f>VLOOKUP($C307, FanGraphs_Standings[[Abbreviation]:[2024 Year to Date G]], 2, FALSE)</f>
        <v>93</v>
      </c>
      <c r="AI307" s="11">
        <f>_xlfn.IFNA(VLOOKUP($E307, 'SP Per G'!$A$2:$D$1380, 3, FALSE), AO307)</f>
        <v>0.17311827956989248</v>
      </c>
      <c r="AJ307" s="11">
        <f>_xlfn.IFNA(VLOOKUP($E307, 'SP Per G'!$A$2:$D$1380, 4, FALSE), AP307)</f>
        <v>7.1428571428571425E-2</v>
      </c>
      <c r="AK307" s="11">
        <f t="shared" si="57"/>
        <v>0.12980599647266314</v>
      </c>
      <c r="AL307" s="11">
        <f>_xlfn.IFNA(VLOOKUP($E307, Individual_Pitching___Dashboard[], 18, FALSE), VLOOKUP($C307,Team_Pitching___Advanced[[Team]:[SIERA]],16,FALSE))</f>
        <v>2.86</v>
      </c>
      <c r="AM307" s="11">
        <f>_xlfn.IFNA(VLOOKUP($E307, Individual_Pitching___Dashboard[], 20, FALSE), VLOOKUP($C307,Team_Pitching___Advanced[[Team]:[xFIP]],19,FALSE))</f>
        <v>3.26</v>
      </c>
      <c r="AN307" s="11">
        <f>_xlfn.IFNA(VLOOKUP($E307,Individual_Pitching___Advanced[],21,FALSE),VLOOKUP($C307,Team_Pitching___Advanced[[Team]:[SIERA]],20,FALSE))</f>
        <v>3.32</v>
      </c>
      <c r="AO307" s="11">
        <f>VLOOKUP($C307, 'Team Per G'!$A$2:$G$31, 7, FALSE)</f>
        <v>0.17311827956989248</v>
      </c>
      <c r="AP307" s="11">
        <f>VLOOKUP($C307, 'FanGraphs - Team WAR Projected'!$B$2:$E$31, 3, FALSE)/162</f>
        <v>0.12037037037037036</v>
      </c>
      <c r="AQ307" s="11">
        <f t="shared" si="58"/>
        <v>0.15065157750342936</v>
      </c>
      <c r="AR307" s="11">
        <f>VLOOKUP($C307, Team_Pitching___Advanced[[Team]:[xFIP]], 19,FALSE)</f>
        <v>3.26</v>
      </c>
      <c r="AS307" s="11">
        <f>VLOOKUP($C307, Team_Pitching___Advanced[], 20, FALSE)</f>
        <v>3.32</v>
      </c>
      <c r="AT307" s="11">
        <f>VLOOKUP($C307, Team_Batting___Dashboard[[Team]:[wOBA]], 16, FALSE)</f>
        <v>0.33100000000000002</v>
      </c>
      <c r="AU307" s="11">
        <f>VLOOKUP($C307, Team_Batting___Advanced[[Team]:[OPS]], 9, FALSE)</f>
        <v>0.76</v>
      </c>
      <c r="AV307" s="11">
        <f>VLOOKUP($C307, Team_Batting___Advanced[], 19, FALSE)</f>
        <v>114</v>
      </c>
      <c r="AW307" s="11">
        <f>VLOOKUP($C307, 'Team Per G'!$A$2:$G$31, 3, FALSE)</f>
        <v>7.8494623655913975E-2</v>
      </c>
      <c r="AX307" s="11">
        <f>VLOOKUP($C307, 'Team Per G'!$A$2:$G$31, 5, FALSE)</f>
        <v>-6.5591397849462357E-2</v>
      </c>
      <c r="AY307" s="11">
        <f>VLOOKUP($C307, 'Team Per G'!$A$2:$G$31, 4, FALSE)</f>
        <v>0.65376344086021498</v>
      </c>
      <c r="AZ307" s="11">
        <f>VLOOKUP($C307, Team_Batting___Dashboard[], 22, FALSE)/$AH307</f>
        <v>0.18279569892473119</v>
      </c>
      <c r="BA307" s="11">
        <f>VLOOKUP($C307, 'FanGraphs - Team WAR Projected'!$B$2:$E$31, 4, FALSE)/162</f>
        <v>0.22901234567901235</v>
      </c>
      <c r="BB307" s="11">
        <f t="shared" si="59"/>
        <v>0.20248056698673983</v>
      </c>
      <c r="BC307" s="11">
        <f>VLOOKUP($C307, FanGraphs_Standings[[Abbreviation]:[2024 Year to Date RS/G]], 6, FALSE)/$AH307</f>
        <v>1.3225806451612903</v>
      </c>
      <c r="BD307" s="11">
        <f>VLOOKUP($C307, FanGraphs_Standings[[Abbreviation]:[2024 Projected Full Season RDif]], 19, FALSE)/162</f>
        <v>0.95061728395061729</v>
      </c>
      <c r="BE307" s="11">
        <f t="shared" si="60"/>
        <v>1.1641518061271148</v>
      </c>
      <c r="BF307" s="11">
        <f>VLOOKUP($C307, FanGraphs_Standings[[Abbreviation]:[2024 Projected Full Season RDif]], 5, FALSE)</f>
        <v>0.65600000000000003</v>
      </c>
      <c r="BG307" s="11">
        <f>VLOOKUP($C307, FanGraphs_Standings[[Abbreviation]:[2024 Projected Full Season W%]], 18, FALSE)</f>
        <v>0.61</v>
      </c>
      <c r="BH307" s="11">
        <f t="shared" si="61"/>
        <v>0.63640740740740742</v>
      </c>
      <c r="BI307" s="11">
        <f>VLOOKUP($C307, 'Home Field Adv'!$A$2:$K$31, 11, FALSE)</f>
        <v>-4.6296296296295947E-2</v>
      </c>
      <c r="BJ307" s="12">
        <v>3</v>
      </c>
      <c r="BK307" s="12">
        <v>5</v>
      </c>
      <c r="BL307" s="12">
        <f t="shared" si="62"/>
        <v>-2</v>
      </c>
      <c r="BM307" s="12" t="str">
        <f t="shared" si="65"/>
        <v>PHI</v>
      </c>
      <c r="BN307" s="12">
        <f t="shared" si="63"/>
        <v>8</v>
      </c>
    </row>
    <row r="308" spans="1:66" x14ac:dyDescent="0.45">
      <c r="A308" s="5">
        <v>45457</v>
      </c>
      <c r="B308" s="4" t="s">
        <v>30</v>
      </c>
      <c r="C308" s="4" t="s">
        <v>117</v>
      </c>
      <c r="D308" s="4" t="s">
        <v>643</v>
      </c>
      <c r="E308" s="4" t="s">
        <v>341</v>
      </c>
      <c r="F308" s="11">
        <v>69</v>
      </c>
      <c r="G308" s="11">
        <v>7.2058823529411772E-2</v>
      </c>
      <c r="H308" s="11">
        <v>5.2000000000000005E-2</v>
      </c>
      <c r="I308" s="11">
        <f t="shared" si="53"/>
        <v>6.0543572984749466E-2</v>
      </c>
      <c r="J308" s="11">
        <v>3.63</v>
      </c>
      <c r="K308" s="11">
        <v>3.98</v>
      </c>
      <c r="L308" s="11">
        <v>3.86</v>
      </c>
      <c r="M308" s="11">
        <v>7.2058823529411772E-2</v>
      </c>
      <c r="N308" s="11">
        <v>8.5185185185185183E-2</v>
      </c>
      <c r="O308" s="11">
        <f t="shared" si="54"/>
        <v>7.9594327442911325E-2</v>
      </c>
      <c r="P308" s="11">
        <v>3.98</v>
      </c>
      <c r="Q308" s="11">
        <v>3.86</v>
      </c>
      <c r="R308" s="11">
        <v>0.309</v>
      </c>
      <c r="S308" s="11">
        <v>0.69899999999999995</v>
      </c>
      <c r="T308" s="11">
        <v>101</v>
      </c>
      <c r="U308" s="11">
        <v>0.10147058823529412</v>
      </c>
      <c r="V308" s="11">
        <v>-0.26029411764705879</v>
      </c>
      <c r="W308" s="11">
        <v>0.1426470588235294</v>
      </c>
      <c r="X308" s="11">
        <v>0.10579710144927536</v>
      </c>
      <c r="Y308" s="11">
        <v>0.2049382716049383</v>
      </c>
      <c r="Z308" s="11">
        <f t="shared" si="55"/>
        <v>0.16271147690900778</v>
      </c>
      <c r="AA308" s="11">
        <v>-0.24637681159420291</v>
      </c>
      <c r="AB308" s="11">
        <v>-8.6419753086419748E-2</v>
      </c>
      <c r="AC308" s="11">
        <f t="shared" si="64"/>
        <v>-0.1545496113397348</v>
      </c>
      <c r="AD308" s="11">
        <v>0.47799999999999998</v>
      </c>
      <c r="AE308" s="11">
        <v>0.49299999999999999</v>
      </c>
      <c r="AF308" s="11">
        <f t="shared" si="56"/>
        <v>0.48661111111111111</v>
      </c>
      <c r="AG308" s="11">
        <v>2.1604938271605E-2</v>
      </c>
      <c r="AH308" s="11">
        <v>67</v>
      </c>
      <c r="AI308" s="11">
        <v>3.8461538461538464E-2</v>
      </c>
      <c r="AJ308" s="11">
        <v>5.9259259259259262E-2</v>
      </c>
      <c r="AK308" s="11">
        <f t="shared" si="57"/>
        <v>5.0657732756498194E-2</v>
      </c>
      <c r="AL308" s="11">
        <v>5.08</v>
      </c>
      <c r="AM308" s="11">
        <v>3.98</v>
      </c>
      <c r="AN308" s="11">
        <v>4.18</v>
      </c>
      <c r="AO308" s="11">
        <v>9.5454545454545459E-2</v>
      </c>
      <c r="AP308" s="11">
        <v>8.7037037037037038E-2</v>
      </c>
      <c r="AQ308" s="11">
        <f t="shared" si="58"/>
        <v>9.0518352246747313E-2</v>
      </c>
      <c r="AR308" s="11">
        <v>3.62</v>
      </c>
      <c r="AS308" s="11">
        <v>3.62</v>
      </c>
      <c r="AT308" s="11">
        <v>0.3</v>
      </c>
      <c r="AU308" s="11">
        <v>0.67500000000000004</v>
      </c>
      <c r="AV308" s="11">
        <v>96</v>
      </c>
      <c r="AW308" s="11">
        <v>-2.4242424242424242E-2</v>
      </c>
      <c r="AX308" s="11">
        <v>-0.22121212121212119</v>
      </c>
      <c r="AY308" s="11">
        <v>-0.17575757575757575</v>
      </c>
      <c r="AZ308" s="11">
        <v>6.7164179104477612E-2</v>
      </c>
      <c r="BA308" s="11">
        <v>0.20925925925925926</v>
      </c>
      <c r="BB308" s="11">
        <f t="shared" si="59"/>
        <v>0.1504915409236397</v>
      </c>
      <c r="BC308" s="11">
        <v>-0.56716417910447758</v>
      </c>
      <c r="BD308" s="11">
        <v>-0.23456790123456789</v>
      </c>
      <c r="BE308" s="11">
        <f t="shared" si="60"/>
        <v>-0.3721231519585429</v>
      </c>
      <c r="BF308" s="11">
        <v>0.49299999999999999</v>
      </c>
      <c r="BG308" s="11">
        <v>0.497</v>
      </c>
      <c r="BH308" s="11">
        <f t="shared" si="61"/>
        <v>0.49534567901234572</v>
      </c>
      <c r="BI308" s="11">
        <v>-3.7037037037036979E-2</v>
      </c>
      <c r="BJ308" s="12">
        <v>0</v>
      </c>
      <c r="BK308" s="12">
        <v>3</v>
      </c>
      <c r="BL308" s="12">
        <f t="shared" si="62"/>
        <v>-3</v>
      </c>
      <c r="BM308" s="12" t="str">
        <f t="shared" si="65"/>
        <v>STL</v>
      </c>
      <c r="BN308" s="12">
        <f t="shared" si="63"/>
        <v>3</v>
      </c>
    </row>
    <row r="309" spans="1:66" x14ac:dyDescent="0.45">
      <c r="A309" s="5">
        <v>45457</v>
      </c>
      <c r="B309" s="4" t="s">
        <v>60</v>
      </c>
      <c r="C309" s="4" t="s">
        <v>22</v>
      </c>
      <c r="D309" s="4" t="s">
        <v>324</v>
      </c>
      <c r="E309" s="4" t="s">
        <v>813</v>
      </c>
      <c r="F309" s="11">
        <v>69</v>
      </c>
      <c r="G309" s="11">
        <v>0.13088235294117648</v>
      </c>
      <c r="H309" s="11">
        <v>8.2142857142857142E-2</v>
      </c>
      <c r="I309" s="11">
        <f t="shared" si="53"/>
        <v>0.10290227201991908</v>
      </c>
      <c r="J309" s="11">
        <v>3.34</v>
      </c>
      <c r="K309" s="11">
        <v>3.62</v>
      </c>
      <c r="L309" s="11">
        <v>3.55</v>
      </c>
      <c r="M309" s="11">
        <v>0.13088235294117648</v>
      </c>
      <c r="N309" s="11">
        <v>8.0864197530864199E-2</v>
      </c>
      <c r="O309" s="11">
        <f t="shared" si="54"/>
        <v>0.10216822668710832</v>
      </c>
      <c r="P309" s="11">
        <v>3.62</v>
      </c>
      <c r="Q309" s="11">
        <v>3.55</v>
      </c>
      <c r="R309" s="11">
        <v>0.32900000000000001</v>
      </c>
      <c r="S309" s="11">
        <v>0.752</v>
      </c>
      <c r="T309" s="11">
        <v>108</v>
      </c>
      <c r="U309" s="11">
        <v>2.7941176470588233E-2</v>
      </c>
      <c r="V309" s="11">
        <v>-0.17647058823529413</v>
      </c>
      <c r="W309" s="11">
        <v>0.28970588235294115</v>
      </c>
      <c r="X309" s="11">
        <v>0.11014492753623188</v>
      </c>
      <c r="Y309" s="11">
        <v>0.19012345679012346</v>
      </c>
      <c r="Z309" s="11">
        <f t="shared" si="55"/>
        <v>0.15605852766346595</v>
      </c>
      <c r="AA309" s="11">
        <v>0.50724637681159424</v>
      </c>
      <c r="AB309" s="11">
        <v>0.22222222222222221</v>
      </c>
      <c r="AC309" s="11">
        <f t="shared" si="64"/>
        <v>0.34362139917695478</v>
      </c>
      <c r="AD309" s="11">
        <v>0.50700000000000001</v>
      </c>
      <c r="AE309" s="11">
        <v>0.504</v>
      </c>
      <c r="AF309" s="11">
        <f t="shared" si="56"/>
        <v>0.50527777777777771</v>
      </c>
      <c r="AG309" s="11">
        <v>2.4691358024691398E-2</v>
      </c>
      <c r="AH309" s="11">
        <v>71</v>
      </c>
      <c r="AI309" s="11">
        <v>0.14615384615384613</v>
      </c>
      <c r="AJ309" s="11">
        <v>4.7826086956521741E-2</v>
      </c>
      <c r="AK309" s="11">
        <f t="shared" si="57"/>
        <v>9.0920351789917003E-2</v>
      </c>
      <c r="AL309" s="11">
        <v>2.64</v>
      </c>
      <c r="AM309" s="11">
        <v>3.64</v>
      </c>
      <c r="AN309" s="11">
        <v>3.61</v>
      </c>
      <c r="AO309" s="11">
        <v>8.4285714285714297E-2</v>
      </c>
      <c r="AP309" s="11">
        <v>8.5185185185185183E-2</v>
      </c>
      <c r="AQ309" s="11">
        <f t="shared" si="58"/>
        <v>8.47909726304788E-2</v>
      </c>
      <c r="AR309" s="11">
        <v>4.07</v>
      </c>
      <c r="AS309" s="11">
        <v>3.89</v>
      </c>
      <c r="AT309" s="11">
        <v>0.34</v>
      </c>
      <c r="AU309" s="11">
        <v>0.77700000000000002</v>
      </c>
      <c r="AV309" s="11">
        <v>124</v>
      </c>
      <c r="AW309" s="11">
        <v>-0.10285714285714286</v>
      </c>
      <c r="AX309" s="11">
        <v>0.16714285714285712</v>
      </c>
      <c r="AY309" s="11">
        <v>0.91</v>
      </c>
      <c r="AZ309" s="11">
        <v>0.23380281690140847</v>
      </c>
      <c r="BA309" s="11">
        <v>0.25185185185185183</v>
      </c>
      <c r="BB309" s="11">
        <f t="shared" si="59"/>
        <v>0.24394147233653407</v>
      </c>
      <c r="BC309" s="11">
        <v>1.7887323943661972</v>
      </c>
      <c r="BD309" s="11">
        <v>1.0925925925925926</v>
      </c>
      <c r="BE309" s="11">
        <f t="shared" si="60"/>
        <v>1.3976909007773206</v>
      </c>
      <c r="BF309" s="11">
        <v>0.69</v>
      </c>
      <c r="BG309" s="11">
        <v>0.61499999999999999</v>
      </c>
      <c r="BH309" s="11">
        <f t="shared" si="61"/>
        <v>0.64787037037037032</v>
      </c>
      <c r="BI309" s="11">
        <v>-5.2469135802469036E-2</v>
      </c>
      <c r="BJ309" s="12">
        <v>1</v>
      </c>
      <c r="BK309" s="12">
        <v>8</v>
      </c>
      <c r="BL309" s="12">
        <f t="shared" si="62"/>
        <v>-7</v>
      </c>
      <c r="BM309" s="12" t="str">
        <f t="shared" si="65"/>
        <v>NYY</v>
      </c>
      <c r="BN309" s="12">
        <f t="shared" si="63"/>
        <v>9</v>
      </c>
    </row>
    <row r="310" spans="1:66" x14ac:dyDescent="0.45">
      <c r="A310" s="5">
        <v>45457</v>
      </c>
      <c r="B310" s="4" t="s">
        <v>26</v>
      </c>
      <c r="C310" s="4" t="s">
        <v>95</v>
      </c>
      <c r="D310" s="4" t="s">
        <v>530</v>
      </c>
      <c r="E310" s="4" t="s">
        <v>326</v>
      </c>
      <c r="F310" s="11">
        <v>68</v>
      </c>
      <c r="G310" s="11">
        <v>0.1</v>
      </c>
      <c r="H310" s="11">
        <v>0.13103448275862067</v>
      </c>
      <c r="I310" s="11">
        <f t="shared" si="53"/>
        <v>0.11800766283524904</v>
      </c>
      <c r="J310" s="11">
        <v>5.14</v>
      </c>
      <c r="K310" s="11">
        <v>3.4</v>
      </c>
      <c r="L310" s="11">
        <v>3.54</v>
      </c>
      <c r="M310" s="11">
        <v>7.3529411764705885E-2</v>
      </c>
      <c r="N310" s="11">
        <v>9.8765432098765427E-2</v>
      </c>
      <c r="O310" s="11">
        <f t="shared" si="54"/>
        <v>8.8172534674592296E-2</v>
      </c>
      <c r="P310" s="11">
        <v>3.91</v>
      </c>
      <c r="Q310" s="11">
        <v>3.85</v>
      </c>
      <c r="R310" s="11">
        <v>0.30399999999999999</v>
      </c>
      <c r="S310" s="11">
        <v>0.68400000000000005</v>
      </c>
      <c r="T310" s="11">
        <v>98</v>
      </c>
      <c r="U310" s="11">
        <v>-6.0294117647058817E-2</v>
      </c>
      <c r="V310" s="11">
        <v>0.16029411764705884</v>
      </c>
      <c r="W310" s="11">
        <v>-0.14117647058823529</v>
      </c>
      <c r="X310" s="11">
        <v>0.11911764705882352</v>
      </c>
      <c r="Y310" s="11">
        <v>0.23703703703703702</v>
      </c>
      <c r="Z310" s="11">
        <f t="shared" si="55"/>
        <v>0.18754000914494739</v>
      </c>
      <c r="AA310" s="11">
        <v>-0.51470588235294112</v>
      </c>
      <c r="AB310" s="11">
        <v>-0.13580246913580246</v>
      </c>
      <c r="AC310" s="11">
        <f t="shared" si="64"/>
        <v>-0.29484834628867546</v>
      </c>
      <c r="AD310" s="11">
        <v>0.48499999999999999</v>
      </c>
      <c r="AE310" s="11">
        <v>0.502</v>
      </c>
      <c r="AF310" s="11">
        <f t="shared" si="56"/>
        <v>0.49486419753086419</v>
      </c>
      <c r="AG310" s="11">
        <v>-3.08641975308643E-3</v>
      </c>
      <c r="AH310" s="11">
        <v>66</v>
      </c>
      <c r="AI310" s="11">
        <v>8.6363636363636365E-2</v>
      </c>
      <c r="AJ310" s="11">
        <v>6.5384615384615388E-2</v>
      </c>
      <c r="AK310" s="11">
        <f t="shared" si="57"/>
        <v>7.3931623931623919E-2</v>
      </c>
      <c r="AL310" s="11">
        <v>3.51</v>
      </c>
      <c r="AM310" s="11">
        <v>3.76</v>
      </c>
      <c r="AN310" s="11">
        <v>3.6</v>
      </c>
      <c r="AO310" s="11">
        <v>8.6363636363636365E-2</v>
      </c>
      <c r="AP310" s="11">
        <v>5.8024691358024696E-2</v>
      </c>
      <c r="AQ310" s="11">
        <f t="shared" si="58"/>
        <v>6.9570187471422046E-2</v>
      </c>
      <c r="AR310" s="11">
        <v>3.76</v>
      </c>
      <c r="AS310" s="11">
        <v>3.6</v>
      </c>
      <c r="AT310" s="11">
        <v>0.32100000000000001</v>
      </c>
      <c r="AU310" s="11">
        <v>0.73199999999999998</v>
      </c>
      <c r="AV310" s="11">
        <v>111</v>
      </c>
      <c r="AW310" s="11">
        <v>-4.3939393939393938E-2</v>
      </c>
      <c r="AX310" s="11">
        <v>4.6969696969696974E-2</v>
      </c>
      <c r="AY310" s="11">
        <v>0.37424242424242421</v>
      </c>
      <c r="AZ310" s="11">
        <v>0.15909090909090909</v>
      </c>
      <c r="BA310" s="11">
        <v>0.19382716049382714</v>
      </c>
      <c r="BB310" s="11">
        <f t="shared" si="59"/>
        <v>0.17967535436671239</v>
      </c>
      <c r="BC310" s="11">
        <v>1.3636363636363635</v>
      </c>
      <c r="BD310" s="11">
        <v>0.52469135802469136</v>
      </c>
      <c r="BE310" s="11">
        <f t="shared" si="60"/>
        <v>0.86648376771833546</v>
      </c>
      <c r="BF310" s="11">
        <v>0.65200000000000002</v>
      </c>
      <c r="BG310" s="11">
        <v>0.55800000000000005</v>
      </c>
      <c r="BH310" s="11">
        <f t="shared" si="61"/>
        <v>0.59629629629629632</v>
      </c>
      <c r="BI310" s="11">
        <v>-2.4691358024691024E-2</v>
      </c>
      <c r="BJ310" s="12">
        <v>1</v>
      </c>
      <c r="BK310" s="12">
        <v>3</v>
      </c>
      <c r="BL310" s="12">
        <f t="shared" si="62"/>
        <v>-2</v>
      </c>
      <c r="BM310" s="12" t="str">
        <f t="shared" si="65"/>
        <v>CLE</v>
      </c>
      <c r="BN310" s="12">
        <f t="shared" si="63"/>
        <v>4</v>
      </c>
    </row>
    <row r="311" spans="1:66" x14ac:dyDescent="0.45">
      <c r="A311" s="5">
        <v>45457</v>
      </c>
      <c r="B311" s="4" t="s">
        <v>64</v>
      </c>
      <c r="C311" s="4" t="s">
        <v>75</v>
      </c>
      <c r="D311" s="4" t="s">
        <v>546</v>
      </c>
      <c r="E311" s="4" t="s">
        <v>804</v>
      </c>
      <c r="F311" s="11">
        <v>67</v>
      </c>
      <c r="G311" s="11">
        <v>6.3636363636363644E-2</v>
      </c>
      <c r="H311" s="11">
        <v>4.8275862068965517E-2</v>
      </c>
      <c r="I311" s="11">
        <f t="shared" si="53"/>
        <v>5.4628662099926478E-2</v>
      </c>
      <c r="J311" s="11">
        <v>4.08</v>
      </c>
      <c r="K311" s="11">
        <v>4.1500000000000004</v>
      </c>
      <c r="L311" s="11">
        <v>4.08</v>
      </c>
      <c r="M311" s="11">
        <v>6.3636363636363644E-2</v>
      </c>
      <c r="N311" s="11">
        <v>8.3333333333333329E-2</v>
      </c>
      <c r="O311" s="11">
        <f t="shared" si="54"/>
        <v>7.5187055742611308E-2</v>
      </c>
      <c r="P311" s="11">
        <v>4.1500000000000004</v>
      </c>
      <c r="Q311" s="11">
        <v>4.08</v>
      </c>
      <c r="R311" s="11">
        <v>0.32100000000000001</v>
      </c>
      <c r="S311" s="11">
        <v>0.72699999999999998</v>
      </c>
      <c r="T311" s="11">
        <v>113</v>
      </c>
      <c r="U311" s="11">
        <v>-1.8181818181818181E-2</v>
      </c>
      <c r="V311" s="11">
        <v>-0.27424242424242429</v>
      </c>
      <c r="W311" s="11">
        <v>0.47121212121212125</v>
      </c>
      <c r="X311" s="11">
        <v>0.1328358208955224</v>
      </c>
      <c r="Y311" s="11">
        <v>0.21049382716049383</v>
      </c>
      <c r="Z311" s="11">
        <f t="shared" si="55"/>
        <v>0.1783760097546106</v>
      </c>
      <c r="AA311" s="11">
        <v>-0.41791044776119401</v>
      </c>
      <c r="AB311" s="11">
        <v>-0.1728395061728395</v>
      </c>
      <c r="AC311" s="11">
        <f t="shared" si="64"/>
        <v>-0.27419600670629474</v>
      </c>
      <c r="AD311" s="11">
        <v>0.44800000000000001</v>
      </c>
      <c r="AE311" s="11">
        <v>0.47799999999999998</v>
      </c>
      <c r="AF311" s="11">
        <f t="shared" si="56"/>
        <v>0.46559259259259256</v>
      </c>
      <c r="AG311" s="11">
        <v>5.5555555555555601E-2</v>
      </c>
      <c r="AH311" s="11">
        <v>72</v>
      </c>
      <c r="AI311" s="11">
        <v>9.3055555555555558E-2</v>
      </c>
      <c r="AJ311" s="11">
        <v>5.8333333333333327E-2</v>
      </c>
      <c r="AK311" s="11">
        <f t="shared" si="57"/>
        <v>7.3765432098765432E-2</v>
      </c>
      <c r="AL311" s="11">
        <v>3.59</v>
      </c>
      <c r="AM311" s="11">
        <v>3.77</v>
      </c>
      <c r="AN311" s="11">
        <v>3.61</v>
      </c>
      <c r="AO311" s="11">
        <v>9.3055555555555558E-2</v>
      </c>
      <c r="AP311" s="11">
        <v>8.5802469135802473E-2</v>
      </c>
      <c r="AQ311" s="11">
        <f t="shared" si="58"/>
        <v>8.9026063100137179E-2</v>
      </c>
      <c r="AR311" s="11">
        <v>3.77</v>
      </c>
      <c r="AS311" s="11">
        <v>3.61</v>
      </c>
      <c r="AT311" s="11">
        <v>0.32900000000000001</v>
      </c>
      <c r="AU311" s="11">
        <v>0.747</v>
      </c>
      <c r="AV311" s="11">
        <v>119</v>
      </c>
      <c r="AW311" s="11">
        <v>6.9444444444444441E-3</v>
      </c>
      <c r="AX311" s="11">
        <v>-0.30138888888888887</v>
      </c>
      <c r="AY311" s="11">
        <v>0.78333333333333333</v>
      </c>
      <c r="AZ311" s="11">
        <v>0.17499999999999999</v>
      </c>
      <c r="BA311" s="11">
        <v>0.21481481481481479</v>
      </c>
      <c r="BB311" s="11">
        <f t="shared" si="59"/>
        <v>0.19711934156378599</v>
      </c>
      <c r="BC311" s="11">
        <v>0.3611111111111111</v>
      </c>
      <c r="BD311" s="11">
        <v>0.27160493827160492</v>
      </c>
      <c r="BE311" s="11">
        <f t="shared" si="60"/>
        <v>0.31138545953360763</v>
      </c>
      <c r="BF311" s="11">
        <v>0.51400000000000001</v>
      </c>
      <c r="BG311" s="11">
        <v>0.51800000000000002</v>
      </c>
      <c r="BH311" s="11">
        <f t="shared" si="61"/>
        <v>0.51622222222222225</v>
      </c>
      <c r="BI311" s="11">
        <v>-1.5432098765432056E-2</v>
      </c>
      <c r="BJ311" s="12">
        <v>2</v>
      </c>
      <c r="BK311" s="12">
        <v>1</v>
      </c>
      <c r="BL311" s="12">
        <f t="shared" si="62"/>
        <v>1</v>
      </c>
      <c r="BM311" s="12" t="str">
        <f t="shared" si="65"/>
        <v>NYM</v>
      </c>
      <c r="BN311" s="12">
        <f t="shared" si="63"/>
        <v>3</v>
      </c>
    </row>
    <row r="312" spans="1:66" x14ac:dyDescent="0.45">
      <c r="A312" s="5">
        <v>45457</v>
      </c>
      <c r="B312" s="4" t="s">
        <v>32</v>
      </c>
      <c r="C312" s="4" t="s">
        <v>71</v>
      </c>
      <c r="D312" s="4" t="s">
        <v>293</v>
      </c>
      <c r="E312" s="4" t="s">
        <v>272</v>
      </c>
      <c r="F312" s="11">
        <v>66</v>
      </c>
      <c r="G312" s="11">
        <v>0.19166666666666665</v>
      </c>
      <c r="H312" s="11">
        <v>0.1</v>
      </c>
      <c r="I312" s="11">
        <f t="shared" si="53"/>
        <v>0.13734567901234568</v>
      </c>
      <c r="J312" s="11">
        <v>2.71</v>
      </c>
      <c r="K312" s="11">
        <v>2.44</v>
      </c>
      <c r="L312" s="11">
        <v>2.5099999999999998</v>
      </c>
      <c r="M312" s="11">
        <v>0.12307692307692308</v>
      </c>
      <c r="N312" s="11">
        <v>0.10246913580246915</v>
      </c>
      <c r="O312" s="11">
        <f t="shared" si="54"/>
        <v>0.11086490098835777</v>
      </c>
      <c r="P312" s="11">
        <v>3.48</v>
      </c>
      <c r="Q312" s="11">
        <v>3.49</v>
      </c>
      <c r="R312" s="11">
        <v>0.31</v>
      </c>
      <c r="S312" s="11">
        <v>0.70599999999999996</v>
      </c>
      <c r="T312" s="11">
        <v>100</v>
      </c>
      <c r="U312" s="11">
        <v>-6.9230769230769235E-2</v>
      </c>
      <c r="V312" s="11">
        <v>-1.846153846153846E-2</v>
      </c>
      <c r="W312" s="11">
        <v>-8.461538461538462E-2</v>
      </c>
      <c r="X312" s="11">
        <v>0.10303030303030303</v>
      </c>
      <c r="Y312" s="11">
        <v>0.27530864197530863</v>
      </c>
      <c r="Z312" s="11">
        <f t="shared" si="55"/>
        <v>0.20512117055326928</v>
      </c>
      <c r="AA312" s="11">
        <v>0.42424242424242425</v>
      </c>
      <c r="AB312" s="11">
        <v>0.44444444444444442</v>
      </c>
      <c r="AC312" s="11">
        <f t="shared" si="64"/>
        <v>0.43621399176954728</v>
      </c>
      <c r="AD312" s="11">
        <v>0.54500000000000004</v>
      </c>
      <c r="AE312" s="11">
        <v>0.54700000000000004</v>
      </c>
      <c r="AF312" s="11">
        <f t="shared" si="56"/>
        <v>0.54618518518518511</v>
      </c>
      <c r="AG312" s="11">
        <v>2.7777777777777801E-2</v>
      </c>
      <c r="AH312" s="11">
        <v>69</v>
      </c>
      <c r="AI312" s="11">
        <v>0.12307692307692308</v>
      </c>
      <c r="AJ312" s="11">
        <v>1.9444444444444445E-2</v>
      </c>
      <c r="AK312" s="11">
        <f t="shared" si="57"/>
        <v>6.3584203861981645E-2</v>
      </c>
      <c r="AL312" s="11">
        <v>3.82</v>
      </c>
      <c r="AM312" s="11">
        <v>3.72</v>
      </c>
      <c r="AN312" s="11">
        <v>3.69</v>
      </c>
      <c r="AO312" s="11">
        <v>6.0294117647058817E-2</v>
      </c>
      <c r="AP312" s="11">
        <v>9.0740740740740733E-2</v>
      </c>
      <c r="AQ312" s="11">
        <f t="shared" si="58"/>
        <v>7.7772734608246574E-2</v>
      </c>
      <c r="AR312" s="11">
        <v>3.88</v>
      </c>
      <c r="AS312" s="11">
        <v>3.66</v>
      </c>
      <c r="AT312" s="11">
        <v>0.29899999999999999</v>
      </c>
      <c r="AU312" s="11">
        <v>0.67</v>
      </c>
      <c r="AV312" s="11">
        <v>98</v>
      </c>
      <c r="AW312" s="11">
        <v>-1.4705882352941176E-2</v>
      </c>
      <c r="AX312" s="11">
        <v>-1.1764705882352941E-2</v>
      </c>
      <c r="AY312" s="11">
        <v>-8.5294117647058826E-2</v>
      </c>
      <c r="AZ312" s="11">
        <v>9.2753623188405798E-2</v>
      </c>
      <c r="BA312" s="11">
        <v>0.22160493827160493</v>
      </c>
      <c r="BB312" s="11">
        <f t="shared" si="59"/>
        <v>0.1667238225880201</v>
      </c>
      <c r="BC312" s="11">
        <v>-0.89855072463768115</v>
      </c>
      <c r="BD312" s="11">
        <v>-0.27160493827160492</v>
      </c>
      <c r="BE312" s="11">
        <f t="shared" si="60"/>
        <v>-0.53863740283493367</v>
      </c>
      <c r="BF312" s="11">
        <v>0.47799999999999998</v>
      </c>
      <c r="BG312" s="11">
        <v>0.503</v>
      </c>
      <c r="BH312" s="11">
        <f t="shared" si="61"/>
        <v>0.49235185185185182</v>
      </c>
      <c r="BI312" s="11">
        <v>-7.098765432098797E-2</v>
      </c>
      <c r="BJ312" s="12">
        <v>7</v>
      </c>
      <c r="BK312" s="12">
        <v>3</v>
      </c>
      <c r="BL312" s="12">
        <f t="shared" si="62"/>
        <v>4</v>
      </c>
      <c r="BM312" s="12" t="str">
        <f t="shared" si="65"/>
        <v>ATL</v>
      </c>
      <c r="BN312" s="12">
        <f t="shared" si="63"/>
        <v>10</v>
      </c>
    </row>
    <row r="313" spans="1:66" x14ac:dyDescent="0.45">
      <c r="A313" s="5">
        <v>45457</v>
      </c>
      <c r="B313" s="4" t="s">
        <v>48</v>
      </c>
      <c r="C313" s="4" t="s">
        <v>102</v>
      </c>
      <c r="D313" s="4" t="s">
        <v>683</v>
      </c>
      <c r="E313" s="4" t="s">
        <v>278</v>
      </c>
      <c r="F313" s="11">
        <v>69</v>
      </c>
      <c r="G313" s="11">
        <v>5.2173913043478265E-2</v>
      </c>
      <c r="H313" s="11">
        <v>6.7857142857142852E-2</v>
      </c>
      <c r="I313" s="11">
        <f t="shared" si="53"/>
        <v>6.1177248677248677E-2</v>
      </c>
      <c r="J313" s="11">
        <v>3.83</v>
      </c>
      <c r="K313" s="11">
        <v>3.91</v>
      </c>
      <c r="L313" s="11">
        <v>3.84</v>
      </c>
      <c r="M313" s="11">
        <v>5.2173913043478265E-2</v>
      </c>
      <c r="N313" s="11">
        <v>8.5802469135802473E-2</v>
      </c>
      <c r="O313" s="11">
        <f t="shared" si="54"/>
        <v>7.1479195244627342E-2</v>
      </c>
      <c r="P313" s="11">
        <v>3.91</v>
      </c>
      <c r="Q313" s="11">
        <v>3.84</v>
      </c>
      <c r="R313" s="11">
        <v>0.313</v>
      </c>
      <c r="S313" s="11">
        <v>0.71299999999999997</v>
      </c>
      <c r="T313" s="11">
        <v>104</v>
      </c>
      <c r="U313" s="11">
        <v>-9.5652173913043467E-2</v>
      </c>
      <c r="V313" s="11">
        <v>-5.0724637681159424E-2</v>
      </c>
      <c r="W313" s="11">
        <v>6.6666666666666666E-2</v>
      </c>
      <c r="X313" s="11">
        <v>0.11304347826086956</v>
      </c>
      <c r="Y313" s="11">
        <v>0.24691358024691357</v>
      </c>
      <c r="Z313" s="11">
        <f t="shared" si="55"/>
        <v>0.18989483310470961</v>
      </c>
      <c r="AA313" s="11">
        <v>7.2463768115942032E-2</v>
      </c>
      <c r="AB313" s="11">
        <v>0.2839506172839506</v>
      </c>
      <c r="AC313" s="11">
        <f t="shared" si="64"/>
        <v>0.1938728852309099</v>
      </c>
      <c r="AD313" s="11">
        <v>0.44900000000000001</v>
      </c>
      <c r="AE313" s="11">
        <v>0.505</v>
      </c>
      <c r="AF313" s="11">
        <f t="shared" si="56"/>
        <v>0.4811481481481481</v>
      </c>
      <c r="AG313" s="11">
        <v>-2.4691358024691398E-2</v>
      </c>
      <c r="AH313" s="11">
        <v>68</v>
      </c>
      <c r="AI313" s="11">
        <v>0.2076923076923077</v>
      </c>
      <c r="AJ313" s="11">
        <v>0.11428571428571428</v>
      </c>
      <c r="AK313" s="11">
        <f t="shared" si="57"/>
        <v>0.15349342016008682</v>
      </c>
      <c r="AL313" s="11">
        <v>2.44</v>
      </c>
      <c r="AM313" s="11">
        <v>2.6</v>
      </c>
      <c r="AN313" s="11">
        <v>2.66</v>
      </c>
      <c r="AO313" s="11">
        <v>0.11194029850746269</v>
      </c>
      <c r="AP313" s="11">
        <v>7.9012345679012344E-2</v>
      </c>
      <c r="AQ313" s="11">
        <f t="shared" si="58"/>
        <v>9.2833955508238419E-2</v>
      </c>
      <c r="AR313" s="11">
        <v>3.59</v>
      </c>
      <c r="AS313" s="11">
        <v>3.57</v>
      </c>
      <c r="AT313" s="11">
        <v>0.30599999999999999</v>
      </c>
      <c r="AU313" s="11">
        <v>0.69299999999999995</v>
      </c>
      <c r="AV313" s="11">
        <v>98</v>
      </c>
      <c r="AW313" s="11">
        <v>4.3283582089552235E-2</v>
      </c>
      <c r="AX313" s="11">
        <v>7.1641791044776124E-2</v>
      </c>
      <c r="AY313" s="11">
        <v>-1.7910447761194031E-2</v>
      </c>
      <c r="AZ313" s="11">
        <v>9.5588235294117641E-2</v>
      </c>
      <c r="BA313" s="11">
        <v>0.16851851851851851</v>
      </c>
      <c r="BB313" s="11">
        <f t="shared" si="59"/>
        <v>0.13790580704160951</v>
      </c>
      <c r="BC313" s="11">
        <v>-5.8823529411764705E-2</v>
      </c>
      <c r="BD313" s="11">
        <v>-6.1728395061728392E-2</v>
      </c>
      <c r="BE313" s="11">
        <f t="shared" si="60"/>
        <v>-6.0509068739521416E-2</v>
      </c>
      <c r="BF313" s="11">
        <v>0.48499999999999999</v>
      </c>
      <c r="BG313" s="11">
        <v>0.49</v>
      </c>
      <c r="BH313" s="11">
        <f t="shared" si="61"/>
        <v>0.48790123456790124</v>
      </c>
      <c r="BI313" s="11">
        <v>-3.4506556245679776E-3</v>
      </c>
      <c r="BJ313" s="12">
        <v>4</v>
      </c>
      <c r="BK313" s="12">
        <v>0</v>
      </c>
      <c r="BL313" s="12">
        <f t="shared" si="62"/>
        <v>4</v>
      </c>
      <c r="BM313" s="12" t="str">
        <f t="shared" si="65"/>
        <v>HOU</v>
      </c>
      <c r="BN313" s="12">
        <f t="shared" si="63"/>
        <v>4</v>
      </c>
    </row>
    <row r="314" spans="1:66" x14ac:dyDescent="0.45">
      <c r="A314" s="5">
        <v>45457</v>
      </c>
      <c r="B314" s="4" t="s">
        <v>62</v>
      </c>
      <c r="C314" s="4" t="s">
        <v>36</v>
      </c>
      <c r="D314" s="4" t="s">
        <v>772</v>
      </c>
      <c r="E314" s="4" t="s">
        <v>641</v>
      </c>
      <c r="F314" s="11">
        <v>69</v>
      </c>
      <c r="G314" s="11">
        <v>9.1176470588235303E-2</v>
      </c>
      <c r="H314" s="11">
        <v>4.5833333333333337E-2</v>
      </c>
      <c r="I314" s="11">
        <f t="shared" si="53"/>
        <v>6.5146151053013801E-2</v>
      </c>
      <c r="J314" s="11">
        <v>4.21</v>
      </c>
      <c r="K314" s="11">
        <v>3.7</v>
      </c>
      <c r="L314" s="11">
        <v>3.48</v>
      </c>
      <c r="M314" s="11">
        <v>9.1176470588235303E-2</v>
      </c>
      <c r="N314" s="11">
        <v>0.10493827160493827</v>
      </c>
      <c r="O314" s="11">
        <f t="shared" si="54"/>
        <v>9.9076763764490705E-2</v>
      </c>
      <c r="P314" s="11">
        <v>3.7</v>
      </c>
      <c r="Q314" s="11">
        <v>3.48</v>
      </c>
      <c r="R314" s="11">
        <v>0.31900000000000001</v>
      </c>
      <c r="S314" s="11">
        <v>0.72599999999999998</v>
      </c>
      <c r="T314" s="11">
        <v>108</v>
      </c>
      <c r="U314" s="11">
        <v>-4.4117647058823529E-3</v>
      </c>
      <c r="V314" s="11">
        <v>0.15</v>
      </c>
      <c r="W314" s="11">
        <v>0.28088235294117647</v>
      </c>
      <c r="X314" s="11">
        <v>0.14347826086956522</v>
      </c>
      <c r="Y314" s="11">
        <v>0.22098765432098763</v>
      </c>
      <c r="Z314" s="11">
        <f t="shared" si="55"/>
        <v>0.18797439414723363</v>
      </c>
      <c r="AA314" s="11">
        <v>0.14492753623188406</v>
      </c>
      <c r="AB314" s="11">
        <v>0.20370370370370369</v>
      </c>
      <c r="AC314" s="11">
        <f t="shared" si="64"/>
        <v>0.17866941015089163</v>
      </c>
      <c r="AD314" s="11">
        <v>0.53600000000000003</v>
      </c>
      <c r="AE314" s="11">
        <v>0.53100000000000003</v>
      </c>
      <c r="AF314" s="11">
        <f t="shared" si="56"/>
        <v>0.53312962962962962</v>
      </c>
      <c r="AG314" s="11">
        <v>6.4814814814814797E-2</v>
      </c>
      <c r="AH314" s="11">
        <v>71</v>
      </c>
      <c r="AI314" s="11">
        <v>4.4285714285714289E-2</v>
      </c>
      <c r="AJ314" s="11">
        <v>6.1538461538461542E-2</v>
      </c>
      <c r="AK314" s="11">
        <f t="shared" si="57"/>
        <v>5.3977072310405647E-2</v>
      </c>
      <c r="AL314" s="11">
        <v>3.71</v>
      </c>
      <c r="AM314" s="11">
        <v>4.1399999999999997</v>
      </c>
      <c r="AN314" s="11">
        <v>3.9</v>
      </c>
      <c r="AO314" s="11">
        <v>4.4285714285714289E-2</v>
      </c>
      <c r="AP314" s="11">
        <v>6.3580246913580246E-2</v>
      </c>
      <c r="AQ314" s="11">
        <f t="shared" si="58"/>
        <v>5.5124001132231593E-2</v>
      </c>
      <c r="AR314" s="11">
        <v>4.1399999999999997</v>
      </c>
      <c r="AS314" s="11">
        <v>3.9</v>
      </c>
      <c r="AT314" s="11">
        <v>0.307</v>
      </c>
      <c r="AU314" s="11">
        <v>0.7</v>
      </c>
      <c r="AV314" s="11">
        <v>104</v>
      </c>
      <c r="AW314" s="11">
        <v>-2.1428571428571429E-2</v>
      </c>
      <c r="AX314" s="11">
        <v>-0.22</v>
      </c>
      <c r="AY314" s="11">
        <v>9.4285714285714278E-2</v>
      </c>
      <c r="AZ314" s="11">
        <v>8.0281690140845074E-2</v>
      </c>
      <c r="BA314" s="11">
        <v>0.13518518518518519</v>
      </c>
      <c r="BB314" s="11">
        <f t="shared" si="59"/>
        <v>0.11112254229538182</v>
      </c>
      <c r="BC314" s="11">
        <v>-1.2112676056338028</v>
      </c>
      <c r="BD314" s="11">
        <v>-0.84567901234567899</v>
      </c>
      <c r="BE314" s="11">
        <f t="shared" si="60"/>
        <v>-1.0059061118731902</v>
      </c>
      <c r="BF314" s="11">
        <v>0.36599999999999999</v>
      </c>
      <c r="BG314" s="11">
        <v>0.40699999999999997</v>
      </c>
      <c r="BH314" s="11">
        <f t="shared" si="61"/>
        <v>0.38903086419753086</v>
      </c>
      <c r="BI314" s="11">
        <v>-2.0828599560699934E-3</v>
      </c>
      <c r="BJ314" s="12">
        <v>6</v>
      </c>
      <c r="BK314" s="12">
        <v>5</v>
      </c>
      <c r="BL314" s="12">
        <f t="shared" si="62"/>
        <v>1</v>
      </c>
      <c r="BM314" s="12" t="str">
        <f t="shared" si="65"/>
        <v>MIN</v>
      </c>
      <c r="BN314" s="12">
        <f t="shared" si="63"/>
        <v>11</v>
      </c>
    </row>
    <row r="315" spans="1:66" x14ac:dyDescent="0.45">
      <c r="A315" s="5">
        <v>45457</v>
      </c>
      <c r="B315" s="4" t="s">
        <v>24</v>
      </c>
      <c r="C315" s="4" t="s">
        <v>57</v>
      </c>
      <c r="D315" s="4" t="s">
        <v>269</v>
      </c>
      <c r="E315" s="4" t="s">
        <v>297</v>
      </c>
      <c r="F315" s="11">
        <v>68</v>
      </c>
      <c r="G315" s="11">
        <v>0.10769230769230768</v>
      </c>
      <c r="H315" s="11">
        <v>9.6551724137931033E-2</v>
      </c>
      <c r="I315" s="11">
        <f t="shared" si="53"/>
        <v>0.10122801846939777</v>
      </c>
      <c r="J315" s="11">
        <v>3.82</v>
      </c>
      <c r="K315" s="11">
        <v>3.24</v>
      </c>
      <c r="L315" s="11">
        <v>3.12</v>
      </c>
      <c r="M315" s="11">
        <v>7.4999999999999997E-2</v>
      </c>
      <c r="N315" s="11">
        <v>8.5802469135802473E-2</v>
      </c>
      <c r="O315" s="11">
        <f t="shared" si="54"/>
        <v>8.1268099375095271E-2</v>
      </c>
      <c r="P315" s="11">
        <v>3.92</v>
      </c>
      <c r="Q315" s="11">
        <v>3.75</v>
      </c>
      <c r="R315" s="11">
        <v>0.33</v>
      </c>
      <c r="S315" s="11">
        <v>0.746</v>
      </c>
      <c r="T315" s="11">
        <v>114</v>
      </c>
      <c r="U315" s="11">
        <v>0.16029411764705884</v>
      </c>
      <c r="V315" s="11">
        <v>9.5588235294117641E-2</v>
      </c>
      <c r="W315" s="11">
        <v>0.75588235294117645</v>
      </c>
      <c r="X315" s="11">
        <v>0.21911764705882353</v>
      </c>
      <c r="Y315" s="11">
        <v>0.19197530864197532</v>
      </c>
      <c r="Z315" s="11">
        <f t="shared" si="55"/>
        <v>0.20336838896509679</v>
      </c>
      <c r="AA315" s="11">
        <v>0.8970588235294118</v>
      </c>
      <c r="AB315" s="11">
        <v>0.35802469135802467</v>
      </c>
      <c r="AC315" s="11">
        <f t="shared" si="64"/>
        <v>0.58428593202255752</v>
      </c>
      <c r="AD315" s="11">
        <v>0.58799999999999997</v>
      </c>
      <c r="AE315" s="11">
        <v>0.53500000000000003</v>
      </c>
      <c r="AF315" s="11">
        <f t="shared" si="56"/>
        <v>0.55724691358024692</v>
      </c>
      <c r="AG315" s="11">
        <v>3.7037037037037097E-2</v>
      </c>
      <c r="AH315" s="11">
        <v>68</v>
      </c>
      <c r="AI315" s="11">
        <v>0.13076923076923078</v>
      </c>
      <c r="AJ315" s="11">
        <v>8.5185185185185183E-2</v>
      </c>
      <c r="AK315" s="11">
        <f t="shared" si="57"/>
        <v>0.10431922901058704</v>
      </c>
      <c r="AL315" s="11">
        <v>3.03</v>
      </c>
      <c r="AM315" s="11">
        <v>4.24</v>
      </c>
      <c r="AN315" s="11">
        <v>3.88</v>
      </c>
      <c r="AO315" s="11">
        <v>0.10882352941176471</v>
      </c>
      <c r="AP315" s="11">
        <v>9.4444444444444442E-2</v>
      </c>
      <c r="AQ315" s="11">
        <f t="shared" si="58"/>
        <v>0.10048010973936899</v>
      </c>
      <c r="AR315" s="11">
        <v>4.24</v>
      </c>
      <c r="AS315" s="11">
        <v>3.91</v>
      </c>
      <c r="AT315" s="11">
        <v>0.315</v>
      </c>
      <c r="AU315" s="11">
        <v>0.70599999999999996</v>
      </c>
      <c r="AV315" s="11">
        <v>99</v>
      </c>
      <c r="AW315" s="11">
        <v>9.1176470588235303E-2</v>
      </c>
      <c r="AX315" s="11">
        <v>-0.18529411764705883</v>
      </c>
      <c r="AY315" s="11">
        <v>3.6764705882352942E-2</v>
      </c>
      <c r="AZ315" s="11">
        <v>9.5588235294117641E-2</v>
      </c>
      <c r="BA315" s="11">
        <v>0.18641975308641975</v>
      </c>
      <c r="BB315" s="11">
        <f t="shared" si="59"/>
        <v>0.14829294314891023</v>
      </c>
      <c r="BC315" s="11">
        <v>0.22058823529411764</v>
      </c>
      <c r="BD315" s="11">
        <v>3.7037037037037035E-2</v>
      </c>
      <c r="BE315" s="11">
        <f t="shared" si="60"/>
        <v>0.11408321902149063</v>
      </c>
      <c r="BF315" s="11">
        <v>0.48499999999999999</v>
      </c>
      <c r="BG315" s="11">
        <v>0.48799999999999999</v>
      </c>
      <c r="BH315" s="11">
        <f t="shared" si="61"/>
        <v>0.48674074074074075</v>
      </c>
      <c r="BI315" s="11">
        <v>6.1728395061730335E-3</v>
      </c>
      <c r="BJ315" s="12">
        <v>5</v>
      </c>
      <c r="BK315" s="12">
        <v>6</v>
      </c>
      <c r="BL315" s="12">
        <f t="shared" si="62"/>
        <v>-1</v>
      </c>
      <c r="BM315" s="12" t="str">
        <f t="shared" si="65"/>
        <v>CIN</v>
      </c>
      <c r="BN315" s="12">
        <f t="shared" si="63"/>
        <v>11</v>
      </c>
    </row>
    <row r="316" spans="1:66" x14ac:dyDescent="0.45">
      <c r="A316" s="5">
        <v>45457</v>
      </c>
      <c r="B316" s="4" t="s">
        <v>35</v>
      </c>
      <c r="C316" s="4" t="s">
        <v>39</v>
      </c>
      <c r="D316" s="4" t="s">
        <v>320</v>
      </c>
      <c r="F316" s="11">
        <v>68</v>
      </c>
      <c r="G316" s="11">
        <v>8.461538461538462E-2</v>
      </c>
      <c r="H316" s="11">
        <v>0.06</v>
      </c>
      <c r="I316" s="11">
        <f t="shared" si="53"/>
        <v>7.0332383665716994E-2</v>
      </c>
      <c r="J316" s="11">
        <v>3.69</v>
      </c>
      <c r="K316" s="11">
        <v>4.03</v>
      </c>
      <c r="L316" s="11">
        <v>4.0999999999999996</v>
      </c>
      <c r="M316" s="11">
        <v>4.1176470588235294E-2</v>
      </c>
      <c r="N316" s="11">
        <v>5.0617283950617278E-2</v>
      </c>
      <c r="O316" s="11">
        <f t="shared" si="54"/>
        <v>4.6654473403444592E-2</v>
      </c>
      <c r="P316" s="11">
        <v>4.49</v>
      </c>
      <c r="Q316" s="11">
        <v>4.5599999999999996</v>
      </c>
      <c r="R316" s="11">
        <v>0.311</v>
      </c>
      <c r="S316" s="11">
        <v>0.70799999999999996</v>
      </c>
      <c r="T316" s="11">
        <v>87</v>
      </c>
      <c r="U316" s="11">
        <v>-5.4411764705882354E-2</v>
      </c>
      <c r="V316" s="11">
        <v>3.9705882352941181E-2</v>
      </c>
      <c r="W316" s="11">
        <v>-0.50147058823529411</v>
      </c>
      <c r="X316" s="11">
        <v>5.2941176470588235E-2</v>
      </c>
      <c r="Y316" s="11">
        <v>9.2592592592592587E-2</v>
      </c>
      <c r="Z316" s="11">
        <f t="shared" si="55"/>
        <v>7.5948788294467301E-2</v>
      </c>
      <c r="AA316" s="11">
        <v>-1.6764705882352942</v>
      </c>
      <c r="AB316" s="11">
        <v>-1.3209876543209877</v>
      </c>
      <c r="AC316" s="11">
        <f t="shared" si="64"/>
        <v>-1.4702027130010671</v>
      </c>
      <c r="AD316" s="11">
        <v>0.35299999999999998</v>
      </c>
      <c r="AE316" s="11">
        <v>0.378</v>
      </c>
      <c r="AF316" s="11">
        <f t="shared" si="56"/>
        <v>0.36750617283950615</v>
      </c>
      <c r="AG316" s="11">
        <v>8.9506172839506098E-2</v>
      </c>
      <c r="AH316" s="11">
        <v>68</v>
      </c>
      <c r="AI316" s="11">
        <v>8.5074626865671646E-2</v>
      </c>
      <c r="AJ316" s="11">
        <v>8.7037037037037038E-2</v>
      </c>
      <c r="AK316" s="11">
        <f t="shared" si="57"/>
        <v>8.62133093107849E-2</v>
      </c>
      <c r="AL316" s="11">
        <v>3.5</v>
      </c>
      <c r="AM316" s="11">
        <v>3.91</v>
      </c>
      <c r="AN316" s="11">
        <v>3.67</v>
      </c>
      <c r="AO316" s="11">
        <v>8.5074626865671646E-2</v>
      </c>
      <c r="AP316" s="11">
        <v>8.7037037037037038E-2</v>
      </c>
      <c r="AQ316" s="11">
        <f t="shared" si="58"/>
        <v>8.62133093107849E-2</v>
      </c>
      <c r="AR316" s="11">
        <v>3.91</v>
      </c>
      <c r="AS316" s="11">
        <v>3.67</v>
      </c>
      <c r="AT316" s="11">
        <v>0.29199999999999998</v>
      </c>
      <c r="AU316" s="11">
        <v>0.65900000000000003</v>
      </c>
      <c r="AV316" s="11">
        <v>87</v>
      </c>
      <c r="AW316" s="11">
        <v>2.5373134328358207E-2</v>
      </c>
      <c r="AX316" s="11">
        <v>-0.34029850746268658</v>
      </c>
      <c r="AY316" s="11">
        <v>-0.5044776119402985</v>
      </c>
      <c r="AZ316" s="11">
        <v>3.6764705882352942E-2</v>
      </c>
      <c r="BA316" s="11">
        <v>0.17098765432098764</v>
      </c>
      <c r="BB316" s="11">
        <f t="shared" si="59"/>
        <v>0.11464715744551135</v>
      </c>
      <c r="BC316" s="11">
        <v>-0.36764705882352944</v>
      </c>
      <c r="BD316" s="11">
        <v>-0.24691358024691357</v>
      </c>
      <c r="BE316" s="11">
        <f t="shared" si="60"/>
        <v>-0.29759183051364124</v>
      </c>
      <c r="BF316" s="11">
        <v>0.47099999999999997</v>
      </c>
      <c r="BG316" s="11">
        <v>0.47799999999999998</v>
      </c>
      <c r="BH316" s="11">
        <f t="shared" si="61"/>
        <v>0.47506172839506167</v>
      </c>
      <c r="BI316" s="11">
        <v>-2.4691358024690968E-2</v>
      </c>
      <c r="BJ316" s="12">
        <v>2</v>
      </c>
      <c r="BK316" s="12">
        <v>5</v>
      </c>
      <c r="BL316" s="12">
        <f t="shared" si="62"/>
        <v>-3</v>
      </c>
      <c r="BM316" s="12" t="str">
        <f t="shared" si="65"/>
        <v>PIT</v>
      </c>
      <c r="BN316" s="12">
        <f t="shared" si="63"/>
        <v>7</v>
      </c>
    </row>
    <row r="317" spans="1:66" x14ac:dyDescent="0.45">
      <c r="A317" s="5">
        <v>45457</v>
      </c>
      <c r="B317" s="4" t="s">
        <v>41</v>
      </c>
      <c r="C317" s="4" t="s">
        <v>132</v>
      </c>
      <c r="D317" s="4" t="s">
        <v>623</v>
      </c>
      <c r="E317" s="4" t="s">
        <v>584</v>
      </c>
      <c r="F317" s="11">
        <v>69</v>
      </c>
      <c r="G317" s="11">
        <v>3.2352941176470591E-2</v>
      </c>
      <c r="H317" s="11">
        <v>5.7142857142857148E-2</v>
      </c>
      <c r="I317" s="11">
        <f t="shared" si="53"/>
        <v>4.658418923124806E-2</v>
      </c>
      <c r="J317" s="11">
        <v>4.7</v>
      </c>
      <c r="K317" s="11">
        <v>4.3499999999999996</v>
      </c>
      <c r="L317" s="11">
        <v>4.25</v>
      </c>
      <c r="M317" s="11">
        <v>3.2352941176470591E-2</v>
      </c>
      <c r="N317" s="11">
        <v>9.3209876543209877E-2</v>
      </c>
      <c r="O317" s="11">
        <f t="shared" si="54"/>
        <v>6.7289329998117209E-2</v>
      </c>
      <c r="P317" s="11">
        <v>4.3499999999999996</v>
      </c>
      <c r="Q317" s="11">
        <v>4.25</v>
      </c>
      <c r="R317" s="11">
        <v>0.317</v>
      </c>
      <c r="S317" s="11">
        <v>0.71799999999999997</v>
      </c>
      <c r="T317" s="11">
        <v>106</v>
      </c>
      <c r="U317" s="11">
        <v>3.6764705882352942E-2</v>
      </c>
      <c r="V317" s="11">
        <v>6.4705882352941183E-2</v>
      </c>
      <c r="W317" s="11">
        <v>0.27058823529411763</v>
      </c>
      <c r="X317" s="11">
        <v>0.16086956521739129</v>
      </c>
      <c r="Y317" s="11">
        <v>0.21481481481481479</v>
      </c>
      <c r="Z317" s="11">
        <f t="shared" si="55"/>
        <v>0.191838134430727</v>
      </c>
      <c r="AA317" s="11">
        <v>-4.3478260869565216E-2</v>
      </c>
      <c r="AB317" s="11">
        <v>4.3209876543209874E-2</v>
      </c>
      <c r="AC317" s="11">
        <f t="shared" si="64"/>
        <v>6.2871513488797423E-3</v>
      </c>
      <c r="AD317" s="11">
        <v>0.47799999999999998</v>
      </c>
      <c r="AE317" s="11">
        <v>0.497</v>
      </c>
      <c r="AF317" s="11">
        <f t="shared" si="56"/>
        <v>0.48890740740740735</v>
      </c>
      <c r="AG317" s="11">
        <v>2.4691358024691398E-2</v>
      </c>
      <c r="AH317" s="11">
        <v>70</v>
      </c>
      <c r="AI317" s="11">
        <v>7.2463768115942032E-2</v>
      </c>
      <c r="AJ317" s="11">
        <v>4.642857142857143E-2</v>
      </c>
      <c r="AK317" s="11">
        <f t="shared" si="57"/>
        <v>5.7678347774966138E-2</v>
      </c>
      <c r="AL317" s="11">
        <v>4.34</v>
      </c>
      <c r="AM317" s="11">
        <v>4.04</v>
      </c>
      <c r="AN317" s="11">
        <v>3.87</v>
      </c>
      <c r="AO317" s="11">
        <v>7.2463768115942032E-2</v>
      </c>
      <c r="AP317" s="11">
        <v>5.7407407407407414E-2</v>
      </c>
      <c r="AQ317" s="11">
        <f t="shared" si="58"/>
        <v>6.3913242281465582E-2</v>
      </c>
      <c r="AR317" s="11">
        <v>4.04</v>
      </c>
      <c r="AS317" s="11">
        <v>3.87</v>
      </c>
      <c r="AT317" s="11">
        <v>0.28100000000000003</v>
      </c>
      <c r="AU317" s="11">
        <v>0.63300000000000001</v>
      </c>
      <c r="AV317" s="11">
        <v>80</v>
      </c>
      <c r="AW317" s="11">
        <v>-5.3623188405797106E-2</v>
      </c>
      <c r="AX317" s="11">
        <v>-0.36376811594202901</v>
      </c>
      <c r="AY317" s="11">
        <v>-0.64782608695652177</v>
      </c>
      <c r="AZ317" s="11">
        <v>-1.8571428571428572E-2</v>
      </c>
      <c r="BA317" s="11">
        <v>0.11234567901234567</v>
      </c>
      <c r="BB317" s="11">
        <f t="shared" si="59"/>
        <v>5.5776558451455557E-2</v>
      </c>
      <c r="BC317" s="11">
        <v>-2.1285714285714286</v>
      </c>
      <c r="BD317" s="11">
        <v>-1.345679012345679</v>
      </c>
      <c r="BE317" s="11">
        <f t="shared" si="60"/>
        <v>-1.6839658588629782</v>
      </c>
      <c r="BF317" s="11">
        <v>0.25700000000000001</v>
      </c>
      <c r="BG317" s="11">
        <v>0.35</v>
      </c>
      <c r="BH317" s="11">
        <f t="shared" si="61"/>
        <v>0.30981481481481477</v>
      </c>
      <c r="BI317" s="11">
        <v>1.851851851851799E-2</v>
      </c>
      <c r="BJ317" s="12">
        <v>7</v>
      </c>
      <c r="BK317" s="12">
        <v>1</v>
      </c>
      <c r="BL317" s="12">
        <f t="shared" si="62"/>
        <v>6</v>
      </c>
      <c r="BM317" s="12" t="str">
        <f t="shared" si="65"/>
        <v>ARI</v>
      </c>
      <c r="BN317" s="12">
        <f t="shared" si="63"/>
        <v>8</v>
      </c>
    </row>
    <row r="318" spans="1:66" x14ac:dyDescent="0.45">
      <c r="A318" s="5">
        <v>45457</v>
      </c>
      <c r="B318" s="4" t="s">
        <v>28</v>
      </c>
      <c r="C318" s="4" t="s">
        <v>20</v>
      </c>
      <c r="D318" s="4" t="s">
        <v>764</v>
      </c>
      <c r="E318" s="4" t="s">
        <v>268</v>
      </c>
      <c r="F318" s="11">
        <v>70</v>
      </c>
      <c r="G318" s="11">
        <v>0.11304347826086956</v>
      </c>
      <c r="H318" s="11">
        <v>6.5384615384615388E-2</v>
      </c>
      <c r="I318" s="11">
        <f t="shared" si="53"/>
        <v>8.5977951195342489E-2</v>
      </c>
      <c r="J318" s="11">
        <v>3.16</v>
      </c>
      <c r="K318" s="11">
        <v>3.65</v>
      </c>
      <c r="L318" s="11">
        <v>3.57</v>
      </c>
      <c r="M318" s="11">
        <v>0.11304347826086956</v>
      </c>
      <c r="N318" s="11">
        <v>0.10617283950617283</v>
      </c>
      <c r="O318" s="11">
        <f t="shared" si="54"/>
        <v>0.10914163402980721</v>
      </c>
      <c r="P318" s="11">
        <v>3.65</v>
      </c>
      <c r="Q318" s="11">
        <v>3.57</v>
      </c>
      <c r="R318" s="11">
        <v>0.34300000000000003</v>
      </c>
      <c r="S318" s="11">
        <v>0.78200000000000003</v>
      </c>
      <c r="T318" s="11">
        <v>125</v>
      </c>
      <c r="U318" s="11">
        <v>-7.246376811594203E-3</v>
      </c>
      <c r="V318" s="11">
        <v>-4.7826086956521734E-2</v>
      </c>
      <c r="W318" s="11">
        <v>1.0594202898550724</v>
      </c>
      <c r="X318" s="11">
        <v>0.22857142857142856</v>
      </c>
      <c r="Y318" s="11">
        <v>0.26481481481481478</v>
      </c>
      <c r="Z318" s="11">
        <f t="shared" si="55"/>
        <v>0.24915409236396888</v>
      </c>
      <c r="AA318" s="11">
        <v>1.4571428571428571</v>
      </c>
      <c r="AB318" s="11">
        <v>1.0555555555555556</v>
      </c>
      <c r="AC318" s="11">
        <f t="shared" si="64"/>
        <v>1.2290809327846364</v>
      </c>
      <c r="AD318" s="11">
        <v>0.6</v>
      </c>
      <c r="AE318" s="11">
        <v>0.58699999999999997</v>
      </c>
      <c r="AF318" s="11">
        <f t="shared" si="56"/>
        <v>0.59261728395061719</v>
      </c>
      <c r="AG318" s="11">
        <v>2.7777777777777801E-2</v>
      </c>
      <c r="AH318" s="11">
        <v>70</v>
      </c>
      <c r="AI318" s="11">
        <v>0.18571428571428572</v>
      </c>
      <c r="AJ318" s="11">
        <v>4.8387096774193547E-2</v>
      </c>
      <c r="AK318" s="11">
        <f t="shared" si="57"/>
        <v>0.10772600557546794</v>
      </c>
      <c r="AL318" s="11">
        <v>3.29</v>
      </c>
      <c r="AM318" s="11">
        <v>2.99</v>
      </c>
      <c r="AN318" s="11">
        <v>3.11</v>
      </c>
      <c r="AO318" s="11">
        <v>9.1304347826086957E-2</v>
      </c>
      <c r="AP318" s="11">
        <v>7.0370370370370375E-2</v>
      </c>
      <c r="AQ318" s="11">
        <f t="shared" si="58"/>
        <v>7.9415916184568891E-2</v>
      </c>
      <c r="AR318" s="11">
        <v>3.93</v>
      </c>
      <c r="AS318" s="11">
        <v>3.85</v>
      </c>
      <c r="AT318" s="11">
        <v>0.32</v>
      </c>
      <c r="AU318" s="11">
        <v>0.73399999999999999</v>
      </c>
      <c r="AV318" s="11">
        <v>104</v>
      </c>
      <c r="AW318" s="11">
        <v>0.10434782608695653</v>
      </c>
      <c r="AX318" s="11">
        <v>0.1681159420289855</v>
      </c>
      <c r="AY318" s="11">
        <v>0.24782608695652175</v>
      </c>
      <c r="AZ318" s="11">
        <v>0.14428571428571427</v>
      </c>
      <c r="BA318" s="11">
        <v>0.16666666666666666</v>
      </c>
      <c r="BB318" s="11">
        <f t="shared" si="59"/>
        <v>0.15699588477366253</v>
      </c>
      <c r="BC318" s="11">
        <v>0.8571428571428571</v>
      </c>
      <c r="BD318" s="11">
        <v>0.30246913580246915</v>
      </c>
      <c r="BE318" s="11">
        <f t="shared" si="60"/>
        <v>0.54214296601127876</v>
      </c>
      <c r="BF318" s="11">
        <v>0.57099999999999995</v>
      </c>
      <c r="BG318" s="11">
        <v>0.52400000000000002</v>
      </c>
      <c r="BH318" s="11">
        <f t="shared" si="61"/>
        <v>0.54430864197530859</v>
      </c>
      <c r="BI318" s="11">
        <v>-7.0987654320988025E-2</v>
      </c>
      <c r="BJ318" s="12">
        <v>4</v>
      </c>
      <c r="BK318" s="12">
        <v>3</v>
      </c>
      <c r="BL318" s="12">
        <f t="shared" si="62"/>
        <v>1</v>
      </c>
      <c r="BM318" s="12" t="str">
        <f t="shared" si="65"/>
        <v>LAD</v>
      </c>
      <c r="BN318" s="12">
        <f t="shared" si="63"/>
        <v>7</v>
      </c>
    </row>
    <row r="319" spans="1:66" x14ac:dyDescent="0.45">
      <c r="A319" s="5">
        <v>45457</v>
      </c>
      <c r="B319" s="4" t="s">
        <v>52</v>
      </c>
      <c r="C319" s="4" t="s">
        <v>45</v>
      </c>
      <c r="D319" s="4" t="s">
        <v>282</v>
      </c>
      <c r="E319" s="4" t="s">
        <v>555</v>
      </c>
      <c r="F319" s="11">
        <v>71</v>
      </c>
      <c r="G319" s="11">
        <v>9.285714285714286E-2</v>
      </c>
      <c r="H319" s="11">
        <v>0.13</v>
      </c>
      <c r="I319" s="11">
        <f t="shared" si="53"/>
        <v>0.11372134038800706</v>
      </c>
      <c r="J319" s="11">
        <v>3.69</v>
      </c>
      <c r="K319" s="11">
        <v>3.73</v>
      </c>
      <c r="L319" s="11">
        <v>3.64</v>
      </c>
      <c r="M319" s="11">
        <v>0.11428571428571428</v>
      </c>
      <c r="N319" s="11">
        <v>9.6913580246913572E-2</v>
      </c>
      <c r="O319" s="11">
        <f t="shared" si="54"/>
        <v>0.10452729331330154</v>
      </c>
      <c r="P319" s="11">
        <v>3.61</v>
      </c>
      <c r="Q319" s="11">
        <v>3.48</v>
      </c>
      <c r="R319" s="11">
        <v>0.29699999999999999</v>
      </c>
      <c r="S319" s="11">
        <v>0.66800000000000004</v>
      </c>
      <c r="T319" s="11">
        <v>96</v>
      </c>
      <c r="U319" s="11">
        <v>-3.1428571428571431E-2</v>
      </c>
      <c r="V319" s="11">
        <v>2.8571428571428571E-2</v>
      </c>
      <c r="W319" s="11">
        <v>-0.13857142857142857</v>
      </c>
      <c r="X319" s="11">
        <v>7.464788732394366E-2</v>
      </c>
      <c r="Y319" s="11">
        <v>0.22037037037037038</v>
      </c>
      <c r="Z319" s="11">
        <f t="shared" si="55"/>
        <v>0.15650434385002288</v>
      </c>
      <c r="AA319" s="11">
        <v>0.15492957746478872</v>
      </c>
      <c r="AB319" s="11">
        <v>0.18518518518518517</v>
      </c>
      <c r="AC319" s="11">
        <f t="shared" si="64"/>
        <v>0.17192501143118427</v>
      </c>
      <c r="AD319" s="11">
        <v>0.56299999999999994</v>
      </c>
      <c r="AE319" s="11">
        <v>0.54</v>
      </c>
      <c r="AF319" s="11">
        <f t="shared" si="56"/>
        <v>0.55008024691358026</v>
      </c>
      <c r="AG319" s="11">
        <v>1.2345679012345699E-2</v>
      </c>
      <c r="AH319" s="11">
        <v>68</v>
      </c>
      <c r="AI319" s="11">
        <v>8.6567164179104469E-2</v>
      </c>
      <c r="AJ319" s="11">
        <v>4.0740740740740744E-2</v>
      </c>
      <c r="AK319" s="11">
        <f t="shared" si="57"/>
        <v>5.9976523418572431E-2</v>
      </c>
      <c r="AL319" s="11">
        <v>3.4</v>
      </c>
      <c r="AM319" s="11">
        <v>3.95</v>
      </c>
      <c r="AN319" s="11">
        <v>3.91</v>
      </c>
      <c r="AO319" s="11">
        <v>8.6567164179104469E-2</v>
      </c>
      <c r="AP319" s="11">
        <v>7.716049382716049E-2</v>
      </c>
      <c r="AQ319" s="11">
        <f t="shared" si="58"/>
        <v>8.1108972740322166E-2</v>
      </c>
      <c r="AR319" s="11">
        <v>3.95</v>
      </c>
      <c r="AS319" s="11">
        <v>3.91</v>
      </c>
      <c r="AT319" s="11">
        <v>0.30299999999999999</v>
      </c>
      <c r="AU319" s="11">
        <v>0.68300000000000005</v>
      </c>
      <c r="AV319" s="11">
        <v>94</v>
      </c>
      <c r="AW319" s="11">
        <v>-4.0298507462686567E-2</v>
      </c>
      <c r="AX319" s="11">
        <v>7.0149253731343286E-2</v>
      </c>
      <c r="AY319" s="11">
        <v>-0.28955223880597014</v>
      </c>
      <c r="AZ319" s="11">
        <v>9.4117647058823528E-2</v>
      </c>
      <c r="BA319" s="11">
        <v>0.21975308641975311</v>
      </c>
      <c r="BB319" s="11">
        <f t="shared" si="59"/>
        <v>0.16701722298430119</v>
      </c>
      <c r="BC319" s="11">
        <v>4.4117647058823532E-2</v>
      </c>
      <c r="BD319" s="11">
        <v>5.5555555555555552E-2</v>
      </c>
      <c r="BE319" s="11">
        <f t="shared" si="60"/>
        <v>5.0754458161865565E-2</v>
      </c>
      <c r="BF319" s="11">
        <v>0.48499999999999999</v>
      </c>
      <c r="BG319" s="11">
        <v>0.498</v>
      </c>
      <c r="BH319" s="11">
        <f t="shared" si="61"/>
        <v>0.49254320987654321</v>
      </c>
      <c r="BI319" s="11">
        <v>-3.0864197530864002E-2</v>
      </c>
      <c r="BJ319" s="12">
        <v>3</v>
      </c>
      <c r="BK319" s="12">
        <v>2</v>
      </c>
      <c r="BL319" s="12">
        <f t="shared" si="62"/>
        <v>1</v>
      </c>
      <c r="BM319" s="12" t="str">
        <f t="shared" si="65"/>
        <v>SEA</v>
      </c>
      <c r="BN319" s="12">
        <f t="shared" si="63"/>
        <v>5</v>
      </c>
    </row>
    <row r="320" spans="1:66" x14ac:dyDescent="0.45">
      <c r="A320" s="5">
        <v>45457</v>
      </c>
      <c r="B320" s="4" t="s">
        <v>43</v>
      </c>
      <c r="C320" s="4" t="s">
        <v>54</v>
      </c>
      <c r="E320" s="4" t="s">
        <v>563</v>
      </c>
      <c r="F320" s="11">
        <v>69</v>
      </c>
      <c r="G320" s="11">
        <v>8.4057971014492749E-2</v>
      </c>
      <c r="H320" s="11">
        <f>N320</f>
        <v>9.0123456790123457E-2</v>
      </c>
      <c r="I320" s="11">
        <f t="shared" si="53"/>
        <v>8.7540009144947417E-2</v>
      </c>
      <c r="J320" s="11">
        <v>3.53</v>
      </c>
      <c r="K320" s="11">
        <v>3.49</v>
      </c>
      <c r="L320" s="11">
        <v>3.45</v>
      </c>
      <c r="M320" s="11">
        <v>8.4057971014492749E-2</v>
      </c>
      <c r="N320" s="11">
        <v>9.0123456790123457E-2</v>
      </c>
      <c r="O320" s="11">
        <f t="shared" si="54"/>
        <v>8.7540009144947417E-2</v>
      </c>
      <c r="P320" s="11">
        <v>3.49</v>
      </c>
      <c r="Q320" s="11">
        <v>3.45</v>
      </c>
      <c r="R320" s="11">
        <v>0.30599999999999999</v>
      </c>
      <c r="S320" s="11">
        <v>0.69399999999999995</v>
      </c>
      <c r="T320" s="11">
        <v>102</v>
      </c>
      <c r="U320" s="11">
        <v>-1.8840579710144929E-2</v>
      </c>
      <c r="V320" s="11">
        <v>-4.7826086956521734E-2</v>
      </c>
      <c r="W320" s="11">
        <v>3.9130434782608699E-2</v>
      </c>
      <c r="X320" s="11">
        <v>9.420289855072464E-2</v>
      </c>
      <c r="Y320" s="11">
        <v>0.20061728395061729</v>
      </c>
      <c r="Z320" s="11">
        <f t="shared" si="55"/>
        <v>0.15529263831732967</v>
      </c>
      <c r="AA320" s="11">
        <v>-0.39130434782608697</v>
      </c>
      <c r="AB320" s="11">
        <v>-0.12962962962962962</v>
      </c>
      <c r="AC320" s="11">
        <f t="shared" si="64"/>
        <v>-0.24108367626886146</v>
      </c>
      <c r="AD320" s="11">
        <v>0.49299999999999999</v>
      </c>
      <c r="AE320" s="11">
        <v>0.501</v>
      </c>
      <c r="AF320" s="11">
        <f t="shared" si="56"/>
        <v>0.49759259259259259</v>
      </c>
      <c r="AG320" s="11">
        <v>5.5555555555555601E-2</v>
      </c>
      <c r="AH320" s="11">
        <v>68</v>
      </c>
      <c r="AI320" s="11">
        <v>4.4776119402985072E-2</v>
      </c>
      <c r="AJ320" s="11">
        <v>-5.5555555555555558E-3</v>
      </c>
      <c r="AK320" s="11">
        <f t="shared" si="57"/>
        <v>1.5571320352967669E-2</v>
      </c>
      <c r="AL320" s="11">
        <v>4.38</v>
      </c>
      <c r="AM320" s="11">
        <v>4.45</v>
      </c>
      <c r="AN320" s="11">
        <v>4.33</v>
      </c>
      <c r="AO320" s="11">
        <v>4.4776119402985072E-2</v>
      </c>
      <c r="AP320" s="11">
        <v>7.098765432098765E-2</v>
      </c>
      <c r="AQ320" s="11">
        <f t="shared" si="58"/>
        <v>5.9985281639356937E-2</v>
      </c>
      <c r="AR320" s="11">
        <v>4.45</v>
      </c>
      <c r="AS320" s="11">
        <v>4.33</v>
      </c>
      <c r="AT320" s="11">
        <v>0.314</v>
      </c>
      <c r="AU320" s="11">
        <v>0.71499999999999997</v>
      </c>
      <c r="AV320" s="11">
        <v>102</v>
      </c>
      <c r="AW320" s="11">
        <v>-0.11343283582089551</v>
      </c>
      <c r="AX320" s="11">
        <v>-0.26268656716417915</v>
      </c>
      <c r="AY320" s="11">
        <v>-3.7313432835820892E-2</v>
      </c>
      <c r="AZ320" s="11">
        <v>6.7647058823529407E-2</v>
      </c>
      <c r="BA320" s="11">
        <v>0.17222222222222222</v>
      </c>
      <c r="BB320" s="11">
        <f t="shared" si="59"/>
        <v>0.12832647462277091</v>
      </c>
      <c r="BC320" s="11">
        <v>-1.0294117647058822</v>
      </c>
      <c r="BD320" s="11">
        <v>-0.5864197530864198</v>
      </c>
      <c r="BE320" s="11">
        <f t="shared" si="60"/>
        <v>-0.77236701722298429</v>
      </c>
      <c r="BF320" s="11">
        <v>0.38200000000000001</v>
      </c>
      <c r="BG320" s="11">
        <v>0.434</v>
      </c>
      <c r="BH320" s="11">
        <f t="shared" si="61"/>
        <v>0.41217283950617289</v>
      </c>
      <c r="BI320" s="11">
        <v>-3.0864197530864002E-2</v>
      </c>
      <c r="BJ320" s="12">
        <v>6</v>
      </c>
      <c r="BK320" s="12">
        <v>8</v>
      </c>
      <c r="BL320" s="12">
        <f t="shared" si="62"/>
        <v>-2</v>
      </c>
      <c r="BM320" s="12" t="str">
        <f t="shared" si="65"/>
        <v>LAA</v>
      </c>
      <c r="BN320" s="12">
        <f t="shared" si="63"/>
        <v>14</v>
      </c>
    </row>
    <row r="321" spans="1:66" x14ac:dyDescent="0.45">
      <c r="A321" s="5">
        <v>45460</v>
      </c>
      <c r="B321" s="4" t="s">
        <v>50</v>
      </c>
      <c r="C321" s="4" t="s">
        <v>75</v>
      </c>
      <c r="D321" s="4" t="s">
        <v>636</v>
      </c>
      <c r="E321" s="4" t="s">
        <v>768</v>
      </c>
      <c r="F321" s="11">
        <v>71</v>
      </c>
      <c r="G321" s="11">
        <v>0.18873239436619718</v>
      </c>
      <c r="H321" s="11">
        <v>6.7857142857142852E-2</v>
      </c>
      <c r="I321" s="11">
        <f t="shared" si="53"/>
        <v>0.12083333333333333</v>
      </c>
      <c r="J321" s="11">
        <v>2.95</v>
      </c>
      <c r="K321" s="11">
        <v>3.37</v>
      </c>
      <c r="L321" s="11">
        <v>3.42</v>
      </c>
      <c r="M321" s="11">
        <v>0.18873239436619718</v>
      </c>
      <c r="N321" s="11">
        <v>0.12037037037037036</v>
      </c>
      <c r="O321" s="11">
        <f t="shared" si="54"/>
        <v>0.15033150434385001</v>
      </c>
      <c r="P321" s="11">
        <v>3.37</v>
      </c>
      <c r="Q321" s="11">
        <v>3.42</v>
      </c>
      <c r="R321" s="11">
        <v>0.32</v>
      </c>
      <c r="S321" s="11">
        <v>0.72699999999999998</v>
      </c>
      <c r="T321" s="11">
        <v>107</v>
      </c>
      <c r="U321" s="11">
        <v>5.7746478873239429E-2</v>
      </c>
      <c r="V321" s="11">
        <v>-9.9999999999999992E-2</v>
      </c>
      <c r="W321" s="11">
        <v>0.30985915492957744</v>
      </c>
      <c r="X321" s="11">
        <v>0.13661971830985914</v>
      </c>
      <c r="Y321" s="11">
        <v>0.22901234567901235</v>
      </c>
      <c r="Z321" s="11">
        <f t="shared" si="55"/>
        <v>0.18851928059746992</v>
      </c>
      <c r="AA321" s="11">
        <v>1.352112676056338</v>
      </c>
      <c r="AB321" s="11">
        <v>0.80246913580246915</v>
      </c>
      <c r="AC321" s="11">
        <f t="shared" si="64"/>
        <v>1.0433622923334858</v>
      </c>
      <c r="AD321" s="11">
        <v>0.66200000000000003</v>
      </c>
      <c r="AE321" s="11">
        <v>0.59399999999999997</v>
      </c>
      <c r="AF321" s="11">
        <f t="shared" si="56"/>
        <v>0.62380246913580251</v>
      </c>
      <c r="AG321" s="11">
        <v>4.6296296296296301E-2</v>
      </c>
      <c r="AH321" s="11">
        <v>75</v>
      </c>
      <c r="AI321" s="11">
        <v>8.5333333333333344E-2</v>
      </c>
      <c r="AJ321" s="11">
        <v>4.8000000000000001E-2</v>
      </c>
      <c r="AK321" s="11">
        <f t="shared" si="57"/>
        <v>6.5283950617283953E-2</v>
      </c>
      <c r="AL321" s="11">
        <v>3.73</v>
      </c>
      <c r="AM321" s="11">
        <v>3.85</v>
      </c>
      <c r="AN321" s="11">
        <v>3.69</v>
      </c>
      <c r="AO321" s="11">
        <v>8.5333333333333344E-2</v>
      </c>
      <c r="AP321" s="11">
        <v>8.5802469135802473E-2</v>
      </c>
      <c r="AQ321" s="11">
        <f t="shared" si="58"/>
        <v>8.5585276634659369E-2</v>
      </c>
      <c r="AR321" s="11">
        <v>3.85</v>
      </c>
      <c r="AS321" s="11">
        <v>3.69</v>
      </c>
      <c r="AT321" s="11">
        <v>0.32600000000000001</v>
      </c>
      <c r="AU321" s="11">
        <v>0.73799999999999999</v>
      </c>
      <c r="AV321" s="11">
        <v>116</v>
      </c>
      <c r="AW321" s="11">
        <v>-1.6E-2</v>
      </c>
      <c r="AX321" s="11">
        <v>-0.30933333333333335</v>
      </c>
      <c r="AY321" s="11">
        <v>0.64933333333333332</v>
      </c>
      <c r="AZ321" s="11">
        <v>0.16133333333333333</v>
      </c>
      <c r="BA321" s="11">
        <v>0.21481481481481479</v>
      </c>
      <c r="BB321" s="11">
        <f t="shared" si="59"/>
        <v>0.19005486968449931</v>
      </c>
      <c r="BC321" s="11">
        <v>0.21333333333333335</v>
      </c>
      <c r="BD321" s="11">
        <v>0.20370370370370369</v>
      </c>
      <c r="BE321" s="11">
        <f t="shared" si="60"/>
        <v>0.20816186556927299</v>
      </c>
      <c r="BF321" s="11">
        <v>0.49299999999999999</v>
      </c>
      <c r="BG321" s="11">
        <v>0.50800000000000001</v>
      </c>
      <c r="BH321" s="11">
        <f t="shared" si="61"/>
        <v>0.50105555555555559</v>
      </c>
      <c r="BI321" s="11">
        <v>-1.5432098765432056E-2</v>
      </c>
      <c r="BJ321" s="12">
        <v>9</v>
      </c>
      <c r="BK321" s="12">
        <v>3</v>
      </c>
      <c r="BL321" s="12">
        <f t="shared" si="62"/>
        <v>6</v>
      </c>
      <c r="BM321" s="12" t="str">
        <f t="shared" si="65"/>
        <v>PHI</v>
      </c>
      <c r="BN321" s="12">
        <f t="shared" si="63"/>
        <v>12</v>
      </c>
    </row>
    <row r="322" spans="1:66" x14ac:dyDescent="0.45">
      <c r="A322" s="5">
        <v>45460</v>
      </c>
      <c r="B322" s="4" t="s">
        <v>39</v>
      </c>
      <c r="C322" s="4" t="s">
        <v>57</v>
      </c>
      <c r="D322" s="4" t="s">
        <v>688</v>
      </c>
      <c r="E322" s="4" t="s">
        <v>1078</v>
      </c>
      <c r="F322" s="11">
        <v>71</v>
      </c>
      <c r="G322" s="11">
        <v>7.0422535211267609E-2</v>
      </c>
      <c r="H322" s="11">
        <v>6.5217391304347824E-2</v>
      </c>
      <c r="I322" s="11">
        <f t="shared" si="53"/>
        <v>6.7498658078368232E-2</v>
      </c>
      <c r="J322" s="11">
        <v>3.89</v>
      </c>
      <c r="K322" s="11">
        <v>4.0199999999999996</v>
      </c>
      <c r="L322" s="11">
        <v>3.82</v>
      </c>
      <c r="M322" s="11">
        <v>7.0422535211267609E-2</v>
      </c>
      <c r="N322" s="11">
        <v>8.7037037037037038E-2</v>
      </c>
      <c r="O322" s="11">
        <f t="shared" si="54"/>
        <v>7.9755372656607232E-2</v>
      </c>
      <c r="P322" s="11">
        <v>4.0199999999999996</v>
      </c>
      <c r="Q322" s="11">
        <v>3.82</v>
      </c>
      <c r="R322" s="11">
        <v>0.29699999999999999</v>
      </c>
      <c r="S322" s="11">
        <v>0.67200000000000004</v>
      </c>
      <c r="T322" s="11">
        <v>90</v>
      </c>
      <c r="U322" s="11">
        <v>9.8591549295774638E-3</v>
      </c>
      <c r="V322" s="11">
        <v>-0.36197183098591551</v>
      </c>
      <c r="W322" s="11">
        <v>-0.37746478873239436</v>
      </c>
      <c r="X322" s="11">
        <v>4.366197183098592E-2</v>
      </c>
      <c r="Y322" s="11">
        <v>0.17098765432098764</v>
      </c>
      <c r="Z322" s="11">
        <f t="shared" si="55"/>
        <v>0.11518442310623381</v>
      </c>
      <c r="AA322" s="11">
        <v>-0.39436619718309857</v>
      </c>
      <c r="AB322" s="11">
        <v>-0.27777777777777779</v>
      </c>
      <c r="AC322" s="11">
        <f t="shared" si="64"/>
        <v>-0.32887517146776407</v>
      </c>
      <c r="AD322" s="11">
        <v>0.47899999999999998</v>
      </c>
      <c r="AE322" s="11">
        <v>0.47899999999999998</v>
      </c>
      <c r="AF322" s="11">
        <f t="shared" si="56"/>
        <v>0.47899999999999998</v>
      </c>
      <c r="AG322" s="11">
        <v>2.4691358024691398E-2</v>
      </c>
      <c r="AH322" s="11">
        <v>71</v>
      </c>
      <c r="AI322" s="11">
        <v>0.10704225352112676</v>
      </c>
      <c r="AJ322" s="11">
        <v>2.4999999999999998E-2</v>
      </c>
      <c r="AK322" s="11">
        <f t="shared" si="57"/>
        <v>6.0956790123456783E-2</v>
      </c>
      <c r="AL322" s="11">
        <v>3.7</v>
      </c>
      <c r="AM322" s="11">
        <v>4.25</v>
      </c>
      <c r="AN322" s="11">
        <v>3.94</v>
      </c>
      <c r="AO322" s="11">
        <v>0.10704225352112676</v>
      </c>
      <c r="AP322" s="11">
        <v>9.4444444444444442E-2</v>
      </c>
      <c r="AQ322" s="11">
        <f t="shared" si="58"/>
        <v>9.9965706447187927E-2</v>
      </c>
      <c r="AR322" s="11">
        <v>4.25</v>
      </c>
      <c r="AS322" s="11">
        <v>3.94</v>
      </c>
      <c r="AT322" s="11">
        <v>0.312</v>
      </c>
      <c r="AU322" s="11">
        <v>0.70299999999999996</v>
      </c>
      <c r="AV322" s="11">
        <v>97</v>
      </c>
      <c r="AW322" s="11">
        <v>8.732394366197184E-2</v>
      </c>
      <c r="AX322" s="11">
        <v>-0.25070422535211268</v>
      </c>
      <c r="AY322" s="11">
        <v>-4.2253521126760563E-2</v>
      </c>
      <c r="AZ322" s="11">
        <v>8.732394366197184E-2</v>
      </c>
      <c r="BA322" s="11">
        <v>0.18641975308641975</v>
      </c>
      <c r="BB322" s="11">
        <f t="shared" si="59"/>
        <v>0.14298887364730986</v>
      </c>
      <c r="BC322" s="11">
        <v>0.18309859154929578</v>
      </c>
      <c r="BD322" s="11">
        <v>3.0864197530864196E-2</v>
      </c>
      <c r="BE322" s="11">
        <f t="shared" si="60"/>
        <v>9.758420972412743E-2</v>
      </c>
      <c r="BF322" s="11">
        <v>0.47899999999999998</v>
      </c>
      <c r="BG322" s="11">
        <v>0.48599999999999999</v>
      </c>
      <c r="BH322" s="11">
        <f t="shared" si="61"/>
        <v>0.48293209876543208</v>
      </c>
      <c r="BI322" s="11">
        <v>6.1728395061730335E-3</v>
      </c>
      <c r="BJ322" s="12">
        <v>4</v>
      </c>
      <c r="BK322" s="12">
        <v>1</v>
      </c>
      <c r="BL322" s="12">
        <f t="shared" si="62"/>
        <v>3</v>
      </c>
      <c r="BM322" s="12" t="str">
        <f t="shared" si="65"/>
        <v>PIT</v>
      </c>
      <c r="BN322" s="12">
        <f t="shared" si="63"/>
        <v>5</v>
      </c>
    </row>
    <row r="323" spans="1:66" x14ac:dyDescent="0.45">
      <c r="A323" s="5">
        <v>45460</v>
      </c>
      <c r="B323" s="4" t="s">
        <v>89</v>
      </c>
      <c r="C323" s="4" t="s">
        <v>117</v>
      </c>
      <c r="D323" s="4" t="s">
        <v>622</v>
      </c>
      <c r="E323" s="4" t="s">
        <v>531</v>
      </c>
      <c r="F323" s="11">
        <v>71</v>
      </c>
      <c r="G323" s="11">
        <v>2.8169014084507043E-2</v>
      </c>
      <c r="H323" s="11">
        <v>7.0370370370370361E-2</v>
      </c>
      <c r="I323" s="11">
        <v>5.1874714220393234E-2</v>
      </c>
      <c r="J323" s="11">
        <v>4.74</v>
      </c>
      <c r="K323" s="11">
        <v>4.25</v>
      </c>
      <c r="L323" s="11">
        <v>4.1900000000000004</v>
      </c>
      <c r="M323" s="11">
        <v>2.8169014084507043E-2</v>
      </c>
      <c r="N323" s="11">
        <v>8.4567901234567894E-2</v>
      </c>
      <c r="O323" s="11">
        <v>5.9849870446578267E-2</v>
      </c>
      <c r="P323" s="11">
        <v>4.25</v>
      </c>
      <c r="Q323" s="11">
        <v>4.1900000000000004</v>
      </c>
      <c r="R323" s="11">
        <v>0.27800000000000002</v>
      </c>
      <c r="S323" s="11">
        <v>0.628</v>
      </c>
      <c r="T323" s="11">
        <v>78</v>
      </c>
      <c r="U323" s="11">
        <v>-4.507042253521127E-2</v>
      </c>
      <c r="V323" s="11">
        <v>-0.22394366197183099</v>
      </c>
      <c r="W323" s="11">
        <v>-0.89014084507042257</v>
      </c>
      <c r="X323" s="11">
        <v>0</v>
      </c>
      <c r="Y323" s="11">
        <v>0.15555555555555556</v>
      </c>
      <c r="Z323" s="11">
        <v>8.7379972565157754E-2</v>
      </c>
      <c r="AA323" s="11">
        <v>-1.6338028169014085</v>
      </c>
      <c r="AB323" s="11">
        <v>-0.9320987654320988</v>
      </c>
      <c r="AC323" s="11">
        <v>-1.2396357262612407</v>
      </c>
      <c r="AD323" s="11">
        <v>0.32400000000000001</v>
      </c>
      <c r="AE323" s="11">
        <v>0.39900000000000002</v>
      </c>
      <c r="AF323" s="11">
        <v>0.36612962962962969</v>
      </c>
      <c r="AG323" s="11">
        <v>2.1604938271604899E-2</v>
      </c>
      <c r="AH323" s="11">
        <v>70</v>
      </c>
      <c r="AI323" s="11">
        <v>8.8571428571428579E-2</v>
      </c>
      <c r="AJ323" s="11">
        <v>8.5714285714285715E-2</v>
      </c>
      <c r="AK323" s="11">
        <v>8.694885361552028E-2</v>
      </c>
      <c r="AL323" s="11">
        <v>3.51</v>
      </c>
      <c r="AM323" s="11">
        <v>3.63</v>
      </c>
      <c r="AN323" s="11">
        <v>3.62</v>
      </c>
      <c r="AO323" s="11">
        <v>8.8571428571428579E-2</v>
      </c>
      <c r="AP323" s="11">
        <v>8.7037037037037038E-2</v>
      </c>
      <c r="AQ323" s="11">
        <v>8.770004572473708E-2</v>
      </c>
      <c r="AR323" s="11">
        <v>3.63</v>
      </c>
      <c r="AS323" s="11">
        <v>3.62</v>
      </c>
      <c r="AT323" s="11">
        <v>0.29799999999999999</v>
      </c>
      <c r="AU323" s="11">
        <v>0.67300000000000004</v>
      </c>
      <c r="AV323" s="11">
        <v>95</v>
      </c>
      <c r="AW323" s="11">
        <v>-1.4285714285714285E-2</v>
      </c>
      <c r="AX323" s="11">
        <v>-0.17571428571428571</v>
      </c>
      <c r="AY323" s="11">
        <v>-0.20714285714285716</v>
      </c>
      <c r="AZ323" s="11">
        <v>7.0000000000000007E-2</v>
      </c>
      <c r="BA323" s="11">
        <v>0.20925925925925926</v>
      </c>
      <c r="BB323" s="11">
        <v>0.14908550525834477</v>
      </c>
      <c r="BC323" s="11">
        <v>-0.54285714285714282</v>
      </c>
      <c r="BD323" s="11">
        <v>-0.22222222222222221</v>
      </c>
      <c r="BE323" s="11">
        <v>-0.36076817558299035</v>
      </c>
      <c r="BF323" s="11">
        <v>0.5</v>
      </c>
      <c r="BG323" s="11">
        <v>0.501</v>
      </c>
      <c r="BH323" s="11">
        <v>0.50056790123456785</v>
      </c>
      <c r="BI323" s="11">
        <v>-3.7037037037036979E-2</v>
      </c>
      <c r="BJ323" s="12">
        <v>6</v>
      </c>
      <c r="BK323" s="12">
        <v>7</v>
      </c>
      <c r="BL323" s="12">
        <f t="shared" ref="BL323:BL386" si="66">IF(ISBLANK(BJ323), "", BJ323-BK323)</f>
        <v>-1</v>
      </c>
      <c r="BM323" s="12" t="str">
        <f t="shared" si="65"/>
        <v>STL</v>
      </c>
      <c r="BN323" s="12">
        <f t="shared" ref="BN323:BN386" si="67">IF(ISBLANK(BJ323), "", BJ323+BK323)</f>
        <v>13</v>
      </c>
    </row>
    <row r="324" spans="1:66" x14ac:dyDescent="0.45">
      <c r="A324" s="5">
        <v>45460</v>
      </c>
      <c r="B324" s="4" t="s">
        <v>26</v>
      </c>
      <c r="C324" s="4" t="s">
        <v>60</v>
      </c>
      <c r="D324" s="4" t="s">
        <v>266</v>
      </c>
      <c r="E324" s="4" t="s">
        <v>805</v>
      </c>
      <c r="F324" s="11">
        <v>71</v>
      </c>
      <c r="G324" s="11">
        <v>0.14285714285714285</v>
      </c>
      <c r="H324" s="11">
        <v>5.185185185185185E-2</v>
      </c>
      <c r="I324" s="11">
        <v>9.1736886798615191E-2</v>
      </c>
      <c r="J324" s="11">
        <v>3.42</v>
      </c>
      <c r="K324" s="11">
        <v>3.39</v>
      </c>
      <c r="L324" s="11">
        <v>3.58</v>
      </c>
      <c r="M324" s="11">
        <v>7.464788732394366E-2</v>
      </c>
      <c r="N324" s="11">
        <v>9.8765432098765427E-2</v>
      </c>
      <c r="O324" s="11">
        <v>8.8195397043133672E-2</v>
      </c>
      <c r="P324" s="11">
        <v>3.92</v>
      </c>
      <c r="Q324" s="11">
        <v>3.87</v>
      </c>
      <c r="R324" s="11">
        <v>0.30299999999999999</v>
      </c>
      <c r="S324" s="11">
        <v>0.68300000000000005</v>
      </c>
      <c r="T324" s="11">
        <v>97</v>
      </c>
      <c r="U324" s="11">
        <v>-4.366197183098592E-2</v>
      </c>
      <c r="V324" s="11">
        <v>0.19154929577464788</v>
      </c>
      <c r="W324" s="11">
        <v>-0.14507042253521127</v>
      </c>
      <c r="X324" s="11">
        <v>0.11971830985915492</v>
      </c>
      <c r="Y324" s="11">
        <v>0.23703703703703702</v>
      </c>
      <c r="Z324" s="11">
        <v>0.18561957018747144</v>
      </c>
      <c r="AA324" s="11">
        <v>-0.43661971830985913</v>
      </c>
      <c r="AB324" s="11">
        <v>-0.1111111111111111</v>
      </c>
      <c r="AC324" s="11">
        <v>-0.25377229080932784</v>
      </c>
      <c r="AD324" s="11">
        <v>0.49299999999999999</v>
      </c>
      <c r="AE324" s="11">
        <v>0.505</v>
      </c>
      <c r="AF324" s="11">
        <v>0.49974074074074082</v>
      </c>
      <c r="AG324" s="11">
        <v>-3.08641975308643E-3</v>
      </c>
      <c r="AH324" s="11">
        <v>72</v>
      </c>
      <c r="AI324" s="11">
        <v>0.13055555555555556</v>
      </c>
      <c r="AJ324" s="11">
        <v>4.0625000000000001E-2</v>
      </c>
      <c r="AK324" s="11">
        <v>8.059413580246913E-2</v>
      </c>
      <c r="AL324" s="11">
        <v>3.41</v>
      </c>
      <c r="AM324" s="11">
        <v>3.62</v>
      </c>
      <c r="AN324" s="11">
        <v>3.54</v>
      </c>
      <c r="AO324" s="11">
        <v>0.13055555555555556</v>
      </c>
      <c r="AP324" s="11">
        <v>8.0864197530864199E-2</v>
      </c>
      <c r="AQ324" s="11">
        <v>0.10294924554183814</v>
      </c>
      <c r="AR324" s="11">
        <v>3.62</v>
      </c>
      <c r="AS324" s="11">
        <v>3.54</v>
      </c>
      <c r="AT324" s="11">
        <v>0.33300000000000002</v>
      </c>
      <c r="AU324" s="11">
        <v>0.76300000000000001</v>
      </c>
      <c r="AV324" s="11">
        <v>111</v>
      </c>
      <c r="AW324" s="11">
        <v>0.05</v>
      </c>
      <c r="AX324" s="11">
        <v>-0.20694444444444446</v>
      </c>
      <c r="AY324" s="11">
        <v>0.42083333333333334</v>
      </c>
      <c r="AZ324" s="11">
        <v>0.12361111111111112</v>
      </c>
      <c r="BA324" s="11">
        <v>0.19012345679012346</v>
      </c>
      <c r="BB324" s="11">
        <v>0.16056241426611798</v>
      </c>
      <c r="BC324" s="11">
        <v>0.52777777777777779</v>
      </c>
      <c r="BD324" s="11">
        <v>0.25925925925925924</v>
      </c>
      <c r="BE324" s="11">
        <v>0.37860082304526749</v>
      </c>
      <c r="BF324" s="11">
        <v>0.51400000000000001</v>
      </c>
      <c r="BG324" s="11">
        <v>0.50900000000000001</v>
      </c>
      <c r="BH324" s="11">
        <v>0.51122222222222224</v>
      </c>
      <c r="BI324" s="11">
        <v>-2.4691358024691024E-2</v>
      </c>
      <c r="BJ324" s="12">
        <v>3</v>
      </c>
      <c r="BK324" s="12">
        <v>7</v>
      </c>
      <c r="BL324" s="12">
        <f t="shared" si="66"/>
        <v>-4</v>
      </c>
      <c r="BM324" s="12" t="str">
        <f t="shared" si="65"/>
        <v>BOS</v>
      </c>
      <c r="BN324" s="12">
        <f t="shared" si="67"/>
        <v>10</v>
      </c>
    </row>
    <row r="325" spans="1:66" x14ac:dyDescent="0.45">
      <c r="A325" s="5">
        <v>45460</v>
      </c>
      <c r="B325" s="4" t="s">
        <v>32</v>
      </c>
      <c r="C325" s="4" t="s">
        <v>102</v>
      </c>
      <c r="D325" s="4" t="s">
        <v>543</v>
      </c>
      <c r="E325" s="4" t="s">
        <v>642</v>
      </c>
      <c r="F325" s="11">
        <v>69</v>
      </c>
      <c r="G325" s="11">
        <v>0.10769230769230768</v>
      </c>
      <c r="H325" s="11">
        <v>0.1217391304347826</v>
      </c>
      <c r="I325" s="11">
        <v>0.11575622445187662</v>
      </c>
      <c r="J325" s="11">
        <v>3.37</v>
      </c>
      <c r="K325" s="11">
        <v>3.23</v>
      </c>
      <c r="L325" s="11">
        <v>3.42</v>
      </c>
      <c r="M325" s="11">
        <v>0.11884057971014492</v>
      </c>
      <c r="N325" s="11">
        <v>0.10246913580246915</v>
      </c>
      <c r="O325" s="11">
        <v>0.10944215820759032</v>
      </c>
      <c r="P325" s="11">
        <v>3.52</v>
      </c>
      <c r="Q325" s="11">
        <v>3.52</v>
      </c>
      <c r="R325" s="11">
        <v>0.316</v>
      </c>
      <c r="S325" s="11">
        <v>0.72</v>
      </c>
      <c r="T325" s="11">
        <v>103</v>
      </c>
      <c r="U325" s="11">
        <v>-7.2463768115942032E-2</v>
      </c>
      <c r="V325" s="11">
        <v>-6.9565217391304349E-2</v>
      </c>
      <c r="W325" s="11">
        <v>4.0579710144927533E-2</v>
      </c>
      <c r="X325" s="11">
        <v>0.10434782608695653</v>
      </c>
      <c r="Y325" s="11">
        <v>0.27530864197530863</v>
      </c>
      <c r="Z325" s="11">
        <v>0.20249199817101052</v>
      </c>
      <c r="AA325" s="11">
        <v>0.53623188405797106</v>
      </c>
      <c r="AB325" s="11">
        <v>0.48765432098765432</v>
      </c>
      <c r="AC325" s="11">
        <v>0.50834476451760402</v>
      </c>
      <c r="AD325" s="11">
        <v>0.55100000000000005</v>
      </c>
      <c r="AE325" s="11">
        <v>0.54900000000000004</v>
      </c>
      <c r="AF325" s="11">
        <v>0.54985185185185192</v>
      </c>
      <c r="AG325" s="11">
        <v>2.7777777777777801E-2</v>
      </c>
      <c r="AH325" s="11">
        <v>71</v>
      </c>
      <c r="AI325" s="11">
        <v>0.11538461538461539</v>
      </c>
      <c r="AJ325" s="11">
        <v>5.3571428571428568E-2</v>
      </c>
      <c r="AK325" s="11">
        <v>8.0662393162393167E-2</v>
      </c>
      <c r="AL325" s="11">
        <v>3.62</v>
      </c>
      <c r="AM325" s="11">
        <v>3.77</v>
      </c>
      <c r="AN325" s="11">
        <v>3.96</v>
      </c>
      <c r="AO325" s="11">
        <v>0.11408450704225352</v>
      </c>
      <c r="AP325" s="11">
        <v>7.9012345679012344E-2</v>
      </c>
      <c r="AQ325" s="11">
        <v>9.43834781283341E-2</v>
      </c>
      <c r="AR325" s="11">
        <v>3.63</v>
      </c>
      <c r="AS325" s="11">
        <v>3.62</v>
      </c>
      <c r="AT325" s="11">
        <v>0.308</v>
      </c>
      <c r="AU325" s="11">
        <v>0.69899999999999995</v>
      </c>
      <c r="AV325" s="11">
        <v>99</v>
      </c>
      <c r="AW325" s="11">
        <v>3.3802816901408447E-2</v>
      </c>
      <c r="AX325" s="11">
        <v>4.507042253521127E-2</v>
      </c>
      <c r="AY325" s="11">
        <v>1.2676056338028169E-2</v>
      </c>
      <c r="AZ325" s="11">
        <v>9.8591549295774641E-2</v>
      </c>
      <c r="BA325" s="11">
        <v>0.16851851851851851</v>
      </c>
      <c r="BB325" s="11">
        <v>0.13787151348879745</v>
      </c>
      <c r="BC325" s="11">
        <v>-4.2253521126760563E-2</v>
      </c>
      <c r="BD325" s="11">
        <v>-4.9382716049382713E-2</v>
      </c>
      <c r="BE325" s="11">
        <v>-4.6258192348727328E-2</v>
      </c>
      <c r="BF325" s="11">
        <v>0.47899999999999998</v>
      </c>
      <c r="BG325" s="11">
        <v>0.48799999999999999</v>
      </c>
      <c r="BH325" s="11">
        <v>0.48405555555555557</v>
      </c>
      <c r="BI325" s="11">
        <v>-3.4506556245679776E-3</v>
      </c>
      <c r="BJ325" s="12">
        <v>2</v>
      </c>
      <c r="BK325" s="12">
        <v>1</v>
      </c>
      <c r="BL325" s="12">
        <f t="shared" si="66"/>
        <v>1</v>
      </c>
      <c r="BM325" s="12" t="str">
        <f t="shared" si="65"/>
        <v>ATL</v>
      </c>
      <c r="BN325" s="12">
        <f t="shared" si="67"/>
        <v>3</v>
      </c>
    </row>
    <row r="326" spans="1:66" x14ac:dyDescent="0.45">
      <c r="A326" s="5">
        <v>45460</v>
      </c>
      <c r="B326" s="4" t="s">
        <v>30</v>
      </c>
      <c r="C326" s="4" t="s">
        <v>43</v>
      </c>
      <c r="D326" s="4" t="s">
        <v>962</v>
      </c>
      <c r="E326" s="4" t="s">
        <v>285</v>
      </c>
      <c r="F326" s="11">
        <v>72</v>
      </c>
      <c r="G326" s="11">
        <v>6.4285714285714293E-2</v>
      </c>
      <c r="H326" s="11">
        <v>2.903225806451613E-2</v>
      </c>
      <c r="I326" s="11">
        <v>4.4700460829493097E-2</v>
      </c>
      <c r="J326" s="11">
        <v>4.08</v>
      </c>
      <c r="K326" s="11">
        <v>4.08</v>
      </c>
      <c r="L326" s="11">
        <v>4.12</v>
      </c>
      <c r="M326" s="11">
        <v>7.2222222222222229E-2</v>
      </c>
      <c r="N326" s="11">
        <v>8.5185185185185183E-2</v>
      </c>
      <c r="O326" s="11">
        <v>7.9423868312757204E-2</v>
      </c>
      <c r="P326" s="11">
        <v>3.97</v>
      </c>
      <c r="Q326" s="11">
        <v>3.85</v>
      </c>
      <c r="R326" s="11">
        <v>0.30399999999999999</v>
      </c>
      <c r="S326" s="11">
        <v>0.68500000000000005</v>
      </c>
      <c r="T326" s="11">
        <v>97</v>
      </c>
      <c r="U326" s="11">
        <v>0.1111111111111111</v>
      </c>
      <c r="V326" s="11">
        <v>-0.25138888888888888</v>
      </c>
      <c r="W326" s="11">
        <v>1.3888888888888889E-3</v>
      </c>
      <c r="X326" s="11">
        <v>9.4444444444444442E-2</v>
      </c>
      <c r="Y326" s="11">
        <v>0.2049382716049383</v>
      </c>
      <c r="Z326" s="11">
        <v>0.15582990397805213</v>
      </c>
      <c r="AA326" s="11">
        <v>-0.2361111111111111</v>
      </c>
      <c r="AB326" s="11">
        <v>-0.10493827160493827</v>
      </c>
      <c r="AC326" s="11">
        <v>-0.16323731138545952</v>
      </c>
      <c r="AD326" s="11">
        <v>0.47199999999999998</v>
      </c>
      <c r="AE326" s="11">
        <v>0.48799999999999999</v>
      </c>
      <c r="AF326" s="11">
        <v>0.48088888888888892</v>
      </c>
      <c r="AG326" s="11">
        <v>2.1604938271605E-2</v>
      </c>
      <c r="AH326" s="11">
        <v>72</v>
      </c>
      <c r="AI326" s="11">
        <v>6.5277777777777782E-2</v>
      </c>
      <c r="AJ326" s="11">
        <v>3.5714285714285718E-3</v>
      </c>
      <c r="AK326" s="11">
        <v>3.0996472663139329E-2</v>
      </c>
      <c r="AL326" s="11">
        <v>3.57</v>
      </c>
      <c r="AM326" s="11">
        <v>3.47</v>
      </c>
      <c r="AN326" s="11">
        <v>3.43</v>
      </c>
      <c r="AO326" s="11">
        <v>6.5277777777777782E-2</v>
      </c>
      <c r="AP326" s="11">
        <v>9.0123456790123457E-2</v>
      </c>
      <c r="AQ326" s="11">
        <v>7.9080932784636487E-2</v>
      </c>
      <c r="AR326" s="11">
        <v>3.47</v>
      </c>
      <c r="AS326" s="11">
        <v>3.43</v>
      </c>
      <c r="AT326" s="11">
        <v>0.31</v>
      </c>
      <c r="AU326" s="11">
        <v>0.70199999999999996</v>
      </c>
      <c r="AV326" s="11">
        <v>104</v>
      </c>
      <c r="AW326" s="11">
        <v>-3.888888888888889E-2</v>
      </c>
      <c r="AX326" s="11">
        <v>5.8333333333333334E-2</v>
      </c>
      <c r="AY326" s="11">
        <v>9.166666666666666E-2</v>
      </c>
      <c r="AZ326" s="11">
        <v>0.11666666666666667</v>
      </c>
      <c r="BA326" s="11">
        <v>0.20061728395061729</v>
      </c>
      <c r="BB326" s="11">
        <v>0.16330589849108368</v>
      </c>
      <c r="BC326" s="11">
        <v>-0.31944444444444442</v>
      </c>
      <c r="BD326" s="11">
        <v>-9.8765432098765427E-2</v>
      </c>
      <c r="BE326" s="11">
        <v>-0.19684499314128942</v>
      </c>
      <c r="BF326" s="11">
        <v>0.48599999999999999</v>
      </c>
      <c r="BG326" s="11">
        <v>0.499</v>
      </c>
      <c r="BH326" s="11">
        <v>0.49322222222222223</v>
      </c>
      <c r="BI326" s="11">
        <v>-5.5555555555555025E-2</v>
      </c>
      <c r="BJ326" s="12">
        <v>6</v>
      </c>
      <c r="BK326" s="12">
        <v>7</v>
      </c>
      <c r="BL326" s="12">
        <f t="shared" si="66"/>
        <v>-1</v>
      </c>
      <c r="BM326" s="12" t="str">
        <f t="shared" si="65"/>
        <v>SFG</v>
      </c>
      <c r="BN326" s="12">
        <f t="shared" si="67"/>
        <v>13</v>
      </c>
    </row>
    <row r="327" spans="1:66" x14ac:dyDescent="0.45">
      <c r="A327" s="5">
        <v>45460</v>
      </c>
      <c r="B327" s="4" t="s">
        <v>45</v>
      </c>
      <c r="C327" s="4" t="s">
        <v>64</v>
      </c>
      <c r="D327" s="4" t="s">
        <v>539</v>
      </c>
      <c r="E327" s="4" t="s">
        <v>661</v>
      </c>
      <c r="F327" s="11">
        <v>71</v>
      </c>
      <c r="G327" s="11">
        <v>8.8732394366197176E-2</v>
      </c>
      <c r="H327" s="11">
        <v>8.8000000000000009E-2</v>
      </c>
      <c r="I327" s="11">
        <v>8.8320987654321004E-2</v>
      </c>
      <c r="J327" s="11">
        <v>3.47</v>
      </c>
      <c r="K327" s="11">
        <v>3.92</v>
      </c>
      <c r="L327" s="11">
        <v>3.88</v>
      </c>
      <c r="M327" s="11">
        <v>8.8732394366197176E-2</v>
      </c>
      <c r="N327" s="11">
        <v>7.716049382716049E-2</v>
      </c>
      <c r="O327" s="11">
        <v>8.2232129248590163E-2</v>
      </c>
      <c r="P327" s="11">
        <v>3.92</v>
      </c>
      <c r="Q327" s="11">
        <v>3.88</v>
      </c>
      <c r="R327" s="11">
        <v>0.30099999999999999</v>
      </c>
      <c r="S327" s="11">
        <v>0.67800000000000005</v>
      </c>
      <c r="T327" s="11">
        <v>92</v>
      </c>
      <c r="U327" s="11">
        <v>4.2253521126760559E-3</v>
      </c>
      <c r="V327" s="11">
        <v>-7.0422535211267607E-3</v>
      </c>
      <c r="W327" s="11">
        <v>-0.28732394366197184</v>
      </c>
      <c r="X327" s="11">
        <v>7.6056338028169024E-2</v>
      </c>
      <c r="Y327" s="11">
        <v>0.21975308641975311</v>
      </c>
      <c r="Z327" s="11">
        <v>0.15677488187776256</v>
      </c>
      <c r="AA327" s="11">
        <v>-7.0422535211267609E-2</v>
      </c>
      <c r="AB327" s="11">
        <v>1.2345679012345678E-2</v>
      </c>
      <c r="AC327" s="11">
        <v>-2.3929279073311997E-2</v>
      </c>
      <c r="AD327" s="11">
        <v>0.46500000000000002</v>
      </c>
      <c r="AE327" s="11">
        <v>0.48899999999999999</v>
      </c>
      <c r="AF327" s="11">
        <v>0.47848148148148151</v>
      </c>
      <c r="AG327" s="11">
        <v>3.0864197530864199E-2</v>
      </c>
      <c r="AH327" s="11">
        <v>70</v>
      </c>
      <c r="AI327" s="11">
        <v>6.2857142857142861E-2</v>
      </c>
      <c r="AJ327" s="11">
        <v>5.8620689655172413E-2</v>
      </c>
      <c r="AK327" s="11">
        <v>6.0451255853554701E-2</v>
      </c>
      <c r="AL327" s="11">
        <v>4.0599999999999996</v>
      </c>
      <c r="AM327" s="11">
        <v>4.07</v>
      </c>
      <c r="AN327" s="11">
        <v>4</v>
      </c>
      <c r="AO327" s="11">
        <v>6.2857142857142861E-2</v>
      </c>
      <c r="AP327" s="11">
        <v>8.3333333333333329E-2</v>
      </c>
      <c r="AQ327" s="11">
        <v>7.448559670781893E-2</v>
      </c>
      <c r="AR327" s="11">
        <v>4.07</v>
      </c>
      <c r="AS327" s="11">
        <v>4</v>
      </c>
      <c r="AT327" s="11">
        <v>0.32400000000000001</v>
      </c>
      <c r="AU327" s="11">
        <v>0.73399999999999999</v>
      </c>
      <c r="AV327" s="11">
        <v>114</v>
      </c>
      <c r="AW327" s="11">
        <v>-1.5714285714285715E-2</v>
      </c>
      <c r="AX327" s="11">
        <v>-0.27142857142857141</v>
      </c>
      <c r="AY327" s="11">
        <v>0.53285714285714281</v>
      </c>
      <c r="AZ327" s="11">
        <v>0.14285714285714285</v>
      </c>
      <c r="BA327" s="11">
        <v>0.21049382716049383</v>
      </c>
      <c r="BB327" s="11">
        <v>0.18126809937509525</v>
      </c>
      <c r="BC327" s="11">
        <v>-0.25714285714285712</v>
      </c>
      <c r="BD327" s="11">
        <v>-9.2592592592592587E-2</v>
      </c>
      <c r="BE327" s="11">
        <v>-0.16369455875628713</v>
      </c>
      <c r="BF327" s="11">
        <v>0.47099999999999997</v>
      </c>
      <c r="BG327" s="11">
        <v>0.49</v>
      </c>
      <c r="BH327" s="11">
        <v>0.48179012345679006</v>
      </c>
      <c r="BI327" s="11">
        <v>-5.5555555555555969E-2</v>
      </c>
      <c r="BJ327" s="12">
        <v>2</v>
      </c>
      <c r="BK327" s="12">
        <v>14</v>
      </c>
      <c r="BL327" s="12">
        <f t="shared" si="66"/>
        <v>-12</v>
      </c>
      <c r="BM327" s="12" t="str">
        <f t="shared" si="65"/>
        <v>NYM</v>
      </c>
      <c r="BN327" s="12">
        <f t="shared" si="67"/>
        <v>16</v>
      </c>
    </row>
    <row r="328" spans="1:66" x14ac:dyDescent="0.45">
      <c r="A328" s="5">
        <v>45460</v>
      </c>
      <c r="B328" s="4" t="s">
        <v>35</v>
      </c>
      <c r="C328" s="4" t="s">
        <v>28</v>
      </c>
      <c r="D328" s="4" t="s">
        <v>337</v>
      </c>
      <c r="E328" s="4" t="s">
        <v>540</v>
      </c>
      <c r="F328" s="11">
        <v>71</v>
      </c>
      <c r="G328" s="11">
        <v>6.4285714285714293E-2</v>
      </c>
      <c r="H328" s="11">
        <v>4.6153846153846149E-2</v>
      </c>
      <c r="I328" s="11">
        <v>5.4100529100529107E-2</v>
      </c>
      <c r="J328" s="11">
        <v>4.1100000000000003</v>
      </c>
      <c r="K328" s="11">
        <v>4.41</v>
      </c>
      <c r="L328" s="11">
        <v>4.6500000000000004</v>
      </c>
      <c r="M328" s="11">
        <v>4.366197183098592E-2</v>
      </c>
      <c r="N328" s="11">
        <v>5.0617283950617278E-2</v>
      </c>
      <c r="O328" s="11">
        <v>4.7568968145099838E-2</v>
      </c>
      <c r="P328" s="11">
        <v>4.43</v>
      </c>
      <c r="Q328" s="11">
        <v>4.5</v>
      </c>
      <c r="R328" s="11">
        <v>0.309</v>
      </c>
      <c r="S328" s="11">
        <v>0.70199999999999996</v>
      </c>
      <c r="T328" s="11">
        <v>84</v>
      </c>
      <c r="U328" s="11">
        <v>-2.9577464788732397E-2</v>
      </c>
      <c r="V328" s="11">
        <v>-6.6197183098591558E-2</v>
      </c>
      <c r="W328" s="11">
        <v>-0.5253521126760563</v>
      </c>
      <c r="X328" s="11">
        <v>3.5211267605633804E-2</v>
      </c>
      <c r="Y328" s="11">
        <v>9.2592592592592587E-2</v>
      </c>
      <c r="Z328" s="11">
        <v>6.7443987197073618E-2</v>
      </c>
      <c r="AA328" s="11">
        <v>-1.5633802816901408</v>
      </c>
      <c r="AB328" s="11">
        <v>-1.2777777777777777</v>
      </c>
      <c r="AC328" s="11">
        <v>-1.402949245541838</v>
      </c>
      <c r="AD328" s="11">
        <v>0.35199999999999998</v>
      </c>
      <c r="AE328" s="11">
        <v>0.377</v>
      </c>
      <c r="AF328" s="11">
        <v>0.36604320987654326</v>
      </c>
      <c r="AG328" s="11">
        <v>8.9506172839506098E-2</v>
      </c>
      <c r="AH328" s="11">
        <v>73</v>
      </c>
      <c r="AI328" s="11">
        <v>7.6712328767123278E-2</v>
      </c>
      <c r="AJ328" s="11">
        <v>5.6521739130434782E-2</v>
      </c>
      <c r="AK328" s="11">
        <v>6.5619967793880837E-2</v>
      </c>
      <c r="AL328" s="11">
        <v>3.11</v>
      </c>
      <c r="AM328" s="11">
        <v>3.9</v>
      </c>
      <c r="AN328" s="11">
        <v>3.8</v>
      </c>
      <c r="AO328" s="11">
        <v>7.6712328767123278E-2</v>
      </c>
      <c r="AP328" s="11">
        <v>0.10617283950617283</v>
      </c>
      <c r="AQ328" s="11">
        <v>9.2897424173144338E-2</v>
      </c>
      <c r="AR328" s="11">
        <v>3.9</v>
      </c>
      <c r="AS328" s="11">
        <v>3.8</v>
      </c>
      <c r="AT328" s="11">
        <v>0.34</v>
      </c>
      <c r="AU328" s="11">
        <v>0.77500000000000002</v>
      </c>
      <c r="AV328" s="11">
        <v>123</v>
      </c>
      <c r="AW328" s="11">
        <v>-1.643835616438356E-2</v>
      </c>
      <c r="AX328" s="11">
        <v>-3.4246575342465752E-2</v>
      </c>
      <c r="AY328" s="11">
        <v>0.94109589041095898</v>
      </c>
      <c r="AZ328" s="11">
        <v>0.22054794520547946</v>
      </c>
      <c r="BA328" s="11">
        <v>0.26481481481481478</v>
      </c>
      <c r="BB328" s="11">
        <v>0.24486739826245996</v>
      </c>
      <c r="BC328" s="11">
        <v>1.3835616438356164</v>
      </c>
      <c r="BD328" s="11">
        <v>0.95061728395061729</v>
      </c>
      <c r="BE328" s="11">
        <v>1.1457094955037341</v>
      </c>
      <c r="BF328" s="11">
        <v>0.60299999999999998</v>
      </c>
      <c r="BG328" s="11">
        <v>0.57999999999999996</v>
      </c>
      <c r="BH328" s="11">
        <v>0.59036419753086422</v>
      </c>
      <c r="BI328" s="11">
        <v>-2.7777777777778012E-2</v>
      </c>
      <c r="BJ328" s="12">
        <v>5</v>
      </c>
      <c r="BK328" s="12">
        <v>9</v>
      </c>
      <c r="BL328" s="12">
        <f t="shared" si="66"/>
        <v>-4</v>
      </c>
      <c r="BM328" s="12" t="str">
        <f t="shared" si="65"/>
        <v>LAD</v>
      </c>
      <c r="BN328" s="12">
        <f t="shared" si="67"/>
        <v>14</v>
      </c>
    </row>
    <row r="329" spans="1:66" x14ac:dyDescent="0.45">
      <c r="A329" s="5">
        <v>45460</v>
      </c>
      <c r="B329" s="4" t="s">
        <v>54</v>
      </c>
      <c r="C329" s="4" t="s">
        <v>24</v>
      </c>
      <c r="D329" s="4" t="s">
        <v>785</v>
      </c>
      <c r="E329" s="4" t="s">
        <v>667</v>
      </c>
      <c r="F329" s="11">
        <v>71</v>
      </c>
      <c r="G329" s="11">
        <v>3.9436619718309855E-2</v>
      </c>
      <c r="H329" s="11">
        <v>3.1818181818181815E-2</v>
      </c>
      <c r="I329" s="11">
        <v>3.5157126823793489E-2</v>
      </c>
      <c r="J329" s="11">
        <v>4.5199999999999996</v>
      </c>
      <c r="K329" s="11">
        <v>4.49</v>
      </c>
      <c r="L329" s="11">
        <v>4.37</v>
      </c>
      <c r="M329" s="11">
        <v>3.9436619718309855E-2</v>
      </c>
      <c r="N329" s="11">
        <v>7.098765432098765E-2</v>
      </c>
      <c r="O329" s="11">
        <v>5.7159731748209111E-2</v>
      </c>
      <c r="P329" s="11">
        <v>4.49</v>
      </c>
      <c r="Q329" s="11">
        <v>4.37</v>
      </c>
      <c r="R329" s="11">
        <v>0.316</v>
      </c>
      <c r="S329" s="11">
        <v>0.72</v>
      </c>
      <c r="T329" s="11">
        <v>103</v>
      </c>
      <c r="U329" s="11">
        <v>-0.10140845070422536</v>
      </c>
      <c r="V329" s="11">
        <v>-0.27605633802816903</v>
      </c>
      <c r="W329" s="11">
        <v>9.8591549295774638E-3</v>
      </c>
      <c r="X329" s="11">
        <v>7.3239436619718309E-2</v>
      </c>
      <c r="Y329" s="11">
        <v>0.17222222222222222</v>
      </c>
      <c r="Z329" s="11">
        <v>0.128840877914952</v>
      </c>
      <c r="AA329" s="11">
        <v>-1.0422535211267605</v>
      </c>
      <c r="AB329" s="11">
        <v>-0.60493827160493829</v>
      </c>
      <c r="AC329" s="11">
        <v>-0.79660112787684811</v>
      </c>
      <c r="AD329" s="11">
        <v>0.39400000000000002</v>
      </c>
      <c r="AE329" s="11">
        <v>0.438</v>
      </c>
      <c r="AF329" s="11">
        <v>0.41871604938271612</v>
      </c>
      <c r="AG329" s="11">
        <v>3.0864197530864199E-2</v>
      </c>
      <c r="AH329" s="11">
        <v>71</v>
      </c>
      <c r="AI329" s="11">
        <v>7.3239436619718309E-2</v>
      </c>
      <c r="AJ329" s="11">
        <v>4.8000000000000001E-2</v>
      </c>
      <c r="AK329" s="11">
        <v>5.9061728395061734E-2</v>
      </c>
      <c r="AL329" s="11">
        <v>3.31</v>
      </c>
      <c r="AM329" s="11">
        <v>3.95</v>
      </c>
      <c r="AN329" s="11">
        <v>3.77</v>
      </c>
      <c r="AO329" s="11">
        <v>7.3239436619718309E-2</v>
      </c>
      <c r="AP329" s="11">
        <v>8.5802469135802473E-2</v>
      </c>
      <c r="AQ329" s="11">
        <v>8.0296448712086577E-2</v>
      </c>
      <c r="AR329" s="11">
        <v>3.95</v>
      </c>
      <c r="AS329" s="11">
        <v>3.77</v>
      </c>
      <c r="AT329" s="11">
        <v>0.32800000000000001</v>
      </c>
      <c r="AU329" s="11">
        <v>0.74099999999999999</v>
      </c>
      <c r="AV329" s="11">
        <v>112</v>
      </c>
      <c r="AW329" s="11">
        <v>0.1535211267605634</v>
      </c>
      <c r="AX329" s="11">
        <v>7.887323943661971E-2</v>
      </c>
      <c r="AY329" s="11">
        <v>0.68591549295774656</v>
      </c>
      <c r="AZ329" s="11">
        <v>0.20985915492957746</v>
      </c>
      <c r="BA329" s="11">
        <v>0.19197530864197532</v>
      </c>
      <c r="BB329" s="11">
        <v>0.19981329065691206</v>
      </c>
      <c r="BC329" s="11">
        <v>0.88732394366197187</v>
      </c>
      <c r="BD329" s="11">
        <v>0.37037037037037035</v>
      </c>
      <c r="BE329" s="11">
        <v>0.59693644261545498</v>
      </c>
      <c r="BF329" s="11">
        <v>0.59199999999999997</v>
      </c>
      <c r="BG329" s="11">
        <v>0.53800000000000003</v>
      </c>
      <c r="BH329" s="11">
        <v>0.56166666666666676</v>
      </c>
      <c r="BI329" s="11">
        <v>-3.703703703703709E-2</v>
      </c>
      <c r="BJ329" s="12">
        <v>5</v>
      </c>
      <c r="BK329" s="12">
        <v>3</v>
      </c>
      <c r="BL329" s="12">
        <f t="shared" si="66"/>
        <v>2</v>
      </c>
      <c r="BM329" s="12" t="str">
        <f t="shared" si="65"/>
        <v>LAA</v>
      </c>
      <c r="BN329" s="12">
        <f t="shared" si="67"/>
        <v>8</v>
      </c>
    </row>
    <row r="330" spans="1:66" x14ac:dyDescent="0.45">
      <c r="A330" s="5">
        <v>45461</v>
      </c>
      <c r="B330" s="4" t="s">
        <v>50</v>
      </c>
      <c r="C330" s="4" t="s">
        <v>75</v>
      </c>
      <c r="D330" s="4" t="s">
        <v>335</v>
      </c>
      <c r="E330" s="4" t="s">
        <v>336</v>
      </c>
      <c r="F330" s="11">
        <v>72</v>
      </c>
      <c r="G330" s="11">
        <v>9.285714285714286E-2</v>
      </c>
      <c r="H330" s="11">
        <v>0.16333333333333336</v>
      </c>
      <c r="I330" s="11">
        <v>0.13201058201058202</v>
      </c>
      <c r="J330" s="11">
        <v>3.68</v>
      </c>
      <c r="K330" s="11">
        <v>3.58</v>
      </c>
      <c r="L330" s="11">
        <v>3.84</v>
      </c>
      <c r="M330" s="11">
        <v>0.19166666666666668</v>
      </c>
      <c r="N330" s="11">
        <v>0.12037037037037036</v>
      </c>
      <c r="O330" s="11">
        <v>0.15205761316872429</v>
      </c>
      <c r="P330" s="11">
        <v>3.36</v>
      </c>
      <c r="Q330" s="11">
        <v>3.42</v>
      </c>
      <c r="R330" s="11">
        <v>0.33300000000000002</v>
      </c>
      <c r="S330" s="11">
        <v>0.76100000000000001</v>
      </c>
      <c r="T330" s="11">
        <v>116</v>
      </c>
      <c r="U330" s="11">
        <v>4.3055555555555555E-2</v>
      </c>
      <c r="V330" s="11">
        <v>-0.13333333333333333</v>
      </c>
      <c r="W330" s="11">
        <v>0.61944444444444446</v>
      </c>
      <c r="X330" s="11">
        <v>0.16249999999999998</v>
      </c>
      <c r="Y330" s="11">
        <v>0.22901234567901235</v>
      </c>
      <c r="Z330" s="11">
        <v>0.19945130315500686</v>
      </c>
      <c r="AA330" s="11">
        <v>1.4305555555555556</v>
      </c>
      <c r="AB330" s="11">
        <v>0.85802469135802473</v>
      </c>
      <c r="AC330" s="11">
        <v>1.112482853223594</v>
      </c>
      <c r="AD330" s="11">
        <v>0.66700000000000004</v>
      </c>
      <c r="AE330" s="11">
        <v>0.59799999999999998</v>
      </c>
      <c r="AF330" s="11">
        <v>0.62866666666666671</v>
      </c>
      <c r="AG330" s="11">
        <v>4.6296296296296301E-2</v>
      </c>
      <c r="AH330" s="11">
        <v>76</v>
      </c>
      <c r="AI330" s="11">
        <v>6.6666666666666666E-2</v>
      </c>
      <c r="AJ330" s="11">
        <v>2.6666666666666665E-2</v>
      </c>
      <c r="AK330" s="11">
        <v>4.5432098765432097E-2</v>
      </c>
      <c r="AL330" s="11">
        <v>3.73</v>
      </c>
      <c r="AM330" s="11">
        <v>3.58</v>
      </c>
      <c r="AN330" s="11">
        <v>3.68</v>
      </c>
      <c r="AO330" s="11">
        <v>8.0263157894736842E-2</v>
      </c>
      <c r="AP330" s="11">
        <v>8.5802469135802473E-2</v>
      </c>
      <c r="AQ330" s="11">
        <v>8.3203779911598844E-2</v>
      </c>
      <c r="AR330" s="11">
        <v>3.88</v>
      </c>
      <c r="AS330" s="11">
        <v>3.72</v>
      </c>
      <c r="AT330" s="11">
        <v>0.32500000000000001</v>
      </c>
      <c r="AU330" s="11">
        <v>0.73599999999999999</v>
      </c>
      <c r="AV330" s="11">
        <v>115</v>
      </c>
      <c r="AW330" s="11">
        <v>-1.9736842105263157E-2</v>
      </c>
      <c r="AX330" s="11">
        <v>-0.30526315789473685</v>
      </c>
      <c r="AY330" s="11">
        <v>0.59868421052631582</v>
      </c>
      <c r="AZ330" s="11">
        <v>0.15526315789473685</v>
      </c>
      <c r="BA330" s="11">
        <v>0.21481481481481479</v>
      </c>
      <c r="BB330" s="11">
        <v>0.18687700045724737</v>
      </c>
      <c r="BC330" s="11">
        <v>0.11842105263157894</v>
      </c>
      <c r="BD330" s="11">
        <v>0.15432098765432098</v>
      </c>
      <c r="BE330" s="11">
        <v>0.13747904282883705</v>
      </c>
      <c r="BF330" s="11">
        <v>0.48699999999999999</v>
      </c>
      <c r="BG330" s="11">
        <v>0.504</v>
      </c>
      <c r="BH330" s="11">
        <v>0.49602469135802463</v>
      </c>
      <c r="BI330" s="11">
        <v>-1.5432098765432056E-2</v>
      </c>
      <c r="BJ330" s="12">
        <v>4</v>
      </c>
      <c r="BK330" s="12">
        <v>3</v>
      </c>
      <c r="BL330" s="12">
        <f t="shared" si="66"/>
        <v>1</v>
      </c>
      <c r="BM330" s="12" t="str">
        <f t="shared" si="65"/>
        <v>PHI</v>
      </c>
      <c r="BN330" s="12">
        <f t="shared" si="67"/>
        <v>7</v>
      </c>
    </row>
    <row r="331" spans="1:66" x14ac:dyDescent="0.45">
      <c r="A331" s="5">
        <v>45461</v>
      </c>
      <c r="B331" s="4" t="s">
        <v>89</v>
      </c>
      <c r="C331" s="4" t="s">
        <v>117</v>
      </c>
      <c r="D331" s="4" t="s">
        <v>1089</v>
      </c>
      <c r="E331" s="4" t="s">
        <v>327</v>
      </c>
      <c r="F331" s="11">
        <v>72</v>
      </c>
      <c r="G331" s="11">
        <v>2.7777777777777776E-2</v>
      </c>
      <c r="H331" s="11">
        <v>1.4285714285714287E-2</v>
      </c>
      <c r="I331" s="11">
        <v>2.0282186948853614E-2</v>
      </c>
      <c r="J331" s="11">
        <v>4.71</v>
      </c>
      <c r="K331" s="11">
        <v>4.2300000000000004</v>
      </c>
      <c r="L331" s="11">
        <v>4.18</v>
      </c>
      <c r="M331" s="11">
        <v>2.7777777777777776E-2</v>
      </c>
      <c r="N331" s="11">
        <v>8.4567901234567894E-2</v>
      </c>
      <c r="O331" s="11">
        <v>5.9327846364883398E-2</v>
      </c>
      <c r="P331" s="11">
        <v>4.2300000000000004</v>
      </c>
      <c r="Q331" s="11">
        <v>4.18</v>
      </c>
      <c r="R331" s="11">
        <v>0.27800000000000002</v>
      </c>
      <c r="S331" s="11">
        <v>0.629</v>
      </c>
      <c r="T331" s="11">
        <v>78</v>
      </c>
      <c r="U331" s="11">
        <v>-4.8611111111111112E-2</v>
      </c>
      <c r="V331" s="11">
        <v>-0.23194444444444443</v>
      </c>
      <c r="W331" s="11">
        <v>-0.90555555555555556</v>
      </c>
      <c r="X331" s="11">
        <v>-1.3888888888888889E-3</v>
      </c>
      <c r="Y331" s="11">
        <v>0.15555555555555556</v>
      </c>
      <c r="Z331" s="11">
        <v>8.5802469135802473E-2</v>
      </c>
      <c r="AA331" s="11">
        <v>-1.625</v>
      </c>
      <c r="AB331" s="11">
        <v>-0.93827160493827155</v>
      </c>
      <c r="AC331" s="11">
        <v>-1.2434842249657065</v>
      </c>
      <c r="AD331" s="11">
        <v>0.31900000000000001</v>
      </c>
      <c r="AE331" s="11">
        <v>0.39600000000000002</v>
      </c>
      <c r="AF331" s="11">
        <v>0.36177777777777781</v>
      </c>
      <c r="AG331" s="11">
        <v>2.1604938271604899E-2</v>
      </c>
      <c r="AH331" s="11">
        <v>71</v>
      </c>
      <c r="AI331" s="11">
        <v>8.732394366197184E-2</v>
      </c>
      <c r="AJ331" s="11">
        <v>6.8000000000000005E-2</v>
      </c>
      <c r="AK331" s="11">
        <v>7.646913580246914E-2</v>
      </c>
      <c r="AL331" s="11">
        <v>3.49</v>
      </c>
      <c r="AM331" s="11">
        <v>3.65</v>
      </c>
      <c r="AN331" s="11">
        <v>3.65</v>
      </c>
      <c r="AO331" s="11">
        <v>8.732394366197184E-2</v>
      </c>
      <c r="AP331" s="11">
        <v>8.7037037037037038E-2</v>
      </c>
      <c r="AQ331" s="11">
        <v>8.7162780064014636E-2</v>
      </c>
      <c r="AR331" s="11">
        <v>3.65</v>
      </c>
      <c r="AS331" s="11">
        <v>3.65</v>
      </c>
      <c r="AT331" s="11">
        <v>0.29799999999999999</v>
      </c>
      <c r="AU331" s="11">
        <v>0.67300000000000004</v>
      </c>
      <c r="AV331" s="11">
        <v>94</v>
      </c>
      <c r="AW331" s="11">
        <v>-1.8309859154929577E-2</v>
      </c>
      <c r="AX331" s="11">
        <v>-0.1676056338028169</v>
      </c>
      <c r="AY331" s="11">
        <v>-0.23239436619718309</v>
      </c>
      <c r="AZ331" s="11">
        <v>6.9014084507042259E-2</v>
      </c>
      <c r="BA331" s="11">
        <v>0.20925925925925926</v>
      </c>
      <c r="BB331" s="11">
        <v>0.14779378143575675</v>
      </c>
      <c r="BC331" s="11">
        <v>-0.52112676056338025</v>
      </c>
      <c r="BD331" s="11">
        <v>-0.22222222222222221</v>
      </c>
      <c r="BE331" s="11">
        <v>-0.35322359396433467</v>
      </c>
      <c r="BF331" s="11">
        <v>0.50700000000000001</v>
      </c>
      <c r="BG331" s="11">
        <v>0.504</v>
      </c>
      <c r="BH331" s="11">
        <v>0.50531481481481488</v>
      </c>
      <c r="BI331" s="11">
        <v>-3.7037037037036979E-2</v>
      </c>
      <c r="BJ331" s="12">
        <v>9</v>
      </c>
      <c r="BK331" s="12">
        <v>8</v>
      </c>
      <c r="BL331" s="12">
        <f t="shared" si="66"/>
        <v>1</v>
      </c>
      <c r="BM331" s="12" t="str">
        <f t="shared" si="65"/>
        <v>MIA</v>
      </c>
      <c r="BN331" s="12">
        <f t="shared" si="67"/>
        <v>17</v>
      </c>
    </row>
    <row r="332" spans="1:66" x14ac:dyDescent="0.45">
      <c r="A332" s="5">
        <v>45461</v>
      </c>
      <c r="B332" s="4" t="s">
        <v>39</v>
      </c>
      <c r="C332" s="4" t="s">
        <v>57</v>
      </c>
      <c r="D332" s="4" t="s">
        <v>328</v>
      </c>
      <c r="E332" s="4" t="s">
        <v>897</v>
      </c>
      <c r="F332" s="11">
        <v>72</v>
      </c>
      <c r="G332" s="11">
        <v>4.6153846153846149E-2</v>
      </c>
      <c r="H332" s="11">
        <v>6.2962962962962957E-2</v>
      </c>
      <c r="I332" s="11">
        <v>5.5492244381133267E-2</v>
      </c>
      <c r="J332" s="11">
        <v>4.9400000000000004</v>
      </c>
      <c r="K332" s="11">
        <v>4.55</v>
      </c>
      <c r="L332" s="11">
        <v>4.66</v>
      </c>
      <c r="M332" s="11">
        <v>7.5000000000000011E-2</v>
      </c>
      <c r="N332" s="11">
        <v>8.7037037037037038E-2</v>
      </c>
      <c r="O332" s="11">
        <v>8.1687242798353918E-2</v>
      </c>
      <c r="P332" s="11">
        <v>4.0199999999999996</v>
      </c>
      <c r="Q332" s="11">
        <v>3.81</v>
      </c>
      <c r="R332" s="11">
        <v>0.29699999999999999</v>
      </c>
      <c r="S332" s="11">
        <v>0.67200000000000004</v>
      </c>
      <c r="T332" s="11">
        <v>90</v>
      </c>
      <c r="U332" s="11">
        <v>1.1111111111111112E-2</v>
      </c>
      <c r="V332" s="11">
        <v>-0.35138888888888892</v>
      </c>
      <c r="W332" s="11">
        <v>-0.39861111111111108</v>
      </c>
      <c r="X332" s="11">
        <v>4.3055555555555555E-2</v>
      </c>
      <c r="Y332" s="11">
        <v>0.17098765432098764</v>
      </c>
      <c r="Z332" s="11">
        <v>0.11412894375857338</v>
      </c>
      <c r="AA332" s="11">
        <v>-0.34722222222222221</v>
      </c>
      <c r="AB332" s="11">
        <v>-0.24074074074074073</v>
      </c>
      <c r="AC332" s="11">
        <v>-0.2880658436213992</v>
      </c>
      <c r="AD332" s="11">
        <v>0.48599999999999999</v>
      </c>
      <c r="AE332" s="11">
        <v>0.48499999999999999</v>
      </c>
      <c r="AF332" s="11">
        <v>0.4854444444444444</v>
      </c>
      <c r="AG332" s="11">
        <v>2.4691358024691398E-2</v>
      </c>
      <c r="AH332" s="11">
        <v>72</v>
      </c>
      <c r="AI332" s="11">
        <v>0.10972222222222222</v>
      </c>
      <c r="AJ332" s="11">
        <v>6.6666666666666666E-2</v>
      </c>
      <c r="AK332" s="11">
        <v>8.5802469135802473E-2</v>
      </c>
      <c r="AL332" s="11">
        <v>3.71</v>
      </c>
      <c r="AM332" s="11">
        <v>4.24</v>
      </c>
      <c r="AN332" s="11">
        <v>3.94</v>
      </c>
      <c r="AO332" s="11">
        <v>0.10972222222222222</v>
      </c>
      <c r="AP332" s="11">
        <v>9.4444444444444442E-2</v>
      </c>
      <c r="AQ332" s="11">
        <v>0.10123456790123457</v>
      </c>
      <c r="AR332" s="11">
        <v>4.24</v>
      </c>
      <c r="AS332" s="11">
        <v>3.94</v>
      </c>
      <c r="AT332" s="11">
        <v>0.311</v>
      </c>
      <c r="AU332" s="11">
        <v>0.70099999999999996</v>
      </c>
      <c r="AV332" s="11">
        <v>96</v>
      </c>
      <c r="AW332" s="11">
        <v>8.7499999999999994E-2</v>
      </c>
      <c r="AX332" s="11">
        <v>-0.25972222222222219</v>
      </c>
      <c r="AY332" s="11">
        <v>-8.3333333333333329E-2</v>
      </c>
      <c r="AZ332" s="11">
        <v>8.1944444444444445E-2</v>
      </c>
      <c r="BA332" s="11">
        <v>0.18641975308641975</v>
      </c>
      <c r="BB332" s="11">
        <v>0.13998628257887519</v>
      </c>
      <c r="BC332" s="11">
        <v>0.1388888888888889</v>
      </c>
      <c r="BD332" s="11">
        <v>1.8518518518518517E-2</v>
      </c>
      <c r="BE332" s="11">
        <v>7.2016460905349786E-2</v>
      </c>
      <c r="BF332" s="11">
        <v>0.47199999999999998</v>
      </c>
      <c r="BG332" s="11">
        <v>0.48299999999999998</v>
      </c>
      <c r="BH332" s="11">
        <v>0.47811111111111104</v>
      </c>
      <c r="BI332" s="11">
        <v>6.1728395061730335E-3</v>
      </c>
      <c r="BJ332" s="12">
        <v>1</v>
      </c>
      <c r="BK332" s="12">
        <v>2</v>
      </c>
      <c r="BL332" s="12">
        <f t="shared" si="66"/>
        <v>-1</v>
      </c>
      <c r="BM332" s="12" t="str">
        <f t="shared" si="65"/>
        <v>CIN</v>
      </c>
      <c r="BN332" s="12">
        <f t="shared" si="67"/>
        <v>3</v>
      </c>
    </row>
    <row r="333" spans="1:66" x14ac:dyDescent="0.45">
      <c r="A333" s="5">
        <v>45461</v>
      </c>
      <c r="B333" s="4" t="s">
        <v>95</v>
      </c>
      <c r="C333" s="4" t="s">
        <v>52</v>
      </c>
      <c r="D333" s="4" t="s">
        <v>573</v>
      </c>
      <c r="E333" s="4" t="s">
        <v>300</v>
      </c>
      <c r="F333" s="11">
        <v>69</v>
      </c>
      <c r="G333" s="11">
        <v>8.6956521739130432E-2</v>
      </c>
      <c r="H333" s="11">
        <v>0.11923076923076924</v>
      </c>
      <c r="I333" s="11">
        <v>0.10548433048433048</v>
      </c>
      <c r="J333" s="11">
        <v>3.56</v>
      </c>
      <c r="K333" s="11">
        <v>3.82</v>
      </c>
      <c r="L333" s="11">
        <v>3.66</v>
      </c>
      <c r="M333" s="11">
        <v>8.6956521739130432E-2</v>
      </c>
      <c r="N333" s="11">
        <v>5.8024691358024696E-2</v>
      </c>
      <c r="O333" s="11">
        <v>7.0347508001828984E-2</v>
      </c>
      <c r="P333" s="11">
        <v>3.82</v>
      </c>
      <c r="Q333" s="11">
        <v>3.66</v>
      </c>
      <c r="R333" s="11">
        <v>0.313</v>
      </c>
      <c r="S333" s="11">
        <v>0.71</v>
      </c>
      <c r="T333" s="11">
        <v>105</v>
      </c>
      <c r="U333" s="11">
        <v>-7.3913043478260859E-2</v>
      </c>
      <c r="V333" s="11">
        <v>5.6521739130434782E-2</v>
      </c>
      <c r="W333" s="11">
        <v>0.10144927536231885</v>
      </c>
      <c r="X333" s="11">
        <v>0.11884057971014492</v>
      </c>
      <c r="Y333" s="11">
        <v>0.19382716049382714</v>
      </c>
      <c r="Z333" s="11">
        <v>0.16188843164151806</v>
      </c>
      <c r="AA333" s="11">
        <v>1.2463768115942029</v>
      </c>
      <c r="AB333" s="11">
        <v>0.50617283950617287</v>
      </c>
      <c r="AC333" s="11">
        <v>0.82144490169181528</v>
      </c>
      <c r="AD333" s="11">
        <v>0.63800000000000001</v>
      </c>
      <c r="AE333" s="11">
        <v>0.55600000000000005</v>
      </c>
      <c r="AF333" s="11">
        <v>0.59092592592592597</v>
      </c>
      <c r="AG333" s="11">
        <v>2.4691358024691398E-2</v>
      </c>
      <c r="AH333" s="11">
        <v>74</v>
      </c>
      <c r="AI333" s="11">
        <v>6.4285714285714293E-2</v>
      </c>
      <c r="AJ333" s="11">
        <v>7.7777777777777779E-2</v>
      </c>
      <c r="AK333" s="11">
        <v>7.161473642955124E-2</v>
      </c>
      <c r="AL333" s="11">
        <v>4.03</v>
      </c>
      <c r="AM333" s="11">
        <v>3.75</v>
      </c>
      <c r="AN333" s="11">
        <v>3.73</v>
      </c>
      <c r="AO333" s="11">
        <v>0.1256756756756757</v>
      </c>
      <c r="AP333" s="11">
        <v>9.6913580246913572E-2</v>
      </c>
      <c r="AQ333" s="11">
        <v>0.11005182136869379</v>
      </c>
      <c r="AR333" s="11">
        <v>3.62</v>
      </c>
      <c r="AS333" s="11">
        <v>3.5</v>
      </c>
      <c r="AT333" s="11">
        <v>0.3</v>
      </c>
      <c r="AU333" s="11">
        <v>0.67300000000000004</v>
      </c>
      <c r="AV333" s="11">
        <v>98</v>
      </c>
      <c r="AW333" s="11">
        <v>1.2162162162162163E-2</v>
      </c>
      <c r="AX333" s="11">
        <v>3.7837837837837833E-2</v>
      </c>
      <c r="AY333" s="11">
        <v>-6.4864864864864868E-2</v>
      </c>
      <c r="AZ333" s="11">
        <v>9.5945945945945937E-2</v>
      </c>
      <c r="BA333" s="11">
        <v>0.22037037037037038</v>
      </c>
      <c r="BB333" s="11">
        <v>0.16353452217649747</v>
      </c>
      <c r="BC333" s="11">
        <v>0.25675675675675674</v>
      </c>
      <c r="BD333" s="11">
        <v>0.23456790123456789</v>
      </c>
      <c r="BE333" s="11">
        <v>0.24470355128791341</v>
      </c>
      <c r="BF333" s="11">
        <v>0.58099999999999996</v>
      </c>
      <c r="BG333" s="11">
        <v>0.55000000000000004</v>
      </c>
      <c r="BH333" s="11">
        <v>0.56416049382716049</v>
      </c>
      <c r="BI333" s="11">
        <v>-1.2345679012346067E-2</v>
      </c>
      <c r="BJ333" s="12">
        <v>5</v>
      </c>
      <c r="BK333" s="12">
        <v>8</v>
      </c>
      <c r="BL333" s="12">
        <f t="shared" si="66"/>
        <v>-3</v>
      </c>
      <c r="BM333" s="12" t="str">
        <f t="shared" si="65"/>
        <v>SEA</v>
      </c>
      <c r="BN333" s="12">
        <f t="shared" si="67"/>
        <v>13</v>
      </c>
    </row>
    <row r="334" spans="1:66" x14ac:dyDescent="0.45">
      <c r="A334" s="5">
        <v>45461</v>
      </c>
      <c r="B334" s="4" t="s">
        <v>80</v>
      </c>
      <c r="C334" s="4" t="s">
        <v>41</v>
      </c>
      <c r="D334" s="4" t="s">
        <v>289</v>
      </c>
      <c r="E334" s="4" t="s">
        <v>686</v>
      </c>
      <c r="F334" s="11">
        <v>71</v>
      </c>
      <c r="G334" s="11">
        <v>0.12857142857142859</v>
      </c>
      <c r="H334" s="11">
        <v>3.8461538461538464E-2</v>
      </c>
      <c r="I334" s="11">
        <v>7.7954144620811294E-2</v>
      </c>
      <c r="J334" s="11">
        <v>3.81</v>
      </c>
      <c r="K334" s="11">
        <v>3.57</v>
      </c>
      <c r="L334" s="11">
        <v>3.71</v>
      </c>
      <c r="M334" s="11">
        <v>0.11267605633802817</v>
      </c>
      <c r="N334" s="11">
        <v>6.7283950617283955E-2</v>
      </c>
      <c r="O334" s="11">
        <v>8.7178021643042225E-2</v>
      </c>
      <c r="P334" s="11">
        <v>3.8</v>
      </c>
      <c r="Q334" s="11">
        <v>3.83</v>
      </c>
      <c r="R334" s="11">
        <v>0.29899999999999999</v>
      </c>
      <c r="S334" s="11">
        <v>0.67500000000000004</v>
      </c>
      <c r="T334" s="11">
        <v>92</v>
      </c>
      <c r="U334" s="11">
        <v>1.4084507042253521E-2</v>
      </c>
      <c r="V334" s="11">
        <v>-0.34788732394366195</v>
      </c>
      <c r="W334" s="11">
        <v>-0.27464788732394368</v>
      </c>
      <c r="X334" s="11">
        <v>4.9295774647887321E-2</v>
      </c>
      <c r="Y334" s="11">
        <v>0.11790123456790125</v>
      </c>
      <c r="Z334" s="11">
        <v>8.783340954122848E-2</v>
      </c>
      <c r="AA334" s="11">
        <v>-0.12676056338028169</v>
      </c>
      <c r="AB334" s="11">
        <v>-0.41358024691358025</v>
      </c>
      <c r="AC334" s="11">
        <v>-0.28787532388355436</v>
      </c>
      <c r="AD334" s="11">
        <v>0.49299999999999999</v>
      </c>
      <c r="AE334" s="11">
        <v>0.45900000000000002</v>
      </c>
      <c r="AF334" s="11">
        <v>0.47390123456790123</v>
      </c>
      <c r="AG334" s="11">
        <v>-1.85185185185185E-2</v>
      </c>
      <c r="AH334" s="11">
        <v>72</v>
      </c>
      <c r="AI334" s="11">
        <v>3.6111111111111115E-2</v>
      </c>
      <c r="AJ334" s="11">
        <v>6.5384615384615388E-2</v>
      </c>
      <c r="AK334" s="11">
        <v>5.2374169040835708E-2</v>
      </c>
      <c r="AL334" s="11">
        <v>4.63</v>
      </c>
      <c r="AM334" s="11">
        <v>4.3099999999999996</v>
      </c>
      <c r="AN334" s="11">
        <v>4.2300000000000004</v>
      </c>
      <c r="AO334" s="11">
        <v>3.6111111111111115E-2</v>
      </c>
      <c r="AP334" s="11">
        <v>9.3209876543209877E-2</v>
      </c>
      <c r="AQ334" s="11">
        <v>6.7832647462277101E-2</v>
      </c>
      <c r="AR334" s="11">
        <v>4.3099999999999996</v>
      </c>
      <c r="AS334" s="11">
        <v>4.2300000000000004</v>
      </c>
      <c r="AT334" s="11">
        <v>0.32100000000000001</v>
      </c>
      <c r="AU334" s="11">
        <v>0.72799999999999998</v>
      </c>
      <c r="AV334" s="11">
        <v>107</v>
      </c>
      <c r="AW334" s="11">
        <v>5.2777777777777778E-2</v>
      </c>
      <c r="AX334" s="11">
        <v>8.4722222222222213E-2</v>
      </c>
      <c r="AY334" s="11">
        <v>0.36944444444444446</v>
      </c>
      <c r="AZ334" s="11">
        <v>0.17499999999999999</v>
      </c>
      <c r="BA334" s="11">
        <v>0.21481481481481479</v>
      </c>
      <c r="BB334" s="11">
        <v>0.19711934156378599</v>
      </c>
      <c r="BC334" s="11">
        <v>4.1666666666666664E-2</v>
      </c>
      <c r="BD334" s="11">
        <v>9.2592592592592587E-2</v>
      </c>
      <c r="BE334" s="11">
        <v>6.9958847736625515E-2</v>
      </c>
      <c r="BF334" s="11">
        <v>0.48599999999999999</v>
      </c>
      <c r="BG334" s="11">
        <v>0.502</v>
      </c>
      <c r="BH334" s="11">
        <v>0.49488888888888888</v>
      </c>
      <c r="BI334" s="11">
        <v>-2.4691358024690968E-2</v>
      </c>
      <c r="BJ334" s="12">
        <v>0</v>
      </c>
      <c r="BK334" s="12">
        <v>5</v>
      </c>
      <c r="BL334" s="12">
        <f t="shared" si="66"/>
        <v>-5</v>
      </c>
      <c r="BM334" s="12" t="str">
        <f t="shared" si="65"/>
        <v>ARI</v>
      </c>
      <c r="BN334" s="12">
        <f t="shared" si="67"/>
        <v>5</v>
      </c>
    </row>
    <row r="335" spans="1:66" x14ac:dyDescent="0.45">
      <c r="A335" s="5">
        <v>45461</v>
      </c>
      <c r="B335" s="4" t="s">
        <v>22</v>
      </c>
      <c r="C335" s="4" t="s">
        <v>18</v>
      </c>
      <c r="D335" s="4" t="s">
        <v>309</v>
      </c>
      <c r="E335" s="4" t="s">
        <v>1146</v>
      </c>
      <c r="F335" s="11">
        <v>74</v>
      </c>
      <c r="G335" s="11">
        <v>0.1</v>
      </c>
      <c r="H335" s="11">
        <v>9.5238095238095233E-2</v>
      </c>
      <c r="I335" s="11">
        <v>9.7413286302175189E-2</v>
      </c>
      <c r="J335" s="11">
        <v>3.26</v>
      </c>
      <c r="K335" s="11">
        <v>4.03</v>
      </c>
      <c r="L335" s="11">
        <v>3.92</v>
      </c>
      <c r="M335" s="11">
        <v>9.1891891891891883E-2</v>
      </c>
      <c r="N335" s="11">
        <v>8.5185185185185183E-2</v>
      </c>
      <c r="O335" s="11">
        <v>8.8248742569730212E-2</v>
      </c>
      <c r="P335" s="11">
        <v>4.1500000000000004</v>
      </c>
      <c r="Q335" s="11">
        <v>3.97</v>
      </c>
      <c r="R335" s="11">
        <v>0.33600000000000002</v>
      </c>
      <c r="S335" s="11">
        <v>0.76900000000000002</v>
      </c>
      <c r="T335" s="11">
        <v>121</v>
      </c>
      <c r="U335" s="11">
        <v>-0.10135135135135136</v>
      </c>
      <c r="V335" s="11">
        <v>0.11621621621621621</v>
      </c>
      <c r="W335" s="11">
        <v>0.80135135135135127</v>
      </c>
      <c r="X335" s="11">
        <v>0.22027027027027027</v>
      </c>
      <c r="Y335" s="11">
        <v>0.25185185185185183</v>
      </c>
      <c r="Z335" s="11">
        <v>0.2374256973022405</v>
      </c>
      <c r="AA335" s="11">
        <v>1.6756756756756757</v>
      </c>
      <c r="AB335" s="11">
        <v>1.0493827160493827</v>
      </c>
      <c r="AC335" s="11">
        <v>1.3354671543971954</v>
      </c>
      <c r="AD335" s="11">
        <v>0.67600000000000005</v>
      </c>
      <c r="AE335" s="11">
        <v>0.61</v>
      </c>
      <c r="AF335" s="11">
        <v>0.64014814814814813</v>
      </c>
      <c r="AG335" s="11">
        <v>5.2469135802469098E-2</v>
      </c>
      <c r="AH335" s="11">
        <v>71</v>
      </c>
      <c r="AI335" s="11">
        <v>0.11971830985915492</v>
      </c>
      <c r="AJ335" s="11">
        <v>1.1764705882352941E-2</v>
      </c>
      <c r="AK335" s="11">
        <v>5.9077705156136529E-2</v>
      </c>
      <c r="AL335" s="11">
        <v>2.65</v>
      </c>
      <c r="AM335" s="11">
        <v>3.78</v>
      </c>
      <c r="AN335" s="11">
        <v>3.71</v>
      </c>
      <c r="AO335" s="11">
        <v>0.11971830985915492</v>
      </c>
      <c r="AP335" s="11">
        <v>8.3950617283950618E-2</v>
      </c>
      <c r="AQ335" s="11">
        <v>9.9626581313824111E-2</v>
      </c>
      <c r="AR335" s="11">
        <v>3.78</v>
      </c>
      <c r="AS335" s="11">
        <v>3.71</v>
      </c>
      <c r="AT335" s="11">
        <v>0.33400000000000002</v>
      </c>
      <c r="AU335" s="11">
        <v>0.77200000000000002</v>
      </c>
      <c r="AV335" s="11">
        <v>120</v>
      </c>
      <c r="AW335" s="11">
        <v>7.746478873239436E-2</v>
      </c>
      <c r="AX335" s="11">
        <v>-3.3802816901408447E-2</v>
      </c>
      <c r="AY335" s="11">
        <v>0.91549295774647887</v>
      </c>
      <c r="AZ335" s="11">
        <v>0.21549295774647889</v>
      </c>
      <c r="BA335" s="11">
        <v>0.23703703703703702</v>
      </c>
      <c r="BB335" s="11">
        <v>0.22759487882944673</v>
      </c>
      <c r="BC335" s="11">
        <v>1.6056338028169015</v>
      </c>
      <c r="BD335" s="11">
        <v>0.9135802469135802</v>
      </c>
      <c r="BE335" s="11">
        <v>1.2168876695625666</v>
      </c>
      <c r="BF335" s="11">
        <v>0.66200000000000003</v>
      </c>
      <c r="BG335" s="11">
        <v>0.59299999999999997</v>
      </c>
      <c r="BH335" s="11">
        <v>0.62324074074074076</v>
      </c>
      <c r="BI335" s="11">
        <v>-1.2345679012344957E-2</v>
      </c>
      <c r="BJ335" s="12">
        <v>4</v>
      </c>
      <c r="BK335" s="12">
        <v>2</v>
      </c>
      <c r="BL335" s="12">
        <f t="shared" si="66"/>
        <v>2</v>
      </c>
      <c r="BM335" s="12" t="str">
        <f t="shared" si="65"/>
        <v>NYY</v>
      </c>
      <c r="BN335" s="12">
        <f t="shared" si="67"/>
        <v>6</v>
      </c>
    </row>
    <row r="336" spans="1:66" x14ac:dyDescent="0.45">
      <c r="A336" s="5">
        <v>45461</v>
      </c>
      <c r="B336" s="4" t="s">
        <v>26</v>
      </c>
      <c r="C336" s="4" t="s">
        <v>60</v>
      </c>
      <c r="D336" s="4" t="s">
        <v>322</v>
      </c>
      <c r="E336" s="4" t="s">
        <v>263</v>
      </c>
      <c r="F336" s="11">
        <v>72</v>
      </c>
      <c r="G336" s="11">
        <v>8.5714285714285715E-2</v>
      </c>
      <c r="H336" s="11">
        <v>9.9999999999999992E-2</v>
      </c>
      <c r="I336" s="11">
        <v>9.3650793650793651E-2</v>
      </c>
      <c r="J336" s="11">
        <v>4.1399999999999997</v>
      </c>
      <c r="K336" s="11">
        <v>4.09</v>
      </c>
      <c r="L336" s="11">
        <v>4.18</v>
      </c>
      <c r="M336" s="11">
        <v>5.9722222222222218E-2</v>
      </c>
      <c r="N336" s="11">
        <v>9.8765432098765427E-2</v>
      </c>
      <c r="O336" s="11">
        <v>8.1412894375857331E-2</v>
      </c>
      <c r="P336" s="11">
        <v>3.98</v>
      </c>
      <c r="Q336" s="11">
        <v>3.96</v>
      </c>
      <c r="R336" s="11">
        <v>0.30399999999999999</v>
      </c>
      <c r="S336" s="11">
        <v>0.68500000000000005</v>
      </c>
      <c r="T336" s="11">
        <v>98</v>
      </c>
      <c r="U336" s="11">
        <v>-4.8611111111111112E-2</v>
      </c>
      <c r="V336" s="11">
        <v>0.2</v>
      </c>
      <c r="W336" s="11">
        <v>-0.12916666666666668</v>
      </c>
      <c r="X336" s="11">
        <v>0.12222222222222223</v>
      </c>
      <c r="Y336" s="11">
        <v>0.23703703703703702</v>
      </c>
      <c r="Z336" s="11">
        <v>0.18600823045267489</v>
      </c>
      <c r="AA336" s="11">
        <v>-0.4861111111111111</v>
      </c>
      <c r="AB336" s="11">
        <v>-0.13580246913580246</v>
      </c>
      <c r="AC336" s="11">
        <v>-0.29149519890260628</v>
      </c>
      <c r="AD336" s="11">
        <v>0.48599999999999999</v>
      </c>
      <c r="AE336" s="11">
        <v>0.503</v>
      </c>
      <c r="AF336" s="11">
        <v>0.49544444444444441</v>
      </c>
      <c r="AG336" s="11">
        <v>-3.08641975308643E-3</v>
      </c>
      <c r="AH336" s="11">
        <v>73</v>
      </c>
      <c r="AI336" s="11">
        <v>0.22857142857142859</v>
      </c>
      <c r="AJ336" s="11">
        <v>4.8000000000000001E-2</v>
      </c>
      <c r="AK336" s="11">
        <v>0.12936860670194006</v>
      </c>
      <c r="AL336" s="11">
        <v>3.26</v>
      </c>
      <c r="AM336" s="11">
        <v>2.87</v>
      </c>
      <c r="AN336" s="11">
        <v>2.96</v>
      </c>
      <c r="AO336" s="11">
        <v>0.12876712328767123</v>
      </c>
      <c r="AP336" s="11">
        <v>8.0864197530864199E-2</v>
      </c>
      <c r="AQ336" s="11">
        <v>0.10245008382868465</v>
      </c>
      <c r="AR336" s="11">
        <v>3.65</v>
      </c>
      <c r="AS336" s="11">
        <v>3.57</v>
      </c>
      <c r="AT336" s="11">
        <v>0.33500000000000002</v>
      </c>
      <c r="AU336" s="11">
        <v>0.76700000000000002</v>
      </c>
      <c r="AV336" s="11">
        <v>112</v>
      </c>
      <c r="AW336" s="11">
        <v>3.6986301369863014E-2</v>
      </c>
      <c r="AX336" s="11">
        <v>-0.18082191780821916</v>
      </c>
      <c r="AY336" s="11">
        <v>0.4479452054794521</v>
      </c>
      <c r="AZ336" s="11">
        <v>0.13013698630136986</v>
      </c>
      <c r="BA336" s="11">
        <v>0.19012345679012346</v>
      </c>
      <c r="BB336" s="11">
        <v>0.16309251638469746</v>
      </c>
      <c r="BC336" s="11">
        <v>0.57534246575342463</v>
      </c>
      <c r="BD336" s="11">
        <v>0.29629629629629628</v>
      </c>
      <c r="BE336" s="11">
        <v>0.42203932327389115</v>
      </c>
      <c r="BF336" s="11">
        <v>0.52100000000000002</v>
      </c>
      <c r="BG336" s="11">
        <v>0.51300000000000001</v>
      </c>
      <c r="BH336" s="11">
        <v>0.51660493827160492</v>
      </c>
      <c r="BI336" s="11">
        <v>-2.4691358024691024E-2</v>
      </c>
      <c r="BJ336" s="12">
        <v>3</v>
      </c>
      <c r="BK336" s="12">
        <v>4</v>
      </c>
      <c r="BL336" s="12">
        <f t="shared" si="66"/>
        <v>-1</v>
      </c>
      <c r="BM336" s="12" t="str">
        <f t="shared" si="65"/>
        <v>BOS</v>
      </c>
      <c r="BN336" s="12">
        <f t="shared" si="67"/>
        <v>7</v>
      </c>
    </row>
    <row r="337" spans="1:66" x14ac:dyDescent="0.45">
      <c r="A337" s="5">
        <v>45461</v>
      </c>
      <c r="B337" s="4" t="s">
        <v>62</v>
      </c>
      <c r="C337" s="4" t="s">
        <v>71</v>
      </c>
      <c r="D337" s="4" t="s">
        <v>591</v>
      </c>
      <c r="E337" s="4" t="s">
        <v>316</v>
      </c>
      <c r="F337" s="11">
        <v>72</v>
      </c>
      <c r="G337" s="11">
        <v>9.166666666666666E-2</v>
      </c>
      <c r="H337" s="11">
        <v>0.12333333333333334</v>
      </c>
      <c r="I337" s="11">
        <v>0.10925925925925925</v>
      </c>
      <c r="J337" s="11">
        <v>4.1900000000000004</v>
      </c>
      <c r="K337" s="11">
        <v>3.75</v>
      </c>
      <c r="L337" s="11">
        <v>3.52</v>
      </c>
      <c r="M337" s="11">
        <v>9.166666666666666E-2</v>
      </c>
      <c r="N337" s="11">
        <v>0.10493827160493827</v>
      </c>
      <c r="O337" s="11">
        <v>9.9039780521262E-2</v>
      </c>
      <c r="P337" s="11">
        <v>3.75</v>
      </c>
      <c r="Q337" s="11">
        <v>3.52</v>
      </c>
      <c r="R337" s="11">
        <v>0.32500000000000001</v>
      </c>
      <c r="S337" s="11">
        <v>0.74199999999999999</v>
      </c>
      <c r="T337" s="11">
        <v>112</v>
      </c>
      <c r="U337" s="11">
        <v>-4.1666666666666666E-3</v>
      </c>
      <c r="V337" s="11">
        <v>0.13055555555555556</v>
      </c>
      <c r="W337" s="11">
        <v>0.4375</v>
      </c>
      <c r="X337" s="11">
        <v>0.16666666666666666</v>
      </c>
      <c r="Y337" s="11">
        <v>0.22098765432098763</v>
      </c>
      <c r="Z337" s="11">
        <v>0.19684499314128942</v>
      </c>
      <c r="AA337" s="11">
        <v>0.22222222222222221</v>
      </c>
      <c r="AB337" s="11">
        <v>0.26543209876543211</v>
      </c>
      <c r="AC337" s="11">
        <v>0.24622770919067216</v>
      </c>
      <c r="AD337" s="11">
        <v>0.55600000000000005</v>
      </c>
      <c r="AE337" s="11">
        <v>0.54300000000000004</v>
      </c>
      <c r="AF337" s="11">
        <v>0.54877777777777781</v>
      </c>
      <c r="AG337" s="11">
        <v>6.4814814814814797E-2</v>
      </c>
      <c r="AH337" s="11">
        <v>72</v>
      </c>
      <c r="AI337" s="11">
        <v>2.1428571428571429E-2</v>
      </c>
      <c r="AJ337" s="11">
        <v>7.8260869565217397E-2</v>
      </c>
      <c r="AK337" s="11">
        <v>5.3002070393374748E-2</v>
      </c>
      <c r="AL337" s="11">
        <v>4.03</v>
      </c>
      <c r="AM337" s="11">
        <v>3.84</v>
      </c>
      <c r="AN337" s="11">
        <v>3.77</v>
      </c>
      <c r="AO337" s="11">
        <v>5.1388888888888894E-2</v>
      </c>
      <c r="AP337" s="11">
        <v>9.0740740740740733E-2</v>
      </c>
      <c r="AQ337" s="11">
        <v>7.3251028806584365E-2</v>
      </c>
      <c r="AR337" s="11">
        <v>3.86</v>
      </c>
      <c r="AS337" s="11">
        <v>3.66</v>
      </c>
      <c r="AT337" s="11">
        <v>0.3</v>
      </c>
      <c r="AU337" s="11">
        <v>0.67300000000000004</v>
      </c>
      <c r="AV337" s="11">
        <v>99</v>
      </c>
      <c r="AW337" s="11">
        <v>-1.3888888888888888E-2</v>
      </c>
      <c r="AX337" s="11">
        <v>-5.6944444444444436E-2</v>
      </c>
      <c r="AY337" s="11">
        <v>-6.25E-2</v>
      </c>
      <c r="AZ337" s="11">
        <v>9.3055555555555558E-2</v>
      </c>
      <c r="BA337" s="11">
        <v>0.22160493827160493</v>
      </c>
      <c r="BB337" s="11">
        <v>0.1644718792866941</v>
      </c>
      <c r="BC337" s="11">
        <v>-0.98611111111111116</v>
      </c>
      <c r="BD337" s="11">
        <v>-0.33950617283950618</v>
      </c>
      <c r="BE337" s="11">
        <v>-0.62688614540466392</v>
      </c>
      <c r="BF337" s="11">
        <v>0.47199999999999998</v>
      </c>
      <c r="BG337" s="11">
        <v>0.499</v>
      </c>
      <c r="BH337" s="11">
        <v>0.48699999999999999</v>
      </c>
      <c r="BI337" s="11">
        <v>-7.098765432098797E-2</v>
      </c>
      <c r="BJ337" s="12">
        <v>2</v>
      </c>
      <c r="BK337" s="12">
        <v>1</v>
      </c>
      <c r="BL337" s="12">
        <f t="shared" si="66"/>
        <v>1</v>
      </c>
      <c r="BM337" s="12" t="str">
        <f t="shared" si="65"/>
        <v>MIN</v>
      </c>
      <c r="BN337" s="12">
        <f t="shared" si="67"/>
        <v>3</v>
      </c>
    </row>
    <row r="338" spans="1:66" x14ac:dyDescent="0.45">
      <c r="A338" s="5">
        <v>45461</v>
      </c>
      <c r="B338" s="4" t="s">
        <v>30</v>
      </c>
      <c r="C338" s="4" t="s">
        <v>43</v>
      </c>
      <c r="D338" s="4" t="s">
        <v>608</v>
      </c>
      <c r="E338" s="4" t="s">
        <v>284</v>
      </c>
      <c r="F338" s="11">
        <v>73</v>
      </c>
      <c r="G338" s="11">
        <v>6.4383561643835616E-2</v>
      </c>
      <c r="H338" s="11">
        <v>8.9655172413793102E-2</v>
      </c>
      <c r="I338" s="11">
        <v>7.8267347807577686E-2</v>
      </c>
      <c r="J338" s="11">
        <v>3.59</v>
      </c>
      <c r="K338" s="11">
        <v>4</v>
      </c>
      <c r="L338" s="11">
        <v>3.87</v>
      </c>
      <c r="M338" s="11">
        <v>6.4383561643835616E-2</v>
      </c>
      <c r="N338" s="11">
        <v>8.5185185185185183E-2</v>
      </c>
      <c r="O338" s="11">
        <v>7.5811614083219014E-2</v>
      </c>
      <c r="P338" s="11">
        <v>4</v>
      </c>
      <c r="Q338" s="11">
        <v>3.87</v>
      </c>
      <c r="R338" s="11">
        <v>0.30499999999999999</v>
      </c>
      <c r="S338" s="11">
        <v>0.68799999999999994</v>
      </c>
      <c r="T338" s="11">
        <v>98</v>
      </c>
      <c r="U338" s="11">
        <v>0.11232876712328767</v>
      </c>
      <c r="V338" s="11">
        <v>-0.23835616438356164</v>
      </c>
      <c r="W338" s="11">
        <v>2.0547945205479451E-2</v>
      </c>
      <c r="X338" s="11">
        <v>9.8630136986301367E-2</v>
      </c>
      <c r="Y338" s="11">
        <v>0.2049382716049383</v>
      </c>
      <c r="Z338" s="11">
        <v>0.15703398872123153</v>
      </c>
      <c r="AA338" s="11">
        <v>-0.24657534246575341</v>
      </c>
      <c r="AB338" s="11">
        <v>-0.10493827160493827</v>
      </c>
      <c r="AC338" s="11">
        <v>-0.16876238378295991</v>
      </c>
      <c r="AD338" s="11">
        <v>0.46600000000000003</v>
      </c>
      <c r="AE338" s="11">
        <v>0.48499999999999999</v>
      </c>
      <c r="AF338" s="11">
        <v>0.47643827160493823</v>
      </c>
      <c r="AG338" s="11">
        <v>2.1604938271605E-2</v>
      </c>
      <c r="AH338" s="11">
        <v>73</v>
      </c>
      <c r="AI338" s="11">
        <v>0.14666666666666667</v>
      </c>
      <c r="AJ338" s="11">
        <v>0.13225806451612901</v>
      </c>
      <c r="AK338" s="11">
        <v>0.13875082968272931</v>
      </c>
      <c r="AL338" s="11">
        <v>4.68</v>
      </c>
      <c r="AM338" s="11">
        <v>3.07</v>
      </c>
      <c r="AN338" s="11">
        <v>3.33</v>
      </c>
      <c r="AO338" s="11">
        <v>6.3013698630136977E-2</v>
      </c>
      <c r="AP338" s="11">
        <v>9.0123456790123457E-2</v>
      </c>
      <c r="AQ338" s="11">
        <v>7.7907331199512264E-2</v>
      </c>
      <c r="AR338" s="11">
        <v>3.51</v>
      </c>
      <c r="AS338" s="11">
        <v>3.48</v>
      </c>
      <c r="AT338" s="11">
        <v>0.312</v>
      </c>
      <c r="AU338" s="11">
        <v>0.70699999999999996</v>
      </c>
      <c r="AV338" s="11">
        <v>105</v>
      </c>
      <c r="AW338" s="11">
        <v>-3.4246575342465752E-2</v>
      </c>
      <c r="AX338" s="11">
        <v>6.0273972602739728E-2</v>
      </c>
      <c r="AY338" s="11">
        <v>0.13698630136986301</v>
      </c>
      <c r="AZ338" s="11">
        <v>0.12328767123287671</v>
      </c>
      <c r="BA338" s="11">
        <v>0.20061728395061729</v>
      </c>
      <c r="BB338" s="11">
        <v>0.16577122389879589</v>
      </c>
      <c r="BC338" s="11">
        <v>-0.30136986301369861</v>
      </c>
      <c r="BD338" s="11">
        <v>-8.6419753086419748E-2</v>
      </c>
      <c r="BE338" s="11">
        <v>-0.18327998780673677</v>
      </c>
      <c r="BF338" s="11">
        <v>0.49299999999999999</v>
      </c>
      <c r="BG338" s="11">
        <v>0.502</v>
      </c>
      <c r="BH338" s="11">
        <v>0.49794444444444441</v>
      </c>
      <c r="BI338" s="11">
        <v>-5.5555555555555025E-2</v>
      </c>
      <c r="BJ338" s="12">
        <v>5</v>
      </c>
      <c r="BK338" s="12">
        <v>2</v>
      </c>
      <c r="BL338" s="12">
        <f t="shared" si="66"/>
        <v>3</v>
      </c>
      <c r="BM338" s="12" t="str">
        <f t="shared" si="65"/>
        <v>CHC</v>
      </c>
      <c r="BN338" s="12">
        <f t="shared" si="67"/>
        <v>7</v>
      </c>
    </row>
    <row r="339" spans="1:66" x14ac:dyDescent="0.45">
      <c r="A339" s="5">
        <v>45461</v>
      </c>
      <c r="B339" s="4" t="s">
        <v>45</v>
      </c>
      <c r="C339" s="4" t="s">
        <v>64</v>
      </c>
      <c r="D339" s="4" t="s">
        <v>569</v>
      </c>
      <c r="E339" s="4" t="s">
        <v>302</v>
      </c>
      <c r="F339" s="11">
        <v>72</v>
      </c>
      <c r="G339" s="11">
        <v>8.611111111111111E-2</v>
      </c>
      <c r="H339" s="11">
        <v>4.6153846153846149E-2</v>
      </c>
      <c r="I339" s="11">
        <v>6.3912630579297247E-2</v>
      </c>
      <c r="J339" s="11">
        <v>3.65</v>
      </c>
      <c r="K339" s="11">
        <v>3.93</v>
      </c>
      <c r="L339" s="11">
        <v>3.89</v>
      </c>
      <c r="M339" s="11">
        <v>8.611111111111111E-2</v>
      </c>
      <c r="N339" s="11">
        <v>7.716049382716049E-2</v>
      </c>
      <c r="O339" s="11">
        <v>8.1138545953360758E-2</v>
      </c>
      <c r="P339" s="11">
        <v>3.93</v>
      </c>
      <c r="Q339" s="11">
        <v>3.89</v>
      </c>
      <c r="R339" s="11">
        <v>0.3</v>
      </c>
      <c r="S339" s="11">
        <v>0.67700000000000005</v>
      </c>
      <c r="T339" s="11">
        <v>92</v>
      </c>
      <c r="U339" s="11">
        <v>5.5555555555555558E-3</v>
      </c>
      <c r="V339" s="11">
        <v>-2.7777777777777779E-3</v>
      </c>
      <c r="W339" s="11">
        <v>-0.30138888888888887</v>
      </c>
      <c r="X339" s="11">
        <v>7.5000000000000011E-2</v>
      </c>
      <c r="Y339" s="11">
        <v>0.21975308641975311</v>
      </c>
      <c r="Z339" s="11">
        <v>0.1554183813443073</v>
      </c>
      <c r="AA339" s="11">
        <v>-0.2361111111111111</v>
      </c>
      <c r="AB339" s="11">
        <v>-6.1728395061728392E-2</v>
      </c>
      <c r="AC339" s="11">
        <v>-0.1392318244170096</v>
      </c>
      <c r="AD339" s="11">
        <v>0.45800000000000002</v>
      </c>
      <c r="AE339" s="11">
        <v>0.48599999999999999</v>
      </c>
      <c r="AF339" s="11">
        <v>0.47355555555555556</v>
      </c>
      <c r="AG339" s="11">
        <v>3.0864197530864199E-2</v>
      </c>
      <c r="AH339" s="11">
        <v>71</v>
      </c>
      <c r="AI339" s="11">
        <v>8.461538461538462E-2</v>
      </c>
      <c r="AJ339" s="11">
        <v>6.1111111111111116E-2</v>
      </c>
      <c r="AK339" s="11">
        <v>7.1412366782737158E-2</v>
      </c>
      <c r="AL339" s="11">
        <v>3.63</v>
      </c>
      <c r="AM339" s="11">
        <v>4.1900000000000004</v>
      </c>
      <c r="AN339" s="11">
        <v>4.41</v>
      </c>
      <c r="AO339" s="11">
        <v>6.4788732394366194E-2</v>
      </c>
      <c r="AP339" s="11">
        <v>8.3333333333333329E-2</v>
      </c>
      <c r="AQ339" s="11">
        <v>7.5205761316872427E-2</v>
      </c>
      <c r="AR339" s="11">
        <v>4.07</v>
      </c>
      <c r="AS339" s="11">
        <v>3.99</v>
      </c>
      <c r="AT339" s="11">
        <v>0.32700000000000001</v>
      </c>
      <c r="AU339" s="11">
        <v>0.74299999999999999</v>
      </c>
      <c r="AV339" s="11">
        <v>117</v>
      </c>
      <c r="AW339" s="11">
        <v>-1.5492957746478875E-2</v>
      </c>
      <c r="AX339" s="11">
        <v>-0.27605633802816903</v>
      </c>
      <c r="AY339" s="11">
        <v>0.62112676056338034</v>
      </c>
      <c r="AZ339" s="11">
        <v>0.15211267605633805</v>
      </c>
      <c r="BA339" s="11">
        <v>0.21049382716049383</v>
      </c>
      <c r="BB339" s="11">
        <v>0.18490702636793174</v>
      </c>
      <c r="BC339" s="11">
        <v>-8.4507042253521125E-2</v>
      </c>
      <c r="BD339" s="11">
        <v>-1.2345679012345678E-2</v>
      </c>
      <c r="BE339" s="11">
        <v>-4.3971955494589238E-2</v>
      </c>
      <c r="BF339" s="11">
        <v>0.47899999999999998</v>
      </c>
      <c r="BG339" s="11">
        <v>0.49299999999999999</v>
      </c>
      <c r="BH339" s="11">
        <v>0.48686419753086418</v>
      </c>
      <c r="BI339" s="11">
        <v>-5.5555555555555969E-2</v>
      </c>
      <c r="BJ339" s="12">
        <v>6</v>
      </c>
      <c r="BK339" s="12">
        <v>7</v>
      </c>
      <c r="BL339" s="12">
        <f t="shared" si="66"/>
        <v>-1</v>
      </c>
      <c r="BM339" s="12" t="str">
        <f t="shared" si="65"/>
        <v>NYM</v>
      </c>
      <c r="BN339" s="12">
        <f t="shared" si="67"/>
        <v>13</v>
      </c>
    </row>
    <row r="340" spans="1:66" x14ac:dyDescent="0.45">
      <c r="A340" s="5">
        <v>45461</v>
      </c>
      <c r="B340" s="4" t="s">
        <v>132</v>
      </c>
      <c r="C340" s="4" t="s">
        <v>48</v>
      </c>
      <c r="D340" s="4" t="s">
        <v>675</v>
      </c>
      <c r="E340" s="4" t="s">
        <v>597</v>
      </c>
      <c r="F340" s="11">
        <v>73</v>
      </c>
      <c r="G340" s="11">
        <v>7.9452054794520541E-2</v>
      </c>
      <c r="H340" s="11">
        <v>3.7499999999999999E-2</v>
      </c>
      <c r="I340" s="11">
        <v>5.6404320987654313E-2</v>
      </c>
      <c r="J340" s="11">
        <v>4.41</v>
      </c>
      <c r="K340" s="11">
        <v>3.98</v>
      </c>
      <c r="L340" s="11">
        <v>3.81</v>
      </c>
      <c r="M340" s="11">
        <v>7.9452054794520541E-2</v>
      </c>
      <c r="N340" s="11">
        <v>5.7407407407407414E-2</v>
      </c>
      <c r="O340" s="11">
        <v>6.7341106538637396E-2</v>
      </c>
      <c r="P340" s="11">
        <v>3.98</v>
      </c>
      <c r="Q340" s="11">
        <v>3.81</v>
      </c>
      <c r="R340" s="11">
        <v>0.28899999999999998</v>
      </c>
      <c r="S340" s="11">
        <v>0.65200000000000002</v>
      </c>
      <c r="T340" s="11">
        <v>85</v>
      </c>
      <c r="U340" s="11">
        <v>-7.260273972602739E-2</v>
      </c>
      <c r="V340" s="11">
        <v>-0.37808219178082192</v>
      </c>
      <c r="W340" s="11">
        <v>-0.56301369863013706</v>
      </c>
      <c r="X340" s="11">
        <v>-2.7397260273972603E-3</v>
      </c>
      <c r="Y340" s="11">
        <v>0.11234567901234567</v>
      </c>
      <c r="Z340" s="11">
        <v>6.0486206370980032E-2</v>
      </c>
      <c r="AA340" s="11">
        <v>-2.1232876712328768</v>
      </c>
      <c r="AB340" s="11">
        <v>-1.3641975308641976</v>
      </c>
      <c r="AC340" s="11">
        <v>-1.7062566681908247</v>
      </c>
      <c r="AD340" s="11">
        <v>0.26</v>
      </c>
      <c r="AE340" s="11">
        <v>0.34899999999999998</v>
      </c>
      <c r="AF340" s="11">
        <v>0.30889506172839504</v>
      </c>
      <c r="AG340" s="11">
        <v>-1.85185185185185E-2</v>
      </c>
      <c r="AH340" s="11">
        <v>72</v>
      </c>
      <c r="AI340" s="11">
        <v>5.4166666666666669E-2</v>
      </c>
      <c r="AJ340" s="11">
        <v>0.11034482758620691</v>
      </c>
      <c r="AK340" s="11">
        <v>8.537675606641125E-2</v>
      </c>
      <c r="AL340" s="11">
        <v>3.89</v>
      </c>
      <c r="AM340" s="11">
        <v>3.93</v>
      </c>
      <c r="AN340" s="11">
        <v>3.85</v>
      </c>
      <c r="AO340" s="11">
        <v>5.4166666666666669E-2</v>
      </c>
      <c r="AP340" s="11">
        <v>8.5802469135802473E-2</v>
      </c>
      <c r="AQ340" s="11">
        <v>7.1742112482853226E-2</v>
      </c>
      <c r="AR340" s="11">
        <v>3.93</v>
      </c>
      <c r="AS340" s="11">
        <v>3.85</v>
      </c>
      <c r="AT340" s="11">
        <v>0.32100000000000001</v>
      </c>
      <c r="AU340" s="11">
        <v>0.73299999999999998</v>
      </c>
      <c r="AV340" s="11">
        <v>109</v>
      </c>
      <c r="AW340" s="11">
        <v>-8.4722222222222213E-2</v>
      </c>
      <c r="AX340" s="11">
        <v>-1.1111111111111112E-2</v>
      </c>
      <c r="AY340" s="11">
        <v>0.24444444444444446</v>
      </c>
      <c r="AZ340" s="11">
        <v>0.13055555555555556</v>
      </c>
      <c r="BA340" s="11">
        <v>0.24691358024691357</v>
      </c>
      <c r="BB340" s="11">
        <v>0.19519890260631001</v>
      </c>
      <c r="BC340" s="11">
        <v>5.5555555555555552E-2</v>
      </c>
      <c r="BD340" s="11">
        <v>0.27777777777777779</v>
      </c>
      <c r="BE340" s="11">
        <v>0.17901234567901236</v>
      </c>
      <c r="BF340" s="11">
        <v>0.45800000000000002</v>
      </c>
      <c r="BG340" s="11">
        <v>0.50800000000000001</v>
      </c>
      <c r="BH340" s="11">
        <v>0.48577777777777781</v>
      </c>
      <c r="BI340" s="11">
        <v>2.4691358024692023E-2</v>
      </c>
      <c r="BJ340" s="12">
        <v>2</v>
      </c>
      <c r="BK340" s="12">
        <v>0</v>
      </c>
      <c r="BL340" s="12">
        <f t="shared" si="66"/>
        <v>2</v>
      </c>
      <c r="BM340" s="12" t="str">
        <f t="shared" si="65"/>
        <v>CHW</v>
      </c>
      <c r="BN340" s="12">
        <f t="shared" si="67"/>
        <v>2</v>
      </c>
    </row>
    <row r="341" spans="1:66" x14ac:dyDescent="0.45">
      <c r="A341" s="5">
        <v>45461</v>
      </c>
      <c r="B341" s="4" t="s">
        <v>54</v>
      </c>
      <c r="C341" s="4" t="s">
        <v>24</v>
      </c>
      <c r="D341" s="4" t="s">
        <v>577</v>
      </c>
      <c r="E341" s="4" t="s">
        <v>693</v>
      </c>
      <c r="F341" s="11">
        <v>72</v>
      </c>
      <c r="G341" s="11">
        <v>0</v>
      </c>
      <c r="H341" s="11">
        <v>6.9999999999999993E-2</v>
      </c>
      <c r="I341" s="11">
        <v>3.888888888888889E-2</v>
      </c>
      <c r="J341" s="11">
        <v>5</v>
      </c>
      <c r="K341" s="11">
        <v>4.99</v>
      </c>
      <c r="L341" s="11">
        <v>4.95</v>
      </c>
      <c r="M341" s="11">
        <v>4.1666666666666664E-2</v>
      </c>
      <c r="N341" s="11">
        <v>7.098765432098765E-2</v>
      </c>
      <c r="O341" s="11">
        <v>5.7956104252400546E-2</v>
      </c>
      <c r="P341" s="11">
        <v>4.49</v>
      </c>
      <c r="Q341" s="11">
        <v>4.3899999999999997</v>
      </c>
      <c r="R341" s="11">
        <v>0.312</v>
      </c>
      <c r="S341" s="11">
        <v>0.71</v>
      </c>
      <c r="T341" s="11">
        <v>101</v>
      </c>
      <c r="U341" s="11">
        <v>-0.11944444444444444</v>
      </c>
      <c r="V341" s="11">
        <v>-0.25694444444444442</v>
      </c>
      <c r="W341" s="11">
        <v>-0.10138888888888889</v>
      </c>
      <c r="X341" s="11">
        <v>6.6666666666666666E-2</v>
      </c>
      <c r="Y341" s="11">
        <v>0.17222222222222222</v>
      </c>
      <c r="Z341" s="11">
        <v>0.12530864197530864</v>
      </c>
      <c r="AA341" s="11">
        <v>-1</v>
      </c>
      <c r="AB341" s="11">
        <v>-0.62345679012345678</v>
      </c>
      <c r="AC341" s="11">
        <v>-0.79080932784636482</v>
      </c>
      <c r="AD341" s="11">
        <v>0.40300000000000002</v>
      </c>
      <c r="AE341" s="11">
        <v>0.438</v>
      </c>
      <c r="AF341" s="11">
        <v>0.42244444444444446</v>
      </c>
      <c r="AG341" s="11">
        <v>3.0864197530864199E-2</v>
      </c>
      <c r="AH341" s="11">
        <v>72</v>
      </c>
      <c r="AI341" s="11">
        <v>7.3611111111111113E-2</v>
      </c>
      <c r="AJ341" s="11">
        <v>4.8000000000000001E-2</v>
      </c>
      <c r="AK341" s="11">
        <v>5.9382716049382722E-2</v>
      </c>
      <c r="AL341" s="11">
        <v>3.33</v>
      </c>
      <c r="AM341" s="11">
        <v>3.97</v>
      </c>
      <c r="AN341" s="11">
        <v>3.78</v>
      </c>
      <c r="AO341" s="11">
        <v>7.3611111111111113E-2</v>
      </c>
      <c r="AP341" s="11">
        <v>8.5802469135802473E-2</v>
      </c>
      <c r="AQ341" s="11">
        <v>8.0384087791495196E-2</v>
      </c>
      <c r="AR341" s="11">
        <v>3.97</v>
      </c>
      <c r="AS341" s="11">
        <v>3.78</v>
      </c>
      <c r="AT341" s="11">
        <v>0.32700000000000001</v>
      </c>
      <c r="AU341" s="11">
        <v>0.74</v>
      </c>
      <c r="AV341" s="11">
        <v>111</v>
      </c>
      <c r="AW341" s="11">
        <v>0.15555555555555556</v>
      </c>
      <c r="AX341" s="11">
        <v>8.4722222222222213E-2</v>
      </c>
      <c r="AY341" s="11">
        <v>0.65277777777777779</v>
      </c>
      <c r="AZ341" s="11">
        <v>0.20694444444444446</v>
      </c>
      <c r="BA341" s="11">
        <v>0.19197530864197532</v>
      </c>
      <c r="BB341" s="11">
        <v>0.19862825788751715</v>
      </c>
      <c r="BC341" s="11">
        <v>0.84722222222222221</v>
      </c>
      <c r="BD341" s="11">
        <v>0.35185185185185186</v>
      </c>
      <c r="BE341" s="11">
        <v>0.57201646090534974</v>
      </c>
      <c r="BF341" s="11">
        <v>0.58299999999999996</v>
      </c>
      <c r="BG341" s="11">
        <v>0.53400000000000003</v>
      </c>
      <c r="BH341" s="11">
        <v>0.5557777777777777</v>
      </c>
      <c r="BI341" s="11">
        <v>-3.703703703703709E-2</v>
      </c>
      <c r="BJ341" s="12">
        <v>3</v>
      </c>
      <c r="BK341" s="12">
        <v>6</v>
      </c>
      <c r="BL341" s="12">
        <f t="shared" si="66"/>
        <v>-3</v>
      </c>
      <c r="BM341" s="12" t="str">
        <f t="shared" si="65"/>
        <v>MIL</v>
      </c>
      <c r="BN341" s="12">
        <f t="shared" si="67"/>
        <v>9</v>
      </c>
    </row>
    <row r="342" spans="1:66" x14ac:dyDescent="0.45">
      <c r="A342" s="5">
        <v>45461</v>
      </c>
      <c r="B342" s="4" t="s">
        <v>36</v>
      </c>
      <c r="C342" s="4" t="s">
        <v>20</v>
      </c>
      <c r="D342" s="4" t="s">
        <v>910</v>
      </c>
      <c r="E342" s="4" t="s">
        <v>824</v>
      </c>
      <c r="F342" s="11">
        <v>74</v>
      </c>
      <c r="G342" s="11">
        <v>3.3783783783783786E-2</v>
      </c>
      <c r="H342" s="11">
        <v>3.2000000000000001E-2</v>
      </c>
      <c r="I342" s="11">
        <v>3.2814814814814811E-2</v>
      </c>
      <c r="J342" s="11">
        <v>3.93</v>
      </c>
      <c r="K342" s="11">
        <v>4.3099999999999996</v>
      </c>
      <c r="L342" s="11">
        <v>4.07</v>
      </c>
      <c r="M342" s="11">
        <v>3.3783783783783786E-2</v>
      </c>
      <c r="N342" s="11">
        <v>6.3580246913580246E-2</v>
      </c>
      <c r="O342" s="11">
        <v>4.9969516841944825E-2</v>
      </c>
      <c r="P342" s="11">
        <v>4.3099999999999996</v>
      </c>
      <c r="Q342" s="11">
        <v>4.07</v>
      </c>
      <c r="R342" s="11">
        <v>0.30499999999999999</v>
      </c>
      <c r="S342" s="11">
        <v>0.69599999999999995</v>
      </c>
      <c r="T342" s="11">
        <v>102</v>
      </c>
      <c r="U342" s="11">
        <v>-2.0270270270270271E-2</v>
      </c>
      <c r="V342" s="11">
        <v>-0.25405405405405407</v>
      </c>
      <c r="W342" s="11">
        <v>0.05</v>
      </c>
      <c r="X342" s="11">
        <v>7.5675675675675666E-2</v>
      </c>
      <c r="Y342" s="11">
        <v>0.13518518518518519</v>
      </c>
      <c r="Z342" s="11">
        <v>0.1080018289894833</v>
      </c>
      <c r="AA342" s="11">
        <v>-1.2432432432432432</v>
      </c>
      <c r="AB342" s="11">
        <v>-0.89506172839506171</v>
      </c>
      <c r="AC342" s="11">
        <v>-1.0541076055479346</v>
      </c>
      <c r="AD342" s="11">
        <v>0.35099999999999998</v>
      </c>
      <c r="AE342" s="11">
        <v>0.39700000000000002</v>
      </c>
      <c r="AF342" s="11">
        <v>0.37598765432098769</v>
      </c>
      <c r="AG342" s="11">
        <v>2.1087339927919301E-3</v>
      </c>
      <c r="AH342" s="11">
        <v>73</v>
      </c>
      <c r="AI342" s="11">
        <v>9.452054794520548E-2</v>
      </c>
      <c r="AJ342" s="11">
        <v>3.4615384615384617E-2</v>
      </c>
      <c r="AK342" s="11">
        <v>6.1609686609686611E-2</v>
      </c>
      <c r="AL342" s="11">
        <v>3.42</v>
      </c>
      <c r="AM342" s="11">
        <v>3.87</v>
      </c>
      <c r="AN342" s="11">
        <v>3.82</v>
      </c>
      <c r="AO342" s="11">
        <v>9.452054794520548E-2</v>
      </c>
      <c r="AP342" s="11">
        <v>7.0370370370370375E-2</v>
      </c>
      <c r="AQ342" s="11">
        <v>8.1252857796067668E-2</v>
      </c>
      <c r="AR342" s="11">
        <v>3.87</v>
      </c>
      <c r="AS342" s="11">
        <v>3.82</v>
      </c>
      <c r="AT342" s="11">
        <v>0.314</v>
      </c>
      <c r="AU342" s="11">
        <v>0.71799999999999997</v>
      </c>
      <c r="AV342" s="11">
        <v>100</v>
      </c>
      <c r="AW342" s="11">
        <v>0.10821917808219178</v>
      </c>
      <c r="AX342" s="11">
        <v>0.13424657534246576</v>
      </c>
      <c r="AY342" s="11">
        <v>9.452054794520548E-2</v>
      </c>
      <c r="AZ342" s="11">
        <v>0.13561643835616438</v>
      </c>
      <c r="BA342" s="11">
        <v>0.16666666666666666</v>
      </c>
      <c r="BB342" s="11">
        <v>0.15267489711934157</v>
      </c>
      <c r="BC342" s="11">
        <v>0.83561643835616439</v>
      </c>
      <c r="BD342" s="11">
        <v>0.30864197530864196</v>
      </c>
      <c r="BE342" s="11">
        <v>0.54610577655845138</v>
      </c>
      <c r="BF342" s="11">
        <v>0.56200000000000006</v>
      </c>
      <c r="BG342" s="11">
        <v>0.52100000000000002</v>
      </c>
      <c r="BH342" s="11">
        <v>0.53947530864197535</v>
      </c>
      <c r="BI342" s="11">
        <v>-7.0987654320988025E-2</v>
      </c>
      <c r="BJ342" s="12">
        <v>7</v>
      </c>
      <c r="BK342" s="12">
        <v>5</v>
      </c>
      <c r="BL342" s="12">
        <f t="shared" si="66"/>
        <v>2</v>
      </c>
      <c r="BM342" s="12" t="str">
        <f t="shared" si="65"/>
        <v>OAK</v>
      </c>
      <c r="BN342" s="12">
        <f t="shared" si="67"/>
        <v>12</v>
      </c>
    </row>
    <row r="343" spans="1:66" x14ac:dyDescent="0.45">
      <c r="A343" s="5">
        <v>45468</v>
      </c>
      <c r="B343" s="4" t="s">
        <v>18</v>
      </c>
      <c r="C343" s="4" t="s">
        <v>95</v>
      </c>
      <c r="D343" s="4" t="s">
        <v>578</v>
      </c>
      <c r="E343" s="4" t="s">
        <v>326</v>
      </c>
      <c r="F343" s="11">
        <v>78</v>
      </c>
      <c r="G343" s="11">
        <v>0.10512820512820512</v>
      </c>
      <c r="H343" s="11">
        <v>3.2142857142857147E-2</v>
      </c>
      <c r="I343" s="11">
        <v>6.7283950617283941E-2</v>
      </c>
      <c r="J343" s="11">
        <v>3.11</v>
      </c>
      <c r="K343" s="11">
        <v>3.93</v>
      </c>
      <c r="L343" s="11">
        <v>3.86</v>
      </c>
      <c r="M343" s="11">
        <v>0.10512820512820512</v>
      </c>
      <c r="N343" s="11">
        <v>8.3950617283950618E-2</v>
      </c>
      <c r="O343" s="11">
        <v>9.4147233653406492E-2</v>
      </c>
      <c r="P343" s="11">
        <v>3.93</v>
      </c>
      <c r="Q343" s="11">
        <v>3.86</v>
      </c>
      <c r="R343" s="11">
        <v>0.33500000000000002</v>
      </c>
      <c r="S343" s="11">
        <v>0.77400000000000002</v>
      </c>
      <c r="T343" s="11">
        <v>120</v>
      </c>
      <c r="U343" s="11">
        <v>8.7179487179487175E-2</v>
      </c>
      <c r="V343" s="11">
        <v>-5.3846153846153849E-2</v>
      </c>
      <c r="W343" s="11">
        <v>0.95</v>
      </c>
      <c r="X343" s="11">
        <v>0.21666666666666665</v>
      </c>
      <c r="Y343" s="11">
        <v>0.23703703703703702</v>
      </c>
      <c r="Z343" s="11">
        <v>0.2272290809327846</v>
      </c>
      <c r="AA343" s="11">
        <v>1.4102564102564104</v>
      </c>
      <c r="AB343" s="11">
        <v>0.84567901234567899</v>
      </c>
      <c r="AC343" s="11">
        <v>1.1175125743026977</v>
      </c>
      <c r="AD343" s="11">
        <v>0.628</v>
      </c>
      <c r="AE343" s="11">
        <v>0.57899999999999996</v>
      </c>
      <c r="AF343" s="11">
        <v>0.60259259259259257</v>
      </c>
      <c r="AG343" s="11">
        <v>1.2345679012345699E-2</v>
      </c>
      <c r="AH343" s="11">
        <v>76</v>
      </c>
      <c r="AI343" s="11">
        <v>8.4210526315789472E-2</v>
      </c>
      <c r="AJ343" s="11">
        <v>6.5384615384615388E-2</v>
      </c>
      <c r="AK343" s="11">
        <v>7.4216524216524221E-2</v>
      </c>
      <c r="AL343" s="11">
        <v>3.53</v>
      </c>
      <c r="AM343" s="11">
        <v>3.82</v>
      </c>
      <c r="AN343" s="11">
        <v>3.7</v>
      </c>
      <c r="AO343" s="11">
        <v>8.4210526315789472E-2</v>
      </c>
      <c r="AP343" s="11">
        <v>5.8024691358024696E-2</v>
      </c>
      <c r="AQ343" s="11">
        <v>7.0309404054260033E-2</v>
      </c>
      <c r="AR343" s="11">
        <v>3.82</v>
      </c>
      <c r="AS343" s="11">
        <v>3.7</v>
      </c>
      <c r="AT343" s="11">
        <v>0.32600000000000001</v>
      </c>
      <c r="AU343" s="11">
        <v>0.746</v>
      </c>
      <c r="AV343" s="11">
        <v>114</v>
      </c>
      <c r="AW343" s="11">
        <v>-3.5526315789473684E-2</v>
      </c>
      <c r="AX343" s="11">
        <v>7.7631578947368426E-2</v>
      </c>
      <c r="AY343" s="11">
        <v>0.50789473684210529</v>
      </c>
      <c r="AZ343" s="11">
        <v>0.17368421052631577</v>
      </c>
      <c r="BA343" s="11">
        <v>0.19382716049382714</v>
      </c>
      <c r="BB343" s="11">
        <v>0.18437738149672306</v>
      </c>
      <c r="BC343" s="11">
        <v>1.381578947368421</v>
      </c>
      <c r="BD343" s="11">
        <v>0.62962962962962965</v>
      </c>
      <c r="BE343" s="11">
        <v>0.98239597622313668</v>
      </c>
      <c r="BF343" s="11">
        <v>0.65800000000000003</v>
      </c>
      <c r="BG343" s="11">
        <v>0.57199999999999995</v>
      </c>
      <c r="BH343" s="11">
        <v>0.6123456790123456</v>
      </c>
      <c r="BI343" s="11">
        <v>-2.4691358024691024E-2</v>
      </c>
      <c r="BJ343" s="12">
        <v>8</v>
      </c>
      <c r="BK343" s="12">
        <v>10</v>
      </c>
      <c r="BL343" s="12">
        <f t="shared" si="66"/>
        <v>-2</v>
      </c>
      <c r="BM343" s="12" t="str">
        <f t="shared" si="65"/>
        <v>CLE</v>
      </c>
      <c r="BN343" s="12">
        <f t="shared" si="67"/>
        <v>18</v>
      </c>
    </row>
    <row r="344" spans="1:66" x14ac:dyDescent="0.45">
      <c r="A344" s="5">
        <v>45468</v>
      </c>
      <c r="B344" s="4" t="s">
        <v>102</v>
      </c>
      <c r="C344" s="4" t="s">
        <v>50</v>
      </c>
      <c r="D344" s="4" t="s">
        <v>278</v>
      </c>
      <c r="E344" s="4" t="s">
        <v>659</v>
      </c>
      <c r="F344" s="11">
        <v>78</v>
      </c>
      <c r="G344" s="11">
        <v>0.16666666666666666</v>
      </c>
      <c r="H344" s="11">
        <v>0.11428571428571428</v>
      </c>
      <c r="I344" s="11">
        <v>0.13950617283950617</v>
      </c>
      <c r="J344" s="11">
        <v>2.79</v>
      </c>
      <c r="K344" s="11">
        <v>2.93</v>
      </c>
      <c r="L344" s="11">
        <v>2.91</v>
      </c>
      <c r="M344" s="11">
        <v>0.12051282051282051</v>
      </c>
      <c r="N344" s="11">
        <v>7.9012345679012344E-2</v>
      </c>
      <c r="O344" s="11">
        <v>9.8994055784179233E-2</v>
      </c>
      <c r="P344" s="11">
        <v>3.56</v>
      </c>
      <c r="Q344" s="11">
        <v>3.54</v>
      </c>
      <c r="R344" s="11">
        <v>0.30499999999999999</v>
      </c>
      <c r="S344" s="11">
        <v>0.69199999999999995</v>
      </c>
      <c r="T344" s="11">
        <v>97</v>
      </c>
      <c r="U344" s="11">
        <v>4.8717948717948718E-2</v>
      </c>
      <c r="V344" s="11">
        <v>4.1025641025641026E-2</v>
      </c>
      <c r="W344" s="11">
        <v>-4.8717948717948718E-2</v>
      </c>
      <c r="X344" s="11">
        <v>9.4871794871794882E-2</v>
      </c>
      <c r="Y344" s="11">
        <v>0.16851851851851851</v>
      </c>
      <c r="Z344" s="11">
        <v>0.13305898491083676</v>
      </c>
      <c r="AA344" s="11">
        <v>-0.16666666666666666</v>
      </c>
      <c r="AB344" s="11">
        <v>-0.10493827160493827</v>
      </c>
      <c r="AC344" s="11">
        <v>-0.13465935070873342</v>
      </c>
      <c r="AD344" s="11">
        <v>0.46200000000000002</v>
      </c>
      <c r="AE344" s="11">
        <v>0.47899999999999998</v>
      </c>
      <c r="AF344" s="11">
        <v>0.4708148148148148</v>
      </c>
      <c r="AG344" s="11">
        <v>3.4083162917519201E-3</v>
      </c>
      <c r="AH344" s="11">
        <v>78</v>
      </c>
      <c r="AI344" s="11">
        <v>0.19230769230769232</v>
      </c>
      <c r="AJ344" s="11">
        <v>7.1428571428571425E-2</v>
      </c>
      <c r="AK344" s="11">
        <v>0.12962962962962962</v>
      </c>
      <c r="AL344" s="11">
        <v>2.62</v>
      </c>
      <c r="AM344" s="11">
        <v>3.27</v>
      </c>
      <c r="AN344" s="11">
        <v>3.32</v>
      </c>
      <c r="AO344" s="11">
        <v>0.19230769230769232</v>
      </c>
      <c r="AP344" s="11">
        <v>0.12037037037037036</v>
      </c>
      <c r="AQ344" s="11">
        <v>0.15500685871056241</v>
      </c>
      <c r="AR344" s="11">
        <v>3.27</v>
      </c>
      <c r="AS344" s="11">
        <v>3.32</v>
      </c>
      <c r="AT344" s="11">
        <v>0.33800000000000002</v>
      </c>
      <c r="AU344" s="11">
        <v>0.77400000000000002</v>
      </c>
      <c r="AV344" s="11">
        <v>119</v>
      </c>
      <c r="AW344" s="11">
        <v>3.0769230769230767E-2</v>
      </c>
      <c r="AX344" s="11">
        <v>-8.9743589743589744E-2</v>
      </c>
      <c r="AY344" s="11">
        <v>0.74230769230769234</v>
      </c>
      <c r="AZ344" s="11">
        <v>0.18205128205128204</v>
      </c>
      <c r="BA344" s="11">
        <v>0.22901234567901235</v>
      </c>
      <c r="BB344" s="11">
        <v>0.20640146319158664</v>
      </c>
      <c r="BC344" s="11">
        <v>1.5512820512820513</v>
      </c>
      <c r="BD344" s="11">
        <v>0.98765432098765427</v>
      </c>
      <c r="BE344" s="11">
        <v>1.2590306355738454</v>
      </c>
      <c r="BF344" s="11">
        <v>0.66700000000000004</v>
      </c>
      <c r="BG344" s="11">
        <v>0.60599999999999998</v>
      </c>
      <c r="BH344" s="11">
        <v>0.63537037037037036</v>
      </c>
      <c r="BI344" s="11">
        <v>-4.6296296296295947E-2</v>
      </c>
      <c r="BJ344" s="12">
        <v>4</v>
      </c>
      <c r="BK344" s="12">
        <v>1</v>
      </c>
      <c r="BL344" s="12">
        <f t="shared" si="66"/>
        <v>3</v>
      </c>
      <c r="BM344" s="12" t="str">
        <f t="shared" si="65"/>
        <v>DET</v>
      </c>
      <c r="BN344" s="12">
        <f t="shared" si="67"/>
        <v>5</v>
      </c>
    </row>
    <row r="345" spans="1:66" x14ac:dyDescent="0.45">
      <c r="A345" s="5">
        <v>45468</v>
      </c>
      <c r="B345" s="4" t="s">
        <v>71</v>
      </c>
      <c r="C345" s="4" t="s">
        <v>52</v>
      </c>
      <c r="D345" s="4" t="s">
        <v>272</v>
      </c>
      <c r="E345" s="4" t="s">
        <v>282</v>
      </c>
      <c r="F345" s="11">
        <v>79</v>
      </c>
      <c r="G345" s="11">
        <v>8.666666666666667E-2</v>
      </c>
      <c r="H345" s="11">
        <v>1.9444444444444445E-2</v>
      </c>
      <c r="I345" s="11">
        <v>5.2225651577503432E-2</v>
      </c>
      <c r="J345" s="11">
        <v>4.16</v>
      </c>
      <c r="K345" s="11">
        <v>3.86</v>
      </c>
      <c r="L345" s="11">
        <v>3.82</v>
      </c>
      <c r="M345" s="11">
        <v>5.3164556962025315E-2</v>
      </c>
      <c r="N345" s="11">
        <v>9.0740740740740733E-2</v>
      </c>
      <c r="O345" s="11">
        <v>7.2416552354823957E-2</v>
      </c>
      <c r="P345" s="11">
        <v>3.92</v>
      </c>
      <c r="Q345" s="11">
        <v>3.72</v>
      </c>
      <c r="R345" s="11">
        <v>0.30499999999999999</v>
      </c>
      <c r="S345" s="11">
        <v>0.68600000000000005</v>
      </c>
      <c r="T345" s="11">
        <v>102</v>
      </c>
      <c r="U345" s="11">
        <v>1.1392405063291139E-2</v>
      </c>
      <c r="V345" s="11">
        <v>-5.9493670886075954E-2</v>
      </c>
      <c r="W345" s="11">
        <v>7.4683544303797478E-2</v>
      </c>
      <c r="X345" s="11">
        <v>0.110126582278481</v>
      </c>
      <c r="Y345" s="11">
        <v>0.22160493827160493</v>
      </c>
      <c r="Z345" s="11">
        <v>0.16724203627495809</v>
      </c>
      <c r="AA345" s="11">
        <v>-0.77215189873417722</v>
      </c>
      <c r="AB345" s="11">
        <v>-0.27777777777777779</v>
      </c>
      <c r="AC345" s="11">
        <v>-0.51886145404663919</v>
      </c>
      <c r="AD345" s="11">
        <v>0.49399999999999999</v>
      </c>
      <c r="AE345" s="11">
        <v>0.50800000000000001</v>
      </c>
      <c r="AF345" s="11">
        <v>0.50117283950617286</v>
      </c>
      <c r="AG345" s="11">
        <v>7.0987654320987595E-2</v>
      </c>
      <c r="AH345" s="11">
        <v>81</v>
      </c>
      <c r="AI345" s="11">
        <v>9.375E-2</v>
      </c>
      <c r="AJ345" s="11">
        <v>0.13</v>
      </c>
      <c r="AK345" s="11">
        <v>0.111875</v>
      </c>
      <c r="AL345" s="11">
        <v>3.91</v>
      </c>
      <c r="AM345" s="11">
        <v>3.76</v>
      </c>
      <c r="AN345" s="11">
        <v>3.69</v>
      </c>
      <c r="AO345" s="11">
        <v>0.11975308641975307</v>
      </c>
      <c r="AP345" s="11">
        <v>9.6913580246913572E-2</v>
      </c>
      <c r="AQ345" s="11">
        <v>0.10833333333333332</v>
      </c>
      <c r="AR345" s="11">
        <v>3.67</v>
      </c>
      <c r="AS345" s="11">
        <v>3.55</v>
      </c>
      <c r="AT345" s="11">
        <v>0.30099999999999999</v>
      </c>
      <c r="AU345" s="11">
        <v>0.67800000000000005</v>
      </c>
      <c r="AV345" s="11">
        <v>99</v>
      </c>
      <c r="AW345" s="11">
        <v>-3.0864197530864196E-2</v>
      </c>
      <c r="AX345" s="11">
        <v>-8.5185185185185183E-2</v>
      </c>
      <c r="AY345" s="11">
        <v>-6.9135802469135796E-2</v>
      </c>
      <c r="AZ345" s="11">
        <v>9.8765432098765427E-2</v>
      </c>
      <c r="BA345" s="11">
        <v>0.22037037037037038</v>
      </c>
      <c r="BB345" s="11">
        <v>0.1595679012345679</v>
      </c>
      <c r="BC345" s="11">
        <v>0.19753086419753085</v>
      </c>
      <c r="BD345" s="11">
        <v>0.22222222222222221</v>
      </c>
      <c r="BE345" s="11">
        <v>0.20987654320987653</v>
      </c>
      <c r="BF345" s="11">
        <v>0.55600000000000005</v>
      </c>
      <c r="BG345" s="11">
        <v>0.54100000000000004</v>
      </c>
      <c r="BH345" s="11">
        <v>0.54849999999999999</v>
      </c>
      <c r="BI345" s="11">
        <v>-1.2345679012346067E-2</v>
      </c>
      <c r="BJ345" s="12">
        <v>11</v>
      </c>
      <c r="BK345" s="12">
        <v>3</v>
      </c>
      <c r="BL345" s="12">
        <f t="shared" si="66"/>
        <v>8</v>
      </c>
      <c r="BM345" s="12" t="str">
        <f t="shared" si="65"/>
        <v>TBR</v>
      </c>
      <c r="BN345" s="12">
        <f t="shared" si="67"/>
        <v>14</v>
      </c>
    </row>
    <row r="346" spans="1:66" x14ac:dyDescent="0.45">
      <c r="A346" s="5">
        <v>45468</v>
      </c>
      <c r="B346" s="4" t="s">
        <v>57</v>
      </c>
      <c r="C346" s="4" t="s">
        <v>39</v>
      </c>
      <c r="D346" s="4" t="s">
        <v>297</v>
      </c>
      <c r="E346" s="4" t="s">
        <v>294</v>
      </c>
      <c r="F346" s="11">
        <v>78</v>
      </c>
      <c r="G346" s="11">
        <v>0.12666666666666665</v>
      </c>
      <c r="H346" s="11">
        <v>8.5185185185185183E-2</v>
      </c>
      <c r="I346" s="11">
        <v>0.10515775034293551</v>
      </c>
      <c r="J346" s="11">
        <v>3.13</v>
      </c>
      <c r="K346" s="11">
        <v>4.22</v>
      </c>
      <c r="L346" s="11">
        <v>3.87</v>
      </c>
      <c r="M346" s="11">
        <v>0.11282051282051284</v>
      </c>
      <c r="N346" s="11">
        <v>9.4444444444444442E-2</v>
      </c>
      <c r="O346" s="11">
        <v>0.10329218106995885</v>
      </c>
      <c r="P346" s="11">
        <v>4.17</v>
      </c>
      <c r="Q346" s="11">
        <v>3.87</v>
      </c>
      <c r="R346" s="11">
        <v>0.313</v>
      </c>
      <c r="S346" s="11">
        <v>0.70799999999999996</v>
      </c>
      <c r="T346" s="11">
        <v>96</v>
      </c>
      <c r="U346" s="11">
        <v>4.3589743589743588E-2</v>
      </c>
      <c r="V346" s="11">
        <v>-0.20512820512820512</v>
      </c>
      <c r="W346" s="11">
        <v>-8.9743589743589744E-2</v>
      </c>
      <c r="X346" s="11">
        <v>7.9487179487179496E-2</v>
      </c>
      <c r="Y346" s="11">
        <v>0.18641975308641975</v>
      </c>
      <c r="Z346" s="11">
        <v>0.13493369913122999</v>
      </c>
      <c r="AA346" s="11">
        <v>0.19230769230769232</v>
      </c>
      <c r="AB346" s="11">
        <v>3.7037037037037035E-2</v>
      </c>
      <c r="AC346" s="11">
        <v>0.11179698216735254</v>
      </c>
      <c r="AD346" s="11">
        <v>0.47399999999999998</v>
      </c>
      <c r="AE346" s="11">
        <v>0.48199999999999998</v>
      </c>
      <c r="AF346" s="11">
        <v>0.4781481481481481</v>
      </c>
      <c r="AG346" s="11">
        <v>-6.1728395061728097E-3</v>
      </c>
      <c r="AH346" s="11">
        <v>78</v>
      </c>
      <c r="AI346" s="11">
        <v>0.11333333333333333</v>
      </c>
      <c r="AJ346" s="11">
        <v>9.3103448275862075E-2</v>
      </c>
      <c r="AK346" s="11">
        <v>0.10284376330353341</v>
      </c>
      <c r="AL346" s="11">
        <v>3.8</v>
      </c>
      <c r="AM346" s="11">
        <v>3.92</v>
      </c>
      <c r="AN346" s="11">
        <v>3.89</v>
      </c>
      <c r="AO346" s="11">
        <v>7.4358974358974358E-2</v>
      </c>
      <c r="AP346" s="11">
        <v>8.7037037037037038E-2</v>
      </c>
      <c r="AQ346" s="11">
        <v>8.0932784636488342E-2</v>
      </c>
      <c r="AR346" s="11">
        <v>4.07</v>
      </c>
      <c r="AS346" s="11">
        <v>3.9</v>
      </c>
      <c r="AT346" s="11">
        <v>0.29199999999999998</v>
      </c>
      <c r="AU346" s="11">
        <v>0.66100000000000003</v>
      </c>
      <c r="AV346" s="11">
        <v>86</v>
      </c>
      <c r="AW346" s="11">
        <v>7.6923076923076919E-3</v>
      </c>
      <c r="AX346" s="11">
        <v>-0.37435897435897436</v>
      </c>
      <c r="AY346" s="11">
        <v>-0.54871794871794866</v>
      </c>
      <c r="AZ346" s="11">
        <v>2.4358974358974359E-2</v>
      </c>
      <c r="BA346" s="11">
        <v>0.17098765432098764</v>
      </c>
      <c r="BB346" s="11">
        <v>0.10038866026520346</v>
      </c>
      <c r="BC346" s="11">
        <v>-0.5</v>
      </c>
      <c r="BD346" s="11">
        <v>-0.32098765432098764</v>
      </c>
      <c r="BE346" s="11">
        <v>-0.40717878372199356</v>
      </c>
      <c r="BF346" s="11">
        <v>0.47399999999999998</v>
      </c>
      <c r="BG346" s="11">
        <v>0.47899999999999998</v>
      </c>
      <c r="BH346" s="11">
        <v>0.47659259259259257</v>
      </c>
      <c r="BI346" s="11">
        <v>-2.4691358024690968E-2</v>
      </c>
      <c r="BJ346" s="12">
        <v>5</v>
      </c>
      <c r="BK346" s="12">
        <v>9</v>
      </c>
      <c r="BL346" s="12">
        <f t="shared" si="66"/>
        <v>-4</v>
      </c>
      <c r="BM346" s="12" t="str">
        <f t="shared" si="65"/>
        <v>PIT</v>
      </c>
      <c r="BN346" s="12">
        <f t="shared" si="67"/>
        <v>14</v>
      </c>
    </row>
    <row r="347" spans="1:66" x14ac:dyDescent="0.45">
      <c r="A347" s="5">
        <v>45468</v>
      </c>
      <c r="B347" s="4" t="s">
        <v>60</v>
      </c>
      <c r="C347" s="4" t="s">
        <v>26</v>
      </c>
      <c r="D347" s="4" t="s">
        <v>324</v>
      </c>
      <c r="E347" s="4" t="s">
        <v>530</v>
      </c>
      <c r="F347" s="11">
        <v>79</v>
      </c>
      <c r="G347" s="11">
        <v>0.11772151898734177</v>
      </c>
      <c r="H347" s="11">
        <v>8.2142857142857142E-2</v>
      </c>
      <c r="I347" s="11">
        <v>9.949294532627867E-2</v>
      </c>
      <c r="J347" s="11">
        <v>3.37</v>
      </c>
      <c r="K347" s="11">
        <v>3.66</v>
      </c>
      <c r="L347" s="11">
        <v>3.57</v>
      </c>
      <c r="M347" s="11">
        <v>0.11772151898734177</v>
      </c>
      <c r="N347" s="11">
        <v>8.0864197530864199E-2</v>
      </c>
      <c r="O347" s="11">
        <v>9.8837829599146471E-2</v>
      </c>
      <c r="P347" s="11">
        <v>3.66</v>
      </c>
      <c r="Q347" s="11">
        <v>3.57</v>
      </c>
      <c r="R347" s="11">
        <v>0.33700000000000002</v>
      </c>
      <c r="S347" s="11">
        <v>0.77800000000000002</v>
      </c>
      <c r="T347" s="11">
        <v>114</v>
      </c>
      <c r="U347" s="11">
        <v>6.9620253164556958E-2</v>
      </c>
      <c r="V347" s="11">
        <v>-0.17721518987341772</v>
      </c>
      <c r="W347" s="11">
        <v>0.53670886075949364</v>
      </c>
      <c r="X347" s="11">
        <v>0.13670886075949368</v>
      </c>
      <c r="Y347" s="11">
        <v>0.19012345679012346</v>
      </c>
      <c r="Z347" s="11">
        <v>0.16407559823197684</v>
      </c>
      <c r="AA347" s="11">
        <v>0.620253164556962</v>
      </c>
      <c r="AB347" s="11">
        <v>0.35802469135802467</v>
      </c>
      <c r="AC347" s="11">
        <v>0.48590153939948177</v>
      </c>
      <c r="AD347" s="11">
        <v>0.54400000000000004</v>
      </c>
      <c r="AE347" s="11">
        <v>0.52700000000000002</v>
      </c>
      <c r="AF347" s="11">
        <v>0.53529012345679017</v>
      </c>
      <c r="AG347" s="11">
        <v>2.4691358024691398E-2</v>
      </c>
      <c r="AH347" s="11">
        <v>78</v>
      </c>
      <c r="AI347" s="11">
        <v>8.666666666666667E-2</v>
      </c>
      <c r="AJ347" s="11">
        <v>0.13103448275862067</v>
      </c>
      <c r="AK347" s="11">
        <v>0.10967220093656874</v>
      </c>
      <c r="AL347" s="11">
        <v>5.15</v>
      </c>
      <c r="AM347" s="11">
        <v>3.5</v>
      </c>
      <c r="AN347" s="11">
        <v>3.67</v>
      </c>
      <c r="AO347" s="11">
        <v>5.5128205128205127E-2</v>
      </c>
      <c r="AP347" s="11">
        <v>9.8765432098765427E-2</v>
      </c>
      <c r="AQ347" s="11">
        <v>7.7754915409236389E-2</v>
      </c>
      <c r="AR347" s="11">
        <v>4.03</v>
      </c>
      <c r="AS347" s="11">
        <v>4.0199999999999996</v>
      </c>
      <c r="AT347" s="11">
        <v>0.30599999999999999</v>
      </c>
      <c r="AU347" s="11">
        <v>0.69199999999999995</v>
      </c>
      <c r="AV347" s="11">
        <v>100</v>
      </c>
      <c r="AW347" s="11">
        <v>-4.2307692307692303E-2</v>
      </c>
      <c r="AX347" s="11">
        <v>0.1512820512820513</v>
      </c>
      <c r="AY347" s="11">
        <v>-5.128205128205128E-2</v>
      </c>
      <c r="AZ347" s="11">
        <v>0.11410256410256411</v>
      </c>
      <c r="BA347" s="11">
        <v>0.23703703703703702</v>
      </c>
      <c r="BB347" s="11">
        <v>0.17784636488340191</v>
      </c>
      <c r="BC347" s="11">
        <v>-0.65384615384615385</v>
      </c>
      <c r="BD347" s="11">
        <v>-0.25925925925925924</v>
      </c>
      <c r="BE347" s="11">
        <v>-0.44924554183813442</v>
      </c>
      <c r="BF347" s="11">
        <v>0.44900000000000001</v>
      </c>
      <c r="BG347" s="11">
        <v>0.48199999999999998</v>
      </c>
      <c r="BH347" s="11">
        <v>0.46611111111111109</v>
      </c>
      <c r="BI347" s="11">
        <v>3.0864197530859894E-3</v>
      </c>
      <c r="BJ347" s="12">
        <v>4</v>
      </c>
      <c r="BK347" s="12">
        <v>9</v>
      </c>
      <c r="BL347" s="12">
        <f t="shared" si="66"/>
        <v>-5</v>
      </c>
      <c r="BM347" s="12" t="str">
        <f t="shared" si="65"/>
        <v>TOR</v>
      </c>
      <c r="BN347" s="12">
        <f t="shared" si="67"/>
        <v>13</v>
      </c>
    </row>
    <row r="348" spans="1:66" x14ac:dyDescent="0.45">
      <c r="A348" s="5">
        <v>45468</v>
      </c>
      <c r="B348" s="4" t="s">
        <v>64</v>
      </c>
      <c r="C348" s="4" t="s">
        <v>22</v>
      </c>
      <c r="D348" s="4" t="s">
        <v>661</v>
      </c>
      <c r="E348" s="4" t="s">
        <v>592</v>
      </c>
      <c r="F348" s="11">
        <v>76</v>
      </c>
      <c r="G348" s="11">
        <v>6.3157894736842107E-2</v>
      </c>
      <c r="H348" s="11">
        <v>5.8620689655172413E-2</v>
      </c>
      <c r="I348" s="11">
        <v>6.0749255002128563E-2</v>
      </c>
      <c r="J348" s="11">
        <v>4.08</v>
      </c>
      <c r="K348" s="11">
        <v>4.05</v>
      </c>
      <c r="L348" s="11">
        <v>3.94</v>
      </c>
      <c r="M348" s="11">
        <v>6.3157894736842107E-2</v>
      </c>
      <c r="N348" s="11">
        <v>8.3333333333333329E-2</v>
      </c>
      <c r="O348" s="11">
        <v>7.386831275720164E-2</v>
      </c>
      <c r="P348" s="11">
        <v>4.05</v>
      </c>
      <c r="Q348" s="11">
        <v>3.94</v>
      </c>
      <c r="R348" s="11">
        <v>0.32900000000000001</v>
      </c>
      <c r="S348" s="11">
        <v>0.75</v>
      </c>
      <c r="T348" s="11">
        <v>117</v>
      </c>
      <c r="U348" s="11">
        <v>-2.7631578947368424E-2</v>
      </c>
      <c r="V348" s="11">
        <v>-0.27368421052631581</v>
      </c>
      <c r="W348" s="11">
        <v>0.65394736842105272</v>
      </c>
      <c r="X348" s="11">
        <v>0.15789473684210525</v>
      </c>
      <c r="Y348" s="11">
        <v>0.21049382716049383</v>
      </c>
      <c r="Z348" s="11">
        <v>0.18581771071483005</v>
      </c>
      <c r="AA348" s="11">
        <v>-1.3157894736842105E-2</v>
      </c>
      <c r="AB348" s="11">
        <v>3.7037037037037035E-2</v>
      </c>
      <c r="AC348" s="11">
        <v>1.3488797439414724E-2</v>
      </c>
      <c r="AD348" s="11">
        <v>0.48699999999999999</v>
      </c>
      <c r="AE348" s="11">
        <v>0.498</v>
      </c>
      <c r="AF348" s="11">
        <v>0.49283950617283945</v>
      </c>
      <c r="AG348" s="11">
        <v>5.5555555555555601E-2</v>
      </c>
      <c r="AH348" s="11">
        <v>80</v>
      </c>
      <c r="AI348" s="11">
        <v>8.7499999999999994E-2</v>
      </c>
      <c r="AJ348" s="11">
        <v>0.11666666666666667</v>
      </c>
      <c r="AK348" s="11">
        <v>0.10226337448559672</v>
      </c>
      <c r="AL348" s="11">
        <v>3.34</v>
      </c>
      <c r="AM348" s="11">
        <v>4.08</v>
      </c>
      <c r="AN348" s="11">
        <v>3.91</v>
      </c>
      <c r="AO348" s="11">
        <v>8.7499999999999994E-2</v>
      </c>
      <c r="AP348" s="11">
        <v>8.5185185185185183E-2</v>
      </c>
      <c r="AQ348" s="11">
        <v>8.6328303612254229E-2</v>
      </c>
      <c r="AR348" s="11">
        <v>4.08</v>
      </c>
      <c r="AS348" s="11">
        <v>3.91</v>
      </c>
      <c r="AT348" s="11">
        <v>0.33800000000000002</v>
      </c>
      <c r="AU348" s="11">
        <v>0.77400000000000002</v>
      </c>
      <c r="AV348" s="11">
        <v>123</v>
      </c>
      <c r="AW348" s="11">
        <v>-3.4999999999999996E-2</v>
      </c>
      <c r="AX348" s="11">
        <v>0.27875</v>
      </c>
      <c r="AY348" s="11">
        <v>0.74875000000000003</v>
      </c>
      <c r="AZ348" s="11">
        <v>0.20750000000000002</v>
      </c>
      <c r="BA348" s="11">
        <v>0.25185185185185183</v>
      </c>
      <c r="BB348" s="11">
        <v>0.22994970278920895</v>
      </c>
      <c r="BC348" s="11">
        <v>1.3625</v>
      </c>
      <c r="BD348" s="11">
        <v>0.95679012345679015</v>
      </c>
      <c r="BE348" s="11">
        <v>1.1571406797744246</v>
      </c>
      <c r="BF348" s="11">
        <v>0.65</v>
      </c>
      <c r="BG348" s="11">
        <v>0.60399999999999998</v>
      </c>
      <c r="BH348" s="11">
        <v>0.62671604938271597</v>
      </c>
      <c r="BI348" s="11">
        <v>-5.2469135802469036E-2</v>
      </c>
      <c r="BJ348" s="12">
        <v>9</v>
      </c>
      <c r="BK348" s="12">
        <v>7</v>
      </c>
      <c r="BL348" s="12">
        <f t="shared" si="66"/>
        <v>2</v>
      </c>
      <c r="BM348" s="12" t="str">
        <f t="shared" ref="BM348:BM411" si="68">IF( ISBLANK(BJ348), "",IF(BJ348&gt;BK348, B348, C348))</f>
        <v>NYM</v>
      </c>
      <c r="BN348" s="12">
        <f t="shared" si="67"/>
        <v>16</v>
      </c>
    </row>
    <row r="349" spans="1:66" x14ac:dyDescent="0.45">
      <c r="A349" s="5">
        <v>45468</v>
      </c>
      <c r="B349" s="4" t="s">
        <v>117</v>
      </c>
      <c r="C349" s="4" t="s">
        <v>32</v>
      </c>
      <c r="D349" s="4" t="s">
        <v>341</v>
      </c>
      <c r="E349" s="4" t="s">
        <v>1338</v>
      </c>
      <c r="F349" s="11">
        <v>77</v>
      </c>
      <c r="G349" s="11">
        <v>5.7142857142857148E-2</v>
      </c>
      <c r="H349" s="11">
        <v>5.9259259259259262E-2</v>
      </c>
      <c r="I349" s="11">
        <v>5.8253315043438503E-2</v>
      </c>
      <c r="J349" s="11">
        <v>4.82</v>
      </c>
      <c r="K349" s="11">
        <v>3.96</v>
      </c>
      <c r="L349" s="11">
        <v>4.18</v>
      </c>
      <c r="M349" s="11">
        <v>8.9610389610389612E-2</v>
      </c>
      <c r="N349" s="11">
        <v>8.7037037037037038E-2</v>
      </c>
      <c r="O349" s="11">
        <v>8.8260173754000915E-2</v>
      </c>
      <c r="P349" s="11">
        <v>3.72</v>
      </c>
      <c r="Q349" s="11">
        <v>3.74</v>
      </c>
      <c r="R349" s="11">
        <v>0.307</v>
      </c>
      <c r="S349" s="11">
        <v>0.69699999999999995</v>
      </c>
      <c r="T349" s="11">
        <v>100</v>
      </c>
      <c r="U349" s="11">
        <v>-1.8181818181818181E-2</v>
      </c>
      <c r="V349" s="11">
        <v>-0.12207792207792208</v>
      </c>
      <c r="W349" s="11">
        <v>-1.8181818181818181E-2</v>
      </c>
      <c r="X349" s="11">
        <v>9.4805194805194809E-2</v>
      </c>
      <c r="Y349" s="11">
        <v>0.20925925925925926</v>
      </c>
      <c r="Z349" s="11">
        <v>0.15485825331504344</v>
      </c>
      <c r="AA349" s="11">
        <v>-0.38961038961038963</v>
      </c>
      <c r="AB349" s="11">
        <v>-0.15432098765432098</v>
      </c>
      <c r="AC349" s="11">
        <v>-0.2661560737692425</v>
      </c>
      <c r="AD349" s="11">
        <v>0.51900000000000002</v>
      </c>
      <c r="AE349" s="11">
        <v>0.51200000000000001</v>
      </c>
      <c r="AF349" s="11">
        <v>0.51532716049382721</v>
      </c>
      <c r="AG349" s="11">
        <v>3.7037037037037E-2</v>
      </c>
      <c r="AH349" s="11">
        <v>76</v>
      </c>
      <c r="AI349" s="11">
        <v>0.1368421052631579</v>
      </c>
      <c r="AJ349" s="11">
        <v>2.1153846153846155E-2</v>
      </c>
      <c r="AK349" s="11">
        <v>7.5427350427350437E-2</v>
      </c>
      <c r="AL349" s="11">
        <v>2.89</v>
      </c>
      <c r="AM349" s="11">
        <v>3.42</v>
      </c>
      <c r="AN349" s="11">
        <v>3.44</v>
      </c>
      <c r="AO349" s="11">
        <v>0.1368421052631579</v>
      </c>
      <c r="AP349" s="11">
        <v>0.10246913580246915</v>
      </c>
      <c r="AQ349" s="11">
        <v>0.11859472641365647</v>
      </c>
      <c r="AR349" s="11">
        <v>3.42</v>
      </c>
      <c r="AS349" s="11">
        <v>3.44</v>
      </c>
      <c r="AT349" s="11">
        <v>0.315</v>
      </c>
      <c r="AU349" s="11">
        <v>0.72099999999999997</v>
      </c>
      <c r="AV349" s="11">
        <v>102</v>
      </c>
      <c r="AW349" s="11">
        <v>-6.7105263157894737E-2</v>
      </c>
      <c r="AX349" s="11">
        <v>-6.0526315789473678E-2</v>
      </c>
      <c r="AY349" s="11">
        <v>1.3157894736842105E-2</v>
      </c>
      <c r="AZ349" s="11">
        <v>0.10394736842105264</v>
      </c>
      <c r="BA349" s="11">
        <v>0.27530864197530863</v>
      </c>
      <c r="BB349" s="11">
        <v>0.19491693339429966</v>
      </c>
      <c r="BC349" s="11">
        <v>0.64473684210526316</v>
      </c>
      <c r="BD349" s="11">
        <v>0.56172839506172845</v>
      </c>
      <c r="BE349" s="11">
        <v>0.60067062947721395</v>
      </c>
      <c r="BF349" s="11">
        <v>0.56599999999999995</v>
      </c>
      <c r="BG349" s="11">
        <v>0.55900000000000005</v>
      </c>
      <c r="BH349" s="11">
        <v>0.56228395061728387</v>
      </c>
      <c r="BI349" s="11">
        <v>-2.7777777777778012E-2</v>
      </c>
      <c r="BL349" s="12" t="str">
        <f t="shared" si="66"/>
        <v/>
      </c>
      <c r="BM349" s="12" t="str">
        <f t="shared" si="68"/>
        <v/>
      </c>
      <c r="BN349" s="12" t="str">
        <f t="shared" si="67"/>
        <v/>
      </c>
    </row>
    <row r="350" spans="1:66" x14ac:dyDescent="0.45">
      <c r="A350" s="5">
        <v>45468</v>
      </c>
      <c r="B350" s="4" t="s">
        <v>48</v>
      </c>
      <c r="C350" s="4" t="s">
        <v>35</v>
      </c>
      <c r="D350" s="4" t="s">
        <v>683</v>
      </c>
      <c r="E350" s="4" t="s">
        <v>333</v>
      </c>
      <c r="F350" s="11">
        <v>78</v>
      </c>
      <c r="G350" s="11">
        <v>5.7692307692307696E-2</v>
      </c>
      <c r="H350" s="11">
        <v>6.7857142857142852E-2</v>
      </c>
      <c r="I350" s="11">
        <v>6.2962962962962957E-2</v>
      </c>
      <c r="J350" s="11">
        <v>3.73</v>
      </c>
      <c r="K350" s="11">
        <v>3.85</v>
      </c>
      <c r="L350" s="11">
        <v>3.82</v>
      </c>
      <c r="M350" s="11">
        <v>5.7692307692307696E-2</v>
      </c>
      <c r="N350" s="11">
        <v>8.5802469135802473E-2</v>
      </c>
      <c r="O350" s="11">
        <v>7.2267946959304982E-2</v>
      </c>
      <c r="P350" s="11">
        <v>3.85</v>
      </c>
      <c r="Q350" s="11">
        <v>3.82</v>
      </c>
      <c r="R350" s="11">
        <v>0.32500000000000001</v>
      </c>
      <c r="S350" s="11">
        <v>0.745</v>
      </c>
      <c r="T350" s="11">
        <v>112</v>
      </c>
      <c r="U350" s="11">
        <v>-7.0512820512820512E-2</v>
      </c>
      <c r="V350" s="11">
        <v>-7.6923076923076919E-3</v>
      </c>
      <c r="W350" s="11">
        <v>0.3666666666666667</v>
      </c>
      <c r="X350" s="11">
        <v>0.1423076923076923</v>
      </c>
      <c r="Y350" s="11">
        <v>0.24691358024691357</v>
      </c>
      <c r="Z350" s="11">
        <v>0.19654778235025147</v>
      </c>
      <c r="AA350" s="11">
        <v>0.26923076923076922</v>
      </c>
      <c r="AB350" s="11">
        <v>0.35185185185185186</v>
      </c>
      <c r="AC350" s="11">
        <v>0.31207133058984909</v>
      </c>
      <c r="AD350" s="11">
        <v>0.48699999999999999</v>
      </c>
      <c r="AE350" s="11">
        <v>0.51700000000000002</v>
      </c>
      <c r="AF350" s="11">
        <v>0.50255555555555553</v>
      </c>
      <c r="AG350" s="11">
        <v>-2.4691358024691398E-2</v>
      </c>
      <c r="AH350" s="11">
        <v>78</v>
      </c>
      <c r="AI350" s="11">
        <v>3.2051282051282048E-2</v>
      </c>
      <c r="AJ350" s="11">
        <v>4.9999999999999996E-2</v>
      </c>
      <c r="AK350" s="11">
        <v>4.135802469135802E-2</v>
      </c>
      <c r="AL350" s="11">
        <v>5.35</v>
      </c>
      <c r="AM350" s="11">
        <v>4.57</v>
      </c>
      <c r="AN350" s="11">
        <v>4.63</v>
      </c>
      <c r="AO350" s="11">
        <v>3.2051282051282048E-2</v>
      </c>
      <c r="AP350" s="11">
        <v>5.0617283950617278E-2</v>
      </c>
      <c r="AQ350" s="11">
        <v>4.1678097850937353E-2</v>
      </c>
      <c r="AR350" s="11">
        <v>4.57</v>
      </c>
      <c r="AS350" s="11">
        <v>4.63</v>
      </c>
      <c r="AT350" s="11">
        <v>0.311</v>
      </c>
      <c r="AU350" s="11">
        <v>0.71</v>
      </c>
      <c r="AV350" s="11">
        <v>85</v>
      </c>
      <c r="AW350" s="11">
        <v>-1.7948717948717947E-2</v>
      </c>
      <c r="AX350" s="11">
        <v>-5.1282051282051282E-3</v>
      </c>
      <c r="AY350" s="11">
        <v>-0.51282051282051277</v>
      </c>
      <c r="AZ350" s="11">
        <v>4.7435897435897441E-2</v>
      </c>
      <c r="BA350" s="11">
        <v>9.2592592592592587E-2</v>
      </c>
      <c r="BB350" s="11">
        <v>7.0850480109739364E-2</v>
      </c>
      <c r="BC350" s="11">
        <v>-1.5897435897435896</v>
      </c>
      <c r="BD350" s="11">
        <v>-1.2962962962962963</v>
      </c>
      <c r="BE350" s="11">
        <v>-1.4375857338820301</v>
      </c>
      <c r="BF350" s="11">
        <v>0.34599999999999997</v>
      </c>
      <c r="BG350" s="11">
        <v>0.375</v>
      </c>
      <c r="BH350" s="11">
        <v>0.36103703703703699</v>
      </c>
      <c r="BI350" s="11">
        <v>-8.9506172839506015E-2</v>
      </c>
      <c r="BJ350" s="12">
        <v>5</v>
      </c>
      <c r="BK350" s="12">
        <v>2</v>
      </c>
      <c r="BL350" s="12">
        <f t="shared" si="66"/>
        <v>3</v>
      </c>
      <c r="BM350" s="12" t="str">
        <f t="shared" si="68"/>
        <v>HOU</v>
      </c>
      <c r="BN350" s="12">
        <f t="shared" si="67"/>
        <v>7</v>
      </c>
    </row>
    <row r="351" spans="1:66" x14ac:dyDescent="0.45">
      <c r="A351" s="5">
        <v>45468</v>
      </c>
      <c r="B351" s="4" t="s">
        <v>132</v>
      </c>
      <c r="C351" s="4" t="s">
        <v>28</v>
      </c>
      <c r="D351" s="4" t="s">
        <v>584</v>
      </c>
      <c r="E351" s="4" t="s">
        <v>620</v>
      </c>
      <c r="F351" s="11">
        <v>80</v>
      </c>
      <c r="G351" s="11">
        <v>8.7499999999999994E-2</v>
      </c>
      <c r="H351" s="11">
        <v>4.642857142857143E-2</v>
      </c>
      <c r="I351" s="11">
        <v>6.6710758377425045E-2</v>
      </c>
      <c r="J351" s="11">
        <v>4.25</v>
      </c>
      <c r="K351" s="11">
        <v>3.99</v>
      </c>
      <c r="L351" s="11">
        <v>3.85</v>
      </c>
      <c r="M351" s="11">
        <v>8.7499999999999994E-2</v>
      </c>
      <c r="N351" s="11">
        <v>5.7407407407407414E-2</v>
      </c>
      <c r="O351" s="11">
        <v>7.2267946959304982E-2</v>
      </c>
      <c r="P351" s="11">
        <v>3.99</v>
      </c>
      <c r="Q351" s="11">
        <v>3.85</v>
      </c>
      <c r="R351" s="11">
        <v>0.28299999999999997</v>
      </c>
      <c r="S351" s="11">
        <v>0.63900000000000001</v>
      </c>
      <c r="T351" s="11">
        <v>81</v>
      </c>
      <c r="U351" s="11">
        <v>-5.5000000000000007E-2</v>
      </c>
      <c r="V351" s="11">
        <v>-0.42249999999999999</v>
      </c>
      <c r="W351" s="11">
        <v>-0.71500000000000008</v>
      </c>
      <c r="X351" s="11">
        <v>-1.7499999999999998E-2</v>
      </c>
      <c r="Y351" s="11">
        <v>0.11234567901234567</v>
      </c>
      <c r="Z351" s="11">
        <v>4.8224356043286079E-2</v>
      </c>
      <c r="AA351" s="11">
        <v>-2.0874999999999999</v>
      </c>
      <c r="AB351" s="11">
        <v>-1.4012345679012346</v>
      </c>
      <c r="AC351" s="11">
        <v>-1.7401310775796373</v>
      </c>
      <c r="AD351" s="11">
        <v>0.26300000000000001</v>
      </c>
      <c r="AE351" s="11">
        <v>0.34300000000000003</v>
      </c>
      <c r="AF351" s="11">
        <v>0.30349382716049389</v>
      </c>
      <c r="AG351" s="11">
        <v>-1.85185185185185E-2</v>
      </c>
      <c r="AH351" s="11">
        <v>80</v>
      </c>
      <c r="AI351" s="11">
        <v>9.375E-2</v>
      </c>
      <c r="AJ351" s="11">
        <v>0.10769230769230768</v>
      </c>
      <c r="AK351" s="11">
        <v>0.10080721747388413</v>
      </c>
      <c r="AL351" s="11">
        <v>2.9</v>
      </c>
      <c r="AM351" s="11">
        <v>3.85</v>
      </c>
      <c r="AN351" s="11">
        <v>3.72</v>
      </c>
      <c r="AO351" s="11">
        <v>9.375E-2</v>
      </c>
      <c r="AP351" s="11">
        <v>0.10617283950617283</v>
      </c>
      <c r="AQ351" s="11">
        <v>0.10003810394756896</v>
      </c>
      <c r="AR351" s="11">
        <v>3.85</v>
      </c>
      <c r="AS351" s="11">
        <v>3.72</v>
      </c>
      <c r="AT351" s="11">
        <v>0.33400000000000002</v>
      </c>
      <c r="AU351" s="11">
        <v>0.76700000000000002</v>
      </c>
      <c r="AV351" s="11">
        <v>119</v>
      </c>
      <c r="AW351" s="11">
        <v>6.2500000000000003E-3</v>
      </c>
      <c r="AX351" s="11">
        <v>-1.3750000000000002E-2</v>
      </c>
      <c r="AY351" s="11">
        <v>0.72249999999999992</v>
      </c>
      <c r="AZ351" s="11">
        <v>0.1875</v>
      </c>
      <c r="BA351" s="11">
        <v>0.26481481481481478</v>
      </c>
      <c r="BB351" s="11">
        <v>0.22663465935070873</v>
      </c>
      <c r="BC351" s="11">
        <v>1.4375</v>
      </c>
      <c r="BD351" s="11">
        <v>1.0061728395061729</v>
      </c>
      <c r="BE351" s="11">
        <v>1.2191739064167049</v>
      </c>
      <c r="BF351" s="11">
        <v>0.61299999999999999</v>
      </c>
      <c r="BG351" s="11">
        <v>0.58699999999999997</v>
      </c>
      <c r="BH351" s="11">
        <v>0.59983950617283943</v>
      </c>
      <c r="BI351" s="11">
        <v>-2.7777777777778012E-2</v>
      </c>
      <c r="BJ351" s="12">
        <v>3</v>
      </c>
      <c r="BK351" s="12">
        <v>4</v>
      </c>
      <c r="BL351" s="12">
        <f t="shared" si="66"/>
        <v>-1</v>
      </c>
      <c r="BM351" s="12" t="str">
        <f t="shared" si="68"/>
        <v>LAD</v>
      </c>
      <c r="BN351" s="12">
        <f t="shared" si="67"/>
        <v>7</v>
      </c>
    </row>
    <row r="352" spans="1:66" x14ac:dyDescent="0.45">
      <c r="A352" s="5">
        <v>45468</v>
      </c>
      <c r="B352" s="4" t="s">
        <v>20</v>
      </c>
      <c r="C352" s="4" t="s">
        <v>89</v>
      </c>
      <c r="D352" s="4" t="s">
        <v>280</v>
      </c>
      <c r="E352" s="4" t="s">
        <v>1169</v>
      </c>
      <c r="F352" s="11">
        <v>80</v>
      </c>
      <c r="G352" s="11">
        <v>0.13125000000000001</v>
      </c>
      <c r="H352" s="11">
        <v>3.7931034482758627E-2</v>
      </c>
      <c r="I352" s="11">
        <v>8.4014474244359302E-2</v>
      </c>
      <c r="J352" s="11">
        <v>3.96</v>
      </c>
      <c r="K352" s="11">
        <v>3.88</v>
      </c>
      <c r="L352" s="11">
        <v>3.92</v>
      </c>
      <c r="M352" s="11">
        <v>0.11374999999999999</v>
      </c>
      <c r="N352" s="11">
        <v>7.0370370370370375E-2</v>
      </c>
      <c r="O352" s="11">
        <v>9.1792409693644245E-2</v>
      </c>
      <c r="P352" s="11">
        <v>3.97</v>
      </c>
      <c r="Q352" s="11">
        <v>3.94</v>
      </c>
      <c r="R352" s="11">
        <v>0.313</v>
      </c>
      <c r="S352" s="11">
        <v>0.71899999999999997</v>
      </c>
      <c r="T352" s="11">
        <v>99</v>
      </c>
      <c r="U352" s="11">
        <v>6.1250000000000006E-2</v>
      </c>
      <c r="V352" s="11">
        <v>0.24625</v>
      </c>
      <c r="W352" s="11">
        <v>1.7499999999999998E-2</v>
      </c>
      <c r="X352" s="11">
        <v>0.13500000000000001</v>
      </c>
      <c r="Y352" s="11">
        <v>0.16666666666666666</v>
      </c>
      <c r="Z352" s="11">
        <v>0.15102880658436213</v>
      </c>
      <c r="AA352" s="11">
        <v>0.5625</v>
      </c>
      <c r="AB352" s="11">
        <v>0.20370370370370369</v>
      </c>
      <c r="AC352" s="11">
        <v>0.38088705989940558</v>
      </c>
      <c r="AD352" s="11">
        <v>0.53800000000000003</v>
      </c>
      <c r="AE352" s="11">
        <v>0.51100000000000001</v>
      </c>
      <c r="AF352" s="11">
        <v>0.52433333333333332</v>
      </c>
      <c r="AG352" s="11">
        <v>7.0987654320987595E-2</v>
      </c>
      <c r="AH352" s="11">
        <v>78</v>
      </c>
      <c r="AI352" s="11">
        <v>1.6666666666666666E-2</v>
      </c>
      <c r="AJ352" s="11">
        <v>2.2727272727272728E-2</v>
      </c>
      <c r="AK352" s="11">
        <v>1.9809203142536473E-2</v>
      </c>
      <c r="AL352" s="11">
        <v>4.42</v>
      </c>
      <c r="AM352" s="11">
        <v>4.29</v>
      </c>
      <c r="AN352" s="11">
        <v>4.2</v>
      </c>
      <c r="AO352" s="11">
        <v>1.6666666666666666E-2</v>
      </c>
      <c r="AP352" s="11">
        <v>8.4567901234567894E-2</v>
      </c>
      <c r="AQ352" s="11">
        <v>5.187471422039322E-2</v>
      </c>
      <c r="AR352" s="11">
        <v>4.29</v>
      </c>
      <c r="AS352" s="11">
        <v>4.2</v>
      </c>
      <c r="AT352" s="11">
        <v>0.28000000000000003</v>
      </c>
      <c r="AU352" s="11">
        <v>0.63600000000000001</v>
      </c>
      <c r="AV352" s="11">
        <v>79</v>
      </c>
      <c r="AW352" s="11">
        <v>-6.4102564102564097E-2</v>
      </c>
      <c r="AX352" s="11">
        <v>-0.18974358974358976</v>
      </c>
      <c r="AY352" s="11">
        <v>-0.86153846153846159</v>
      </c>
      <c r="AZ352" s="11">
        <v>3.8461538461538459E-3</v>
      </c>
      <c r="BA352" s="11">
        <v>0.15555555555555556</v>
      </c>
      <c r="BB352" s="11">
        <v>8.2510288065843623E-2</v>
      </c>
      <c r="BC352" s="11">
        <v>-1.5897435897435896</v>
      </c>
      <c r="BD352" s="11">
        <v>-1.0246913580246915</v>
      </c>
      <c r="BE352" s="11">
        <v>-1.296753543667124</v>
      </c>
      <c r="BF352" s="11">
        <v>0.34599999999999997</v>
      </c>
      <c r="BG352" s="11">
        <v>0.39800000000000002</v>
      </c>
      <c r="BH352" s="11">
        <v>0.37296296296296294</v>
      </c>
      <c r="BI352" s="11">
        <v>-2.1604938271604979E-2</v>
      </c>
      <c r="BJ352" s="12">
        <v>1</v>
      </c>
      <c r="BK352" s="12">
        <v>2</v>
      </c>
      <c r="BL352" s="12">
        <f t="shared" si="66"/>
        <v>-1</v>
      </c>
      <c r="BM352" s="12" t="str">
        <f t="shared" si="68"/>
        <v>MIA</v>
      </c>
      <c r="BN352" s="12">
        <f t="shared" si="67"/>
        <v>3</v>
      </c>
    </row>
    <row r="353" spans="1:66" x14ac:dyDescent="0.45">
      <c r="A353" s="5">
        <v>45468</v>
      </c>
      <c r="B353" s="4" t="s">
        <v>24</v>
      </c>
      <c r="C353" s="4" t="s">
        <v>45</v>
      </c>
      <c r="D353" s="4" t="s">
        <v>589</v>
      </c>
      <c r="E353" s="4" t="s">
        <v>555</v>
      </c>
      <c r="F353" s="11">
        <v>79</v>
      </c>
      <c r="G353" s="11">
        <v>7.4683544303797478E-2</v>
      </c>
      <c r="H353" s="11">
        <v>2.1052631578947368E-2</v>
      </c>
      <c r="I353" s="11">
        <v>4.7205977907732302E-2</v>
      </c>
      <c r="J353" s="11">
        <v>3.35</v>
      </c>
      <c r="K353" s="11">
        <v>3.96</v>
      </c>
      <c r="L353" s="11">
        <v>3.8</v>
      </c>
      <c r="M353" s="11">
        <v>7.4683544303797478E-2</v>
      </c>
      <c r="N353" s="11">
        <v>8.5802469135802473E-2</v>
      </c>
      <c r="O353" s="11">
        <v>8.0380277396738309E-2</v>
      </c>
      <c r="P353" s="11">
        <v>3.96</v>
      </c>
      <c r="Q353" s="11">
        <v>3.8</v>
      </c>
      <c r="R353" s="11">
        <v>0.32800000000000001</v>
      </c>
      <c r="S353" s="11">
        <v>0.74299999999999999</v>
      </c>
      <c r="T353" s="11">
        <v>112</v>
      </c>
      <c r="U353" s="11">
        <v>0.13037974683544304</v>
      </c>
      <c r="V353" s="11">
        <v>2.4050632911392405E-2</v>
      </c>
      <c r="W353" s="11">
        <v>0.64050632911392402</v>
      </c>
      <c r="X353" s="11">
        <v>0.19746835443037974</v>
      </c>
      <c r="Y353" s="11">
        <v>0.19197530864197532</v>
      </c>
      <c r="Z353" s="11">
        <v>0.19465401615607378</v>
      </c>
      <c r="AA353" s="11">
        <v>0.83544303797468356</v>
      </c>
      <c r="AB353" s="11">
        <v>0.38271604938271603</v>
      </c>
      <c r="AC353" s="11">
        <v>0.60349032159731753</v>
      </c>
      <c r="AD353" s="11">
        <v>0.58199999999999996</v>
      </c>
      <c r="AE353" s="11">
        <v>0.53800000000000003</v>
      </c>
      <c r="AF353" s="11">
        <v>0.55945679012345684</v>
      </c>
      <c r="AG353" s="11">
        <v>3.7037037037037097E-2</v>
      </c>
      <c r="AH353" s="11">
        <v>78</v>
      </c>
      <c r="AI353" s="11">
        <v>9.6153846153846159E-2</v>
      </c>
      <c r="AJ353" s="11">
        <v>4.0740740740740744E-2</v>
      </c>
      <c r="AK353" s="11">
        <v>6.7421124828532242E-2</v>
      </c>
      <c r="AL353" s="11">
        <v>3.45</v>
      </c>
      <c r="AM353" s="11">
        <v>3.89</v>
      </c>
      <c r="AN353" s="11">
        <v>3.88</v>
      </c>
      <c r="AO353" s="11">
        <v>9.6153846153846159E-2</v>
      </c>
      <c r="AP353" s="11">
        <v>7.716049382716049E-2</v>
      </c>
      <c r="AQ353" s="11">
        <v>8.6305441243712838E-2</v>
      </c>
      <c r="AR353" s="11">
        <v>3.89</v>
      </c>
      <c r="AS353" s="11">
        <v>3.88</v>
      </c>
      <c r="AT353" s="11">
        <v>0.29899999999999999</v>
      </c>
      <c r="AU353" s="11">
        <v>0.67600000000000005</v>
      </c>
      <c r="AV353" s="11">
        <v>91</v>
      </c>
      <c r="AW353" s="11">
        <v>-1.7948717948717947E-2</v>
      </c>
      <c r="AX353" s="11">
        <v>7.8205128205128205E-2</v>
      </c>
      <c r="AY353" s="11">
        <v>-0.37435897435897436</v>
      </c>
      <c r="AZ353" s="11">
        <v>8.7179487179487175E-2</v>
      </c>
      <c r="BA353" s="11">
        <v>0.21975308641975311</v>
      </c>
      <c r="BB353" s="11">
        <v>0.15592135345221764</v>
      </c>
      <c r="BC353" s="11">
        <v>-6.4102564102564097E-2</v>
      </c>
      <c r="BD353" s="11">
        <v>2.4691358024691357E-2</v>
      </c>
      <c r="BE353" s="11">
        <v>-1.8061271147690898E-2</v>
      </c>
      <c r="BF353" s="11">
        <v>0.47399999999999998</v>
      </c>
      <c r="BG353" s="11">
        <v>0.49399999999999999</v>
      </c>
      <c r="BH353" s="11">
        <v>0.48437037037037034</v>
      </c>
      <c r="BI353" s="11">
        <v>-3.0864197530864002E-2</v>
      </c>
      <c r="BJ353" s="12">
        <v>3</v>
      </c>
      <c r="BK353" s="12">
        <v>1</v>
      </c>
      <c r="BL353" s="12">
        <f t="shared" si="66"/>
        <v>2</v>
      </c>
      <c r="BM353" s="12" t="str">
        <f t="shared" si="68"/>
        <v>MIL</v>
      </c>
      <c r="BN353" s="12">
        <f t="shared" si="67"/>
        <v>4</v>
      </c>
    </row>
    <row r="354" spans="1:66" x14ac:dyDescent="0.45">
      <c r="A354" s="5">
        <v>45468</v>
      </c>
      <c r="B354" s="4" t="s">
        <v>54</v>
      </c>
      <c r="C354" s="4" t="s">
        <v>36</v>
      </c>
      <c r="D354" s="4" t="s">
        <v>317</v>
      </c>
      <c r="E354" s="4" t="s">
        <v>641</v>
      </c>
      <c r="F354" s="11">
        <v>77</v>
      </c>
      <c r="G354" s="11">
        <v>6.6666666666666666E-2</v>
      </c>
      <c r="H354" s="11">
        <v>6.4000000000000001E-2</v>
      </c>
      <c r="I354" s="11">
        <v>6.5267489711934162E-2</v>
      </c>
      <c r="J354" s="11">
        <v>4.51</v>
      </c>
      <c r="K354" s="11">
        <v>5.12</v>
      </c>
      <c r="L354" s="11">
        <v>5.21</v>
      </c>
      <c r="M354" s="11">
        <v>1.6883116883116885E-2</v>
      </c>
      <c r="N354" s="11">
        <v>7.098765432098765E-2</v>
      </c>
      <c r="O354" s="11">
        <v>4.5271300106691052E-2</v>
      </c>
      <c r="P354" s="11">
        <v>4.71</v>
      </c>
      <c r="Q354" s="11">
        <v>4.5</v>
      </c>
      <c r="R354" s="11">
        <v>0.307</v>
      </c>
      <c r="S354" s="11">
        <v>0.69599999999999995</v>
      </c>
      <c r="T354" s="11">
        <v>97</v>
      </c>
      <c r="U354" s="11">
        <v>-0.11298701298701298</v>
      </c>
      <c r="V354" s="11">
        <v>-0.25974025974025972</v>
      </c>
      <c r="W354" s="11">
        <v>-0.23636363636363636</v>
      </c>
      <c r="X354" s="11">
        <v>5.3246753246753244E-2</v>
      </c>
      <c r="Y354" s="11">
        <v>0.17222222222222222</v>
      </c>
      <c r="Z354" s="11">
        <v>0.1156721536351166</v>
      </c>
      <c r="AA354" s="11">
        <v>-1</v>
      </c>
      <c r="AB354" s="11">
        <v>-0.70370370370370372</v>
      </c>
      <c r="AC354" s="11">
        <v>-0.84453589391861006</v>
      </c>
      <c r="AD354" s="11">
        <v>0.40300000000000002</v>
      </c>
      <c r="AE354" s="11">
        <v>0.43099999999999999</v>
      </c>
      <c r="AF354" s="11">
        <v>0.41769135802469137</v>
      </c>
      <c r="AG354" s="11">
        <v>3.0864197530864199E-2</v>
      </c>
      <c r="AH354" s="11">
        <v>81</v>
      </c>
      <c r="AI354" s="11">
        <v>3.7037037037037035E-2</v>
      </c>
      <c r="AJ354" s="11">
        <v>6.1538461538461542E-2</v>
      </c>
      <c r="AK354" s="11">
        <v>4.9287749287749288E-2</v>
      </c>
      <c r="AL354" s="11">
        <v>4.21</v>
      </c>
      <c r="AM354" s="11">
        <v>4.34</v>
      </c>
      <c r="AN354" s="11">
        <v>4.13</v>
      </c>
      <c r="AO354" s="11">
        <v>3.7037037037037035E-2</v>
      </c>
      <c r="AP354" s="11">
        <v>6.3580246913580246E-2</v>
      </c>
      <c r="AQ354" s="11">
        <v>5.0308641975308641E-2</v>
      </c>
      <c r="AR354" s="11">
        <v>4.34</v>
      </c>
      <c r="AS354" s="11">
        <v>4.13</v>
      </c>
      <c r="AT354" s="11">
        <v>0.30599999999999999</v>
      </c>
      <c r="AU354" s="11">
        <v>0.69799999999999995</v>
      </c>
      <c r="AV354" s="11">
        <v>103</v>
      </c>
      <c r="AW354" s="11">
        <v>-3.4567901234567898E-2</v>
      </c>
      <c r="AX354" s="11">
        <v>-0.21234567901234566</v>
      </c>
      <c r="AY354" s="11">
        <v>4.5679012345679011E-2</v>
      </c>
      <c r="AZ354" s="11">
        <v>6.5432098765432101E-2</v>
      </c>
      <c r="BA354" s="11">
        <v>0.13518518518518519</v>
      </c>
      <c r="BB354" s="11">
        <v>0.10030864197530864</v>
      </c>
      <c r="BC354" s="11">
        <v>-1.2469135802469136</v>
      </c>
      <c r="BD354" s="11">
        <v>-0.9320987654320988</v>
      </c>
      <c r="BE354" s="11">
        <v>-1.0895061728395061</v>
      </c>
      <c r="BF354" s="11">
        <v>0.35799999999999998</v>
      </c>
      <c r="BG354" s="11">
        <v>0.39600000000000002</v>
      </c>
      <c r="BH354" s="11">
        <v>0.377</v>
      </c>
      <c r="BI354" s="11">
        <v>-2.0828599560699934E-3</v>
      </c>
      <c r="BJ354" s="12">
        <v>7</v>
      </c>
      <c r="BK354" s="12">
        <v>5</v>
      </c>
      <c r="BL354" s="12">
        <f t="shared" si="66"/>
        <v>2</v>
      </c>
      <c r="BM354" s="12" t="str">
        <f t="shared" si="68"/>
        <v>LAA</v>
      </c>
      <c r="BN354" s="12">
        <f t="shared" si="67"/>
        <v>12</v>
      </c>
    </row>
    <row r="355" spans="1:66" x14ac:dyDescent="0.45">
      <c r="A355" s="5">
        <v>45468</v>
      </c>
      <c r="B355" s="4" t="s">
        <v>75</v>
      </c>
      <c r="C355" s="4" t="s">
        <v>80</v>
      </c>
      <c r="D355" s="4" t="s">
        <v>958</v>
      </c>
      <c r="E355" s="4" t="s">
        <v>684</v>
      </c>
      <c r="F355" s="11">
        <v>83</v>
      </c>
      <c r="G355" s="11">
        <v>7.9518072289156624E-2</v>
      </c>
      <c r="H355" s="11">
        <v>4.0909090909090909E-2</v>
      </c>
      <c r="I355" s="11">
        <v>6.0690235690235697E-2</v>
      </c>
      <c r="J355" s="11">
        <v>3.99</v>
      </c>
      <c r="K355" s="11">
        <v>3.83</v>
      </c>
      <c r="L355" s="11">
        <v>3.69</v>
      </c>
      <c r="M355" s="11">
        <v>7.9518072289156624E-2</v>
      </c>
      <c r="N355" s="11">
        <v>8.5802469135802473E-2</v>
      </c>
      <c r="O355" s="11">
        <v>8.2582685566224667E-2</v>
      </c>
      <c r="P355" s="11">
        <v>3.83</v>
      </c>
      <c r="Q355" s="11">
        <v>3.69</v>
      </c>
      <c r="R355" s="11">
        <v>0.32700000000000001</v>
      </c>
      <c r="S355" s="11">
        <v>0.746</v>
      </c>
      <c r="T355" s="11">
        <v>116</v>
      </c>
      <c r="U355" s="11">
        <v>-2.6506024096385545E-2</v>
      </c>
      <c r="V355" s="11">
        <v>-0.23855421686746989</v>
      </c>
      <c r="W355" s="11">
        <v>0.51566265060240957</v>
      </c>
      <c r="X355" s="11">
        <v>0.12891566265060239</v>
      </c>
      <c r="Y355" s="11">
        <v>0.21481481481481479</v>
      </c>
      <c r="Z355" s="11">
        <v>0.1708047553726566</v>
      </c>
      <c r="AA355" s="11">
        <v>0.18072289156626506</v>
      </c>
      <c r="AB355" s="11">
        <v>0.1728395061728395</v>
      </c>
      <c r="AC355" s="11">
        <v>0.17687852461515013</v>
      </c>
      <c r="AD355" s="11">
        <v>0.50600000000000001</v>
      </c>
      <c r="AE355" s="11">
        <v>0.51200000000000001</v>
      </c>
      <c r="AF355" s="11">
        <v>0.508925925925926</v>
      </c>
      <c r="AG355" s="11">
        <v>1.54320987654321E-2</v>
      </c>
      <c r="AH355" s="11">
        <v>78</v>
      </c>
      <c r="AI355" s="11">
        <v>0.14000000000000001</v>
      </c>
      <c r="AJ355" s="11">
        <v>7.4999999999999997E-2</v>
      </c>
      <c r="AK355" s="11">
        <v>0.10629629629629631</v>
      </c>
      <c r="AL355" s="11">
        <v>3.74</v>
      </c>
      <c r="AM355" s="11">
        <v>3.27</v>
      </c>
      <c r="AN355" s="11">
        <v>3.31</v>
      </c>
      <c r="AO355" s="11">
        <v>0.11025641025641025</v>
      </c>
      <c r="AP355" s="11">
        <v>6.7283950617283955E-2</v>
      </c>
      <c r="AQ355" s="11">
        <v>8.7974394147233653E-2</v>
      </c>
      <c r="AR355" s="11">
        <v>3.78</v>
      </c>
      <c r="AS355" s="11">
        <v>3.8</v>
      </c>
      <c r="AT355" s="11">
        <v>0.29899999999999999</v>
      </c>
      <c r="AU355" s="11">
        <v>0.67700000000000005</v>
      </c>
      <c r="AV355" s="11">
        <v>92</v>
      </c>
      <c r="AW355" s="11">
        <v>1.7948717948717947E-2</v>
      </c>
      <c r="AX355" s="11">
        <v>-0.43717948717948718</v>
      </c>
      <c r="AY355" s="11">
        <v>-0.28846153846153844</v>
      </c>
      <c r="AZ355" s="11">
        <v>4.1025641025641026E-2</v>
      </c>
      <c r="BA355" s="11">
        <v>0.11790123456790125</v>
      </c>
      <c r="BB355" s="11">
        <v>8.0887059899405575E-2</v>
      </c>
      <c r="BC355" s="11">
        <v>-0.12820512820512819</v>
      </c>
      <c r="BD355" s="11">
        <v>-0.35802469135802467</v>
      </c>
      <c r="BE355" s="11">
        <v>-0.24737082761774118</v>
      </c>
      <c r="BF355" s="11">
        <v>0.48699999999999999</v>
      </c>
      <c r="BG355" s="11">
        <v>0.46200000000000002</v>
      </c>
      <c r="BH355" s="11">
        <v>0.47403703703703703</v>
      </c>
      <c r="BI355" s="11">
        <v>1.851851851851799E-2</v>
      </c>
      <c r="BJ355" s="12">
        <v>9</v>
      </c>
      <c r="BK355" s="12">
        <v>7</v>
      </c>
      <c r="BL355" s="12">
        <f t="shared" si="66"/>
        <v>2</v>
      </c>
      <c r="BM355" s="12" t="str">
        <f t="shared" si="68"/>
        <v>SDP</v>
      </c>
      <c r="BN355" s="12">
        <f t="shared" si="67"/>
        <v>16</v>
      </c>
    </row>
    <row r="356" spans="1:66" x14ac:dyDescent="0.45">
      <c r="A356" s="5">
        <v>45468</v>
      </c>
      <c r="B356" s="4" t="s">
        <v>41</v>
      </c>
      <c r="C356" s="4" t="s">
        <v>62</v>
      </c>
      <c r="D356" s="4" t="s">
        <v>311</v>
      </c>
      <c r="E356" s="4" t="s">
        <v>273</v>
      </c>
      <c r="F356" s="11">
        <v>78</v>
      </c>
      <c r="G356" s="11">
        <v>0.1</v>
      </c>
      <c r="H356" s="11">
        <v>9.6296296296296297E-2</v>
      </c>
      <c r="I356" s="11">
        <v>9.8079561042523994E-2</v>
      </c>
      <c r="J356" s="11">
        <v>3.29</v>
      </c>
      <c r="K356" s="11">
        <v>3.79</v>
      </c>
      <c r="L356" s="11">
        <v>3.81</v>
      </c>
      <c r="M356" s="11">
        <v>3.0769230769230767E-2</v>
      </c>
      <c r="N356" s="11">
        <v>9.3209876543209877E-2</v>
      </c>
      <c r="O356" s="11">
        <v>6.314586191129401E-2</v>
      </c>
      <c r="P356" s="11">
        <v>4.3600000000000003</v>
      </c>
      <c r="Q356" s="11">
        <v>4.2699999999999996</v>
      </c>
      <c r="R356" s="11">
        <v>0.32100000000000001</v>
      </c>
      <c r="S356" s="11">
        <v>0.72899999999999998</v>
      </c>
      <c r="T356" s="11">
        <v>107</v>
      </c>
      <c r="U356" s="11">
        <v>6.1538461538461535E-2</v>
      </c>
      <c r="V356" s="11">
        <v>1.7948717948717947E-2</v>
      </c>
      <c r="W356" s="11">
        <v>0.33846153846153842</v>
      </c>
      <c r="X356" s="11">
        <v>0.15512820512820513</v>
      </c>
      <c r="Y356" s="11">
        <v>0.21481481481481479</v>
      </c>
      <c r="Z356" s="11">
        <v>0.18607681755829902</v>
      </c>
      <c r="AA356" s="11">
        <v>-5.128205128205128E-2</v>
      </c>
      <c r="AB356" s="11">
        <v>2.4691358024691357E-2</v>
      </c>
      <c r="AC356" s="11">
        <v>-1.1888431641518061E-2</v>
      </c>
      <c r="AD356" s="11">
        <v>0.48699999999999999</v>
      </c>
      <c r="AE356" s="11">
        <v>0.499</v>
      </c>
      <c r="AF356" s="11">
        <v>0.49322222222222217</v>
      </c>
      <c r="AG356" s="11">
        <v>2.4691358024691398E-2</v>
      </c>
      <c r="AH356" s="11">
        <v>78</v>
      </c>
      <c r="AI356" s="11">
        <v>0.12666666666666665</v>
      </c>
      <c r="AJ356" s="11">
        <v>9.6296296296296297E-2</v>
      </c>
      <c r="AK356" s="11">
        <v>0.11091906721536349</v>
      </c>
      <c r="AL356" s="11">
        <v>3.03</v>
      </c>
      <c r="AM356" s="11">
        <v>3.4</v>
      </c>
      <c r="AN356" s="11">
        <v>3.29</v>
      </c>
      <c r="AO356" s="11">
        <v>9.8717948717948714E-2</v>
      </c>
      <c r="AP356" s="11">
        <v>0.10493827160493827</v>
      </c>
      <c r="AQ356" s="11">
        <v>0.10194330132601737</v>
      </c>
      <c r="AR356" s="11">
        <v>3.76</v>
      </c>
      <c r="AS356" s="11">
        <v>3.54</v>
      </c>
      <c r="AT356" s="11">
        <v>0.32800000000000001</v>
      </c>
      <c r="AU356" s="11">
        <v>0.752</v>
      </c>
      <c r="AV356" s="11">
        <v>115</v>
      </c>
      <c r="AW356" s="11">
        <v>-1.2820512820512821E-3</v>
      </c>
      <c r="AX356" s="11">
        <v>0.11794871794871795</v>
      </c>
      <c r="AY356" s="11">
        <v>0.54871794871794866</v>
      </c>
      <c r="AZ356" s="11">
        <v>0.17820512820512821</v>
      </c>
      <c r="BA356" s="11">
        <v>0.22098765432098763</v>
      </c>
      <c r="BB356" s="11">
        <v>0.20038866026520347</v>
      </c>
      <c r="BC356" s="11">
        <v>0.32051282051282054</v>
      </c>
      <c r="BD356" s="11">
        <v>0.32098765432098764</v>
      </c>
      <c r="BE356" s="11">
        <v>0.32075903063557382</v>
      </c>
      <c r="BF356" s="11">
        <v>0.55100000000000005</v>
      </c>
      <c r="BG356" s="11">
        <v>0.54200000000000004</v>
      </c>
      <c r="BH356" s="11">
        <v>0.54633333333333334</v>
      </c>
      <c r="BI356" s="11">
        <v>-6.4814814814814992E-2</v>
      </c>
      <c r="BJ356" s="12">
        <v>5</v>
      </c>
      <c r="BK356" s="12">
        <v>4</v>
      </c>
      <c r="BL356" s="12">
        <f t="shared" si="66"/>
        <v>1</v>
      </c>
      <c r="BM356" s="12" t="str">
        <f t="shared" si="68"/>
        <v>ARI</v>
      </c>
      <c r="BN356" s="12">
        <f t="shared" si="67"/>
        <v>9</v>
      </c>
    </row>
    <row r="357" spans="1:66" x14ac:dyDescent="0.45">
      <c r="A357" s="5">
        <v>45468</v>
      </c>
      <c r="B357" s="4" t="s">
        <v>43</v>
      </c>
      <c r="C357" s="4" t="s">
        <v>30</v>
      </c>
      <c r="D357" s="4" t="s">
        <v>1518</v>
      </c>
      <c r="E357" s="4" t="s">
        <v>533</v>
      </c>
      <c r="F357" s="11">
        <v>79</v>
      </c>
      <c r="G357" s="11">
        <v>6.0759493670886074E-2</v>
      </c>
      <c r="H357" s="11">
        <v>-7.8947368421052634E-3</v>
      </c>
      <c r="I357" s="11">
        <v>2.5584795321637425E-2</v>
      </c>
      <c r="J357" s="11">
        <v>3.45</v>
      </c>
      <c r="K357" s="11">
        <v>3.47</v>
      </c>
      <c r="L357" s="11">
        <v>3.43</v>
      </c>
      <c r="M357" s="11">
        <v>6.0759493670886074E-2</v>
      </c>
      <c r="N357" s="11">
        <v>9.0123456790123457E-2</v>
      </c>
      <c r="O357" s="11">
        <v>7.5803993293705227E-2</v>
      </c>
      <c r="P357" s="11">
        <v>3.47</v>
      </c>
      <c r="Q357" s="11">
        <v>3.43</v>
      </c>
      <c r="R357" s="11">
        <v>0.307</v>
      </c>
      <c r="S357" s="11">
        <v>0.69699999999999995</v>
      </c>
      <c r="T357" s="11">
        <v>101</v>
      </c>
      <c r="U357" s="11">
        <v>-4.0506329113924051E-2</v>
      </c>
      <c r="V357" s="11">
        <v>-2.4050632911392405E-2</v>
      </c>
      <c r="W357" s="11">
        <v>1.2658227848101266E-3</v>
      </c>
      <c r="X357" s="11">
        <v>9.49367088607595E-2</v>
      </c>
      <c r="Y357" s="11">
        <v>0.20061728395061729</v>
      </c>
      <c r="Z357" s="11">
        <v>0.14908169486358788</v>
      </c>
      <c r="AA357" s="11">
        <v>-0.41772151898734178</v>
      </c>
      <c r="AB357" s="11">
        <v>-0.16049382716049382</v>
      </c>
      <c r="AC357" s="11">
        <v>-0.28593202255753697</v>
      </c>
      <c r="AD357" s="11">
        <v>0.46800000000000003</v>
      </c>
      <c r="AE357" s="11">
        <v>0.49</v>
      </c>
      <c r="AF357" s="11">
        <v>0.4792716049382717</v>
      </c>
      <c r="AG357" s="11">
        <v>5.5555555555555601E-2</v>
      </c>
      <c r="AH357" s="11">
        <v>79</v>
      </c>
      <c r="AI357" s="11">
        <v>5.1898734177215182E-2</v>
      </c>
      <c r="AJ357" s="11">
        <v>6.4000000000000001E-2</v>
      </c>
      <c r="AK357" s="11">
        <v>5.809876543209877E-2</v>
      </c>
      <c r="AL357" s="11">
        <v>3.62</v>
      </c>
      <c r="AM357" s="11">
        <v>4.03</v>
      </c>
      <c r="AN357" s="11">
        <v>3.91</v>
      </c>
      <c r="AO357" s="11">
        <v>5.1898734177215182E-2</v>
      </c>
      <c r="AP357" s="11">
        <v>8.5185185185185183E-2</v>
      </c>
      <c r="AQ357" s="11">
        <v>6.8952903520804756E-2</v>
      </c>
      <c r="AR357" s="11">
        <v>4.03</v>
      </c>
      <c r="AS357" s="11">
        <v>3.91</v>
      </c>
      <c r="AT357" s="11">
        <v>0.30499999999999999</v>
      </c>
      <c r="AU357" s="11">
        <v>0.69099999999999995</v>
      </c>
      <c r="AV357" s="11">
        <v>98</v>
      </c>
      <c r="AW357" s="11">
        <v>8.6075949367088608E-2</v>
      </c>
      <c r="AX357" s="11">
        <v>-8.2278481012658222E-2</v>
      </c>
      <c r="AY357" s="11">
        <v>-2.5316455696202532E-3</v>
      </c>
      <c r="AZ357" s="11">
        <v>0.10253164556962024</v>
      </c>
      <c r="BA357" s="11">
        <v>0.2049382716049383</v>
      </c>
      <c r="BB357" s="11">
        <v>0.15499923792104864</v>
      </c>
      <c r="BC357" s="11">
        <v>-0.26582278481012656</v>
      </c>
      <c r="BD357" s="11">
        <v>-0.12962962962962962</v>
      </c>
      <c r="BE357" s="11">
        <v>-0.19604481024234111</v>
      </c>
      <c r="BF357" s="11">
        <v>0.46800000000000003</v>
      </c>
      <c r="BG357" s="11">
        <v>0.48399999999999999</v>
      </c>
      <c r="BH357" s="11">
        <v>0.47619753086419758</v>
      </c>
      <c r="BI357" s="11">
        <v>-2.1604938271604979E-2</v>
      </c>
      <c r="BJ357" s="12">
        <v>5</v>
      </c>
      <c r="BK357" s="12">
        <v>1</v>
      </c>
      <c r="BL357" s="12">
        <f t="shared" si="66"/>
        <v>4</v>
      </c>
      <c r="BM357" s="12" t="str">
        <f t="shared" si="68"/>
        <v>SFG</v>
      </c>
      <c r="BN357" s="12">
        <f t="shared" si="67"/>
        <v>6</v>
      </c>
    </row>
    <row r="358" spans="1:66" x14ac:dyDescent="0.45">
      <c r="A358" s="5">
        <v>45471</v>
      </c>
      <c r="B358" s="4" t="s">
        <v>50</v>
      </c>
      <c r="C358" s="4" t="s">
        <v>89</v>
      </c>
      <c r="D358" s="4" t="s">
        <v>636</v>
      </c>
      <c r="E358" s="4" t="s">
        <v>832</v>
      </c>
      <c r="F358" s="11">
        <v>81</v>
      </c>
      <c r="G358" s="11">
        <v>0.18024691358024691</v>
      </c>
      <c r="H358" s="11">
        <v>6.7857142857142852E-2</v>
      </c>
      <c r="I358" s="11">
        <v>0.12405202821869488</v>
      </c>
      <c r="J358" s="11">
        <v>2.69</v>
      </c>
      <c r="K358" s="11">
        <v>3.25</v>
      </c>
      <c r="L358" s="11">
        <v>3.32</v>
      </c>
      <c r="M358" s="11">
        <v>0.18024691358024691</v>
      </c>
      <c r="N358" s="11">
        <v>0.12037037037037036</v>
      </c>
      <c r="O358" s="11">
        <v>0.15030864197530863</v>
      </c>
      <c r="P358" s="11">
        <v>3.25</v>
      </c>
      <c r="Q358" s="11">
        <v>3.32</v>
      </c>
      <c r="R358" s="11">
        <v>0.33600000000000002</v>
      </c>
      <c r="S358" s="11">
        <v>0.77</v>
      </c>
      <c r="T358" s="11">
        <v>118</v>
      </c>
      <c r="U358" s="11">
        <v>3.0864197530864196E-2</v>
      </c>
      <c r="V358" s="11">
        <v>-0.10123456790123456</v>
      </c>
      <c r="W358" s="11">
        <v>0.70617283950617282</v>
      </c>
      <c r="X358" s="11">
        <v>0.17777777777777778</v>
      </c>
      <c r="Y358" s="11">
        <v>0.22901234567901235</v>
      </c>
      <c r="Z358" s="11">
        <v>0.20339506172839505</v>
      </c>
      <c r="AA358" s="11">
        <v>1.4691358024691359</v>
      </c>
      <c r="AB358" s="11">
        <v>0.95679012345679015</v>
      </c>
      <c r="AC358" s="11">
        <v>1.212962962962963</v>
      </c>
      <c r="AD358" s="11">
        <v>0.65400000000000003</v>
      </c>
      <c r="AE358" s="11">
        <v>0.60099999999999998</v>
      </c>
      <c r="AF358" s="11">
        <v>0.62749999999999995</v>
      </c>
      <c r="AG358" s="11">
        <v>4.6296296296296301E-2</v>
      </c>
      <c r="AH358" s="11">
        <v>81</v>
      </c>
      <c r="AI358" s="11">
        <v>2.8395061728395059E-2</v>
      </c>
      <c r="AJ358" s="11">
        <v>3.043478260869565E-2</v>
      </c>
      <c r="AK358" s="11">
        <v>2.9414922168545354E-2</v>
      </c>
      <c r="AL358" s="11">
        <v>4.26</v>
      </c>
      <c r="AM358" s="11">
        <v>4.28</v>
      </c>
      <c r="AN358" s="11">
        <v>4.2</v>
      </c>
      <c r="AO358" s="11">
        <v>2.8395061728395059E-2</v>
      </c>
      <c r="AP358" s="11">
        <v>8.4567901234567894E-2</v>
      </c>
      <c r="AQ358" s="11">
        <v>5.648148148148148E-2</v>
      </c>
      <c r="AR358" s="11">
        <v>4.28</v>
      </c>
      <c r="AS358" s="11">
        <v>4.2</v>
      </c>
      <c r="AT358" s="11">
        <v>0.28000000000000003</v>
      </c>
      <c r="AU358" s="11">
        <v>0.63600000000000001</v>
      </c>
      <c r="AV358" s="11">
        <v>79</v>
      </c>
      <c r="AW358" s="11">
        <v>-5.8024691358024696E-2</v>
      </c>
      <c r="AX358" s="11">
        <v>-0.17407407407407408</v>
      </c>
      <c r="AY358" s="11">
        <v>-0.85185185185185186</v>
      </c>
      <c r="AZ358" s="11">
        <v>7.4074074074074068E-3</v>
      </c>
      <c r="BA358" s="11">
        <v>0.15555555555555556</v>
      </c>
      <c r="BB358" s="11">
        <v>8.1481481481481488E-2</v>
      </c>
      <c r="BC358" s="11">
        <v>-1.5308641975308641</v>
      </c>
      <c r="BD358" s="11">
        <v>-1.0308641975308641</v>
      </c>
      <c r="BE358" s="11">
        <v>-1.2808641975308641</v>
      </c>
      <c r="BF358" s="11">
        <v>0.35799999999999998</v>
      </c>
      <c r="BG358" s="11">
        <v>0.40100000000000002</v>
      </c>
      <c r="BH358" s="11">
        <v>0.3795</v>
      </c>
      <c r="BI358" s="11">
        <v>-2.1604938271604979E-2</v>
      </c>
      <c r="BJ358" s="12">
        <v>2</v>
      </c>
      <c r="BK358" s="12">
        <v>0</v>
      </c>
      <c r="BL358" s="12">
        <f t="shared" si="66"/>
        <v>2</v>
      </c>
      <c r="BM358" s="12" t="str">
        <f t="shared" si="68"/>
        <v>PHI</v>
      </c>
      <c r="BN358" s="12">
        <f t="shared" si="67"/>
        <v>2</v>
      </c>
    </row>
    <row r="359" spans="1:66" x14ac:dyDescent="0.45">
      <c r="A359" s="5">
        <v>45471</v>
      </c>
      <c r="B359" s="4" t="s">
        <v>71</v>
      </c>
      <c r="C359" s="4" t="s">
        <v>80</v>
      </c>
      <c r="D359" s="4" t="s">
        <v>313</v>
      </c>
      <c r="E359" s="4" t="s">
        <v>672</v>
      </c>
      <c r="F359" s="11">
        <v>81</v>
      </c>
      <c r="G359" s="11">
        <v>8.5714285714285715E-2</v>
      </c>
      <c r="H359" s="11">
        <v>0.12592592592592591</v>
      </c>
      <c r="I359" s="11">
        <v>0.10582010582010581</v>
      </c>
      <c r="J359" s="11">
        <v>3.43</v>
      </c>
      <c r="K359" s="11">
        <v>3.67</v>
      </c>
      <c r="L359" s="11">
        <v>3.8</v>
      </c>
      <c r="M359" s="11">
        <v>6.4197530864197536E-2</v>
      </c>
      <c r="N359" s="11">
        <v>9.0740740740740733E-2</v>
      </c>
      <c r="O359" s="11">
        <v>7.7469135802469141E-2</v>
      </c>
      <c r="P359" s="11">
        <v>3.82</v>
      </c>
      <c r="Q359" s="11">
        <v>3.65</v>
      </c>
      <c r="R359" s="11">
        <v>0.30599999999999999</v>
      </c>
      <c r="S359" s="11">
        <v>0.68899999999999995</v>
      </c>
      <c r="T359" s="11">
        <v>102</v>
      </c>
      <c r="U359" s="11">
        <v>1.6049382716049384E-2</v>
      </c>
      <c r="V359" s="11">
        <v>-3.2098765432098768E-2</v>
      </c>
      <c r="W359" s="11">
        <v>9.7530864197530875E-2</v>
      </c>
      <c r="X359" s="11">
        <v>0.11604938271604939</v>
      </c>
      <c r="Y359" s="11">
        <v>0.22160493827160493</v>
      </c>
      <c r="Z359" s="11">
        <v>0.16882716049382718</v>
      </c>
      <c r="AA359" s="11">
        <v>-0.69135802469135799</v>
      </c>
      <c r="AB359" s="11">
        <v>-0.23456790123456789</v>
      </c>
      <c r="AC359" s="11">
        <v>-0.46296296296296291</v>
      </c>
      <c r="AD359" s="11">
        <v>0.49399999999999999</v>
      </c>
      <c r="AE359" s="11">
        <v>0.50900000000000001</v>
      </c>
      <c r="AF359" s="11">
        <v>0.50150000000000006</v>
      </c>
      <c r="AG359" s="11">
        <v>7.0987654320987595E-2</v>
      </c>
      <c r="AH359" s="11">
        <v>80</v>
      </c>
      <c r="AI359" s="11">
        <v>0.10249999999999999</v>
      </c>
      <c r="AJ359" s="11">
        <v>0.04</v>
      </c>
      <c r="AK359" s="11">
        <v>7.086419753086419E-2</v>
      </c>
      <c r="AL359" s="11">
        <v>3.98</v>
      </c>
      <c r="AM359" s="11">
        <v>3.84</v>
      </c>
      <c r="AN359" s="11">
        <v>3.86</v>
      </c>
      <c r="AO359" s="11">
        <v>0.10249999999999999</v>
      </c>
      <c r="AP359" s="11">
        <v>6.7283950617283955E-2</v>
      </c>
      <c r="AQ359" s="11">
        <v>8.4674592287761002E-2</v>
      </c>
      <c r="AR359" s="11">
        <v>3.84</v>
      </c>
      <c r="AS359" s="11">
        <v>3.86</v>
      </c>
      <c r="AT359" s="11">
        <v>0.29799999999999999</v>
      </c>
      <c r="AU359" s="11">
        <v>0.67600000000000005</v>
      </c>
      <c r="AV359" s="11">
        <v>92</v>
      </c>
      <c r="AW359" s="11">
        <v>1.4999999999999999E-2</v>
      </c>
      <c r="AX359" s="11">
        <v>-0.42625000000000002</v>
      </c>
      <c r="AY359" s="11">
        <v>-0.30249999999999999</v>
      </c>
      <c r="AZ359" s="11">
        <v>4.1249999999999995E-2</v>
      </c>
      <c r="BA359" s="11">
        <v>0.11790123456790125</v>
      </c>
      <c r="BB359" s="11">
        <v>8.0048773052888281E-2</v>
      </c>
      <c r="BC359" s="11">
        <v>-0.1875</v>
      </c>
      <c r="BD359" s="11">
        <v>-0.37654320987654322</v>
      </c>
      <c r="BE359" s="11">
        <v>-0.28318853833257129</v>
      </c>
      <c r="BF359" s="11">
        <v>0.47499999999999998</v>
      </c>
      <c r="BG359" s="11">
        <v>0.45700000000000002</v>
      </c>
      <c r="BH359" s="11">
        <v>0.46588888888888891</v>
      </c>
      <c r="BI359" s="11">
        <v>1.851851851851799E-2</v>
      </c>
      <c r="BJ359" s="12">
        <v>3</v>
      </c>
      <c r="BK359" s="12">
        <v>1</v>
      </c>
      <c r="BL359" s="12">
        <f t="shared" si="66"/>
        <v>2</v>
      </c>
      <c r="BM359" s="12" t="str">
        <f t="shared" si="68"/>
        <v>TBR</v>
      </c>
      <c r="BN359" s="12">
        <f t="shared" si="67"/>
        <v>4</v>
      </c>
    </row>
    <row r="360" spans="1:66" x14ac:dyDescent="0.45">
      <c r="A360" s="5">
        <v>45471</v>
      </c>
      <c r="B360" s="4" t="s">
        <v>18</v>
      </c>
      <c r="C360" s="4" t="s">
        <v>45</v>
      </c>
      <c r="D360" s="4" t="s">
        <v>1146</v>
      </c>
      <c r="E360" s="4" t="s">
        <v>656</v>
      </c>
      <c r="F360" s="11">
        <v>81</v>
      </c>
      <c r="G360" s="11">
        <v>0.10493827160493827</v>
      </c>
      <c r="H360" s="11">
        <v>1.1764705882352941E-2</v>
      </c>
      <c r="I360" s="11">
        <v>5.8351488743645603E-2</v>
      </c>
      <c r="J360" s="11">
        <v>3.12</v>
      </c>
      <c r="K360" s="11">
        <v>3.9</v>
      </c>
      <c r="L360" s="11">
        <v>3.85</v>
      </c>
      <c r="M360" s="11">
        <v>0.10493827160493827</v>
      </c>
      <c r="N360" s="11">
        <v>8.3950617283950618E-2</v>
      </c>
      <c r="O360" s="11">
        <v>9.4444444444444442E-2</v>
      </c>
      <c r="P360" s="11">
        <v>3.9</v>
      </c>
      <c r="Q360" s="11">
        <v>3.85</v>
      </c>
      <c r="R360" s="11">
        <v>0.34100000000000003</v>
      </c>
      <c r="S360" s="11">
        <v>0.79</v>
      </c>
      <c r="T360" s="11">
        <v>124</v>
      </c>
      <c r="U360" s="11">
        <v>6.7901234567901231E-2</v>
      </c>
      <c r="V360" s="11">
        <v>-2.7160493827160497E-2</v>
      </c>
      <c r="W360" s="11">
        <v>1.1024691358024692</v>
      </c>
      <c r="X360" s="11">
        <v>0.23580246913580249</v>
      </c>
      <c r="Y360" s="11">
        <v>0.23703703703703702</v>
      </c>
      <c r="Z360" s="11">
        <v>0.23641975308641977</v>
      </c>
      <c r="AA360" s="11">
        <v>1.4691358024691359</v>
      </c>
      <c r="AB360" s="11">
        <v>0.9135802469135802</v>
      </c>
      <c r="AC360" s="11">
        <v>1.191358024691358</v>
      </c>
      <c r="AD360" s="11">
        <v>0.63</v>
      </c>
      <c r="AE360" s="11">
        <v>0.58299999999999996</v>
      </c>
      <c r="AF360" s="11">
        <v>0.60650000000000004</v>
      </c>
      <c r="AG360" s="11">
        <v>1.2345679012345699E-2</v>
      </c>
      <c r="AH360" s="11">
        <v>81</v>
      </c>
      <c r="AI360" s="11">
        <v>8.8888888888888892E-2</v>
      </c>
      <c r="AJ360" s="11">
        <v>9.9999999999999992E-2</v>
      </c>
      <c r="AK360" s="11">
        <v>9.4444444444444442E-2</v>
      </c>
      <c r="AL360" s="11">
        <v>3.59</v>
      </c>
      <c r="AM360" s="11">
        <v>3.96</v>
      </c>
      <c r="AN360" s="11">
        <v>3.95</v>
      </c>
      <c r="AO360" s="11">
        <v>8.8888888888888892E-2</v>
      </c>
      <c r="AP360" s="11">
        <v>7.716049382716049E-2</v>
      </c>
      <c r="AQ360" s="11">
        <v>8.3024691358024691E-2</v>
      </c>
      <c r="AR360" s="11">
        <v>3.96</v>
      </c>
      <c r="AS360" s="11">
        <v>3.95</v>
      </c>
      <c r="AT360" s="11">
        <v>0.3</v>
      </c>
      <c r="AU360" s="11">
        <v>0.67800000000000005</v>
      </c>
      <c r="AV360" s="11">
        <v>91</v>
      </c>
      <c r="AW360" s="11">
        <v>-1.4814814814814814E-2</v>
      </c>
      <c r="AX360" s="11">
        <v>1.7283950617283949E-2</v>
      </c>
      <c r="AY360" s="11">
        <v>-0.34567901234567899</v>
      </c>
      <c r="AZ360" s="11">
        <v>7.7777777777777779E-2</v>
      </c>
      <c r="BA360" s="11">
        <v>0.21975308641975311</v>
      </c>
      <c r="BB360" s="11">
        <v>0.14876543209876544</v>
      </c>
      <c r="BC360" s="11">
        <v>-0.20987654320987653</v>
      </c>
      <c r="BD360" s="11">
        <v>-5.5555555555555552E-2</v>
      </c>
      <c r="BE360" s="11">
        <v>-0.13271604938271603</v>
      </c>
      <c r="BF360" s="11">
        <v>0.45700000000000002</v>
      </c>
      <c r="BG360" s="11">
        <v>0.48399999999999999</v>
      </c>
      <c r="BH360" s="11">
        <v>0.47050000000000003</v>
      </c>
      <c r="BI360" s="11">
        <v>-3.0864197530864002E-2</v>
      </c>
      <c r="BJ360" s="12">
        <v>2</v>
      </c>
      <c r="BK360" s="12">
        <v>1</v>
      </c>
      <c r="BL360" s="12">
        <f t="shared" si="66"/>
        <v>1</v>
      </c>
      <c r="BM360" s="12" t="str">
        <f t="shared" si="68"/>
        <v>BAL</v>
      </c>
      <c r="BN360" s="12">
        <f t="shared" si="67"/>
        <v>3</v>
      </c>
    </row>
    <row r="361" spans="1:66" x14ac:dyDescent="0.45">
      <c r="A361" s="5">
        <v>45471</v>
      </c>
      <c r="B361" s="4" t="s">
        <v>26</v>
      </c>
      <c r="C361" s="4" t="s">
        <v>22</v>
      </c>
      <c r="D361" s="4" t="s">
        <v>266</v>
      </c>
      <c r="E361" s="4" t="s">
        <v>307</v>
      </c>
      <c r="F361" s="11">
        <v>81</v>
      </c>
      <c r="G361" s="11">
        <v>0.10625</v>
      </c>
      <c r="H361" s="11">
        <v>5.185185185185185E-2</v>
      </c>
      <c r="I361" s="11">
        <v>7.9050925925925927E-2</v>
      </c>
      <c r="J361" s="11">
        <v>3.89</v>
      </c>
      <c r="K361" s="11">
        <v>3.37</v>
      </c>
      <c r="L361" s="11">
        <v>3.54</v>
      </c>
      <c r="M361" s="11">
        <v>5.5555555555555552E-2</v>
      </c>
      <c r="N361" s="11">
        <v>9.8765432098765427E-2</v>
      </c>
      <c r="O361" s="11">
        <v>7.716049382716049E-2</v>
      </c>
      <c r="P361" s="11">
        <v>4.05</v>
      </c>
      <c r="Q361" s="11">
        <v>4.0199999999999996</v>
      </c>
      <c r="R361" s="11">
        <v>0.30599999999999999</v>
      </c>
      <c r="S361" s="11">
        <v>0.69199999999999995</v>
      </c>
      <c r="T361" s="11">
        <v>99</v>
      </c>
      <c r="U361" s="11">
        <v>-3.9506172839506172E-2</v>
      </c>
      <c r="V361" s="11">
        <v>0.16790123456790124</v>
      </c>
      <c r="W361" s="11">
        <v>-6.2962962962962957E-2</v>
      </c>
      <c r="X361" s="11">
        <v>0.12592592592592591</v>
      </c>
      <c r="Y361" s="11">
        <v>0.23703703703703702</v>
      </c>
      <c r="Z361" s="11">
        <v>0.18148148148148147</v>
      </c>
      <c r="AA361" s="11">
        <v>-0.48148148148148145</v>
      </c>
      <c r="AB361" s="11">
        <v>-0.1728395061728395</v>
      </c>
      <c r="AC361" s="11">
        <v>-0.3271604938271605</v>
      </c>
      <c r="AD361" s="11">
        <v>0.46300000000000002</v>
      </c>
      <c r="AE361" s="11">
        <v>0.48599999999999999</v>
      </c>
      <c r="AF361" s="11">
        <v>0.47450000000000003</v>
      </c>
      <c r="AG361" s="11">
        <v>-3.08641975308643E-3</v>
      </c>
      <c r="AH361" s="11">
        <v>83</v>
      </c>
      <c r="AI361" s="11">
        <v>1.8749999999999999E-2</v>
      </c>
      <c r="AJ361" s="11">
        <v>6.5384615384615388E-2</v>
      </c>
      <c r="AK361" s="11">
        <v>4.1491571699905035E-2</v>
      </c>
      <c r="AL361" s="11">
        <v>4.41</v>
      </c>
      <c r="AM361" s="11">
        <v>4.63</v>
      </c>
      <c r="AN361" s="11">
        <v>4.8</v>
      </c>
      <c r="AO361" s="11">
        <v>7.4698795180722893E-2</v>
      </c>
      <c r="AP361" s="11">
        <v>8.5185185185185183E-2</v>
      </c>
      <c r="AQ361" s="11">
        <v>7.9812528577960673E-2</v>
      </c>
      <c r="AR361" s="11">
        <v>4.17</v>
      </c>
      <c r="AS361" s="11">
        <v>3.98</v>
      </c>
      <c r="AT361" s="11">
        <v>0.33400000000000002</v>
      </c>
      <c r="AU361" s="11">
        <v>0.76300000000000001</v>
      </c>
      <c r="AV361" s="11">
        <v>120</v>
      </c>
      <c r="AW361" s="11">
        <v>-4.2168674698795178E-2</v>
      </c>
      <c r="AX361" s="11">
        <v>0.21686746987951808</v>
      </c>
      <c r="AY361" s="11">
        <v>0.68795180722891569</v>
      </c>
      <c r="AZ361" s="11">
        <v>0.20120481927710843</v>
      </c>
      <c r="BA361" s="11">
        <v>0.25185185185185183</v>
      </c>
      <c r="BB361" s="11">
        <v>0.22590306355738454</v>
      </c>
      <c r="BC361" s="11">
        <v>1.0843373493975903</v>
      </c>
      <c r="BD361" s="11">
        <v>0.81481481481481477</v>
      </c>
      <c r="BE361" s="11">
        <v>0.95290352080475538</v>
      </c>
      <c r="BF361" s="11">
        <v>0.627</v>
      </c>
      <c r="BG361" s="11">
        <v>0.59199999999999997</v>
      </c>
      <c r="BH361" s="11">
        <v>0.6099320987654322</v>
      </c>
      <c r="BI361" s="11">
        <v>-5.2469135802469036E-2</v>
      </c>
      <c r="BJ361" s="12">
        <v>5</v>
      </c>
      <c r="BK361" s="12">
        <v>16</v>
      </c>
      <c r="BL361" s="12">
        <f t="shared" si="66"/>
        <v>-11</v>
      </c>
      <c r="BM361" s="12" t="str">
        <f t="shared" si="68"/>
        <v>NYY</v>
      </c>
      <c r="BN361" s="12">
        <f t="shared" si="67"/>
        <v>21</v>
      </c>
    </row>
    <row r="362" spans="1:66" x14ac:dyDescent="0.45">
      <c r="A362" s="5">
        <v>45471</v>
      </c>
      <c r="B362" s="4" t="s">
        <v>64</v>
      </c>
      <c r="C362" s="4" t="s">
        <v>48</v>
      </c>
      <c r="D362" s="4" t="s">
        <v>321</v>
      </c>
      <c r="E362" s="4" t="s">
        <v>279</v>
      </c>
      <c r="F362" s="11">
        <v>78</v>
      </c>
      <c r="G362" s="11">
        <v>6.6666666666666671E-3</v>
      </c>
      <c r="H362" s="11">
        <v>5.4545454545454543E-2</v>
      </c>
      <c r="I362" s="11">
        <v>3.1492704826038158E-2</v>
      </c>
      <c r="J362" s="11">
        <v>5.14</v>
      </c>
      <c r="K362" s="11">
        <v>4.53</v>
      </c>
      <c r="L362" s="11">
        <v>4.57</v>
      </c>
      <c r="M362" s="11">
        <v>5.5128205128205127E-2</v>
      </c>
      <c r="N362" s="11">
        <v>8.3333333333333329E-2</v>
      </c>
      <c r="O362" s="11">
        <v>6.9753086419753085E-2</v>
      </c>
      <c r="P362" s="11">
        <v>4.1399999999999997</v>
      </c>
      <c r="Q362" s="11">
        <v>4.08</v>
      </c>
      <c r="R362" s="11">
        <v>0.33500000000000002</v>
      </c>
      <c r="S362" s="11">
        <v>0.76500000000000001</v>
      </c>
      <c r="T362" s="11">
        <v>122</v>
      </c>
      <c r="U362" s="11">
        <v>-5.7692307692307696E-2</v>
      </c>
      <c r="V362" s="11">
        <v>-0.13333333333333333</v>
      </c>
      <c r="W362" s="11">
        <v>0.71153846153846156</v>
      </c>
      <c r="X362" s="11">
        <v>0.16666666666666666</v>
      </c>
      <c r="Y362" s="11">
        <v>0.21049382716049383</v>
      </c>
      <c r="Z362" s="11">
        <v>0.18939186099679928</v>
      </c>
      <c r="AA362" s="11">
        <v>0.14102564102564102</v>
      </c>
      <c r="AB362" s="11">
        <v>0.12345679012345678</v>
      </c>
      <c r="AC362" s="11">
        <v>0.13191586648376771</v>
      </c>
      <c r="AD362" s="11">
        <v>0.5</v>
      </c>
      <c r="AE362" s="11">
        <v>0.50600000000000001</v>
      </c>
      <c r="AF362" s="11">
        <v>0.50311111111111106</v>
      </c>
      <c r="AG362" s="11">
        <v>5.5555555555555601E-2</v>
      </c>
      <c r="AH362" s="11">
        <v>80</v>
      </c>
      <c r="AI362" s="11">
        <v>7.8571428571428584E-2</v>
      </c>
      <c r="AJ362" s="11">
        <v>2.2580645161290321E-2</v>
      </c>
      <c r="AK362" s="11">
        <v>5.0230414746543786E-2</v>
      </c>
      <c r="AL362" s="11">
        <v>3.58</v>
      </c>
      <c r="AM362" s="11">
        <v>4.13</v>
      </c>
      <c r="AN362" s="11">
        <v>4.1900000000000004</v>
      </c>
      <c r="AO362" s="11">
        <v>6.3750000000000001E-2</v>
      </c>
      <c r="AP362" s="11">
        <v>8.5802469135802473E-2</v>
      </c>
      <c r="AQ362" s="11">
        <v>7.4912360920591364E-2</v>
      </c>
      <c r="AR362" s="11">
        <v>3.81</v>
      </c>
      <c r="AS362" s="11">
        <v>3.79</v>
      </c>
      <c r="AT362" s="11">
        <v>0.32400000000000001</v>
      </c>
      <c r="AU362" s="11">
        <v>0.74299999999999999</v>
      </c>
      <c r="AV362" s="11">
        <v>112</v>
      </c>
      <c r="AW362" s="11">
        <v>-0.06</v>
      </c>
      <c r="AX362" s="11">
        <v>-7.4999999999999997E-3</v>
      </c>
      <c r="AY362" s="11">
        <v>0.35875000000000001</v>
      </c>
      <c r="AZ362" s="11">
        <v>0.14250000000000002</v>
      </c>
      <c r="BA362" s="11">
        <v>0.24691358024691357</v>
      </c>
      <c r="BB362" s="11">
        <v>0.19535131839658587</v>
      </c>
      <c r="BC362" s="11">
        <v>0.375</v>
      </c>
      <c r="BD362" s="11">
        <v>0.41358024691358025</v>
      </c>
      <c r="BE362" s="11">
        <v>0.39452827312909622</v>
      </c>
      <c r="BF362" s="11">
        <v>0.5</v>
      </c>
      <c r="BG362" s="11">
        <v>0.52300000000000002</v>
      </c>
      <c r="BH362" s="11">
        <v>0.51164197530864197</v>
      </c>
      <c r="BI362" s="11">
        <v>2.4691358024692023E-2</v>
      </c>
      <c r="BJ362" s="12">
        <v>7</v>
      </c>
      <c r="BK362" s="12">
        <v>2</v>
      </c>
      <c r="BL362" s="12">
        <f t="shared" si="66"/>
        <v>5</v>
      </c>
      <c r="BM362" s="12" t="str">
        <f t="shared" si="68"/>
        <v>NYM</v>
      </c>
      <c r="BN362" s="12">
        <f t="shared" si="67"/>
        <v>9</v>
      </c>
    </row>
    <row r="363" spans="1:66" x14ac:dyDescent="0.45">
      <c r="A363" s="5">
        <v>45471</v>
      </c>
      <c r="B363" s="4" t="s">
        <v>60</v>
      </c>
      <c r="C363" s="4" t="s">
        <v>75</v>
      </c>
      <c r="D363" s="4" t="s">
        <v>805</v>
      </c>
      <c r="E363" s="4" t="s">
        <v>768</v>
      </c>
      <c r="F363" s="11">
        <v>81</v>
      </c>
      <c r="G363" s="11">
        <v>0.12098765432098767</v>
      </c>
      <c r="H363" s="11">
        <v>4.0625000000000001E-2</v>
      </c>
      <c r="I363" s="11">
        <v>8.0806327160493838E-2</v>
      </c>
      <c r="J363" s="11">
        <v>3.3</v>
      </c>
      <c r="K363" s="11">
        <v>3.68</v>
      </c>
      <c r="L363" s="11">
        <v>3.59</v>
      </c>
      <c r="M363" s="11">
        <v>0.12098765432098767</v>
      </c>
      <c r="N363" s="11">
        <v>8.0864197530864199E-2</v>
      </c>
      <c r="O363" s="11">
        <v>0.10092592592592593</v>
      </c>
      <c r="P363" s="11">
        <v>3.68</v>
      </c>
      <c r="Q363" s="11">
        <v>3.59</v>
      </c>
      <c r="R363" s="11">
        <v>0.34</v>
      </c>
      <c r="S363" s="11">
        <v>0.78300000000000003</v>
      </c>
      <c r="T363" s="11">
        <v>115</v>
      </c>
      <c r="U363" s="11">
        <v>7.5308641975308635E-2</v>
      </c>
      <c r="V363" s="11">
        <v>-0.18765432098765431</v>
      </c>
      <c r="W363" s="11">
        <v>0.63456790123456785</v>
      </c>
      <c r="X363" s="11">
        <v>0.15432098765432098</v>
      </c>
      <c r="Y363" s="11">
        <v>0.19012345679012346</v>
      </c>
      <c r="Z363" s="11">
        <v>0.17222222222222222</v>
      </c>
      <c r="AA363" s="11">
        <v>0.54320987654320985</v>
      </c>
      <c r="AB363" s="11">
        <v>0.32098765432098764</v>
      </c>
      <c r="AC363" s="11">
        <v>0.43209876543209874</v>
      </c>
      <c r="AD363" s="11">
        <v>0.53800000000000003</v>
      </c>
      <c r="AE363" s="11">
        <v>0.52</v>
      </c>
      <c r="AF363" s="11">
        <v>0.52900000000000003</v>
      </c>
      <c r="AG363" s="11">
        <v>2.4691358024691398E-2</v>
      </c>
      <c r="AH363" s="11">
        <v>85</v>
      </c>
      <c r="AI363" s="11">
        <v>8.1176470588235294E-2</v>
      </c>
      <c r="AJ363" s="11">
        <v>4.8000000000000001E-2</v>
      </c>
      <c r="AK363" s="11">
        <v>6.5407407407407414E-2</v>
      </c>
      <c r="AL363" s="11">
        <v>4.01</v>
      </c>
      <c r="AM363" s="11">
        <v>3.86</v>
      </c>
      <c r="AN363" s="11">
        <v>3.72</v>
      </c>
      <c r="AO363" s="11">
        <v>8.1176470588235294E-2</v>
      </c>
      <c r="AP363" s="11">
        <v>8.5802469135802473E-2</v>
      </c>
      <c r="AQ363" s="11">
        <v>8.3375247675659209E-2</v>
      </c>
      <c r="AR363" s="11">
        <v>3.86</v>
      </c>
      <c r="AS363" s="11">
        <v>3.72</v>
      </c>
      <c r="AT363" s="11">
        <v>0.32800000000000001</v>
      </c>
      <c r="AU363" s="11">
        <v>0.748</v>
      </c>
      <c r="AV363" s="11">
        <v>117</v>
      </c>
      <c r="AW363" s="11">
        <v>-1.8823529411764708E-2</v>
      </c>
      <c r="AX363" s="11">
        <v>-0.24823529411764708</v>
      </c>
      <c r="AY363" s="11">
        <v>0.56117647058823528</v>
      </c>
      <c r="AZ363" s="11">
        <v>0.13294117647058826</v>
      </c>
      <c r="BA363" s="11">
        <v>0.21481481481481479</v>
      </c>
      <c r="BB363" s="11">
        <v>0.17185642432556014</v>
      </c>
      <c r="BC363" s="11">
        <v>0.23529411764705882</v>
      </c>
      <c r="BD363" s="11">
        <v>0.21604938271604937</v>
      </c>
      <c r="BE363" s="11">
        <v>0.22614692882182591</v>
      </c>
      <c r="BF363" s="11">
        <v>0.51800000000000002</v>
      </c>
      <c r="BG363" s="11">
        <v>0.51900000000000002</v>
      </c>
      <c r="BH363" s="11">
        <v>0.51847530864197533</v>
      </c>
      <c r="BI363" s="11">
        <v>-1.5432098765432056E-2</v>
      </c>
      <c r="BJ363" s="12">
        <v>2</v>
      </c>
      <c r="BK363" s="12">
        <v>9</v>
      </c>
      <c r="BL363" s="12">
        <f t="shared" si="66"/>
        <v>-7</v>
      </c>
      <c r="BM363" s="12" t="str">
        <f t="shared" si="68"/>
        <v>SDP</v>
      </c>
      <c r="BN363" s="12">
        <f t="shared" si="67"/>
        <v>11</v>
      </c>
    </row>
    <row r="364" spans="1:66" x14ac:dyDescent="0.45">
      <c r="A364" s="5">
        <v>45471</v>
      </c>
      <c r="B364" s="4" t="s">
        <v>132</v>
      </c>
      <c r="C364" s="4" t="s">
        <v>35</v>
      </c>
      <c r="D364" s="4" t="s">
        <v>727</v>
      </c>
      <c r="E364" s="4" t="s">
        <v>581</v>
      </c>
      <c r="F364" s="11">
        <v>83</v>
      </c>
      <c r="G364" s="11">
        <v>8.91566265060241E-2</v>
      </c>
      <c r="H364" s="11">
        <v>9.0909090909090912E-2</v>
      </c>
      <c r="I364" s="11">
        <v>9.001122334455669E-2</v>
      </c>
      <c r="J364" s="11">
        <v>4.17</v>
      </c>
      <c r="K364" s="11">
        <v>4.01</v>
      </c>
      <c r="L364" s="11">
        <v>3.87</v>
      </c>
      <c r="M364" s="11">
        <v>8.91566265060241E-2</v>
      </c>
      <c r="N364" s="11">
        <v>5.7407407407407414E-2</v>
      </c>
      <c r="O364" s="11">
        <v>7.3673982624599912E-2</v>
      </c>
      <c r="P364" s="11">
        <v>4.01</v>
      </c>
      <c r="Q364" s="11">
        <v>3.87</v>
      </c>
      <c r="R364" s="11">
        <v>0.28100000000000003</v>
      </c>
      <c r="S364" s="11">
        <v>0.63600000000000001</v>
      </c>
      <c r="T364" s="11">
        <v>80</v>
      </c>
      <c r="U364" s="11">
        <v>-5.301204819277109E-2</v>
      </c>
      <c r="V364" s="11">
        <v>-0.43253012048192768</v>
      </c>
      <c r="W364" s="11">
        <v>-0.7614457831325302</v>
      </c>
      <c r="X364" s="11">
        <v>-2.289156626506024E-2</v>
      </c>
      <c r="Y364" s="11">
        <v>0.11234567901234567</v>
      </c>
      <c r="Z364" s="11">
        <v>4.3057460752933999E-2</v>
      </c>
      <c r="AA364" s="11">
        <v>-2.0602409638554215</v>
      </c>
      <c r="AB364" s="11">
        <v>-1.4197530864197532</v>
      </c>
      <c r="AC364" s="11">
        <v>-1.7479042828837068</v>
      </c>
      <c r="AD364" s="11">
        <v>0.26500000000000001</v>
      </c>
      <c r="AE364" s="11">
        <v>0.34100000000000003</v>
      </c>
      <c r="AF364" s="11">
        <v>0.30206172839506173</v>
      </c>
      <c r="AG364" s="11">
        <v>-1.85185185185185E-2</v>
      </c>
      <c r="AH364" s="11">
        <v>80</v>
      </c>
      <c r="AI364" s="11">
        <v>4.1249999999999995E-2</v>
      </c>
      <c r="AJ364" s="11">
        <v>3.6000000000000004E-2</v>
      </c>
      <c r="AK364" s="11">
        <v>3.8592592592592595E-2</v>
      </c>
      <c r="AL364" s="11">
        <v>5.35</v>
      </c>
      <c r="AM364" s="11">
        <v>4.53</v>
      </c>
      <c r="AN364" s="11">
        <v>4.5999999999999996</v>
      </c>
      <c r="AO364" s="11">
        <v>4.1249999999999995E-2</v>
      </c>
      <c r="AP364" s="11">
        <v>5.0617283950617278E-2</v>
      </c>
      <c r="AQ364" s="11">
        <v>4.5991464715744543E-2</v>
      </c>
      <c r="AR364" s="11">
        <v>4.53</v>
      </c>
      <c r="AS364" s="11">
        <v>4.5999999999999996</v>
      </c>
      <c r="AT364" s="11">
        <v>0.308</v>
      </c>
      <c r="AU364" s="11">
        <v>0.70299999999999996</v>
      </c>
      <c r="AV364" s="11">
        <v>84</v>
      </c>
      <c r="AW364" s="11">
        <v>-1.4999999999999999E-2</v>
      </c>
      <c r="AX364" s="11">
        <v>-6.2500000000000003E-3</v>
      </c>
      <c r="AY364" s="11">
        <v>-0.57125000000000004</v>
      </c>
      <c r="AZ364" s="11">
        <v>4.1249999999999995E-2</v>
      </c>
      <c r="BA364" s="11">
        <v>9.2592592592592587E-2</v>
      </c>
      <c r="BB364" s="11">
        <v>6.7238225880201175E-2</v>
      </c>
      <c r="BC364" s="11">
        <v>-1.6625000000000001</v>
      </c>
      <c r="BD364" s="11">
        <v>-1.3395061728395061</v>
      </c>
      <c r="BE364" s="11">
        <v>-1.499009297363207</v>
      </c>
      <c r="BF364" s="11">
        <v>0.33800000000000002</v>
      </c>
      <c r="BG364" s="11">
        <v>0.36899999999999999</v>
      </c>
      <c r="BH364" s="11">
        <v>0.35369135802469137</v>
      </c>
      <c r="BI364" s="11">
        <v>-8.9506172839506015E-2</v>
      </c>
      <c r="BJ364" s="12">
        <v>5</v>
      </c>
      <c r="BK364" s="12">
        <v>3</v>
      </c>
      <c r="BL364" s="12">
        <f t="shared" si="66"/>
        <v>2</v>
      </c>
      <c r="BM364" s="12" t="str">
        <f t="shared" si="68"/>
        <v>CHW</v>
      </c>
      <c r="BN364" s="12">
        <f t="shared" si="67"/>
        <v>8</v>
      </c>
    </row>
    <row r="365" spans="1:66" x14ac:dyDescent="0.45">
      <c r="A365" s="5">
        <v>45471</v>
      </c>
      <c r="B365" s="4" t="s">
        <v>32</v>
      </c>
      <c r="C365" s="4" t="s">
        <v>39</v>
      </c>
      <c r="D365" s="4" t="s">
        <v>315</v>
      </c>
      <c r="E365" s="4" t="s">
        <v>802</v>
      </c>
      <c r="F365" s="11">
        <v>79</v>
      </c>
      <c r="G365" s="11">
        <v>6.4285714285714293E-2</v>
      </c>
      <c r="H365" s="11">
        <v>7.407407407407407E-2</v>
      </c>
      <c r="I365" s="11">
        <v>6.9300738127898637E-2</v>
      </c>
      <c r="J365" s="11">
        <v>4.41</v>
      </c>
      <c r="K365" s="11">
        <v>4.0199999999999996</v>
      </c>
      <c r="L365" s="11">
        <v>4.1100000000000003</v>
      </c>
      <c r="M365" s="11">
        <v>0.13670886075949368</v>
      </c>
      <c r="N365" s="11">
        <v>0.10246913580246915</v>
      </c>
      <c r="O365" s="11">
        <v>0.11916628562719099</v>
      </c>
      <c r="P365" s="11">
        <v>3.44</v>
      </c>
      <c r="Q365" s="11">
        <v>3.46</v>
      </c>
      <c r="R365" s="11">
        <v>0.313</v>
      </c>
      <c r="S365" s="11">
        <v>0.71299999999999997</v>
      </c>
      <c r="T365" s="11">
        <v>101</v>
      </c>
      <c r="U365" s="11">
        <v>-8.3544303797468356E-2</v>
      </c>
      <c r="V365" s="11">
        <v>-7.848101265822785E-2</v>
      </c>
      <c r="W365" s="11">
        <v>-6.3291139240506333E-2</v>
      </c>
      <c r="X365" s="11">
        <v>9.3670886075949367E-2</v>
      </c>
      <c r="Y365" s="11">
        <v>0.27530864197530863</v>
      </c>
      <c r="Z365" s="11">
        <v>0.18673220545648531</v>
      </c>
      <c r="AA365" s="11">
        <v>0.620253164556962</v>
      </c>
      <c r="AB365" s="11">
        <v>0.54938271604938271</v>
      </c>
      <c r="AC365" s="11">
        <v>0.58394299649443693</v>
      </c>
      <c r="AD365" s="11">
        <v>0.55700000000000005</v>
      </c>
      <c r="AE365" s="11">
        <v>0.55400000000000005</v>
      </c>
      <c r="AF365" s="11">
        <v>0.55546296296296305</v>
      </c>
      <c r="AG365" s="11">
        <v>2.7777777777777801E-2</v>
      </c>
      <c r="AH365" s="11">
        <v>80</v>
      </c>
      <c r="AI365" s="11">
        <v>8.1250000000000003E-2</v>
      </c>
      <c r="AJ365" s="11">
        <v>6.0000000000000005E-2</v>
      </c>
      <c r="AK365" s="11">
        <v>7.0493827160493822E-2</v>
      </c>
      <c r="AL365" s="11">
        <v>3.86</v>
      </c>
      <c r="AM365" s="11">
        <v>4.0599999999999996</v>
      </c>
      <c r="AN365" s="11">
        <v>3.9</v>
      </c>
      <c r="AO365" s="11">
        <v>8.1250000000000003E-2</v>
      </c>
      <c r="AP365" s="11">
        <v>8.7037037037037038E-2</v>
      </c>
      <c r="AQ365" s="11">
        <v>8.4179240969364424E-2</v>
      </c>
      <c r="AR365" s="11">
        <v>4.0599999999999996</v>
      </c>
      <c r="AS365" s="11">
        <v>3.9</v>
      </c>
      <c r="AT365" s="11">
        <v>0.29399999999999998</v>
      </c>
      <c r="AU365" s="11">
        <v>0.66500000000000004</v>
      </c>
      <c r="AV365" s="11">
        <v>87</v>
      </c>
      <c r="AW365" s="11">
        <v>1.4999999999999999E-2</v>
      </c>
      <c r="AX365" s="11">
        <v>-0.36499999999999999</v>
      </c>
      <c r="AY365" s="11">
        <v>-0.49124999999999996</v>
      </c>
      <c r="AZ365" s="11">
        <v>3.125E-2</v>
      </c>
      <c r="BA365" s="11">
        <v>0.17098765432098764</v>
      </c>
      <c r="BB365" s="11">
        <v>0.10198140527358635</v>
      </c>
      <c r="BC365" s="11">
        <v>-0.375</v>
      </c>
      <c r="BD365" s="11">
        <v>-0.25925925925925924</v>
      </c>
      <c r="BE365" s="11">
        <v>-0.31641518061271146</v>
      </c>
      <c r="BF365" s="11">
        <v>0.48799999999999999</v>
      </c>
      <c r="BG365" s="11">
        <v>0.48599999999999999</v>
      </c>
      <c r="BH365" s="11">
        <v>0.48698765432098767</v>
      </c>
      <c r="BI365" s="11">
        <v>-2.4691358024690968E-2</v>
      </c>
      <c r="BJ365" s="12">
        <v>6</v>
      </c>
      <c r="BK365" s="12">
        <v>1</v>
      </c>
      <c r="BL365" s="12">
        <f t="shared" si="66"/>
        <v>5</v>
      </c>
      <c r="BM365" s="12" t="str">
        <f t="shared" si="68"/>
        <v>ATL</v>
      </c>
      <c r="BN365" s="12">
        <f t="shared" si="67"/>
        <v>7</v>
      </c>
    </row>
    <row r="366" spans="1:66" x14ac:dyDescent="0.45">
      <c r="A366" s="5">
        <v>45471</v>
      </c>
      <c r="B366" s="4" t="s">
        <v>20</v>
      </c>
      <c r="C366" s="4" t="s">
        <v>95</v>
      </c>
      <c r="D366" s="4" t="s">
        <v>824</v>
      </c>
      <c r="E366" s="4" t="s">
        <v>573</v>
      </c>
      <c r="F366" s="11">
        <v>83</v>
      </c>
      <c r="G366" s="11">
        <v>0.1216867469879518</v>
      </c>
      <c r="H366" s="11">
        <v>3.4615384615384617E-2</v>
      </c>
      <c r="I366" s="11">
        <v>7.9226020892687571E-2</v>
      </c>
      <c r="J366" s="11">
        <v>3.46</v>
      </c>
      <c r="K366" s="11">
        <v>3.93</v>
      </c>
      <c r="L366" s="11">
        <v>3.92</v>
      </c>
      <c r="M366" s="11">
        <v>0.1216867469879518</v>
      </c>
      <c r="N366" s="11">
        <v>7.0370370370370375E-2</v>
      </c>
      <c r="O366" s="11">
        <v>9.6662094192958403E-2</v>
      </c>
      <c r="P366" s="11">
        <v>3.93</v>
      </c>
      <c r="Q366" s="11">
        <v>3.92</v>
      </c>
      <c r="R366" s="11">
        <v>0.311</v>
      </c>
      <c r="S366" s="11">
        <v>0.71499999999999997</v>
      </c>
      <c r="T366" s="11">
        <v>97</v>
      </c>
      <c r="U366" s="11">
        <v>6.0240963855421686E-2</v>
      </c>
      <c r="V366" s="11">
        <v>0.21204819277108436</v>
      </c>
      <c r="W366" s="11">
        <v>-3.614457831325301E-2</v>
      </c>
      <c r="X366" s="11">
        <v>0.12530120481927712</v>
      </c>
      <c r="Y366" s="11">
        <v>0.16666666666666666</v>
      </c>
      <c r="Z366" s="11">
        <v>0.14547325102880659</v>
      </c>
      <c r="AA366" s="11">
        <v>0.59036144578313254</v>
      </c>
      <c r="AB366" s="11">
        <v>0.24074074074074073</v>
      </c>
      <c r="AC366" s="11">
        <v>0.41986739826246006</v>
      </c>
      <c r="AD366" s="11">
        <v>0.54200000000000004</v>
      </c>
      <c r="AE366" s="11">
        <v>0.51500000000000001</v>
      </c>
      <c r="AF366" s="11">
        <v>0.52883333333333338</v>
      </c>
      <c r="AG366" s="11">
        <v>7.0987654320987595E-2</v>
      </c>
      <c r="AH366" s="11">
        <v>79</v>
      </c>
      <c r="AI366" s="11">
        <v>7.5949367088607597E-2</v>
      </c>
      <c r="AJ366" s="11">
        <v>0.11923076923076924</v>
      </c>
      <c r="AK366" s="11">
        <v>9.8124406457739802E-2</v>
      </c>
      <c r="AL366" s="11">
        <v>3.64</v>
      </c>
      <c r="AM366" s="11">
        <v>3.87</v>
      </c>
      <c r="AN366" s="11">
        <v>3.75</v>
      </c>
      <c r="AO366" s="11">
        <v>7.5949367088607597E-2</v>
      </c>
      <c r="AP366" s="11">
        <v>5.8024691358024696E-2</v>
      </c>
      <c r="AQ366" s="11">
        <v>6.6765736930345987E-2</v>
      </c>
      <c r="AR366" s="11">
        <v>3.87</v>
      </c>
      <c r="AS366" s="11">
        <v>3.75</v>
      </c>
      <c r="AT366" s="11">
        <v>0.32700000000000001</v>
      </c>
      <c r="AU366" s="11">
        <v>0.751</v>
      </c>
      <c r="AV366" s="11">
        <v>115</v>
      </c>
      <c r="AW366" s="11">
        <v>-5.5696202531645575E-2</v>
      </c>
      <c r="AX366" s="11">
        <v>0.14430379746835442</v>
      </c>
      <c r="AY366" s="11">
        <v>0.46582278481012657</v>
      </c>
      <c r="AZ366" s="11">
        <v>0.16582278481012658</v>
      </c>
      <c r="BA366" s="11">
        <v>0.19382716049382714</v>
      </c>
      <c r="BB366" s="11">
        <v>0.18017070568510898</v>
      </c>
      <c r="BC366" s="11">
        <v>1.3164556962025316</v>
      </c>
      <c r="BD366" s="11">
        <v>0.60493827160493829</v>
      </c>
      <c r="BE366" s="11">
        <v>0.95191281816796214</v>
      </c>
      <c r="BF366" s="11">
        <v>0.64600000000000002</v>
      </c>
      <c r="BG366" s="11">
        <v>0.56699999999999995</v>
      </c>
      <c r="BH366" s="11">
        <v>0.60552469135802467</v>
      </c>
      <c r="BI366" s="11">
        <v>-2.4691358024691024E-2</v>
      </c>
      <c r="BJ366" s="12">
        <v>10</v>
      </c>
      <c r="BK366" s="12">
        <v>3</v>
      </c>
      <c r="BL366" s="12">
        <f t="shared" si="66"/>
        <v>7</v>
      </c>
      <c r="BM366" s="12" t="str">
        <f t="shared" si="68"/>
        <v>KCR</v>
      </c>
      <c r="BN366" s="12">
        <f t="shared" si="67"/>
        <v>13</v>
      </c>
    </row>
    <row r="367" spans="1:66" x14ac:dyDescent="0.45">
      <c r="A367" s="5">
        <v>45471</v>
      </c>
      <c r="B367" s="4" t="s">
        <v>24</v>
      </c>
      <c r="C367" s="4" t="s">
        <v>30</v>
      </c>
      <c r="D367" s="4" t="s">
        <v>765</v>
      </c>
      <c r="E367" s="4" t="s">
        <v>544</v>
      </c>
      <c r="F367" s="11">
        <v>81</v>
      </c>
      <c r="G367" s="11">
        <v>0.02</v>
      </c>
      <c r="H367" s="11">
        <v>5.8333333333333327E-2</v>
      </c>
      <c r="I367" s="11">
        <v>3.9166666666666662E-2</v>
      </c>
      <c r="J367" s="11">
        <v>5.34</v>
      </c>
      <c r="K367" s="11">
        <v>4.67</v>
      </c>
      <c r="L367" s="11">
        <v>4.78</v>
      </c>
      <c r="M367" s="11">
        <v>7.6543209876543214E-2</v>
      </c>
      <c r="N367" s="11">
        <v>8.5802469135802473E-2</v>
      </c>
      <c r="O367" s="11">
        <v>8.117283950617285E-2</v>
      </c>
      <c r="P367" s="11">
        <v>3.93</v>
      </c>
      <c r="Q367" s="11">
        <v>3.77</v>
      </c>
      <c r="R367" s="11">
        <v>0.33</v>
      </c>
      <c r="S367" s="11">
        <v>0.747</v>
      </c>
      <c r="T367" s="11">
        <v>113</v>
      </c>
      <c r="U367" s="11">
        <v>0.14567901234567901</v>
      </c>
      <c r="V367" s="11">
        <v>6.1728395061728392E-2</v>
      </c>
      <c r="W367" s="11">
        <v>0.67654320987654315</v>
      </c>
      <c r="X367" s="11">
        <v>0.19753086419753085</v>
      </c>
      <c r="Y367" s="11">
        <v>0.19197530864197532</v>
      </c>
      <c r="Z367" s="11">
        <v>0.19475308641975309</v>
      </c>
      <c r="AA367" s="11">
        <v>0.85185185185185186</v>
      </c>
      <c r="AB367" s="11">
        <v>0.39506172839506171</v>
      </c>
      <c r="AC367" s="11">
        <v>0.62345679012345678</v>
      </c>
      <c r="AD367" s="11">
        <v>0.59299999999999997</v>
      </c>
      <c r="AE367" s="11">
        <v>0.54300000000000004</v>
      </c>
      <c r="AF367" s="11">
        <v>0.56800000000000006</v>
      </c>
      <c r="AG367" s="11">
        <v>3.7037037037037097E-2</v>
      </c>
      <c r="AH367" s="11">
        <v>82</v>
      </c>
      <c r="AI367" s="11">
        <v>4.5121951219512201E-2</v>
      </c>
      <c r="AJ367" s="11">
        <v>6.5384615384615388E-2</v>
      </c>
      <c r="AK367" s="11">
        <v>5.5128205128205134E-2</v>
      </c>
      <c r="AL367" s="11">
        <v>3.73</v>
      </c>
      <c r="AM367" s="11">
        <v>4</v>
      </c>
      <c r="AN367" s="11">
        <v>3.85</v>
      </c>
      <c r="AO367" s="11">
        <v>4.5121951219512201E-2</v>
      </c>
      <c r="AP367" s="11">
        <v>8.5185185185185183E-2</v>
      </c>
      <c r="AQ367" s="11">
        <v>6.4906264288980331E-2</v>
      </c>
      <c r="AR367" s="11">
        <v>4</v>
      </c>
      <c r="AS367" s="11">
        <v>3.85</v>
      </c>
      <c r="AT367" s="11">
        <v>0.30499999999999999</v>
      </c>
      <c r="AU367" s="11">
        <v>0.69</v>
      </c>
      <c r="AV367" s="11">
        <v>98</v>
      </c>
      <c r="AW367" s="11">
        <v>8.4146341463414639E-2</v>
      </c>
      <c r="AX367" s="11">
        <v>-7.6829268292682926E-2</v>
      </c>
      <c r="AY367" s="11">
        <v>-1.2195121951219512E-3</v>
      </c>
      <c r="AZ367" s="11">
        <v>0.1048780487804878</v>
      </c>
      <c r="BA367" s="11">
        <v>0.2049382716049383</v>
      </c>
      <c r="BB367" s="11">
        <v>0.15429050449626583</v>
      </c>
      <c r="BC367" s="11">
        <v>-0.29268292682926828</v>
      </c>
      <c r="BD367" s="11">
        <v>-0.16049382716049382</v>
      </c>
      <c r="BE367" s="11">
        <v>-0.22740435909160189</v>
      </c>
      <c r="BF367" s="11">
        <v>0.46300000000000002</v>
      </c>
      <c r="BG367" s="11">
        <v>0.48</v>
      </c>
      <c r="BH367" s="11">
        <v>0.47139506172839507</v>
      </c>
      <c r="BI367" s="11">
        <v>-2.1604938271604979E-2</v>
      </c>
      <c r="BJ367" s="12">
        <v>4</v>
      </c>
      <c r="BK367" s="12">
        <v>2</v>
      </c>
      <c r="BL367" s="12">
        <f t="shared" si="66"/>
        <v>2</v>
      </c>
      <c r="BM367" s="12" t="str">
        <f t="shared" si="68"/>
        <v>MIL</v>
      </c>
      <c r="BN367" s="12">
        <f t="shared" si="67"/>
        <v>6</v>
      </c>
    </row>
    <row r="368" spans="1:66" x14ac:dyDescent="0.45">
      <c r="A368" s="5">
        <v>45471</v>
      </c>
      <c r="B368" s="4" t="s">
        <v>117</v>
      </c>
      <c r="C368" s="4" t="s">
        <v>57</v>
      </c>
      <c r="D368" s="4" t="s">
        <v>1356</v>
      </c>
      <c r="E368" s="4" t="s">
        <v>297</v>
      </c>
      <c r="F368" s="11">
        <v>80</v>
      </c>
      <c r="G368" s="11">
        <v>0.09</v>
      </c>
      <c r="H368" s="11">
        <v>5.8823529411764705E-3</v>
      </c>
      <c r="I368" s="11">
        <v>4.7421931735657223E-2</v>
      </c>
      <c r="J368" s="11">
        <v>3.8</v>
      </c>
      <c r="K368" s="11">
        <v>3.76</v>
      </c>
      <c r="L368" s="11">
        <v>3.79</v>
      </c>
      <c r="M368" s="11">
        <v>0.09</v>
      </c>
      <c r="N368" s="11">
        <v>8.7037037037037038E-2</v>
      </c>
      <c r="O368" s="11">
        <v>8.8500228623685409E-2</v>
      </c>
      <c r="P368" s="11">
        <v>3.76</v>
      </c>
      <c r="Q368" s="11">
        <v>3.79</v>
      </c>
      <c r="R368" s="11">
        <v>0.30599999999999999</v>
      </c>
      <c r="S368" s="11">
        <v>0.69499999999999995</v>
      </c>
      <c r="T368" s="11">
        <v>100</v>
      </c>
      <c r="U368" s="11">
        <v>-6.2500000000000003E-3</v>
      </c>
      <c r="V368" s="11">
        <v>-0.11125</v>
      </c>
      <c r="W368" s="11">
        <v>-2.1249999999999998E-2</v>
      </c>
      <c r="X368" s="11">
        <v>9.6250000000000002E-2</v>
      </c>
      <c r="Y368" s="11">
        <v>0.20925925925925926</v>
      </c>
      <c r="Z368" s="11">
        <v>0.15345221764974851</v>
      </c>
      <c r="AA368" s="11">
        <v>-0.47499999999999998</v>
      </c>
      <c r="AB368" s="11">
        <v>-0.20987654320987653</v>
      </c>
      <c r="AC368" s="11">
        <v>-0.34080170705685109</v>
      </c>
      <c r="AD368" s="11">
        <v>0.51300000000000001</v>
      </c>
      <c r="AE368" s="11">
        <v>0.50900000000000001</v>
      </c>
      <c r="AF368" s="11">
        <v>0.51097530864197527</v>
      </c>
      <c r="AG368" s="11">
        <v>3.7037037037037E-2</v>
      </c>
      <c r="AH368" s="11">
        <v>81</v>
      </c>
      <c r="AI368" s="11">
        <v>0.11874999999999999</v>
      </c>
      <c r="AJ368" s="11">
        <v>8.5185185185185183E-2</v>
      </c>
      <c r="AK368" s="11">
        <v>0.10196759259259258</v>
      </c>
      <c r="AL368" s="11">
        <v>3.28</v>
      </c>
      <c r="AM368" s="11">
        <v>4.25</v>
      </c>
      <c r="AN368" s="11">
        <v>3.9</v>
      </c>
      <c r="AO368" s="11">
        <v>9.5061728395061731E-2</v>
      </c>
      <c r="AP368" s="11">
        <v>9.4444444444444442E-2</v>
      </c>
      <c r="AQ368" s="11">
        <v>9.475308641975308E-2</v>
      </c>
      <c r="AR368" s="11">
        <v>4.29</v>
      </c>
      <c r="AS368" s="11">
        <v>4.03</v>
      </c>
      <c r="AT368" s="11">
        <v>0.313</v>
      </c>
      <c r="AU368" s="11">
        <v>0.71</v>
      </c>
      <c r="AV368" s="11">
        <v>97</v>
      </c>
      <c r="AW368" s="11">
        <v>6.1728395061728392E-2</v>
      </c>
      <c r="AX368" s="11">
        <v>-0.21358024691358027</v>
      </c>
      <c r="AY368" s="11">
        <v>-5.1851851851851857E-2</v>
      </c>
      <c r="AZ368" s="11">
        <v>8.3950617283950618E-2</v>
      </c>
      <c r="BA368" s="11">
        <v>0.18641975308641975</v>
      </c>
      <c r="BB368" s="11">
        <v>0.13518518518518519</v>
      </c>
      <c r="BC368" s="11">
        <v>0.16049382716049382</v>
      </c>
      <c r="BD368" s="11">
        <v>1.2345679012345678E-2</v>
      </c>
      <c r="BE368" s="11">
        <v>8.6419753086419748E-2</v>
      </c>
      <c r="BF368" s="11">
        <v>0.46899999999999997</v>
      </c>
      <c r="BG368" s="11">
        <v>0.47799999999999998</v>
      </c>
      <c r="BH368" s="11">
        <v>0.47349999999999998</v>
      </c>
      <c r="BI368" s="11">
        <v>6.1728395061730335E-3</v>
      </c>
      <c r="BJ368" s="12">
        <v>1</v>
      </c>
      <c r="BK368" s="12">
        <v>0</v>
      </c>
      <c r="BL368" s="12">
        <f t="shared" si="66"/>
        <v>1</v>
      </c>
      <c r="BM368" s="12" t="str">
        <f t="shared" si="68"/>
        <v>STL</v>
      </c>
      <c r="BN368" s="12">
        <f t="shared" si="67"/>
        <v>1</v>
      </c>
    </row>
    <row r="369" spans="1:66" x14ac:dyDescent="0.45">
      <c r="A369" s="5">
        <v>45471</v>
      </c>
      <c r="B369" s="4" t="s">
        <v>54</v>
      </c>
      <c r="C369" s="4" t="s">
        <v>102</v>
      </c>
      <c r="E369" s="4" t="s">
        <v>545</v>
      </c>
      <c r="F369" s="11">
        <v>80</v>
      </c>
      <c r="G369" s="11">
        <v>2.5000000000000001E-2</v>
      </c>
      <c r="H369" s="11">
        <v>7.098765432098765E-2</v>
      </c>
      <c r="I369" s="11">
        <v>4.827770156988264E-2</v>
      </c>
      <c r="J369" s="11">
        <v>3.97</v>
      </c>
      <c r="K369" s="11">
        <v>4.7</v>
      </c>
      <c r="L369" s="11">
        <v>4.5</v>
      </c>
      <c r="M369" s="11">
        <v>2.5000000000000001E-2</v>
      </c>
      <c r="N369" s="11">
        <v>7.098765432098765E-2</v>
      </c>
      <c r="O369" s="11">
        <v>4.827770156988264E-2</v>
      </c>
      <c r="P369" s="11">
        <v>4.7</v>
      </c>
      <c r="Q369" s="11">
        <v>4.5</v>
      </c>
      <c r="R369" s="11">
        <v>0.31</v>
      </c>
      <c r="S369" s="11">
        <v>0.70499999999999996</v>
      </c>
      <c r="T369" s="11">
        <v>99</v>
      </c>
      <c r="U369" s="11">
        <v>-0.11750000000000001</v>
      </c>
      <c r="V369" s="11">
        <v>-0.26624999999999999</v>
      </c>
      <c r="W369" s="11">
        <v>-0.17124999999999999</v>
      </c>
      <c r="X369" s="11">
        <v>6.25E-2</v>
      </c>
      <c r="Y369" s="11">
        <v>0.17222222222222222</v>
      </c>
      <c r="Z369" s="11">
        <v>0.11803840877914952</v>
      </c>
      <c r="AA369" s="11">
        <v>-0.83750000000000002</v>
      </c>
      <c r="AB369" s="11">
        <v>-0.62345679012345678</v>
      </c>
      <c r="AC369" s="11">
        <v>-0.72915714067977444</v>
      </c>
      <c r="AD369" s="11">
        <v>0.42499999999999999</v>
      </c>
      <c r="AE369" s="11">
        <v>0.442</v>
      </c>
      <c r="AF369" s="11">
        <v>0.43360493827160496</v>
      </c>
      <c r="AG369" s="11">
        <v>3.0864197530864199E-2</v>
      </c>
      <c r="AH369" s="11">
        <v>81</v>
      </c>
      <c r="AI369" s="11">
        <v>0.11728395061728394</v>
      </c>
      <c r="AJ369" s="11">
        <v>5.6521739130434782E-2</v>
      </c>
      <c r="AK369" s="11">
        <v>8.6902844873859367E-2</v>
      </c>
      <c r="AL369" s="11">
        <v>3.7</v>
      </c>
      <c r="AM369" s="11">
        <v>3.56</v>
      </c>
      <c r="AN369" s="11">
        <v>3.54</v>
      </c>
      <c r="AO369" s="11">
        <v>0.11728395061728394</v>
      </c>
      <c r="AP369" s="11">
        <v>7.9012345679012344E-2</v>
      </c>
      <c r="AQ369" s="11">
        <v>9.8148148148148151E-2</v>
      </c>
      <c r="AR369" s="11">
        <v>3.56</v>
      </c>
      <c r="AS369" s="11">
        <v>3.54</v>
      </c>
      <c r="AT369" s="11">
        <v>0.30099999999999999</v>
      </c>
      <c r="AU369" s="11">
        <v>0.68300000000000005</v>
      </c>
      <c r="AV369" s="11">
        <v>94</v>
      </c>
      <c r="AW369" s="11">
        <v>5.0617283950617278E-2</v>
      </c>
      <c r="AX369" s="11">
        <v>2.5925925925925929E-2</v>
      </c>
      <c r="AY369" s="11">
        <v>-0.13580246913580246</v>
      </c>
      <c r="AZ369" s="11">
        <v>8.5185185185185183E-2</v>
      </c>
      <c r="BA369" s="11">
        <v>0.16851851851851851</v>
      </c>
      <c r="BB369" s="11">
        <v>0.12685185185185185</v>
      </c>
      <c r="BC369" s="11">
        <v>-0.23456790123456789</v>
      </c>
      <c r="BD369" s="11">
        <v>-0.13580246913580246</v>
      </c>
      <c r="BE369" s="11">
        <v>-0.18518518518518517</v>
      </c>
      <c r="BF369" s="11">
        <v>0.45700000000000002</v>
      </c>
      <c r="BG369" s="11">
        <v>0.47599999999999998</v>
      </c>
      <c r="BH369" s="11">
        <v>0.46650000000000003</v>
      </c>
      <c r="BI369" s="11">
        <v>-3.4506556245679776E-3</v>
      </c>
      <c r="BJ369" s="12">
        <v>5</v>
      </c>
      <c r="BK369" s="12">
        <v>2</v>
      </c>
      <c r="BL369" s="12">
        <f t="shared" si="66"/>
        <v>3</v>
      </c>
      <c r="BM369" s="12" t="str">
        <f t="shared" si="68"/>
        <v>LAA</v>
      </c>
      <c r="BN369" s="12">
        <f t="shared" si="67"/>
        <v>7</v>
      </c>
    </row>
    <row r="370" spans="1:66" x14ac:dyDescent="0.45">
      <c r="A370" s="5">
        <v>45471</v>
      </c>
      <c r="B370" s="4" t="s">
        <v>41</v>
      </c>
      <c r="C370" s="4" t="s">
        <v>36</v>
      </c>
      <c r="D370" s="4" t="s">
        <v>686</v>
      </c>
      <c r="E370" s="4" t="s">
        <v>332</v>
      </c>
      <c r="F370" s="11">
        <v>81</v>
      </c>
      <c r="G370" s="11">
        <v>2.7160493827160497E-2</v>
      </c>
      <c r="H370" s="11">
        <v>6.5384615384615388E-2</v>
      </c>
      <c r="I370" s="11">
        <v>4.6272554605887944E-2</v>
      </c>
      <c r="J370" s="11">
        <v>4.66</v>
      </c>
      <c r="K370" s="11">
        <v>4.4000000000000004</v>
      </c>
      <c r="L370" s="11">
        <v>4.3099999999999996</v>
      </c>
      <c r="M370" s="11">
        <v>2.7160493827160497E-2</v>
      </c>
      <c r="N370" s="11">
        <v>9.3209876543209877E-2</v>
      </c>
      <c r="O370" s="11">
        <v>6.0185185185185189E-2</v>
      </c>
      <c r="P370" s="11">
        <v>4.4000000000000004</v>
      </c>
      <c r="Q370" s="11">
        <v>4.3099999999999996</v>
      </c>
      <c r="R370" s="11">
        <v>0.318</v>
      </c>
      <c r="S370" s="11">
        <v>0.72399999999999998</v>
      </c>
      <c r="T370" s="11">
        <v>106</v>
      </c>
      <c r="U370" s="11">
        <v>5.4320987654320994E-2</v>
      </c>
      <c r="V370" s="11">
        <v>1.2345679012345678E-2</v>
      </c>
      <c r="W370" s="11">
        <v>0.27777777777777779</v>
      </c>
      <c r="X370" s="11">
        <v>0.14814814814814814</v>
      </c>
      <c r="Y370" s="11">
        <v>0.21481481481481479</v>
      </c>
      <c r="Z370" s="11">
        <v>0.18148148148148147</v>
      </c>
      <c r="AA370" s="11">
        <v>-0.18518518518518517</v>
      </c>
      <c r="AB370" s="11">
        <v>-4.3209876543209874E-2</v>
      </c>
      <c r="AC370" s="11">
        <v>-0.11419753086419752</v>
      </c>
      <c r="AD370" s="11">
        <v>0.48099999999999998</v>
      </c>
      <c r="AE370" s="11">
        <v>0.496</v>
      </c>
      <c r="AF370" s="11">
        <v>0.48849999999999999</v>
      </c>
      <c r="AG370" s="11">
        <v>2.4691358024691398E-2</v>
      </c>
      <c r="AH370" s="11">
        <v>83</v>
      </c>
      <c r="AI370" s="11">
        <v>1.2500000000000001E-2</v>
      </c>
      <c r="AJ370" s="11">
        <v>5.7142857142857148E-2</v>
      </c>
      <c r="AK370" s="11">
        <v>3.4270282186948858E-2</v>
      </c>
      <c r="AL370" s="11">
        <v>4.78</v>
      </c>
      <c r="AM370" s="11">
        <v>5.25</v>
      </c>
      <c r="AN370" s="11">
        <v>5</v>
      </c>
      <c r="AO370" s="11">
        <v>3.9759036144578312E-2</v>
      </c>
      <c r="AP370" s="11">
        <v>6.3580246913580246E-2</v>
      </c>
      <c r="AQ370" s="11">
        <v>5.1375552507239755E-2</v>
      </c>
      <c r="AR370" s="11">
        <v>4.3</v>
      </c>
      <c r="AS370" s="11">
        <v>4.07</v>
      </c>
      <c r="AT370" s="11">
        <v>0.307</v>
      </c>
      <c r="AU370" s="11">
        <v>0.7</v>
      </c>
      <c r="AV370" s="11">
        <v>103</v>
      </c>
      <c r="AW370" s="11">
        <v>-3.4939759036144574E-2</v>
      </c>
      <c r="AX370" s="11">
        <v>-0.21084337349397592</v>
      </c>
      <c r="AY370" s="11">
        <v>5.9036144578313257E-2</v>
      </c>
      <c r="AZ370" s="11">
        <v>6.8674698795180719E-2</v>
      </c>
      <c r="BA370" s="11">
        <v>0.13518518518518519</v>
      </c>
      <c r="BB370" s="11">
        <v>0.10110882487425699</v>
      </c>
      <c r="BC370" s="11">
        <v>-1.2771084337349397</v>
      </c>
      <c r="BD370" s="11">
        <v>-0.95061728395061729</v>
      </c>
      <c r="BE370" s="11">
        <v>-1.1178936137783875</v>
      </c>
      <c r="BF370" s="11">
        <v>0.34899999999999998</v>
      </c>
      <c r="BG370" s="11">
        <v>0.39100000000000001</v>
      </c>
      <c r="BH370" s="11">
        <v>0.36948148148148152</v>
      </c>
      <c r="BI370" s="11">
        <v>-2.0828599560699934E-3</v>
      </c>
      <c r="BJ370" s="12">
        <v>4</v>
      </c>
      <c r="BK370" s="12">
        <v>9</v>
      </c>
      <c r="BL370" s="12">
        <f t="shared" si="66"/>
        <v>-5</v>
      </c>
      <c r="BM370" s="12" t="str">
        <f t="shared" si="68"/>
        <v>OAK</v>
      </c>
      <c r="BN370" s="12">
        <f t="shared" si="67"/>
        <v>13</v>
      </c>
    </row>
    <row r="371" spans="1:66" x14ac:dyDescent="0.45">
      <c r="A371" s="5">
        <v>45471</v>
      </c>
      <c r="B371" s="4" t="s">
        <v>52</v>
      </c>
      <c r="C371" s="4" t="s">
        <v>62</v>
      </c>
      <c r="D371" s="4" t="s">
        <v>292</v>
      </c>
      <c r="E371" s="4" t="s">
        <v>604</v>
      </c>
      <c r="F371" s="11">
        <v>83</v>
      </c>
      <c r="G371" s="11">
        <v>0.13750000000000001</v>
      </c>
      <c r="H371" s="11">
        <v>0.1032258064516129</v>
      </c>
      <c r="I371" s="11">
        <v>0.12078604141776186</v>
      </c>
      <c r="J371" s="11">
        <v>3.14</v>
      </c>
      <c r="K371" s="11">
        <v>3.4</v>
      </c>
      <c r="L371" s="11">
        <v>3.47</v>
      </c>
      <c r="M371" s="11">
        <v>0.10481927710843372</v>
      </c>
      <c r="N371" s="11">
        <v>9.6913580246913572E-2</v>
      </c>
      <c r="O371" s="11">
        <v>0.1009640298734949</v>
      </c>
      <c r="P371" s="11">
        <v>3.69</v>
      </c>
      <c r="Q371" s="11">
        <v>3.56</v>
      </c>
      <c r="R371" s="11">
        <v>0.3</v>
      </c>
      <c r="S371" s="11">
        <v>0.67500000000000004</v>
      </c>
      <c r="T371" s="11">
        <v>98</v>
      </c>
      <c r="U371" s="11">
        <v>-2.6506024096385545E-2</v>
      </c>
      <c r="V371" s="11">
        <v>-0.10722891566265061</v>
      </c>
      <c r="W371" s="11">
        <v>-0.10481927710843372</v>
      </c>
      <c r="X371" s="11">
        <v>9.3975903614457831E-2</v>
      </c>
      <c r="Y371" s="11">
        <v>0.22037037037037038</v>
      </c>
      <c r="Z371" s="11">
        <v>0.15561271147690903</v>
      </c>
      <c r="AA371" s="11">
        <v>0.13253012048192772</v>
      </c>
      <c r="AB371" s="11">
        <v>0.17901234567901234</v>
      </c>
      <c r="AC371" s="11">
        <v>0.15519737844840725</v>
      </c>
      <c r="AD371" s="11">
        <v>0.55400000000000005</v>
      </c>
      <c r="AE371" s="11">
        <v>0.54</v>
      </c>
      <c r="AF371" s="11">
        <v>0.5471728395061729</v>
      </c>
      <c r="AG371" s="11">
        <v>1.2345679012345699E-2</v>
      </c>
      <c r="AH371" s="11">
        <v>81</v>
      </c>
      <c r="AI371" s="11">
        <v>6.6666666666666666E-2</v>
      </c>
      <c r="AJ371" s="11">
        <v>7.8571428571428584E-2</v>
      </c>
      <c r="AK371" s="11">
        <v>7.2619047619047625E-2</v>
      </c>
      <c r="AL371" s="11">
        <v>3.79</v>
      </c>
      <c r="AM371" s="11">
        <v>3.92</v>
      </c>
      <c r="AN371" s="11">
        <v>3.69</v>
      </c>
      <c r="AO371" s="11">
        <v>9.2592592592592587E-2</v>
      </c>
      <c r="AP371" s="11">
        <v>0.10493827160493827</v>
      </c>
      <c r="AQ371" s="11">
        <v>9.8765432098765427E-2</v>
      </c>
      <c r="AR371" s="11">
        <v>3.74</v>
      </c>
      <c r="AS371" s="11">
        <v>3.5</v>
      </c>
      <c r="AT371" s="11">
        <v>0.33</v>
      </c>
      <c r="AU371" s="11">
        <v>0.75900000000000001</v>
      </c>
      <c r="AV371" s="11">
        <v>116</v>
      </c>
      <c r="AW371" s="11">
        <v>-3.7037037037037034E-3</v>
      </c>
      <c r="AX371" s="11">
        <v>0.10246913580246915</v>
      </c>
      <c r="AY371" s="11">
        <v>0.60370370370370363</v>
      </c>
      <c r="AZ371" s="11">
        <v>0.18395061728395062</v>
      </c>
      <c r="BA371" s="11">
        <v>0.22098765432098763</v>
      </c>
      <c r="BB371" s="11">
        <v>0.20246913580246911</v>
      </c>
      <c r="BC371" s="11">
        <v>0.44444444444444442</v>
      </c>
      <c r="BD371" s="11">
        <v>0.39506172839506171</v>
      </c>
      <c r="BE371" s="11">
        <v>0.41975308641975306</v>
      </c>
      <c r="BF371" s="11">
        <v>0.55600000000000005</v>
      </c>
      <c r="BG371" s="11">
        <v>0.54600000000000004</v>
      </c>
      <c r="BH371" s="11">
        <v>0.55100000000000005</v>
      </c>
      <c r="BI371" s="11">
        <v>-6.4814814814814992E-2</v>
      </c>
      <c r="BJ371" s="12">
        <v>3</v>
      </c>
      <c r="BK371" s="12">
        <v>2</v>
      </c>
      <c r="BL371" s="12">
        <f t="shared" si="66"/>
        <v>1</v>
      </c>
      <c r="BM371" s="12" t="str">
        <f t="shared" si="68"/>
        <v>SEA</v>
      </c>
      <c r="BN371" s="12">
        <f t="shared" si="67"/>
        <v>5</v>
      </c>
    </row>
    <row r="372" spans="1:66" x14ac:dyDescent="0.45">
      <c r="A372" s="5">
        <v>45471</v>
      </c>
      <c r="B372" s="4" t="s">
        <v>43</v>
      </c>
      <c r="C372" s="4" t="s">
        <v>28</v>
      </c>
      <c r="D372" s="4" t="s">
        <v>284</v>
      </c>
      <c r="E372" s="4" t="s">
        <v>816</v>
      </c>
      <c r="F372" s="11">
        <v>82</v>
      </c>
      <c r="G372" s="11">
        <v>0.15294117647058825</v>
      </c>
      <c r="H372" s="11">
        <v>0.13225806451612901</v>
      </c>
      <c r="I372" s="11">
        <v>0.14272729402394171</v>
      </c>
      <c r="J372" s="11">
        <v>4.32</v>
      </c>
      <c r="K372" s="11">
        <v>3.1</v>
      </c>
      <c r="L372" s="11">
        <v>3.36</v>
      </c>
      <c r="M372" s="11">
        <v>6.2195121951219505E-2</v>
      </c>
      <c r="N372" s="11">
        <v>9.0123456790123457E-2</v>
      </c>
      <c r="O372" s="11">
        <v>7.5986892242036266E-2</v>
      </c>
      <c r="P372" s="11">
        <v>3.47</v>
      </c>
      <c r="Q372" s="11">
        <v>3.43</v>
      </c>
      <c r="R372" s="11">
        <v>0.30399999999999999</v>
      </c>
      <c r="S372" s="11">
        <v>0.69199999999999995</v>
      </c>
      <c r="T372" s="11">
        <v>100</v>
      </c>
      <c r="U372" s="11">
        <v>-4.7560975609756098E-2</v>
      </c>
      <c r="V372" s="11">
        <v>-2.4390243902439025E-2</v>
      </c>
      <c r="W372" s="11">
        <v>-5.24390243902439E-2</v>
      </c>
      <c r="X372" s="11">
        <v>9.0243902439024401E-2</v>
      </c>
      <c r="Y372" s="11">
        <v>0.20061728395061729</v>
      </c>
      <c r="Z372" s="11">
        <v>0.14474927602499621</v>
      </c>
      <c r="AA372" s="11">
        <v>-0.36585365853658536</v>
      </c>
      <c r="AB372" s="11">
        <v>-0.14814814814814814</v>
      </c>
      <c r="AC372" s="11">
        <v>-0.25834476451760402</v>
      </c>
      <c r="AD372" s="11">
        <v>0.47599999999999998</v>
      </c>
      <c r="AE372" s="11">
        <v>0.49199999999999999</v>
      </c>
      <c r="AF372" s="11">
        <v>0.48390123456790124</v>
      </c>
      <c r="AG372" s="11">
        <v>5.5555555555555601E-2</v>
      </c>
      <c r="AH372" s="11">
        <v>82</v>
      </c>
      <c r="AI372" s="11">
        <v>9.5121951219512196E-2</v>
      </c>
      <c r="AJ372" s="11">
        <v>5.5000000000000007E-2</v>
      </c>
      <c r="AK372" s="11">
        <v>7.5308641975308649E-2</v>
      </c>
      <c r="AL372" s="11">
        <v>2.85</v>
      </c>
      <c r="AM372" s="11">
        <v>3.89</v>
      </c>
      <c r="AN372" s="11">
        <v>3.77</v>
      </c>
      <c r="AO372" s="11">
        <v>9.5121951219512196E-2</v>
      </c>
      <c r="AP372" s="11">
        <v>0.10617283950617283</v>
      </c>
      <c r="AQ372" s="11">
        <v>0.1005791800030483</v>
      </c>
      <c r="AR372" s="11">
        <v>3.89</v>
      </c>
      <c r="AS372" s="11">
        <v>3.77</v>
      </c>
      <c r="AT372" s="11">
        <v>0.33300000000000002</v>
      </c>
      <c r="AU372" s="11">
        <v>0.76400000000000001</v>
      </c>
      <c r="AV372" s="11">
        <v>118</v>
      </c>
      <c r="AW372" s="11">
        <v>1.0975609756097562E-2</v>
      </c>
      <c r="AX372" s="11">
        <v>-1.3414634146341465E-2</v>
      </c>
      <c r="AY372" s="11">
        <v>0.698780487804878</v>
      </c>
      <c r="AZ372" s="11">
        <v>0.18536585365853658</v>
      </c>
      <c r="BA372" s="11">
        <v>0.26481481481481478</v>
      </c>
      <c r="BB372" s="11">
        <v>0.22459990855052581</v>
      </c>
      <c r="BC372" s="11">
        <v>1.4634146341463414</v>
      </c>
      <c r="BD372" s="11">
        <v>1.0308641975308641</v>
      </c>
      <c r="BE372" s="11">
        <v>1.2498094802621551</v>
      </c>
      <c r="BF372" s="11">
        <v>0.622</v>
      </c>
      <c r="BG372" s="11">
        <v>0.59199999999999997</v>
      </c>
      <c r="BH372" s="11">
        <v>0.60718518518518516</v>
      </c>
      <c r="BI372" s="11">
        <v>-2.7777777777778012E-2</v>
      </c>
      <c r="BJ372" s="12">
        <v>5</v>
      </c>
      <c r="BK372" s="12">
        <v>3</v>
      </c>
      <c r="BL372" s="12">
        <f t="shared" si="66"/>
        <v>2</v>
      </c>
      <c r="BM372" s="12" t="str">
        <f t="shared" si="68"/>
        <v>SFG</v>
      </c>
      <c r="BN372" s="12">
        <f t="shared" si="67"/>
        <v>8</v>
      </c>
    </row>
    <row r="373" spans="1:66" x14ac:dyDescent="0.45">
      <c r="A373" s="5">
        <v>45472</v>
      </c>
      <c r="B373" s="4" t="s">
        <v>50</v>
      </c>
      <c r="C373" s="4" t="s">
        <v>89</v>
      </c>
      <c r="D373" s="4" t="s">
        <v>335</v>
      </c>
      <c r="E373" s="4" t="s">
        <v>1089</v>
      </c>
      <c r="F373" s="11">
        <v>82</v>
      </c>
      <c r="G373" s="11">
        <v>0.1</v>
      </c>
      <c r="H373" s="11">
        <v>0.16333333333333336</v>
      </c>
      <c r="I373" s="11">
        <v>0.13127572016460909</v>
      </c>
      <c r="J373" s="11">
        <v>0</v>
      </c>
      <c r="K373" s="11">
        <v>3.51</v>
      </c>
      <c r="L373" s="11">
        <v>3.75</v>
      </c>
      <c r="M373" s="11">
        <v>0.18414634146341463</v>
      </c>
      <c r="N373" s="11">
        <v>0.12037037037037036</v>
      </c>
      <c r="O373" s="11">
        <v>0.15265203475080019</v>
      </c>
      <c r="P373" s="11">
        <v>3.23</v>
      </c>
      <c r="Q373" s="11">
        <v>3.3</v>
      </c>
      <c r="R373" s="11">
        <v>0.314</v>
      </c>
      <c r="S373" s="11">
        <v>0.71399999999999997</v>
      </c>
      <c r="T373" s="11">
        <v>103</v>
      </c>
      <c r="U373" s="11">
        <v>5.365853658536586E-2</v>
      </c>
      <c r="V373" s="11">
        <v>4.5121951219512201E-2</v>
      </c>
      <c r="W373" s="11">
        <v>0.13536585365853659</v>
      </c>
      <c r="X373" s="11">
        <v>0.11463414634146342</v>
      </c>
      <c r="Y373" s="11">
        <v>0.22901234567901235</v>
      </c>
      <c r="Z373" s="11">
        <v>0.17111720774272215</v>
      </c>
      <c r="AA373" s="11">
        <v>1.475609756097561</v>
      </c>
      <c r="AB373" s="11">
        <v>0.95061728395061729</v>
      </c>
      <c r="AC373" s="11">
        <v>1.2163542142966011</v>
      </c>
      <c r="AD373" s="11">
        <v>0.65900000000000003</v>
      </c>
      <c r="AE373" s="11">
        <v>0.60199999999999998</v>
      </c>
      <c r="AF373" s="11">
        <v>0.63085185185185177</v>
      </c>
      <c r="AG373" s="11">
        <v>4.6296296296296301E-2</v>
      </c>
      <c r="AH373" s="11">
        <v>82</v>
      </c>
      <c r="AI373" s="11">
        <v>3.048780487804878E-2</v>
      </c>
      <c r="AJ373" s="11">
        <v>1.4285714285714287E-2</v>
      </c>
      <c r="AK373" s="11">
        <v>2.2486772486772489E-2</v>
      </c>
      <c r="AL373" s="11">
        <v>4.22</v>
      </c>
      <c r="AM373" s="11">
        <v>4.26</v>
      </c>
      <c r="AN373" s="11">
        <v>4.18</v>
      </c>
      <c r="AO373" s="11">
        <v>3.048780487804878E-2</v>
      </c>
      <c r="AP373" s="11">
        <v>8.4567901234567894E-2</v>
      </c>
      <c r="AQ373" s="11">
        <v>5.7194025301021176E-2</v>
      </c>
      <c r="AR373" s="11">
        <v>4.26</v>
      </c>
      <c r="AS373" s="11">
        <v>4.18</v>
      </c>
      <c r="AT373" s="11">
        <v>0.27800000000000002</v>
      </c>
      <c r="AU373" s="11">
        <v>0.63100000000000001</v>
      </c>
      <c r="AV373" s="11">
        <v>78</v>
      </c>
      <c r="AW373" s="11">
        <v>-5.24390243902439E-2</v>
      </c>
      <c r="AX373" s="11">
        <v>-0.17804878048780487</v>
      </c>
      <c r="AY373" s="11">
        <v>-0.8902439024390244</v>
      </c>
      <c r="AZ373" s="11">
        <v>3.6585365853658534E-3</v>
      </c>
      <c r="BA373" s="11">
        <v>0.15555555555555556</v>
      </c>
      <c r="BB373" s="11">
        <v>7.8669410150891628E-2</v>
      </c>
      <c r="BC373" s="11">
        <v>-1.5365853658536586</v>
      </c>
      <c r="BD373" s="11">
        <v>-1.0432098765432098</v>
      </c>
      <c r="BE373" s="11">
        <v>-1.292943148910227</v>
      </c>
      <c r="BF373" s="11">
        <v>0.35399999999999998</v>
      </c>
      <c r="BG373" s="11">
        <v>0.39800000000000002</v>
      </c>
      <c r="BH373" s="11">
        <v>0.37572839506172839</v>
      </c>
      <c r="BI373" s="11">
        <v>-2.1604938271604979E-2</v>
      </c>
      <c r="BJ373" s="12">
        <v>2</v>
      </c>
      <c r="BK373" s="12">
        <v>3</v>
      </c>
      <c r="BL373" s="12">
        <f t="shared" si="66"/>
        <v>-1</v>
      </c>
      <c r="BM373" s="12" t="str">
        <f t="shared" si="68"/>
        <v>MIA</v>
      </c>
      <c r="BN373" s="12">
        <f t="shared" si="67"/>
        <v>5</v>
      </c>
    </row>
    <row r="374" spans="1:66" x14ac:dyDescent="0.45">
      <c r="A374" s="5">
        <v>45472</v>
      </c>
      <c r="B374" s="4" t="s">
        <v>132</v>
      </c>
      <c r="C374" s="4" t="s">
        <v>35</v>
      </c>
      <c r="D374" s="4" t="s">
        <v>675</v>
      </c>
      <c r="E374" s="4" t="s">
        <v>337</v>
      </c>
      <c r="F374" s="11">
        <v>84</v>
      </c>
      <c r="G374" s="11">
        <v>8.9285714285714288E-2</v>
      </c>
      <c r="H374" s="11">
        <v>3.7499999999999999E-2</v>
      </c>
      <c r="I374" s="11">
        <v>6.4351851851851855E-2</v>
      </c>
      <c r="J374" s="11">
        <v>4.16</v>
      </c>
      <c r="K374" s="11">
        <v>3.99</v>
      </c>
      <c r="L374" s="11">
        <v>3.86</v>
      </c>
      <c r="M374" s="11">
        <v>8.9285714285714288E-2</v>
      </c>
      <c r="N374" s="11">
        <v>5.7407407407407414E-2</v>
      </c>
      <c r="O374" s="11">
        <v>7.3936899862825783E-2</v>
      </c>
      <c r="P374" s="11">
        <v>3.99</v>
      </c>
      <c r="Q374" s="11">
        <v>3.86</v>
      </c>
      <c r="R374" s="11">
        <v>0.28199999999999997</v>
      </c>
      <c r="S374" s="11">
        <v>0.63900000000000001</v>
      </c>
      <c r="T374" s="11">
        <v>80</v>
      </c>
      <c r="U374" s="11">
        <v>-6.3095238095238093E-2</v>
      </c>
      <c r="V374" s="11">
        <v>-0.42976190476190479</v>
      </c>
      <c r="W374" s="11">
        <v>-0.74880952380952381</v>
      </c>
      <c r="X374" s="11">
        <v>-2.1428571428571429E-2</v>
      </c>
      <c r="Y374" s="11">
        <v>0.11234567901234567</v>
      </c>
      <c r="Z374" s="11">
        <v>4.2981252857796068E-2</v>
      </c>
      <c r="AA374" s="11">
        <v>-2.0119047619047619</v>
      </c>
      <c r="AB374" s="11">
        <v>-1.4012345679012346</v>
      </c>
      <c r="AC374" s="11">
        <v>-1.7178783721993598</v>
      </c>
      <c r="AD374" s="11">
        <v>0.27400000000000002</v>
      </c>
      <c r="AE374" s="11">
        <v>0.34499999999999997</v>
      </c>
      <c r="AF374" s="11">
        <v>0.30818518518518517</v>
      </c>
      <c r="AG374" s="11">
        <v>-1.85185185185185E-2</v>
      </c>
      <c r="AH374" s="11">
        <v>81</v>
      </c>
      <c r="AI374" s="11">
        <v>6.25E-2</v>
      </c>
      <c r="AJ374" s="11">
        <v>4.6153846153846149E-2</v>
      </c>
      <c r="AK374" s="11">
        <v>5.4326923076923078E-2</v>
      </c>
      <c r="AL374" s="11">
        <v>0</v>
      </c>
      <c r="AM374" s="11">
        <v>4.45</v>
      </c>
      <c r="AN374" s="11">
        <v>4.6900000000000004</v>
      </c>
      <c r="AO374" s="11">
        <v>4.0740740740740737E-2</v>
      </c>
      <c r="AP374" s="11">
        <v>5.0617283950617278E-2</v>
      </c>
      <c r="AQ374" s="11">
        <v>4.5679012345679004E-2</v>
      </c>
      <c r="AR374" s="11">
        <v>4.53</v>
      </c>
      <c r="AS374" s="11">
        <v>4.5999999999999996</v>
      </c>
      <c r="AT374" s="11">
        <v>0.311</v>
      </c>
      <c r="AU374" s="11">
        <v>0.71199999999999997</v>
      </c>
      <c r="AV374" s="11">
        <v>86</v>
      </c>
      <c r="AW374" s="11">
        <v>-1.2345679012345678E-2</v>
      </c>
      <c r="AX374" s="11">
        <v>-2.4691358024691357E-2</v>
      </c>
      <c r="AY374" s="11">
        <v>-0.47037037037037038</v>
      </c>
      <c r="AZ374" s="11">
        <v>4.8148148148148148E-2</v>
      </c>
      <c r="BA374" s="11">
        <v>9.2592592592592587E-2</v>
      </c>
      <c r="BB374" s="11">
        <v>7.0370370370370361E-2</v>
      </c>
      <c r="BC374" s="11">
        <v>-1.6666666666666667</v>
      </c>
      <c r="BD374" s="11">
        <v>-1.3395061728395061</v>
      </c>
      <c r="BE374" s="11">
        <v>-1.5030864197530864</v>
      </c>
      <c r="BF374" s="11">
        <v>0.33300000000000002</v>
      </c>
      <c r="BG374" s="11">
        <v>0.36699999999999999</v>
      </c>
      <c r="BH374" s="11">
        <v>0.35</v>
      </c>
      <c r="BI374" s="11">
        <v>-8.9506172839506015E-2</v>
      </c>
      <c r="BJ374" s="12">
        <v>11</v>
      </c>
      <c r="BK374" s="12">
        <v>3</v>
      </c>
      <c r="BL374" s="12">
        <f t="shared" si="66"/>
        <v>8</v>
      </c>
      <c r="BM374" s="12" t="str">
        <f t="shared" si="68"/>
        <v>CHW</v>
      </c>
      <c r="BN374" s="12">
        <f t="shared" si="67"/>
        <v>14</v>
      </c>
    </row>
    <row r="375" spans="1:66" x14ac:dyDescent="0.45">
      <c r="A375" s="5">
        <v>45472</v>
      </c>
      <c r="B375" s="4" t="s">
        <v>117</v>
      </c>
      <c r="C375" s="4" t="s">
        <v>57</v>
      </c>
      <c r="D375" s="4" t="s">
        <v>531</v>
      </c>
      <c r="E375" s="4" t="s">
        <v>1078</v>
      </c>
      <c r="F375" s="11">
        <v>81</v>
      </c>
      <c r="G375" s="11">
        <v>0.16428571428571428</v>
      </c>
      <c r="H375" s="11">
        <v>8.5714285714285715E-2</v>
      </c>
      <c r="I375" s="11">
        <v>0.125</v>
      </c>
      <c r="J375" s="11">
        <v>0</v>
      </c>
      <c r="K375" s="11">
        <v>2.75</v>
      </c>
      <c r="L375" s="11">
        <v>2.87</v>
      </c>
      <c r="M375" s="11">
        <v>8.7654320987654313E-2</v>
      </c>
      <c r="N375" s="11">
        <v>8.7037037037037038E-2</v>
      </c>
      <c r="O375" s="11">
        <v>8.7345679012345676E-2</v>
      </c>
      <c r="P375" s="11">
        <v>3.73</v>
      </c>
      <c r="Q375" s="11">
        <v>3.77</v>
      </c>
      <c r="R375" s="11">
        <v>0.30499999999999999</v>
      </c>
      <c r="S375" s="11">
        <v>0.69299999999999995</v>
      </c>
      <c r="T375" s="11">
        <v>99</v>
      </c>
      <c r="U375" s="11">
        <v>-6.1728395061728392E-3</v>
      </c>
      <c r="V375" s="11">
        <v>-0.14444444444444443</v>
      </c>
      <c r="W375" s="11">
        <v>-3.0864197530864196E-2</v>
      </c>
      <c r="X375" s="11">
        <v>9.2592592592592587E-2</v>
      </c>
      <c r="Y375" s="11">
        <v>0.20925925925925926</v>
      </c>
      <c r="Z375" s="11">
        <v>0.15092592592592591</v>
      </c>
      <c r="AA375" s="11">
        <v>-0.4567901234567901</v>
      </c>
      <c r="AB375" s="11">
        <v>-0.20370370370370369</v>
      </c>
      <c r="AC375" s="11">
        <v>-0.33024691358024688</v>
      </c>
      <c r="AD375" s="11">
        <v>0.51900000000000002</v>
      </c>
      <c r="AE375" s="11">
        <v>0.51200000000000001</v>
      </c>
      <c r="AF375" s="11">
        <v>0.51550000000000007</v>
      </c>
      <c r="AG375" s="11">
        <v>3.7037037037037E-2</v>
      </c>
      <c r="AH375" s="11">
        <v>82</v>
      </c>
      <c r="AI375" s="11">
        <v>9.5121951219512196E-2</v>
      </c>
      <c r="AJ375" s="11">
        <v>2.4999999999999998E-2</v>
      </c>
      <c r="AK375" s="11">
        <v>6.0493827160493827E-2</v>
      </c>
      <c r="AL375" s="11">
        <v>3.97</v>
      </c>
      <c r="AM375" s="11">
        <v>4.29</v>
      </c>
      <c r="AN375" s="11">
        <v>4.04</v>
      </c>
      <c r="AO375" s="11">
        <v>9.5121951219512196E-2</v>
      </c>
      <c r="AP375" s="11">
        <v>9.4444444444444442E-2</v>
      </c>
      <c r="AQ375" s="11">
        <v>9.4787379972565144E-2</v>
      </c>
      <c r="AR375" s="11">
        <v>4.29</v>
      </c>
      <c r="AS375" s="11">
        <v>4.04</v>
      </c>
      <c r="AT375" s="11">
        <v>0.311</v>
      </c>
      <c r="AU375" s="11">
        <v>0.70599999999999996</v>
      </c>
      <c r="AV375" s="11">
        <v>96</v>
      </c>
      <c r="AW375" s="11">
        <v>7.8048780487804878E-2</v>
      </c>
      <c r="AX375" s="11">
        <v>-0.23902439024390246</v>
      </c>
      <c r="AY375" s="11">
        <v>-5.4878048780487805E-2</v>
      </c>
      <c r="AZ375" s="11">
        <v>7.0731707317073164E-2</v>
      </c>
      <c r="BA375" s="11">
        <v>0.18641975308641975</v>
      </c>
      <c r="BB375" s="11">
        <v>0.1278616064624295</v>
      </c>
      <c r="BC375" s="11">
        <v>0.14634146341463414</v>
      </c>
      <c r="BD375" s="11">
        <v>6.1728395061728392E-3</v>
      </c>
      <c r="BE375" s="11">
        <v>7.7122389879591524E-2</v>
      </c>
      <c r="BF375" s="11">
        <v>0.46300000000000002</v>
      </c>
      <c r="BG375" s="11">
        <v>0.47499999999999998</v>
      </c>
      <c r="BH375" s="11">
        <v>0.46892592592592597</v>
      </c>
      <c r="BI375" s="11">
        <v>6.1728395061730335E-3</v>
      </c>
      <c r="BJ375" s="12">
        <v>4</v>
      </c>
      <c r="BK375" s="12">
        <v>9</v>
      </c>
      <c r="BL375" s="12">
        <f t="shared" si="66"/>
        <v>-5</v>
      </c>
      <c r="BM375" s="12" t="str">
        <f t="shared" si="68"/>
        <v>CIN</v>
      </c>
      <c r="BN375" s="12">
        <f t="shared" si="67"/>
        <v>13</v>
      </c>
    </row>
    <row r="376" spans="1:66" x14ac:dyDescent="0.45">
      <c r="A376" s="5">
        <v>45472</v>
      </c>
      <c r="B376" s="4" t="s">
        <v>26</v>
      </c>
      <c r="C376" s="4" t="s">
        <v>22</v>
      </c>
      <c r="D376" s="4" t="s">
        <v>322</v>
      </c>
      <c r="E376" s="4" t="s">
        <v>309</v>
      </c>
      <c r="F376" s="11">
        <v>82</v>
      </c>
      <c r="G376" s="11">
        <v>0.1</v>
      </c>
      <c r="H376" s="11">
        <v>9.9999999999999992E-2</v>
      </c>
      <c r="I376" s="11">
        <v>0.1</v>
      </c>
      <c r="J376" s="11">
        <v>0</v>
      </c>
      <c r="K376" s="11">
        <v>4.1500000000000004</v>
      </c>
      <c r="L376" s="11">
        <v>4.25</v>
      </c>
      <c r="M376" s="11">
        <v>5.609756097560975E-2</v>
      </c>
      <c r="N376" s="11">
        <v>9.8765432098765427E-2</v>
      </c>
      <c r="O376" s="11">
        <v>7.7168114616674277E-2</v>
      </c>
      <c r="P376" s="11">
        <v>4.04</v>
      </c>
      <c r="Q376" s="11">
        <v>4.0199999999999996</v>
      </c>
      <c r="R376" s="11">
        <v>0.307</v>
      </c>
      <c r="S376" s="11">
        <v>0.69399999999999995</v>
      </c>
      <c r="T376" s="11">
        <v>100</v>
      </c>
      <c r="U376" s="11">
        <v>-4.0243902439024391E-2</v>
      </c>
      <c r="V376" s="11">
        <v>0.14756097560975609</v>
      </c>
      <c r="W376" s="11">
        <v>-4.7560975609756098E-2</v>
      </c>
      <c r="X376" s="11">
        <v>0.12439024390243901</v>
      </c>
      <c r="Y376" s="11">
        <v>0.23703703703703702</v>
      </c>
      <c r="Z376" s="11">
        <v>0.18001828989483309</v>
      </c>
      <c r="AA376" s="11">
        <v>-0.6097560975609756</v>
      </c>
      <c r="AB376" s="11">
        <v>-0.24074074074074073</v>
      </c>
      <c r="AC376" s="11">
        <v>-0.42752629172382256</v>
      </c>
      <c r="AD376" s="11">
        <v>0.45700000000000002</v>
      </c>
      <c r="AE376" s="11">
        <v>0.48299999999999998</v>
      </c>
      <c r="AF376" s="11">
        <v>0.46983950617283954</v>
      </c>
      <c r="AG376" s="11">
        <v>-3.08641975308643E-3</v>
      </c>
      <c r="AH376" s="11">
        <v>84</v>
      </c>
      <c r="AI376" s="11">
        <v>0.11764705882352941</v>
      </c>
      <c r="AJ376" s="11">
        <v>9.5238095238095233E-2</v>
      </c>
      <c r="AK376" s="11">
        <v>0.10685755783794998</v>
      </c>
      <c r="AL376" s="11">
        <v>0</v>
      </c>
      <c r="AM376" s="11">
        <v>3.92</v>
      </c>
      <c r="AN376" s="11">
        <v>3.8</v>
      </c>
      <c r="AO376" s="11">
        <v>7.2619047619047611E-2</v>
      </c>
      <c r="AP376" s="11">
        <v>8.5185185185185183E-2</v>
      </c>
      <c r="AQ376" s="11">
        <v>7.8669410150891628E-2</v>
      </c>
      <c r="AR376" s="11">
        <v>4.18</v>
      </c>
      <c r="AS376" s="11">
        <v>3.98</v>
      </c>
      <c r="AT376" s="11">
        <v>0.33700000000000002</v>
      </c>
      <c r="AU376" s="11">
        <v>0.76900000000000002</v>
      </c>
      <c r="AV376" s="11">
        <v>121</v>
      </c>
      <c r="AW376" s="11">
        <v>-4.4047619047619051E-2</v>
      </c>
      <c r="AX376" s="11">
        <v>0.21785714285714286</v>
      </c>
      <c r="AY376" s="11">
        <v>0.73809523809523814</v>
      </c>
      <c r="AZ376" s="11">
        <v>0.20714285714285713</v>
      </c>
      <c r="BA376" s="11">
        <v>0.25185185185185183</v>
      </c>
      <c r="BB376" s="11">
        <v>0.22866941015089159</v>
      </c>
      <c r="BC376" s="11">
        <v>1.2023809523809523</v>
      </c>
      <c r="BD376" s="11">
        <v>0.88271604938271608</v>
      </c>
      <c r="BE376" s="11">
        <v>1.0484682213077274</v>
      </c>
      <c r="BF376" s="11">
        <v>0.63100000000000001</v>
      </c>
      <c r="BG376" s="11">
        <v>0.59499999999999997</v>
      </c>
      <c r="BH376" s="11">
        <v>0.61366666666666658</v>
      </c>
      <c r="BI376" s="11">
        <v>-5.2469135802469036E-2</v>
      </c>
      <c r="BJ376" s="12">
        <v>9</v>
      </c>
      <c r="BK376" s="12">
        <v>3</v>
      </c>
      <c r="BL376" s="12">
        <f t="shared" si="66"/>
        <v>6</v>
      </c>
      <c r="BM376" s="12" t="str">
        <f t="shared" si="68"/>
        <v>TOR</v>
      </c>
      <c r="BN376" s="12">
        <f t="shared" si="67"/>
        <v>12</v>
      </c>
    </row>
    <row r="377" spans="1:66" x14ac:dyDescent="0.45">
      <c r="A377" s="5">
        <v>45472</v>
      </c>
      <c r="B377" s="4" t="s">
        <v>20</v>
      </c>
      <c r="C377" s="4" t="s">
        <v>95</v>
      </c>
      <c r="D377" s="4" t="s">
        <v>268</v>
      </c>
      <c r="E377" s="4" t="s">
        <v>330</v>
      </c>
      <c r="F377" s="11">
        <v>84</v>
      </c>
      <c r="G377" s="11">
        <v>0.17647058823529413</v>
      </c>
      <c r="H377" s="11">
        <v>4.8387096774193547E-2</v>
      </c>
      <c r="I377" s="11">
        <v>0.11480075901328272</v>
      </c>
      <c r="J377" s="11">
        <v>0</v>
      </c>
      <c r="K377" s="11">
        <v>3.13</v>
      </c>
      <c r="L377" s="11">
        <v>3.25</v>
      </c>
      <c r="M377" s="11">
        <v>0.12261904761904763</v>
      </c>
      <c r="N377" s="11">
        <v>7.0370370370370375E-2</v>
      </c>
      <c r="O377" s="11">
        <v>9.7462277091906718E-2</v>
      </c>
      <c r="P377" s="11">
        <v>3.91</v>
      </c>
      <c r="Q377" s="11">
        <v>3.9</v>
      </c>
      <c r="R377" s="11">
        <v>0.314</v>
      </c>
      <c r="S377" s="11">
        <v>0.72399999999999998</v>
      </c>
      <c r="T377" s="11">
        <v>100</v>
      </c>
      <c r="U377" s="11">
        <v>6.5476190476190479E-2</v>
      </c>
      <c r="V377" s="11">
        <v>0.2392857142857143</v>
      </c>
      <c r="W377" s="11">
        <v>4.642857142857143E-2</v>
      </c>
      <c r="X377" s="11">
        <v>0.13690476190476192</v>
      </c>
      <c r="Y377" s="11">
        <v>0.16666666666666666</v>
      </c>
      <c r="Z377" s="11">
        <v>0.15123456790123457</v>
      </c>
      <c r="AA377" s="11">
        <v>0.66666666666666663</v>
      </c>
      <c r="AB377" s="11">
        <v>0.29012345679012347</v>
      </c>
      <c r="AC377" s="11">
        <v>0.48536808413351618</v>
      </c>
      <c r="AD377" s="11">
        <v>0.54800000000000004</v>
      </c>
      <c r="AE377" s="11">
        <v>0.51900000000000002</v>
      </c>
      <c r="AF377" s="11">
        <v>0.53403703703703709</v>
      </c>
      <c r="AG377" s="11">
        <v>7.0987654320987595E-2</v>
      </c>
      <c r="AH377" s="11">
        <v>80</v>
      </c>
      <c r="AI377" s="11">
        <v>0.13125000000000001</v>
      </c>
      <c r="AJ377" s="11">
        <v>8.5185185185185183E-2</v>
      </c>
      <c r="AK377" s="11">
        <v>0.10793324188385917</v>
      </c>
      <c r="AL377" s="11">
        <v>0</v>
      </c>
      <c r="AM377" s="11">
        <v>3.2</v>
      </c>
      <c r="AN377" s="11">
        <v>3.1</v>
      </c>
      <c r="AO377" s="11">
        <v>6.9999999999999993E-2</v>
      </c>
      <c r="AP377" s="11">
        <v>5.8024691358024696E-2</v>
      </c>
      <c r="AQ377" s="11">
        <v>6.3938424020728551E-2</v>
      </c>
      <c r="AR377" s="11">
        <v>3.91</v>
      </c>
      <c r="AS377" s="11">
        <v>3.8</v>
      </c>
      <c r="AT377" s="11">
        <v>0.32800000000000001</v>
      </c>
      <c r="AU377" s="11">
        <v>0.752</v>
      </c>
      <c r="AV377" s="11">
        <v>115</v>
      </c>
      <c r="AW377" s="11">
        <v>-6.8750000000000006E-2</v>
      </c>
      <c r="AX377" s="11">
        <v>0.17749999999999999</v>
      </c>
      <c r="AY377" s="11">
        <v>0.44749999999999995</v>
      </c>
      <c r="AZ377" s="11">
        <v>0.16750000000000001</v>
      </c>
      <c r="BA377" s="11">
        <v>0.19382716049382714</v>
      </c>
      <c r="BB377" s="11">
        <v>0.18082609358329521</v>
      </c>
      <c r="BC377" s="11">
        <v>1.2124999999999999</v>
      </c>
      <c r="BD377" s="11">
        <v>0.56172839506172845</v>
      </c>
      <c r="BE377" s="11">
        <v>0.88309708885840565</v>
      </c>
      <c r="BF377" s="11">
        <v>0.63800000000000001</v>
      </c>
      <c r="BG377" s="11">
        <v>0.56399999999999995</v>
      </c>
      <c r="BH377" s="11">
        <v>0.60054320987654308</v>
      </c>
      <c r="BI377" s="11">
        <v>-2.4691358024691024E-2</v>
      </c>
      <c r="BJ377" s="12">
        <v>2</v>
      </c>
      <c r="BK377" s="12">
        <v>7</v>
      </c>
      <c r="BL377" s="12">
        <f t="shared" si="66"/>
        <v>-5</v>
      </c>
      <c r="BM377" s="12" t="str">
        <f t="shared" si="68"/>
        <v>CLE</v>
      </c>
      <c r="BN377" s="12">
        <f t="shared" si="67"/>
        <v>9</v>
      </c>
    </row>
    <row r="378" spans="1:66" x14ac:dyDescent="0.45">
      <c r="A378" s="5">
        <v>45472</v>
      </c>
      <c r="B378" s="4" t="s">
        <v>64</v>
      </c>
      <c r="C378" s="4" t="s">
        <v>48</v>
      </c>
      <c r="D378" s="4" t="s">
        <v>648</v>
      </c>
      <c r="E378" s="4" t="s">
        <v>597</v>
      </c>
      <c r="F378" s="11">
        <v>79</v>
      </c>
      <c r="G378" s="11">
        <v>5.4430379746835442E-2</v>
      </c>
      <c r="H378" s="11">
        <v>3.8461538461538464E-2</v>
      </c>
      <c r="I378" s="11">
        <v>4.6248812915479581E-2</v>
      </c>
      <c r="J378" s="11">
        <v>4.05</v>
      </c>
      <c r="K378" s="11">
        <v>4.13</v>
      </c>
      <c r="L378" s="11">
        <v>4.07</v>
      </c>
      <c r="M378" s="11">
        <v>5.4430379746835442E-2</v>
      </c>
      <c r="N378" s="11">
        <v>8.3333333333333329E-2</v>
      </c>
      <c r="O378" s="11">
        <v>6.9238683127572018E-2</v>
      </c>
      <c r="P378" s="11">
        <v>4.13</v>
      </c>
      <c r="Q378" s="11">
        <v>4.07</v>
      </c>
      <c r="R378" s="11">
        <v>0.33600000000000002</v>
      </c>
      <c r="S378" s="11">
        <v>0.76900000000000002</v>
      </c>
      <c r="T378" s="11">
        <v>123</v>
      </c>
      <c r="U378" s="11">
        <v>-5.9493670886075954E-2</v>
      </c>
      <c r="V378" s="11">
        <v>-0.13037974683544304</v>
      </c>
      <c r="W378" s="11">
        <v>0.75443037974683547</v>
      </c>
      <c r="X378" s="11">
        <v>0.17215189873417722</v>
      </c>
      <c r="Y378" s="11">
        <v>0.21049382716049383</v>
      </c>
      <c r="Z378" s="11">
        <v>0.19179622008840119</v>
      </c>
      <c r="AA378" s="11">
        <v>0.20253164556962025</v>
      </c>
      <c r="AB378" s="11">
        <v>0.16049382716049382</v>
      </c>
      <c r="AC378" s="11">
        <v>0.18099375095259868</v>
      </c>
      <c r="AD378" s="11">
        <v>0.50600000000000001</v>
      </c>
      <c r="AE378" s="11">
        <v>0.50900000000000001</v>
      </c>
      <c r="AF378" s="11">
        <v>0.50753703703703712</v>
      </c>
      <c r="AG378" s="11">
        <v>5.5555555555555601E-2</v>
      </c>
      <c r="AH378" s="11">
        <v>81</v>
      </c>
      <c r="AI378" s="11">
        <v>5.9259259259259255E-2</v>
      </c>
      <c r="AJ378" s="11">
        <v>0.11034482758620691</v>
      </c>
      <c r="AK378" s="11">
        <v>8.4802043422733078E-2</v>
      </c>
      <c r="AL378" s="11">
        <v>3.67</v>
      </c>
      <c r="AM378" s="11">
        <v>3.83</v>
      </c>
      <c r="AN378" s="11">
        <v>3.81</v>
      </c>
      <c r="AO378" s="11">
        <v>5.9259259259259255E-2</v>
      </c>
      <c r="AP378" s="11">
        <v>8.5802469135802473E-2</v>
      </c>
      <c r="AQ378" s="11">
        <v>7.2530864197530867E-2</v>
      </c>
      <c r="AR378" s="11">
        <v>3.83</v>
      </c>
      <c r="AS378" s="11">
        <v>3.81</v>
      </c>
      <c r="AT378" s="11">
        <v>0.32600000000000001</v>
      </c>
      <c r="AU378" s="11">
        <v>0.746</v>
      </c>
      <c r="AV378" s="11">
        <v>112</v>
      </c>
      <c r="AW378" s="11">
        <v>-5.9259259259259255E-2</v>
      </c>
      <c r="AX378" s="11">
        <v>3.7037037037037034E-3</v>
      </c>
      <c r="AY378" s="11">
        <v>0.38024691358024693</v>
      </c>
      <c r="AZ378" s="11">
        <v>0.14567901234567901</v>
      </c>
      <c r="BA378" s="11">
        <v>0.24691358024691357</v>
      </c>
      <c r="BB378" s="11">
        <v>0.1962962962962963</v>
      </c>
      <c r="BC378" s="11">
        <v>0.30864197530864196</v>
      </c>
      <c r="BD378" s="11">
        <v>0.37654320987654322</v>
      </c>
      <c r="BE378" s="11">
        <v>0.34259259259259256</v>
      </c>
      <c r="BF378" s="11">
        <v>0.49399999999999999</v>
      </c>
      <c r="BG378" s="11">
        <v>0.52</v>
      </c>
      <c r="BH378" s="11">
        <v>0.50700000000000001</v>
      </c>
      <c r="BI378" s="11">
        <v>2.4691358024692023E-2</v>
      </c>
      <c r="BJ378" s="12">
        <v>6</v>
      </c>
      <c r="BK378" s="12">
        <v>9</v>
      </c>
      <c r="BL378" s="12">
        <f t="shared" si="66"/>
        <v>-3</v>
      </c>
      <c r="BM378" s="12" t="str">
        <f t="shared" si="68"/>
        <v>HOU</v>
      </c>
      <c r="BN378" s="12">
        <f t="shared" si="67"/>
        <v>15</v>
      </c>
    </row>
    <row r="379" spans="1:66" x14ac:dyDescent="0.45">
      <c r="A379" s="5">
        <v>45472</v>
      </c>
      <c r="B379" s="4" t="s">
        <v>60</v>
      </c>
      <c r="C379" s="4" t="s">
        <v>75</v>
      </c>
      <c r="D379" s="4" t="s">
        <v>263</v>
      </c>
      <c r="E379" s="4" t="s">
        <v>336</v>
      </c>
      <c r="F379" s="11">
        <v>82</v>
      </c>
      <c r="G379" s="11">
        <v>0.22500000000000001</v>
      </c>
      <c r="H379" s="11">
        <v>4.8000000000000001E-2</v>
      </c>
      <c r="I379" s="11">
        <v>0.1375925925925926</v>
      </c>
      <c r="J379" s="11">
        <v>0</v>
      </c>
      <c r="K379" s="11">
        <v>2.94</v>
      </c>
      <c r="L379" s="11">
        <v>3.03</v>
      </c>
      <c r="M379" s="11">
        <v>0.11951219512195123</v>
      </c>
      <c r="N379" s="11">
        <v>8.0864197530864199E-2</v>
      </c>
      <c r="O379" s="11">
        <v>0.10042676421277244</v>
      </c>
      <c r="P379" s="11">
        <v>3.7</v>
      </c>
      <c r="Q379" s="11">
        <v>3.61</v>
      </c>
      <c r="R379" s="11">
        <v>0.33900000000000002</v>
      </c>
      <c r="S379" s="11">
        <v>0.78100000000000003</v>
      </c>
      <c r="T379" s="11">
        <v>114</v>
      </c>
      <c r="U379" s="11">
        <v>7.195121951219513E-2</v>
      </c>
      <c r="V379" s="11">
        <v>-0.19878048780487806</v>
      </c>
      <c r="W379" s="11">
        <v>0.60609756097560974</v>
      </c>
      <c r="X379" s="11">
        <v>0.15000000000000002</v>
      </c>
      <c r="Y379" s="11">
        <v>0.19012345679012346</v>
      </c>
      <c r="Z379" s="11">
        <v>0.16981405273586345</v>
      </c>
      <c r="AA379" s="11">
        <v>0.45121951219512196</v>
      </c>
      <c r="AB379" s="11">
        <v>0.27160493827160492</v>
      </c>
      <c r="AC379" s="11">
        <v>0.36252095717116295</v>
      </c>
      <c r="AD379" s="11">
        <v>0.53100000000000003</v>
      </c>
      <c r="AE379" s="11">
        <v>0.51700000000000002</v>
      </c>
      <c r="AF379" s="11">
        <v>0.52408641975308634</v>
      </c>
      <c r="AG379" s="11">
        <v>2.4691358024691398E-2</v>
      </c>
      <c r="AH379" s="11">
        <v>86</v>
      </c>
      <c r="AI379" s="11">
        <v>8.2352941176470587E-2</v>
      </c>
      <c r="AJ379" s="11">
        <v>2.6666666666666665E-2</v>
      </c>
      <c r="AK379" s="11">
        <v>5.6228516097797138E-2</v>
      </c>
      <c r="AL379" s="11">
        <v>0</v>
      </c>
      <c r="AM379" s="11">
        <v>3.57</v>
      </c>
      <c r="AN379" s="11">
        <v>3.68</v>
      </c>
      <c r="AO379" s="11">
        <v>8.2558139534883723E-2</v>
      </c>
      <c r="AP379" s="11">
        <v>8.5802469135802473E-2</v>
      </c>
      <c r="AQ379" s="11">
        <v>8.4080170705685103E-2</v>
      </c>
      <c r="AR379" s="11">
        <v>3.85</v>
      </c>
      <c r="AS379" s="11">
        <v>3.72</v>
      </c>
      <c r="AT379" s="11">
        <v>0.32900000000000001</v>
      </c>
      <c r="AU379" s="11">
        <v>0.751</v>
      </c>
      <c r="AV379" s="11">
        <v>118</v>
      </c>
      <c r="AW379" s="11">
        <v>-1.9767441860465116E-2</v>
      </c>
      <c r="AX379" s="11">
        <v>-0.23139534883720927</v>
      </c>
      <c r="AY379" s="11">
        <v>0.5918604651162791</v>
      </c>
      <c r="AZ379" s="11">
        <v>0.13953488372093023</v>
      </c>
      <c r="BA379" s="11">
        <v>0.21481481481481479</v>
      </c>
      <c r="BB379" s="11">
        <v>0.17485139460448101</v>
      </c>
      <c r="BC379" s="11">
        <v>0.31395348837209303</v>
      </c>
      <c r="BD379" s="11">
        <v>0.25925925925925924</v>
      </c>
      <c r="BE379" s="11">
        <v>0.28829446730681296</v>
      </c>
      <c r="BF379" s="11">
        <v>0.52300000000000002</v>
      </c>
      <c r="BG379" s="11">
        <v>0.52200000000000002</v>
      </c>
      <c r="BH379" s="11">
        <v>0.52253086419753081</v>
      </c>
      <c r="BI379" s="11">
        <v>-1.5432098765432056E-2</v>
      </c>
      <c r="BJ379" s="12">
        <v>1</v>
      </c>
      <c r="BK379" s="12">
        <v>11</v>
      </c>
      <c r="BL379" s="12">
        <f t="shared" si="66"/>
        <v>-10</v>
      </c>
      <c r="BM379" s="12" t="str">
        <f t="shared" si="68"/>
        <v>SDP</v>
      </c>
      <c r="BN379" s="12">
        <f t="shared" si="67"/>
        <v>12</v>
      </c>
    </row>
    <row r="380" spans="1:66" x14ac:dyDescent="0.45">
      <c r="A380" s="5">
        <v>45472</v>
      </c>
      <c r="B380" s="4" t="s">
        <v>43</v>
      </c>
      <c r="C380" s="4" t="s">
        <v>28</v>
      </c>
      <c r="E380" s="4" t="s">
        <v>296</v>
      </c>
      <c r="F380" s="11">
        <v>83</v>
      </c>
      <c r="G380" s="11">
        <v>6.3855421686746988E-2</v>
      </c>
      <c r="H380" s="11">
        <v>9.0123456790123457E-2</v>
      </c>
      <c r="I380" s="11">
        <v>7.6665142508763912E-2</v>
      </c>
      <c r="J380" s="11">
        <v>3.42</v>
      </c>
      <c r="K380" s="11">
        <v>3.47</v>
      </c>
      <c r="L380" s="11">
        <v>3.44</v>
      </c>
      <c r="M380" s="11">
        <v>6.3855421686746988E-2</v>
      </c>
      <c r="N380" s="11">
        <v>9.0123456790123457E-2</v>
      </c>
      <c r="O380" s="11">
        <v>7.6665142508763912E-2</v>
      </c>
      <c r="P380" s="11">
        <v>3.47</v>
      </c>
      <c r="Q380" s="11">
        <v>3.44</v>
      </c>
      <c r="R380" s="11">
        <v>0.32200000000000001</v>
      </c>
      <c r="S380" s="11">
        <v>0.73199999999999998</v>
      </c>
      <c r="T380" s="11">
        <v>112</v>
      </c>
      <c r="U380" s="11">
        <v>-2.7710843373493974E-2</v>
      </c>
      <c r="V380" s="11">
        <v>-7.8313253012048195E-2</v>
      </c>
      <c r="W380" s="11">
        <v>0.3253012048192771</v>
      </c>
      <c r="X380" s="11">
        <v>0.11204819277108434</v>
      </c>
      <c r="Y380" s="11">
        <v>0.20061728395061729</v>
      </c>
      <c r="Z380" s="11">
        <v>0.15523929279073312</v>
      </c>
      <c r="AA380" s="11">
        <v>-0.33734939759036142</v>
      </c>
      <c r="AB380" s="11">
        <v>-0.13580246913580246</v>
      </c>
      <c r="AC380" s="11">
        <v>-0.23906416704770617</v>
      </c>
      <c r="AD380" s="11">
        <v>0.48199999999999998</v>
      </c>
      <c r="AE380" s="11">
        <v>0.495</v>
      </c>
      <c r="AF380" s="11">
        <v>0.4883395061728395</v>
      </c>
      <c r="AG380" s="11">
        <v>5.5555555555555601E-2</v>
      </c>
      <c r="AH380" s="11">
        <v>83</v>
      </c>
      <c r="AI380" s="11">
        <v>0.18124999999999999</v>
      </c>
      <c r="AJ380" s="11">
        <v>0.10909090909090909</v>
      </c>
      <c r="AK380" s="11">
        <v>0.14606130751964086</v>
      </c>
      <c r="AL380" s="11">
        <v>0</v>
      </c>
      <c r="AM380" s="11">
        <v>2.2999999999999998</v>
      </c>
      <c r="AN380" s="11">
        <v>2.5</v>
      </c>
      <c r="AO380" s="11">
        <v>9.1566265060240959E-2</v>
      </c>
      <c r="AP380" s="11">
        <v>0.10617283950617283</v>
      </c>
      <c r="AQ380" s="11">
        <v>9.8689224203627496E-2</v>
      </c>
      <c r="AR380" s="11">
        <v>3.9</v>
      </c>
      <c r="AS380" s="11">
        <v>3.77</v>
      </c>
      <c r="AT380" s="11">
        <v>0.33200000000000002</v>
      </c>
      <c r="AU380" s="11">
        <v>0.76200000000000001</v>
      </c>
      <c r="AV380" s="11">
        <v>118</v>
      </c>
      <c r="AW380" s="11">
        <v>1.566265060240964E-2</v>
      </c>
      <c r="AX380" s="11">
        <v>-9.6385542168674707E-3</v>
      </c>
      <c r="AY380" s="11">
        <v>0.68554216867469875</v>
      </c>
      <c r="AZ380" s="11">
        <v>0.18433734939759036</v>
      </c>
      <c r="BA380" s="11">
        <v>0.26481481481481478</v>
      </c>
      <c r="BB380" s="11">
        <v>0.22358253315043436</v>
      </c>
      <c r="BC380" s="11">
        <v>1.4216867469879517</v>
      </c>
      <c r="BD380" s="11">
        <v>1.0061728395061729</v>
      </c>
      <c r="BE380" s="11">
        <v>1.2190595945739979</v>
      </c>
      <c r="BF380" s="11">
        <v>0.61399999999999999</v>
      </c>
      <c r="BG380" s="11">
        <v>0.58799999999999997</v>
      </c>
      <c r="BH380" s="11">
        <v>0.60132098765432107</v>
      </c>
      <c r="BI380" s="11">
        <v>-2.7777777777778012E-2</v>
      </c>
      <c r="BJ380" s="12">
        <v>1</v>
      </c>
      <c r="BK380" s="12">
        <v>8</v>
      </c>
      <c r="BL380" s="12">
        <f t="shared" si="66"/>
        <v>-7</v>
      </c>
      <c r="BM380" s="12" t="str">
        <f t="shared" si="68"/>
        <v>LAD</v>
      </c>
      <c r="BN380" s="12">
        <f t="shared" si="67"/>
        <v>9</v>
      </c>
    </row>
    <row r="381" spans="1:66" x14ac:dyDescent="0.45">
      <c r="A381" s="5">
        <v>45472</v>
      </c>
      <c r="B381" s="4" t="s">
        <v>18</v>
      </c>
      <c r="C381" s="4" t="s">
        <v>45</v>
      </c>
      <c r="D381" s="4" t="s">
        <v>644</v>
      </c>
      <c r="E381" s="4" t="s">
        <v>569</v>
      </c>
      <c r="F381" s="11">
        <v>82</v>
      </c>
      <c r="G381" s="11">
        <v>7.926829268292683E-2</v>
      </c>
      <c r="H381" s="11">
        <v>4.8000000000000001E-2</v>
      </c>
      <c r="I381" s="11">
        <v>6.3827160493827167E-2</v>
      </c>
      <c r="J381" s="11">
        <v>3.28</v>
      </c>
      <c r="K381" s="11">
        <v>4.04</v>
      </c>
      <c r="L381" s="11">
        <v>3.94</v>
      </c>
      <c r="M381" s="11">
        <v>7.926829268292683E-2</v>
      </c>
      <c r="N381" s="11">
        <v>8.3950617283950618E-2</v>
      </c>
      <c r="O381" s="11">
        <v>8.1580551745160795E-2</v>
      </c>
      <c r="P381" s="11">
        <v>4.04</v>
      </c>
      <c r="Q381" s="11">
        <v>3.94</v>
      </c>
      <c r="R381" s="11">
        <v>0.34</v>
      </c>
      <c r="S381" s="11">
        <v>0.78800000000000003</v>
      </c>
      <c r="T381" s="11">
        <v>123</v>
      </c>
      <c r="U381" s="11">
        <v>6.829268292682926E-2</v>
      </c>
      <c r="V381" s="11">
        <v>-1.5853658536585366E-2</v>
      </c>
      <c r="W381" s="11">
        <v>1.0682926829268291</v>
      </c>
      <c r="X381" s="11">
        <v>0.2329268292682927</v>
      </c>
      <c r="Y381" s="11">
        <v>0.23703703703703702</v>
      </c>
      <c r="Z381" s="11">
        <v>0.23495656149977137</v>
      </c>
      <c r="AA381" s="11">
        <v>1.4634146341463414</v>
      </c>
      <c r="AB381" s="11">
        <v>0.91975308641975306</v>
      </c>
      <c r="AC381" s="11">
        <v>1.1949397957628412</v>
      </c>
      <c r="AD381" s="11">
        <v>0.63400000000000001</v>
      </c>
      <c r="AE381" s="11">
        <v>0.58699999999999997</v>
      </c>
      <c r="AF381" s="11">
        <v>0.61079012345679007</v>
      </c>
      <c r="AG381" s="11">
        <v>1.2345679012345699E-2</v>
      </c>
      <c r="AH381" s="11">
        <v>82</v>
      </c>
      <c r="AI381" s="11">
        <v>8.9024390243902435E-2</v>
      </c>
      <c r="AJ381" s="11">
        <v>4.6153846153846149E-2</v>
      </c>
      <c r="AK381" s="11">
        <v>6.7853751187084518E-2</v>
      </c>
      <c r="AL381" s="11">
        <v>3.57</v>
      </c>
      <c r="AM381" s="11">
        <v>3.97</v>
      </c>
      <c r="AN381" s="11">
        <v>3.96</v>
      </c>
      <c r="AO381" s="11">
        <v>8.9024390243902435E-2</v>
      </c>
      <c r="AP381" s="11">
        <v>7.716049382716049E-2</v>
      </c>
      <c r="AQ381" s="11">
        <v>8.3165675964029878E-2</v>
      </c>
      <c r="AR381" s="11">
        <v>3.97</v>
      </c>
      <c r="AS381" s="11">
        <v>3.96</v>
      </c>
      <c r="AT381" s="11">
        <v>0.29799999999999999</v>
      </c>
      <c r="AU381" s="11">
        <v>0.67400000000000004</v>
      </c>
      <c r="AV381" s="11">
        <v>90</v>
      </c>
      <c r="AW381" s="11">
        <v>-7.3170731707317069E-3</v>
      </c>
      <c r="AX381" s="11">
        <v>4.6341463414634146E-2</v>
      </c>
      <c r="AY381" s="11">
        <v>-0.38536585365853659</v>
      </c>
      <c r="AZ381" s="11">
        <v>7.5609756097560973E-2</v>
      </c>
      <c r="BA381" s="11">
        <v>0.21975308641975311</v>
      </c>
      <c r="BB381" s="11">
        <v>0.14679164761469288</v>
      </c>
      <c r="BC381" s="11">
        <v>-0.21951219512195122</v>
      </c>
      <c r="BD381" s="11">
        <v>-6.7901234567901231E-2</v>
      </c>
      <c r="BE381" s="11">
        <v>-0.14464258497180307</v>
      </c>
      <c r="BF381" s="11">
        <v>0.45100000000000001</v>
      </c>
      <c r="BG381" s="11">
        <v>0.48</v>
      </c>
      <c r="BH381" s="11">
        <v>0.46532098765432095</v>
      </c>
      <c r="BI381" s="11">
        <v>-3.0864197530864002E-2</v>
      </c>
      <c r="BJ381" s="12">
        <v>6</v>
      </c>
      <c r="BK381" s="12">
        <v>5</v>
      </c>
      <c r="BL381" s="12">
        <f t="shared" si="66"/>
        <v>1</v>
      </c>
      <c r="BM381" s="12" t="str">
        <f t="shared" si="68"/>
        <v>BAL</v>
      </c>
      <c r="BN381" s="12">
        <f t="shared" si="67"/>
        <v>11</v>
      </c>
    </row>
    <row r="382" spans="1:66" x14ac:dyDescent="0.45">
      <c r="A382" s="5">
        <v>45472</v>
      </c>
      <c r="B382" s="4" t="s">
        <v>54</v>
      </c>
      <c r="C382" s="4" t="s">
        <v>102</v>
      </c>
      <c r="D382" s="4" t="s">
        <v>577</v>
      </c>
      <c r="E382" s="4" t="s">
        <v>642</v>
      </c>
      <c r="F382" s="11">
        <v>81</v>
      </c>
      <c r="G382" s="11">
        <v>6.2500000000000003E-3</v>
      </c>
      <c r="H382" s="11">
        <v>6.9999999999999993E-2</v>
      </c>
      <c r="I382" s="11">
        <v>3.8124999999999999E-2</v>
      </c>
      <c r="J382" s="11">
        <v>0</v>
      </c>
      <c r="K382" s="11">
        <v>4.79</v>
      </c>
      <c r="L382" s="11">
        <v>4.8499999999999996</v>
      </c>
      <c r="M382" s="11">
        <v>2.5925925925925929E-2</v>
      </c>
      <c r="N382" s="11">
        <v>7.098765432098765E-2</v>
      </c>
      <c r="O382" s="11">
        <v>4.8456790123456786E-2</v>
      </c>
      <c r="P382" s="11">
        <v>4.7</v>
      </c>
      <c r="Q382" s="11">
        <v>4.5</v>
      </c>
      <c r="R382" s="11">
        <v>0.31</v>
      </c>
      <c r="S382" s="11">
        <v>0.70699999999999996</v>
      </c>
      <c r="T382" s="11">
        <v>99</v>
      </c>
      <c r="U382" s="11">
        <v>-0.12098765432098767</v>
      </c>
      <c r="V382" s="11">
        <v>-0.25185185185185183</v>
      </c>
      <c r="W382" s="11">
        <v>-0.16296296296296295</v>
      </c>
      <c r="X382" s="11">
        <v>6.4197530864197536E-2</v>
      </c>
      <c r="Y382" s="11">
        <v>0.17222222222222222</v>
      </c>
      <c r="Z382" s="11">
        <v>0.11820987654320989</v>
      </c>
      <c r="AA382" s="11">
        <v>-0.79012345679012341</v>
      </c>
      <c r="AB382" s="11">
        <v>-0.59259259259259256</v>
      </c>
      <c r="AC382" s="11">
        <v>-0.69135802469135799</v>
      </c>
      <c r="AD382" s="11">
        <v>0.432</v>
      </c>
      <c r="AE382" s="11">
        <v>0.44600000000000001</v>
      </c>
      <c r="AF382" s="11">
        <v>0.439</v>
      </c>
      <c r="AG382" s="11">
        <v>3.0864197530864199E-2</v>
      </c>
      <c r="AH382" s="11">
        <v>82</v>
      </c>
      <c r="AI382" s="11">
        <v>0.14000000000000001</v>
      </c>
      <c r="AJ382" s="11">
        <v>5.3571428571428568E-2</v>
      </c>
      <c r="AK382" s="11">
        <v>9.7319223985890657E-2</v>
      </c>
      <c r="AL382" s="11">
        <v>0</v>
      </c>
      <c r="AM382" s="11">
        <v>3.64</v>
      </c>
      <c r="AN382" s="11">
        <v>3.84</v>
      </c>
      <c r="AO382" s="11">
        <v>0.11707317073170731</v>
      </c>
      <c r="AP382" s="11">
        <v>7.9012345679012344E-2</v>
      </c>
      <c r="AQ382" s="11">
        <v>9.8277701569882636E-2</v>
      </c>
      <c r="AR382" s="11">
        <v>3.55</v>
      </c>
      <c r="AS382" s="11">
        <v>3.53</v>
      </c>
      <c r="AT382" s="11">
        <v>0.29899999999999999</v>
      </c>
      <c r="AU382" s="11">
        <v>0.67700000000000005</v>
      </c>
      <c r="AV382" s="11">
        <v>93</v>
      </c>
      <c r="AW382" s="11">
        <v>4.878048780487805E-2</v>
      </c>
      <c r="AX382" s="11">
        <v>1.9512195121951219E-2</v>
      </c>
      <c r="AY382" s="11">
        <v>-0.19878048780487806</v>
      </c>
      <c r="AZ382" s="11">
        <v>7.6829268292682926E-2</v>
      </c>
      <c r="BA382" s="11">
        <v>0.16851851851851851</v>
      </c>
      <c r="BB382" s="11">
        <v>0.12210791037951531</v>
      </c>
      <c r="BC382" s="11">
        <v>-0.26829268292682928</v>
      </c>
      <c r="BD382" s="11">
        <v>-0.16049382716049382</v>
      </c>
      <c r="BE382" s="11">
        <v>-0.21505868007925621</v>
      </c>
      <c r="BF382" s="11">
        <v>0.45100000000000001</v>
      </c>
      <c r="BG382" s="11">
        <v>0.47299999999999998</v>
      </c>
      <c r="BH382" s="11">
        <v>0.46186419753086416</v>
      </c>
      <c r="BI382" s="11">
        <v>-3.4506556245679776E-3</v>
      </c>
      <c r="BJ382" s="12">
        <v>6</v>
      </c>
      <c r="BK382" s="12">
        <v>5</v>
      </c>
      <c r="BL382" s="12">
        <f t="shared" si="66"/>
        <v>1</v>
      </c>
      <c r="BM382" s="12" t="str">
        <f t="shared" si="68"/>
        <v>LAA</v>
      </c>
      <c r="BN382" s="12">
        <f t="shared" si="67"/>
        <v>11</v>
      </c>
    </row>
    <row r="383" spans="1:66" x14ac:dyDescent="0.45">
      <c r="A383" s="5">
        <v>45472</v>
      </c>
      <c r="B383" s="4" t="s">
        <v>52</v>
      </c>
      <c r="C383" s="4" t="s">
        <v>62</v>
      </c>
      <c r="D383" s="4" t="s">
        <v>620</v>
      </c>
      <c r="E383" s="4" t="s">
        <v>591</v>
      </c>
      <c r="F383" s="11">
        <v>84</v>
      </c>
      <c r="G383" s="11">
        <v>0.10476190476190476</v>
      </c>
      <c r="H383" s="11">
        <v>0.10769230769230768</v>
      </c>
      <c r="I383" s="11">
        <v>0.10617283950617283</v>
      </c>
      <c r="J383" s="11">
        <v>3.48</v>
      </c>
      <c r="K383" s="11">
        <v>3.67</v>
      </c>
      <c r="L383" s="11">
        <v>3.56</v>
      </c>
      <c r="M383" s="11">
        <v>0.10476190476190476</v>
      </c>
      <c r="N383" s="11">
        <v>9.6913580246913572E-2</v>
      </c>
      <c r="O383" s="11">
        <v>0.10098308184727937</v>
      </c>
      <c r="P383" s="11">
        <v>3.67</v>
      </c>
      <c r="Q383" s="11">
        <v>3.56</v>
      </c>
      <c r="R383" s="11">
        <v>0.29899999999999999</v>
      </c>
      <c r="S383" s="11">
        <v>0.67200000000000004</v>
      </c>
      <c r="T383" s="11">
        <v>97</v>
      </c>
      <c r="U383" s="11">
        <v>-2.6190476190476191E-2</v>
      </c>
      <c r="V383" s="11">
        <v>-9.1666666666666674E-2</v>
      </c>
      <c r="W383" s="11">
        <v>-0.14761904761904762</v>
      </c>
      <c r="X383" s="11">
        <v>9.0476190476190474E-2</v>
      </c>
      <c r="Y383" s="11">
        <v>0.22037037037037038</v>
      </c>
      <c r="Z383" s="11">
        <v>0.15301783264746227</v>
      </c>
      <c r="AA383" s="11">
        <v>0.14285714285714285</v>
      </c>
      <c r="AB383" s="11">
        <v>0.17901234567901234</v>
      </c>
      <c r="AC383" s="11">
        <v>0.16026520347508</v>
      </c>
      <c r="AD383" s="11">
        <v>0.56000000000000005</v>
      </c>
      <c r="AE383" s="11">
        <v>0.54200000000000004</v>
      </c>
      <c r="AF383" s="11">
        <v>0.55133333333333334</v>
      </c>
      <c r="AG383" s="11">
        <v>1.2345679012345699E-2</v>
      </c>
      <c r="AH383" s="11">
        <v>82</v>
      </c>
      <c r="AI383" s="11">
        <v>9.6341463414634149E-2</v>
      </c>
      <c r="AJ383" s="11">
        <v>0.12333333333333334</v>
      </c>
      <c r="AK383" s="11">
        <v>0.10967078189300411</v>
      </c>
      <c r="AL383" s="11">
        <v>3.85</v>
      </c>
      <c r="AM383" s="11">
        <v>3.72</v>
      </c>
      <c r="AN383" s="11">
        <v>3.49</v>
      </c>
      <c r="AO383" s="11">
        <v>9.6341463414634149E-2</v>
      </c>
      <c r="AP383" s="11">
        <v>0.10493827160493827</v>
      </c>
      <c r="AQ383" s="11">
        <v>0.1005868007925621</v>
      </c>
      <c r="AR383" s="11">
        <v>3.72</v>
      </c>
      <c r="AS383" s="11">
        <v>3.49</v>
      </c>
      <c r="AT383" s="11">
        <v>0.32900000000000001</v>
      </c>
      <c r="AU383" s="11">
        <v>0.755</v>
      </c>
      <c r="AV383" s="11">
        <v>115</v>
      </c>
      <c r="AW383" s="11">
        <v>-1.2195121951219512E-3</v>
      </c>
      <c r="AX383" s="11">
        <v>0.10731707317073172</v>
      </c>
      <c r="AY383" s="11">
        <v>0.55609756097560981</v>
      </c>
      <c r="AZ383" s="11">
        <v>0.17926829268292682</v>
      </c>
      <c r="BA383" s="11">
        <v>0.22098765432098763</v>
      </c>
      <c r="BB383" s="11">
        <v>0.1998704465782655</v>
      </c>
      <c r="BC383" s="11">
        <v>0.42682926829268292</v>
      </c>
      <c r="BD383" s="11">
        <v>0.37654320987654322</v>
      </c>
      <c r="BE383" s="11">
        <v>0.40199664685261394</v>
      </c>
      <c r="BF383" s="11">
        <v>0.54900000000000004</v>
      </c>
      <c r="BG383" s="11">
        <v>0.54200000000000004</v>
      </c>
      <c r="BH383" s="11">
        <v>0.54554320987654326</v>
      </c>
      <c r="BI383" s="11">
        <v>-6.4814814814814992E-2</v>
      </c>
      <c r="BJ383" s="12">
        <v>1</v>
      </c>
      <c r="BK383" s="12">
        <v>5</v>
      </c>
      <c r="BL383" s="12">
        <f t="shared" si="66"/>
        <v>-4</v>
      </c>
      <c r="BM383" s="12" t="str">
        <f t="shared" si="68"/>
        <v>MIN</v>
      </c>
      <c r="BN383" s="12">
        <f t="shared" si="67"/>
        <v>6</v>
      </c>
    </row>
    <row r="384" spans="1:66" x14ac:dyDescent="0.45">
      <c r="A384" s="5">
        <v>45472</v>
      </c>
      <c r="B384" s="4" t="s">
        <v>32</v>
      </c>
      <c r="C384" s="4" t="s">
        <v>39</v>
      </c>
      <c r="D384" s="4" t="s">
        <v>543</v>
      </c>
      <c r="E384" s="4" t="s">
        <v>688</v>
      </c>
      <c r="F384" s="11">
        <v>80</v>
      </c>
      <c r="G384" s="11">
        <v>0.12000000000000001</v>
      </c>
      <c r="H384" s="11">
        <v>0.1217391304347826</v>
      </c>
      <c r="I384" s="11">
        <v>0.12088030059044552</v>
      </c>
      <c r="J384" s="11">
        <v>0</v>
      </c>
      <c r="K384" s="11">
        <v>3.24</v>
      </c>
      <c r="L384" s="11">
        <v>3.45</v>
      </c>
      <c r="M384" s="11">
        <v>0.13874999999999998</v>
      </c>
      <c r="N384" s="11">
        <v>0.10246913580246915</v>
      </c>
      <c r="O384" s="11">
        <v>0.12038561194939795</v>
      </c>
      <c r="P384" s="11">
        <v>3.41</v>
      </c>
      <c r="Q384" s="11">
        <v>3.43</v>
      </c>
      <c r="R384" s="11">
        <v>0.314</v>
      </c>
      <c r="S384" s="11">
        <v>0.71599999999999997</v>
      </c>
      <c r="T384" s="11">
        <v>102</v>
      </c>
      <c r="U384" s="11">
        <v>-8.3750000000000005E-2</v>
      </c>
      <c r="V384" s="11">
        <v>-8.7499999999999994E-2</v>
      </c>
      <c r="W384" s="11">
        <v>-2.7500000000000004E-2</v>
      </c>
      <c r="X384" s="11">
        <v>9.7500000000000003E-2</v>
      </c>
      <c r="Y384" s="11">
        <v>0.27530864197530863</v>
      </c>
      <c r="Z384" s="11">
        <v>0.18750190519737847</v>
      </c>
      <c r="AA384" s="11">
        <v>0.67500000000000004</v>
      </c>
      <c r="AB384" s="11">
        <v>0.58024691358024694</v>
      </c>
      <c r="AC384" s="11">
        <v>0.62703856119493984</v>
      </c>
      <c r="AD384" s="11">
        <v>0.56299999999999994</v>
      </c>
      <c r="AE384" s="11">
        <v>0.55700000000000005</v>
      </c>
      <c r="AF384" s="11">
        <v>0.559962962962963</v>
      </c>
      <c r="AG384" s="11">
        <v>2.7777777777777801E-2</v>
      </c>
      <c r="AH384" s="11">
        <v>81</v>
      </c>
      <c r="AI384" s="11">
        <v>8.2716049382716053E-2</v>
      </c>
      <c r="AJ384" s="11">
        <v>6.5217391304347824E-2</v>
      </c>
      <c r="AK384" s="11">
        <v>7.3966720343531939E-2</v>
      </c>
      <c r="AL384" s="11">
        <v>3.98</v>
      </c>
      <c r="AM384" s="11">
        <v>4.0999999999999996</v>
      </c>
      <c r="AN384" s="11">
        <v>3.96</v>
      </c>
      <c r="AO384" s="11">
        <v>8.2716049382716053E-2</v>
      </c>
      <c r="AP384" s="11">
        <v>8.7037037037037038E-2</v>
      </c>
      <c r="AQ384" s="11">
        <v>8.4876543209876545E-2</v>
      </c>
      <c r="AR384" s="11">
        <v>4.0999999999999996</v>
      </c>
      <c r="AS384" s="11">
        <v>3.96</v>
      </c>
      <c r="AT384" s="11">
        <v>0.29299999999999998</v>
      </c>
      <c r="AU384" s="11">
        <v>0.66300000000000003</v>
      </c>
      <c r="AV384" s="11">
        <v>87</v>
      </c>
      <c r="AW384" s="11">
        <v>1.7283950617283949E-2</v>
      </c>
      <c r="AX384" s="11">
        <v>-0.35308641975308641</v>
      </c>
      <c r="AY384" s="11">
        <v>-0.50370370370370365</v>
      </c>
      <c r="AZ384" s="11">
        <v>3.2098765432098768E-2</v>
      </c>
      <c r="BA384" s="11">
        <v>0.17098765432098764</v>
      </c>
      <c r="BB384" s="11">
        <v>0.10154320987654321</v>
      </c>
      <c r="BC384" s="11">
        <v>-0.43209876543209874</v>
      </c>
      <c r="BD384" s="11">
        <v>-0.29012345679012347</v>
      </c>
      <c r="BE384" s="11">
        <v>-0.3611111111111111</v>
      </c>
      <c r="BF384" s="11">
        <v>0.48099999999999998</v>
      </c>
      <c r="BG384" s="11">
        <v>0.48299999999999998</v>
      </c>
      <c r="BH384" s="11">
        <v>0.48199999999999998</v>
      </c>
      <c r="BI384" s="11">
        <v>-2.4691358024690968E-2</v>
      </c>
      <c r="BJ384" s="12">
        <v>2</v>
      </c>
      <c r="BK384" s="12">
        <v>1</v>
      </c>
      <c r="BL384" s="12">
        <f t="shared" si="66"/>
        <v>1</v>
      </c>
      <c r="BM384" s="12" t="str">
        <f t="shared" si="68"/>
        <v>ATL</v>
      </c>
      <c r="BN384" s="12">
        <f t="shared" si="67"/>
        <v>3</v>
      </c>
    </row>
    <row r="385" spans="1:66" x14ac:dyDescent="0.45">
      <c r="A385" s="5">
        <v>45476</v>
      </c>
      <c r="B385" s="4" t="s">
        <v>39</v>
      </c>
      <c r="C385" s="4" t="s">
        <v>117</v>
      </c>
      <c r="D385" s="4" t="s">
        <v>283</v>
      </c>
      <c r="E385" s="4" t="s">
        <v>306</v>
      </c>
      <c r="F385" s="11">
        <v>84</v>
      </c>
      <c r="G385" s="11">
        <v>8.666666666666667E-2</v>
      </c>
      <c r="H385" s="11">
        <v>5.7692307692307696E-2</v>
      </c>
      <c r="I385" s="11">
        <v>7.2716049382716044E-2</v>
      </c>
      <c r="J385" s="11">
        <v>3.74</v>
      </c>
      <c r="K385" s="11">
        <v>3.59</v>
      </c>
      <c r="L385" s="11">
        <v>3.51</v>
      </c>
      <c r="M385" s="11">
        <v>8.5714285714285715E-2</v>
      </c>
      <c r="N385" s="11">
        <v>8.7037037037037038E-2</v>
      </c>
      <c r="O385" s="11">
        <v>8.6351165980795605E-2</v>
      </c>
      <c r="P385" s="11">
        <v>4.0599999999999996</v>
      </c>
      <c r="Q385" s="11">
        <v>3.94</v>
      </c>
      <c r="R385" s="11">
        <v>0.29299999999999998</v>
      </c>
      <c r="S385" s="11">
        <v>0.66600000000000004</v>
      </c>
      <c r="T385" s="11">
        <v>88</v>
      </c>
      <c r="U385" s="11">
        <v>1.3095238095238096E-2</v>
      </c>
      <c r="V385" s="11">
        <v>-0.32857142857142857</v>
      </c>
      <c r="W385" s="11">
        <v>-0.49880952380952381</v>
      </c>
      <c r="X385" s="11">
        <v>3.8095238095238099E-2</v>
      </c>
      <c r="Y385" s="11">
        <v>0.17098765432098764</v>
      </c>
      <c r="Z385" s="11">
        <v>0.10208047553726565</v>
      </c>
      <c r="AA385" s="11">
        <v>-0.44047619047619047</v>
      </c>
      <c r="AB385" s="11">
        <v>-0.30246913580246915</v>
      </c>
      <c r="AC385" s="11">
        <v>-0.37402834933699131</v>
      </c>
      <c r="AD385" s="11">
        <v>0.47599999999999998</v>
      </c>
      <c r="AE385" s="11">
        <v>0.47899999999999998</v>
      </c>
      <c r="AF385" s="11">
        <v>0.47744444444444439</v>
      </c>
      <c r="AG385" s="11">
        <v>2.4691358024691398E-2</v>
      </c>
      <c r="AH385" s="11">
        <v>84</v>
      </c>
      <c r="AI385" s="11">
        <v>5.8823529411764705E-2</v>
      </c>
      <c r="AJ385" s="11">
        <v>6.0714285714285714E-2</v>
      </c>
      <c r="AK385" s="11">
        <v>5.9733893557422965E-2</v>
      </c>
      <c r="AL385" s="11">
        <v>4.12</v>
      </c>
      <c r="AM385" s="11">
        <v>4.1500000000000004</v>
      </c>
      <c r="AN385" s="11">
        <v>4.29</v>
      </c>
      <c r="AO385" s="11">
        <v>9.1666666666666674E-2</v>
      </c>
      <c r="AP385" s="11">
        <v>8.7037037037037038E-2</v>
      </c>
      <c r="AQ385" s="11">
        <v>8.9437585733882025E-2</v>
      </c>
      <c r="AR385" s="11">
        <v>3.72</v>
      </c>
      <c r="AS385" s="11">
        <v>3.76</v>
      </c>
      <c r="AT385" s="11">
        <v>0.30599999999999999</v>
      </c>
      <c r="AU385" s="11">
        <v>0.69499999999999995</v>
      </c>
      <c r="AV385" s="11">
        <v>100</v>
      </c>
      <c r="AW385" s="11">
        <v>0</v>
      </c>
      <c r="AX385" s="11">
        <v>-0.16666666666666666</v>
      </c>
      <c r="AY385" s="11">
        <v>-1.4285714285714285E-2</v>
      </c>
      <c r="AZ385" s="11">
        <v>9.285714285714286E-2</v>
      </c>
      <c r="BA385" s="11">
        <v>0.20925925925925926</v>
      </c>
      <c r="BB385" s="11">
        <v>0.14890260631001373</v>
      </c>
      <c r="BC385" s="11">
        <v>-0.44047619047619047</v>
      </c>
      <c r="BD385" s="11">
        <v>-0.20987654320987653</v>
      </c>
      <c r="BE385" s="11">
        <v>-0.32944673068129854</v>
      </c>
      <c r="BF385" s="11">
        <v>0.52400000000000002</v>
      </c>
      <c r="BG385" s="11">
        <v>0.51400000000000001</v>
      </c>
      <c r="BH385" s="11">
        <v>0.51918518518518519</v>
      </c>
      <c r="BI385" s="11">
        <v>-3.7037037037036979E-2</v>
      </c>
      <c r="BJ385" s="12">
        <v>5</v>
      </c>
      <c r="BK385" s="12">
        <v>4</v>
      </c>
      <c r="BL385" s="12">
        <f t="shared" si="66"/>
        <v>1</v>
      </c>
      <c r="BM385" s="12" t="str">
        <f t="shared" si="68"/>
        <v>PIT</v>
      </c>
      <c r="BN385" s="12">
        <f t="shared" si="67"/>
        <v>9</v>
      </c>
    </row>
    <row r="386" spans="1:66" x14ac:dyDescent="0.45">
      <c r="A386" s="5">
        <v>45476</v>
      </c>
      <c r="B386" s="4" t="s">
        <v>89</v>
      </c>
      <c r="C386" s="4" t="s">
        <v>60</v>
      </c>
      <c r="D386" s="4" t="s">
        <v>271</v>
      </c>
      <c r="E386" s="4" t="s">
        <v>324</v>
      </c>
      <c r="F386" s="11">
        <v>85</v>
      </c>
      <c r="G386" s="11">
        <v>3.2941176470588231E-2</v>
      </c>
      <c r="H386" s="11">
        <v>8.0952380952380956E-2</v>
      </c>
      <c r="I386" s="11">
        <v>5.5761316872427982E-2</v>
      </c>
      <c r="J386" s="11">
        <v>4.28</v>
      </c>
      <c r="K386" s="11">
        <v>4.24</v>
      </c>
      <c r="L386" s="11">
        <v>4.1399999999999997</v>
      </c>
      <c r="M386" s="11">
        <v>3.2941176470588231E-2</v>
      </c>
      <c r="N386" s="11">
        <v>8.4567901234567894E-2</v>
      </c>
      <c r="O386" s="11">
        <v>5.7479804907788437E-2</v>
      </c>
      <c r="P386" s="11">
        <v>4.24</v>
      </c>
      <c r="Q386" s="11">
        <v>4.1399999999999997</v>
      </c>
      <c r="R386" s="11">
        <v>0.28499999999999998</v>
      </c>
      <c r="S386" s="11">
        <v>0.65</v>
      </c>
      <c r="T386" s="11">
        <v>83</v>
      </c>
      <c r="U386" s="11">
        <v>-4.3529411764705886E-2</v>
      </c>
      <c r="V386" s="11">
        <v>-0.17529411764705882</v>
      </c>
      <c r="W386" s="11">
        <v>-0.64588235294117646</v>
      </c>
      <c r="X386" s="11">
        <v>0.02</v>
      </c>
      <c r="Y386" s="11">
        <v>0.15555555555555556</v>
      </c>
      <c r="Z386" s="11">
        <v>8.4430727023319607E-2</v>
      </c>
      <c r="AA386" s="11">
        <v>-1.5411764705882354</v>
      </c>
      <c r="AB386" s="11">
        <v>-1.0432098765432098</v>
      </c>
      <c r="AC386" s="11">
        <v>-1.3044886450236244</v>
      </c>
      <c r="AD386" s="11">
        <v>0.35299999999999998</v>
      </c>
      <c r="AE386" s="11">
        <v>0.39800000000000002</v>
      </c>
      <c r="AF386" s="11">
        <v>0.37438888888888888</v>
      </c>
      <c r="AG386" s="11">
        <v>2.1604938271604899E-2</v>
      </c>
      <c r="AH386" s="11">
        <v>85</v>
      </c>
      <c r="AI386" s="11">
        <v>0.11411764705882352</v>
      </c>
      <c r="AJ386" s="11">
        <v>8.2142857142857142E-2</v>
      </c>
      <c r="AK386" s="11">
        <v>9.8919753086419746E-2</v>
      </c>
      <c r="AL386" s="11">
        <v>3.42</v>
      </c>
      <c r="AM386" s="11">
        <v>3.71</v>
      </c>
      <c r="AN386" s="11">
        <v>3.62</v>
      </c>
      <c r="AO386" s="11">
        <v>0.11411764705882352</v>
      </c>
      <c r="AP386" s="11">
        <v>8.0864197530864199E-2</v>
      </c>
      <c r="AQ386" s="11">
        <v>9.8311995122694701E-2</v>
      </c>
      <c r="AR386" s="11">
        <v>3.71</v>
      </c>
      <c r="AS386" s="11">
        <v>3.62</v>
      </c>
      <c r="AT386" s="11">
        <v>0.33900000000000002</v>
      </c>
      <c r="AU386" s="11">
        <v>0.78200000000000003</v>
      </c>
      <c r="AV386" s="11">
        <v>114</v>
      </c>
      <c r="AW386" s="11">
        <v>6.5882352941176461E-2</v>
      </c>
      <c r="AX386" s="11">
        <v>-0.18470588235294116</v>
      </c>
      <c r="AY386" s="11">
        <v>0.60705882352941176</v>
      </c>
      <c r="AZ386" s="11">
        <v>0.15176470588235294</v>
      </c>
      <c r="BA386" s="11">
        <v>0.19012345679012346</v>
      </c>
      <c r="BB386" s="11">
        <v>0.16999695168419449</v>
      </c>
      <c r="BC386" s="11">
        <v>0.41176470588235292</v>
      </c>
      <c r="BD386" s="11">
        <v>0.24691358024691357</v>
      </c>
      <c r="BE386" s="11">
        <v>0.33340954122847122</v>
      </c>
      <c r="BF386" s="11">
        <v>0.53600000000000003</v>
      </c>
      <c r="BG386" s="11">
        <v>0.51800000000000002</v>
      </c>
      <c r="BH386" s="11">
        <v>0.52744444444444449</v>
      </c>
      <c r="BI386" s="11">
        <v>-2.4691358024691024E-2</v>
      </c>
      <c r="BJ386" s="12">
        <v>2</v>
      </c>
      <c r="BK386" s="12">
        <v>7</v>
      </c>
      <c r="BL386" s="12">
        <f t="shared" si="66"/>
        <v>-5</v>
      </c>
      <c r="BM386" s="12" t="str">
        <f t="shared" si="68"/>
        <v>BOS</v>
      </c>
      <c r="BN386" s="12">
        <f t="shared" si="67"/>
        <v>9</v>
      </c>
    </row>
    <row r="387" spans="1:66" x14ac:dyDescent="0.45">
      <c r="A387" s="5">
        <v>45476</v>
      </c>
      <c r="B387" s="4" t="s">
        <v>80</v>
      </c>
      <c r="C387" s="4" t="s">
        <v>64</v>
      </c>
      <c r="D387" s="4" t="s">
        <v>855</v>
      </c>
      <c r="E387" s="4" t="s">
        <v>672</v>
      </c>
      <c r="F387" s="11">
        <v>85</v>
      </c>
      <c r="G387" s="11">
        <v>0.10117647058823528</v>
      </c>
      <c r="H387" s="11">
        <v>6.3157894736842107E-2</v>
      </c>
      <c r="I387" s="11">
        <v>8.3105912930474327E-2</v>
      </c>
      <c r="J387" s="11">
        <v>3.97</v>
      </c>
      <c r="K387" s="11">
        <v>3.81</v>
      </c>
      <c r="L387" s="11">
        <v>3.81</v>
      </c>
      <c r="M387" s="11">
        <v>0.10117647058823528</v>
      </c>
      <c r="N387" s="11">
        <v>6.7283950617283955E-2</v>
      </c>
      <c r="O387" s="11">
        <v>8.5067062947721372E-2</v>
      </c>
      <c r="P387" s="11">
        <v>3.81</v>
      </c>
      <c r="Q387" s="11">
        <v>3.81</v>
      </c>
      <c r="R387" s="11">
        <v>0.3</v>
      </c>
      <c r="S387" s="11">
        <v>0.68100000000000005</v>
      </c>
      <c r="T387" s="11">
        <v>94</v>
      </c>
      <c r="U387" s="11">
        <v>-4.7058823529411769E-3</v>
      </c>
      <c r="V387" s="11">
        <v>-0.30823529411764705</v>
      </c>
      <c r="W387" s="11">
        <v>-0.22823529411764704</v>
      </c>
      <c r="X387" s="11">
        <v>5.2941176470588235E-2</v>
      </c>
      <c r="Y387" s="11">
        <v>0.11790123456790125</v>
      </c>
      <c r="Z387" s="11">
        <v>8.3817253467459232E-2</v>
      </c>
      <c r="AA387" s="11">
        <v>-0.25882352941176473</v>
      </c>
      <c r="AB387" s="11">
        <v>-0.41975308641975306</v>
      </c>
      <c r="AC387" s="11">
        <v>-0.33531473860691968</v>
      </c>
      <c r="AD387" s="11">
        <v>0.45900000000000002</v>
      </c>
      <c r="AE387" s="11">
        <v>0.44900000000000001</v>
      </c>
      <c r="AF387" s="11">
        <v>0.45424691358024694</v>
      </c>
      <c r="AG387" s="11">
        <v>-1.85185185185185E-2</v>
      </c>
      <c r="AH387" s="11">
        <v>83</v>
      </c>
      <c r="AI387" s="11">
        <v>5.301204819277109E-2</v>
      </c>
      <c r="AJ387" s="11">
        <v>0.04</v>
      </c>
      <c r="AK387" s="11">
        <v>4.6666666666666676E-2</v>
      </c>
      <c r="AL387" s="11">
        <v>3.93</v>
      </c>
      <c r="AM387" s="11">
        <v>4.24</v>
      </c>
      <c r="AN387" s="11">
        <v>4.22</v>
      </c>
      <c r="AO387" s="11">
        <v>5.301204819277109E-2</v>
      </c>
      <c r="AP387" s="11">
        <v>8.3333333333333329E-2</v>
      </c>
      <c r="AQ387" s="11">
        <v>6.7798353909465023E-2</v>
      </c>
      <c r="AR387" s="11">
        <v>4.24</v>
      </c>
      <c r="AS387" s="11">
        <v>4.22</v>
      </c>
      <c r="AT387" s="11">
        <v>0.33600000000000002</v>
      </c>
      <c r="AU387" s="11">
        <v>0.76900000000000002</v>
      </c>
      <c r="AV387" s="11">
        <v>122</v>
      </c>
      <c r="AW387" s="11">
        <v>-4.0963855421686748E-2</v>
      </c>
      <c r="AX387" s="11">
        <v>-0.13253012048192772</v>
      </c>
      <c r="AY387" s="11">
        <v>0.77228915662650599</v>
      </c>
      <c r="AZ387" s="11">
        <v>0.17590361445783131</v>
      </c>
      <c r="BA387" s="11">
        <v>0.21049382716049383</v>
      </c>
      <c r="BB387" s="11">
        <v>0.19277168114616675</v>
      </c>
      <c r="BC387" s="11">
        <v>0.18072289156626506</v>
      </c>
      <c r="BD387" s="11">
        <v>0.15432098765432098</v>
      </c>
      <c r="BE387" s="11">
        <v>0.16784788904130468</v>
      </c>
      <c r="BF387" s="11">
        <v>0.50600000000000001</v>
      </c>
      <c r="BG387" s="11">
        <v>0.50900000000000001</v>
      </c>
      <c r="BH387" s="11">
        <v>0.507462962962963</v>
      </c>
      <c r="BI387" s="11">
        <v>-5.5555555555555969E-2</v>
      </c>
      <c r="BJ387" s="12">
        <v>7</v>
      </c>
      <c r="BK387" s="12">
        <v>5</v>
      </c>
      <c r="BL387" s="12">
        <f t="shared" ref="BL387:BL450" si="69">IF(ISBLANK(BJ387), "", BJ387-BK387)</f>
        <v>2</v>
      </c>
      <c r="BM387" s="12" t="str">
        <f t="shared" si="68"/>
        <v>WSN</v>
      </c>
      <c r="BN387" s="12">
        <f t="shared" ref="BN387:BN450" si="70">IF(ISBLANK(BJ387), "", BJ387+BK387)</f>
        <v>12</v>
      </c>
    </row>
    <row r="388" spans="1:66" x14ac:dyDescent="0.45">
      <c r="A388" s="5">
        <v>45476</v>
      </c>
      <c r="B388" s="4" t="s">
        <v>22</v>
      </c>
      <c r="C388" s="4" t="s">
        <v>57</v>
      </c>
      <c r="D388" s="4" t="s">
        <v>726</v>
      </c>
      <c r="E388" s="4" t="s">
        <v>319</v>
      </c>
      <c r="F388" s="11">
        <v>87</v>
      </c>
      <c r="G388" s="11">
        <v>7.1264367816091953E-2</v>
      </c>
      <c r="H388" s="11">
        <v>0.10909090909090909</v>
      </c>
      <c r="I388" s="11">
        <v>8.8776655443322111E-2</v>
      </c>
      <c r="J388" s="11">
        <v>3.62</v>
      </c>
      <c r="K388" s="11">
        <v>4.16</v>
      </c>
      <c r="L388" s="11">
        <v>3.97</v>
      </c>
      <c r="M388" s="11">
        <v>7.1264367816091953E-2</v>
      </c>
      <c r="N388" s="11">
        <v>8.5185185185185183E-2</v>
      </c>
      <c r="O388" s="11">
        <v>7.7709190672153636E-2</v>
      </c>
      <c r="P388" s="11">
        <v>4.16</v>
      </c>
      <c r="Q388" s="11">
        <v>3.97</v>
      </c>
      <c r="R388" s="11">
        <v>0.33500000000000002</v>
      </c>
      <c r="S388" s="11">
        <v>0.76600000000000001</v>
      </c>
      <c r="T388" s="11">
        <v>120</v>
      </c>
      <c r="U388" s="11">
        <v>-6.8965517241379309E-2</v>
      </c>
      <c r="V388" s="11">
        <v>0.22183908045977013</v>
      </c>
      <c r="W388" s="11">
        <v>0.68620689655172418</v>
      </c>
      <c r="X388" s="11">
        <v>0.20229885057471267</v>
      </c>
      <c r="Y388" s="11">
        <v>0.25185185185185183</v>
      </c>
      <c r="Z388" s="11">
        <v>0.22524005486968451</v>
      </c>
      <c r="AA388" s="11">
        <v>1.1609195402298851</v>
      </c>
      <c r="AB388" s="11">
        <v>0.87037037037037035</v>
      </c>
      <c r="AC388" s="11">
        <v>1.0264060356652951</v>
      </c>
      <c r="AD388" s="11">
        <v>0.621</v>
      </c>
      <c r="AE388" s="11">
        <v>0.59</v>
      </c>
      <c r="AF388" s="11">
        <v>0.60664814814814816</v>
      </c>
      <c r="AG388" s="11">
        <v>5.2469135802469098E-2</v>
      </c>
      <c r="AH388" s="11">
        <v>85</v>
      </c>
      <c r="AI388" s="11">
        <v>3.7499999999999999E-2</v>
      </c>
      <c r="AJ388" s="11">
        <v>8.9655172413793102E-2</v>
      </c>
      <c r="AK388" s="11">
        <v>6.2289804171988081E-2</v>
      </c>
      <c r="AL388" s="11">
        <v>3.48</v>
      </c>
      <c r="AM388" s="11">
        <v>4.79</v>
      </c>
      <c r="AN388" s="11">
        <v>4.68</v>
      </c>
      <c r="AO388" s="11">
        <v>0.1</v>
      </c>
      <c r="AP388" s="11">
        <v>9.4444444444444442E-2</v>
      </c>
      <c r="AQ388" s="11">
        <v>9.735939643347051E-2</v>
      </c>
      <c r="AR388" s="11">
        <v>4.3</v>
      </c>
      <c r="AS388" s="11">
        <v>4.04</v>
      </c>
      <c r="AT388" s="11">
        <v>0.31</v>
      </c>
      <c r="AU388" s="11">
        <v>0.70299999999999996</v>
      </c>
      <c r="AV388" s="11">
        <v>95</v>
      </c>
      <c r="AW388" s="11">
        <v>8.2352941176470587E-2</v>
      </c>
      <c r="AX388" s="11">
        <v>-0.24588235294117644</v>
      </c>
      <c r="AY388" s="11">
        <v>-0.10823529411764705</v>
      </c>
      <c r="AZ388" s="11">
        <v>7.5294117647058831E-2</v>
      </c>
      <c r="BA388" s="11">
        <v>0.18641975308641975</v>
      </c>
      <c r="BB388" s="11">
        <v>0.1281130925163847</v>
      </c>
      <c r="BC388" s="11">
        <v>0.18823529411764706</v>
      </c>
      <c r="BD388" s="11">
        <v>3.0864197530864196E-2</v>
      </c>
      <c r="BE388" s="11">
        <v>0.11343545191281816</v>
      </c>
      <c r="BF388" s="11">
        <v>0.47099999999999997</v>
      </c>
      <c r="BG388" s="11">
        <v>0.47799999999999998</v>
      </c>
      <c r="BH388" s="11">
        <v>0.47432716049382717</v>
      </c>
      <c r="BI388" s="11">
        <v>6.1728395061730335E-3</v>
      </c>
      <c r="BJ388" s="12">
        <v>2</v>
      </c>
      <c r="BK388" s="12">
        <v>3</v>
      </c>
      <c r="BL388" s="12">
        <f t="shared" si="69"/>
        <v>-1</v>
      </c>
      <c r="BM388" s="12" t="str">
        <f t="shared" si="68"/>
        <v>CIN</v>
      </c>
      <c r="BN388" s="12">
        <f t="shared" si="70"/>
        <v>5</v>
      </c>
    </row>
    <row r="389" spans="1:66" x14ac:dyDescent="0.45">
      <c r="A389" s="5">
        <v>45476</v>
      </c>
      <c r="B389" s="4" t="s">
        <v>26</v>
      </c>
      <c r="C389" s="4" t="s">
        <v>48</v>
      </c>
      <c r="D389" s="4" t="s">
        <v>266</v>
      </c>
      <c r="E389" s="4" t="s">
        <v>279</v>
      </c>
      <c r="F389" s="11">
        <v>86</v>
      </c>
      <c r="G389" s="11">
        <v>0.10588235294117647</v>
      </c>
      <c r="H389" s="11">
        <v>5.185185185185185E-2</v>
      </c>
      <c r="I389" s="11">
        <v>8.0534710454826644E-2</v>
      </c>
      <c r="J389" s="11">
        <v>4.01</v>
      </c>
      <c r="K389" s="11">
        <v>3.29</v>
      </c>
      <c r="L389" s="11">
        <v>3.49</v>
      </c>
      <c r="M389" s="11">
        <v>5.8139534883720929E-2</v>
      </c>
      <c r="N389" s="11">
        <v>9.8765432098765427E-2</v>
      </c>
      <c r="O389" s="11">
        <v>7.7198597774729455E-2</v>
      </c>
      <c r="P389" s="11">
        <v>4</v>
      </c>
      <c r="Q389" s="11">
        <v>3.96</v>
      </c>
      <c r="R389" s="11">
        <v>0.30299999999999999</v>
      </c>
      <c r="S389" s="11">
        <v>0.68400000000000005</v>
      </c>
      <c r="T389" s="11">
        <v>97</v>
      </c>
      <c r="U389" s="11">
        <v>-4.0697674418604654E-2</v>
      </c>
      <c r="V389" s="11">
        <v>7.093023255813953E-2</v>
      </c>
      <c r="W389" s="11">
        <v>-0.13372093023255813</v>
      </c>
      <c r="X389" s="11">
        <v>9.0697674418604643E-2</v>
      </c>
      <c r="Y389" s="11">
        <v>0.23703703703703702</v>
      </c>
      <c r="Z389" s="11">
        <v>0.15935070873342477</v>
      </c>
      <c r="AA389" s="11">
        <v>-0.60465116279069764</v>
      </c>
      <c r="AB389" s="11">
        <v>-0.26543209876543211</v>
      </c>
      <c r="AC389" s="11">
        <v>-0.44551135497637551</v>
      </c>
      <c r="AD389" s="11">
        <v>0.45900000000000002</v>
      </c>
      <c r="AE389" s="11">
        <v>0.48099999999999998</v>
      </c>
      <c r="AF389" s="11">
        <v>0.46932098765432101</v>
      </c>
      <c r="AG389" s="11">
        <v>-3.08641975308643E-3</v>
      </c>
      <c r="AH389" s="11">
        <v>85</v>
      </c>
      <c r="AI389" s="11">
        <v>5.3333333333333337E-2</v>
      </c>
      <c r="AJ389" s="11">
        <v>2.2580645161290321E-2</v>
      </c>
      <c r="AK389" s="11">
        <v>3.8716314881189429E-2</v>
      </c>
      <c r="AL389" s="11">
        <v>3.55</v>
      </c>
      <c r="AM389" s="11">
        <v>4.21</v>
      </c>
      <c r="AN389" s="11">
        <v>4.26</v>
      </c>
      <c r="AO389" s="11">
        <v>5.7647058823529419E-2</v>
      </c>
      <c r="AP389" s="11">
        <v>8.5802469135802473E-2</v>
      </c>
      <c r="AQ389" s="11">
        <v>7.102956866331353E-2</v>
      </c>
      <c r="AR389" s="11">
        <v>3.91</v>
      </c>
      <c r="AS389" s="11">
        <v>3.88</v>
      </c>
      <c r="AT389" s="11">
        <v>0.32400000000000001</v>
      </c>
      <c r="AU389" s="11">
        <v>0.74399999999999999</v>
      </c>
      <c r="AV389" s="11">
        <v>112</v>
      </c>
      <c r="AW389" s="11">
        <v>-6.2352941176470583E-2</v>
      </c>
      <c r="AX389" s="11">
        <v>-3.8823529411764701E-2</v>
      </c>
      <c r="AY389" s="11">
        <v>0.3623529411764706</v>
      </c>
      <c r="AZ389" s="11">
        <v>0.14117647058823529</v>
      </c>
      <c r="BA389" s="11">
        <v>0.24691358024691357</v>
      </c>
      <c r="BB389" s="11">
        <v>0.19143423258649594</v>
      </c>
      <c r="BC389" s="11">
        <v>0.4</v>
      </c>
      <c r="BD389" s="11">
        <v>0.40123456790123457</v>
      </c>
      <c r="BE389" s="11">
        <v>0.40058680079256215</v>
      </c>
      <c r="BF389" s="11">
        <v>0.50600000000000001</v>
      </c>
      <c r="BG389" s="11">
        <v>0.52300000000000002</v>
      </c>
      <c r="BH389" s="11">
        <v>0.51408024691358034</v>
      </c>
      <c r="BI389" s="11">
        <v>2.4691358024692023E-2</v>
      </c>
      <c r="BJ389" s="12">
        <v>2</v>
      </c>
      <c r="BK389" s="12">
        <v>9</v>
      </c>
      <c r="BL389" s="12">
        <f t="shared" si="69"/>
        <v>-7</v>
      </c>
      <c r="BM389" s="12" t="str">
        <f t="shared" si="68"/>
        <v>HOU</v>
      </c>
      <c r="BN389" s="12">
        <f t="shared" si="70"/>
        <v>11</v>
      </c>
    </row>
    <row r="390" spans="1:66" x14ac:dyDescent="0.45">
      <c r="A390" s="5">
        <v>45476</v>
      </c>
      <c r="B390" s="4" t="s">
        <v>32</v>
      </c>
      <c r="C390" s="4" t="s">
        <v>43</v>
      </c>
      <c r="D390" s="4" t="s">
        <v>293</v>
      </c>
      <c r="E390" s="4" t="s">
        <v>285</v>
      </c>
      <c r="F390" s="11">
        <v>83</v>
      </c>
      <c r="G390" s="11">
        <v>0.2</v>
      </c>
      <c r="H390" s="11">
        <v>0.1</v>
      </c>
      <c r="I390" s="11">
        <v>0.15123456790123457</v>
      </c>
      <c r="J390" s="11">
        <v>2.64</v>
      </c>
      <c r="K390" s="11">
        <v>2.44</v>
      </c>
      <c r="L390" s="11">
        <v>2.5499999999999998</v>
      </c>
      <c r="M390" s="11">
        <v>0.12650602409638553</v>
      </c>
      <c r="N390" s="11">
        <v>0.10246913580246915</v>
      </c>
      <c r="O390" s="11">
        <v>0.11478433165675964</v>
      </c>
      <c r="P390" s="11">
        <v>3.45</v>
      </c>
      <c r="Q390" s="11">
        <v>3.46</v>
      </c>
      <c r="R390" s="11">
        <v>0.312</v>
      </c>
      <c r="S390" s="11">
        <v>0.71199999999999997</v>
      </c>
      <c r="T390" s="11">
        <v>100</v>
      </c>
      <c r="U390" s="11">
        <v>-7.4698795180722893E-2</v>
      </c>
      <c r="V390" s="11">
        <v>-8.5542168674698785E-2</v>
      </c>
      <c r="W390" s="11">
        <v>-6.2650602409638559E-2</v>
      </c>
      <c r="X390" s="11">
        <v>9.5180722891566275E-2</v>
      </c>
      <c r="Y390" s="11">
        <v>0.27530864197530863</v>
      </c>
      <c r="Z390" s="11">
        <v>0.1830208809632678</v>
      </c>
      <c r="AA390" s="11">
        <v>0.61445783132530118</v>
      </c>
      <c r="AB390" s="11">
        <v>0.54938271604938271</v>
      </c>
      <c r="AC390" s="11">
        <v>0.58272367017222981</v>
      </c>
      <c r="AD390" s="11">
        <v>0.55400000000000005</v>
      </c>
      <c r="AE390" s="11">
        <v>0.55200000000000005</v>
      </c>
      <c r="AF390" s="11">
        <v>0.55302469135802479</v>
      </c>
      <c r="AG390" s="11">
        <v>2.7777777777777801E-2</v>
      </c>
      <c r="AH390" s="11">
        <v>86</v>
      </c>
      <c r="AI390" s="11">
        <v>6.1627906976744182E-2</v>
      </c>
      <c r="AJ390" s="11">
        <v>3.5714285714285718E-3</v>
      </c>
      <c r="AK390" s="11">
        <v>3.439153439153439E-2</v>
      </c>
      <c r="AL390" s="11">
        <v>3.42</v>
      </c>
      <c r="AM390" s="11">
        <v>3.45</v>
      </c>
      <c r="AN390" s="11">
        <v>3.43</v>
      </c>
      <c r="AO390" s="11">
        <v>6.1627906976744182E-2</v>
      </c>
      <c r="AP390" s="11">
        <v>9.0123456790123457E-2</v>
      </c>
      <c r="AQ390" s="11">
        <v>7.4996189605243097E-2</v>
      </c>
      <c r="AR390" s="11">
        <v>3.45</v>
      </c>
      <c r="AS390" s="11">
        <v>3.43</v>
      </c>
      <c r="AT390" s="11">
        <v>0.32600000000000001</v>
      </c>
      <c r="AU390" s="11">
        <v>0.74399999999999999</v>
      </c>
      <c r="AV390" s="11">
        <v>115</v>
      </c>
      <c r="AW390" s="11">
        <v>-1.9767441860465116E-2</v>
      </c>
      <c r="AX390" s="11">
        <v>-0.10116279069767441</v>
      </c>
      <c r="AY390" s="11">
        <v>0.46279069767441855</v>
      </c>
      <c r="AZ390" s="11">
        <v>0.13488372093023254</v>
      </c>
      <c r="BA390" s="11">
        <v>0.20061728395061729</v>
      </c>
      <c r="BB390" s="11">
        <v>0.16572168876695625</v>
      </c>
      <c r="BC390" s="11">
        <v>-0.31395348837209303</v>
      </c>
      <c r="BD390" s="11">
        <v>-0.13580246913580246</v>
      </c>
      <c r="BE390" s="11">
        <v>-0.23037646700198142</v>
      </c>
      <c r="BF390" s="11">
        <v>0.48799999999999999</v>
      </c>
      <c r="BG390" s="11">
        <v>0.498</v>
      </c>
      <c r="BH390" s="11">
        <v>0.49269135802469133</v>
      </c>
      <c r="BI390" s="11">
        <v>-5.5555555555555025E-2</v>
      </c>
      <c r="BJ390" s="12">
        <v>3</v>
      </c>
      <c r="BK390" s="12">
        <v>1</v>
      </c>
      <c r="BL390" s="12">
        <f t="shared" si="69"/>
        <v>2</v>
      </c>
      <c r="BM390" s="12" t="str">
        <f t="shared" si="68"/>
        <v>ATL</v>
      </c>
      <c r="BN390" s="12">
        <f t="shared" si="70"/>
        <v>4</v>
      </c>
    </row>
    <row r="391" spans="1:66" x14ac:dyDescent="0.45">
      <c r="A391" s="5">
        <v>45476</v>
      </c>
      <c r="B391" s="4" t="s">
        <v>45</v>
      </c>
      <c r="C391" s="4" t="s">
        <v>75</v>
      </c>
      <c r="D391" s="4" t="s">
        <v>539</v>
      </c>
      <c r="E391" s="4" t="s">
        <v>958</v>
      </c>
      <c r="F391" s="11">
        <v>85</v>
      </c>
      <c r="G391" s="11">
        <v>9.1764705882352943E-2</v>
      </c>
      <c r="H391" s="11">
        <v>8.8000000000000009E-2</v>
      </c>
      <c r="I391" s="11">
        <v>8.997530864197531E-2</v>
      </c>
      <c r="J391" s="11">
        <v>3.48</v>
      </c>
      <c r="K391" s="11">
        <v>3.98</v>
      </c>
      <c r="L391" s="11">
        <v>3.96</v>
      </c>
      <c r="M391" s="11">
        <v>9.1764705882352943E-2</v>
      </c>
      <c r="N391" s="11">
        <v>7.716049382716049E-2</v>
      </c>
      <c r="O391" s="11">
        <v>8.4823197683279977E-2</v>
      </c>
      <c r="P391" s="11">
        <v>3.98</v>
      </c>
      <c r="Q391" s="11">
        <v>3.96</v>
      </c>
      <c r="R391" s="11">
        <v>0.30399999999999999</v>
      </c>
      <c r="S391" s="11">
        <v>0.69</v>
      </c>
      <c r="T391" s="11">
        <v>94</v>
      </c>
      <c r="U391" s="11">
        <v>0</v>
      </c>
      <c r="V391" s="11">
        <v>5.8823529411764705E-2</v>
      </c>
      <c r="W391" s="11">
        <v>-0.21411764705882352</v>
      </c>
      <c r="X391" s="11">
        <v>9.6470588235294114E-2</v>
      </c>
      <c r="Y391" s="11">
        <v>0.21975308641975311</v>
      </c>
      <c r="Z391" s="11">
        <v>0.15506782502667277</v>
      </c>
      <c r="AA391" s="11">
        <v>-3.5294117647058823E-2</v>
      </c>
      <c r="AB391" s="11">
        <v>3.7037037037037035E-2</v>
      </c>
      <c r="AC391" s="11">
        <v>-9.1449474165523556E-4</v>
      </c>
      <c r="AD391" s="11">
        <v>0.45900000000000002</v>
      </c>
      <c r="AE391" s="11">
        <v>0.48399999999999999</v>
      </c>
      <c r="AF391" s="11">
        <v>0.4708827160493827</v>
      </c>
      <c r="AG391" s="11">
        <v>3.0864197530864199E-2</v>
      </c>
      <c r="AH391" s="11">
        <v>89</v>
      </c>
      <c r="AI391" s="11">
        <v>7.8651685393258425E-2</v>
      </c>
      <c r="AJ391" s="11">
        <v>4.0909090909090909E-2</v>
      </c>
      <c r="AK391" s="11">
        <v>6.1644219977553309E-2</v>
      </c>
      <c r="AL391" s="11">
        <v>3.79</v>
      </c>
      <c r="AM391" s="11">
        <v>3.89</v>
      </c>
      <c r="AN391" s="11">
        <v>3.75</v>
      </c>
      <c r="AO391" s="11">
        <v>7.8651685393258425E-2</v>
      </c>
      <c r="AP391" s="11">
        <v>8.5802469135802473E-2</v>
      </c>
      <c r="AQ391" s="11">
        <v>8.1873952141441858E-2</v>
      </c>
      <c r="AR391" s="11">
        <v>3.89</v>
      </c>
      <c r="AS391" s="11">
        <v>3.75</v>
      </c>
      <c r="AT391" s="11">
        <v>0.32700000000000001</v>
      </c>
      <c r="AU391" s="11">
        <v>0.747</v>
      </c>
      <c r="AV391" s="11">
        <v>117</v>
      </c>
      <c r="AW391" s="11">
        <v>-1.7977528089887642E-2</v>
      </c>
      <c r="AX391" s="11">
        <v>-0.2292134831460674</v>
      </c>
      <c r="AY391" s="11">
        <v>0.56067415730337078</v>
      </c>
      <c r="AZ391" s="11">
        <v>0.13707865168539324</v>
      </c>
      <c r="BA391" s="11">
        <v>0.21481481481481479</v>
      </c>
      <c r="BB391" s="11">
        <v>0.17210791037951528</v>
      </c>
      <c r="BC391" s="11">
        <v>0.30337078651685395</v>
      </c>
      <c r="BD391" s="11">
        <v>0.24691358024691357</v>
      </c>
      <c r="BE391" s="11">
        <v>0.27793019356805365</v>
      </c>
      <c r="BF391" s="11">
        <v>0.51700000000000002</v>
      </c>
      <c r="BG391" s="11">
        <v>0.51800000000000002</v>
      </c>
      <c r="BH391" s="11">
        <v>0.51745061728395059</v>
      </c>
      <c r="BI391" s="11">
        <v>-1.5432098765432056E-2</v>
      </c>
      <c r="BJ391" s="12">
        <v>4</v>
      </c>
      <c r="BK391" s="12">
        <v>6</v>
      </c>
      <c r="BL391" s="12">
        <f t="shared" si="69"/>
        <v>-2</v>
      </c>
      <c r="BM391" s="12" t="str">
        <f t="shared" si="68"/>
        <v>SDP</v>
      </c>
      <c r="BN391" s="12">
        <f t="shared" si="70"/>
        <v>10</v>
      </c>
    </row>
    <row r="392" spans="1:66" x14ac:dyDescent="0.45">
      <c r="A392" s="5">
        <v>45476</v>
      </c>
      <c r="B392" s="4" t="s">
        <v>20</v>
      </c>
      <c r="C392" s="4" t="s">
        <v>71</v>
      </c>
      <c r="D392" s="4" t="s">
        <v>288</v>
      </c>
      <c r="E392" s="4" t="s">
        <v>992</v>
      </c>
      <c r="F392" s="11">
        <v>87</v>
      </c>
      <c r="G392" s="11">
        <v>0.12413793103448277</v>
      </c>
      <c r="H392" s="11">
        <v>4.7826086956521741E-2</v>
      </c>
      <c r="I392" s="11">
        <v>8.8808373590982301E-2</v>
      </c>
      <c r="J392" s="11">
        <v>3.49</v>
      </c>
      <c r="K392" s="11">
        <v>3.91</v>
      </c>
      <c r="L392" s="11">
        <v>3.9</v>
      </c>
      <c r="M392" s="11">
        <v>0.12413793103448277</v>
      </c>
      <c r="N392" s="11">
        <v>7.0370370370370375E-2</v>
      </c>
      <c r="O392" s="11">
        <v>9.9245541838134443E-2</v>
      </c>
      <c r="P392" s="11">
        <v>3.91</v>
      </c>
      <c r="Q392" s="11">
        <v>3.9</v>
      </c>
      <c r="R392" s="11">
        <v>0.313</v>
      </c>
      <c r="S392" s="11">
        <v>0.72199999999999998</v>
      </c>
      <c r="T392" s="11">
        <v>99</v>
      </c>
      <c r="U392" s="11">
        <v>6.3218390804597707E-2</v>
      </c>
      <c r="V392" s="11">
        <v>0.22758620689655173</v>
      </c>
      <c r="W392" s="11">
        <v>1.7241379310344827E-2</v>
      </c>
      <c r="X392" s="11">
        <v>0.13333333333333333</v>
      </c>
      <c r="Y392" s="11">
        <v>0.16666666666666666</v>
      </c>
      <c r="Z392" s="11">
        <v>0.14876543209876542</v>
      </c>
      <c r="AA392" s="11">
        <v>0.58620689655172409</v>
      </c>
      <c r="AB392" s="11">
        <v>0.25925925925925924</v>
      </c>
      <c r="AC392" s="11">
        <v>0.43484224965706447</v>
      </c>
      <c r="AD392" s="11">
        <v>0.54</v>
      </c>
      <c r="AE392" s="11">
        <v>0.51600000000000001</v>
      </c>
      <c r="AF392" s="11">
        <v>0.52888888888888896</v>
      </c>
      <c r="AG392" s="11">
        <v>7.0987654320987595E-2</v>
      </c>
      <c r="AH392" s="11">
        <v>85</v>
      </c>
      <c r="AI392" s="11">
        <v>7.0588235294117646E-2</v>
      </c>
      <c r="AJ392" s="11">
        <v>4.2857142857142858E-2</v>
      </c>
      <c r="AK392" s="11">
        <v>5.7407407407407407E-2</v>
      </c>
      <c r="AL392" s="11">
        <v>3.91</v>
      </c>
      <c r="AM392" s="11">
        <v>3.83</v>
      </c>
      <c r="AN392" s="11">
        <v>3.65</v>
      </c>
      <c r="AO392" s="11">
        <v>7.0588235294117646E-2</v>
      </c>
      <c r="AP392" s="11">
        <v>9.0740740740740733E-2</v>
      </c>
      <c r="AQ392" s="11">
        <v>8.0166895290352078E-2</v>
      </c>
      <c r="AR392" s="11">
        <v>3.83</v>
      </c>
      <c r="AS392" s="11">
        <v>3.65</v>
      </c>
      <c r="AT392" s="11">
        <v>0.30599999999999999</v>
      </c>
      <c r="AU392" s="11">
        <v>0.69199999999999995</v>
      </c>
      <c r="AV392" s="11">
        <v>103</v>
      </c>
      <c r="AW392" s="11">
        <v>1.1764705882352941E-2</v>
      </c>
      <c r="AX392" s="11">
        <v>-3.411764705882353E-2</v>
      </c>
      <c r="AY392" s="11">
        <v>0.11058823529411765</v>
      </c>
      <c r="AZ392" s="11">
        <v>0.11647058823529412</v>
      </c>
      <c r="BA392" s="11">
        <v>0.22160493827160493</v>
      </c>
      <c r="BB392" s="11">
        <v>0.16644185337600975</v>
      </c>
      <c r="BC392" s="11">
        <v>-0.61176470588235299</v>
      </c>
      <c r="BD392" s="11">
        <v>-0.19753086419753085</v>
      </c>
      <c r="BE392" s="11">
        <v>-0.41487578113092521</v>
      </c>
      <c r="BF392" s="11">
        <v>0.50600000000000001</v>
      </c>
      <c r="BG392" s="11">
        <v>0.51700000000000002</v>
      </c>
      <c r="BH392" s="11">
        <v>0.51122839506172846</v>
      </c>
      <c r="BI392" s="11">
        <v>-7.098765432098797E-2</v>
      </c>
      <c r="BJ392" s="12">
        <v>4</v>
      </c>
      <c r="BK392" s="12">
        <v>2</v>
      </c>
      <c r="BL392" s="12">
        <f t="shared" si="69"/>
        <v>2</v>
      </c>
      <c r="BM392" s="12" t="str">
        <f t="shared" si="68"/>
        <v>KCR</v>
      </c>
      <c r="BN392" s="12">
        <f t="shared" si="70"/>
        <v>6</v>
      </c>
    </row>
    <row r="393" spans="1:66" x14ac:dyDescent="0.45">
      <c r="A393" s="5">
        <v>45476</v>
      </c>
      <c r="B393" s="4" t="s">
        <v>35</v>
      </c>
      <c r="C393" s="4" t="s">
        <v>24</v>
      </c>
      <c r="D393" s="4" t="s">
        <v>581</v>
      </c>
      <c r="E393" s="4" t="s">
        <v>765</v>
      </c>
      <c r="F393" s="11">
        <v>85</v>
      </c>
      <c r="G393" s="11">
        <v>4.2352941176470586E-2</v>
      </c>
      <c r="H393" s="11">
        <v>3.6000000000000004E-2</v>
      </c>
      <c r="I393" s="11">
        <v>3.9333333333333331E-2</v>
      </c>
      <c r="J393" s="11">
        <v>5.32</v>
      </c>
      <c r="K393" s="11">
        <v>4.5</v>
      </c>
      <c r="L393" s="11">
        <v>4.59</v>
      </c>
      <c r="M393" s="11">
        <v>4.2352941176470586E-2</v>
      </c>
      <c r="N393" s="11">
        <v>5.0617283950617278E-2</v>
      </c>
      <c r="O393" s="11">
        <v>4.6281054717268705E-2</v>
      </c>
      <c r="P393" s="11">
        <v>4.5</v>
      </c>
      <c r="Q393" s="11">
        <v>4.59</v>
      </c>
      <c r="R393" s="11">
        <v>0.32</v>
      </c>
      <c r="S393" s="11">
        <v>0.73499999999999999</v>
      </c>
      <c r="T393" s="11">
        <v>92</v>
      </c>
      <c r="U393" s="11">
        <v>-3.529411764705882E-3</v>
      </c>
      <c r="V393" s="11">
        <v>0.12941176470588237</v>
      </c>
      <c r="W393" s="11">
        <v>-0.29529411764705882</v>
      </c>
      <c r="X393" s="11">
        <v>8.8235294117647065E-2</v>
      </c>
      <c r="Y393" s="11">
        <v>9.2592592592592587E-2</v>
      </c>
      <c r="Z393" s="11">
        <v>9.0306355738454497E-2</v>
      </c>
      <c r="AA393" s="11">
        <v>-1.6705882352941177</v>
      </c>
      <c r="AB393" s="11">
        <v>-1.3641975308641976</v>
      </c>
      <c r="AC393" s="11">
        <v>-1.5249580856576741</v>
      </c>
      <c r="AD393" s="11">
        <v>0.34100000000000003</v>
      </c>
      <c r="AE393" s="11">
        <v>0.36899999999999999</v>
      </c>
      <c r="AF393" s="11">
        <v>0.35430864197530865</v>
      </c>
      <c r="AG393" s="11">
        <v>8.9506172839506098E-2</v>
      </c>
      <c r="AH393" s="11">
        <v>86</v>
      </c>
      <c r="AI393" s="11">
        <v>1.8749999999999999E-2</v>
      </c>
      <c r="AJ393" s="11">
        <v>5.8333333333333327E-2</v>
      </c>
      <c r="AK393" s="11">
        <v>3.7319958847736617E-2</v>
      </c>
      <c r="AL393" s="11">
        <v>5.31</v>
      </c>
      <c r="AM393" s="11">
        <v>4.5999999999999996</v>
      </c>
      <c r="AN393" s="11">
        <v>4.6399999999999997</v>
      </c>
      <c r="AO393" s="11">
        <v>6.2790697674418611E-2</v>
      </c>
      <c r="AP393" s="11">
        <v>8.5802469135802473E-2</v>
      </c>
      <c r="AQ393" s="11">
        <v>7.358634354519128E-2</v>
      </c>
      <c r="AR393" s="11">
        <v>4</v>
      </c>
      <c r="AS393" s="11">
        <v>3.85</v>
      </c>
      <c r="AT393" s="11">
        <v>0.33</v>
      </c>
      <c r="AU393" s="11">
        <v>0.749</v>
      </c>
      <c r="AV393" s="11">
        <v>114</v>
      </c>
      <c r="AW393" s="11">
        <v>0.12790697674418605</v>
      </c>
      <c r="AX393" s="11">
        <v>7.441860465116279E-2</v>
      </c>
      <c r="AY393" s="11">
        <v>0.68023255813953487</v>
      </c>
      <c r="AZ393" s="11">
        <v>0.1988372093023256</v>
      </c>
      <c r="BA393" s="11">
        <v>0.19197530864197532</v>
      </c>
      <c r="BB393" s="11">
        <v>0.19561804602956867</v>
      </c>
      <c r="BC393" s="11">
        <v>0.87209302325581395</v>
      </c>
      <c r="BD393" s="11">
        <v>0.4567901234567901</v>
      </c>
      <c r="BE393" s="11">
        <v>0.67725956409083976</v>
      </c>
      <c r="BF393" s="11">
        <v>0.59299999999999997</v>
      </c>
      <c r="BG393" s="11">
        <v>0.54900000000000004</v>
      </c>
      <c r="BH393" s="11">
        <v>0.57235802469135799</v>
      </c>
      <c r="BI393" s="11">
        <v>-3.703703703703709E-2</v>
      </c>
      <c r="BJ393" s="12">
        <v>0</v>
      </c>
      <c r="BK393" s="12">
        <v>3</v>
      </c>
      <c r="BL393" s="12">
        <f t="shared" si="69"/>
        <v>-3</v>
      </c>
      <c r="BM393" s="12" t="str">
        <f t="shared" si="68"/>
        <v>MIL</v>
      </c>
      <c r="BN393" s="12">
        <f t="shared" si="70"/>
        <v>3</v>
      </c>
    </row>
    <row r="394" spans="1:66" x14ac:dyDescent="0.45">
      <c r="A394" s="5">
        <v>45476</v>
      </c>
      <c r="B394" s="4" t="s">
        <v>28</v>
      </c>
      <c r="C394" s="4" t="s">
        <v>41</v>
      </c>
      <c r="D394" s="4" t="s">
        <v>764</v>
      </c>
      <c r="F394" s="11">
        <v>86</v>
      </c>
      <c r="G394" s="11">
        <v>0.12000000000000001</v>
      </c>
      <c r="H394" s="11">
        <v>6.5384615384615388E-2</v>
      </c>
      <c r="I394" s="11">
        <v>9.4377967711301053E-2</v>
      </c>
      <c r="J394" s="11">
        <v>3.61</v>
      </c>
      <c r="K394" s="11">
        <v>4.0199999999999996</v>
      </c>
      <c r="L394" s="11">
        <v>4.24</v>
      </c>
      <c r="M394" s="11">
        <v>8.9534883720930228E-2</v>
      </c>
      <c r="N394" s="11">
        <v>0.10617283950617283</v>
      </c>
      <c r="O394" s="11">
        <v>9.7340344459686021E-2</v>
      </c>
      <c r="P394" s="11">
        <v>3.96</v>
      </c>
      <c r="Q394" s="11">
        <v>3.85</v>
      </c>
      <c r="R394" s="11">
        <v>0.33300000000000002</v>
      </c>
      <c r="S394" s="11">
        <v>0.76500000000000001</v>
      </c>
      <c r="T394" s="11">
        <v>118</v>
      </c>
      <c r="U394" s="11">
        <v>2.2093023255813953E-2</v>
      </c>
      <c r="V394" s="11">
        <v>-4.7674418604651159E-2</v>
      </c>
      <c r="W394" s="11">
        <v>0.7302325581395348</v>
      </c>
      <c r="X394" s="11">
        <v>0.18604651162790697</v>
      </c>
      <c r="Y394" s="11">
        <v>0.26481481481481478</v>
      </c>
      <c r="Z394" s="11">
        <v>0.22299954275262918</v>
      </c>
      <c r="AA394" s="11">
        <v>1.3953488372093024</v>
      </c>
      <c r="AB394" s="11">
        <v>1.0061728395061729</v>
      </c>
      <c r="AC394" s="11">
        <v>1.2127724432251181</v>
      </c>
      <c r="AD394" s="11">
        <v>0.61599999999999999</v>
      </c>
      <c r="AE394" s="11">
        <v>0.58899999999999997</v>
      </c>
      <c r="AF394" s="11">
        <v>0.60333333333333328</v>
      </c>
      <c r="AG394" s="11">
        <v>2.7777777777777801E-2</v>
      </c>
      <c r="AH394" s="11">
        <v>85</v>
      </c>
      <c r="AI394" s="11">
        <v>5.6470588235294113E-2</v>
      </c>
      <c r="AJ394" s="11">
        <v>9.3209876543209877E-2</v>
      </c>
      <c r="AK394" s="11">
        <v>7.3933089468068897E-2</v>
      </c>
      <c r="AL394" s="11">
        <v>4.04</v>
      </c>
      <c r="AM394" s="11">
        <v>4.09</v>
      </c>
      <c r="AN394" s="11">
        <v>4.01</v>
      </c>
      <c r="AO394" s="11">
        <v>5.6470588235294113E-2</v>
      </c>
      <c r="AP394" s="11">
        <v>9.3209876543209877E-2</v>
      </c>
      <c r="AQ394" s="11">
        <v>7.3933089468068897E-2</v>
      </c>
      <c r="AR394" s="11">
        <v>4.09</v>
      </c>
      <c r="AS394" s="11">
        <v>4.01</v>
      </c>
      <c r="AT394" s="11">
        <v>0.32100000000000001</v>
      </c>
      <c r="AU394" s="11">
        <v>0.73199999999999998</v>
      </c>
      <c r="AV394" s="11">
        <v>108</v>
      </c>
      <c r="AW394" s="11">
        <v>3.411764705882353E-2</v>
      </c>
      <c r="AX394" s="11">
        <v>0.10705882352941176</v>
      </c>
      <c r="AY394" s="11">
        <v>0.32823529411764707</v>
      </c>
      <c r="AZ394" s="11">
        <v>0.1635294117647059</v>
      </c>
      <c r="BA394" s="11">
        <v>0.21481481481481479</v>
      </c>
      <c r="BB394" s="11">
        <v>0.1879058070416095</v>
      </c>
      <c r="BC394" s="11">
        <v>-0.16470588235294117</v>
      </c>
      <c r="BD394" s="11">
        <v>-1.8518518518518517E-2</v>
      </c>
      <c r="BE394" s="11">
        <v>-9.5221764974851394E-2</v>
      </c>
      <c r="BF394" s="11">
        <v>0.48199999999999998</v>
      </c>
      <c r="BG394" s="11">
        <v>0.498</v>
      </c>
      <c r="BH394" s="11">
        <v>0.48960493827160489</v>
      </c>
      <c r="BI394" s="11">
        <v>-2.4691358024690968E-2</v>
      </c>
      <c r="BJ394" s="12">
        <v>4</v>
      </c>
      <c r="BK394" s="12">
        <v>12</v>
      </c>
      <c r="BL394" s="12">
        <f t="shared" si="69"/>
        <v>-8</v>
      </c>
      <c r="BM394" s="12" t="str">
        <f t="shared" si="68"/>
        <v>ARI</v>
      </c>
      <c r="BN394" s="12">
        <f t="shared" si="70"/>
        <v>16</v>
      </c>
    </row>
    <row r="395" spans="1:66" x14ac:dyDescent="0.45">
      <c r="A395" s="5">
        <v>45476</v>
      </c>
      <c r="B395" s="4" t="s">
        <v>52</v>
      </c>
      <c r="C395" s="4" t="s">
        <v>18</v>
      </c>
      <c r="D395" s="4" t="s">
        <v>292</v>
      </c>
      <c r="E395" s="4" t="s">
        <v>580</v>
      </c>
      <c r="F395" s="11">
        <v>87</v>
      </c>
      <c r="G395" s="11">
        <v>0.12941176470588237</v>
      </c>
      <c r="H395" s="11">
        <v>0.1032258064516129</v>
      </c>
      <c r="I395" s="11">
        <v>0.11728863588446133</v>
      </c>
      <c r="J395" s="11">
        <v>3.26</v>
      </c>
      <c r="K395" s="11">
        <v>3.46</v>
      </c>
      <c r="L395" s="11">
        <v>3.52</v>
      </c>
      <c r="M395" s="11">
        <v>0.10919540229885058</v>
      </c>
      <c r="N395" s="11">
        <v>9.6913580246913572E-2</v>
      </c>
      <c r="O395" s="11">
        <v>0.10350937357110197</v>
      </c>
      <c r="P395" s="11">
        <v>3.66</v>
      </c>
      <c r="Q395" s="11">
        <v>3.55</v>
      </c>
      <c r="R395" s="11">
        <v>0.29499999999999998</v>
      </c>
      <c r="S395" s="11">
        <v>0.66400000000000003</v>
      </c>
      <c r="T395" s="11">
        <v>95</v>
      </c>
      <c r="U395" s="11">
        <v>-1.6091954022988506E-2</v>
      </c>
      <c r="V395" s="11">
        <v>-0.10459770114942528</v>
      </c>
      <c r="W395" s="11">
        <v>-0.23333333333333334</v>
      </c>
      <c r="X395" s="11">
        <v>8.1609195402298843E-2</v>
      </c>
      <c r="Y395" s="11">
        <v>0.22037037037037038</v>
      </c>
      <c r="Z395" s="11">
        <v>0.14585048010973939</v>
      </c>
      <c r="AA395" s="11">
        <v>4.5977011494252873E-2</v>
      </c>
      <c r="AB395" s="11">
        <v>0.11728395061728394</v>
      </c>
      <c r="AC395" s="11">
        <v>7.8989483310470968E-2</v>
      </c>
      <c r="AD395" s="11">
        <v>0.54</v>
      </c>
      <c r="AE395" s="11">
        <v>0.53200000000000003</v>
      </c>
      <c r="AF395" s="11">
        <v>0.53629629629629638</v>
      </c>
      <c r="AG395" s="11">
        <v>1.2345679012345699E-2</v>
      </c>
      <c r="AH395" s="11">
        <v>85</v>
      </c>
      <c r="AI395" s="11">
        <v>9.8823529411764713E-2</v>
      </c>
      <c r="AJ395" s="11">
        <v>7.5862068965517254E-2</v>
      </c>
      <c r="AK395" s="11">
        <v>8.7909748829289064E-2</v>
      </c>
      <c r="AL395" s="11">
        <v>3.15</v>
      </c>
      <c r="AM395" s="11">
        <v>3.99</v>
      </c>
      <c r="AN395" s="11">
        <v>3.91</v>
      </c>
      <c r="AO395" s="11">
        <v>9.8823529411764713E-2</v>
      </c>
      <c r="AP395" s="11">
        <v>8.3950617283950618E-2</v>
      </c>
      <c r="AQ395" s="11">
        <v>9.1754305746075293E-2</v>
      </c>
      <c r="AR395" s="11">
        <v>3.99</v>
      </c>
      <c r="AS395" s="11">
        <v>3.91</v>
      </c>
      <c r="AT395" s="11">
        <v>0.33800000000000002</v>
      </c>
      <c r="AU395" s="11">
        <v>0.78400000000000003</v>
      </c>
      <c r="AV395" s="11">
        <v>122</v>
      </c>
      <c r="AW395" s="11">
        <v>5.7647058823529419E-2</v>
      </c>
      <c r="AX395" s="11">
        <v>-1.4117647058823528E-2</v>
      </c>
      <c r="AY395" s="11">
        <v>1.0047058823529413</v>
      </c>
      <c r="AZ395" s="11">
        <v>0.22705882352941179</v>
      </c>
      <c r="BA395" s="11">
        <v>0.23703703703703702</v>
      </c>
      <c r="BB395" s="11">
        <v>0.23180155464106081</v>
      </c>
      <c r="BC395" s="11">
        <v>1.3411764705882352</v>
      </c>
      <c r="BD395" s="11">
        <v>0.86419753086419748</v>
      </c>
      <c r="BE395" s="11">
        <v>1.1144642584971802</v>
      </c>
      <c r="BF395" s="11">
        <v>0.63500000000000001</v>
      </c>
      <c r="BG395" s="11">
        <v>0.58799999999999997</v>
      </c>
      <c r="BH395" s="11">
        <v>0.61266049382716048</v>
      </c>
      <c r="BI395" s="11">
        <v>-1.2345679012344957E-2</v>
      </c>
      <c r="BJ395" s="12">
        <v>1</v>
      </c>
      <c r="BK395" s="12">
        <v>4</v>
      </c>
      <c r="BL395" s="12">
        <f t="shared" si="69"/>
        <v>-3</v>
      </c>
      <c r="BM395" s="12" t="str">
        <f t="shared" si="68"/>
        <v>BAL</v>
      </c>
      <c r="BN395" s="12">
        <f t="shared" si="70"/>
        <v>5</v>
      </c>
    </row>
    <row r="396" spans="1:66" x14ac:dyDescent="0.45">
      <c r="A396" s="5">
        <v>45478</v>
      </c>
      <c r="B396" s="4" t="s">
        <v>32</v>
      </c>
      <c r="C396" s="4" t="s">
        <v>50</v>
      </c>
      <c r="D396" s="4" t="s">
        <v>543</v>
      </c>
      <c r="E396" s="4" t="s">
        <v>335</v>
      </c>
      <c r="F396" s="11">
        <v>85</v>
      </c>
      <c r="G396" s="11">
        <v>0.11874999999999999</v>
      </c>
      <c r="H396" s="11">
        <v>0.1217391304347826</v>
      </c>
      <c r="I396" s="11">
        <v>0.12017075952764358</v>
      </c>
      <c r="J396" s="11">
        <v>3.43</v>
      </c>
      <c r="K396" s="11">
        <v>3.34</v>
      </c>
      <c r="L396" s="11">
        <v>3.6</v>
      </c>
      <c r="M396" s="11">
        <v>0.12705882352941178</v>
      </c>
      <c r="N396" s="11">
        <v>0.10246913580246915</v>
      </c>
      <c r="O396" s="11">
        <v>0.11537113244932176</v>
      </c>
      <c r="P396" s="11">
        <v>3.45</v>
      </c>
      <c r="Q396" s="11">
        <v>3.44</v>
      </c>
      <c r="R396" s="11">
        <v>0.311</v>
      </c>
      <c r="S396" s="11">
        <v>0.71099999999999997</v>
      </c>
      <c r="T396" s="11">
        <v>100</v>
      </c>
      <c r="U396" s="11">
        <v>-8.1176470588235294E-2</v>
      </c>
      <c r="V396" s="11">
        <v>-9.8823529411764713E-2</v>
      </c>
      <c r="W396" s="11">
        <v>-8.2352941176470587E-2</v>
      </c>
      <c r="X396" s="11">
        <v>9.1764705882352943E-2</v>
      </c>
      <c r="Y396" s="11">
        <v>0.27530864197530863</v>
      </c>
      <c r="Z396" s="11">
        <v>0.17900472488949853</v>
      </c>
      <c r="AA396" s="11">
        <v>0.6</v>
      </c>
      <c r="AB396" s="11">
        <v>0.53703703703703709</v>
      </c>
      <c r="AC396" s="11">
        <v>0.57007315957933247</v>
      </c>
      <c r="AD396" s="11">
        <v>0.55300000000000005</v>
      </c>
      <c r="AE396" s="11">
        <v>0.55200000000000005</v>
      </c>
      <c r="AF396" s="11">
        <v>0.55252469135802484</v>
      </c>
      <c r="AG396" s="11">
        <v>2.7777777777777801E-2</v>
      </c>
      <c r="AH396" s="11">
        <v>87</v>
      </c>
      <c r="AI396" s="11">
        <v>0.10588235294117647</v>
      </c>
      <c r="AJ396" s="11">
        <v>0.16333333333333336</v>
      </c>
      <c r="AK396" s="11">
        <v>0.13248002904865652</v>
      </c>
      <c r="AL396" s="11">
        <v>3.4</v>
      </c>
      <c r="AM396" s="11">
        <v>3.39</v>
      </c>
      <c r="AN396" s="11">
        <v>3.63</v>
      </c>
      <c r="AO396" s="11">
        <v>0.18275862068965518</v>
      </c>
      <c r="AP396" s="11">
        <v>0.12037037037037036</v>
      </c>
      <c r="AQ396" s="11">
        <v>0.15387517146776408</v>
      </c>
      <c r="AR396" s="11">
        <v>3.23</v>
      </c>
      <c r="AS396" s="11">
        <v>3.3</v>
      </c>
      <c r="AT396" s="11">
        <v>0.314</v>
      </c>
      <c r="AU396" s="11">
        <v>0.71499999999999997</v>
      </c>
      <c r="AV396" s="11">
        <v>102</v>
      </c>
      <c r="AW396" s="11">
        <v>5.7471264367816091E-2</v>
      </c>
      <c r="AX396" s="11">
        <v>4.4827586206896551E-2</v>
      </c>
      <c r="AY396" s="11">
        <v>0.1367816091954023</v>
      </c>
      <c r="AZ396" s="11">
        <v>0.1160919540229885</v>
      </c>
      <c r="BA396" s="11">
        <v>0.22901234567901235</v>
      </c>
      <c r="BB396" s="11">
        <v>0.16836991312299954</v>
      </c>
      <c r="BC396" s="11">
        <v>1.3448275862068966</v>
      </c>
      <c r="BD396" s="11">
        <v>0.9135802469135802</v>
      </c>
      <c r="BE396" s="11">
        <v>1.1451760402377686</v>
      </c>
      <c r="BF396" s="11">
        <v>0.65500000000000003</v>
      </c>
      <c r="BG396" s="11">
        <v>0.60399999999999998</v>
      </c>
      <c r="BH396" s="11">
        <v>0.631388888888889</v>
      </c>
      <c r="BI396" s="11">
        <v>-4.6296296296295947E-2</v>
      </c>
      <c r="BJ396" s="12">
        <v>6</v>
      </c>
      <c r="BK396" s="12">
        <v>8</v>
      </c>
      <c r="BL396" s="12">
        <f t="shared" si="69"/>
        <v>-2</v>
      </c>
      <c r="BM396" s="12" t="str">
        <f t="shared" si="68"/>
        <v>PHI</v>
      </c>
      <c r="BN396" s="12">
        <f t="shared" si="70"/>
        <v>14</v>
      </c>
    </row>
    <row r="397" spans="1:66" x14ac:dyDescent="0.45">
      <c r="A397" s="5">
        <v>45478</v>
      </c>
      <c r="B397" s="4" t="s">
        <v>39</v>
      </c>
      <c r="C397" s="4" t="s">
        <v>64</v>
      </c>
      <c r="D397" s="4" t="s">
        <v>688</v>
      </c>
      <c r="E397" s="4" t="s">
        <v>302</v>
      </c>
      <c r="F397" s="11">
        <v>86</v>
      </c>
      <c r="G397" s="11">
        <v>7.093023255813953E-2</v>
      </c>
      <c r="H397" s="11">
        <v>6.5217391304347824E-2</v>
      </c>
      <c r="I397" s="11">
        <v>6.8250134192163164E-2</v>
      </c>
      <c r="J397" s="11">
        <v>3.92</v>
      </c>
      <c r="K397" s="11">
        <v>4.12</v>
      </c>
      <c r="L397" s="11">
        <v>4</v>
      </c>
      <c r="M397" s="11">
        <v>7.093023255813953E-2</v>
      </c>
      <c r="N397" s="11">
        <v>8.7037037037037038E-2</v>
      </c>
      <c r="O397" s="11">
        <v>7.8486511202560588E-2</v>
      </c>
      <c r="P397" s="11">
        <v>4.12</v>
      </c>
      <c r="Q397" s="11">
        <v>4</v>
      </c>
      <c r="R397" s="11">
        <v>0.29299999999999998</v>
      </c>
      <c r="S397" s="11">
        <v>0.66600000000000004</v>
      </c>
      <c r="T397" s="11">
        <v>88</v>
      </c>
      <c r="U397" s="11">
        <v>1.1627906976744186E-2</v>
      </c>
      <c r="V397" s="11">
        <v>-0.31976744186046513</v>
      </c>
      <c r="W397" s="11">
        <v>-0.49883720930232556</v>
      </c>
      <c r="X397" s="11">
        <v>3.9534883720930232E-2</v>
      </c>
      <c r="Y397" s="11">
        <v>0.17098765432098764</v>
      </c>
      <c r="Z397" s="11">
        <v>0.10120408474317938</v>
      </c>
      <c r="AA397" s="11">
        <v>-0.43023255813953487</v>
      </c>
      <c r="AB397" s="11">
        <v>-0.30246913580246915</v>
      </c>
      <c r="AC397" s="11">
        <v>-0.37029416247523245</v>
      </c>
      <c r="AD397" s="11">
        <v>0.47699999999999998</v>
      </c>
      <c r="AE397" s="11">
        <v>0.47899999999999998</v>
      </c>
      <c r="AF397" s="11">
        <v>0.47793827160493829</v>
      </c>
      <c r="AG397" s="11">
        <v>2.4691358024691398E-2</v>
      </c>
      <c r="AH397" s="11">
        <v>85</v>
      </c>
      <c r="AI397" s="11">
        <v>7.4999999999999997E-2</v>
      </c>
      <c r="AJ397" s="11">
        <v>6.1111111111111116E-2</v>
      </c>
      <c r="AK397" s="11">
        <v>6.8398491083676266E-2</v>
      </c>
      <c r="AL397" s="11">
        <v>3.55</v>
      </c>
      <c r="AM397" s="11">
        <v>4.1900000000000004</v>
      </c>
      <c r="AN397" s="11">
        <v>4.3600000000000003</v>
      </c>
      <c r="AO397" s="11">
        <v>5.6470588235294113E-2</v>
      </c>
      <c r="AP397" s="11">
        <v>8.3333333333333329E-2</v>
      </c>
      <c r="AQ397" s="11">
        <v>6.9238683127572018E-2</v>
      </c>
      <c r="AR397" s="11">
        <v>4.2699999999999996</v>
      </c>
      <c r="AS397" s="11">
        <v>4.2300000000000004</v>
      </c>
      <c r="AT397" s="11">
        <v>0.33100000000000002</v>
      </c>
      <c r="AU397" s="11">
        <v>0.75800000000000001</v>
      </c>
      <c r="AV397" s="11">
        <v>120</v>
      </c>
      <c r="AW397" s="11">
        <v>-3.5294117647058823E-2</v>
      </c>
      <c r="AX397" s="11">
        <v>-0.16705882352941176</v>
      </c>
      <c r="AY397" s="11">
        <v>0.67294117647058826</v>
      </c>
      <c r="AZ397" s="11">
        <v>0.16235294117647059</v>
      </c>
      <c r="BA397" s="11">
        <v>0.21049382716049383</v>
      </c>
      <c r="BB397" s="11">
        <v>0.18523472031702484</v>
      </c>
      <c r="BC397" s="11">
        <v>0.14117647058823529</v>
      </c>
      <c r="BD397" s="11">
        <v>0.12345679012345678</v>
      </c>
      <c r="BE397" s="11">
        <v>0.13275415333028501</v>
      </c>
      <c r="BF397" s="11">
        <v>0.49399999999999999</v>
      </c>
      <c r="BG397" s="11">
        <v>0.502</v>
      </c>
      <c r="BH397" s="11">
        <v>0.49780246913580245</v>
      </c>
      <c r="BI397" s="11">
        <v>-5.5555555555555969E-2</v>
      </c>
      <c r="BJ397" s="12">
        <v>14</v>
      </c>
      <c r="BK397" s="12">
        <v>2</v>
      </c>
      <c r="BL397" s="12">
        <f t="shared" si="69"/>
        <v>12</v>
      </c>
      <c r="BM397" s="12" t="str">
        <f t="shared" si="68"/>
        <v>PIT</v>
      </c>
      <c r="BN397" s="12">
        <f t="shared" si="70"/>
        <v>16</v>
      </c>
    </row>
    <row r="398" spans="1:66" x14ac:dyDescent="0.45">
      <c r="A398" s="5">
        <v>45478</v>
      </c>
      <c r="B398" s="4" t="s">
        <v>80</v>
      </c>
      <c r="C398" s="4" t="s">
        <v>117</v>
      </c>
      <c r="D398" s="4" t="s">
        <v>323</v>
      </c>
      <c r="E398" s="4" t="s">
        <v>531</v>
      </c>
      <c r="F398" s="11">
        <v>87</v>
      </c>
      <c r="G398" s="11">
        <v>2.9411764705882353E-2</v>
      </c>
      <c r="H398" s="11">
        <v>2.4E-2</v>
      </c>
      <c r="I398" s="11">
        <v>2.690631808278867E-2</v>
      </c>
      <c r="J398" s="11">
        <v>6.48</v>
      </c>
      <c r="K398" s="11">
        <v>4.45</v>
      </c>
      <c r="L398" s="11">
        <v>4.76</v>
      </c>
      <c r="M398" s="11">
        <v>0.10229885057471265</v>
      </c>
      <c r="N398" s="11">
        <v>6.7283950617283955E-2</v>
      </c>
      <c r="O398" s="11">
        <v>8.6088248742569734E-2</v>
      </c>
      <c r="P398" s="11">
        <v>3.8</v>
      </c>
      <c r="Q398" s="11">
        <v>3.8</v>
      </c>
      <c r="R398" s="11">
        <v>0.30499999999999999</v>
      </c>
      <c r="S398" s="11">
        <v>0.69399999999999995</v>
      </c>
      <c r="T398" s="11">
        <v>97</v>
      </c>
      <c r="U398" s="11">
        <v>-9.1954022988505746E-3</v>
      </c>
      <c r="V398" s="11">
        <v>-0.23908045977011494</v>
      </c>
      <c r="W398" s="11">
        <v>-9.5402298850574718E-2</v>
      </c>
      <c r="X398" s="11">
        <v>6.3218390804597707E-2</v>
      </c>
      <c r="Y398" s="11">
        <v>0.11790123456790125</v>
      </c>
      <c r="Z398" s="11">
        <v>8.8534522176497488E-2</v>
      </c>
      <c r="AA398" s="11">
        <v>-0.21839080459770116</v>
      </c>
      <c r="AB398" s="11">
        <v>-0.37654320987654322</v>
      </c>
      <c r="AC398" s="11">
        <v>-0.29160951074531327</v>
      </c>
      <c r="AD398" s="11">
        <v>0.47099999999999997</v>
      </c>
      <c r="AE398" s="11">
        <v>0.45700000000000002</v>
      </c>
      <c r="AF398" s="11">
        <v>0.46451851851851855</v>
      </c>
      <c r="AG398" s="11">
        <v>-1.85185185185185E-2</v>
      </c>
      <c r="AH398" s="11">
        <v>86</v>
      </c>
      <c r="AI398" s="11">
        <v>0.16666666666666666</v>
      </c>
      <c r="AJ398" s="11">
        <v>8.5714285714285715E-2</v>
      </c>
      <c r="AK398" s="11">
        <v>0.12868900646678424</v>
      </c>
      <c r="AL398" s="11">
        <v>3.14</v>
      </c>
      <c r="AM398" s="11">
        <v>2.78</v>
      </c>
      <c r="AN398" s="11">
        <v>2.9</v>
      </c>
      <c r="AO398" s="11">
        <v>9.1860465116279072E-2</v>
      </c>
      <c r="AP398" s="11">
        <v>8.7037037037037038E-2</v>
      </c>
      <c r="AQ398" s="11">
        <v>8.9597622313671701E-2</v>
      </c>
      <c r="AR398" s="11">
        <v>3.71</v>
      </c>
      <c r="AS398" s="11">
        <v>3.76</v>
      </c>
      <c r="AT398" s="11">
        <v>0.30499999999999999</v>
      </c>
      <c r="AU398" s="11">
        <v>0.69399999999999995</v>
      </c>
      <c r="AV398" s="11">
        <v>99</v>
      </c>
      <c r="AW398" s="11">
        <v>-1.1627906976744186E-2</v>
      </c>
      <c r="AX398" s="11">
        <v>-0.16860465116279069</v>
      </c>
      <c r="AY398" s="11">
        <v>-3.604651162790698E-2</v>
      </c>
      <c r="AZ398" s="11">
        <v>9.1860465116279072E-2</v>
      </c>
      <c r="BA398" s="11">
        <v>0.20925925925925926</v>
      </c>
      <c r="BB398" s="11">
        <v>0.14693644261545497</v>
      </c>
      <c r="BC398" s="11">
        <v>-0.43023255813953487</v>
      </c>
      <c r="BD398" s="11">
        <v>-0.20987654320987653</v>
      </c>
      <c r="BE398" s="11">
        <v>-0.32685566224660878</v>
      </c>
      <c r="BF398" s="11">
        <v>0.52300000000000002</v>
      </c>
      <c r="BG398" s="11">
        <v>0.51400000000000001</v>
      </c>
      <c r="BH398" s="11">
        <v>0.51877777777777778</v>
      </c>
      <c r="BI398" s="11">
        <v>-3.7037037037036979E-2</v>
      </c>
      <c r="BJ398" s="12">
        <v>6</v>
      </c>
      <c r="BK398" s="12">
        <v>7</v>
      </c>
      <c r="BL398" s="12">
        <f t="shared" si="69"/>
        <v>-1</v>
      </c>
      <c r="BM398" s="12" t="str">
        <f t="shared" si="68"/>
        <v>STL</v>
      </c>
      <c r="BN398" s="12">
        <f t="shared" si="70"/>
        <v>13</v>
      </c>
    </row>
    <row r="399" spans="1:66" x14ac:dyDescent="0.45">
      <c r="A399" s="5">
        <v>45478</v>
      </c>
      <c r="B399" s="4" t="s">
        <v>22</v>
      </c>
      <c r="C399" s="4" t="s">
        <v>60</v>
      </c>
      <c r="D399" s="4" t="s">
        <v>309</v>
      </c>
      <c r="E399" s="4" t="s">
        <v>263</v>
      </c>
      <c r="F399" s="11">
        <v>89</v>
      </c>
      <c r="G399" s="11">
        <v>0.1111111111111111</v>
      </c>
      <c r="H399" s="11">
        <v>9.5238095238095233E-2</v>
      </c>
      <c r="I399" s="11">
        <v>0.10395845581030766</v>
      </c>
      <c r="J399" s="11">
        <v>3.21</v>
      </c>
      <c r="K399" s="11">
        <v>3.89</v>
      </c>
      <c r="L399" s="11">
        <v>3.79</v>
      </c>
      <c r="M399" s="11">
        <v>6.9662921348314602E-2</v>
      </c>
      <c r="N399" s="11">
        <v>8.5185185185185183E-2</v>
      </c>
      <c r="O399" s="11">
        <v>7.665752171925011E-2</v>
      </c>
      <c r="P399" s="11">
        <v>4.13</v>
      </c>
      <c r="Q399" s="11">
        <v>3.94</v>
      </c>
      <c r="R399" s="11">
        <v>0.33400000000000002</v>
      </c>
      <c r="S399" s="11">
        <v>0.76500000000000001</v>
      </c>
      <c r="T399" s="11">
        <v>120</v>
      </c>
      <c r="U399" s="11">
        <v>-6.741573033707865E-2</v>
      </c>
      <c r="V399" s="11">
        <v>0.21348314606741572</v>
      </c>
      <c r="W399" s="11">
        <v>0.67078651685393265</v>
      </c>
      <c r="X399" s="11">
        <v>0.2</v>
      </c>
      <c r="Y399" s="11">
        <v>0.25185185185185183</v>
      </c>
      <c r="Z399" s="11">
        <v>0.22336534064929126</v>
      </c>
      <c r="AA399" s="11">
        <v>1.0786516853932584</v>
      </c>
      <c r="AB399" s="11">
        <v>0.83333333333333337</v>
      </c>
      <c r="AC399" s="11">
        <v>0.96810699588477367</v>
      </c>
      <c r="AD399" s="11">
        <v>0.60699999999999998</v>
      </c>
      <c r="AE399" s="11">
        <v>0.58299999999999996</v>
      </c>
      <c r="AF399" s="11">
        <v>0.59618518518518515</v>
      </c>
      <c r="AG399" s="11">
        <v>5.2469135802469098E-2</v>
      </c>
      <c r="AH399" s="11">
        <v>87</v>
      </c>
      <c r="AI399" s="11">
        <v>0.19411764705882351</v>
      </c>
      <c r="AJ399" s="11">
        <v>4.8000000000000001E-2</v>
      </c>
      <c r="AK399" s="11">
        <v>0.12647058823529411</v>
      </c>
      <c r="AL399" s="11">
        <v>3.68</v>
      </c>
      <c r="AM399" s="11">
        <v>2.97</v>
      </c>
      <c r="AN399" s="11">
        <v>3.1</v>
      </c>
      <c r="AO399" s="11">
        <v>0.11839080459770115</v>
      </c>
      <c r="AP399" s="11">
        <v>8.0864197530864199E-2</v>
      </c>
      <c r="AQ399" s="11">
        <v>0.10101737540009147</v>
      </c>
      <c r="AR399" s="11">
        <v>3.69</v>
      </c>
      <c r="AS399" s="11">
        <v>3.61</v>
      </c>
      <c r="AT399" s="11">
        <v>0.33700000000000002</v>
      </c>
      <c r="AU399" s="11">
        <v>0.77800000000000002</v>
      </c>
      <c r="AV399" s="11">
        <v>113</v>
      </c>
      <c r="AW399" s="11">
        <v>7.586206896551724E-2</v>
      </c>
      <c r="AX399" s="11">
        <v>-0.17701149425287357</v>
      </c>
      <c r="AY399" s="11">
        <v>0.58160919540229883</v>
      </c>
      <c r="AZ399" s="11">
        <v>0.15057471264367817</v>
      </c>
      <c r="BA399" s="11">
        <v>0.19012345679012346</v>
      </c>
      <c r="BB399" s="11">
        <v>0.16888431641518065</v>
      </c>
      <c r="BC399" s="11">
        <v>0.47126436781609193</v>
      </c>
      <c r="BD399" s="11">
        <v>0.2839506172839506</v>
      </c>
      <c r="BE399" s="11">
        <v>0.38454503886602653</v>
      </c>
      <c r="BF399" s="11">
        <v>0.54700000000000004</v>
      </c>
      <c r="BG399" s="11">
        <v>0.52500000000000002</v>
      </c>
      <c r="BH399" s="11">
        <v>0.53681481481481486</v>
      </c>
      <c r="BI399" s="11">
        <v>-2.4691358024691024E-2</v>
      </c>
      <c r="BJ399" s="12">
        <v>3</v>
      </c>
      <c r="BK399" s="12">
        <v>5</v>
      </c>
      <c r="BL399" s="12">
        <f t="shared" si="69"/>
        <v>-2</v>
      </c>
      <c r="BM399" s="12" t="str">
        <f t="shared" si="68"/>
        <v>BOS</v>
      </c>
      <c r="BN399" s="12">
        <f t="shared" si="70"/>
        <v>8</v>
      </c>
    </row>
    <row r="400" spans="1:66" x14ac:dyDescent="0.45">
      <c r="A400" s="5">
        <v>45478</v>
      </c>
      <c r="B400" s="4" t="s">
        <v>57</v>
      </c>
      <c r="C400" s="4" t="s">
        <v>102</v>
      </c>
      <c r="D400" s="4" t="s">
        <v>1078</v>
      </c>
      <c r="E400" s="4" t="s">
        <v>642</v>
      </c>
      <c r="F400" s="11">
        <v>87</v>
      </c>
      <c r="G400" s="11">
        <v>9.5402298850574718E-2</v>
      </c>
      <c r="H400" s="11">
        <v>2.4999999999999998E-2</v>
      </c>
      <c r="I400" s="11">
        <v>6.2808641975308652E-2</v>
      </c>
      <c r="J400" s="11">
        <v>3.91</v>
      </c>
      <c r="K400" s="11">
        <v>4.3499999999999996</v>
      </c>
      <c r="L400" s="11">
        <v>4.09</v>
      </c>
      <c r="M400" s="11">
        <v>9.5402298850574718E-2</v>
      </c>
      <c r="N400" s="11">
        <v>9.4444444444444442E-2</v>
      </c>
      <c r="O400" s="11">
        <v>9.4958847736625523E-2</v>
      </c>
      <c r="P400" s="11">
        <v>4.3499999999999996</v>
      </c>
      <c r="Q400" s="11">
        <v>4.09</v>
      </c>
      <c r="R400" s="11">
        <v>0.31</v>
      </c>
      <c r="S400" s="11">
        <v>0.70299999999999996</v>
      </c>
      <c r="T400" s="11">
        <v>95</v>
      </c>
      <c r="U400" s="11">
        <v>9.4252873563218389E-2</v>
      </c>
      <c r="V400" s="11">
        <v>-0.24022988505747125</v>
      </c>
      <c r="W400" s="11">
        <v>-8.7356321839080459E-2</v>
      </c>
      <c r="X400" s="11">
        <v>7.9310344827586213E-2</v>
      </c>
      <c r="Y400" s="11">
        <v>0.18641975308641975</v>
      </c>
      <c r="Z400" s="11">
        <v>0.12889803383630544</v>
      </c>
      <c r="AA400" s="11">
        <v>0.2413793103448276</v>
      </c>
      <c r="AB400" s="11">
        <v>6.1728395061728392E-2</v>
      </c>
      <c r="AC400" s="11">
        <v>0.15820759030635576</v>
      </c>
      <c r="AD400" s="11">
        <v>0.48299999999999998</v>
      </c>
      <c r="AE400" s="11">
        <v>0.48399999999999999</v>
      </c>
      <c r="AF400" s="11">
        <v>0.48346296296296298</v>
      </c>
      <c r="AG400" s="11">
        <v>-6.1728395061728097E-3</v>
      </c>
      <c r="AH400" s="11">
        <v>87</v>
      </c>
      <c r="AI400" s="11">
        <v>0.14374999999999999</v>
      </c>
      <c r="AJ400" s="11">
        <v>5.3571428571428568E-2</v>
      </c>
      <c r="AK400" s="11">
        <v>0.10200066137566137</v>
      </c>
      <c r="AL400" s="11">
        <v>3.43</v>
      </c>
      <c r="AM400" s="11">
        <v>3.6</v>
      </c>
      <c r="AN400" s="11">
        <v>3.8</v>
      </c>
      <c r="AO400" s="11">
        <v>9.0804597701149431E-2</v>
      </c>
      <c r="AP400" s="11">
        <v>7.9012345679012344E-2</v>
      </c>
      <c r="AQ400" s="11">
        <v>8.534522176497486E-2</v>
      </c>
      <c r="AR400" s="11">
        <v>3.6</v>
      </c>
      <c r="AS400" s="11">
        <v>3.53</v>
      </c>
      <c r="AT400" s="11">
        <v>0.29799999999999999</v>
      </c>
      <c r="AU400" s="11">
        <v>0.67900000000000005</v>
      </c>
      <c r="AV400" s="11">
        <v>92</v>
      </c>
      <c r="AW400" s="11">
        <v>4.2528735632183907E-2</v>
      </c>
      <c r="AX400" s="11">
        <v>2.9885057471264367E-2</v>
      </c>
      <c r="AY400" s="11">
        <v>-0.21724137931034482</v>
      </c>
      <c r="AZ400" s="11">
        <v>7.8160919540229884E-2</v>
      </c>
      <c r="BA400" s="11">
        <v>0.16851851851851851</v>
      </c>
      <c r="BB400" s="11">
        <v>0.11999314128943758</v>
      </c>
      <c r="BC400" s="11">
        <v>-0.2988505747126437</v>
      </c>
      <c r="BD400" s="11">
        <v>-0.19135802469135801</v>
      </c>
      <c r="BE400" s="11">
        <v>-0.24908550525834477</v>
      </c>
      <c r="BF400" s="11">
        <v>0.44800000000000001</v>
      </c>
      <c r="BG400" s="11">
        <v>0.46899999999999997</v>
      </c>
      <c r="BH400" s="11">
        <v>0.45772222222222225</v>
      </c>
      <c r="BI400" s="11">
        <v>-3.4506556245679776E-3</v>
      </c>
      <c r="BJ400" s="12">
        <v>4</v>
      </c>
      <c r="BK400" s="12">
        <v>5</v>
      </c>
      <c r="BL400" s="12">
        <f t="shared" si="69"/>
        <v>-1</v>
      </c>
      <c r="BM400" s="12" t="str">
        <f t="shared" si="68"/>
        <v>DET</v>
      </c>
      <c r="BN400" s="12">
        <f t="shared" si="70"/>
        <v>9</v>
      </c>
    </row>
    <row r="401" spans="1:66" x14ac:dyDescent="0.45">
      <c r="A401" s="5">
        <v>45478</v>
      </c>
      <c r="B401" s="4" t="s">
        <v>95</v>
      </c>
      <c r="C401" s="4" t="s">
        <v>43</v>
      </c>
      <c r="D401" s="4" t="s">
        <v>330</v>
      </c>
      <c r="F401" s="11">
        <v>85</v>
      </c>
      <c r="G401" s="11">
        <v>0.11764705882352941</v>
      </c>
      <c r="H401" s="11">
        <v>8.5185185185185183E-2</v>
      </c>
      <c r="I401" s="11">
        <v>0.10221764974851394</v>
      </c>
      <c r="J401" s="11">
        <v>3.26</v>
      </c>
      <c r="K401" s="11">
        <v>3.3</v>
      </c>
      <c r="L401" s="11">
        <v>3.17</v>
      </c>
      <c r="M401" s="11">
        <v>8.5882352941176465E-2</v>
      </c>
      <c r="N401" s="11">
        <v>5.8024691358024696E-2</v>
      </c>
      <c r="O401" s="11">
        <v>7.2641365645480876E-2</v>
      </c>
      <c r="P401" s="11">
        <v>3.69</v>
      </c>
      <c r="Q401" s="11">
        <v>3.56</v>
      </c>
      <c r="R401" s="11">
        <v>0.32600000000000001</v>
      </c>
      <c r="S401" s="11">
        <v>0.749</v>
      </c>
      <c r="T401" s="11">
        <v>114</v>
      </c>
      <c r="U401" s="11">
        <v>-0.06</v>
      </c>
      <c r="V401" s="11">
        <v>0.17176470588235293</v>
      </c>
      <c r="W401" s="11">
        <v>0.42941176470588233</v>
      </c>
      <c r="X401" s="11">
        <v>0.16588235294117645</v>
      </c>
      <c r="Y401" s="11">
        <v>0.19382716049382714</v>
      </c>
      <c r="Z401" s="11">
        <v>0.1791647614692882</v>
      </c>
      <c r="AA401" s="11">
        <v>1.1411764705882352</v>
      </c>
      <c r="AB401" s="11">
        <v>0.57407407407407407</v>
      </c>
      <c r="AC401" s="11">
        <v>0.87162780064014633</v>
      </c>
      <c r="AD401" s="11">
        <v>0.63500000000000001</v>
      </c>
      <c r="AE401" s="11">
        <v>0.56799999999999995</v>
      </c>
      <c r="AF401" s="11">
        <v>0.60315432098765431</v>
      </c>
      <c r="AG401" s="11">
        <v>2.4691358024691398E-2</v>
      </c>
      <c r="AH401" s="11">
        <v>88</v>
      </c>
      <c r="AI401" s="11">
        <v>6.8181818181818177E-2</v>
      </c>
      <c r="AJ401" s="11">
        <v>9.0123456790123457E-2</v>
      </c>
      <c r="AK401" s="11">
        <v>7.8204541990550214E-2</v>
      </c>
      <c r="AL401" s="11">
        <v>3.39</v>
      </c>
      <c r="AM401" s="11">
        <v>3.42</v>
      </c>
      <c r="AN401" s="11">
        <v>3.4</v>
      </c>
      <c r="AO401" s="11">
        <v>6.8181818181818177E-2</v>
      </c>
      <c r="AP401" s="11">
        <v>9.0123456790123457E-2</v>
      </c>
      <c r="AQ401" s="11">
        <v>7.8204541990550214E-2</v>
      </c>
      <c r="AR401" s="11">
        <v>3.42</v>
      </c>
      <c r="AS401" s="11">
        <v>3.4</v>
      </c>
      <c r="AT401" s="11">
        <v>0.32400000000000001</v>
      </c>
      <c r="AU401" s="11">
        <v>0.73899999999999999</v>
      </c>
      <c r="AV401" s="11">
        <v>114</v>
      </c>
      <c r="AW401" s="11">
        <v>-2.2727272727272728E-2</v>
      </c>
      <c r="AX401" s="11">
        <v>-0.1</v>
      </c>
      <c r="AY401" s="11">
        <v>0.42045454545454547</v>
      </c>
      <c r="AZ401" s="11">
        <v>0.13181818181818181</v>
      </c>
      <c r="BA401" s="11">
        <v>0.20061728395061729</v>
      </c>
      <c r="BB401" s="11">
        <v>0.16324493217497332</v>
      </c>
      <c r="BC401" s="11">
        <v>-0.30681818181818182</v>
      </c>
      <c r="BD401" s="11">
        <v>-0.12962962962962962</v>
      </c>
      <c r="BE401" s="11">
        <v>-0.22588020118884314</v>
      </c>
      <c r="BF401" s="11">
        <v>0.48899999999999999</v>
      </c>
      <c r="BG401" s="11">
        <v>0.498</v>
      </c>
      <c r="BH401" s="11">
        <v>0.49311111111111106</v>
      </c>
      <c r="BI401" s="11">
        <v>-5.5555555555555025E-2</v>
      </c>
      <c r="BJ401" s="12">
        <v>2</v>
      </c>
      <c r="BK401" s="12">
        <v>4</v>
      </c>
      <c r="BL401" s="12">
        <f t="shared" si="69"/>
        <v>-2</v>
      </c>
      <c r="BM401" s="12" t="str">
        <f t="shared" si="68"/>
        <v>SFG</v>
      </c>
      <c r="BN401" s="12">
        <f t="shared" si="70"/>
        <v>6</v>
      </c>
    </row>
    <row r="402" spans="1:66" x14ac:dyDescent="0.45">
      <c r="A402" s="5">
        <v>45478</v>
      </c>
      <c r="B402" s="4" t="s">
        <v>89</v>
      </c>
      <c r="C402" s="4" t="s">
        <v>132</v>
      </c>
      <c r="E402" s="4" t="s">
        <v>727</v>
      </c>
      <c r="F402" s="11">
        <v>87</v>
      </c>
      <c r="G402" s="11">
        <v>3.3333333333333333E-2</v>
      </c>
      <c r="H402" s="11">
        <v>8.4567901234567894E-2</v>
      </c>
      <c r="I402" s="11">
        <v>5.7053040695016002E-2</v>
      </c>
      <c r="J402" s="11">
        <v>4.24</v>
      </c>
      <c r="K402" s="11">
        <v>4.2</v>
      </c>
      <c r="L402" s="11">
        <v>4.1100000000000003</v>
      </c>
      <c r="M402" s="11">
        <v>3.3333333333333333E-2</v>
      </c>
      <c r="N402" s="11">
        <v>8.4567901234567894E-2</v>
      </c>
      <c r="O402" s="11">
        <v>5.7053040695016002E-2</v>
      </c>
      <c r="P402" s="11">
        <v>4.2</v>
      </c>
      <c r="Q402" s="11">
        <v>4.1100000000000003</v>
      </c>
      <c r="R402" s="11">
        <v>0.28499999999999998</v>
      </c>
      <c r="S402" s="11">
        <v>0.65</v>
      </c>
      <c r="T402" s="11">
        <v>83</v>
      </c>
      <c r="U402" s="11">
        <v>-6.5517241379310351E-2</v>
      </c>
      <c r="V402" s="11">
        <v>-0.25172413793103449</v>
      </c>
      <c r="W402" s="11">
        <v>-0.63793103448275867</v>
      </c>
      <c r="X402" s="11">
        <v>6.8965517241379309E-3</v>
      </c>
      <c r="Y402" s="11">
        <v>0.15555555555555556</v>
      </c>
      <c r="Z402" s="11">
        <v>7.5720164609053509E-2</v>
      </c>
      <c r="AA402" s="11">
        <v>-1.5747126436781609</v>
      </c>
      <c r="AB402" s="11">
        <v>-1.0617283950617284</v>
      </c>
      <c r="AC402" s="11">
        <v>-1.3372199359853683</v>
      </c>
      <c r="AD402" s="11">
        <v>0.34499999999999997</v>
      </c>
      <c r="AE402" s="11">
        <v>0.39300000000000002</v>
      </c>
      <c r="AF402" s="11">
        <v>0.36722222222222223</v>
      </c>
      <c r="AG402" s="11">
        <v>2.1604938271604899E-2</v>
      </c>
      <c r="AH402" s="11">
        <v>89</v>
      </c>
      <c r="AI402" s="11">
        <v>9.4382022471910118E-2</v>
      </c>
      <c r="AJ402" s="11">
        <v>9.0909090909090912E-2</v>
      </c>
      <c r="AK402" s="11">
        <v>9.281705948372615E-2</v>
      </c>
      <c r="AL402" s="11">
        <v>4.09</v>
      </c>
      <c r="AM402" s="11">
        <v>4</v>
      </c>
      <c r="AN402" s="11">
        <v>3.87</v>
      </c>
      <c r="AO402" s="11">
        <v>9.4382022471910118E-2</v>
      </c>
      <c r="AP402" s="11">
        <v>5.7407407407407414E-2</v>
      </c>
      <c r="AQ402" s="11">
        <v>7.7720621856424338E-2</v>
      </c>
      <c r="AR402" s="11">
        <v>4</v>
      </c>
      <c r="AS402" s="11">
        <v>3.87</v>
      </c>
      <c r="AT402" s="11">
        <v>0.28599999999999998</v>
      </c>
      <c r="AU402" s="11">
        <v>0.65</v>
      </c>
      <c r="AV402" s="11">
        <v>83</v>
      </c>
      <c r="AW402" s="11">
        <v>-7.8651685393258425E-2</v>
      </c>
      <c r="AX402" s="11">
        <v>-0.40561797752808992</v>
      </c>
      <c r="AY402" s="11">
        <v>-0.68202247191011234</v>
      </c>
      <c r="AZ402" s="11">
        <v>-1.0112359550561799E-2</v>
      </c>
      <c r="BA402" s="11">
        <v>0.11234567901234567</v>
      </c>
      <c r="BB402" s="11">
        <v>4.5069349184575516E-2</v>
      </c>
      <c r="BC402" s="11">
        <v>-1.8089887640449438</v>
      </c>
      <c r="BD402" s="11">
        <v>-1.3271604938271604</v>
      </c>
      <c r="BE402" s="11">
        <v>-1.5918686175887822</v>
      </c>
      <c r="BF402" s="11">
        <v>0.28100000000000003</v>
      </c>
      <c r="BG402" s="11">
        <v>0.34499999999999997</v>
      </c>
      <c r="BH402" s="11">
        <v>0.30983950617283951</v>
      </c>
      <c r="BI402" s="11">
        <v>1.851851851851799E-2</v>
      </c>
      <c r="BJ402" s="12">
        <v>2</v>
      </c>
      <c r="BK402" s="12">
        <v>3</v>
      </c>
      <c r="BL402" s="12">
        <f t="shared" si="69"/>
        <v>-1</v>
      </c>
      <c r="BM402" s="12" t="str">
        <f t="shared" si="68"/>
        <v>CHW</v>
      </c>
      <c r="BN402" s="12">
        <f t="shared" si="70"/>
        <v>5</v>
      </c>
    </row>
    <row r="403" spans="1:66" x14ac:dyDescent="0.45">
      <c r="A403" s="5">
        <v>45478</v>
      </c>
      <c r="B403" s="4" t="s">
        <v>35</v>
      </c>
      <c r="C403" s="4" t="s">
        <v>20</v>
      </c>
      <c r="D403" s="4" t="s">
        <v>547</v>
      </c>
      <c r="E403" s="4" t="s">
        <v>268</v>
      </c>
      <c r="F403" s="11">
        <v>87</v>
      </c>
      <c r="G403" s="11">
        <v>4.3678160919540229E-2</v>
      </c>
      <c r="H403" s="11">
        <v>4.6153846153846149E-2</v>
      </c>
      <c r="I403" s="11">
        <v>4.4824311490978153E-2</v>
      </c>
      <c r="J403" s="11">
        <v>5.29</v>
      </c>
      <c r="K403" s="11">
        <v>4.5199999999999996</v>
      </c>
      <c r="L403" s="11">
        <v>4.62</v>
      </c>
      <c r="M403" s="11">
        <v>4.3678160919540229E-2</v>
      </c>
      <c r="N403" s="11">
        <v>5.0617283950617278E-2</v>
      </c>
      <c r="O403" s="11">
        <v>4.68907178783722E-2</v>
      </c>
      <c r="P403" s="11">
        <v>4.5199999999999996</v>
      </c>
      <c r="Q403" s="11">
        <v>4.62</v>
      </c>
      <c r="R403" s="11">
        <v>0.31900000000000001</v>
      </c>
      <c r="S403" s="11">
        <v>0.73299999999999998</v>
      </c>
      <c r="T403" s="11">
        <v>91</v>
      </c>
      <c r="U403" s="11">
        <v>-5.7471264367816091E-3</v>
      </c>
      <c r="V403" s="11">
        <v>0.13333333333333333</v>
      </c>
      <c r="W403" s="11">
        <v>-0.31494252873563217</v>
      </c>
      <c r="X403" s="11">
        <v>8.7356321839080459E-2</v>
      </c>
      <c r="Y403" s="11">
        <v>9.2592592592592587E-2</v>
      </c>
      <c r="Z403" s="11">
        <v>8.9780521262002741E-2</v>
      </c>
      <c r="AA403" s="11">
        <v>-1.6551724137931034</v>
      </c>
      <c r="AB403" s="11">
        <v>-1.3641975308641976</v>
      </c>
      <c r="AC403" s="11">
        <v>-1.5204618198445359</v>
      </c>
      <c r="AD403" s="11">
        <v>0.34499999999999997</v>
      </c>
      <c r="AE403" s="11">
        <v>0.37</v>
      </c>
      <c r="AF403" s="11">
        <v>0.3565740740740741</v>
      </c>
      <c r="AG403" s="11">
        <v>8.9506172839506098E-2</v>
      </c>
      <c r="AH403" s="11">
        <v>89</v>
      </c>
      <c r="AI403" s="11">
        <v>0.17222222222222222</v>
      </c>
      <c r="AJ403" s="11">
        <v>4.8387096774193547E-2</v>
      </c>
      <c r="AK403" s="11">
        <v>0.11641997433514756</v>
      </c>
      <c r="AL403" s="11">
        <v>3.4</v>
      </c>
      <c r="AM403" s="11">
        <v>3.12</v>
      </c>
      <c r="AN403" s="11">
        <v>3.25</v>
      </c>
      <c r="AO403" s="11">
        <v>0.12022471910112359</v>
      </c>
      <c r="AP403" s="11">
        <v>7.0370370370370375E-2</v>
      </c>
      <c r="AQ403" s="11">
        <v>9.7759487882944668E-2</v>
      </c>
      <c r="AR403" s="11">
        <v>3.94</v>
      </c>
      <c r="AS403" s="11">
        <v>3.93</v>
      </c>
      <c r="AT403" s="11">
        <v>0.314</v>
      </c>
      <c r="AU403" s="11">
        <v>0.72299999999999998</v>
      </c>
      <c r="AV403" s="11">
        <v>99</v>
      </c>
      <c r="AW403" s="11">
        <v>6.0674157303370793E-2</v>
      </c>
      <c r="AX403" s="11">
        <v>0.23370786516853934</v>
      </c>
      <c r="AY403" s="11">
        <v>1.7977528089887642E-2</v>
      </c>
      <c r="AZ403" s="11">
        <v>0.13370786516853933</v>
      </c>
      <c r="BA403" s="11">
        <v>0.16666666666666666</v>
      </c>
      <c r="BB403" s="11">
        <v>0.148559670781893</v>
      </c>
      <c r="BC403" s="11">
        <v>0.5730337078651685</v>
      </c>
      <c r="BD403" s="11">
        <v>0.25308641975308643</v>
      </c>
      <c r="BE403" s="11">
        <v>0.42885992988873645</v>
      </c>
      <c r="BF403" s="11">
        <v>0.53900000000000003</v>
      </c>
      <c r="BG403" s="11">
        <v>0.51500000000000001</v>
      </c>
      <c r="BH403" s="11">
        <v>0.5281851851851852</v>
      </c>
      <c r="BI403" s="11">
        <v>-7.0987654320988025E-2</v>
      </c>
      <c r="BJ403" s="12">
        <v>4</v>
      </c>
      <c r="BK403" s="12">
        <v>2</v>
      </c>
      <c r="BL403" s="12">
        <f t="shared" si="69"/>
        <v>2</v>
      </c>
      <c r="BM403" s="12" t="str">
        <f t="shared" si="68"/>
        <v>COL</v>
      </c>
      <c r="BN403" s="12">
        <f t="shared" si="70"/>
        <v>6</v>
      </c>
    </row>
    <row r="404" spans="1:66" x14ac:dyDescent="0.45">
      <c r="A404" s="5">
        <v>45478</v>
      </c>
      <c r="B404" s="4" t="s">
        <v>62</v>
      </c>
      <c r="C404" s="4" t="s">
        <v>48</v>
      </c>
      <c r="D404" s="4" t="s">
        <v>591</v>
      </c>
      <c r="F404" s="11">
        <v>87</v>
      </c>
      <c r="G404" s="11">
        <v>9.9999999999999992E-2</v>
      </c>
      <c r="H404" s="11">
        <v>0.12333333333333334</v>
      </c>
      <c r="I404" s="11">
        <v>0.11080246913580247</v>
      </c>
      <c r="J404" s="11">
        <v>3.69</v>
      </c>
      <c r="K404" s="11">
        <v>3.64</v>
      </c>
      <c r="L404" s="11">
        <v>3.42</v>
      </c>
      <c r="M404" s="11">
        <v>9.9999999999999992E-2</v>
      </c>
      <c r="N404" s="11">
        <v>0.10493827160493827</v>
      </c>
      <c r="O404" s="11">
        <v>0.1022862368541381</v>
      </c>
      <c r="P404" s="11">
        <v>3.64</v>
      </c>
      <c r="Q404" s="11">
        <v>3.42</v>
      </c>
      <c r="R404" s="11">
        <v>0.32700000000000001</v>
      </c>
      <c r="S404" s="11">
        <v>0.749</v>
      </c>
      <c r="T404" s="11">
        <v>113</v>
      </c>
      <c r="U404" s="11">
        <v>-2.2988505747126436E-3</v>
      </c>
      <c r="V404" s="11">
        <v>5.8620689655172413E-2</v>
      </c>
      <c r="W404" s="11">
        <v>0.49080459770114948</v>
      </c>
      <c r="X404" s="11">
        <v>0.16436781609195403</v>
      </c>
      <c r="Y404" s="11">
        <v>0.22098765432098763</v>
      </c>
      <c r="Z404" s="11">
        <v>0.19058070416095108</v>
      </c>
      <c r="AA404" s="11">
        <v>0.51724137931034486</v>
      </c>
      <c r="AB404" s="11">
        <v>0.41975308641975306</v>
      </c>
      <c r="AC404" s="11">
        <v>0.47210791037951538</v>
      </c>
      <c r="AD404" s="11">
        <v>0.56299999999999994</v>
      </c>
      <c r="AE404" s="11">
        <v>0.54900000000000004</v>
      </c>
      <c r="AF404" s="11">
        <v>0.55651851851851863</v>
      </c>
      <c r="AG404" s="11">
        <v>6.4814814814814797E-2</v>
      </c>
      <c r="AH404" s="11">
        <v>87</v>
      </c>
      <c r="AI404" s="11">
        <v>6.2068965517241385E-2</v>
      </c>
      <c r="AJ404" s="11">
        <v>8.5802469135802473E-2</v>
      </c>
      <c r="AK404" s="11">
        <v>7.3056698673982623E-2</v>
      </c>
      <c r="AL404" s="11">
        <v>3.61</v>
      </c>
      <c r="AM404" s="11">
        <v>3.89</v>
      </c>
      <c r="AN404" s="11">
        <v>3.88</v>
      </c>
      <c r="AO404" s="11">
        <v>6.2068965517241385E-2</v>
      </c>
      <c r="AP404" s="11">
        <v>8.5802469135802473E-2</v>
      </c>
      <c r="AQ404" s="11">
        <v>7.3056698673982623E-2</v>
      </c>
      <c r="AR404" s="11">
        <v>3.89</v>
      </c>
      <c r="AS404" s="11">
        <v>3.88</v>
      </c>
      <c r="AT404" s="11">
        <v>0.32500000000000001</v>
      </c>
      <c r="AU404" s="11">
        <v>0.746</v>
      </c>
      <c r="AV404" s="11">
        <v>112</v>
      </c>
      <c r="AW404" s="11">
        <v>-6.3218390804597707E-2</v>
      </c>
      <c r="AX404" s="11">
        <v>-3.6781609195402298E-2</v>
      </c>
      <c r="AY404" s="11">
        <v>0.38505747126436779</v>
      </c>
      <c r="AZ404" s="11">
        <v>0.14367816091954022</v>
      </c>
      <c r="BA404" s="11">
        <v>0.24691358024691357</v>
      </c>
      <c r="BB404" s="11">
        <v>0.19147233653406492</v>
      </c>
      <c r="BC404" s="11">
        <v>0.4942528735632184</v>
      </c>
      <c r="BD404" s="11">
        <v>0.4567901234567901</v>
      </c>
      <c r="BE404" s="11">
        <v>0.47690900777320533</v>
      </c>
      <c r="BF404" s="11">
        <v>0.51700000000000002</v>
      </c>
      <c r="BG404" s="11">
        <v>0.52900000000000003</v>
      </c>
      <c r="BH404" s="11">
        <v>0.52255555555555566</v>
      </c>
      <c r="BI404" s="11">
        <v>2.4691358024692023E-2</v>
      </c>
      <c r="BJ404" s="12">
        <v>12</v>
      </c>
      <c r="BK404" s="12">
        <v>13</v>
      </c>
      <c r="BL404" s="12">
        <f t="shared" si="69"/>
        <v>-1</v>
      </c>
      <c r="BM404" s="12" t="str">
        <f t="shared" si="68"/>
        <v>HOU</v>
      </c>
      <c r="BN404" s="12">
        <f t="shared" si="70"/>
        <v>25</v>
      </c>
    </row>
    <row r="405" spans="1:66" x14ac:dyDescent="0.45">
      <c r="A405" s="5">
        <v>45478</v>
      </c>
      <c r="B405" s="4" t="s">
        <v>75</v>
      </c>
      <c r="C405" s="4" t="s">
        <v>41</v>
      </c>
      <c r="D405" s="4" t="s">
        <v>768</v>
      </c>
      <c r="E405" s="4" t="s">
        <v>686</v>
      </c>
      <c r="F405" s="11">
        <v>91</v>
      </c>
      <c r="G405" s="11">
        <v>8.461538461538462E-2</v>
      </c>
      <c r="H405" s="11">
        <v>4.8000000000000001E-2</v>
      </c>
      <c r="I405" s="11">
        <v>6.8567901234567907E-2</v>
      </c>
      <c r="J405" s="11">
        <v>3.76</v>
      </c>
      <c r="K405" s="11">
        <v>3.86</v>
      </c>
      <c r="L405" s="11">
        <v>3.72</v>
      </c>
      <c r="M405" s="11">
        <v>8.461538461538462E-2</v>
      </c>
      <c r="N405" s="11">
        <v>8.5802469135802473E-2</v>
      </c>
      <c r="O405" s="11">
        <v>8.513565005334553E-2</v>
      </c>
      <c r="P405" s="11">
        <v>3.86</v>
      </c>
      <c r="Q405" s="11">
        <v>3.72</v>
      </c>
      <c r="R405" s="11">
        <v>0.32800000000000001</v>
      </c>
      <c r="S405" s="11">
        <v>0.749</v>
      </c>
      <c r="T405" s="11">
        <v>118</v>
      </c>
      <c r="U405" s="11">
        <v>-1.5384615384615384E-2</v>
      </c>
      <c r="V405" s="11">
        <v>-0.22967032967032966</v>
      </c>
      <c r="W405" s="11">
        <v>0.59010989010989012</v>
      </c>
      <c r="X405" s="11">
        <v>0.14065934065934066</v>
      </c>
      <c r="Y405" s="11">
        <v>0.21481481481481479</v>
      </c>
      <c r="Z405" s="11">
        <v>0.17315957933241882</v>
      </c>
      <c r="AA405" s="11">
        <v>0.34065934065934067</v>
      </c>
      <c r="AB405" s="11">
        <v>0.2839506172839506</v>
      </c>
      <c r="AC405" s="11">
        <v>0.31580551745160801</v>
      </c>
      <c r="AD405" s="11">
        <v>0.52700000000000002</v>
      </c>
      <c r="AE405" s="11">
        <v>0.52500000000000002</v>
      </c>
      <c r="AF405" s="11">
        <v>0.52612345679012351</v>
      </c>
      <c r="AG405" s="11">
        <v>1.54320987654321E-2</v>
      </c>
      <c r="AH405" s="11">
        <v>87</v>
      </c>
      <c r="AI405" s="11">
        <v>5.8620689655172413E-2</v>
      </c>
      <c r="AJ405" s="11">
        <v>6.5384615384615388E-2</v>
      </c>
      <c r="AK405" s="11">
        <v>6.1752136752136755E-2</v>
      </c>
      <c r="AL405" s="11">
        <v>3.98</v>
      </c>
      <c r="AM405" s="11">
        <v>4.07</v>
      </c>
      <c r="AN405" s="11">
        <v>3.99</v>
      </c>
      <c r="AO405" s="11">
        <v>5.8620689655172413E-2</v>
      </c>
      <c r="AP405" s="11">
        <v>9.3209876543209877E-2</v>
      </c>
      <c r="AQ405" s="11">
        <v>7.4634202103337904E-2</v>
      </c>
      <c r="AR405" s="11">
        <v>4.07</v>
      </c>
      <c r="AS405" s="11">
        <v>3.99</v>
      </c>
      <c r="AT405" s="11">
        <v>0.32500000000000001</v>
      </c>
      <c r="AU405" s="11">
        <v>0.74399999999999999</v>
      </c>
      <c r="AV405" s="11">
        <v>111</v>
      </c>
      <c r="AW405" s="11">
        <v>4.3678160919540229E-2</v>
      </c>
      <c r="AX405" s="11">
        <v>0.10229885057471265</v>
      </c>
      <c r="AY405" s="11">
        <v>0.46091954022988507</v>
      </c>
      <c r="AZ405" s="11">
        <v>0.17816091954022989</v>
      </c>
      <c r="BA405" s="11">
        <v>0.21481481481481479</v>
      </c>
      <c r="BB405" s="11">
        <v>0.19513031550068588</v>
      </c>
      <c r="BC405" s="11">
        <v>0</v>
      </c>
      <c r="BD405" s="11">
        <v>7.407407407407407E-2</v>
      </c>
      <c r="BE405" s="11">
        <v>3.4293552812071332E-2</v>
      </c>
      <c r="BF405" s="11">
        <v>0.49399999999999999</v>
      </c>
      <c r="BG405" s="11">
        <v>0.505</v>
      </c>
      <c r="BH405" s="11">
        <v>0.49909259259259264</v>
      </c>
      <c r="BI405" s="11">
        <v>-2.4691358024690968E-2</v>
      </c>
      <c r="BJ405" s="12">
        <v>10</v>
      </c>
      <c r="BK405" s="12">
        <v>8</v>
      </c>
      <c r="BL405" s="12">
        <f t="shared" si="69"/>
        <v>2</v>
      </c>
      <c r="BM405" s="12" t="str">
        <f t="shared" si="68"/>
        <v>SDP</v>
      </c>
      <c r="BN405" s="12">
        <f t="shared" si="70"/>
        <v>18</v>
      </c>
    </row>
    <row r="406" spans="1:66" x14ac:dyDescent="0.45">
      <c r="A406" s="5">
        <v>45478</v>
      </c>
      <c r="B406" s="4" t="s">
        <v>52</v>
      </c>
      <c r="C406" s="4" t="s">
        <v>26</v>
      </c>
      <c r="D406" s="4" t="s">
        <v>282</v>
      </c>
      <c r="E406" s="4" t="s">
        <v>530</v>
      </c>
      <c r="F406" s="11">
        <v>89</v>
      </c>
      <c r="G406" s="11">
        <v>8.8888888888888892E-2</v>
      </c>
      <c r="H406" s="11">
        <v>0.13</v>
      </c>
      <c r="I406" s="11">
        <v>0.10741426611796982</v>
      </c>
      <c r="J406" s="11">
        <v>4.01</v>
      </c>
      <c r="K406" s="11">
        <v>3.85</v>
      </c>
      <c r="L406" s="11">
        <v>3.83</v>
      </c>
      <c r="M406" s="11">
        <v>0.10786516853932585</v>
      </c>
      <c r="N406" s="11">
        <v>9.6913580246913572E-2</v>
      </c>
      <c r="O406" s="11">
        <v>0.10293019356805365</v>
      </c>
      <c r="P406" s="11">
        <v>3.66</v>
      </c>
      <c r="Q406" s="11">
        <v>3.55</v>
      </c>
      <c r="R406" s="11">
        <v>0.29499999999999998</v>
      </c>
      <c r="S406" s="11">
        <v>0.66300000000000003</v>
      </c>
      <c r="T406" s="11">
        <v>94</v>
      </c>
      <c r="U406" s="11">
        <v>-1.2359550561797755E-2</v>
      </c>
      <c r="V406" s="11">
        <v>-0.12134831460674159</v>
      </c>
      <c r="W406" s="11">
        <v>-0.24831460674157305</v>
      </c>
      <c r="X406" s="11">
        <v>7.8651685393258425E-2</v>
      </c>
      <c r="Y406" s="11">
        <v>0.22037037037037038</v>
      </c>
      <c r="Z406" s="11">
        <v>0.14251257430269776</v>
      </c>
      <c r="AA406" s="11">
        <v>5.6179775280898875E-2</v>
      </c>
      <c r="AB406" s="11">
        <v>0.1111111111111111</v>
      </c>
      <c r="AC406" s="11">
        <v>8.0932784636488342E-2</v>
      </c>
      <c r="AD406" s="11">
        <v>0.53900000000000003</v>
      </c>
      <c r="AE406" s="11">
        <v>0.53</v>
      </c>
      <c r="AF406" s="11">
        <v>0.53494444444444444</v>
      </c>
      <c r="AG406" s="11">
        <v>1.2345679012345699E-2</v>
      </c>
      <c r="AH406" s="11">
        <v>88</v>
      </c>
      <c r="AI406" s="11">
        <v>7.0588235294117646E-2</v>
      </c>
      <c r="AJ406" s="11">
        <v>0.13103448275862067</v>
      </c>
      <c r="AK406" s="11">
        <v>9.8199484135927662E-2</v>
      </c>
      <c r="AL406" s="11">
        <v>5.42</v>
      </c>
      <c r="AM406" s="11">
        <v>3.72</v>
      </c>
      <c r="AN406" s="11">
        <v>3.8</v>
      </c>
      <c r="AO406" s="11">
        <v>5.6818181818181816E-2</v>
      </c>
      <c r="AP406" s="11">
        <v>9.8765432098765427E-2</v>
      </c>
      <c r="AQ406" s="11">
        <v>7.5979271452522479E-2</v>
      </c>
      <c r="AR406" s="11">
        <v>4.05</v>
      </c>
      <c r="AS406" s="11">
        <v>3.98</v>
      </c>
      <c r="AT406" s="11">
        <v>0.30099999999999999</v>
      </c>
      <c r="AU406" s="11">
        <v>0.68100000000000005</v>
      </c>
      <c r="AV406" s="11">
        <v>95</v>
      </c>
      <c r="AW406" s="11">
        <v>-2.2727272727272728E-2</v>
      </c>
      <c r="AX406" s="11">
        <v>0.18522727272727274</v>
      </c>
      <c r="AY406" s="11">
        <v>-0.16931818181818181</v>
      </c>
      <c r="AZ406" s="11">
        <v>9.4318181818181829E-2</v>
      </c>
      <c r="BA406" s="11">
        <v>0.23703703703703702</v>
      </c>
      <c r="BB406" s="11">
        <v>0.15951074531321444</v>
      </c>
      <c r="BC406" s="11">
        <v>-0.69318181818181823</v>
      </c>
      <c r="BD406" s="11">
        <v>-0.3271604938271605</v>
      </c>
      <c r="BE406" s="11">
        <v>-0.52598689224203632</v>
      </c>
      <c r="BF406" s="11">
        <v>0.44800000000000001</v>
      </c>
      <c r="BG406" s="11">
        <v>0.47399999999999998</v>
      </c>
      <c r="BH406" s="11">
        <v>0.45987654320987648</v>
      </c>
      <c r="BI406" s="11">
        <v>3.0864197530859894E-3</v>
      </c>
      <c r="BJ406" s="12">
        <v>2</v>
      </c>
      <c r="BK406" s="12">
        <v>1</v>
      </c>
      <c r="BL406" s="12">
        <f t="shared" si="69"/>
        <v>1</v>
      </c>
      <c r="BM406" s="12" t="str">
        <f t="shared" si="68"/>
        <v>SEA</v>
      </c>
      <c r="BN406" s="12">
        <f t="shared" si="70"/>
        <v>3</v>
      </c>
    </row>
    <row r="407" spans="1:66" x14ac:dyDescent="0.45">
      <c r="A407" s="5">
        <v>45478</v>
      </c>
      <c r="B407" s="4" t="s">
        <v>28</v>
      </c>
      <c r="C407" s="4" t="s">
        <v>24</v>
      </c>
      <c r="D407" s="4" t="s">
        <v>296</v>
      </c>
      <c r="E407" s="4" t="s">
        <v>316</v>
      </c>
      <c r="F407" s="11">
        <v>88</v>
      </c>
      <c r="G407" s="11">
        <v>0.17058823529411765</v>
      </c>
      <c r="H407" s="11">
        <v>0.10909090909090909</v>
      </c>
      <c r="I407" s="11">
        <v>0.1424968640654915</v>
      </c>
      <c r="J407" s="11">
        <v>2.5</v>
      </c>
      <c r="K407" s="11">
        <v>2.44</v>
      </c>
      <c r="L407" s="11">
        <v>2.65</v>
      </c>
      <c r="M407" s="11">
        <v>7.9545454545454544E-2</v>
      </c>
      <c r="N407" s="11">
        <v>0.10617283950617283</v>
      </c>
      <c r="O407" s="11">
        <v>9.1708581008992512E-2</v>
      </c>
      <c r="P407" s="11">
        <v>4.01</v>
      </c>
      <c r="Q407" s="11">
        <v>3.9</v>
      </c>
      <c r="R407" s="11">
        <v>0.33100000000000002</v>
      </c>
      <c r="S407" s="11">
        <v>0.76100000000000001</v>
      </c>
      <c r="T407" s="11">
        <v>117</v>
      </c>
      <c r="U407" s="11">
        <v>2.6136363636363635E-2</v>
      </c>
      <c r="V407" s="11">
        <v>-6.363636363636363E-2</v>
      </c>
      <c r="W407" s="11">
        <v>0.69886363636363635</v>
      </c>
      <c r="X407" s="11">
        <v>0.18181818181818182</v>
      </c>
      <c r="Y407" s="11">
        <v>0.26481481481481478</v>
      </c>
      <c r="Z407" s="11">
        <v>0.21973022405121168</v>
      </c>
      <c r="AA407" s="11">
        <v>1.2045454545454546</v>
      </c>
      <c r="AB407" s="11">
        <v>0.90123456790123457</v>
      </c>
      <c r="AC407" s="11">
        <v>1.0659960371894528</v>
      </c>
      <c r="AD407" s="11">
        <v>0.60199999999999998</v>
      </c>
      <c r="AE407" s="11">
        <v>0.58199999999999996</v>
      </c>
      <c r="AF407" s="11">
        <v>0.59286419753086417</v>
      </c>
      <c r="AG407" s="11">
        <v>2.7777777777777801E-2</v>
      </c>
      <c r="AH407" s="11">
        <v>88</v>
      </c>
      <c r="AI407" s="11">
        <v>1.7647058823529412E-2</v>
      </c>
      <c r="AJ407" s="11">
        <v>7.8260869565217397E-2</v>
      </c>
      <c r="AK407" s="11">
        <v>4.5334848915411577E-2</v>
      </c>
      <c r="AL407" s="11">
        <v>4.1500000000000004</v>
      </c>
      <c r="AM407" s="11">
        <v>4.09</v>
      </c>
      <c r="AN407" s="11">
        <v>4.0599999999999996</v>
      </c>
      <c r="AO407" s="11">
        <v>6.363636363636363E-2</v>
      </c>
      <c r="AP407" s="11">
        <v>8.5802469135802473E-2</v>
      </c>
      <c r="AQ407" s="11">
        <v>7.3761621704008531E-2</v>
      </c>
      <c r="AR407" s="11">
        <v>3.95</v>
      </c>
      <c r="AS407" s="11">
        <v>3.83</v>
      </c>
      <c r="AT407" s="11">
        <v>0.32700000000000001</v>
      </c>
      <c r="AU407" s="11">
        <v>0.74099999999999999</v>
      </c>
      <c r="AV407" s="11">
        <v>112</v>
      </c>
      <c r="AW407" s="11">
        <v>0.11363636363636363</v>
      </c>
      <c r="AX407" s="11">
        <v>5.681818181818182E-3</v>
      </c>
      <c r="AY407" s="11">
        <v>0.53977272727272729</v>
      </c>
      <c r="AZ407" s="11">
        <v>0.16704545454545452</v>
      </c>
      <c r="BA407" s="11">
        <v>0.19197530864197532</v>
      </c>
      <c r="BB407" s="11">
        <v>0.17843316567596401</v>
      </c>
      <c r="BC407" s="11">
        <v>0.875</v>
      </c>
      <c r="BD407" s="11">
        <v>0.47530864197530864</v>
      </c>
      <c r="BE407" s="11">
        <v>0.69242493522328918</v>
      </c>
      <c r="BF407" s="11">
        <v>0.59099999999999997</v>
      </c>
      <c r="BG407" s="11">
        <v>0.54900000000000004</v>
      </c>
      <c r="BH407" s="11">
        <v>0.57181481481481478</v>
      </c>
      <c r="BI407" s="11">
        <v>-3.703703703703709E-2</v>
      </c>
      <c r="BJ407" s="12">
        <v>8</v>
      </c>
      <c r="BK407" s="12">
        <v>5</v>
      </c>
      <c r="BL407" s="12">
        <f t="shared" si="69"/>
        <v>3</v>
      </c>
      <c r="BM407" s="12" t="str">
        <f t="shared" si="68"/>
        <v>LAD</v>
      </c>
      <c r="BN407" s="12">
        <f t="shared" si="70"/>
        <v>13</v>
      </c>
    </row>
    <row r="408" spans="1:66" x14ac:dyDescent="0.45">
      <c r="A408" s="5">
        <v>45478</v>
      </c>
      <c r="B408" s="4" t="s">
        <v>30</v>
      </c>
      <c r="C408" s="4" t="s">
        <v>54</v>
      </c>
      <c r="D408" s="4" t="s">
        <v>608</v>
      </c>
      <c r="E408" s="4" t="s">
        <v>577</v>
      </c>
      <c r="F408" s="11">
        <v>88</v>
      </c>
      <c r="G408" s="11">
        <v>4.7727272727272729E-2</v>
      </c>
      <c r="H408" s="11">
        <v>8.9655172413793102E-2</v>
      </c>
      <c r="I408" s="11">
        <v>6.6879523201362284E-2</v>
      </c>
      <c r="J408" s="11">
        <v>3.82</v>
      </c>
      <c r="K408" s="11">
        <v>4.03</v>
      </c>
      <c r="L408" s="11">
        <v>3.87</v>
      </c>
      <c r="M408" s="11">
        <v>4.7727272727272729E-2</v>
      </c>
      <c r="N408" s="11">
        <v>8.5185185185185183E-2</v>
      </c>
      <c r="O408" s="11">
        <v>6.4837677183356188E-2</v>
      </c>
      <c r="P408" s="11">
        <v>4.03</v>
      </c>
      <c r="Q408" s="11">
        <v>3.87</v>
      </c>
      <c r="R408" s="11">
        <v>0.30399999999999999</v>
      </c>
      <c r="S408" s="11">
        <v>0.68899999999999995</v>
      </c>
      <c r="T408" s="11">
        <v>98</v>
      </c>
      <c r="U408" s="11">
        <v>6.363636363636363E-2</v>
      </c>
      <c r="V408" s="11">
        <v>-6.363636363636363E-2</v>
      </c>
      <c r="W408" s="11">
        <v>-2.1590909090909091E-2</v>
      </c>
      <c r="X408" s="11">
        <v>0.1056818181818182</v>
      </c>
      <c r="Y408" s="11">
        <v>0.2049382716049383</v>
      </c>
      <c r="Z408" s="11">
        <v>0.15102118579484836</v>
      </c>
      <c r="AA408" s="11">
        <v>-0.29545454545454547</v>
      </c>
      <c r="AB408" s="11">
        <v>-0.1728395061728395</v>
      </c>
      <c r="AC408" s="11">
        <v>-0.23944520652339579</v>
      </c>
      <c r="AD408" s="11">
        <v>0.45500000000000002</v>
      </c>
      <c r="AE408" s="11">
        <v>0.47399999999999998</v>
      </c>
      <c r="AF408" s="11">
        <v>0.46367901234567899</v>
      </c>
      <c r="AG408" s="11">
        <v>2.1604938271605E-2</v>
      </c>
      <c r="AH408" s="11">
        <v>86</v>
      </c>
      <c r="AI408" s="11">
        <v>5.8823529411764705E-3</v>
      </c>
      <c r="AJ408" s="11">
        <v>6.9999999999999993E-2</v>
      </c>
      <c r="AK408" s="11">
        <v>3.5962236746550469E-2</v>
      </c>
      <c r="AL408" s="11">
        <v>4.75</v>
      </c>
      <c r="AM408" s="11">
        <v>4.8499999999999996</v>
      </c>
      <c r="AN408" s="11">
        <v>4.88</v>
      </c>
      <c r="AO408" s="11">
        <v>3.7209302325581395E-2</v>
      </c>
      <c r="AP408" s="11">
        <v>7.098765432098765E-2</v>
      </c>
      <c r="AQ408" s="11">
        <v>5.3055936595031244E-2</v>
      </c>
      <c r="AR408" s="11">
        <v>4.58</v>
      </c>
      <c r="AS408" s="11">
        <v>4.46</v>
      </c>
      <c r="AT408" s="11">
        <v>0.308</v>
      </c>
      <c r="AU408" s="11">
        <v>0.70299999999999996</v>
      </c>
      <c r="AV408" s="11">
        <v>98</v>
      </c>
      <c r="AW408" s="11">
        <v>-0.10232558139534885</v>
      </c>
      <c r="AX408" s="11">
        <v>-0.23139534883720927</v>
      </c>
      <c r="AY408" s="11">
        <v>-0.19302325581395349</v>
      </c>
      <c r="AZ408" s="11">
        <v>6.3953488372093026E-2</v>
      </c>
      <c r="BA408" s="11">
        <v>0.17222222222222222</v>
      </c>
      <c r="BB408" s="11">
        <v>0.11474622770919068</v>
      </c>
      <c r="BC408" s="11">
        <v>-0.88372093023255816</v>
      </c>
      <c r="BD408" s="11">
        <v>-0.65432098765432101</v>
      </c>
      <c r="BE408" s="11">
        <v>-0.77610120408474326</v>
      </c>
      <c r="BF408" s="11">
        <v>0.41899999999999998</v>
      </c>
      <c r="BG408" s="11">
        <v>0.438</v>
      </c>
      <c r="BH408" s="11">
        <v>0.42791358024691356</v>
      </c>
      <c r="BI408" s="11">
        <v>-3.0864197530864002E-2</v>
      </c>
      <c r="BJ408" s="12">
        <v>5</v>
      </c>
      <c r="BK408" s="12">
        <v>1</v>
      </c>
      <c r="BL408" s="12">
        <f t="shared" si="69"/>
        <v>4</v>
      </c>
      <c r="BM408" s="12" t="str">
        <f t="shared" si="68"/>
        <v>CHC</v>
      </c>
      <c r="BN408" s="12">
        <f t="shared" si="70"/>
        <v>6</v>
      </c>
    </row>
    <row r="409" spans="1:66" x14ac:dyDescent="0.45">
      <c r="A409" s="5">
        <v>45479</v>
      </c>
      <c r="B409" s="4" t="s">
        <v>22</v>
      </c>
      <c r="C409" s="4" t="s">
        <v>60</v>
      </c>
      <c r="D409" s="4" t="s">
        <v>592</v>
      </c>
      <c r="E409" s="4" t="s">
        <v>1160</v>
      </c>
      <c r="F409" s="11">
        <v>90</v>
      </c>
      <c r="G409" s="11">
        <v>6.9662921348314602E-2</v>
      </c>
      <c r="H409" s="11">
        <v>0.11666666666666667</v>
      </c>
      <c r="I409" s="11">
        <v>9.0553474823137747E-2</v>
      </c>
      <c r="J409" s="11">
        <v>3.67</v>
      </c>
      <c r="K409" s="11">
        <v>4.13</v>
      </c>
      <c r="L409" s="11">
        <v>3.94</v>
      </c>
      <c r="M409" s="11">
        <v>6.9662921348314602E-2</v>
      </c>
      <c r="N409" s="11">
        <v>8.5185185185185183E-2</v>
      </c>
      <c r="O409" s="11">
        <v>7.656170527581263E-2</v>
      </c>
      <c r="P409" s="11">
        <v>4.13</v>
      </c>
      <c r="Q409" s="11">
        <v>3.94</v>
      </c>
      <c r="R409" s="11">
        <v>0.33400000000000002</v>
      </c>
      <c r="S409" s="11">
        <v>0.76500000000000001</v>
      </c>
      <c r="T409" s="11">
        <v>120</v>
      </c>
      <c r="U409" s="11">
        <v>-6.741573033707865E-2</v>
      </c>
      <c r="V409" s="11">
        <v>0.21348314606741572</v>
      </c>
      <c r="W409" s="11">
        <v>0.67078651685393265</v>
      </c>
      <c r="X409" s="11">
        <v>0.19777777777777777</v>
      </c>
      <c r="Y409" s="11">
        <v>0.25185185185185183</v>
      </c>
      <c r="Z409" s="11">
        <v>0.22181069958847735</v>
      </c>
      <c r="AA409" s="11">
        <v>1.0444444444444445</v>
      </c>
      <c r="AB409" s="11">
        <v>0.81481481481481477</v>
      </c>
      <c r="AC409" s="11">
        <v>0.9423868312757202</v>
      </c>
      <c r="AD409" s="11">
        <v>0.6</v>
      </c>
      <c r="AE409" s="11">
        <v>0.57999999999999996</v>
      </c>
      <c r="AF409" s="11">
        <v>0.59111111111111114</v>
      </c>
      <c r="AG409" s="11">
        <v>5.2469135802469098E-2</v>
      </c>
      <c r="AH409" s="11">
        <v>88</v>
      </c>
      <c r="AI409" s="11">
        <v>0.11839080459770115</v>
      </c>
      <c r="AJ409" s="11">
        <v>2.7906976744186046E-2</v>
      </c>
      <c r="AK409" s="11">
        <v>7.7058685701651045E-2</v>
      </c>
      <c r="AL409" s="11">
        <v>3.36</v>
      </c>
      <c r="AM409" s="11">
        <v>3.69</v>
      </c>
      <c r="AN409" s="11">
        <v>3.61</v>
      </c>
      <c r="AO409" s="11">
        <v>0.11839080459770115</v>
      </c>
      <c r="AP409" s="11">
        <v>8.0864197530864199E-2</v>
      </c>
      <c r="AQ409" s="11">
        <v>0.10124902112272624</v>
      </c>
      <c r="AR409" s="11">
        <v>3.69</v>
      </c>
      <c r="AS409" s="11">
        <v>3.61</v>
      </c>
      <c r="AT409" s="11">
        <v>0.33700000000000002</v>
      </c>
      <c r="AU409" s="11">
        <v>0.77800000000000002</v>
      </c>
      <c r="AV409" s="11">
        <v>113</v>
      </c>
      <c r="AW409" s="11">
        <v>7.586206896551724E-2</v>
      </c>
      <c r="AX409" s="11">
        <v>-0.17701149425287357</v>
      </c>
      <c r="AY409" s="11">
        <v>0.58160919540229883</v>
      </c>
      <c r="AZ409" s="11">
        <v>0.14886363636363636</v>
      </c>
      <c r="BA409" s="11">
        <v>0.19012345679012346</v>
      </c>
      <c r="BB409" s="11">
        <v>0.1677107148300564</v>
      </c>
      <c r="BC409" s="11">
        <v>0.48863636363636365</v>
      </c>
      <c r="BD409" s="11">
        <v>0.29629629629629628</v>
      </c>
      <c r="BE409" s="11">
        <v>0.40077732053040693</v>
      </c>
      <c r="BF409" s="11">
        <v>0.55200000000000005</v>
      </c>
      <c r="BG409" s="11">
        <v>0.52800000000000002</v>
      </c>
      <c r="BH409" s="11">
        <v>0.54103703703703709</v>
      </c>
      <c r="BI409" s="11">
        <v>-2.4691358024691024E-2</v>
      </c>
      <c r="BJ409" s="12">
        <v>14</v>
      </c>
      <c r="BK409" s="12">
        <v>4</v>
      </c>
      <c r="BL409" s="12">
        <f t="shared" si="69"/>
        <v>10</v>
      </c>
      <c r="BM409" s="12" t="str">
        <f t="shared" si="68"/>
        <v>NYY</v>
      </c>
      <c r="BN409" s="12">
        <f t="shared" si="70"/>
        <v>18</v>
      </c>
    </row>
    <row r="410" spans="1:66" x14ac:dyDescent="0.45">
      <c r="A410" s="5">
        <v>45479</v>
      </c>
      <c r="B410" s="4" t="s">
        <v>62</v>
      </c>
      <c r="C410" s="4" t="s">
        <v>48</v>
      </c>
      <c r="D410" s="4" t="s">
        <v>273</v>
      </c>
      <c r="E410" s="4" t="s">
        <v>683</v>
      </c>
      <c r="F410" s="11">
        <v>88</v>
      </c>
      <c r="G410" s="11">
        <v>0.13529411764705881</v>
      </c>
      <c r="H410" s="11">
        <v>9.6296296296296297E-2</v>
      </c>
      <c r="I410" s="11">
        <v>0.11748029801769816</v>
      </c>
      <c r="J410" s="11">
        <v>3</v>
      </c>
      <c r="K410" s="11">
        <v>3.34</v>
      </c>
      <c r="L410" s="11">
        <v>3.21</v>
      </c>
      <c r="M410" s="11">
        <v>9.9999999999999992E-2</v>
      </c>
      <c r="N410" s="11">
        <v>0.10493827160493827</v>
      </c>
      <c r="O410" s="11">
        <v>0.1022557536960829</v>
      </c>
      <c r="P410" s="11">
        <v>3.64</v>
      </c>
      <c r="Q410" s="11">
        <v>3.42</v>
      </c>
      <c r="R410" s="11">
        <v>0.32700000000000001</v>
      </c>
      <c r="S410" s="11">
        <v>0.749</v>
      </c>
      <c r="T410" s="11">
        <v>113</v>
      </c>
      <c r="U410" s="11">
        <v>-2.2988505747126436E-3</v>
      </c>
      <c r="V410" s="11">
        <v>5.8620689655172413E-2</v>
      </c>
      <c r="W410" s="11">
        <v>0.49080459770114948</v>
      </c>
      <c r="X410" s="11">
        <v>0.16250000000000001</v>
      </c>
      <c r="Y410" s="11">
        <v>0.22098765432098763</v>
      </c>
      <c r="Z410" s="11">
        <v>0.18921658283798198</v>
      </c>
      <c r="AA410" s="11">
        <v>0.5</v>
      </c>
      <c r="AB410" s="11">
        <v>0.40740740740740738</v>
      </c>
      <c r="AC410" s="11">
        <v>0.45770461819844532</v>
      </c>
      <c r="AD410" s="11">
        <v>0.55700000000000005</v>
      </c>
      <c r="AE410" s="11">
        <v>0.54500000000000004</v>
      </c>
      <c r="AF410" s="11">
        <v>0.55151851851851852</v>
      </c>
      <c r="AG410" s="11">
        <v>6.4814814814814797E-2</v>
      </c>
      <c r="AH410" s="11">
        <v>88</v>
      </c>
      <c r="AI410" s="11">
        <v>6.2068965517241385E-2</v>
      </c>
      <c r="AJ410" s="11">
        <v>6.7857142857142852E-2</v>
      </c>
      <c r="AK410" s="11">
        <v>6.4712947758924777E-2</v>
      </c>
      <c r="AL410" s="11">
        <v>3.61</v>
      </c>
      <c r="AM410" s="11">
        <v>3.89</v>
      </c>
      <c r="AN410" s="11">
        <v>3.88</v>
      </c>
      <c r="AO410" s="11">
        <v>6.2068965517241385E-2</v>
      </c>
      <c r="AP410" s="11">
        <v>8.5802469135802473E-2</v>
      </c>
      <c r="AQ410" s="11">
        <v>7.2910195565226071E-2</v>
      </c>
      <c r="AR410" s="11">
        <v>3.89</v>
      </c>
      <c r="AS410" s="11">
        <v>3.88</v>
      </c>
      <c r="AT410" s="11">
        <v>0.32500000000000001</v>
      </c>
      <c r="AU410" s="11">
        <v>0.746</v>
      </c>
      <c r="AV410" s="11">
        <v>112</v>
      </c>
      <c r="AW410" s="11">
        <v>-6.3218390804597707E-2</v>
      </c>
      <c r="AX410" s="11">
        <v>-3.6781609195402298E-2</v>
      </c>
      <c r="AY410" s="11">
        <v>0.38505747126436779</v>
      </c>
      <c r="AZ410" s="11">
        <v>0.14204545454545456</v>
      </c>
      <c r="BA410" s="11">
        <v>0.24691358024691357</v>
      </c>
      <c r="BB410" s="11">
        <v>0.1899481786313062</v>
      </c>
      <c r="BC410" s="11">
        <v>0.5</v>
      </c>
      <c r="BD410" s="11">
        <v>0.4567901234567901</v>
      </c>
      <c r="BE410" s="11">
        <v>0.48026215515927445</v>
      </c>
      <c r="BF410" s="11">
        <v>0.52300000000000002</v>
      </c>
      <c r="BG410" s="11">
        <v>0.53200000000000003</v>
      </c>
      <c r="BH410" s="11">
        <v>0.52711111111111109</v>
      </c>
      <c r="BI410" s="11">
        <v>2.4691358024692023E-2</v>
      </c>
      <c r="BJ410" s="12">
        <v>9</v>
      </c>
      <c r="BK410" s="12">
        <v>3</v>
      </c>
      <c r="BL410" s="12">
        <f t="shared" si="69"/>
        <v>6</v>
      </c>
      <c r="BM410" s="12" t="str">
        <f t="shared" si="68"/>
        <v>MIN</v>
      </c>
      <c r="BN410" s="12">
        <f t="shared" si="70"/>
        <v>12</v>
      </c>
    </row>
    <row r="411" spans="1:66" x14ac:dyDescent="0.45">
      <c r="A411" s="5">
        <v>45479</v>
      </c>
      <c r="B411" s="4" t="s">
        <v>30</v>
      </c>
      <c r="C411" s="4" t="s">
        <v>54</v>
      </c>
      <c r="D411" s="4" t="s">
        <v>533</v>
      </c>
      <c r="E411" s="4" t="s">
        <v>317</v>
      </c>
      <c r="F411" s="11">
        <v>89</v>
      </c>
      <c r="G411" s="11">
        <v>4.7727272727272729E-2</v>
      </c>
      <c r="H411" s="11">
        <v>6.4000000000000001E-2</v>
      </c>
      <c r="I411" s="11">
        <v>5.5060044893378228E-2</v>
      </c>
      <c r="J411" s="11">
        <v>3.82</v>
      </c>
      <c r="K411" s="11">
        <v>4.03</v>
      </c>
      <c r="L411" s="11">
        <v>3.87</v>
      </c>
      <c r="M411" s="11">
        <v>4.7727272727272729E-2</v>
      </c>
      <c r="N411" s="11">
        <v>8.5185185185185183E-2</v>
      </c>
      <c r="O411" s="11">
        <v>6.4606455501517224E-2</v>
      </c>
      <c r="P411" s="11">
        <v>4.03</v>
      </c>
      <c r="Q411" s="11">
        <v>3.87</v>
      </c>
      <c r="R411" s="11">
        <v>0.30399999999999999</v>
      </c>
      <c r="S411" s="11">
        <v>0.68899999999999995</v>
      </c>
      <c r="T411" s="11">
        <v>98</v>
      </c>
      <c r="U411" s="11">
        <v>6.363636363636363E-2</v>
      </c>
      <c r="V411" s="11">
        <v>-6.363636363636363E-2</v>
      </c>
      <c r="W411" s="11">
        <v>-2.1590909090909091E-2</v>
      </c>
      <c r="X411" s="11">
        <v>0.10449438202247192</v>
      </c>
      <c r="Y411" s="11">
        <v>0.2049382716049383</v>
      </c>
      <c r="Z411" s="11">
        <v>0.14975613473555863</v>
      </c>
      <c r="AA411" s="11">
        <v>-0.24719101123595505</v>
      </c>
      <c r="AB411" s="11">
        <v>-0.14814814814814814</v>
      </c>
      <c r="AC411" s="11">
        <v>-0.20256058527663465</v>
      </c>
      <c r="AD411" s="11">
        <v>0.46100000000000002</v>
      </c>
      <c r="AE411" s="11">
        <v>0.47699999999999998</v>
      </c>
      <c r="AF411" s="11">
        <v>0.46820987654320989</v>
      </c>
      <c r="AG411" s="11">
        <v>2.1604938271605E-2</v>
      </c>
      <c r="AH411" s="11">
        <v>87</v>
      </c>
      <c r="AI411" s="11">
        <v>5.2941176470588235E-2</v>
      </c>
      <c r="AJ411" s="11">
        <v>6.4000000000000001E-2</v>
      </c>
      <c r="AK411" s="11">
        <v>5.8061002178649242E-2</v>
      </c>
      <c r="AL411" s="11">
        <v>4.78</v>
      </c>
      <c r="AM411" s="11">
        <v>5.3</v>
      </c>
      <c r="AN411" s="11">
        <v>5.4</v>
      </c>
      <c r="AO411" s="11">
        <v>3.7209302325581395E-2</v>
      </c>
      <c r="AP411" s="11">
        <v>7.098765432098765E-2</v>
      </c>
      <c r="AQ411" s="11">
        <v>5.2847428249380587E-2</v>
      </c>
      <c r="AR411" s="11">
        <v>4.58</v>
      </c>
      <c r="AS411" s="11">
        <v>4.46</v>
      </c>
      <c r="AT411" s="11">
        <v>0.308</v>
      </c>
      <c r="AU411" s="11">
        <v>0.70299999999999996</v>
      </c>
      <c r="AV411" s="11">
        <v>98</v>
      </c>
      <c r="AW411" s="11">
        <v>-0.10232558139534885</v>
      </c>
      <c r="AX411" s="11">
        <v>-0.23139534883720927</v>
      </c>
      <c r="AY411" s="11">
        <v>-0.19302325581395349</v>
      </c>
      <c r="AZ411" s="11">
        <v>6.3218390804597707E-2</v>
      </c>
      <c r="BA411" s="11">
        <v>0.17222222222222222</v>
      </c>
      <c r="BB411" s="11">
        <v>0.11368312757201646</v>
      </c>
      <c r="BC411" s="11">
        <v>-0.91954022988505746</v>
      </c>
      <c r="BD411" s="11">
        <v>-0.66666666666666663</v>
      </c>
      <c r="BE411" s="11">
        <v>-0.80246913580246915</v>
      </c>
      <c r="BF411" s="11">
        <v>0.41399999999999998</v>
      </c>
      <c r="BG411" s="11">
        <v>0.436</v>
      </c>
      <c r="BH411" s="11">
        <v>0.42418518518518522</v>
      </c>
      <c r="BI411" s="11">
        <v>-3.0864197530864002E-2</v>
      </c>
      <c r="BJ411" s="12">
        <v>0</v>
      </c>
      <c r="BK411" s="12">
        <v>7</v>
      </c>
      <c r="BL411" s="12">
        <f t="shared" si="69"/>
        <v>-7</v>
      </c>
      <c r="BM411" s="12" t="str">
        <f t="shared" si="68"/>
        <v>LAA</v>
      </c>
      <c r="BN411" s="12">
        <f t="shared" si="70"/>
        <v>7</v>
      </c>
    </row>
    <row r="412" spans="1:66" x14ac:dyDescent="0.45">
      <c r="A412" s="5">
        <v>45479</v>
      </c>
      <c r="B412" s="4" t="s">
        <v>39</v>
      </c>
      <c r="C412" s="4" t="s">
        <v>64</v>
      </c>
      <c r="D412" s="4" t="s">
        <v>328</v>
      </c>
      <c r="E412" s="4" t="s">
        <v>661</v>
      </c>
      <c r="F412" s="11">
        <v>87</v>
      </c>
      <c r="G412" s="11">
        <v>0.05</v>
      </c>
      <c r="H412" s="11">
        <v>6.2962962962962957E-2</v>
      </c>
      <c r="I412" s="11">
        <v>5.6001371742112484E-2</v>
      </c>
      <c r="J412" s="11">
        <v>4.8499999999999996</v>
      </c>
      <c r="K412" s="11">
        <v>4.6399999999999997</v>
      </c>
      <c r="L412" s="11">
        <v>4.79</v>
      </c>
      <c r="M412" s="11">
        <v>7.093023255813953E-2</v>
      </c>
      <c r="N412" s="11">
        <v>8.7037037037037038E-2</v>
      </c>
      <c r="O412" s="11">
        <v>7.8387086483555052E-2</v>
      </c>
      <c r="P412" s="11">
        <v>4.12</v>
      </c>
      <c r="Q412" s="11">
        <v>4</v>
      </c>
      <c r="R412" s="11">
        <v>0.29299999999999998</v>
      </c>
      <c r="S412" s="11">
        <v>0.66600000000000004</v>
      </c>
      <c r="T412" s="11">
        <v>88</v>
      </c>
      <c r="U412" s="11">
        <v>1.1627906976744186E-2</v>
      </c>
      <c r="V412" s="11">
        <v>-0.31976744186046513</v>
      </c>
      <c r="W412" s="11">
        <v>-0.49883720930232556</v>
      </c>
      <c r="X412" s="11">
        <v>3.9080459770114942E-2</v>
      </c>
      <c r="Y412" s="11">
        <v>0.17098765432098764</v>
      </c>
      <c r="Z412" s="11">
        <v>0.10014860539551898</v>
      </c>
      <c r="AA412" s="11">
        <v>-0.28735632183908044</v>
      </c>
      <c r="AB412" s="11">
        <v>-0.22839506172839505</v>
      </c>
      <c r="AC412" s="11">
        <v>-0.26005944215820759</v>
      </c>
      <c r="AD412" s="11">
        <v>0.48299999999999998</v>
      </c>
      <c r="AE412" s="11">
        <v>0.48299999999999998</v>
      </c>
      <c r="AF412" s="11">
        <v>0.48299999999999998</v>
      </c>
      <c r="AG412" s="11">
        <v>2.4691358024691398E-2</v>
      </c>
      <c r="AH412" s="11">
        <v>86</v>
      </c>
      <c r="AI412" s="11">
        <v>5.6470588235294113E-2</v>
      </c>
      <c r="AJ412" s="11">
        <v>5.8620689655172413E-2</v>
      </c>
      <c r="AK412" s="11">
        <v>5.7479277790298752E-2</v>
      </c>
      <c r="AL412" s="11">
        <v>3.89</v>
      </c>
      <c r="AM412" s="11">
        <v>4.2699999999999996</v>
      </c>
      <c r="AN412" s="11">
        <v>4.2300000000000004</v>
      </c>
      <c r="AO412" s="11">
        <v>5.6470588235294113E-2</v>
      </c>
      <c r="AP412" s="11">
        <v>8.3333333333333329E-2</v>
      </c>
      <c r="AQ412" s="11">
        <v>6.9072863713386584E-2</v>
      </c>
      <c r="AR412" s="11">
        <v>4.2699999999999996</v>
      </c>
      <c r="AS412" s="11">
        <v>4.2300000000000004</v>
      </c>
      <c r="AT412" s="11">
        <v>0.33100000000000002</v>
      </c>
      <c r="AU412" s="11">
        <v>0.75800000000000001</v>
      </c>
      <c r="AV412" s="11">
        <v>120</v>
      </c>
      <c r="AW412" s="11">
        <v>-3.5294117647058823E-2</v>
      </c>
      <c r="AX412" s="11">
        <v>-0.16705882352941176</v>
      </c>
      <c r="AY412" s="11">
        <v>0.67294117647058826</v>
      </c>
      <c r="AZ412" s="11">
        <v>0.16046511627906979</v>
      </c>
      <c r="BA412" s="11">
        <v>0.21049382716049383</v>
      </c>
      <c r="BB412" s="11">
        <v>0.18393537570492302</v>
      </c>
      <c r="BC412" s="11">
        <v>0</v>
      </c>
      <c r="BD412" s="11">
        <v>4.9382716049382713E-2</v>
      </c>
      <c r="BE412" s="11">
        <v>2.316720012193263E-2</v>
      </c>
      <c r="BF412" s="11">
        <v>0.48799999999999999</v>
      </c>
      <c r="BG412" s="11">
        <v>0.499</v>
      </c>
      <c r="BH412" s="11">
        <v>0.49316049382716054</v>
      </c>
      <c r="BI412" s="11">
        <v>-5.5555555555555969E-2</v>
      </c>
      <c r="BJ412" s="12">
        <v>2</v>
      </c>
      <c r="BK412" s="12">
        <v>5</v>
      </c>
      <c r="BL412" s="12">
        <f t="shared" si="69"/>
        <v>-3</v>
      </c>
      <c r="BM412" s="12" t="str">
        <f t="shared" ref="BM412:BM475" si="71">IF( ISBLANK(BJ412), "",IF(BJ412&gt;BK412, B412, C412))</f>
        <v>NYM</v>
      </c>
      <c r="BN412" s="12">
        <f t="shared" si="70"/>
        <v>7</v>
      </c>
    </row>
    <row r="413" spans="1:66" x14ac:dyDescent="0.45">
      <c r="A413" s="5">
        <v>45479</v>
      </c>
      <c r="B413" s="4" t="s">
        <v>80</v>
      </c>
      <c r="C413" s="4" t="s">
        <v>117</v>
      </c>
      <c r="D413" s="4" t="s">
        <v>684</v>
      </c>
      <c r="E413" s="4" t="s">
        <v>327</v>
      </c>
      <c r="F413" s="11">
        <v>88</v>
      </c>
      <c r="G413" s="11">
        <v>0.12941176470588237</v>
      </c>
      <c r="H413" s="11">
        <v>7.4999999999999997E-2</v>
      </c>
      <c r="I413" s="11">
        <v>0.10455700798838054</v>
      </c>
      <c r="J413" s="11">
        <v>3.76</v>
      </c>
      <c r="K413" s="11">
        <v>3.49</v>
      </c>
      <c r="L413" s="11">
        <v>3.47</v>
      </c>
      <c r="M413" s="11">
        <v>0.10229885057471265</v>
      </c>
      <c r="N413" s="11">
        <v>6.7283950617283955E-2</v>
      </c>
      <c r="O413" s="11">
        <v>8.630439010033164E-2</v>
      </c>
      <c r="P413" s="11">
        <v>3.8</v>
      </c>
      <c r="Q413" s="11">
        <v>3.8</v>
      </c>
      <c r="R413" s="11">
        <v>0.30499999999999999</v>
      </c>
      <c r="S413" s="11">
        <v>0.69399999999999995</v>
      </c>
      <c r="T413" s="11">
        <v>97</v>
      </c>
      <c r="U413" s="11">
        <v>-9.1954022988505746E-3</v>
      </c>
      <c r="V413" s="11">
        <v>-0.23908045977011494</v>
      </c>
      <c r="W413" s="11">
        <v>-9.5402298850574718E-2</v>
      </c>
      <c r="X413" s="11">
        <v>6.25E-2</v>
      </c>
      <c r="Y413" s="11">
        <v>0.11790123456790125</v>
      </c>
      <c r="Z413" s="11">
        <v>8.7806736777930189E-2</v>
      </c>
      <c r="AA413" s="11">
        <v>-0.22727272727272727</v>
      </c>
      <c r="AB413" s="11">
        <v>-0.37037037037037035</v>
      </c>
      <c r="AC413" s="11">
        <v>-0.29263831732967532</v>
      </c>
      <c r="AD413" s="11">
        <v>0.46600000000000003</v>
      </c>
      <c r="AE413" s="11">
        <v>0.45500000000000002</v>
      </c>
      <c r="AF413" s="11">
        <v>0.46097530864197533</v>
      </c>
      <c r="AG413" s="11">
        <v>-1.85185185185185E-2</v>
      </c>
      <c r="AH413" s="11">
        <v>87</v>
      </c>
      <c r="AI413" s="11">
        <v>7.6470588235294124E-2</v>
      </c>
      <c r="AJ413" s="11">
        <v>6.8000000000000005E-2</v>
      </c>
      <c r="AK413" s="11">
        <v>7.2549019607843157E-2</v>
      </c>
      <c r="AL413" s="11">
        <v>4.4400000000000004</v>
      </c>
      <c r="AM413" s="11">
        <v>4.0199999999999996</v>
      </c>
      <c r="AN413" s="11">
        <v>4.1100000000000003</v>
      </c>
      <c r="AO413" s="11">
        <v>9.1860465116279072E-2</v>
      </c>
      <c r="AP413" s="11">
        <v>8.7037037037037038E-2</v>
      </c>
      <c r="AQ413" s="11">
        <v>8.9627396561074435E-2</v>
      </c>
      <c r="AR413" s="11">
        <v>3.71</v>
      </c>
      <c r="AS413" s="11">
        <v>3.76</v>
      </c>
      <c r="AT413" s="11">
        <v>0.30499999999999999</v>
      </c>
      <c r="AU413" s="11">
        <v>0.69399999999999995</v>
      </c>
      <c r="AV413" s="11">
        <v>99</v>
      </c>
      <c r="AW413" s="11">
        <v>-1.1627906976744186E-2</v>
      </c>
      <c r="AX413" s="11">
        <v>-0.16860465116279069</v>
      </c>
      <c r="AY413" s="11">
        <v>-3.604651162790698E-2</v>
      </c>
      <c r="AZ413" s="11">
        <v>9.0804597701149431E-2</v>
      </c>
      <c r="BA413" s="11">
        <v>0.20925925925925926</v>
      </c>
      <c r="BB413" s="11">
        <v>0.14564471879286695</v>
      </c>
      <c r="BC413" s="11">
        <v>-0.41379310344827586</v>
      </c>
      <c r="BD413" s="11">
        <v>-0.20370370370370369</v>
      </c>
      <c r="BE413" s="11">
        <v>-0.31652949245541839</v>
      </c>
      <c r="BF413" s="11">
        <v>0.52900000000000003</v>
      </c>
      <c r="BG413" s="11">
        <v>0.51700000000000002</v>
      </c>
      <c r="BH413" s="11">
        <v>0.52344444444444449</v>
      </c>
      <c r="BI413" s="11">
        <v>-3.7037037037036979E-2</v>
      </c>
      <c r="BJ413" s="12">
        <v>14</v>
      </c>
      <c r="BK413" s="12">
        <v>6</v>
      </c>
      <c r="BL413" s="12">
        <f t="shared" si="69"/>
        <v>8</v>
      </c>
      <c r="BM413" s="12" t="str">
        <f t="shared" si="71"/>
        <v>WSN</v>
      </c>
      <c r="BN413" s="12">
        <f t="shared" si="70"/>
        <v>20</v>
      </c>
    </row>
    <row r="414" spans="1:66" x14ac:dyDescent="0.45">
      <c r="A414" s="5">
        <v>45479</v>
      </c>
      <c r="B414" s="4" t="s">
        <v>45</v>
      </c>
      <c r="C414" s="4" t="s">
        <v>71</v>
      </c>
      <c r="D414" s="4" t="s">
        <v>555</v>
      </c>
      <c r="E414" s="4" t="s">
        <v>600</v>
      </c>
      <c r="F414" s="11">
        <v>88</v>
      </c>
      <c r="G414" s="11">
        <v>8.6206896551724144E-2</v>
      </c>
      <c r="H414" s="11">
        <v>4.0740740740740744E-2</v>
      </c>
      <c r="I414" s="11">
        <v>6.543840562571937E-2</v>
      </c>
      <c r="J414" s="11">
        <v>3.66</v>
      </c>
      <c r="K414" s="11">
        <v>3.99</v>
      </c>
      <c r="L414" s="11">
        <v>3.96</v>
      </c>
      <c r="M414" s="11">
        <v>8.6206896551724144E-2</v>
      </c>
      <c r="N414" s="11">
        <v>7.716049382716049E-2</v>
      </c>
      <c r="O414" s="11">
        <v>8.2074589134330855E-2</v>
      </c>
      <c r="P414" s="11">
        <v>3.99</v>
      </c>
      <c r="Q414" s="11">
        <v>3.96</v>
      </c>
      <c r="R414" s="11">
        <v>0.30499999999999999</v>
      </c>
      <c r="S414" s="11">
        <v>0.69199999999999995</v>
      </c>
      <c r="T414" s="11">
        <v>95</v>
      </c>
      <c r="U414" s="11">
        <v>4.5977011494252873E-3</v>
      </c>
      <c r="V414" s="11">
        <v>6.3218390804597707E-2</v>
      </c>
      <c r="W414" s="11">
        <v>-0.19655172413793104</v>
      </c>
      <c r="X414" s="11">
        <v>9.5454545454545459E-2</v>
      </c>
      <c r="Y414" s="11">
        <v>0.21975308641975311</v>
      </c>
      <c r="Z414" s="11">
        <v>0.15223289132754153</v>
      </c>
      <c r="AA414" s="11">
        <v>-4.5454545454545456E-2</v>
      </c>
      <c r="AB414" s="11">
        <v>2.4691358024691357E-2</v>
      </c>
      <c r="AC414" s="11">
        <v>-1.3412589544276788E-2</v>
      </c>
      <c r="AD414" s="11">
        <v>0.45500000000000002</v>
      </c>
      <c r="AE414" s="11">
        <v>0.48099999999999998</v>
      </c>
      <c r="AF414" s="11">
        <v>0.46687654320987648</v>
      </c>
      <c r="AG414" s="11">
        <v>3.0864197530864199E-2</v>
      </c>
      <c r="AH414" s="11">
        <v>88</v>
      </c>
      <c r="AI414" s="11">
        <v>6.5517241379310351E-2</v>
      </c>
      <c r="AJ414" s="11">
        <v>5.8064516129032261E-2</v>
      </c>
      <c r="AK414" s="11">
        <v>6.2112910092146284E-2</v>
      </c>
      <c r="AL414" s="11">
        <v>3.78</v>
      </c>
      <c r="AM414" s="11">
        <v>3.83</v>
      </c>
      <c r="AN414" s="11">
        <v>3.64</v>
      </c>
      <c r="AO414" s="11">
        <v>6.5517241379310351E-2</v>
      </c>
      <c r="AP414" s="11">
        <v>9.0740740740740733E-2</v>
      </c>
      <c r="AQ414" s="11">
        <v>7.7039086766630405E-2</v>
      </c>
      <c r="AR414" s="11">
        <v>3.83</v>
      </c>
      <c r="AS414" s="11">
        <v>3.64</v>
      </c>
      <c r="AT414" s="11">
        <v>0.308</v>
      </c>
      <c r="AU414" s="11">
        <v>0.69699999999999995</v>
      </c>
      <c r="AV414" s="11">
        <v>104</v>
      </c>
      <c r="AW414" s="11">
        <v>1.4942528735632184E-2</v>
      </c>
      <c r="AX414" s="11">
        <v>-4.5977011494252873E-2</v>
      </c>
      <c r="AY414" s="11">
        <v>0.16206896551724137</v>
      </c>
      <c r="AZ414" s="11">
        <v>0.12045454545454545</v>
      </c>
      <c r="BA414" s="11">
        <v>0.22160493827160493</v>
      </c>
      <c r="BB414" s="11">
        <v>0.16665904587715286</v>
      </c>
      <c r="BC414" s="11">
        <v>-0.625</v>
      </c>
      <c r="BD414" s="11">
        <v>-0.22222222222222221</v>
      </c>
      <c r="BE414" s="11">
        <v>-0.44101508916323728</v>
      </c>
      <c r="BF414" s="11">
        <v>0.5</v>
      </c>
      <c r="BG414" s="11">
        <v>0.51300000000000001</v>
      </c>
      <c r="BH414" s="11">
        <v>0.50593827160493832</v>
      </c>
      <c r="BI414" s="11">
        <v>-7.098765432098797E-2</v>
      </c>
      <c r="BJ414" s="12">
        <v>4</v>
      </c>
      <c r="BK414" s="12">
        <v>3</v>
      </c>
      <c r="BL414" s="12">
        <f t="shared" si="69"/>
        <v>1</v>
      </c>
      <c r="BM414" s="12" t="str">
        <f t="shared" si="71"/>
        <v>TEX</v>
      </c>
      <c r="BN414" s="12">
        <f t="shared" si="70"/>
        <v>7</v>
      </c>
    </row>
    <row r="415" spans="1:66" x14ac:dyDescent="0.45">
      <c r="A415" s="5">
        <v>45479</v>
      </c>
      <c r="B415" s="4" t="s">
        <v>36</v>
      </c>
      <c r="C415" s="4" t="s">
        <v>18</v>
      </c>
      <c r="D415" s="4" t="s">
        <v>829</v>
      </c>
      <c r="E415" s="4" t="s">
        <v>644</v>
      </c>
      <c r="F415" s="11">
        <v>90</v>
      </c>
      <c r="G415" s="11">
        <v>5.2808988764044947E-2</v>
      </c>
      <c r="H415" s="11">
        <v>3.2000000000000001E-2</v>
      </c>
      <c r="I415" s="11">
        <v>4.3560549313358302E-2</v>
      </c>
      <c r="J415" s="11">
        <v>4.03</v>
      </c>
      <c r="K415" s="11">
        <v>4.3099999999999996</v>
      </c>
      <c r="L415" s="11">
        <v>4.08</v>
      </c>
      <c r="M415" s="11">
        <v>5.2808988764044947E-2</v>
      </c>
      <c r="N415" s="11">
        <v>6.3580246913580246E-2</v>
      </c>
      <c r="O415" s="11">
        <v>5.7596214608282861E-2</v>
      </c>
      <c r="P415" s="11">
        <v>4.3099999999999996</v>
      </c>
      <c r="Q415" s="11">
        <v>4.08</v>
      </c>
      <c r="R415" s="11">
        <v>0.309</v>
      </c>
      <c r="S415" s="11">
        <v>0.70399999999999996</v>
      </c>
      <c r="T415" s="11">
        <v>104</v>
      </c>
      <c r="U415" s="11">
        <v>-3.1460674157303366E-2</v>
      </c>
      <c r="V415" s="11">
        <v>-0.19550561797752808</v>
      </c>
      <c r="W415" s="11">
        <v>9.2134831460674152E-2</v>
      </c>
      <c r="X415" s="11">
        <v>7.5555555555555556E-2</v>
      </c>
      <c r="Y415" s="11">
        <v>0.13518518518518519</v>
      </c>
      <c r="Z415" s="11">
        <v>0.10205761316872428</v>
      </c>
      <c r="AA415" s="11">
        <v>-1.0777777777777777</v>
      </c>
      <c r="AB415" s="11">
        <v>-0.84567901234567899</v>
      </c>
      <c r="AC415" s="11">
        <v>-0.97462277091906713</v>
      </c>
      <c r="AD415" s="11">
        <v>0.36699999999999999</v>
      </c>
      <c r="AE415" s="11">
        <v>0.39900000000000002</v>
      </c>
      <c r="AF415" s="11">
        <v>0.38122222222222224</v>
      </c>
      <c r="AG415" s="11">
        <v>2.1087339927919301E-3</v>
      </c>
      <c r="AH415" s="11">
        <v>88</v>
      </c>
      <c r="AI415" s="11">
        <v>0.10229885057471265</v>
      </c>
      <c r="AJ415" s="11">
        <v>4.8000000000000001E-2</v>
      </c>
      <c r="AK415" s="11">
        <v>7.7495671917127862E-2</v>
      </c>
      <c r="AL415" s="11">
        <v>3.27</v>
      </c>
      <c r="AM415" s="11">
        <v>3.96</v>
      </c>
      <c r="AN415" s="11">
        <v>3.88</v>
      </c>
      <c r="AO415" s="11">
        <v>0.10229885057471265</v>
      </c>
      <c r="AP415" s="11">
        <v>8.3950617283950618E-2</v>
      </c>
      <c r="AQ415" s="11">
        <v>9.3917558824611475E-2</v>
      </c>
      <c r="AR415" s="11">
        <v>3.96</v>
      </c>
      <c r="AS415" s="11">
        <v>3.88</v>
      </c>
      <c r="AT415" s="11">
        <v>0.33800000000000002</v>
      </c>
      <c r="AU415" s="11">
        <v>0.78200000000000003</v>
      </c>
      <c r="AV415" s="11">
        <v>122</v>
      </c>
      <c r="AW415" s="11">
        <v>5.8620689655172413E-2</v>
      </c>
      <c r="AX415" s="11">
        <v>-2.2988505747126436E-3</v>
      </c>
      <c r="AY415" s="11">
        <v>0.98505747126436782</v>
      </c>
      <c r="AZ415" s="11">
        <v>0.22272727272727275</v>
      </c>
      <c r="BA415" s="11">
        <v>0.23703703703703702</v>
      </c>
      <c r="BB415" s="11">
        <v>0.22926383173296752</v>
      </c>
      <c r="BC415" s="11">
        <v>1.2954545454545454</v>
      </c>
      <c r="BD415" s="11">
        <v>0.86419753086419748</v>
      </c>
      <c r="BE415" s="11">
        <v>1.0984606005182136</v>
      </c>
      <c r="BF415" s="11">
        <v>0.63600000000000001</v>
      </c>
      <c r="BG415" s="11">
        <v>0.59099999999999997</v>
      </c>
      <c r="BH415" s="11">
        <v>0.61544444444444446</v>
      </c>
      <c r="BI415" s="11">
        <v>-1.2345679012344957E-2</v>
      </c>
      <c r="BJ415" s="12">
        <v>19</v>
      </c>
      <c r="BK415" s="12">
        <v>8</v>
      </c>
      <c r="BL415" s="12">
        <f t="shared" si="69"/>
        <v>11</v>
      </c>
      <c r="BM415" s="12" t="str">
        <f t="shared" si="71"/>
        <v>OAK</v>
      </c>
      <c r="BN415" s="12">
        <f t="shared" si="70"/>
        <v>27</v>
      </c>
    </row>
    <row r="416" spans="1:66" x14ac:dyDescent="0.45">
      <c r="A416" s="5">
        <v>45479</v>
      </c>
      <c r="B416" s="4" t="s">
        <v>95</v>
      </c>
      <c r="C416" s="4" t="s">
        <v>43</v>
      </c>
      <c r="D416" s="4" t="s">
        <v>326</v>
      </c>
      <c r="E416" s="4" t="s">
        <v>329</v>
      </c>
      <c r="F416" s="11">
        <v>86</v>
      </c>
      <c r="G416" s="11">
        <v>8.5882352941176465E-2</v>
      </c>
      <c r="H416" s="11">
        <v>6.5384615384615388E-2</v>
      </c>
      <c r="I416" s="11">
        <v>7.6266130383777442E-2</v>
      </c>
      <c r="J416" s="11">
        <v>3.53</v>
      </c>
      <c r="K416" s="11">
        <v>3.69</v>
      </c>
      <c r="L416" s="11">
        <v>3.56</v>
      </c>
      <c r="M416" s="11">
        <v>8.5882352941176465E-2</v>
      </c>
      <c r="N416" s="11">
        <v>5.8024691358024696E-2</v>
      </c>
      <c r="O416" s="11">
        <v>7.2813326519450938E-2</v>
      </c>
      <c r="P416" s="11">
        <v>3.69</v>
      </c>
      <c r="Q416" s="11">
        <v>3.56</v>
      </c>
      <c r="R416" s="11">
        <v>0.32600000000000001</v>
      </c>
      <c r="S416" s="11">
        <v>0.749</v>
      </c>
      <c r="T416" s="11">
        <v>114</v>
      </c>
      <c r="U416" s="11">
        <v>-0.06</v>
      </c>
      <c r="V416" s="11">
        <v>0.17176470588235293</v>
      </c>
      <c r="W416" s="11">
        <v>0.42941176470588233</v>
      </c>
      <c r="X416" s="11">
        <v>0.16395348837209303</v>
      </c>
      <c r="Y416" s="11">
        <v>0.19382716049382714</v>
      </c>
      <c r="Z416" s="11">
        <v>0.17796829751562263</v>
      </c>
      <c r="AA416" s="11">
        <v>1.1046511627906976</v>
      </c>
      <c r="AB416" s="11">
        <v>0.56172839506172845</v>
      </c>
      <c r="AC416" s="11">
        <v>0.84994665447340356</v>
      </c>
      <c r="AD416" s="11">
        <v>0.628</v>
      </c>
      <c r="AE416" s="11">
        <v>0.56499999999999995</v>
      </c>
      <c r="AF416" s="11">
        <v>0.59844444444444445</v>
      </c>
      <c r="AG416" s="11">
        <v>2.4691358024691398E-2</v>
      </c>
      <c r="AH416" s="11">
        <v>89</v>
      </c>
      <c r="AI416" s="11">
        <v>6.8181818181818177E-2</v>
      </c>
      <c r="AJ416" s="11">
        <v>4.9999999999999996E-2</v>
      </c>
      <c r="AK416" s="11">
        <v>5.9988776655443318E-2</v>
      </c>
      <c r="AL416" s="11">
        <v>3.39</v>
      </c>
      <c r="AM416" s="11">
        <v>3.42</v>
      </c>
      <c r="AN416" s="11">
        <v>3.4</v>
      </c>
      <c r="AO416" s="11">
        <v>6.8181818181818177E-2</v>
      </c>
      <c r="AP416" s="11">
        <v>9.0123456790123457E-2</v>
      </c>
      <c r="AQ416" s="11">
        <v>7.8069099776918699E-2</v>
      </c>
      <c r="AR416" s="11">
        <v>3.42</v>
      </c>
      <c r="AS416" s="11">
        <v>3.4</v>
      </c>
      <c r="AT416" s="11">
        <v>0.32400000000000001</v>
      </c>
      <c r="AU416" s="11">
        <v>0.73899999999999999</v>
      </c>
      <c r="AV416" s="11">
        <v>114</v>
      </c>
      <c r="AW416" s="11">
        <v>-2.2727272727272728E-2</v>
      </c>
      <c r="AX416" s="11">
        <v>-0.1</v>
      </c>
      <c r="AY416" s="11">
        <v>0.42045454545454547</v>
      </c>
      <c r="AZ416" s="11">
        <v>0.1303370786516854</v>
      </c>
      <c r="BA416" s="11">
        <v>0.20061728395061729</v>
      </c>
      <c r="BB416" s="11">
        <v>0.16200655387898188</v>
      </c>
      <c r="BC416" s="11">
        <v>-0.2808988764044944</v>
      </c>
      <c r="BD416" s="11">
        <v>-0.11728395061728394</v>
      </c>
      <c r="BE416" s="11">
        <v>-0.20717116293247984</v>
      </c>
      <c r="BF416" s="11">
        <v>0.49399999999999999</v>
      </c>
      <c r="BG416" s="11">
        <v>0.501</v>
      </c>
      <c r="BH416" s="11">
        <v>0.49715432098765433</v>
      </c>
      <c r="BI416" s="11">
        <v>-5.5555555555555025E-2</v>
      </c>
      <c r="BJ416" s="12">
        <v>5</v>
      </c>
      <c r="BK416" s="12">
        <v>4</v>
      </c>
      <c r="BL416" s="12">
        <f t="shared" si="69"/>
        <v>1</v>
      </c>
      <c r="BM416" s="12" t="str">
        <f t="shared" si="71"/>
        <v>CLE</v>
      </c>
      <c r="BN416" s="12">
        <f t="shared" si="70"/>
        <v>9</v>
      </c>
    </row>
    <row r="417" spans="1:66" x14ac:dyDescent="0.45">
      <c r="A417" s="5">
        <v>45479</v>
      </c>
      <c r="B417" s="4" t="s">
        <v>52</v>
      </c>
      <c r="C417" s="4" t="s">
        <v>26</v>
      </c>
      <c r="D417" s="4" t="s">
        <v>786</v>
      </c>
      <c r="E417" s="4" t="s">
        <v>1354</v>
      </c>
      <c r="F417" s="11">
        <v>90</v>
      </c>
      <c r="G417" s="11">
        <v>0.10786516853932585</v>
      </c>
      <c r="H417" s="11">
        <v>3.3333333333333333E-2</v>
      </c>
      <c r="I417" s="11">
        <v>7.4739908447773618E-2</v>
      </c>
      <c r="J417" s="11">
        <v>3.48</v>
      </c>
      <c r="K417" s="11">
        <v>3.66</v>
      </c>
      <c r="L417" s="11">
        <v>3.55</v>
      </c>
      <c r="M417" s="11">
        <v>0.10786516853932585</v>
      </c>
      <c r="N417" s="11">
        <v>9.6913580246913572E-2</v>
      </c>
      <c r="O417" s="11">
        <v>0.1029977959649204</v>
      </c>
      <c r="P417" s="11">
        <v>3.66</v>
      </c>
      <c r="Q417" s="11">
        <v>3.55</v>
      </c>
      <c r="R417" s="11">
        <v>0.29499999999999998</v>
      </c>
      <c r="S417" s="11">
        <v>0.66300000000000003</v>
      </c>
      <c r="T417" s="11">
        <v>94</v>
      </c>
      <c r="U417" s="11">
        <v>-1.2359550561797755E-2</v>
      </c>
      <c r="V417" s="11">
        <v>-0.12134831460674159</v>
      </c>
      <c r="W417" s="11">
        <v>-0.24831460674157305</v>
      </c>
      <c r="X417" s="11">
        <v>7.7777777777777779E-2</v>
      </c>
      <c r="Y417" s="11">
        <v>0.22037037037037038</v>
      </c>
      <c r="Z417" s="11">
        <v>0.14115226337448561</v>
      </c>
      <c r="AA417" s="11">
        <v>6.6666666666666666E-2</v>
      </c>
      <c r="AB417" s="11">
        <v>0.11728395061728394</v>
      </c>
      <c r="AC417" s="11">
        <v>8.9163237311385452E-2</v>
      </c>
      <c r="AD417" s="11">
        <v>0.54400000000000004</v>
      </c>
      <c r="AE417" s="11">
        <v>0.53400000000000003</v>
      </c>
      <c r="AF417" s="11">
        <v>0.53955555555555557</v>
      </c>
      <c r="AG417" s="11">
        <v>1.2345679012345699E-2</v>
      </c>
      <c r="AH417" s="11">
        <v>89</v>
      </c>
      <c r="AI417" s="11">
        <v>5.6818181818181816E-2</v>
      </c>
      <c r="AJ417" s="11">
        <v>6.9767441860465115E-3</v>
      </c>
      <c r="AK417" s="11">
        <v>3.4358768564194918E-2</v>
      </c>
      <c r="AL417" s="11">
        <v>4.16</v>
      </c>
      <c r="AM417" s="11">
        <v>4.05</v>
      </c>
      <c r="AN417" s="11">
        <v>3.98</v>
      </c>
      <c r="AO417" s="11">
        <v>5.6818181818181816E-2</v>
      </c>
      <c r="AP417" s="11">
        <v>9.8765432098765427E-2</v>
      </c>
      <c r="AQ417" s="11">
        <v>7.5720337808815166E-2</v>
      </c>
      <c r="AR417" s="11">
        <v>4.05</v>
      </c>
      <c r="AS417" s="11">
        <v>3.98</v>
      </c>
      <c r="AT417" s="11">
        <v>0.30099999999999999</v>
      </c>
      <c r="AU417" s="11">
        <v>0.68100000000000005</v>
      </c>
      <c r="AV417" s="11">
        <v>95</v>
      </c>
      <c r="AW417" s="11">
        <v>-2.2727272727272728E-2</v>
      </c>
      <c r="AX417" s="11">
        <v>0.18522727272727274</v>
      </c>
      <c r="AY417" s="11">
        <v>-0.16931818181818181</v>
      </c>
      <c r="AZ417" s="11">
        <v>9.3258426966292149E-2</v>
      </c>
      <c r="BA417" s="11">
        <v>0.23703703703703702</v>
      </c>
      <c r="BB417" s="11">
        <v>0.15804755372656606</v>
      </c>
      <c r="BC417" s="11">
        <v>-0.6966292134831461</v>
      </c>
      <c r="BD417" s="11">
        <v>-0.33950617283950618</v>
      </c>
      <c r="BE417" s="11">
        <v>-0.53570339887212315</v>
      </c>
      <c r="BF417" s="11">
        <v>0.443</v>
      </c>
      <c r="BG417" s="11">
        <v>0.47099999999999997</v>
      </c>
      <c r="BH417" s="11">
        <v>0.45561728395061729</v>
      </c>
      <c r="BI417" s="11">
        <v>3.0864197530859894E-3</v>
      </c>
      <c r="BJ417" s="12">
        <v>4</v>
      </c>
      <c r="BK417" s="12">
        <v>5</v>
      </c>
      <c r="BL417" s="12">
        <f t="shared" si="69"/>
        <v>-1</v>
      </c>
      <c r="BM417" s="12" t="str">
        <f t="shared" si="71"/>
        <v>TOR</v>
      </c>
      <c r="BN417" s="12">
        <f t="shared" si="70"/>
        <v>9</v>
      </c>
    </row>
    <row r="418" spans="1:66" x14ac:dyDescent="0.45">
      <c r="A418" s="5">
        <v>45479</v>
      </c>
      <c r="B418" s="4" t="s">
        <v>28</v>
      </c>
      <c r="C418" s="4" t="s">
        <v>24</v>
      </c>
      <c r="D418" s="4" t="s">
        <v>540</v>
      </c>
      <c r="E418" s="4" t="s">
        <v>269</v>
      </c>
      <c r="F418" s="11">
        <v>89</v>
      </c>
      <c r="G418" s="11">
        <v>7.9545454545454544E-2</v>
      </c>
      <c r="H418" s="11">
        <v>5.6521739130434782E-2</v>
      </c>
      <c r="I418" s="11">
        <v>6.917057043868638E-2</v>
      </c>
      <c r="J418" s="11">
        <v>3.27</v>
      </c>
      <c r="K418" s="11">
        <v>4.01</v>
      </c>
      <c r="L418" s="11">
        <v>3.9</v>
      </c>
      <c r="M418" s="11">
        <v>7.9545454545454544E-2</v>
      </c>
      <c r="N418" s="11">
        <v>0.10617283950617283</v>
      </c>
      <c r="O418" s="11">
        <v>9.1544214435160934E-2</v>
      </c>
      <c r="P418" s="11">
        <v>4.01</v>
      </c>
      <c r="Q418" s="11">
        <v>3.9</v>
      </c>
      <c r="R418" s="11">
        <v>0.33100000000000002</v>
      </c>
      <c r="S418" s="11">
        <v>0.76100000000000001</v>
      </c>
      <c r="T418" s="11">
        <v>117</v>
      </c>
      <c r="U418" s="11">
        <v>2.6136363636363635E-2</v>
      </c>
      <c r="V418" s="11">
        <v>-6.363636363636363E-2</v>
      </c>
      <c r="W418" s="11">
        <v>0.69886363636363635</v>
      </c>
      <c r="X418" s="11">
        <v>0.1797752808988764</v>
      </c>
      <c r="Y418" s="11">
        <v>0.26481481481481478</v>
      </c>
      <c r="Z418" s="11">
        <v>0.21809556470050295</v>
      </c>
      <c r="AA418" s="11">
        <v>1.2247191011235956</v>
      </c>
      <c r="AB418" s="11">
        <v>0.91975308641975306</v>
      </c>
      <c r="AC418" s="11">
        <v>1.087296143880506</v>
      </c>
      <c r="AD418" s="11">
        <v>0.60699999999999998</v>
      </c>
      <c r="AE418" s="11">
        <v>0.58399999999999996</v>
      </c>
      <c r="AF418" s="11">
        <v>0.59663580246913583</v>
      </c>
      <c r="AG418" s="11">
        <v>2.7777777777777801E-2</v>
      </c>
      <c r="AH418" s="11">
        <v>89</v>
      </c>
      <c r="AI418" s="11">
        <v>0.11176470588235293</v>
      </c>
      <c r="AJ418" s="11">
        <v>9.6551724137931033E-2</v>
      </c>
      <c r="AK418" s="11">
        <v>0.10490947336789122</v>
      </c>
      <c r="AL418" s="11">
        <v>3.48</v>
      </c>
      <c r="AM418" s="11">
        <v>3.39</v>
      </c>
      <c r="AN418" s="11">
        <v>3.21</v>
      </c>
      <c r="AO418" s="11">
        <v>6.363636363636363E-2</v>
      </c>
      <c r="AP418" s="11">
        <v>8.5802469135802473E-2</v>
      </c>
      <c r="AQ418" s="11">
        <v>7.3624793892283602E-2</v>
      </c>
      <c r="AR418" s="11">
        <v>3.95</v>
      </c>
      <c r="AS418" s="11">
        <v>3.83</v>
      </c>
      <c r="AT418" s="11">
        <v>0.32700000000000001</v>
      </c>
      <c r="AU418" s="11">
        <v>0.74099999999999999</v>
      </c>
      <c r="AV418" s="11">
        <v>112</v>
      </c>
      <c r="AW418" s="11">
        <v>0.11363636363636363</v>
      </c>
      <c r="AX418" s="11">
        <v>5.681818181818182E-3</v>
      </c>
      <c r="AY418" s="11">
        <v>0.53977272727272729</v>
      </c>
      <c r="AZ418" s="11">
        <v>0.16516853932584269</v>
      </c>
      <c r="BA418" s="11">
        <v>0.19197530864197532</v>
      </c>
      <c r="BB418" s="11">
        <v>0.1772481329065691</v>
      </c>
      <c r="BC418" s="11">
        <v>0.8314606741573034</v>
      </c>
      <c r="BD418" s="11">
        <v>0.4567901234567901</v>
      </c>
      <c r="BE418" s="11">
        <v>0.66262764822435605</v>
      </c>
      <c r="BF418" s="11">
        <v>0.58399999999999996</v>
      </c>
      <c r="BG418" s="11">
        <v>0.54600000000000004</v>
      </c>
      <c r="BH418" s="11">
        <v>0.56687654320987657</v>
      </c>
      <c r="BI418" s="11">
        <v>-3.703703703703709E-2</v>
      </c>
      <c r="BJ418" s="12">
        <v>5</v>
      </c>
      <c r="BK418" s="12">
        <v>3</v>
      </c>
      <c r="BL418" s="12">
        <f t="shared" si="69"/>
        <v>2</v>
      </c>
      <c r="BM418" s="12" t="str">
        <f t="shared" si="71"/>
        <v>LAD</v>
      </c>
      <c r="BN418" s="12">
        <f t="shared" si="70"/>
        <v>8</v>
      </c>
    </row>
    <row r="419" spans="1:66" x14ac:dyDescent="0.45">
      <c r="A419" s="5">
        <v>45479</v>
      </c>
      <c r="B419" s="4" t="s">
        <v>35</v>
      </c>
      <c r="C419" s="4" t="s">
        <v>20</v>
      </c>
      <c r="D419" s="4" t="s">
        <v>333</v>
      </c>
      <c r="E419" s="4" t="s">
        <v>280</v>
      </c>
      <c r="F419" s="11">
        <v>88</v>
      </c>
      <c r="G419" s="11">
        <v>3.125E-2</v>
      </c>
      <c r="H419" s="11">
        <v>4.9999999999999996E-2</v>
      </c>
      <c r="I419" s="11">
        <v>3.981481481481481E-2</v>
      </c>
      <c r="J419" s="11">
        <v>4.88</v>
      </c>
      <c r="K419" s="11">
        <v>4.4000000000000004</v>
      </c>
      <c r="L419" s="11">
        <v>4.6399999999999997</v>
      </c>
      <c r="M419" s="11">
        <v>4.3678160919540229E-2</v>
      </c>
      <c r="N419" s="11">
        <v>5.0617283950617278E-2</v>
      </c>
      <c r="O419" s="11">
        <v>4.6847883785587768E-2</v>
      </c>
      <c r="P419" s="11">
        <v>4.5199999999999996</v>
      </c>
      <c r="Q419" s="11">
        <v>4.62</v>
      </c>
      <c r="R419" s="11">
        <v>0.31900000000000001</v>
      </c>
      <c r="S419" s="11">
        <v>0.73299999999999998</v>
      </c>
      <c r="T419" s="11">
        <v>91</v>
      </c>
      <c r="U419" s="11">
        <v>-5.7471264367816091E-3</v>
      </c>
      <c r="V419" s="11">
        <v>0.13333333333333333</v>
      </c>
      <c r="W419" s="11">
        <v>-0.31494252873563217</v>
      </c>
      <c r="X419" s="11">
        <v>8.6363636363636365E-2</v>
      </c>
      <c r="Y419" s="11">
        <v>9.2592592592592587E-2</v>
      </c>
      <c r="Z419" s="11">
        <v>8.9208962048468204E-2</v>
      </c>
      <c r="AA419" s="11">
        <v>-1.6136363636363635</v>
      </c>
      <c r="AB419" s="11">
        <v>-1.3518518518518519</v>
      </c>
      <c r="AC419" s="11">
        <v>-1.4940557841792408</v>
      </c>
      <c r="AD419" s="11">
        <v>0.35199999999999998</v>
      </c>
      <c r="AE419" s="11">
        <v>0.374</v>
      </c>
      <c r="AF419" s="11">
        <v>0.36204938271604936</v>
      </c>
      <c r="AG419" s="11">
        <v>8.9506172839506098E-2</v>
      </c>
      <c r="AH419" s="11">
        <v>90</v>
      </c>
      <c r="AI419" s="11">
        <v>0.15000000000000002</v>
      </c>
      <c r="AJ419" s="11">
        <v>3.7931034482758627E-2</v>
      </c>
      <c r="AK419" s="11">
        <v>0.10019157088122607</v>
      </c>
      <c r="AL419" s="11">
        <v>3.71</v>
      </c>
      <c r="AM419" s="11">
        <v>3.71</v>
      </c>
      <c r="AN419" s="11">
        <v>3.75</v>
      </c>
      <c r="AO419" s="11">
        <v>0.12022471910112359</v>
      </c>
      <c r="AP419" s="11">
        <v>7.0370370370370375E-2</v>
      </c>
      <c r="AQ419" s="11">
        <v>9.8067230776344383E-2</v>
      </c>
      <c r="AR419" s="11">
        <v>3.94</v>
      </c>
      <c r="AS419" s="11">
        <v>3.93</v>
      </c>
      <c r="AT419" s="11">
        <v>0.314</v>
      </c>
      <c r="AU419" s="11">
        <v>0.72299999999999998</v>
      </c>
      <c r="AV419" s="11">
        <v>99</v>
      </c>
      <c r="AW419" s="11">
        <v>6.0674157303370793E-2</v>
      </c>
      <c r="AX419" s="11">
        <v>0.23370786516853934</v>
      </c>
      <c r="AY419" s="11">
        <v>1.7977528089887642E-2</v>
      </c>
      <c r="AZ419" s="11">
        <v>0.13222222222222221</v>
      </c>
      <c r="BA419" s="11">
        <v>0.16666666666666666</v>
      </c>
      <c r="BB419" s="11">
        <v>0.14753086419753086</v>
      </c>
      <c r="BC419" s="11">
        <v>0.5444444444444444</v>
      </c>
      <c r="BD419" s="11">
        <v>0.24691358024691357</v>
      </c>
      <c r="BE419" s="11">
        <v>0.41220850480109739</v>
      </c>
      <c r="BF419" s="11">
        <v>0.53300000000000003</v>
      </c>
      <c r="BG419" s="11">
        <v>0.51300000000000001</v>
      </c>
      <c r="BH419" s="11">
        <v>0.52411111111111119</v>
      </c>
      <c r="BI419" s="11">
        <v>-7.0987654320988025E-2</v>
      </c>
      <c r="BJ419" s="12">
        <v>3</v>
      </c>
      <c r="BK419" s="12">
        <v>1</v>
      </c>
      <c r="BL419" s="12">
        <f t="shared" si="69"/>
        <v>2</v>
      </c>
      <c r="BM419" s="12" t="str">
        <f t="shared" si="71"/>
        <v>COL</v>
      </c>
      <c r="BN419" s="12">
        <f t="shared" si="70"/>
        <v>4</v>
      </c>
    </row>
    <row r="420" spans="1:66" x14ac:dyDescent="0.45">
      <c r="A420" s="5">
        <v>45479</v>
      </c>
      <c r="B420" s="4" t="s">
        <v>75</v>
      </c>
      <c r="C420" s="4" t="s">
        <v>41</v>
      </c>
      <c r="D420" s="4" t="s">
        <v>804</v>
      </c>
      <c r="E420" s="4" t="s">
        <v>311</v>
      </c>
      <c r="F420" s="11">
        <v>92</v>
      </c>
      <c r="G420" s="11">
        <v>9.9999999999999992E-2</v>
      </c>
      <c r="H420" s="11">
        <v>5.8333333333333327E-2</v>
      </c>
      <c r="I420" s="11">
        <v>8.1995884773662542E-2</v>
      </c>
      <c r="J420" s="11">
        <v>3.71</v>
      </c>
      <c r="K420" s="11">
        <v>4.12</v>
      </c>
      <c r="L420" s="11">
        <v>4.01</v>
      </c>
      <c r="M420" s="11">
        <v>8.461538461538462E-2</v>
      </c>
      <c r="N420" s="11">
        <v>8.5802469135802473E-2</v>
      </c>
      <c r="O420" s="11">
        <v>8.5128322371120724E-2</v>
      </c>
      <c r="P420" s="11">
        <v>3.86</v>
      </c>
      <c r="Q420" s="11">
        <v>3.72</v>
      </c>
      <c r="R420" s="11">
        <v>0.32800000000000001</v>
      </c>
      <c r="S420" s="11">
        <v>0.749</v>
      </c>
      <c r="T420" s="11">
        <v>118</v>
      </c>
      <c r="U420" s="11">
        <v>-1.5384615384615384E-2</v>
      </c>
      <c r="V420" s="11">
        <v>-0.22967032967032966</v>
      </c>
      <c r="W420" s="11">
        <v>0.59010989010989012</v>
      </c>
      <c r="X420" s="11">
        <v>0.1391304347826087</v>
      </c>
      <c r="Y420" s="11">
        <v>0.21481481481481479</v>
      </c>
      <c r="Z420" s="11">
        <v>0.17183356195701871</v>
      </c>
      <c r="AA420" s="11">
        <v>0.35869565217391303</v>
      </c>
      <c r="AB420" s="11">
        <v>0.29012345679012347</v>
      </c>
      <c r="AC420" s="11">
        <v>0.32906569120560891</v>
      </c>
      <c r="AD420" s="11">
        <v>0.53300000000000003</v>
      </c>
      <c r="AE420" s="11">
        <v>0.52800000000000002</v>
      </c>
      <c r="AF420" s="11">
        <v>0.53083950617283948</v>
      </c>
      <c r="AG420" s="11">
        <v>1.54320987654321E-2</v>
      </c>
      <c r="AH420" s="11">
        <v>88</v>
      </c>
      <c r="AI420" s="11">
        <v>8.2352941176470587E-2</v>
      </c>
      <c r="AJ420" s="11">
        <v>9.6296296296296297E-2</v>
      </c>
      <c r="AK420" s="11">
        <v>8.8722128083057628E-2</v>
      </c>
      <c r="AL420" s="11">
        <v>3.36</v>
      </c>
      <c r="AM420" s="11">
        <v>3.83</v>
      </c>
      <c r="AN420" s="11">
        <v>3.89</v>
      </c>
      <c r="AO420" s="11">
        <v>5.8620689655172413E-2</v>
      </c>
      <c r="AP420" s="11">
        <v>9.3209876543209877E-2</v>
      </c>
      <c r="AQ420" s="11">
        <v>7.4420688604029034E-2</v>
      </c>
      <c r="AR420" s="11">
        <v>4.07</v>
      </c>
      <c r="AS420" s="11">
        <v>3.99</v>
      </c>
      <c r="AT420" s="11">
        <v>0.32500000000000001</v>
      </c>
      <c r="AU420" s="11">
        <v>0.74399999999999999</v>
      </c>
      <c r="AV420" s="11">
        <v>111</v>
      </c>
      <c r="AW420" s="11">
        <v>4.3678160919540229E-2</v>
      </c>
      <c r="AX420" s="11">
        <v>0.10229885057471265</v>
      </c>
      <c r="AY420" s="11">
        <v>0.46091954022988507</v>
      </c>
      <c r="AZ420" s="11">
        <v>0.17613636363636365</v>
      </c>
      <c r="BA420" s="11">
        <v>0.21481481481481479</v>
      </c>
      <c r="BB420" s="11">
        <v>0.19380429812528577</v>
      </c>
      <c r="BC420" s="11">
        <v>-2.2727272727272728E-2</v>
      </c>
      <c r="BD420" s="11">
        <v>5.5555555555555552E-2</v>
      </c>
      <c r="BE420" s="11">
        <v>1.3031550068587104E-2</v>
      </c>
      <c r="BF420" s="11">
        <v>0.48899999999999999</v>
      </c>
      <c r="BG420" s="11">
        <v>0.501</v>
      </c>
      <c r="BH420" s="11">
        <v>0.49448148148148141</v>
      </c>
      <c r="BI420" s="11">
        <v>-2.4691358024690968E-2</v>
      </c>
      <c r="BJ420" s="12">
        <v>5</v>
      </c>
      <c r="BK420" s="12">
        <v>7</v>
      </c>
      <c r="BL420" s="12">
        <f t="shared" si="69"/>
        <v>-2</v>
      </c>
      <c r="BM420" s="12" t="str">
        <f t="shared" si="71"/>
        <v>ARI</v>
      </c>
      <c r="BN420" s="12">
        <f t="shared" si="70"/>
        <v>12</v>
      </c>
    </row>
    <row r="421" spans="1:66" x14ac:dyDescent="0.45">
      <c r="A421" s="5">
        <v>45480</v>
      </c>
      <c r="B421" s="4" t="s">
        <v>39</v>
      </c>
      <c r="C421" s="4" t="s">
        <v>64</v>
      </c>
      <c r="D421" s="4" t="s">
        <v>668</v>
      </c>
      <c r="E421" s="4" t="s">
        <v>546</v>
      </c>
      <c r="F421" s="11">
        <v>88</v>
      </c>
      <c r="G421" s="11">
        <v>7.9545454545454544E-2</v>
      </c>
      <c r="H421" s="11">
        <v>3.9285714285714292E-2</v>
      </c>
      <c r="I421" s="11">
        <v>6.1155202821869488E-2</v>
      </c>
      <c r="J421" s="11">
        <v>3.75</v>
      </c>
      <c r="K421" s="11">
        <v>4.1100000000000003</v>
      </c>
      <c r="L421" s="11">
        <v>3.99</v>
      </c>
      <c r="M421" s="11">
        <v>7.9545454545454544E-2</v>
      </c>
      <c r="N421" s="11">
        <v>8.7037037037037038E-2</v>
      </c>
      <c r="O421" s="11">
        <v>8.2967535436671236E-2</v>
      </c>
      <c r="P421" s="11">
        <v>4.1100000000000003</v>
      </c>
      <c r="Q421" s="11">
        <v>3.99</v>
      </c>
      <c r="R421" s="11">
        <v>0.29799999999999999</v>
      </c>
      <c r="S421" s="11">
        <v>0.67700000000000005</v>
      </c>
      <c r="T421" s="11">
        <v>90</v>
      </c>
      <c r="U421" s="11">
        <v>1.2500000000000001E-2</v>
      </c>
      <c r="V421" s="11">
        <v>-0.31931818181818183</v>
      </c>
      <c r="W421" s="11">
        <v>-0.38636363636363635</v>
      </c>
      <c r="X421" s="11">
        <v>5.113636363636364E-2</v>
      </c>
      <c r="Y421" s="11">
        <v>0.17098765432098764</v>
      </c>
      <c r="Z421" s="11">
        <v>0.10588324950464867</v>
      </c>
      <c r="AA421" s="11">
        <v>-0.31818181818181818</v>
      </c>
      <c r="AB421" s="11">
        <v>-0.24074074074074073</v>
      </c>
      <c r="AC421" s="11">
        <v>-0.28280749885688156</v>
      </c>
      <c r="AD421" s="11">
        <v>0.47699999999999998</v>
      </c>
      <c r="AE421" s="11">
        <v>0.48</v>
      </c>
      <c r="AF421" s="11">
        <v>0.47837037037037033</v>
      </c>
      <c r="AG421" s="11">
        <v>2.4691358024691398E-2</v>
      </c>
      <c r="AH421" s="11">
        <v>87</v>
      </c>
      <c r="AI421" s="11">
        <v>5.1724137931034482E-2</v>
      </c>
      <c r="AJ421" s="11">
        <v>4.8275862068965517E-2</v>
      </c>
      <c r="AK421" s="11">
        <v>5.0127713920817371E-2</v>
      </c>
      <c r="AL421" s="11">
        <v>3.97</v>
      </c>
      <c r="AM421" s="11">
        <v>4.26</v>
      </c>
      <c r="AN421" s="11">
        <v>4.1900000000000004</v>
      </c>
      <c r="AO421" s="11">
        <v>5.1724137931034482E-2</v>
      </c>
      <c r="AP421" s="11">
        <v>8.3333333333333329E-2</v>
      </c>
      <c r="AQ421" s="11">
        <v>6.6358024691358028E-2</v>
      </c>
      <c r="AR421" s="11">
        <v>4.26</v>
      </c>
      <c r="AS421" s="11">
        <v>4.1900000000000004</v>
      </c>
      <c r="AT421" s="11">
        <v>0.33</v>
      </c>
      <c r="AU421" s="11">
        <v>0.75600000000000001</v>
      </c>
      <c r="AV421" s="11">
        <v>119</v>
      </c>
      <c r="AW421" s="11">
        <v>-3.793103448275862E-2</v>
      </c>
      <c r="AX421" s="11">
        <v>-0.15747126436781608</v>
      </c>
      <c r="AY421" s="11">
        <v>0.63678160919540228</v>
      </c>
      <c r="AZ421" s="11">
        <v>0.15862068965517243</v>
      </c>
      <c r="BA421" s="11">
        <v>0.21049382716049383</v>
      </c>
      <c r="BB421" s="11">
        <v>0.18263603109282123</v>
      </c>
      <c r="BC421" s="11">
        <v>3.4482758620689655E-2</v>
      </c>
      <c r="BD421" s="11">
        <v>5.5555555555555552E-2</v>
      </c>
      <c r="BE421" s="11">
        <v>4.4238683127572016E-2</v>
      </c>
      <c r="BF421" s="11">
        <v>0.49399999999999999</v>
      </c>
      <c r="BG421" s="11">
        <v>0.501</v>
      </c>
      <c r="BH421" s="11">
        <v>0.49724074074074076</v>
      </c>
      <c r="BI421" s="11">
        <v>-5.5555555555555969E-2</v>
      </c>
      <c r="BJ421" s="12">
        <v>2</v>
      </c>
      <c r="BK421" s="12">
        <v>3</v>
      </c>
      <c r="BL421" s="12">
        <f t="shared" si="69"/>
        <v>-1</v>
      </c>
      <c r="BM421" s="12" t="str">
        <f t="shared" si="71"/>
        <v>NYM</v>
      </c>
      <c r="BN421" s="12">
        <f t="shared" si="70"/>
        <v>5</v>
      </c>
    </row>
    <row r="422" spans="1:66" x14ac:dyDescent="0.45">
      <c r="A422" s="5">
        <v>45480</v>
      </c>
      <c r="B422" s="4" t="s">
        <v>80</v>
      </c>
      <c r="C422" s="4" t="s">
        <v>117</v>
      </c>
      <c r="D422" s="4" t="s">
        <v>678</v>
      </c>
      <c r="E422" s="4" t="s">
        <v>341</v>
      </c>
      <c r="F422" s="11">
        <v>89</v>
      </c>
      <c r="G422" s="11">
        <v>0.10224719101123596</v>
      </c>
      <c r="H422" s="11">
        <v>2.9166666666666664E-2</v>
      </c>
      <c r="I422" s="11">
        <v>6.9315843621399184E-2</v>
      </c>
      <c r="J422" s="11">
        <v>3.96</v>
      </c>
      <c r="K422" s="11">
        <v>3.86</v>
      </c>
      <c r="L422" s="11">
        <v>3.86</v>
      </c>
      <c r="M422" s="11">
        <v>0.10224719101123596</v>
      </c>
      <c r="N422" s="11">
        <v>6.7283950617283955E-2</v>
      </c>
      <c r="O422" s="11">
        <v>8.6492150586800792E-2</v>
      </c>
      <c r="P422" s="11">
        <v>3.86</v>
      </c>
      <c r="Q422" s="11">
        <v>3.86</v>
      </c>
      <c r="R422" s="11">
        <v>0.309</v>
      </c>
      <c r="S422" s="11">
        <v>0.70299999999999996</v>
      </c>
      <c r="T422" s="11">
        <v>100</v>
      </c>
      <c r="U422" s="11">
        <v>1.3483146067415731E-2</v>
      </c>
      <c r="V422" s="11">
        <v>-0.20898876404494385</v>
      </c>
      <c r="W422" s="11">
        <v>4.4943820224719105E-3</v>
      </c>
      <c r="X422" s="11">
        <v>7.4157303370786506E-2</v>
      </c>
      <c r="Y422" s="11">
        <v>0.11790123456790125</v>
      </c>
      <c r="Z422" s="11">
        <v>9.3869074836153032E-2</v>
      </c>
      <c r="AA422" s="11">
        <v>-0.1348314606741573</v>
      </c>
      <c r="AB422" s="11">
        <v>-0.30864197530864196</v>
      </c>
      <c r="AC422" s="11">
        <v>-0.21315348270080781</v>
      </c>
      <c r="AD422" s="11">
        <v>0.47199999999999998</v>
      </c>
      <c r="AE422" s="11">
        <v>0.46</v>
      </c>
      <c r="AF422" s="11">
        <v>0.46659259259259256</v>
      </c>
      <c r="AG422" s="11">
        <v>-1.85185185185185E-2</v>
      </c>
      <c r="AH422" s="11">
        <v>88</v>
      </c>
      <c r="AI422" s="11">
        <v>0.05</v>
      </c>
      <c r="AJ422" s="11">
        <v>5.9259259259259262E-2</v>
      </c>
      <c r="AK422" s="11">
        <v>5.4229538180155468E-2</v>
      </c>
      <c r="AL422" s="11">
        <v>4.84</v>
      </c>
      <c r="AM422" s="11">
        <v>3.95</v>
      </c>
      <c r="AN422" s="11">
        <v>4.1900000000000004</v>
      </c>
      <c r="AO422" s="11">
        <v>8.8636363636363638E-2</v>
      </c>
      <c r="AP422" s="11">
        <v>8.7037037037037038E-2</v>
      </c>
      <c r="AQ422" s="11">
        <v>8.790580704160951E-2</v>
      </c>
      <c r="AR422" s="11">
        <v>3.76</v>
      </c>
      <c r="AS422" s="11">
        <v>3.82</v>
      </c>
      <c r="AT422" s="11">
        <v>0.30599999999999999</v>
      </c>
      <c r="AU422" s="11">
        <v>0.69599999999999995</v>
      </c>
      <c r="AV422" s="11">
        <v>100</v>
      </c>
      <c r="AW422" s="11">
        <v>-1.1363636363636364E-2</v>
      </c>
      <c r="AX422" s="11">
        <v>-0.16818181818181818</v>
      </c>
      <c r="AY422" s="11">
        <v>-2.1590909090909091E-2</v>
      </c>
      <c r="AZ422" s="11">
        <v>9.4318181818181829E-2</v>
      </c>
      <c r="BA422" s="11">
        <v>0.20925925925925926</v>
      </c>
      <c r="BB422" s="11">
        <v>0.14682213077274806</v>
      </c>
      <c r="BC422" s="11">
        <v>-0.5</v>
      </c>
      <c r="BD422" s="11">
        <v>-0.26543209876543211</v>
      </c>
      <c r="BE422" s="11">
        <v>-0.39285169943606157</v>
      </c>
      <c r="BF422" s="11">
        <v>0.52300000000000002</v>
      </c>
      <c r="BG422" s="11">
        <v>0.51300000000000001</v>
      </c>
      <c r="BH422" s="11">
        <v>0.51843209876543206</v>
      </c>
      <c r="BI422" s="11">
        <v>-3.7037037037036979E-2</v>
      </c>
      <c r="BJ422" s="12">
        <v>3</v>
      </c>
      <c r="BK422" s="12">
        <v>8</v>
      </c>
      <c r="BL422" s="12">
        <f t="shared" si="69"/>
        <v>-5</v>
      </c>
      <c r="BM422" s="12" t="str">
        <f t="shared" si="71"/>
        <v>STL</v>
      </c>
      <c r="BN422" s="12">
        <f t="shared" si="70"/>
        <v>11</v>
      </c>
    </row>
    <row r="423" spans="1:66" x14ac:dyDescent="0.45">
      <c r="A423" s="5">
        <v>45480</v>
      </c>
      <c r="B423" s="4" t="s">
        <v>32</v>
      </c>
      <c r="C423" s="4" t="s">
        <v>50</v>
      </c>
      <c r="D423" s="4" t="s">
        <v>1338</v>
      </c>
      <c r="E423" s="4" t="s">
        <v>1242</v>
      </c>
      <c r="F423" s="11">
        <v>87</v>
      </c>
      <c r="G423" s="11">
        <v>0.12988505747126439</v>
      </c>
      <c r="H423" s="11">
        <v>2.1153846153846155E-2</v>
      </c>
      <c r="I423" s="11">
        <v>7.954653371320039E-2</v>
      </c>
      <c r="J423" s="11">
        <v>2.88</v>
      </c>
      <c r="K423" s="11">
        <v>3.45</v>
      </c>
      <c r="L423" s="11">
        <v>3.45</v>
      </c>
      <c r="M423" s="11">
        <v>0.12988505747126439</v>
      </c>
      <c r="N423" s="11">
        <v>0.10246913580246915</v>
      </c>
      <c r="O423" s="11">
        <v>0.11719250114311844</v>
      </c>
      <c r="P423" s="11">
        <v>3.45</v>
      </c>
      <c r="Q423" s="11">
        <v>3.45</v>
      </c>
      <c r="R423" s="11">
        <v>0.312</v>
      </c>
      <c r="S423" s="11">
        <v>0.71399999999999997</v>
      </c>
      <c r="T423" s="11">
        <v>100</v>
      </c>
      <c r="U423" s="11">
        <v>-9.1954022988505746E-2</v>
      </c>
      <c r="V423" s="11">
        <v>-9.0804597701149431E-2</v>
      </c>
      <c r="W423" s="11">
        <v>-9.0804597701149431E-2</v>
      </c>
      <c r="X423" s="11">
        <v>9.0804597701149431E-2</v>
      </c>
      <c r="Y423" s="11">
        <v>0.27530864197530863</v>
      </c>
      <c r="Z423" s="11">
        <v>0.17622313671696388</v>
      </c>
      <c r="AA423" s="11">
        <v>0.60919540229885061</v>
      </c>
      <c r="AB423" s="11">
        <v>0.54320987654320985</v>
      </c>
      <c r="AC423" s="11">
        <v>0.57864654778235036</v>
      </c>
      <c r="AD423" s="11">
        <v>0.55200000000000005</v>
      </c>
      <c r="AE423" s="11">
        <v>0.55000000000000004</v>
      </c>
      <c r="AF423" s="11">
        <v>0.55107407407407416</v>
      </c>
      <c r="AG423" s="11">
        <v>2.7777777777777801E-2</v>
      </c>
      <c r="AH423" s="11">
        <v>89</v>
      </c>
      <c r="AI423" s="11">
        <v>0.17752808988764046</v>
      </c>
      <c r="AJ423" s="11">
        <v>1.0526315789473684E-2</v>
      </c>
      <c r="AK423" s="11">
        <v>0.10227420402859</v>
      </c>
      <c r="AL423" s="11">
        <v>2.87</v>
      </c>
      <c r="AM423" s="11">
        <v>3.23</v>
      </c>
      <c r="AN423" s="11">
        <v>3.3</v>
      </c>
      <c r="AO423" s="11">
        <v>0.17752808988764046</v>
      </c>
      <c r="AP423" s="11">
        <v>0.12037037037037036</v>
      </c>
      <c r="AQ423" s="11">
        <v>0.15177183356195703</v>
      </c>
      <c r="AR423" s="11">
        <v>3.23</v>
      </c>
      <c r="AS423" s="11">
        <v>3.3</v>
      </c>
      <c r="AT423" s="11">
        <v>0.314</v>
      </c>
      <c r="AU423" s="11">
        <v>0.71499999999999997</v>
      </c>
      <c r="AV423" s="11">
        <v>102</v>
      </c>
      <c r="AW423" s="11">
        <v>7.3033707865168537E-2</v>
      </c>
      <c r="AX423" s="11">
        <v>6.6292134831460681E-2</v>
      </c>
      <c r="AY423" s="11">
        <v>0.13595505617977527</v>
      </c>
      <c r="AZ423" s="11">
        <v>0.11910112359550562</v>
      </c>
      <c r="BA423" s="11">
        <v>0.22901234567901235</v>
      </c>
      <c r="BB423" s="11">
        <v>0.16862901996646854</v>
      </c>
      <c r="BC423" s="11">
        <v>1.2921348314606742</v>
      </c>
      <c r="BD423" s="11">
        <v>0.90123456790123457</v>
      </c>
      <c r="BE423" s="11">
        <v>1.1159884163999392</v>
      </c>
      <c r="BF423" s="11">
        <v>0.65200000000000002</v>
      </c>
      <c r="BG423" s="11">
        <v>0.60399999999999998</v>
      </c>
      <c r="BH423" s="11">
        <v>0.63037037037037036</v>
      </c>
      <c r="BI423" s="11">
        <v>-4.6296296296295947E-2</v>
      </c>
      <c r="BJ423" s="12">
        <v>6</v>
      </c>
      <c r="BK423" s="12">
        <v>0</v>
      </c>
      <c r="BL423" s="12">
        <f t="shared" si="69"/>
        <v>6</v>
      </c>
      <c r="BM423" s="12" t="str">
        <f t="shared" si="71"/>
        <v>ATL</v>
      </c>
      <c r="BN423" s="12">
        <f t="shared" si="70"/>
        <v>6</v>
      </c>
    </row>
    <row r="424" spans="1:66" x14ac:dyDescent="0.45">
      <c r="A424" s="5">
        <v>45480</v>
      </c>
      <c r="B424" s="4" t="s">
        <v>57</v>
      </c>
      <c r="C424" s="4" t="s">
        <v>102</v>
      </c>
      <c r="D424" s="4" t="s">
        <v>657</v>
      </c>
      <c r="E424" s="4" t="s">
        <v>278</v>
      </c>
      <c r="F424" s="11">
        <v>89</v>
      </c>
      <c r="G424" s="11">
        <v>9.2134831460674152E-2</v>
      </c>
      <c r="H424" s="11">
        <v>8.7500000000000008E-2</v>
      </c>
      <c r="I424" s="11">
        <v>9.0046296296296291E-2</v>
      </c>
      <c r="J424" s="11">
        <v>3.94</v>
      </c>
      <c r="K424" s="11">
        <v>4.37</v>
      </c>
      <c r="L424" s="11">
        <v>4.1100000000000003</v>
      </c>
      <c r="M424" s="11">
        <v>9.2134831460674152E-2</v>
      </c>
      <c r="N424" s="11">
        <v>9.4444444444444442E-2</v>
      </c>
      <c r="O424" s="11">
        <v>9.3175582990397798E-2</v>
      </c>
      <c r="P424" s="11">
        <v>4.37</v>
      </c>
      <c r="Q424" s="11">
        <v>4.1100000000000003</v>
      </c>
      <c r="R424" s="11">
        <v>0.313</v>
      </c>
      <c r="S424" s="11">
        <v>0.71199999999999997</v>
      </c>
      <c r="T424" s="11">
        <v>97</v>
      </c>
      <c r="U424" s="11">
        <v>9.1011235955056169E-2</v>
      </c>
      <c r="V424" s="11">
        <v>-0.19325842696629214</v>
      </c>
      <c r="W424" s="11">
        <v>-2.247191011235955E-2</v>
      </c>
      <c r="X424" s="11">
        <v>7.7528089887640456E-2</v>
      </c>
      <c r="Y424" s="11">
        <v>0.18641975308641975</v>
      </c>
      <c r="Z424" s="11">
        <v>0.12659655540313977</v>
      </c>
      <c r="AA424" s="11">
        <v>0.20224719101123595</v>
      </c>
      <c r="AB424" s="11">
        <v>3.7037037037037035E-2</v>
      </c>
      <c r="AC424" s="11">
        <v>0.12780064014631914</v>
      </c>
      <c r="AD424" s="11">
        <v>0.47199999999999998</v>
      </c>
      <c r="AE424" s="11">
        <v>0.47699999999999998</v>
      </c>
      <c r="AF424" s="11">
        <v>0.47425308641975306</v>
      </c>
      <c r="AG424" s="11">
        <v>-6.1728395061728097E-3</v>
      </c>
      <c r="AH424" s="11">
        <v>89</v>
      </c>
      <c r="AI424" s="11">
        <v>0.17058823529411765</v>
      </c>
      <c r="AJ424" s="11">
        <v>0.11428571428571428</v>
      </c>
      <c r="AK424" s="11">
        <v>0.14521734619773835</v>
      </c>
      <c r="AL424" s="11">
        <v>2.91</v>
      </c>
      <c r="AM424" s="11">
        <v>2.96</v>
      </c>
      <c r="AN424" s="11">
        <v>2.95</v>
      </c>
      <c r="AO424" s="11">
        <v>9.2134831460674152E-2</v>
      </c>
      <c r="AP424" s="11">
        <v>7.9012345679012344E-2</v>
      </c>
      <c r="AQ424" s="11">
        <v>8.6221612559061106E-2</v>
      </c>
      <c r="AR424" s="11">
        <v>3.58</v>
      </c>
      <c r="AS424" s="11">
        <v>3.51</v>
      </c>
      <c r="AT424" s="11">
        <v>0.29899999999999999</v>
      </c>
      <c r="AU424" s="11">
        <v>0.68</v>
      </c>
      <c r="AV424" s="11">
        <v>92</v>
      </c>
      <c r="AW424" s="11">
        <v>3.8202247191011236E-2</v>
      </c>
      <c r="AX424" s="11">
        <v>3.9325842696629212E-2</v>
      </c>
      <c r="AY424" s="11">
        <v>-0.2292134831460674</v>
      </c>
      <c r="AZ424" s="11">
        <v>7.8651685393258425E-2</v>
      </c>
      <c r="BA424" s="11">
        <v>0.16851851851851851</v>
      </c>
      <c r="BB424" s="11">
        <v>0.11914723365340649</v>
      </c>
      <c r="BC424" s="11">
        <v>-0.25842696629213485</v>
      </c>
      <c r="BD424" s="11">
        <v>-0.1728395061728395</v>
      </c>
      <c r="BE424" s="11">
        <v>-0.21985977747294622</v>
      </c>
      <c r="BF424" s="11">
        <v>0.46100000000000002</v>
      </c>
      <c r="BG424" s="11">
        <v>0.47499999999999998</v>
      </c>
      <c r="BH424" s="11">
        <v>0.46730864197530864</v>
      </c>
      <c r="BI424" s="11">
        <v>-3.4506556245679776E-3</v>
      </c>
      <c r="BJ424" s="12">
        <v>1</v>
      </c>
      <c r="BK424" s="12">
        <v>5</v>
      </c>
      <c r="BL424" s="12">
        <f t="shared" si="69"/>
        <v>-4</v>
      </c>
      <c r="BM424" s="12" t="str">
        <f t="shared" si="71"/>
        <v>DET</v>
      </c>
      <c r="BN424" s="12">
        <f t="shared" si="70"/>
        <v>6</v>
      </c>
    </row>
    <row r="425" spans="1:66" x14ac:dyDescent="0.45">
      <c r="A425" s="5">
        <v>45480</v>
      </c>
      <c r="B425" s="4" t="s">
        <v>95</v>
      </c>
      <c r="C425" s="4" t="s">
        <v>43</v>
      </c>
      <c r="D425" s="4" t="s">
        <v>532</v>
      </c>
      <c r="E425" s="4" t="s">
        <v>681</v>
      </c>
      <c r="F425" s="11">
        <v>87</v>
      </c>
      <c r="G425" s="11">
        <v>9.0804597701149431E-2</v>
      </c>
      <c r="H425" s="11">
        <v>3.3333333333333333E-2</v>
      </c>
      <c r="I425" s="11">
        <v>6.4197530864197536E-2</v>
      </c>
      <c r="J425" s="11">
        <v>3.55</v>
      </c>
      <c r="K425" s="11">
        <v>3.68</v>
      </c>
      <c r="L425" s="11">
        <v>3.56</v>
      </c>
      <c r="M425" s="11">
        <v>9.0804597701149431E-2</v>
      </c>
      <c r="N425" s="11">
        <v>5.8024691358024696E-2</v>
      </c>
      <c r="O425" s="11">
        <v>7.5628715134887975E-2</v>
      </c>
      <c r="P425" s="11">
        <v>3.68</v>
      </c>
      <c r="Q425" s="11">
        <v>3.56</v>
      </c>
      <c r="R425" s="11">
        <v>0.32700000000000001</v>
      </c>
      <c r="S425" s="11">
        <v>0.752</v>
      </c>
      <c r="T425" s="11">
        <v>114</v>
      </c>
      <c r="U425" s="11">
        <v>-6.6666666666666666E-2</v>
      </c>
      <c r="V425" s="11">
        <v>0.17011494252873563</v>
      </c>
      <c r="W425" s="11">
        <v>0.43793103448275866</v>
      </c>
      <c r="X425" s="11">
        <v>0.16666666666666666</v>
      </c>
      <c r="Y425" s="11">
        <v>0.19382716049382714</v>
      </c>
      <c r="Z425" s="11">
        <v>0.17924096936442616</v>
      </c>
      <c r="AA425" s="11">
        <v>1.103448275862069</v>
      </c>
      <c r="AB425" s="11">
        <v>0.57407407407407407</v>
      </c>
      <c r="AC425" s="11">
        <v>0.85836762688614554</v>
      </c>
      <c r="AD425" s="11">
        <v>0.63200000000000001</v>
      </c>
      <c r="AE425" s="11">
        <v>0.56899999999999995</v>
      </c>
      <c r="AF425" s="11">
        <v>0.60283333333333333</v>
      </c>
      <c r="AG425" s="11">
        <v>2.4691358024691398E-2</v>
      </c>
      <c r="AH425" s="11">
        <v>90</v>
      </c>
      <c r="AI425" s="11">
        <v>7.7777777777777779E-2</v>
      </c>
      <c r="AJ425" s="11">
        <v>2.2222222222222223E-2</v>
      </c>
      <c r="AK425" s="11">
        <v>5.3086419753086422E-2</v>
      </c>
      <c r="AL425" s="11">
        <v>3.49</v>
      </c>
      <c r="AM425" s="11">
        <v>3.58</v>
      </c>
      <c r="AN425" s="11">
        <v>3.56</v>
      </c>
      <c r="AO425" s="11">
        <v>7.7777777777777779E-2</v>
      </c>
      <c r="AP425" s="11">
        <v>9.0123456790123457E-2</v>
      </c>
      <c r="AQ425" s="11">
        <v>8.3264746227709185E-2</v>
      </c>
      <c r="AR425" s="11">
        <v>3.58</v>
      </c>
      <c r="AS425" s="11">
        <v>3.56</v>
      </c>
      <c r="AT425" s="11">
        <v>0.32100000000000001</v>
      </c>
      <c r="AU425" s="11">
        <v>0.73299999999999998</v>
      </c>
      <c r="AV425" s="11">
        <v>112</v>
      </c>
      <c r="AW425" s="11">
        <v>-2.3333333333333334E-2</v>
      </c>
      <c r="AX425" s="11">
        <v>-8.1111111111111106E-2</v>
      </c>
      <c r="AY425" s="11">
        <v>0.35555555555555557</v>
      </c>
      <c r="AZ425" s="11">
        <v>0.12666666666666668</v>
      </c>
      <c r="BA425" s="11">
        <v>0.20061728395061729</v>
      </c>
      <c r="BB425" s="11">
        <v>0.15953360768175584</v>
      </c>
      <c r="BC425" s="11">
        <v>-0.28888888888888886</v>
      </c>
      <c r="BD425" s="11">
        <v>-0.12345679012345678</v>
      </c>
      <c r="BE425" s="11">
        <v>-0.21536351165980794</v>
      </c>
      <c r="BF425" s="11">
        <v>0.48899999999999999</v>
      </c>
      <c r="BG425" s="11">
        <v>0.498</v>
      </c>
      <c r="BH425" s="11">
        <v>0.49299999999999999</v>
      </c>
      <c r="BI425" s="11">
        <v>-5.5555555555555025E-2</v>
      </c>
      <c r="BJ425" s="12">
        <v>5</v>
      </c>
      <c r="BK425" s="12">
        <v>4</v>
      </c>
      <c r="BL425" s="12">
        <f t="shared" si="69"/>
        <v>1</v>
      </c>
      <c r="BM425" s="12" t="str">
        <f t="shared" si="71"/>
        <v>CLE</v>
      </c>
      <c r="BN425" s="12">
        <f t="shared" si="70"/>
        <v>9</v>
      </c>
    </row>
    <row r="426" spans="1:66" x14ac:dyDescent="0.45">
      <c r="A426" s="5">
        <v>45480</v>
      </c>
      <c r="B426" s="4" t="s">
        <v>62</v>
      </c>
      <c r="C426" s="4" t="s">
        <v>48</v>
      </c>
      <c r="D426" s="4" t="s">
        <v>772</v>
      </c>
      <c r="E426" s="4" t="s">
        <v>865</v>
      </c>
      <c r="F426" s="11">
        <v>89</v>
      </c>
      <c r="G426" s="11">
        <v>0.10112359550561797</v>
      </c>
      <c r="H426" s="11">
        <v>4.5833333333333337E-2</v>
      </c>
      <c r="I426" s="11">
        <v>7.6208847736625507E-2</v>
      </c>
      <c r="J426" s="11">
        <v>3.81</v>
      </c>
      <c r="K426" s="11">
        <v>3.68</v>
      </c>
      <c r="L426" s="11">
        <v>3.45</v>
      </c>
      <c r="M426" s="11">
        <v>0.10112359550561797</v>
      </c>
      <c r="N426" s="11">
        <v>0.10493827160493827</v>
      </c>
      <c r="O426" s="11">
        <v>0.10284255448864502</v>
      </c>
      <c r="P426" s="11">
        <v>3.68</v>
      </c>
      <c r="Q426" s="11">
        <v>3.45</v>
      </c>
      <c r="R426" s="11">
        <v>0.33100000000000002</v>
      </c>
      <c r="S426" s="11">
        <v>0.76</v>
      </c>
      <c r="T426" s="11">
        <v>116</v>
      </c>
      <c r="U426" s="11">
        <v>-6.7415730337078653E-3</v>
      </c>
      <c r="V426" s="11">
        <v>4.1573033707865172E-2</v>
      </c>
      <c r="W426" s="11">
        <v>0.58314606741573027</v>
      </c>
      <c r="X426" s="11">
        <v>0.17303370786516856</v>
      </c>
      <c r="Y426" s="11">
        <v>0.22098765432098763</v>
      </c>
      <c r="Z426" s="11">
        <v>0.19464258497180309</v>
      </c>
      <c r="AA426" s="11">
        <v>0.5617977528089888</v>
      </c>
      <c r="AB426" s="11">
        <v>0.45061728395061729</v>
      </c>
      <c r="AC426" s="11">
        <v>0.51169791190367331</v>
      </c>
      <c r="AD426" s="11">
        <v>0.56200000000000006</v>
      </c>
      <c r="AE426" s="11">
        <v>0.54900000000000004</v>
      </c>
      <c r="AF426" s="11">
        <v>0.55614197530864207</v>
      </c>
      <c r="AG426" s="11">
        <v>6.4814814814814797E-2</v>
      </c>
      <c r="AH426" s="11">
        <v>89</v>
      </c>
      <c r="AI426" s="11">
        <v>5.8426966292134834E-2</v>
      </c>
      <c r="AJ426" s="11">
        <v>3.4615384615384617E-2</v>
      </c>
      <c r="AK426" s="11">
        <v>4.7697056030389366E-2</v>
      </c>
      <c r="AL426" s="11">
        <v>3.77</v>
      </c>
      <c r="AM426" s="11">
        <v>3.92</v>
      </c>
      <c r="AN426" s="11">
        <v>3.9</v>
      </c>
      <c r="AO426" s="11">
        <v>5.8426966292134834E-2</v>
      </c>
      <c r="AP426" s="11">
        <v>8.5802469135802473E-2</v>
      </c>
      <c r="AQ426" s="11">
        <v>7.0762841030330745E-2</v>
      </c>
      <c r="AR426" s="11">
        <v>3.92</v>
      </c>
      <c r="AS426" s="11">
        <v>3.9</v>
      </c>
      <c r="AT426" s="11">
        <v>0.32600000000000001</v>
      </c>
      <c r="AU426" s="11">
        <v>0.749</v>
      </c>
      <c r="AV426" s="11">
        <v>112</v>
      </c>
      <c r="AW426" s="11">
        <v>-6.8539325842696619E-2</v>
      </c>
      <c r="AX426" s="11">
        <v>-3.8202247191011236E-2</v>
      </c>
      <c r="AY426" s="11">
        <v>0.398876404494382</v>
      </c>
      <c r="AZ426" s="11">
        <v>0.14606741573033707</v>
      </c>
      <c r="BA426" s="11">
        <v>0.24691358024691357</v>
      </c>
      <c r="BB426" s="11">
        <v>0.1915104404816339</v>
      </c>
      <c r="BC426" s="11">
        <v>0.42696629213483145</v>
      </c>
      <c r="BD426" s="11">
        <v>0.41975308641975306</v>
      </c>
      <c r="BE426" s="11">
        <v>0.42371589696692574</v>
      </c>
      <c r="BF426" s="11">
        <v>0.51700000000000002</v>
      </c>
      <c r="BG426" s="11">
        <v>0.52900000000000003</v>
      </c>
      <c r="BH426" s="11">
        <v>0.52240740740740743</v>
      </c>
      <c r="BI426" s="11">
        <v>2.4691358024692023E-2</v>
      </c>
      <c r="BJ426" s="12">
        <v>3</v>
      </c>
      <c r="BK426" s="12">
        <v>2</v>
      </c>
      <c r="BL426" s="12">
        <f t="shared" si="69"/>
        <v>1</v>
      </c>
      <c r="BM426" s="12" t="str">
        <f t="shared" si="71"/>
        <v>MIN</v>
      </c>
      <c r="BN426" s="12">
        <f t="shared" si="70"/>
        <v>5</v>
      </c>
    </row>
    <row r="427" spans="1:66" x14ac:dyDescent="0.45">
      <c r="A427" s="5">
        <v>45480</v>
      </c>
      <c r="B427" s="4" t="s">
        <v>45</v>
      </c>
      <c r="C427" s="4" t="s">
        <v>71</v>
      </c>
      <c r="D427" s="4" t="s">
        <v>305</v>
      </c>
      <c r="E427" s="4" t="s">
        <v>272</v>
      </c>
      <c r="F427" s="11">
        <v>89</v>
      </c>
      <c r="G427" s="11">
        <v>8.7640449438202248E-2</v>
      </c>
      <c r="H427" s="11">
        <v>7.8260869565217397E-2</v>
      </c>
      <c r="I427" s="11">
        <v>8.3413848631239934E-2</v>
      </c>
      <c r="J427" s="11">
        <v>3.47</v>
      </c>
      <c r="K427" s="11">
        <v>4.04</v>
      </c>
      <c r="L427" s="11">
        <v>3.99</v>
      </c>
      <c r="M427" s="11">
        <v>8.7640449438202248E-2</v>
      </c>
      <c r="N427" s="11">
        <v>7.716049382716049E-2</v>
      </c>
      <c r="O427" s="11">
        <v>8.2918000304831582E-2</v>
      </c>
      <c r="P427" s="11">
        <v>4.04</v>
      </c>
      <c r="Q427" s="11">
        <v>3.99</v>
      </c>
      <c r="R427" s="11">
        <v>0.30499999999999999</v>
      </c>
      <c r="S427" s="11">
        <v>0.69299999999999995</v>
      </c>
      <c r="T427" s="11">
        <v>95</v>
      </c>
      <c r="U427" s="11">
        <v>-2.0224719101123598E-2</v>
      </c>
      <c r="V427" s="11">
        <v>7.528089887640449E-2</v>
      </c>
      <c r="W427" s="11">
        <v>-0.22696629213483147</v>
      </c>
      <c r="X427" s="11">
        <v>9.4382022471910118E-2</v>
      </c>
      <c r="Y427" s="11">
        <v>0.21975308641975311</v>
      </c>
      <c r="Z427" s="11">
        <v>0.15087639079408627</v>
      </c>
      <c r="AA427" s="11">
        <v>-3.3707865168539325E-2</v>
      </c>
      <c r="AB427" s="11">
        <v>3.0864197530864196E-2</v>
      </c>
      <c r="AC427" s="11">
        <v>-4.6105776558451449E-3</v>
      </c>
      <c r="AD427" s="11">
        <v>0.46100000000000002</v>
      </c>
      <c r="AE427" s="11">
        <v>0.48399999999999999</v>
      </c>
      <c r="AF427" s="11">
        <v>0.47136419753086423</v>
      </c>
      <c r="AG427" s="11">
        <v>3.0864197530864199E-2</v>
      </c>
      <c r="AH427" s="11">
        <v>89</v>
      </c>
      <c r="AI427" s="11">
        <v>9.4117647058823528E-2</v>
      </c>
      <c r="AJ427" s="11">
        <v>1.9444444444444445E-2</v>
      </c>
      <c r="AK427" s="11">
        <v>6.0468611312837893E-2</v>
      </c>
      <c r="AL427" s="11">
        <v>4.17</v>
      </c>
      <c r="AM427" s="11">
        <v>3.85</v>
      </c>
      <c r="AN427" s="11">
        <v>3.81</v>
      </c>
      <c r="AO427" s="11">
        <v>6.741573033707865E-2</v>
      </c>
      <c r="AP427" s="11">
        <v>9.0740740740740733E-2</v>
      </c>
      <c r="AQ427" s="11">
        <v>7.7926383173296754E-2</v>
      </c>
      <c r="AR427" s="11">
        <v>3.86</v>
      </c>
      <c r="AS427" s="11">
        <v>3.66</v>
      </c>
      <c r="AT427" s="11">
        <v>0.307</v>
      </c>
      <c r="AU427" s="11">
        <v>0.69299999999999995</v>
      </c>
      <c r="AV427" s="11">
        <v>103</v>
      </c>
      <c r="AW427" s="11">
        <v>2.247191011235955E-2</v>
      </c>
      <c r="AX427" s="11">
        <v>-3.7078651685393253E-2</v>
      </c>
      <c r="AY427" s="11">
        <v>0.11910112359550562</v>
      </c>
      <c r="AZ427" s="11">
        <v>0.11797752808988764</v>
      </c>
      <c r="BA427" s="11">
        <v>0.22160493827160493</v>
      </c>
      <c r="BB427" s="11">
        <v>0.16467383020880963</v>
      </c>
      <c r="BC427" s="11">
        <v>-0.6292134831460674</v>
      </c>
      <c r="BD427" s="11">
        <v>-0.23456790123456789</v>
      </c>
      <c r="BE427" s="11">
        <v>-0.45137936290199665</v>
      </c>
      <c r="BF427" s="11">
        <v>0.49399999999999999</v>
      </c>
      <c r="BG427" s="11">
        <v>0.50900000000000001</v>
      </c>
      <c r="BH427" s="11">
        <v>0.50075925925925924</v>
      </c>
      <c r="BI427" s="11">
        <v>-7.098765432098797E-2</v>
      </c>
      <c r="BJ427" s="12">
        <v>13</v>
      </c>
      <c r="BK427" s="12">
        <v>2</v>
      </c>
      <c r="BL427" s="12">
        <f t="shared" si="69"/>
        <v>11</v>
      </c>
      <c r="BM427" s="12" t="str">
        <f t="shared" si="71"/>
        <v>TEX</v>
      </c>
      <c r="BN427" s="12">
        <f t="shared" si="70"/>
        <v>15</v>
      </c>
    </row>
    <row r="428" spans="1:66" x14ac:dyDescent="0.45">
      <c r="A428" s="5">
        <v>45480</v>
      </c>
      <c r="B428" s="4" t="s">
        <v>36</v>
      </c>
      <c r="C428" s="4" t="s">
        <v>18</v>
      </c>
      <c r="D428" s="4" t="s">
        <v>641</v>
      </c>
      <c r="E428" s="4" t="s">
        <v>295</v>
      </c>
      <c r="F428" s="11">
        <v>91</v>
      </c>
      <c r="G428" s="11">
        <v>5.2747252747252747E-2</v>
      </c>
      <c r="H428" s="11">
        <v>6.1538461538461542E-2</v>
      </c>
      <c r="I428" s="11">
        <v>5.6600189933523268E-2</v>
      </c>
      <c r="J428" s="11">
        <v>4.07</v>
      </c>
      <c r="K428" s="11">
        <v>4.37</v>
      </c>
      <c r="L428" s="11">
        <v>4.1399999999999997</v>
      </c>
      <c r="M428" s="11">
        <v>5.2747252747252747E-2</v>
      </c>
      <c r="N428" s="11">
        <v>6.3580246913580246E-2</v>
      </c>
      <c r="O428" s="11">
        <v>5.749504648681604E-2</v>
      </c>
      <c r="P428" s="11">
        <v>4.37</v>
      </c>
      <c r="Q428" s="11">
        <v>4.1399999999999997</v>
      </c>
      <c r="R428" s="11">
        <v>0.313</v>
      </c>
      <c r="S428" s="11">
        <v>0.71599999999999997</v>
      </c>
      <c r="T428" s="11">
        <v>107</v>
      </c>
      <c r="U428" s="11">
        <v>-2.8571428571428574E-2</v>
      </c>
      <c r="V428" s="11">
        <v>-0.18571428571428569</v>
      </c>
      <c r="W428" s="11">
        <v>0.17912087912087912</v>
      </c>
      <c r="X428" s="11">
        <v>8.7912087912087919E-2</v>
      </c>
      <c r="Y428" s="11">
        <v>0.13518518518518519</v>
      </c>
      <c r="Z428" s="11">
        <v>0.10863054412437129</v>
      </c>
      <c r="AA428" s="11">
        <v>-0.94505494505494503</v>
      </c>
      <c r="AB428" s="11">
        <v>-0.76543209876543206</v>
      </c>
      <c r="AC428" s="11">
        <v>-0.86633135192805977</v>
      </c>
      <c r="AD428" s="11">
        <v>0.374</v>
      </c>
      <c r="AE428" s="11">
        <v>0.40400000000000003</v>
      </c>
      <c r="AF428" s="11">
        <v>0.38714814814814819</v>
      </c>
      <c r="AG428" s="11">
        <v>2.1087339927919301E-3</v>
      </c>
      <c r="AH428" s="11">
        <v>89</v>
      </c>
      <c r="AI428" s="11">
        <v>9.5505617977528087E-2</v>
      </c>
      <c r="AJ428" s="11">
        <v>7.8571428571428584E-2</v>
      </c>
      <c r="AK428" s="11">
        <v>8.7874779541446207E-2</v>
      </c>
      <c r="AL428" s="11">
        <v>3.47</v>
      </c>
      <c r="AM428" s="11">
        <v>4.0199999999999996</v>
      </c>
      <c r="AN428" s="11">
        <v>3.92</v>
      </c>
      <c r="AO428" s="11">
        <v>9.5505617977528087E-2</v>
      </c>
      <c r="AP428" s="11">
        <v>8.3950617283950618E-2</v>
      </c>
      <c r="AQ428" s="11">
        <v>9.0298734948940709E-2</v>
      </c>
      <c r="AR428" s="11">
        <v>4.0199999999999996</v>
      </c>
      <c r="AS428" s="11">
        <v>3.92</v>
      </c>
      <c r="AT428" s="11">
        <v>0.33800000000000002</v>
      </c>
      <c r="AU428" s="11">
        <v>0.78500000000000003</v>
      </c>
      <c r="AV428" s="11">
        <v>122</v>
      </c>
      <c r="AW428" s="11">
        <v>5.3932584269662923E-2</v>
      </c>
      <c r="AX428" s="11">
        <v>-1.6853932584269662E-2</v>
      </c>
      <c r="AY428" s="11">
        <v>0.9943820224719101</v>
      </c>
      <c r="AZ428" s="11">
        <v>0.2247191011235955</v>
      </c>
      <c r="BA428" s="11">
        <v>0.23703703703703702</v>
      </c>
      <c r="BB428" s="11">
        <v>0.23026977594878828</v>
      </c>
      <c r="BC428" s="11">
        <v>1.1573033707865168</v>
      </c>
      <c r="BD428" s="11">
        <v>0.78395061728395066</v>
      </c>
      <c r="BE428" s="11">
        <v>0.98906416704770606</v>
      </c>
      <c r="BF428" s="11">
        <v>0.629</v>
      </c>
      <c r="BG428" s="11">
        <v>0.58699999999999997</v>
      </c>
      <c r="BH428" s="11">
        <v>0.61007407407407399</v>
      </c>
      <c r="BI428" s="11">
        <v>-1.2345679012344957E-2</v>
      </c>
      <c r="BJ428" s="12">
        <v>3</v>
      </c>
      <c r="BK428" s="12">
        <v>6</v>
      </c>
      <c r="BL428" s="12">
        <f t="shared" si="69"/>
        <v>-3</v>
      </c>
      <c r="BM428" s="12" t="str">
        <f t="shared" si="71"/>
        <v>BAL</v>
      </c>
      <c r="BN428" s="12">
        <f t="shared" si="70"/>
        <v>9</v>
      </c>
    </row>
    <row r="429" spans="1:66" x14ac:dyDescent="0.45">
      <c r="A429" s="5">
        <v>45480</v>
      </c>
      <c r="B429" s="4" t="s">
        <v>75</v>
      </c>
      <c r="C429" s="4" t="s">
        <v>41</v>
      </c>
      <c r="D429" s="4" t="s">
        <v>277</v>
      </c>
      <c r="E429" s="4" t="s">
        <v>623</v>
      </c>
      <c r="F429" s="11">
        <v>93</v>
      </c>
      <c r="G429" s="11">
        <v>0.12222222222222223</v>
      </c>
      <c r="H429" s="11">
        <v>0.11333333333333333</v>
      </c>
      <c r="I429" s="11">
        <v>0.11843621399176954</v>
      </c>
      <c r="J429" s="11">
        <v>3.65</v>
      </c>
      <c r="K429" s="11">
        <v>3.28</v>
      </c>
      <c r="L429" s="11">
        <v>3.15</v>
      </c>
      <c r="M429" s="11">
        <v>8.3870967741935476E-2</v>
      </c>
      <c r="N429" s="11">
        <v>8.5802469135802473E-2</v>
      </c>
      <c r="O429" s="11">
        <v>8.4693644261545492E-2</v>
      </c>
      <c r="P429" s="11">
        <v>3.88</v>
      </c>
      <c r="Q429" s="11">
        <v>3.75</v>
      </c>
      <c r="R429" s="11">
        <v>0.32700000000000001</v>
      </c>
      <c r="S429" s="11">
        <v>0.747</v>
      </c>
      <c r="T429" s="11">
        <v>117</v>
      </c>
      <c r="U429" s="11">
        <v>-1.7204301075268817E-2</v>
      </c>
      <c r="V429" s="11">
        <v>-0.29677419354838713</v>
      </c>
      <c r="W429" s="11">
        <v>0.59139784946236562</v>
      </c>
      <c r="X429" s="11">
        <v>0.14086021505376345</v>
      </c>
      <c r="Y429" s="11">
        <v>0.21481481481481479</v>
      </c>
      <c r="Z429" s="11">
        <v>0.17235939643347048</v>
      </c>
      <c r="AA429" s="11">
        <v>0.33333333333333331</v>
      </c>
      <c r="AB429" s="11">
        <v>0.27777777777777779</v>
      </c>
      <c r="AC429" s="11">
        <v>0.30967078189300412</v>
      </c>
      <c r="AD429" s="11">
        <v>0.52700000000000002</v>
      </c>
      <c r="AE429" s="11">
        <v>0.52500000000000002</v>
      </c>
      <c r="AF429" s="11">
        <v>0.52614814814814814</v>
      </c>
      <c r="AG429" s="11">
        <v>1.54320987654321E-2</v>
      </c>
      <c r="AH429" s="11">
        <v>89</v>
      </c>
      <c r="AI429" s="11">
        <v>5.8426966292134834E-2</v>
      </c>
      <c r="AJ429" s="11">
        <v>5.7142857142857148E-2</v>
      </c>
      <c r="AK429" s="11">
        <v>5.7848324514991188E-2</v>
      </c>
      <c r="AL429" s="11">
        <v>4.08</v>
      </c>
      <c r="AM429" s="11">
        <v>4.09</v>
      </c>
      <c r="AN429" s="11">
        <v>4.01</v>
      </c>
      <c r="AO429" s="11">
        <v>5.8426966292134834E-2</v>
      </c>
      <c r="AP429" s="11">
        <v>9.3209876543209877E-2</v>
      </c>
      <c r="AQ429" s="11">
        <v>7.4100746837372361E-2</v>
      </c>
      <c r="AR429" s="11">
        <v>4.09</v>
      </c>
      <c r="AS429" s="11">
        <v>4.01</v>
      </c>
      <c r="AT429" s="11">
        <v>0.32600000000000001</v>
      </c>
      <c r="AU429" s="11">
        <v>0.747</v>
      </c>
      <c r="AV429" s="11">
        <v>111</v>
      </c>
      <c r="AW429" s="11">
        <v>5.3932584269662923E-2</v>
      </c>
      <c r="AX429" s="11">
        <v>8.7640449438202248E-2</v>
      </c>
      <c r="AY429" s="11">
        <v>0.48426966292134832</v>
      </c>
      <c r="AZ429" s="11">
        <v>0.17865168539325843</v>
      </c>
      <c r="BA429" s="11">
        <v>0.21481481481481479</v>
      </c>
      <c r="BB429" s="11">
        <v>0.19494741655235481</v>
      </c>
      <c r="BC429" s="11">
        <v>0</v>
      </c>
      <c r="BD429" s="11">
        <v>7.407407407407407E-2</v>
      </c>
      <c r="BE429" s="11">
        <v>3.3379058070416093E-2</v>
      </c>
      <c r="BF429" s="11">
        <v>0.49399999999999999</v>
      </c>
      <c r="BG429" s="11">
        <v>0.505</v>
      </c>
      <c r="BH429" s="11">
        <v>0.49895679012345678</v>
      </c>
      <c r="BI429" s="11">
        <v>-2.4691358024690968E-2</v>
      </c>
      <c r="BJ429" s="12">
        <v>1</v>
      </c>
      <c r="BK429" s="12">
        <v>9</v>
      </c>
      <c r="BL429" s="12">
        <f t="shared" si="69"/>
        <v>-8</v>
      </c>
      <c r="BM429" s="12" t="str">
        <f t="shared" si="71"/>
        <v>ARI</v>
      </c>
      <c r="BN429" s="12">
        <f t="shared" si="70"/>
        <v>10</v>
      </c>
    </row>
    <row r="430" spans="1:66" x14ac:dyDescent="0.45">
      <c r="A430" s="5">
        <v>45480</v>
      </c>
      <c r="B430" s="4" t="s">
        <v>52</v>
      </c>
      <c r="C430" s="4" t="s">
        <v>26</v>
      </c>
      <c r="D430" s="4" t="s">
        <v>281</v>
      </c>
      <c r="E430" s="4" t="s">
        <v>593</v>
      </c>
      <c r="F430" s="11">
        <v>91</v>
      </c>
      <c r="G430" s="11">
        <v>0.15000000000000002</v>
      </c>
      <c r="H430" s="11">
        <v>0.1206896551724138</v>
      </c>
      <c r="I430" s="11">
        <v>0.13715410813111967</v>
      </c>
      <c r="J430" s="11">
        <v>3.27</v>
      </c>
      <c r="K430" s="11">
        <v>3.39</v>
      </c>
      <c r="L430" s="11">
        <v>3.35</v>
      </c>
      <c r="M430" s="11">
        <v>0.1076923076923077</v>
      </c>
      <c r="N430" s="11">
        <v>9.6913580246913572E-2</v>
      </c>
      <c r="O430" s="11">
        <v>0.10296829751562261</v>
      </c>
      <c r="P430" s="11">
        <v>3.77</v>
      </c>
      <c r="Q430" s="11">
        <v>3.66</v>
      </c>
      <c r="R430" s="11">
        <v>0.29499999999999998</v>
      </c>
      <c r="S430" s="11">
        <v>0.66500000000000004</v>
      </c>
      <c r="T430" s="11">
        <v>94</v>
      </c>
      <c r="U430" s="11">
        <v>-7.6923076923076919E-3</v>
      </c>
      <c r="V430" s="11">
        <v>-0.10219780219780221</v>
      </c>
      <c r="W430" s="11">
        <v>-0.23516483516483516</v>
      </c>
      <c r="X430" s="11">
        <v>8.0219780219780212E-2</v>
      </c>
      <c r="Y430" s="11">
        <v>0.22037037037037038</v>
      </c>
      <c r="Z430" s="11">
        <v>0.14164380429812529</v>
      </c>
      <c r="AA430" s="11">
        <v>5.4945054945054944E-2</v>
      </c>
      <c r="AB430" s="11">
        <v>0.1111111111111111</v>
      </c>
      <c r="AC430" s="11">
        <v>7.956104252400549E-2</v>
      </c>
      <c r="AD430" s="11">
        <v>0.53800000000000003</v>
      </c>
      <c r="AE430" s="11">
        <v>0.53</v>
      </c>
      <c r="AF430" s="11">
        <v>0.53449382716049387</v>
      </c>
      <c r="AG430" s="11">
        <v>1.2345679012345699E-2</v>
      </c>
      <c r="AH430" s="11">
        <v>90</v>
      </c>
      <c r="AI430" s="11">
        <v>6.3333333333333339E-2</v>
      </c>
      <c r="AJ430" s="11">
        <v>8.3333333333333329E-2</v>
      </c>
      <c r="AK430" s="11">
        <v>7.2222222222222215E-2</v>
      </c>
      <c r="AL430" s="11">
        <v>4.04</v>
      </c>
      <c r="AM430" s="11">
        <v>4.03</v>
      </c>
      <c r="AN430" s="11">
        <v>3.98</v>
      </c>
      <c r="AO430" s="11">
        <v>6.3333333333333339E-2</v>
      </c>
      <c r="AP430" s="11">
        <v>9.8765432098765427E-2</v>
      </c>
      <c r="AQ430" s="11">
        <v>7.9080932784636487E-2</v>
      </c>
      <c r="AR430" s="11">
        <v>4.03</v>
      </c>
      <c r="AS430" s="11">
        <v>3.98</v>
      </c>
      <c r="AT430" s="11">
        <v>0.30499999999999999</v>
      </c>
      <c r="AU430" s="11">
        <v>0.69099999999999995</v>
      </c>
      <c r="AV430" s="11">
        <v>98</v>
      </c>
      <c r="AW430" s="11">
        <v>-5.1111111111111107E-2</v>
      </c>
      <c r="AX430" s="11">
        <v>0.14777777777777779</v>
      </c>
      <c r="AY430" s="11">
        <v>-0.10777777777777776</v>
      </c>
      <c r="AZ430" s="11">
        <v>0.10555555555555556</v>
      </c>
      <c r="BA430" s="11">
        <v>0.23703703703703702</v>
      </c>
      <c r="BB430" s="11">
        <v>0.16399176954732508</v>
      </c>
      <c r="BC430" s="11">
        <v>-0.67777777777777781</v>
      </c>
      <c r="BD430" s="11">
        <v>-0.33333333333333331</v>
      </c>
      <c r="BE430" s="11">
        <v>-0.52469135802469147</v>
      </c>
      <c r="BF430" s="11">
        <v>0.44900000000000001</v>
      </c>
      <c r="BG430" s="11">
        <v>0.47399999999999998</v>
      </c>
      <c r="BH430" s="11">
        <v>0.46011111111111114</v>
      </c>
      <c r="BI430" s="11">
        <v>3.0864197530859894E-3</v>
      </c>
      <c r="BJ430" s="12">
        <v>4</v>
      </c>
      <c r="BK430" s="12">
        <v>5</v>
      </c>
      <c r="BL430" s="12">
        <f t="shared" si="69"/>
        <v>-1</v>
      </c>
      <c r="BM430" s="12" t="str">
        <f t="shared" si="71"/>
        <v>TOR</v>
      </c>
      <c r="BN430" s="12">
        <f t="shared" si="70"/>
        <v>9</v>
      </c>
    </row>
    <row r="431" spans="1:66" x14ac:dyDescent="0.45">
      <c r="A431" s="5">
        <v>45480</v>
      </c>
      <c r="B431" s="4" t="s">
        <v>22</v>
      </c>
      <c r="C431" s="4" t="s">
        <v>60</v>
      </c>
      <c r="D431" s="4" t="s">
        <v>813</v>
      </c>
      <c r="E431" s="4" t="s">
        <v>265</v>
      </c>
      <c r="F431" s="11">
        <v>91</v>
      </c>
      <c r="G431" s="11">
        <v>6.813186813186814E-2</v>
      </c>
      <c r="H431" s="11">
        <v>4.7826086956521741E-2</v>
      </c>
      <c r="I431" s="11">
        <v>5.9232420826623736E-2</v>
      </c>
      <c r="J431" s="11">
        <v>3.68</v>
      </c>
      <c r="K431" s="11">
        <v>4.12</v>
      </c>
      <c r="L431" s="11">
        <v>3.92</v>
      </c>
      <c r="M431" s="11">
        <v>6.813186813186814E-2</v>
      </c>
      <c r="N431" s="11">
        <v>8.5185185185185183E-2</v>
      </c>
      <c r="O431" s="11">
        <v>7.5605852766346598E-2</v>
      </c>
      <c r="P431" s="11">
        <v>4.12</v>
      </c>
      <c r="Q431" s="11">
        <v>3.92</v>
      </c>
      <c r="R431" s="11">
        <v>0.33500000000000002</v>
      </c>
      <c r="S431" s="11">
        <v>0.76700000000000002</v>
      </c>
      <c r="T431" s="11">
        <v>120</v>
      </c>
      <c r="U431" s="11">
        <v>-6.5934065934065936E-2</v>
      </c>
      <c r="V431" s="11">
        <v>0.20989010989010989</v>
      </c>
      <c r="W431" s="11">
        <v>0.67912087912087904</v>
      </c>
      <c r="X431" s="11">
        <v>0.20109890109890111</v>
      </c>
      <c r="Y431" s="11">
        <v>0.25185185185185183</v>
      </c>
      <c r="Z431" s="11">
        <v>0.22334247828074988</v>
      </c>
      <c r="AA431" s="11">
        <v>1.1428571428571428</v>
      </c>
      <c r="AB431" s="11">
        <v>0.87654320987654322</v>
      </c>
      <c r="AC431" s="11">
        <v>1.0261393080323122</v>
      </c>
      <c r="AD431" s="11">
        <v>0.60399999999999998</v>
      </c>
      <c r="AE431" s="11">
        <v>0.58299999999999996</v>
      </c>
      <c r="AF431" s="11">
        <v>0.59479629629629627</v>
      </c>
      <c r="AG431" s="11">
        <v>5.2469135802469098E-2</v>
      </c>
      <c r="AH431" s="11">
        <v>89</v>
      </c>
      <c r="AI431" s="11">
        <v>9.4444444444444442E-2</v>
      </c>
      <c r="AJ431" s="11">
        <v>6.1538461538461542E-2</v>
      </c>
      <c r="AK431" s="11">
        <v>7.9616439801624986E-2</v>
      </c>
      <c r="AL431" s="11">
        <v>3.89</v>
      </c>
      <c r="AM431" s="11">
        <v>4.0199999999999996</v>
      </c>
      <c r="AN431" s="11">
        <v>3.78</v>
      </c>
      <c r="AO431" s="11">
        <v>0.1146067415730337</v>
      </c>
      <c r="AP431" s="11">
        <v>8.0864197530864199E-2</v>
      </c>
      <c r="AQ431" s="11">
        <v>9.9401768023167192E-2</v>
      </c>
      <c r="AR431" s="11">
        <v>3.77</v>
      </c>
      <c r="AS431" s="11">
        <v>3.69</v>
      </c>
      <c r="AT431" s="11">
        <v>0.33600000000000002</v>
      </c>
      <c r="AU431" s="11">
        <v>0.77500000000000002</v>
      </c>
      <c r="AV431" s="11">
        <v>112</v>
      </c>
      <c r="AW431" s="11">
        <v>7.9775280898876394E-2</v>
      </c>
      <c r="AX431" s="11">
        <v>-0.18988764044943818</v>
      </c>
      <c r="AY431" s="11">
        <v>0.53595505617977535</v>
      </c>
      <c r="AZ431" s="11">
        <v>0.14494382022471911</v>
      </c>
      <c r="BA431" s="11">
        <v>0.19012345679012346</v>
      </c>
      <c r="BB431" s="11">
        <v>0.16530254534369762</v>
      </c>
      <c r="BC431" s="11">
        <v>0.3707865168539326</v>
      </c>
      <c r="BD431" s="11">
        <v>0.22839506172839505</v>
      </c>
      <c r="BE431" s="11">
        <v>0.30662246608748667</v>
      </c>
      <c r="BF431" s="11">
        <v>0.54500000000000004</v>
      </c>
      <c r="BG431" s="11">
        <v>0.52400000000000002</v>
      </c>
      <c r="BH431" s="11">
        <v>0.53553703703703714</v>
      </c>
      <c r="BI431" s="11">
        <v>-2.4691358024691024E-2</v>
      </c>
      <c r="BJ431" s="12">
        <v>0</v>
      </c>
      <c r="BK431" s="12">
        <v>3</v>
      </c>
      <c r="BL431" s="12">
        <f t="shared" si="69"/>
        <v>-3</v>
      </c>
      <c r="BM431" s="12" t="str">
        <f t="shared" si="71"/>
        <v>BOS</v>
      </c>
      <c r="BN431" s="12">
        <f t="shared" si="70"/>
        <v>3</v>
      </c>
    </row>
    <row r="432" spans="1:66" x14ac:dyDescent="0.45">
      <c r="A432" s="5">
        <v>45482</v>
      </c>
      <c r="B432" s="4" t="s">
        <v>50</v>
      </c>
      <c r="C432" s="4" t="s">
        <v>28</v>
      </c>
      <c r="D432" s="4" t="s">
        <v>274</v>
      </c>
      <c r="E432" s="4" t="s">
        <v>620</v>
      </c>
      <c r="F432" s="11">
        <v>90</v>
      </c>
      <c r="G432" s="11">
        <v>0.15555555555555556</v>
      </c>
      <c r="H432" s="11">
        <v>0.15517241379310345</v>
      </c>
      <c r="I432" s="11">
        <v>0.15538527032779909</v>
      </c>
      <c r="J432" s="11">
        <v>2.97</v>
      </c>
      <c r="K432" s="11">
        <v>3.49</v>
      </c>
      <c r="L432" s="11">
        <v>3.51</v>
      </c>
      <c r="M432" s="11">
        <v>0.17222222222222222</v>
      </c>
      <c r="N432" s="11">
        <v>0.12037037037037036</v>
      </c>
      <c r="O432" s="11">
        <v>0.1491769547325103</v>
      </c>
      <c r="P432" s="11">
        <v>3.24</v>
      </c>
      <c r="Q432" s="11">
        <v>3.3</v>
      </c>
      <c r="R432" s="11">
        <v>0.312</v>
      </c>
      <c r="S432" s="11">
        <v>0.71099999999999997</v>
      </c>
      <c r="T432" s="11">
        <v>101</v>
      </c>
      <c r="U432" s="11">
        <v>7.7777777777777779E-2</v>
      </c>
      <c r="V432" s="11">
        <v>6.6666666666666666E-2</v>
      </c>
      <c r="W432" s="11">
        <v>0.11777777777777777</v>
      </c>
      <c r="X432" s="11">
        <v>0.11777777777777777</v>
      </c>
      <c r="Y432" s="11">
        <v>0.22901234567901235</v>
      </c>
      <c r="Z432" s="11">
        <v>0.1672153635116598</v>
      </c>
      <c r="AA432" s="11">
        <v>1.211111111111111</v>
      </c>
      <c r="AB432" s="11">
        <v>0.86419753086419748</v>
      </c>
      <c r="AC432" s="11">
        <v>1.0569272976680384</v>
      </c>
      <c r="AD432" s="11">
        <v>0.64400000000000002</v>
      </c>
      <c r="AE432" s="11">
        <v>0.60099999999999998</v>
      </c>
      <c r="AF432" s="11">
        <v>0.62488888888888883</v>
      </c>
      <c r="AG432" s="11">
        <v>4.6296296296296301E-2</v>
      </c>
      <c r="AH432" s="11">
        <v>91</v>
      </c>
      <c r="AI432" s="11">
        <v>7.9120879120879117E-2</v>
      </c>
      <c r="AJ432" s="11">
        <v>0.10769230769230768</v>
      </c>
      <c r="AK432" s="11">
        <v>9.1642924976258311E-2</v>
      </c>
      <c r="AL432" s="11">
        <v>3.33</v>
      </c>
      <c r="AM432" s="11">
        <v>4</v>
      </c>
      <c r="AN432" s="11">
        <v>3.88</v>
      </c>
      <c r="AO432" s="11">
        <v>7.9120879120879117E-2</v>
      </c>
      <c r="AP432" s="11">
        <v>0.10617283950617283</v>
      </c>
      <c r="AQ432" s="11">
        <v>9.0976985215668341E-2</v>
      </c>
      <c r="AR432" s="11">
        <v>4</v>
      </c>
      <c r="AS432" s="11">
        <v>3.88</v>
      </c>
      <c r="AT432" s="11">
        <v>0.33</v>
      </c>
      <c r="AU432" s="11">
        <v>0.75900000000000001</v>
      </c>
      <c r="AV432" s="11">
        <v>117</v>
      </c>
      <c r="AW432" s="11">
        <v>1.098901098901099E-2</v>
      </c>
      <c r="AX432" s="11">
        <v>-5.9340659340659345E-2</v>
      </c>
      <c r="AY432" s="11">
        <v>0.66043956043956042</v>
      </c>
      <c r="AZ432" s="11">
        <v>0.17802197802197803</v>
      </c>
      <c r="BA432" s="11">
        <v>0.26481481481481478</v>
      </c>
      <c r="BB432" s="11">
        <v>0.21606081390032006</v>
      </c>
      <c r="BC432" s="11">
        <v>1.1428571428571428</v>
      </c>
      <c r="BD432" s="11">
        <v>0.88271604938271608</v>
      </c>
      <c r="BE432" s="11">
        <v>1.0288446883097091</v>
      </c>
      <c r="BF432" s="11">
        <v>0.60399999999999998</v>
      </c>
      <c r="BG432" s="11">
        <v>0.58299999999999996</v>
      </c>
      <c r="BH432" s="11">
        <v>0.59479629629629627</v>
      </c>
      <c r="BI432" s="11">
        <v>-2.7777777777778012E-2</v>
      </c>
      <c r="BJ432" s="12">
        <v>10</v>
      </c>
      <c r="BK432" s="12">
        <v>1</v>
      </c>
      <c r="BL432" s="12">
        <f t="shared" si="69"/>
        <v>9</v>
      </c>
      <c r="BM432" s="12" t="str">
        <f t="shared" si="71"/>
        <v>PHI</v>
      </c>
      <c r="BN432" s="12">
        <f t="shared" si="70"/>
        <v>11</v>
      </c>
    </row>
    <row r="433" spans="1:66" x14ac:dyDescent="0.45">
      <c r="A433" s="5">
        <v>45482</v>
      </c>
      <c r="B433" s="4" t="s">
        <v>18</v>
      </c>
      <c r="C433" s="4" t="s">
        <v>30</v>
      </c>
      <c r="D433" s="4" t="s">
        <v>580</v>
      </c>
      <c r="E433" s="4" t="s">
        <v>544</v>
      </c>
      <c r="F433" s="11">
        <v>90</v>
      </c>
      <c r="G433" s="11">
        <v>9.7777777777777783E-2</v>
      </c>
      <c r="H433" s="11">
        <v>7.5862068965517254E-2</v>
      </c>
      <c r="I433" s="11">
        <v>8.8037462750106432E-2</v>
      </c>
      <c r="J433" s="11">
        <v>3.46</v>
      </c>
      <c r="K433" s="11">
        <v>4</v>
      </c>
      <c r="L433" s="11">
        <v>3.89</v>
      </c>
      <c r="M433" s="11">
        <v>9.7777777777777783E-2</v>
      </c>
      <c r="N433" s="11">
        <v>8.3950617283950618E-2</v>
      </c>
      <c r="O433" s="11">
        <v>9.1632373113854609E-2</v>
      </c>
      <c r="P433" s="11">
        <v>4</v>
      </c>
      <c r="Q433" s="11">
        <v>3.89</v>
      </c>
      <c r="R433" s="11">
        <v>0.33800000000000002</v>
      </c>
      <c r="S433" s="11">
        <v>0.78400000000000003</v>
      </c>
      <c r="T433" s="11">
        <v>122</v>
      </c>
      <c r="U433" s="11">
        <v>5.333333333333333E-2</v>
      </c>
      <c r="V433" s="11">
        <v>-1.4444444444444446E-2</v>
      </c>
      <c r="W433" s="11">
        <v>0.98666666666666658</v>
      </c>
      <c r="X433" s="11">
        <v>0.22444444444444445</v>
      </c>
      <c r="Y433" s="11">
        <v>0.23703703703703702</v>
      </c>
      <c r="Z433" s="11">
        <v>0.23004115226337446</v>
      </c>
      <c r="AA433" s="11">
        <v>1.1777777777777778</v>
      </c>
      <c r="AB433" s="11">
        <v>0.80246913580246915</v>
      </c>
      <c r="AC433" s="11">
        <v>1.0109739368998629</v>
      </c>
      <c r="AD433" s="11">
        <v>0.63300000000000001</v>
      </c>
      <c r="AE433" s="11">
        <v>0.58899999999999997</v>
      </c>
      <c r="AF433" s="11">
        <v>0.61344444444444446</v>
      </c>
      <c r="AG433" s="11">
        <v>1.2345679012345699E-2</v>
      </c>
      <c r="AH433" s="11">
        <v>91</v>
      </c>
      <c r="AI433" s="11">
        <v>4.8351648351648353E-2</v>
      </c>
      <c r="AJ433" s="11">
        <v>6.5384615384615388E-2</v>
      </c>
      <c r="AK433" s="11">
        <v>5.5816714150047492E-2</v>
      </c>
      <c r="AL433" s="11">
        <v>3.66</v>
      </c>
      <c r="AM433" s="11">
        <v>4.09</v>
      </c>
      <c r="AN433" s="11">
        <v>3.96</v>
      </c>
      <c r="AO433" s="11">
        <v>4.8351648351648353E-2</v>
      </c>
      <c r="AP433" s="11">
        <v>8.5185185185185183E-2</v>
      </c>
      <c r="AQ433" s="11">
        <v>6.4494741655235485E-2</v>
      </c>
      <c r="AR433" s="11">
        <v>4.09</v>
      </c>
      <c r="AS433" s="11">
        <v>3.96</v>
      </c>
      <c r="AT433" s="11">
        <v>0.30299999999999999</v>
      </c>
      <c r="AU433" s="11">
        <v>0.68600000000000005</v>
      </c>
      <c r="AV433" s="11">
        <v>96</v>
      </c>
      <c r="AW433" s="11">
        <v>5.0549450549450543E-2</v>
      </c>
      <c r="AX433" s="11">
        <v>-4.6153846153846156E-2</v>
      </c>
      <c r="AY433" s="11">
        <v>-8.3516483516483511E-2</v>
      </c>
      <c r="AZ433" s="11">
        <v>9.9999999999999992E-2</v>
      </c>
      <c r="BA433" s="11">
        <v>0.2049382716049383</v>
      </c>
      <c r="BB433" s="11">
        <v>0.14599146471574456</v>
      </c>
      <c r="BC433" s="11">
        <v>-0.26373626373626374</v>
      </c>
      <c r="BD433" s="11">
        <v>-0.1728395061728395</v>
      </c>
      <c r="BE433" s="11">
        <v>-0.22389879591525685</v>
      </c>
      <c r="BF433" s="11">
        <v>0.46200000000000002</v>
      </c>
      <c r="BG433" s="11">
        <v>0.47599999999999998</v>
      </c>
      <c r="BH433" s="11">
        <v>0.46813580246913578</v>
      </c>
      <c r="BI433" s="11">
        <v>-2.1604938271604979E-2</v>
      </c>
      <c r="BJ433" s="12">
        <v>2</v>
      </c>
      <c r="BK433" s="12">
        <v>9</v>
      </c>
      <c r="BL433" s="12">
        <f t="shared" si="69"/>
        <v>-7</v>
      </c>
      <c r="BM433" s="12" t="str">
        <f t="shared" si="71"/>
        <v>CHC</v>
      </c>
      <c r="BN433" s="12">
        <f t="shared" si="70"/>
        <v>11</v>
      </c>
    </row>
    <row r="434" spans="1:66" x14ac:dyDescent="0.45">
      <c r="A434" s="5">
        <v>45482</v>
      </c>
      <c r="B434" s="4" t="s">
        <v>102</v>
      </c>
      <c r="C434" s="4" t="s">
        <v>95</v>
      </c>
      <c r="D434" s="4" t="s">
        <v>545</v>
      </c>
      <c r="E434" s="4" t="s">
        <v>1084</v>
      </c>
      <c r="F434" s="11">
        <v>91</v>
      </c>
      <c r="G434" s="11">
        <v>9.8901098901098897E-2</v>
      </c>
      <c r="H434" s="11">
        <v>5.6521739130434782E-2</v>
      </c>
      <c r="I434" s="11">
        <v>8.0327428878153528E-2</v>
      </c>
      <c r="J434" s="11">
        <v>3.78</v>
      </c>
      <c r="K434" s="11">
        <v>3.53</v>
      </c>
      <c r="L434" s="11">
        <v>3.47</v>
      </c>
      <c r="M434" s="11">
        <v>9.8901098901098897E-2</v>
      </c>
      <c r="N434" s="11">
        <v>7.9012345679012344E-2</v>
      </c>
      <c r="O434" s="11">
        <v>9.0184423106233813E-2</v>
      </c>
      <c r="P434" s="11">
        <v>3.53</v>
      </c>
      <c r="Q434" s="11">
        <v>3.47</v>
      </c>
      <c r="R434" s="11">
        <v>0.29499999999999998</v>
      </c>
      <c r="S434" s="11">
        <v>0.67200000000000004</v>
      </c>
      <c r="T434" s="11">
        <v>90</v>
      </c>
      <c r="U434" s="11">
        <v>5.1648351648351652E-2</v>
      </c>
      <c r="V434" s="11">
        <v>2.4175824175824177E-2</v>
      </c>
      <c r="W434" s="11">
        <v>-0.31208791208791209</v>
      </c>
      <c r="X434" s="11">
        <v>7.3626373626373628E-2</v>
      </c>
      <c r="Y434" s="11">
        <v>0.16851851851851851</v>
      </c>
      <c r="Z434" s="11">
        <v>0.11521490626428899</v>
      </c>
      <c r="AA434" s="11">
        <v>-0.19780219780219779</v>
      </c>
      <c r="AB434" s="11">
        <v>-0.12962962962962962</v>
      </c>
      <c r="AC434" s="11">
        <v>-0.16792409693644261</v>
      </c>
      <c r="AD434" s="11">
        <v>0.47299999999999998</v>
      </c>
      <c r="AE434" s="11">
        <v>0.48299999999999998</v>
      </c>
      <c r="AF434" s="11">
        <v>0.47738271604938276</v>
      </c>
      <c r="AG434" s="11">
        <v>3.4083162917519201E-3</v>
      </c>
      <c r="AH434" s="11">
        <v>89</v>
      </c>
      <c r="AI434" s="11">
        <v>9.7752808988764039E-2</v>
      </c>
      <c r="AJ434" s="11">
        <v>2.8571428571428571E-2</v>
      </c>
      <c r="AK434" s="11">
        <v>6.6578483245149908E-2</v>
      </c>
      <c r="AL434" s="11">
        <v>3.29</v>
      </c>
      <c r="AM434" s="11">
        <v>3.6</v>
      </c>
      <c r="AN434" s="11">
        <v>3.46</v>
      </c>
      <c r="AO434" s="11">
        <v>9.7752808988764039E-2</v>
      </c>
      <c r="AP434" s="11">
        <v>5.8024691358024696E-2</v>
      </c>
      <c r="AQ434" s="11">
        <v>7.9850632525529638E-2</v>
      </c>
      <c r="AR434" s="11">
        <v>3.6</v>
      </c>
      <c r="AS434" s="11">
        <v>3.46</v>
      </c>
      <c r="AT434" s="11">
        <v>0.32500000000000001</v>
      </c>
      <c r="AU434" s="11">
        <v>0.748</v>
      </c>
      <c r="AV434" s="11">
        <v>113</v>
      </c>
      <c r="AW434" s="11">
        <v>-7.1910112359550568E-2</v>
      </c>
      <c r="AX434" s="11">
        <v>0.16067415730337078</v>
      </c>
      <c r="AY434" s="11">
        <v>0.39438202247191012</v>
      </c>
      <c r="AZ434" s="11">
        <v>0.16179775280898878</v>
      </c>
      <c r="BA434" s="11">
        <v>0.19382716049382714</v>
      </c>
      <c r="BB434" s="11">
        <v>0.17623075750647765</v>
      </c>
      <c r="BC434" s="11">
        <v>1.0786516853932584</v>
      </c>
      <c r="BD434" s="11">
        <v>0.5679012345679012</v>
      </c>
      <c r="BE434" s="11">
        <v>0.84849870446578257</v>
      </c>
      <c r="BF434" s="11">
        <v>0.629</v>
      </c>
      <c r="BG434" s="11">
        <v>0.56899999999999995</v>
      </c>
      <c r="BH434" s="11">
        <v>0.60196296296296292</v>
      </c>
      <c r="BI434" s="11">
        <v>-2.4691358024691024E-2</v>
      </c>
      <c r="BJ434" s="12">
        <v>8</v>
      </c>
      <c r="BK434" s="12">
        <v>9</v>
      </c>
      <c r="BL434" s="12">
        <f t="shared" si="69"/>
        <v>-1</v>
      </c>
      <c r="BM434" s="12" t="str">
        <f t="shared" si="71"/>
        <v>CLE</v>
      </c>
      <c r="BN434" s="12">
        <f t="shared" si="70"/>
        <v>17</v>
      </c>
    </row>
    <row r="435" spans="1:66" x14ac:dyDescent="0.45">
      <c r="A435" s="5">
        <v>45482</v>
      </c>
      <c r="B435" s="4" t="s">
        <v>71</v>
      </c>
      <c r="C435" s="4" t="s">
        <v>22</v>
      </c>
      <c r="D435" s="4" t="s">
        <v>992</v>
      </c>
      <c r="E435" s="4" t="s">
        <v>726</v>
      </c>
      <c r="F435" s="11">
        <v>90</v>
      </c>
      <c r="G435" s="11">
        <v>6.4444444444444443E-2</v>
      </c>
      <c r="H435" s="11">
        <v>4.2857142857142858E-2</v>
      </c>
      <c r="I435" s="11">
        <v>5.4850088183421519E-2</v>
      </c>
      <c r="J435" s="11">
        <v>3.93</v>
      </c>
      <c r="K435" s="11">
        <v>3.86</v>
      </c>
      <c r="L435" s="11">
        <v>3.67</v>
      </c>
      <c r="M435" s="11">
        <v>6.4444444444444443E-2</v>
      </c>
      <c r="N435" s="11">
        <v>9.0740740740740733E-2</v>
      </c>
      <c r="O435" s="11">
        <v>7.613168724279834E-2</v>
      </c>
      <c r="P435" s="11">
        <v>3.86</v>
      </c>
      <c r="Q435" s="11">
        <v>3.67</v>
      </c>
      <c r="R435" s="11">
        <v>0.30599999999999999</v>
      </c>
      <c r="S435" s="11">
        <v>0.69</v>
      </c>
      <c r="T435" s="11">
        <v>102</v>
      </c>
      <c r="U435" s="11">
        <v>1.8888888888888889E-2</v>
      </c>
      <c r="V435" s="11">
        <v>-0.04</v>
      </c>
      <c r="W435" s="11">
        <v>8.1111111111111106E-2</v>
      </c>
      <c r="X435" s="11">
        <v>0.11444444444444445</v>
      </c>
      <c r="Y435" s="11">
        <v>0.22160493827160493</v>
      </c>
      <c r="Z435" s="11">
        <v>0.1620713305898491</v>
      </c>
      <c r="AA435" s="11">
        <v>-0.74444444444444446</v>
      </c>
      <c r="AB435" s="11">
        <v>-0.30864197530864196</v>
      </c>
      <c r="AC435" s="11">
        <v>-0.55075445816186552</v>
      </c>
      <c r="AD435" s="11">
        <v>0.48899999999999999</v>
      </c>
      <c r="AE435" s="11">
        <v>0.50600000000000001</v>
      </c>
      <c r="AF435" s="11">
        <v>0.49655555555555553</v>
      </c>
      <c r="AG435" s="11">
        <v>7.0987654320987595E-2</v>
      </c>
      <c r="AH435" s="11">
        <v>92</v>
      </c>
      <c r="AI435" s="11">
        <v>6.8478260869565211E-2</v>
      </c>
      <c r="AJ435" s="11">
        <v>0.10909090909090909</v>
      </c>
      <c r="AK435" s="11">
        <v>8.6026936026936007E-2</v>
      </c>
      <c r="AL435" s="11">
        <v>3.67</v>
      </c>
      <c r="AM435" s="11">
        <v>4.09</v>
      </c>
      <c r="AN435" s="11">
        <v>3.89</v>
      </c>
      <c r="AO435" s="11">
        <v>6.8478260869565211E-2</v>
      </c>
      <c r="AP435" s="11">
        <v>8.5185185185185183E-2</v>
      </c>
      <c r="AQ435" s="11">
        <v>7.5697302240512104E-2</v>
      </c>
      <c r="AR435" s="11">
        <v>4.09</v>
      </c>
      <c r="AS435" s="11">
        <v>3.89</v>
      </c>
      <c r="AT435" s="11">
        <v>0.33300000000000002</v>
      </c>
      <c r="AU435" s="11">
        <v>0.76300000000000001</v>
      </c>
      <c r="AV435" s="11">
        <v>118</v>
      </c>
      <c r="AW435" s="11">
        <v>-6.41304347826087E-2</v>
      </c>
      <c r="AX435" s="11">
        <v>0.19347826086956524</v>
      </c>
      <c r="AY435" s="11">
        <v>0.63586956521739135</v>
      </c>
      <c r="AZ435" s="11">
        <v>0.19565217391304349</v>
      </c>
      <c r="BA435" s="11">
        <v>0.25185185185185183</v>
      </c>
      <c r="BB435" s="11">
        <v>0.21993598536808412</v>
      </c>
      <c r="BC435" s="11">
        <v>1.0978260869565217</v>
      </c>
      <c r="BD435" s="11">
        <v>0.85185185185185186</v>
      </c>
      <c r="BE435" s="11">
        <v>0.99154092363968904</v>
      </c>
      <c r="BF435" s="11">
        <v>0.59799999999999998</v>
      </c>
      <c r="BG435" s="11">
        <v>0.57899999999999996</v>
      </c>
      <c r="BH435" s="11">
        <v>0.58979012345679016</v>
      </c>
      <c r="BI435" s="11">
        <v>-5.2469135802469036E-2</v>
      </c>
      <c r="BJ435" s="12">
        <v>5</v>
      </c>
      <c r="BK435" s="12">
        <v>3</v>
      </c>
      <c r="BL435" s="12">
        <f t="shared" si="69"/>
        <v>2</v>
      </c>
      <c r="BM435" s="12" t="str">
        <f t="shared" si="71"/>
        <v>TBR</v>
      </c>
      <c r="BN435" s="12">
        <f t="shared" si="70"/>
        <v>8</v>
      </c>
    </row>
    <row r="436" spans="1:66" x14ac:dyDescent="0.45">
      <c r="A436" s="5">
        <v>45482</v>
      </c>
      <c r="B436" s="4" t="s">
        <v>57</v>
      </c>
      <c r="C436" s="4" t="s">
        <v>35</v>
      </c>
      <c r="D436" s="4" t="s">
        <v>897</v>
      </c>
      <c r="E436" s="4" t="s">
        <v>337</v>
      </c>
      <c r="F436" s="11">
        <v>91</v>
      </c>
      <c r="G436" s="11">
        <v>9.0109890109890109E-2</v>
      </c>
      <c r="H436" s="11">
        <v>6.6666666666666666E-2</v>
      </c>
      <c r="I436" s="11">
        <v>7.9835390946502063E-2</v>
      </c>
      <c r="J436" s="11">
        <v>3.69</v>
      </c>
      <c r="K436" s="11">
        <v>4.32</v>
      </c>
      <c r="L436" s="11">
        <v>4.03</v>
      </c>
      <c r="M436" s="11">
        <v>9.0109890109890109E-2</v>
      </c>
      <c r="N436" s="11">
        <v>9.4444444444444442E-2</v>
      </c>
      <c r="O436" s="11">
        <v>9.2009602194787377E-2</v>
      </c>
      <c r="P436" s="11">
        <v>4.32</v>
      </c>
      <c r="Q436" s="11">
        <v>4.03</v>
      </c>
      <c r="R436" s="11">
        <v>0.315</v>
      </c>
      <c r="S436" s="11">
        <v>0.71699999999999997</v>
      </c>
      <c r="T436" s="11">
        <v>98</v>
      </c>
      <c r="U436" s="11">
        <v>9.3406593406593408E-2</v>
      </c>
      <c r="V436" s="11">
        <v>-0.11868131868131869</v>
      </c>
      <c r="W436" s="11">
        <v>4.0659340659340661E-2</v>
      </c>
      <c r="X436" s="11">
        <v>7.8021978021978022E-2</v>
      </c>
      <c r="Y436" s="11">
        <v>0.18641975308641975</v>
      </c>
      <c r="Z436" s="11">
        <v>0.12552964487120866</v>
      </c>
      <c r="AA436" s="11">
        <v>0.21978021978021978</v>
      </c>
      <c r="AB436" s="11">
        <v>3.7037037037037035E-2</v>
      </c>
      <c r="AC436" s="11">
        <v>0.13968907178783724</v>
      </c>
      <c r="AD436" s="11">
        <v>0.47299999999999998</v>
      </c>
      <c r="AE436" s="11">
        <v>0.47499999999999998</v>
      </c>
      <c r="AF436" s="11">
        <v>0.4738765432098766</v>
      </c>
      <c r="AG436" s="11">
        <v>-6.1728395061728097E-3</v>
      </c>
      <c r="AH436" s="11">
        <v>91</v>
      </c>
      <c r="AI436" s="11">
        <v>5.5555555555555552E-2</v>
      </c>
      <c r="AJ436" s="11">
        <v>4.6153846153846149E-2</v>
      </c>
      <c r="AK436" s="11">
        <v>5.143505328690514E-2</v>
      </c>
      <c r="AL436" s="11">
        <v>4.4000000000000004</v>
      </c>
      <c r="AM436" s="11">
        <v>4.4000000000000004</v>
      </c>
      <c r="AN436" s="11">
        <v>4.6399999999999997</v>
      </c>
      <c r="AO436" s="11">
        <v>4.9450549450549448E-2</v>
      </c>
      <c r="AP436" s="11">
        <v>5.0617283950617278E-2</v>
      </c>
      <c r="AQ436" s="11">
        <v>4.996189605243103E-2</v>
      </c>
      <c r="AR436" s="11">
        <v>4.4000000000000004</v>
      </c>
      <c r="AS436" s="11">
        <v>4.4800000000000004</v>
      </c>
      <c r="AT436" s="11">
        <v>0.316</v>
      </c>
      <c r="AU436" s="11">
        <v>0.72599999999999998</v>
      </c>
      <c r="AV436" s="11">
        <v>89</v>
      </c>
      <c r="AW436" s="11">
        <v>-1.5384615384615384E-2</v>
      </c>
      <c r="AX436" s="11">
        <v>0.13076923076923078</v>
      </c>
      <c r="AY436" s="11">
        <v>-0.39670329670329674</v>
      </c>
      <c r="AZ436" s="11">
        <v>7.9120879120879117E-2</v>
      </c>
      <c r="BA436" s="11">
        <v>9.2592592592592587E-2</v>
      </c>
      <c r="BB436" s="11">
        <v>8.502514860539552E-2</v>
      </c>
      <c r="BC436" s="11">
        <v>-1.7032967032967032</v>
      </c>
      <c r="BD436" s="11">
        <v>-1.3950617283950617</v>
      </c>
      <c r="BE436" s="11">
        <v>-1.5682060661484529</v>
      </c>
      <c r="BF436" s="11">
        <v>0.35199999999999998</v>
      </c>
      <c r="BG436" s="11">
        <v>0.374</v>
      </c>
      <c r="BH436" s="11">
        <v>0.36164197530864195</v>
      </c>
      <c r="BI436" s="11">
        <v>-8.9506172839506015E-2</v>
      </c>
      <c r="BJ436" s="12">
        <v>12</v>
      </c>
      <c r="BK436" s="12">
        <v>6</v>
      </c>
      <c r="BL436" s="12">
        <f t="shared" si="69"/>
        <v>6</v>
      </c>
      <c r="BM436" s="12" t="str">
        <f t="shared" si="71"/>
        <v>CIN</v>
      </c>
      <c r="BN436" s="12">
        <f t="shared" si="70"/>
        <v>18</v>
      </c>
    </row>
    <row r="437" spans="1:66" x14ac:dyDescent="0.45">
      <c r="A437" s="5">
        <v>45482</v>
      </c>
      <c r="B437" s="4" t="s">
        <v>64</v>
      </c>
      <c r="C437" s="4" t="s">
        <v>80</v>
      </c>
      <c r="D437" s="4" t="s">
        <v>321</v>
      </c>
      <c r="E437" s="4" t="s">
        <v>289</v>
      </c>
      <c r="F437" s="11">
        <v>89</v>
      </c>
      <c r="G437" s="11">
        <v>5.8823529411764705E-3</v>
      </c>
      <c r="H437" s="11">
        <v>5.4545454545454543E-2</v>
      </c>
      <c r="I437" s="11">
        <v>2.7810787614709183E-2</v>
      </c>
      <c r="J437" s="11">
        <v>5.34</v>
      </c>
      <c r="K437" s="11">
        <v>4.59</v>
      </c>
      <c r="L437" s="11">
        <v>4.6900000000000004</v>
      </c>
      <c r="M437" s="11">
        <v>5.3932584269662923E-2</v>
      </c>
      <c r="N437" s="11">
        <v>8.3333333333333329E-2</v>
      </c>
      <c r="O437" s="11">
        <v>6.7181069958847733E-2</v>
      </c>
      <c r="P437" s="11">
        <v>4.24</v>
      </c>
      <c r="Q437" s="11">
        <v>4.1900000000000004</v>
      </c>
      <c r="R437" s="11">
        <v>0.32900000000000001</v>
      </c>
      <c r="S437" s="11">
        <v>0.753</v>
      </c>
      <c r="T437" s="11">
        <v>118</v>
      </c>
      <c r="U437" s="11">
        <v>-4.0449438202247195E-2</v>
      </c>
      <c r="V437" s="11">
        <v>-0.14382022471910114</v>
      </c>
      <c r="W437" s="11">
        <v>0.61685393258426968</v>
      </c>
      <c r="X437" s="11">
        <v>0.15842696629213482</v>
      </c>
      <c r="Y437" s="11">
        <v>0.21049382716049383</v>
      </c>
      <c r="Z437" s="11">
        <v>0.18188919372046941</v>
      </c>
      <c r="AA437" s="11">
        <v>-2.247191011235955E-2</v>
      </c>
      <c r="AB437" s="11">
        <v>2.4691358024691357E-2</v>
      </c>
      <c r="AC437" s="11">
        <v>-1.2193263222069813E-3</v>
      </c>
      <c r="AD437" s="11">
        <v>0.49399999999999999</v>
      </c>
      <c r="AE437" s="11">
        <v>0.501</v>
      </c>
      <c r="AF437" s="11">
        <v>0.49715432098765433</v>
      </c>
      <c r="AG437" s="11">
        <v>5.5555555555555601E-2</v>
      </c>
      <c r="AH437" s="11">
        <v>91</v>
      </c>
      <c r="AI437" s="11">
        <v>0.12222222222222223</v>
      </c>
      <c r="AJ437" s="11">
        <v>3.8461538461538464E-2</v>
      </c>
      <c r="AK437" s="11">
        <v>8.5512292919700347E-2</v>
      </c>
      <c r="AL437" s="11">
        <v>3.6</v>
      </c>
      <c r="AM437" s="11">
        <v>3.61</v>
      </c>
      <c r="AN437" s="11">
        <v>3.75</v>
      </c>
      <c r="AO437" s="11">
        <v>9.6703296703296707E-2</v>
      </c>
      <c r="AP437" s="11">
        <v>6.7283950617283955E-2</v>
      </c>
      <c r="AQ437" s="11">
        <v>8.3809632677945445E-2</v>
      </c>
      <c r="AR437" s="11">
        <v>3.89</v>
      </c>
      <c r="AS437" s="11">
        <v>3.9</v>
      </c>
      <c r="AT437" s="11">
        <v>0.309</v>
      </c>
      <c r="AU437" s="11">
        <v>0.70199999999999996</v>
      </c>
      <c r="AV437" s="11">
        <v>100</v>
      </c>
      <c r="AW437" s="11">
        <v>8.7912087912087912E-3</v>
      </c>
      <c r="AX437" s="11">
        <v>-0.21098901098901099</v>
      </c>
      <c r="AY437" s="11">
        <v>-6.5934065934065934E-3</v>
      </c>
      <c r="AZ437" s="11">
        <v>7.3626373626373628E-2</v>
      </c>
      <c r="BA437" s="11">
        <v>0.11790123456790125</v>
      </c>
      <c r="BB437" s="11">
        <v>9.3030787989635738E-2</v>
      </c>
      <c r="BC437" s="11">
        <v>-0.25274725274725274</v>
      </c>
      <c r="BD437" s="11">
        <v>-0.37654320987654322</v>
      </c>
      <c r="BE437" s="11">
        <v>-0.30700350556317635</v>
      </c>
      <c r="BF437" s="11">
        <v>0.46200000000000002</v>
      </c>
      <c r="BG437" s="11">
        <v>0.45400000000000001</v>
      </c>
      <c r="BH437" s="11">
        <v>0.45849382716049386</v>
      </c>
      <c r="BI437" s="11">
        <v>1.851851851851799E-2</v>
      </c>
      <c r="BJ437" s="12">
        <v>7</v>
      </c>
      <c r="BK437" s="12">
        <v>5</v>
      </c>
      <c r="BL437" s="12">
        <f t="shared" si="69"/>
        <v>2</v>
      </c>
      <c r="BM437" s="12" t="str">
        <f t="shared" si="71"/>
        <v>NYM</v>
      </c>
      <c r="BN437" s="12">
        <f t="shared" si="70"/>
        <v>12</v>
      </c>
    </row>
    <row r="438" spans="1:66" x14ac:dyDescent="0.45">
      <c r="A438" s="5">
        <v>45482</v>
      </c>
      <c r="B438" s="4" t="s">
        <v>60</v>
      </c>
      <c r="C438" s="4" t="s">
        <v>36</v>
      </c>
      <c r="D438" s="4" t="s">
        <v>324</v>
      </c>
      <c r="E438" s="4" t="s">
        <v>604</v>
      </c>
      <c r="F438" s="11">
        <v>90</v>
      </c>
      <c r="G438" s="11">
        <v>0.11222222222222222</v>
      </c>
      <c r="H438" s="11">
        <v>8.2142857142857142E-2</v>
      </c>
      <c r="I438" s="11">
        <v>9.8853615520282184E-2</v>
      </c>
      <c r="J438" s="11">
        <v>3.44</v>
      </c>
      <c r="K438" s="11">
        <v>3.78</v>
      </c>
      <c r="L438" s="11">
        <v>3.72</v>
      </c>
      <c r="M438" s="11">
        <v>0.11222222222222222</v>
      </c>
      <c r="N438" s="11">
        <v>8.0864197530864199E-2</v>
      </c>
      <c r="O438" s="11">
        <v>9.8285322359396438E-2</v>
      </c>
      <c r="P438" s="11">
        <v>3.78</v>
      </c>
      <c r="Q438" s="11">
        <v>3.72</v>
      </c>
      <c r="R438" s="11">
        <v>0.33500000000000002</v>
      </c>
      <c r="S438" s="11">
        <v>0.77400000000000002</v>
      </c>
      <c r="T438" s="11">
        <v>112</v>
      </c>
      <c r="U438" s="11">
        <v>7.6666666666666675E-2</v>
      </c>
      <c r="V438" s="11">
        <v>-0.19222222222222224</v>
      </c>
      <c r="W438" s="11">
        <v>0.52222222222222225</v>
      </c>
      <c r="X438" s="11">
        <v>0.14444444444444443</v>
      </c>
      <c r="Y438" s="11">
        <v>0.19012345679012346</v>
      </c>
      <c r="Z438" s="11">
        <v>0.16474622770919067</v>
      </c>
      <c r="AA438" s="11">
        <v>0.4</v>
      </c>
      <c r="AB438" s="11">
        <v>0.24691358024691357</v>
      </c>
      <c r="AC438" s="11">
        <v>0.33196159122085045</v>
      </c>
      <c r="AD438" s="11">
        <v>0.55100000000000005</v>
      </c>
      <c r="AE438" s="11">
        <v>0.52700000000000002</v>
      </c>
      <c r="AF438" s="11">
        <v>0.54033333333333333</v>
      </c>
      <c r="AG438" s="11">
        <v>2.4691358024691398E-2</v>
      </c>
      <c r="AH438" s="11">
        <v>92</v>
      </c>
      <c r="AI438" s="11">
        <v>8.2352941176470587E-2</v>
      </c>
      <c r="AJ438" s="11">
        <v>7.8571428571428584E-2</v>
      </c>
      <c r="AK438" s="11">
        <v>8.0718954248366018E-2</v>
      </c>
      <c r="AL438" s="11">
        <v>3.6</v>
      </c>
      <c r="AM438" s="11">
        <v>3.76</v>
      </c>
      <c r="AN438" s="11">
        <v>3.54</v>
      </c>
      <c r="AO438" s="11">
        <v>5.1086956521739134E-2</v>
      </c>
      <c r="AP438" s="11">
        <v>6.3580246913580246E-2</v>
      </c>
      <c r="AQ438" s="11">
        <v>5.648529187623838E-2</v>
      </c>
      <c r="AR438" s="11">
        <v>4.3499999999999996</v>
      </c>
      <c r="AS438" s="11">
        <v>4.12</v>
      </c>
      <c r="AT438" s="11">
        <v>0.312</v>
      </c>
      <c r="AU438" s="11">
        <v>0.71299999999999997</v>
      </c>
      <c r="AV438" s="11">
        <v>106</v>
      </c>
      <c r="AW438" s="11">
        <v>-3.4782608695652174E-2</v>
      </c>
      <c r="AX438" s="11">
        <v>-0.20652173913043478</v>
      </c>
      <c r="AY438" s="11">
        <v>0.14891304347826087</v>
      </c>
      <c r="AZ438" s="11">
        <v>8.2608695652173908E-2</v>
      </c>
      <c r="BA438" s="11">
        <v>0.13518518518518519</v>
      </c>
      <c r="BB438" s="11">
        <v>0.10532693187014175</v>
      </c>
      <c r="BC438" s="11">
        <v>-0.96739130434782605</v>
      </c>
      <c r="BD438" s="11">
        <v>-0.78395061728395066</v>
      </c>
      <c r="BE438" s="11">
        <v>-0.88812680993750948</v>
      </c>
      <c r="BF438" s="11">
        <v>0.37</v>
      </c>
      <c r="BG438" s="11">
        <v>0.40100000000000002</v>
      </c>
      <c r="BH438" s="11">
        <v>0.38339506172839505</v>
      </c>
      <c r="BI438" s="11">
        <v>-2.0828599560699934E-3</v>
      </c>
      <c r="BJ438" s="12">
        <v>12</v>
      </c>
      <c r="BK438" s="12">
        <v>9</v>
      </c>
      <c r="BL438" s="12">
        <f t="shared" si="69"/>
        <v>3</v>
      </c>
      <c r="BM438" s="12" t="str">
        <f t="shared" si="71"/>
        <v>BOS</v>
      </c>
      <c r="BN438" s="12">
        <f t="shared" si="70"/>
        <v>21</v>
      </c>
    </row>
    <row r="439" spans="1:66" x14ac:dyDescent="0.45">
      <c r="A439" s="5">
        <v>45482</v>
      </c>
      <c r="B439" s="4" t="s">
        <v>132</v>
      </c>
      <c r="C439" s="4" t="s">
        <v>62</v>
      </c>
      <c r="D439" s="4" t="s">
        <v>339</v>
      </c>
      <c r="E439" s="4" t="s">
        <v>604</v>
      </c>
      <c r="F439" s="11">
        <v>93</v>
      </c>
      <c r="G439" s="11">
        <v>0.13333333333333333</v>
      </c>
      <c r="H439" s="11">
        <v>5.5999999999999994E-2</v>
      </c>
      <c r="I439" s="11">
        <v>0.10039506172839506</v>
      </c>
      <c r="J439" s="11">
        <v>3.57</v>
      </c>
      <c r="K439" s="11">
        <v>3.78</v>
      </c>
      <c r="L439" s="11">
        <v>3.91</v>
      </c>
      <c r="M439" s="11">
        <v>9.1397849462365593E-2</v>
      </c>
      <c r="N439" s="11">
        <v>5.7407407407407414E-2</v>
      </c>
      <c r="O439" s="11">
        <v>7.6920438957475995E-2</v>
      </c>
      <c r="P439" s="11">
        <v>4.0599999999999996</v>
      </c>
      <c r="Q439" s="11">
        <v>3.94</v>
      </c>
      <c r="R439" s="11">
        <v>0.28599999999999998</v>
      </c>
      <c r="S439" s="11">
        <v>0.65100000000000002</v>
      </c>
      <c r="T439" s="11">
        <v>83</v>
      </c>
      <c r="U439" s="11">
        <v>-5.8064516129032261E-2</v>
      </c>
      <c r="V439" s="11">
        <v>-0.39139784946236555</v>
      </c>
      <c r="W439" s="11">
        <v>-0.67634408602150531</v>
      </c>
      <c r="X439" s="11">
        <v>-5.3763440860215058E-3</v>
      </c>
      <c r="Y439" s="11">
        <v>0.11234567901234567</v>
      </c>
      <c r="Z439" s="11">
        <v>4.4764517604023772E-2</v>
      </c>
      <c r="AA439" s="11">
        <v>-1.7849462365591398</v>
      </c>
      <c r="AB439" s="11">
        <v>-1.3518518518518519</v>
      </c>
      <c r="AC439" s="11">
        <v>-1.6004801097393688</v>
      </c>
      <c r="AD439" s="11">
        <v>0.28000000000000003</v>
      </c>
      <c r="AE439" s="11">
        <v>0.33900000000000002</v>
      </c>
      <c r="AF439" s="11">
        <v>0.30512962962962964</v>
      </c>
      <c r="AG439" s="11">
        <v>-1.85185185185185E-2</v>
      </c>
      <c r="AH439" s="11">
        <v>91</v>
      </c>
      <c r="AI439" s="11">
        <v>8.2352941176470587E-2</v>
      </c>
      <c r="AJ439" s="11">
        <v>7.8571428571428584E-2</v>
      </c>
      <c r="AK439" s="11">
        <v>8.0695611577964538E-2</v>
      </c>
      <c r="AL439" s="11">
        <v>3.6</v>
      </c>
      <c r="AM439" s="11">
        <v>3.76</v>
      </c>
      <c r="AN439" s="11">
        <v>3.54</v>
      </c>
      <c r="AO439" s="11">
        <v>0.11208791208791208</v>
      </c>
      <c r="AP439" s="11">
        <v>0.10493827160493827</v>
      </c>
      <c r="AQ439" s="11">
        <v>0.1089544276787075</v>
      </c>
      <c r="AR439" s="11">
        <v>3.73</v>
      </c>
      <c r="AS439" s="11">
        <v>3.53</v>
      </c>
      <c r="AT439" s="11">
        <v>0.33300000000000002</v>
      </c>
      <c r="AU439" s="11">
        <v>0.76500000000000001</v>
      </c>
      <c r="AV439" s="11">
        <v>117</v>
      </c>
      <c r="AW439" s="11">
        <v>-1.4285714285714287E-2</v>
      </c>
      <c r="AX439" s="11">
        <v>0.12087912087912088</v>
      </c>
      <c r="AY439" s="11">
        <v>0.61648351648351651</v>
      </c>
      <c r="AZ439" s="11">
        <v>0.18131868131868131</v>
      </c>
      <c r="BA439" s="11">
        <v>0.22098765432098763</v>
      </c>
      <c r="BB439" s="11">
        <v>0.19870446578265508</v>
      </c>
      <c r="BC439" s="11">
        <v>0.58241758241758246</v>
      </c>
      <c r="BD439" s="11">
        <v>0.46913580246913578</v>
      </c>
      <c r="BE439" s="11">
        <v>0.53276939490931263</v>
      </c>
      <c r="BF439" s="11">
        <v>0.57099999999999995</v>
      </c>
      <c r="BG439" s="11">
        <v>0.55500000000000005</v>
      </c>
      <c r="BH439" s="11">
        <v>0.56398765432098763</v>
      </c>
      <c r="BI439" s="11">
        <v>-6.4814814814814992E-2</v>
      </c>
      <c r="BL439" s="12" t="str">
        <f t="shared" si="69"/>
        <v/>
      </c>
      <c r="BM439" s="12" t="str">
        <f t="shared" si="71"/>
        <v/>
      </c>
      <c r="BN439" s="12" t="str">
        <f t="shared" si="70"/>
        <v/>
      </c>
    </row>
    <row r="440" spans="1:66" x14ac:dyDescent="0.45">
      <c r="A440" s="5">
        <v>45482</v>
      </c>
      <c r="B440" s="4" t="s">
        <v>48</v>
      </c>
      <c r="C440" s="4" t="s">
        <v>89</v>
      </c>
      <c r="D440" s="4" t="s">
        <v>279</v>
      </c>
      <c r="E440" s="4" t="s">
        <v>271</v>
      </c>
      <c r="F440" s="11">
        <v>90</v>
      </c>
      <c r="G440" s="11">
        <v>6.25E-2</v>
      </c>
      <c r="H440" s="11">
        <v>2.2580645161290321E-2</v>
      </c>
      <c r="I440" s="11">
        <v>4.4758064516129029E-2</v>
      </c>
      <c r="J440" s="11">
        <v>3.65</v>
      </c>
      <c r="K440" s="11">
        <v>4.22</v>
      </c>
      <c r="L440" s="11">
        <v>4.3</v>
      </c>
      <c r="M440" s="11">
        <v>5.6666666666666664E-2</v>
      </c>
      <c r="N440" s="11">
        <v>8.5802469135802473E-2</v>
      </c>
      <c r="O440" s="11">
        <v>6.9615912208504799E-2</v>
      </c>
      <c r="P440" s="11">
        <v>3.92</v>
      </c>
      <c r="Q440" s="11">
        <v>3.9</v>
      </c>
      <c r="R440" s="11">
        <v>0.32500000000000001</v>
      </c>
      <c r="S440" s="11">
        <v>0.745</v>
      </c>
      <c r="T440" s="11">
        <v>111</v>
      </c>
      <c r="U440" s="11">
        <v>-6.6666666666666666E-2</v>
      </c>
      <c r="V440" s="11">
        <v>-0.04</v>
      </c>
      <c r="W440" s="11">
        <v>0.36</v>
      </c>
      <c r="X440" s="11">
        <v>0.14222222222222222</v>
      </c>
      <c r="Y440" s="11">
        <v>0.24691358024691357</v>
      </c>
      <c r="Z440" s="11">
        <v>0.18875171467764057</v>
      </c>
      <c r="AA440" s="11">
        <v>0.41111111111111109</v>
      </c>
      <c r="AB440" s="11">
        <v>0.40740740740740738</v>
      </c>
      <c r="AC440" s="11">
        <v>0.40946502057613166</v>
      </c>
      <c r="AD440" s="11">
        <v>0.51100000000000001</v>
      </c>
      <c r="AE440" s="11">
        <v>0.52500000000000002</v>
      </c>
      <c r="AF440" s="11">
        <v>0.51722222222222225</v>
      </c>
      <c r="AG440" s="11">
        <v>-2.4691358024691398E-2</v>
      </c>
      <c r="AH440" s="11">
        <v>90</v>
      </c>
      <c r="AI440" s="11">
        <v>4.5555555555555551E-2</v>
      </c>
      <c r="AJ440" s="11">
        <v>8.0952380952380956E-2</v>
      </c>
      <c r="AK440" s="11">
        <v>6.1287477954144617E-2</v>
      </c>
      <c r="AL440" s="11">
        <v>4.22</v>
      </c>
      <c r="AM440" s="11">
        <v>4.0999999999999996</v>
      </c>
      <c r="AN440" s="11">
        <v>4.05</v>
      </c>
      <c r="AO440" s="11">
        <v>4.5555555555555551E-2</v>
      </c>
      <c r="AP440" s="11">
        <v>8.4567901234567894E-2</v>
      </c>
      <c r="AQ440" s="11">
        <v>6.2894375857338813E-2</v>
      </c>
      <c r="AR440" s="11">
        <v>4.0999999999999996</v>
      </c>
      <c r="AS440" s="11">
        <v>4.05</v>
      </c>
      <c r="AT440" s="11">
        <v>0.28599999999999998</v>
      </c>
      <c r="AU440" s="11">
        <v>0.65200000000000002</v>
      </c>
      <c r="AV440" s="11">
        <v>83</v>
      </c>
      <c r="AW440" s="11">
        <v>-6.8888888888888888E-2</v>
      </c>
      <c r="AX440" s="11">
        <v>-0.25</v>
      </c>
      <c r="AY440" s="11">
        <v>-0.6333333333333333</v>
      </c>
      <c r="AZ440" s="11">
        <v>8.8888888888888889E-3</v>
      </c>
      <c r="BA440" s="11">
        <v>0.15555555555555556</v>
      </c>
      <c r="BB440" s="11">
        <v>7.407407407407407E-2</v>
      </c>
      <c r="BC440" s="11">
        <v>-1.4888888888888889</v>
      </c>
      <c r="BD440" s="11">
        <v>-1.0308641975308641</v>
      </c>
      <c r="BE440" s="11">
        <v>-1.2853223593964334</v>
      </c>
      <c r="BF440" s="11">
        <v>0.35599999999999998</v>
      </c>
      <c r="BG440" s="11">
        <v>0.39800000000000002</v>
      </c>
      <c r="BH440" s="11">
        <v>0.3746666666666667</v>
      </c>
      <c r="BI440" s="11">
        <v>-2.1604938271604979E-2</v>
      </c>
      <c r="BJ440" s="12">
        <v>4</v>
      </c>
      <c r="BK440" s="12">
        <v>3</v>
      </c>
      <c r="BL440" s="12">
        <f t="shared" si="69"/>
        <v>1</v>
      </c>
      <c r="BM440" s="12" t="str">
        <f t="shared" si="71"/>
        <v>HOU</v>
      </c>
      <c r="BN440" s="12">
        <f t="shared" si="70"/>
        <v>7</v>
      </c>
    </row>
    <row r="441" spans="1:66" x14ac:dyDescent="0.45">
      <c r="A441" s="5">
        <v>45482</v>
      </c>
      <c r="B441" s="4" t="s">
        <v>24</v>
      </c>
      <c r="C441" s="4" t="s">
        <v>39</v>
      </c>
      <c r="D441" s="4" t="s">
        <v>765</v>
      </c>
      <c r="F441" s="11">
        <v>91</v>
      </c>
      <c r="G441" s="11">
        <v>3.5294117647058823E-2</v>
      </c>
      <c r="H441" s="11">
        <v>5.8333333333333327E-2</v>
      </c>
      <c r="I441" s="11">
        <v>4.5391551682401353E-2</v>
      </c>
      <c r="J441" s="11">
        <v>5.17</v>
      </c>
      <c r="K441" s="11">
        <v>4.53</v>
      </c>
      <c r="L441" s="11">
        <v>4.5999999999999996</v>
      </c>
      <c r="M441" s="11">
        <v>5.8241758241758243E-2</v>
      </c>
      <c r="N441" s="11">
        <v>8.5802469135802473E-2</v>
      </c>
      <c r="O441" s="11">
        <v>7.0320835238530721E-2</v>
      </c>
      <c r="P441" s="11">
        <v>4.03</v>
      </c>
      <c r="Q441" s="11">
        <v>3.9</v>
      </c>
      <c r="R441" s="11">
        <v>0.32600000000000001</v>
      </c>
      <c r="S441" s="11">
        <v>0.74199999999999999</v>
      </c>
      <c r="T441" s="11">
        <v>111</v>
      </c>
      <c r="U441" s="11">
        <v>0.11758241758241758</v>
      </c>
      <c r="V441" s="11">
        <v>3.2967032967032968E-2</v>
      </c>
      <c r="W441" s="11">
        <v>0.53406593406593406</v>
      </c>
      <c r="X441" s="11">
        <v>0.16923076923076924</v>
      </c>
      <c r="Y441" s="11">
        <v>0.19197530864197532</v>
      </c>
      <c r="Z441" s="11">
        <v>0.17919905502210032</v>
      </c>
      <c r="AA441" s="11">
        <v>0.86813186813186816</v>
      </c>
      <c r="AB441" s="11">
        <v>0.46913580246913578</v>
      </c>
      <c r="AC441" s="11">
        <v>0.69326322206980651</v>
      </c>
      <c r="AD441" s="11">
        <v>0.58199999999999996</v>
      </c>
      <c r="AE441" s="11">
        <v>0.54500000000000004</v>
      </c>
      <c r="AF441" s="11">
        <v>0.56578395061728404</v>
      </c>
      <c r="AG441" s="11">
        <v>3.7037037037037097E-2</v>
      </c>
      <c r="AH441" s="11">
        <v>90</v>
      </c>
      <c r="AI441" s="11">
        <v>7.2222222222222215E-2</v>
      </c>
      <c r="AJ441" s="11">
        <v>8.7037037037037038E-2</v>
      </c>
      <c r="AK441" s="11">
        <v>7.8806584362139914E-2</v>
      </c>
      <c r="AL441" s="11">
        <v>3.64</v>
      </c>
      <c r="AM441" s="11">
        <v>4</v>
      </c>
      <c r="AN441" s="11">
        <v>3.86</v>
      </c>
      <c r="AO441" s="11">
        <v>7.2222222222222215E-2</v>
      </c>
      <c r="AP441" s="11">
        <v>8.7037037037037038E-2</v>
      </c>
      <c r="AQ441" s="11">
        <v>7.8806584362139914E-2</v>
      </c>
      <c r="AR441" s="11">
        <v>4</v>
      </c>
      <c r="AS441" s="11">
        <v>3.86</v>
      </c>
      <c r="AT441" s="11">
        <v>0.29699999999999999</v>
      </c>
      <c r="AU441" s="11">
        <v>0.67600000000000005</v>
      </c>
      <c r="AV441" s="11">
        <v>90</v>
      </c>
      <c r="AW441" s="11">
        <v>1.2222222222222223E-2</v>
      </c>
      <c r="AX441" s="11">
        <v>-0.30111111111111111</v>
      </c>
      <c r="AY441" s="11">
        <v>-0.3888888888888889</v>
      </c>
      <c r="AZ441" s="11">
        <v>5.2222222222222225E-2</v>
      </c>
      <c r="BA441" s="11">
        <v>0.17098765432098764</v>
      </c>
      <c r="BB441" s="11">
        <v>0.1050068587105624</v>
      </c>
      <c r="BC441" s="11">
        <v>-0.25555555555555554</v>
      </c>
      <c r="BD441" s="11">
        <v>-0.20987654320987653</v>
      </c>
      <c r="BE441" s="11">
        <v>-0.23525377229080929</v>
      </c>
      <c r="BF441" s="11">
        <v>0.47799999999999998</v>
      </c>
      <c r="BG441" s="11">
        <v>0.48099999999999998</v>
      </c>
      <c r="BH441" s="11">
        <v>0.47933333333333328</v>
      </c>
      <c r="BI441" s="11">
        <v>-2.4691358024690968E-2</v>
      </c>
      <c r="BJ441" s="12">
        <v>2</v>
      </c>
      <c r="BK441" s="12">
        <v>12</v>
      </c>
      <c r="BL441" s="12">
        <f t="shared" si="69"/>
        <v>-10</v>
      </c>
      <c r="BM441" s="12" t="str">
        <f t="shared" si="71"/>
        <v>PIT</v>
      </c>
      <c r="BN441" s="12">
        <f t="shared" si="70"/>
        <v>14</v>
      </c>
    </row>
    <row r="442" spans="1:66" x14ac:dyDescent="0.45">
      <c r="A442" s="5">
        <v>45482</v>
      </c>
      <c r="B442" s="4" t="s">
        <v>54</v>
      </c>
      <c r="C442" s="4" t="s">
        <v>45</v>
      </c>
      <c r="E442" s="4" t="s">
        <v>656</v>
      </c>
      <c r="F442" s="11">
        <v>90</v>
      </c>
      <c r="G442" s="11">
        <v>0.04</v>
      </c>
      <c r="H442" s="11">
        <v>7.098765432098765E-2</v>
      </c>
      <c r="I442" s="11">
        <v>5.3772290809327841E-2</v>
      </c>
      <c r="J442" s="11">
        <v>3.93</v>
      </c>
      <c r="K442" s="11">
        <v>4.54</v>
      </c>
      <c r="L442" s="11">
        <v>4.43</v>
      </c>
      <c r="M442" s="11">
        <v>0.04</v>
      </c>
      <c r="N442" s="11">
        <v>7.098765432098765E-2</v>
      </c>
      <c r="O442" s="11">
        <v>5.3772290809327841E-2</v>
      </c>
      <c r="P442" s="11">
        <v>4.54</v>
      </c>
      <c r="Q442" s="11">
        <v>4.43</v>
      </c>
      <c r="R442" s="11">
        <v>0.30099999999999999</v>
      </c>
      <c r="S442" s="11">
        <v>0.68300000000000005</v>
      </c>
      <c r="T442" s="11">
        <v>92</v>
      </c>
      <c r="U442" s="11">
        <v>-0.12555555555555556</v>
      </c>
      <c r="V442" s="11">
        <v>-0.2088888888888889</v>
      </c>
      <c r="W442" s="11">
        <v>-0.40333333333333332</v>
      </c>
      <c r="X442" s="11">
        <v>3.4444444444444444E-2</v>
      </c>
      <c r="Y442" s="11">
        <v>0.17222222222222222</v>
      </c>
      <c r="Z442" s="11">
        <v>9.5679012345679007E-2</v>
      </c>
      <c r="AA442" s="11">
        <v>-0.92222222222222228</v>
      </c>
      <c r="AB442" s="11">
        <v>-0.6728395061728395</v>
      </c>
      <c r="AC442" s="11">
        <v>-0.81138545953360763</v>
      </c>
      <c r="AD442" s="11">
        <v>0.41099999999999998</v>
      </c>
      <c r="AE442" s="11">
        <v>0.434</v>
      </c>
      <c r="AF442" s="11">
        <v>0.42122222222222222</v>
      </c>
      <c r="AG442" s="11">
        <v>3.0864197530864199E-2</v>
      </c>
      <c r="AH442" s="11">
        <v>91</v>
      </c>
      <c r="AI442" s="11">
        <v>9.4505494505494503E-2</v>
      </c>
      <c r="AJ442" s="11">
        <v>9.9999999999999992E-2</v>
      </c>
      <c r="AK442" s="11">
        <v>9.6913580246913572E-2</v>
      </c>
      <c r="AL442" s="11">
        <v>3.3</v>
      </c>
      <c r="AM442" s="11">
        <v>4.0199999999999996</v>
      </c>
      <c r="AN442" s="11">
        <v>3.98</v>
      </c>
      <c r="AO442" s="11">
        <v>9.4505494505494503E-2</v>
      </c>
      <c r="AP442" s="11">
        <v>7.716049382716049E-2</v>
      </c>
      <c r="AQ442" s="11">
        <v>8.6903673220545652E-2</v>
      </c>
      <c r="AR442" s="11">
        <v>4.0199999999999996</v>
      </c>
      <c r="AS442" s="11">
        <v>3.98</v>
      </c>
      <c r="AT442" s="11">
        <v>0.309</v>
      </c>
      <c r="AU442" s="11">
        <v>0.70399999999999996</v>
      </c>
      <c r="AV442" s="11">
        <v>98</v>
      </c>
      <c r="AW442" s="11">
        <v>-1.9780219780219779E-2</v>
      </c>
      <c r="AX442" s="11">
        <v>8.2417582417582416E-2</v>
      </c>
      <c r="AY442" s="11">
        <v>-0.11208791208791208</v>
      </c>
      <c r="AZ442" s="11">
        <v>0.1076923076923077</v>
      </c>
      <c r="BA442" s="11">
        <v>0.21975308641975311</v>
      </c>
      <c r="BB442" s="11">
        <v>0.15680536503581774</v>
      </c>
      <c r="BC442" s="11">
        <v>0.14285714285714285</v>
      </c>
      <c r="BD442" s="11">
        <v>0.1419753086419753</v>
      </c>
      <c r="BE442" s="11">
        <v>0.14247065996037189</v>
      </c>
      <c r="BF442" s="11">
        <v>0.47299999999999998</v>
      </c>
      <c r="BG442" s="11">
        <v>0.49099999999999999</v>
      </c>
      <c r="BH442" s="11">
        <v>0.48088888888888892</v>
      </c>
      <c r="BI442" s="11">
        <v>-3.0864197530864002E-2</v>
      </c>
      <c r="BJ442" s="12">
        <v>4</v>
      </c>
      <c r="BK442" s="12">
        <v>5</v>
      </c>
      <c r="BL442" s="12">
        <f t="shared" si="69"/>
        <v>-1</v>
      </c>
      <c r="BM442" s="12" t="str">
        <f t="shared" si="71"/>
        <v>TEX</v>
      </c>
      <c r="BN442" s="12">
        <f t="shared" si="70"/>
        <v>9</v>
      </c>
    </row>
    <row r="443" spans="1:66" x14ac:dyDescent="0.45">
      <c r="A443" s="5">
        <v>45482</v>
      </c>
      <c r="B443" s="4" t="s">
        <v>75</v>
      </c>
      <c r="C443" s="4" t="s">
        <v>52</v>
      </c>
      <c r="D443" s="4" t="s">
        <v>958</v>
      </c>
      <c r="E443" s="4" t="s">
        <v>292</v>
      </c>
      <c r="F443" s="11">
        <v>94</v>
      </c>
      <c r="G443" s="11">
        <v>8.2978723404255314E-2</v>
      </c>
      <c r="H443" s="11">
        <v>4.0909090909090909E-2</v>
      </c>
      <c r="I443" s="11">
        <v>6.531986531986532E-2</v>
      </c>
      <c r="J443" s="11">
        <v>3.91</v>
      </c>
      <c r="K443" s="11">
        <v>3.88</v>
      </c>
      <c r="L443" s="11">
        <v>3.75</v>
      </c>
      <c r="M443" s="11">
        <v>8.2978723404255314E-2</v>
      </c>
      <c r="N443" s="11">
        <v>8.5802469135802473E-2</v>
      </c>
      <c r="O443" s="11">
        <v>8.4163999390336836E-2</v>
      </c>
      <c r="P443" s="11">
        <v>3.88</v>
      </c>
      <c r="Q443" s="11">
        <v>3.75</v>
      </c>
      <c r="R443" s="11">
        <v>0.32500000000000001</v>
      </c>
      <c r="S443" s="11">
        <v>0.74299999999999999</v>
      </c>
      <c r="T443" s="11">
        <v>116</v>
      </c>
      <c r="U443" s="11">
        <v>-1.8085106382978722E-2</v>
      </c>
      <c r="V443" s="11">
        <v>-0.29680851063829788</v>
      </c>
      <c r="W443" s="11">
        <v>0.55531914893617029</v>
      </c>
      <c r="X443" s="11">
        <v>0.13723404255319149</v>
      </c>
      <c r="Y443" s="11">
        <v>0.21481481481481479</v>
      </c>
      <c r="Z443" s="11">
        <v>0.16979881115683584</v>
      </c>
      <c r="AA443" s="11">
        <v>0.24468085106382978</v>
      </c>
      <c r="AB443" s="11">
        <v>0.22222222222222221</v>
      </c>
      <c r="AC443" s="11">
        <v>0.23525377229080929</v>
      </c>
      <c r="AD443" s="11">
        <v>0.52100000000000002</v>
      </c>
      <c r="AE443" s="11">
        <v>0.52100000000000002</v>
      </c>
      <c r="AF443" s="11">
        <v>0.52100000000000002</v>
      </c>
      <c r="AG443" s="11">
        <v>1.54320987654321E-2</v>
      </c>
      <c r="AH443" s="11">
        <v>92</v>
      </c>
      <c r="AI443" s="11">
        <v>0.12222222222222223</v>
      </c>
      <c r="AJ443" s="11">
        <v>0.1032258064516129</v>
      </c>
      <c r="AK443" s="11">
        <v>0.11401389442010708</v>
      </c>
      <c r="AL443" s="11">
        <v>3.32</v>
      </c>
      <c r="AM443" s="11">
        <v>3.54</v>
      </c>
      <c r="AN443" s="11">
        <v>3.59</v>
      </c>
      <c r="AO443" s="11">
        <v>0.10869565217391304</v>
      </c>
      <c r="AP443" s="11">
        <v>9.6913580246913572E-2</v>
      </c>
      <c r="AQ443" s="11">
        <v>0.10360463344002438</v>
      </c>
      <c r="AR443" s="11">
        <v>3.68</v>
      </c>
      <c r="AS443" s="11">
        <v>3.57</v>
      </c>
      <c r="AT443" s="11">
        <v>0.29599999999999999</v>
      </c>
      <c r="AU443" s="11">
        <v>0.66700000000000004</v>
      </c>
      <c r="AV443" s="11">
        <v>95</v>
      </c>
      <c r="AW443" s="11">
        <v>-1.0869565217391304E-3</v>
      </c>
      <c r="AX443" s="11">
        <v>-0.10543478260869564</v>
      </c>
      <c r="AY443" s="11">
        <v>-0.21195652173913043</v>
      </c>
      <c r="AZ443" s="11">
        <v>8.2608695652173908E-2</v>
      </c>
      <c r="BA443" s="11">
        <v>0.22037037037037038</v>
      </c>
      <c r="BB443" s="11">
        <v>0.14213534522176496</v>
      </c>
      <c r="BC443" s="11">
        <v>4.3478260869565216E-2</v>
      </c>
      <c r="BD443" s="11">
        <v>0.10493827160493827</v>
      </c>
      <c r="BE443" s="11">
        <v>7.0035055631763446E-2</v>
      </c>
      <c r="BF443" s="11">
        <v>0.53300000000000003</v>
      </c>
      <c r="BG443" s="11">
        <v>0.52700000000000002</v>
      </c>
      <c r="BH443" s="11">
        <v>0.53040740740740744</v>
      </c>
      <c r="BI443" s="11">
        <v>-1.2345679012346067E-2</v>
      </c>
      <c r="BJ443" s="12">
        <v>3</v>
      </c>
      <c r="BK443" s="12">
        <v>8</v>
      </c>
      <c r="BL443" s="12">
        <f t="shared" si="69"/>
        <v>-5</v>
      </c>
      <c r="BM443" s="12" t="str">
        <f t="shared" si="71"/>
        <v>SEA</v>
      </c>
      <c r="BN443" s="12">
        <f t="shared" si="70"/>
        <v>11</v>
      </c>
    </row>
    <row r="444" spans="1:66" x14ac:dyDescent="0.45">
      <c r="A444" s="5">
        <v>45482</v>
      </c>
      <c r="B444" s="4" t="s">
        <v>41</v>
      </c>
      <c r="C444" s="4" t="s">
        <v>32</v>
      </c>
      <c r="D444" s="4" t="s">
        <v>262</v>
      </c>
      <c r="E444" s="4" t="s">
        <v>293</v>
      </c>
      <c r="F444" s="11">
        <v>91</v>
      </c>
      <c r="G444" s="11">
        <v>6.043956043956044E-2</v>
      </c>
      <c r="H444" s="11">
        <v>9.0322580645161285E-2</v>
      </c>
      <c r="I444" s="11">
        <v>7.3536439665471937E-2</v>
      </c>
      <c r="J444" s="11">
        <v>3.97</v>
      </c>
      <c r="K444" s="11">
        <v>4.0599999999999996</v>
      </c>
      <c r="L444" s="11">
        <v>3.99</v>
      </c>
      <c r="M444" s="11">
        <v>6.043956043956044E-2</v>
      </c>
      <c r="N444" s="11">
        <v>9.3209876543209877E-2</v>
      </c>
      <c r="O444" s="11">
        <v>7.4801859472641369E-2</v>
      </c>
      <c r="P444" s="11">
        <v>4.0599999999999996</v>
      </c>
      <c r="Q444" s="11">
        <v>3.99</v>
      </c>
      <c r="R444" s="11">
        <v>0.32500000000000001</v>
      </c>
      <c r="S444" s="11">
        <v>0.745</v>
      </c>
      <c r="T444" s="11">
        <v>110</v>
      </c>
      <c r="U444" s="11">
        <v>5.8241758241758243E-2</v>
      </c>
      <c r="V444" s="11">
        <v>7.3626373626373628E-2</v>
      </c>
      <c r="W444" s="11">
        <v>0.47142857142857142</v>
      </c>
      <c r="X444" s="11">
        <v>0.17582417582417584</v>
      </c>
      <c r="Y444" s="11">
        <v>0.21481481481481479</v>
      </c>
      <c r="Z444" s="11">
        <v>0.19291266575217192</v>
      </c>
      <c r="AA444" s="11">
        <v>7.6923076923076927E-2</v>
      </c>
      <c r="AB444" s="11">
        <v>0.1111111111111111</v>
      </c>
      <c r="AC444" s="11">
        <v>9.1906721536351169E-2</v>
      </c>
      <c r="AD444" s="11">
        <v>0.495</v>
      </c>
      <c r="AE444" s="11">
        <v>0.504</v>
      </c>
      <c r="AF444" s="11">
        <v>0.49894444444444441</v>
      </c>
      <c r="AG444" s="11">
        <v>2.4691358024691398E-2</v>
      </c>
      <c r="AH444" s="11">
        <v>89</v>
      </c>
      <c r="AI444" s="11">
        <v>0.20624999999999999</v>
      </c>
      <c r="AJ444" s="11">
        <v>0.1</v>
      </c>
      <c r="AK444" s="11">
        <v>0.15837191358024691</v>
      </c>
      <c r="AL444" s="11">
        <v>2.57</v>
      </c>
      <c r="AM444" s="11">
        <v>2.4500000000000002</v>
      </c>
      <c r="AN444" s="11">
        <v>2.56</v>
      </c>
      <c r="AO444" s="11">
        <v>0.12808988764044943</v>
      </c>
      <c r="AP444" s="11">
        <v>0.10246913580246915</v>
      </c>
      <c r="AQ444" s="11">
        <v>0.11654473403444596</v>
      </c>
      <c r="AR444" s="11">
        <v>3.51</v>
      </c>
      <c r="AS444" s="11">
        <v>3.54</v>
      </c>
      <c r="AT444" s="11">
        <v>0.307</v>
      </c>
      <c r="AU444" s="11">
        <v>0.70499999999999996</v>
      </c>
      <c r="AV444" s="11">
        <v>97</v>
      </c>
      <c r="AW444" s="11">
        <v>-5.3932584269662923E-2</v>
      </c>
      <c r="AX444" s="11">
        <v>-0.19550561797752808</v>
      </c>
      <c r="AY444" s="11">
        <v>-0.16067415730337078</v>
      </c>
      <c r="AZ444" s="11">
        <v>8.202247191011236E-2</v>
      </c>
      <c r="BA444" s="11">
        <v>0.27530864197530863</v>
      </c>
      <c r="BB444" s="11">
        <v>0.16912056089010821</v>
      </c>
      <c r="BC444" s="11">
        <v>0.6741573033707865</v>
      </c>
      <c r="BD444" s="11">
        <v>0.58024691358024694</v>
      </c>
      <c r="BE444" s="11">
        <v>0.63183965858862978</v>
      </c>
      <c r="BF444" s="11">
        <v>0.56200000000000006</v>
      </c>
      <c r="BG444" s="11">
        <v>0.55600000000000005</v>
      </c>
      <c r="BH444" s="11">
        <v>0.5592962962962964</v>
      </c>
      <c r="BI444" s="11">
        <v>-2.7777777777778012E-2</v>
      </c>
      <c r="BJ444" s="12">
        <v>2</v>
      </c>
      <c r="BK444" s="12">
        <v>6</v>
      </c>
      <c r="BL444" s="12">
        <f t="shared" si="69"/>
        <v>-4</v>
      </c>
      <c r="BM444" s="12" t="str">
        <f t="shared" si="71"/>
        <v>ATL</v>
      </c>
      <c r="BN444" s="12">
        <f t="shared" si="70"/>
        <v>8</v>
      </c>
    </row>
    <row r="445" spans="1:66" x14ac:dyDescent="0.45">
      <c r="A445" s="5">
        <v>45482</v>
      </c>
      <c r="B445" s="4" t="s">
        <v>43</v>
      </c>
      <c r="C445" s="4" t="s">
        <v>26</v>
      </c>
      <c r="D445" s="4" t="s">
        <v>536</v>
      </c>
      <c r="E445" s="4" t="s">
        <v>266</v>
      </c>
      <c r="F445" s="11">
        <v>91</v>
      </c>
      <c r="G445" s="11">
        <v>7.6923076923076927E-2</v>
      </c>
      <c r="H445" s="11">
        <v>9.6551724137931033E-2</v>
      </c>
      <c r="I445" s="11">
        <v>8.552575564069817E-2</v>
      </c>
      <c r="J445" s="11">
        <v>3.52</v>
      </c>
      <c r="K445" s="11">
        <v>3.59</v>
      </c>
      <c r="L445" s="11">
        <v>3.57</v>
      </c>
      <c r="M445" s="11">
        <v>7.6923076923076927E-2</v>
      </c>
      <c r="N445" s="11">
        <v>9.0123456790123457E-2</v>
      </c>
      <c r="O445" s="11">
        <v>8.2708428593202266E-2</v>
      </c>
      <c r="P445" s="11">
        <v>3.59</v>
      </c>
      <c r="Q445" s="11">
        <v>3.57</v>
      </c>
      <c r="R445" s="11">
        <v>0.32300000000000001</v>
      </c>
      <c r="S445" s="11">
        <v>0.73699999999999999</v>
      </c>
      <c r="T445" s="11">
        <v>113</v>
      </c>
      <c r="U445" s="11">
        <v>-1.8681318681318681E-2</v>
      </c>
      <c r="V445" s="11">
        <v>-5.1648351648351652E-2</v>
      </c>
      <c r="W445" s="11">
        <v>0.37912087912087911</v>
      </c>
      <c r="X445" s="11">
        <v>0.12747252747252746</v>
      </c>
      <c r="Y445" s="11">
        <v>0.20061728395061729</v>
      </c>
      <c r="Z445" s="11">
        <v>0.15952979728699895</v>
      </c>
      <c r="AA445" s="11">
        <v>-0.2967032967032967</v>
      </c>
      <c r="AB445" s="11">
        <v>-0.13580246913580246</v>
      </c>
      <c r="AC445" s="11">
        <v>-0.22618503276939492</v>
      </c>
      <c r="AD445" s="11">
        <v>0.48399999999999999</v>
      </c>
      <c r="AE445" s="11">
        <v>0.49399999999999999</v>
      </c>
      <c r="AF445" s="11">
        <v>0.48838271604938277</v>
      </c>
      <c r="AG445" s="11">
        <v>5.5555555555555601E-2</v>
      </c>
      <c r="AH445" s="11">
        <v>91</v>
      </c>
      <c r="AI445" s="11">
        <v>0.1</v>
      </c>
      <c r="AJ445" s="11">
        <v>5.185185185185185E-2</v>
      </c>
      <c r="AK445" s="11">
        <v>7.8898033836305448E-2</v>
      </c>
      <c r="AL445" s="11">
        <v>4.08</v>
      </c>
      <c r="AM445" s="11">
        <v>3.43</v>
      </c>
      <c r="AN445" s="11">
        <v>3.57</v>
      </c>
      <c r="AO445" s="11">
        <v>6.1538461538461535E-2</v>
      </c>
      <c r="AP445" s="11">
        <v>9.8765432098765427E-2</v>
      </c>
      <c r="AQ445" s="11">
        <v>7.785398567291571E-2</v>
      </c>
      <c r="AR445" s="11">
        <v>4.0199999999999996</v>
      </c>
      <c r="AS445" s="11">
        <v>3.97</v>
      </c>
      <c r="AT445" s="11">
        <v>0.30499999999999999</v>
      </c>
      <c r="AU445" s="11">
        <v>0.69099999999999995</v>
      </c>
      <c r="AV445" s="11">
        <v>98</v>
      </c>
      <c r="AW445" s="11">
        <v>-4.7252747252747251E-2</v>
      </c>
      <c r="AX445" s="11">
        <v>0.14505494505494504</v>
      </c>
      <c r="AY445" s="11">
        <v>-0.1076923076923077</v>
      </c>
      <c r="AZ445" s="11">
        <v>0.10659340659340659</v>
      </c>
      <c r="BA445" s="11">
        <v>0.23703703703703702</v>
      </c>
      <c r="BB445" s="11">
        <v>0.16376314586191129</v>
      </c>
      <c r="BC445" s="11">
        <v>-0.65934065934065933</v>
      </c>
      <c r="BD445" s="11">
        <v>-0.33333333333333331</v>
      </c>
      <c r="BE445" s="11">
        <v>-0.51646090534979427</v>
      </c>
      <c r="BF445" s="11">
        <v>0.45600000000000002</v>
      </c>
      <c r="BG445" s="11">
        <v>0.47599999999999998</v>
      </c>
      <c r="BH445" s="11">
        <v>0.46476543209876542</v>
      </c>
      <c r="BI445" s="11">
        <v>3.0864197530859894E-3</v>
      </c>
      <c r="BJ445" s="12">
        <v>4</v>
      </c>
      <c r="BK445" s="12">
        <v>3</v>
      </c>
      <c r="BL445" s="12">
        <f t="shared" si="69"/>
        <v>1</v>
      </c>
      <c r="BM445" s="12" t="str">
        <f t="shared" si="71"/>
        <v>SFG</v>
      </c>
      <c r="BN445" s="12">
        <f t="shared" si="70"/>
        <v>7</v>
      </c>
    </row>
    <row r="446" spans="1:66" x14ac:dyDescent="0.45">
      <c r="A446" s="5">
        <v>45483</v>
      </c>
      <c r="B446" s="4" t="s">
        <v>102</v>
      </c>
      <c r="C446" s="4" t="s">
        <v>95</v>
      </c>
      <c r="D446" s="4" t="s">
        <v>642</v>
      </c>
      <c r="E446" s="4" t="s">
        <v>330</v>
      </c>
      <c r="F446" s="11">
        <v>92</v>
      </c>
      <c r="G446" s="11">
        <v>0.14117647058823529</v>
      </c>
      <c r="H446" s="11">
        <v>5.3571428571428568E-2</v>
      </c>
      <c r="I446" s="11">
        <v>0.10332244008714597</v>
      </c>
      <c r="J446" s="11">
        <v>3.48</v>
      </c>
      <c r="K446" s="11">
        <v>3.54</v>
      </c>
      <c r="L446" s="11">
        <v>3.76</v>
      </c>
      <c r="M446" s="11">
        <v>9.6739130434782619E-2</v>
      </c>
      <c r="N446" s="11">
        <v>7.9012345679012344E-2</v>
      </c>
      <c r="O446" s="11">
        <v>8.9079408626733733E-2</v>
      </c>
      <c r="P446" s="11">
        <v>3.56</v>
      </c>
      <c r="Q446" s="11">
        <v>3.51</v>
      </c>
      <c r="R446" s="11">
        <v>0.29599999999999999</v>
      </c>
      <c r="S446" s="11">
        <v>0.67600000000000005</v>
      </c>
      <c r="T446" s="11">
        <v>90</v>
      </c>
      <c r="U446" s="11">
        <v>5.2173913043478258E-2</v>
      </c>
      <c r="V446" s="11">
        <v>5.1086956521739134E-2</v>
      </c>
      <c r="W446" s="11">
        <v>-0.29347826086956524</v>
      </c>
      <c r="X446" s="11">
        <v>7.9347826086956522E-2</v>
      </c>
      <c r="Y446" s="11">
        <v>0.16851851851851851</v>
      </c>
      <c r="Z446" s="11">
        <v>0.11787837219935984</v>
      </c>
      <c r="AA446" s="11">
        <v>-0.20652173913043478</v>
      </c>
      <c r="AB446" s="11">
        <v>-0.13580246913580246</v>
      </c>
      <c r="AC446" s="11">
        <v>-0.17596402987349488</v>
      </c>
      <c r="AD446" s="11">
        <v>0.46700000000000003</v>
      </c>
      <c r="AE446" s="11">
        <v>0.47899999999999998</v>
      </c>
      <c r="AF446" s="11">
        <v>0.47218518518518515</v>
      </c>
      <c r="AG446" s="11">
        <v>3.4083162917519201E-3</v>
      </c>
      <c r="AH446" s="11">
        <v>90</v>
      </c>
      <c r="AI446" s="11">
        <v>0.12222222222222223</v>
      </c>
      <c r="AJ446" s="11">
        <v>8.5185185185185183E-2</v>
      </c>
      <c r="AK446" s="11">
        <v>0.10576131687242799</v>
      </c>
      <c r="AL446" s="11">
        <v>3.33</v>
      </c>
      <c r="AM446" s="11">
        <v>3.33</v>
      </c>
      <c r="AN446" s="11">
        <v>3.23</v>
      </c>
      <c r="AO446" s="11">
        <v>9.4444444444444442E-2</v>
      </c>
      <c r="AP446" s="11">
        <v>5.8024691358024696E-2</v>
      </c>
      <c r="AQ446" s="11">
        <v>7.8257887517146782E-2</v>
      </c>
      <c r="AR446" s="11">
        <v>3.63</v>
      </c>
      <c r="AS446" s="11">
        <v>3.49</v>
      </c>
      <c r="AT446" s="11">
        <v>0.32600000000000001</v>
      </c>
      <c r="AU446" s="11">
        <v>0.751</v>
      </c>
      <c r="AV446" s="11">
        <v>113</v>
      </c>
      <c r="AW446" s="11">
        <v>-6.5555555555555561E-2</v>
      </c>
      <c r="AX446" s="11">
        <v>0.16555555555555557</v>
      </c>
      <c r="AY446" s="11">
        <v>0.42555555555555552</v>
      </c>
      <c r="AZ446" s="11">
        <v>0.16555555555555557</v>
      </c>
      <c r="BA446" s="11">
        <v>0.19382716049382714</v>
      </c>
      <c r="BB446" s="11">
        <v>0.17812071330589851</v>
      </c>
      <c r="BC446" s="11">
        <v>1.0777777777777777</v>
      </c>
      <c r="BD446" s="11">
        <v>0.57407407407407407</v>
      </c>
      <c r="BE446" s="11">
        <v>0.85390946502057608</v>
      </c>
      <c r="BF446" s="11">
        <v>0.63300000000000001</v>
      </c>
      <c r="BG446" s="11">
        <v>0.57199999999999995</v>
      </c>
      <c r="BH446" s="11">
        <v>0.60588888888888892</v>
      </c>
      <c r="BI446" s="11">
        <v>-2.4691358024691024E-2</v>
      </c>
      <c r="BJ446" s="12">
        <v>5</v>
      </c>
      <c r="BK446" s="12">
        <v>4</v>
      </c>
      <c r="BL446" s="12">
        <f t="shared" si="69"/>
        <v>1</v>
      </c>
      <c r="BM446" s="12" t="str">
        <f t="shared" si="71"/>
        <v>DET</v>
      </c>
      <c r="BN446" s="12">
        <f t="shared" si="70"/>
        <v>9</v>
      </c>
    </row>
    <row r="447" spans="1:66" x14ac:dyDescent="0.45">
      <c r="A447" s="5">
        <v>45483</v>
      </c>
      <c r="B447" s="4" t="s">
        <v>50</v>
      </c>
      <c r="C447" s="4" t="s">
        <v>28</v>
      </c>
      <c r="D447" s="4" t="s">
        <v>636</v>
      </c>
      <c r="E447" s="4" t="s">
        <v>764</v>
      </c>
      <c r="F447" s="11">
        <v>91</v>
      </c>
      <c r="G447" s="11">
        <v>0.17142857142857143</v>
      </c>
      <c r="H447" s="11">
        <v>6.7857142857142852E-2</v>
      </c>
      <c r="I447" s="11">
        <v>0.12603615520282188</v>
      </c>
      <c r="J447" s="11">
        <v>2.89</v>
      </c>
      <c r="K447" s="11">
        <v>3.26</v>
      </c>
      <c r="L447" s="11">
        <v>3.32</v>
      </c>
      <c r="M447" s="11">
        <v>0.17142857142857143</v>
      </c>
      <c r="N447" s="11">
        <v>0.12037037037037036</v>
      </c>
      <c r="O447" s="11">
        <v>0.1490512117055327</v>
      </c>
      <c r="P447" s="11">
        <v>3.26</v>
      </c>
      <c r="Q447" s="11">
        <v>3.32</v>
      </c>
      <c r="R447" s="11">
        <v>0.33</v>
      </c>
      <c r="S447" s="11">
        <v>0.75600000000000001</v>
      </c>
      <c r="T447" s="11">
        <v>113</v>
      </c>
      <c r="U447" s="11">
        <v>8.3516483516483511E-2</v>
      </c>
      <c r="V447" s="11">
        <v>-7.8021978021978022E-2</v>
      </c>
      <c r="W447" s="11">
        <v>0.62637362637362637</v>
      </c>
      <c r="X447" s="11">
        <v>0.17802197802197803</v>
      </c>
      <c r="Y447" s="11">
        <v>0.22901234567901235</v>
      </c>
      <c r="Z447" s="11">
        <v>0.20036960829141903</v>
      </c>
      <c r="AA447" s="11">
        <v>1.2967032967032968</v>
      </c>
      <c r="AB447" s="11">
        <v>0.91975308641975306</v>
      </c>
      <c r="AC447" s="11">
        <v>1.1314967230605091</v>
      </c>
      <c r="AD447" s="11">
        <v>0.64800000000000002</v>
      </c>
      <c r="AE447" s="11">
        <v>0.60299999999999998</v>
      </c>
      <c r="AF447" s="11">
        <v>0.62827777777777782</v>
      </c>
      <c r="AG447" s="11">
        <v>4.6296296296296301E-2</v>
      </c>
      <c r="AH447" s="11">
        <v>92</v>
      </c>
      <c r="AI447" s="11">
        <v>0.10625</v>
      </c>
      <c r="AJ447" s="11">
        <v>6.5384615384615388E-2</v>
      </c>
      <c r="AK447" s="11">
        <v>8.8592117758784422E-2</v>
      </c>
      <c r="AL447" s="11">
        <v>3.77</v>
      </c>
      <c r="AM447" s="11">
        <v>4.13</v>
      </c>
      <c r="AN447" s="11">
        <v>4.3499999999999996</v>
      </c>
      <c r="AO447" s="11">
        <v>4.2391304347826085E-2</v>
      </c>
      <c r="AP447" s="11">
        <v>0.10617283950617283</v>
      </c>
      <c r="AQ447" s="11">
        <v>6.9951226947111714E-2</v>
      </c>
      <c r="AR447" s="11">
        <v>4.41</v>
      </c>
      <c r="AS447" s="11">
        <v>4.22</v>
      </c>
      <c r="AT447" s="11">
        <v>0.33</v>
      </c>
      <c r="AU447" s="11">
        <v>0.75800000000000001</v>
      </c>
      <c r="AV447" s="11">
        <v>116</v>
      </c>
      <c r="AW447" s="11">
        <v>1.0869565217391304E-2</v>
      </c>
      <c r="AX447" s="11">
        <v>-5.7608695652173914E-2</v>
      </c>
      <c r="AY447" s="11">
        <v>0.64021739130434785</v>
      </c>
      <c r="AZ447" s="11">
        <v>0.17717391304347826</v>
      </c>
      <c r="BA447" s="11">
        <v>0.26481481481481478</v>
      </c>
      <c r="BB447" s="11">
        <v>0.21504343850022861</v>
      </c>
      <c r="BC447" s="11">
        <v>1.0326086956521738</v>
      </c>
      <c r="BD447" s="11">
        <v>0.81481481481481477</v>
      </c>
      <c r="BE447" s="11">
        <v>0.93850022862368532</v>
      </c>
      <c r="BF447" s="11">
        <v>0.59799999999999998</v>
      </c>
      <c r="BG447" s="11">
        <v>0.57899999999999996</v>
      </c>
      <c r="BH447" s="11">
        <v>0.58979012345679016</v>
      </c>
      <c r="BI447" s="11">
        <v>-2.7777777777778012E-2</v>
      </c>
      <c r="BJ447" s="12">
        <v>4</v>
      </c>
      <c r="BK447" s="12">
        <v>3</v>
      </c>
      <c r="BL447" s="12">
        <f t="shared" si="69"/>
        <v>1</v>
      </c>
      <c r="BM447" s="12" t="str">
        <f t="shared" si="71"/>
        <v>PHI</v>
      </c>
      <c r="BN447" s="12">
        <f t="shared" si="70"/>
        <v>7</v>
      </c>
    </row>
    <row r="448" spans="1:66" x14ac:dyDescent="0.45">
      <c r="A448" s="5">
        <v>45483</v>
      </c>
      <c r="B448" s="4" t="s">
        <v>54</v>
      </c>
      <c r="C448" s="4" t="s">
        <v>45</v>
      </c>
      <c r="D448" s="4" t="s">
        <v>577</v>
      </c>
      <c r="E448" s="4" t="s">
        <v>569</v>
      </c>
      <c r="F448" s="11">
        <v>91</v>
      </c>
      <c r="G448" s="11">
        <v>5.5555555555555558E-3</v>
      </c>
      <c r="H448" s="11">
        <v>6.9999999999999993E-2</v>
      </c>
      <c r="I448" s="11">
        <v>3.3799725651577503E-2</v>
      </c>
      <c r="J448" s="11">
        <v>4.8499999999999996</v>
      </c>
      <c r="K448" s="11">
        <v>4.9000000000000004</v>
      </c>
      <c r="L448" s="11">
        <v>4.92</v>
      </c>
      <c r="M448" s="11">
        <v>3.8461538461538464E-2</v>
      </c>
      <c r="N448" s="11">
        <v>7.098765432098765E-2</v>
      </c>
      <c r="O448" s="11">
        <v>5.2716811461667429E-2</v>
      </c>
      <c r="P448" s="11">
        <v>4.5599999999999996</v>
      </c>
      <c r="Q448" s="11">
        <v>4.45</v>
      </c>
      <c r="R448" s="11">
        <v>0.30099999999999999</v>
      </c>
      <c r="S448" s="11">
        <v>0.68400000000000005</v>
      </c>
      <c r="T448" s="11">
        <v>92</v>
      </c>
      <c r="U448" s="11">
        <v>-0.12087912087912088</v>
      </c>
      <c r="V448" s="11">
        <v>-0.20989010989010989</v>
      </c>
      <c r="W448" s="11">
        <v>-0.39670329670329674</v>
      </c>
      <c r="X448" s="11">
        <v>3.5164835164835165E-2</v>
      </c>
      <c r="Y448" s="11">
        <v>0.17222222222222222</v>
      </c>
      <c r="Z448" s="11">
        <v>9.5233196159122097E-2</v>
      </c>
      <c r="AA448" s="11">
        <v>-0.92307692307692313</v>
      </c>
      <c r="AB448" s="11">
        <v>-0.67901234567901236</v>
      </c>
      <c r="AC448" s="11">
        <v>-0.81611034903215984</v>
      </c>
      <c r="AD448" s="11">
        <v>0.40699999999999997</v>
      </c>
      <c r="AE448" s="11">
        <v>0.43099999999999999</v>
      </c>
      <c r="AF448" s="11">
        <v>0.41751851851851851</v>
      </c>
      <c r="AG448" s="11">
        <v>3.0864197530864199E-2</v>
      </c>
      <c r="AH448" s="11">
        <v>92</v>
      </c>
      <c r="AI448" s="11">
        <v>9.6739130434782619E-2</v>
      </c>
      <c r="AJ448" s="11">
        <v>4.6153846153846149E-2</v>
      </c>
      <c r="AK448" s="11">
        <v>7.4881291547958223E-2</v>
      </c>
      <c r="AL448" s="11">
        <v>3.3</v>
      </c>
      <c r="AM448" s="11">
        <v>4.0199999999999996</v>
      </c>
      <c r="AN448" s="11">
        <v>3.99</v>
      </c>
      <c r="AO448" s="11">
        <v>9.6739130434782619E-2</v>
      </c>
      <c r="AP448" s="11">
        <v>7.716049382716049E-2</v>
      </c>
      <c r="AQ448" s="11">
        <v>8.8279225727785404E-2</v>
      </c>
      <c r="AR448" s="11">
        <v>4.0199999999999996</v>
      </c>
      <c r="AS448" s="11">
        <v>3.99</v>
      </c>
      <c r="AT448" s="11">
        <v>0.309</v>
      </c>
      <c r="AU448" s="11">
        <v>0.70499999999999996</v>
      </c>
      <c r="AV448" s="11">
        <v>97</v>
      </c>
      <c r="AW448" s="11">
        <v>-2.391304347826087E-2</v>
      </c>
      <c r="AX448" s="11">
        <v>9.4565217391304343E-2</v>
      </c>
      <c r="AY448" s="11">
        <v>-0.125</v>
      </c>
      <c r="AZ448" s="11">
        <v>0.10760869565217392</v>
      </c>
      <c r="BA448" s="11">
        <v>0.21975308641975311</v>
      </c>
      <c r="BB448" s="11">
        <v>0.15606614845297972</v>
      </c>
      <c r="BC448" s="11">
        <v>0.15217391304347827</v>
      </c>
      <c r="BD448" s="11">
        <v>0.14814814814814814</v>
      </c>
      <c r="BE448" s="11">
        <v>0.15043438500228623</v>
      </c>
      <c r="BF448" s="11">
        <v>0.47799999999999998</v>
      </c>
      <c r="BG448" s="11">
        <v>0.49399999999999999</v>
      </c>
      <c r="BH448" s="11">
        <v>0.48491358024691356</v>
      </c>
      <c r="BI448" s="11">
        <v>-3.0864197530864002E-2</v>
      </c>
      <c r="BJ448" s="12">
        <v>7</v>
      </c>
      <c r="BK448" s="12">
        <v>2</v>
      </c>
      <c r="BL448" s="12">
        <f t="shared" si="69"/>
        <v>5</v>
      </c>
      <c r="BM448" s="12" t="str">
        <f t="shared" si="71"/>
        <v>LAA</v>
      </c>
      <c r="BN448" s="12">
        <f t="shared" si="70"/>
        <v>9</v>
      </c>
    </row>
    <row r="449" spans="1:66" x14ac:dyDescent="0.45">
      <c r="A449" s="5">
        <v>45483</v>
      </c>
      <c r="B449" s="4" t="s">
        <v>41</v>
      </c>
      <c r="C449" s="4" t="s">
        <v>32</v>
      </c>
      <c r="D449" s="4" t="s">
        <v>686</v>
      </c>
      <c r="E449" s="4" t="s">
        <v>315</v>
      </c>
      <c r="F449" s="11">
        <v>92</v>
      </c>
      <c r="G449" s="11">
        <v>6.08695652173913E-2</v>
      </c>
      <c r="H449" s="11">
        <v>6.5384615384615388E-2</v>
      </c>
      <c r="I449" s="11">
        <v>6.2820512820512819E-2</v>
      </c>
      <c r="J449" s="11">
        <v>3.99</v>
      </c>
      <c r="K449" s="11">
        <v>4.07</v>
      </c>
      <c r="L449" s="11">
        <v>4.01</v>
      </c>
      <c r="M449" s="11">
        <v>6.08695652173913E-2</v>
      </c>
      <c r="N449" s="11">
        <v>9.3209876543209877E-2</v>
      </c>
      <c r="O449" s="11">
        <v>7.4843773814967235E-2</v>
      </c>
      <c r="P449" s="11">
        <v>4.07</v>
      </c>
      <c r="Q449" s="11">
        <v>4.01</v>
      </c>
      <c r="R449" s="11">
        <v>0.32400000000000001</v>
      </c>
      <c r="S449" s="11">
        <v>0.74299999999999999</v>
      </c>
      <c r="T449" s="11">
        <v>109</v>
      </c>
      <c r="U449" s="11">
        <v>6.08695652173913E-2</v>
      </c>
      <c r="V449" s="11">
        <v>7.4999999999999997E-2</v>
      </c>
      <c r="W449" s="11">
        <v>0.43695652173913047</v>
      </c>
      <c r="X449" s="11">
        <v>0.17282608695652174</v>
      </c>
      <c r="Y449" s="11">
        <v>0.21481481481481479</v>
      </c>
      <c r="Z449" s="11">
        <v>0.19096936442615453</v>
      </c>
      <c r="AA449" s="11">
        <v>3.2608695652173912E-2</v>
      </c>
      <c r="AB449" s="11">
        <v>8.6419753086419748E-2</v>
      </c>
      <c r="AC449" s="11">
        <v>5.5860387136107297E-2</v>
      </c>
      <c r="AD449" s="11">
        <v>0.48899999999999999</v>
      </c>
      <c r="AE449" s="11">
        <v>0.501</v>
      </c>
      <c r="AF449" s="11">
        <v>0.49418518518518517</v>
      </c>
      <c r="AG449" s="11">
        <v>2.4691358024691398E-2</v>
      </c>
      <c r="AH449" s="11">
        <v>90</v>
      </c>
      <c r="AI449" s="11">
        <v>6.25E-2</v>
      </c>
      <c r="AJ449" s="11">
        <v>7.407407407407407E-2</v>
      </c>
      <c r="AK449" s="11">
        <v>6.7644032921810704E-2</v>
      </c>
      <c r="AL449" s="11">
        <v>4.3</v>
      </c>
      <c r="AM449" s="11">
        <v>4.01</v>
      </c>
      <c r="AN449" s="11">
        <v>4.05</v>
      </c>
      <c r="AO449" s="11">
        <v>0.13222222222222221</v>
      </c>
      <c r="AP449" s="11">
        <v>0.10246913580246915</v>
      </c>
      <c r="AQ449" s="11">
        <v>0.11899862825788753</v>
      </c>
      <c r="AR449" s="11">
        <v>3.47</v>
      </c>
      <c r="AS449" s="11">
        <v>3.48</v>
      </c>
      <c r="AT449" s="11">
        <v>0.308</v>
      </c>
      <c r="AU449" s="11">
        <v>0.70599999999999996</v>
      </c>
      <c r="AV449" s="11">
        <v>97</v>
      </c>
      <c r="AW449" s="11">
        <v>-5.4444444444444448E-2</v>
      </c>
      <c r="AX449" s="11">
        <v>-0.1788888888888889</v>
      </c>
      <c r="AY449" s="11">
        <v>-0.16555555555555557</v>
      </c>
      <c r="AZ449" s="11">
        <v>8.3333333333333329E-2</v>
      </c>
      <c r="BA449" s="11">
        <v>0.27530864197530863</v>
      </c>
      <c r="BB449" s="11">
        <v>0.16865569272976677</v>
      </c>
      <c r="BC449" s="11">
        <v>0.71111111111111114</v>
      </c>
      <c r="BD449" s="11">
        <v>0.61111111111111116</v>
      </c>
      <c r="BE449" s="11">
        <v>0.66666666666666674</v>
      </c>
      <c r="BF449" s="11">
        <v>0.56699999999999995</v>
      </c>
      <c r="BG449" s="11">
        <v>0.56000000000000005</v>
      </c>
      <c r="BH449" s="11">
        <v>0.56388888888888888</v>
      </c>
      <c r="BI449" s="11">
        <v>-2.7777777777778012E-2</v>
      </c>
      <c r="BJ449" s="12">
        <v>7</v>
      </c>
      <c r="BK449" s="12">
        <v>5</v>
      </c>
      <c r="BL449" s="12">
        <f t="shared" si="69"/>
        <v>2</v>
      </c>
      <c r="BM449" s="12" t="str">
        <f t="shared" si="71"/>
        <v>ARI</v>
      </c>
      <c r="BN449" s="12">
        <f t="shared" si="70"/>
        <v>12</v>
      </c>
    </row>
    <row r="450" spans="1:66" x14ac:dyDescent="0.45">
      <c r="A450" s="5">
        <v>45483</v>
      </c>
      <c r="B450" s="4" t="s">
        <v>43</v>
      </c>
      <c r="C450" s="4" t="s">
        <v>26</v>
      </c>
      <c r="D450" s="4" t="s">
        <v>284</v>
      </c>
      <c r="E450" s="4" t="s">
        <v>322</v>
      </c>
      <c r="F450" s="11">
        <v>92</v>
      </c>
      <c r="G450" s="11">
        <v>0.15789473684210525</v>
      </c>
      <c r="H450" s="11">
        <v>0.13225806451612901</v>
      </c>
      <c r="I450" s="11">
        <v>0.14681716238026365</v>
      </c>
      <c r="J450" s="11">
        <v>4.12</v>
      </c>
      <c r="K450" s="11">
        <v>3.11</v>
      </c>
      <c r="L450" s="11">
        <v>3.38</v>
      </c>
      <c r="M450" s="11">
        <v>7.8260869565217397E-2</v>
      </c>
      <c r="N450" s="11">
        <v>9.0123456790123457E-2</v>
      </c>
      <c r="O450" s="11">
        <v>8.3386678859929897E-2</v>
      </c>
      <c r="P450" s="11">
        <v>3.64</v>
      </c>
      <c r="Q450" s="11">
        <v>3.63</v>
      </c>
      <c r="R450" s="11">
        <v>0.317</v>
      </c>
      <c r="S450" s="11">
        <v>0.72599999999999998</v>
      </c>
      <c r="T450" s="11">
        <v>109</v>
      </c>
      <c r="U450" s="11">
        <v>-2.0652173913043477E-2</v>
      </c>
      <c r="V450" s="11">
        <v>-7.7173913043478259E-2</v>
      </c>
      <c r="W450" s="11">
        <v>0.29239130434782606</v>
      </c>
      <c r="X450" s="11">
        <v>0.13043478260869565</v>
      </c>
      <c r="Y450" s="11">
        <v>0.20061728395061729</v>
      </c>
      <c r="Z450" s="11">
        <v>0.16076055479347659</v>
      </c>
      <c r="AA450" s="11">
        <v>-0.28260869565217389</v>
      </c>
      <c r="AB450" s="11">
        <v>-0.11728395061728394</v>
      </c>
      <c r="AC450" s="11">
        <v>-0.21117207742722144</v>
      </c>
      <c r="AD450" s="11">
        <v>0.48899999999999999</v>
      </c>
      <c r="AE450" s="11">
        <v>0.498</v>
      </c>
      <c r="AF450" s="11">
        <v>0.49288888888888882</v>
      </c>
      <c r="AG450" s="11">
        <v>5.5555555555555601E-2</v>
      </c>
      <c r="AH450" s="11">
        <v>92</v>
      </c>
      <c r="AI450" s="11">
        <v>0.10555555555555556</v>
      </c>
      <c r="AJ450" s="11">
        <v>9.9999999999999992E-2</v>
      </c>
      <c r="AK450" s="11">
        <v>0.10315500685871054</v>
      </c>
      <c r="AL450" s="11">
        <v>4.3</v>
      </c>
      <c r="AM450" s="11">
        <v>4.22</v>
      </c>
      <c r="AN450" s="11">
        <v>4.3499999999999996</v>
      </c>
      <c r="AO450" s="11">
        <v>6.3043478260869562E-2</v>
      </c>
      <c r="AP450" s="11">
        <v>9.8765432098765427E-2</v>
      </c>
      <c r="AQ450" s="11">
        <v>7.8478890413046787E-2</v>
      </c>
      <c r="AR450" s="11">
        <v>4.01</v>
      </c>
      <c r="AS450" s="11">
        <v>3.96</v>
      </c>
      <c r="AT450" s="11">
        <v>0.30399999999999999</v>
      </c>
      <c r="AU450" s="11">
        <v>0.68799999999999994</v>
      </c>
      <c r="AV450" s="11">
        <v>97</v>
      </c>
      <c r="AW450" s="11">
        <v>-5.2173913043478258E-2</v>
      </c>
      <c r="AX450" s="11">
        <v>0.12934782608695652</v>
      </c>
      <c r="AY450" s="11">
        <v>-0.14456521739130435</v>
      </c>
      <c r="AZ450" s="11">
        <v>0.10108695652173914</v>
      </c>
      <c r="BA450" s="11">
        <v>0.23703703703703702</v>
      </c>
      <c r="BB450" s="11">
        <v>0.15983081847279376</v>
      </c>
      <c r="BC450" s="11">
        <v>-0.66304347826086951</v>
      </c>
      <c r="BD450" s="11">
        <v>-0.33950617283950618</v>
      </c>
      <c r="BE450" s="11">
        <v>-0.52324340801707048</v>
      </c>
      <c r="BF450" s="11">
        <v>0.45100000000000001</v>
      </c>
      <c r="BG450" s="11">
        <v>0.47299999999999998</v>
      </c>
      <c r="BH450" s="11">
        <v>0.46050617283950612</v>
      </c>
      <c r="BI450" s="11">
        <v>3.0864197530859894E-3</v>
      </c>
      <c r="BJ450" s="12">
        <v>6</v>
      </c>
      <c r="BK450" s="12">
        <v>10</v>
      </c>
      <c r="BL450" s="12">
        <f t="shared" si="69"/>
        <v>-4</v>
      </c>
      <c r="BM450" s="12" t="str">
        <f t="shared" si="71"/>
        <v>TOR</v>
      </c>
      <c r="BN450" s="12">
        <f t="shared" si="70"/>
        <v>16</v>
      </c>
    </row>
    <row r="451" spans="1:66" x14ac:dyDescent="0.45">
      <c r="A451" s="5">
        <v>45483</v>
      </c>
      <c r="B451" s="4" t="s">
        <v>132</v>
      </c>
      <c r="C451" s="4" t="s">
        <v>62</v>
      </c>
      <c r="D451" s="4" t="s">
        <v>339</v>
      </c>
      <c r="E451" s="4" t="s">
        <v>604</v>
      </c>
      <c r="F451" s="11">
        <v>93</v>
      </c>
      <c r="G451" s="11">
        <v>0.13333333333333333</v>
      </c>
      <c r="H451" s="11">
        <v>5.5999999999999994E-2</v>
      </c>
      <c r="I451" s="11">
        <v>0.10039506172839506</v>
      </c>
      <c r="J451" s="11">
        <v>3.58</v>
      </c>
      <c r="K451" s="11">
        <v>3.8</v>
      </c>
      <c r="L451" s="11">
        <v>3.93</v>
      </c>
      <c r="M451" s="11">
        <v>9.2473118279569888E-2</v>
      </c>
      <c r="N451" s="11">
        <v>5.7407407407407414E-2</v>
      </c>
      <c r="O451" s="11">
        <v>7.7537722908093271E-2</v>
      </c>
      <c r="P451" s="11">
        <v>4.07</v>
      </c>
      <c r="Q451" s="11">
        <v>3.96</v>
      </c>
      <c r="R451" s="11">
        <v>0.28599999999999998</v>
      </c>
      <c r="S451" s="11">
        <v>0.65100000000000002</v>
      </c>
      <c r="T451" s="11">
        <v>83</v>
      </c>
      <c r="U451" s="11">
        <v>-5.2688172043010753E-2</v>
      </c>
      <c r="V451" s="11">
        <v>-0.39139784946236555</v>
      </c>
      <c r="W451" s="11">
        <v>-0.6806451612903226</v>
      </c>
      <c r="X451" s="11">
        <v>-6.4516129032258064E-3</v>
      </c>
      <c r="Y451" s="11">
        <v>0.11234567901234567</v>
      </c>
      <c r="Z451" s="11">
        <v>4.414723365340649E-2</v>
      </c>
      <c r="AA451" s="11">
        <v>-1.7849462365591398</v>
      </c>
      <c r="AB451" s="11">
        <v>-1.3518518518518519</v>
      </c>
      <c r="AC451" s="11">
        <v>-1.6004801097393688</v>
      </c>
      <c r="AD451" s="11">
        <v>0.28000000000000003</v>
      </c>
      <c r="AE451" s="11">
        <v>0.33900000000000002</v>
      </c>
      <c r="AF451" s="11">
        <v>0.30512962962962964</v>
      </c>
      <c r="AG451" s="11">
        <v>-1.85185185185185E-2</v>
      </c>
      <c r="AH451" s="11">
        <v>91</v>
      </c>
      <c r="AI451" s="11">
        <v>8.2352941176470587E-2</v>
      </c>
      <c r="AJ451" s="11">
        <v>7.8571428571428584E-2</v>
      </c>
      <c r="AK451" s="11">
        <v>8.0695611577964538E-2</v>
      </c>
      <c r="AL451" s="11">
        <v>3.61</v>
      </c>
      <c r="AM451" s="11">
        <v>3.78</v>
      </c>
      <c r="AN451" s="11">
        <v>3.56</v>
      </c>
      <c r="AO451" s="11">
        <v>0.11208791208791208</v>
      </c>
      <c r="AP451" s="11">
        <v>0.10493827160493827</v>
      </c>
      <c r="AQ451" s="11">
        <v>0.1089544276787075</v>
      </c>
      <c r="AR451" s="11">
        <v>3.75</v>
      </c>
      <c r="AS451" s="11">
        <v>3.55</v>
      </c>
      <c r="AT451" s="11">
        <v>0.33300000000000002</v>
      </c>
      <c r="AU451" s="11">
        <v>0.76500000000000001</v>
      </c>
      <c r="AV451" s="11">
        <v>117</v>
      </c>
      <c r="AW451" s="11">
        <v>-1.8681318681318681E-2</v>
      </c>
      <c r="AX451" s="11">
        <v>0.13296703296703297</v>
      </c>
      <c r="AY451" s="11">
        <v>0.60439560439560436</v>
      </c>
      <c r="AZ451" s="11">
        <v>0.18131868131868131</v>
      </c>
      <c r="BA451" s="11">
        <v>0.22098765432098763</v>
      </c>
      <c r="BB451" s="11">
        <v>0.19870446578265508</v>
      </c>
      <c r="BC451" s="11">
        <v>0.58241758241758246</v>
      </c>
      <c r="BD451" s="11">
        <v>0.46913580246913578</v>
      </c>
      <c r="BE451" s="11">
        <v>0.53276939490931263</v>
      </c>
      <c r="BF451" s="11">
        <v>0.57099999999999995</v>
      </c>
      <c r="BG451" s="11">
        <v>0.55500000000000005</v>
      </c>
      <c r="BH451" s="11">
        <v>0.56398765432098763</v>
      </c>
      <c r="BI451" s="11">
        <v>-6.4814814814814992E-2</v>
      </c>
      <c r="BJ451" s="12">
        <v>3</v>
      </c>
      <c r="BK451" s="12">
        <v>1</v>
      </c>
      <c r="BL451" s="12">
        <f t="shared" ref="BL451:BL514" si="72">IF(ISBLANK(BJ451), "", BJ451-BK451)</f>
        <v>2</v>
      </c>
      <c r="BM451" s="12" t="str">
        <f t="shared" si="71"/>
        <v>CHW</v>
      </c>
      <c r="BN451" s="12">
        <f t="shared" ref="BN451:BN514" si="73">IF(ISBLANK(BJ451), "", BJ451+BK451)</f>
        <v>4</v>
      </c>
    </row>
    <row r="452" spans="1:66" x14ac:dyDescent="0.45">
      <c r="A452" s="5">
        <v>45483</v>
      </c>
      <c r="B452" s="4" t="s">
        <v>48</v>
      </c>
      <c r="C452" s="4" t="s">
        <v>89</v>
      </c>
      <c r="D452" s="4" t="s">
        <v>597</v>
      </c>
      <c r="E452" s="4" t="s">
        <v>1076</v>
      </c>
      <c r="F452" s="11">
        <v>91</v>
      </c>
      <c r="G452" s="11">
        <v>7.3333333333333334E-2</v>
      </c>
      <c r="H452" s="11">
        <v>0.11034482758620691</v>
      </c>
      <c r="I452" s="11">
        <v>8.9554420320703848E-2</v>
      </c>
      <c r="J452" s="11">
        <v>4.21</v>
      </c>
      <c r="K452" s="11">
        <v>3.56</v>
      </c>
      <c r="L452" s="11">
        <v>3.81</v>
      </c>
      <c r="M452" s="11">
        <v>5.7142857142857148E-2</v>
      </c>
      <c r="N452" s="11">
        <v>8.5802469135802473E-2</v>
      </c>
      <c r="O452" s="11">
        <v>6.9703551287913446E-2</v>
      </c>
      <c r="P452" s="11">
        <v>3.92</v>
      </c>
      <c r="Q452" s="11">
        <v>3.91</v>
      </c>
      <c r="R452" s="11">
        <v>0.32400000000000001</v>
      </c>
      <c r="S452" s="11">
        <v>0.74399999999999999</v>
      </c>
      <c r="T452" s="11">
        <v>111</v>
      </c>
      <c r="U452" s="11">
        <v>-6.1538461538461535E-2</v>
      </c>
      <c r="V452" s="11">
        <v>-3.626373626373626E-2</v>
      </c>
      <c r="W452" s="11">
        <v>0.34615384615384615</v>
      </c>
      <c r="X452" s="11">
        <v>0.14065934065934066</v>
      </c>
      <c r="Y452" s="11">
        <v>0.24691358024691357</v>
      </c>
      <c r="Z452" s="11">
        <v>0.1872275567748819</v>
      </c>
      <c r="AA452" s="11">
        <v>0.4175824175824176</v>
      </c>
      <c r="AB452" s="11">
        <v>0.40740740740740738</v>
      </c>
      <c r="AC452" s="11">
        <v>0.41312299954275267</v>
      </c>
      <c r="AD452" s="11">
        <v>0.51600000000000001</v>
      </c>
      <c r="AE452" s="11">
        <v>0.52700000000000002</v>
      </c>
      <c r="AF452" s="11">
        <v>0.52082098765432105</v>
      </c>
      <c r="AG452" s="11">
        <v>-2.4691358024691398E-2</v>
      </c>
      <c r="AH452" s="11">
        <v>91</v>
      </c>
      <c r="AI452" s="11">
        <v>4.7252747252747251E-2</v>
      </c>
      <c r="AJ452" s="11">
        <v>2.2580645161290321E-2</v>
      </c>
      <c r="AK452" s="11">
        <v>3.6439665471923538E-2</v>
      </c>
      <c r="AL452" s="11">
        <v>4.1900000000000004</v>
      </c>
      <c r="AM452" s="11">
        <v>4.1100000000000003</v>
      </c>
      <c r="AN452" s="11">
        <v>4.05</v>
      </c>
      <c r="AO452" s="11">
        <v>4.7252747252747251E-2</v>
      </c>
      <c r="AP452" s="11">
        <v>8.4567901234567894E-2</v>
      </c>
      <c r="AQ452" s="11">
        <v>6.3606919676878523E-2</v>
      </c>
      <c r="AR452" s="11">
        <v>4.1100000000000003</v>
      </c>
      <c r="AS452" s="11">
        <v>4.05</v>
      </c>
      <c r="AT452" s="11">
        <v>0.28499999999999998</v>
      </c>
      <c r="AU452" s="11">
        <v>0.65100000000000002</v>
      </c>
      <c r="AV452" s="11">
        <v>83</v>
      </c>
      <c r="AW452" s="11">
        <v>-6.5934065934065936E-2</v>
      </c>
      <c r="AX452" s="11">
        <v>-0.26263736263736265</v>
      </c>
      <c r="AY452" s="11">
        <v>-0.65164835164835166</v>
      </c>
      <c r="AZ452" s="11">
        <v>6.5934065934065934E-3</v>
      </c>
      <c r="BA452" s="11">
        <v>0.15555555555555556</v>
      </c>
      <c r="BB452" s="11">
        <v>7.1879286694101513E-2</v>
      </c>
      <c r="BC452" s="11">
        <v>-1.4835164835164836</v>
      </c>
      <c r="BD452" s="11">
        <v>-1.037037037037037</v>
      </c>
      <c r="BE452" s="11">
        <v>-1.2878372199359855</v>
      </c>
      <c r="BF452" s="11">
        <v>0.35199999999999998</v>
      </c>
      <c r="BG452" s="11">
        <v>0.39500000000000002</v>
      </c>
      <c r="BH452" s="11">
        <v>0.37084567901234566</v>
      </c>
      <c r="BI452" s="11">
        <v>-2.1604938271604979E-2</v>
      </c>
      <c r="BJ452" s="12">
        <v>9</v>
      </c>
      <c r="BK452" s="12">
        <v>1</v>
      </c>
      <c r="BL452" s="12">
        <f t="shared" si="72"/>
        <v>8</v>
      </c>
      <c r="BM452" s="12" t="str">
        <f t="shared" si="71"/>
        <v>HOU</v>
      </c>
      <c r="BN452" s="12">
        <f t="shared" si="73"/>
        <v>10</v>
      </c>
    </row>
    <row r="453" spans="1:66" x14ac:dyDescent="0.45">
      <c r="A453" s="5">
        <v>45483</v>
      </c>
      <c r="B453" s="4" t="s">
        <v>57</v>
      </c>
      <c r="C453" s="4" t="s">
        <v>35</v>
      </c>
      <c r="D453" s="4" t="s">
        <v>334</v>
      </c>
      <c r="E453" s="4" t="s">
        <v>547</v>
      </c>
      <c r="F453" s="11">
        <v>92</v>
      </c>
      <c r="G453" s="11">
        <v>0.10434782608695652</v>
      </c>
      <c r="H453" s="11">
        <v>7.4999999999999997E-2</v>
      </c>
      <c r="I453" s="11">
        <v>9.166666666666666E-2</v>
      </c>
      <c r="J453" s="11">
        <v>3.64</v>
      </c>
      <c r="K453" s="11">
        <v>4.29</v>
      </c>
      <c r="L453" s="11">
        <v>3.99</v>
      </c>
      <c r="M453" s="11">
        <v>0.10434782608695652</v>
      </c>
      <c r="N453" s="11">
        <v>9.4444444444444442E-2</v>
      </c>
      <c r="O453" s="11">
        <v>0.10006858710562413</v>
      </c>
      <c r="P453" s="11">
        <v>4.29</v>
      </c>
      <c r="Q453" s="11">
        <v>3.99</v>
      </c>
      <c r="R453" s="11">
        <v>0.317</v>
      </c>
      <c r="S453" s="11">
        <v>0.72299999999999998</v>
      </c>
      <c r="T453" s="11">
        <v>100</v>
      </c>
      <c r="U453" s="11">
        <v>9.0217391304347833E-2</v>
      </c>
      <c r="V453" s="11">
        <v>-0.14891304347826087</v>
      </c>
      <c r="W453" s="11">
        <v>8.6956521739130432E-2</v>
      </c>
      <c r="X453" s="11">
        <v>8.478260869565217E-2</v>
      </c>
      <c r="Y453" s="11">
        <v>0.18641975308641975</v>
      </c>
      <c r="Z453" s="11">
        <v>0.12869989330894679</v>
      </c>
      <c r="AA453" s="11">
        <v>0.28260869565217389</v>
      </c>
      <c r="AB453" s="11">
        <v>7.407407407407407E-2</v>
      </c>
      <c r="AC453" s="11">
        <v>0.19250114311842706</v>
      </c>
      <c r="AD453" s="11">
        <v>0.47799999999999998</v>
      </c>
      <c r="AE453" s="11">
        <v>0.47899999999999998</v>
      </c>
      <c r="AF453" s="11">
        <v>0.47843209876543202</v>
      </c>
      <c r="AG453" s="11">
        <v>-6.1728395061728097E-3</v>
      </c>
      <c r="AH453" s="11">
        <v>92</v>
      </c>
      <c r="AI453" s="11">
        <v>4.3478260869565216E-2</v>
      </c>
      <c r="AJ453" s="11">
        <v>4.6153846153846149E-2</v>
      </c>
      <c r="AK453" s="11">
        <v>4.4634377967711296E-2</v>
      </c>
      <c r="AL453" s="11">
        <v>5.27</v>
      </c>
      <c r="AM453" s="11">
        <v>4.4400000000000004</v>
      </c>
      <c r="AN453" s="11">
        <v>4.51</v>
      </c>
      <c r="AO453" s="11">
        <v>4.3478260869565216E-2</v>
      </c>
      <c r="AP453" s="11">
        <v>5.0617283950617278E-2</v>
      </c>
      <c r="AQ453" s="11">
        <v>4.6563023929279065E-2</v>
      </c>
      <c r="AR453" s="11">
        <v>4.4400000000000004</v>
      </c>
      <c r="AS453" s="11">
        <v>4.51</v>
      </c>
      <c r="AT453" s="11">
        <v>0.317</v>
      </c>
      <c r="AU453" s="11">
        <v>0.73</v>
      </c>
      <c r="AV453" s="11">
        <v>90</v>
      </c>
      <c r="AW453" s="11">
        <v>-1.6304347826086956E-2</v>
      </c>
      <c r="AX453" s="11">
        <v>0.1108695652173913</v>
      </c>
      <c r="AY453" s="11">
        <v>-0.37391304347826088</v>
      </c>
      <c r="AZ453" s="11">
        <v>7.9347826086956522E-2</v>
      </c>
      <c r="BA453" s="11">
        <v>9.2592592592592587E-2</v>
      </c>
      <c r="BB453" s="11">
        <v>8.5070873342478273E-2</v>
      </c>
      <c r="BC453" s="11">
        <v>-1.75</v>
      </c>
      <c r="BD453" s="11">
        <v>-1.4259259259259258</v>
      </c>
      <c r="BE453" s="11">
        <v>-1.609967992684042</v>
      </c>
      <c r="BF453" s="11">
        <v>0.34799999999999998</v>
      </c>
      <c r="BG453" s="11">
        <v>0.371</v>
      </c>
      <c r="BH453" s="11">
        <v>0.35793827160493824</v>
      </c>
      <c r="BI453" s="11">
        <v>-8.9506172839506015E-2</v>
      </c>
      <c r="BJ453" s="12">
        <v>5</v>
      </c>
      <c r="BK453" s="12">
        <v>6</v>
      </c>
      <c r="BL453" s="12">
        <f t="shared" si="72"/>
        <v>-1</v>
      </c>
      <c r="BM453" s="12" t="str">
        <f t="shared" si="71"/>
        <v>COL</v>
      </c>
      <c r="BN453" s="12">
        <f t="shared" si="73"/>
        <v>11</v>
      </c>
    </row>
    <row r="454" spans="1:66" x14ac:dyDescent="0.45">
      <c r="A454" s="5">
        <f ca="1">TODAY()</f>
        <v>45489</v>
      </c>
      <c r="B454" s="4" t="s">
        <v>50</v>
      </c>
      <c r="C454" s="4" t="s">
        <v>36</v>
      </c>
      <c r="D454" s="4" t="s">
        <v>659</v>
      </c>
      <c r="E454" s="4" t="s">
        <v>910</v>
      </c>
      <c r="F454" s="11">
        <v>93</v>
      </c>
      <c r="G454" s="11">
        <v>0.17311827956989248</v>
      </c>
      <c r="H454" s="11">
        <v>7.1428571428571425E-2</v>
      </c>
      <c r="I454" s="11">
        <v>0.12980599647266314</v>
      </c>
      <c r="J454" s="11">
        <v>2.86</v>
      </c>
      <c r="K454" s="11">
        <v>3.26</v>
      </c>
      <c r="L454" s="11">
        <v>3.32</v>
      </c>
      <c r="M454" s="11">
        <v>0.17311827956989248</v>
      </c>
      <c r="N454" s="11">
        <v>0.12037037037037036</v>
      </c>
      <c r="O454" s="11">
        <v>0.15065157750342936</v>
      </c>
      <c r="P454" s="11">
        <v>3.26</v>
      </c>
      <c r="Q454" s="11">
        <v>3.32</v>
      </c>
      <c r="R454" s="11">
        <v>0.33100000000000002</v>
      </c>
      <c r="S454" s="11">
        <v>0.76</v>
      </c>
      <c r="T454" s="11">
        <v>114</v>
      </c>
      <c r="U454" s="11">
        <v>7.8494623655913975E-2</v>
      </c>
      <c r="V454" s="11">
        <v>-6.5591397849462357E-2</v>
      </c>
      <c r="W454" s="11">
        <v>0.65376344086021498</v>
      </c>
      <c r="X454" s="11">
        <v>0.18279569892473119</v>
      </c>
      <c r="Y454" s="11">
        <v>0.22901234567901235</v>
      </c>
      <c r="Z454" s="11">
        <v>0.20248056698673983</v>
      </c>
      <c r="AA454" s="11">
        <v>1.3225806451612903</v>
      </c>
      <c r="AB454" s="11">
        <v>0.95061728395061729</v>
      </c>
      <c r="AC454" s="11">
        <v>1.1641518061271148</v>
      </c>
      <c r="AD454" s="11">
        <v>0.65600000000000003</v>
      </c>
      <c r="AE454" s="11">
        <v>0.61</v>
      </c>
      <c r="AF454" s="11">
        <v>0.63640740740740742</v>
      </c>
      <c r="AG454" s="11">
        <v>4.6296296296296301E-2</v>
      </c>
      <c r="AH454" s="11">
        <v>95</v>
      </c>
      <c r="AI454" s="11">
        <v>4.736842105263158E-2</v>
      </c>
      <c r="AJ454" s="11">
        <v>3.2000000000000001E-2</v>
      </c>
      <c r="AK454" s="11">
        <v>4.1012345679012352E-2</v>
      </c>
      <c r="AL454" s="11">
        <v>4.28</v>
      </c>
      <c r="AM454" s="11">
        <v>4.28</v>
      </c>
      <c r="AN454" s="11">
        <v>4.03</v>
      </c>
      <c r="AO454" s="11">
        <v>4.736842105263158E-2</v>
      </c>
      <c r="AP454" s="11">
        <v>6.3580246913580246E-2</v>
      </c>
      <c r="AQ454" s="11">
        <v>5.4073311995122691E-2</v>
      </c>
      <c r="AR454" s="11">
        <v>4.28</v>
      </c>
      <c r="AS454" s="11">
        <v>4.03</v>
      </c>
      <c r="AT454" s="11">
        <v>0.30599999999999999</v>
      </c>
      <c r="AU454" s="11">
        <v>0.69899999999999995</v>
      </c>
      <c r="AV454" s="11">
        <v>102</v>
      </c>
      <c r="AW454" s="11">
        <v>-9.4736842105263164E-3</v>
      </c>
      <c r="AX454" s="11">
        <v>-0.22421052631578947</v>
      </c>
      <c r="AY454" s="11">
        <v>5.2631578947368418E-2</v>
      </c>
      <c r="AZ454" s="11">
        <v>7.2631578947368422E-2</v>
      </c>
      <c r="BA454" s="11">
        <v>0.13518518518518519</v>
      </c>
      <c r="BB454" s="11">
        <v>9.8502514860539556E-2</v>
      </c>
      <c r="BC454" s="11">
        <v>-1.0105263157894737</v>
      </c>
      <c r="BD454" s="11">
        <v>-0.80864197530864201</v>
      </c>
      <c r="BE454" s="11">
        <v>-0.92703094040542611</v>
      </c>
      <c r="BF454" s="11">
        <v>0.36799999999999999</v>
      </c>
      <c r="BG454" s="11">
        <v>0.39900000000000002</v>
      </c>
      <c r="BH454" s="11">
        <v>0.38082098765432104</v>
      </c>
      <c r="BI454" s="11">
        <v>-2.0828599560699934E-3</v>
      </c>
      <c r="BJ454" s="12">
        <v>2</v>
      </c>
      <c r="BK454" s="12">
        <v>6</v>
      </c>
      <c r="BL454" s="12">
        <f t="shared" si="72"/>
        <v>-4</v>
      </c>
      <c r="BM454" s="12" t="str">
        <f t="shared" si="71"/>
        <v>OAK</v>
      </c>
      <c r="BN454" s="12">
        <f t="shared" si="73"/>
        <v>8</v>
      </c>
    </row>
    <row r="455" spans="1:66" x14ac:dyDescent="0.45">
      <c r="A455" s="5">
        <f t="shared" ref="A455:A466" ca="1" si="74">TODAY()</f>
        <v>45489</v>
      </c>
      <c r="B455" s="4" t="s">
        <v>102</v>
      </c>
      <c r="C455" s="4" t="s">
        <v>28</v>
      </c>
      <c r="D455" s="4" t="s">
        <v>278</v>
      </c>
      <c r="E455" s="4" t="s">
        <v>540</v>
      </c>
      <c r="F455" s="11">
        <v>94</v>
      </c>
      <c r="G455" s="11">
        <v>0.18888888888888888</v>
      </c>
      <c r="H455" s="11">
        <v>0.11428571428571428</v>
      </c>
      <c r="I455" s="11">
        <v>0.15757397609249463</v>
      </c>
      <c r="J455" s="11">
        <v>2.76</v>
      </c>
      <c r="K455" s="11">
        <v>2.75</v>
      </c>
      <c r="L455" s="11">
        <v>2.79</v>
      </c>
      <c r="M455" s="11">
        <v>9.4680851063829785E-2</v>
      </c>
      <c r="N455" s="11">
        <v>7.9012345679012344E-2</v>
      </c>
      <c r="O455" s="11">
        <v>8.8103947568968138E-2</v>
      </c>
      <c r="P455" s="11">
        <v>3.61</v>
      </c>
      <c r="Q455" s="11">
        <v>3.55</v>
      </c>
      <c r="R455" s="11">
        <v>0.29899999999999999</v>
      </c>
      <c r="S455" s="11">
        <v>0.68200000000000005</v>
      </c>
      <c r="T455" s="11">
        <v>92</v>
      </c>
      <c r="U455" s="11">
        <v>5.106382978723404E-2</v>
      </c>
      <c r="V455" s="11">
        <v>4.5744680851063826E-2</v>
      </c>
      <c r="W455" s="11">
        <v>-0.22659574468085106</v>
      </c>
      <c r="X455" s="11">
        <v>8.5106382978723402E-2</v>
      </c>
      <c r="Y455" s="11">
        <v>0.16851851851851851</v>
      </c>
      <c r="Z455" s="11">
        <v>0.12011888431641518</v>
      </c>
      <c r="AA455" s="11">
        <v>-9.5744680851063829E-2</v>
      </c>
      <c r="AB455" s="11">
        <v>-6.7901234567901231E-2</v>
      </c>
      <c r="AC455" s="11">
        <v>-8.4057308337143727E-2</v>
      </c>
      <c r="AD455" s="11">
        <v>0.47899999999999998</v>
      </c>
      <c r="AE455" s="11">
        <v>0.48599999999999999</v>
      </c>
      <c r="AF455" s="11">
        <v>0.4819382716049383</v>
      </c>
      <c r="AG455" s="11">
        <v>3.4083162917519201E-3</v>
      </c>
      <c r="AH455" s="11">
        <v>94</v>
      </c>
      <c r="AI455" s="11">
        <v>4.4680851063829789E-2</v>
      </c>
      <c r="AJ455" s="11">
        <v>5.6521739130434782E-2</v>
      </c>
      <c r="AK455" s="11">
        <v>4.9651100375738055E-2</v>
      </c>
      <c r="AL455" s="11">
        <v>3.21</v>
      </c>
      <c r="AM455" s="11">
        <v>4.38</v>
      </c>
      <c r="AN455" s="11">
        <v>4.1500000000000004</v>
      </c>
      <c r="AO455" s="11">
        <v>4.4680851063829789E-2</v>
      </c>
      <c r="AP455" s="11">
        <v>0.10617283950617283</v>
      </c>
      <c r="AQ455" s="11">
        <v>7.0492303002591072E-2</v>
      </c>
      <c r="AR455" s="11">
        <v>4.38</v>
      </c>
      <c r="AS455" s="11">
        <v>4.1500000000000004</v>
      </c>
      <c r="AT455" s="11">
        <v>0.32800000000000001</v>
      </c>
      <c r="AU455" s="11">
        <v>0.753</v>
      </c>
      <c r="AV455" s="11">
        <v>115</v>
      </c>
      <c r="AW455" s="11">
        <v>1.1702127659574469E-2</v>
      </c>
      <c r="AX455" s="11">
        <v>-7.6595744680851063E-2</v>
      </c>
      <c r="AY455" s="11">
        <v>0.59787234042553195</v>
      </c>
      <c r="AZ455" s="11">
        <v>0.17127659574468088</v>
      </c>
      <c r="BA455" s="11">
        <v>0.26481481481481478</v>
      </c>
      <c r="BB455" s="11">
        <v>0.21053955189757659</v>
      </c>
      <c r="BC455" s="11">
        <v>0.95744680851063835</v>
      </c>
      <c r="BD455" s="11">
        <v>0.76543209876543206</v>
      </c>
      <c r="BE455" s="11">
        <v>0.87684804145709494</v>
      </c>
      <c r="BF455" s="11">
        <v>0.58499999999999996</v>
      </c>
      <c r="BG455" s="11">
        <v>0.57099999999999995</v>
      </c>
      <c r="BH455" s="11">
        <v>0.57912345679012345</v>
      </c>
      <c r="BI455" s="11">
        <v>-2.7777777777778012E-2</v>
      </c>
      <c r="BJ455" s="12">
        <v>3</v>
      </c>
      <c r="BK455" s="12">
        <v>4</v>
      </c>
      <c r="BL455" s="12">
        <f t="shared" si="72"/>
        <v>-1</v>
      </c>
      <c r="BM455" s="12" t="str">
        <f t="shared" si="71"/>
        <v>LAD</v>
      </c>
      <c r="BN455" s="12">
        <f t="shared" si="73"/>
        <v>7</v>
      </c>
    </row>
    <row r="456" spans="1:66" x14ac:dyDescent="0.45">
      <c r="A456" s="5">
        <f t="shared" ca="1" si="74"/>
        <v>45489</v>
      </c>
      <c r="B456" s="4" t="s">
        <v>71</v>
      </c>
      <c r="C456" s="4" t="s">
        <v>95</v>
      </c>
      <c r="D456" s="4" t="s">
        <v>600</v>
      </c>
      <c r="E456" s="4" t="s">
        <v>532</v>
      </c>
      <c r="F456" s="11">
        <v>93</v>
      </c>
      <c r="G456" s="11">
        <v>7.3118279569892475E-2</v>
      </c>
      <c r="H456" s="11">
        <v>5.8064516129032261E-2</v>
      </c>
      <c r="I456" s="11">
        <v>6.6706491437674237E-2</v>
      </c>
      <c r="J456" s="11">
        <v>3.81</v>
      </c>
      <c r="K456" s="11">
        <v>3.82</v>
      </c>
      <c r="L456" s="11">
        <v>3.65</v>
      </c>
      <c r="M456" s="11">
        <v>7.3118279569892475E-2</v>
      </c>
      <c r="N456" s="11">
        <v>9.0740740740740733E-2</v>
      </c>
      <c r="O456" s="11">
        <v>8.0624142661179704E-2</v>
      </c>
      <c r="P456" s="11">
        <v>3.82</v>
      </c>
      <c r="Q456" s="11">
        <v>3.65</v>
      </c>
      <c r="R456" s="11">
        <v>0.30599999999999999</v>
      </c>
      <c r="S456" s="11">
        <v>0.69299999999999995</v>
      </c>
      <c r="T456" s="11">
        <v>102</v>
      </c>
      <c r="U456" s="11">
        <v>1.5053763440860214E-2</v>
      </c>
      <c r="V456" s="11">
        <v>-6.236559139784946E-2</v>
      </c>
      <c r="W456" s="11">
        <v>0.1032258064516129</v>
      </c>
      <c r="X456" s="11">
        <v>0.1139784946236559</v>
      </c>
      <c r="Y456" s="11">
        <v>0.22160493827160493</v>
      </c>
      <c r="Z456" s="11">
        <v>0.15981938728852307</v>
      </c>
      <c r="AA456" s="11">
        <v>-0.69892473118279574</v>
      </c>
      <c r="AB456" s="11">
        <v>-0.29629629629629628</v>
      </c>
      <c r="AC456" s="11">
        <v>-0.52743484224965709</v>
      </c>
      <c r="AD456" s="11">
        <v>0.495</v>
      </c>
      <c r="AE456" s="11">
        <v>0.50800000000000001</v>
      </c>
      <c r="AF456" s="11">
        <v>0.500537037037037</v>
      </c>
      <c r="AG456" s="11">
        <v>7.0987654320987595E-2</v>
      </c>
      <c r="AH456" s="11">
        <v>92</v>
      </c>
      <c r="AI456" s="11">
        <v>9.1304347826086957E-2</v>
      </c>
      <c r="AJ456" s="11">
        <v>3.3333333333333333E-2</v>
      </c>
      <c r="AK456" s="11">
        <v>6.6255144032921806E-2</v>
      </c>
      <c r="AL456" s="11">
        <v>3.46</v>
      </c>
      <c r="AM456" s="11">
        <v>3.67</v>
      </c>
      <c r="AN456" s="11">
        <v>3.53</v>
      </c>
      <c r="AO456" s="11">
        <v>9.1304347826086957E-2</v>
      </c>
      <c r="AP456" s="11">
        <v>5.8024691358024696E-2</v>
      </c>
      <c r="AQ456" s="11">
        <v>7.6924249352232896E-2</v>
      </c>
      <c r="AR456" s="11">
        <v>3.67</v>
      </c>
      <c r="AS456" s="11">
        <v>3.53</v>
      </c>
      <c r="AT456" s="11">
        <v>0.32700000000000001</v>
      </c>
      <c r="AU456" s="11">
        <v>0.753</v>
      </c>
      <c r="AV456" s="11">
        <v>114</v>
      </c>
      <c r="AW456" s="11">
        <v>-5.2173913043478258E-2</v>
      </c>
      <c r="AX456" s="11">
        <v>0.13043478260869565</v>
      </c>
      <c r="AY456" s="11">
        <v>0.4652173913043478</v>
      </c>
      <c r="AZ456" s="11">
        <v>0.16847826086956522</v>
      </c>
      <c r="BA456" s="11">
        <v>0.19382716049382714</v>
      </c>
      <c r="BB456" s="11">
        <v>0.17943148910227097</v>
      </c>
      <c r="BC456" s="11">
        <v>0.94565217391304346</v>
      </c>
      <c r="BD456" s="11">
        <v>0.51234567901234573</v>
      </c>
      <c r="BE456" s="11">
        <v>0.75842097241274198</v>
      </c>
      <c r="BF456" s="11">
        <v>0.62</v>
      </c>
      <c r="BG456" s="11">
        <v>0.56499999999999995</v>
      </c>
      <c r="BH456" s="11">
        <v>0.59623456790123452</v>
      </c>
      <c r="BI456" s="11">
        <v>-2.4691358024691024E-2</v>
      </c>
      <c r="BJ456" s="12">
        <v>2</v>
      </c>
      <c r="BK456" s="12">
        <v>0</v>
      </c>
      <c r="BL456" s="12">
        <f t="shared" si="72"/>
        <v>2</v>
      </c>
      <c r="BM456" s="12" t="str">
        <f t="shared" si="71"/>
        <v>TBR</v>
      </c>
      <c r="BN456" s="12">
        <f t="shared" si="73"/>
        <v>2</v>
      </c>
    </row>
    <row r="457" spans="1:66" x14ac:dyDescent="0.45">
      <c r="A457" s="5">
        <f t="shared" ca="1" si="74"/>
        <v>45489</v>
      </c>
      <c r="B457" s="4" t="s">
        <v>18</v>
      </c>
      <c r="C457" s="4" t="s">
        <v>22</v>
      </c>
      <c r="D457" s="4" t="s">
        <v>644</v>
      </c>
      <c r="E457" s="4" t="s">
        <v>592</v>
      </c>
      <c r="F457" s="11">
        <v>93</v>
      </c>
      <c r="G457" s="11">
        <v>9.7849462365591389E-2</v>
      </c>
      <c r="H457" s="11">
        <v>4.8000000000000001E-2</v>
      </c>
      <c r="I457" s="11">
        <v>7.6617283950617288E-2</v>
      </c>
      <c r="J457" s="11">
        <v>3.56</v>
      </c>
      <c r="K457" s="11">
        <v>4.01</v>
      </c>
      <c r="L457" s="11">
        <v>3.91</v>
      </c>
      <c r="M457" s="11">
        <v>9.7849462365591389E-2</v>
      </c>
      <c r="N457" s="11">
        <v>8.3950617283950618E-2</v>
      </c>
      <c r="O457" s="11">
        <v>9.1929583904892545E-2</v>
      </c>
      <c r="P457" s="11">
        <v>4.01</v>
      </c>
      <c r="Q457" s="11">
        <v>3.91</v>
      </c>
      <c r="R457" s="11">
        <v>0.33400000000000002</v>
      </c>
      <c r="S457" s="11">
        <v>0.77600000000000002</v>
      </c>
      <c r="T457" s="11">
        <v>119</v>
      </c>
      <c r="U457" s="11">
        <v>5.053763440860215E-2</v>
      </c>
      <c r="V457" s="11">
        <v>-2.4731182795698924E-2</v>
      </c>
      <c r="W457" s="11">
        <v>0.87849462365591402</v>
      </c>
      <c r="X457" s="11">
        <v>0.21182795698924731</v>
      </c>
      <c r="Y457" s="11">
        <v>0.23703703703703702</v>
      </c>
      <c r="Z457" s="11">
        <v>0.22256515775034291</v>
      </c>
      <c r="AA457" s="11">
        <v>0.93548387096774188</v>
      </c>
      <c r="AB457" s="11">
        <v>0.66049382716049387</v>
      </c>
      <c r="AC457" s="11">
        <v>0.81835848193872884</v>
      </c>
      <c r="AD457" s="11">
        <v>0.61299999999999999</v>
      </c>
      <c r="AE457" s="11">
        <v>0.57799999999999996</v>
      </c>
      <c r="AF457" s="11">
        <v>0.59809259259259262</v>
      </c>
      <c r="AG457" s="11">
        <v>1.2345679012345699E-2</v>
      </c>
      <c r="AH457" s="11">
        <v>95</v>
      </c>
      <c r="AI457" s="11">
        <v>7.1578947368421048E-2</v>
      </c>
      <c r="AJ457" s="11">
        <v>0.11666666666666667</v>
      </c>
      <c r="AK457" s="11">
        <v>9.0226337448559679E-2</v>
      </c>
      <c r="AL457" s="11">
        <v>3.68</v>
      </c>
      <c r="AM457" s="11">
        <v>4.08</v>
      </c>
      <c r="AN457" s="11">
        <v>3.89</v>
      </c>
      <c r="AO457" s="11">
        <v>7.1578947368421048E-2</v>
      </c>
      <c r="AP457" s="11">
        <v>8.5185185185185183E-2</v>
      </c>
      <c r="AQ457" s="11">
        <v>7.7206218564243256E-2</v>
      </c>
      <c r="AR457" s="11">
        <v>4.08</v>
      </c>
      <c r="AS457" s="11">
        <v>3.89</v>
      </c>
      <c r="AT457" s="11">
        <v>0.33100000000000002</v>
      </c>
      <c r="AU457" s="11">
        <v>0.75700000000000001</v>
      </c>
      <c r="AV457" s="11">
        <v>117</v>
      </c>
      <c r="AW457" s="11">
        <v>-6.1052631578947365E-2</v>
      </c>
      <c r="AX457" s="11">
        <v>0.21473684210526314</v>
      </c>
      <c r="AY457" s="11">
        <v>0.58105263157894738</v>
      </c>
      <c r="AZ457" s="11">
        <v>0.19157894736842104</v>
      </c>
      <c r="BA457" s="11">
        <v>0.25185185185185183</v>
      </c>
      <c r="BB457" s="11">
        <v>0.21650663008687698</v>
      </c>
      <c r="BC457" s="11">
        <v>1.0421052631578946</v>
      </c>
      <c r="BD457" s="11">
        <v>0.8271604938271605</v>
      </c>
      <c r="BE457" s="11">
        <v>0.95320835238530721</v>
      </c>
      <c r="BF457" s="11">
        <v>0.58899999999999997</v>
      </c>
      <c r="BG457" s="11">
        <v>0.57499999999999996</v>
      </c>
      <c r="BH457" s="11">
        <v>0.58320987654320988</v>
      </c>
      <c r="BI457" s="11">
        <v>-5.2469135802469036E-2</v>
      </c>
      <c r="BJ457" s="12">
        <v>1</v>
      </c>
      <c r="BK457" s="12">
        <v>4</v>
      </c>
      <c r="BL457" s="12">
        <f t="shared" si="72"/>
        <v>-3</v>
      </c>
      <c r="BM457" s="12" t="str">
        <f t="shared" si="71"/>
        <v>NYY</v>
      </c>
      <c r="BN457" s="12">
        <f t="shared" si="73"/>
        <v>5</v>
      </c>
    </row>
    <row r="458" spans="1:66" x14ac:dyDescent="0.45">
      <c r="A458" s="5">
        <f t="shared" ca="1" si="74"/>
        <v>45489</v>
      </c>
      <c r="B458" s="4" t="s">
        <v>60</v>
      </c>
      <c r="C458" s="4" t="s">
        <v>20</v>
      </c>
      <c r="D458" s="4" t="s">
        <v>1027</v>
      </c>
      <c r="E458" s="4" t="s">
        <v>268</v>
      </c>
      <c r="F458" s="11">
        <v>93</v>
      </c>
      <c r="G458" s="11">
        <v>0.11720430107526882</v>
      </c>
      <c r="H458" s="11">
        <v>3.4615384615384617E-2</v>
      </c>
      <c r="I458" s="11">
        <v>8.2027540360873702E-2</v>
      </c>
      <c r="J458" s="11">
        <v>3.49</v>
      </c>
      <c r="K458" s="11">
        <v>3.76</v>
      </c>
      <c r="L458" s="11">
        <v>3.7</v>
      </c>
      <c r="M458" s="11">
        <v>0.11720430107526882</v>
      </c>
      <c r="N458" s="11">
        <v>8.0864197530864199E-2</v>
      </c>
      <c r="O458" s="11">
        <v>0.10172610882487426</v>
      </c>
      <c r="P458" s="11">
        <v>3.76</v>
      </c>
      <c r="Q458" s="11">
        <v>3.7</v>
      </c>
      <c r="R458" s="11">
        <v>0.34</v>
      </c>
      <c r="S458" s="11">
        <v>0.78700000000000003</v>
      </c>
      <c r="T458" s="11">
        <v>115</v>
      </c>
      <c r="U458" s="11">
        <v>7.0967741935483872E-2</v>
      </c>
      <c r="V458" s="11">
        <v>-0.14516129032258066</v>
      </c>
      <c r="W458" s="11">
        <v>0.61290322580645162</v>
      </c>
      <c r="X458" s="11">
        <v>0.15268817204301074</v>
      </c>
      <c r="Y458" s="11">
        <v>0.19012345679012346</v>
      </c>
      <c r="Z458" s="11">
        <v>0.16863283036122542</v>
      </c>
      <c r="AA458" s="11">
        <v>0.46236559139784944</v>
      </c>
      <c r="AB458" s="11">
        <v>0.29629629629629628</v>
      </c>
      <c r="AC458" s="11">
        <v>0.39163237311385457</v>
      </c>
      <c r="AD458" s="11">
        <v>0.55400000000000005</v>
      </c>
      <c r="AE458" s="11">
        <v>0.53100000000000003</v>
      </c>
      <c r="AF458" s="11">
        <v>0.54420370370370375</v>
      </c>
      <c r="AG458" s="11">
        <v>2.4691358024691398E-2</v>
      </c>
      <c r="AH458" s="11">
        <v>94</v>
      </c>
      <c r="AI458" s="11">
        <v>0.16315789473684211</v>
      </c>
      <c r="AJ458" s="11">
        <v>4.8387096774193547E-2</v>
      </c>
      <c r="AK458" s="11">
        <v>0.11498249806116248</v>
      </c>
      <c r="AL458" s="11">
        <v>3.43</v>
      </c>
      <c r="AM458" s="11">
        <v>3.2</v>
      </c>
      <c r="AN458" s="11">
        <v>3.32</v>
      </c>
      <c r="AO458" s="11">
        <v>0.11914893617021276</v>
      </c>
      <c r="AP458" s="11">
        <v>7.0370370370370375E-2</v>
      </c>
      <c r="AQ458" s="11">
        <v>9.8673982624599907E-2</v>
      </c>
      <c r="AR458" s="11">
        <v>3.91</v>
      </c>
      <c r="AS458" s="11">
        <v>3.91</v>
      </c>
      <c r="AT458" s="11">
        <v>0.312</v>
      </c>
      <c r="AU458" s="11">
        <v>0.72</v>
      </c>
      <c r="AV458" s="11">
        <v>98</v>
      </c>
      <c r="AW458" s="11">
        <v>7.0212765957446799E-2</v>
      </c>
      <c r="AX458" s="11">
        <v>0.20106382978723403</v>
      </c>
      <c r="AY458" s="11">
        <v>-2.2340425531914895E-2</v>
      </c>
      <c r="AZ458" s="11">
        <v>0.13191489361702127</v>
      </c>
      <c r="BA458" s="11">
        <v>0.16666666666666666</v>
      </c>
      <c r="BB458" s="11">
        <v>0.1465020576131687</v>
      </c>
      <c r="BC458" s="11">
        <v>0.64893617021276595</v>
      </c>
      <c r="BD458" s="11">
        <v>0.3271604938271605</v>
      </c>
      <c r="BE458" s="11">
        <v>0.51386983691510446</v>
      </c>
      <c r="BF458" s="11">
        <v>0.54300000000000004</v>
      </c>
      <c r="BG458" s="11">
        <v>0.52</v>
      </c>
      <c r="BH458" s="11">
        <v>0.53334567901234575</v>
      </c>
      <c r="BI458" s="11">
        <v>-7.0987654320988025E-2</v>
      </c>
      <c r="BJ458" s="12">
        <v>1</v>
      </c>
      <c r="BK458" s="12">
        <v>6</v>
      </c>
      <c r="BL458" s="12">
        <f t="shared" si="72"/>
        <v>-5</v>
      </c>
      <c r="BM458" s="12" t="str">
        <f t="shared" si="71"/>
        <v>KCR</v>
      </c>
      <c r="BN458" s="12">
        <f t="shared" si="73"/>
        <v>7</v>
      </c>
    </row>
    <row r="459" spans="1:66" x14ac:dyDescent="0.45">
      <c r="A459" s="5">
        <f t="shared" ca="1" si="74"/>
        <v>45489</v>
      </c>
      <c r="B459" s="4" t="s">
        <v>64</v>
      </c>
      <c r="C459" s="4" t="s">
        <v>35</v>
      </c>
      <c r="D459" s="4" t="s">
        <v>546</v>
      </c>
      <c r="E459" s="4" t="s">
        <v>695</v>
      </c>
      <c r="F459" s="11">
        <v>92</v>
      </c>
      <c r="G459" s="11">
        <v>4.3478260869565216E-2</v>
      </c>
      <c r="H459" s="11">
        <v>4.8275862068965517E-2</v>
      </c>
      <c r="I459" s="11">
        <v>4.5551298424861636E-2</v>
      </c>
      <c r="J459" s="11">
        <v>3.96</v>
      </c>
      <c r="K459" s="11">
        <v>4.33</v>
      </c>
      <c r="L459" s="11">
        <v>4.26</v>
      </c>
      <c r="M459" s="11">
        <v>4.3478260869565216E-2</v>
      </c>
      <c r="N459" s="11">
        <v>8.3333333333333329E-2</v>
      </c>
      <c r="O459" s="11">
        <v>6.0699588477366249E-2</v>
      </c>
      <c r="P459" s="11">
        <v>4.33</v>
      </c>
      <c r="Q459" s="11">
        <v>4.26</v>
      </c>
      <c r="R459" s="11">
        <v>0.33100000000000002</v>
      </c>
      <c r="S459" s="11">
        <v>0.75900000000000001</v>
      </c>
      <c r="T459" s="11">
        <v>119</v>
      </c>
      <c r="U459" s="11">
        <v>-4.1304347826086954E-2</v>
      </c>
      <c r="V459" s="11">
        <v>-0.13478260869565217</v>
      </c>
      <c r="W459" s="11">
        <v>0.66086956521739126</v>
      </c>
      <c r="X459" s="11">
        <v>0.16521739130434782</v>
      </c>
      <c r="Y459" s="11">
        <v>0.21049382716049383</v>
      </c>
      <c r="Z459" s="11">
        <v>0.18478128334095412</v>
      </c>
      <c r="AA459" s="11">
        <v>0.11956521739130435</v>
      </c>
      <c r="AB459" s="11">
        <v>0.10493827160493827</v>
      </c>
      <c r="AC459" s="11">
        <v>0.11324493217497332</v>
      </c>
      <c r="AD459" s="11">
        <v>0.51100000000000001</v>
      </c>
      <c r="AE459" s="11">
        <v>0.51</v>
      </c>
      <c r="AF459" s="11">
        <v>0.51056790123456786</v>
      </c>
      <c r="AG459" s="11">
        <v>5.5555555555555601E-2</v>
      </c>
      <c r="AH459" s="11">
        <v>94</v>
      </c>
      <c r="AI459" s="11">
        <v>4.1489361702127657E-2</v>
      </c>
      <c r="AJ459" s="11">
        <v>4.9999999999999996E-2</v>
      </c>
      <c r="AK459" s="11">
        <v>4.5061728395061729E-2</v>
      </c>
      <c r="AL459" s="11">
        <v>5.31</v>
      </c>
      <c r="AM459" s="11">
        <v>4.42</v>
      </c>
      <c r="AN459" s="11">
        <v>4.4800000000000004</v>
      </c>
      <c r="AO459" s="11">
        <v>4.1489361702127657E-2</v>
      </c>
      <c r="AP459" s="11">
        <v>5.0617283950617278E-2</v>
      </c>
      <c r="AQ459" s="11">
        <v>4.5320835238530713E-2</v>
      </c>
      <c r="AR459" s="11">
        <v>4.42</v>
      </c>
      <c r="AS459" s="11">
        <v>4.4800000000000004</v>
      </c>
      <c r="AT459" s="11">
        <v>0.317</v>
      </c>
      <c r="AU459" s="11">
        <v>0.73</v>
      </c>
      <c r="AV459" s="11">
        <v>90</v>
      </c>
      <c r="AW459" s="11">
        <v>-2.4468085106382976E-2</v>
      </c>
      <c r="AX459" s="11">
        <v>9.7872340425531903E-2</v>
      </c>
      <c r="AY459" s="11">
        <v>-0.38723404255319149</v>
      </c>
      <c r="AZ459" s="11">
        <v>7.7659574468085107E-2</v>
      </c>
      <c r="BA459" s="11">
        <v>9.2592592592592587E-2</v>
      </c>
      <c r="BB459" s="11">
        <v>8.3927754915409242E-2</v>
      </c>
      <c r="BC459" s="11">
        <v>-1.7765957446808511</v>
      </c>
      <c r="BD459" s="11">
        <v>-1.4567901234567902</v>
      </c>
      <c r="BE459" s="11">
        <v>-1.6423563481176651</v>
      </c>
      <c r="BF459" s="11">
        <v>0.35099999999999998</v>
      </c>
      <c r="BG459" s="11">
        <v>0.372</v>
      </c>
      <c r="BH459" s="11">
        <v>0.35981481481481481</v>
      </c>
      <c r="BI459" s="11">
        <v>-8.9506172839506015E-2</v>
      </c>
      <c r="BJ459" s="12">
        <v>7</v>
      </c>
      <c r="BK459" s="12">
        <v>6</v>
      </c>
      <c r="BL459" s="12">
        <f t="shared" si="72"/>
        <v>1</v>
      </c>
      <c r="BM459" s="12" t="str">
        <f t="shared" si="71"/>
        <v>NYM</v>
      </c>
      <c r="BN459" s="12">
        <f t="shared" si="73"/>
        <v>13</v>
      </c>
    </row>
    <row r="460" spans="1:66" x14ac:dyDescent="0.45">
      <c r="A460" s="5">
        <f t="shared" ca="1" si="74"/>
        <v>45489</v>
      </c>
      <c r="B460" s="4" t="s">
        <v>57</v>
      </c>
      <c r="C460" s="4" t="s">
        <v>89</v>
      </c>
      <c r="D460" s="4" t="s">
        <v>1078</v>
      </c>
      <c r="E460" s="4" t="s">
        <v>1169</v>
      </c>
      <c r="F460" s="11">
        <v>94</v>
      </c>
      <c r="G460" s="11">
        <v>0.10425531914893618</v>
      </c>
      <c r="H460" s="11">
        <v>2.4999999999999998E-2</v>
      </c>
      <c r="I460" s="11">
        <v>7.0987654320987664E-2</v>
      </c>
      <c r="J460" s="11">
        <v>3.64</v>
      </c>
      <c r="K460" s="11">
        <v>4.2699999999999996</v>
      </c>
      <c r="L460" s="11">
        <v>3.97</v>
      </c>
      <c r="M460" s="11">
        <v>0.10425531914893618</v>
      </c>
      <c r="N460" s="11">
        <v>9.4444444444444442E-2</v>
      </c>
      <c r="O460" s="11">
        <v>0.10013717421124829</v>
      </c>
      <c r="P460" s="11">
        <v>4.2699999999999996</v>
      </c>
      <c r="Q460" s="11">
        <v>3.97</v>
      </c>
      <c r="R460" s="11">
        <v>0.32100000000000001</v>
      </c>
      <c r="S460" s="11">
        <v>0.73299999999999998</v>
      </c>
      <c r="T460" s="11">
        <v>102</v>
      </c>
      <c r="U460" s="11">
        <v>0.1</v>
      </c>
      <c r="V460" s="11">
        <v>-0.18191489361702129</v>
      </c>
      <c r="W460" s="11">
        <v>0.18191489361702129</v>
      </c>
      <c r="X460" s="11">
        <v>0.1</v>
      </c>
      <c r="Y460" s="11">
        <v>0.18641975308641975</v>
      </c>
      <c r="Z460" s="11">
        <v>0.13627495808565768</v>
      </c>
      <c r="AA460" s="11">
        <v>0.34042553191489361</v>
      </c>
      <c r="AB460" s="11">
        <v>0.12345679012345678</v>
      </c>
      <c r="AC460" s="11">
        <v>0.24935223289132755</v>
      </c>
      <c r="AD460" s="11">
        <v>0.47899999999999998</v>
      </c>
      <c r="AE460" s="11">
        <v>0.48</v>
      </c>
      <c r="AF460" s="11">
        <v>0.47941975308641971</v>
      </c>
      <c r="AG460" s="11">
        <v>-6.1728395061728097E-3</v>
      </c>
      <c r="AH460" s="11">
        <v>93</v>
      </c>
      <c r="AI460" s="11">
        <v>4.7311827956989252E-2</v>
      </c>
      <c r="AJ460" s="11">
        <v>2.2727272727272728E-2</v>
      </c>
      <c r="AK460" s="11">
        <v>3.6840628507295178E-2</v>
      </c>
      <c r="AL460" s="11">
        <v>4.28</v>
      </c>
      <c r="AM460" s="11">
        <v>4.13</v>
      </c>
      <c r="AN460" s="11">
        <v>4.07</v>
      </c>
      <c r="AO460" s="11">
        <v>4.7311827956989252E-2</v>
      </c>
      <c r="AP460" s="11">
        <v>8.4567901234567894E-2</v>
      </c>
      <c r="AQ460" s="11">
        <v>6.3180155464106089E-2</v>
      </c>
      <c r="AR460" s="11">
        <v>4.13</v>
      </c>
      <c r="AS460" s="11">
        <v>4.07</v>
      </c>
      <c r="AT460" s="11">
        <v>0.28499999999999998</v>
      </c>
      <c r="AU460" s="11">
        <v>0.65100000000000002</v>
      </c>
      <c r="AV460" s="11">
        <v>83</v>
      </c>
      <c r="AW460" s="11">
        <v>-6.3440860215053768E-2</v>
      </c>
      <c r="AX460" s="11">
        <v>-0.28279569892473116</v>
      </c>
      <c r="AY460" s="11">
        <v>-0.65376344086021498</v>
      </c>
      <c r="AZ460" s="11">
        <v>4.3010752688172043E-3</v>
      </c>
      <c r="BA460" s="11">
        <v>0.15555555555555556</v>
      </c>
      <c r="BB460" s="11">
        <v>6.8724279835390936E-2</v>
      </c>
      <c r="BC460" s="11">
        <v>-1.5698924731182795</v>
      </c>
      <c r="BD460" s="11">
        <v>-1.0987654320987654</v>
      </c>
      <c r="BE460" s="11">
        <v>-1.3692272519433013</v>
      </c>
      <c r="BF460" s="11">
        <v>0.34399999999999997</v>
      </c>
      <c r="BG460" s="11">
        <v>0.38900000000000001</v>
      </c>
      <c r="BH460" s="11">
        <v>0.36316666666666664</v>
      </c>
      <c r="BI460" s="11">
        <v>-2.1604938271604979E-2</v>
      </c>
      <c r="BJ460" s="12">
        <v>7</v>
      </c>
      <c r="BK460" s="12">
        <v>4</v>
      </c>
      <c r="BL460" s="12">
        <f t="shared" si="72"/>
        <v>3</v>
      </c>
      <c r="BM460" s="12" t="str">
        <f t="shared" si="71"/>
        <v>CIN</v>
      </c>
      <c r="BN460" s="12">
        <f t="shared" si="73"/>
        <v>11</v>
      </c>
    </row>
    <row r="461" spans="1:66" x14ac:dyDescent="0.45">
      <c r="A461" s="5">
        <f t="shared" ca="1" si="74"/>
        <v>45489</v>
      </c>
      <c r="B461" s="4" t="s">
        <v>48</v>
      </c>
      <c r="C461" s="4" t="s">
        <v>45</v>
      </c>
      <c r="D461" s="4" t="s">
        <v>683</v>
      </c>
      <c r="E461" s="4" t="s">
        <v>555</v>
      </c>
      <c r="F461" s="11">
        <v>93</v>
      </c>
      <c r="G461" s="11">
        <v>6.236559139784946E-2</v>
      </c>
      <c r="H461" s="11">
        <v>6.7857142857142852E-2</v>
      </c>
      <c r="I461" s="11">
        <v>6.4704585537918871E-2</v>
      </c>
      <c r="J461" s="11">
        <v>3.73</v>
      </c>
      <c r="K461" s="11">
        <v>3.88</v>
      </c>
      <c r="L461" s="11">
        <v>3.87</v>
      </c>
      <c r="M461" s="11">
        <v>6.236559139784946E-2</v>
      </c>
      <c r="N461" s="11">
        <v>8.5802469135802473E-2</v>
      </c>
      <c r="O461" s="11">
        <v>7.2347965249199814E-2</v>
      </c>
      <c r="P461" s="11">
        <v>3.88</v>
      </c>
      <c r="Q461" s="11">
        <v>3.87</v>
      </c>
      <c r="R461" s="11">
        <v>0.32400000000000001</v>
      </c>
      <c r="S461" s="11">
        <v>0.74399999999999999</v>
      </c>
      <c r="T461" s="11">
        <v>111</v>
      </c>
      <c r="U461" s="11">
        <v>-5.1612903225806452E-2</v>
      </c>
      <c r="V461" s="11">
        <v>-2.7956989247311829E-2</v>
      </c>
      <c r="W461" s="11">
        <v>0.35483870967741937</v>
      </c>
      <c r="X461" s="11">
        <v>0.14301075268817204</v>
      </c>
      <c r="Y461" s="11">
        <v>0.24691358024691357</v>
      </c>
      <c r="Z461" s="11">
        <v>0.18726566072245082</v>
      </c>
      <c r="AA461" s="11">
        <v>0.5268817204301075</v>
      </c>
      <c r="AB461" s="11">
        <v>0.47530864197530864</v>
      </c>
      <c r="AC461" s="11">
        <v>0.50491540923639688</v>
      </c>
      <c r="AD461" s="11">
        <v>0.52700000000000002</v>
      </c>
      <c r="AE461" s="11">
        <v>0.53300000000000003</v>
      </c>
      <c r="AF461" s="11">
        <v>0.52955555555555556</v>
      </c>
      <c r="AG461" s="11">
        <v>-2.4691358024691398E-2</v>
      </c>
      <c r="AH461" s="11">
        <v>93</v>
      </c>
      <c r="AI461" s="11">
        <v>9.4623655913978505E-2</v>
      </c>
      <c r="AJ461" s="11">
        <v>4.0740740740740744E-2</v>
      </c>
      <c r="AK461" s="11">
        <v>7.1673525377229097E-2</v>
      </c>
      <c r="AL461" s="11">
        <v>3.36</v>
      </c>
      <c r="AM461" s="11">
        <v>4.04</v>
      </c>
      <c r="AN461" s="11">
        <v>4</v>
      </c>
      <c r="AO461" s="11">
        <v>9.4623655913978505E-2</v>
      </c>
      <c r="AP461" s="11">
        <v>7.716049382716049E-2</v>
      </c>
      <c r="AQ461" s="11">
        <v>8.7185642432556026E-2</v>
      </c>
      <c r="AR461" s="11">
        <v>4.04</v>
      </c>
      <c r="AS461" s="11">
        <v>4</v>
      </c>
      <c r="AT461" s="11">
        <v>0.309</v>
      </c>
      <c r="AU461" s="11">
        <v>0.70399999999999996</v>
      </c>
      <c r="AV461" s="11">
        <v>97</v>
      </c>
      <c r="AW461" s="11">
        <v>-2.5806451612903226E-2</v>
      </c>
      <c r="AX461" s="11">
        <v>8.924731182795699E-2</v>
      </c>
      <c r="AY461" s="11">
        <v>-0.12473118279569892</v>
      </c>
      <c r="AZ461" s="11">
        <v>0.10752688172043011</v>
      </c>
      <c r="BA461" s="11">
        <v>0.21975308641975311</v>
      </c>
      <c r="BB461" s="11">
        <v>0.15532693187014177</v>
      </c>
      <c r="BC461" s="11">
        <v>9.6774193548387094E-2</v>
      </c>
      <c r="BD461" s="11">
        <v>0.1111111111111111</v>
      </c>
      <c r="BE461" s="11">
        <v>0.102880658436214</v>
      </c>
      <c r="BF461" s="11">
        <v>0.47299999999999998</v>
      </c>
      <c r="BG461" s="11">
        <v>0.49</v>
      </c>
      <c r="BH461" s="11">
        <v>0.48024074074074075</v>
      </c>
      <c r="BI461" s="11">
        <v>-3.0864197530864002E-2</v>
      </c>
      <c r="BJ461" s="12">
        <v>6</v>
      </c>
      <c r="BK461" s="12">
        <v>3</v>
      </c>
      <c r="BL461" s="12">
        <f t="shared" si="72"/>
        <v>3</v>
      </c>
      <c r="BM461" s="12" t="str">
        <f t="shared" si="71"/>
        <v>HOU</v>
      </c>
      <c r="BN461" s="12">
        <f t="shared" si="73"/>
        <v>9</v>
      </c>
    </row>
    <row r="462" spans="1:66" x14ac:dyDescent="0.45">
      <c r="A462" s="5">
        <f t="shared" ca="1" si="74"/>
        <v>45489</v>
      </c>
      <c r="B462" s="4" t="s">
        <v>132</v>
      </c>
      <c r="C462" s="4" t="s">
        <v>39</v>
      </c>
      <c r="D462" s="4" t="s">
        <v>267</v>
      </c>
      <c r="E462" s="4" t="s">
        <v>871</v>
      </c>
      <c r="F462" s="11">
        <v>95</v>
      </c>
      <c r="G462" s="11">
        <v>0.19999999999999998</v>
      </c>
      <c r="H462" s="11">
        <v>0.19999999999999998</v>
      </c>
      <c r="I462" s="11">
        <v>0.19999999999999998</v>
      </c>
      <c r="J462" s="11">
        <v>2.4700000000000002</v>
      </c>
      <c r="K462" s="11">
        <v>2.46</v>
      </c>
      <c r="L462" s="11">
        <v>2.5</v>
      </c>
      <c r="M462" s="11">
        <v>9.2631578947368426E-2</v>
      </c>
      <c r="N462" s="11">
        <v>5.7407407407407414E-2</v>
      </c>
      <c r="O462" s="11">
        <v>7.806355738454504E-2</v>
      </c>
      <c r="P462" s="11">
        <v>4.0999999999999996</v>
      </c>
      <c r="Q462" s="11">
        <v>3.97</v>
      </c>
      <c r="R462" s="11">
        <v>0.28399999999999997</v>
      </c>
      <c r="S462" s="11">
        <v>0.64700000000000002</v>
      </c>
      <c r="T462" s="11">
        <v>82</v>
      </c>
      <c r="U462" s="11">
        <v>-5.0526315789473683E-2</v>
      </c>
      <c r="V462" s="11">
        <v>-0.38526315789473686</v>
      </c>
      <c r="W462" s="11">
        <v>-0.71789473684210525</v>
      </c>
      <c r="X462" s="11">
        <v>-9.4736842105263164E-3</v>
      </c>
      <c r="Y462" s="11">
        <v>0.11234567901234567</v>
      </c>
      <c r="Z462" s="11">
        <v>4.0908398110044195E-2</v>
      </c>
      <c r="AA462" s="11">
        <v>-1.736842105263158</v>
      </c>
      <c r="AB462" s="11">
        <v>-1.3333333333333333</v>
      </c>
      <c r="AC462" s="11">
        <v>-1.5699588477366255</v>
      </c>
      <c r="AD462" s="11">
        <v>0.28399999999999997</v>
      </c>
      <c r="AE462" s="11">
        <v>0.34</v>
      </c>
      <c r="AF462" s="11">
        <v>0.30716049382716049</v>
      </c>
      <c r="AG462" s="11">
        <v>-1.85185185185185E-2</v>
      </c>
      <c r="AH462" s="11">
        <v>93</v>
      </c>
      <c r="AI462" s="11">
        <v>7.3118279569892475E-2</v>
      </c>
      <c r="AJ462" s="11">
        <v>3.6842105263157891E-2</v>
      </c>
      <c r="AK462" s="11">
        <v>5.7667316439246261E-2</v>
      </c>
      <c r="AL462" s="11">
        <v>3.72</v>
      </c>
      <c r="AM462" s="11">
        <v>4</v>
      </c>
      <c r="AN462" s="11">
        <v>3.91</v>
      </c>
      <c r="AO462" s="11">
        <v>7.3118279569892475E-2</v>
      </c>
      <c r="AP462" s="11">
        <v>8.7037037037037038E-2</v>
      </c>
      <c r="AQ462" s="11">
        <v>7.9046639231824423E-2</v>
      </c>
      <c r="AR462" s="11">
        <v>4</v>
      </c>
      <c r="AS462" s="11">
        <v>3.91</v>
      </c>
      <c r="AT462" s="11">
        <v>0.29799999999999999</v>
      </c>
      <c r="AU462" s="11">
        <v>0.67800000000000005</v>
      </c>
      <c r="AV462" s="11">
        <v>90</v>
      </c>
      <c r="AW462" s="11">
        <v>2.1505376344086021E-3</v>
      </c>
      <c r="AX462" s="11">
        <v>-0.1967741935483871</v>
      </c>
      <c r="AY462" s="11">
        <v>-0.37311827956989252</v>
      </c>
      <c r="AZ462" s="11">
        <v>5.8064516129032261E-2</v>
      </c>
      <c r="BA462" s="11">
        <v>0.17098765432098764</v>
      </c>
      <c r="BB462" s="11">
        <v>0.10616140832190216</v>
      </c>
      <c r="BC462" s="11">
        <v>-0.22580645161290322</v>
      </c>
      <c r="BD462" s="11">
        <v>-0.18518518518518517</v>
      </c>
      <c r="BE462" s="11">
        <v>-0.20850480109739367</v>
      </c>
      <c r="BF462" s="11">
        <v>0.48399999999999999</v>
      </c>
      <c r="BG462" s="11">
        <v>0.48499999999999999</v>
      </c>
      <c r="BH462" s="11">
        <v>0.48442592592592593</v>
      </c>
      <c r="BI462" s="11">
        <v>-2.4691358024690968E-2</v>
      </c>
      <c r="BJ462" s="12">
        <v>1</v>
      </c>
      <c r="BK462" s="12">
        <v>4</v>
      </c>
      <c r="BL462" s="12">
        <f t="shared" si="72"/>
        <v>-3</v>
      </c>
      <c r="BM462" s="12" t="str">
        <f t="shared" si="71"/>
        <v>PIT</v>
      </c>
      <c r="BN462" s="12">
        <f t="shared" si="73"/>
        <v>5</v>
      </c>
    </row>
    <row r="463" spans="1:66" x14ac:dyDescent="0.45">
      <c r="A463" s="5">
        <f t="shared" ca="1" si="74"/>
        <v>45489</v>
      </c>
      <c r="B463" s="4" t="s">
        <v>117</v>
      </c>
      <c r="C463" s="4" t="s">
        <v>30</v>
      </c>
      <c r="D463" s="4" t="s">
        <v>531</v>
      </c>
      <c r="E463" s="4" t="s">
        <v>533</v>
      </c>
      <c r="F463" s="11">
        <v>92</v>
      </c>
      <c r="G463" s="11">
        <v>0.16250000000000001</v>
      </c>
      <c r="H463" s="11">
        <v>8.5714285714285715E-2</v>
      </c>
      <c r="I463" s="11">
        <v>0.12932098765432098</v>
      </c>
      <c r="J463" s="11">
        <v>3.28</v>
      </c>
      <c r="K463" s="11">
        <v>2.75</v>
      </c>
      <c r="L463" s="11">
        <v>2.94</v>
      </c>
      <c r="M463" s="11">
        <v>9.1304347826086957E-2</v>
      </c>
      <c r="N463" s="11">
        <v>8.7037037037037038E-2</v>
      </c>
      <c r="O463" s="11">
        <v>8.9460448102423401E-2</v>
      </c>
      <c r="P463" s="11">
        <v>3.76</v>
      </c>
      <c r="Q463" s="11">
        <v>3.82</v>
      </c>
      <c r="R463" s="11">
        <v>0.31</v>
      </c>
      <c r="S463" s="11">
        <v>0.70799999999999996</v>
      </c>
      <c r="T463" s="11">
        <v>103</v>
      </c>
      <c r="U463" s="11">
        <v>1.0869565217391304E-3</v>
      </c>
      <c r="V463" s="11">
        <v>-0.13152173913043477</v>
      </c>
      <c r="W463" s="11">
        <v>0.10543478260869564</v>
      </c>
      <c r="X463" s="11">
        <v>0.11630434782608695</v>
      </c>
      <c r="Y463" s="11">
        <v>0.20925925925925926</v>
      </c>
      <c r="Z463" s="11">
        <v>0.15647005029721078</v>
      </c>
      <c r="AA463" s="11">
        <v>-0.41304347826086957</v>
      </c>
      <c r="AB463" s="11">
        <v>-0.21604938271604937</v>
      </c>
      <c r="AC463" s="11">
        <v>-0.32792257277853987</v>
      </c>
      <c r="AD463" s="11">
        <v>0.52200000000000002</v>
      </c>
      <c r="AE463" s="11">
        <v>0.51400000000000001</v>
      </c>
      <c r="AF463" s="11">
        <v>0.51854320987654323</v>
      </c>
      <c r="AG463" s="11">
        <v>3.7037037037037E-2</v>
      </c>
      <c r="AH463" s="11">
        <v>94</v>
      </c>
      <c r="AI463" s="11">
        <v>6.2765957446808518E-2</v>
      </c>
      <c r="AJ463" s="11">
        <v>6.4000000000000001E-2</v>
      </c>
      <c r="AK463" s="11">
        <v>6.3283950617283952E-2</v>
      </c>
      <c r="AL463" s="11">
        <v>3.63</v>
      </c>
      <c r="AM463" s="11">
        <v>4.04</v>
      </c>
      <c r="AN463" s="11">
        <v>3.89</v>
      </c>
      <c r="AO463" s="11">
        <v>6.2765957446808518E-2</v>
      </c>
      <c r="AP463" s="11">
        <v>8.5185185185185183E-2</v>
      </c>
      <c r="AQ463" s="11">
        <v>7.2176497485139463E-2</v>
      </c>
      <c r="AR463" s="11">
        <v>4.04</v>
      </c>
      <c r="AS463" s="11">
        <v>3.89</v>
      </c>
      <c r="AT463" s="11">
        <v>0.30499999999999999</v>
      </c>
      <c r="AU463" s="11">
        <v>0.69099999999999995</v>
      </c>
      <c r="AV463" s="11">
        <v>98</v>
      </c>
      <c r="AW463" s="11">
        <v>4.1489361702127657E-2</v>
      </c>
      <c r="AX463" s="11">
        <v>8.5106382978723406E-3</v>
      </c>
      <c r="AY463" s="11">
        <v>-4.3617021276595738E-2</v>
      </c>
      <c r="AZ463" s="11">
        <v>0.1</v>
      </c>
      <c r="BA463" s="11">
        <v>0.2049382716049383</v>
      </c>
      <c r="BB463" s="11">
        <v>0.1440481633897272</v>
      </c>
      <c r="BC463" s="11">
        <v>-5.3191489361702128E-2</v>
      </c>
      <c r="BD463" s="11">
        <v>-4.9382716049382713E-2</v>
      </c>
      <c r="BE463" s="11">
        <v>-5.1592745008382866E-2</v>
      </c>
      <c r="BF463" s="11">
        <v>0.47899999999999998</v>
      </c>
      <c r="BG463" s="11">
        <v>0.48599999999999999</v>
      </c>
      <c r="BH463" s="11">
        <v>0.4819382716049383</v>
      </c>
      <c r="BI463" s="11">
        <v>-2.1604938271604979E-2</v>
      </c>
      <c r="BJ463" s="12">
        <v>1</v>
      </c>
      <c r="BK463" s="12">
        <v>5</v>
      </c>
      <c r="BL463" s="12">
        <f t="shared" si="72"/>
        <v>-4</v>
      </c>
      <c r="BM463" s="12" t="str">
        <f t="shared" si="71"/>
        <v>CHC</v>
      </c>
      <c r="BN463" s="12">
        <f t="shared" si="73"/>
        <v>6</v>
      </c>
    </row>
    <row r="464" spans="1:66" x14ac:dyDescent="0.45">
      <c r="A464" s="5">
        <f t="shared" ca="1" si="74"/>
        <v>45489</v>
      </c>
      <c r="B464" s="4" t="s">
        <v>54</v>
      </c>
      <c r="C464" s="4" t="s">
        <v>52</v>
      </c>
      <c r="D464" s="4" t="s">
        <v>317</v>
      </c>
      <c r="E464" s="4" t="s">
        <v>639</v>
      </c>
      <c r="F464" s="11">
        <v>93</v>
      </c>
      <c r="G464" s="11">
        <v>7.2222222222222229E-2</v>
      </c>
      <c r="H464" s="11">
        <v>6.4000000000000001E-2</v>
      </c>
      <c r="I464" s="11">
        <v>6.8720164609053502E-2</v>
      </c>
      <c r="J464" s="11">
        <v>4.47</v>
      </c>
      <c r="K464" s="11">
        <v>5.05</v>
      </c>
      <c r="L464" s="11">
        <v>5.14</v>
      </c>
      <c r="M464" s="11">
        <v>3.4408602150537634E-2</v>
      </c>
      <c r="N464" s="11">
        <v>7.098765432098765E-2</v>
      </c>
      <c r="O464" s="11">
        <v>4.9988568815729308E-2</v>
      </c>
      <c r="P464" s="11">
        <v>4.58</v>
      </c>
      <c r="Q464" s="11">
        <v>4.4800000000000004</v>
      </c>
      <c r="R464" s="11">
        <v>0.30099999999999999</v>
      </c>
      <c r="S464" s="11">
        <v>0.68500000000000005</v>
      </c>
      <c r="T464" s="11">
        <v>92</v>
      </c>
      <c r="U464" s="11">
        <v>-0.12150537634408604</v>
      </c>
      <c r="V464" s="11">
        <v>-0.19354838709677419</v>
      </c>
      <c r="W464" s="11">
        <v>-0.3881720430107527</v>
      </c>
      <c r="X464" s="11">
        <v>3.870967741935484E-2</v>
      </c>
      <c r="Y464" s="11">
        <v>0.17222222222222222</v>
      </c>
      <c r="Z464" s="11">
        <v>9.5576131687242799E-2</v>
      </c>
      <c r="AA464" s="11">
        <v>-0.967741935483871</v>
      </c>
      <c r="AB464" s="11">
        <v>-0.70370370370370372</v>
      </c>
      <c r="AC464" s="11">
        <v>-0.855281207133059</v>
      </c>
      <c r="AD464" s="11">
        <v>0.40899999999999997</v>
      </c>
      <c r="AE464" s="11">
        <v>0.432</v>
      </c>
      <c r="AF464" s="11">
        <v>0.41879629629629628</v>
      </c>
      <c r="AG464" s="11">
        <v>3.0864197530864199E-2</v>
      </c>
      <c r="AH464" s="11">
        <v>95</v>
      </c>
      <c r="AI464" s="11">
        <v>0.10842105263157896</v>
      </c>
      <c r="AJ464" s="11">
        <v>6.4000000000000001E-2</v>
      </c>
      <c r="AK464" s="11">
        <v>9.0049382716049398E-2</v>
      </c>
      <c r="AL464" s="11">
        <v>3.37</v>
      </c>
      <c r="AM464" s="11">
        <v>3.7</v>
      </c>
      <c r="AN464" s="11">
        <v>3.61</v>
      </c>
      <c r="AO464" s="11">
        <v>0.10842105263157896</v>
      </c>
      <c r="AP464" s="11">
        <v>9.6913580246913572E-2</v>
      </c>
      <c r="AQ464" s="11">
        <v>0.10366178936137785</v>
      </c>
      <c r="AR464" s="11">
        <v>3.7</v>
      </c>
      <c r="AS464" s="11">
        <v>3.61</v>
      </c>
      <c r="AT464" s="11">
        <v>0.29799999999999999</v>
      </c>
      <c r="AU464" s="11">
        <v>0.67200000000000004</v>
      </c>
      <c r="AV464" s="11">
        <v>96</v>
      </c>
      <c r="AW464" s="11">
        <v>4.2105263157894736E-3</v>
      </c>
      <c r="AX464" s="11">
        <v>-9.2631578947368426E-2</v>
      </c>
      <c r="AY464" s="11">
        <v>-0.13473684210526315</v>
      </c>
      <c r="AZ464" s="11">
        <v>8.8421052631578956E-2</v>
      </c>
      <c r="BA464" s="11">
        <v>0.22037037037037038</v>
      </c>
      <c r="BB464" s="11">
        <v>0.14299268404206678</v>
      </c>
      <c r="BC464" s="11">
        <v>0.23157894736842105</v>
      </c>
      <c r="BD464" s="11">
        <v>0.21604938271604937</v>
      </c>
      <c r="BE464" s="11">
        <v>0.22515622618503278</v>
      </c>
      <c r="BF464" s="11">
        <v>0.54700000000000004</v>
      </c>
      <c r="BG464" s="11">
        <v>0.53700000000000003</v>
      </c>
      <c r="BH464" s="11">
        <v>0.54286419753086435</v>
      </c>
      <c r="BI464" s="11">
        <v>-1.2345679012346067E-2</v>
      </c>
      <c r="BJ464" s="12">
        <v>6</v>
      </c>
      <c r="BK464" s="12">
        <v>5</v>
      </c>
      <c r="BL464" s="12">
        <f t="shared" si="72"/>
        <v>1</v>
      </c>
      <c r="BM464" s="12" t="str">
        <f t="shared" si="71"/>
        <v>LAA</v>
      </c>
      <c r="BN464" s="12">
        <f t="shared" si="73"/>
        <v>11</v>
      </c>
    </row>
    <row r="465" spans="1:66" x14ac:dyDescent="0.45">
      <c r="A465" s="5">
        <f t="shared" ca="1" si="74"/>
        <v>45489</v>
      </c>
      <c r="B465" s="4" t="s">
        <v>41</v>
      </c>
      <c r="C465" s="4" t="s">
        <v>26</v>
      </c>
      <c r="D465" s="4" t="s">
        <v>623</v>
      </c>
      <c r="E465" s="4" t="s">
        <v>1354</v>
      </c>
      <c r="F465" s="11">
        <v>94</v>
      </c>
      <c r="G465" s="11">
        <v>6.063829787234043E-2</v>
      </c>
      <c r="H465" s="11">
        <v>5.7142857142857148E-2</v>
      </c>
      <c r="I465" s="11">
        <v>5.9171075837742504E-2</v>
      </c>
      <c r="J465" s="11">
        <v>3.7</v>
      </c>
      <c r="K465" s="11">
        <v>4</v>
      </c>
      <c r="L465" s="11">
        <v>3.96</v>
      </c>
      <c r="M465" s="11">
        <v>6.063829787234043E-2</v>
      </c>
      <c r="N465" s="11">
        <v>9.3209876543209877E-2</v>
      </c>
      <c r="O465" s="11">
        <v>7.4310318549001678E-2</v>
      </c>
      <c r="P465" s="11">
        <v>4</v>
      </c>
      <c r="Q465" s="11">
        <v>3.96</v>
      </c>
      <c r="R465" s="11">
        <v>0.32400000000000001</v>
      </c>
      <c r="S465" s="11">
        <v>0.74399999999999999</v>
      </c>
      <c r="T465" s="11">
        <v>109</v>
      </c>
      <c r="U465" s="11">
        <v>5.5319148936170216E-2</v>
      </c>
      <c r="V465" s="11">
        <v>7.5531914893617019E-2</v>
      </c>
      <c r="W465" s="11">
        <v>0.43510638297872339</v>
      </c>
      <c r="X465" s="11">
        <v>0.17340425531914894</v>
      </c>
      <c r="Y465" s="11">
        <v>0.21481481481481479</v>
      </c>
      <c r="Z465" s="11">
        <v>0.19078646547782352</v>
      </c>
      <c r="AA465" s="11">
        <v>6.3829787234042548E-2</v>
      </c>
      <c r="AB465" s="11">
        <v>0.10493827160493827</v>
      </c>
      <c r="AC465" s="11">
        <v>8.1085200426764203E-2</v>
      </c>
      <c r="AD465" s="11">
        <v>0.5</v>
      </c>
      <c r="AE465" s="11">
        <v>0.50700000000000001</v>
      </c>
      <c r="AF465" s="11">
        <v>0.50293827160493831</v>
      </c>
      <c r="AG465" s="11">
        <v>2.4691358024691398E-2</v>
      </c>
      <c r="AH465" s="11">
        <v>94</v>
      </c>
      <c r="AI465" s="11">
        <v>6.063829787234043E-2</v>
      </c>
      <c r="AJ465" s="11">
        <v>6.9767441860465115E-3</v>
      </c>
      <c r="AK465" s="11">
        <v>3.8113695090439277E-2</v>
      </c>
      <c r="AL465" s="11">
        <v>4.05</v>
      </c>
      <c r="AM465" s="11">
        <v>4.03</v>
      </c>
      <c r="AN465" s="11">
        <v>3.97</v>
      </c>
      <c r="AO465" s="11">
        <v>6.063829787234043E-2</v>
      </c>
      <c r="AP465" s="11">
        <v>9.8765432098765427E-2</v>
      </c>
      <c r="AQ465" s="11">
        <v>7.6642280140222521E-2</v>
      </c>
      <c r="AR465" s="11">
        <v>4.03</v>
      </c>
      <c r="AS465" s="11">
        <v>3.97</v>
      </c>
      <c r="AT465" s="11">
        <v>0.30599999999999999</v>
      </c>
      <c r="AU465" s="11">
        <v>0.69299999999999995</v>
      </c>
      <c r="AV465" s="11">
        <v>99</v>
      </c>
      <c r="AW465" s="11">
        <v>-5.2127659574468091E-2</v>
      </c>
      <c r="AX465" s="11">
        <v>0.12659574468085108</v>
      </c>
      <c r="AY465" s="11">
        <v>-0.10212765957446808</v>
      </c>
      <c r="AZ465" s="11">
        <v>0.10531914893617021</v>
      </c>
      <c r="BA465" s="11">
        <v>0.23703703703703702</v>
      </c>
      <c r="BB465" s="11">
        <v>0.16060813900320073</v>
      </c>
      <c r="BC465" s="11">
        <v>-0.58510638297872342</v>
      </c>
      <c r="BD465" s="11">
        <v>-0.30864197530864196</v>
      </c>
      <c r="BE465" s="11">
        <v>-0.46905959457399787</v>
      </c>
      <c r="BF465" s="11">
        <v>0.46200000000000002</v>
      </c>
      <c r="BG465" s="11">
        <v>0.47899999999999998</v>
      </c>
      <c r="BH465" s="11">
        <v>0.46913580246913578</v>
      </c>
      <c r="BI465" s="11">
        <v>3.0864197530859894E-3</v>
      </c>
      <c r="BJ465" s="12">
        <v>5</v>
      </c>
      <c r="BK465" s="12">
        <v>4</v>
      </c>
      <c r="BL465" s="12">
        <f t="shared" si="72"/>
        <v>1</v>
      </c>
      <c r="BM465" s="12" t="str">
        <f t="shared" si="71"/>
        <v>ARI</v>
      </c>
      <c r="BN465" s="12">
        <f t="shared" si="73"/>
        <v>9</v>
      </c>
    </row>
    <row r="466" spans="1:66" x14ac:dyDescent="0.45">
      <c r="A466" s="5">
        <f t="shared" ca="1" si="74"/>
        <v>45489</v>
      </c>
      <c r="B466" s="4" t="s">
        <v>75</v>
      </c>
      <c r="C466" s="4" t="s">
        <v>32</v>
      </c>
      <c r="D466" s="4" t="s">
        <v>804</v>
      </c>
      <c r="E466" s="4" t="s">
        <v>3710</v>
      </c>
      <c r="F466" s="11">
        <v>96</v>
      </c>
      <c r="G466" s="11">
        <v>0.1</v>
      </c>
      <c r="H466" s="11">
        <v>5.8333333333333327E-2</v>
      </c>
      <c r="I466" s="11">
        <v>8.3024691358024691E-2</v>
      </c>
      <c r="J466" s="11">
        <v>3.61</v>
      </c>
      <c r="K466" s="11">
        <v>4.21</v>
      </c>
      <c r="L466" s="11">
        <v>4.07</v>
      </c>
      <c r="M466" s="11">
        <v>8.6458333333333345E-2</v>
      </c>
      <c r="N466" s="11">
        <v>8.5802469135802473E-2</v>
      </c>
      <c r="O466" s="11">
        <v>8.6191129401005956E-2</v>
      </c>
      <c r="P466" s="11">
        <v>3.77</v>
      </c>
      <c r="Q466" s="11">
        <v>3.63</v>
      </c>
      <c r="R466" s="11">
        <v>0.32200000000000001</v>
      </c>
      <c r="S466" s="11">
        <v>0.73699999999999999</v>
      </c>
      <c r="T466" s="11">
        <v>114</v>
      </c>
      <c r="U466" s="11">
        <v>-2.0833333333333332E-2</v>
      </c>
      <c r="V466" s="11">
        <v>-0.29375000000000001</v>
      </c>
      <c r="W466" s="11">
        <v>0.47916666666666669</v>
      </c>
      <c r="X466" s="11">
        <v>0.13020833333333334</v>
      </c>
      <c r="Y466" s="11">
        <v>0.21481481481481479</v>
      </c>
      <c r="Z466" s="11">
        <v>0.16467764060356652</v>
      </c>
      <c r="AA466" s="11">
        <v>0.16666666666666666</v>
      </c>
      <c r="AB466" s="11">
        <v>0.16666666666666666</v>
      </c>
      <c r="AC466" s="11">
        <v>0.16666666666666666</v>
      </c>
      <c r="AD466" s="11">
        <v>0.51</v>
      </c>
      <c r="AE466" s="11">
        <v>0.51400000000000001</v>
      </c>
      <c r="AF466" s="11">
        <v>0.51162962962962966</v>
      </c>
      <c r="AG466" s="11">
        <v>1.54320987654321E-2</v>
      </c>
      <c r="AH466" s="11">
        <v>92</v>
      </c>
      <c r="AI466" s="11">
        <v>0.13043478260869565</v>
      </c>
      <c r="AJ466" s="11">
        <v>0.13043478260869565</v>
      </c>
      <c r="AK466" s="11">
        <v>0.13043478260869565</v>
      </c>
      <c r="AL466" s="11">
        <v>2.85</v>
      </c>
      <c r="AM466" s="11">
        <v>3.48</v>
      </c>
      <c r="AN466" s="11">
        <v>3.48</v>
      </c>
      <c r="AO466" s="11">
        <v>0.13043478260869565</v>
      </c>
      <c r="AP466" s="11">
        <v>0.10246913580246915</v>
      </c>
      <c r="AQ466" s="11">
        <v>0.11835086114921506</v>
      </c>
      <c r="AR466" s="11">
        <v>3.48</v>
      </c>
      <c r="AS466" s="11">
        <v>3.48</v>
      </c>
      <c r="AT466" s="11">
        <v>0.308</v>
      </c>
      <c r="AU466" s="11">
        <v>0.70699999999999996</v>
      </c>
      <c r="AV466" s="11">
        <v>97</v>
      </c>
      <c r="AW466" s="11">
        <v>-5.5434782608695651E-2</v>
      </c>
      <c r="AX466" s="11">
        <v>-0.17934782608695651</v>
      </c>
      <c r="AY466" s="11">
        <v>-0.16413043478260869</v>
      </c>
      <c r="AZ466" s="11">
        <v>7.9347826086956522E-2</v>
      </c>
      <c r="BA466" s="11">
        <v>0.27530864197530863</v>
      </c>
      <c r="BB466" s="11">
        <v>0.16402225270538026</v>
      </c>
      <c r="BC466" s="11">
        <v>0.66304347826086951</v>
      </c>
      <c r="BD466" s="11">
        <v>0.5864197530864198</v>
      </c>
      <c r="BE466" s="11">
        <v>0.62993446121018137</v>
      </c>
      <c r="BF466" s="11">
        <v>0.55400000000000005</v>
      </c>
      <c r="BG466" s="11">
        <v>0.55300000000000005</v>
      </c>
      <c r="BH466" s="11">
        <v>0.55356790123456789</v>
      </c>
      <c r="BI466" s="11">
        <v>-2.7777777777778012E-2</v>
      </c>
      <c r="BJ466" s="12">
        <v>1</v>
      </c>
      <c r="BK466" s="12">
        <v>6</v>
      </c>
      <c r="BL466" s="12">
        <f t="shared" si="72"/>
        <v>-5</v>
      </c>
      <c r="BM466" s="12" t="str">
        <f t="shared" si="71"/>
        <v>ATL</v>
      </c>
      <c r="BN466" s="12">
        <f t="shared" si="73"/>
        <v>7</v>
      </c>
    </row>
    <row r="467" spans="1:66" x14ac:dyDescent="0.45">
      <c r="F467" s="11" t="e">
        <f>VLOOKUP($B467, FanGraphs_Standings[[Abbreviation]:[2024 Year to Date G]], 2, FALSE)</f>
        <v>#N/A</v>
      </c>
      <c r="G467" s="11" t="e">
        <f>_xlfn.IFNA(VLOOKUP($D467, 'SP Per G'!$A$2:$D$1385, 3, FALSE),M467)</f>
        <v>#N/A</v>
      </c>
      <c r="H467" s="11" t="e">
        <f>IF(AND(ISNA(VLOOKUP($D467, 'SP Per G'!$A$2:$D$1385, 4, FALSE)), ISTEXT($D467)), G467,IF(ISNA(VLOOKUP($D467, 'SP Per G'!$A$2:$D$1385, 4, FALSE)), M467, VLOOKUP($D467, 'SP Per G'!$A$2:$D$1385, 4, FALSE)))</f>
        <v>#N/A</v>
      </c>
      <c r="I467" s="11" t="e">
        <f t="shared" ref="I467:I514" si="75">(G467*($F467/162))+(H467*((162-$F467)/162))</f>
        <v>#N/A</v>
      </c>
      <c r="J467" s="11" t="e">
        <f>_xlfn.IFNA(VLOOKUP($D467,Individual_Pitching___Dashboard[],18,FALSE),VLOOKUP(B467,Team_Pitching___Dashboard[[Team]:[ERA]],17,FALSE))</f>
        <v>#N/A</v>
      </c>
      <c r="K467" s="11" t="e">
        <f>_xlfn.IFNA(VLOOKUP($D467, Individual_Pitching___Dashboard[], 20, FALSE), VLOOKUP(B467,Team_Pitching___Dashboard[[Team]:[xFIP]],20,FALSE))</f>
        <v>#N/A</v>
      </c>
      <c r="L467" s="11" t="e">
        <f>_xlfn.IFNA(VLOOKUP($D467, Individual_Pitching___Advanced[], 21,FALSE), VLOOKUP(B467, Team_Pitching___Advanced[], 20, FALSE))</f>
        <v>#N/A</v>
      </c>
      <c r="M467" s="11" t="e">
        <f>VLOOKUP($B467, 'Team Per G'!$A$2:$G$31, 7, FALSE)</f>
        <v>#N/A</v>
      </c>
      <c r="N467" s="11" t="e">
        <f>VLOOKUP($B467, 'FanGraphs - Team WAR Projected'!$B$2:$E$31, 3, FALSE)/162</f>
        <v>#N/A</v>
      </c>
      <c r="O467" s="11" t="e">
        <f t="shared" ref="O467:O514" si="76">(M467*($F467/162))+(N467*((162-$F467)/162))</f>
        <v>#N/A</v>
      </c>
      <c r="P467" s="11" t="e">
        <f>VLOOKUP($B467, Team_Pitching___Advanced[[Team]:[xFIP]], 19,FALSE)</f>
        <v>#N/A</v>
      </c>
      <c r="Q467" s="11" t="e">
        <f>VLOOKUP($B467, Team_Pitching___Advanced[], 20, FALSE)</f>
        <v>#N/A</v>
      </c>
      <c r="R467" s="11" t="e">
        <f>VLOOKUP($B467, Team_Batting___Dashboard[[Team]:[wOBA]], 16, FALSE)</f>
        <v>#N/A</v>
      </c>
      <c r="S467" s="11" t="e">
        <f>VLOOKUP($B467, Team_Batting___Advanced[[Team]:[OPS]], 9, FALSE)</f>
        <v>#N/A</v>
      </c>
      <c r="T467" s="11" t="e">
        <f>VLOOKUP($B467, Team_Batting___Advanced[], 19, FALSE)</f>
        <v>#N/A</v>
      </c>
      <c r="U467" s="11" t="e">
        <f>VLOOKUP($B467, 'Team Per G'!$A$2:$G$31, 3, FALSE)</f>
        <v>#N/A</v>
      </c>
      <c r="V467" s="11" t="e">
        <f>VLOOKUP($B467, 'Team Per G'!$A$2:$G$31, 5, FALSE)</f>
        <v>#N/A</v>
      </c>
      <c r="W467" s="11" t="e">
        <f>VLOOKUP($B467, 'Team Per G'!$A$2:$G$31, 4, FALSE)</f>
        <v>#N/A</v>
      </c>
      <c r="X467" s="11" t="e">
        <f>VLOOKUP($B467, Team_Batting___Dashboard[], 22, FALSE)/$F467</f>
        <v>#N/A</v>
      </c>
      <c r="Y467" s="11" t="e">
        <f>VLOOKUP($B467, 'FanGraphs - Team WAR Projected'!$B$2:$E$31, 4, FALSE)/162</f>
        <v>#N/A</v>
      </c>
      <c r="Z467" s="11" t="e">
        <f t="shared" ref="Z467:Z514" si="77">(X467*($F467/162))+(Y467*((162-$F467)/162))</f>
        <v>#N/A</v>
      </c>
      <c r="AA467" s="11" t="e">
        <f>VLOOKUP($B467, FanGraphs_Standings[[Abbreviation]:[2024 Year to Date RS/G]], 6, FALSE)/$F467</f>
        <v>#N/A</v>
      </c>
      <c r="AB467" s="11" t="e">
        <f>VLOOKUP($B467, FanGraphs_Standings[[Abbreviation]:[2024 Projected Full Season RDif]], 19, FALSE)/162</f>
        <v>#N/A</v>
      </c>
      <c r="AC467" s="11" t="e">
        <f t="shared" ref="AC467:AC515" si="78">(AA467*($F467/162))+(AB467*((162-$F467)/162))</f>
        <v>#N/A</v>
      </c>
      <c r="AD467" s="11" t="e">
        <f>VLOOKUP($B467, FanGraphs_Standings[[Abbreviation]:[2024 Projected Full Season RDif]], 5, FALSE)</f>
        <v>#N/A</v>
      </c>
      <c r="AE467" s="11" t="e">
        <f>VLOOKUP($B467, FanGraphs_Standings[[Abbreviation]:[2024 Projected Full Season W%]], 18, FALSE)</f>
        <v>#N/A</v>
      </c>
      <c r="AF467" s="11" t="e">
        <f t="shared" ref="AF467:AF514" si="79">(AD467*($F467/162))+(AE467*((162-$F467)/162))</f>
        <v>#N/A</v>
      </c>
      <c r="AG467" s="11" t="e">
        <f>VLOOKUP($B467, 'Home Field Adv'!$A$2:$I$31, 9, FALSE)</f>
        <v>#N/A</v>
      </c>
      <c r="AH467" s="11" t="e">
        <f>VLOOKUP($C467, FanGraphs_Standings[[Abbreviation]:[2024 Year to Date G]], 2, FALSE)</f>
        <v>#N/A</v>
      </c>
      <c r="AI467" s="11" t="e">
        <f>_xlfn.IFNA(VLOOKUP($E467, 'SP Per G'!$A$2:$D$1385, 3, FALSE), AO467)</f>
        <v>#N/A</v>
      </c>
      <c r="AJ467" s="11" t="e">
        <f>IF(AND(ISNA(VLOOKUP($E467, 'SP Per G'!$A$2:$D$1385, 4, FALSE)), ISTEXT($E467)), AI467,IF(ISNA(VLOOKUP($E467, 'SP Per G'!$A$2:$D$1385, 4, FALSE)), AO467, VLOOKUP($E467, 'SP Per G'!$A$2:$D$1385, 4, FALSE)))</f>
        <v>#N/A</v>
      </c>
      <c r="AK467" s="11" t="e">
        <f t="shared" ref="AK467:AK514" si="80">(AI467*($AH467/162))+(AJ467*((162-$AH467)/162))</f>
        <v>#N/A</v>
      </c>
      <c r="AL467" s="11" t="e">
        <f>_xlfn.IFNA(VLOOKUP($E467, Individual_Pitching___Dashboard[], 18, FALSE), VLOOKUP($C467,Team_Pitching___Advanced[[Team]:[SIERA]],16,FALSE))</f>
        <v>#N/A</v>
      </c>
      <c r="AM467" s="11" t="e">
        <f>_xlfn.IFNA(VLOOKUP($E467, Individual_Pitching___Dashboard[], 20, FALSE), VLOOKUP($C467,Team_Pitching___Advanced[[Team]:[xFIP]],19,FALSE))</f>
        <v>#N/A</v>
      </c>
      <c r="AN467" s="11" t="e">
        <f>_xlfn.IFNA(VLOOKUP($E467,Individual_Pitching___Advanced[],21,FALSE),VLOOKUP($C467,Team_Pitching___Advanced[[Team]:[SIERA]],20,FALSE))</f>
        <v>#N/A</v>
      </c>
      <c r="AO467" s="11" t="e">
        <f>VLOOKUP($C467, 'Team Per G'!$A$2:$G$31, 7, FALSE)</f>
        <v>#N/A</v>
      </c>
      <c r="AP467" s="11" t="e">
        <f>VLOOKUP($C467, 'FanGraphs - Team WAR Projected'!$B$2:$E$31, 3, FALSE)/162</f>
        <v>#N/A</v>
      </c>
      <c r="AQ467" s="11" t="e">
        <f t="shared" ref="AQ467:AQ514" si="81">(AO467*($AH467/162))+(AP467*((162-$AH467)/162))</f>
        <v>#N/A</v>
      </c>
      <c r="AR467" s="11" t="e">
        <f>VLOOKUP($C467, Team_Pitching___Advanced[[Team]:[xFIP]], 19,FALSE)</f>
        <v>#N/A</v>
      </c>
      <c r="AS467" s="11" t="e">
        <f>VLOOKUP($C467, Team_Pitching___Advanced[], 20, FALSE)</f>
        <v>#N/A</v>
      </c>
      <c r="AT467" s="11" t="e">
        <f>VLOOKUP($C467, Team_Batting___Dashboard[[Team]:[wOBA]], 16, FALSE)</f>
        <v>#N/A</v>
      </c>
      <c r="AU467" s="11" t="e">
        <f>VLOOKUP($C467, Team_Batting___Advanced[[Team]:[OPS]], 9, FALSE)</f>
        <v>#N/A</v>
      </c>
      <c r="AV467" s="11" t="e">
        <f>VLOOKUP($C467, Team_Batting___Advanced[], 19, FALSE)</f>
        <v>#N/A</v>
      </c>
      <c r="AW467" s="11" t="e">
        <f>VLOOKUP($C467, 'Team Per G'!$A$2:$G$31, 3, FALSE)</f>
        <v>#N/A</v>
      </c>
      <c r="AX467" s="11" t="e">
        <f>VLOOKUP($C467, 'Team Per G'!$A$2:$G$31, 5, FALSE)</f>
        <v>#N/A</v>
      </c>
      <c r="AY467" s="11" t="e">
        <f>VLOOKUP($C467, 'Team Per G'!$A$2:$G$31, 4, FALSE)</f>
        <v>#N/A</v>
      </c>
      <c r="AZ467" s="11" t="e">
        <f>VLOOKUP($C467, Team_Batting___Dashboard[], 22, FALSE)/$AH467</f>
        <v>#N/A</v>
      </c>
      <c r="BA467" s="11" t="e">
        <f>VLOOKUP($C467, 'FanGraphs - Team WAR Projected'!$B$2:$E$31, 4, FALSE)/162</f>
        <v>#N/A</v>
      </c>
      <c r="BB467" s="11" t="e">
        <f t="shared" ref="BB467:BB514" si="82">(AZ467*($AH467/162))+(BA467*((162-$AH467)/162))</f>
        <v>#N/A</v>
      </c>
      <c r="BC467" s="11" t="e">
        <f>VLOOKUP($C467, FanGraphs_Standings[[Abbreviation]:[2024 Year to Date RS/G]], 6, FALSE)/$AH467</f>
        <v>#N/A</v>
      </c>
      <c r="BD467" s="11" t="e">
        <f>VLOOKUP($C467, FanGraphs_Standings[[Abbreviation]:[2024 Projected Full Season RDif]], 19, FALSE)/162</f>
        <v>#N/A</v>
      </c>
      <c r="BE467" s="11" t="e">
        <f t="shared" ref="BE467:BE514" si="83">(BC467*($AH467/162))+(BD467*((162-$AH467)/162))</f>
        <v>#N/A</v>
      </c>
      <c r="BF467" s="11" t="e">
        <f>VLOOKUP($C467, FanGraphs_Standings[[Abbreviation]:[2024 Projected Full Season RDif]], 5, FALSE)</f>
        <v>#N/A</v>
      </c>
      <c r="BG467" s="11" t="e">
        <f>VLOOKUP($C467, FanGraphs_Standings[[Abbreviation]:[2024 Projected Full Season W%]], 18, FALSE)</f>
        <v>#N/A</v>
      </c>
      <c r="BH467" s="11" t="e">
        <f t="shared" ref="BH467:BH514" si="84">(BF467*($AH467/162))+(BG467*((162-$AH467)/162))</f>
        <v>#N/A</v>
      </c>
      <c r="BI467" s="11" t="e">
        <f>VLOOKUP($C467, 'Home Field Adv'!$A$2:$K$31, 11, FALSE)</f>
        <v>#N/A</v>
      </c>
      <c r="BL467" s="12" t="str">
        <f t="shared" si="72"/>
        <v/>
      </c>
      <c r="BM467" s="12" t="str">
        <f t="shared" si="71"/>
        <v/>
      </c>
      <c r="BN467" s="12" t="str">
        <f t="shared" si="73"/>
        <v/>
      </c>
    </row>
    <row r="468" spans="1:66" x14ac:dyDescent="0.45">
      <c r="F468" s="11" t="e">
        <f>VLOOKUP($B468, FanGraphs_Standings[[Abbreviation]:[2024 Year to Date G]], 2, FALSE)</f>
        <v>#N/A</v>
      </c>
      <c r="G468" s="11" t="e">
        <f>_xlfn.IFNA(VLOOKUP($D468, 'SP Per G'!$A$2:$D$1385, 3, FALSE),M468)</f>
        <v>#N/A</v>
      </c>
      <c r="H468" s="11" t="e">
        <f>IF(AND(ISNA(VLOOKUP($D468, 'SP Per G'!$A$2:$D$1385, 4, FALSE)), ISTEXT($D468)), G468,IF(ISNA(VLOOKUP($D468, 'SP Per G'!$A$2:$D$1385, 4, FALSE)), M468, VLOOKUP($D468, 'SP Per G'!$A$2:$D$1385, 4, FALSE)))</f>
        <v>#N/A</v>
      </c>
      <c r="I468" s="11" t="e">
        <f t="shared" si="75"/>
        <v>#N/A</v>
      </c>
      <c r="J468" s="11" t="e">
        <f>_xlfn.IFNA(VLOOKUP($D468,Individual_Pitching___Dashboard[],18,FALSE),VLOOKUP(B468,Team_Pitching___Dashboard[[Team]:[ERA]],17,FALSE))</f>
        <v>#N/A</v>
      </c>
      <c r="K468" s="11" t="e">
        <f>_xlfn.IFNA(VLOOKUP($D468, Individual_Pitching___Dashboard[], 20, FALSE), VLOOKUP(B468,Team_Pitching___Dashboard[[Team]:[xFIP]],20,FALSE))</f>
        <v>#N/A</v>
      </c>
      <c r="L468" s="11" t="e">
        <f>_xlfn.IFNA(VLOOKUP($D468, Individual_Pitching___Advanced[], 21,FALSE), VLOOKUP(B468, Team_Pitching___Advanced[], 20, FALSE))</f>
        <v>#N/A</v>
      </c>
      <c r="M468" s="11" t="e">
        <f>VLOOKUP($B468, 'Team Per G'!$A$2:$G$31, 7, FALSE)</f>
        <v>#N/A</v>
      </c>
      <c r="N468" s="11" t="e">
        <f>VLOOKUP($B468, 'FanGraphs - Team WAR Projected'!$B$2:$E$31, 3, FALSE)/162</f>
        <v>#N/A</v>
      </c>
      <c r="O468" s="11" t="e">
        <f t="shared" si="76"/>
        <v>#N/A</v>
      </c>
      <c r="P468" s="11" t="e">
        <f>VLOOKUP($B468, Team_Pitching___Advanced[[Team]:[xFIP]], 19,FALSE)</f>
        <v>#N/A</v>
      </c>
      <c r="Q468" s="11" t="e">
        <f>VLOOKUP($B468, Team_Pitching___Advanced[], 20, FALSE)</f>
        <v>#N/A</v>
      </c>
      <c r="R468" s="11" t="e">
        <f>VLOOKUP($B468, Team_Batting___Dashboard[[Team]:[wOBA]], 16, FALSE)</f>
        <v>#N/A</v>
      </c>
      <c r="S468" s="11" t="e">
        <f>VLOOKUP($B468, Team_Batting___Advanced[[Team]:[OPS]], 9, FALSE)</f>
        <v>#N/A</v>
      </c>
      <c r="T468" s="11" t="e">
        <f>VLOOKUP($B468, Team_Batting___Advanced[], 19, FALSE)</f>
        <v>#N/A</v>
      </c>
      <c r="U468" s="11" t="e">
        <f>VLOOKUP($B468, 'Team Per G'!$A$2:$G$31, 3, FALSE)</f>
        <v>#N/A</v>
      </c>
      <c r="V468" s="11" t="e">
        <f>VLOOKUP($B468, 'Team Per G'!$A$2:$G$31, 5, FALSE)</f>
        <v>#N/A</v>
      </c>
      <c r="W468" s="11" t="e">
        <f>VLOOKUP($B468, 'Team Per G'!$A$2:$G$31, 4, FALSE)</f>
        <v>#N/A</v>
      </c>
      <c r="X468" s="11" t="e">
        <f>VLOOKUP($B468, Team_Batting___Dashboard[], 22, FALSE)/$F468</f>
        <v>#N/A</v>
      </c>
      <c r="Y468" s="11" t="e">
        <f>VLOOKUP($B468, 'FanGraphs - Team WAR Projected'!$B$2:$E$31, 4, FALSE)/162</f>
        <v>#N/A</v>
      </c>
      <c r="Z468" s="11" t="e">
        <f t="shared" si="77"/>
        <v>#N/A</v>
      </c>
      <c r="AA468" s="11" t="e">
        <f>VLOOKUP($B468, FanGraphs_Standings[[Abbreviation]:[2024 Year to Date RS/G]], 6, FALSE)/$F468</f>
        <v>#N/A</v>
      </c>
      <c r="AB468" s="11" t="e">
        <f>VLOOKUP($B468, FanGraphs_Standings[[Abbreviation]:[2024 Projected Full Season RDif]], 19, FALSE)/162</f>
        <v>#N/A</v>
      </c>
      <c r="AC468" s="11" t="e">
        <f t="shared" si="78"/>
        <v>#N/A</v>
      </c>
      <c r="AD468" s="11" t="e">
        <f>VLOOKUP($B468, FanGraphs_Standings[[Abbreviation]:[2024 Projected Full Season RDif]], 5, FALSE)</f>
        <v>#N/A</v>
      </c>
      <c r="AE468" s="11" t="e">
        <f>VLOOKUP($B468, FanGraphs_Standings[[Abbreviation]:[2024 Projected Full Season W%]], 18, FALSE)</f>
        <v>#N/A</v>
      </c>
      <c r="AF468" s="11" t="e">
        <f t="shared" si="79"/>
        <v>#N/A</v>
      </c>
      <c r="AG468" s="11" t="e">
        <f>VLOOKUP($B468, 'Home Field Adv'!$A$2:$I$31, 9, FALSE)</f>
        <v>#N/A</v>
      </c>
      <c r="AH468" s="11" t="e">
        <f>VLOOKUP($C468, FanGraphs_Standings[[Abbreviation]:[2024 Year to Date G]], 2, FALSE)</f>
        <v>#N/A</v>
      </c>
      <c r="AI468" s="11" t="e">
        <f>_xlfn.IFNA(VLOOKUP($E468, 'SP Per G'!$A$2:$D$1385, 3, FALSE), AO468)</f>
        <v>#N/A</v>
      </c>
      <c r="AJ468" s="11" t="e">
        <f>IF(AND(ISNA(VLOOKUP($E468, 'SP Per G'!$A$2:$D$1385, 4, FALSE)), ISTEXT($E468)), AI468,IF(ISNA(VLOOKUP($E468, 'SP Per G'!$A$2:$D$1385, 4, FALSE)), AO468, VLOOKUP($E468, 'SP Per G'!$A$2:$D$1385, 4, FALSE)))</f>
        <v>#N/A</v>
      </c>
      <c r="AK468" s="11" t="e">
        <f t="shared" si="80"/>
        <v>#N/A</v>
      </c>
      <c r="AL468" s="11" t="e">
        <f>_xlfn.IFNA(VLOOKUP($E468, Individual_Pitching___Dashboard[], 18, FALSE), VLOOKUP($C468,Team_Pitching___Advanced[[Team]:[SIERA]],16,FALSE))</f>
        <v>#N/A</v>
      </c>
      <c r="AM468" s="11" t="e">
        <f>_xlfn.IFNA(VLOOKUP($E468, Individual_Pitching___Dashboard[], 20, FALSE), VLOOKUP($C468,Team_Pitching___Advanced[[Team]:[xFIP]],19,FALSE))</f>
        <v>#N/A</v>
      </c>
      <c r="AN468" s="11" t="e">
        <f>_xlfn.IFNA(VLOOKUP($E468,Individual_Pitching___Advanced[],21,FALSE),VLOOKUP($C468,Team_Pitching___Advanced[[Team]:[SIERA]],20,FALSE))</f>
        <v>#N/A</v>
      </c>
      <c r="AO468" s="11" t="e">
        <f>VLOOKUP($C468, 'Team Per G'!$A$2:$G$31, 7, FALSE)</f>
        <v>#N/A</v>
      </c>
      <c r="AP468" s="11" t="e">
        <f>VLOOKUP($C468, 'FanGraphs - Team WAR Projected'!$B$2:$E$31, 3, FALSE)/162</f>
        <v>#N/A</v>
      </c>
      <c r="AQ468" s="11" t="e">
        <f t="shared" si="81"/>
        <v>#N/A</v>
      </c>
      <c r="AR468" s="11" t="e">
        <f>VLOOKUP($C468, Team_Pitching___Advanced[[Team]:[xFIP]], 19,FALSE)</f>
        <v>#N/A</v>
      </c>
      <c r="AS468" s="11" t="e">
        <f>VLOOKUP($C468, Team_Pitching___Advanced[], 20, FALSE)</f>
        <v>#N/A</v>
      </c>
      <c r="AT468" s="11" t="e">
        <f>VLOOKUP($C468, Team_Batting___Dashboard[[Team]:[wOBA]], 16, FALSE)</f>
        <v>#N/A</v>
      </c>
      <c r="AU468" s="11" t="e">
        <f>VLOOKUP($C468, Team_Batting___Advanced[[Team]:[OPS]], 9, FALSE)</f>
        <v>#N/A</v>
      </c>
      <c r="AV468" s="11" t="e">
        <f>VLOOKUP($C468, Team_Batting___Advanced[], 19, FALSE)</f>
        <v>#N/A</v>
      </c>
      <c r="AW468" s="11" t="e">
        <f>VLOOKUP($C468, 'Team Per G'!$A$2:$G$31, 3, FALSE)</f>
        <v>#N/A</v>
      </c>
      <c r="AX468" s="11" t="e">
        <f>VLOOKUP($C468, 'Team Per G'!$A$2:$G$31, 5, FALSE)</f>
        <v>#N/A</v>
      </c>
      <c r="AY468" s="11" t="e">
        <f>VLOOKUP($C468, 'Team Per G'!$A$2:$G$31, 4, FALSE)</f>
        <v>#N/A</v>
      </c>
      <c r="AZ468" s="11" t="e">
        <f>VLOOKUP($C468, Team_Batting___Dashboard[], 22, FALSE)/$AH468</f>
        <v>#N/A</v>
      </c>
      <c r="BA468" s="11" t="e">
        <f>VLOOKUP($C468, 'FanGraphs - Team WAR Projected'!$B$2:$E$31, 4, FALSE)/162</f>
        <v>#N/A</v>
      </c>
      <c r="BB468" s="11" t="e">
        <f t="shared" si="82"/>
        <v>#N/A</v>
      </c>
      <c r="BC468" s="11" t="e">
        <f>VLOOKUP($C468, FanGraphs_Standings[[Abbreviation]:[2024 Year to Date RS/G]], 6, FALSE)/$AH468</f>
        <v>#N/A</v>
      </c>
      <c r="BD468" s="11" t="e">
        <f>VLOOKUP($C468, FanGraphs_Standings[[Abbreviation]:[2024 Projected Full Season RDif]], 19, FALSE)/162</f>
        <v>#N/A</v>
      </c>
      <c r="BE468" s="11" t="e">
        <f t="shared" si="83"/>
        <v>#N/A</v>
      </c>
      <c r="BF468" s="11" t="e">
        <f>VLOOKUP($C468, FanGraphs_Standings[[Abbreviation]:[2024 Projected Full Season RDif]], 5, FALSE)</f>
        <v>#N/A</v>
      </c>
      <c r="BG468" s="11" t="e">
        <f>VLOOKUP($C468, FanGraphs_Standings[[Abbreviation]:[2024 Projected Full Season W%]], 18, FALSE)</f>
        <v>#N/A</v>
      </c>
      <c r="BH468" s="11" t="e">
        <f t="shared" si="84"/>
        <v>#N/A</v>
      </c>
      <c r="BI468" s="11" t="e">
        <f>VLOOKUP($C468, 'Home Field Adv'!$A$2:$K$31, 11, FALSE)</f>
        <v>#N/A</v>
      </c>
      <c r="BL468" s="12" t="str">
        <f t="shared" si="72"/>
        <v/>
      </c>
      <c r="BM468" s="12" t="str">
        <f t="shared" si="71"/>
        <v/>
      </c>
      <c r="BN468" s="12" t="str">
        <f t="shared" si="73"/>
        <v/>
      </c>
    </row>
    <row r="469" spans="1:66" x14ac:dyDescent="0.45">
      <c r="F469" s="11" t="e">
        <f>VLOOKUP($B469, FanGraphs_Standings[[Abbreviation]:[2024 Year to Date G]], 2, FALSE)</f>
        <v>#N/A</v>
      </c>
      <c r="G469" s="11" t="e">
        <f>_xlfn.IFNA(VLOOKUP($D469, 'SP Per G'!$A$2:$D$1385, 3, FALSE),M469)</f>
        <v>#N/A</v>
      </c>
      <c r="H469" s="11" t="e">
        <f>IF(AND(ISNA(VLOOKUP($D469, 'SP Per G'!$A$2:$D$1385, 4, FALSE)), ISTEXT($D469)), G469,IF(ISNA(VLOOKUP($D469, 'SP Per G'!$A$2:$D$1385, 4, FALSE)), M469, VLOOKUP($D469, 'SP Per G'!$A$2:$D$1385, 4, FALSE)))</f>
        <v>#N/A</v>
      </c>
      <c r="I469" s="11" t="e">
        <f t="shared" si="75"/>
        <v>#N/A</v>
      </c>
      <c r="J469" s="11" t="e">
        <f>_xlfn.IFNA(VLOOKUP($D469,Individual_Pitching___Dashboard[],18,FALSE),VLOOKUP(B469,Team_Pitching___Dashboard[[Team]:[ERA]],17,FALSE))</f>
        <v>#N/A</v>
      </c>
      <c r="K469" s="11" t="e">
        <f>_xlfn.IFNA(VLOOKUP($D469, Individual_Pitching___Dashboard[], 20, FALSE), VLOOKUP(B469,Team_Pitching___Dashboard[[Team]:[xFIP]],20,FALSE))</f>
        <v>#N/A</v>
      </c>
      <c r="L469" s="11" t="e">
        <f>_xlfn.IFNA(VLOOKUP($D469, Individual_Pitching___Advanced[], 21,FALSE), VLOOKUP(B469, Team_Pitching___Advanced[], 20, FALSE))</f>
        <v>#N/A</v>
      </c>
      <c r="M469" s="11" t="e">
        <f>VLOOKUP($B469, 'Team Per G'!$A$2:$G$31, 7, FALSE)</f>
        <v>#N/A</v>
      </c>
      <c r="N469" s="11" t="e">
        <f>VLOOKUP($B469, 'FanGraphs - Team WAR Projected'!$B$2:$E$31, 3, FALSE)/162</f>
        <v>#N/A</v>
      </c>
      <c r="O469" s="11" t="e">
        <f t="shared" si="76"/>
        <v>#N/A</v>
      </c>
      <c r="P469" s="11" t="e">
        <f>VLOOKUP($B469, Team_Pitching___Advanced[[Team]:[xFIP]], 19,FALSE)</f>
        <v>#N/A</v>
      </c>
      <c r="Q469" s="11" t="e">
        <f>VLOOKUP($B469, Team_Pitching___Advanced[], 20, FALSE)</f>
        <v>#N/A</v>
      </c>
      <c r="R469" s="11" t="e">
        <f>VLOOKUP($B469, Team_Batting___Dashboard[[Team]:[wOBA]], 16, FALSE)</f>
        <v>#N/A</v>
      </c>
      <c r="S469" s="11" t="e">
        <f>VLOOKUP($B469, Team_Batting___Advanced[[Team]:[OPS]], 9, FALSE)</f>
        <v>#N/A</v>
      </c>
      <c r="T469" s="11" t="e">
        <f>VLOOKUP($B469, Team_Batting___Advanced[], 19, FALSE)</f>
        <v>#N/A</v>
      </c>
      <c r="U469" s="11" t="e">
        <f>VLOOKUP($B469, 'Team Per G'!$A$2:$G$31, 3, FALSE)</f>
        <v>#N/A</v>
      </c>
      <c r="V469" s="11" t="e">
        <f>VLOOKUP($B469, 'Team Per G'!$A$2:$G$31, 5, FALSE)</f>
        <v>#N/A</v>
      </c>
      <c r="W469" s="11" t="e">
        <f>VLOOKUP($B469, 'Team Per G'!$A$2:$G$31, 4, FALSE)</f>
        <v>#N/A</v>
      </c>
      <c r="X469" s="11" t="e">
        <f>VLOOKUP($B469, Team_Batting___Dashboard[], 22, FALSE)/$F469</f>
        <v>#N/A</v>
      </c>
      <c r="Y469" s="11" t="e">
        <f>VLOOKUP($B469, 'FanGraphs - Team WAR Projected'!$B$2:$E$31, 4, FALSE)/162</f>
        <v>#N/A</v>
      </c>
      <c r="Z469" s="11" t="e">
        <f t="shared" si="77"/>
        <v>#N/A</v>
      </c>
      <c r="AA469" s="11" t="e">
        <f>VLOOKUP($B469, FanGraphs_Standings[[Abbreviation]:[2024 Year to Date RS/G]], 6, FALSE)/$F469</f>
        <v>#N/A</v>
      </c>
      <c r="AB469" s="11" t="e">
        <f>VLOOKUP($B469, FanGraphs_Standings[[Abbreviation]:[2024 Projected Full Season RDif]], 19, FALSE)/162</f>
        <v>#N/A</v>
      </c>
      <c r="AC469" s="11" t="e">
        <f t="shared" si="78"/>
        <v>#N/A</v>
      </c>
      <c r="AD469" s="11" t="e">
        <f>VLOOKUP($B469, FanGraphs_Standings[[Abbreviation]:[2024 Projected Full Season RDif]], 5, FALSE)</f>
        <v>#N/A</v>
      </c>
      <c r="AE469" s="11" t="e">
        <f>VLOOKUP($B469, FanGraphs_Standings[[Abbreviation]:[2024 Projected Full Season W%]], 18, FALSE)</f>
        <v>#N/A</v>
      </c>
      <c r="AF469" s="11" t="e">
        <f t="shared" si="79"/>
        <v>#N/A</v>
      </c>
      <c r="AG469" s="11" t="e">
        <f>VLOOKUP($B469, 'Home Field Adv'!$A$2:$I$31, 9, FALSE)</f>
        <v>#N/A</v>
      </c>
      <c r="AH469" s="11" t="e">
        <f>VLOOKUP($C469, FanGraphs_Standings[[Abbreviation]:[2024 Year to Date G]], 2, FALSE)</f>
        <v>#N/A</v>
      </c>
      <c r="AI469" s="11" t="e">
        <f>_xlfn.IFNA(VLOOKUP($E469, 'SP Per G'!$A$2:$D$1385, 3, FALSE), AO469)</f>
        <v>#N/A</v>
      </c>
      <c r="AJ469" s="11" t="e">
        <f>IF(AND(ISNA(VLOOKUP($E469, 'SP Per G'!$A$2:$D$1385, 4, FALSE)), ISTEXT($E469)), AI469,IF(ISNA(VLOOKUP($E469, 'SP Per G'!$A$2:$D$1385, 4, FALSE)), AO469, VLOOKUP($E469, 'SP Per G'!$A$2:$D$1385, 4, FALSE)))</f>
        <v>#N/A</v>
      </c>
      <c r="AK469" s="11" t="e">
        <f t="shared" si="80"/>
        <v>#N/A</v>
      </c>
      <c r="AL469" s="11" t="e">
        <f>_xlfn.IFNA(VLOOKUP($E469, Individual_Pitching___Dashboard[], 18, FALSE), VLOOKUP($C469,Team_Pitching___Advanced[[Team]:[SIERA]],16,FALSE))</f>
        <v>#N/A</v>
      </c>
      <c r="AM469" s="11" t="e">
        <f>_xlfn.IFNA(VLOOKUP($E469, Individual_Pitching___Dashboard[], 20, FALSE), VLOOKUP($C469,Team_Pitching___Advanced[[Team]:[xFIP]],19,FALSE))</f>
        <v>#N/A</v>
      </c>
      <c r="AN469" s="11" t="e">
        <f>_xlfn.IFNA(VLOOKUP($E469,Individual_Pitching___Advanced[],21,FALSE),VLOOKUP($C469,Team_Pitching___Advanced[[Team]:[SIERA]],20,FALSE))</f>
        <v>#N/A</v>
      </c>
      <c r="AO469" s="11" t="e">
        <f>VLOOKUP($C469, 'Team Per G'!$A$2:$G$31, 7, FALSE)</f>
        <v>#N/A</v>
      </c>
      <c r="AP469" s="11" t="e">
        <f>VLOOKUP($C469, 'FanGraphs - Team WAR Projected'!$B$2:$E$31, 3, FALSE)/162</f>
        <v>#N/A</v>
      </c>
      <c r="AQ469" s="11" t="e">
        <f t="shared" si="81"/>
        <v>#N/A</v>
      </c>
      <c r="AR469" s="11" t="e">
        <f>VLOOKUP($C469, Team_Pitching___Advanced[[Team]:[xFIP]], 19,FALSE)</f>
        <v>#N/A</v>
      </c>
      <c r="AS469" s="11" t="e">
        <f>VLOOKUP($C469, Team_Pitching___Advanced[], 20, FALSE)</f>
        <v>#N/A</v>
      </c>
      <c r="AT469" s="11" t="e">
        <f>VLOOKUP($C469, Team_Batting___Dashboard[[Team]:[wOBA]], 16, FALSE)</f>
        <v>#N/A</v>
      </c>
      <c r="AU469" s="11" t="e">
        <f>VLOOKUP($C469, Team_Batting___Advanced[[Team]:[OPS]], 9, FALSE)</f>
        <v>#N/A</v>
      </c>
      <c r="AV469" s="11" t="e">
        <f>VLOOKUP($C469, Team_Batting___Advanced[], 19, FALSE)</f>
        <v>#N/A</v>
      </c>
      <c r="AW469" s="11" t="e">
        <f>VLOOKUP($C469, 'Team Per G'!$A$2:$G$31, 3, FALSE)</f>
        <v>#N/A</v>
      </c>
      <c r="AX469" s="11" t="e">
        <f>VLOOKUP($C469, 'Team Per G'!$A$2:$G$31, 5, FALSE)</f>
        <v>#N/A</v>
      </c>
      <c r="AY469" s="11" t="e">
        <f>VLOOKUP($C469, 'Team Per G'!$A$2:$G$31, 4, FALSE)</f>
        <v>#N/A</v>
      </c>
      <c r="AZ469" s="11" t="e">
        <f>VLOOKUP($C469, Team_Batting___Dashboard[], 22, FALSE)/$AH469</f>
        <v>#N/A</v>
      </c>
      <c r="BA469" s="11" t="e">
        <f>VLOOKUP($C469, 'FanGraphs - Team WAR Projected'!$B$2:$E$31, 4, FALSE)/162</f>
        <v>#N/A</v>
      </c>
      <c r="BB469" s="11" t="e">
        <f t="shared" si="82"/>
        <v>#N/A</v>
      </c>
      <c r="BC469" s="11" t="e">
        <f>VLOOKUP($C469, FanGraphs_Standings[[Abbreviation]:[2024 Year to Date RS/G]], 6, FALSE)/$AH469</f>
        <v>#N/A</v>
      </c>
      <c r="BD469" s="11" t="e">
        <f>VLOOKUP($C469, FanGraphs_Standings[[Abbreviation]:[2024 Projected Full Season RDif]], 19, FALSE)/162</f>
        <v>#N/A</v>
      </c>
      <c r="BE469" s="11" t="e">
        <f t="shared" si="83"/>
        <v>#N/A</v>
      </c>
      <c r="BF469" s="11" t="e">
        <f>VLOOKUP($C469, FanGraphs_Standings[[Abbreviation]:[2024 Projected Full Season RDif]], 5, FALSE)</f>
        <v>#N/A</v>
      </c>
      <c r="BG469" s="11" t="e">
        <f>VLOOKUP($C469, FanGraphs_Standings[[Abbreviation]:[2024 Projected Full Season W%]], 18, FALSE)</f>
        <v>#N/A</v>
      </c>
      <c r="BH469" s="11" t="e">
        <f t="shared" si="84"/>
        <v>#N/A</v>
      </c>
      <c r="BI469" s="11" t="e">
        <f>VLOOKUP($C469, 'Home Field Adv'!$A$2:$K$31, 11, FALSE)</f>
        <v>#N/A</v>
      </c>
      <c r="BL469" s="12" t="str">
        <f t="shared" si="72"/>
        <v/>
      </c>
      <c r="BM469" s="12" t="str">
        <f t="shared" si="71"/>
        <v/>
      </c>
      <c r="BN469" s="12" t="str">
        <f t="shared" si="73"/>
        <v/>
      </c>
    </row>
    <row r="470" spans="1:66" x14ac:dyDescent="0.45">
      <c r="F470" s="11" t="e">
        <f>VLOOKUP($B470, FanGraphs_Standings[[Abbreviation]:[2024 Year to Date G]], 2, FALSE)</f>
        <v>#N/A</v>
      </c>
      <c r="G470" s="11" t="e">
        <f>_xlfn.IFNA(VLOOKUP($D470, 'SP Per G'!$A$2:$D$1385, 3, FALSE),M470)</f>
        <v>#N/A</v>
      </c>
      <c r="H470" s="11" t="e">
        <f>IF(AND(ISNA(VLOOKUP($D470, 'SP Per G'!$A$2:$D$1385, 4, FALSE)), ISTEXT($D470)), G470,IF(ISNA(VLOOKUP($D470, 'SP Per G'!$A$2:$D$1385, 4, FALSE)), M470, VLOOKUP($D470, 'SP Per G'!$A$2:$D$1385, 4, FALSE)))</f>
        <v>#N/A</v>
      </c>
      <c r="I470" s="11" t="e">
        <f t="shared" si="75"/>
        <v>#N/A</v>
      </c>
      <c r="J470" s="11" t="e">
        <f>_xlfn.IFNA(VLOOKUP($D470,Individual_Pitching___Dashboard[],18,FALSE),VLOOKUP(B470,Team_Pitching___Dashboard[[Team]:[ERA]],17,FALSE))</f>
        <v>#N/A</v>
      </c>
      <c r="K470" s="11" t="e">
        <f>_xlfn.IFNA(VLOOKUP($D470, Individual_Pitching___Dashboard[], 20, FALSE), VLOOKUP(B470,Team_Pitching___Dashboard[[Team]:[xFIP]],20,FALSE))</f>
        <v>#N/A</v>
      </c>
      <c r="L470" s="11" t="e">
        <f>_xlfn.IFNA(VLOOKUP($D470, Individual_Pitching___Advanced[], 21,FALSE), VLOOKUP(B470, Team_Pitching___Advanced[], 20, FALSE))</f>
        <v>#N/A</v>
      </c>
      <c r="M470" s="11" t="e">
        <f>VLOOKUP($B470, 'Team Per G'!$A$2:$G$31, 7, FALSE)</f>
        <v>#N/A</v>
      </c>
      <c r="N470" s="11" t="e">
        <f>VLOOKUP($B470, 'FanGraphs - Team WAR Projected'!$B$2:$E$31, 3, FALSE)/162</f>
        <v>#N/A</v>
      </c>
      <c r="O470" s="11" t="e">
        <f t="shared" si="76"/>
        <v>#N/A</v>
      </c>
      <c r="P470" s="11" t="e">
        <f>VLOOKUP($B470, Team_Pitching___Advanced[[Team]:[xFIP]], 19,FALSE)</f>
        <v>#N/A</v>
      </c>
      <c r="Q470" s="11" t="e">
        <f>VLOOKUP($B470, Team_Pitching___Advanced[], 20, FALSE)</f>
        <v>#N/A</v>
      </c>
      <c r="R470" s="11" t="e">
        <f>VLOOKUP($B470, Team_Batting___Dashboard[[Team]:[wOBA]], 16, FALSE)</f>
        <v>#N/A</v>
      </c>
      <c r="S470" s="11" t="e">
        <f>VLOOKUP($B470, Team_Batting___Advanced[[Team]:[OPS]], 9, FALSE)</f>
        <v>#N/A</v>
      </c>
      <c r="T470" s="11" t="e">
        <f>VLOOKUP($B470, Team_Batting___Advanced[], 19, FALSE)</f>
        <v>#N/A</v>
      </c>
      <c r="U470" s="11" t="e">
        <f>VLOOKUP($B470, 'Team Per G'!$A$2:$G$31, 3, FALSE)</f>
        <v>#N/A</v>
      </c>
      <c r="V470" s="11" t="e">
        <f>VLOOKUP($B470, 'Team Per G'!$A$2:$G$31, 5, FALSE)</f>
        <v>#N/A</v>
      </c>
      <c r="W470" s="11" t="e">
        <f>VLOOKUP($B470, 'Team Per G'!$A$2:$G$31, 4, FALSE)</f>
        <v>#N/A</v>
      </c>
      <c r="X470" s="11" t="e">
        <f>VLOOKUP($B470, Team_Batting___Dashboard[], 22, FALSE)/$F470</f>
        <v>#N/A</v>
      </c>
      <c r="Y470" s="11" t="e">
        <f>VLOOKUP($B470, 'FanGraphs - Team WAR Projected'!$B$2:$E$31, 4, FALSE)/162</f>
        <v>#N/A</v>
      </c>
      <c r="Z470" s="11" t="e">
        <f t="shared" si="77"/>
        <v>#N/A</v>
      </c>
      <c r="AA470" s="11" t="e">
        <f>VLOOKUP($B470, FanGraphs_Standings[[Abbreviation]:[2024 Year to Date RS/G]], 6, FALSE)/$F470</f>
        <v>#N/A</v>
      </c>
      <c r="AB470" s="11" t="e">
        <f>VLOOKUP($B470, FanGraphs_Standings[[Abbreviation]:[2024 Projected Full Season RDif]], 19, FALSE)/162</f>
        <v>#N/A</v>
      </c>
      <c r="AC470" s="11" t="e">
        <f t="shared" si="78"/>
        <v>#N/A</v>
      </c>
      <c r="AD470" s="11" t="e">
        <f>VLOOKUP($B470, FanGraphs_Standings[[Abbreviation]:[2024 Projected Full Season RDif]], 5, FALSE)</f>
        <v>#N/A</v>
      </c>
      <c r="AE470" s="11" t="e">
        <f>VLOOKUP($B470, FanGraphs_Standings[[Abbreviation]:[2024 Projected Full Season W%]], 18, FALSE)</f>
        <v>#N/A</v>
      </c>
      <c r="AF470" s="11" t="e">
        <f t="shared" si="79"/>
        <v>#N/A</v>
      </c>
      <c r="AG470" s="11" t="e">
        <f>VLOOKUP($B470, 'Home Field Adv'!$A$2:$I$31, 9, FALSE)</f>
        <v>#N/A</v>
      </c>
      <c r="AH470" s="11" t="e">
        <f>VLOOKUP($C470, FanGraphs_Standings[[Abbreviation]:[2024 Year to Date G]], 2, FALSE)</f>
        <v>#N/A</v>
      </c>
      <c r="AI470" s="11" t="e">
        <f>_xlfn.IFNA(VLOOKUP($E470, 'SP Per G'!$A$2:$D$1385, 3, FALSE), AO470)</f>
        <v>#N/A</v>
      </c>
      <c r="AJ470" s="11" t="e">
        <f>IF(AND(ISNA(VLOOKUP($E470, 'SP Per G'!$A$2:$D$1385, 4, FALSE)), ISTEXT($E470)), AI470,IF(ISNA(VLOOKUP($E470, 'SP Per G'!$A$2:$D$1385, 4, FALSE)), AO470, VLOOKUP($E470, 'SP Per G'!$A$2:$D$1385, 4, FALSE)))</f>
        <v>#N/A</v>
      </c>
      <c r="AK470" s="11" t="e">
        <f t="shared" si="80"/>
        <v>#N/A</v>
      </c>
      <c r="AL470" s="11" t="e">
        <f>_xlfn.IFNA(VLOOKUP($E470, Individual_Pitching___Dashboard[], 18, FALSE), VLOOKUP($C470,Team_Pitching___Advanced[[Team]:[SIERA]],16,FALSE))</f>
        <v>#N/A</v>
      </c>
      <c r="AM470" s="11" t="e">
        <f>_xlfn.IFNA(VLOOKUP($E470, Individual_Pitching___Dashboard[], 20, FALSE), VLOOKUP($C470,Team_Pitching___Advanced[[Team]:[xFIP]],19,FALSE))</f>
        <v>#N/A</v>
      </c>
      <c r="AN470" s="11" t="e">
        <f>_xlfn.IFNA(VLOOKUP($E470,Individual_Pitching___Advanced[],21,FALSE),VLOOKUP($C470,Team_Pitching___Advanced[[Team]:[SIERA]],20,FALSE))</f>
        <v>#N/A</v>
      </c>
      <c r="AO470" s="11" t="e">
        <f>VLOOKUP($C470, 'Team Per G'!$A$2:$G$31, 7, FALSE)</f>
        <v>#N/A</v>
      </c>
      <c r="AP470" s="11" t="e">
        <f>VLOOKUP($C470, 'FanGraphs - Team WAR Projected'!$B$2:$E$31, 3, FALSE)/162</f>
        <v>#N/A</v>
      </c>
      <c r="AQ470" s="11" t="e">
        <f t="shared" si="81"/>
        <v>#N/A</v>
      </c>
      <c r="AR470" s="11" t="e">
        <f>VLOOKUP($C470, Team_Pitching___Advanced[[Team]:[xFIP]], 19,FALSE)</f>
        <v>#N/A</v>
      </c>
      <c r="AS470" s="11" t="e">
        <f>VLOOKUP($C470, Team_Pitching___Advanced[], 20, FALSE)</f>
        <v>#N/A</v>
      </c>
      <c r="AT470" s="11" t="e">
        <f>VLOOKUP($C470, Team_Batting___Dashboard[[Team]:[wOBA]], 16, FALSE)</f>
        <v>#N/A</v>
      </c>
      <c r="AU470" s="11" t="e">
        <f>VLOOKUP($C470, Team_Batting___Advanced[[Team]:[OPS]], 9, FALSE)</f>
        <v>#N/A</v>
      </c>
      <c r="AV470" s="11" t="e">
        <f>VLOOKUP($C470, Team_Batting___Advanced[], 19, FALSE)</f>
        <v>#N/A</v>
      </c>
      <c r="AW470" s="11" t="e">
        <f>VLOOKUP($C470, 'Team Per G'!$A$2:$G$31, 3, FALSE)</f>
        <v>#N/A</v>
      </c>
      <c r="AX470" s="11" t="e">
        <f>VLOOKUP($C470, 'Team Per G'!$A$2:$G$31, 5, FALSE)</f>
        <v>#N/A</v>
      </c>
      <c r="AY470" s="11" t="e">
        <f>VLOOKUP($C470, 'Team Per G'!$A$2:$G$31, 4, FALSE)</f>
        <v>#N/A</v>
      </c>
      <c r="AZ470" s="11" t="e">
        <f>VLOOKUP($C470, Team_Batting___Dashboard[], 22, FALSE)/$AH470</f>
        <v>#N/A</v>
      </c>
      <c r="BA470" s="11" t="e">
        <f>VLOOKUP($C470, 'FanGraphs - Team WAR Projected'!$B$2:$E$31, 4, FALSE)/162</f>
        <v>#N/A</v>
      </c>
      <c r="BB470" s="11" t="e">
        <f t="shared" si="82"/>
        <v>#N/A</v>
      </c>
      <c r="BC470" s="11" t="e">
        <f>VLOOKUP($C470, FanGraphs_Standings[[Abbreviation]:[2024 Year to Date RS/G]], 6, FALSE)/$AH470</f>
        <v>#N/A</v>
      </c>
      <c r="BD470" s="11" t="e">
        <f>VLOOKUP($C470, FanGraphs_Standings[[Abbreviation]:[2024 Projected Full Season RDif]], 19, FALSE)/162</f>
        <v>#N/A</v>
      </c>
      <c r="BE470" s="11" t="e">
        <f t="shared" si="83"/>
        <v>#N/A</v>
      </c>
      <c r="BF470" s="11" t="e">
        <f>VLOOKUP($C470, FanGraphs_Standings[[Abbreviation]:[2024 Projected Full Season RDif]], 5, FALSE)</f>
        <v>#N/A</v>
      </c>
      <c r="BG470" s="11" t="e">
        <f>VLOOKUP($C470, FanGraphs_Standings[[Abbreviation]:[2024 Projected Full Season W%]], 18, FALSE)</f>
        <v>#N/A</v>
      </c>
      <c r="BH470" s="11" t="e">
        <f t="shared" si="84"/>
        <v>#N/A</v>
      </c>
      <c r="BI470" s="11" t="e">
        <f>VLOOKUP($C470, 'Home Field Adv'!$A$2:$K$31, 11, FALSE)</f>
        <v>#N/A</v>
      </c>
      <c r="BL470" s="12" t="str">
        <f t="shared" si="72"/>
        <v/>
      </c>
      <c r="BM470" s="12" t="str">
        <f t="shared" si="71"/>
        <v/>
      </c>
      <c r="BN470" s="12" t="str">
        <f t="shared" si="73"/>
        <v/>
      </c>
    </row>
    <row r="471" spans="1:66" x14ac:dyDescent="0.45">
      <c r="F471" s="11" t="e">
        <f>VLOOKUP($B471, FanGraphs_Standings[[Abbreviation]:[2024 Year to Date G]], 2, FALSE)</f>
        <v>#N/A</v>
      </c>
      <c r="G471" s="11" t="e">
        <f>_xlfn.IFNA(VLOOKUP($D471, 'SP Per G'!$A$2:$D$1385, 3, FALSE),M471)</f>
        <v>#N/A</v>
      </c>
      <c r="H471" s="11" t="e">
        <f>IF(AND(ISNA(VLOOKUP($D471, 'SP Per G'!$A$2:$D$1385, 4, FALSE)), ISTEXT($D471)), G471,IF(ISNA(VLOOKUP($D471, 'SP Per G'!$A$2:$D$1385, 4, FALSE)), M471, VLOOKUP($D471, 'SP Per G'!$A$2:$D$1385, 4, FALSE)))</f>
        <v>#N/A</v>
      </c>
      <c r="I471" s="11" t="e">
        <f t="shared" si="75"/>
        <v>#N/A</v>
      </c>
      <c r="J471" s="11" t="e">
        <f>_xlfn.IFNA(VLOOKUP($D471,Individual_Pitching___Dashboard[],18,FALSE),VLOOKUP(B471,Team_Pitching___Dashboard[[Team]:[ERA]],17,FALSE))</f>
        <v>#N/A</v>
      </c>
      <c r="K471" s="11" t="e">
        <f>_xlfn.IFNA(VLOOKUP($D471, Individual_Pitching___Dashboard[], 20, FALSE), VLOOKUP(B471,Team_Pitching___Dashboard[[Team]:[xFIP]],20,FALSE))</f>
        <v>#N/A</v>
      </c>
      <c r="L471" s="11" t="e">
        <f>_xlfn.IFNA(VLOOKUP($D471, Individual_Pitching___Advanced[], 21,FALSE), VLOOKUP(B471, Team_Pitching___Advanced[], 20, FALSE))</f>
        <v>#N/A</v>
      </c>
      <c r="M471" s="11" t="e">
        <f>VLOOKUP($B471, 'Team Per G'!$A$2:$G$31, 7, FALSE)</f>
        <v>#N/A</v>
      </c>
      <c r="N471" s="11" t="e">
        <f>VLOOKUP($B471, 'FanGraphs - Team WAR Projected'!$B$2:$E$31, 3, FALSE)/162</f>
        <v>#N/A</v>
      </c>
      <c r="O471" s="11" t="e">
        <f t="shared" si="76"/>
        <v>#N/A</v>
      </c>
      <c r="P471" s="11" t="e">
        <f>VLOOKUP($B471, Team_Pitching___Advanced[[Team]:[xFIP]], 19,FALSE)</f>
        <v>#N/A</v>
      </c>
      <c r="Q471" s="11" t="e">
        <f>VLOOKUP($B471, Team_Pitching___Advanced[], 20, FALSE)</f>
        <v>#N/A</v>
      </c>
      <c r="R471" s="11" t="e">
        <f>VLOOKUP($B471, Team_Batting___Dashboard[[Team]:[wOBA]], 16, FALSE)</f>
        <v>#N/A</v>
      </c>
      <c r="S471" s="11" t="e">
        <f>VLOOKUP($B471, Team_Batting___Advanced[[Team]:[OPS]], 9, FALSE)</f>
        <v>#N/A</v>
      </c>
      <c r="T471" s="11" t="e">
        <f>VLOOKUP($B471, Team_Batting___Advanced[], 19, FALSE)</f>
        <v>#N/A</v>
      </c>
      <c r="U471" s="11" t="e">
        <f>VLOOKUP($B471, 'Team Per G'!$A$2:$G$31, 3, FALSE)</f>
        <v>#N/A</v>
      </c>
      <c r="V471" s="11" t="e">
        <f>VLOOKUP($B471, 'Team Per G'!$A$2:$G$31, 5, FALSE)</f>
        <v>#N/A</v>
      </c>
      <c r="W471" s="11" t="e">
        <f>VLOOKUP($B471, 'Team Per G'!$A$2:$G$31, 4, FALSE)</f>
        <v>#N/A</v>
      </c>
      <c r="X471" s="11" t="e">
        <f>VLOOKUP($B471, Team_Batting___Dashboard[], 22, FALSE)/$F471</f>
        <v>#N/A</v>
      </c>
      <c r="Y471" s="11" t="e">
        <f>VLOOKUP($B471, 'FanGraphs - Team WAR Projected'!$B$2:$E$31, 4, FALSE)/162</f>
        <v>#N/A</v>
      </c>
      <c r="Z471" s="11" t="e">
        <f t="shared" si="77"/>
        <v>#N/A</v>
      </c>
      <c r="AA471" s="11" t="e">
        <f>VLOOKUP($B471, FanGraphs_Standings[[Abbreviation]:[2024 Year to Date RS/G]], 6, FALSE)/$F471</f>
        <v>#N/A</v>
      </c>
      <c r="AB471" s="11" t="e">
        <f>VLOOKUP($B471, FanGraphs_Standings[[Abbreviation]:[2024 Projected Full Season RDif]], 19, FALSE)/162</f>
        <v>#N/A</v>
      </c>
      <c r="AC471" s="11" t="e">
        <f t="shared" si="78"/>
        <v>#N/A</v>
      </c>
      <c r="AD471" s="11" t="e">
        <f>VLOOKUP($B471, FanGraphs_Standings[[Abbreviation]:[2024 Projected Full Season RDif]], 5, FALSE)</f>
        <v>#N/A</v>
      </c>
      <c r="AE471" s="11" t="e">
        <f>VLOOKUP($B471, FanGraphs_Standings[[Abbreviation]:[2024 Projected Full Season W%]], 18, FALSE)</f>
        <v>#N/A</v>
      </c>
      <c r="AF471" s="11" t="e">
        <f t="shared" si="79"/>
        <v>#N/A</v>
      </c>
      <c r="AG471" s="11" t="e">
        <f>VLOOKUP($B471, 'Home Field Adv'!$A$2:$I$31, 9, FALSE)</f>
        <v>#N/A</v>
      </c>
      <c r="AH471" s="11" t="e">
        <f>VLOOKUP($C471, FanGraphs_Standings[[Abbreviation]:[2024 Year to Date G]], 2, FALSE)</f>
        <v>#N/A</v>
      </c>
      <c r="AI471" s="11" t="e">
        <f>_xlfn.IFNA(VLOOKUP($E471, 'SP Per G'!$A$2:$D$1385, 3, FALSE), AO471)</f>
        <v>#N/A</v>
      </c>
      <c r="AJ471" s="11" t="e">
        <f>IF(AND(ISNA(VLOOKUP($E471, 'SP Per G'!$A$2:$D$1385, 4, FALSE)), ISTEXT($E471)), AI471,IF(ISNA(VLOOKUP($E471, 'SP Per G'!$A$2:$D$1385, 4, FALSE)), AO471, VLOOKUP($E471, 'SP Per G'!$A$2:$D$1385, 4, FALSE)))</f>
        <v>#N/A</v>
      </c>
      <c r="AK471" s="11" t="e">
        <f t="shared" si="80"/>
        <v>#N/A</v>
      </c>
      <c r="AL471" s="11" t="e">
        <f>_xlfn.IFNA(VLOOKUP($E471, Individual_Pitching___Dashboard[], 18, FALSE), VLOOKUP($C471,Team_Pitching___Advanced[[Team]:[SIERA]],16,FALSE))</f>
        <v>#N/A</v>
      </c>
      <c r="AM471" s="11" t="e">
        <f>_xlfn.IFNA(VLOOKUP($E471, Individual_Pitching___Dashboard[], 20, FALSE), VLOOKUP($C471,Team_Pitching___Advanced[[Team]:[xFIP]],19,FALSE))</f>
        <v>#N/A</v>
      </c>
      <c r="AN471" s="11" t="e">
        <f>_xlfn.IFNA(VLOOKUP($E471,Individual_Pitching___Advanced[],21,FALSE),VLOOKUP($C471,Team_Pitching___Advanced[[Team]:[SIERA]],20,FALSE))</f>
        <v>#N/A</v>
      </c>
      <c r="AO471" s="11" t="e">
        <f>VLOOKUP($C471, 'Team Per G'!$A$2:$G$31, 7, FALSE)</f>
        <v>#N/A</v>
      </c>
      <c r="AP471" s="11" t="e">
        <f>VLOOKUP($C471, 'FanGraphs - Team WAR Projected'!$B$2:$E$31, 3, FALSE)/162</f>
        <v>#N/A</v>
      </c>
      <c r="AQ471" s="11" t="e">
        <f t="shared" si="81"/>
        <v>#N/A</v>
      </c>
      <c r="AR471" s="11" t="e">
        <f>VLOOKUP($C471, Team_Pitching___Advanced[[Team]:[xFIP]], 19,FALSE)</f>
        <v>#N/A</v>
      </c>
      <c r="AS471" s="11" t="e">
        <f>VLOOKUP($C471, Team_Pitching___Advanced[], 20, FALSE)</f>
        <v>#N/A</v>
      </c>
      <c r="AT471" s="11" t="e">
        <f>VLOOKUP($C471, Team_Batting___Dashboard[[Team]:[wOBA]], 16, FALSE)</f>
        <v>#N/A</v>
      </c>
      <c r="AU471" s="11" t="e">
        <f>VLOOKUP($C471, Team_Batting___Advanced[[Team]:[OPS]], 9, FALSE)</f>
        <v>#N/A</v>
      </c>
      <c r="AV471" s="11" t="e">
        <f>VLOOKUP($C471, Team_Batting___Advanced[], 19, FALSE)</f>
        <v>#N/A</v>
      </c>
      <c r="AW471" s="11" t="e">
        <f>VLOOKUP($C471, 'Team Per G'!$A$2:$G$31, 3, FALSE)</f>
        <v>#N/A</v>
      </c>
      <c r="AX471" s="11" t="e">
        <f>VLOOKUP($C471, 'Team Per G'!$A$2:$G$31, 5, FALSE)</f>
        <v>#N/A</v>
      </c>
      <c r="AY471" s="11" t="e">
        <f>VLOOKUP($C471, 'Team Per G'!$A$2:$G$31, 4, FALSE)</f>
        <v>#N/A</v>
      </c>
      <c r="AZ471" s="11" t="e">
        <f>VLOOKUP($C471, Team_Batting___Dashboard[], 22, FALSE)/$AH471</f>
        <v>#N/A</v>
      </c>
      <c r="BA471" s="11" t="e">
        <f>VLOOKUP($C471, 'FanGraphs - Team WAR Projected'!$B$2:$E$31, 4, FALSE)/162</f>
        <v>#N/A</v>
      </c>
      <c r="BB471" s="11" t="e">
        <f t="shared" si="82"/>
        <v>#N/A</v>
      </c>
      <c r="BC471" s="11" t="e">
        <f>VLOOKUP($C471, FanGraphs_Standings[[Abbreviation]:[2024 Year to Date RS/G]], 6, FALSE)/$AH471</f>
        <v>#N/A</v>
      </c>
      <c r="BD471" s="11" t="e">
        <f>VLOOKUP($C471, FanGraphs_Standings[[Abbreviation]:[2024 Projected Full Season RDif]], 19, FALSE)/162</f>
        <v>#N/A</v>
      </c>
      <c r="BE471" s="11" t="e">
        <f t="shared" si="83"/>
        <v>#N/A</v>
      </c>
      <c r="BF471" s="11" t="e">
        <f>VLOOKUP($C471, FanGraphs_Standings[[Abbreviation]:[2024 Projected Full Season RDif]], 5, FALSE)</f>
        <v>#N/A</v>
      </c>
      <c r="BG471" s="11" t="e">
        <f>VLOOKUP($C471, FanGraphs_Standings[[Abbreviation]:[2024 Projected Full Season W%]], 18, FALSE)</f>
        <v>#N/A</v>
      </c>
      <c r="BH471" s="11" t="e">
        <f t="shared" si="84"/>
        <v>#N/A</v>
      </c>
      <c r="BI471" s="11" t="e">
        <f>VLOOKUP($C471, 'Home Field Adv'!$A$2:$K$31, 11, FALSE)</f>
        <v>#N/A</v>
      </c>
      <c r="BL471" s="12" t="str">
        <f t="shared" si="72"/>
        <v/>
      </c>
      <c r="BM471" s="12" t="str">
        <f t="shared" si="71"/>
        <v/>
      </c>
      <c r="BN471" s="12" t="str">
        <f t="shared" si="73"/>
        <v/>
      </c>
    </row>
    <row r="472" spans="1:66" x14ac:dyDescent="0.45">
      <c r="F472" s="11" t="e">
        <f>VLOOKUP($B472, FanGraphs_Standings[[Abbreviation]:[2024 Year to Date G]], 2, FALSE)</f>
        <v>#N/A</v>
      </c>
      <c r="G472" s="11" t="e">
        <f>_xlfn.IFNA(VLOOKUP($D472, 'SP Per G'!$A$2:$D$1385, 3, FALSE),M472)</f>
        <v>#N/A</v>
      </c>
      <c r="H472" s="11" t="e">
        <f>IF(AND(ISNA(VLOOKUP($D472, 'SP Per G'!$A$2:$D$1385, 4, FALSE)), ISTEXT($D472)), G472,IF(ISNA(VLOOKUP($D472, 'SP Per G'!$A$2:$D$1385, 4, FALSE)), M472, VLOOKUP($D472, 'SP Per G'!$A$2:$D$1385, 4, FALSE)))</f>
        <v>#N/A</v>
      </c>
      <c r="I472" s="11" t="e">
        <f t="shared" si="75"/>
        <v>#N/A</v>
      </c>
      <c r="J472" s="11" t="e">
        <f>_xlfn.IFNA(VLOOKUP($D472,Individual_Pitching___Dashboard[],18,FALSE),VLOOKUP(B472,Team_Pitching___Dashboard[[Team]:[ERA]],17,FALSE))</f>
        <v>#N/A</v>
      </c>
      <c r="K472" s="11" t="e">
        <f>_xlfn.IFNA(VLOOKUP($D472, Individual_Pitching___Dashboard[], 20, FALSE), VLOOKUP(B472,Team_Pitching___Dashboard[[Team]:[xFIP]],20,FALSE))</f>
        <v>#N/A</v>
      </c>
      <c r="L472" s="11" t="e">
        <f>_xlfn.IFNA(VLOOKUP($D472, Individual_Pitching___Advanced[], 21,FALSE), VLOOKUP(B472, Team_Pitching___Advanced[], 20, FALSE))</f>
        <v>#N/A</v>
      </c>
      <c r="M472" s="11" t="e">
        <f>VLOOKUP($B472, 'Team Per G'!$A$2:$G$31, 7, FALSE)</f>
        <v>#N/A</v>
      </c>
      <c r="N472" s="11" t="e">
        <f>VLOOKUP($B472, 'FanGraphs - Team WAR Projected'!$B$2:$E$31, 3, FALSE)/162</f>
        <v>#N/A</v>
      </c>
      <c r="O472" s="11" t="e">
        <f t="shared" si="76"/>
        <v>#N/A</v>
      </c>
      <c r="P472" s="11" t="e">
        <f>VLOOKUP($B472, Team_Pitching___Advanced[[Team]:[xFIP]], 19,FALSE)</f>
        <v>#N/A</v>
      </c>
      <c r="Q472" s="11" t="e">
        <f>VLOOKUP($B472, Team_Pitching___Advanced[], 20, FALSE)</f>
        <v>#N/A</v>
      </c>
      <c r="R472" s="11" t="e">
        <f>VLOOKUP($B472, Team_Batting___Dashboard[[Team]:[wOBA]], 16, FALSE)</f>
        <v>#N/A</v>
      </c>
      <c r="S472" s="11" t="e">
        <f>VLOOKUP($B472, Team_Batting___Advanced[[Team]:[OPS]], 9, FALSE)</f>
        <v>#N/A</v>
      </c>
      <c r="T472" s="11" t="e">
        <f>VLOOKUP($B472, Team_Batting___Advanced[], 19, FALSE)</f>
        <v>#N/A</v>
      </c>
      <c r="U472" s="11" t="e">
        <f>VLOOKUP($B472, 'Team Per G'!$A$2:$G$31, 3, FALSE)</f>
        <v>#N/A</v>
      </c>
      <c r="V472" s="11" t="e">
        <f>VLOOKUP($B472, 'Team Per G'!$A$2:$G$31, 5, FALSE)</f>
        <v>#N/A</v>
      </c>
      <c r="W472" s="11" t="e">
        <f>VLOOKUP($B472, 'Team Per G'!$A$2:$G$31, 4, FALSE)</f>
        <v>#N/A</v>
      </c>
      <c r="X472" s="11" t="e">
        <f>VLOOKUP($B472, Team_Batting___Dashboard[], 22, FALSE)/$F472</f>
        <v>#N/A</v>
      </c>
      <c r="Y472" s="11" t="e">
        <f>VLOOKUP($B472, 'FanGraphs - Team WAR Projected'!$B$2:$E$31, 4, FALSE)/162</f>
        <v>#N/A</v>
      </c>
      <c r="Z472" s="11" t="e">
        <f t="shared" si="77"/>
        <v>#N/A</v>
      </c>
      <c r="AA472" s="11" t="e">
        <f>VLOOKUP($B472, FanGraphs_Standings[[Abbreviation]:[2024 Year to Date RS/G]], 6, FALSE)/$F472</f>
        <v>#N/A</v>
      </c>
      <c r="AB472" s="11" t="e">
        <f>VLOOKUP($B472, FanGraphs_Standings[[Abbreviation]:[2024 Projected Full Season RDif]], 19, FALSE)/162</f>
        <v>#N/A</v>
      </c>
      <c r="AC472" s="11" t="e">
        <f t="shared" si="78"/>
        <v>#N/A</v>
      </c>
      <c r="AD472" s="11" t="e">
        <f>VLOOKUP($B472, FanGraphs_Standings[[Abbreviation]:[2024 Projected Full Season RDif]], 5, FALSE)</f>
        <v>#N/A</v>
      </c>
      <c r="AE472" s="11" t="e">
        <f>VLOOKUP($B472, FanGraphs_Standings[[Abbreviation]:[2024 Projected Full Season W%]], 18, FALSE)</f>
        <v>#N/A</v>
      </c>
      <c r="AF472" s="11" t="e">
        <f t="shared" si="79"/>
        <v>#N/A</v>
      </c>
      <c r="AG472" s="11" t="e">
        <f>VLOOKUP($B472, 'Home Field Adv'!$A$2:$I$31, 9, FALSE)</f>
        <v>#N/A</v>
      </c>
      <c r="AH472" s="11" t="e">
        <f>VLOOKUP($C472, FanGraphs_Standings[[Abbreviation]:[2024 Year to Date G]], 2, FALSE)</f>
        <v>#N/A</v>
      </c>
      <c r="AI472" s="11" t="e">
        <f>_xlfn.IFNA(VLOOKUP($E472, 'SP Per G'!$A$2:$D$1385, 3, FALSE), AO472)</f>
        <v>#N/A</v>
      </c>
      <c r="AJ472" s="11" t="e">
        <f>IF(AND(ISNA(VLOOKUP($E472, 'SP Per G'!$A$2:$D$1385, 4, FALSE)), ISTEXT($E472)), AI472,IF(ISNA(VLOOKUP($E472, 'SP Per G'!$A$2:$D$1385, 4, FALSE)), AO472, VLOOKUP($E472, 'SP Per G'!$A$2:$D$1385, 4, FALSE)))</f>
        <v>#N/A</v>
      </c>
      <c r="AK472" s="11" t="e">
        <f t="shared" si="80"/>
        <v>#N/A</v>
      </c>
      <c r="AL472" s="11" t="e">
        <f>_xlfn.IFNA(VLOOKUP($E472, Individual_Pitching___Dashboard[], 18, FALSE), VLOOKUP($C472,Team_Pitching___Advanced[[Team]:[SIERA]],16,FALSE))</f>
        <v>#N/A</v>
      </c>
      <c r="AM472" s="11" t="e">
        <f>_xlfn.IFNA(VLOOKUP($E472, Individual_Pitching___Dashboard[], 20, FALSE), VLOOKUP($C472,Team_Pitching___Advanced[[Team]:[xFIP]],19,FALSE))</f>
        <v>#N/A</v>
      </c>
      <c r="AN472" s="11" t="e">
        <f>_xlfn.IFNA(VLOOKUP($E472,Individual_Pitching___Advanced[],21,FALSE),VLOOKUP($C472,Team_Pitching___Advanced[[Team]:[SIERA]],20,FALSE))</f>
        <v>#N/A</v>
      </c>
      <c r="AO472" s="11" t="e">
        <f>VLOOKUP($C472, 'Team Per G'!$A$2:$G$31, 7, FALSE)</f>
        <v>#N/A</v>
      </c>
      <c r="AP472" s="11" t="e">
        <f>VLOOKUP($C472, 'FanGraphs - Team WAR Projected'!$B$2:$E$31, 3, FALSE)/162</f>
        <v>#N/A</v>
      </c>
      <c r="AQ472" s="11" t="e">
        <f t="shared" si="81"/>
        <v>#N/A</v>
      </c>
      <c r="AR472" s="11" t="e">
        <f>VLOOKUP($C472, Team_Pitching___Advanced[[Team]:[xFIP]], 19,FALSE)</f>
        <v>#N/A</v>
      </c>
      <c r="AS472" s="11" t="e">
        <f>VLOOKUP($C472, Team_Pitching___Advanced[], 20, FALSE)</f>
        <v>#N/A</v>
      </c>
      <c r="AT472" s="11" t="e">
        <f>VLOOKUP($C472, Team_Batting___Dashboard[[Team]:[wOBA]], 16, FALSE)</f>
        <v>#N/A</v>
      </c>
      <c r="AU472" s="11" t="e">
        <f>VLOOKUP($C472, Team_Batting___Advanced[[Team]:[OPS]], 9, FALSE)</f>
        <v>#N/A</v>
      </c>
      <c r="AV472" s="11" t="e">
        <f>VLOOKUP($C472, Team_Batting___Advanced[], 19, FALSE)</f>
        <v>#N/A</v>
      </c>
      <c r="AW472" s="11" t="e">
        <f>VLOOKUP($C472, 'Team Per G'!$A$2:$G$31, 3, FALSE)</f>
        <v>#N/A</v>
      </c>
      <c r="AX472" s="11" t="e">
        <f>VLOOKUP($C472, 'Team Per G'!$A$2:$G$31, 5, FALSE)</f>
        <v>#N/A</v>
      </c>
      <c r="AY472" s="11" t="e">
        <f>VLOOKUP($C472, 'Team Per G'!$A$2:$G$31, 4, FALSE)</f>
        <v>#N/A</v>
      </c>
      <c r="AZ472" s="11" t="e">
        <f>VLOOKUP($C472, Team_Batting___Dashboard[], 22, FALSE)/$AH472</f>
        <v>#N/A</v>
      </c>
      <c r="BA472" s="11" t="e">
        <f>VLOOKUP($C472, 'FanGraphs - Team WAR Projected'!$B$2:$E$31, 4, FALSE)/162</f>
        <v>#N/A</v>
      </c>
      <c r="BB472" s="11" t="e">
        <f t="shared" si="82"/>
        <v>#N/A</v>
      </c>
      <c r="BC472" s="11" t="e">
        <f>VLOOKUP($C472, FanGraphs_Standings[[Abbreviation]:[2024 Year to Date RS/G]], 6, FALSE)/$AH472</f>
        <v>#N/A</v>
      </c>
      <c r="BD472" s="11" t="e">
        <f>VLOOKUP($C472, FanGraphs_Standings[[Abbreviation]:[2024 Projected Full Season RDif]], 19, FALSE)/162</f>
        <v>#N/A</v>
      </c>
      <c r="BE472" s="11" t="e">
        <f t="shared" si="83"/>
        <v>#N/A</v>
      </c>
      <c r="BF472" s="11" t="e">
        <f>VLOOKUP($C472, FanGraphs_Standings[[Abbreviation]:[2024 Projected Full Season RDif]], 5, FALSE)</f>
        <v>#N/A</v>
      </c>
      <c r="BG472" s="11" t="e">
        <f>VLOOKUP($C472, FanGraphs_Standings[[Abbreviation]:[2024 Projected Full Season W%]], 18, FALSE)</f>
        <v>#N/A</v>
      </c>
      <c r="BH472" s="11" t="e">
        <f t="shared" si="84"/>
        <v>#N/A</v>
      </c>
      <c r="BI472" s="11" t="e">
        <f>VLOOKUP($C472, 'Home Field Adv'!$A$2:$K$31, 11, FALSE)</f>
        <v>#N/A</v>
      </c>
      <c r="BL472" s="12" t="str">
        <f t="shared" si="72"/>
        <v/>
      </c>
      <c r="BM472" s="12" t="str">
        <f t="shared" si="71"/>
        <v/>
      </c>
      <c r="BN472" s="12" t="str">
        <f t="shared" si="73"/>
        <v/>
      </c>
    </row>
    <row r="473" spans="1:66" x14ac:dyDescent="0.45">
      <c r="F473" s="11" t="e">
        <f>VLOOKUP($B473, FanGraphs_Standings[[Abbreviation]:[2024 Year to Date G]], 2, FALSE)</f>
        <v>#N/A</v>
      </c>
      <c r="G473" s="11" t="e">
        <f>_xlfn.IFNA(VLOOKUP($D473, 'SP Per G'!$A$2:$D$1385, 3, FALSE),M473)</f>
        <v>#N/A</v>
      </c>
      <c r="H473" s="11" t="e">
        <f>IF(AND(ISNA(VLOOKUP($D473, 'SP Per G'!$A$2:$D$1385, 4, FALSE)), ISTEXT($D473)), G473,IF(ISNA(VLOOKUP($D473, 'SP Per G'!$A$2:$D$1385, 4, FALSE)), M473, VLOOKUP($D473, 'SP Per G'!$A$2:$D$1385, 4, FALSE)))</f>
        <v>#N/A</v>
      </c>
      <c r="I473" s="11" t="e">
        <f t="shared" si="75"/>
        <v>#N/A</v>
      </c>
      <c r="J473" s="11" t="e">
        <f>_xlfn.IFNA(VLOOKUP($D473,Individual_Pitching___Dashboard[],18,FALSE),VLOOKUP(B473,Team_Pitching___Dashboard[[Team]:[ERA]],17,FALSE))</f>
        <v>#N/A</v>
      </c>
      <c r="K473" s="11" t="e">
        <f>_xlfn.IFNA(VLOOKUP($D473, Individual_Pitching___Dashboard[], 20, FALSE), VLOOKUP(B473,Team_Pitching___Dashboard[[Team]:[xFIP]],20,FALSE))</f>
        <v>#N/A</v>
      </c>
      <c r="L473" s="11" t="e">
        <f>_xlfn.IFNA(VLOOKUP($D473, Individual_Pitching___Advanced[], 21,FALSE), VLOOKUP(B473, Team_Pitching___Advanced[], 20, FALSE))</f>
        <v>#N/A</v>
      </c>
      <c r="M473" s="11" t="e">
        <f>VLOOKUP($B473, 'Team Per G'!$A$2:$G$31, 7, FALSE)</f>
        <v>#N/A</v>
      </c>
      <c r="N473" s="11" t="e">
        <f>VLOOKUP($B473, 'FanGraphs - Team WAR Projected'!$B$2:$E$31, 3, FALSE)/162</f>
        <v>#N/A</v>
      </c>
      <c r="O473" s="11" t="e">
        <f t="shared" si="76"/>
        <v>#N/A</v>
      </c>
      <c r="P473" s="11" t="e">
        <f>VLOOKUP($B473, Team_Pitching___Advanced[[Team]:[xFIP]], 19,FALSE)</f>
        <v>#N/A</v>
      </c>
      <c r="Q473" s="11" t="e">
        <f>VLOOKUP($B473, Team_Pitching___Advanced[], 20, FALSE)</f>
        <v>#N/A</v>
      </c>
      <c r="R473" s="11" t="e">
        <f>VLOOKUP($B473, Team_Batting___Dashboard[[Team]:[wOBA]], 16, FALSE)</f>
        <v>#N/A</v>
      </c>
      <c r="S473" s="11" t="e">
        <f>VLOOKUP($B473, Team_Batting___Advanced[[Team]:[OPS]], 9, FALSE)</f>
        <v>#N/A</v>
      </c>
      <c r="T473" s="11" t="e">
        <f>VLOOKUP($B473, Team_Batting___Advanced[], 19, FALSE)</f>
        <v>#N/A</v>
      </c>
      <c r="U473" s="11" t="e">
        <f>VLOOKUP($B473, 'Team Per G'!$A$2:$G$31, 3, FALSE)</f>
        <v>#N/A</v>
      </c>
      <c r="V473" s="11" t="e">
        <f>VLOOKUP($B473, 'Team Per G'!$A$2:$G$31, 5, FALSE)</f>
        <v>#N/A</v>
      </c>
      <c r="W473" s="11" t="e">
        <f>VLOOKUP($B473, 'Team Per G'!$A$2:$G$31, 4, FALSE)</f>
        <v>#N/A</v>
      </c>
      <c r="X473" s="11" t="e">
        <f>VLOOKUP($B473, Team_Batting___Dashboard[], 22, FALSE)/$F473</f>
        <v>#N/A</v>
      </c>
      <c r="Y473" s="11" t="e">
        <f>VLOOKUP($B473, 'FanGraphs - Team WAR Projected'!$B$2:$E$31, 4, FALSE)/162</f>
        <v>#N/A</v>
      </c>
      <c r="Z473" s="11" t="e">
        <f t="shared" si="77"/>
        <v>#N/A</v>
      </c>
      <c r="AA473" s="11" t="e">
        <f>VLOOKUP($B473, FanGraphs_Standings[[Abbreviation]:[2024 Year to Date RS/G]], 6, FALSE)/$F473</f>
        <v>#N/A</v>
      </c>
      <c r="AB473" s="11" t="e">
        <f>VLOOKUP($B473, FanGraphs_Standings[[Abbreviation]:[2024 Projected Full Season RDif]], 19, FALSE)/162</f>
        <v>#N/A</v>
      </c>
      <c r="AC473" s="11" t="e">
        <f t="shared" si="78"/>
        <v>#N/A</v>
      </c>
      <c r="AD473" s="11" t="e">
        <f>VLOOKUP($B473, FanGraphs_Standings[[Abbreviation]:[2024 Projected Full Season RDif]], 5, FALSE)</f>
        <v>#N/A</v>
      </c>
      <c r="AE473" s="11" t="e">
        <f>VLOOKUP($B473, FanGraphs_Standings[[Abbreviation]:[2024 Projected Full Season W%]], 18, FALSE)</f>
        <v>#N/A</v>
      </c>
      <c r="AF473" s="11" t="e">
        <f t="shared" si="79"/>
        <v>#N/A</v>
      </c>
      <c r="AG473" s="11" t="e">
        <f>VLOOKUP($B473, 'Home Field Adv'!$A$2:$I$31, 9, FALSE)</f>
        <v>#N/A</v>
      </c>
      <c r="AH473" s="11" t="e">
        <f>VLOOKUP($C473, FanGraphs_Standings[[Abbreviation]:[2024 Year to Date G]], 2, FALSE)</f>
        <v>#N/A</v>
      </c>
      <c r="AI473" s="11" t="e">
        <f>_xlfn.IFNA(VLOOKUP($E473, 'SP Per G'!$A$2:$D$1385, 3, FALSE), AO473)</f>
        <v>#N/A</v>
      </c>
      <c r="AJ473" s="11" t="e">
        <f>IF(AND(ISNA(VLOOKUP($E473, 'SP Per G'!$A$2:$D$1385, 4, FALSE)), ISTEXT($E473)), AI473,IF(ISNA(VLOOKUP($E473, 'SP Per G'!$A$2:$D$1385, 4, FALSE)), AO473, VLOOKUP($E473, 'SP Per G'!$A$2:$D$1385, 4, FALSE)))</f>
        <v>#N/A</v>
      </c>
      <c r="AK473" s="11" t="e">
        <f t="shared" si="80"/>
        <v>#N/A</v>
      </c>
      <c r="AL473" s="11" t="e">
        <f>_xlfn.IFNA(VLOOKUP($E473, Individual_Pitching___Dashboard[], 18, FALSE), VLOOKUP($C473,Team_Pitching___Advanced[[Team]:[SIERA]],16,FALSE))</f>
        <v>#N/A</v>
      </c>
      <c r="AM473" s="11" t="e">
        <f>_xlfn.IFNA(VLOOKUP($E473, Individual_Pitching___Dashboard[], 20, FALSE), VLOOKUP($C473,Team_Pitching___Advanced[[Team]:[xFIP]],19,FALSE))</f>
        <v>#N/A</v>
      </c>
      <c r="AN473" s="11" t="e">
        <f>_xlfn.IFNA(VLOOKUP($E473,Individual_Pitching___Advanced[],21,FALSE),VLOOKUP($C473,Team_Pitching___Advanced[[Team]:[SIERA]],20,FALSE))</f>
        <v>#N/A</v>
      </c>
      <c r="AO473" s="11" t="e">
        <f>VLOOKUP($C473, 'Team Per G'!$A$2:$G$31, 7, FALSE)</f>
        <v>#N/A</v>
      </c>
      <c r="AP473" s="11" t="e">
        <f>VLOOKUP($C473, 'FanGraphs - Team WAR Projected'!$B$2:$E$31, 3, FALSE)/162</f>
        <v>#N/A</v>
      </c>
      <c r="AQ473" s="11" t="e">
        <f t="shared" si="81"/>
        <v>#N/A</v>
      </c>
      <c r="AR473" s="11" t="e">
        <f>VLOOKUP($C473, Team_Pitching___Advanced[[Team]:[xFIP]], 19,FALSE)</f>
        <v>#N/A</v>
      </c>
      <c r="AS473" s="11" t="e">
        <f>VLOOKUP($C473, Team_Pitching___Advanced[], 20, FALSE)</f>
        <v>#N/A</v>
      </c>
      <c r="AT473" s="11" t="e">
        <f>VLOOKUP($C473, Team_Batting___Dashboard[[Team]:[wOBA]], 16, FALSE)</f>
        <v>#N/A</v>
      </c>
      <c r="AU473" s="11" t="e">
        <f>VLOOKUP($C473, Team_Batting___Advanced[[Team]:[OPS]], 9, FALSE)</f>
        <v>#N/A</v>
      </c>
      <c r="AV473" s="11" t="e">
        <f>VLOOKUP($C473, Team_Batting___Advanced[], 19, FALSE)</f>
        <v>#N/A</v>
      </c>
      <c r="AW473" s="11" t="e">
        <f>VLOOKUP($C473, 'Team Per G'!$A$2:$G$31, 3, FALSE)</f>
        <v>#N/A</v>
      </c>
      <c r="AX473" s="11" t="e">
        <f>VLOOKUP($C473, 'Team Per G'!$A$2:$G$31, 5, FALSE)</f>
        <v>#N/A</v>
      </c>
      <c r="AY473" s="11" t="e">
        <f>VLOOKUP($C473, 'Team Per G'!$A$2:$G$31, 4, FALSE)</f>
        <v>#N/A</v>
      </c>
      <c r="AZ473" s="11" t="e">
        <f>VLOOKUP($C473, Team_Batting___Dashboard[], 22, FALSE)/$AH473</f>
        <v>#N/A</v>
      </c>
      <c r="BA473" s="11" t="e">
        <f>VLOOKUP($C473, 'FanGraphs - Team WAR Projected'!$B$2:$E$31, 4, FALSE)/162</f>
        <v>#N/A</v>
      </c>
      <c r="BB473" s="11" t="e">
        <f t="shared" si="82"/>
        <v>#N/A</v>
      </c>
      <c r="BC473" s="11" t="e">
        <f>VLOOKUP($C473, FanGraphs_Standings[[Abbreviation]:[2024 Year to Date RS/G]], 6, FALSE)/$AH473</f>
        <v>#N/A</v>
      </c>
      <c r="BD473" s="11" t="e">
        <f>VLOOKUP($C473, FanGraphs_Standings[[Abbreviation]:[2024 Projected Full Season RDif]], 19, FALSE)/162</f>
        <v>#N/A</v>
      </c>
      <c r="BE473" s="11" t="e">
        <f t="shared" si="83"/>
        <v>#N/A</v>
      </c>
      <c r="BF473" s="11" t="e">
        <f>VLOOKUP($C473, FanGraphs_Standings[[Abbreviation]:[2024 Projected Full Season RDif]], 5, FALSE)</f>
        <v>#N/A</v>
      </c>
      <c r="BG473" s="11" t="e">
        <f>VLOOKUP($C473, FanGraphs_Standings[[Abbreviation]:[2024 Projected Full Season W%]], 18, FALSE)</f>
        <v>#N/A</v>
      </c>
      <c r="BH473" s="11" t="e">
        <f t="shared" si="84"/>
        <v>#N/A</v>
      </c>
      <c r="BI473" s="11" t="e">
        <f>VLOOKUP($C473, 'Home Field Adv'!$A$2:$K$31, 11, FALSE)</f>
        <v>#N/A</v>
      </c>
      <c r="BL473" s="12" t="str">
        <f t="shared" si="72"/>
        <v/>
      </c>
      <c r="BM473" s="12" t="str">
        <f t="shared" si="71"/>
        <v/>
      </c>
      <c r="BN473" s="12" t="str">
        <f t="shared" si="73"/>
        <v/>
      </c>
    </row>
    <row r="474" spans="1:66" x14ac:dyDescent="0.45">
      <c r="F474" s="11" t="e">
        <f>VLOOKUP($B474, FanGraphs_Standings[[Abbreviation]:[2024 Year to Date G]], 2, FALSE)</f>
        <v>#N/A</v>
      </c>
      <c r="G474" s="11" t="e">
        <f>_xlfn.IFNA(VLOOKUP($D474, 'SP Per G'!$A$2:$D$1385, 3, FALSE),M474)</f>
        <v>#N/A</v>
      </c>
      <c r="H474" s="11" t="e">
        <f>IF(AND(ISNA(VLOOKUP($D474, 'SP Per G'!$A$2:$D$1385, 4, FALSE)), ISTEXT($D474)), G474,IF(ISNA(VLOOKUP($D474, 'SP Per G'!$A$2:$D$1385, 4, FALSE)), M474, VLOOKUP($D474, 'SP Per G'!$A$2:$D$1385, 4, FALSE)))</f>
        <v>#N/A</v>
      </c>
      <c r="I474" s="11" t="e">
        <f t="shared" si="75"/>
        <v>#N/A</v>
      </c>
      <c r="J474" s="11" t="e">
        <f>_xlfn.IFNA(VLOOKUP($D474,Individual_Pitching___Dashboard[],18,FALSE),VLOOKUP(B474,Team_Pitching___Dashboard[[Team]:[ERA]],17,FALSE))</f>
        <v>#N/A</v>
      </c>
      <c r="K474" s="11" t="e">
        <f>_xlfn.IFNA(VLOOKUP($D474, Individual_Pitching___Dashboard[], 20, FALSE), VLOOKUP(B474,Team_Pitching___Dashboard[[Team]:[xFIP]],20,FALSE))</f>
        <v>#N/A</v>
      </c>
      <c r="L474" s="11" t="e">
        <f>_xlfn.IFNA(VLOOKUP($D474, Individual_Pitching___Advanced[], 21,FALSE), VLOOKUP(B474, Team_Pitching___Advanced[], 20, FALSE))</f>
        <v>#N/A</v>
      </c>
      <c r="M474" s="11" t="e">
        <f>VLOOKUP($B474, 'Team Per G'!$A$2:$G$31, 7, FALSE)</f>
        <v>#N/A</v>
      </c>
      <c r="N474" s="11" t="e">
        <f>VLOOKUP($B474, 'FanGraphs - Team WAR Projected'!$B$2:$E$31, 3, FALSE)/162</f>
        <v>#N/A</v>
      </c>
      <c r="O474" s="11" t="e">
        <f t="shared" si="76"/>
        <v>#N/A</v>
      </c>
      <c r="P474" s="11" t="e">
        <f>VLOOKUP($B474, Team_Pitching___Advanced[[Team]:[xFIP]], 19,FALSE)</f>
        <v>#N/A</v>
      </c>
      <c r="Q474" s="11" t="e">
        <f>VLOOKUP($B474, Team_Pitching___Advanced[], 20, FALSE)</f>
        <v>#N/A</v>
      </c>
      <c r="R474" s="11" t="e">
        <f>VLOOKUP($B474, Team_Batting___Dashboard[[Team]:[wOBA]], 16, FALSE)</f>
        <v>#N/A</v>
      </c>
      <c r="S474" s="11" t="e">
        <f>VLOOKUP($B474, Team_Batting___Advanced[[Team]:[OPS]], 9, FALSE)</f>
        <v>#N/A</v>
      </c>
      <c r="T474" s="11" t="e">
        <f>VLOOKUP($B474, Team_Batting___Advanced[], 19, FALSE)</f>
        <v>#N/A</v>
      </c>
      <c r="U474" s="11" t="e">
        <f>VLOOKUP($B474, 'Team Per G'!$A$2:$G$31, 3, FALSE)</f>
        <v>#N/A</v>
      </c>
      <c r="V474" s="11" t="e">
        <f>VLOOKUP($B474, 'Team Per G'!$A$2:$G$31, 5, FALSE)</f>
        <v>#N/A</v>
      </c>
      <c r="W474" s="11" t="e">
        <f>VLOOKUP($B474, 'Team Per G'!$A$2:$G$31, 4, FALSE)</f>
        <v>#N/A</v>
      </c>
      <c r="X474" s="11" t="e">
        <f>VLOOKUP($B474, Team_Batting___Dashboard[], 22, FALSE)/$F474</f>
        <v>#N/A</v>
      </c>
      <c r="Y474" s="11" t="e">
        <f>VLOOKUP($B474, 'FanGraphs - Team WAR Projected'!$B$2:$E$31, 4, FALSE)/162</f>
        <v>#N/A</v>
      </c>
      <c r="Z474" s="11" t="e">
        <f t="shared" si="77"/>
        <v>#N/A</v>
      </c>
      <c r="AA474" s="11" t="e">
        <f>VLOOKUP($B474, FanGraphs_Standings[[Abbreviation]:[2024 Year to Date RS/G]], 6, FALSE)/$F474</f>
        <v>#N/A</v>
      </c>
      <c r="AB474" s="11" t="e">
        <f>VLOOKUP($B474, FanGraphs_Standings[[Abbreviation]:[2024 Projected Full Season RDif]], 19, FALSE)/162</f>
        <v>#N/A</v>
      </c>
      <c r="AC474" s="11" t="e">
        <f t="shared" si="78"/>
        <v>#N/A</v>
      </c>
      <c r="AD474" s="11" t="e">
        <f>VLOOKUP($B474, FanGraphs_Standings[[Abbreviation]:[2024 Projected Full Season RDif]], 5, FALSE)</f>
        <v>#N/A</v>
      </c>
      <c r="AE474" s="11" t="e">
        <f>VLOOKUP($B474, FanGraphs_Standings[[Abbreviation]:[2024 Projected Full Season W%]], 18, FALSE)</f>
        <v>#N/A</v>
      </c>
      <c r="AF474" s="11" t="e">
        <f t="shared" si="79"/>
        <v>#N/A</v>
      </c>
      <c r="AG474" s="11" t="e">
        <f>VLOOKUP($B474, 'Home Field Adv'!$A$2:$I$31, 9, FALSE)</f>
        <v>#N/A</v>
      </c>
      <c r="AH474" s="11" t="e">
        <f>VLOOKUP($C474, FanGraphs_Standings[[Abbreviation]:[2024 Year to Date G]], 2, FALSE)</f>
        <v>#N/A</v>
      </c>
      <c r="AI474" s="11" t="e">
        <f>_xlfn.IFNA(VLOOKUP($E474, 'SP Per G'!$A$2:$D$1385, 3, FALSE), AO474)</f>
        <v>#N/A</v>
      </c>
      <c r="AJ474" s="11" t="e">
        <f>IF(AND(ISNA(VLOOKUP($E474, 'SP Per G'!$A$2:$D$1385, 4, FALSE)), ISTEXT($E474)), AI474,IF(ISNA(VLOOKUP($E474, 'SP Per G'!$A$2:$D$1385, 4, FALSE)), AO474, VLOOKUP($E474, 'SP Per G'!$A$2:$D$1385, 4, FALSE)))</f>
        <v>#N/A</v>
      </c>
      <c r="AK474" s="11" t="e">
        <f t="shared" si="80"/>
        <v>#N/A</v>
      </c>
      <c r="AL474" s="11" t="e">
        <f>_xlfn.IFNA(VLOOKUP($E474, Individual_Pitching___Dashboard[], 18, FALSE), VLOOKUP($C474,Team_Pitching___Advanced[[Team]:[SIERA]],16,FALSE))</f>
        <v>#N/A</v>
      </c>
      <c r="AM474" s="11" t="e">
        <f>_xlfn.IFNA(VLOOKUP($E474, Individual_Pitching___Dashboard[], 20, FALSE), VLOOKUP($C474,Team_Pitching___Advanced[[Team]:[xFIP]],19,FALSE))</f>
        <v>#N/A</v>
      </c>
      <c r="AN474" s="11" t="e">
        <f>_xlfn.IFNA(VLOOKUP($E474,Individual_Pitching___Advanced[],21,FALSE),VLOOKUP($C474,Team_Pitching___Advanced[[Team]:[SIERA]],20,FALSE))</f>
        <v>#N/A</v>
      </c>
      <c r="AO474" s="11" t="e">
        <f>VLOOKUP($C474, 'Team Per G'!$A$2:$G$31, 7, FALSE)</f>
        <v>#N/A</v>
      </c>
      <c r="AP474" s="11" t="e">
        <f>VLOOKUP($C474, 'FanGraphs - Team WAR Projected'!$B$2:$E$31, 3, FALSE)/162</f>
        <v>#N/A</v>
      </c>
      <c r="AQ474" s="11" t="e">
        <f t="shared" si="81"/>
        <v>#N/A</v>
      </c>
      <c r="AR474" s="11" t="e">
        <f>VLOOKUP($C474, Team_Pitching___Advanced[[Team]:[xFIP]], 19,FALSE)</f>
        <v>#N/A</v>
      </c>
      <c r="AS474" s="11" t="e">
        <f>VLOOKUP($C474, Team_Pitching___Advanced[], 20, FALSE)</f>
        <v>#N/A</v>
      </c>
      <c r="AT474" s="11" t="e">
        <f>VLOOKUP($C474, Team_Batting___Dashboard[[Team]:[wOBA]], 16, FALSE)</f>
        <v>#N/A</v>
      </c>
      <c r="AU474" s="11" t="e">
        <f>VLOOKUP($C474, Team_Batting___Advanced[[Team]:[OPS]], 9, FALSE)</f>
        <v>#N/A</v>
      </c>
      <c r="AV474" s="11" t="e">
        <f>VLOOKUP($C474, Team_Batting___Advanced[], 19, FALSE)</f>
        <v>#N/A</v>
      </c>
      <c r="AW474" s="11" t="e">
        <f>VLOOKUP($C474, 'Team Per G'!$A$2:$G$31, 3, FALSE)</f>
        <v>#N/A</v>
      </c>
      <c r="AX474" s="11" t="e">
        <f>VLOOKUP($C474, 'Team Per G'!$A$2:$G$31, 5, FALSE)</f>
        <v>#N/A</v>
      </c>
      <c r="AY474" s="11" t="e">
        <f>VLOOKUP($C474, 'Team Per G'!$A$2:$G$31, 4, FALSE)</f>
        <v>#N/A</v>
      </c>
      <c r="AZ474" s="11" t="e">
        <f>VLOOKUP($C474, Team_Batting___Dashboard[], 22, FALSE)/$AH474</f>
        <v>#N/A</v>
      </c>
      <c r="BA474" s="11" t="e">
        <f>VLOOKUP($C474, 'FanGraphs - Team WAR Projected'!$B$2:$E$31, 4, FALSE)/162</f>
        <v>#N/A</v>
      </c>
      <c r="BB474" s="11" t="e">
        <f t="shared" si="82"/>
        <v>#N/A</v>
      </c>
      <c r="BC474" s="11" t="e">
        <f>VLOOKUP($C474, FanGraphs_Standings[[Abbreviation]:[2024 Year to Date RS/G]], 6, FALSE)/$AH474</f>
        <v>#N/A</v>
      </c>
      <c r="BD474" s="11" t="e">
        <f>VLOOKUP($C474, FanGraphs_Standings[[Abbreviation]:[2024 Projected Full Season RDif]], 19, FALSE)/162</f>
        <v>#N/A</v>
      </c>
      <c r="BE474" s="11" t="e">
        <f t="shared" si="83"/>
        <v>#N/A</v>
      </c>
      <c r="BF474" s="11" t="e">
        <f>VLOOKUP($C474, FanGraphs_Standings[[Abbreviation]:[2024 Projected Full Season RDif]], 5, FALSE)</f>
        <v>#N/A</v>
      </c>
      <c r="BG474" s="11" t="e">
        <f>VLOOKUP($C474, FanGraphs_Standings[[Abbreviation]:[2024 Projected Full Season W%]], 18, FALSE)</f>
        <v>#N/A</v>
      </c>
      <c r="BH474" s="11" t="e">
        <f t="shared" si="84"/>
        <v>#N/A</v>
      </c>
      <c r="BI474" s="11" t="e">
        <f>VLOOKUP($C474, 'Home Field Adv'!$A$2:$K$31, 11, FALSE)</f>
        <v>#N/A</v>
      </c>
      <c r="BL474" s="12" t="str">
        <f t="shared" si="72"/>
        <v/>
      </c>
      <c r="BM474" s="12" t="str">
        <f t="shared" si="71"/>
        <v/>
      </c>
      <c r="BN474" s="12" t="str">
        <f t="shared" si="73"/>
        <v/>
      </c>
    </row>
    <row r="475" spans="1:66" x14ac:dyDescent="0.45">
      <c r="F475" s="11" t="e">
        <f>VLOOKUP($B475, FanGraphs_Standings[[Abbreviation]:[2024 Year to Date G]], 2, FALSE)</f>
        <v>#N/A</v>
      </c>
      <c r="G475" s="11" t="e">
        <f>_xlfn.IFNA(VLOOKUP($D475, 'SP Per G'!$A$2:$D$1385, 3, FALSE),M475)</f>
        <v>#N/A</v>
      </c>
      <c r="H475" s="11" t="e">
        <f>IF(AND(ISNA(VLOOKUP($D475, 'SP Per G'!$A$2:$D$1385, 4, FALSE)), ISTEXT($D475)), G475,IF(ISNA(VLOOKUP($D475, 'SP Per G'!$A$2:$D$1385, 4, FALSE)), M475, VLOOKUP($D475, 'SP Per G'!$A$2:$D$1385, 4, FALSE)))</f>
        <v>#N/A</v>
      </c>
      <c r="I475" s="11" t="e">
        <f t="shared" si="75"/>
        <v>#N/A</v>
      </c>
      <c r="J475" s="11" t="e">
        <f>_xlfn.IFNA(VLOOKUP($D475,Individual_Pitching___Dashboard[],18,FALSE),VLOOKUP(B475,Team_Pitching___Dashboard[[Team]:[ERA]],17,FALSE))</f>
        <v>#N/A</v>
      </c>
      <c r="K475" s="11" t="e">
        <f>_xlfn.IFNA(VLOOKUP($D475, Individual_Pitching___Dashboard[], 20, FALSE), VLOOKUP(B475,Team_Pitching___Dashboard[[Team]:[xFIP]],20,FALSE))</f>
        <v>#N/A</v>
      </c>
      <c r="L475" s="11" t="e">
        <f>_xlfn.IFNA(VLOOKUP($D475, Individual_Pitching___Advanced[], 21,FALSE), VLOOKUP(B475, Team_Pitching___Advanced[], 20, FALSE))</f>
        <v>#N/A</v>
      </c>
      <c r="M475" s="11" t="e">
        <f>VLOOKUP($B475, 'Team Per G'!$A$2:$G$31, 7, FALSE)</f>
        <v>#N/A</v>
      </c>
      <c r="N475" s="11" t="e">
        <f>VLOOKUP($B475, 'FanGraphs - Team WAR Projected'!$B$2:$E$31, 3, FALSE)/162</f>
        <v>#N/A</v>
      </c>
      <c r="O475" s="11" t="e">
        <f t="shared" si="76"/>
        <v>#N/A</v>
      </c>
      <c r="P475" s="11" t="e">
        <f>VLOOKUP($B475, Team_Pitching___Advanced[[Team]:[xFIP]], 19,FALSE)</f>
        <v>#N/A</v>
      </c>
      <c r="Q475" s="11" t="e">
        <f>VLOOKUP($B475, Team_Pitching___Advanced[], 20, FALSE)</f>
        <v>#N/A</v>
      </c>
      <c r="R475" s="11" t="e">
        <f>VLOOKUP($B475, Team_Batting___Dashboard[[Team]:[wOBA]], 16, FALSE)</f>
        <v>#N/A</v>
      </c>
      <c r="S475" s="11" t="e">
        <f>VLOOKUP($B475, Team_Batting___Advanced[[Team]:[OPS]], 9, FALSE)</f>
        <v>#N/A</v>
      </c>
      <c r="T475" s="11" t="e">
        <f>VLOOKUP($B475, Team_Batting___Advanced[], 19, FALSE)</f>
        <v>#N/A</v>
      </c>
      <c r="U475" s="11" t="e">
        <f>VLOOKUP($B475, 'Team Per G'!$A$2:$G$31, 3, FALSE)</f>
        <v>#N/A</v>
      </c>
      <c r="V475" s="11" t="e">
        <f>VLOOKUP($B475, 'Team Per G'!$A$2:$G$31, 5, FALSE)</f>
        <v>#N/A</v>
      </c>
      <c r="W475" s="11" t="e">
        <f>VLOOKUP($B475, 'Team Per G'!$A$2:$G$31, 4, FALSE)</f>
        <v>#N/A</v>
      </c>
      <c r="X475" s="11" t="e">
        <f>VLOOKUP($B475, Team_Batting___Dashboard[], 22, FALSE)/$F475</f>
        <v>#N/A</v>
      </c>
      <c r="Y475" s="11" t="e">
        <f>VLOOKUP($B475, 'FanGraphs - Team WAR Projected'!$B$2:$E$31, 4, FALSE)/162</f>
        <v>#N/A</v>
      </c>
      <c r="Z475" s="11" t="e">
        <f t="shared" si="77"/>
        <v>#N/A</v>
      </c>
      <c r="AA475" s="11" t="e">
        <f>VLOOKUP($B475, FanGraphs_Standings[[Abbreviation]:[2024 Year to Date RS/G]], 6, FALSE)/$F475</f>
        <v>#N/A</v>
      </c>
      <c r="AB475" s="11" t="e">
        <f>VLOOKUP($B475, FanGraphs_Standings[[Abbreviation]:[2024 Projected Full Season RDif]], 19, FALSE)/162</f>
        <v>#N/A</v>
      </c>
      <c r="AC475" s="11" t="e">
        <f t="shared" si="78"/>
        <v>#N/A</v>
      </c>
      <c r="AD475" s="11" t="e">
        <f>VLOOKUP($B475, FanGraphs_Standings[[Abbreviation]:[2024 Projected Full Season RDif]], 5, FALSE)</f>
        <v>#N/A</v>
      </c>
      <c r="AE475" s="11" t="e">
        <f>VLOOKUP($B475, FanGraphs_Standings[[Abbreviation]:[2024 Projected Full Season W%]], 18, FALSE)</f>
        <v>#N/A</v>
      </c>
      <c r="AF475" s="11" t="e">
        <f t="shared" si="79"/>
        <v>#N/A</v>
      </c>
      <c r="AG475" s="11" t="e">
        <f>VLOOKUP($B475, 'Home Field Adv'!$A$2:$I$31, 9, FALSE)</f>
        <v>#N/A</v>
      </c>
      <c r="AH475" s="11" t="e">
        <f>VLOOKUP($C475, FanGraphs_Standings[[Abbreviation]:[2024 Year to Date G]], 2, FALSE)</f>
        <v>#N/A</v>
      </c>
      <c r="AI475" s="11" t="e">
        <f>_xlfn.IFNA(VLOOKUP($E475, 'SP Per G'!$A$2:$D$1385, 3, FALSE), AO475)</f>
        <v>#N/A</v>
      </c>
      <c r="AJ475" s="11" t="e">
        <f>IF(AND(ISNA(VLOOKUP($E475, 'SP Per G'!$A$2:$D$1385, 4, FALSE)), ISTEXT($E475)), AI475,IF(ISNA(VLOOKUP($E475, 'SP Per G'!$A$2:$D$1385, 4, FALSE)), AO475, VLOOKUP($E475, 'SP Per G'!$A$2:$D$1385, 4, FALSE)))</f>
        <v>#N/A</v>
      </c>
      <c r="AK475" s="11" t="e">
        <f t="shared" si="80"/>
        <v>#N/A</v>
      </c>
      <c r="AL475" s="11" t="e">
        <f>_xlfn.IFNA(VLOOKUP($E475, Individual_Pitching___Dashboard[], 18, FALSE), VLOOKUP($C475,Team_Pitching___Advanced[[Team]:[SIERA]],16,FALSE))</f>
        <v>#N/A</v>
      </c>
      <c r="AM475" s="11" t="e">
        <f>_xlfn.IFNA(VLOOKUP($E475, Individual_Pitching___Dashboard[], 20, FALSE), VLOOKUP($C475,Team_Pitching___Advanced[[Team]:[xFIP]],19,FALSE))</f>
        <v>#N/A</v>
      </c>
      <c r="AN475" s="11" t="e">
        <f>_xlfn.IFNA(VLOOKUP($E475,Individual_Pitching___Advanced[],21,FALSE),VLOOKUP($C475,Team_Pitching___Advanced[[Team]:[SIERA]],20,FALSE))</f>
        <v>#N/A</v>
      </c>
      <c r="AO475" s="11" t="e">
        <f>VLOOKUP($C475, 'Team Per G'!$A$2:$G$31, 7, FALSE)</f>
        <v>#N/A</v>
      </c>
      <c r="AP475" s="11" t="e">
        <f>VLOOKUP($C475, 'FanGraphs - Team WAR Projected'!$B$2:$E$31, 3, FALSE)/162</f>
        <v>#N/A</v>
      </c>
      <c r="AQ475" s="11" t="e">
        <f t="shared" si="81"/>
        <v>#N/A</v>
      </c>
      <c r="AR475" s="11" t="e">
        <f>VLOOKUP($C475, Team_Pitching___Advanced[[Team]:[xFIP]], 19,FALSE)</f>
        <v>#N/A</v>
      </c>
      <c r="AS475" s="11" t="e">
        <f>VLOOKUP($C475, Team_Pitching___Advanced[], 20, FALSE)</f>
        <v>#N/A</v>
      </c>
      <c r="AT475" s="11" t="e">
        <f>VLOOKUP($C475, Team_Batting___Dashboard[[Team]:[wOBA]], 16, FALSE)</f>
        <v>#N/A</v>
      </c>
      <c r="AU475" s="11" t="e">
        <f>VLOOKUP($C475, Team_Batting___Advanced[[Team]:[OPS]], 9, FALSE)</f>
        <v>#N/A</v>
      </c>
      <c r="AV475" s="11" t="e">
        <f>VLOOKUP($C475, Team_Batting___Advanced[], 19, FALSE)</f>
        <v>#N/A</v>
      </c>
      <c r="AW475" s="11" t="e">
        <f>VLOOKUP($C475, 'Team Per G'!$A$2:$G$31, 3, FALSE)</f>
        <v>#N/A</v>
      </c>
      <c r="AX475" s="11" t="e">
        <f>VLOOKUP($C475, 'Team Per G'!$A$2:$G$31, 5, FALSE)</f>
        <v>#N/A</v>
      </c>
      <c r="AY475" s="11" t="e">
        <f>VLOOKUP($C475, 'Team Per G'!$A$2:$G$31, 4, FALSE)</f>
        <v>#N/A</v>
      </c>
      <c r="AZ475" s="11" t="e">
        <f>VLOOKUP($C475, Team_Batting___Dashboard[], 22, FALSE)/$AH475</f>
        <v>#N/A</v>
      </c>
      <c r="BA475" s="11" t="e">
        <f>VLOOKUP($C475, 'FanGraphs - Team WAR Projected'!$B$2:$E$31, 4, FALSE)/162</f>
        <v>#N/A</v>
      </c>
      <c r="BB475" s="11" t="e">
        <f t="shared" si="82"/>
        <v>#N/A</v>
      </c>
      <c r="BC475" s="11" t="e">
        <f>VLOOKUP($C475, FanGraphs_Standings[[Abbreviation]:[2024 Year to Date RS/G]], 6, FALSE)/$AH475</f>
        <v>#N/A</v>
      </c>
      <c r="BD475" s="11" t="e">
        <f>VLOOKUP($C475, FanGraphs_Standings[[Abbreviation]:[2024 Projected Full Season RDif]], 19, FALSE)/162</f>
        <v>#N/A</v>
      </c>
      <c r="BE475" s="11" t="e">
        <f t="shared" si="83"/>
        <v>#N/A</v>
      </c>
      <c r="BF475" s="11" t="e">
        <f>VLOOKUP($C475, FanGraphs_Standings[[Abbreviation]:[2024 Projected Full Season RDif]], 5, FALSE)</f>
        <v>#N/A</v>
      </c>
      <c r="BG475" s="11" t="e">
        <f>VLOOKUP($C475, FanGraphs_Standings[[Abbreviation]:[2024 Projected Full Season W%]], 18, FALSE)</f>
        <v>#N/A</v>
      </c>
      <c r="BH475" s="11" t="e">
        <f t="shared" si="84"/>
        <v>#N/A</v>
      </c>
      <c r="BI475" s="11" t="e">
        <f>VLOOKUP($C475, 'Home Field Adv'!$A$2:$K$31, 11, FALSE)</f>
        <v>#N/A</v>
      </c>
      <c r="BL475" s="12" t="str">
        <f t="shared" si="72"/>
        <v/>
      </c>
      <c r="BM475" s="12" t="str">
        <f t="shared" si="71"/>
        <v/>
      </c>
      <c r="BN475" s="12" t="str">
        <f t="shared" si="73"/>
        <v/>
      </c>
    </row>
    <row r="476" spans="1:66" x14ac:dyDescent="0.45">
      <c r="F476" s="11" t="e">
        <f>VLOOKUP($B476, FanGraphs_Standings[[Abbreviation]:[2024 Year to Date G]], 2, FALSE)</f>
        <v>#N/A</v>
      </c>
      <c r="G476" s="11" t="e">
        <f>_xlfn.IFNA(VLOOKUP($D476, 'SP Per G'!$A$2:$D$1385, 3, FALSE),M476)</f>
        <v>#N/A</v>
      </c>
      <c r="H476" s="11" t="e">
        <f>IF(AND(ISNA(VLOOKUP($D476, 'SP Per G'!$A$2:$D$1385, 4, FALSE)), ISTEXT($D476)), G476,IF(ISNA(VLOOKUP($D476, 'SP Per G'!$A$2:$D$1385, 4, FALSE)), M476, VLOOKUP($D476, 'SP Per G'!$A$2:$D$1385, 4, FALSE)))</f>
        <v>#N/A</v>
      </c>
      <c r="I476" s="11" t="e">
        <f t="shared" si="75"/>
        <v>#N/A</v>
      </c>
      <c r="J476" s="11" t="e">
        <f>_xlfn.IFNA(VLOOKUP($D476,Individual_Pitching___Dashboard[],18,FALSE),VLOOKUP(B476,Team_Pitching___Dashboard[[Team]:[ERA]],17,FALSE))</f>
        <v>#N/A</v>
      </c>
      <c r="K476" s="11" t="e">
        <f>_xlfn.IFNA(VLOOKUP($D476, Individual_Pitching___Dashboard[], 20, FALSE), VLOOKUP(B476,Team_Pitching___Dashboard[[Team]:[xFIP]],20,FALSE))</f>
        <v>#N/A</v>
      </c>
      <c r="L476" s="11" t="e">
        <f>_xlfn.IFNA(VLOOKUP($D476, Individual_Pitching___Advanced[], 21,FALSE), VLOOKUP(B476, Team_Pitching___Advanced[], 20, FALSE))</f>
        <v>#N/A</v>
      </c>
      <c r="M476" s="11" t="e">
        <f>VLOOKUP($B476, 'Team Per G'!$A$2:$G$31, 7, FALSE)</f>
        <v>#N/A</v>
      </c>
      <c r="N476" s="11" t="e">
        <f>VLOOKUP($B476, 'FanGraphs - Team WAR Projected'!$B$2:$E$31, 3, FALSE)/162</f>
        <v>#N/A</v>
      </c>
      <c r="O476" s="11" t="e">
        <f t="shared" si="76"/>
        <v>#N/A</v>
      </c>
      <c r="P476" s="11" t="e">
        <f>VLOOKUP($B476, Team_Pitching___Advanced[[Team]:[xFIP]], 19,FALSE)</f>
        <v>#N/A</v>
      </c>
      <c r="Q476" s="11" t="e">
        <f>VLOOKUP($B476, Team_Pitching___Advanced[], 20, FALSE)</f>
        <v>#N/A</v>
      </c>
      <c r="R476" s="11" t="e">
        <f>VLOOKUP($B476, Team_Batting___Dashboard[[Team]:[wOBA]], 16, FALSE)</f>
        <v>#N/A</v>
      </c>
      <c r="S476" s="11" t="e">
        <f>VLOOKUP($B476, Team_Batting___Advanced[[Team]:[OPS]], 9, FALSE)</f>
        <v>#N/A</v>
      </c>
      <c r="T476" s="11" t="e">
        <f>VLOOKUP($B476, Team_Batting___Advanced[], 19, FALSE)</f>
        <v>#N/A</v>
      </c>
      <c r="U476" s="11" t="e">
        <f>VLOOKUP($B476, 'Team Per G'!$A$2:$G$31, 3, FALSE)</f>
        <v>#N/A</v>
      </c>
      <c r="V476" s="11" t="e">
        <f>VLOOKUP($B476, 'Team Per G'!$A$2:$G$31, 5, FALSE)</f>
        <v>#N/A</v>
      </c>
      <c r="W476" s="11" t="e">
        <f>VLOOKUP($B476, 'Team Per G'!$A$2:$G$31, 4, FALSE)</f>
        <v>#N/A</v>
      </c>
      <c r="X476" s="11" t="e">
        <f>VLOOKUP($B476, Team_Batting___Dashboard[], 22, FALSE)/$F476</f>
        <v>#N/A</v>
      </c>
      <c r="Y476" s="11" t="e">
        <f>VLOOKUP($B476, 'FanGraphs - Team WAR Projected'!$B$2:$E$31, 4, FALSE)/162</f>
        <v>#N/A</v>
      </c>
      <c r="Z476" s="11" t="e">
        <f t="shared" si="77"/>
        <v>#N/A</v>
      </c>
      <c r="AA476" s="11" t="e">
        <f>VLOOKUP($B476, FanGraphs_Standings[[Abbreviation]:[2024 Year to Date RS/G]], 6, FALSE)/$F476</f>
        <v>#N/A</v>
      </c>
      <c r="AB476" s="11" t="e">
        <f>VLOOKUP($B476, FanGraphs_Standings[[Abbreviation]:[2024 Projected Full Season RDif]], 19, FALSE)/162</f>
        <v>#N/A</v>
      </c>
      <c r="AC476" s="11" t="e">
        <f t="shared" si="78"/>
        <v>#N/A</v>
      </c>
      <c r="AD476" s="11" t="e">
        <f>VLOOKUP($B476, FanGraphs_Standings[[Abbreviation]:[2024 Projected Full Season RDif]], 5, FALSE)</f>
        <v>#N/A</v>
      </c>
      <c r="AE476" s="11" t="e">
        <f>VLOOKUP($B476, FanGraphs_Standings[[Abbreviation]:[2024 Projected Full Season W%]], 18, FALSE)</f>
        <v>#N/A</v>
      </c>
      <c r="AF476" s="11" t="e">
        <f t="shared" si="79"/>
        <v>#N/A</v>
      </c>
      <c r="AG476" s="11" t="e">
        <f>VLOOKUP($B476, 'Home Field Adv'!$A$2:$I$31, 9, FALSE)</f>
        <v>#N/A</v>
      </c>
      <c r="AH476" s="11" t="e">
        <f>VLOOKUP($C476, FanGraphs_Standings[[Abbreviation]:[2024 Year to Date G]], 2, FALSE)</f>
        <v>#N/A</v>
      </c>
      <c r="AI476" s="11" t="e">
        <f>_xlfn.IFNA(VLOOKUP($E476, 'SP Per G'!$A$2:$D$1385, 3, FALSE), AO476)</f>
        <v>#N/A</v>
      </c>
      <c r="AJ476" s="11" t="e">
        <f>IF(AND(ISNA(VLOOKUP($E476, 'SP Per G'!$A$2:$D$1385, 4, FALSE)), ISTEXT($E476)), AI476,IF(ISNA(VLOOKUP($E476, 'SP Per G'!$A$2:$D$1385, 4, FALSE)), AO476, VLOOKUP($E476, 'SP Per G'!$A$2:$D$1385, 4, FALSE)))</f>
        <v>#N/A</v>
      </c>
      <c r="AK476" s="11" t="e">
        <f t="shared" si="80"/>
        <v>#N/A</v>
      </c>
      <c r="AL476" s="11" t="e">
        <f>_xlfn.IFNA(VLOOKUP($E476, Individual_Pitching___Dashboard[], 18, FALSE), VLOOKUP($C476,Team_Pitching___Advanced[[Team]:[SIERA]],16,FALSE))</f>
        <v>#N/A</v>
      </c>
      <c r="AM476" s="11" t="e">
        <f>_xlfn.IFNA(VLOOKUP($E476, Individual_Pitching___Dashboard[], 20, FALSE), VLOOKUP($C476,Team_Pitching___Advanced[[Team]:[xFIP]],19,FALSE))</f>
        <v>#N/A</v>
      </c>
      <c r="AN476" s="11" t="e">
        <f>_xlfn.IFNA(VLOOKUP($E476,Individual_Pitching___Advanced[],21,FALSE),VLOOKUP($C476,Team_Pitching___Advanced[[Team]:[SIERA]],20,FALSE))</f>
        <v>#N/A</v>
      </c>
      <c r="AO476" s="11" t="e">
        <f>VLOOKUP($C476, 'Team Per G'!$A$2:$G$31, 7, FALSE)</f>
        <v>#N/A</v>
      </c>
      <c r="AP476" s="11" t="e">
        <f>VLOOKUP($C476, 'FanGraphs - Team WAR Projected'!$B$2:$E$31, 3, FALSE)/162</f>
        <v>#N/A</v>
      </c>
      <c r="AQ476" s="11" t="e">
        <f t="shared" si="81"/>
        <v>#N/A</v>
      </c>
      <c r="AR476" s="11" t="e">
        <f>VLOOKUP($C476, Team_Pitching___Advanced[[Team]:[xFIP]], 19,FALSE)</f>
        <v>#N/A</v>
      </c>
      <c r="AS476" s="11" t="e">
        <f>VLOOKUP($C476, Team_Pitching___Advanced[], 20, FALSE)</f>
        <v>#N/A</v>
      </c>
      <c r="AT476" s="11" t="e">
        <f>VLOOKUP($C476, Team_Batting___Dashboard[[Team]:[wOBA]], 16, FALSE)</f>
        <v>#N/A</v>
      </c>
      <c r="AU476" s="11" t="e">
        <f>VLOOKUP($C476, Team_Batting___Advanced[[Team]:[OPS]], 9, FALSE)</f>
        <v>#N/A</v>
      </c>
      <c r="AV476" s="11" t="e">
        <f>VLOOKUP($C476, Team_Batting___Advanced[], 19, FALSE)</f>
        <v>#N/A</v>
      </c>
      <c r="AW476" s="11" t="e">
        <f>VLOOKUP($C476, 'Team Per G'!$A$2:$G$31, 3, FALSE)</f>
        <v>#N/A</v>
      </c>
      <c r="AX476" s="11" t="e">
        <f>VLOOKUP($C476, 'Team Per G'!$A$2:$G$31, 5, FALSE)</f>
        <v>#N/A</v>
      </c>
      <c r="AY476" s="11" t="e">
        <f>VLOOKUP($C476, 'Team Per G'!$A$2:$G$31, 4, FALSE)</f>
        <v>#N/A</v>
      </c>
      <c r="AZ476" s="11" t="e">
        <f>VLOOKUP($C476, Team_Batting___Dashboard[], 22, FALSE)/$AH476</f>
        <v>#N/A</v>
      </c>
      <c r="BA476" s="11" t="e">
        <f>VLOOKUP($C476, 'FanGraphs - Team WAR Projected'!$B$2:$E$31, 4, FALSE)/162</f>
        <v>#N/A</v>
      </c>
      <c r="BB476" s="11" t="e">
        <f t="shared" si="82"/>
        <v>#N/A</v>
      </c>
      <c r="BC476" s="11" t="e">
        <f>VLOOKUP($C476, FanGraphs_Standings[[Abbreviation]:[2024 Year to Date RS/G]], 6, FALSE)/$AH476</f>
        <v>#N/A</v>
      </c>
      <c r="BD476" s="11" t="e">
        <f>VLOOKUP($C476, FanGraphs_Standings[[Abbreviation]:[2024 Projected Full Season RDif]], 19, FALSE)/162</f>
        <v>#N/A</v>
      </c>
      <c r="BE476" s="11" t="e">
        <f t="shared" si="83"/>
        <v>#N/A</v>
      </c>
      <c r="BF476" s="11" t="e">
        <f>VLOOKUP($C476, FanGraphs_Standings[[Abbreviation]:[2024 Projected Full Season RDif]], 5, FALSE)</f>
        <v>#N/A</v>
      </c>
      <c r="BG476" s="11" t="e">
        <f>VLOOKUP($C476, FanGraphs_Standings[[Abbreviation]:[2024 Projected Full Season W%]], 18, FALSE)</f>
        <v>#N/A</v>
      </c>
      <c r="BH476" s="11" t="e">
        <f t="shared" si="84"/>
        <v>#N/A</v>
      </c>
      <c r="BI476" s="11" t="e">
        <f>VLOOKUP($C476, 'Home Field Adv'!$A$2:$K$31, 11, FALSE)</f>
        <v>#N/A</v>
      </c>
      <c r="BL476" s="12" t="str">
        <f t="shared" si="72"/>
        <v/>
      </c>
      <c r="BM476" s="12" t="str">
        <f t="shared" ref="BM476:BM539" si="85">IF( ISBLANK(BJ476), "",IF(BJ476&gt;BK476, B476, C476))</f>
        <v/>
      </c>
      <c r="BN476" s="12" t="str">
        <f t="shared" si="73"/>
        <v/>
      </c>
    </row>
    <row r="477" spans="1:66" x14ac:dyDescent="0.45">
      <c r="F477" s="11" t="e">
        <f>VLOOKUP($B477, FanGraphs_Standings[[Abbreviation]:[2024 Year to Date G]], 2, FALSE)</f>
        <v>#N/A</v>
      </c>
      <c r="G477" s="11" t="e">
        <f>_xlfn.IFNA(VLOOKUP($D477, 'SP Per G'!$A$2:$D$1385, 3, FALSE),M477)</f>
        <v>#N/A</v>
      </c>
      <c r="H477" s="11" t="e">
        <f>IF(AND(ISNA(VLOOKUP($D477, 'SP Per G'!$A$2:$D$1385, 4, FALSE)), ISTEXT($D477)), G477,IF(ISNA(VLOOKUP($D477, 'SP Per G'!$A$2:$D$1385, 4, FALSE)), M477, VLOOKUP($D477, 'SP Per G'!$A$2:$D$1385, 4, FALSE)))</f>
        <v>#N/A</v>
      </c>
      <c r="I477" s="11" t="e">
        <f t="shared" si="75"/>
        <v>#N/A</v>
      </c>
      <c r="J477" s="11" t="e">
        <f>_xlfn.IFNA(VLOOKUP($D477,Individual_Pitching___Dashboard[],18,FALSE),VLOOKUP(B477,Team_Pitching___Dashboard[[Team]:[ERA]],17,FALSE))</f>
        <v>#N/A</v>
      </c>
      <c r="K477" s="11" t="e">
        <f>_xlfn.IFNA(VLOOKUP($D477, Individual_Pitching___Dashboard[], 20, FALSE), VLOOKUP(B477,Team_Pitching___Dashboard[[Team]:[xFIP]],20,FALSE))</f>
        <v>#N/A</v>
      </c>
      <c r="L477" s="11" t="e">
        <f>_xlfn.IFNA(VLOOKUP($D477, Individual_Pitching___Advanced[], 21,FALSE), VLOOKUP(B477, Team_Pitching___Advanced[], 20, FALSE))</f>
        <v>#N/A</v>
      </c>
      <c r="M477" s="11" t="e">
        <f>VLOOKUP($B477, 'Team Per G'!$A$2:$G$31, 7, FALSE)</f>
        <v>#N/A</v>
      </c>
      <c r="N477" s="11" t="e">
        <f>VLOOKUP($B477, 'FanGraphs - Team WAR Projected'!$B$2:$E$31, 3, FALSE)/162</f>
        <v>#N/A</v>
      </c>
      <c r="O477" s="11" t="e">
        <f t="shared" si="76"/>
        <v>#N/A</v>
      </c>
      <c r="P477" s="11" t="e">
        <f>VLOOKUP($B477, Team_Pitching___Advanced[[Team]:[xFIP]], 19,FALSE)</f>
        <v>#N/A</v>
      </c>
      <c r="Q477" s="11" t="e">
        <f>VLOOKUP($B477, Team_Pitching___Advanced[], 20, FALSE)</f>
        <v>#N/A</v>
      </c>
      <c r="R477" s="11" t="e">
        <f>VLOOKUP($B477, Team_Batting___Dashboard[[Team]:[wOBA]], 16, FALSE)</f>
        <v>#N/A</v>
      </c>
      <c r="S477" s="11" t="e">
        <f>VLOOKUP($B477, Team_Batting___Advanced[[Team]:[OPS]], 9, FALSE)</f>
        <v>#N/A</v>
      </c>
      <c r="T477" s="11" t="e">
        <f>VLOOKUP($B477, Team_Batting___Advanced[], 19, FALSE)</f>
        <v>#N/A</v>
      </c>
      <c r="U477" s="11" t="e">
        <f>VLOOKUP($B477, 'Team Per G'!$A$2:$G$31, 3, FALSE)</f>
        <v>#N/A</v>
      </c>
      <c r="V477" s="11" t="e">
        <f>VLOOKUP($B477, 'Team Per G'!$A$2:$G$31, 5, FALSE)</f>
        <v>#N/A</v>
      </c>
      <c r="W477" s="11" t="e">
        <f>VLOOKUP($B477, 'Team Per G'!$A$2:$G$31, 4, FALSE)</f>
        <v>#N/A</v>
      </c>
      <c r="X477" s="11" t="e">
        <f>VLOOKUP($B477, Team_Batting___Dashboard[], 22, FALSE)/$F477</f>
        <v>#N/A</v>
      </c>
      <c r="Y477" s="11" t="e">
        <f>VLOOKUP($B477, 'FanGraphs - Team WAR Projected'!$B$2:$E$31, 4, FALSE)/162</f>
        <v>#N/A</v>
      </c>
      <c r="Z477" s="11" t="e">
        <f t="shared" si="77"/>
        <v>#N/A</v>
      </c>
      <c r="AA477" s="11" t="e">
        <f>VLOOKUP($B477, FanGraphs_Standings[[Abbreviation]:[2024 Year to Date RS/G]], 6, FALSE)/$F477</f>
        <v>#N/A</v>
      </c>
      <c r="AB477" s="11" t="e">
        <f>VLOOKUP($B477, FanGraphs_Standings[[Abbreviation]:[2024 Projected Full Season RDif]], 19, FALSE)/162</f>
        <v>#N/A</v>
      </c>
      <c r="AC477" s="11" t="e">
        <f t="shared" si="78"/>
        <v>#N/A</v>
      </c>
      <c r="AD477" s="11" t="e">
        <f>VLOOKUP($B477, FanGraphs_Standings[[Abbreviation]:[2024 Projected Full Season RDif]], 5, FALSE)</f>
        <v>#N/A</v>
      </c>
      <c r="AE477" s="11" t="e">
        <f>VLOOKUP($B477, FanGraphs_Standings[[Abbreviation]:[2024 Projected Full Season W%]], 18, FALSE)</f>
        <v>#N/A</v>
      </c>
      <c r="AF477" s="11" t="e">
        <f t="shared" si="79"/>
        <v>#N/A</v>
      </c>
      <c r="AG477" s="11" t="e">
        <f>VLOOKUP($B477, 'Home Field Adv'!$A$2:$I$31, 9, FALSE)</f>
        <v>#N/A</v>
      </c>
      <c r="AH477" s="11" t="e">
        <f>VLOOKUP($C477, FanGraphs_Standings[[Abbreviation]:[2024 Year to Date G]], 2, FALSE)</f>
        <v>#N/A</v>
      </c>
      <c r="AI477" s="11" t="e">
        <f>_xlfn.IFNA(VLOOKUP($E477, 'SP Per G'!$A$2:$D$1385, 3, FALSE), AO477)</f>
        <v>#N/A</v>
      </c>
      <c r="AJ477" s="11" t="e">
        <f>IF(AND(ISNA(VLOOKUP($E477, 'SP Per G'!$A$2:$D$1385, 4, FALSE)), ISTEXT($E477)), AI477,IF(ISNA(VLOOKUP($E477, 'SP Per G'!$A$2:$D$1385, 4, FALSE)), AO477, VLOOKUP($E477, 'SP Per G'!$A$2:$D$1385, 4, FALSE)))</f>
        <v>#N/A</v>
      </c>
      <c r="AK477" s="11" t="e">
        <f t="shared" si="80"/>
        <v>#N/A</v>
      </c>
      <c r="AL477" s="11" t="e">
        <f>_xlfn.IFNA(VLOOKUP($E477, Individual_Pitching___Dashboard[], 18, FALSE), VLOOKUP($C477,Team_Pitching___Advanced[[Team]:[SIERA]],16,FALSE))</f>
        <v>#N/A</v>
      </c>
      <c r="AM477" s="11" t="e">
        <f>_xlfn.IFNA(VLOOKUP($E477, Individual_Pitching___Dashboard[], 20, FALSE), VLOOKUP($C477,Team_Pitching___Advanced[[Team]:[xFIP]],19,FALSE))</f>
        <v>#N/A</v>
      </c>
      <c r="AN477" s="11" t="e">
        <f>_xlfn.IFNA(VLOOKUP($E477,Individual_Pitching___Advanced[],21,FALSE),VLOOKUP($C477,Team_Pitching___Advanced[[Team]:[SIERA]],20,FALSE))</f>
        <v>#N/A</v>
      </c>
      <c r="AO477" s="11" t="e">
        <f>VLOOKUP($C477, 'Team Per G'!$A$2:$G$31, 7, FALSE)</f>
        <v>#N/A</v>
      </c>
      <c r="AP477" s="11" t="e">
        <f>VLOOKUP($C477, 'FanGraphs - Team WAR Projected'!$B$2:$E$31, 3, FALSE)/162</f>
        <v>#N/A</v>
      </c>
      <c r="AQ477" s="11" t="e">
        <f t="shared" si="81"/>
        <v>#N/A</v>
      </c>
      <c r="AR477" s="11" t="e">
        <f>VLOOKUP($C477, Team_Pitching___Advanced[[Team]:[xFIP]], 19,FALSE)</f>
        <v>#N/A</v>
      </c>
      <c r="AS477" s="11" t="e">
        <f>VLOOKUP($C477, Team_Pitching___Advanced[], 20, FALSE)</f>
        <v>#N/A</v>
      </c>
      <c r="AT477" s="11" t="e">
        <f>VLOOKUP($C477, Team_Batting___Dashboard[[Team]:[wOBA]], 16, FALSE)</f>
        <v>#N/A</v>
      </c>
      <c r="AU477" s="11" t="e">
        <f>VLOOKUP($C477, Team_Batting___Advanced[[Team]:[OPS]], 9, FALSE)</f>
        <v>#N/A</v>
      </c>
      <c r="AV477" s="11" t="e">
        <f>VLOOKUP($C477, Team_Batting___Advanced[], 19, FALSE)</f>
        <v>#N/A</v>
      </c>
      <c r="AW477" s="11" t="e">
        <f>VLOOKUP($C477, 'Team Per G'!$A$2:$G$31, 3, FALSE)</f>
        <v>#N/A</v>
      </c>
      <c r="AX477" s="11" t="e">
        <f>VLOOKUP($C477, 'Team Per G'!$A$2:$G$31, 5, FALSE)</f>
        <v>#N/A</v>
      </c>
      <c r="AY477" s="11" t="e">
        <f>VLOOKUP($C477, 'Team Per G'!$A$2:$G$31, 4, FALSE)</f>
        <v>#N/A</v>
      </c>
      <c r="AZ477" s="11" t="e">
        <f>VLOOKUP($C477, Team_Batting___Dashboard[], 22, FALSE)/$AH477</f>
        <v>#N/A</v>
      </c>
      <c r="BA477" s="11" t="e">
        <f>VLOOKUP($C477, 'FanGraphs - Team WAR Projected'!$B$2:$E$31, 4, FALSE)/162</f>
        <v>#N/A</v>
      </c>
      <c r="BB477" s="11" t="e">
        <f t="shared" si="82"/>
        <v>#N/A</v>
      </c>
      <c r="BC477" s="11" t="e">
        <f>VLOOKUP($C477, FanGraphs_Standings[[Abbreviation]:[2024 Year to Date RS/G]], 6, FALSE)/$AH477</f>
        <v>#N/A</v>
      </c>
      <c r="BD477" s="11" t="e">
        <f>VLOOKUP($C477, FanGraphs_Standings[[Abbreviation]:[2024 Projected Full Season RDif]], 19, FALSE)/162</f>
        <v>#N/A</v>
      </c>
      <c r="BE477" s="11" t="e">
        <f t="shared" si="83"/>
        <v>#N/A</v>
      </c>
      <c r="BF477" s="11" t="e">
        <f>VLOOKUP($C477, FanGraphs_Standings[[Abbreviation]:[2024 Projected Full Season RDif]], 5, FALSE)</f>
        <v>#N/A</v>
      </c>
      <c r="BG477" s="11" t="e">
        <f>VLOOKUP($C477, FanGraphs_Standings[[Abbreviation]:[2024 Projected Full Season W%]], 18, FALSE)</f>
        <v>#N/A</v>
      </c>
      <c r="BH477" s="11" t="e">
        <f t="shared" si="84"/>
        <v>#N/A</v>
      </c>
      <c r="BI477" s="11" t="e">
        <f>VLOOKUP($C477, 'Home Field Adv'!$A$2:$K$31, 11, FALSE)</f>
        <v>#N/A</v>
      </c>
      <c r="BL477" s="12" t="str">
        <f t="shared" si="72"/>
        <v/>
      </c>
      <c r="BM477" s="12" t="str">
        <f t="shared" si="85"/>
        <v/>
      </c>
      <c r="BN477" s="12" t="str">
        <f t="shared" si="73"/>
        <v/>
      </c>
    </row>
    <row r="478" spans="1:66" x14ac:dyDescent="0.45">
      <c r="F478" s="11" t="e">
        <f>VLOOKUP($B478, FanGraphs_Standings[[Abbreviation]:[2024 Year to Date G]], 2, FALSE)</f>
        <v>#N/A</v>
      </c>
      <c r="G478" s="11" t="e">
        <f>_xlfn.IFNA(VLOOKUP($D478, 'SP Per G'!$A$2:$D$1385, 3, FALSE),M478)</f>
        <v>#N/A</v>
      </c>
      <c r="H478" s="11" t="e">
        <f>IF(AND(ISNA(VLOOKUP($D478, 'SP Per G'!$A$2:$D$1385, 4, FALSE)), ISTEXT($D478)), G478,IF(ISNA(VLOOKUP($D478, 'SP Per G'!$A$2:$D$1385, 4, FALSE)), M478, VLOOKUP($D478, 'SP Per G'!$A$2:$D$1385, 4, FALSE)))</f>
        <v>#N/A</v>
      </c>
      <c r="I478" s="11" t="e">
        <f t="shared" si="75"/>
        <v>#N/A</v>
      </c>
      <c r="J478" s="11" t="e">
        <f>_xlfn.IFNA(VLOOKUP($D478,Individual_Pitching___Dashboard[],18,FALSE),VLOOKUP(B478,Team_Pitching___Dashboard[[Team]:[ERA]],17,FALSE))</f>
        <v>#N/A</v>
      </c>
      <c r="K478" s="11" t="e">
        <f>_xlfn.IFNA(VLOOKUP($D478, Individual_Pitching___Dashboard[], 20, FALSE), VLOOKUP(B478,Team_Pitching___Dashboard[[Team]:[xFIP]],20,FALSE))</f>
        <v>#N/A</v>
      </c>
      <c r="L478" s="11" t="e">
        <f>_xlfn.IFNA(VLOOKUP($D478, Individual_Pitching___Advanced[], 21,FALSE), VLOOKUP(B478, Team_Pitching___Advanced[], 20, FALSE))</f>
        <v>#N/A</v>
      </c>
      <c r="M478" s="11" t="e">
        <f>VLOOKUP($B478, 'Team Per G'!$A$2:$G$31, 7, FALSE)</f>
        <v>#N/A</v>
      </c>
      <c r="N478" s="11" t="e">
        <f>VLOOKUP($B478, 'FanGraphs - Team WAR Projected'!$B$2:$E$31, 3, FALSE)/162</f>
        <v>#N/A</v>
      </c>
      <c r="O478" s="11" t="e">
        <f t="shared" si="76"/>
        <v>#N/A</v>
      </c>
      <c r="P478" s="11" t="e">
        <f>VLOOKUP($B478, Team_Pitching___Advanced[[Team]:[xFIP]], 19,FALSE)</f>
        <v>#N/A</v>
      </c>
      <c r="Q478" s="11" t="e">
        <f>VLOOKUP($B478, Team_Pitching___Advanced[], 20, FALSE)</f>
        <v>#N/A</v>
      </c>
      <c r="R478" s="11" t="e">
        <f>VLOOKUP($B478, Team_Batting___Dashboard[[Team]:[wOBA]], 16, FALSE)</f>
        <v>#N/A</v>
      </c>
      <c r="S478" s="11" t="e">
        <f>VLOOKUP($B478, Team_Batting___Advanced[[Team]:[OPS]], 9, FALSE)</f>
        <v>#N/A</v>
      </c>
      <c r="T478" s="11" t="e">
        <f>VLOOKUP($B478, Team_Batting___Advanced[], 19, FALSE)</f>
        <v>#N/A</v>
      </c>
      <c r="U478" s="11" t="e">
        <f>VLOOKUP($B478, 'Team Per G'!$A$2:$G$31, 3, FALSE)</f>
        <v>#N/A</v>
      </c>
      <c r="V478" s="11" t="e">
        <f>VLOOKUP($B478, 'Team Per G'!$A$2:$G$31, 5, FALSE)</f>
        <v>#N/A</v>
      </c>
      <c r="W478" s="11" t="e">
        <f>VLOOKUP($B478, 'Team Per G'!$A$2:$G$31, 4, FALSE)</f>
        <v>#N/A</v>
      </c>
      <c r="X478" s="11" t="e">
        <f>VLOOKUP($B478, Team_Batting___Dashboard[], 22, FALSE)/$F478</f>
        <v>#N/A</v>
      </c>
      <c r="Y478" s="11" t="e">
        <f>VLOOKUP($B478, 'FanGraphs - Team WAR Projected'!$B$2:$E$31, 4, FALSE)/162</f>
        <v>#N/A</v>
      </c>
      <c r="Z478" s="11" t="e">
        <f t="shared" si="77"/>
        <v>#N/A</v>
      </c>
      <c r="AA478" s="11" t="e">
        <f>VLOOKUP($B478, FanGraphs_Standings[[Abbreviation]:[2024 Year to Date RS/G]], 6, FALSE)/$F478</f>
        <v>#N/A</v>
      </c>
      <c r="AB478" s="11" t="e">
        <f>VLOOKUP($B478, FanGraphs_Standings[[Abbreviation]:[2024 Projected Full Season RDif]], 19, FALSE)/162</f>
        <v>#N/A</v>
      </c>
      <c r="AC478" s="11" t="e">
        <f t="shared" si="78"/>
        <v>#N/A</v>
      </c>
      <c r="AD478" s="11" t="e">
        <f>VLOOKUP($B478, FanGraphs_Standings[[Abbreviation]:[2024 Projected Full Season RDif]], 5, FALSE)</f>
        <v>#N/A</v>
      </c>
      <c r="AE478" s="11" t="e">
        <f>VLOOKUP($B478, FanGraphs_Standings[[Abbreviation]:[2024 Projected Full Season W%]], 18, FALSE)</f>
        <v>#N/A</v>
      </c>
      <c r="AF478" s="11" t="e">
        <f t="shared" si="79"/>
        <v>#N/A</v>
      </c>
      <c r="AG478" s="11" t="e">
        <f>VLOOKUP($B478, 'Home Field Adv'!$A$2:$I$31, 9, FALSE)</f>
        <v>#N/A</v>
      </c>
      <c r="AH478" s="11" t="e">
        <f>VLOOKUP($C478, FanGraphs_Standings[[Abbreviation]:[2024 Year to Date G]], 2, FALSE)</f>
        <v>#N/A</v>
      </c>
      <c r="AI478" s="11" t="e">
        <f>_xlfn.IFNA(VLOOKUP($E478, 'SP Per G'!$A$2:$D$1385, 3, FALSE), AO478)</f>
        <v>#N/A</v>
      </c>
      <c r="AJ478" s="11" t="e">
        <f>IF(AND(ISNA(VLOOKUP($E478, 'SP Per G'!$A$2:$D$1385, 4, FALSE)), ISTEXT($E478)), AI478,IF(ISNA(VLOOKUP($E478, 'SP Per G'!$A$2:$D$1385, 4, FALSE)), AO478, VLOOKUP($E478, 'SP Per G'!$A$2:$D$1385, 4, FALSE)))</f>
        <v>#N/A</v>
      </c>
      <c r="AK478" s="11" t="e">
        <f t="shared" si="80"/>
        <v>#N/A</v>
      </c>
      <c r="AL478" s="11" t="e">
        <f>_xlfn.IFNA(VLOOKUP($E478, Individual_Pitching___Dashboard[], 18, FALSE), VLOOKUP($C478,Team_Pitching___Advanced[[Team]:[SIERA]],16,FALSE))</f>
        <v>#N/A</v>
      </c>
      <c r="AM478" s="11" t="e">
        <f>_xlfn.IFNA(VLOOKUP($E478, Individual_Pitching___Dashboard[], 20, FALSE), VLOOKUP($C478,Team_Pitching___Advanced[[Team]:[xFIP]],19,FALSE))</f>
        <v>#N/A</v>
      </c>
      <c r="AN478" s="11" t="e">
        <f>_xlfn.IFNA(VLOOKUP($E478,Individual_Pitching___Advanced[],21,FALSE),VLOOKUP($C478,Team_Pitching___Advanced[[Team]:[SIERA]],20,FALSE))</f>
        <v>#N/A</v>
      </c>
      <c r="AO478" s="11" t="e">
        <f>VLOOKUP($C478, 'Team Per G'!$A$2:$G$31, 7, FALSE)</f>
        <v>#N/A</v>
      </c>
      <c r="AP478" s="11" t="e">
        <f>VLOOKUP($C478, 'FanGraphs - Team WAR Projected'!$B$2:$E$31, 3, FALSE)/162</f>
        <v>#N/A</v>
      </c>
      <c r="AQ478" s="11" t="e">
        <f t="shared" si="81"/>
        <v>#N/A</v>
      </c>
      <c r="AR478" s="11" t="e">
        <f>VLOOKUP($C478, Team_Pitching___Advanced[[Team]:[xFIP]], 19,FALSE)</f>
        <v>#N/A</v>
      </c>
      <c r="AS478" s="11" t="e">
        <f>VLOOKUP($C478, Team_Pitching___Advanced[], 20, FALSE)</f>
        <v>#N/A</v>
      </c>
      <c r="AT478" s="11" t="e">
        <f>VLOOKUP($C478, Team_Batting___Dashboard[[Team]:[wOBA]], 16, FALSE)</f>
        <v>#N/A</v>
      </c>
      <c r="AU478" s="11" t="e">
        <f>VLOOKUP($C478, Team_Batting___Advanced[[Team]:[OPS]], 9, FALSE)</f>
        <v>#N/A</v>
      </c>
      <c r="AV478" s="11" t="e">
        <f>VLOOKUP($C478, Team_Batting___Advanced[], 19, FALSE)</f>
        <v>#N/A</v>
      </c>
      <c r="AW478" s="11" t="e">
        <f>VLOOKUP($C478, 'Team Per G'!$A$2:$G$31, 3, FALSE)</f>
        <v>#N/A</v>
      </c>
      <c r="AX478" s="11" t="e">
        <f>VLOOKUP($C478, 'Team Per G'!$A$2:$G$31, 5, FALSE)</f>
        <v>#N/A</v>
      </c>
      <c r="AY478" s="11" t="e">
        <f>VLOOKUP($C478, 'Team Per G'!$A$2:$G$31, 4, FALSE)</f>
        <v>#N/A</v>
      </c>
      <c r="AZ478" s="11" t="e">
        <f>VLOOKUP($C478, Team_Batting___Dashboard[], 22, FALSE)/$AH478</f>
        <v>#N/A</v>
      </c>
      <c r="BA478" s="11" t="e">
        <f>VLOOKUP($C478, 'FanGraphs - Team WAR Projected'!$B$2:$E$31, 4, FALSE)/162</f>
        <v>#N/A</v>
      </c>
      <c r="BB478" s="11" t="e">
        <f t="shared" si="82"/>
        <v>#N/A</v>
      </c>
      <c r="BC478" s="11" t="e">
        <f>VLOOKUP($C478, FanGraphs_Standings[[Abbreviation]:[2024 Year to Date RS/G]], 6, FALSE)/$AH478</f>
        <v>#N/A</v>
      </c>
      <c r="BD478" s="11" t="e">
        <f>VLOOKUP($C478, FanGraphs_Standings[[Abbreviation]:[2024 Projected Full Season RDif]], 19, FALSE)/162</f>
        <v>#N/A</v>
      </c>
      <c r="BE478" s="11" t="e">
        <f t="shared" si="83"/>
        <v>#N/A</v>
      </c>
      <c r="BF478" s="11" t="e">
        <f>VLOOKUP($C478, FanGraphs_Standings[[Abbreviation]:[2024 Projected Full Season RDif]], 5, FALSE)</f>
        <v>#N/A</v>
      </c>
      <c r="BG478" s="11" t="e">
        <f>VLOOKUP($C478, FanGraphs_Standings[[Abbreviation]:[2024 Projected Full Season W%]], 18, FALSE)</f>
        <v>#N/A</v>
      </c>
      <c r="BH478" s="11" t="e">
        <f t="shared" si="84"/>
        <v>#N/A</v>
      </c>
      <c r="BI478" s="11" t="e">
        <f>VLOOKUP($C478, 'Home Field Adv'!$A$2:$K$31, 11, FALSE)</f>
        <v>#N/A</v>
      </c>
      <c r="BL478" s="12" t="str">
        <f t="shared" si="72"/>
        <v/>
      </c>
      <c r="BM478" s="12" t="str">
        <f t="shared" si="85"/>
        <v/>
      </c>
      <c r="BN478" s="12" t="str">
        <f t="shared" si="73"/>
        <v/>
      </c>
    </row>
    <row r="479" spans="1:66" x14ac:dyDescent="0.45">
      <c r="F479" s="11" t="e">
        <f>VLOOKUP($B479, FanGraphs_Standings[[Abbreviation]:[2024 Year to Date G]], 2, FALSE)</f>
        <v>#N/A</v>
      </c>
      <c r="G479" s="11" t="e">
        <f>_xlfn.IFNA(VLOOKUP($D479, 'SP Per G'!$A$2:$D$1385, 3, FALSE),M479)</f>
        <v>#N/A</v>
      </c>
      <c r="H479" s="11" t="e">
        <f>IF(AND(ISNA(VLOOKUP($D479, 'SP Per G'!$A$2:$D$1385, 4, FALSE)), ISTEXT($D479)), G479,IF(ISNA(VLOOKUP($D479, 'SP Per G'!$A$2:$D$1385, 4, FALSE)), M479, VLOOKUP($D479, 'SP Per G'!$A$2:$D$1385, 4, FALSE)))</f>
        <v>#N/A</v>
      </c>
      <c r="I479" s="11" t="e">
        <f t="shared" si="75"/>
        <v>#N/A</v>
      </c>
      <c r="J479" s="11" t="e">
        <f>_xlfn.IFNA(VLOOKUP($D479,Individual_Pitching___Dashboard[],18,FALSE),VLOOKUP(B479,Team_Pitching___Dashboard[[Team]:[ERA]],17,FALSE))</f>
        <v>#N/A</v>
      </c>
      <c r="K479" s="11" t="e">
        <f>_xlfn.IFNA(VLOOKUP($D479, Individual_Pitching___Dashboard[], 20, FALSE), VLOOKUP(B479,Team_Pitching___Dashboard[[Team]:[xFIP]],20,FALSE))</f>
        <v>#N/A</v>
      </c>
      <c r="L479" s="11" t="e">
        <f>_xlfn.IFNA(VLOOKUP($D479, Individual_Pitching___Advanced[], 21,FALSE), VLOOKUP(B479, Team_Pitching___Advanced[], 20, FALSE))</f>
        <v>#N/A</v>
      </c>
      <c r="M479" s="11" t="e">
        <f>VLOOKUP($B479, 'Team Per G'!$A$2:$G$31, 7, FALSE)</f>
        <v>#N/A</v>
      </c>
      <c r="N479" s="11" t="e">
        <f>VLOOKUP($B479, 'FanGraphs - Team WAR Projected'!$B$2:$E$31, 3, FALSE)/162</f>
        <v>#N/A</v>
      </c>
      <c r="O479" s="11" t="e">
        <f t="shared" si="76"/>
        <v>#N/A</v>
      </c>
      <c r="P479" s="11" t="e">
        <f>VLOOKUP($B479, Team_Pitching___Advanced[[Team]:[xFIP]], 19,FALSE)</f>
        <v>#N/A</v>
      </c>
      <c r="Q479" s="11" t="e">
        <f>VLOOKUP($B479, Team_Pitching___Advanced[], 20, FALSE)</f>
        <v>#N/A</v>
      </c>
      <c r="R479" s="11" t="e">
        <f>VLOOKUP($B479, Team_Batting___Dashboard[[Team]:[wOBA]], 16, FALSE)</f>
        <v>#N/A</v>
      </c>
      <c r="S479" s="11" t="e">
        <f>VLOOKUP($B479, Team_Batting___Advanced[[Team]:[OPS]], 9, FALSE)</f>
        <v>#N/A</v>
      </c>
      <c r="T479" s="11" t="e">
        <f>VLOOKUP($B479, Team_Batting___Advanced[], 19, FALSE)</f>
        <v>#N/A</v>
      </c>
      <c r="U479" s="11" t="e">
        <f>VLOOKUP($B479, 'Team Per G'!$A$2:$G$31, 3, FALSE)</f>
        <v>#N/A</v>
      </c>
      <c r="V479" s="11" t="e">
        <f>VLOOKUP($B479, 'Team Per G'!$A$2:$G$31, 5, FALSE)</f>
        <v>#N/A</v>
      </c>
      <c r="W479" s="11" t="e">
        <f>VLOOKUP($B479, 'Team Per G'!$A$2:$G$31, 4, FALSE)</f>
        <v>#N/A</v>
      </c>
      <c r="X479" s="11" t="e">
        <f>VLOOKUP($B479, Team_Batting___Dashboard[], 22, FALSE)/$F479</f>
        <v>#N/A</v>
      </c>
      <c r="Y479" s="11" t="e">
        <f>VLOOKUP($B479, 'FanGraphs - Team WAR Projected'!$B$2:$E$31, 4, FALSE)/162</f>
        <v>#N/A</v>
      </c>
      <c r="Z479" s="11" t="e">
        <f t="shared" si="77"/>
        <v>#N/A</v>
      </c>
      <c r="AA479" s="11" t="e">
        <f>VLOOKUP($B479, FanGraphs_Standings[[Abbreviation]:[2024 Year to Date RS/G]], 6, FALSE)/$F479</f>
        <v>#N/A</v>
      </c>
      <c r="AB479" s="11" t="e">
        <f>VLOOKUP($B479, FanGraphs_Standings[[Abbreviation]:[2024 Projected Full Season RDif]], 19, FALSE)/162</f>
        <v>#N/A</v>
      </c>
      <c r="AC479" s="11" t="e">
        <f t="shared" si="78"/>
        <v>#N/A</v>
      </c>
      <c r="AD479" s="11" t="e">
        <f>VLOOKUP($B479, FanGraphs_Standings[[Abbreviation]:[2024 Projected Full Season RDif]], 5, FALSE)</f>
        <v>#N/A</v>
      </c>
      <c r="AE479" s="11" t="e">
        <f>VLOOKUP($B479, FanGraphs_Standings[[Abbreviation]:[2024 Projected Full Season W%]], 18, FALSE)</f>
        <v>#N/A</v>
      </c>
      <c r="AF479" s="11" t="e">
        <f t="shared" si="79"/>
        <v>#N/A</v>
      </c>
      <c r="AG479" s="11" t="e">
        <f>VLOOKUP($B479, 'Home Field Adv'!$A$2:$I$31, 9, FALSE)</f>
        <v>#N/A</v>
      </c>
      <c r="AH479" s="11" t="e">
        <f>VLOOKUP($C479, FanGraphs_Standings[[Abbreviation]:[2024 Year to Date G]], 2, FALSE)</f>
        <v>#N/A</v>
      </c>
      <c r="AI479" s="11" t="e">
        <f>_xlfn.IFNA(VLOOKUP($E479, 'SP Per G'!$A$2:$D$1385, 3, FALSE), AO479)</f>
        <v>#N/A</v>
      </c>
      <c r="AJ479" s="11" t="e">
        <f>IF(AND(ISNA(VLOOKUP($E479, 'SP Per G'!$A$2:$D$1385, 4, FALSE)), ISTEXT($E479)), AI479,IF(ISNA(VLOOKUP($E479, 'SP Per G'!$A$2:$D$1385, 4, FALSE)), AO479, VLOOKUP($E479, 'SP Per G'!$A$2:$D$1385, 4, FALSE)))</f>
        <v>#N/A</v>
      </c>
      <c r="AK479" s="11" t="e">
        <f t="shared" si="80"/>
        <v>#N/A</v>
      </c>
      <c r="AL479" s="11" t="e">
        <f>_xlfn.IFNA(VLOOKUP($E479, Individual_Pitching___Dashboard[], 18, FALSE), VLOOKUP($C479,Team_Pitching___Advanced[[Team]:[SIERA]],16,FALSE))</f>
        <v>#N/A</v>
      </c>
      <c r="AM479" s="11" t="e">
        <f>_xlfn.IFNA(VLOOKUP($E479, Individual_Pitching___Dashboard[], 20, FALSE), VLOOKUP($C479,Team_Pitching___Advanced[[Team]:[xFIP]],19,FALSE))</f>
        <v>#N/A</v>
      </c>
      <c r="AN479" s="11" t="e">
        <f>_xlfn.IFNA(VLOOKUP($E479,Individual_Pitching___Advanced[],21,FALSE),VLOOKUP($C479,Team_Pitching___Advanced[[Team]:[SIERA]],20,FALSE))</f>
        <v>#N/A</v>
      </c>
      <c r="AO479" s="11" t="e">
        <f>VLOOKUP($C479, 'Team Per G'!$A$2:$G$31, 7, FALSE)</f>
        <v>#N/A</v>
      </c>
      <c r="AP479" s="11" t="e">
        <f>VLOOKUP($C479, 'FanGraphs - Team WAR Projected'!$B$2:$E$31, 3, FALSE)/162</f>
        <v>#N/A</v>
      </c>
      <c r="AQ479" s="11" t="e">
        <f t="shared" si="81"/>
        <v>#N/A</v>
      </c>
      <c r="AR479" s="11" t="e">
        <f>VLOOKUP($C479, Team_Pitching___Advanced[[Team]:[xFIP]], 19,FALSE)</f>
        <v>#N/A</v>
      </c>
      <c r="AS479" s="11" t="e">
        <f>VLOOKUP($C479, Team_Pitching___Advanced[], 20, FALSE)</f>
        <v>#N/A</v>
      </c>
      <c r="AT479" s="11" t="e">
        <f>VLOOKUP($C479, Team_Batting___Dashboard[[Team]:[wOBA]], 16, FALSE)</f>
        <v>#N/A</v>
      </c>
      <c r="AU479" s="11" t="e">
        <f>VLOOKUP($C479, Team_Batting___Advanced[[Team]:[OPS]], 9, FALSE)</f>
        <v>#N/A</v>
      </c>
      <c r="AV479" s="11" t="e">
        <f>VLOOKUP($C479, Team_Batting___Advanced[], 19, FALSE)</f>
        <v>#N/A</v>
      </c>
      <c r="AW479" s="11" t="e">
        <f>VLOOKUP($C479, 'Team Per G'!$A$2:$G$31, 3, FALSE)</f>
        <v>#N/A</v>
      </c>
      <c r="AX479" s="11" t="e">
        <f>VLOOKUP($C479, 'Team Per G'!$A$2:$G$31, 5, FALSE)</f>
        <v>#N/A</v>
      </c>
      <c r="AY479" s="11" t="e">
        <f>VLOOKUP($C479, 'Team Per G'!$A$2:$G$31, 4, FALSE)</f>
        <v>#N/A</v>
      </c>
      <c r="AZ479" s="11" t="e">
        <f>VLOOKUP($C479, Team_Batting___Dashboard[], 22, FALSE)/$AH479</f>
        <v>#N/A</v>
      </c>
      <c r="BA479" s="11" t="e">
        <f>VLOOKUP($C479, 'FanGraphs - Team WAR Projected'!$B$2:$E$31, 4, FALSE)/162</f>
        <v>#N/A</v>
      </c>
      <c r="BB479" s="11" t="e">
        <f t="shared" si="82"/>
        <v>#N/A</v>
      </c>
      <c r="BC479" s="11" t="e">
        <f>VLOOKUP($C479, FanGraphs_Standings[[Abbreviation]:[2024 Year to Date RS/G]], 6, FALSE)/$AH479</f>
        <v>#N/A</v>
      </c>
      <c r="BD479" s="11" t="e">
        <f>VLOOKUP($C479, FanGraphs_Standings[[Abbreviation]:[2024 Projected Full Season RDif]], 19, FALSE)/162</f>
        <v>#N/A</v>
      </c>
      <c r="BE479" s="11" t="e">
        <f t="shared" si="83"/>
        <v>#N/A</v>
      </c>
      <c r="BF479" s="11" t="e">
        <f>VLOOKUP($C479, FanGraphs_Standings[[Abbreviation]:[2024 Projected Full Season RDif]], 5, FALSE)</f>
        <v>#N/A</v>
      </c>
      <c r="BG479" s="11" t="e">
        <f>VLOOKUP($C479, FanGraphs_Standings[[Abbreviation]:[2024 Projected Full Season W%]], 18, FALSE)</f>
        <v>#N/A</v>
      </c>
      <c r="BH479" s="11" t="e">
        <f t="shared" si="84"/>
        <v>#N/A</v>
      </c>
      <c r="BI479" s="11" t="e">
        <f>VLOOKUP($C479, 'Home Field Adv'!$A$2:$K$31, 11, FALSE)</f>
        <v>#N/A</v>
      </c>
      <c r="BL479" s="12" t="str">
        <f t="shared" si="72"/>
        <v/>
      </c>
      <c r="BM479" s="12" t="str">
        <f t="shared" si="85"/>
        <v/>
      </c>
      <c r="BN479" s="12" t="str">
        <f t="shared" si="73"/>
        <v/>
      </c>
    </row>
    <row r="480" spans="1:66" x14ac:dyDescent="0.45">
      <c r="F480" s="11" t="e">
        <f>VLOOKUP($B480, FanGraphs_Standings[[Abbreviation]:[2024 Year to Date G]], 2, FALSE)</f>
        <v>#N/A</v>
      </c>
      <c r="G480" s="11" t="e">
        <f>_xlfn.IFNA(VLOOKUP($D480, 'SP Per G'!$A$2:$D$1385, 3, FALSE),M480)</f>
        <v>#N/A</v>
      </c>
      <c r="H480" s="11" t="e">
        <f>IF(AND(ISNA(VLOOKUP($D480, 'SP Per G'!$A$2:$D$1385, 4, FALSE)), ISTEXT($D480)), G480,IF(ISNA(VLOOKUP($D480, 'SP Per G'!$A$2:$D$1385, 4, FALSE)), M480, VLOOKUP($D480, 'SP Per G'!$A$2:$D$1385, 4, FALSE)))</f>
        <v>#N/A</v>
      </c>
      <c r="I480" s="11" t="e">
        <f t="shared" si="75"/>
        <v>#N/A</v>
      </c>
      <c r="J480" s="11" t="e">
        <f>_xlfn.IFNA(VLOOKUP($D480,Individual_Pitching___Dashboard[],18,FALSE),VLOOKUP(B480,Team_Pitching___Dashboard[[Team]:[ERA]],17,FALSE))</f>
        <v>#N/A</v>
      </c>
      <c r="K480" s="11" t="e">
        <f>_xlfn.IFNA(VLOOKUP($D480, Individual_Pitching___Dashboard[], 20, FALSE), VLOOKUP(B480,Team_Pitching___Dashboard[[Team]:[xFIP]],20,FALSE))</f>
        <v>#N/A</v>
      </c>
      <c r="L480" s="11" t="e">
        <f>_xlfn.IFNA(VLOOKUP($D480, Individual_Pitching___Advanced[], 21,FALSE), VLOOKUP(B480, Team_Pitching___Advanced[], 20, FALSE))</f>
        <v>#N/A</v>
      </c>
      <c r="M480" s="11" t="e">
        <f>VLOOKUP($B480, 'Team Per G'!$A$2:$G$31, 7, FALSE)</f>
        <v>#N/A</v>
      </c>
      <c r="N480" s="11" t="e">
        <f>VLOOKUP($B480, 'FanGraphs - Team WAR Projected'!$B$2:$E$31, 3, FALSE)/162</f>
        <v>#N/A</v>
      </c>
      <c r="O480" s="11" t="e">
        <f t="shared" si="76"/>
        <v>#N/A</v>
      </c>
      <c r="P480" s="11" t="e">
        <f>VLOOKUP($B480, Team_Pitching___Advanced[[Team]:[xFIP]], 19,FALSE)</f>
        <v>#N/A</v>
      </c>
      <c r="Q480" s="11" t="e">
        <f>VLOOKUP($B480, Team_Pitching___Advanced[], 20, FALSE)</f>
        <v>#N/A</v>
      </c>
      <c r="R480" s="11" t="e">
        <f>VLOOKUP($B480, Team_Batting___Dashboard[[Team]:[wOBA]], 16, FALSE)</f>
        <v>#N/A</v>
      </c>
      <c r="S480" s="11" t="e">
        <f>VLOOKUP($B480, Team_Batting___Advanced[[Team]:[OPS]], 9, FALSE)</f>
        <v>#N/A</v>
      </c>
      <c r="T480" s="11" t="e">
        <f>VLOOKUP($B480, Team_Batting___Advanced[], 19, FALSE)</f>
        <v>#N/A</v>
      </c>
      <c r="U480" s="11" t="e">
        <f>VLOOKUP($B480, 'Team Per G'!$A$2:$G$31, 3, FALSE)</f>
        <v>#N/A</v>
      </c>
      <c r="V480" s="11" t="e">
        <f>VLOOKUP($B480, 'Team Per G'!$A$2:$G$31, 5, FALSE)</f>
        <v>#N/A</v>
      </c>
      <c r="W480" s="11" t="e">
        <f>VLOOKUP($B480, 'Team Per G'!$A$2:$G$31, 4, FALSE)</f>
        <v>#N/A</v>
      </c>
      <c r="X480" s="11" t="e">
        <f>VLOOKUP($B480, Team_Batting___Dashboard[], 22, FALSE)/$F480</f>
        <v>#N/A</v>
      </c>
      <c r="Y480" s="11" t="e">
        <f>VLOOKUP($B480, 'FanGraphs - Team WAR Projected'!$B$2:$E$31, 4, FALSE)/162</f>
        <v>#N/A</v>
      </c>
      <c r="Z480" s="11" t="e">
        <f t="shared" si="77"/>
        <v>#N/A</v>
      </c>
      <c r="AA480" s="11" t="e">
        <f>VLOOKUP($B480, FanGraphs_Standings[[Abbreviation]:[2024 Year to Date RS/G]], 6, FALSE)/$F480</f>
        <v>#N/A</v>
      </c>
      <c r="AB480" s="11" t="e">
        <f>VLOOKUP($B480, FanGraphs_Standings[[Abbreviation]:[2024 Projected Full Season RDif]], 19, FALSE)/162</f>
        <v>#N/A</v>
      </c>
      <c r="AC480" s="11" t="e">
        <f t="shared" si="78"/>
        <v>#N/A</v>
      </c>
      <c r="AD480" s="11" t="e">
        <f>VLOOKUP($B480, FanGraphs_Standings[[Abbreviation]:[2024 Projected Full Season RDif]], 5, FALSE)</f>
        <v>#N/A</v>
      </c>
      <c r="AE480" s="11" t="e">
        <f>VLOOKUP($B480, FanGraphs_Standings[[Abbreviation]:[2024 Projected Full Season W%]], 18, FALSE)</f>
        <v>#N/A</v>
      </c>
      <c r="AF480" s="11" t="e">
        <f t="shared" si="79"/>
        <v>#N/A</v>
      </c>
      <c r="AG480" s="11" t="e">
        <f>VLOOKUP($B480, 'Home Field Adv'!$A$2:$I$31, 9, FALSE)</f>
        <v>#N/A</v>
      </c>
      <c r="AH480" s="11" t="e">
        <f>VLOOKUP($C480, FanGraphs_Standings[[Abbreviation]:[2024 Year to Date G]], 2, FALSE)</f>
        <v>#N/A</v>
      </c>
      <c r="AI480" s="11" t="e">
        <f>_xlfn.IFNA(VLOOKUP($E480, 'SP Per G'!$A$2:$D$1385, 3, FALSE), AO480)</f>
        <v>#N/A</v>
      </c>
      <c r="AJ480" s="11" t="e">
        <f>IF(AND(ISNA(VLOOKUP($E480, 'SP Per G'!$A$2:$D$1385, 4, FALSE)), ISTEXT($E480)), AI480,IF(ISNA(VLOOKUP($E480, 'SP Per G'!$A$2:$D$1385, 4, FALSE)), AO480, VLOOKUP($E480, 'SP Per G'!$A$2:$D$1385, 4, FALSE)))</f>
        <v>#N/A</v>
      </c>
      <c r="AK480" s="11" t="e">
        <f t="shared" si="80"/>
        <v>#N/A</v>
      </c>
      <c r="AL480" s="11" t="e">
        <f>_xlfn.IFNA(VLOOKUP($E480, Individual_Pitching___Dashboard[], 18, FALSE), VLOOKUP($C480,Team_Pitching___Advanced[[Team]:[SIERA]],16,FALSE))</f>
        <v>#N/A</v>
      </c>
      <c r="AM480" s="11" t="e">
        <f>_xlfn.IFNA(VLOOKUP($E480, Individual_Pitching___Dashboard[], 20, FALSE), VLOOKUP($C480,Team_Pitching___Advanced[[Team]:[xFIP]],19,FALSE))</f>
        <v>#N/A</v>
      </c>
      <c r="AN480" s="11" t="e">
        <f>_xlfn.IFNA(VLOOKUP($E480,Individual_Pitching___Advanced[],21,FALSE),VLOOKUP($C480,Team_Pitching___Advanced[[Team]:[SIERA]],20,FALSE))</f>
        <v>#N/A</v>
      </c>
      <c r="AO480" s="11" t="e">
        <f>VLOOKUP($C480, 'Team Per G'!$A$2:$G$31, 7, FALSE)</f>
        <v>#N/A</v>
      </c>
      <c r="AP480" s="11" t="e">
        <f>VLOOKUP($C480, 'FanGraphs - Team WAR Projected'!$B$2:$E$31, 3, FALSE)/162</f>
        <v>#N/A</v>
      </c>
      <c r="AQ480" s="11" t="e">
        <f t="shared" si="81"/>
        <v>#N/A</v>
      </c>
      <c r="AR480" s="11" t="e">
        <f>VLOOKUP($C480, Team_Pitching___Advanced[[Team]:[xFIP]], 19,FALSE)</f>
        <v>#N/A</v>
      </c>
      <c r="AS480" s="11" t="e">
        <f>VLOOKUP($C480, Team_Pitching___Advanced[], 20, FALSE)</f>
        <v>#N/A</v>
      </c>
      <c r="AT480" s="11" t="e">
        <f>VLOOKUP($C480, Team_Batting___Dashboard[[Team]:[wOBA]], 16, FALSE)</f>
        <v>#N/A</v>
      </c>
      <c r="AU480" s="11" t="e">
        <f>VLOOKUP($C480, Team_Batting___Advanced[[Team]:[OPS]], 9, FALSE)</f>
        <v>#N/A</v>
      </c>
      <c r="AV480" s="11" t="e">
        <f>VLOOKUP($C480, Team_Batting___Advanced[], 19, FALSE)</f>
        <v>#N/A</v>
      </c>
      <c r="AW480" s="11" t="e">
        <f>VLOOKUP($C480, 'Team Per G'!$A$2:$G$31, 3, FALSE)</f>
        <v>#N/A</v>
      </c>
      <c r="AX480" s="11" t="e">
        <f>VLOOKUP($C480, 'Team Per G'!$A$2:$G$31, 5, FALSE)</f>
        <v>#N/A</v>
      </c>
      <c r="AY480" s="11" t="e">
        <f>VLOOKUP($C480, 'Team Per G'!$A$2:$G$31, 4, FALSE)</f>
        <v>#N/A</v>
      </c>
      <c r="AZ480" s="11" t="e">
        <f>VLOOKUP($C480, Team_Batting___Dashboard[], 22, FALSE)/$AH480</f>
        <v>#N/A</v>
      </c>
      <c r="BA480" s="11" t="e">
        <f>VLOOKUP($C480, 'FanGraphs - Team WAR Projected'!$B$2:$E$31, 4, FALSE)/162</f>
        <v>#N/A</v>
      </c>
      <c r="BB480" s="11" t="e">
        <f t="shared" si="82"/>
        <v>#N/A</v>
      </c>
      <c r="BC480" s="11" t="e">
        <f>VLOOKUP($C480, FanGraphs_Standings[[Abbreviation]:[2024 Year to Date RS/G]], 6, FALSE)/$AH480</f>
        <v>#N/A</v>
      </c>
      <c r="BD480" s="11" t="e">
        <f>VLOOKUP($C480, FanGraphs_Standings[[Abbreviation]:[2024 Projected Full Season RDif]], 19, FALSE)/162</f>
        <v>#N/A</v>
      </c>
      <c r="BE480" s="11" t="e">
        <f t="shared" si="83"/>
        <v>#N/A</v>
      </c>
      <c r="BF480" s="11" t="e">
        <f>VLOOKUP($C480, FanGraphs_Standings[[Abbreviation]:[2024 Projected Full Season RDif]], 5, FALSE)</f>
        <v>#N/A</v>
      </c>
      <c r="BG480" s="11" t="e">
        <f>VLOOKUP($C480, FanGraphs_Standings[[Abbreviation]:[2024 Projected Full Season W%]], 18, FALSE)</f>
        <v>#N/A</v>
      </c>
      <c r="BH480" s="11" t="e">
        <f t="shared" si="84"/>
        <v>#N/A</v>
      </c>
      <c r="BI480" s="11" t="e">
        <f>VLOOKUP($C480, 'Home Field Adv'!$A$2:$K$31, 11, FALSE)</f>
        <v>#N/A</v>
      </c>
      <c r="BL480" s="12" t="str">
        <f t="shared" si="72"/>
        <v/>
      </c>
      <c r="BM480" s="12" t="str">
        <f t="shared" si="85"/>
        <v/>
      </c>
      <c r="BN480" s="12" t="str">
        <f t="shared" si="73"/>
        <v/>
      </c>
    </row>
    <row r="481" spans="6:66" x14ac:dyDescent="0.45">
      <c r="F481" s="11" t="e">
        <f>VLOOKUP($B481, FanGraphs_Standings[[Abbreviation]:[2024 Year to Date G]], 2, FALSE)</f>
        <v>#N/A</v>
      </c>
      <c r="G481" s="11" t="e">
        <f>_xlfn.IFNA(VLOOKUP($D481, 'SP Per G'!$A$2:$D$1385, 3, FALSE),M481)</f>
        <v>#N/A</v>
      </c>
      <c r="H481" s="11" t="e">
        <f>IF(AND(ISNA(VLOOKUP($D481, 'SP Per G'!$A$2:$D$1385, 4, FALSE)), ISTEXT($D481)), G481,IF(ISNA(VLOOKUP($D481, 'SP Per G'!$A$2:$D$1385, 4, FALSE)), M481, VLOOKUP($D481, 'SP Per G'!$A$2:$D$1385, 4, FALSE)))</f>
        <v>#N/A</v>
      </c>
      <c r="I481" s="11" t="e">
        <f t="shared" si="75"/>
        <v>#N/A</v>
      </c>
      <c r="J481" s="11" t="e">
        <f>_xlfn.IFNA(VLOOKUP($D481,Individual_Pitching___Dashboard[],18,FALSE),VLOOKUP(B481,Team_Pitching___Dashboard[[Team]:[ERA]],17,FALSE))</f>
        <v>#N/A</v>
      </c>
      <c r="K481" s="11" t="e">
        <f>_xlfn.IFNA(VLOOKUP($D481, Individual_Pitching___Dashboard[], 20, FALSE), VLOOKUP(B481,Team_Pitching___Dashboard[[Team]:[xFIP]],20,FALSE))</f>
        <v>#N/A</v>
      </c>
      <c r="L481" s="11" t="e">
        <f>_xlfn.IFNA(VLOOKUP($D481, Individual_Pitching___Advanced[], 21,FALSE), VLOOKUP(B481, Team_Pitching___Advanced[], 20, FALSE))</f>
        <v>#N/A</v>
      </c>
      <c r="M481" s="11" t="e">
        <f>VLOOKUP($B481, 'Team Per G'!$A$2:$G$31, 7, FALSE)</f>
        <v>#N/A</v>
      </c>
      <c r="N481" s="11" t="e">
        <f>VLOOKUP($B481, 'FanGraphs - Team WAR Projected'!$B$2:$E$31, 3, FALSE)/162</f>
        <v>#N/A</v>
      </c>
      <c r="O481" s="11" t="e">
        <f t="shared" si="76"/>
        <v>#N/A</v>
      </c>
      <c r="P481" s="11" t="e">
        <f>VLOOKUP($B481, Team_Pitching___Advanced[[Team]:[xFIP]], 19,FALSE)</f>
        <v>#N/A</v>
      </c>
      <c r="Q481" s="11" t="e">
        <f>VLOOKUP($B481, Team_Pitching___Advanced[], 20, FALSE)</f>
        <v>#N/A</v>
      </c>
      <c r="R481" s="11" t="e">
        <f>VLOOKUP($B481, Team_Batting___Dashboard[[Team]:[wOBA]], 16, FALSE)</f>
        <v>#N/A</v>
      </c>
      <c r="S481" s="11" t="e">
        <f>VLOOKUP($B481, Team_Batting___Advanced[[Team]:[OPS]], 9, FALSE)</f>
        <v>#N/A</v>
      </c>
      <c r="T481" s="11" t="e">
        <f>VLOOKUP($B481, Team_Batting___Advanced[], 19, FALSE)</f>
        <v>#N/A</v>
      </c>
      <c r="U481" s="11" t="e">
        <f>VLOOKUP($B481, 'Team Per G'!$A$2:$G$31, 3, FALSE)</f>
        <v>#N/A</v>
      </c>
      <c r="V481" s="11" t="e">
        <f>VLOOKUP($B481, 'Team Per G'!$A$2:$G$31, 5, FALSE)</f>
        <v>#N/A</v>
      </c>
      <c r="W481" s="11" t="e">
        <f>VLOOKUP($B481, 'Team Per G'!$A$2:$G$31, 4, FALSE)</f>
        <v>#N/A</v>
      </c>
      <c r="X481" s="11" t="e">
        <f>VLOOKUP($B481, Team_Batting___Dashboard[], 22, FALSE)/$F481</f>
        <v>#N/A</v>
      </c>
      <c r="Y481" s="11" t="e">
        <f>VLOOKUP($B481, 'FanGraphs - Team WAR Projected'!$B$2:$E$31, 4, FALSE)/162</f>
        <v>#N/A</v>
      </c>
      <c r="Z481" s="11" t="e">
        <f t="shared" si="77"/>
        <v>#N/A</v>
      </c>
      <c r="AA481" s="11" t="e">
        <f>VLOOKUP($B481, FanGraphs_Standings[[Abbreviation]:[2024 Year to Date RS/G]], 6, FALSE)/$F481</f>
        <v>#N/A</v>
      </c>
      <c r="AB481" s="11" t="e">
        <f>VLOOKUP($B481, FanGraphs_Standings[[Abbreviation]:[2024 Projected Full Season RDif]], 19, FALSE)/162</f>
        <v>#N/A</v>
      </c>
      <c r="AC481" s="11" t="e">
        <f t="shared" si="78"/>
        <v>#N/A</v>
      </c>
      <c r="AD481" s="11" t="e">
        <f>VLOOKUP($B481, FanGraphs_Standings[[Abbreviation]:[2024 Projected Full Season RDif]], 5, FALSE)</f>
        <v>#N/A</v>
      </c>
      <c r="AE481" s="11" t="e">
        <f>VLOOKUP($B481, FanGraphs_Standings[[Abbreviation]:[2024 Projected Full Season W%]], 18, FALSE)</f>
        <v>#N/A</v>
      </c>
      <c r="AF481" s="11" t="e">
        <f t="shared" si="79"/>
        <v>#N/A</v>
      </c>
      <c r="AG481" s="11" t="e">
        <f>VLOOKUP($B481, 'Home Field Adv'!$A$2:$I$31, 9, FALSE)</f>
        <v>#N/A</v>
      </c>
      <c r="AH481" s="11" t="e">
        <f>VLOOKUP($C481, FanGraphs_Standings[[Abbreviation]:[2024 Year to Date G]], 2, FALSE)</f>
        <v>#N/A</v>
      </c>
      <c r="AI481" s="11" t="e">
        <f>_xlfn.IFNA(VLOOKUP($E481, 'SP Per G'!$A$2:$D$1385, 3, FALSE), AO481)</f>
        <v>#N/A</v>
      </c>
      <c r="AJ481" s="11" t="e">
        <f>IF(AND(ISNA(VLOOKUP($E481, 'SP Per G'!$A$2:$D$1385, 4, FALSE)), ISTEXT($E481)), AI481,IF(ISNA(VLOOKUP($E481, 'SP Per G'!$A$2:$D$1385, 4, FALSE)), AO481, VLOOKUP($E481, 'SP Per G'!$A$2:$D$1385, 4, FALSE)))</f>
        <v>#N/A</v>
      </c>
      <c r="AK481" s="11" t="e">
        <f t="shared" si="80"/>
        <v>#N/A</v>
      </c>
      <c r="AL481" s="11" t="e">
        <f>_xlfn.IFNA(VLOOKUP($E481, Individual_Pitching___Dashboard[], 18, FALSE), VLOOKUP($C481,Team_Pitching___Advanced[[Team]:[SIERA]],16,FALSE))</f>
        <v>#N/A</v>
      </c>
      <c r="AM481" s="11" t="e">
        <f>_xlfn.IFNA(VLOOKUP($E481, Individual_Pitching___Dashboard[], 20, FALSE), VLOOKUP($C481,Team_Pitching___Advanced[[Team]:[xFIP]],19,FALSE))</f>
        <v>#N/A</v>
      </c>
      <c r="AN481" s="11" t="e">
        <f>_xlfn.IFNA(VLOOKUP($E481,Individual_Pitching___Advanced[],21,FALSE),VLOOKUP($C481,Team_Pitching___Advanced[[Team]:[SIERA]],20,FALSE))</f>
        <v>#N/A</v>
      </c>
      <c r="AO481" s="11" t="e">
        <f>VLOOKUP($C481, 'Team Per G'!$A$2:$G$31, 7, FALSE)</f>
        <v>#N/A</v>
      </c>
      <c r="AP481" s="11" t="e">
        <f>VLOOKUP($C481, 'FanGraphs - Team WAR Projected'!$B$2:$E$31, 3, FALSE)/162</f>
        <v>#N/A</v>
      </c>
      <c r="AQ481" s="11" t="e">
        <f t="shared" si="81"/>
        <v>#N/A</v>
      </c>
      <c r="AR481" s="11" t="e">
        <f>VLOOKUP($C481, Team_Pitching___Advanced[[Team]:[xFIP]], 19,FALSE)</f>
        <v>#N/A</v>
      </c>
      <c r="AS481" s="11" t="e">
        <f>VLOOKUP($C481, Team_Pitching___Advanced[], 20, FALSE)</f>
        <v>#N/A</v>
      </c>
      <c r="AT481" s="11" t="e">
        <f>VLOOKUP($C481, Team_Batting___Dashboard[[Team]:[wOBA]], 16, FALSE)</f>
        <v>#N/A</v>
      </c>
      <c r="AU481" s="11" t="e">
        <f>VLOOKUP($C481, Team_Batting___Advanced[[Team]:[OPS]], 9, FALSE)</f>
        <v>#N/A</v>
      </c>
      <c r="AV481" s="11" t="e">
        <f>VLOOKUP($C481, Team_Batting___Advanced[], 19, FALSE)</f>
        <v>#N/A</v>
      </c>
      <c r="AW481" s="11" t="e">
        <f>VLOOKUP($C481, 'Team Per G'!$A$2:$G$31, 3, FALSE)</f>
        <v>#N/A</v>
      </c>
      <c r="AX481" s="11" t="e">
        <f>VLOOKUP($C481, 'Team Per G'!$A$2:$G$31, 5, FALSE)</f>
        <v>#N/A</v>
      </c>
      <c r="AY481" s="11" t="e">
        <f>VLOOKUP($C481, 'Team Per G'!$A$2:$G$31, 4, FALSE)</f>
        <v>#N/A</v>
      </c>
      <c r="AZ481" s="11" t="e">
        <f>VLOOKUP($C481, Team_Batting___Dashboard[], 22, FALSE)/$AH481</f>
        <v>#N/A</v>
      </c>
      <c r="BA481" s="11" t="e">
        <f>VLOOKUP($C481, 'FanGraphs - Team WAR Projected'!$B$2:$E$31, 4, FALSE)/162</f>
        <v>#N/A</v>
      </c>
      <c r="BB481" s="11" t="e">
        <f t="shared" si="82"/>
        <v>#N/A</v>
      </c>
      <c r="BC481" s="11" t="e">
        <f>VLOOKUP($C481, FanGraphs_Standings[[Abbreviation]:[2024 Year to Date RS/G]], 6, FALSE)/$AH481</f>
        <v>#N/A</v>
      </c>
      <c r="BD481" s="11" t="e">
        <f>VLOOKUP($C481, FanGraphs_Standings[[Abbreviation]:[2024 Projected Full Season RDif]], 19, FALSE)/162</f>
        <v>#N/A</v>
      </c>
      <c r="BE481" s="11" t="e">
        <f t="shared" si="83"/>
        <v>#N/A</v>
      </c>
      <c r="BF481" s="11" t="e">
        <f>VLOOKUP($C481, FanGraphs_Standings[[Abbreviation]:[2024 Projected Full Season RDif]], 5, FALSE)</f>
        <v>#N/A</v>
      </c>
      <c r="BG481" s="11" t="e">
        <f>VLOOKUP($C481, FanGraphs_Standings[[Abbreviation]:[2024 Projected Full Season W%]], 18, FALSE)</f>
        <v>#N/A</v>
      </c>
      <c r="BH481" s="11" t="e">
        <f t="shared" si="84"/>
        <v>#N/A</v>
      </c>
      <c r="BI481" s="11" t="e">
        <f>VLOOKUP($C481, 'Home Field Adv'!$A$2:$K$31, 11, FALSE)</f>
        <v>#N/A</v>
      </c>
      <c r="BL481" s="12" t="str">
        <f t="shared" si="72"/>
        <v/>
      </c>
      <c r="BM481" s="12" t="str">
        <f t="shared" si="85"/>
        <v/>
      </c>
      <c r="BN481" s="12" t="str">
        <f t="shared" si="73"/>
        <v/>
      </c>
    </row>
    <row r="482" spans="6:66" x14ac:dyDescent="0.45">
      <c r="F482" s="11" t="e">
        <f>VLOOKUP($B482, FanGraphs_Standings[[Abbreviation]:[2024 Year to Date G]], 2, FALSE)</f>
        <v>#N/A</v>
      </c>
      <c r="G482" s="11" t="e">
        <f>_xlfn.IFNA(VLOOKUP($D482, 'SP Per G'!$A$2:$D$1385, 3, FALSE),M482)</f>
        <v>#N/A</v>
      </c>
      <c r="H482" s="11" t="e">
        <f>IF(AND(ISNA(VLOOKUP($D482, 'SP Per G'!$A$2:$D$1385, 4, FALSE)), ISTEXT($D482)), G482,IF(ISNA(VLOOKUP($D482, 'SP Per G'!$A$2:$D$1385, 4, FALSE)), M482, VLOOKUP($D482, 'SP Per G'!$A$2:$D$1385, 4, FALSE)))</f>
        <v>#N/A</v>
      </c>
      <c r="I482" s="11" t="e">
        <f t="shared" si="75"/>
        <v>#N/A</v>
      </c>
      <c r="J482" s="11" t="e">
        <f>_xlfn.IFNA(VLOOKUP($D482,Individual_Pitching___Dashboard[],18,FALSE),VLOOKUP(B482,Team_Pitching___Dashboard[[Team]:[ERA]],17,FALSE))</f>
        <v>#N/A</v>
      </c>
      <c r="K482" s="11" t="e">
        <f>_xlfn.IFNA(VLOOKUP($D482, Individual_Pitching___Dashboard[], 20, FALSE), VLOOKUP(B482,Team_Pitching___Dashboard[[Team]:[xFIP]],20,FALSE))</f>
        <v>#N/A</v>
      </c>
      <c r="L482" s="11" t="e">
        <f>_xlfn.IFNA(VLOOKUP($D482, Individual_Pitching___Advanced[], 21,FALSE), VLOOKUP(B482, Team_Pitching___Advanced[], 20, FALSE))</f>
        <v>#N/A</v>
      </c>
      <c r="M482" s="11" t="e">
        <f>VLOOKUP($B482, 'Team Per G'!$A$2:$G$31, 7, FALSE)</f>
        <v>#N/A</v>
      </c>
      <c r="N482" s="11" t="e">
        <f>VLOOKUP($B482, 'FanGraphs - Team WAR Projected'!$B$2:$E$31, 3, FALSE)/162</f>
        <v>#N/A</v>
      </c>
      <c r="O482" s="11" t="e">
        <f t="shared" si="76"/>
        <v>#N/A</v>
      </c>
      <c r="P482" s="11" t="e">
        <f>VLOOKUP($B482, Team_Pitching___Advanced[[Team]:[xFIP]], 19,FALSE)</f>
        <v>#N/A</v>
      </c>
      <c r="Q482" s="11" t="e">
        <f>VLOOKUP($B482, Team_Pitching___Advanced[], 20, FALSE)</f>
        <v>#N/A</v>
      </c>
      <c r="R482" s="11" t="e">
        <f>VLOOKUP($B482, Team_Batting___Dashboard[[Team]:[wOBA]], 16, FALSE)</f>
        <v>#N/A</v>
      </c>
      <c r="S482" s="11" t="e">
        <f>VLOOKUP($B482, Team_Batting___Advanced[[Team]:[OPS]], 9, FALSE)</f>
        <v>#N/A</v>
      </c>
      <c r="T482" s="11" t="e">
        <f>VLOOKUP($B482, Team_Batting___Advanced[], 19, FALSE)</f>
        <v>#N/A</v>
      </c>
      <c r="U482" s="11" t="e">
        <f>VLOOKUP($B482, 'Team Per G'!$A$2:$G$31, 3, FALSE)</f>
        <v>#N/A</v>
      </c>
      <c r="V482" s="11" t="e">
        <f>VLOOKUP($B482, 'Team Per G'!$A$2:$G$31, 5, FALSE)</f>
        <v>#N/A</v>
      </c>
      <c r="W482" s="11" t="e">
        <f>VLOOKUP($B482, 'Team Per G'!$A$2:$G$31, 4, FALSE)</f>
        <v>#N/A</v>
      </c>
      <c r="X482" s="11" t="e">
        <f>VLOOKUP($B482, Team_Batting___Dashboard[], 22, FALSE)/$F482</f>
        <v>#N/A</v>
      </c>
      <c r="Y482" s="11" t="e">
        <f>VLOOKUP($B482, 'FanGraphs - Team WAR Projected'!$B$2:$E$31, 4, FALSE)/162</f>
        <v>#N/A</v>
      </c>
      <c r="Z482" s="11" t="e">
        <f t="shared" si="77"/>
        <v>#N/A</v>
      </c>
      <c r="AA482" s="11" t="e">
        <f>VLOOKUP($B482, FanGraphs_Standings[[Abbreviation]:[2024 Year to Date RS/G]], 6, FALSE)/$F482</f>
        <v>#N/A</v>
      </c>
      <c r="AB482" s="11" t="e">
        <f>VLOOKUP($B482, FanGraphs_Standings[[Abbreviation]:[2024 Projected Full Season RDif]], 19, FALSE)/162</f>
        <v>#N/A</v>
      </c>
      <c r="AC482" s="11" t="e">
        <f t="shared" si="78"/>
        <v>#N/A</v>
      </c>
      <c r="AD482" s="11" t="e">
        <f>VLOOKUP($B482, FanGraphs_Standings[[Abbreviation]:[2024 Projected Full Season RDif]], 5, FALSE)</f>
        <v>#N/A</v>
      </c>
      <c r="AE482" s="11" t="e">
        <f>VLOOKUP($B482, FanGraphs_Standings[[Abbreviation]:[2024 Projected Full Season W%]], 18, FALSE)</f>
        <v>#N/A</v>
      </c>
      <c r="AF482" s="11" t="e">
        <f t="shared" si="79"/>
        <v>#N/A</v>
      </c>
      <c r="AG482" s="11" t="e">
        <f>VLOOKUP($B482, 'Home Field Adv'!$A$2:$I$31, 9, FALSE)</f>
        <v>#N/A</v>
      </c>
      <c r="AH482" s="11" t="e">
        <f>VLOOKUP($C482, FanGraphs_Standings[[Abbreviation]:[2024 Year to Date G]], 2, FALSE)</f>
        <v>#N/A</v>
      </c>
      <c r="AI482" s="11" t="e">
        <f>_xlfn.IFNA(VLOOKUP($E482, 'SP Per G'!$A$2:$D$1385, 3, FALSE), AO482)</f>
        <v>#N/A</v>
      </c>
      <c r="AJ482" s="11" t="e">
        <f>IF(AND(ISNA(VLOOKUP($E482, 'SP Per G'!$A$2:$D$1385, 4, FALSE)), ISTEXT($E482)), AI482,IF(ISNA(VLOOKUP($E482, 'SP Per G'!$A$2:$D$1385, 4, FALSE)), AO482, VLOOKUP($E482, 'SP Per G'!$A$2:$D$1385, 4, FALSE)))</f>
        <v>#N/A</v>
      </c>
      <c r="AK482" s="11" t="e">
        <f t="shared" si="80"/>
        <v>#N/A</v>
      </c>
      <c r="AL482" s="11" t="e">
        <f>_xlfn.IFNA(VLOOKUP($E482, Individual_Pitching___Dashboard[], 18, FALSE), VLOOKUP($C482,Team_Pitching___Advanced[[Team]:[SIERA]],16,FALSE))</f>
        <v>#N/A</v>
      </c>
      <c r="AM482" s="11" t="e">
        <f>_xlfn.IFNA(VLOOKUP($E482, Individual_Pitching___Dashboard[], 20, FALSE), VLOOKUP($C482,Team_Pitching___Advanced[[Team]:[xFIP]],19,FALSE))</f>
        <v>#N/A</v>
      </c>
      <c r="AN482" s="11" t="e">
        <f>_xlfn.IFNA(VLOOKUP($E482,Individual_Pitching___Advanced[],21,FALSE),VLOOKUP($C482,Team_Pitching___Advanced[[Team]:[SIERA]],20,FALSE))</f>
        <v>#N/A</v>
      </c>
      <c r="AO482" s="11" t="e">
        <f>VLOOKUP($C482, 'Team Per G'!$A$2:$G$31, 7, FALSE)</f>
        <v>#N/A</v>
      </c>
      <c r="AP482" s="11" t="e">
        <f>VLOOKUP($C482, 'FanGraphs - Team WAR Projected'!$B$2:$E$31, 3, FALSE)/162</f>
        <v>#N/A</v>
      </c>
      <c r="AQ482" s="11" t="e">
        <f t="shared" si="81"/>
        <v>#N/A</v>
      </c>
      <c r="AR482" s="11" t="e">
        <f>VLOOKUP($C482, Team_Pitching___Advanced[[Team]:[xFIP]], 19,FALSE)</f>
        <v>#N/A</v>
      </c>
      <c r="AS482" s="11" t="e">
        <f>VLOOKUP($C482, Team_Pitching___Advanced[], 20, FALSE)</f>
        <v>#N/A</v>
      </c>
      <c r="AT482" s="11" t="e">
        <f>VLOOKUP($C482, Team_Batting___Dashboard[[Team]:[wOBA]], 16, FALSE)</f>
        <v>#N/A</v>
      </c>
      <c r="AU482" s="11" t="e">
        <f>VLOOKUP($C482, Team_Batting___Advanced[[Team]:[OPS]], 9, FALSE)</f>
        <v>#N/A</v>
      </c>
      <c r="AV482" s="11" t="e">
        <f>VLOOKUP($C482, Team_Batting___Advanced[], 19, FALSE)</f>
        <v>#N/A</v>
      </c>
      <c r="AW482" s="11" t="e">
        <f>VLOOKUP($C482, 'Team Per G'!$A$2:$G$31, 3, FALSE)</f>
        <v>#N/A</v>
      </c>
      <c r="AX482" s="11" t="e">
        <f>VLOOKUP($C482, 'Team Per G'!$A$2:$G$31, 5, FALSE)</f>
        <v>#N/A</v>
      </c>
      <c r="AY482" s="11" t="e">
        <f>VLOOKUP($C482, 'Team Per G'!$A$2:$G$31, 4, FALSE)</f>
        <v>#N/A</v>
      </c>
      <c r="AZ482" s="11" t="e">
        <f>VLOOKUP($C482, Team_Batting___Dashboard[], 22, FALSE)/$AH482</f>
        <v>#N/A</v>
      </c>
      <c r="BA482" s="11" t="e">
        <f>VLOOKUP($C482, 'FanGraphs - Team WAR Projected'!$B$2:$E$31, 4, FALSE)/162</f>
        <v>#N/A</v>
      </c>
      <c r="BB482" s="11" t="e">
        <f t="shared" si="82"/>
        <v>#N/A</v>
      </c>
      <c r="BC482" s="11" t="e">
        <f>VLOOKUP($C482, FanGraphs_Standings[[Abbreviation]:[2024 Year to Date RS/G]], 6, FALSE)/$AH482</f>
        <v>#N/A</v>
      </c>
      <c r="BD482" s="11" t="e">
        <f>VLOOKUP($C482, FanGraphs_Standings[[Abbreviation]:[2024 Projected Full Season RDif]], 19, FALSE)/162</f>
        <v>#N/A</v>
      </c>
      <c r="BE482" s="11" t="e">
        <f t="shared" si="83"/>
        <v>#N/A</v>
      </c>
      <c r="BF482" s="11" t="e">
        <f>VLOOKUP($C482, FanGraphs_Standings[[Abbreviation]:[2024 Projected Full Season RDif]], 5, FALSE)</f>
        <v>#N/A</v>
      </c>
      <c r="BG482" s="11" t="e">
        <f>VLOOKUP($C482, FanGraphs_Standings[[Abbreviation]:[2024 Projected Full Season W%]], 18, FALSE)</f>
        <v>#N/A</v>
      </c>
      <c r="BH482" s="11" t="e">
        <f t="shared" si="84"/>
        <v>#N/A</v>
      </c>
      <c r="BI482" s="11" t="e">
        <f>VLOOKUP($C482, 'Home Field Adv'!$A$2:$K$31, 11, FALSE)</f>
        <v>#N/A</v>
      </c>
      <c r="BL482" s="12" t="str">
        <f t="shared" si="72"/>
        <v/>
      </c>
      <c r="BM482" s="12" t="str">
        <f t="shared" si="85"/>
        <v/>
      </c>
      <c r="BN482" s="12" t="str">
        <f t="shared" si="73"/>
        <v/>
      </c>
    </row>
    <row r="483" spans="6:66" x14ac:dyDescent="0.45">
      <c r="F483" s="11" t="e">
        <f>VLOOKUP($B483, FanGraphs_Standings[[Abbreviation]:[2024 Year to Date G]], 2, FALSE)</f>
        <v>#N/A</v>
      </c>
      <c r="G483" s="11" t="e">
        <f>_xlfn.IFNA(VLOOKUP($D483, 'SP Per G'!$A$2:$D$1385, 3, FALSE),M483)</f>
        <v>#N/A</v>
      </c>
      <c r="H483" s="11" t="e">
        <f>IF(AND(ISNA(VLOOKUP($D483, 'SP Per G'!$A$2:$D$1385, 4, FALSE)), ISTEXT($D483)), G483,IF(ISNA(VLOOKUP($D483, 'SP Per G'!$A$2:$D$1385, 4, FALSE)), M483, VLOOKUP($D483, 'SP Per G'!$A$2:$D$1385, 4, FALSE)))</f>
        <v>#N/A</v>
      </c>
      <c r="I483" s="11" t="e">
        <f t="shared" si="75"/>
        <v>#N/A</v>
      </c>
      <c r="J483" s="11" t="e">
        <f>_xlfn.IFNA(VLOOKUP($D483,Individual_Pitching___Dashboard[],18,FALSE),VLOOKUP(B483,Team_Pitching___Dashboard[[Team]:[ERA]],17,FALSE))</f>
        <v>#N/A</v>
      </c>
      <c r="K483" s="11" t="e">
        <f>_xlfn.IFNA(VLOOKUP($D483, Individual_Pitching___Dashboard[], 20, FALSE), VLOOKUP(B483,Team_Pitching___Dashboard[[Team]:[xFIP]],20,FALSE))</f>
        <v>#N/A</v>
      </c>
      <c r="L483" s="11" t="e">
        <f>_xlfn.IFNA(VLOOKUP($D483, Individual_Pitching___Advanced[], 21,FALSE), VLOOKUP(B483, Team_Pitching___Advanced[], 20, FALSE))</f>
        <v>#N/A</v>
      </c>
      <c r="M483" s="11" t="e">
        <f>VLOOKUP($B483, 'Team Per G'!$A$2:$G$31, 7, FALSE)</f>
        <v>#N/A</v>
      </c>
      <c r="N483" s="11" t="e">
        <f>VLOOKUP($B483, 'FanGraphs - Team WAR Projected'!$B$2:$E$31, 3, FALSE)/162</f>
        <v>#N/A</v>
      </c>
      <c r="O483" s="11" t="e">
        <f t="shared" si="76"/>
        <v>#N/A</v>
      </c>
      <c r="P483" s="11" t="e">
        <f>VLOOKUP($B483, Team_Pitching___Advanced[[Team]:[xFIP]], 19,FALSE)</f>
        <v>#N/A</v>
      </c>
      <c r="Q483" s="11" t="e">
        <f>VLOOKUP($B483, Team_Pitching___Advanced[], 20, FALSE)</f>
        <v>#N/A</v>
      </c>
      <c r="R483" s="11" t="e">
        <f>VLOOKUP($B483, Team_Batting___Dashboard[[Team]:[wOBA]], 16, FALSE)</f>
        <v>#N/A</v>
      </c>
      <c r="S483" s="11" t="e">
        <f>VLOOKUP($B483, Team_Batting___Advanced[[Team]:[OPS]], 9, FALSE)</f>
        <v>#N/A</v>
      </c>
      <c r="T483" s="11" t="e">
        <f>VLOOKUP($B483, Team_Batting___Advanced[], 19, FALSE)</f>
        <v>#N/A</v>
      </c>
      <c r="U483" s="11" t="e">
        <f>VLOOKUP($B483, 'Team Per G'!$A$2:$G$31, 3, FALSE)</f>
        <v>#N/A</v>
      </c>
      <c r="V483" s="11" t="e">
        <f>VLOOKUP($B483, 'Team Per G'!$A$2:$G$31, 5, FALSE)</f>
        <v>#N/A</v>
      </c>
      <c r="W483" s="11" t="e">
        <f>VLOOKUP($B483, 'Team Per G'!$A$2:$G$31, 4, FALSE)</f>
        <v>#N/A</v>
      </c>
      <c r="X483" s="11" t="e">
        <f>VLOOKUP($B483, Team_Batting___Dashboard[], 22, FALSE)/$F483</f>
        <v>#N/A</v>
      </c>
      <c r="Y483" s="11" t="e">
        <f>VLOOKUP($B483, 'FanGraphs - Team WAR Projected'!$B$2:$E$31, 4, FALSE)/162</f>
        <v>#N/A</v>
      </c>
      <c r="Z483" s="11" t="e">
        <f t="shared" si="77"/>
        <v>#N/A</v>
      </c>
      <c r="AA483" s="11" t="e">
        <f>VLOOKUP($B483, FanGraphs_Standings[[Abbreviation]:[2024 Year to Date RS/G]], 6, FALSE)/$F483</f>
        <v>#N/A</v>
      </c>
      <c r="AB483" s="11" t="e">
        <f>VLOOKUP($B483, FanGraphs_Standings[[Abbreviation]:[2024 Projected Full Season RDif]], 19, FALSE)/162</f>
        <v>#N/A</v>
      </c>
      <c r="AC483" s="11" t="e">
        <f t="shared" si="78"/>
        <v>#N/A</v>
      </c>
      <c r="AD483" s="11" t="e">
        <f>VLOOKUP($B483, FanGraphs_Standings[[Abbreviation]:[2024 Projected Full Season RDif]], 5, FALSE)</f>
        <v>#N/A</v>
      </c>
      <c r="AE483" s="11" t="e">
        <f>VLOOKUP($B483, FanGraphs_Standings[[Abbreviation]:[2024 Projected Full Season W%]], 18, FALSE)</f>
        <v>#N/A</v>
      </c>
      <c r="AF483" s="11" t="e">
        <f t="shared" si="79"/>
        <v>#N/A</v>
      </c>
      <c r="AG483" s="11" t="e">
        <f>VLOOKUP($B483, 'Home Field Adv'!$A$2:$I$31, 9, FALSE)</f>
        <v>#N/A</v>
      </c>
      <c r="AH483" s="11" t="e">
        <f>VLOOKUP($C483, FanGraphs_Standings[[Abbreviation]:[2024 Year to Date G]], 2, FALSE)</f>
        <v>#N/A</v>
      </c>
      <c r="AI483" s="11" t="e">
        <f>_xlfn.IFNA(VLOOKUP($E483, 'SP Per G'!$A$2:$D$1385, 3, FALSE), AO483)</f>
        <v>#N/A</v>
      </c>
      <c r="AJ483" s="11" t="e">
        <f>IF(AND(ISNA(VLOOKUP($E483, 'SP Per G'!$A$2:$D$1385, 4, FALSE)), ISTEXT($E483)), AI483,IF(ISNA(VLOOKUP($E483, 'SP Per G'!$A$2:$D$1385, 4, FALSE)), AO483, VLOOKUP($E483, 'SP Per G'!$A$2:$D$1385, 4, FALSE)))</f>
        <v>#N/A</v>
      </c>
      <c r="AK483" s="11" t="e">
        <f t="shared" si="80"/>
        <v>#N/A</v>
      </c>
      <c r="AL483" s="11" t="e">
        <f>_xlfn.IFNA(VLOOKUP($E483, Individual_Pitching___Dashboard[], 18, FALSE), VLOOKUP($C483,Team_Pitching___Advanced[[Team]:[SIERA]],16,FALSE))</f>
        <v>#N/A</v>
      </c>
      <c r="AM483" s="11" t="e">
        <f>_xlfn.IFNA(VLOOKUP($E483, Individual_Pitching___Dashboard[], 20, FALSE), VLOOKUP($C483,Team_Pitching___Advanced[[Team]:[xFIP]],19,FALSE))</f>
        <v>#N/A</v>
      </c>
      <c r="AN483" s="11" t="e">
        <f>_xlfn.IFNA(VLOOKUP($E483,Individual_Pitching___Advanced[],21,FALSE),VLOOKUP($C483,Team_Pitching___Advanced[[Team]:[SIERA]],20,FALSE))</f>
        <v>#N/A</v>
      </c>
      <c r="AO483" s="11" t="e">
        <f>VLOOKUP($C483, 'Team Per G'!$A$2:$G$31, 7, FALSE)</f>
        <v>#N/A</v>
      </c>
      <c r="AP483" s="11" t="e">
        <f>VLOOKUP($C483, 'FanGraphs - Team WAR Projected'!$B$2:$E$31, 3, FALSE)/162</f>
        <v>#N/A</v>
      </c>
      <c r="AQ483" s="11" t="e">
        <f t="shared" si="81"/>
        <v>#N/A</v>
      </c>
      <c r="AR483" s="11" t="e">
        <f>VLOOKUP($C483, Team_Pitching___Advanced[[Team]:[xFIP]], 19,FALSE)</f>
        <v>#N/A</v>
      </c>
      <c r="AS483" s="11" t="e">
        <f>VLOOKUP($C483, Team_Pitching___Advanced[], 20, FALSE)</f>
        <v>#N/A</v>
      </c>
      <c r="AT483" s="11" t="e">
        <f>VLOOKUP($C483, Team_Batting___Dashboard[[Team]:[wOBA]], 16, FALSE)</f>
        <v>#N/A</v>
      </c>
      <c r="AU483" s="11" t="e">
        <f>VLOOKUP($C483, Team_Batting___Advanced[[Team]:[OPS]], 9, FALSE)</f>
        <v>#N/A</v>
      </c>
      <c r="AV483" s="11" t="e">
        <f>VLOOKUP($C483, Team_Batting___Advanced[], 19, FALSE)</f>
        <v>#N/A</v>
      </c>
      <c r="AW483" s="11" t="e">
        <f>VLOOKUP($C483, 'Team Per G'!$A$2:$G$31, 3, FALSE)</f>
        <v>#N/A</v>
      </c>
      <c r="AX483" s="11" t="e">
        <f>VLOOKUP($C483, 'Team Per G'!$A$2:$G$31, 5, FALSE)</f>
        <v>#N/A</v>
      </c>
      <c r="AY483" s="11" t="e">
        <f>VLOOKUP($C483, 'Team Per G'!$A$2:$G$31, 4, FALSE)</f>
        <v>#N/A</v>
      </c>
      <c r="AZ483" s="11" t="e">
        <f>VLOOKUP($C483, Team_Batting___Dashboard[], 22, FALSE)/$AH483</f>
        <v>#N/A</v>
      </c>
      <c r="BA483" s="11" t="e">
        <f>VLOOKUP($C483, 'FanGraphs - Team WAR Projected'!$B$2:$E$31, 4, FALSE)/162</f>
        <v>#N/A</v>
      </c>
      <c r="BB483" s="11" t="e">
        <f t="shared" si="82"/>
        <v>#N/A</v>
      </c>
      <c r="BC483" s="11" t="e">
        <f>VLOOKUP($C483, FanGraphs_Standings[[Abbreviation]:[2024 Year to Date RS/G]], 6, FALSE)/$AH483</f>
        <v>#N/A</v>
      </c>
      <c r="BD483" s="11" t="e">
        <f>VLOOKUP($C483, FanGraphs_Standings[[Abbreviation]:[2024 Projected Full Season RDif]], 19, FALSE)/162</f>
        <v>#N/A</v>
      </c>
      <c r="BE483" s="11" t="e">
        <f t="shared" si="83"/>
        <v>#N/A</v>
      </c>
      <c r="BF483" s="11" t="e">
        <f>VLOOKUP($C483, FanGraphs_Standings[[Abbreviation]:[2024 Projected Full Season RDif]], 5, FALSE)</f>
        <v>#N/A</v>
      </c>
      <c r="BG483" s="11" t="e">
        <f>VLOOKUP($C483, FanGraphs_Standings[[Abbreviation]:[2024 Projected Full Season W%]], 18, FALSE)</f>
        <v>#N/A</v>
      </c>
      <c r="BH483" s="11" t="e">
        <f t="shared" si="84"/>
        <v>#N/A</v>
      </c>
      <c r="BI483" s="11" t="e">
        <f>VLOOKUP($C483, 'Home Field Adv'!$A$2:$K$31, 11, FALSE)</f>
        <v>#N/A</v>
      </c>
      <c r="BL483" s="12" t="str">
        <f t="shared" si="72"/>
        <v/>
      </c>
      <c r="BM483" s="12" t="str">
        <f t="shared" si="85"/>
        <v/>
      </c>
      <c r="BN483" s="12" t="str">
        <f t="shared" si="73"/>
        <v/>
      </c>
    </row>
    <row r="484" spans="6:66" x14ac:dyDescent="0.45">
      <c r="F484" s="11" t="e">
        <f>VLOOKUP($B484, FanGraphs_Standings[[Abbreviation]:[2024 Year to Date G]], 2, FALSE)</f>
        <v>#N/A</v>
      </c>
      <c r="G484" s="11" t="e">
        <f>_xlfn.IFNA(VLOOKUP($D484, 'SP Per G'!$A$2:$D$1385, 3, FALSE),M484)</f>
        <v>#N/A</v>
      </c>
      <c r="H484" s="11" t="e">
        <f>IF(AND(ISNA(VLOOKUP($D484, 'SP Per G'!$A$2:$D$1385, 4, FALSE)), ISTEXT($D484)), G484,IF(ISNA(VLOOKUP($D484, 'SP Per G'!$A$2:$D$1385, 4, FALSE)), M484, VLOOKUP($D484, 'SP Per G'!$A$2:$D$1385, 4, FALSE)))</f>
        <v>#N/A</v>
      </c>
      <c r="I484" s="11" t="e">
        <f t="shared" si="75"/>
        <v>#N/A</v>
      </c>
      <c r="J484" s="11" t="e">
        <f>_xlfn.IFNA(VLOOKUP($D484,Individual_Pitching___Dashboard[],18,FALSE),VLOOKUP(B484,Team_Pitching___Dashboard[[Team]:[ERA]],17,FALSE))</f>
        <v>#N/A</v>
      </c>
      <c r="K484" s="11" t="e">
        <f>_xlfn.IFNA(VLOOKUP($D484, Individual_Pitching___Dashboard[], 20, FALSE), VLOOKUP(B484,Team_Pitching___Dashboard[[Team]:[xFIP]],20,FALSE))</f>
        <v>#N/A</v>
      </c>
      <c r="L484" s="11" t="e">
        <f>_xlfn.IFNA(VLOOKUP($D484, Individual_Pitching___Advanced[], 21,FALSE), VLOOKUP(B484, Team_Pitching___Advanced[], 20, FALSE))</f>
        <v>#N/A</v>
      </c>
      <c r="M484" s="11" t="e">
        <f>VLOOKUP($B484, 'Team Per G'!$A$2:$G$31, 7, FALSE)</f>
        <v>#N/A</v>
      </c>
      <c r="N484" s="11" t="e">
        <f>VLOOKUP($B484, 'FanGraphs - Team WAR Projected'!$B$2:$E$31, 3, FALSE)/162</f>
        <v>#N/A</v>
      </c>
      <c r="O484" s="11" t="e">
        <f t="shared" si="76"/>
        <v>#N/A</v>
      </c>
      <c r="P484" s="11" t="e">
        <f>VLOOKUP($B484, Team_Pitching___Advanced[[Team]:[xFIP]], 19,FALSE)</f>
        <v>#N/A</v>
      </c>
      <c r="Q484" s="11" t="e">
        <f>VLOOKUP($B484, Team_Pitching___Advanced[], 20, FALSE)</f>
        <v>#N/A</v>
      </c>
      <c r="R484" s="11" t="e">
        <f>VLOOKUP($B484, Team_Batting___Dashboard[[Team]:[wOBA]], 16, FALSE)</f>
        <v>#N/A</v>
      </c>
      <c r="S484" s="11" t="e">
        <f>VLOOKUP($B484, Team_Batting___Advanced[[Team]:[OPS]], 9, FALSE)</f>
        <v>#N/A</v>
      </c>
      <c r="T484" s="11" t="e">
        <f>VLOOKUP($B484, Team_Batting___Advanced[], 19, FALSE)</f>
        <v>#N/A</v>
      </c>
      <c r="U484" s="11" t="e">
        <f>VLOOKUP($B484, 'Team Per G'!$A$2:$G$31, 3, FALSE)</f>
        <v>#N/A</v>
      </c>
      <c r="V484" s="11" t="e">
        <f>VLOOKUP($B484, 'Team Per G'!$A$2:$G$31, 5, FALSE)</f>
        <v>#N/A</v>
      </c>
      <c r="W484" s="11" t="e">
        <f>VLOOKUP($B484, 'Team Per G'!$A$2:$G$31, 4, FALSE)</f>
        <v>#N/A</v>
      </c>
      <c r="X484" s="11" t="e">
        <f>VLOOKUP($B484, Team_Batting___Dashboard[], 22, FALSE)/$F484</f>
        <v>#N/A</v>
      </c>
      <c r="Y484" s="11" t="e">
        <f>VLOOKUP($B484, 'FanGraphs - Team WAR Projected'!$B$2:$E$31, 4, FALSE)/162</f>
        <v>#N/A</v>
      </c>
      <c r="Z484" s="11" t="e">
        <f t="shared" si="77"/>
        <v>#N/A</v>
      </c>
      <c r="AA484" s="11" t="e">
        <f>VLOOKUP($B484, FanGraphs_Standings[[Abbreviation]:[2024 Year to Date RS/G]], 6, FALSE)/$F484</f>
        <v>#N/A</v>
      </c>
      <c r="AB484" s="11" t="e">
        <f>VLOOKUP($B484, FanGraphs_Standings[[Abbreviation]:[2024 Projected Full Season RDif]], 19, FALSE)/162</f>
        <v>#N/A</v>
      </c>
      <c r="AC484" s="11" t="e">
        <f t="shared" si="78"/>
        <v>#N/A</v>
      </c>
      <c r="AD484" s="11" t="e">
        <f>VLOOKUP($B484, FanGraphs_Standings[[Abbreviation]:[2024 Projected Full Season RDif]], 5, FALSE)</f>
        <v>#N/A</v>
      </c>
      <c r="AE484" s="11" t="e">
        <f>VLOOKUP($B484, FanGraphs_Standings[[Abbreviation]:[2024 Projected Full Season W%]], 18, FALSE)</f>
        <v>#N/A</v>
      </c>
      <c r="AF484" s="11" t="e">
        <f t="shared" si="79"/>
        <v>#N/A</v>
      </c>
      <c r="AG484" s="11" t="e">
        <f>VLOOKUP($B484, 'Home Field Adv'!$A$2:$I$31, 9, FALSE)</f>
        <v>#N/A</v>
      </c>
      <c r="AH484" s="11" t="e">
        <f>VLOOKUP($C484, FanGraphs_Standings[[Abbreviation]:[2024 Year to Date G]], 2, FALSE)</f>
        <v>#N/A</v>
      </c>
      <c r="AI484" s="11" t="e">
        <f>_xlfn.IFNA(VLOOKUP($E484, 'SP Per G'!$A$2:$D$1385, 3, FALSE), AO484)</f>
        <v>#N/A</v>
      </c>
      <c r="AJ484" s="11" t="e">
        <f>IF(AND(ISNA(VLOOKUP($E484, 'SP Per G'!$A$2:$D$1385, 4, FALSE)), ISTEXT($E484)), AI484,IF(ISNA(VLOOKUP($E484, 'SP Per G'!$A$2:$D$1385, 4, FALSE)), AO484, VLOOKUP($E484, 'SP Per G'!$A$2:$D$1385, 4, FALSE)))</f>
        <v>#N/A</v>
      </c>
      <c r="AK484" s="11" t="e">
        <f t="shared" si="80"/>
        <v>#N/A</v>
      </c>
      <c r="AL484" s="11" t="e">
        <f>_xlfn.IFNA(VLOOKUP($E484, Individual_Pitching___Dashboard[], 18, FALSE), VLOOKUP($C484,Team_Pitching___Advanced[[Team]:[SIERA]],16,FALSE))</f>
        <v>#N/A</v>
      </c>
      <c r="AM484" s="11" t="e">
        <f>_xlfn.IFNA(VLOOKUP($E484, Individual_Pitching___Dashboard[], 20, FALSE), VLOOKUP($C484,Team_Pitching___Advanced[[Team]:[xFIP]],19,FALSE))</f>
        <v>#N/A</v>
      </c>
      <c r="AN484" s="11" t="e">
        <f>_xlfn.IFNA(VLOOKUP($E484,Individual_Pitching___Advanced[],21,FALSE),VLOOKUP($C484,Team_Pitching___Advanced[[Team]:[SIERA]],20,FALSE))</f>
        <v>#N/A</v>
      </c>
      <c r="AO484" s="11" t="e">
        <f>VLOOKUP($C484, 'Team Per G'!$A$2:$G$31, 7, FALSE)</f>
        <v>#N/A</v>
      </c>
      <c r="AP484" s="11" t="e">
        <f>VLOOKUP($C484, 'FanGraphs - Team WAR Projected'!$B$2:$E$31, 3, FALSE)/162</f>
        <v>#N/A</v>
      </c>
      <c r="AQ484" s="11" t="e">
        <f t="shared" si="81"/>
        <v>#N/A</v>
      </c>
      <c r="AR484" s="11" t="e">
        <f>VLOOKUP($C484, Team_Pitching___Advanced[[Team]:[xFIP]], 19,FALSE)</f>
        <v>#N/A</v>
      </c>
      <c r="AS484" s="11" t="e">
        <f>VLOOKUP($C484, Team_Pitching___Advanced[], 20, FALSE)</f>
        <v>#N/A</v>
      </c>
      <c r="AT484" s="11" t="e">
        <f>VLOOKUP($C484, Team_Batting___Dashboard[[Team]:[wOBA]], 16, FALSE)</f>
        <v>#N/A</v>
      </c>
      <c r="AU484" s="11" t="e">
        <f>VLOOKUP($C484, Team_Batting___Advanced[[Team]:[OPS]], 9, FALSE)</f>
        <v>#N/A</v>
      </c>
      <c r="AV484" s="11" t="e">
        <f>VLOOKUP($C484, Team_Batting___Advanced[], 19, FALSE)</f>
        <v>#N/A</v>
      </c>
      <c r="AW484" s="11" t="e">
        <f>VLOOKUP($C484, 'Team Per G'!$A$2:$G$31, 3, FALSE)</f>
        <v>#N/A</v>
      </c>
      <c r="AX484" s="11" t="e">
        <f>VLOOKUP($C484, 'Team Per G'!$A$2:$G$31, 5, FALSE)</f>
        <v>#N/A</v>
      </c>
      <c r="AY484" s="11" t="e">
        <f>VLOOKUP($C484, 'Team Per G'!$A$2:$G$31, 4, FALSE)</f>
        <v>#N/A</v>
      </c>
      <c r="AZ484" s="11" t="e">
        <f>VLOOKUP($C484, Team_Batting___Dashboard[], 22, FALSE)/$AH484</f>
        <v>#N/A</v>
      </c>
      <c r="BA484" s="11" t="e">
        <f>VLOOKUP($C484, 'FanGraphs - Team WAR Projected'!$B$2:$E$31, 4, FALSE)/162</f>
        <v>#N/A</v>
      </c>
      <c r="BB484" s="11" t="e">
        <f t="shared" si="82"/>
        <v>#N/A</v>
      </c>
      <c r="BC484" s="11" t="e">
        <f>VLOOKUP($C484, FanGraphs_Standings[[Abbreviation]:[2024 Year to Date RS/G]], 6, FALSE)/$AH484</f>
        <v>#N/A</v>
      </c>
      <c r="BD484" s="11" t="e">
        <f>VLOOKUP($C484, FanGraphs_Standings[[Abbreviation]:[2024 Projected Full Season RDif]], 19, FALSE)/162</f>
        <v>#N/A</v>
      </c>
      <c r="BE484" s="11" t="e">
        <f t="shared" si="83"/>
        <v>#N/A</v>
      </c>
      <c r="BF484" s="11" t="e">
        <f>VLOOKUP($C484, FanGraphs_Standings[[Abbreviation]:[2024 Projected Full Season RDif]], 5, FALSE)</f>
        <v>#N/A</v>
      </c>
      <c r="BG484" s="11" t="e">
        <f>VLOOKUP($C484, FanGraphs_Standings[[Abbreviation]:[2024 Projected Full Season W%]], 18, FALSE)</f>
        <v>#N/A</v>
      </c>
      <c r="BH484" s="11" t="e">
        <f t="shared" si="84"/>
        <v>#N/A</v>
      </c>
      <c r="BI484" s="11" t="e">
        <f>VLOOKUP($C484, 'Home Field Adv'!$A$2:$K$31, 11, FALSE)</f>
        <v>#N/A</v>
      </c>
      <c r="BL484" s="12" t="str">
        <f t="shared" si="72"/>
        <v/>
      </c>
      <c r="BM484" s="12" t="str">
        <f t="shared" si="85"/>
        <v/>
      </c>
      <c r="BN484" s="12" t="str">
        <f t="shared" si="73"/>
        <v/>
      </c>
    </row>
    <row r="485" spans="6:66" x14ac:dyDescent="0.45">
      <c r="F485" s="11" t="e">
        <f>VLOOKUP($B485, FanGraphs_Standings[[Abbreviation]:[2024 Year to Date G]], 2, FALSE)</f>
        <v>#N/A</v>
      </c>
      <c r="G485" s="11" t="e">
        <f>_xlfn.IFNA(VLOOKUP($D485, 'SP Per G'!$A$2:$D$1385, 3, FALSE),M485)</f>
        <v>#N/A</v>
      </c>
      <c r="H485" s="11" t="e">
        <f>IF(AND(ISNA(VLOOKUP($D485, 'SP Per G'!$A$2:$D$1385, 4, FALSE)), ISTEXT($D485)), G485,IF(ISNA(VLOOKUP($D485, 'SP Per G'!$A$2:$D$1385, 4, FALSE)), M485, VLOOKUP($D485, 'SP Per G'!$A$2:$D$1385, 4, FALSE)))</f>
        <v>#N/A</v>
      </c>
      <c r="I485" s="11" t="e">
        <f t="shared" si="75"/>
        <v>#N/A</v>
      </c>
      <c r="J485" s="11" t="e">
        <f>_xlfn.IFNA(VLOOKUP($D485,Individual_Pitching___Dashboard[],18,FALSE),VLOOKUP(B485,Team_Pitching___Dashboard[[Team]:[ERA]],17,FALSE))</f>
        <v>#N/A</v>
      </c>
      <c r="K485" s="11" t="e">
        <f>_xlfn.IFNA(VLOOKUP($D485, Individual_Pitching___Dashboard[], 20, FALSE), VLOOKUP(B485,Team_Pitching___Dashboard[[Team]:[xFIP]],20,FALSE))</f>
        <v>#N/A</v>
      </c>
      <c r="L485" s="11" t="e">
        <f>_xlfn.IFNA(VLOOKUP($D485, Individual_Pitching___Advanced[], 21,FALSE), VLOOKUP(B485, Team_Pitching___Advanced[], 20, FALSE))</f>
        <v>#N/A</v>
      </c>
      <c r="M485" s="11" t="e">
        <f>VLOOKUP($B485, 'Team Per G'!$A$2:$G$31, 7, FALSE)</f>
        <v>#N/A</v>
      </c>
      <c r="N485" s="11" t="e">
        <f>VLOOKUP($B485, 'FanGraphs - Team WAR Projected'!$B$2:$E$31, 3, FALSE)/162</f>
        <v>#N/A</v>
      </c>
      <c r="O485" s="11" t="e">
        <f t="shared" si="76"/>
        <v>#N/A</v>
      </c>
      <c r="P485" s="11" t="e">
        <f>VLOOKUP($B485, Team_Pitching___Advanced[[Team]:[xFIP]], 19,FALSE)</f>
        <v>#N/A</v>
      </c>
      <c r="Q485" s="11" t="e">
        <f>VLOOKUP($B485, Team_Pitching___Advanced[], 20, FALSE)</f>
        <v>#N/A</v>
      </c>
      <c r="R485" s="11" t="e">
        <f>VLOOKUP($B485, Team_Batting___Dashboard[[Team]:[wOBA]], 16, FALSE)</f>
        <v>#N/A</v>
      </c>
      <c r="S485" s="11" t="e">
        <f>VLOOKUP($B485, Team_Batting___Advanced[[Team]:[OPS]], 9, FALSE)</f>
        <v>#N/A</v>
      </c>
      <c r="T485" s="11" t="e">
        <f>VLOOKUP($B485, Team_Batting___Advanced[], 19, FALSE)</f>
        <v>#N/A</v>
      </c>
      <c r="U485" s="11" t="e">
        <f>VLOOKUP($B485, 'Team Per G'!$A$2:$G$31, 3, FALSE)</f>
        <v>#N/A</v>
      </c>
      <c r="V485" s="11" t="e">
        <f>VLOOKUP($B485, 'Team Per G'!$A$2:$G$31, 5, FALSE)</f>
        <v>#N/A</v>
      </c>
      <c r="W485" s="11" t="e">
        <f>VLOOKUP($B485, 'Team Per G'!$A$2:$G$31, 4, FALSE)</f>
        <v>#N/A</v>
      </c>
      <c r="X485" s="11" t="e">
        <f>VLOOKUP($B485, Team_Batting___Dashboard[], 22, FALSE)/$F485</f>
        <v>#N/A</v>
      </c>
      <c r="Y485" s="11" t="e">
        <f>VLOOKUP($B485, 'FanGraphs - Team WAR Projected'!$B$2:$E$31, 4, FALSE)/162</f>
        <v>#N/A</v>
      </c>
      <c r="Z485" s="11" t="e">
        <f t="shared" si="77"/>
        <v>#N/A</v>
      </c>
      <c r="AA485" s="11" t="e">
        <f>VLOOKUP($B485, FanGraphs_Standings[[Abbreviation]:[2024 Year to Date RS/G]], 6, FALSE)/$F485</f>
        <v>#N/A</v>
      </c>
      <c r="AB485" s="11" t="e">
        <f>VLOOKUP($B485, FanGraphs_Standings[[Abbreviation]:[2024 Projected Full Season RDif]], 19, FALSE)/162</f>
        <v>#N/A</v>
      </c>
      <c r="AC485" s="11" t="e">
        <f t="shared" si="78"/>
        <v>#N/A</v>
      </c>
      <c r="AD485" s="11" t="e">
        <f>VLOOKUP($B485, FanGraphs_Standings[[Abbreviation]:[2024 Projected Full Season RDif]], 5, FALSE)</f>
        <v>#N/A</v>
      </c>
      <c r="AE485" s="11" t="e">
        <f>VLOOKUP($B485, FanGraphs_Standings[[Abbreviation]:[2024 Projected Full Season W%]], 18, FALSE)</f>
        <v>#N/A</v>
      </c>
      <c r="AF485" s="11" t="e">
        <f t="shared" si="79"/>
        <v>#N/A</v>
      </c>
      <c r="AG485" s="11" t="e">
        <f>VLOOKUP($B485, 'Home Field Adv'!$A$2:$I$31, 9, FALSE)</f>
        <v>#N/A</v>
      </c>
      <c r="AH485" s="11" t="e">
        <f>VLOOKUP($C485, FanGraphs_Standings[[Abbreviation]:[2024 Year to Date G]], 2, FALSE)</f>
        <v>#N/A</v>
      </c>
      <c r="AI485" s="11" t="e">
        <f>_xlfn.IFNA(VLOOKUP($E485, 'SP Per G'!$A$2:$D$1385, 3, FALSE), AO485)</f>
        <v>#N/A</v>
      </c>
      <c r="AJ485" s="11" t="e">
        <f>IF(AND(ISNA(VLOOKUP($E485, 'SP Per G'!$A$2:$D$1385, 4, FALSE)), ISTEXT($E485)), AI485,IF(ISNA(VLOOKUP($E485, 'SP Per G'!$A$2:$D$1385, 4, FALSE)), AO485, VLOOKUP($E485, 'SP Per G'!$A$2:$D$1385, 4, FALSE)))</f>
        <v>#N/A</v>
      </c>
      <c r="AK485" s="11" t="e">
        <f t="shared" si="80"/>
        <v>#N/A</v>
      </c>
      <c r="AL485" s="11" t="e">
        <f>_xlfn.IFNA(VLOOKUP($E485, Individual_Pitching___Dashboard[], 18, FALSE), VLOOKUP($C485,Team_Pitching___Advanced[[Team]:[SIERA]],16,FALSE))</f>
        <v>#N/A</v>
      </c>
      <c r="AM485" s="11" t="e">
        <f>_xlfn.IFNA(VLOOKUP($E485, Individual_Pitching___Dashboard[], 20, FALSE), VLOOKUP($C485,Team_Pitching___Advanced[[Team]:[xFIP]],19,FALSE))</f>
        <v>#N/A</v>
      </c>
      <c r="AN485" s="11" t="e">
        <f>_xlfn.IFNA(VLOOKUP($E485,Individual_Pitching___Advanced[],21,FALSE),VLOOKUP($C485,Team_Pitching___Advanced[[Team]:[SIERA]],20,FALSE))</f>
        <v>#N/A</v>
      </c>
      <c r="AO485" s="11" t="e">
        <f>VLOOKUP($C485, 'Team Per G'!$A$2:$G$31, 7, FALSE)</f>
        <v>#N/A</v>
      </c>
      <c r="AP485" s="11" t="e">
        <f>VLOOKUP($C485, 'FanGraphs - Team WAR Projected'!$B$2:$E$31, 3, FALSE)/162</f>
        <v>#N/A</v>
      </c>
      <c r="AQ485" s="11" t="e">
        <f t="shared" si="81"/>
        <v>#N/A</v>
      </c>
      <c r="AR485" s="11" t="e">
        <f>VLOOKUP($C485, Team_Pitching___Advanced[[Team]:[xFIP]], 19,FALSE)</f>
        <v>#N/A</v>
      </c>
      <c r="AS485" s="11" t="e">
        <f>VLOOKUP($C485, Team_Pitching___Advanced[], 20, FALSE)</f>
        <v>#N/A</v>
      </c>
      <c r="AT485" s="11" t="e">
        <f>VLOOKUP($C485, Team_Batting___Dashboard[[Team]:[wOBA]], 16, FALSE)</f>
        <v>#N/A</v>
      </c>
      <c r="AU485" s="11" t="e">
        <f>VLOOKUP($C485, Team_Batting___Advanced[[Team]:[OPS]], 9, FALSE)</f>
        <v>#N/A</v>
      </c>
      <c r="AV485" s="11" t="e">
        <f>VLOOKUP($C485, Team_Batting___Advanced[], 19, FALSE)</f>
        <v>#N/A</v>
      </c>
      <c r="AW485" s="11" t="e">
        <f>VLOOKUP($C485, 'Team Per G'!$A$2:$G$31, 3, FALSE)</f>
        <v>#N/A</v>
      </c>
      <c r="AX485" s="11" t="e">
        <f>VLOOKUP($C485, 'Team Per G'!$A$2:$G$31, 5, FALSE)</f>
        <v>#N/A</v>
      </c>
      <c r="AY485" s="11" t="e">
        <f>VLOOKUP($C485, 'Team Per G'!$A$2:$G$31, 4, FALSE)</f>
        <v>#N/A</v>
      </c>
      <c r="AZ485" s="11" t="e">
        <f>VLOOKUP($C485, Team_Batting___Dashboard[], 22, FALSE)/$AH485</f>
        <v>#N/A</v>
      </c>
      <c r="BA485" s="11" t="e">
        <f>VLOOKUP($C485, 'FanGraphs - Team WAR Projected'!$B$2:$E$31, 4, FALSE)/162</f>
        <v>#N/A</v>
      </c>
      <c r="BB485" s="11" t="e">
        <f t="shared" si="82"/>
        <v>#N/A</v>
      </c>
      <c r="BC485" s="11" t="e">
        <f>VLOOKUP($C485, FanGraphs_Standings[[Abbreviation]:[2024 Year to Date RS/G]], 6, FALSE)/$AH485</f>
        <v>#N/A</v>
      </c>
      <c r="BD485" s="11" t="e">
        <f>VLOOKUP($C485, FanGraphs_Standings[[Abbreviation]:[2024 Projected Full Season RDif]], 19, FALSE)/162</f>
        <v>#N/A</v>
      </c>
      <c r="BE485" s="11" t="e">
        <f t="shared" si="83"/>
        <v>#N/A</v>
      </c>
      <c r="BF485" s="11" t="e">
        <f>VLOOKUP($C485, FanGraphs_Standings[[Abbreviation]:[2024 Projected Full Season RDif]], 5, FALSE)</f>
        <v>#N/A</v>
      </c>
      <c r="BG485" s="11" t="e">
        <f>VLOOKUP($C485, FanGraphs_Standings[[Abbreviation]:[2024 Projected Full Season W%]], 18, FALSE)</f>
        <v>#N/A</v>
      </c>
      <c r="BH485" s="11" t="e">
        <f t="shared" si="84"/>
        <v>#N/A</v>
      </c>
      <c r="BI485" s="11" t="e">
        <f>VLOOKUP($C485, 'Home Field Adv'!$A$2:$K$31, 11, FALSE)</f>
        <v>#N/A</v>
      </c>
      <c r="BL485" s="12" t="str">
        <f t="shared" si="72"/>
        <v/>
      </c>
      <c r="BM485" s="12" t="str">
        <f t="shared" si="85"/>
        <v/>
      </c>
      <c r="BN485" s="12" t="str">
        <f t="shared" si="73"/>
        <v/>
      </c>
    </row>
    <row r="486" spans="6:66" x14ac:dyDescent="0.45">
      <c r="F486" s="11" t="e">
        <f>VLOOKUP($B486, FanGraphs_Standings[[Abbreviation]:[2024 Year to Date G]], 2, FALSE)</f>
        <v>#N/A</v>
      </c>
      <c r="G486" s="11" t="e">
        <f>_xlfn.IFNA(VLOOKUP($D486, 'SP Per G'!$A$2:$D$1385, 3, FALSE),M486)</f>
        <v>#N/A</v>
      </c>
      <c r="H486" s="11" t="e">
        <f>IF(AND(ISNA(VLOOKUP($D486, 'SP Per G'!$A$2:$D$1385, 4, FALSE)), ISTEXT($D486)), G486,IF(ISNA(VLOOKUP($D486, 'SP Per G'!$A$2:$D$1385, 4, FALSE)), M486, VLOOKUP($D486, 'SP Per G'!$A$2:$D$1385, 4, FALSE)))</f>
        <v>#N/A</v>
      </c>
      <c r="I486" s="11" t="e">
        <f t="shared" si="75"/>
        <v>#N/A</v>
      </c>
      <c r="J486" s="11" t="e">
        <f>_xlfn.IFNA(VLOOKUP($D486,Individual_Pitching___Dashboard[],18,FALSE),VLOOKUP(B486,Team_Pitching___Dashboard[[Team]:[ERA]],17,FALSE))</f>
        <v>#N/A</v>
      </c>
      <c r="K486" s="11" t="e">
        <f>_xlfn.IFNA(VLOOKUP($D486, Individual_Pitching___Dashboard[], 20, FALSE), VLOOKUP(B486,Team_Pitching___Dashboard[[Team]:[xFIP]],20,FALSE))</f>
        <v>#N/A</v>
      </c>
      <c r="L486" s="11" t="e">
        <f>_xlfn.IFNA(VLOOKUP($D486, Individual_Pitching___Advanced[], 21,FALSE), VLOOKUP(B486, Team_Pitching___Advanced[], 20, FALSE))</f>
        <v>#N/A</v>
      </c>
      <c r="M486" s="11" t="e">
        <f>VLOOKUP($B486, 'Team Per G'!$A$2:$G$31, 7, FALSE)</f>
        <v>#N/A</v>
      </c>
      <c r="N486" s="11" t="e">
        <f>VLOOKUP($B486, 'FanGraphs - Team WAR Projected'!$B$2:$E$31, 3, FALSE)/162</f>
        <v>#N/A</v>
      </c>
      <c r="O486" s="11" t="e">
        <f t="shared" si="76"/>
        <v>#N/A</v>
      </c>
      <c r="P486" s="11" t="e">
        <f>VLOOKUP($B486, Team_Pitching___Advanced[[Team]:[xFIP]], 19,FALSE)</f>
        <v>#N/A</v>
      </c>
      <c r="Q486" s="11" t="e">
        <f>VLOOKUP($B486, Team_Pitching___Advanced[], 20, FALSE)</f>
        <v>#N/A</v>
      </c>
      <c r="R486" s="11" t="e">
        <f>VLOOKUP($B486, Team_Batting___Dashboard[[Team]:[wOBA]], 16, FALSE)</f>
        <v>#N/A</v>
      </c>
      <c r="S486" s="11" t="e">
        <f>VLOOKUP($B486, Team_Batting___Advanced[[Team]:[OPS]], 9, FALSE)</f>
        <v>#N/A</v>
      </c>
      <c r="T486" s="11" t="e">
        <f>VLOOKUP($B486, Team_Batting___Advanced[], 19, FALSE)</f>
        <v>#N/A</v>
      </c>
      <c r="U486" s="11" t="e">
        <f>VLOOKUP($B486, 'Team Per G'!$A$2:$G$31, 3, FALSE)</f>
        <v>#N/A</v>
      </c>
      <c r="V486" s="11" t="e">
        <f>VLOOKUP($B486, 'Team Per G'!$A$2:$G$31, 5, FALSE)</f>
        <v>#N/A</v>
      </c>
      <c r="W486" s="11" t="e">
        <f>VLOOKUP($B486, 'Team Per G'!$A$2:$G$31, 4, FALSE)</f>
        <v>#N/A</v>
      </c>
      <c r="X486" s="11" t="e">
        <f>VLOOKUP($B486, Team_Batting___Dashboard[], 22, FALSE)/$F486</f>
        <v>#N/A</v>
      </c>
      <c r="Y486" s="11" t="e">
        <f>VLOOKUP($B486, 'FanGraphs - Team WAR Projected'!$B$2:$E$31, 4, FALSE)/162</f>
        <v>#N/A</v>
      </c>
      <c r="Z486" s="11" t="e">
        <f t="shared" si="77"/>
        <v>#N/A</v>
      </c>
      <c r="AA486" s="11" t="e">
        <f>VLOOKUP($B486, FanGraphs_Standings[[Abbreviation]:[2024 Year to Date RS/G]], 6, FALSE)/$F486</f>
        <v>#N/A</v>
      </c>
      <c r="AB486" s="11" t="e">
        <f>VLOOKUP($B486, FanGraphs_Standings[[Abbreviation]:[2024 Projected Full Season RDif]], 19, FALSE)/162</f>
        <v>#N/A</v>
      </c>
      <c r="AC486" s="11" t="e">
        <f t="shared" si="78"/>
        <v>#N/A</v>
      </c>
      <c r="AD486" s="11" t="e">
        <f>VLOOKUP($B486, FanGraphs_Standings[[Abbreviation]:[2024 Projected Full Season RDif]], 5, FALSE)</f>
        <v>#N/A</v>
      </c>
      <c r="AE486" s="11" t="e">
        <f>VLOOKUP($B486, FanGraphs_Standings[[Abbreviation]:[2024 Projected Full Season W%]], 18, FALSE)</f>
        <v>#N/A</v>
      </c>
      <c r="AF486" s="11" t="e">
        <f t="shared" si="79"/>
        <v>#N/A</v>
      </c>
      <c r="AG486" s="11" t="e">
        <f>VLOOKUP($B486, 'Home Field Adv'!$A$2:$I$31, 9, FALSE)</f>
        <v>#N/A</v>
      </c>
      <c r="AH486" s="11" t="e">
        <f>VLOOKUP($C486, FanGraphs_Standings[[Abbreviation]:[2024 Year to Date G]], 2, FALSE)</f>
        <v>#N/A</v>
      </c>
      <c r="AI486" s="11" t="e">
        <f>_xlfn.IFNA(VLOOKUP($E486, 'SP Per G'!$A$2:$D$1385, 3, FALSE), AO486)</f>
        <v>#N/A</v>
      </c>
      <c r="AJ486" s="11" t="e">
        <f>IF(AND(ISNA(VLOOKUP($E486, 'SP Per G'!$A$2:$D$1385, 4, FALSE)), ISTEXT($E486)), AI486,IF(ISNA(VLOOKUP($E486, 'SP Per G'!$A$2:$D$1385, 4, FALSE)), AO486, VLOOKUP($E486, 'SP Per G'!$A$2:$D$1385, 4, FALSE)))</f>
        <v>#N/A</v>
      </c>
      <c r="AK486" s="11" t="e">
        <f t="shared" si="80"/>
        <v>#N/A</v>
      </c>
      <c r="AL486" s="11" t="e">
        <f>_xlfn.IFNA(VLOOKUP($E486, Individual_Pitching___Dashboard[], 18, FALSE), VLOOKUP($C486,Team_Pitching___Advanced[[Team]:[SIERA]],16,FALSE))</f>
        <v>#N/A</v>
      </c>
      <c r="AM486" s="11" t="e">
        <f>_xlfn.IFNA(VLOOKUP($E486, Individual_Pitching___Dashboard[], 20, FALSE), VLOOKUP($C486,Team_Pitching___Advanced[[Team]:[xFIP]],19,FALSE))</f>
        <v>#N/A</v>
      </c>
      <c r="AN486" s="11" t="e">
        <f>_xlfn.IFNA(VLOOKUP($E486,Individual_Pitching___Advanced[],21,FALSE),VLOOKUP($C486,Team_Pitching___Advanced[[Team]:[SIERA]],20,FALSE))</f>
        <v>#N/A</v>
      </c>
      <c r="AO486" s="11" t="e">
        <f>VLOOKUP($C486, 'Team Per G'!$A$2:$G$31, 7, FALSE)</f>
        <v>#N/A</v>
      </c>
      <c r="AP486" s="11" t="e">
        <f>VLOOKUP($C486, 'FanGraphs - Team WAR Projected'!$B$2:$E$31, 3, FALSE)/162</f>
        <v>#N/A</v>
      </c>
      <c r="AQ486" s="11" t="e">
        <f t="shared" si="81"/>
        <v>#N/A</v>
      </c>
      <c r="AR486" s="11" t="e">
        <f>VLOOKUP($C486, Team_Pitching___Advanced[[Team]:[xFIP]], 19,FALSE)</f>
        <v>#N/A</v>
      </c>
      <c r="AS486" s="11" t="e">
        <f>VLOOKUP($C486, Team_Pitching___Advanced[], 20, FALSE)</f>
        <v>#N/A</v>
      </c>
      <c r="AT486" s="11" t="e">
        <f>VLOOKUP($C486, Team_Batting___Dashboard[[Team]:[wOBA]], 16, FALSE)</f>
        <v>#N/A</v>
      </c>
      <c r="AU486" s="11" t="e">
        <f>VLOOKUP($C486, Team_Batting___Advanced[[Team]:[OPS]], 9, FALSE)</f>
        <v>#N/A</v>
      </c>
      <c r="AV486" s="11" t="e">
        <f>VLOOKUP($C486, Team_Batting___Advanced[], 19, FALSE)</f>
        <v>#N/A</v>
      </c>
      <c r="AW486" s="11" t="e">
        <f>VLOOKUP($C486, 'Team Per G'!$A$2:$G$31, 3, FALSE)</f>
        <v>#N/A</v>
      </c>
      <c r="AX486" s="11" t="e">
        <f>VLOOKUP($C486, 'Team Per G'!$A$2:$G$31, 5, FALSE)</f>
        <v>#N/A</v>
      </c>
      <c r="AY486" s="11" t="e">
        <f>VLOOKUP($C486, 'Team Per G'!$A$2:$G$31, 4, FALSE)</f>
        <v>#N/A</v>
      </c>
      <c r="AZ486" s="11" t="e">
        <f>VLOOKUP($C486, Team_Batting___Dashboard[], 22, FALSE)/$AH486</f>
        <v>#N/A</v>
      </c>
      <c r="BA486" s="11" t="e">
        <f>VLOOKUP($C486, 'FanGraphs - Team WAR Projected'!$B$2:$E$31, 4, FALSE)/162</f>
        <v>#N/A</v>
      </c>
      <c r="BB486" s="11" t="e">
        <f t="shared" si="82"/>
        <v>#N/A</v>
      </c>
      <c r="BC486" s="11" t="e">
        <f>VLOOKUP($C486, FanGraphs_Standings[[Abbreviation]:[2024 Year to Date RS/G]], 6, FALSE)/$AH486</f>
        <v>#N/A</v>
      </c>
      <c r="BD486" s="11" t="e">
        <f>VLOOKUP($C486, FanGraphs_Standings[[Abbreviation]:[2024 Projected Full Season RDif]], 19, FALSE)/162</f>
        <v>#N/A</v>
      </c>
      <c r="BE486" s="11" t="e">
        <f t="shared" si="83"/>
        <v>#N/A</v>
      </c>
      <c r="BF486" s="11" t="e">
        <f>VLOOKUP($C486, FanGraphs_Standings[[Abbreviation]:[2024 Projected Full Season RDif]], 5, FALSE)</f>
        <v>#N/A</v>
      </c>
      <c r="BG486" s="11" t="e">
        <f>VLOOKUP($C486, FanGraphs_Standings[[Abbreviation]:[2024 Projected Full Season W%]], 18, FALSE)</f>
        <v>#N/A</v>
      </c>
      <c r="BH486" s="11" t="e">
        <f t="shared" si="84"/>
        <v>#N/A</v>
      </c>
      <c r="BI486" s="11" t="e">
        <f>VLOOKUP($C486, 'Home Field Adv'!$A$2:$K$31, 11, FALSE)</f>
        <v>#N/A</v>
      </c>
      <c r="BL486" s="12" t="str">
        <f t="shared" si="72"/>
        <v/>
      </c>
      <c r="BM486" s="12" t="str">
        <f t="shared" si="85"/>
        <v/>
      </c>
      <c r="BN486" s="12" t="str">
        <f t="shared" si="73"/>
        <v/>
      </c>
    </row>
    <row r="487" spans="6:66" x14ac:dyDescent="0.45">
      <c r="F487" s="11" t="e">
        <f>VLOOKUP($B487, FanGraphs_Standings[[Abbreviation]:[2024 Year to Date G]], 2, FALSE)</f>
        <v>#N/A</v>
      </c>
      <c r="G487" s="11" t="e">
        <f>_xlfn.IFNA(VLOOKUP($D487, 'SP Per G'!$A$2:$D$1385, 3, FALSE),M487)</f>
        <v>#N/A</v>
      </c>
      <c r="H487" s="11" t="e">
        <f>IF(AND(ISNA(VLOOKUP($D487, 'SP Per G'!$A$2:$D$1385, 4, FALSE)), ISTEXT($D487)), G487,IF(ISNA(VLOOKUP($D487, 'SP Per G'!$A$2:$D$1385, 4, FALSE)), M487, VLOOKUP($D487, 'SP Per G'!$A$2:$D$1385, 4, FALSE)))</f>
        <v>#N/A</v>
      </c>
      <c r="I487" s="11" t="e">
        <f t="shared" si="75"/>
        <v>#N/A</v>
      </c>
      <c r="J487" s="11" t="e">
        <f>_xlfn.IFNA(VLOOKUP($D487,Individual_Pitching___Dashboard[],18,FALSE),VLOOKUP(B487,Team_Pitching___Dashboard[[Team]:[ERA]],17,FALSE))</f>
        <v>#N/A</v>
      </c>
      <c r="K487" s="11" t="e">
        <f>_xlfn.IFNA(VLOOKUP($D487, Individual_Pitching___Dashboard[], 20, FALSE), VLOOKUP(B487,Team_Pitching___Dashboard[[Team]:[xFIP]],20,FALSE))</f>
        <v>#N/A</v>
      </c>
      <c r="L487" s="11" t="e">
        <f>_xlfn.IFNA(VLOOKUP($D487, Individual_Pitching___Advanced[], 21,FALSE), VLOOKUP(B487, Team_Pitching___Advanced[], 20, FALSE))</f>
        <v>#N/A</v>
      </c>
      <c r="M487" s="11" t="e">
        <f>VLOOKUP($B487, 'Team Per G'!$A$2:$G$31, 7, FALSE)</f>
        <v>#N/A</v>
      </c>
      <c r="N487" s="11" t="e">
        <f>VLOOKUP($B487, 'FanGraphs - Team WAR Projected'!$B$2:$E$31, 3, FALSE)/162</f>
        <v>#N/A</v>
      </c>
      <c r="O487" s="11" t="e">
        <f t="shared" si="76"/>
        <v>#N/A</v>
      </c>
      <c r="P487" s="11" t="e">
        <f>VLOOKUP($B487, Team_Pitching___Advanced[[Team]:[xFIP]], 19,FALSE)</f>
        <v>#N/A</v>
      </c>
      <c r="Q487" s="11" t="e">
        <f>VLOOKUP($B487, Team_Pitching___Advanced[], 20, FALSE)</f>
        <v>#N/A</v>
      </c>
      <c r="R487" s="11" t="e">
        <f>VLOOKUP($B487, Team_Batting___Dashboard[[Team]:[wOBA]], 16, FALSE)</f>
        <v>#N/A</v>
      </c>
      <c r="S487" s="11" t="e">
        <f>VLOOKUP($B487, Team_Batting___Advanced[[Team]:[OPS]], 9, FALSE)</f>
        <v>#N/A</v>
      </c>
      <c r="T487" s="11" t="e">
        <f>VLOOKUP($B487, Team_Batting___Advanced[], 19, FALSE)</f>
        <v>#N/A</v>
      </c>
      <c r="U487" s="11" t="e">
        <f>VLOOKUP($B487, 'Team Per G'!$A$2:$G$31, 3, FALSE)</f>
        <v>#N/A</v>
      </c>
      <c r="V487" s="11" t="e">
        <f>VLOOKUP($B487, 'Team Per G'!$A$2:$G$31, 5, FALSE)</f>
        <v>#N/A</v>
      </c>
      <c r="W487" s="11" t="e">
        <f>VLOOKUP($B487, 'Team Per G'!$A$2:$G$31, 4, FALSE)</f>
        <v>#N/A</v>
      </c>
      <c r="X487" s="11" t="e">
        <f>VLOOKUP($B487, Team_Batting___Dashboard[], 22, FALSE)/$F487</f>
        <v>#N/A</v>
      </c>
      <c r="Y487" s="11" t="e">
        <f>VLOOKUP($B487, 'FanGraphs - Team WAR Projected'!$B$2:$E$31, 4, FALSE)/162</f>
        <v>#N/A</v>
      </c>
      <c r="Z487" s="11" t="e">
        <f t="shared" si="77"/>
        <v>#N/A</v>
      </c>
      <c r="AA487" s="11" t="e">
        <f>VLOOKUP($B487, FanGraphs_Standings[[Abbreviation]:[2024 Year to Date RS/G]], 6, FALSE)/$F487</f>
        <v>#N/A</v>
      </c>
      <c r="AB487" s="11" t="e">
        <f>VLOOKUP($B487, FanGraphs_Standings[[Abbreviation]:[2024 Projected Full Season RDif]], 19, FALSE)/162</f>
        <v>#N/A</v>
      </c>
      <c r="AC487" s="11" t="e">
        <f t="shared" si="78"/>
        <v>#N/A</v>
      </c>
      <c r="AD487" s="11" t="e">
        <f>VLOOKUP($B487, FanGraphs_Standings[[Abbreviation]:[2024 Projected Full Season RDif]], 5, FALSE)</f>
        <v>#N/A</v>
      </c>
      <c r="AE487" s="11" t="e">
        <f>VLOOKUP($B487, FanGraphs_Standings[[Abbreviation]:[2024 Projected Full Season W%]], 18, FALSE)</f>
        <v>#N/A</v>
      </c>
      <c r="AF487" s="11" t="e">
        <f t="shared" si="79"/>
        <v>#N/A</v>
      </c>
      <c r="AG487" s="11" t="e">
        <f>VLOOKUP($B487, 'Home Field Adv'!$A$2:$I$31, 9, FALSE)</f>
        <v>#N/A</v>
      </c>
      <c r="AH487" s="11" t="e">
        <f>VLOOKUP($C487, FanGraphs_Standings[[Abbreviation]:[2024 Year to Date G]], 2, FALSE)</f>
        <v>#N/A</v>
      </c>
      <c r="AI487" s="11" t="e">
        <f>_xlfn.IFNA(VLOOKUP($E487, 'SP Per G'!$A$2:$D$1385, 3, FALSE), AO487)</f>
        <v>#N/A</v>
      </c>
      <c r="AJ487" s="11" t="e">
        <f>IF(AND(ISNA(VLOOKUP($E487, 'SP Per G'!$A$2:$D$1385, 4, FALSE)), ISTEXT($E487)), AI487,IF(ISNA(VLOOKUP($E487, 'SP Per G'!$A$2:$D$1385, 4, FALSE)), AO487, VLOOKUP($E487, 'SP Per G'!$A$2:$D$1385, 4, FALSE)))</f>
        <v>#N/A</v>
      </c>
      <c r="AK487" s="11" t="e">
        <f t="shared" si="80"/>
        <v>#N/A</v>
      </c>
      <c r="AL487" s="11" t="e">
        <f>_xlfn.IFNA(VLOOKUP($E487, Individual_Pitching___Dashboard[], 18, FALSE), VLOOKUP($C487,Team_Pitching___Advanced[[Team]:[SIERA]],16,FALSE))</f>
        <v>#N/A</v>
      </c>
      <c r="AM487" s="11" t="e">
        <f>_xlfn.IFNA(VLOOKUP($E487, Individual_Pitching___Dashboard[], 20, FALSE), VLOOKUP($C487,Team_Pitching___Advanced[[Team]:[xFIP]],19,FALSE))</f>
        <v>#N/A</v>
      </c>
      <c r="AN487" s="11" t="e">
        <f>_xlfn.IFNA(VLOOKUP($E487,Individual_Pitching___Advanced[],21,FALSE),VLOOKUP($C487,Team_Pitching___Advanced[[Team]:[SIERA]],20,FALSE))</f>
        <v>#N/A</v>
      </c>
      <c r="AO487" s="11" t="e">
        <f>VLOOKUP($C487, 'Team Per G'!$A$2:$G$31, 7, FALSE)</f>
        <v>#N/A</v>
      </c>
      <c r="AP487" s="11" t="e">
        <f>VLOOKUP($C487, 'FanGraphs - Team WAR Projected'!$B$2:$E$31, 3, FALSE)/162</f>
        <v>#N/A</v>
      </c>
      <c r="AQ487" s="11" t="e">
        <f t="shared" si="81"/>
        <v>#N/A</v>
      </c>
      <c r="AR487" s="11" t="e">
        <f>VLOOKUP($C487, Team_Pitching___Advanced[[Team]:[xFIP]], 19,FALSE)</f>
        <v>#N/A</v>
      </c>
      <c r="AS487" s="11" t="e">
        <f>VLOOKUP($C487, Team_Pitching___Advanced[], 20, FALSE)</f>
        <v>#N/A</v>
      </c>
      <c r="AT487" s="11" t="e">
        <f>VLOOKUP($C487, Team_Batting___Dashboard[[Team]:[wOBA]], 16, FALSE)</f>
        <v>#N/A</v>
      </c>
      <c r="AU487" s="11" t="e">
        <f>VLOOKUP($C487, Team_Batting___Advanced[[Team]:[OPS]], 9, FALSE)</f>
        <v>#N/A</v>
      </c>
      <c r="AV487" s="11" t="e">
        <f>VLOOKUP($C487, Team_Batting___Advanced[], 19, FALSE)</f>
        <v>#N/A</v>
      </c>
      <c r="AW487" s="11" t="e">
        <f>VLOOKUP($C487, 'Team Per G'!$A$2:$G$31, 3, FALSE)</f>
        <v>#N/A</v>
      </c>
      <c r="AX487" s="11" t="e">
        <f>VLOOKUP($C487, 'Team Per G'!$A$2:$G$31, 5, FALSE)</f>
        <v>#N/A</v>
      </c>
      <c r="AY487" s="11" t="e">
        <f>VLOOKUP($C487, 'Team Per G'!$A$2:$G$31, 4, FALSE)</f>
        <v>#N/A</v>
      </c>
      <c r="AZ487" s="11" t="e">
        <f>VLOOKUP($C487, Team_Batting___Dashboard[], 22, FALSE)/$AH487</f>
        <v>#N/A</v>
      </c>
      <c r="BA487" s="11" t="e">
        <f>VLOOKUP($C487, 'FanGraphs - Team WAR Projected'!$B$2:$E$31, 4, FALSE)/162</f>
        <v>#N/A</v>
      </c>
      <c r="BB487" s="11" t="e">
        <f t="shared" si="82"/>
        <v>#N/A</v>
      </c>
      <c r="BC487" s="11" t="e">
        <f>VLOOKUP($C487, FanGraphs_Standings[[Abbreviation]:[2024 Year to Date RS/G]], 6, FALSE)/$AH487</f>
        <v>#N/A</v>
      </c>
      <c r="BD487" s="11" t="e">
        <f>VLOOKUP($C487, FanGraphs_Standings[[Abbreviation]:[2024 Projected Full Season RDif]], 19, FALSE)/162</f>
        <v>#N/A</v>
      </c>
      <c r="BE487" s="11" t="e">
        <f t="shared" si="83"/>
        <v>#N/A</v>
      </c>
      <c r="BF487" s="11" t="e">
        <f>VLOOKUP($C487, FanGraphs_Standings[[Abbreviation]:[2024 Projected Full Season RDif]], 5, FALSE)</f>
        <v>#N/A</v>
      </c>
      <c r="BG487" s="11" t="e">
        <f>VLOOKUP($C487, FanGraphs_Standings[[Abbreviation]:[2024 Projected Full Season W%]], 18, FALSE)</f>
        <v>#N/A</v>
      </c>
      <c r="BH487" s="11" t="e">
        <f t="shared" si="84"/>
        <v>#N/A</v>
      </c>
      <c r="BI487" s="11" t="e">
        <f>VLOOKUP($C487, 'Home Field Adv'!$A$2:$K$31, 11, FALSE)</f>
        <v>#N/A</v>
      </c>
      <c r="BL487" s="12" t="str">
        <f t="shared" si="72"/>
        <v/>
      </c>
      <c r="BM487" s="12" t="str">
        <f t="shared" si="85"/>
        <v/>
      </c>
      <c r="BN487" s="12" t="str">
        <f t="shared" si="73"/>
        <v/>
      </c>
    </row>
    <row r="488" spans="6:66" x14ac:dyDescent="0.45">
      <c r="F488" s="11" t="e">
        <f>VLOOKUP($B488, FanGraphs_Standings[[Abbreviation]:[2024 Year to Date G]], 2, FALSE)</f>
        <v>#N/A</v>
      </c>
      <c r="G488" s="11" t="e">
        <f>_xlfn.IFNA(VLOOKUP($D488, 'SP Per G'!$A$2:$D$1385, 3, FALSE),M488)</f>
        <v>#N/A</v>
      </c>
      <c r="H488" s="11" t="e">
        <f>IF(AND(ISNA(VLOOKUP($D488, 'SP Per G'!$A$2:$D$1385, 4, FALSE)), ISTEXT($D488)), G488,IF(ISNA(VLOOKUP($D488, 'SP Per G'!$A$2:$D$1385, 4, FALSE)), M488, VLOOKUP($D488, 'SP Per G'!$A$2:$D$1385, 4, FALSE)))</f>
        <v>#N/A</v>
      </c>
      <c r="I488" s="11" t="e">
        <f t="shared" si="75"/>
        <v>#N/A</v>
      </c>
      <c r="J488" s="11" t="e">
        <f>_xlfn.IFNA(VLOOKUP($D488,Individual_Pitching___Dashboard[],18,FALSE),VLOOKUP(B488,Team_Pitching___Dashboard[[Team]:[ERA]],17,FALSE))</f>
        <v>#N/A</v>
      </c>
      <c r="K488" s="11" t="e">
        <f>_xlfn.IFNA(VLOOKUP($D488, Individual_Pitching___Dashboard[], 20, FALSE), VLOOKUP(B488,Team_Pitching___Dashboard[[Team]:[xFIP]],20,FALSE))</f>
        <v>#N/A</v>
      </c>
      <c r="L488" s="11" t="e">
        <f>_xlfn.IFNA(VLOOKUP($D488, Individual_Pitching___Advanced[], 21,FALSE), VLOOKUP(B488, Team_Pitching___Advanced[], 20, FALSE))</f>
        <v>#N/A</v>
      </c>
      <c r="M488" s="11" t="e">
        <f>VLOOKUP($B488, 'Team Per G'!$A$2:$G$31, 7, FALSE)</f>
        <v>#N/A</v>
      </c>
      <c r="N488" s="11" t="e">
        <f>VLOOKUP($B488, 'FanGraphs - Team WAR Projected'!$B$2:$E$31, 3, FALSE)/162</f>
        <v>#N/A</v>
      </c>
      <c r="O488" s="11" t="e">
        <f t="shared" si="76"/>
        <v>#N/A</v>
      </c>
      <c r="P488" s="11" t="e">
        <f>VLOOKUP($B488, Team_Pitching___Advanced[[Team]:[xFIP]], 19,FALSE)</f>
        <v>#N/A</v>
      </c>
      <c r="Q488" s="11" t="e">
        <f>VLOOKUP($B488, Team_Pitching___Advanced[], 20, FALSE)</f>
        <v>#N/A</v>
      </c>
      <c r="R488" s="11" t="e">
        <f>VLOOKUP($B488, Team_Batting___Dashboard[[Team]:[wOBA]], 16, FALSE)</f>
        <v>#N/A</v>
      </c>
      <c r="S488" s="11" t="e">
        <f>VLOOKUP($B488, Team_Batting___Advanced[[Team]:[OPS]], 9, FALSE)</f>
        <v>#N/A</v>
      </c>
      <c r="T488" s="11" t="e">
        <f>VLOOKUP($B488, Team_Batting___Advanced[], 19, FALSE)</f>
        <v>#N/A</v>
      </c>
      <c r="U488" s="11" t="e">
        <f>VLOOKUP($B488, 'Team Per G'!$A$2:$G$31, 3, FALSE)</f>
        <v>#N/A</v>
      </c>
      <c r="V488" s="11" t="e">
        <f>VLOOKUP($B488, 'Team Per G'!$A$2:$G$31, 5, FALSE)</f>
        <v>#N/A</v>
      </c>
      <c r="W488" s="11" t="e">
        <f>VLOOKUP($B488, 'Team Per G'!$A$2:$G$31, 4, FALSE)</f>
        <v>#N/A</v>
      </c>
      <c r="X488" s="11" t="e">
        <f>VLOOKUP($B488, Team_Batting___Dashboard[], 22, FALSE)/$F488</f>
        <v>#N/A</v>
      </c>
      <c r="Y488" s="11" t="e">
        <f>VLOOKUP($B488, 'FanGraphs - Team WAR Projected'!$B$2:$E$31, 4, FALSE)/162</f>
        <v>#N/A</v>
      </c>
      <c r="Z488" s="11" t="e">
        <f t="shared" si="77"/>
        <v>#N/A</v>
      </c>
      <c r="AA488" s="11" t="e">
        <f>VLOOKUP($B488, FanGraphs_Standings[[Abbreviation]:[2024 Year to Date RS/G]], 6, FALSE)/$F488</f>
        <v>#N/A</v>
      </c>
      <c r="AB488" s="11" t="e">
        <f>VLOOKUP($B488, FanGraphs_Standings[[Abbreviation]:[2024 Projected Full Season RDif]], 19, FALSE)/162</f>
        <v>#N/A</v>
      </c>
      <c r="AC488" s="11" t="e">
        <f t="shared" si="78"/>
        <v>#N/A</v>
      </c>
      <c r="AD488" s="11" t="e">
        <f>VLOOKUP($B488, FanGraphs_Standings[[Abbreviation]:[2024 Projected Full Season RDif]], 5, FALSE)</f>
        <v>#N/A</v>
      </c>
      <c r="AE488" s="11" t="e">
        <f>VLOOKUP($B488, FanGraphs_Standings[[Abbreviation]:[2024 Projected Full Season W%]], 18, FALSE)</f>
        <v>#N/A</v>
      </c>
      <c r="AF488" s="11" t="e">
        <f t="shared" si="79"/>
        <v>#N/A</v>
      </c>
      <c r="AG488" s="11" t="e">
        <f>VLOOKUP($B488, 'Home Field Adv'!$A$2:$I$31, 9, FALSE)</f>
        <v>#N/A</v>
      </c>
      <c r="AH488" s="11" t="e">
        <f>VLOOKUP($C488, FanGraphs_Standings[[Abbreviation]:[2024 Year to Date G]], 2, FALSE)</f>
        <v>#N/A</v>
      </c>
      <c r="AI488" s="11" t="e">
        <f>_xlfn.IFNA(VLOOKUP($E488, 'SP Per G'!$A$2:$D$1385, 3, FALSE), AO488)</f>
        <v>#N/A</v>
      </c>
      <c r="AJ488" s="11" t="e">
        <f>IF(AND(ISNA(VLOOKUP($E488, 'SP Per G'!$A$2:$D$1385, 4, FALSE)), ISTEXT($E488)), AI488,IF(ISNA(VLOOKUP($E488, 'SP Per G'!$A$2:$D$1385, 4, FALSE)), AO488, VLOOKUP($E488, 'SP Per G'!$A$2:$D$1385, 4, FALSE)))</f>
        <v>#N/A</v>
      </c>
      <c r="AK488" s="11" t="e">
        <f t="shared" si="80"/>
        <v>#N/A</v>
      </c>
      <c r="AL488" s="11" t="e">
        <f>_xlfn.IFNA(VLOOKUP($E488, Individual_Pitching___Dashboard[], 18, FALSE), VLOOKUP($C488,Team_Pitching___Advanced[[Team]:[SIERA]],16,FALSE))</f>
        <v>#N/A</v>
      </c>
      <c r="AM488" s="11" t="e">
        <f>_xlfn.IFNA(VLOOKUP($E488, Individual_Pitching___Dashboard[], 20, FALSE), VLOOKUP($C488,Team_Pitching___Advanced[[Team]:[xFIP]],19,FALSE))</f>
        <v>#N/A</v>
      </c>
      <c r="AN488" s="11" t="e">
        <f>_xlfn.IFNA(VLOOKUP($E488,Individual_Pitching___Advanced[],21,FALSE),VLOOKUP($C488,Team_Pitching___Advanced[[Team]:[SIERA]],20,FALSE))</f>
        <v>#N/A</v>
      </c>
      <c r="AO488" s="11" t="e">
        <f>VLOOKUP($C488, 'Team Per G'!$A$2:$G$31, 7, FALSE)</f>
        <v>#N/A</v>
      </c>
      <c r="AP488" s="11" t="e">
        <f>VLOOKUP($C488, 'FanGraphs - Team WAR Projected'!$B$2:$E$31, 3, FALSE)/162</f>
        <v>#N/A</v>
      </c>
      <c r="AQ488" s="11" t="e">
        <f t="shared" si="81"/>
        <v>#N/A</v>
      </c>
      <c r="AR488" s="11" t="e">
        <f>VLOOKUP($C488, Team_Pitching___Advanced[[Team]:[xFIP]], 19,FALSE)</f>
        <v>#N/A</v>
      </c>
      <c r="AS488" s="11" t="e">
        <f>VLOOKUP($C488, Team_Pitching___Advanced[], 20, FALSE)</f>
        <v>#N/A</v>
      </c>
      <c r="AT488" s="11" t="e">
        <f>VLOOKUP($C488, Team_Batting___Dashboard[[Team]:[wOBA]], 16, FALSE)</f>
        <v>#N/A</v>
      </c>
      <c r="AU488" s="11" t="e">
        <f>VLOOKUP($C488, Team_Batting___Advanced[[Team]:[OPS]], 9, FALSE)</f>
        <v>#N/A</v>
      </c>
      <c r="AV488" s="11" t="e">
        <f>VLOOKUP($C488, Team_Batting___Advanced[], 19, FALSE)</f>
        <v>#N/A</v>
      </c>
      <c r="AW488" s="11" t="e">
        <f>VLOOKUP($C488, 'Team Per G'!$A$2:$G$31, 3, FALSE)</f>
        <v>#N/A</v>
      </c>
      <c r="AX488" s="11" t="e">
        <f>VLOOKUP($C488, 'Team Per G'!$A$2:$G$31, 5, FALSE)</f>
        <v>#N/A</v>
      </c>
      <c r="AY488" s="11" t="e">
        <f>VLOOKUP($C488, 'Team Per G'!$A$2:$G$31, 4, FALSE)</f>
        <v>#N/A</v>
      </c>
      <c r="AZ488" s="11" t="e">
        <f>VLOOKUP($C488, Team_Batting___Dashboard[], 22, FALSE)/$AH488</f>
        <v>#N/A</v>
      </c>
      <c r="BA488" s="11" t="e">
        <f>VLOOKUP($C488, 'FanGraphs - Team WAR Projected'!$B$2:$E$31, 4, FALSE)/162</f>
        <v>#N/A</v>
      </c>
      <c r="BB488" s="11" t="e">
        <f t="shared" si="82"/>
        <v>#N/A</v>
      </c>
      <c r="BC488" s="11" t="e">
        <f>VLOOKUP($C488, FanGraphs_Standings[[Abbreviation]:[2024 Year to Date RS/G]], 6, FALSE)/$AH488</f>
        <v>#N/A</v>
      </c>
      <c r="BD488" s="11" t="e">
        <f>VLOOKUP($C488, FanGraphs_Standings[[Abbreviation]:[2024 Projected Full Season RDif]], 19, FALSE)/162</f>
        <v>#N/A</v>
      </c>
      <c r="BE488" s="11" t="e">
        <f t="shared" si="83"/>
        <v>#N/A</v>
      </c>
      <c r="BF488" s="11" t="e">
        <f>VLOOKUP($C488, FanGraphs_Standings[[Abbreviation]:[2024 Projected Full Season RDif]], 5, FALSE)</f>
        <v>#N/A</v>
      </c>
      <c r="BG488" s="11" t="e">
        <f>VLOOKUP($C488, FanGraphs_Standings[[Abbreviation]:[2024 Projected Full Season W%]], 18, FALSE)</f>
        <v>#N/A</v>
      </c>
      <c r="BH488" s="11" t="e">
        <f t="shared" si="84"/>
        <v>#N/A</v>
      </c>
      <c r="BI488" s="11" t="e">
        <f>VLOOKUP($C488, 'Home Field Adv'!$A$2:$K$31, 11, FALSE)</f>
        <v>#N/A</v>
      </c>
      <c r="BL488" s="12" t="str">
        <f t="shared" si="72"/>
        <v/>
      </c>
      <c r="BM488" s="12" t="str">
        <f t="shared" si="85"/>
        <v/>
      </c>
      <c r="BN488" s="12" t="str">
        <f t="shared" si="73"/>
        <v/>
      </c>
    </row>
    <row r="489" spans="6:66" x14ac:dyDescent="0.45">
      <c r="F489" s="11" t="e">
        <f>VLOOKUP($B489, FanGraphs_Standings[[Abbreviation]:[2024 Year to Date G]], 2, FALSE)</f>
        <v>#N/A</v>
      </c>
      <c r="G489" s="11" t="e">
        <f>_xlfn.IFNA(VLOOKUP($D489, 'SP Per G'!$A$2:$D$1385, 3, FALSE),M489)</f>
        <v>#N/A</v>
      </c>
      <c r="H489" s="11" t="e">
        <f>IF(AND(ISNA(VLOOKUP($D489, 'SP Per G'!$A$2:$D$1385, 4, FALSE)), ISTEXT($D489)), G489,IF(ISNA(VLOOKUP($D489, 'SP Per G'!$A$2:$D$1385, 4, FALSE)), M489, VLOOKUP($D489, 'SP Per G'!$A$2:$D$1385, 4, FALSE)))</f>
        <v>#N/A</v>
      </c>
      <c r="I489" s="11" t="e">
        <f t="shared" si="75"/>
        <v>#N/A</v>
      </c>
      <c r="J489" s="11" t="e">
        <f>_xlfn.IFNA(VLOOKUP($D489,Individual_Pitching___Dashboard[],18,FALSE),VLOOKUP(B489,Team_Pitching___Dashboard[[Team]:[ERA]],17,FALSE))</f>
        <v>#N/A</v>
      </c>
      <c r="K489" s="11" t="e">
        <f>_xlfn.IFNA(VLOOKUP($D489, Individual_Pitching___Dashboard[], 20, FALSE), VLOOKUP(B489,Team_Pitching___Dashboard[[Team]:[xFIP]],20,FALSE))</f>
        <v>#N/A</v>
      </c>
      <c r="L489" s="11" t="e">
        <f>_xlfn.IFNA(VLOOKUP($D489, Individual_Pitching___Advanced[], 21,FALSE), VLOOKUP(B489, Team_Pitching___Advanced[], 20, FALSE))</f>
        <v>#N/A</v>
      </c>
      <c r="M489" s="11" t="e">
        <f>VLOOKUP($B489, 'Team Per G'!$A$2:$G$31, 7, FALSE)</f>
        <v>#N/A</v>
      </c>
      <c r="N489" s="11" t="e">
        <f>VLOOKUP($B489, 'FanGraphs - Team WAR Projected'!$B$2:$E$31, 3, FALSE)/162</f>
        <v>#N/A</v>
      </c>
      <c r="O489" s="11" t="e">
        <f t="shared" si="76"/>
        <v>#N/A</v>
      </c>
      <c r="P489" s="11" t="e">
        <f>VLOOKUP($B489, Team_Pitching___Advanced[[Team]:[xFIP]], 19,FALSE)</f>
        <v>#N/A</v>
      </c>
      <c r="Q489" s="11" t="e">
        <f>VLOOKUP($B489, Team_Pitching___Advanced[], 20, FALSE)</f>
        <v>#N/A</v>
      </c>
      <c r="R489" s="11" t="e">
        <f>VLOOKUP($B489, Team_Batting___Dashboard[[Team]:[wOBA]], 16, FALSE)</f>
        <v>#N/A</v>
      </c>
      <c r="S489" s="11" t="e">
        <f>VLOOKUP($B489, Team_Batting___Advanced[[Team]:[OPS]], 9, FALSE)</f>
        <v>#N/A</v>
      </c>
      <c r="T489" s="11" t="e">
        <f>VLOOKUP($B489, Team_Batting___Advanced[], 19, FALSE)</f>
        <v>#N/A</v>
      </c>
      <c r="U489" s="11" t="e">
        <f>VLOOKUP($B489, 'Team Per G'!$A$2:$G$31, 3, FALSE)</f>
        <v>#N/A</v>
      </c>
      <c r="V489" s="11" t="e">
        <f>VLOOKUP($B489, 'Team Per G'!$A$2:$G$31, 5, FALSE)</f>
        <v>#N/A</v>
      </c>
      <c r="W489" s="11" t="e">
        <f>VLOOKUP($B489, 'Team Per G'!$A$2:$G$31, 4, FALSE)</f>
        <v>#N/A</v>
      </c>
      <c r="X489" s="11" t="e">
        <f>VLOOKUP($B489, Team_Batting___Dashboard[], 22, FALSE)/$F489</f>
        <v>#N/A</v>
      </c>
      <c r="Y489" s="11" t="e">
        <f>VLOOKUP($B489, 'FanGraphs - Team WAR Projected'!$B$2:$E$31, 4, FALSE)/162</f>
        <v>#N/A</v>
      </c>
      <c r="Z489" s="11" t="e">
        <f t="shared" si="77"/>
        <v>#N/A</v>
      </c>
      <c r="AA489" s="11" t="e">
        <f>VLOOKUP($B489, FanGraphs_Standings[[Abbreviation]:[2024 Year to Date RS/G]], 6, FALSE)/$F489</f>
        <v>#N/A</v>
      </c>
      <c r="AB489" s="11" t="e">
        <f>VLOOKUP($B489, FanGraphs_Standings[[Abbreviation]:[2024 Projected Full Season RDif]], 19, FALSE)/162</f>
        <v>#N/A</v>
      </c>
      <c r="AC489" s="11" t="e">
        <f t="shared" si="78"/>
        <v>#N/A</v>
      </c>
      <c r="AD489" s="11" t="e">
        <f>VLOOKUP($B489, FanGraphs_Standings[[Abbreviation]:[2024 Projected Full Season RDif]], 5, FALSE)</f>
        <v>#N/A</v>
      </c>
      <c r="AE489" s="11" t="e">
        <f>VLOOKUP($B489, FanGraphs_Standings[[Abbreviation]:[2024 Projected Full Season W%]], 18, FALSE)</f>
        <v>#N/A</v>
      </c>
      <c r="AF489" s="11" t="e">
        <f t="shared" si="79"/>
        <v>#N/A</v>
      </c>
      <c r="AG489" s="11" t="e">
        <f>VLOOKUP($B489, 'Home Field Adv'!$A$2:$I$31, 9, FALSE)</f>
        <v>#N/A</v>
      </c>
      <c r="AH489" s="11" t="e">
        <f>VLOOKUP($C489, FanGraphs_Standings[[Abbreviation]:[2024 Year to Date G]], 2, FALSE)</f>
        <v>#N/A</v>
      </c>
      <c r="AI489" s="11" t="e">
        <f>_xlfn.IFNA(VLOOKUP($E489, 'SP Per G'!$A$2:$D$1385, 3, FALSE), AO489)</f>
        <v>#N/A</v>
      </c>
      <c r="AJ489" s="11" t="e">
        <f>IF(AND(ISNA(VLOOKUP($E489, 'SP Per G'!$A$2:$D$1385, 4, FALSE)), ISTEXT($E489)), AI489,IF(ISNA(VLOOKUP($E489, 'SP Per G'!$A$2:$D$1385, 4, FALSE)), AO489, VLOOKUP($E489, 'SP Per G'!$A$2:$D$1385, 4, FALSE)))</f>
        <v>#N/A</v>
      </c>
      <c r="AK489" s="11" t="e">
        <f t="shared" si="80"/>
        <v>#N/A</v>
      </c>
      <c r="AL489" s="11" t="e">
        <f>_xlfn.IFNA(VLOOKUP($E489, Individual_Pitching___Dashboard[], 18, FALSE), VLOOKUP($C489,Team_Pitching___Advanced[[Team]:[SIERA]],16,FALSE))</f>
        <v>#N/A</v>
      </c>
      <c r="AM489" s="11" t="e">
        <f>_xlfn.IFNA(VLOOKUP($E489, Individual_Pitching___Dashboard[], 20, FALSE), VLOOKUP($C489,Team_Pitching___Advanced[[Team]:[xFIP]],19,FALSE))</f>
        <v>#N/A</v>
      </c>
      <c r="AN489" s="11" t="e">
        <f>_xlfn.IFNA(VLOOKUP($E489,Individual_Pitching___Advanced[],21,FALSE),VLOOKUP($C489,Team_Pitching___Advanced[[Team]:[SIERA]],20,FALSE))</f>
        <v>#N/A</v>
      </c>
      <c r="AO489" s="11" t="e">
        <f>VLOOKUP($C489, 'Team Per G'!$A$2:$G$31, 7, FALSE)</f>
        <v>#N/A</v>
      </c>
      <c r="AP489" s="11" t="e">
        <f>VLOOKUP($C489, 'FanGraphs - Team WAR Projected'!$B$2:$E$31, 3, FALSE)/162</f>
        <v>#N/A</v>
      </c>
      <c r="AQ489" s="11" t="e">
        <f t="shared" si="81"/>
        <v>#N/A</v>
      </c>
      <c r="AR489" s="11" t="e">
        <f>VLOOKUP($C489, Team_Pitching___Advanced[[Team]:[xFIP]], 19,FALSE)</f>
        <v>#N/A</v>
      </c>
      <c r="AS489" s="11" t="e">
        <f>VLOOKUP($C489, Team_Pitching___Advanced[], 20, FALSE)</f>
        <v>#N/A</v>
      </c>
      <c r="AT489" s="11" t="e">
        <f>VLOOKUP($C489, Team_Batting___Dashboard[[Team]:[wOBA]], 16, FALSE)</f>
        <v>#N/A</v>
      </c>
      <c r="AU489" s="11" t="e">
        <f>VLOOKUP($C489, Team_Batting___Advanced[[Team]:[OPS]], 9, FALSE)</f>
        <v>#N/A</v>
      </c>
      <c r="AV489" s="11" t="e">
        <f>VLOOKUP($C489, Team_Batting___Advanced[], 19, FALSE)</f>
        <v>#N/A</v>
      </c>
      <c r="AW489" s="11" t="e">
        <f>VLOOKUP($C489, 'Team Per G'!$A$2:$G$31, 3, FALSE)</f>
        <v>#N/A</v>
      </c>
      <c r="AX489" s="11" t="e">
        <f>VLOOKUP($C489, 'Team Per G'!$A$2:$G$31, 5, FALSE)</f>
        <v>#N/A</v>
      </c>
      <c r="AY489" s="11" t="e">
        <f>VLOOKUP($C489, 'Team Per G'!$A$2:$G$31, 4, FALSE)</f>
        <v>#N/A</v>
      </c>
      <c r="AZ489" s="11" t="e">
        <f>VLOOKUP($C489, Team_Batting___Dashboard[], 22, FALSE)/$AH489</f>
        <v>#N/A</v>
      </c>
      <c r="BA489" s="11" t="e">
        <f>VLOOKUP($C489, 'FanGraphs - Team WAR Projected'!$B$2:$E$31, 4, FALSE)/162</f>
        <v>#N/A</v>
      </c>
      <c r="BB489" s="11" t="e">
        <f t="shared" si="82"/>
        <v>#N/A</v>
      </c>
      <c r="BC489" s="11" t="e">
        <f>VLOOKUP($C489, FanGraphs_Standings[[Abbreviation]:[2024 Year to Date RS/G]], 6, FALSE)/$AH489</f>
        <v>#N/A</v>
      </c>
      <c r="BD489" s="11" t="e">
        <f>VLOOKUP($C489, FanGraphs_Standings[[Abbreviation]:[2024 Projected Full Season RDif]], 19, FALSE)/162</f>
        <v>#N/A</v>
      </c>
      <c r="BE489" s="11" t="e">
        <f t="shared" si="83"/>
        <v>#N/A</v>
      </c>
      <c r="BF489" s="11" t="e">
        <f>VLOOKUP($C489, FanGraphs_Standings[[Abbreviation]:[2024 Projected Full Season RDif]], 5, FALSE)</f>
        <v>#N/A</v>
      </c>
      <c r="BG489" s="11" t="e">
        <f>VLOOKUP($C489, FanGraphs_Standings[[Abbreviation]:[2024 Projected Full Season W%]], 18, FALSE)</f>
        <v>#N/A</v>
      </c>
      <c r="BH489" s="11" t="e">
        <f t="shared" si="84"/>
        <v>#N/A</v>
      </c>
      <c r="BI489" s="11" t="e">
        <f>VLOOKUP($C489, 'Home Field Adv'!$A$2:$K$31, 11, FALSE)</f>
        <v>#N/A</v>
      </c>
      <c r="BL489" s="12" t="str">
        <f t="shared" si="72"/>
        <v/>
      </c>
      <c r="BM489" s="12" t="str">
        <f t="shared" si="85"/>
        <v/>
      </c>
      <c r="BN489" s="12" t="str">
        <f t="shared" si="73"/>
        <v/>
      </c>
    </row>
    <row r="490" spans="6:66" x14ac:dyDescent="0.45">
      <c r="F490" s="11" t="e">
        <f>VLOOKUP($B490, FanGraphs_Standings[[Abbreviation]:[2024 Year to Date G]], 2, FALSE)</f>
        <v>#N/A</v>
      </c>
      <c r="G490" s="11" t="e">
        <f>_xlfn.IFNA(VLOOKUP($D490, 'SP Per G'!$A$2:$D$1385, 3, FALSE),M490)</f>
        <v>#N/A</v>
      </c>
      <c r="H490" s="11" t="e">
        <f>IF(AND(ISNA(VLOOKUP($D490, 'SP Per G'!$A$2:$D$1385, 4, FALSE)), ISTEXT($D490)), G490,IF(ISNA(VLOOKUP($D490, 'SP Per G'!$A$2:$D$1385, 4, FALSE)), M490, VLOOKUP($D490, 'SP Per G'!$A$2:$D$1385, 4, FALSE)))</f>
        <v>#N/A</v>
      </c>
      <c r="I490" s="11" t="e">
        <f t="shared" si="75"/>
        <v>#N/A</v>
      </c>
      <c r="J490" s="11" t="e">
        <f>_xlfn.IFNA(VLOOKUP($D490,Individual_Pitching___Dashboard[],18,FALSE),VLOOKUP(B490,Team_Pitching___Dashboard[[Team]:[ERA]],17,FALSE))</f>
        <v>#N/A</v>
      </c>
      <c r="K490" s="11" t="e">
        <f>_xlfn.IFNA(VLOOKUP($D490, Individual_Pitching___Dashboard[], 20, FALSE), VLOOKUP(B490,Team_Pitching___Dashboard[[Team]:[xFIP]],20,FALSE))</f>
        <v>#N/A</v>
      </c>
      <c r="L490" s="11" t="e">
        <f>_xlfn.IFNA(VLOOKUP($D490, Individual_Pitching___Advanced[], 21,FALSE), VLOOKUP(B490, Team_Pitching___Advanced[], 20, FALSE))</f>
        <v>#N/A</v>
      </c>
      <c r="M490" s="11" t="e">
        <f>VLOOKUP($B490, 'Team Per G'!$A$2:$G$31, 7, FALSE)</f>
        <v>#N/A</v>
      </c>
      <c r="N490" s="11" t="e">
        <f>VLOOKUP($B490, 'FanGraphs - Team WAR Projected'!$B$2:$E$31, 3, FALSE)/162</f>
        <v>#N/A</v>
      </c>
      <c r="O490" s="11" t="e">
        <f t="shared" si="76"/>
        <v>#N/A</v>
      </c>
      <c r="P490" s="11" t="e">
        <f>VLOOKUP($B490, Team_Pitching___Advanced[[Team]:[xFIP]], 19,FALSE)</f>
        <v>#N/A</v>
      </c>
      <c r="Q490" s="11" t="e">
        <f>VLOOKUP($B490, Team_Pitching___Advanced[], 20, FALSE)</f>
        <v>#N/A</v>
      </c>
      <c r="R490" s="11" t="e">
        <f>VLOOKUP($B490, Team_Batting___Dashboard[[Team]:[wOBA]], 16, FALSE)</f>
        <v>#N/A</v>
      </c>
      <c r="S490" s="11" t="e">
        <f>VLOOKUP($B490, Team_Batting___Advanced[[Team]:[OPS]], 9, FALSE)</f>
        <v>#N/A</v>
      </c>
      <c r="T490" s="11" t="e">
        <f>VLOOKUP($B490, Team_Batting___Advanced[], 19, FALSE)</f>
        <v>#N/A</v>
      </c>
      <c r="U490" s="11" t="e">
        <f>VLOOKUP($B490, 'Team Per G'!$A$2:$G$31, 3, FALSE)</f>
        <v>#N/A</v>
      </c>
      <c r="V490" s="11" t="e">
        <f>VLOOKUP($B490, 'Team Per G'!$A$2:$G$31, 5, FALSE)</f>
        <v>#N/A</v>
      </c>
      <c r="W490" s="11" t="e">
        <f>VLOOKUP($B490, 'Team Per G'!$A$2:$G$31, 4, FALSE)</f>
        <v>#N/A</v>
      </c>
      <c r="X490" s="11" t="e">
        <f>VLOOKUP($B490, Team_Batting___Dashboard[], 22, FALSE)/$F490</f>
        <v>#N/A</v>
      </c>
      <c r="Y490" s="11" t="e">
        <f>VLOOKUP($B490, 'FanGraphs - Team WAR Projected'!$B$2:$E$31, 4, FALSE)/162</f>
        <v>#N/A</v>
      </c>
      <c r="Z490" s="11" t="e">
        <f t="shared" si="77"/>
        <v>#N/A</v>
      </c>
      <c r="AA490" s="11" t="e">
        <f>VLOOKUP($B490, FanGraphs_Standings[[Abbreviation]:[2024 Year to Date RS/G]], 6, FALSE)/$F490</f>
        <v>#N/A</v>
      </c>
      <c r="AB490" s="11" t="e">
        <f>VLOOKUP($B490, FanGraphs_Standings[[Abbreviation]:[2024 Projected Full Season RDif]], 19, FALSE)/162</f>
        <v>#N/A</v>
      </c>
      <c r="AC490" s="11" t="e">
        <f t="shared" si="78"/>
        <v>#N/A</v>
      </c>
      <c r="AD490" s="11" t="e">
        <f>VLOOKUP($B490, FanGraphs_Standings[[Abbreviation]:[2024 Projected Full Season RDif]], 5, FALSE)</f>
        <v>#N/A</v>
      </c>
      <c r="AE490" s="11" t="e">
        <f>VLOOKUP($B490, FanGraphs_Standings[[Abbreviation]:[2024 Projected Full Season W%]], 18, FALSE)</f>
        <v>#N/A</v>
      </c>
      <c r="AF490" s="11" t="e">
        <f t="shared" si="79"/>
        <v>#N/A</v>
      </c>
      <c r="AG490" s="11" t="e">
        <f>VLOOKUP($B490, 'Home Field Adv'!$A$2:$I$31, 9, FALSE)</f>
        <v>#N/A</v>
      </c>
      <c r="AH490" s="11" t="e">
        <f>VLOOKUP($C490, FanGraphs_Standings[[Abbreviation]:[2024 Year to Date G]], 2, FALSE)</f>
        <v>#N/A</v>
      </c>
      <c r="AI490" s="11" t="e">
        <f>_xlfn.IFNA(VLOOKUP($E490, 'SP Per G'!$A$2:$D$1385, 3, FALSE), AO490)</f>
        <v>#N/A</v>
      </c>
      <c r="AJ490" s="11" t="e">
        <f>IF(AND(ISNA(VLOOKUP($E490, 'SP Per G'!$A$2:$D$1385, 4, FALSE)), ISTEXT($E490)), AI490,IF(ISNA(VLOOKUP($E490, 'SP Per G'!$A$2:$D$1385, 4, FALSE)), AO490, VLOOKUP($E490, 'SP Per G'!$A$2:$D$1385, 4, FALSE)))</f>
        <v>#N/A</v>
      </c>
      <c r="AK490" s="11" t="e">
        <f t="shared" si="80"/>
        <v>#N/A</v>
      </c>
      <c r="AL490" s="11" t="e">
        <f>_xlfn.IFNA(VLOOKUP($E490, Individual_Pitching___Dashboard[], 18, FALSE), VLOOKUP($C490,Team_Pitching___Advanced[[Team]:[SIERA]],16,FALSE))</f>
        <v>#N/A</v>
      </c>
      <c r="AM490" s="11" t="e">
        <f>_xlfn.IFNA(VLOOKUP($E490, Individual_Pitching___Dashboard[], 20, FALSE), VLOOKUP($C490,Team_Pitching___Advanced[[Team]:[xFIP]],19,FALSE))</f>
        <v>#N/A</v>
      </c>
      <c r="AN490" s="11" t="e">
        <f>_xlfn.IFNA(VLOOKUP($E490,Individual_Pitching___Advanced[],21,FALSE),VLOOKUP($C490,Team_Pitching___Advanced[[Team]:[SIERA]],20,FALSE))</f>
        <v>#N/A</v>
      </c>
      <c r="AO490" s="11" t="e">
        <f>VLOOKUP($C490, 'Team Per G'!$A$2:$G$31, 7, FALSE)</f>
        <v>#N/A</v>
      </c>
      <c r="AP490" s="11" t="e">
        <f>VLOOKUP($C490, 'FanGraphs - Team WAR Projected'!$B$2:$E$31, 3, FALSE)/162</f>
        <v>#N/A</v>
      </c>
      <c r="AQ490" s="11" t="e">
        <f t="shared" si="81"/>
        <v>#N/A</v>
      </c>
      <c r="AR490" s="11" t="e">
        <f>VLOOKUP($C490, Team_Pitching___Advanced[[Team]:[xFIP]], 19,FALSE)</f>
        <v>#N/A</v>
      </c>
      <c r="AS490" s="11" t="e">
        <f>VLOOKUP($C490, Team_Pitching___Advanced[], 20, FALSE)</f>
        <v>#N/A</v>
      </c>
      <c r="AT490" s="11" t="e">
        <f>VLOOKUP($C490, Team_Batting___Dashboard[[Team]:[wOBA]], 16, FALSE)</f>
        <v>#N/A</v>
      </c>
      <c r="AU490" s="11" t="e">
        <f>VLOOKUP($C490, Team_Batting___Advanced[[Team]:[OPS]], 9, FALSE)</f>
        <v>#N/A</v>
      </c>
      <c r="AV490" s="11" t="e">
        <f>VLOOKUP($C490, Team_Batting___Advanced[], 19, FALSE)</f>
        <v>#N/A</v>
      </c>
      <c r="AW490" s="11" t="e">
        <f>VLOOKUP($C490, 'Team Per G'!$A$2:$G$31, 3, FALSE)</f>
        <v>#N/A</v>
      </c>
      <c r="AX490" s="11" t="e">
        <f>VLOOKUP($C490, 'Team Per G'!$A$2:$G$31, 5, FALSE)</f>
        <v>#N/A</v>
      </c>
      <c r="AY490" s="11" t="e">
        <f>VLOOKUP($C490, 'Team Per G'!$A$2:$G$31, 4, FALSE)</f>
        <v>#N/A</v>
      </c>
      <c r="AZ490" s="11" t="e">
        <f>VLOOKUP($C490, Team_Batting___Dashboard[], 22, FALSE)/$AH490</f>
        <v>#N/A</v>
      </c>
      <c r="BA490" s="11" t="e">
        <f>VLOOKUP($C490, 'FanGraphs - Team WAR Projected'!$B$2:$E$31, 4, FALSE)/162</f>
        <v>#N/A</v>
      </c>
      <c r="BB490" s="11" t="e">
        <f t="shared" si="82"/>
        <v>#N/A</v>
      </c>
      <c r="BC490" s="11" t="e">
        <f>VLOOKUP($C490, FanGraphs_Standings[[Abbreviation]:[2024 Year to Date RS/G]], 6, FALSE)/$AH490</f>
        <v>#N/A</v>
      </c>
      <c r="BD490" s="11" t="e">
        <f>VLOOKUP($C490, FanGraphs_Standings[[Abbreviation]:[2024 Projected Full Season RDif]], 19, FALSE)/162</f>
        <v>#N/A</v>
      </c>
      <c r="BE490" s="11" t="e">
        <f t="shared" si="83"/>
        <v>#N/A</v>
      </c>
      <c r="BF490" s="11" t="e">
        <f>VLOOKUP($C490, FanGraphs_Standings[[Abbreviation]:[2024 Projected Full Season RDif]], 5, FALSE)</f>
        <v>#N/A</v>
      </c>
      <c r="BG490" s="11" t="e">
        <f>VLOOKUP($C490, FanGraphs_Standings[[Abbreviation]:[2024 Projected Full Season W%]], 18, FALSE)</f>
        <v>#N/A</v>
      </c>
      <c r="BH490" s="11" t="e">
        <f t="shared" si="84"/>
        <v>#N/A</v>
      </c>
      <c r="BI490" s="11" t="e">
        <f>VLOOKUP($C490, 'Home Field Adv'!$A$2:$K$31, 11, FALSE)</f>
        <v>#N/A</v>
      </c>
      <c r="BL490" s="12" t="str">
        <f t="shared" si="72"/>
        <v/>
      </c>
      <c r="BM490" s="12" t="str">
        <f t="shared" si="85"/>
        <v/>
      </c>
      <c r="BN490" s="12" t="str">
        <f t="shared" si="73"/>
        <v/>
      </c>
    </row>
    <row r="491" spans="6:66" x14ac:dyDescent="0.45">
      <c r="F491" s="11" t="e">
        <f>VLOOKUP($B491, FanGraphs_Standings[[Abbreviation]:[2024 Year to Date G]], 2, FALSE)</f>
        <v>#N/A</v>
      </c>
      <c r="G491" s="11" t="e">
        <f>_xlfn.IFNA(VLOOKUP($D491, 'SP Per G'!$A$2:$D$1385, 3, FALSE),M491)</f>
        <v>#N/A</v>
      </c>
      <c r="H491" s="11" t="e">
        <f>IF(AND(ISNA(VLOOKUP($D491, 'SP Per G'!$A$2:$D$1385, 4, FALSE)), ISTEXT($D491)), G491,IF(ISNA(VLOOKUP($D491, 'SP Per G'!$A$2:$D$1385, 4, FALSE)), M491, VLOOKUP($D491, 'SP Per G'!$A$2:$D$1385, 4, FALSE)))</f>
        <v>#N/A</v>
      </c>
      <c r="I491" s="11" t="e">
        <f t="shared" si="75"/>
        <v>#N/A</v>
      </c>
      <c r="J491" s="11" t="e">
        <f>_xlfn.IFNA(VLOOKUP($D491,Individual_Pitching___Dashboard[],18,FALSE),VLOOKUP(B491,Team_Pitching___Dashboard[[Team]:[ERA]],17,FALSE))</f>
        <v>#N/A</v>
      </c>
      <c r="K491" s="11" t="e">
        <f>_xlfn.IFNA(VLOOKUP($D491, Individual_Pitching___Dashboard[], 20, FALSE), VLOOKUP(B491,Team_Pitching___Dashboard[[Team]:[xFIP]],20,FALSE))</f>
        <v>#N/A</v>
      </c>
      <c r="L491" s="11" t="e">
        <f>_xlfn.IFNA(VLOOKUP($D491, Individual_Pitching___Advanced[], 21,FALSE), VLOOKUP(B491, Team_Pitching___Advanced[], 20, FALSE))</f>
        <v>#N/A</v>
      </c>
      <c r="M491" s="11" t="e">
        <f>VLOOKUP($B491, 'Team Per G'!$A$2:$G$31, 7, FALSE)</f>
        <v>#N/A</v>
      </c>
      <c r="N491" s="11" t="e">
        <f>VLOOKUP($B491, 'FanGraphs - Team WAR Projected'!$B$2:$E$31, 3, FALSE)/162</f>
        <v>#N/A</v>
      </c>
      <c r="O491" s="11" t="e">
        <f t="shared" si="76"/>
        <v>#N/A</v>
      </c>
      <c r="P491" s="11" t="e">
        <f>VLOOKUP($B491, Team_Pitching___Advanced[[Team]:[xFIP]], 19,FALSE)</f>
        <v>#N/A</v>
      </c>
      <c r="Q491" s="11" t="e">
        <f>VLOOKUP($B491, Team_Pitching___Advanced[], 20, FALSE)</f>
        <v>#N/A</v>
      </c>
      <c r="R491" s="11" t="e">
        <f>VLOOKUP($B491, Team_Batting___Dashboard[[Team]:[wOBA]], 16, FALSE)</f>
        <v>#N/A</v>
      </c>
      <c r="S491" s="11" t="e">
        <f>VLOOKUP($B491, Team_Batting___Advanced[[Team]:[OPS]], 9, FALSE)</f>
        <v>#N/A</v>
      </c>
      <c r="T491" s="11" t="e">
        <f>VLOOKUP($B491, Team_Batting___Advanced[], 19, FALSE)</f>
        <v>#N/A</v>
      </c>
      <c r="U491" s="11" t="e">
        <f>VLOOKUP($B491, 'Team Per G'!$A$2:$G$31, 3, FALSE)</f>
        <v>#N/A</v>
      </c>
      <c r="V491" s="11" t="e">
        <f>VLOOKUP($B491, 'Team Per G'!$A$2:$G$31, 5, FALSE)</f>
        <v>#N/A</v>
      </c>
      <c r="W491" s="11" t="e">
        <f>VLOOKUP($B491, 'Team Per G'!$A$2:$G$31, 4, FALSE)</f>
        <v>#N/A</v>
      </c>
      <c r="X491" s="11" t="e">
        <f>VLOOKUP($B491, Team_Batting___Dashboard[], 22, FALSE)/$F491</f>
        <v>#N/A</v>
      </c>
      <c r="Y491" s="11" t="e">
        <f>VLOOKUP($B491, 'FanGraphs - Team WAR Projected'!$B$2:$E$31, 4, FALSE)/162</f>
        <v>#N/A</v>
      </c>
      <c r="Z491" s="11" t="e">
        <f t="shared" si="77"/>
        <v>#N/A</v>
      </c>
      <c r="AA491" s="11" t="e">
        <f>VLOOKUP($B491, FanGraphs_Standings[[Abbreviation]:[2024 Year to Date RS/G]], 6, FALSE)/$F491</f>
        <v>#N/A</v>
      </c>
      <c r="AB491" s="11" t="e">
        <f>VLOOKUP($B491, FanGraphs_Standings[[Abbreviation]:[2024 Projected Full Season RDif]], 19, FALSE)/162</f>
        <v>#N/A</v>
      </c>
      <c r="AC491" s="11" t="e">
        <f t="shared" si="78"/>
        <v>#N/A</v>
      </c>
      <c r="AD491" s="11" t="e">
        <f>VLOOKUP($B491, FanGraphs_Standings[[Abbreviation]:[2024 Projected Full Season RDif]], 5, FALSE)</f>
        <v>#N/A</v>
      </c>
      <c r="AE491" s="11" t="e">
        <f>VLOOKUP($B491, FanGraphs_Standings[[Abbreviation]:[2024 Projected Full Season W%]], 18, FALSE)</f>
        <v>#N/A</v>
      </c>
      <c r="AF491" s="11" t="e">
        <f t="shared" si="79"/>
        <v>#N/A</v>
      </c>
      <c r="AG491" s="11" t="e">
        <f>VLOOKUP($B491, 'Home Field Adv'!$A$2:$I$31, 9, FALSE)</f>
        <v>#N/A</v>
      </c>
      <c r="AH491" s="11" t="e">
        <f>VLOOKUP($C491, FanGraphs_Standings[[Abbreviation]:[2024 Year to Date G]], 2, FALSE)</f>
        <v>#N/A</v>
      </c>
      <c r="AI491" s="11" t="e">
        <f>_xlfn.IFNA(VLOOKUP($E491, 'SP Per G'!$A$2:$D$1385, 3, FALSE), AO491)</f>
        <v>#N/A</v>
      </c>
      <c r="AJ491" s="11" t="e">
        <f>IF(AND(ISNA(VLOOKUP($E491, 'SP Per G'!$A$2:$D$1385, 4, FALSE)), ISTEXT($E491)), AI491,IF(ISNA(VLOOKUP($E491, 'SP Per G'!$A$2:$D$1385, 4, FALSE)), AO491, VLOOKUP($E491, 'SP Per G'!$A$2:$D$1385, 4, FALSE)))</f>
        <v>#N/A</v>
      </c>
      <c r="AK491" s="11" t="e">
        <f t="shared" si="80"/>
        <v>#N/A</v>
      </c>
      <c r="AL491" s="11" t="e">
        <f>_xlfn.IFNA(VLOOKUP($E491, Individual_Pitching___Dashboard[], 18, FALSE), VLOOKUP($C491,Team_Pitching___Advanced[[Team]:[SIERA]],16,FALSE))</f>
        <v>#N/A</v>
      </c>
      <c r="AM491" s="11" t="e">
        <f>_xlfn.IFNA(VLOOKUP($E491, Individual_Pitching___Dashboard[], 20, FALSE), VLOOKUP($C491,Team_Pitching___Advanced[[Team]:[xFIP]],19,FALSE))</f>
        <v>#N/A</v>
      </c>
      <c r="AN491" s="11" t="e">
        <f>_xlfn.IFNA(VLOOKUP($E491,Individual_Pitching___Advanced[],21,FALSE),VLOOKUP($C491,Team_Pitching___Advanced[[Team]:[SIERA]],20,FALSE))</f>
        <v>#N/A</v>
      </c>
      <c r="AO491" s="11" t="e">
        <f>VLOOKUP($C491, 'Team Per G'!$A$2:$G$31, 7, FALSE)</f>
        <v>#N/A</v>
      </c>
      <c r="AP491" s="11" t="e">
        <f>VLOOKUP($C491, 'FanGraphs - Team WAR Projected'!$B$2:$E$31, 3, FALSE)/162</f>
        <v>#N/A</v>
      </c>
      <c r="AQ491" s="11" t="e">
        <f t="shared" si="81"/>
        <v>#N/A</v>
      </c>
      <c r="AR491" s="11" t="e">
        <f>VLOOKUP($C491, Team_Pitching___Advanced[[Team]:[xFIP]], 19,FALSE)</f>
        <v>#N/A</v>
      </c>
      <c r="AS491" s="11" t="e">
        <f>VLOOKUP($C491, Team_Pitching___Advanced[], 20, FALSE)</f>
        <v>#N/A</v>
      </c>
      <c r="AT491" s="11" t="e">
        <f>VLOOKUP($C491, Team_Batting___Dashboard[[Team]:[wOBA]], 16, FALSE)</f>
        <v>#N/A</v>
      </c>
      <c r="AU491" s="11" t="e">
        <f>VLOOKUP($C491, Team_Batting___Advanced[[Team]:[OPS]], 9, FALSE)</f>
        <v>#N/A</v>
      </c>
      <c r="AV491" s="11" t="e">
        <f>VLOOKUP($C491, Team_Batting___Advanced[], 19, FALSE)</f>
        <v>#N/A</v>
      </c>
      <c r="AW491" s="11" t="e">
        <f>VLOOKUP($C491, 'Team Per G'!$A$2:$G$31, 3, FALSE)</f>
        <v>#N/A</v>
      </c>
      <c r="AX491" s="11" t="e">
        <f>VLOOKUP($C491, 'Team Per G'!$A$2:$G$31, 5, FALSE)</f>
        <v>#N/A</v>
      </c>
      <c r="AY491" s="11" t="e">
        <f>VLOOKUP($C491, 'Team Per G'!$A$2:$G$31, 4, FALSE)</f>
        <v>#N/A</v>
      </c>
      <c r="AZ491" s="11" t="e">
        <f>VLOOKUP($C491, Team_Batting___Dashboard[], 22, FALSE)/$AH491</f>
        <v>#N/A</v>
      </c>
      <c r="BA491" s="11" t="e">
        <f>VLOOKUP($C491, 'FanGraphs - Team WAR Projected'!$B$2:$E$31, 4, FALSE)/162</f>
        <v>#N/A</v>
      </c>
      <c r="BB491" s="11" t="e">
        <f t="shared" si="82"/>
        <v>#N/A</v>
      </c>
      <c r="BC491" s="11" t="e">
        <f>VLOOKUP($C491, FanGraphs_Standings[[Abbreviation]:[2024 Year to Date RS/G]], 6, FALSE)/$AH491</f>
        <v>#N/A</v>
      </c>
      <c r="BD491" s="11" t="e">
        <f>VLOOKUP($C491, FanGraphs_Standings[[Abbreviation]:[2024 Projected Full Season RDif]], 19, FALSE)/162</f>
        <v>#N/A</v>
      </c>
      <c r="BE491" s="11" t="e">
        <f t="shared" si="83"/>
        <v>#N/A</v>
      </c>
      <c r="BF491" s="11" t="e">
        <f>VLOOKUP($C491, FanGraphs_Standings[[Abbreviation]:[2024 Projected Full Season RDif]], 5, FALSE)</f>
        <v>#N/A</v>
      </c>
      <c r="BG491" s="11" t="e">
        <f>VLOOKUP($C491, FanGraphs_Standings[[Abbreviation]:[2024 Projected Full Season W%]], 18, FALSE)</f>
        <v>#N/A</v>
      </c>
      <c r="BH491" s="11" t="e">
        <f t="shared" si="84"/>
        <v>#N/A</v>
      </c>
      <c r="BI491" s="11" t="e">
        <f>VLOOKUP($C491, 'Home Field Adv'!$A$2:$K$31, 11, FALSE)</f>
        <v>#N/A</v>
      </c>
      <c r="BL491" s="12" t="str">
        <f t="shared" si="72"/>
        <v/>
      </c>
      <c r="BM491" s="12" t="str">
        <f t="shared" si="85"/>
        <v/>
      </c>
      <c r="BN491" s="12" t="str">
        <f t="shared" si="73"/>
        <v/>
      </c>
    </row>
    <row r="492" spans="6:66" x14ac:dyDescent="0.45">
      <c r="F492" s="11" t="e">
        <f>VLOOKUP($B492, FanGraphs_Standings[[Abbreviation]:[2024 Year to Date G]], 2, FALSE)</f>
        <v>#N/A</v>
      </c>
      <c r="G492" s="11" t="e">
        <f>_xlfn.IFNA(VLOOKUP($D492, 'SP Per G'!$A$2:$D$1385, 3, FALSE),M492)</f>
        <v>#N/A</v>
      </c>
      <c r="H492" s="11" t="e">
        <f>IF(AND(ISNA(VLOOKUP($D492, 'SP Per G'!$A$2:$D$1385, 4, FALSE)), ISTEXT($D492)), G492,IF(ISNA(VLOOKUP($D492, 'SP Per G'!$A$2:$D$1385, 4, FALSE)), M492, VLOOKUP($D492, 'SP Per G'!$A$2:$D$1385, 4, FALSE)))</f>
        <v>#N/A</v>
      </c>
      <c r="I492" s="11" t="e">
        <f t="shared" si="75"/>
        <v>#N/A</v>
      </c>
      <c r="J492" s="11" t="e">
        <f>_xlfn.IFNA(VLOOKUP($D492,Individual_Pitching___Dashboard[],18,FALSE),VLOOKUP(B492,Team_Pitching___Dashboard[[Team]:[ERA]],17,FALSE))</f>
        <v>#N/A</v>
      </c>
      <c r="K492" s="11" t="e">
        <f>_xlfn.IFNA(VLOOKUP($D492, Individual_Pitching___Dashboard[], 20, FALSE), VLOOKUP(B492,Team_Pitching___Dashboard[[Team]:[xFIP]],20,FALSE))</f>
        <v>#N/A</v>
      </c>
      <c r="L492" s="11" t="e">
        <f>_xlfn.IFNA(VLOOKUP($D492, Individual_Pitching___Advanced[], 21,FALSE), VLOOKUP(B492, Team_Pitching___Advanced[], 20, FALSE))</f>
        <v>#N/A</v>
      </c>
      <c r="M492" s="11" t="e">
        <f>VLOOKUP($B492, 'Team Per G'!$A$2:$G$31, 7, FALSE)</f>
        <v>#N/A</v>
      </c>
      <c r="N492" s="11" t="e">
        <f>VLOOKUP($B492, 'FanGraphs - Team WAR Projected'!$B$2:$E$31, 3, FALSE)/162</f>
        <v>#N/A</v>
      </c>
      <c r="O492" s="11" t="e">
        <f t="shared" si="76"/>
        <v>#N/A</v>
      </c>
      <c r="P492" s="11" t="e">
        <f>VLOOKUP($B492, Team_Pitching___Advanced[[Team]:[xFIP]], 19,FALSE)</f>
        <v>#N/A</v>
      </c>
      <c r="Q492" s="11" t="e">
        <f>VLOOKUP($B492, Team_Pitching___Advanced[], 20, FALSE)</f>
        <v>#N/A</v>
      </c>
      <c r="R492" s="11" t="e">
        <f>VLOOKUP($B492, Team_Batting___Dashboard[[Team]:[wOBA]], 16, FALSE)</f>
        <v>#N/A</v>
      </c>
      <c r="S492" s="11" t="e">
        <f>VLOOKUP($B492, Team_Batting___Advanced[[Team]:[OPS]], 9, FALSE)</f>
        <v>#N/A</v>
      </c>
      <c r="T492" s="11" t="e">
        <f>VLOOKUP($B492, Team_Batting___Advanced[], 19, FALSE)</f>
        <v>#N/A</v>
      </c>
      <c r="U492" s="11" t="e">
        <f>VLOOKUP($B492, 'Team Per G'!$A$2:$G$31, 3, FALSE)</f>
        <v>#N/A</v>
      </c>
      <c r="V492" s="11" t="e">
        <f>VLOOKUP($B492, 'Team Per G'!$A$2:$G$31, 5, FALSE)</f>
        <v>#N/A</v>
      </c>
      <c r="W492" s="11" t="e">
        <f>VLOOKUP($B492, 'Team Per G'!$A$2:$G$31, 4, FALSE)</f>
        <v>#N/A</v>
      </c>
      <c r="X492" s="11" t="e">
        <f>VLOOKUP($B492, Team_Batting___Dashboard[], 22, FALSE)/$F492</f>
        <v>#N/A</v>
      </c>
      <c r="Y492" s="11" t="e">
        <f>VLOOKUP($B492, 'FanGraphs - Team WAR Projected'!$B$2:$E$31, 4, FALSE)/162</f>
        <v>#N/A</v>
      </c>
      <c r="Z492" s="11" t="e">
        <f t="shared" si="77"/>
        <v>#N/A</v>
      </c>
      <c r="AA492" s="11" t="e">
        <f>VLOOKUP($B492, FanGraphs_Standings[[Abbreviation]:[2024 Year to Date RS/G]], 6, FALSE)/$F492</f>
        <v>#N/A</v>
      </c>
      <c r="AB492" s="11" t="e">
        <f>VLOOKUP($B492, FanGraphs_Standings[[Abbreviation]:[2024 Projected Full Season RDif]], 19, FALSE)/162</f>
        <v>#N/A</v>
      </c>
      <c r="AC492" s="11" t="e">
        <f t="shared" si="78"/>
        <v>#N/A</v>
      </c>
      <c r="AD492" s="11" t="e">
        <f>VLOOKUP($B492, FanGraphs_Standings[[Abbreviation]:[2024 Projected Full Season RDif]], 5, FALSE)</f>
        <v>#N/A</v>
      </c>
      <c r="AE492" s="11" t="e">
        <f>VLOOKUP($B492, FanGraphs_Standings[[Abbreviation]:[2024 Projected Full Season W%]], 18, FALSE)</f>
        <v>#N/A</v>
      </c>
      <c r="AF492" s="11" t="e">
        <f t="shared" si="79"/>
        <v>#N/A</v>
      </c>
      <c r="AG492" s="11" t="e">
        <f>VLOOKUP($B492, 'Home Field Adv'!$A$2:$I$31, 9, FALSE)</f>
        <v>#N/A</v>
      </c>
      <c r="AH492" s="11" t="e">
        <f>VLOOKUP($C492, FanGraphs_Standings[[Abbreviation]:[2024 Year to Date G]], 2, FALSE)</f>
        <v>#N/A</v>
      </c>
      <c r="AI492" s="11" t="e">
        <f>_xlfn.IFNA(VLOOKUP($E492, 'SP Per G'!$A$2:$D$1385, 3, FALSE), AO492)</f>
        <v>#N/A</v>
      </c>
      <c r="AJ492" s="11" t="e">
        <f>IF(AND(ISNA(VLOOKUP($E492, 'SP Per G'!$A$2:$D$1385, 4, FALSE)), ISTEXT($E492)), AI492,IF(ISNA(VLOOKUP($E492, 'SP Per G'!$A$2:$D$1385, 4, FALSE)), AO492, VLOOKUP($E492, 'SP Per G'!$A$2:$D$1385, 4, FALSE)))</f>
        <v>#N/A</v>
      </c>
      <c r="AK492" s="11" t="e">
        <f t="shared" si="80"/>
        <v>#N/A</v>
      </c>
      <c r="AL492" s="11" t="e">
        <f>_xlfn.IFNA(VLOOKUP($E492, Individual_Pitching___Dashboard[], 18, FALSE), VLOOKUP($C492,Team_Pitching___Advanced[[Team]:[SIERA]],16,FALSE))</f>
        <v>#N/A</v>
      </c>
      <c r="AM492" s="11" t="e">
        <f>_xlfn.IFNA(VLOOKUP($E492, Individual_Pitching___Dashboard[], 20, FALSE), VLOOKUP($C492,Team_Pitching___Advanced[[Team]:[xFIP]],19,FALSE))</f>
        <v>#N/A</v>
      </c>
      <c r="AN492" s="11" t="e">
        <f>_xlfn.IFNA(VLOOKUP($E492,Individual_Pitching___Advanced[],21,FALSE),VLOOKUP($C492,Team_Pitching___Advanced[[Team]:[SIERA]],20,FALSE))</f>
        <v>#N/A</v>
      </c>
      <c r="AO492" s="11" t="e">
        <f>VLOOKUP($C492, 'Team Per G'!$A$2:$G$31, 7, FALSE)</f>
        <v>#N/A</v>
      </c>
      <c r="AP492" s="11" t="e">
        <f>VLOOKUP($C492, 'FanGraphs - Team WAR Projected'!$B$2:$E$31, 3, FALSE)/162</f>
        <v>#N/A</v>
      </c>
      <c r="AQ492" s="11" t="e">
        <f t="shared" si="81"/>
        <v>#N/A</v>
      </c>
      <c r="AR492" s="11" t="e">
        <f>VLOOKUP($C492, Team_Pitching___Advanced[[Team]:[xFIP]], 19,FALSE)</f>
        <v>#N/A</v>
      </c>
      <c r="AS492" s="11" t="e">
        <f>VLOOKUP($C492, Team_Pitching___Advanced[], 20, FALSE)</f>
        <v>#N/A</v>
      </c>
      <c r="AT492" s="11" t="e">
        <f>VLOOKUP($C492, Team_Batting___Dashboard[[Team]:[wOBA]], 16, FALSE)</f>
        <v>#N/A</v>
      </c>
      <c r="AU492" s="11" t="e">
        <f>VLOOKUP($C492, Team_Batting___Advanced[[Team]:[OPS]], 9, FALSE)</f>
        <v>#N/A</v>
      </c>
      <c r="AV492" s="11" t="e">
        <f>VLOOKUP($C492, Team_Batting___Advanced[], 19, FALSE)</f>
        <v>#N/A</v>
      </c>
      <c r="AW492" s="11" t="e">
        <f>VLOOKUP($C492, 'Team Per G'!$A$2:$G$31, 3, FALSE)</f>
        <v>#N/A</v>
      </c>
      <c r="AX492" s="11" t="e">
        <f>VLOOKUP($C492, 'Team Per G'!$A$2:$G$31, 5, FALSE)</f>
        <v>#N/A</v>
      </c>
      <c r="AY492" s="11" t="e">
        <f>VLOOKUP($C492, 'Team Per G'!$A$2:$G$31, 4, FALSE)</f>
        <v>#N/A</v>
      </c>
      <c r="AZ492" s="11" t="e">
        <f>VLOOKUP($C492, Team_Batting___Dashboard[], 22, FALSE)/$AH492</f>
        <v>#N/A</v>
      </c>
      <c r="BA492" s="11" t="e">
        <f>VLOOKUP($C492, 'FanGraphs - Team WAR Projected'!$B$2:$E$31, 4, FALSE)/162</f>
        <v>#N/A</v>
      </c>
      <c r="BB492" s="11" t="e">
        <f t="shared" si="82"/>
        <v>#N/A</v>
      </c>
      <c r="BC492" s="11" t="e">
        <f>VLOOKUP($C492, FanGraphs_Standings[[Abbreviation]:[2024 Year to Date RS/G]], 6, FALSE)/$AH492</f>
        <v>#N/A</v>
      </c>
      <c r="BD492" s="11" t="e">
        <f>VLOOKUP($C492, FanGraphs_Standings[[Abbreviation]:[2024 Projected Full Season RDif]], 19, FALSE)/162</f>
        <v>#N/A</v>
      </c>
      <c r="BE492" s="11" t="e">
        <f t="shared" si="83"/>
        <v>#N/A</v>
      </c>
      <c r="BF492" s="11" t="e">
        <f>VLOOKUP($C492, FanGraphs_Standings[[Abbreviation]:[2024 Projected Full Season RDif]], 5, FALSE)</f>
        <v>#N/A</v>
      </c>
      <c r="BG492" s="11" t="e">
        <f>VLOOKUP($C492, FanGraphs_Standings[[Abbreviation]:[2024 Projected Full Season W%]], 18, FALSE)</f>
        <v>#N/A</v>
      </c>
      <c r="BH492" s="11" t="e">
        <f t="shared" si="84"/>
        <v>#N/A</v>
      </c>
      <c r="BI492" s="11" t="e">
        <f>VLOOKUP($C492, 'Home Field Adv'!$A$2:$K$31, 11, FALSE)</f>
        <v>#N/A</v>
      </c>
      <c r="BL492" s="12" t="str">
        <f t="shared" si="72"/>
        <v/>
      </c>
      <c r="BM492" s="12" t="str">
        <f t="shared" si="85"/>
        <v/>
      </c>
      <c r="BN492" s="12" t="str">
        <f t="shared" si="73"/>
        <v/>
      </c>
    </row>
    <row r="493" spans="6:66" x14ac:dyDescent="0.45">
      <c r="F493" s="11" t="e">
        <f>VLOOKUP($B493, FanGraphs_Standings[[Abbreviation]:[2024 Year to Date G]], 2, FALSE)</f>
        <v>#N/A</v>
      </c>
      <c r="G493" s="11" t="e">
        <f>_xlfn.IFNA(VLOOKUP($D493, 'SP Per G'!$A$2:$D$1385, 3, FALSE),M493)</f>
        <v>#N/A</v>
      </c>
      <c r="H493" s="11" t="e">
        <f>IF(AND(ISNA(VLOOKUP($D493, 'SP Per G'!$A$2:$D$1385, 4, FALSE)), ISTEXT($D493)), G493,IF(ISNA(VLOOKUP($D493, 'SP Per G'!$A$2:$D$1385, 4, FALSE)), M493, VLOOKUP($D493, 'SP Per G'!$A$2:$D$1385, 4, FALSE)))</f>
        <v>#N/A</v>
      </c>
      <c r="I493" s="11" t="e">
        <f t="shared" si="75"/>
        <v>#N/A</v>
      </c>
      <c r="J493" s="11" t="e">
        <f>_xlfn.IFNA(VLOOKUP($D493,Individual_Pitching___Dashboard[],18,FALSE),VLOOKUP(B493,Team_Pitching___Dashboard[[Team]:[ERA]],17,FALSE))</f>
        <v>#N/A</v>
      </c>
      <c r="K493" s="11" t="e">
        <f>_xlfn.IFNA(VLOOKUP($D493, Individual_Pitching___Dashboard[], 20, FALSE), VLOOKUP(B493,Team_Pitching___Dashboard[[Team]:[xFIP]],20,FALSE))</f>
        <v>#N/A</v>
      </c>
      <c r="L493" s="11" t="e">
        <f>_xlfn.IFNA(VLOOKUP($D493, Individual_Pitching___Advanced[], 21,FALSE), VLOOKUP(B493, Team_Pitching___Advanced[], 20, FALSE))</f>
        <v>#N/A</v>
      </c>
      <c r="M493" s="11" t="e">
        <f>VLOOKUP($B493, 'Team Per G'!$A$2:$G$31, 7, FALSE)</f>
        <v>#N/A</v>
      </c>
      <c r="N493" s="11" t="e">
        <f>VLOOKUP($B493, 'FanGraphs - Team WAR Projected'!$B$2:$E$31, 3, FALSE)/162</f>
        <v>#N/A</v>
      </c>
      <c r="O493" s="11" t="e">
        <f t="shared" si="76"/>
        <v>#N/A</v>
      </c>
      <c r="P493" s="11" t="e">
        <f>VLOOKUP($B493, Team_Pitching___Advanced[[Team]:[xFIP]], 19,FALSE)</f>
        <v>#N/A</v>
      </c>
      <c r="Q493" s="11" t="e">
        <f>VLOOKUP($B493, Team_Pitching___Advanced[], 20, FALSE)</f>
        <v>#N/A</v>
      </c>
      <c r="R493" s="11" t="e">
        <f>VLOOKUP($B493, Team_Batting___Dashboard[[Team]:[wOBA]], 16, FALSE)</f>
        <v>#N/A</v>
      </c>
      <c r="S493" s="11" t="e">
        <f>VLOOKUP($B493, Team_Batting___Advanced[[Team]:[OPS]], 9, FALSE)</f>
        <v>#N/A</v>
      </c>
      <c r="T493" s="11" t="e">
        <f>VLOOKUP($B493, Team_Batting___Advanced[], 19, FALSE)</f>
        <v>#N/A</v>
      </c>
      <c r="U493" s="11" t="e">
        <f>VLOOKUP($B493, 'Team Per G'!$A$2:$G$31, 3, FALSE)</f>
        <v>#N/A</v>
      </c>
      <c r="V493" s="11" t="e">
        <f>VLOOKUP($B493, 'Team Per G'!$A$2:$G$31, 5, FALSE)</f>
        <v>#N/A</v>
      </c>
      <c r="W493" s="11" t="e">
        <f>VLOOKUP($B493, 'Team Per G'!$A$2:$G$31, 4, FALSE)</f>
        <v>#N/A</v>
      </c>
      <c r="X493" s="11" t="e">
        <f>VLOOKUP($B493, Team_Batting___Dashboard[], 22, FALSE)/$F493</f>
        <v>#N/A</v>
      </c>
      <c r="Y493" s="11" t="e">
        <f>VLOOKUP($B493, 'FanGraphs - Team WAR Projected'!$B$2:$E$31, 4, FALSE)/162</f>
        <v>#N/A</v>
      </c>
      <c r="Z493" s="11" t="e">
        <f t="shared" si="77"/>
        <v>#N/A</v>
      </c>
      <c r="AA493" s="11" t="e">
        <f>VLOOKUP($B493, FanGraphs_Standings[[Abbreviation]:[2024 Year to Date RS/G]], 6, FALSE)/$F493</f>
        <v>#N/A</v>
      </c>
      <c r="AB493" s="11" t="e">
        <f>VLOOKUP($B493, FanGraphs_Standings[[Abbreviation]:[2024 Projected Full Season RDif]], 19, FALSE)/162</f>
        <v>#N/A</v>
      </c>
      <c r="AC493" s="11" t="e">
        <f t="shared" si="78"/>
        <v>#N/A</v>
      </c>
      <c r="AD493" s="11" t="e">
        <f>VLOOKUP($B493, FanGraphs_Standings[[Abbreviation]:[2024 Projected Full Season RDif]], 5, FALSE)</f>
        <v>#N/A</v>
      </c>
      <c r="AE493" s="11" t="e">
        <f>VLOOKUP($B493, FanGraphs_Standings[[Abbreviation]:[2024 Projected Full Season W%]], 18, FALSE)</f>
        <v>#N/A</v>
      </c>
      <c r="AF493" s="11" t="e">
        <f t="shared" si="79"/>
        <v>#N/A</v>
      </c>
      <c r="AG493" s="11" t="e">
        <f>VLOOKUP($B493, 'Home Field Adv'!$A$2:$I$31, 9, FALSE)</f>
        <v>#N/A</v>
      </c>
      <c r="AH493" s="11" t="e">
        <f>VLOOKUP($C493, FanGraphs_Standings[[Abbreviation]:[2024 Year to Date G]], 2, FALSE)</f>
        <v>#N/A</v>
      </c>
      <c r="AI493" s="11" t="e">
        <f>_xlfn.IFNA(VLOOKUP($E493, 'SP Per G'!$A$2:$D$1385, 3, FALSE), AO493)</f>
        <v>#N/A</v>
      </c>
      <c r="AJ493" s="11" t="e">
        <f>IF(AND(ISNA(VLOOKUP($E493, 'SP Per G'!$A$2:$D$1385, 4, FALSE)), ISTEXT($E493)), AI493,IF(ISNA(VLOOKUP($E493, 'SP Per G'!$A$2:$D$1385, 4, FALSE)), AO493, VLOOKUP($E493, 'SP Per G'!$A$2:$D$1385, 4, FALSE)))</f>
        <v>#N/A</v>
      </c>
      <c r="AK493" s="11" t="e">
        <f t="shared" si="80"/>
        <v>#N/A</v>
      </c>
      <c r="AL493" s="11" t="e">
        <f>_xlfn.IFNA(VLOOKUP($E493, Individual_Pitching___Dashboard[], 18, FALSE), VLOOKUP($C493,Team_Pitching___Advanced[[Team]:[SIERA]],16,FALSE))</f>
        <v>#N/A</v>
      </c>
      <c r="AM493" s="11" t="e">
        <f>_xlfn.IFNA(VLOOKUP($E493, Individual_Pitching___Dashboard[], 20, FALSE), VLOOKUP($C493,Team_Pitching___Advanced[[Team]:[xFIP]],19,FALSE))</f>
        <v>#N/A</v>
      </c>
      <c r="AN493" s="11" t="e">
        <f>_xlfn.IFNA(VLOOKUP($E493,Individual_Pitching___Advanced[],21,FALSE),VLOOKUP($C493,Team_Pitching___Advanced[[Team]:[SIERA]],20,FALSE))</f>
        <v>#N/A</v>
      </c>
      <c r="AO493" s="11" t="e">
        <f>VLOOKUP($C493, 'Team Per G'!$A$2:$G$31, 7, FALSE)</f>
        <v>#N/A</v>
      </c>
      <c r="AP493" s="11" t="e">
        <f>VLOOKUP($C493, 'FanGraphs - Team WAR Projected'!$B$2:$E$31, 3, FALSE)/162</f>
        <v>#N/A</v>
      </c>
      <c r="AQ493" s="11" t="e">
        <f t="shared" si="81"/>
        <v>#N/A</v>
      </c>
      <c r="AR493" s="11" t="e">
        <f>VLOOKUP($C493, Team_Pitching___Advanced[[Team]:[xFIP]], 19,FALSE)</f>
        <v>#N/A</v>
      </c>
      <c r="AS493" s="11" t="e">
        <f>VLOOKUP($C493, Team_Pitching___Advanced[], 20, FALSE)</f>
        <v>#N/A</v>
      </c>
      <c r="AT493" s="11" t="e">
        <f>VLOOKUP($C493, Team_Batting___Dashboard[[Team]:[wOBA]], 16, FALSE)</f>
        <v>#N/A</v>
      </c>
      <c r="AU493" s="11" t="e">
        <f>VLOOKUP($C493, Team_Batting___Advanced[[Team]:[OPS]], 9, FALSE)</f>
        <v>#N/A</v>
      </c>
      <c r="AV493" s="11" t="e">
        <f>VLOOKUP($C493, Team_Batting___Advanced[], 19, FALSE)</f>
        <v>#N/A</v>
      </c>
      <c r="AW493" s="11" t="e">
        <f>VLOOKUP($C493, 'Team Per G'!$A$2:$G$31, 3, FALSE)</f>
        <v>#N/A</v>
      </c>
      <c r="AX493" s="11" t="e">
        <f>VLOOKUP($C493, 'Team Per G'!$A$2:$G$31, 5, FALSE)</f>
        <v>#N/A</v>
      </c>
      <c r="AY493" s="11" t="e">
        <f>VLOOKUP($C493, 'Team Per G'!$A$2:$G$31, 4, FALSE)</f>
        <v>#N/A</v>
      </c>
      <c r="AZ493" s="11" t="e">
        <f>VLOOKUP($C493, Team_Batting___Dashboard[], 22, FALSE)/$AH493</f>
        <v>#N/A</v>
      </c>
      <c r="BA493" s="11" t="e">
        <f>VLOOKUP($C493, 'FanGraphs - Team WAR Projected'!$B$2:$E$31, 4, FALSE)/162</f>
        <v>#N/A</v>
      </c>
      <c r="BB493" s="11" t="e">
        <f t="shared" si="82"/>
        <v>#N/A</v>
      </c>
      <c r="BC493" s="11" t="e">
        <f>VLOOKUP($C493, FanGraphs_Standings[[Abbreviation]:[2024 Year to Date RS/G]], 6, FALSE)/$AH493</f>
        <v>#N/A</v>
      </c>
      <c r="BD493" s="11" t="e">
        <f>VLOOKUP($C493, FanGraphs_Standings[[Abbreviation]:[2024 Projected Full Season RDif]], 19, FALSE)/162</f>
        <v>#N/A</v>
      </c>
      <c r="BE493" s="11" t="e">
        <f t="shared" si="83"/>
        <v>#N/A</v>
      </c>
      <c r="BF493" s="11" t="e">
        <f>VLOOKUP($C493, FanGraphs_Standings[[Abbreviation]:[2024 Projected Full Season RDif]], 5, FALSE)</f>
        <v>#N/A</v>
      </c>
      <c r="BG493" s="11" t="e">
        <f>VLOOKUP($C493, FanGraphs_Standings[[Abbreviation]:[2024 Projected Full Season W%]], 18, FALSE)</f>
        <v>#N/A</v>
      </c>
      <c r="BH493" s="11" t="e">
        <f t="shared" si="84"/>
        <v>#N/A</v>
      </c>
      <c r="BI493" s="11" t="e">
        <f>VLOOKUP($C493, 'Home Field Adv'!$A$2:$K$31, 11, FALSE)</f>
        <v>#N/A</v>
      </c>
      <c r="BL493" s="12" t="str">
        <f t="shared" si="72"/>
        <v/>
      </c>
      <c r="BM493" s="12" t="str">
        <f t="shared" si="85"/>
        <v/>
      </c>
      <c r="BN493" s="12" t="str">
        <f t="shared" si="73"/>
        <v/>
      </c>
    </row>
    <row r="494" spans="6:66" x14ac:dyDescent="0.45">
      <c r="F494" s="11" t="e">
        <f>VLOOKUP($B494, FanGraphs_Standings[[Abbreviation]:[2024 Year to Date G]], 2, FALSE)</f>
        <v>#N/A</v>
      </c>
      <c r="G494" s="11" t="e">
        <f>_xlfn.IFNA(VLOOKUP($D494, 'SP Per G'!$A$2:$D$1385, 3, FALSE),M494)</f>
        <v>#N/A</v>
      </c>
      <c r="H494" s="11" t="e">
        <f>IF(AND(ISNA(VLOOKUP($D494, 'SP Per G'!$A$2:$D$1385, 4, FALSE)), ISTEXT($D494)), G494,IF(ISNA(VLOOKUP($D494, 'SP Per G'!$A$2:$D$1385, 4, FALSE)), M494, VLOOKUP($D494, 'SP Per G'!$A$2:$D$1385, 4, FALSE)))</f>
        <v>#N/A</v>
      </c>
      <c r="I494" s="11" t="e">
        <f t="shared" si="75"/>
        <v>#N/A</v>
      </c>
      <c r="J494" s="11" t="e">
        <f>_xlfn.IFNA(VLOOKUP($D494,Individual_Pitching___Dashboard[],18,FALSE),VLOOKUP(B494,Team_Pitching___Dashboard[[Team]:[ERA]],17,FALSE))</f>
        <v>#N/A</v>
      </c>
      <c r="K494" s="11" t="e">
        <f>_xlfn.IFNA(VLOOKUP($D494, Individual_Pitching___Dashboard[], 20, FALSE), VLOOKUP(B494,Team_Pitching___Dashboard[[Team]:[xFIP]],20,FALSE))</f>
        <v>#N/A</v>
      </c>
      <c r="L494" s="11" t="e">
        <f>_xlfn.IFNA(VLOOKUP($D494, Individual_Pitching___Advanced[], 21,FALSE), VLOOKUP(B494, Team_Pitching___Advanced[], 20, FALSE))</f>
        <v>#N/A</v>
      </c>
      <c r="M494" s="11" t="e">
        <f>VLOOKUP($B494, 'Team Per G'!$A$2:$G$31, 7, FALSE)</f>
        <v>#N/A</v>
      </c>
      <c r="N494" s="11" t="e">
        <f>VLOOKUP($B494, 'FanGraphs - Team WAR Projected'!$B$2:$E$31, 3, FALSE)/162</f>
        <v>#N/A</v>
      </c>
      <c r="O494" s="11" t="e">
        <f t="shared" si="76"/>
        <v>#N/A</v>
      </c>
      <c r="P494" s="11" t="e">
        <f>VLOOKUP($B494, Team_Pitching___Advanced[[Team]:[xFIP]], 19,FALSE)</f>
        <v>#N/A</v>
      </c>
      <c r="Q494" s="11" t="e">
        <f>VLOOKUP($B494, Team_Pitching___Advanced[], 20, FALSE)</f>
        <v>#N/A</v>
      </c>
      <c r="R494" s="11" t="e">
        <f>VLOOKUP($B494, Team_Batting___Dashboard[[Team]:[wOBA]], 16, FALSE)</f>
        <v>#N/A</v>
      </c>
      <c r="S494" s="11" t="e">
        <f>VLOOKUP($B494, Team_Batting___Advanced[[Team]:[OPS]], 9, FALSE)</f>
        <v>#N/A</v>
      </c>
      <c r="T494" s="11" t="e">
        <f>VLOOKUP($B494, Team_Batting___Advanced[], 19, FALSE)</f>
        <v>#N/A</v>
      </c>
      <c r="U494" s="11" t="e">
        <f>VLOOKUP($B494, 'Team Per G'!$A$2:$G$31, 3, FALSE)</f>
        <v>#N/A</v>
      </c>
      <c r="V494" s="11" t="e">
        <f>VLOOKUP($B494, 'Team Per G'!$A$2:$G$31, 5, FALSE)</f>
        <v>#N/A</v>
      </c>
      <c r="W494" s="11" t="e">
        <f>VLOOKUP($B494, 'Team Per G'!$A$2:$G$31, 4, FALSE)</f>
        <v>#N/A</v>
      </c>
      <c r="X494" s="11" t="e">
        <f>VLOOKUP($B494, Team_Batting___Dashboard[], 22, FALSE)/$F494</f>
        <v>#N/A</v>
      </c>
      <c r="Y494" s="11" t="e">
        <f>VLOOKUP($B494, 'FanGraphs - Team WAR Projected'!$B$2:$E$31, 4, FALSE)/162</f>
        <v>#N/A</v>
      </c>
      <c r="Z494" s="11" t="e">
        <f t="shared" si="77"/>
        <v>#N/A</v>
      </c>
      <c r="AA494" s="11" t="e">
        <f>VLOOKUP($B494, FanGraphs_Standings[[Abbreviation]:[2024 Year to Date RS/G]], 6, FALSE)/$F494</f>
        <v>#N/A</v>
      </c>
      <c r="AB494" s="11" t="e">
        <f>VLOOKUP($B494, FanGraphs_Standings[[Abbreviation]:[2024 Projected Full Season RDif]], 19, FALSE)/162</f>
        <v>#N/A</v>
      </c>
      <c r="AC494" s="11" t="e">
        <f t="shared" si="78"/>
        <v>#N/A</v>
      </c>
      <c r="AD494" s="11" t="e">
        <f>VLOOKUP($B494, FanGraphs_Standings[[Abbreviation]:[2024 Projected Full Season RDif]], 5, FALSE)</f>
        <v>#N/A</v>
      </c>
      <c r="AE494" s="11" t="e">
        <f>VLOOKUP($B494, FanGraphs_Standings[[Abbreviation]:[2024 Projected Full Season W%]], 18, FALSE)</f>
        <v>#N/A</v>
      </c>
      <c r="AF494" s="11" t="e">
        <f t="shared" si="79"/>
        <v>#N/A</v>
      </c>
      <c r="AG494" s="11" t="e">
        <f>VLOOKUP($B494, 'Home Field Adv'!$A$2:$I$31, 9, FALSE)</f>
        <v>#N/A</v>
      </c>
      <c r="AH494" s="11" t="e">
        <f>VLOOKUP($C494, FanGraphs_Standings[[Abbreviation]:[2024 Year to Date G]], 2, FALSE)</f>
        <v>#N/A</v>
      </c>
      <c r="AI494" s="11" t="e">
        <f>_xlfn.IFNA(VLOOKUP($E494, 'SP Per G'!$A$2:$D$1385, 3, FALSE), AO494)</f>
        <v>#N/A</v>
      </c>
      <c r="AJ494" s="11" t="e">
        <f>IF(AND(ISNA(VLOOKUP($E494, 'SP Per G'!$A$2:$D$1385, 4, FALSE)), ISTEXT($E494)), AI494,IF(ISNA(VLOOKUP($E494, 'SP Per G'!$A$2:$D$1385, 4, FALSE)), AO494, VLOOKUP($E494, 'SP Per G'!$A$2:$D$1385, 4, FALSE)))</f>
        <v>#N/A</v>
      </c>
      <c r="AK494" s="11" t="e">
        <f t="shared" si="80"/>
        <v>#N/A</v>
      </c>
      <c r="AL494" s="11" t="e">
        <f>_xlfn.IFNA(VLOOKUP($E494, Individual_Pitching___Dashboard[], 18, FALSE), VLOOKUP($C494,Team_Pitching___Advanced[[Team]:[SIERA]],16,FALSE))</f>
        <v>#N/A</v>
      </c>
      <c r="AM494" s="11" t="e">
        <f>_xlfn.IFNA(VLOOKUP($E494, Individual_Pitching___Dashboard[], 20, FALSE), VLOOKUP($C494,Team_Pitching___Advanced[[Team]:[xFIP]],19,FALSE))</f>
        <v>#N/A</v>
      </c>
      <c r="AN494" s="11" t="e">
        <f>_xlfn.IFNA(VLOOKUP($E494,Individual_Pitching___Advanced[],21,FALSE),VLOOKUP($C494,Team_Pitching___Advanced[[Team]:[SIERA]],20,FALSE))</f>
        <v>#N/A</v>
      </c>
      <c r="AO494" s="11" t="e">
        <f>VLOOKUP($C494, 'Team Per G'!$A$2:$G$31, 7, FALSE)</f>
        <v>#N/A</v>
      </c>
      <c r="AP494" s="11" t="e">
        <f>VLOOKUP($C494, 'FanGraphs - Team WAR Projected'!$B$2:$E$31, 3, FALSE)/162</f>
        <v>#N/A</v>
      </c>
      <c r="AQ494" s="11" t="e">
        <f t="shared" si="81"/>
        <v>#N/A</v>
      </c>
      <c r="AR494" s="11" t="e">
        <f>VLOOKUP($C494, Team_Pitching___Advanced[[Team]:[xFIP]], 19,FALSE)</f>
        <v>#N/A</v>
      </c>
      <c r="AS494" s="11" t="e">
        <f>VLOOKUP($C494, Team_Pitching___Advanced[], 20, FALSE)</f>
        <v>#N/A</v>
      </c>
      <c r="AT494" s="11" t="e">
        <f>VLOOKUP($C494, Team_Batting___Dashboard[[Team]:[wOBA]], 16, FALSE)</f>
        <v>#N/A</v>
      </c>
      <c r="AU494" s="11" t="e">
        <f>VLOOKUP($C494, Team_Batting___Advanced[[Team]:[OPS]], 9, FALSE)</f>
        <v>#N/A</v>
      </c>
      <c r="AV494" s="11" t="e">
        <f>VLOOKUP($C494, Team_Batting___Advanced[], 19, FALSE)</f>
        <v>#N/A</v>
      </c>
      <c r="AW494" s="11" t="e">
        <f>VLOOKUP($C494, 'Team Per G'!$A$2:$G$31, 3, FALSE)</f>
        <v>#N/A</v>
      </c>
      <c r="AX494" s="11" t="e">
        <f>VLOOKUP($C494, 'Team Per G'!$A$2:$G$31, 5, FALSE)</f>
        <v>#N/A</v>
      </c>
      <c r="AY494" s="11" t="e">
        <f>VLOOKUP($C494, 'Team Per G'!$A$2:$G$31, 4, FALSE)</f>
        <v>#N/A</v>
      </c>
      <c r="AZ494" s="11" t="e">
        <f>VLOOKUP($C494, Team_Batting___Dashboard[], 22, FALSE)/$AH494</f>
        <v>#N/A</v>
      </c>
      <c r="BA494" s="11" t="e">
        <f>VLOOKUP($C494, 'FanGraphs - Team WAR Projected'!$B$2:$E$31, 4, FALSE)/162</f>
        <v>#N/A</v>
      </c>
      <c r="BB494" s="11" t="e">
        <f t="shared" si="82"/>
        <v>#N/A</v>
      </c>
      <c r="BC494" s="11" t="e">
        <f>VLOOKUP($C494, FanGraphs_Standings[[Abbreviation]:[2024 Year to Date RS/G]], 6, FALSE)/$AH494</f>
        <v>#N/A</v>
      </c>
      <c r="BD494" s="11" t="e">
        <f>VLOOKUP($C494, FanGraphs_Standings[[Abbreviation]:[2024 Projected Full Season RDif]], 19, FALSE)/162</f>
        <v>#N/A</v>
      </c>
      <c r="BE494" s="11" t="e">
        <f t="shared" si="83"/>
        <v>#N/A</v>
      </c>
      <c r="BF494" s="11" t="e">
        <f>VLOOKUP($C494, FanGraphs_Standings[[Abbreviation]:[2024 Projected Full Season RDif]], 5, FALSE)</f>
        <v>#N/A</v>
      </c>
      <c r="BG494" s="11" t="e">
        <f>VLOOKUP($C494, FanGraphs_Standings[[Abbreviation]:[2024 Projected Full Season W%]], 18, FALSE)</f>
        <v>#N/A</v>
      </c>
      <c r="BH494" s="11" t="e">
        <f t="shared" si="84"/>
        <v>#N/A</v>
      </c>
      <c r="BI494" s="11" t="e">
        <f>VLOOKUP($C494, 'Home Field Adv'!$A$2:$K$31, 11, FALSE)</f>
        <v>#N/A</v>
      </c>
      <c r="BL494" s="12" t="str">
        <f t="shared" si="72"/>
        <v/>
      </c>
      <c r="BM494" s="12" t="str">
        <f t="shared" si="85"/>
        <v/>
      </c>
      <c r="BN494" s="12" t="str">
        <f t="shared" si="73"/>
        <v/>
      </c>
    </row>
    <row r="495" spans="6:66" x14ac:dyDescent="0.45">
      <c r="F495" s="11" t="e">
        <f>VLOOKUP($B495, FanGraphs_Standings[[Abbreviation]:[2024 Year to Date G]], 2, FALSE)</f>
        <v>#N/A</v>
      </c>
      <c r="G495" s="11" t="e">
        <f>_xlfn.IFNA(VLOOKUP($D495, 'SP Per G'!$A$2:$D$1385, 3, FALSE),M495)</f>
        <v>#N/A</v>
      </c>
      <c r="H495" s="11" t="e">
        <f>IF(AND(ISNA(VLOOKUP($D495, 'SP Per G'!$A$2:$D$1385, 4, FALSE)), ISTEXT($D495)), G495,IF(ISNA(VLOOKUP($D495, 'SP Per G'!$A$2:$D$1385, 4, FALSE)), M495, VLOOKUP($D495, 'SP Per G'!$A$2:$D$1385, 4, FALSE)))</f>
        <v>#N/A</v>
      </c>
      <c r="I495" s="11" t="e">
        <f t="shared" si="75"/>
        <v>#N/A</v>
      </c>
      <c r="J495" s="11" t="e">
        <f>_xlfn.IFNA(VLOOKUP($D495,Individual_Pitching___Dashboard[],18,FALSE),VLOOKUP(B495,Team_Pitching___Dashboard[[Team]:[ERA]],17,FALSE))</f>
        <v>#N/A</v>
      </c>
      <c r="K495" s="11" t="e">
        <f>_xlfn.IFNA(VLOOKUP($D495, Individual_Pitching___Dashboard[], 20, FALSE), VLOOKUP(B495,Team_Pitching___Dashboard[[Team]:[xFIP]],20,FALSE))</f>
        <v>#N/A</v>
      </c>
      <c r="L495" s="11" t="e">
        <f>_xlfn.IFNA(VLOOKUP($D495, Individual_Pitching___Advanced[], 21,FALSE), VLOOKUP(B495, Team_Pitching___Advanced[], 20, FALSE))</f>
        <v>#N/A</v>
      </c>
      <c r="M495" s="11" t="e">
        <f>VLOOKUP($B495, 'Team Per G'!$A$2:$G$31, 7, FALSE)</f>
        <v>#N/A</v>
      </c>
      <c r="N495" s="11" t="e">
        <f>VLOOKUP($B495, 'FanGraphs - Team WAR Projected'!$B$2:$E$31, 3, FALSE)/162</f>
        <v>#N/A</v>
      </c>
      <c r="O495" s="11" t="e">
        <f t="shared" si="76"/>
        <v>#N/A</v>
      </c>
      <c r="P495" s="11" t="e">
        <f>VLOOKUP($B495, Team_Pitching___Advanced[[Team]:[xFIP]], 19,FALSE)</f>
        <v>#N/A</v>
      </c>
      <c r="Q495" s="11" t="e">
        <f>VLOOKUP($B495, Team_Pitching___Advanced[], 20, FALSE)</f>
        <v>#N/A</v>
      </c>
      <c r="R495" s="11" t="e">
        <f>VLOOKUP($B495, Team_Batting___Dashboard[[Team]:[wOBA]], 16, FALSE)</f>
        <v>#N/A</v>
      </c>
      <c r="S495" s="11" t="e">
        <f>VLOOKUP($B495, Team_Batting___Advanced[[Team]:[OPS]], 9, FALSE)</f>
        <v>#N/A</v>
      </c>
      <c r="T495" s="11" t="e">
        <f>VLOOKUP($B495, Team_Batting___Advanced[], 19, FALSE)</f>
        <v>#N/A</v>
      </c>
      <c r="U495" s="11" t="e">
        <f>VLOOKUP($B495, 'Team Per G'!$A$2:$G$31, 3, FALSE)</f>
        <v>#N/A</v>
      </c>
      <c r="V495" s="11" t="e">
        <f>VLOOKUP($B495, 'Team Per G'!$A$2:$G$31, 5, FALSE)</f>
        <v>#N/A</v>
      </c>
      <c r="W495" s="11" t="e">
        <f>VLOOKUP($B495, 'Team Per G'!$A$2:$G$31, 4, FALSE)</f>
        <v>#N/A</v>
      </c>
      <c r="X495" s="11" t="e">
        <f>VLOOKUP($B495, Team_Batting___Dashboard[], 22, FALSE)/$F495</f>
        <v>#N/A</v>
      </c>
      <c r="Y495" s="11" t="e">
        <f>VLOOKUP($B495, 'FanGraphs - Team WAR Projected'!$B$2:$E$31, 4, FALSE)/162</f>
        <v>#N/A</v>
      </c>
      <c r="Z495" s="11" t="e">
        <f t="shared" si="77"/>
        <v>#N/A</v>
      </c>
      <c r="AA495" s="11" t="e">
        <f>VLOOKUP($B495, FanGraphs_Standings[[Abbreviation]:[2024 Year to Date RS/G]], 6, FALSE)/$F495</f>
        <v>#N/A</v>
      </c>
      <c r="AB495" s="11" t="e">
        <f>VLOOKUP($B495, FanGraphs_Standings[[Abbreviation]:[2024 Projected Full Season RDif]], 19, FALSE)/162</f>
        <v>#N/A</v>
      </c>
      <c r="AC495" s="11" t="e">
        <f t="shared" si="78"/>
        <v>#N/A</v>
      </c>
      <c r="AD495" s="11" t="e">
        <f>VLOOKUP($B495, FanGraphs_Standings[[Abbreviation]:[2024 Projected Full Season RDif]], 5, FALSE)</f>
        <v>#N/A</v>
      </c>
      <c r="AE495" s="11" t="e">
        <f>VLOOKUP($B495, FanGraphs_Standings[[Abbreviation]:[2024 Projected Full Season W%]], 18, FALSE)</f>
        <v>#N/A</v>
      </c>
      <c r="AF495" s="11" t="e">
        <f t="shared" si="79"/>
        <v>#N/A</v>
      </c>
      <c r="AG495" s="11" t="e">
        <f>VLOOKUP($B495, 'Home Field Adv'!$A$2:$I$31, 9, FALSE)</f>
        <v>#N/A</v>
      </c>
      <c r="AH495" s="11" t="e">
        <f>VLOOKUP($C495, FanGraphs_Standings[[Abbreviation]:[2024 Year to Date G]], 2, FALSE)</f>
        <v>#N/A</v>
      </c>
      <c r="AI495" s="11" t="e">
        <f>_xlfn.IFNA(VLOOKUP($E495, 'SP Per G'!$A$2:$D$1385, 3, FALSE), AO495)</f>
        <v>#N/A</v>
      </c>
      <c r="AJ495" s="11" t="e">
        <f>IF(AND(ISNA(VLOOKUP($E495, 'SP Per G'!$A$2:$D$1385, 4, FALSE)), ISTEXT($E495)), AI495,IF(ISNA(VLOOKUP($E495, 'SP Per G'!$A$2:$D$1385, 4, FALSE)), AO495, VLOOKUP($E495, 'SP Per G'!$A$2:$D$1385, 4, FALSE)))</f>
        <v>#N/A</v>
      </c>
      <c r="AK495" s="11" t="e">
        <f t="shared" si="80"/>
        <v>#N/A</v>
      </c>
      <c r="AL495" s="11" t="e">
        <f>_xlfn.IFNA(VLOOKUP($E495, Individual_Pitching___Dashboard[], 18, FALSE), VLOOKUP($C495,Team_Pitching___Advanced[[Team]:[SIERA]],16,FALSE))</f>
        <v>#N/A</v>
      </c>
      <c r="AM495" s="11" t="e">
        <f>_xlfn.IFNA(VLOOKUP($E495, Individual_Pitching___Dashboard[], 20, FALSE), VLOOKUP($C495,Team_Pitching___Advanced[[Team]:[xFIP]],19,FALSE))</f>
        <v>#N/A</v>
      </c>
      <c r="AN495" s="11" t="e">
        <f>_xlfn.IFNA(VLOOKUP($E495,Individual_Pitching___Advanced[],21,FALSE),VLOOKUP($C495,Team_Pitching___Advanced[[Team]:[SIERA]],20,FALSE))</f>
        <v>#N/A</v>
      </c>
      <c r="AO495" s="11" t="e">
        <f>VLOOKUP($C495, 'Team Per G'!$A$2:$G$31, 7, FALSE)</f>
        <v>#N/A</v>
      </c>
      <c r="AP495" s="11" t="e">
        <f>VLOOKUP($C495, 'FanGraphs - Team WAR Projected'!$B$2:$E$31, 3, FALSE)/162</f>
        <v>#N/A</v>
      </c>
      <c r="AQ495" s="11" t="e">
        <f t="shared" si="81"/>
        <v>#N/A</v>
      </c>
      <c r="AR495" s="11" t="e">
        <f>VLOOKUP($C495, Team_Pitching___Advanced[[Team]:[xFIP]], 19,FALSE)</f>
        <v>#N/A</v>
      </c>
      <c r="AS495" s="11" t="e">
        <f>VLOOKUP($C495, Team_Pitching___Advanced[], 20, FALSE)</f>
        <v>#N/A</v>
      </c>
      <c r="AT495" s="11" t="e">
        <f>VLOOKUP($C495, Team_Batting___Dashboard[[Team]:[wOBA]], 16, FALSE)</f>
        <v>#N/A</v>
      </c>
      <c r="AU495" s="11" t="e">
        <f>VLOOKUP($C495, Team_Batting___Advanced[[Team]:[OPS]], 9, FALSE)</f>
        <v>#N/A</v>
      </c>
      <c r="AV495" s="11" t="e">
        <f>VLOOKUP($C495, Team_Batting___Advanced[], 19, FALSE)</f>
        <v>#N/A</v>
      </c>
      <c r="AW495" s="11" t="e">
        <f>VLOOKUP($C495, 'Team Per G'!$A$2:$G$31, 3, FALSE)</f>
        <v>#N/A</v>
      </c>
      <c r="AX495" s="11" t="e">
        <f>VLOOKUP($C495, 'Team Per G'!$A$2:$G$31, 5, FALSE)</f>
        <v>#N/A</v>
      </c>
      <c r="AY495" s="11" t="e">
        <f>VLOOKUP($C495, 'Team Per G'!$A$2:$G$31, 4, FALSE)</f>
        <v>#N/A</v>
      </c>
      <c r="AZ495" s="11" t="e">
        <f>VLOOKUP($C495, Team_Batting___Dashboard[], 22, FALSE)/$AH495</f>
        <v>#N/A</v>
      </c>
      <c r="BA495" s="11" t="e">
        <f>VLOOKUP($C495, 'FanGraphs - Team WAR Projected'!$B$2:$E$31, 4, FALSE)/162</f>
        <v>#N/A</v>
      </c>
      <c r="BB495" s="11" t="e">
        <f t="shared" si="82"/>
        <v>#N/A</v>
      </c>
      <c r="BC495" s="11" t="e">
        <f>VLOOKUP($C495, FanGraphs_Standings[[Abbreviation]:[2024 Year to Date RS/G]], 6, FALSE)/$AH495</f>
        <v>#N/A</v>
      </c>
      <c r="BD495" s="11" t="e">
        <f>VLOOKUP($C495, FanGraphs_Standings[[Abbreviation]:[2024 Projected Full Season RDif]], 19, FALSE)/162</f>
        <v>#N/A</v>
      </c>
      <c r="BE495" s="11" t="e">
        <f t="shared" si="83"/>
        <v>#N/A</v>
      </c>
      <c r="BF495" s="11" t="e">
        <f>VLOOKUP($C495, FanGraphs_Standings[[Abbreviation]:[2024 Projected Full Season RDif]], 5, FALSE)</f>
        <v>#N/A</v>
      </c>
      <c r="BG495" s="11" t="e">
        <f>VLOOKUP($C495, FanGraphs_Standings[[Abbreviation]:[2024 Projected Full Season W%]], 18, FALSE)</f>
        <v>#N/A</v>
      </c>
      <c r="BH495" s="11" t="e">
        <f t="shared" si="84"/>
        <v>#N/A</v>
      </c>
      <c r="BI495" s="11" t="e">
        <f>VLOOKUP($C495, 'Home Field Adv'!$A$2:$K$31, 11, FALSE)</f>
        <v>#N/A</v>
      </c>
      <c r="BL495" s="12" t="str">
        <f t="shared" si="72"/>
        <v/>
      </c>
      <c r="BM495" s="12" t="str">
        <f t="shared" si="85"/>
        <v/>
      </c>
      <c r="BN495" s="12" t="str">
        <f t="shared" si="73"/>
        <v/>
      </c>
    </row>
    <row r="496" spans="6:66" x14ac:dyDescent="0.45">
      <c r="F496" s="11" t="e">
        <f>VLOOKUP($B496, FanGraphs_Standings[[Abbreviation]:[2024 Year to Date G]], 2, FALSE)</f>
        <v>#N/A</v>
      </c>
      <c r="G496" s="11" t="e">
        <f>_xlfn.IFNA(VLOOKUP($D496, 'SP Per G'!$A$2:$D$1385, 3, FALSE),M496)</f>
        <v>#N/A</v>
      </c>
      <c r="H496" s="11" t="e">
        <f>IF(AND(ISNA(VLOOKUP($D496, 'SP Per G'!$A$2:$D$1385, 4, FALSE)), ISTEXT($D496)), G496,IF(ISNA(VLOOKUP($D496, 'SP Per G'!$A$2:$D$1385, 4, FALSE)), M496, VLOOKUP($D496, 'SP Per G'!$A$2:$D$1385, 4, FALSE)))</f>
        <v>#N/A</v>
      </c>
      <c r="I496" s="11" t="e">
        <f t="shared" si="75"/>
        <v>#N/A</v>
      </c>
      <c r="J496" s="11" t="e">
        <f>_xlfn.IFNA(VLOOKUP($D496,Individual_Pitching___Dashboard[],18,FALSE),VLOOKUP(B496,Team_Pitching___Dashboard[[Team]:[ERA]],17,FALSE))</f>
        <v>#N/A</v>
      </c>
      <c r="K496" s="11" t="e">
        <f>_xlfn.IFNA(VLOOKUP($D496, Individual_Pitching___Dashboard[], 20, FALSE), VLOOKUP(B496,Team_Pitching___Dashboard[[Team]:[xFIP]],20,FALSE))</f>
        <v>#N/A</v>
      </c>
      <c r="L496" s="11" t="e">
        <f>_xlfn.IFNA(VLOOKUP($D496, Individual_Pitching___Advanced[], 21,FALSE), VLOOKUP(B496, Team_Pitching___Advanced[], 20, FALSE))</f>
        <v>#N/A</v>
      </c>
      <c r="M496" s="11" t="e">
        <f>VLOOKUP($B496, 'Team Per G'!$A$2:$G$31, 7, FALSE)</f>
        <v>#N/A</v>
      </c>
      <c r="N496" s="11" t="e">
        <f>VLOOKUP($B496, 'FanGraphs - Team WAR Projected'!$B$2:$E$31, 3, FALSE)/162</f>
        <v>#N/A</v>
      </c>
      <c r="O496" s="11" t="e">
        <f t="shared" si="76"/>
        <v>#N/A</v>
      </c>
      <c r="P496" s="11" t="e">
        <f>VLOOKUP($B496, Team_Pitching___Advanced[[Team]:[xFIP]], 19,FALSE)</f>
        <v>#N/A</v>
      </c>
      <c r="Q496" s="11" t="e">
        <f>VLOOKUP($B496, Team_Pitching___Advanced[], 20, FALSE)</f>
        <v>#N/A</v>
      </c>
      <c r="R496" s="11" t="e">
        <f>VLOOKUP($B496, Team_Batting___Dashboard[[Team]:[wOBA]], 16, FALSE)</f>
        <v>#N/A</v>
      </c>
      <c r="S496" s="11" t="e">
        <f>VLOOKUP($B496, Team_Batting___Advanced[[Team]:[OPS]], 9, FALSE)</f>
        <v>#N/A</v>
      </c>
      <c r="T496" s="11" t="e">
        <f>VLOOKUP($B496, Team_Batting___Advanced[], 19, FALSE)</f>
        <v>#N/A</v>
      </c>
      <c r="U496" s="11" t="e">
        <f>VLOOKUP($B496, 'Team Per G'!$A$2:$G$31, 3, FALSE)</f>
        <v>#N/A</v>
      </c>
      <c r="V496" s="11" t="e">
        <f>VLOOKUP($B496, 'Team Per G'!$A$2:$G$31, 5, FALSE)</f>
        <v>#N/A</v>
      </c>
      <c r="W496" s="11" t="e">
        <f>VLOOKUP($B496, 'Team Per G'!$A$2:$G$31, 4, FALSE)</f>
        <v>#N/A</v>
      </c>
      <c r="X496" s="11" t="e">
        <f>VLOOKUP($B496, Team_Batting___Dashboard[], 22, FALSE)/$F496</f>
        <v>#N/A</v>
      </c>
      <c r="Y496" s="11" t="e">
        <f>VLOOKUP($B496, 'FanGraphs - Team WAR Projected'!$B$2:$E$31, 4, FALSE)/162</f>
        <v>#N/A</v>
      </c>
      <c r="Z496" s="11" t="e">
        <f t="shared" si="77"/>
        <v>#N/A</v>
      </c>
      <c r="AA496" s="11" t="e">
        <f>VLOOKUP($B496, FanGraphs_Standings[[Abbreviation]:[2024 Year to Date RS/G]], 6, FALSE)/$F496</f>
        <v>#N/A</v>
      </c>
      <c r="AB496" s="11" t="e">
        <f>VLOOKUP($B496, FanGraphs_Standings[[Abbreviation]:[2024 Projected Full Season RDif]], 19, FALSE)/162</f>
        <v>#N/A</v>
      </c>
      <c r="AC496" s="11" t="e">
        <f t="shared" si="78"/>
        <v>#N/A</v>
      </c>
      <c r="AD496" s="11" t="e">
        <f>VLOOKUP($B496, FanGraphs_Standings[[Abbreviation]:[2024 Projected Full Season RDif]], 5, FALSE)</f>
        <v>#N/A</v>
      </c>
      <c r="AE496" s="11" t="e">
        <f>VLOOKUP($B496, FanGraphs_Standings[[Abbreviation]:[2024 Projected Full Season W%]], 18, FALSE)</f>
        <v>#N/A</v>
      </c>
      <c r="AF496" s="11" t="e">
        <f t="shared" si="79"/>
        <v>#N/A</v>
      </c>
      <c r="AG496" s="11" t="e">
        <f>VLOOKUP($B496, 'Home Field Adv'!$A$2:$I$31, 9, FALSE)</f>
        <v>#N/A</v>
      </c>
      <c r="AH496" s="11" t="e">
        <f>VLOOKUP($C496, FanGraphs_Standings[[Abbreviation]:[2024 Year to Date G]], 2, FALSE)</f>
        <v>#N/A</v>
      </c>
      <c r="AI496" s="11" t="e">
        <f>_xlfn.IFNA(VLOOKUP($E496, 'SP Per G'!$A$2:$D$1385, 3, FALSE), AO496)</f>
        <v>#N/A</v>
      </c>
      <c r="AJ496" s="11" t="e">
        <f>IF(AND(ISNA(VLOOKUP($E496, 'SP Per G'!$A$2:$D$1385, 4, FALSE)), ISTEXT($E496)), AI496,IF(ISNA(VLOOKUP($E496, 'SP Per G'!$A$2:$D$1385, 4, FALSE)), AO496, VLOOKUP($E496, 'SP Per G'!$A$2:$D$1385, 4, FALSE)))</f>
        <v>#N/A</v>
      </c>
      <c r="AK496" s="11" t="e">
        <f t="shared" si="80"/>
        <v>#N/A</v>
      </c>
      <c r="AL496" s="11" t="e">
        <f>_xlfn.IFNA(VLOOKUP($E496, Individual_Pitching___Dashboard[], 18, FALSE), VLOOKUP($C496,Team_Pitching___Advanced[[Team]:[SIERA]],16,FALSE))</f>
        <v>#N/A</v>
      </c>
      <c r="AM496" s="11" t="e">
        <f>_xlfn.IFNA(VLOOKUP($E496, Individual_Pitching___Dashboard[], 20, FALSE), VLOOKUP($C496,Team_Pitching___Advanced[[Team]:[xFIP]],19,FALSE))</f>
        <v>#N/A</v>
      </c>
      <c r="AN496" s="11" t="e">
        <f>_xlfn.IFNA(VLOOKUP($E496,Individual_Pitching___Advanced[],21,FALSE),VLOOKUP($C496,Team_Pitching___Advanced[[Team]:[SIERA]],20,FALSE))</f>
        <v>#N/A</v>
      </c>
      <c r="AO496" s="11" t="e">
        <f>VLOOKUP($C496, 'Team Per G'!$A$2:$G$31, 7, FALSE)</f>
        <v>#N/A</v>
      </c>
      <c r="AP496" s="11" t="e">
        <f>VLOOKUP($C496, 'FanGraphs - Team WAR Projected'!$B$2:$E$31, 3, FALSE)/162</f>
        <v>#N/A</v>
      </c>
      <c r="AQ496" s="11" t="e">
        <f t="shared" si="81"/>
        <v>#N/A</v>
      </c>
      <c r="AR496" s="11" t="e">
        <f>VLOOKUP($C496, Team_Pitching___Advanced[[Team]:[xFIP]], 19,FALSE)</f>
        <v>#N/A</v>
      </c>
      <c r="AS496" s="11" t="e">
        <f>VLOOKUP($C496, Team_Pitching___Advanced[], 20, FALSE)</f>
        <v>#N/A</v>
      </c>
      <c r="AT496" s="11" t="e">
        <f>VLOOKUP($C496, Team_Batting___Dashboard[[Team]:[wOBA]], 16, FALSE)</f>
        <v>#N/A</v>
      </c>
      <c r="AU496" s="11" t="e">
        <f>VLOOKUP($C496, Team_Batting___Advanced[[Team]:[OPS]], 9, FALSE)</f>
        <v>#N/A</v>
      </c>
      <c r="AV496" s="11" t="e">
        <f>VLOOKUP($C496, Team_Batting___Advanced[], 19, FALSE)</f>
        <v>#N/A</v>
      </c>
      <c r="AW496" s="11" t="e">
        <f>VLOOKUP($C496, 'Team Per G'!$A$2:$G$31, 3, FALSE)</f>
        <v>#N/A</v>
      </c>
      <c r="AX496" s="11" t="e">
        <f>VLOOKUP($C496, 'Team Per G'!$A$2:$G$31, 5, FALSE)</f>
        <v>#N/A</v>
      </c>
      <c r="AY496" s="11" t="e">
        <f>VLOOKUP($C496, 'Team Per G'!$A$2:$G$31, 4, FALSE)</f>
        <v>#N/A</v>
      </c>
      <c r="AZ496" s="11" t="e">
        <f>VLOOKUP($C496, Team_Batting___Dashboard[], 22, FALSE)/$AH496</f>
        <v>#N/A</v>
      </c>
      <c r="BA496" s="11" t="e">
        <f>VLOOKUP($C496, 'FanGraphs - Team WAR Projected'!$B$2:$E$31, 4, FALSE)/162</f>
        <v>#N/A</v>
      </c>
      <c r="BB496" s="11" t="e">
        <f t="shared" si="82"/>
        <v>#N/A</v>
      </c>
      <c r="BC496" s="11" t="e">
        <f>VLOOKUP($C496, FanGraphs_Standings[[Abbreviation]:[2024 Year to Date RS/G]], 6, FALSE)/$AH496</f>
        <v>#N/A</v>
      </c>
      <c r="BD496" s="11" t="e">
        <f>VLOOKUP($C496, FanGraphs_Standings[[Abbreviation]:[2024 Projected Full Season RDif]], 19, FALSE)/162</f>
        <v>#N/A</v>
      </c>
      <c r="BE496" s="11" t="e">
        <f t="shared" si="83"/>
        <v>#N/A</v>
      </c>
      <c r="BF496" s="11" t="e">
        <f>VLOOKUP($C496, FanGraphs_Standings[[Abbreviation]:[2024 Projected Full Season RDif]], 5, FALSE)</f>
        <v>#N/A</v>
      </c>
      <c r="BG496" s="11" t="e">
        <f>VLOOKUP($C496, FanGraphs_Standings[[Abbreviation]:[2024 Projected Full Season W%]], 18, FALSE)</f>
        <v>#N/A</v>
      </c>
      <c r="BH496" s="11" t="e">
        <f t="shared" si="84"/>
        <v>#N/A</v>
      </c>
      <c r="BI496" s="11" t="e">
        <f>VLOOKUP($C496, 'Home Field Adv'!$A$2:$K$31, 11, FALSE)</f>
        <v>#N/A</v>
      </c>
      <c r="BL496" s="12" t="str">
        <f t="shared" si="72"/>
        <v/>
      </c>
      <c r="BM496" s="12" t="str">
        <f t="shared" si="85"/>
        <v/>
      </c>
      <c r="BN496" s="12" t="str">
        <f t="shared" si="73"/>
        <v/>
      </c>
    </row>
    <row r="497" spans="6:66" x14ac:dyDescent="0.45">
      <c r="F497" s="11" t="e">
        <f>VLOOKUP($B497, FanGraphs_Standings[[Abbreviation]:[2024 Year to Date G]], 2, FALSE)</f>
        <v>#N/A</v>
      </c>
      <c r="G497" s="11" t="e">
        <f>_xlfn.IFNA(VLOOKUP($D497, 'SP Per G'!$A$2:$D$1385, 3, FALSE),M497)</f>
        <v>#N/A</v>
      </c>
      <c r="H497" s="11" t="e">
        <f>IF(AND(ISNA(VLOOKUP($D497, 'SP Per G'!$A$2:$D$1385, 4, FALSE)), ISTEXT($D497)), G497,IF(ISNA(VLOOKUP($D497, 'SP Per G'!$A$2:$D$1385, 4, FALSE)), M497, VLOOKUP($D497, 'SP Per G'!$A$2:$D$1385, 4, FALSE)))</f>
        <v>#N/A</v>
      </c>
      <c r="I497" s="11" t="e">
        <f t="shared" si="75"/>
        <v>#N/A</v>
      </c>
      <c r="J497" s="11" t="e">
        <f>_xlfn.IFNA(VLOOKUP($D497,Individual_Pitching___Dashboard[],18,FALSE),VLOOKUP(B497,Team_Pitching___Dashboard[[Team]:[ERA]],17,FALSE))</f>
        <v>#N/A</v>
      </c>
      <c r="K497" s="11" t="e">
        <f>_xlfn.IFNA(VLOOKUP($D497, Individual_Pitching___Dashboard[], 20, FALSE), VLOOKUP(B497,Team_Pitching___Dashboard[[Team]:[xFIP]],20,FALSE))</f>
        <v>#N/A</v>
      </c>
      <c r="L497" s="11" t="e">
        <f>_xlfn.IFNA(VLOOKUP($D497, Individual_Pitching___Advanced[], 21,FALSE), VLOOKUP(B497, Team_Pitching___Advanced[], 20, FALSE))</f>
        <v>#N/A</v>
      </c>
      <c r="M497" s="11" t="e">
        <f>VLOOKUP($B497, 'Team Per G'!$A$2:$G$31, 7, FALSE)</f>
        <v>#N/A</v>
      </c>
      <c r="N497" s="11" t="e">
        <f>VLOOKUP($B497, 'FanGraphs - Team WAR Projected'!$B$2:$E$31, 3, FALSE)/162</f>
        <v>#N/A</v>
      </c>
      <c r="O497" s="11" t="e">
        <f t="shared" si="76"/>
        <v>#N/A</v>
      </c>
      <c r="P497" s="11" t="e">
        <f>VLOOKUP($B497, Team_Pitching___Advanced[[Team]:[xFIP]], 19,FALSE)</f>
        <v>#N/A</v>
      </c>
      <c r="Q497" s="11" t="e">
        <f>VLOOKUP($B497, Team_Pitching___Advanced[], 20, FALSE)</f>
        <v>#N/A</v>
      </c>
      <c r="R497" s="11" t="e">
        <f>VLOOKUP($B497, Team_Batting___Dashboard[[Team]:[wOBA]], 16, FALSE)</f>
        <v>#N/A</v>
      </c>
      <c r="S497" s="11" t="e">
        <f>VLOOKUP($B497, Team_Batting___Advanced[[Team]:[OPS]], 9, FALSE)</f>
        <v>#N/A</v>
      </c>
      <c r="T497" s="11" t="e">
        <f>VLOOKUP($B497, Team_Batting___Advanced[], 19, FALSE)</f>
        <v>#N/A</v>
      </c>
      <c r="U497" s="11" t="e">
        <f>VLOOKUP($B497, 'Team Per G'!$A$2:$G$31, 3, FALSE)</f>
        <v>#N/A</v>
      </c>
      <c r="V497" s="11" t="e">
        <f>VLOOKUP($B497, 'Team Per G'!$A$2:$G$31, 5, FALSE)</f>
        <v>#N/A</v>
      </c>
      <c r="W497" s="11" t="e">
        <f>VLOOKUP($B497, 'Team Per G'!$A$2:$G$31, 4, FALSE)</f>
        <v>#N/A</v>
      </c>
      <c r="X497" s="11" t="e">
        <f>VLOOKUP($B497, Team_Batting___Dashboard[], 22, FALSE)/$F497</f>
        <v>#N/A</v>
      </c>
      <c r="Y497" s="11" t="e">
        <f>VLOOKUP($B497, 'FanGraphs - Team WAR Projected'!$B$2:$E$31, 4, FALSE)/162</f>
        <v>#N/A</v>
      </c>
      <c r="Z497" s="11" t="e">
        <f t="shared" si="77"/>
        <v>#N/A</v>
      </c>
      <c r="AA497" s="11" t="e">
        <f>VLOOKUP($B497, FanGraphs_Standings[[Abbreviation]:[2024 Year to Date RS/G]], 6, FALSE)/$F497</f>
        <v>#N/A</v>
      </c>
      <c r="AB497" s="11" t="e">
        <f>VLOOKUP($B497, FanGraphs_Standings[[Abbreviation]:[2024 Projected Full Season RDif]], 19, FALSE)/162</f>
        <v>#N/A</v>
      </c>
      <c r="AC497" s="11" t="e">
        <f t="shared" si="78"/>
        <v>#N/A</v>
      </c>
      <c r="AD497" s="11" t="e">
        <f>VLOOKUP($B497, FanGraphs_Standings[[Abbreviation]:[2024 Projected Full Season RDif]], 5, FALSE)</f>
        <v>#N/A</v>
      </c>
      <c r="AE497" s="11" t="e">
        <f>VLOOKUP($B497, FanGraphs_Standings[[Abbreviation]:[2024 Projected Full Season W%]], 18, FALSE)</f>
        <v>#N/A</v>
      </c>
      <c r="AF497" s="11" t="e">
        <f t="shared" si="79"/>
        <v>#N/A</v>
      </c>
      <c r="AG497" s="11" t="e">
        <f>VLOOKUP($B497, 'Home Field Adv'!$A$2:$I$31, 9, FALSE)</f>
        <v>#N/A</v>
      </c>
      <c r="AH497" s="11" t="e">
        <f>VLOOKUP($C497, FanGraphs_Standings[[Abbreviation]:[2024 Year to Date G]], 2, FALSE)</f>
        <v>#N/A</v>
      </c>
      <c r="AI497" s="11" t="e">
        <f>_xlfn.IFNA(VLOOKUP($E497, 'SP Per G'!$A$2:$D$1385, 3, FALSE), AO497)</f>
        <v>#N/A</v>
      </c>
      <c r="AJ497" s="11" t="e">
        <f>IF(AND(ISNA(VLOOKUP($E497, 'SP Per G'!$A$2:$D$1385, 4, FALSE)), ISTEXT($E497)), AI497,IF(ISNA(VLOOKUP($E497, 'SP Per G'!$A$2:$D$1385, 4, FALSE)), AO497, VLOOKUP($E497, 'SP Per G'!$A$2:$D$1385, 4, FALSE)))</f>
        <v>#N/A</v>
      </c>
      <c r="AK497" s="11" t="e">
        <f t="shared" si="80"/>
        <v>#N/A</v>
      </c>
      <c r="AL497" s="11" t="e">
        <f>_xlfn.IFNA(VLOOKUP($E497, Individual_Pitching___Dashboard[], 18, FALSE), VLOOKUP($C497,Team_Pitching___Advanced[[Team]:[SIERA]],16,FALSE))</f>
        <v>#N/A</v>
      </c>
      <c r="AM497" s="11" t="e">
        <f>_xlfn.IFNA(VLOOKUP($E497, Individual_Pitching___Dashboard[], 20, FALSE), VLOOKUP($C497,Team_Pitching___Advanced[[Team]:[xFIP]],19,FALSE))</f>
        <v>#N/A</v>
      </c>
      <c r="AN497" s="11" t="e">
        <f>_xlfn.IFNA(VLOOKUP($E497,Individual_Pitching___Advanced[],21,FALSE),VLOOKUP($C497,Team_Pitching___Advanced[[Team]:[SIERA]],20,FALSE))</f>
        <v>#N/A</v>
      </c>
      <c r="AO497" s="11" t="e">
        <f>VLOOKUP($C497, 'Team Per G'!$A$2:$G$31, 7, FALSE)</f>
        <v>#N/A</v>
      </c>
      <c r="AP497" s="11" t="e">
        <f>VLOOKUP($C497, 'FanGraphs - Team WAR Projected'!$B$2:$E$31, 3, FALSE)/162</f>
        <v>#N/A</v>
      </c>
      <c r="AQ497" s="11" t="e">
        <f t="shared" si="81"/>
        <v>#N/A</v>
      </c>
      <c r="AR497" s="11" t="e">
        <f>VLOOKUP($C497, Team_Pitching___Advanced[[Team]:[xFIP]], 19,FALSE)</f>
        <v>#N/A</v>
      </c>
      <c r="AS497" s="11" t="e">
        <f>VLOOKUP($C497, Team_Pitching___Advanced[], 20, FALSE)</f>
        <v>#N/A</v>
      </c>
      <c r="AT497" s="11" t="e">
        <f>VLOOKUP($C497, Team_Batting___Dashboard[[Team]:[wOBA]], 16, FALSE)</f>
        <v>#N/A</v>
      </c>
      <c r="AU497" s="11" t="e">
        <f>VLOOKUP($C497, Team_Batting___Advanced[[Team]:[OPS]], 9, FALSE)</f>
        <v>#N/A</v>
      </c>
      <c r="AV497" s="11" t="e">
        <f>VLOOKUP($C497, Team_Batting___Advanced[], 19, FALSE)</f>
        <v>#N/A</v>
      </c>
      <c r="AW497" s="11" t="e">
        <f>VLOOKUP($C497, 'Team Per G'!$A$2:$G$31, 3, FALSE)</f>
        <v>#N/A</v>
      </c>
      <c r="AX497" s="11" t="e">
        <f>VLOOKUP($C497, 'Team Per G'!$A$2:$G$31, 5, FALSE)</f>
        <v>#N/A</v>
      </c>
      <c r="AY497" s="11" t="e">
        <f>VLOOKUP($C497, 'Team Per G'!$A$2:$G$31, 4, FALSE)</f>
        <v>#N/A</v>
      </c>
      <c r="AZ497" s="11" t="e">
        <f>VLOOKUP($C497, Team_Batting___Dashboard[], 22, FALSE)/$AH497</f>
        <v>#N/A</v>
      </c>
      <c r="BA497" s="11" t="e">
        <f>VLOOKUP($C497, 'FanGraphs - Team WAR Projected'!$B$2:$E$31, 4, FALSE)/162</f>
        <v>#N/A</v>
      </c>
      <c r="BB497" s="11" t="e">
        <f t="shared" si="82"/>
        <v>#N/A</v>
      </c>
      <c r="BC497" s="11" t="e">
        <f>VLOOKUP($C497, FanGraphs_Standings[[Abbreviation]:[2024 Year to Date RS/G]], 6, FALSE)/$AH497</f>
        <v>#N/A</v>
      </c>
      <c r="BD497" s="11" t="e">
        <f>VLOOKUP($C497, FanGraphs_Standings[[Abbreviation]:[2024 Projected Full Season RDif]], 19, FALSE)/162</f>
        <v>#N/A</v>
      </c>
      <c r="BE497" s="11" t="e">
        <f t="shared" si="83"/>
        <v>#N/A</v>
      </c>
      <c r="BF497" s="11" t="e">
        <f>VLOOKUP($C497, FanGraphs_Standings[[Abbreviation]:[2024 Projected Full Season RDif]], 5, FALSE)</f>
        <v>#N/A</v>
      </c>
      <c r="BG497" s="11" t="e">
        <f>VLOOKUP($C497, FanGraphs_Standings[[Abbreviation]:[2024 Projected Full Season W%]], 18, FALSE)</f>
        <v>#N/A</v>
      </c>
      <c r="BH497" s="11" t="e">
        <f t="shared" si="84"/>
        <v>#N/A</v>
      </c>
      <c r="BI497" s="11" t="e">
        <f>VLOOKUP($C497, 'Home Field Adv'!$A$2:$K$31, 11, FALSE)</f>
        <v>#N/A</v>
      </c>
      <c r="BL497" s="12" t="str">
        <f t="shared" si="72"/>
        <v/>
      </c>
      <c r="BM497" s="12" t="str">
        <f t="shared" si="85"/>
        <v/>
      </c>
      <c r="BN497" s="12" t="str">
        <f t="shared" si="73"/>
        <v/>
      </c>
    </row>
    <row r="498" spans="6:66" x14ac:dyDescent="0.45">
      <c r="F498" s="11" t="e">
        <f>VLOOKUP($B498, FanGraphs_Standings[[Abbreviation]:[2024 Year to Date G]], 2, FALSE)</f>
        <v>#N/A</v>
      </c>
      <c r="G498" s="11" t="e">
        <f>_xlfn.IFNA(VLOOKUP($D498, 'SP Per G'!$A$2:$D$1385, 3, FALSE),M498)</f>
        <v>#N/A</v>
      </c>
      <c r="H498" s="11" t="e">
        <f>IF(AND(ISNA(VLOOKUP($D498, 'SP Per G'!$A$2:$D$1385, 4, FALSE)), ISTEXT($D498)), G498,IF(ISNA(VLOOKUP($D498, 'SP Per G'!$A$2:$D$1385, 4, FALSE)), M498, VLOOKUP($D498, 'SP Per G'!$A$2:$D$1385, 4, FALSE)))</f>
        <v>#N/A</v>
      </c>
      <c r="I498" s="11" t="e">
        <f t="shared" si="75"/>
        <v>#N/A</v>
      </c>
      <c r="J498" s="11" t="e">
        <f>_xlfn.IFNA(VLOOKUP($D498,Individual_Pitching___Dashboard[],18,FALSE),VLOOKUP(B498,Team_Pitching___Dashboard[[Team]:[ERA]],17,FALSE))</f>
        <v>#N/A</v>
      </c>
      <c r="K498" s="11" t="e">
        <f>_xlfn.IFNA(VLOOKUP($D498, Individual_Pitching___Dashboard[], 20, FALSE), VLOOKUP(B498,Team_Pitching___Dashboard[[Team]:[xFIP]],20,FALSE))</f>
        <v>#N/A</v>
      </c>
      <c r="L498" s="11" t="e">
        <f>_xlfn.IFNA(VLOOKUP($D498, Individual_Pitching___Advanced[], 21,FALSE), VLOOKUP(B498, Team_Pitching___Advanced[], 20, FALSE))</f>
        <v>#N/A</v>
      </c>
      <c r="M498" s="11" t="e">
        <f>VLOOKUP($B498, 'Team Per G'!$A$2:$G$31, 7, FALSE)</f>
        <v>#N/A</v>
      </c>
      <c r="N498" s="11" t="e">
        <f>VLOOKUP($B498, 'FanGraphs - Team WAR Projected'!$B$2:$E$31, 3, FALSE)/162</f>
        <v>#N/A</v>
      </c>
      <c r="O498" s="11" t="e">
        <f t="shared" si="76"/>
        <v>#N/A</v>
      </c>
      <c r="P498" s="11" t="e">
        <f>VLOOKUP($B498, Team_Pitching___Advanced[[Team]:[xFIP]], 19,FALSE)</f>
        <v>#N/A</v>
      </c>
      <c r="Q498" s="11" t="e">
        <f>VLOOKUP($B498, Team_Pitching___Advanced[], 20, FALSE)</f>
        <v>#N/A</v>
      </c>
      <c r="R498" s="11" t="e">
        <f>VLOOKUP($B498, Team_Batting___Dashboard[[Team]:[wOBA]], 16, FALSE)</f>
        <v>#N/A</v>
      </c>
      <c r="S498" s="11" t="e">
        <f>VLOOKUP($B498, Team_Batting___Advanced[[Team]:[OPS]], 9, FALSE)</f>
        <v>#N/A</v>
      </c>
      <c r="T498" s="11" t="e">
        <f>VLOOKUP($B498, Team_Batting___Advanced[], 19, FALSE)</f>
        <v>#N/A</v>
      </c>
      <c r="U498" s="11" t="e">
        <f>VLOOKUP($B498, 'Team Per G'!$A$2:$G$31, 3, FALSE)</f>
        <v>#N/A</v>
      </c>
      <c r="V498" s="11" t="e">
        <f>VLOOKUP($B498, 'Team Per G'!$A$2:$G$31, 5, FALSE)</f>
        <v>#N/A</v>
      </c>
      <c r="W498" s="11" t="e">
        <f>VLOOKUP($B498, 'Team Per G'!$A$2:$G$31, 4, FALSE)</f>
        <v>#N/A</v>
      </c>
      <c r="X498" s="11" t="e">
        <f>VLOOKUP($B498, Team_Batting___Dashboard[], 22, FALSE)/$F498</f>
        <v>#N/A</v>
      </c>
      <c r="Y498" s="11" t="e">
        <f>VLOOKUP($B498, 'FanGraphs - Team WAR Projected'!$B$2:$E$31, 4, FALSE)/162</f>
        <v>#N/A</v>
      </c>
      <c r="Z498" s="11" t="e">
        <f t="shared" si="77"/>
        <v>#N/A</v>
      </c>
      <c r="AA498" s="11" t="e">
        <f>VLOOKUP($B498, FanGraphs_Standings[[Abbreviation]:[2024 Year to Date RS/G]], 6, FALSE)/$F498</f>
        <v>#N/A</v>
      </c>
      <c r="AB498" s="11" t="e">
        <f>VLOOKUP($B498, FanGraphs_Standings[[Abbreviation]:[2024 Projected Full Season RDif]], 19, FALSE)/162</f>
        <v>#N/A</v>
      </c>
      <c r="AC498" s="11" t="e">
        <f t="shared" si="78"/>
        <v>#N/A</v>
      </c>
      <c r="AD498" s="11" t="e">
        <f>VLOOKUP($B498, FanGraphs_Standings[[Abbreviation]:[2024 Projected Full Season RDif]], 5, FALSE)</f>
        <v>#N/A</v>
      </c>
      <c r="AE498" s="11" t="e">
        <f>VLOOKUP($B498, FanGraphs_Standings[[Abbreviation]:[2024 Projected Full Season W%]], 18, FALSE)</f>
        <v>#N/A</v>
      </c>
      <c r="AF498" s="11" t="e">
        <f t="shared" si="79"/>
        <v>#N/A</v>
      </c>
      <c r="AG498" s="11" t="e">
        <f>VLOOKUP($B498, 'Home Field Adv'!$A$2:$I$31, 9, FALSE)</f>
        <v>#N/A</v>
      </c>
      <c r="AH498" s="11" t="e">
        <f>VLOOKUP($C498, FanGraphs_Standings[[Abbreviation]:[2024 Year to Date G]], 2, FALSE)</f>
        <v>#N/A</v>
      </c>
      <c r="AI498" s="11" t="e">
        <f>_xlfn.IFNA(VLOOKUP($E498, 'SP Per G'!$A$2:$D$1385, 3, FALSE), AO498)</f>
        <v>#N/A</v>
      </c>
      <c r="AJ498" s="11" t="e">
        <f>IF(AND(ISNA(VLOOKUP($E498, 'SP Per G'!$A$2:$D$1385, 4, FALSE)), ISTEXT($E498)), AI498,IF(ISNA(VLOOKUP($E498, 'SP Per G'!$A$2:$D$1385, 4, FALSE)), AO498, VLOOKUP($E498, 'SP Per G'!$A$2:$D$1385, 4, FALSE)))</f>
        <v>#N/A</v>
      </c>
      <c r="AK498" s="11" t="e">
        <f t="shared" si="80"/>
        <v>#N/A</v>
      </c>
      <c r="AL498" s="11" t="e">
        <f>_xlfn.IFNA(VLOOKUP($E498, Individual_Pitching___Dashboard[], 18, FALSE), VLOOKUP($C498,Team_Pitching___Advanced[[Team]:[SIERA]],16,FALSE))</f>
        <v>#N/A</v>
      </c>
      <c r="AM498" s="11" t="e">
        <f>_xlfn.IFNA(VLOOKUP($E498, Individual_Pitching___Dashboard[], 20, FALSE), VLOOKUP($C498,Team_Pitching___Advanced[[Team]:[xFIP]],19,FALSE))</f>
        <v>#N/A</v>
      </c>
      <c r="AN498" s="11" t="e">
        <f>_xlfn.IFNA(VLOOKUP($E498,Individual_Pitching___Advanced[],21,FALSE),VLOOKUP($C498,Team_Pitching___Advanced[[Team]:[SIERA]],20,FALSE))</f>
        <v>#N/A</v>
      </c>
      <c r="AO498" s="11" t="e">
        <f>VLOOKUP($C498, 'Team Per G'!$A$2:$G$31, 7, FALSE)</f>
        <v>#N/A</v>
      </c>
      <c r="AP498" s="11" t="e">
        <f>VLOOKUP($C498, 'FanGraphs - Team WAR Projected'!$B$2:$E$31, 3, FALSE)/162</f>
        <v>#N/A</v>
      </c>
      <c r="AQ498" s="11" t="e">
        <f t="shared" si="81"/>
        <v>#N/A</v>
      </c>
      <c r="AR498" s="11" t="e">
        <f>VLOOKUP($C498, Team_Pitching___Advanced[[Team]:[xFIP]], 19,FALSE)</f>
        <v>#N/A</v>
      </c>
      <c r="AS498" s="11" t="e">
        <f>VLOOKUP($C498, Team_Pitching___Advanced[], 20, FALSE)</f>
        <v>#N/A</v>
      </c>
      <c r="AT498" s="11" t="e">
        <f>VLOOKUP($C498, Team_Batting___Dashboard[[Team]:[wOBA]], 16, FALSE)</f>
        <v>#N/A</v>
      </c>
      <c r="AU498" s="11" t="e">
        <f>VLOOKUP($C498, Team_Batting___Advanced[[Team]:[OPS]], 9, FALSE)</f>
        <v>#N/A</v>
      </c>
      <c r="AV498" s="11" t="e">
        <f>VLOOKUP($C498, Team_Batting___Advanced[], 19, FALSE)</f>
        <v>#N/A</v>
      </c>
      <c r="AW498" s="11" t="e">
        <f>VLOOKUP($C498, 'Team Per G'!$A$2:$G$31, 3, FALSE)</f>
        <v>#N/A</v>
      </c>
      <c r="AX498" s="11" t="e">
        <f>VLOOKUP($C498, 'Team Per G'!$A$2:$G$31, 5, FALSE)</f>
        <v>#N/A</v>
      </c>
      <c r="AY498" s="11" t="e">
        <f>VLOOKUP($C498, 'Team Per G'!$A$2:$G$31, 4, FALSE)</f>
        <v>#N/A</v>
      </c>
      <c r="AZ498" s="11" t="e">
        <f>VLOOKUP($C498, Team_Batting___Dashboard[], 22, FALSE)/$AH498</f>
        <v>#N/A</v>
      </c>
      <c r="BA498" s="11" t="e">
        <f>VLOOKUP($C498, 'FanGraphs - Team WAR Projected'!$B$2:$E$31, 4, FALSE)/162</f>
        <v>#N/A</v>
      </c>
      <c r="BB498" s="11" t="e">
        <f t="shared" si="82"/>
        <v>#N/A</v>
      </c>
      <c r="BC498" s="11" t="e">
        <f>VLOOKUP($C498, FanGraphs_Standings[[Abbreviation]:[2024 Year to Date RS/G]], 6, FALSE)/$AH498</f>
        <v>#N/A</v>
      </c>
      <c r="BD498" s="11" t="e">
        <f>VLOOKUP($C498, FanGraphs_Standings[[Abbreviation]:[2024 Projected Full Season RDif]], 19, FALSE)/162</f>
        <v>#N/A</v>
      </c>
      <c r="BE498" s="11" t="e">
        <f t="shared" si="83"/>
        <v>#N/A</v>
      </c>
      <c r="BF498" s="11" t="e">
        <f>VLOOKUP($C498, FanGraphs_Standings[[Abbreviation]:[2024 Projected Full Season RDif]], 5, FALSE)</f>
        <v>#N/A</v>
      </c>
      <c r="BG498" s="11" t="e">
        <f>VLOOKUP($C498, FanGraphs_Standings[[Abbreviation]:[2024 Projected Full Season W%]], 18, FALSE)</f>
        <v>#N/A</v>
      </c>
      <c r="BH498" s="11" t="e">
        <f t="shared" si="84"/>
        <v>#N/A</v>
      </c>
      <c r="BI498" s="11" t="e">
        <f>VLOOKUP($C498, 'Home Field Adv'!$A$2:$K$31, 11, FALSE)</f>
        <v>#N/A</v>
      </c>
      <c r="BL498" s="12" t="str">
        <f t="shared" si="72"/>
        <v/>
      </c>
      <c r="BM498" s="12" t="str">
        <f t="shared" si="85"/>
        <v/>
      </c>
      <c r="BN498" s="12" t="str">
        <f t="shared" si="73"/>
        <v/>
      </c>
    </row>
    <row r="499" spans="6:66" x14ac:dyDescent="0.45">
      <c r="F499" s="11" t="e">
        <f>VLOOKUP($B499, FanGraphs_Standings[[Abbreviation]:[2024 Year to Date G]], 2, FALSE)</f>
        <v>#N/A</v>
      </c>
      <c r="G499" s="11" t="e">
        <f>_xlfn.IFNA(VLOOKUP($D499, 'SP Per G'!$A$2:$D$1385, 3, FALSE),M499)</f>
        <v>#N/A</v>
      </c>
      <c r="H499" s="11" t="e">
        <f>IF(AND(ISNA(VLOOKUP($D499, 'SP Per G'!$A$2:$D$1385, 4, FALSE)), ISTEXT($D499)), G499,IF(ISNA(VLOOKUP($D499, 'SP Per G'!$A$2:$D$1385, 4, FALSE)), M499, VLOOKUP($D499, 'SP Per G'!$A$2:$D$1385, 4, FALSE)))</f>
        <v>#N/A</v>
      </c>
      <c r="I499" s="11" t="e">
        <f t="shared" si="75"/>
        <v>#N/A</v>
      </c>
      <c r="J499" s="11" t="e">
        <f>_xlfn.IFNA(VLOOKUP($D499,Individual_Pitching___Dashboard[],18,FALSE),VLOOKUP(B499,Team_Pitching___Dashboard[[Team]:[ERA]],17,FALSE))</f>
        <v>#N/A</v>
      </c>
      <c r="K499" s="11" t="e">
        <f>_xlfn.IFNA(VLOOKUP($D499, Individual_Pitching___Dashboard[], 20, FALSE), VLOOKUP(B499,Team_Pitching___Dashboard[[Team]:[xFIP]],20,FALSE))</f>
        <v>#N/A</v>
      </c>
      <c r="L499" s="11" t="e">
        <f>_xlfn.IFNA(VLOOKUP($D499, Individual_Pitching___Advanced[], 21,FALSE), VLOOKUP(B499, Team_Pitching___Advanced[], 20, FALSE))</f>
        <v>#N/A</v>
      </c>
      <c r="M499" s="11" t="e">
        <f>VLOOKUP($B499, 'Team Per G'!$A$2:$G$31, 7, FALSE)</f>
        <v>#N/A</v>
      </c>
      <c r="N499" s="11" t="e">
        <f>VLOOKUP($B499, 'FanGraphs - Team WAR Projected'!$B$2:$E$31, 3, FALSE)/162</f>
        <v>#N/A</v>
      </c>
      <c r="O499" s="11" t="e">
        <f t="shared" si="76"/>
        <v>#N/A</v>
      </c>
      <c r="P499" s="11" t="e">
        <f>VLOOKUP($B499, Team_Pitching___Advanced[[Team]:[xFIP]], 19,FALSE)</f>
        <v>#N/A</v>
      </c>
      <c r="Q499" s="11" t="e">
        <f>VLOOKUP($B499, Team_Pitching___Advanced[], 20, FALSE)</f>
        <v>#N/A</v>
      </c>
      <c r="R499" s="11" t="e">
        <f>VLOOKUP($B499, Team_Batting___Dashboard[[Team]:[wOBA]], 16, FALSE)</f>
        <v>#N/A</v>
      </c>
      <c r="S499" s="11" t="e">
        <f>VLOOKUP($B499, Team_Batting___Advanced[[Team]:[OPS]], 9, FALSE)</f>
        <v>#N/A</v>
      </c>
      <c r="T499" s="11" t="e">
        <f>VLOOKUP($B499, Team_Batting___Advanced[], 19, FALSE)</f>
        <v>#N/A</v>
      </c>
      <c r="U499" s="11" t="e">
        <f>VLOOKUP($B499, 'Team Per G'!$A$2:$G$31, 3, FALSE)</f>
        <v>#N/A</v>
      </c>
      <c r="V499" s="11" t="e">
        <f>VLOOKUP($B499, 'Team Per G'!$A$2:$G$31, 5, FALSE)</f>
        <v>#N/A</v>
      </c>
      <c r="W499" s="11" t="e">
        <f>VLOOKUP($B499, 'Team Per G'!$A$2:$G$31, 4, FALSE)</f>
        <v>#N/A</v>
      </c>
      <c r="X499" s="11" t="e">
        <f>VLOOKUP($B499, Team_Batting___Dashboard[], 22, FALSE)/$F499</f>
        <v>#N/A</v>
      </c>
      <c r="Y499" s="11" t="e">
        <f>VLOOKUP($B499, 'FanGraphs - Team WAR Projected'!$B$2:$E$31, 4, FALSE)/162</f>
        <v>#N/A</v>
      </c>
      <c r="Z499" s="11" t="e">
        <f t="shared" si="77"/>
        <v>#N/A</v>
      </c>
      <c r="AA499" s="11" t="e">
        <f>VLOOKUP($B499, FanGraphs_Standings[[Abbreviation]:[2024 Year to Date RS/G]], 6, FALSE)/$F499</f>
        <v>#N/A</v>
      </c>
      <c r="AB499" s="11" t="e">
        <f>VLOOKUP($B499, FanGraphs_Standings[[Abbreviation]:[2024 Projected Full Season RDif]], 19, FALSE)/162</f>
        <v>#N/A</v>
      </c>
      <c r="AC499" s="11" t="e">
        <f t="shared" si="78"/>
        <v>#N/A</v>
      </c>
      <c r="AD499" s="11" t="e">
        <f>VLOOKUP($B499, FanGraphs_Standings[[Abbreviation]:[2024 Projected Full Season RDif]], 5, FALSE)</f>
        <v>#N/A</v>
      </c>
      <c r="AE499" s="11" t="e">
        <f>VLOOKUP($B499, FanGraphs_Standings[[Abbreviation]:[2024 Projected Full Season W%]], 18, FALSE)</f>
        <v>#N/A</v>
      </c>
      <c r="AF499" s="11" t="e">
        <f t="shared" si="79"/>
        <v>#N/A</v>
      </c>
      <c r="AG499" s="11" t="e">
        <f>VLOOKUP($B499, 'Home Field Adv'!$A$2:$I$31, 9, FALSE)</f>
        <v>#N/A</v>
      </c>
      <c r="AH499" s="11" t="e">
        <f>VLOOKUP($C499, FanGraphs_Standings[[Abbreviation]:[2024 Year to Date G]], 2, FALSE)</f>
        <v>#N/A</v>
      </c>
      <c r="AI499" s="11" t="e">
        <f>_xlfn.IFNA(VLOOKUP($E499, 'SP Per G'!$A$2:$D$1385, 3, FALSE), AO499)</f>
        <v>#N/A</v>
      </c>
      <c r="AJ499" s="11" t="e">
        <f>IF(AND(ISNA(VLOOKUP($E499, 'SP Per G'!$A$2:$D$1385, 4, FALSE)), ISTEXT($E499)), AI499,IF(ISNA(VLOOKUP($E499, 'SP Per G'!$A$2:$D$1385, 4, FALSE)), AO499, VLOOKUP($E499, 'SP Per G'!$A$2:$D$1385, 4, FALSE)))</f>
        <v>#N/A</v>
      </c>
      <c r="AK499" s="11" t="e">
        <f t="shared" si="80"/>
        <v>#N/A</v>
      </c>
      <c r="AL499" s="11" t="e">
        <f>_xlfn.IFNA(VLOOKUP($E499, Individual_Pitching___Dashboard[], 18, FALSE), VLOOKUP($C499,Team_Pitching___Advanced[[Team]:[SIERA]],16,FALSE))</f>
        <v>#N/A</v>
      </c>
      <c r="AM499" s="11" t="e">
        <f>_xlfn.IFNA(VLOOKUP($E499, Individual_Pitching___Dashboard[], 20, FALSE), VLOOKUP($C499,Team_Pitching___Advanced[[Team]:[xFIP]],19,FALSE))</f>
        <v>#N/A</v>
      </c>
      <c r="AN499" s="11" t="e">
        <f>_xlfn.IFNA(VLOOKUP($E499,Individual_Pitching___Advanced[],21,FALSE),VLOOKUP($C499,Team_Pitching___Advanced[[Team]:[SIERA]],20,FALSE))</f>
        <v>#N/A</v>
      </c>
      <c r="AO499" s="11" t="e">
        <f>VLOOKUP($C499, 'Team Per G'!$A$2:$G$31, 7, FALSE)</f>
        <v>#N/A</v>
      </c>
      <c r="AP499" s="11" t="e">
        <f>VLOOKUP($C499, 'FanGraphs - Team WAR Projected'!$B$2:$E$31, 3, FALSE)/162</f>
        <v>#N/A</v>
      </c>
      <c r="AQ499" s="11" t="e">
        <f t="shared" si="81"/>
        <v>#N/A</v>
      </c>
      <c r="AR499" s="11" t="e">
        <f>VLOOKUP($C499, Team_Pitching___Advanced[[Team]:[xFIP]], 19,FALSE)</f>
        <v>#N/A</v>
      </c>
      <c r="AS499" s="11" t="e">
        <f>VLOOKUP($C499, Team_Pitching___Advanced[], 20, FALSE)</f>
        <v>#N/A</v>
      </c>
      <c r="AT499" s="11" t="e">
        <f>VLOOKUP($C499, Team_Batting___Dashboard[[Team]:[wOBA]], 16, FALSE)</f>
        <v>#N/A</v>
      </c>
      <c r="AU499" s="11" t="e">
        <f>VLOOKUP($C499, Team_Batting___Advanced[[Team]:[OPS]], 9, FALSE)</f>
        <v>#N/A</v>
      </c>
      <c r="AV499" s="11" t="e">
        <f>VLOOKUP($C499, Team_Batting___Advanced[], 19, FALSE)</f>
        <v>#N/A</v>
      </c>
      <c r="AW499" s="11" t="e">
        <f>VLOOKUP($C499, 'Team Per G'!$A$2:$G$31, 3, FALSE)</f>
        <v>#N/A</v>
      </c>
      <c r="AX499" s="11" t="e">
        <f>VLOOKUP($C499, 'Team Per G'!$A$2:$G$31, 5, FALSE)</f>
        <v>#N/A</v>
      </c>
      <c r="AY499" s="11" t="e">
        <f>VLOOKUP($C499, 'Team Per G'!$A$2:$G$31, 4, FALSE)</f>
        <v>#N/A</v>
      </c>
      <c r="AZ499" s="11" t="e">
        <f>VLOOKUP($C499, Team_Batting___Dashboard[], 22, FALSE)/$AH499</f>
        <v>#N/A</v>
      </c>
      <c r="BA499" s="11" t="e">
        <f>VLOOKUP($C499, 'FanGraphs - Team WAR Projected'!$B$2:$E$31, 4, FALSE)/162</f>
        <v>#N/A</v>
      </c>
      <c r="BB499" s="11" t="e">
        <f t="shared" si="82"/>
        <v>#N/A</v>
      </c>
      <c r="BC499" s="11" t="e">
        <f>VLOOKUP($C499, FanGraphs_Standings[[Abbreviation]:[2024 Year to Date RS/G]], 6, FALSE)/$AH499</f>
        <v>#N/A</v>
      </c>
      <c r="BD499" s="11" t="e">
        <f>VLOOKUP($C499, FanGraphs_Standings[[Abbreviation]:[2024 Projected Full Season RDif]], 19, FALSE)/162</f>
        <v>#N/A</v>
      </c>
      <c r="BE499" s="11" t="e">
        <f t="shared" si="83"/>
        <v>#N/A</v>
      </c>
      <c r="BF499" s="11" t="e">
        <f>VLOOKUP($C499, FanGraphs_Standings[[Abbreviation]:[2024 Projected Full Season RDif]], 5, FALSE)</f>
        <v>#N/A</v>
      </c>
      <c r="BG499" s="11" t="e">
        <f>VLOOKUP($C499, FanGraphs_Standings[[Abbreviation]:[2024 Projected Full Season W%]], 18, FALSE)</f>
        <v>#N/A</v>
      </c>
      <c r="BH499" s="11" t="e">
        <f t="shared" si="84"/>
        <v>#N/A</v>
      </c>
      <c r="BI499" s="11" t="e">
        <f>VLOOKUP($C499, 'Home Field Adv'!$A$2:$K$31, 11, FALSE)</f>
        <v>#N/A</v>
      </c>
      <c r="BL499" s="12" t="str">
        <f t="shared" si="72"/>
        <v/>
      </c>
      <c r="BM499" s="12" t="str">
        <f t="shared" si="85"/>
        <v/>
      </c>
      <c r="BN499" s="12" t="str">
        <f t="shared" si="73"/>
        <v/>
      </c>
    </row>
    <row r="500" spans="6:66" x14ac:dyDescent="0.45">
      <c r="F500" s="11" t="e">
        <f>VLOOKUP($B500, FanGraphs_Standings[[Abbreviation]:[2024 Year to Date G]], 2, FALSE)</f>
        <v>#N/A</v>
      </c>
      <c r="G500" s="11" t="e">
        <f>_xlfn.IFNA(VLOOKUP($D500, 'SP Per G'!$A$2:$D$1385, 3, FALSE),M500)</f>
        <v>#N/A</v>
      </c>
      <c r="H500" s="11" t="e">
        <f>IF(AND(ISNA(VLOOKUP($D500, 'SP Per G'!$A$2:$D$1385, 4, FALSE)), ISTEXT($D500)), G500,IF(ISNA(VLOOKUP($D500, 'SP Per G'!$A$2:$D$1385, 4, FALSE)), M500, VLOOKUP($D500, 'SP Per G'!$A$2:$D$1385, 4, FALSE)))</f>
        <v>#N/A</v>
      </c>
      <c r="I500" s="11" t="e">
        <f t="shared" si="75"/>
        <v>#N/A</v>
      </c>
      <c r="J500" s="11" t="e">
        <f>_xlfn.IFNA(VLOOKUP($D500,Individual_Pitching___Dashboard[],18,FALSE),VLOOKUP(B500,Team_Pitching___Dashboard[[Team]:[ERA]],17,FALSE))</f>
        <v>#N/A</v>
      </c>
      <c r="K500" s="11" t="e">
        <f>_xlfn.IFNA(VLOOKUP($D500, Individual_Pitching___Dashboard[], 20, FALSE), VLOOKUP(B500,Team_Pitching___Dashboard[[Team]:[xFIP]],20,FALSE))</f>
        <v>#N/A</v>
      </c>
      <c r="L500" s="11" t="e">
        <f>_xlfn.IFNA(VLOOKUP($D500, Individual_Pitching___Advanced[], 21,FALSE), VLOOKUP(B500, Team_Pitching___Advanced[], 20, FALSE))</f>
        <v>#N/A</v>
      </c>
      <c r="M500" s="11" t="e">
        <f>VLOOKUP($B500, 'Team Per G'!$A$2:$G$31, 7, FALSE)</f>
        <v>#N/A</v>
      </c>
      <c r="N500" s="11" t="e">
        <f>VLOOKUP($B500, 'FanGraphs - Team WAR Projected'!$B$2:$E$31, 3, FALSE)/162</f>
        <v>#N/A</v>
      </c>
      <c r="O500" s="11" t="e">
        <f t="shared" si="76"/>
        <v>#N/A</v>
      </c>
      <c r="P500" s="11" t="e">
        <f>VLOOKUP($B500, Team_Pitching___Advanced[[Team]:[xFIP]], 19,FALSE)</f>
        <v>#N/A</v>
      </c>
      <c r="Q500" s="11" t="e">
        <f>VLOOKUP($B500, Team_Pitching___Advanced[], 20, FALSE)</f>
        <v>#N/A</v>
      </c>
      <c r="R500" s="11" t="e">
        <f>VLOOKUP($B500, Team_Batting___Dashboard[[Team]:[wOBA]], 16, FALSE)</f>
        <v>#N/A</v>
      </c>
      <c r="S500" s="11" t="e">
        <f>VLOOKUP($B500, Team_Batting___Advanced[[Team]:[OPS]], 9, FALSE)</f>
        <v>#N/A</v>
      </c>
      <c r="T500" s="11" t="e">
        <f>VLOOKUP($B500, Team_Batting___Advanced[], 19, FALSE)</f>
        <v>#N/A</v>
      </c>
      <c r="U500" s="11" t="e">
        <f>VLOOKUP($B500, 'Team Per G'!$A$2:$G$31, 3, FALSE)</f>
        <v>#N/A</v>
      </c>
      <c r="V500" s="11" t="e">
        <f>VLOOKUP($B500, 'Team Per G'!$A$2:$G$31, 5, FALSE)</f>
        <v>#N/A</v>
      </c>
      <c r="W500" s="11" t="e">
        <f>VLOOKUP($B500, 'Team Per G'!$A$2:$G$31, 4, FALSE)</f>
        <v>#N/A</v>
      </c>
      <c r="X500" s="11" t="e">
        <f>VLOOKUP($B500, Team_Batting___Dashboard[], 22, FALSE)/$F500</f>
        <v>#N/A</v>
      </c>
      <c r="Y500" s="11" t="e">
        <f>VLOOKUP($B500, 'FanGraphs - Team WAR Projected'!$B$2:$E$31, 4, FALSE)/162</f>
        <v>#N/A</v>
      </c>
      <c r="Z500" s="11" t="e">
        <f t="shared" si="77"/>
        <v>#N/A</v>
      </c>
      <c r="AA500" s="11" t="e">
        <f>VLOOKUP($B500, FanGraphs_Standings[[Abbreviation]:[2024 Year to Date RS/G]], 6, FALSE)/$F500</f>
        <v>#N/A</v>
      </c>
      <c r="AB500" s="11" t="e">
        <f>VLOOKUP($B500, FanGraphs_Standings[[Abbreviation]:[2024 Projected Full Season RDif]], 19, FALSE)/162</f>
        <v>#N/A</v>
      </c>
      <c r="AC500" s="11" t="e">
        <f t="shared" si="78"/>
        <v>#N/A</v>
      </c>
      <c r="AD500" s="11" t="e">
        <f>VLOOKUP($B500, FanGraphs_Standings[[Abbreviation]:[2024 Projected Full Season RDif]], 5, FALSE)</f>
        <v>#N/A</v>
      </c>
      <c r="AE500" s="11" t="e">
        <f>VLOOKUP($B500, FanGraphs_Standings[[Abbreviation]:[2024 Projected Full Season W%]], 18, FALSE)</f>
        <v>#N/A</v>
      </c>
      <c r="AF500" s="11" t="e">
        <f t="shared" si="79"/>
        <v>#N/A</v>
      </c>
      <c r="AG500" s="11" t="e">
        <f>VLOOKUP($B500, 'Home Field Adv'!$A$2:$I$31, 9, FALSE)</f>
        <v>#N/A</v>
      </c>
      <c r="AH500" s="11" t="e">
        <f>VLOOKUP($C500, FanGraphs_Standings[[Abbreviation]:[2024 Year to Date G]], 2, FALSE)</f>
        <v>#N/A</v>
      </c>
      <c r="AI500" s="11" t="e">
        <f>_xlfn.IFNA(VLOOKUP($E500, 'SP Per G'!$A$2:$D$1385, 3, FALSE), AO500)</f>
        <v>#N/A</v>
      </c>
      <c r="AJ500" s="11" t="e">
        <f>IF(AND(ISNA(VLOOKUP($E500, 'SP Per G'!$A$2:$D$1385, 4, FALSE)), ISTEXT($E500)), AI500,IF(ISNA(VLOOKUP($E500, 'SP Per G'!$A$2:$D$1385, 4, FALSE)), AO500, VLOOKUP($E500, 'SP Per G'!$A$2:$D$1385, 4, FALSE)))</f>
        <v>#N/A</v>
      </c>
      <c r="AK500" s="11" t="e">
        <f t="shared" si="80"/>
        <v>#N/A</v>
      </c>
      <c r="AL500" s="11" t="e">
        <f>_xlfn.IFNA(VLOOKUP($E500, Individual_Pitching___Dashboard[], 18, FALSE), VLOOKUP($C500,Team_Pitching___Advanced[[Team]:[SIERA]],16,FALSE))</f>
        <v>#N/A</v>
      </c>
      <c r="AM500" s="11" t="e">
        <f>_xlfn.IFNA(VLOOKUP($E500, Individual_Pitching___Dashboard[], 20, FALSE), VLOOKUP($C500,Team_Pitching___Advanced[[Team]:[xFIP]],19,FALSE))</f>
        <v>#N/A</v>
      </c>
      <c r="AN500" s="11" t="e">
        <f>_xlfn.IFNA(VLOOKUP($E500,Individual_Pitching___Advanced[],21,FALSE),VLOOKUP($C500,Team_Pitching___Advanced[[Team]:[SIERA]],20,FALSE))</f>
        <v>#N/A</v>
      </c>
      <c r="AO500" s="11" t="e">
        <f>VLOOKUP($C500, 'Team Per G'!$A$2:$G$31, 7, FALSE)</f>
        <v>#N/A</v>
      </c>
      <c r="AP500" s="11" t="e">
        <f>VLOOKUP($C500, 'FanGraphs - Team WAR Projected'!$B$2:$E$31, 3, FALSE)/162</f>
        <v>#N/A</v>
      </c>
      <c r="AQ500" s="11" t="e">
        <f t="shared" si="81"/>
        <v>#N/A</v>
      </c>
      <c r="AR500" s="11" t="e">
        <f>VLOOKUP($C500, Team_Pitching___Advanced[[Team]:[xFIP]], 19,FALSE)</f>
        <v>#N/A</v>
      </c>
      <c r="AS500" s="11" t="e">
        <f>VLOOKUP($C500, Team_Pitching___Advanced[], 20, FALSE)</f>
        <v>#N/A</v>
      </c>
      <c r="AT500" s="11" t="e">
        <f>VLOOKUP($C500, Team_Batting___Dashboard[[Team]:[wOBA]], 16, FALSE)</f>
        <v>#N/A</v>
      </c>
      <c r="AU500" s="11" t="e">
        <f>VLOOKUP($C500, Team_Batting___Advanced[[Team]:[OPS]], 9, FALSE)</f>
        <v>#N/A</v>
      </c>
      <c r="AV500" s="11" t="e">
        <f>VLOOKUP($C500, Team_Batting___Advanced[], 19, FALSE)</f>
        <v>#N/A</v>
      </c>
      <c r="AW500" s="11" t="e">
        <f>VLOOKUP($C500, 'Team Per G'!$A$2:$G$31, 3, FALSE)</f>
        <v>#N/A</v>
      </c>
      <c r="AX500" s="11" t="e">
        <f>VLOOKUP($C500, 'Team Per G'!$A$2:$G$31, 5, FALSE)</f>
        <v>#N/A</v>
      </c>
      <c r="AY500" s="11" t="e">
        <f>VLOOKUP($C500, 'Team Per G'!$A$2:$G$31, 4, FALSE)</f>
        <v>#N/A</v>
      </c>
      <c r="AZ500" s="11" t="e">
        <f>VLOOKUP($C500, Team_Batting___Dashboard[], 22, FALSE)/$AH500</f>
        <v>#N/A</v>
      </c>
      <c r="BA500" s="11" t="e">
        <f>VLOOKUP($C500, 'FanGraphs - Team WAR Projected'!$B$2:$E$31, 4, FALSE)/162</f>
        <v>#N/A</v>
      </c>
      <c r="BB500" s="11" t="e">
        <f t="shared" si="82"/>
        <v>#N/A</v>
      </c>
      <c r="BC500" s="11" t="e">
        <f>VLOOKUP($C500, FanGraphs_Standings[[Abbreviation]:[2024 Year to Date RS/G]], 6, FALSE)/$AH500</f>
        <v>#N/A</v>
      </c>
      <c r="BD500" s="11" t="e">
        <f>VLOOKUP($C500, FanGraphs_Standings[[Abbreviation]:[2024 Projected Full Season RDif]], 19, FALSE)/162</f>
        <v>#N/A</v>
      </c>
      <c r="BE500" s="11" t="e">
        <f t="shared" si="83"/>
        <v>#N/A</v>
      </c>
      <c r="BF500" s="11" t="e">
        <f>VLOOKUP($C500, FanGraphs_Standings[[Abbreviation]:[2024 Projected Full Season RDif]], 5, FALSE)</f>
        <v>#N/A</v>
      </c>
      <c r="BG500" s="11" t="e">
        <f>VLOOKUP($C500, FanGraphs_Standings[[Abbreviation]:[2024 Projected Full Season W%]], 18, FALSE)</f>
        <v>#N/A</v>
      </c>
      <c r="BH500" s="11" t="e">
        <f t="shared" si="84"/>
        <v>#N/A</v>
      </c>
      <c r="BI500" s="11" t="e">
        <f>VLOOKUP($C500, 'Home Field Adv'!$A$2:$K$31, 11, FALSE)</f>
        <v>#N/A</v>
      </c>
      <c r="BL500" s="12" t="str">
        <f t="shared" si="72"/>
        <v/>
      </c>
      <c r="BM500" s="12" t="str">
        <f t="shared" si="85"/>
        <v/>
      </c>
      <c r="BN500" s="12" t="str">
        <f t="shared" si="73"/>
        <v/>
      </c>
    </row>
    <row r="501" spans="6:66" x14ac:dyDescent="0.45">
      <c r="F501" s="11" t="e">
        <f>VLOOKUP($B501, FanGraphs_Standings[[Abbreviation]:[2024 Year to Date G]], 2, FALSE)</f>
        <v>#N/A</v>
      </c>
      <c r="G501" s="11" t="e">
        <f>_xlfn.IFNA(VLOOKUP($D501, 'SP Per G'!$A$2:$D$1385, 3, FALSE),M501)</f>
        <v>#N/A</v>
      </c>
      <c r="H501" s="11" t="e">
        <f>IF(AND(ISNA(VLOOKUP($D501, 'SP Per G'!$A$2:$D$1385, 4, FALSE)), ISTEXT($D501)), G501,IF(ISNA(VLOOKUP($D501, 'SP Per G'!$A$2:$D$1385, 4, FALSE)), M501, VLOOKUP($D501, 'SP Per G'!$A$2:$D$1385, 4, FALSE)))</f>
        <v>#N/A</v>
      </c>
      <c r="I501" s="11" t="e">
        <f t="shared" si="75"/>
        <v>#N/A</v>
      </c>
      <c r="J501" s="11" t="e">
        <f>_xlfn.IFNA(VLOOKUP($D501,Individual_Pitching___Dashboard[],18,FALSE),VLOOKUP(B501,Team_Pitching___Dashboard[[Team]:[ERA]],17,FALSE))</f>
        <v>#N/A</v>
      </c>
      <c r="K501" s="11" t="e">
        <f>_xlfn.IFNA(VLOOKUP($D501, Individual_Pitching___Dashboard[], 20, FALSE), VLOOKUP(B501,Team_Pitching___Dashboard[[Team]:[xFIP]],20,FALSE))</f>
        <v>#N/A</v>
      </c>
      <c r="L501" s="11" t="e">
        <f>_xlfn.IFNA(VLOOKUP($D501, Individual_Pitching___Advanced[], 21,FALSE), VLOOKUP(B501, Team_Pitching___Advanced[], 20, FALSE))</f>
        <v>#N/A</v>
      </c>
      <c r="M501" s="11" t="e">
        <f>VLOOKUP($B501, 'Team Per G'!$A$2:$G$31, 7, FALSE)</f>
        <v>#N/A</v>
      </c>
      <c r="N501" s="11" t="e">
        <f>VLOOKUP($B501, 'FanGraphs - Team WAR Projected'!$B$2:$E$31, 3, FALSE)/162</f>
        <v>#N/A</v>
      </c>
      <c r="O501" s="11" t="e">
        <f t="shared" si="76"/>
        <v>#N/A</v>
      </c>
      <c r="P501" s="11" t="e">
        <f>VLOOKUP($B501, Team_Pitching___Advanced[[Team]:[xFIP]], 19,FALSE)</f>
        <v>#N/A</v>
      </c>
      <c r="Q501" s="11" t="e">
        <f>VLOOKUP($B501, Team_Pitching___Advanced[], 20, FALSE)</f>
        <v>#N/A</v>
      </c>
      <c r="R501" s="11" t="e">
        <f>VLOOKUP($B501, Team_Batting___Dashboard[[Team]:[wOBA]], 16, FALSE)</f>
        <v>#N/A</v>
      </c>
      <c r="S501" s="11" t="e">
        <f>VLOOKUP($B501, Team_Batting___Advanced[[Team]:[OPS]], 9, FALSE)</f>
        <v>#N/A</v>
      </c>
      <c r="T501" s="11" t="e">
        <f>VLOOKUP($B501, Team_Batting___Advanced[], 19, FALSE)</f>
        <v>#N/A</v>
      </c>
      <c r="U501" s="11" t="e">
        <f>VLOOKUP($B501, 'Team Per G'!$A$2:$G$31, 3, FALSE)</f>
        <v>#N/A</v>
      </c>
      <c r="V501" s="11" t="e">
        <f>VLOOKUP($B501, 'Team Per G'!$A$2:$G$31, 5, FALSE)</f>
        <v>#N/A</v>
      </c>
      <c r="W501" s="11" t="e">
        <f>VLOOKUP($B501, 'Team Per G'!$A$2:$G$31, 4, FALSE)</f>
        <v>#N/A</v>
      </c>
      <c r="X501" s="11" t="e">
        <f>VLOOKUP($B501, Team_Batting___Dashboard[], 22, FALSE)/$F501</f>
        <v>#N/A</v>
      </c>
      <c r="Y501" s="11" t="e">
        <f>VLOOKUP($B501, 'FanGraphs - Team WAR Projected'!$B$2:$E$31, 4, FALSE)/162</f>
        <v>#N/A</v>
      </c>
      <c r="Z501" s="11" t="e">
        <f t="shared" si="77"/>
        <v>#N/A</v>
      </c>
      <c r="AA501" s="11" t="e">
        <f>VLOOKUP($B501, FanGraphs_Standings[[Abbreviation]:[2024 Year to Date RS/G]], 6, FALSE)/$F501</f>
        <v>#N/A</v>
      </c>
      <c r="AB501" s="11" t="e">
        <f>VLOOKUP($B501, FanGraphs_Standings[[Abbreviation]:[2024 Projected Full Season RDif]], 19, FALSE)/162</f>
        <v>#N/A</v>
      </c>
      <c r="AC501" s="11" t="e">
        <f t="shared" si="78"/>
        <v>#N/A</v>
      </c>
      <c r="AD501" s="11" t="e">
        <f>VLOOKUP($B501, FanGraphs_Standings[[Abbreviation]:[2024 Projected Full Season RDif]], 5, FALSE)</f>
        <v>#N/A</v>
      </c>
      <c r="AE501" s="11" t="e">
        <f>VLOOKUP($B501, FanGraphs_Standings[[Abbreviation]:[2024 Projected Full Season W%]], 18, FALSE)</f>
        <v>#N/A</v>
      </c>
      <c r="AF501" s="11" t="e">
        <f t="shared" si="79"/>
        <v>#N/A</v>
      </c>
      <c r="AG501" s="11" t="e">
        <f>VLOOKUP($B501, 'Home Field Adv'!$A$2:$I$31, 9, FALSE)</f>
        <v>#N/A</v>
      </c>
      <c r="AH501" s="11" t="e">
        <f>VLOOKUP($C501, FanGraphs_Standings[[Abbreviation]:[2024 Year to Date G]], 2, FALSE)</f>
        <v>#N/A</v>
      </c>
      <c r="AI501" s="11" t="e">
        <f>_xlfn.IFNA(VLOOKUP($E501, 'SP Per G'!$A$2:$D$1385, 3, FALSE), AO501)</f>
        <v>#N/A</v>
      </c>
      <c r="AJ501" s="11" t="e">
        <f>IF(AND(ISNA(VLOOKUP($E501, 'SP Per G'!$A$2:$D$1385, 4, FALSE)), ISTEXT($E501)), AI501,IF(ISNA(VLOOKUP($E501, 'SP Per G'!$A$2:$D$1385, 4, FALSE)), AO501, VLOOKUP($E501, 'SP Per G'!$A$2:$D$1385, 4, FALSE)))</f>
        <v>#N/A</v>
      </c>
      <c r="AK501" s="11" t="e">
        <f t="shared" si="80"/>
        <v>#N/A</v>
      </c>
      <c r="AL501" s="11" t="e">
        <f>_xlfn.IFNA(VLOOKUP($E501, Individual_Pitching___Dashboard[], 18, FALSE), VLOOKUP($C501,Team_Pitching___Advanced[[Team]:[SIERA]],16,FALSE))</f>
        <v>#N/A</v>
      </c>
      <c r="AM501" s="11" t="e">
        <f>_xlfn.IFNA(VLOOKUP($E501, Individual_Pitching___Dashboard[], 20, FALSE), VLOOKUP($C501,Team_Pitching___Advanced[[Team]:[xFIP]],19,FALSE))</f>
        <v>#N/A</v>
      </c>
      <c r="AN501" s="11" t="e">
        <f>_xlfn.IFNA(VLOOKUP($E501,Individual_Pitching___Advanced[],21,FALSE),VLOOKUP($C501,Team_Pitching___Advanced[[Team]:[SIERA]],20,FALSE))</f>
        <v>#N/A</v>
      </c>
      <c r="AO501" s="11" t="e">
        <f>VLOOKUP($C501, 'Team Per G'!$A$2:$G$31, 7, FALSE)</f>
        <v>#N/A</v>
      </c>
      <c r="AP501" s="11" t="e">
        <f>VLOOKUP($C501, 'FanGraphs - Team WAR Projected'!$B$2:$E$31, 3, FALSE)/162</f>
        <v>#N/A</v>
      </c>
      <c r="AQ501" s="11" t="e">
        <f t="shared" si="81"/>
        <v>#N/A</v>
      </c>
      <c r="AR501" s="11" t="e">
        <f>VLOOKUP($C501, Team_Pitching___Advanced[[Team]:[xFIP]], 19,FALSE)</f>
        <v>#N/A</v>
      </c>
      <c r="AS501" s="11" t="e">
        <f>VLOOKUP($C501, Team_Pitching___Advanced[], 20, FALSE)</f>
        <v>#N/A</v>
      </c>
      <c r="AT501" s="11" t="e">
        <f>VLOOKUP($C501, Team_Batting___Dashboard[[Team]:[wOBA]], 16, FALSE)</f>
        <v>#N/A</v>
      </c>
      <c r="AU501" s="11" t="e">
        <f>VLOOKUP($C501, Team_Batting___Advanced[[Team]:[OPS]], 9, FALSE)</f>
        <v>#N/A</v>
      </c>
      <c r="AV501" s="11" t="e">
        <f>VLOOKUP($C501, Team_Batting___Advanced[], 19, FALSE)</f>
        <v>#N/A</v>
      </c>
      <c r="AW501" s="11" t="e">
        <f>VLOOKUP($C501, 'Team Per G'!$A$2:$G$31, 3, FALSE)</f>
        <v>#N/A</v>
      </c>
      <c r="AX501" s="11" t="e">
        <f>VLOOKUP($C501, 'Team Per G'!$A$2:$G$31, 5, FALSE)</f>
        <v>#N/A</v>
      </c>
      <c r="AY501" s="11" t="e">
        <f>VLOOKUP($C501, 'Team Per G'!$A$2:$G$31, 4, FALSE)</f>
        <v>#N/A</v>
      </c>
      <c r="AZ501" s="11" t="e">
        <f>VLOOKUP($C501, Team_Batting___Dashboard[], 22, FALSE)/$AH501</f>
        <v>#N/A</v>
      </c>
      <c r="BA501" s="11" t="e">
        <f>VLOOKUP($C501, 'FanGraphs - Team WAR Projected'!$B$2:$E$31, 4, FALSE)/162</f>
        <v>#N/A</v>
      </c>
      <c r="BB501" s="11" t="e">
        <f t="shared" si="82"/>
        <v>#N/A</v>
      </c>
      <c r="BC501" s="11" t="e">
        <f>VLOOKUP($C501, FanGraphs_Standings[[Abbreviation]:[2024 Year to Date RS/G]], 6, FALSE)/$AH501</f>
        <v>#N/A</v>
      </c>
      <c r="BD501" s="11" t="e">
        <f>VLOOKUP($C501, FanGraphs_Standings[[Abbreviation]:[2024 Projected Full Season RDif]], 19, FALSE)/162</f>
        <v>#N/A</v>
      </c>
      <c r="BE501" s="11" t="e">
        <f t="shared" si="83"/>
        <v>#N/A</v>
      </c>
      <c r="BF501" s="11" t="e">
        <f>VLOOKUP($C501, FanGraphs_Standings[[Abbreviation]:[2024 Projected Full Season RDif]], 5, FALSE)</f>
        <v>#N/A</v>
      </c>
      <c r="BG501" s="11" t="e">
        <f>VLOOKUP($C501, FanGraphs_Standings[[Abbreviation]:[2024 Projected Full Season W%]], 18, FALSE)</f>
        <v>#N/A</v>
      </c>
      <c r="BH501" s="11" t="e">
        <f t="shared" si="84"/>
        <v>#N/A</v>
      </c>
      <c r="BI501" s="11" t="e">
        <f>VLOOKUP($C501, 'Home Field Adv'!$A$2:$K$31, 11, FALSE)</f>
        <v>#N/A</v>
      </c>
      <c r="BL501" s="12" t="str">
        <f t="shared" si="72"/>
        <v/>
      </c>
      <c r="BM501" s="12" t="str">
        <f t="shared" si="85"/>
        <v/>
      </c>
      <c r="BN501" s="12" t="str">
        <f t="shared" si="73"/>
        <v/>
      </c>
    </row>
    <row r="502" spans="6:66" x14ac:dyDescent="0.45">
      <c r="F502" s="11" t="e">
        <f>VLOOKUP($B502, FanGraphs_Standings[[Abbreviation]:[2024 Year to Date G]], 2, FALSE)</f>
        <v>#N/A</v>
      </c>
      <c r="G502" s="11" t="e">
        <f>_xlfn.IFNA(VLOOKUP($D502, 'SP Per G'!$A$2:$D$1385, 3, FALSE),M502)</f>
        <v>#N/A</v>
      </c>
      <c r="H502" s="11" t="e">
        <f>IF(AND(ISNA(VLOOKUP($D502, 'SP Per G'!$A$2:$D$1385, 4, FALSE)), ISTEXT($D502)), G502,IF(ISNA(VLOOKUP($D502, 'SP Per G'!$A$2:$D$1385, 4, FALSE)), M502, VLOOKUP($D502, 'SP Per G'!$A$2:$D$1385, 4, FALSE)))</f>
        <v>#N/A</v>
      </c>
      <c r="I502" s="11" t="e">
        <f t="shared" si="75"/>
        <v>#N/A</v>
      </c>
      <c r="J502" s="11" t="e">
        <f>_xlfn.IFNA(VLOOKUP($D502,Individual_Pitching___Dashboard[],18,FALSE),VLOOKUP(B502,Team_Pitching___Dashboard[[Team]:[ERA]],17,FALSE))</f>
        <v>#N/A</v>
      </c>
      <c r="K502" s="11" t="e">
        <f>_xlfn.IFNA(VLOOKUP($D502, Individual_Pitching___Dashboard[], 20, FALSE), VLOOKUP(B502,Team_Pitching___Dashboard[[Team]:[xFIP]],20,FALSE))</f>
        <v>#N/A</v>
      </c>
      <c r="L502" s="11" t="e">
        <f>_xlfn.IFNA(VLOOKUP($D502, Individual_Pitching___Advanced[], 21,FALSE), VLOOKUP(B502, Team_Pitching___Advanced[], 20, FALSE))</f>
        <v>#N/A</v>
      </c>
      <c r="M502" s="11" t="e">
        <f>VLOOKUP($B502, 'Team Per G'!$A$2:$G$31, 7, FALSE)</f>
        <v>#N/A</v>
      </c>
      <c r="N502" s="11" t="e">
        <f>VLOOKUP($B502, 'FanGraphs - Team WAR Projected'!$B$2:$E$31, 3, FALSE)/162</f>
        <v>#N/A</v>
      </c>
      <c r="O502" s="11" t="e">
        <f t="shared" si="76"/>
        <v>#N/A</v>
      </c>
      <c r="P502" s="11" t="e">
        <f>VLOOKUP($B502, Team_Pitching___Advanced[[Team]:[xFIP]], 19,FALSE)</f>
        <v>#N/A</v>
      </c>
      <c r="Q502" s="11" t="e">
        <f>VLOOKUP($B502, Team_Pitching___Advanced[], 20, FALSE)</f>
        <v>#N/A</v>
      </c>
      <c r="R502" s="11" t="e">
        <f>VLOOKUP($B502, Team_Batting___Dashboard[[Team]:[wOBA]], 16, FALSE)</f>
        <v>#N/A</v>
      </c>
      <c r="S502" s="11" t="e">
        <f>VLOOKUP($B502, Team_Batting___Advanced[[Team]:[OPS]], 9, FALSE)</f>
        <v>#N/A</v>
      </c>
      <c r="T502" s="11" t="e">
        <f>VLOOKUP($B502, Team_Batting___Advanced[], 19, FALSE)</f>
        <v>#N/A</v>
      </c>
      <c r="U502" s="11" t="e">
        <f>VLOOKUP($B502, 'Team Per G'!$A$2:$G$31, 3, FALSE)</f>
        <v>#N/A</v>
      </c>
      <c r="V502" s="11" t="e">
        <f>VLOOKUP($B502, 'Team Per G'!$A$2:$G$31, 5, FALSE)</f>
        <v>#N/A</v>
      </c>
      <c r="W502" s="11" t="e">
        <f>VLOOKUP($B502, 'Team Per G'!$A$2:$G$31, 4, FALSE)</f>
        <v>#N/A</v>
      </c>
      <c r="X502" s="11" t="e">
        <f>VLOOKUP($B502, Team_Batting___Dashboard[], 22, FALSE)/$F502</f>
        <v>#N/A</v>
      </c>
      <c r="Y502" s="11" t="e">
        <f>VLOOKUP($B502, 'FanGraphs - Team WAR Projected'!$B$2:$E$31, 4, FALSE)/162</f>
        <v>#N/A</v>
      </c>
      <c r="Z502" s="11" t="e">
        <f t="shared" si="77"/>
        <v>#N/A</v>
      </c>
      <c r="AA502" s="11" t="e">
        <f>VLOOKUP($B502, FanGraphs_Standings[[Abbreviation]:[2024 Year to Date RS/G]], 6, FALSE)/$F502</f>
        <v>#N/A</v>
      </c>
      <c r="AB502" s="11" t="e">
        <f>VLOOKUP($B502, FanGraphs_Standings[[Abbreviation]:[2024 Projected Full Season RDif]], 19, FALSE)/162</f>
        <v>#N/A</v>
      </c>
      <c r="AC502" s="11" t="e">
        <f t="shared" si="78"/>
        <v>#N/A</v>
      </c>
      <c r="AD502" s="11" t="e">
        <f>VLOOKUP($B502, FanGraphs_Standings[[Abbreviation]:[2024 Projected Full Season RDif]], 5, FALSE)</f>
        <v>#N/A</v>
      </c>
      <c r="AE502" s="11" t="e">
        <f>VLOOKUP($B502, FanGraphs_Standings[[Abbreviation]:[2024 Projected Full Season W%]], 18, FALSE)</f>
        <v>#N/A</v>
      </c>
      <c r="AF502" s="11" t="e">
        <f t="shared" si="79"/>
        <v>#N/A</v>
      </c>
      <c r="AG502" s="11" t="e">
        <f>VLOOKUP($B502, 'Home Field Adv'!$A$2:$I$31, 9, FALSE)</f>
        <v>#N/A</v>
      </c>
      <c r="AH502" s="11" t="e">
        <f>VLOOKUP($C502, FanGraphs_Standings[[Abbreviation]:[2024 Year to Date G]], 2, FALSE)</f>
        <v>#N/A</v>
      </c>
      <c r="AI502" s="11" t="e">
        <f>_xlfn.IFNA(VLOOKUP($E502, 'SP Per G'!$A$2:$D$1385, 3, FALSE), AO502)</f>
        <v>#N/A</v>
      </c>
      <c r="AJ502" s="11" t="e">
        <f>IF(AND(ISNA(VLOOKUP($E502, 'SP Per G'!$A$2:$D$1385, 4, FALSE)), ISTEXT($E502)), AI502,IF(ISNA(VLOOKUP($E502, 'SP Per G'!$A$2:$D$1385, 4, FALSE)), AO502, VLOOKUP($E502, 'SP Per G'!$A$2:$D$1385, 4, FALSE)))</f>
        <v>#N/A</v>
      </c>
      <c r="AK502" s="11" t="e">
        <f t="shared" si="80"/>
        <v>#N/A</v>
      </c>
      <c r="AL502" s="11" t="e">
        <f>_xlfn.IFNA(VLOOKUP($E502, Individual_Pitching___Dashboard[], 18, FALSE), VLOOKUP($C502,Team_Pitching___Advanced[[Team]:[SIERA]],16,FALSE))</f>
        <v>#N/A</v>
      </c>
      <c r="AM502" s="11" t="e">
        <f>_xlfn.IFNA(VLOOKUP($E502, Individual_Pitching___Dashboard[], 20, FALSE), VLOOKUP($C502,Team_Pitching___Advanced[[Team]:[xFIP]],19,FALSE))</f>
        <v>#N/A</v>
      </c>
      <c r="AN502" s="11" t="e">
        <f>_xlfn.IFNA(VLOOKUP($E502,Individual_Pitching___Advanced[],21,FALSE),VLOOKUP($C502,Team_Pitching___Advanced[[Team]:[SIERA]],20,FALSE))</f>
        <v>#N/A</v>
      </c>
      <c r="AO502" s="11" t="e">
        <f>VLOOKUP($C502, 'Team Per G'!$A$2:$G$31, 7, FALSE)</f>
        <v>#N/A</v>
      </c>
      <c r="AP502" s="11" t="e">
        <f>VLOOKUP($C502, 'FanGraphs - Team WAR Projected'!$B$2:$E$31, 3, FALSE)/162</f>
        <v>#N/A</v>
      </c>
      <c r="AQ502" s="11" t="e">
        <f t="shared" si="81"/>
        <v>#N/A</v>
      </c>
      <c r="AR502" s="11" t="e">
        <f>VLOOKUP($C502, Team_Pitching___Advanced[[Team]:[xFIP]], 19,FALSE)</f>
        <v>#N/A</v>
      </c>
      <c r="AS502" s="11" t="e">
        <f>VLOOKUP($C502, Team_Pitching___Advanced[], 20, FALSE)</f>
        <v>#N/A</v>
      </c>
      <c r="AT502" s="11" t="e">
        <f>VLOOKUP($C502, Team_Batting___Dashboard[[Team]:[wOBA]], 16, FALSE)</f>
        <v>#N/A</v>
      </c>
      <c r="AU502" s="11" t="e">
        <f>VLOOKUP($C502, Team_Batting___Advanced[[Team]:[OPS]], 9, FALSE)</f>
        <v>#N/A</v>
      </c>
      <c r="AV502" s="11" t="e">
        <f>VLOOKUP($C502, Team_Batting___Advanced[], 19, FALSE)</f>
        <v>#N/A</v>
      </c>
      <c r="AW502" s="11" t="e">
        <f>VLOOKUP($C502, 'Team Per G'!$A$2:$G$31, 3, FALSE)</f>
        <v>#N/A</v>
      </c>
      <c r="AX502" s="11" t="e">
        <f>VLOOKUP($C502, 'Team Per G'!$A$2:$G$31, 5, FALSE)</f>
        <v>#N/A</v>
      </c>
      <c r="AY502" s="11" t="e">
        <f>VLOOKUP($C502, 'Team Per G'!$A$2:$G$31, 4, FALSE)</f>
        <v>#N/A</v>
      </c>
      <c r="AZ502" s="11" t="e">
        <f>VLOOKUP($C502, Team_Batting___Dashboard[], 22, FALSE)/$AH502</f>
        <v>#N/A</v>
      </c>
      <c r="BA502" s="11" t="e">
        <f>VLOOKUP($C502, 'FanGraphs - Team WAR Projected'!$B$2:$E$31, 4, FALSE)/162</f>
        <v>#N/A</v>
      </c>
      <c r="BB502" s="11" t="e">
        <f t="shared" si="82"/>
        <v>#N/A</v>
      </c>
      <c r="BC502" s="11" t="e">
        <f>VLOOKUP($C502, FanGraphs_Standings[[Abbreviation]:[2024 Year to Date RS/G]], 6, FALSE)/$AH502</f>
        <v>#N/A</v>
      </c>
      <c r="BD502" s="11" t="e">
        <f>VLOOKUP($C502, FanGraphs_Standings[[Abbreviation]:[2024 Projected Full Season RDif]], 19, FALSE)/162</f>
        <v>#N/A</v>
      </c>
      <c r="BE502" s="11" t="e">
        <f t="shared" si="83"/>
        <v>#N/A</v>
      </c>
      <c r="BF502" s="11" t="e">
        <f>VLOOKUP($C502, FanGraphs_Standings[[Abbreviation]:[2024 Projected Full Season RDif]], 5, FALSE)</f>
        <v>#N/A</v>
      </c>
      <c r="BG502" s="11" t="e">
        <f>VLOOKUP($C502, FanGraphs_Standings[[Abbreviation]:[2024 Projected Full Season W%]], 18, FALSE)</f>
        <v>#N/A</v>
      </c>
      <c r="BH502" s="11" t="e">
        <f t="shared" si="84"/>
        <v>#N/A</v>
      </c>
      <c r="BI502" s="11" t="e">
        <f>VLOOKUP($C502, 'Home Field Adv'!$A$2:$K$31, 11, FALSE)</f>
        <v>#N/A</v>
      </c>
      <c r="BL502" s="12" t="str">
        <f t="shared" si="72"/>
        <v/>
      </c>
      <c r="BM502" s="12" t="str">
        <f t="shared" si="85"/>
        <v/>
      </c>
      <c r="BN502" s="12" t="str">
        <f t="shared" si="73"/>
        <v/>
      </c>
    </row>
    <row r="503" spans="6:66" x14ac:dyDescent="0.45">
      <c r="F503" s="11" t="e">
        <f>VLOOKUP($B503, FanGraphs_Standings[[Abbreviation]:[2024 Year to Date G]], 2, FALSE)</f>
        <v>#N/A</v>
      </c>
      <c r="G503" s="11" t="e">
        <f>_xlfn.IFNA(VLOOKUP($D503, 'SP Per G'!$A$2:$D$1385, 3, FALSE),M503)</f>
        <v>#N/A</v>
      </c>
      <c r="H503" s="11" t="e">
        <f>IF(AND(ISNA(VLOOKUP($D503, 'SP Per G'!$A$2:$D$1385, 4, FALSE)), ISTEXT($D503)), G503,IF(ISNA(VLOOKUP($D503, 'SP Per G'!$A$2:$D$1385, 4, FALSE)), M503, VLOOKUP($D503, 'SP Per G'!$A$2:$D$1385, 4, FALSE)))</f>
        <v>#N/A</v>
      </c>
      <c r="I503" s="11" t="e">
        <f t="shared" si="75"/>
        <v>#N/A</v>
      </c>
      <c r="J503" s="11" t="e">
        <f>_xlfn.IFNA(VLOOKUP($D503,Individual_Pitching___Dashboard[],18,FALSE),VLOOKUP(B503,Team_Pitching___Dashboard[[Team]:[ERA]],17,FALSE))</f>
        <v>#N/A</v>
      </c>
      <c r="K503" s="11" t="e">
        <f>_xlfn.IFNA(VLOOKUP($D503, Individual_Pitching___Dashboard[], 20, FALSE), VLOOKUP(B503,Team_Pitching___Dashboard[[Team]:[xFIP]],20,FALSE))</f>
        <v>#N/A</v>
      </c>
      <c r="L503" s="11" t="e">
        <f>_xlfn.IFNA(VLOOKUP($D503, Individual_Pitching___Advanced[], 21,FALSE), VLOOKUP(B503, Team_Pitching___Advanced[], 20, FALSE))</f>
        <v>#N/A</v>
      </c>
      <c r="M503" s="11" t="e">
        <f>VLOOKUP($B503, 'Team Per G'!$A$2:$G$31, 7, FALSE)</f>
        <v>#N/A</v>
      </c>
      <c r="N503" s="11" t="e">
        <f>VLOOKUP($B503, 'FanGraphs - Team WAR Projected'!$B$2:$E$31, 3, FALSE)/162</f>
        <v>#N/A</v>
      </c>
      <c r="O503" s="11" t="e">
        <f t="shared" si="76"/>
        <v>#N/A</v>
      </c>
      <c r="P503" s="11" t="e">
        <f>VLOOKUP($B503, Team_Pitching___Advanced[[Team]:[xFIP]], 19,FALSE)</f>
        <v>#N/A</v>
      </c>
      <c r="Q503" s="11" t="e">
        <f>VLOOKUP($B503, Team_Pitching___Advanced[], 20, FALSE)</f>
        <v>#N/A</v>
      </c>
      <c r="R503" s="11" t="e">
        <f>VLOOKUP($B503, Team_Batting___Dashboard[[Team]:[wOBA]], 16, FALSE)</f>
        <v>#N/A</v>
      </c>
      <c r="S503" s="11" t="e">
        <f>VLOOKUP($B503, Team_Batting___Advanced[[Team]:[OPS]], 9, FALSE)</f>
        <v>#N/A</v>
      </c>
      <c r="T503" s="11" t="e">
        <f>VLOOKUP($B503, Team_Batting___Advanced[], 19, FALSE)</f>
        <v>#N/A</v>
      </c>
      <c r="U503" s="11" t="e">
        <f>VLOOKUP($B503, 'Team Per G'!$A$2:$G$31, 3, FALSE)</f>
        <v>#N/A</v>
      </c>
      <c r="V503" s="11" t="e">
        <f>VLOOKUP($B503, 'Team Per G'!$A$2:$G$31, 5, FALSE)</f>
        <v>#N/A</v>
      </c>
      <c r="W503" s="11" t="e">
        <f>VLOOKUP($B503, 'Team Per G'!$A$2:$G$31, 4, FALSE)</f>
        <v>#N/A</v>
      </c>
      <c r="X503" s="11" t="e">
        <f>VLOOKUP($B503, Team_Batting___Dashboard[], 22, FALSE)/$F503</f>
        <v>#N/A</v>
      </c>
      <c r="Y503" s="11" t="e">
        <f>VLOOKUP($B503, 'FanGraphs - Team WAR Projected'!$B$2:$E$31, 4, FALSE)/162</f>
        <v>#N/A</v>
      </c>
      <c r="Z503" s="11" t="e">
        <f t="shared" si="77"/>
        <v>#N/A</v>
      </c>
      <c r="AA503" s="11" t="e">
        <f>VLOOKUP($B503, FanGraphs_Standings[[Abbreviation]:[2024 Year to Date RS/G]], 6, FALSE)/$F503</f>
        <v>#N/A</v>
      </c>
      <c r="AB503" s="11" t="e">
        <f>VLOOKUP($B503, FanGraphs_Standings[[Abbreviation]:[2024 Projected Full Season RDif]], 19, FALSE)/162</f>
        <v>#N/A</v>
      </c>
      <c r="AC503" s="11" t="e">
        <f t="shared" si="78"/>
        <v>#N/A</v>
      </c>
      <c r="AD503" s="11" t="e">
        <f>VLOOKUP($B503, FanGraphs_Standings[[Abbreviation]:[2024 Projected Full Season RDif]], 5, FALSE)</f>
        <v>#N/A</v>
      </c>
      <c r="AE503" s="11" t="e">
        <f>VLOOKUP($B503, FanGraphs_Standings[[Abbreviation]:[2024 Projected Full Season W%]], 18, FALSE)</f>
        <v>#N/A</v>
      </c>
      <c r="AF503" s="11" t="e">
        <f t="shared" si="79"/>
        <v>#N/A</v>
      </c>
      <c r="AG503" s="11" t="e">
        <f>VLOOKUP($B503, 'Home Field Adv'!$A$2:$I$31, 9, FALSE)</f>
        <v>#N/A</v>
      </c>
      <c r="AH503" s="11" t="e">
        <f>VLOOKUP($C503, FanGraphs_Standings[[Abbreviation]:[2024 Year to Date G]], 2, FALSE)</f>
        <v>#N/A</v>
      </c>
      <c r="AI503" s="11" t="e">
        <f>_xlfn.IFNA(VLOOKUP($E503, 'SP Per G'!$A$2:$D$1385, 3, FALSE), AO503)</f>
        <v>#N/A</v>
      </c>
      <c r="AJ503" s="11" t="e">
        <f>IF(AND(ISNA(VLOOKUP($E503, 'SP Per G'!$A$2:$D$1385, 4, FALSE)), ISTEXT($E503)), AI503,IF(ISNA(VLOOKUP($E503, 'SP Per G'!$A$2:$D$1385, 4, FALSE)), AO503, VLOOKUP($E503, 'SP Per G'!$A$2:$D$1385, 4, FALSE)))</f>
        <v>#N/A</v>
      </c>
      <c r="AK503" s="11" t="e">
        <f t="shared" si="80"/>
        <v>#N/A</v>
      </c>
      <c r="AL503" s="11" t="e">
        <f>_xlfn.IFNA(VLOOKUP($E503, Individual_Pitching___Dashboard[], 18, FALSE), VLOOKUP($C503,Team_Pitching___Advanced[[Team]:[SIERA]],16,FALSE))</f>
        <v>#N/A</v>
      </c>
      <c r="AM503" s="11" t="e">
        <f>_xlfn.IFNA(VLOOKUP($E503, Individual_Pitching___Dashboard[], 20, FALSE), VLOOKUP($C503,Team_Pitching___Advanced[[Team]:[xFIP]],19,FALSE))</f>
        <v>#N/A</v>
      </c>
      <c r="AN503" s="11" t="e">
        <f>_xlfn.IFNA(VLOOKUP($E503,Individual_Pitching___Advanced[],21,FALSE),VLOOKUP($C503,Team_Pitching___Advanced[[Team]:[SIERA]],20,FALSE))</f>
        <v>#N/A</v>
      </c>
      <c r="AO503" s="11" t="e">
        <f>VLOOKUP($C503, 'Team Per G'!$A$2:$G$31, 7, FALSE)</f>
        <v>#N/A</v>
      </c>
      <c r="AP503" s="11" t="e">
        <f>VLOOKUP($C503, 'FanGraphs - Team WAR Projected'!$B$2:$E$31, 3, FALSE)/162</f>
        <v>#N/A</v>
      </c>
      <c r="AQ503" s="11" t="e">
        <f t="shared" si="81"/>
        <v>#N/A</v>
      </c>
      <c r="AR503" s="11" t="e">
        <f>VLOOKUP($C503, Team_Pitching___Advanced[[Team]:[xFIP]], 19,FALSE)</f>
        <v>#N/A</v>
      </c>
      <c r="AS503" s="11" t="e">
        <f>VLOOKUP($C503, Team_Pitching___Advanced[], 20, FALSE)</f>
        <v>#N/A</v>
      </c>
      <c r="AT503" s="11" t="e">
        <f>VLOOKUP($C503, Team_Batting___Dashboard[[Team]:[wOBA]], 16, FALSE)</f>
        <v>#N/A</v>
      </c>
      <c r="AU503" s="11" t="e">
        <f>VLOOKUP($C503, Team_Batting___Advanced[[Team]:[OPS]], 9, FALSE)</f>
        <v>#N/A</v>
      </c>
      <c r="AV503" s="11" t="e">
        <f>VLOOKUP($C503, Team_Batting___Advanced[], 19, FALSE)</f>
        <v>#N/A</v>
      </c>
      <c r="AW503" s="11" t="e">
        <f>VLOOKUP($C503, 'Team Per G'!$A$2:$G$31, 3, FALSE)</f>
        <v>#N/A</v>
      </c>
      <c r="AX503" s="11" t="e">
        <f>VLOOKUP($C503, 'Team Per G'!$A$2:$G$31, 5, FALSE)</f>
        <v>#N/A</v>
      </c>
      <c r="AY503" s="11" t="e">
        <f>VLOOKUP($C503, 'Team Per G'!$A$2:$G$31, 4, FALSE)</f>
        <v>#N/A</v>
      </c>
      <c r="AZ503" s="11" t="e">
        <f>VLOOKUP($C503, Team_Batting___Dashboard[], 22, FALSE)/$AH503</f>
        <v>#N/A</v>
      </c>
      <c r="BA503" s="11" t="e">
        <f>VLOOKUP($C503, 'FanGraphs - Team WAR Projected'!$B$2:$E$31, 4, FALSE)/162</f>
        <v>#N/A</v>
      </c>
      <c r="BB503" s="11" t="e">
        <f t="shared" si="82"/>
        <v>#N/A</v>
      </c>
      <c r="BC503" s="11" t="e">
        <f>VLOOKUP($C503, FanGraphs_Standings[[Abbreviation]:[2024 Year to Date RS/G]], 6, FALSE)/$AH503</f>
        <v>#N/A</v>
      </c>
      <c r="BD503" s="11" t="e">
        <f>VLOOKUP($C503, FanGraphs_Standings[[Abbreviation]:[2024 Projected Full Season RDif]], 19, FALSE)/162</f>
        <v>#N/A</v>
      </c>
      <c r="BE503" s="11" t="e">
        <f t="shared" si="83"/>
        <v>#N/A</v>
      </c>
      <c r="BF503" s="11" t="e">
        <f>VLOOKUP($C503, FanGraphs_Standings[[Abbreviation]:[2024 Projected Full Season RDif]], 5, FALSE)</f>
        <v>#N/A</v>
      </c>
      <c r="BG503" s="11" t="e">
        <f>VLOOKUP($C503, FanGraphs_Standings[[Abbreviation]:[2024 Projected Full Season W%]], 18, FALSE)</f>
        <v>#N/A</v>
      </c>
      <c r="BH503" s="11" t="e">
        <f t="shared" si="84"/>
        <v>#N/A</v>
      </c>
      <c r="BI503" s="11" t="e">
        <f>VLOOKUP($C503, 'Home Field Adv'!$A$2:$K$31, 11, FALSE)</f>
        <v>#N/A</v>
      </c>
      <c r="BL503" s="12" t="str">
        <f t="shared" si="72"/>
        <v/>
      </c>
      <c r="BM503" s="12" t="str">
        <f t="shared" si="85"/>
        <v/>
      </c>
      <c r="BN503" s="12" t="str">
        <f t="shared" si="73"/>
        <v/>
      </c>
    </row>
    <row r="504" spans="6:66" x14ac:dyDescent="0.45">
      <c r="F504" s="11" t="e">
        <f>VLOOKUP($B504, FanGraphs_Standings[[Abbreviation]:[2024 Year to Date G]], 2, FALSE)</f>
        <v>#N/A</v>
      </c>
      <c r="G504" s="11" t="e">
        <f>_xlfn.IFNA(VLOOKUP($D504, 'SP Per G'!$A$2:$D$1385, 3, FALSE),M504)</f>
        <v>#N/A</v>
      </c>
      <c r="H504" s="11" t="e">
        <f>IF(AND(ISNA(VLOOKUP($D504, 'SP Per G'!$A$2:$D$1385, 4, FALSE)), ISTEXT($D504)), G504,IF(ISNA(VLOOKUP($D504, 'SP Per G'!$A$2:$D$1385, 4, FALSE)), M504, VLOOKUP($D504, 'SP Per G'!$A$2:$D$1385, 4, FALSE)))</f>
        <v>#N/A</v>
      </c>
      <c r="I504" s="11" t="e">
        <f t="shared" si="75"/>
        <v>#N/A</v>
      </c>
      <c r="J504" s="11" t="e">
        <f>_xlfn.IFNA(VLOOKUP($D504,Individual_Pitching___Dashboard[],18,FALSE),VLOOKUP(B504,Team_Pitching___Dashboard[[Team]:[ERA]],17,FALSE))</f>
        <v>#N/A</v>
      </c>
      <c r="K504" s="11" t="e">
        <f>_xlfn.IFNA(VLOOKUP($D504, Individual_Pitching___Dashboard[], 20, FALSE), VLOOKUP(B504,Team_Pitching___Dashboard[[Team]:[xFIP]],20,FALSE))</f>
        <v>#N/A</v>
      </c>
      <c r="L504" s="11" t="e">
        <f>_xlfn.IFNA(VLOOKUP($D504, Individual_Pitching___Advanced[], 21,FALSE), VLOOKUP(B504, Team_Pitching___Advanced[], 20, FALSE))</f>
        <v>#N/A</v>
      </c>
      <c r="M504" s="11" t="e">
        <f>VLOOKUP($B504, 'Team Per G'!$A$2:$G$31, 7, FALSE)</f>
        <v>#N/A</v>
      </c>
      <c r="N504" s="11" t="e">
        <f>VLOOKUP($B504, 'FanGraphs - Team WAR Projected'!$B$2:$E$31, 3, FALSE)/162</f>
        <v>#N/A</v>
      </c>
      <c r="O504" s="11" t="e">
        <f t="shared" si="76"/>
        <v>#N/A</v>
      </c>
      <c r="P504" s="11" t="e">
        <f>VLOOKUP($B504, Team_Pitching___Advanced[[Team]:[xFIP]], 19,FALSE)</f>
        <v>#N/A</v>
      </c>
      <c r="Q504" s="11" t="e">
        <f>VLOOKUP($B504, Team_Pitching___Advanced[], 20, FALSE)</f>
        <v>#N/A</v>
      </c>
      <c r="R504" s="11" t="e">
        <f>VLOOKUP($B504, Team_Batting___Dashboard[[Team]:[wOBA]], 16, FALSE)</f>
        <v>#N/A</v>
      </c>
      <c r="S504" s="11" t="e">
        <f>VLOOKUP($B504, Team_Batting___Advanced[[Team]:[OPS]], 9, FALSE)</f>
        <v>#N/A</v>
      </c>
      <c r="T504" s="11" t="e">
        <f>VLOOKUP($B504, Team_Batting___Advanced[], 19, FALSE)</f>
        <v>#N/A</v>
      </c>
      <c r="U504" s="11" t="e">
        <f>VLOOKUP($B504, 'Team Per G'!$A$2:$G$31, 3, FALSE)</f>
        <v>#N/A</v>
      </c>
      <c r="V504" s="11" t="e">
        <f>VLOOKUP($B504, 'Team Per G'!$A$2:$G$31, 5, FALSE)</f>
        <v>#N/A</v>
      </c>
      <c r="W504" s="11" t="e">
        <f>VLOOKUP($B504, 'Team Per G'!$A$2:$G$31, 4, FALSE)</f>
        <v>#N/A</v>
      </c>
      <c r="X504" s="11" t="e">
        <f>VLOOKUP($B504, Team_Batting___Dashboard[], 22, FALSE)/$F504</f>
        <v>#N/A</v>
      </c>
      <c r="Y504" s="11" t="e">
        <f>VLOOKUP($B504, 'FanGraphs - Team WAR Projected'!$B$2:$E$31, 4, FALSE)/162</f>
        <v>#N/A</v>
      </c>
      <c r="Z504" s="11" t="e">
        <f t="shared" si="77"/>
        <v>#N/A</v>
      </c>
      <c r="AA504" s="11" t="e">
        <f>VLOOKUP($B504, FanGraphs_Standings[[Abbreviation]:[2024 Year to Date RS/G]], 6, FALSE)/$F504</f>
        <v>#N/A</v>
      </c>
      <c r="AB504" s="11" t="e">
        <f>VLOOKUP($B504, FanGraphs_Standings[[Abbreviation]:[2024 Projected Full Season RDif]], 19, FALSE)/162</f>
        <v>#N/A</v>
      </c>
      <c r="AC504" s="11" t="e">
        <f t="shared" si="78"/>
        <v>#N/A</v>
      </c>
      <c r="AD504" s="11" t="e">
        <f>VLOOKUP($B504, FanGraphs_Standings[[Abbreviation]:[2024 Projected Full Season RDif]], 5, FALSE)</f>
        <v>#N/A</v>
      </c>
      <c r="AE504" s="11" t="e">
        <f>VLOOKUP($B504, FanGraphs_Standings[[Abbreviation]:[2024 Projected Full Season W%]], 18, FALSE)</f>
        <v>#N/A</v>
      </c>
      <c r="AF504" s="11" t="e">
        <f t="shared" si="79"/>
        <v>#N/A</v>
      </c>
      <c r="AG504" s="11" t="e">
        <f>VLOOKUP($B504, 'Home Field Adv'!$A$2:$I$31, 9, FALSE)</f>
        <v>#N/A</v>
      </c>
      <c r="AH504" s="11" t="e">
        <f>VLOOKUP($C504, FanGraphs_Standings[[Abbreviation]:[2024 Year to Date G]], 2, FALSE)</f>
        <v>#N/A</v>
      </c>
      <c r="AI504" s="11" t="e">
        <f>_xlfn.IFNA(VLOOKUP($E504, 'SP Per G'!$A$2:$D$1385, 3, FALSE), AO504)</f>
        <v>#N/A</v>
      </c>
      <c r="AJ504" s="11" t="e">
        <f>IF(AND(ISNA(VLOOKUP($E504, 'SP Per G'!$A$2:$D$1385, 4, FALSE)), ISTEXT($E504)), AI504,IF(ISNA(VLOOKUP($E504, 'SP Per G'!$A$2:$D$1385, 4, FALSE)), AO504, VLOOKUP($E504, 'SP Per G'!$A$2:$D$1385, 4, FALSE)))</f>
        <v>#N/A</v>
      </c>
      <c r="AK504" s="11" t="e">
        <f t="shared" si="80"/>
        <v>#N/A</v>
      </c>
      <c r="AL504" s="11" t="e">
        <f>_xlfn.IFNA(VLOOKUP($E504, Individual_Pitching___Dashboard[], 18, FALSE), VLOOKUP($C504,Team_Pitching___Advanced[[Team]:[SIERA]],16,FALSE))</f>
        <v>#N/A</v>
      </c>
      <c r="AM504" s="11" t="e">
        <f>_xlfn.IFNA(VLOOKUP($E504, Individual_Pitching___Dashboard[], 20, FALSE), VLOOKUP($C504,Team_Pitching___Advanced[[Team]:[xFIP]],19,FALSE))</f>
        <v>#N/A</v>
      </c>
      <c r="AN504" s="11" t="e">
        <f>_xlfn.IFNA(VLOOKUP($E504,Individual_Pitching___Advanced[],21,FALSE),VLOOKUP($C504,Team_Pitching___Advanced[[Team]:[SIERA]],20,FALSE))</f>
        <v>#N/A</v>
      </c>
      <c r="AO504" s="11" t="e">
        <f>VLOOKUP($C504, 'Team Per G'!$A$2:$G$31, 7, FALSE)</f>
        <v>#N/A</v>
      </c>
      <c r="AP504" s="11" t="e">
        <f>VLOOKUP($C504, 'FanGraphs - Team WAR Projected'!$B$2:$E$31, 3, FALSE)/162</f>
        <v>#N/A</v>
      </c>
      <c r="AQ504" s="11" t="e">
        <f t="shared" si="81"/>
        <v>#N/A</v>
      </c>
      <c r="AR504" s="11" t="e">
        <f>VLOOKUP($C504, Team_Pitching___Advanced[[Team]:[xFIP]], 19,FALSE)</f>
        <v>#N/A</v>
      </c>
      <c r="AS504" s="11" t="e">
        <f>VLOOKUP($C504, Team_Pitching___Advanced[], 20, FALSE)</f>
        <v>#N/A</v>
      </c>
      <c r="AT504" s="11" t="e">
        <f>VLOOKUP($C504, Team_Batting___Dashboard[[Team]:[wOBA]], 16, FALSE)</f>
        <v>#N/A</v>
      </c>
      <c r="AU504" s="11" t="e">
        <f>VLOOKUP($C504, Team_Batting___Advanced[[Team]:[OPS]], 9, FALSE)</f>
        <v>#N/A</v>
      </c>
      <c r="AV504" s="11" t="e">
        <f>VLOOKUP($C504, Team_Batting___Advanced[], 19, FALSE)</f>
        <v>#N/A</v>
      </c>
      <c r="AW504" s="11" t="e">
        <f>VLOOKUP($C504, 'Team Per G'!$A$2:$G$31, 3, FALSE)</f>
        <v>#N/A</v>
      </c>
      <c r="AX504" s="11" t="e">
        <f>VLOOKUP($C504, 'Team Per G'!$A$2:$G$31, 5, FALSE)</f>
        <v>#N/A</v>
      </c>
      <c r="AY504" s="11" t="e">
        <f>VLOOKUP($C504, 'Team Per G'!$A$2:$G$31, 4, FALSE)</f>
        <v>#N/A</v>
      </c>
      <c r="AZ504" s="11" t="e">
        <f>VLOOKUP($C504, Team_Batting___Dashboard[], 22, FALSE)/$AH504</f>
        <v>#N/A</v>
      </c>
      <c r="BA504" s="11" t="e">
        <f>VLOOKUP($C504, 'FanGraphs - Team WAR Projected'!$B$2:$E$31, 4, FALSE)/162</f>
        <v>#N/A</v>
      </c>
      <c r="BB504" s="11" t="e">
        <f t="shared" si="82"/>
        <v>#N/A</v>
      </c>
      <c r="BC504" s="11" t="e">
        <f>VLOOKUP($C504, FanGraphs_Standings[[Abbreviation]:[2024 Year to Date RS/G]], 6, FALSE)/$AH504</f>
        <v>#N/A</v>
      </c>
      <c r="BD504" s="11" t="e">
        <f>VLOOKUP($C504, FanGraphs_Standings[[Abbreviation]:[2024 Projected Full Season RDif]], 19, FALSE)/162</f>
        <v>#N/A</v>
      </c>
      <c r="BE504" s="11" t="e">
        <f t="shared" si="83"/>
        <v>#N/A</v>
      </c>
      <c r="BF504" s="11" t="e">
        <f>VLOOKUP($C504, FanGraphs_Standings[[Abbreviation]:[2024 Projected Full Season RDif]], 5, FALSE)</f>
        <v>#N/A</v>
      </c>
      <c r="BG504" s="11" t="e">
        <f>VLOOKUP($C504, FanGraphs_Standings[[Abbreviation]:[2024 Projected Full Season W%]], 18, FALSE)</f>
        <v>#N/A</v>
      </c>
      <c r="BH504" s="11" t="e">
        <f t="shared" si="84"/>
        <v>#N/A</v>
      </c>
      <c r="BI504" s="11" t="e">
        <f>VLOOKUP($C504, 'Home Field Adv'!$A$2:$K$31, 11, FALSE)</f>
        <v>#N/A</v>
      </c>
      <c r="BL504" s="12" t="str">
        <f t="shared" si="72"/>
        <v/>
      </c>
      <c r="BM504" s="12" t="str">
        <f t="shared" si="85"/>
        <v/>
      </c>
      <c r="BN504" s="12" t="str">
        <f t="shared" si="73"/>
        <v/>
      </c>
    </row>
    <row r="505" spans="6:66" x14ac:dyDescent="0.45">
      <c r="F505" s="11" t="e">
        <f>VLOOKUP($B505, FanGraphs_Standings[[Abbreviation]:[2024 Year to Date G]], 2, FALSE)</f>
        <v>#N/A</v>
      </c>
      <c r="G505" s="11" t="e">
        <f>_xlfn.IFNA(VLOOKUP($D505, 'SP Per G'!$A$2:$D$1385, 3, FALSE),M505)</f>
        <v>#N/A</v>
      </c>
      <c r="H505" s="11" t="e">
        <f>IF(AND(ISNA(VLOOKUP($D505, 'SP Per G'!$A$2:$D$1385, 4, FALSE)), ISTEXT($D505)), G505,IF(ISNA(VLOOKUP($D505, 'SP Per G'!$A$2:$D$1385, 4, FALSE)), M505, VLOOKUP($D505, 'SP Per G'!$A$2:$D$1385, 4, FALSE)))</f>
        <v>#N/A</v>
      </c>
      <c r="I505" s="11" t="e">
        <f t="shared" si="75"/>
        <v>#N/A</v>
      </c>
      <c r="J505" s="11" t="e">
        <f>_xlfn.IFNA(VLOOKUP($D505,Individual_Pitching___Dashboard[],18,FALSE),VLOOKUP(B505,Team_Pitching___Dashboard[[Team]:[ERA]],17,FALSE))</f>
        <v>#N/A</v>
      </c>
      <c r="K505" s="11" t="e">
        <f>_xlfn.IFNA(VLOOKUP($D505, Individual_Pitching___Dashboard[], 20, FALSE), VLOOKUP(B505,Team_Pitching___Dashboard[[Team]:[xFIP]],20,FALSE))</f>
        <v>#N/A</v>
      </c>
      <c r="L505" s="11" t="e">
        <f>_xlfn.IFNA(VLOOKUP($D505, Individual_Pitching___Advanced[], 21,FALSE), VLOOKUP(B505, Team_Pitching___Advanced[], 20, FALSE))</f>
        <v>#N/A</v>
      </c>
      <c r="M505" s="11" t="e">
        <f>VLOOKUP($B505, 'Team Per G'!$A$2:$G$31, 7, FALSE)</f>
        <v>#N/A</v>
      </c>
      <c r="N505" s="11" t="e">
        <f>VLOOKUP($B505, 'FanGraphs - Team WAR Projected'!$B$2:$E$31, 3, FALSE)/162</f>
        <v>#N/A</v>
      </c>
      <c r="O505" s="11" t="e">
        <f t="shared" si="76"/>
        <v>#N/A</v>
      </c>
      <c r="P505" s="11" t="e">
        <f>VLOOKUP($B505, Team_Pitching___Advanced[[Team]:[xFIP]], 19,FALSE)</f>
        <v>#N/A</v>
      </c>
      <c r="Q505" s="11" t="e">
        <f>VLOOKUP($B505, Team_Pitching___Advanced[], 20, FALSE)</f>
        <v>#N/A</v>
      </c>
      <c r="R505" s="11" t="e">
        <f>VLOOKUP($B505, Team_Batting___Dashboard[[Team]:[wOBA]], 16, FALSE)</f>
        <v>#N/A</v>
      </c>
      <c r="S505" s="11" t="e">
        <f>VLOOKUP($B505, Team_Batting___Advanced[[Team]:[OPS]], 9, FALSE)</f>
        <v>#N/A</v>
      </c>
      <c r="T505" s="11" t="e">
        <f>VLOOKUP($B505, Team_Batting___Advanced[], 19, FALSE)</f>
        <v>#N/A</v>
      </c>
      <c r="U505" s="11" t="e">
        <f>VLOOKUP($B505, 'Team Per G'!$A$2:$G$31, 3, FALSE)</f>
        <v>#N/A</v>
      </c>
      <c r="V505" s="11" t="e">
        <f>VLOOKUP($B505, 'Team Per G'!$A$2:$G$31, 5, FALSE)</f>
        <v>#N/A</v>
      </c>
      <c r="W505" s="11" t="e">
        <f>VLOOKUP($B505, 'Team Per G'!$A$2:$G$31, 4, FALSE)</f>
        <v>#N/A</v>
      </c>
      <c r="X505" s="11" t="e">
        <f>VLOOKUP($B505, Team_Batting___Dashboard[], 22, FALSE)/$F505</f>
        <v>#N/A</v>
      </c>
      <c r="Y505" s="11" t="e">
        <f>VLOOKUP($B505, 'FanGraphs - Team WAR Projected'!$B$2:$E$31, 4, FALSE)/162</f>
        <v>#N/A</v>
      </c>
      <c r="Z505" s="11" t="e">
        <f t="shared" si="77"/>
        <v>#N/A</v>
      </c>
      <c r="AA505" s="11" t="e">
        <f>VLOOKUP($B505, FanGraphs_Standings[[Abbreviation]:[2024 Year to Date RS/G]], 6, FALSE)/$F505</f>
        <v>#N/A</v>
      </c>
      <c r="AB505" s="11" t="e">
        <f>VLOOKUP($B505, FanGraphs_Standings[[Abbreviation]:[2024 Projected Full Season RDif]], 19, FALSE)/162</f>
        <v>#N/A</v>
      </c>
      <c r="AC505" s="11" t="e">
        <f t="shared" si="78"/>
        <v>#N/A</v>
      </c>
      <c r="AD505" s="11" t="e">
        <f>VLOOKUP($B505, FanGraphs_Standings[[Abbreviation]:[2024 Projected Full Season RDif]], 5, FALSE)</f>
        <v>#N/A</v>
      </c>
      <c r="AE505" s="11" t="e">
        <f>VLOOKUP($B505, FanGraphs_Standings[[Abbreviation]:[2024 Projected Full Season W%]], 18, FALSE)</f>
        <v>#N/A</v>
      </c>
      <c r="AF505" s="11" t="e">
        <f t="shared" si="79"/>
        <v>#N/A</v>
      </c>
      <c r="AG505" s="11" t="e">
        <f>VLOOKUP($B505, 'Home Field Adv'!$A$2:$I$31, 9, FALSE)</f>
        <v>#N/A</v>
      </c>
      <c r="AH505" s="11" t="e">
        <f>VLOOKUP($C505, FanGraphs_Standings[[Abbreviation]:[2024 Year to Date G]], 2, FALSE)</f>
        <v>#N/A</v>
      </c>
      <c r="AI505" s="11" t="e">
        <f>_xlfn.IFNA(VLOOKUP($E505, 'SP Per G'!$A$2:$D$1385, 3, FALSE), AO505)</f>
        <v>#N/A</v>
      </c>
      <c r="AJ505" s="11" t="e">
        <f>IF(AND(ISNA(VLOOKUP($E505, 'SP Per G'!$A$2:$D$1385, 4, FALSE)), ISTEXT($E505)), AI505,IF(ISNA(VLOOKUP($E505, 'SP Per G'!$A$2:$D$1385, 4, FALSE)), AO505, VLOOKUP($E505, 'SP Per G'!$A$2:$D$1385, 4, FALSE)))</f>
        <v>#N/A</v>
      </c>
      <c r="AK505" s="11" t="e">
        <f t="shared" si="80"/>
        <v>#N/A</v>
      </c>
      <c r="AL505" s="11" t="e">
        <f>_xlfn.IFNA(VLOOKUP($E505, Individual_Pitching___Dashboard[], 18, FALSE), VLOOKUP($C505,Team_Pitching___Advanced[[Team]:[SIERA]],16,FALSE))</f>
        <v>#N/A</v>
      </c>
      <c r="AM505" s="11" t="e">
        <f>_xlfn.IFNA(VLOOKUP($E505, Individual_Pitching___Dashboard[], 20, FALSE), VLOOKUP($C505,Team_Pitching___Advanced[[Team]:[xFIP]],19,FALSE))</f>
        <v>#N/A</v>
      </c>
      <c r="AN505" s="11" t="e">
        <f>_xlfn.IFNA(VLOOKUP($E505,Individual_Pitching___Advanced[],21,FALSE),VLOOKUP($C505,Team_Pitching___Advanced[[Team]:[SIERA]],20,FALSE))</f>
        <v>#N/A</v>
      </c>
      <c r="AO505" s="11" t="e">
        <f>VLOOKUP($C505, 'Team Per G'!$A$2:$G$31, 7, FALSE)</f>
        <v>#N/A</v>
      </c>
      <c r="AP505" s="11" t="e">
        <f>VLOOKUP($C505, 'FanGraphs - Team WAR Projected'!$B$2:$E$31, 3, FALSE)/162</f>
        <v>#N/A</v>
      </c>
      <c r="AQ505" s="11" t="e">
        <f t="shared" si="81"/>
        <v>#N/A</v>
      </c>
      <c r="AR505" s="11" t="e">
        <f>VLOOKUP($C505, Team_Pitching___Advanced[[Team]:[xFIP]], 19,FALSE)</f>
        <v>#N/A</v>
      </c>
      <c r="AS505" s="11" t="e">
        <f>VLOOKUP($C505, Team_Pitching___Advanced[], 20, FALSE)</f>
        <v>#N/A</v>
      </c>
      <c r="AT505" s="11" t="e">
        <f>VLOOKUP($C505, Team_Batting___Dashboard[[Team]:[wOBA]], 16, FALSE)</f>
        <v>#N/A</v>
      </c>
      <c r="AU505" s="11" t="e">
        <f>VLOOKUP($C505, Team_Batting___Advanced[[Team]:[OPS]], 9, FALSE)</f>
        <v>#N/A</v>
      </c>
      <c r="AV505" s="11" t="e">
        <f>VLOOKUP($C505, Team_Batting___Advanced[], 19, FALSE)</f>
        <v>#N/A</v>
      </c>
      <c r="AW505" s="11" t="e">
        <f>VLOOKUP($C505, 'Team Per G'!$A$2:$G$31, 3, FALSE)</f>
        <v>#N/A</v>
      </c>
      <c r="AX505" s="11" t="e">
        <f>VLOOKUP($C505, 'Team Per G'!$A$2:$G$31, 5, FALSE)</f>
        <v>#N/A</v>
      </c>
      <c r="AY505" s="11" t="e">
        <f>VLOOKUP($C505, 'Team Per G'!$A$2:$G$31, 4, FALSE)</f>
        <v>#N/A</v>
      </c>
      <c r="AZ505" s="11" t="e">
        <f>VLOOKUP($C505, Team_Batting___Dashboard[], 22, FALSE)/$AH505</f>
        <v>#N/A</v>
      </c>
      <c r="BA505" s="11" t="e">
        <f>VLOOKUP($C505, 'FanGraphs - Team WAR Projected'!$B$2:$E$31, 4, FALSE)/162</f>
        <v>#N/A</v>
      </c>
      <c r="BB505" s="11" t="e">
        <f t="shared" si="82"/>
        <v>#N/A</v>
      </c>
      <c r="BC505" s="11" t="e">
        <f>VLOOKUP($C505, FanGraphs_Standings[[Abbreviation]:[2024 Year to Date RS/G]], 6, FALSE)/$AH505</f>
        <v>#N/A</v>
      </c>
      <c r="BD505" s="11" t="e">
        <f>VLOOKUP($C505, FanGraphs_Standings[[Abbreviation]:[2024 Projected Full Season RDif]], 19, FALSE)/162</f>
        <v>#N/A</v>
      </c>
      <c r="BE505" s="11" t="e">
        <f t="shared" si="83"/>
        <v>#N/A</v>
      </c>
      <c r="BF505" s="11" t="e">
        <f>VLOOKUP($C505, FanGraphs_Standings[[Abbreviation]:[2024 Projected Full Season RDif]], 5, FALSE)</f>
        <v>#N/A</v>
      </c>
      <c r="BG505" s="11" t="e">
        <f>VLOOKUP($C505, FanGraphs_Standings[[Abbreviation]:[2024 Projected Full Season W%]], 18, FALSE)</f>
        <v>#N/A</v>
      </c>
      <c r="BH505" s="11" t="e">
        <f t="shared" si="84"/>
        <v>#N/A</v>
      </c>
      <c r="BI505" s="11" t="e">
        <f>VLOOKUP($C505, 'Home Field Adv'!$A$2:$K$31, 11, FALSE)</f>
        <v>#N/A</v>
      </c>
      <c r="BL505" s="12" t="str">
        <f t="shared" si="72"/>
        <v/>
      </c>
      <c r="BM505" s="12" t="str">
        <f t="shared" si="85"/>
        <v/>
      </c>
      <c r="BN505" s="12" t="str">
        <f t="shared" si="73"/>
        <v/>
      </c>
    </row>
    <row r="506" spans="6:66" x14ac:dyDescent="0.45">
      <c r="F506" s="11" t="e">
        <f>VLOOKUP($B506, FanGraphs_Standings[[Abbreviation]:[2024 Year to Date G]], 2, FALSE)</f>
        <v>#N/A</v>
      </c>
      <c r="G506" s="11" t="e">
        <f>_xlfn.IFNA(VLOOKUP($D506, 'SP Per G'!$A$2:$D$1385, 3, FALSE),M506)</f>
        <v>#N/A</v>
      </c>
      <c r="H506" s="11" t="e">
        <f>IF(AND(ISNA(VLOOKUP($D506, 'SP Per G'!$A$2:$D$1385, 4, FALSE)), ISTEXT($D506)), G506,IF(ISNA(VLOOKUP($D506, 'SP Per G'!$A$2:$D$1385, 4, FALSE)), M506, VLOOKUP($D506, 'SP Per G'!$A$2:$D$1385, 4, FALSE)))</f>
        <v>#N/A</v>
      </c>
      <c r="I506" s="11" t="e">
        <f t="shared" si="75"/>
        <v>#N/A</v>
      </c>
      <c r="J506" s="11" t="e">
        <f>_xlfn.IFNA(VLOOKUP($D506,Individual_Pitching___Dashboard[],18,FALSE),VLOOKUP(B506,Team_Pitching___Dashboard[[Team]:[ERA]],17,FALSE))</f>
        <v>#N/A</v>
      </c>
      <c r="K506" s="11" t="e">
        <f>_xlfn.IFNA(VLOOKUP($D506, Individual_Pitching___Dashboard[], 20, FALSE), VLOOKUP(B506,Team_Pitching___Dashboard[[Team]:[xFIP]],20,FALSE))</f>
        <v>#N/A</v>
      </c>
      <c r="L506" s="11" t="e">
        <f>_xlfn.IFNA(VLOOKUP($D506, Individual_Pitching___Advanced[], 21,FALSE), VLOOKUP(B506, Team_Pitching___Advanced[], 20, FALSE))</f>
        <v>#N/A</v>
      </c>
      <c r="M506" s="11" t="e">
        <f>VLOOKUP($B506, 'Team Per G'!$A$2:$G$31, 7, FALSE)</f>
        <v>#N/A</v>
      </c>
      <c r="N506" s="11" t="e">
        <f>VLOOKUP($B506, 'FanGraphs - Team WAR Projected'!$B$2:$E$31, 3, FALSE)/162</f>
        <v>#N/A</v>
      </c>
      <c r="O506" s="11" t="e">
        <f t="shared" si="76"/>
        <v>#N/A</v>
      </c>
      <c r="P506" s="11" t="e">
        <f>VLOOKUP($B506, Team_Pitching___Advanced[[Team]:[xFIP]], 19,FALSE)</f>
        <v>#N/A</v>
      </c>
      <c r="Q506" s="11" t="e">
        <f>VLOOKUP($B506, Team_Pitching___Advanced[], 20, FALSE)</f>
        <v>#N/A</v>
      </c>
      <c r="R506" s="11" t="e">
        <f>VLOOKUP($B506, Team_Batting___Dashboard[[Team]:[wOBA]], 16, FALSE)</f>
        <v>#N/A</v>
      </c>
      <c r="S506" s="11" t="e">
        <f>VLOOKUP($B506, Team_Batting___Advanced[[Team]:[OPS]], 9, FALSE)</f>
        <v>#N/A</v>
      </c>
      <c r="T506" s="11" t="e">
        <f>VLOOKUP($B506, Team_Batting___Advanced[], 19, FALSE)</f>
        <v>#N/A</v>
      </c>
      <c r="U506" s="11" t="e">
        <f>VLOOKUP($B506, 'Team Per G'!$A$2:$G$31, 3, FALSE)</f>
        <v>#N/A</v>
      </c>
      <c r="V506" s="11" t="e">
        <f>VLOOKUP($B506, 'Team Per G'!$A$2:$G$31, 5, FALSE)</f>
        <v>#N/A</v>
      </c>
      <c r="W506" s="11" t="e">
        <f>VLOOKUP($B506, 'Team Per G'!$A$2:$G$31, 4, FALSE)</f>
        <v>#N/A</v>
      </c>
      <c r="X506" s="11" t="e">
        <f>VLOOKUP($B506, Team_Batting___Dashboard[], 22, FALSE)/$F506</f>
        <v>#N/A</v>
      </c>
      <c r="Y506" s="11" t="e">
        <f>VLOOKUP($B506, 'FanGraphs - Team WAR Projected'!$B$2:$E$31, 4, FALSE)/162</f>
        <v>#N/A</v>
      </c>
      <c r="Z506" s="11" t="e">
        <f t="shared" si="77"/>
        <v>#N/A</v>
      </c>
      <c r="AA506" s="11" t="e">
        <f>VLOOKUP($B506, FanGraphs_Standings[[Abbreviation]:[2024 Year to Date RS/G]], 6, FALSE)/$F506</f>
        <v>#N/A</v>
      </c>
      <c r="AB506" s="11" t="e">
        <f>VLOOKUP($B506, FanGraphs_Standings[[Abbreviation]:[2024 Projected Full Season RDif]], 19, FALSE)/162</f>
        <v>#N/A</v>
      </c>
      <c r="AC506" s="11" t="e">
        <f t="shared" si="78"/>
        <v>#N/A</v>
      </c>
      <c r="AD506" s="11" t="e">
        <f>VLOOKUP($B506, FanGraphs_Standings[[Abbreviation]:[2024 Projected Full Season RDif]], 5, FALSE)</f>
        <v>#N/A</v>
      </c>
      <c r="AE506" s="11" t="e">
        <f>VLOOKUP($B506, FanGraphs_Standings[[Abbreviation]:[2024 Projected Full Season W%]], 18, FALSE)</f>
        <v>#N/A</v>
      </c>
      <c r="AF506" s="11" t="e">
        <f t="shared" si="79"/>
        <v>#N/A</v>
      </c>
      <c r="AG506" s="11" t="e">
        <f>VLOOKUP($B506, 'Home Field Adv'!$A$2:$I$31, 9, FALSE)</f>
        <v>#N/A</v>
      </c>
      <c r="AH506" s="11" t="e">
        <f>VLOOKUP($C506, FanGraphs_Standings[[Abbreviation]:[2024 Year to Date G]], 2, FALSE)</f>
        <v>#N/A</v>
      </c>
      <c r="AI506" s="11" t="e">
        <f>_xlfn.IFNA(VLOOKUP($E506, 'SP Per G'!$A$2:$D$1385, 3, FALSE), AO506)</f>
        <v>#N/A</v>
      </c>
      <c r="AJ506" s="11" t="e">
        <f>IF(AND(ISNA(VLOOKUP($E506, 'SP Per G'!$A$2:$D$1385, 4, FALSE)), ISTEXT($E506)), AI506,IF(ISNA(VLOOKUP($E506, 'SP Per G'!$A$2:$D$1385, 4, FALSE)), AO506, VLOOKUP($E506, 'SP Per G'!$A$2:$D$1385, 4, FALSE)))</f>
        <v>#N/A</v>
      </c>
      <c r="AK506" s="11" t="e">
        <f t="shared" si="80"/>
        <v>#N/A</v>
      </c>
      <c r="AL506" s="11" t="e">
        <f>_xlfn.IFNA(VLOOKUP($E506, Individual_Pitching___Dashboard[], 18, FALSE), VLOOKUP($C506,Team_Pitching___Advanced[[Team]:[SIERA]],16,FALSE))</f>
        <v>#N/A</v>
      </c>
      <c r="AM506" s="11" t="e">
        <f>_xlfn.IFNA(VLOOKUP($E506, Individual_Pitching___Dashboard[], 20, FALSE), VLOOKUP($C506,Team_Pitching___Advanced[[Team]:[xFIP]],19,FALSE))</f>
        <v>#N/A</v>
      </c>
      <c r="AN506" s="11" t="e">
        <f>_xlfn.IFNA(VLOOKUP($E506,Individual_Pitching___Advanced[],21,FALSE),VLOOKUP($C506,Team_Pitching___Advanced[[Team]:[SIERA]],20,FALSE))</f>
        <v>#N/A</v>
      </c>
      <c r="AO506" s="11" t="e">
        <f>VLOOKUP($C506, 'Team Per G'!$A$2:$G$31, 7, FALSE)</f>
        <v>#N/A</v>
      </c>
      <c r="AP506" s="11" t="e">
        <f>VLOOKUP($C506, 'FanGraphs - Team WAR Projected'!$B$2:$E$31, 3, FALSE)/162</f>
        <v>#N/A</v>
      </c>
      <c r="AQ506" s="11" t="e">
        <f t="shared" si="81"/>
        <v>#N/A</v>
      </c>
      <c r="AR506" s="11" t="e">
        <f>VLOOKUP($C506, Team_Pitching___Advanced[[Team]:[xFIP]], 19,FALSE)</f>
        <v>#N/A</v>
      </c>
      <c r="AS506" s="11" t="e">
        <f>VLOOKUP($C506, Team_Pitching___Advanced[], 20, FALSE)</f>
        <v>#N/A</v>
      </c>
      <c r="AT506" s="11" t="e">
        <f>VLOOKUP($C506, Team_Batting___Dashboard[[Team]:[wOBA]], 16, FALSE)</f>
        <v>#N/A</v>
      </c>
      <c r="AU506" s="11" t="e">
        <f>VLOOKUP($C506, Team_Batting___Advanced[[Team]:[OPS]], 9, FALSE)</f>
        <v>#N/A</v>
      </c>
      <c r="AV506" s="11" t="e">
        <f>VLOOKUP($C506, Team_Batting___Advanced[], 19, FALSE)</f>
        <v>#N/A</v>
      </c>
      <c r="AW506" s="11" t="e">
        <f>VLOOKUP($C506, 'Team Per G'!$A$2:$G$31, 3, FALSE)</f>
        <v>#N/A</v>
      </c>
      <c r="AX506" s="11" t="e">
        <f>VLOOKUP($C506, 'Team Per G'!$A$2:$G$31, 5, FALSE)</f>
        <v>#N/A</v>
      </c>
      <c r="AY506" s="11" t="e">
        <f>VLOOKUP($C506, 'Team Per G'!$A$2:$G$31, 4, FALSE)</f>
        <v>#N/A</v>
      </c>
      <c r="AZ506" s="11" t="e">
        <f>VLOOKUP($C506, Team_Batting___Dashboard[], 22, FALSE)/$AH506</f>
        <v>#N/A</v>
      </c>
      <c r="BA506" s="11" t="e">
        <f>VLOOKUP($C506, 'FanGraphs - Team WAR Projected'!$B$2:$E$31, 4, FALSE)/162</f>
        <v>#N/A</v>
      </c>
      <c r="BB506" s="11" t="e">
        <f t="shared" si="82"/>
        <v>#N/A</v>
      </c>
      <c r="BC506" s="11" t="e">
        <f>VLOOKUP($C506, FanGraphs_Standings[[Abbreviation]:[2024 Year to Date RS/G]], 6, FALSE)/$AH506</f>
        <v>#N/A</v>
      </c>
      <c r="BD506" s="11" t="e">
        <f>VLOOKUP($C506, FanGraphs_Standings[[Abbreviation]:[2024 Projected Full Season RDif]], 19, FALSE)/162</f>
        <v>#N/A</v>
      </c>
      <c r="BE506" s="11" t="e">
        <f t="shared" si="83"/>
        <v>#N/A</v>
      </c>
      <c r="BF506" s="11" t="e">
        <f>VLOOKUP($C506, FanGraphs_Standings[[Abbreviation]:[2024 Projected Full Season RDif]], 5, FALSE)</f>
        <v>#N/A</v>
      </c>
      <c r="BG506" s="11" t="e">
        <f>VLOOKUP($C506, FanGraphs_Standings[[Abbreviation]:[2024 Projected Full Season W%]], 18, FALSE)</f>
        <v>#N/A</v>
      </c>
      <c r="BH506" s="11" t="e">
        <f t="shared" si="84"/>
        <v>#N/A</v>
      </c>
      <c r="BI506" s="11" t="e">
        <f>VLOOKUP($C506, 'Home Field Adv'!$A$2:$K$31, 11, FALSE)</f>
        <v>#N/A</v>
      </c>
      <c r="BL506" s="12" t="str">
        <f t="shared" si="72"/>
        <v/>
      </c>
      <c r="BM506" s="12" t="str">
        <f t="shared" si="85"/>
        <v/>
      </c>
      <c r="BN506" s="12" t="str">
        <f t="shared" si="73"/>
        <v/>
      </c>
    </row>
    <row r="507" spans="6:66" x14ac:dyDescent="0.45">
      <c r="F507" s="11" t="e">
        <f>VLOOKUP($B507, FanGraphs_Standings[[Abbreviation]:[2024 Year to Date G]], 2, FALSE)</f>
        <v>#N/A</v>
      </c>
      <c r="G507" s="11" t="e">
        <f>_xlfn.IFNA(VLOOKUP($D507, 'SP Per G'!$A$2:$D$1385, 3, FALSE),M507)</f>
        <v>#N/A</v>
      </c>
      <c r="H507" s="11" t="e">
        <f>IF(AND(ISNA(VLOOKUP($D507, 'SP Per G'!$A$2:$D$1385, 4, FALSE)), ISTEXT($D507)), G507,IF(ISNA(VLOOKUP($D507, 'SP Per G'!$A$2:$D$1385, 4, FALSE)), M507, VLOOKUP($D507, 'SP Per G'!$A$2:$D$1385, 4, FALSE)))</f>
        <v>#N/A</v>
      </c>
      <c r="I507" s="11" t="e">
        <f t="shared" si="75"/>
        <v>#N/A</v>
      </c>
      <c r="J507" s="11" t="e">
        <f>_xlfn.IFNA(VLOOKUP($D507,Individual_Pitching___Dashboard[],18,FALSE),VLOOKUP(B507,Team_Pitching___Dashboard[[Team]:[ERA]],17,FALSE))</f>
        <v>#N/A</v>
      </c>
      <c r="K507" s="11" t="e">
        <f>_xlfn.IFNA(VLOOKUP($D507, Individual_Pitching___Dashboard[], 20, FALSE), VLOOKUP(B507,Team_Pitching___Dashboard[[Team]:[xFIP]],20,FALSE))</f>
        <v>#N/A</v>
      </c>
      <c r="L507" s="11" t="e">
        <f>_xlfn.IFNA(VLOOKUP($D507, Individual_Pitching___Advanced[], 21,FALSE), VLOOKUP(B507, Team_Pitching___Advanced[], 20, FALSE))</f>
        <v>#N/A</v>
      </c>
      <c r="M507" s="11" t="e">
        <f>VLOOKUP($B507, 'Team Per G'!$A$2:$G$31, 7, FALSE)</f>
        <v>#N/A</v>
      </c>
      <c r="N507" s="11" t="e">
        <f>VLOOKUP($B507, 'FanGraphs - Team WAR Projected'!$B$2:$E$31, 3, FALSE)/162</f>
        <v>#N/A</v>
      </c>
      <c r="O507" s="11" t="e">
        <f t="shared" si="76"/>
        <v>#N/A</v>
      </c>
      <c r="P507" s="11" t="e">
        <f>VLOOKUP($B507, Team_Pitching___Advanced[[Team]:[xFIP]], 19,FALSE)</f>
        <v>#N/A</v>
      </c>
      <c r="Q507" s="11" t="e">
        <f>VLOOKUP($B507, Team_Pitching___Advanced[], 20, FALSE)</f>
        <v>#N/A</v>
      </c>
      <c r="R507" s="11" t="e">
        <f>VLOOKUP($B507, Team_Batting___Dashboard[[Team]:[wOBA]], 16, FALSE)</f>
        <v>#N/A</v>
      </c>
      <c r="S507" s="11" t="e">
        <f>VLOOKUP($B507, Team_Batting___Advanced[[Team]:[OPS]], 9, FALSE)</f>
        <v>#N/A</v>
      </c>
      <c r="T507" s="11" t="e">
        <f>VLOOKUP($B507, Team_Batting___Advanced[], 19, FALSE)</f>
        <v>#N/A</v>
      </c>
      <c r="U507" s="11" t="e">
        <f>VLOOKUP($B507, 'Team Per G'!$A$2:$G$31, 3, FALSE)</f>
        <v>#N/A</v>
      </c>
      <c r="V507" s="11" t="e">
        <f>VLOOKUP($B507, 'Team Per G'!$A$2:$G$31, 5, FALSE)</f>
        <v>#N/A</v>
      </c>
      <c r="W507" s="11" t="e">
        <f>VLOOKUP($B507, 'Team Per G'!$A$2:$G$31, 4, FALSE)</f>
        <v>#N/A</v>
      </c>
      <c r="X507" s="11" t="e">
        <f>VLOOKUP($B507, Team_Batting___Dashboard[], 22, FALSE)/$F507</f>
        <v>#N/A</v>
      </c>
      <c r="Y507" s="11" t="e">
        <f>VLOOKUP($B507, 'FanGraphs - Team WAR Projected'!$B$2:$E$31, 4, FALSE)/162</f>
        <v>#N/A</v>
      </c>
      <c r="Z507" s="11" t="e">
        <f t="shared" si="77"/>
        <v>#N/A</v>
      </c>
      <c r="AA507" s="11" t="e">
        <f>VLOOKUP($B507, FanGraphs_Standings[[Abbreviation]:[2024 Year to Date RS/G]], 6, FALSE)/$F507</f>
        <v>#N/A</v>
      </c>
      <c r="AB507" s="11" t="e">
        <f>VLOOKUP($B507, FanGraphs_Standings[[Abbreviation]:[2024 Projected Full Season RDif]], 19, FALSE)/162</f>
        <v>#N/A</v>
      </c>
      <c r="AC507" s="11" t="e">
        <f t="shared" si="78"/>
        <v>#N/A</v>
      </c>
      <c r="AD507" s="11" t="e">
        <f>VLOOKUP($B507, FanGraphs_Standings[[Abbreviation]:[2024 Projected Full Season RDif]], 5, FALSE)</f>
        <v>#N/A</v>
      </c>
      <c r="AE507" s="11" t="e">
        <f>VLOOKUP($B507, FanGraphs_Standings[[Abbreviation]:[2024 Projected Full Season W%]], 18, FALSE)</f>
        <v>#N/A</v>
      </c>
      <c r="AF507" s="11" t="e">
        <f t="shared" si="79"/>
        <v>#N/A</v>
      </c>
      <c r="AG507" s="11" t="e">
        <f>VLOOKUP($B507, 'Home Field Adv'!$A$2:$I$31, 9, FALSE)</f>
        <v>#N/A</v>
      </c>
      <c r="AH507" s="11" t="e">
        <f>VLOOKUP($C507, FanGraphs_Standings[[Abbreviation]:[2024 Year to Date G]], 2, FALSE)</f>
        <v>#N/A</v>
      </c>
      <c r="AI507" s="11" t="e">
        <f>_xlfn.IFNA(VLOOKUP($E507, 'SP Per G'!$A$2:$D$1385, 3, FALSE), AO507)</f>
        <v>#N/A</v>
      </c>
      <c r="AJ507" s="11" t="e">
        <f>IF(AND(ISNA(VLOOKUP($E507, 'SP Per G'!$A$2:$D$1385, 4, FALSE)), ISTEXT($E507)), AI507,IF(ISNA(VLOOKUP($E507, 'SP Per G'!$A$2:$D$1385, 4, FALSE)), AO507, VLOOKUP($E507, 'SP Per G'!$A$2:$D$1385, 4, FALSE)))</f>
        <v>#N/A</v>
      </c>
      <c r="AK507" s="11" t="e">
        <f t="shared" si="80"/>
        <v>#N/A</v>
      </c>
      <c r="AL507" s="11" t="e">
        <f>_xlfn.IFNA(VLOOKUP($E507, Individual_Pitching___Dashboard[], 18, FALSE), VLOOKUP($C507,Team_Pitching___Advanced[[Team]:[SIERA]],16,FALSE))</f>
        <v>#N/A</v>
      </c>
      <c r="AM507" s="11" t="e">
        <f>_xlfn.IFNA(VLOOKUP($E507, Individual_Pitching___Dashboard[], 20, FALSE), VLOOKUP($C507,Team_Pitching___Advanced[[Team]:[xFIP]],19,FALSE))</f>
        <v>#N/A</v>
      </c>
      <c r="AN507" s="11" t="e">
        <f>_xlfn.IFNA(VLOOKUP($E507,Individual_Pitching___Advanced[],21,FALSE),VLOOKUP($C507,Team_Pitching___Advanced[[Team]:[SIERA]],20,FALSE))</f>
        <v>#N/A</v>
      </c>
      <c r="AO507" s="11" t="e">
        <f>VLOOKUP($C507, 'Team Per G'!$A$2:$G$31, 7, FALSE)</f>
        <v>#N/A</v>
      </c>
      <c r="AP507" s="11" t="e">
        <f>VLOOKUP($C507, 'FanGraphs - Team WAR Projected'!$B$2:$E$31, 3, FALSE)/162</f>
        <v>#N/A</v>
      </c>
      <c r="AQ507" s="11" t="e">
        <f t="shared" si="81"/>
        <v>#N/A</v>
      </c>
      <c r="AR507" s="11" t="e">
        <f>VLOOKUP($C507, Team_Pitching___Advanced[[Team]:[xFIP]], 19,FALSE)</f>
        <v>#N/A</v>
      </c>
      <c r="AS507" s="11" t="e">
        <f>VLOOKUP($C507, Team_Pitching___Advanced[], 20, FALSE)</f>
        <v>#N/A</v>
      </c>
      <c r="AT507" s="11" t="e">
        <f>VLOOKUP($C507, Team_Batting___Dashboard[[Team]:[wOBA]], 16, FALSE)</f>
        <v>#N/A</v>
      </c>
      <c r="AU507" s="11" t="e">
        <f>VLOOKUP($C507, Team_Batting___Advanced[[Team]:[OPS]], 9, FALSE)</f>
        <v>#N/A</v>
      </c>
      <c r="AV507" s="11" t="e">
        <f>VLOOKUP($C507, Team_Batting___Advanced[], 19, FALSE)</f>
        <v>#N/A</v>
      </c>
      <c r="AW507" s="11" t="e">
        <f>VLOOKUP($C507, 'Team Per G'!$A$2:$G$31, 3, FALSE)</f>
        <v>#N/A</v>
      </c>
      <c r="AX507" s="11" t="e">
        <f>VLOOKUP($C507, 'Team Per G'!$A$2:$G$31, 5, FALSE)</f>
        <v>#N/A</v>
      </c>
      <c r="AY507" s="11" t="e">
        <f>VLOOKUP($C507, 'Team Per G'!$A$2:$G$31, 4, FALSE)</f>
        <v>#N/A</v>
      </c>
      <c r="AZ507" s="11" t="e">
        <f>VLOOKUP($C507, Team_Batting___Dashboard[], 22, FALSE)/$AH507</f>
        <v>#N/A</v>
      </c>
      <c r="BA507" s="11" t="e">
        <f>VLOOKUP($C507, 'FanGraphs - Team WAR Projected'!$B$2:$E$31, 4, FALSE)/162</f>
        <v>#N/A</v>
      </c>
      <c r="BB507" s="11" t="e">
        <f t="shared" si="82"/>
        <v>#N/A</v>
      </c>
      <c r="BC507" s="11" t="e">
        <f>VLOOKUP($C507, FanGraphs_Standings[[Abbreviation]:[2024 Year to Date RS/G]], 6, FALSE)/$AH507</f>
        <v>#N/A</v>
      </c>
      <c r="BD507" s="11" t="e">
        <f>VLOOKUP($C507, FanGraphs_Standings[[Abbreviation]:[2024 Projected Full Season RDif]], 19, FALSE)/162</f>
        <v>#N/A</v>
      </c>
      <c r="BE507" s="11" t="e">
        <f t="shared" si="83"/>
        <v>#N/A</v>
      </c>
      <c r="BF507" s="11" t="e">
        <f>VLOOKUP($C507, FanGraphs_Standings[[Abbreviation]:[2024 Projected Full Season RDif]], 5, FALSE)</f>
        <v>#N/A</v>
      </c>
      <c r="BG507" s="11" t="e">
        <f>VLOOKUP($C507, FanGraphs_Standings[[Abbreviation]:[2024 Projected Full Season W%]], 18, FALSE)</f>
        <v>#N/A</v>
      </c>
      <c r="BH507" s="11" t="e">
        <f t="shared" si="84"/>
        <v>#N/A</v>
      </c>
      <c r="BI507" s="11" t="e">
        <f>VLOOKUP($C507, 'Home Field Adv'!$A$2:$K$31, 11, FALSE)</f>
        <v>#N/A</v>
      </c>
      <c r="BL507" s="12" t="str">
        <f t="shared" si="72"/>
        <v/>
      </c>
      <c r="BM507" s="12" t="str">
        <f t="shared" si="85"/>
        <v/>
      </c>
      <c r="BN507" s="12" t="str">
        <f t="shared" si="73"/>
        <v/>
      </c>
    </row>
    <row r="508" spans="6:66" x14ac:dyDescent="0.45">
      <c r="F508" s="11" t="e">
        <f>VLOOKUP($B508, FanGraphs_Standings[[Abbreviation]:[2024 Year to Date G]], 2, FALSE)</f>
        <v>#N/A</v>
      </c>
      <c r="G508" s="11" t="e">
        <f>_xlfn.IFNA(VLOOKUP($D508, 'SP Per G'!$A$2:$D$1385, 3, FALSE),M508)</f>
        <v>#N/A</v>
      </c>
      <c r="H508" s="11" t="e">
        <f>IF(AND(ISNA(VLOOKUP($D508, 'SP Per G'!$A$2:$D$1385, 4, FALSE)), ISTEXT($D508)), G508,IF(ISNA(VLOOKUP($D508, 'SP Per G'!$A$2:$D$1385, 4, FALSE)), M508, VLOOKUP($D508, 'SP Per G'!$A$2:$D$1385, 4, FALSE)))</f>
        <v>#N/A</v>
      </c>
      <c r="I508" s="11" t="e">
        <f t="shared" si="75"/>
        <v>#N/A</v>
      </c>
      <c r="J508" s="11" t="e">
        <f>_xlfn.IFNA(VLOOKUP($D508,Individual_Pitching___Dashboard[],18,FALSE),VLOOKUP(B508,Team_Pitching___Dashboard[[Team]:[ERA]],17,FALSE))</f>
        <v>#N/A</v>
      </c>
      <c r="K508" s="11" t="e">
        <f>_xlfn.IFNA(VLOOKUP($D508, Individual_Pitching___Dashboard[], 20, FALSE), VLOOKUP(B508,Team_Pitching___Dashboard[[Team]:[xFIP]],20,FALSE))</f>
        <v>#N/A</v>
      </c>
      <c r="L508" s="11" t="e">
        <f>_xlfn.IFNA(VLOOKUP($D508, Individual_Pitching___Advanced[], 21,FALSE), VLOOKUP(B508, Team_Pitching___Advanced[], 20, FALSE))</f>
        <v>#N/A</v>
      </c>
      <c r="M508" s="11" t="e">
        <f>VLOOKUP($B508, 'Team Per G'!$A$2:$G$31, 7, FALSE)</f>
        <v>#N/A</v>
      </c>
      <c r="N508" s="11" t="e">
        <f>VLOOKUP($B508, 'FanGraphs - Team WAR Projected'!$B$2:$E$31, 3, FALSE)/162</f>
        <v>#N/A</v>
      </c>
      <c r="O508" s="11" t="e">
        <f t="shared" si="76"/>
        <v>#N/A</v>
      </c>
      <c r="P508" s="11" t="e">
        <f>VLOOKUP($B508, Team_Pitching___Advanced[[Team]:[xFIP]], 19,FALSE)</f>
        <v>#N/A</v>
      </c>
      <c r="Q508" s="11" t="e">
        <f>VLOOKUP($B508, Team_Pitching___Advanced[], 20, FALSE)</f>
        <v>#N/A</v>
      </c>
      <c r="R508" s="11" t="e">
        <f>VLOOKUP($B508, Team_Batting___Dashboard[[Team]:[wOBA]], 16, FALSE)</f>
        <v>#N/A</v>
      </c>
      <c r="S508" s="11" t="e">
        <f>VLOOKUP($B508, Team_Batting___Advanced[[Team]:[OPS]], 9, FALSE)</f>
        <v>#N/A</v>
      </c>
      <c r="T508" s="11" t="e">
        <f>VLOOKUP($B508, Team_Batting___Advanced[], 19, FALSE)</f>
        <v>#N/A</v>
      </c>
      <c r="U508" s="11" t="e">
        <f>VLOOKUP($B508, 'Team Per G'!$A$2:$G$31, 3, FALSE)</f>
        <v>#N/A</v>
      </c>
      <c r="V508" s="11" t="e">
        <f>VLOOKUP($B508, 'Team Per G'!$A$2:$G$31, 5, FALSE)</f>
        <v>#N/A</v>
      </c>
      <c r="W508" s="11" t="e">
        <f>VLOOKUP($B508, 'Team Per G'!$A$2:$G$31, 4, FALSE)</f>
        <v>#N/A</v>
      </c>
      <c r="X508" s="11" t="e">
        <f>VLOOKUP($B508, Team_Batting___Dashboard[], 22, FALSE)/$F508</f>
        <v>#N/A</v>
      </c>
      <c r="Y508" s="11" t="e">
        <f>VLOOKUP($B508, 'FanGraphs - Team WAR Projected'!$B$2:$E$31, 4, FALSE)/162</f>
        <v>#N/A</v>
      </c>
      <c r="Z508" s="11" t="e">
        <f t="shared" si="77"/>
        <v>#N/A</v>
      </c>
      <c r="AA508" s="11" t="e">
        <f>VLOOKUP($B508, FanGraphs_Standings[[Abbreviation]:[2024 Year to Date RS/G]], 6, FALSE)/$F508</f>
        <v>#N/A</v>
      </c>
      <c r="AB508" s="11" t="e">
        <f>VLOOKUP($B508, FanGraphs_Standings[[Abbreviation]:[2024 Projected Full Season RDif]], 19, FALSE)/162</f>
        <v>#N/A</v>
      </c>
      <c r="AC508" s="11" t="e">
        <f t="shared" si="78"/>
        <v>#N/A</v>
      </c>
      <c r="AD508" s="11" t="e">
        <f>VLOOKUP($B508, FanGraphs_Standings[[Abbreviation]:[2024 Projected Full Season RDif]], 5, FALSE)</f>
        <v>#N/A</v>
      </c>
      <c r="AE508" s="11" t="e">
        <f>VLOOKUP($B508, FanGraphs_Standings[[Abbreviation]:[2024 Projected Full Season W%]], 18, FALSE)</f>
        <v>#N/A</v>
      </c>
      <c r="AF508" s="11" t="e">
        <f t="shared" si="79"/>
        <v>#N/A</v>
      </c>
      <c r="AG508" s="11" t="e">
        <f>VLOOKUP($B508, 'Home Field Adv'!$A$2:$I$31, 9, FALSE)</f>
        <v>#N/A</v>
      </c>
      <c r="AH508" s="11" t="e">
        <f>VLOOKUP($C508, FanGraphs_Standings[[Abbreviation]:[2024 Year to Date G]], 2, FALSE)</f>
        <v>#N/A</v>
      </c>
      <c r="AI508" s="11" t="e">
        <f>_xlfn.IFNA(VLOOKUP($E508, 'SP Per G'!$A$2:$D$1385, 3, FALSE), AO508)</f>
        <v>#N/A</v>
      </c>
      <c r="AJ508" s="11" t="e">
        <f>IF(AND(ISNA(VLOOKUP($E508, 'SP Per G'!$A$2:$D$1385, 4, FALSE)), ISTEXT($E508)), AI508,IF(ISNA(VLOOKUP($E508, 'SP Per G'!$A$2:$D$1385, 4, FALSE)), AO508, VLOOKUP($E508, 'SP Per G'!$A$2:$D$1385, 4, FALSE)))</f>
        <v>#N/A</v>
      </c>
      <c r="AK508" s="11" t="e">
        <f t="shared" si="80"/>
        <v>#N/A</v>
      </c>
      <c r="AL508" s="11" t="e">
        <f>_xlfn.IFNA(VLOOKUP($E508, Individual_Pitching___Dashboard[], 18, FALSE), VLOOKUP($C508,Team_Pitching___Advanced[[Team]:[SIERA]],16,FALSE))</f>
        <v>#N/A</v>
      </c>
      <c r="AM508" s="11" t="e">
        <f>_xlfn.IFNA(VLOOKUP($E508, Individual_Pitching___Dashboard[], 20, FALSE), VLOOKUP($C508,Team_Pitching___Advanced[[Team]:[xFIP]],19,FALSE))</f>
        <v>#N/A</v>
      </c>
      <c r="AN508" s="11" t="e">
        <f>_xlfn.IFNA(VLOOKUP($E508,Individual_Pitching___Advanced[],21,FALSE),VLOOKUP($C508,Team_Pitching___Advanced[[Team]:[SIERA]],20,FALSE))</f>
        <v>#N/A</v>
      </c>
      <c r="AO508" s="11" t="e">
        <f>VLOOKUP($C508, 'Team Per G'!$A$2:$G$31, 7, FALSE)</f>
        <v>#N/A</v>
      </c>
      <c r="AP508" s="11" t="e">
        <f>VLOOKUP($C508, 'FanGraphs - Team WAR Projected'!$B$2:$E$31, 3, FALSE)/162</f>
        <v>#N/A</v>
      </c>
      <c r="AQ508" s="11" t="e">
        <f t="shared" si="81"/>
        <v>#N/A</v>
      </c>
      <c r="AR508" s="11" t="e">
        <f>VLOOKUP($C508, Team_Pitching___Advanced[[Team]:[xFIP]], 19,FALSE)</f>
        <v>#N/A</v>
      </c>
      <c r="AS508" s="11" t="e">
        <f>VLOOKUP($C508, Team_Pitching___Advanced[], 20, FALSE)</f>
        <v>#N/A</v>
      </c>
      <c r="AT508" s="11" t="e">
        <f>VLOOKUP($C508, Team_Batting___Dashboard[[Team]:[wOBA]], 16, FALSE)</f>
        <v>#N/A</v>
      </c>
      <c r="AU508" s="11" t="e">
        <f>VLOOKUP($C508, Team_Batting___Advanced[[Team]:[OPS]], 9, FALSE)</f>
        <v>#N/A</v>
      </c>
      <c r="AV508" s="11" t="e">
        <f>VLOOKUP($C508, Team_Batting___Advanced[], 19, FALSE)</f>
        <v>#N/A</v>
      </c>
      <c r="AW508" s="11" t="e">
        <f>VLOOKUP($C508, 'Team Per G'!$A$2:$G$31, 3, FALSE)</f>
        <v>#N/A</v>
      </c>
      <c r="AX508" s="11" t="e">
        <f>VLOOKUP($C508, 'Team Per G'!$A$2:$G$31, 5, FALSE)</f>
        <v>#N/A</v>
      </c>
      <c r="AY508" s="11" t="e">
        <f>VLOOKUP($C508, 'Team Per G'!$A$2:$G$31, 4, FALSE)</f>
        <v>#N/A</v>
      </c>
      <c r="AZ508" s="11" t="e">
        <f>VLOOKUP($C508, Team_Batting___Dashboard[], 22, FALSE)/$AH508</f>
        <v>#N/A</v>
      </c>
      <c r="BA508" s="11" t="e">
        <f>VLOOKUP($C508, 'FanGraphs - Team WAR Projected'!$B$2:$E$31, 4, FALSE)/162</f>
        <v>#N/A</v>
      </c>
      <c r="BB508" s="11" t="e">
        <f t="shared" si="82"/>
        <v>#N/A</v>
      </c>
      <c r="BC508" s="11" t="e">
        <f>VLOOKUP($C508, FanGraphs_Standings[[Abbreviation]:[2024 Year to Date RS/G]], 6, FALSE)/$AH508</f>
        <v>#N/A</v>
      </c>
      <c r="BD508" s="11" t="e">
        <f>VLOOKUP($C508, FanGraphs_Standings[[Abbreviation]:[2024 Projected Full Season RDif]], 19, FALSE)/162</f>
        <v>#N/A</v>
      </c>
      <c r="BE508" s="11" t="e">
        <f t="shared" si="83"/>
        <v>#N/A</v>
      </c>
      <c r="BF508" s="11" t="e">
        <f>VLOOKUP($C508, FanGraphs_Standings[[Abbreviation]:[2024 Projected Full Season RDif]], 5, FALSE)</f>
        <v>#N/A</v>
      </c>
      <c r="BG508" s="11" t="e">
        <f>VLOOKUP($C508, FanGraphs_Standings[[Abbreviation]:[2024 Projected Full Season W%]], 18, FALSE)</f>
        <v>#N/A</v>
      </c>
      <c r="BH508" s="11" t="e">
        <f t="shared" si="84"/>
        <v>#N/A</v>
      </c>
      <c r="BI508" s="11" t="e">
        <f>VLOOKUP($C508, 'Home Field Adv'!$A$2:$K$31, 11, FALSE)</f>
        <v>#N/A</v>
      </c>
      <c r="BL508" s="12" t="str">
        <f t="shared" si="72"/>
        <v/>
      </c>
      <c r="BM508" s="12" t="str">
        <f t="shared" si="85"/>
        <v/>
      </c>
      <c r="BN508" s="12" t="str">
        <f t="shared" si="73"/>
        <v/>
      </c>
    </row>
    <row r="509" spans="6:66" x14ac:dyDescent="0.45">
      <c r="F509" s="11" t="e">
        <f>VLOOKUP($B509, FanGraphs_Standings[[Abbreviation]:[2024 Year to Date G]], 2, FALSE)</f>
        <v>#N/A</v>
      </c>
      <c r="G509" s="11" t="e">
        <f>_xlfn.IFNA(VLOOKUP($D509, 'SP Per G'!$A$2:$D$1385, 3, FALSE),M509)</f>
        <v>#N/A</v>
      </c>
      <c r="H509" s="11" t="e">
        <f>IF(AND(ISNA(VLOOKUP($D509, 'SP Per G'!$A$2:$D$1385, 4, FALSE)), ISTEXT($D509)), G509,IF(ISNA(VLOOKUP($D509, 'SP Per G'!$A$2:$D$1385, 4, FALSE)), M509, VLOOKUP($D509, 'SP Per G'!$A$2:$D$1385, 4, FALSE)))</f>
        <v>#N/A</v>
      </c>
      <c r="I509" s="11" t="e">
        <f t="shared" si="75"/>
        <v>#N/A</v>
      </c>
      <c r="J509" s="11" t="e">
        <f>_xlfn.IFNA(VLOOKUP($D509,Individual_Pitching___Dashboard[],18,FALSE),VLOOKUP(B509,Team_Pitching___Dashboard[[Team]:[ERA]],17,FALSE))</f>
        <v>#N/A</v>
      </c>
      <c r="K509" s="11" t="e">
        <f>_xlfn.IFNA(VLOOKUP($D509, Individual_Pitching___Dashboard[], 20, FALSE), VLOOKUP(B509,Team_Pitching___Dashboard[[Team]:[xFIP]],20,FALSE))</f>
        <v>#N/A</v>
      </c>
      <c r="L509" s="11" t="e">
        <f>_xlfn.IFNA(VLOOKUP($D509, Individual_Pitching___Advanced[], 21,FALSE), VLOOKUP(B509, Team_Pitching___Advanced[], 20, FALSE))</f>
        <v>#N/A</v>
      </c>
      <c r="M509" s="11" t="e">
        <f>VLOOKUP($B509, 'Team Per G'!$A$2:$G$31, 7, FALSE)</f>
        <v>#N/A</v>
      </c>
      <c r="N509" s="11" t="e">
        <f>VLOOKUP($B509, 'FanGraphs - Team WAR Projected'!$B$2:$E$31, 3, FALSE)/162</f>
        <v>#N/A</v>
      </c>
      <c r="O509" s="11" t="e">
        <f t="shared" si="76"/>
        <v>#N/A</v>
      </c>
      <c r="P509" s="11" t="e">
        <f>VLOOKUP($B509, Team_Pitching___Advanced[[Team]:[xFIP]], 19,FALSE)</f>
        <v>#N/A</v>
      </c>
      <c r="Q509" s="11" t="e">
        <f>VLOOKUP($B509, Team_Pitching___Advanced[], 20, FALSE)</f>
        <v>#N/A</v>
      </c>
      <c r="R509" s="11" t="e">
        <f>VLOOKUP($B509, Team_Batting___Dashboard[[Team]:[wOBA]], 16, FALSE)</f>
        <v>#N/A</v>
      </c>
      <c r="S509" s="11" t="e">
        <f>VLOOKUP($B509, Team_Batting___Advanced[[Team]:[OPS]], 9, FALSE)</f>
        <v>#N/A</v>
      </c>
      <c r="T509" s="11" t="e">
        <f>VLOOKUP($B509, Team_Batting___Advanced[], 19, FALSE)</f>
        <v>#N/A</v>
      </c>
      <c r="U509" s="11" t="e">
        <f>VLOOKUP($B509, 'Team Per G'!$A$2:$G$31, 3, FALSE)</f>
        <v>#N/A</v>
      </c>
      <c r="V509" s="11" t="e">
        <f>VLOOKUP($B509, 'Team Per G'!$A$2:$G$31, 5, FALSE)</f>
        <v>#N/A</v>
      </c>
      <c r="W509" s="11" t="e">
        <f>VLOOKUP($B509, 'Team Per G'!$A$2:$G$31, 4, FALSE)</f>
        <v>#N/A</v>
      </c>
      <c r="X509" s="11" t="e">
        <f>VLOOKUP($B509, Team_Batting___Dashboard[], 22, FALSE)/$F509</f>
        <v>#N/A</v>
      </c>
      <c r="Y509" s="11" t="e">
        <f>VLOOKUP($B509, 'FanGraphs - Team WAR Projected'!$B$2:$E$31, 4, FALSE)/162</f>
        <v>#N/A</v>
      </c>
      <c r="Z509" s="11" t="e">
        <f t="shared" si="77"/>
        <v>#N/A</v>
      </c>
      <c r="AA509" s="11" t="e">
        <f>VLOOKUP($B509, FanGraphs_Standings[[Abbreviation]:[2024 Year to Date RS/G]], 6, FALSE)/$F509</f>
        <v>#N/A</v>
      </c>
      <c r="AB509" s="11" t="e">
        <f>VLOOKUP($B509, FanGraphs_Standings[[Abbreviation]:[2024 Projected Full Season RDif]], 19, FALSE)/162</f>
        <v>#N/A</v>
      </c>
      <c r="AC509" s="11" t="e">
        <f t="shared" si="78"/>
        <v>#N/A</v>
      </c>
      <c r="AD509" s="11" t="e">
        <f>VLOOKUP($B509, FanGraphs_Standings[[Abbreviation]:[2024 Projected Full Season RDif]], 5, FALSE)</f>
        <v>#N/A</v>
      </c>
      <c r="AE509" s="11" t="e">
        <f>VLOOKUP($B509, FanGraphs_Standings[[Abbreviation]:[2024 Projected Full Season W%]], 18, FALSE)</f>
        <v>#N/A</v>
      </c>
      <c r="AF509" s="11" t="e">
        <f t="shared" si="79"/>
        <v>#N/A</v>
      </c>
      <c r="AG509" s="11" t="e">
        <f>VLOOKUP($B509, 'Home Field Adv'!$A$2:$I$31, 9, FALSE)</f>
        <v>#N/A</v>
      </c>
      <c r="AH509" s="11" t="e">
        <f>VLOOKUP($C509, FanGraphs_Standings[[Abbreviation]:[2024 Year to Date G]], 2, FALSE)</f>
        <v>#N/A</v>
      </c>
      <c r="AI509" s="11" t="e">
        <f>_xlfn.IFNA(VLOOKUP($E509, 'SP Per G'!$A$2:$D$1385, 3, FALSE), AO509)</f>
        <v>#N/A</v>
      </c>
      <c r="AJ509" s="11" t="e">
        <f>IF(AND(ISNA(VLOOKUP($E509, 'SP Per G'!$A$2:$D$1385, 4, FALSE)), ISTEXT($E509)), AI509,IF(ISNA(VLOOKUP($E509, 'SP Per G'!$A$2:$D$1385, 4, FALSE)), AO509, VLOOKUP($E509, 'SP Per G'!$A$2:$D$1385, 4, FALSE)))</f>
        <v>#N/A</v>
      </c>
      <c r="AK509" s="11" t="e">
        <f t="shared" si="80"/>
        <v>#N/A</v>
      </c>
      <c r="AL509" s="11" t="e">
        <f>_xlfn.IFNA(VLOOKUP($E509, Individual_Pitching___Dashboard[], 18, FALSE), VLOOKUP($C509,Team_Pitching___Advanced[[Team]:[SIERA]],16,FALSE))</f>
        <v>#N/A</v>
      </c>
      <c r="AM509" s="11" t="e">
        <f>_xlfn.IFNA(VLOOKUP($E509, Individual_Pitching___Dashboard[], 20, FALSE), VLOOKUP($C509,Team_Pitching___Advanced[[Team]:[xFIP]],19,FALSE))</f>
        <v>#N/A</v>
      </c>
      <c r="AN509" s="11" t="e">
        <f>_xlfn.IFNA(VLOOKUP($E509,Individual_Pitching___Advanced[],21,FALSE),VLOOKUP($C509,Team_Pitching___Advanced[[Team]:[SIERA]],20,FALSE))</f>
        <v>#N/A</v>
      </c>
      <c r="AO509" s="11" t="e">
        <f>VLOOKUP($C509, 'Team Per G'!$A$2:$G$31, 7, FALSE)</f>
        <v>#N/A</v>
      </c>
      <c r="AP509" s="11" t="e">
        <f>VLOOKUP($C509, 'FanGraphs - Team WAR Projected'!$B$2:$E$31, 3, FALSE)/162</f>
        <v>#N/A</v>
      </c>
      <c r="AQ509" s="11" t="e">
        <f t="shared" si="81"/>
        <v>#N/A</v>
      </c>
      <c r="AR509" s="11" t="e">
        <f>VLOOKUP($C509, Team_Pitching___Advanced[[Team]:[xFIP]], 19,FALSE)</f>
        <v>#N/A</v>
      </c>
      <c r="AS509" s="11" t="e">
        <f>VLOOKUP($C509, Team_Pitching___Advanced[], 20, FALSE)</f>
        <v>#N/A</v>
      </c>
      <c r="AT509" s="11" t="e">
        <f>VLOOKUP($C509, Team_Batting___Dashboard[[Team]:[wOBA]], 16, FALSE)</f>
        <v>#N/A</v>
      </c>
      <c r="AU509" s="11" t="e">
        <f>VLOOKUP($C509, Team_Batting___Advanced[[Team]:[OPS]], 9, FALSE)</f>
        <v>#N/A</v>
      </c>
      <c r="AV509" s="11" t="e">
        <f>VLOOKUP($C509, Team_Batting___Advanced[], 19, FALSE)</f>
        <v>#N/A</v>
      </c>
      <c r="AW509" s="11" t="e">
        <f>VLOOKUP($C509, 'Team Per G'!$A$2:$G$31, 3, FALSE)</f>
        <v>#N/A</v>
      </c>
      <c r="AX509" s="11" t="e">
        <f>VLOOKUP($C509, 'Team Per G'!$A$2:$G$31, 5, FALSE)</f>
        <v>#N/A</v>
      </c>
      <c r="AY509" s="11" t="e">
        <f>VLOOKUP($C509, 'Team Per G'!$A$2:$G$31, 4, FALSE)</f>
        <v>#N/A</v>
      </c>
      <c r="AZ509" s="11" t="e">
        <f>VLOOKUP($C509, Team_Batting___Dashboard[], 22, FALSE)/$AH509</f>
        <v>#N/A</v>
      </c>
      <c r="BA509" s="11" t="e">
        <f>VLOOKUP($C509, 'FanGraphs - Team WAR Projected'!$B$2:$E$31, 4, FALSE)/162</f>
        <v>#N/A</v>
      </c>
      <c r="BB509" s="11" t="e">
        <f t="shared" si="82"/>
        <v>#N/A</v>
      </c>
      <c r="BC509" s="11" t="e">
        <f>VLOOKUP($C509, FanGraphs_Standings[[Abbreviation]:[2024 Year to Date RS/G]], 6, FALSE)/$AH509</f>
        <v>#N/A</v>
      </c>
      <c r="BD509" s="11" t="e">
        <f>VLOOKUP($C509, FanGraphs_Standings[[Abbreviation]:[2024 Projected Full Season RDif]], 19, FALSE)/162</f>
        <v>#N/A</v>
      </c>
      <c r="BE509" s="11" t="e">
        <f t="shared" si="83"/>
        <v>#N/A</v>
      </c>
      <c r="BF509" s="11" t="e">
        <f>VLOOKUP($C509, FanGraphs_Standings[[Abbreviation]:[2024 Projected Full Season RDif]], 5, FALSE)</f>
        <v>#N/A</v>
      </c>
      <c r="BG509" s="11" t="e">
        <f>VLOOKUP($C509, FanGraphs_Standings[[Abbreviation]:[2024 Projected Full Season W%]], 18, FALSE)</f>
        <v>#N/A</v>
      </c>
      <c r="BH509" s="11" t="e">
        <f t="shared" si="84"/>
        <v>#N/A</v>
      </c>
      <c r="BI509" s="11" t="e">
        <f>VLOOKUP($C509, 'Home Field Adv'!$A$2:$K$31, 11, FALSE)</f>
        <v>#N/A</v>
      </c>
      <c r="BL509" s="12" t="str">
        <f t="shared" si="72"/>
        <v/>
      </c>
      <c r="BM509" s="12" t="str">
        <f t="shared" si="85"/>
        <v/>
      </c>
      <c r="BN509" s="12" t="str">
        <f t="shared" si="73"/>
        <v/>
      </c>
    </row>
    <row r="510" spans="6:66" x14ac:dyDescent="0.45">
      <c r="F510" s="11" t="e">
        <f>VLOOKUP($B510, FanGraphs_Standings[[Abbreviation]:[2024 Year to Date G]], 2, FALSE)</f>
        <v>#N/A</v>
      </c>
      <c r="G510" s="11" t="e">
        <f>_xlfn.IFNA(VLOOKUP($D510, 'SP Per G'!$A$2:$D$1385, 3, FALSE),M510)</f>
        <v>#N/A</v>
      </c>
      <c r="H510" s="11" t="e">
        <f>IF(AND(ISNA(VLOOKUP($D510, 'SP Per G'!$A$2:$D$1385, 4, FALSE)), ISTEXT($D510)), G510,IF(ISNA(VLOOKUP($D510, 'SP Per G'!$A$2:$D$1385, 4, FALSE)), M510, VLOOKUP($D510, 'SP Per G'!$A$2:$D$1385, 4, FALSE)))</f>
        <v>#N/A</v>
      </c>
      <c r="I510" s="11" t="e">
        <f t="shared" si="75"/>
        <v>#N/A</v>
      </c>
      <c r="J510" s="11" t="e">
        <f>_xlfn.IFNA(VLOOKUP($D510,Individual_Pitching___Dashboard[],18,FALSE),VLOOKUP(B510,Team_Pitching___Dashboard[[Team]:[ERA]],17,FALSE))</f>
        <v>#N/A</v>
      </c>
      <c r="K510" s="11" t="e">
        <f>_xlfn.IFNA(VLOOKUP($D510, Individual_Pitching___Dashboard[], 20, FALSE), VLOOKUP(B510,Team_Pitching___Dashboard[[Team]:[xFIP]],20,FALSE))</f>
        <v>#N/A</v>
      </c>
      <c r="L510" s="11" t="e">
        <f>_xlfn.IFNA(VLOOKUP($D510, Individual_Pitching___Advanced[], 21,FALSE), VLOOKUP(B510, Team_Pitching___Advanced[], 20, FALSE))</f>
        <v>#N/A</v>
      </c>
      <c r="M510" s="11" t="e">
        <f>VLOOKUP($B510, 'Team Per G'!$A$2:$G$31, 7, FALSE)</f>
        <v>#N/A</v>
      </c>
      <c r="N510" s="11" t="e">
        <f>VLOOKUP($B510, 'FanGraphs - Team WAR Projected'!$B$2:$E$31, 3, FALSE)/162</f>
        <v>#N/A</v>
      </c>
      <c r="O510" s="11" t="e">
        <f t="shared" si="76"/>
        <v>#N/A</v>
      </c>
      <c r="P510" s="11" t="e">
        <f>VLOOKUP($B510, Team_Pitching___Advanced[[Team]:[xFIP]], 19,FALSE)</f>
        <v>#N/A</v>
      </c>
      <c r="Q510" s="11" t="e">
        <f>VLOOKUP($B510, Team_Pitching___Advanced[], 20, FALSE)</f>
        <v>#N/A</v>
      </c>
      <c r="R510" s="11" t="e">
        <f>VLOOKUP($B510, Team_Batting___Dashboard[[Team]:[wOBA]], 16, FALSE)</f>
        <v>#N/A</v>
      </c>
      <c r="S510" s="11" t="e">
        <f>VLOOKUP($B510, Team_Batting___Advanced[[Team]:[OPS]], 9, FALSE)</f>
        <v>#N/A</v>
      </c>
      <c r="T510" s="11" t="e">
        <f>VLOOKUP($B510, Team_Batting___Advanced[], 19, FALSE)</f>
        <v>#N/A</v>
      </c>
      <c r="U510" s="11" t="e">
        <f>VLOOKUP($B510, 'Team Per G'!$A$2:$G$31, 3, FALSE)</f>
        <v>#N/A</v>
      </c>
      <c r="V510" s="11" t="e">
        <f>VLOOKUP($B510, 'Team Per G'!$A$2:$G$31, 5, FALSE)</f>
        <v>#N/A</v>
      </c>
      <c r="W510" s="11" t="e">
        <f>VLOOKUP($B510, 'Team Per G'!$A$2:$G$31, 4, FALSE)</f>
        <v>#N/A</v>
      </c>
      <c r="X510" s="11" t="e">
        <f>VLOOKUP($B510, Team_Batting___Dashboard[], 22, FALSE)/$F510</f>
        <v>#N/A</v>
      </c>
      <c r="Y510" s="11" t="e">
        <f>VLOOKUP($B510, 'FanGraphs - Team WAR Projected'!$B$2:$E$31, 4, FALSE)/162</f>
        <v>#N/A</v>
      </c>
      <c r="Z510" s="11" t="e">
        <f t="shared" si="77"/>
        <v>#N/A</v>
      </c>
      <c r="AA510" s="11" t="e">
        <f>VLOOKUP($B510, FanGraphs_Standings[[Abbreviation]:[2024 Year to Date RS/G]], 6, FALSE)/$F510</f>
        <v>#N/A</v>
      </c>
      <c r="AB510" s="11" t="e">
        <f>VLOOKUP($B510, FanGraphs_Standings[[Abbreviation]:[2024 Projected Full Season RDif]], 19, FALSE)/162</f>
        <v>#N/A</v>
      </c>
      <c r="AC510" s="11" t="e">
        <f t="shared" si="78"/>
        <v>#N/A</v>
      </c>
      <c r="AD510" s="11" t="e">
        <f>VLOOKUP($B510, FanGraphs_Standings[[Abbreviation]:[2024 Projected Full Season RDif]], 5, FALSE)</f>
        <v>#N/A</v>
      </c>
      <c r="AE510" s="11" t="e">
        <f>VLOOKUP($B510, FanGraphs_Standings[[Abbreviation]:[2024 Projected Full Season W%]], 18, FALSE)</f>
        <v>#N/A</v>
      </c>
      <c r="AF510" s="11" t="e">
        <f t="shared" si="79"/>
        <v>#N/A</v>
      </c>
      <c r="AG510" s="11" t="e">
        <f>VLOOKUP($B510, 'Home Field Adv'!$A$2:$I$31, 9, FALSE)</f>
        <v>#N/A</v>
      </c>
      <c r="AH510" s="11" t="e">
        <f>VLOOKUP($C510, FanGraphs_Standings[[Abbreviation]:[2024 Year to Date G]], 2, FALSE)</f>
        <v>#N/A</v>
      </c>
      <c r="AI510" s="11" t="e">
        <f>_xlfn.IFNA(VLOOKUP($E510, 'SP Per G'!$A$2:$D$1385, 3, FALSE), AO510)</f>
        <v>#N/A</v>
      </c>
      <c r="AJ510" s="11" t="e">
        <f>IF(AND(ISNA(VLOOKUP($E510, 'SP Per G'!$A$2:$D$1385, 4, FALSE)), ISTEXT($E510)), AI510,IF(ISNA(VLOOKUP($E510, 'SP Per G'!$A$2:$D$1385, 4, FALSE)), AO510, VLOOKUP($E510, 'SP Per G'!$A$2:$D$1385, 4, FALSE)))</f>
        <v>#N/A</v>
      </c>
      <c r="AK510" s="11" t="e">
        <f t="shared" si="80"/>
        <v>#N/A</v>
      </c>
      <c r="AL510" s="11" t="e">
        <f>_xlfn.IFNA(VLOOKUP($E510, Individual_Pitching___Dashboard[], 18, FALSE), VLOOKUP($C510,Team_Pitching___Advanced[[Team]:[SIERA]],16,FALSE))</f>
        <v>#N/A</v>
      </c>
      <c r="AM510" s="11" t="e">
        <f>_xlfn.IFNA(VLOOKUP($E510, Individual_Pitching___Dashboard[], 20, FALSE), VLOOKUP($C510,Team_Pitching___Advanced[[Team]:[xFIP]],19,FALSE))</f>
        <v>#N/A</v>
      </c>
      <c r="AN510" s="11" t="e">
        <f>_xlfn.IFNA(VLOOKUP($E510,Individual_Pitching___Advanced[],21,FALSE),VLOOKUP($C510,Team_Pitching___Advanced[[Team]:[SIERA]],20,FALSE))</f>
        <v>#N/A</v>
      </c>
      <c r="AO510" s="11" t="e">
        <f>VLOOKUP($C510, 'Team Per G'!$A$2:$G$31, 7, FALSE)</f>
        <v>#N/A</v>
      </c>
      <c r="AP510" s="11" t="e">
        <f>VLOOKUP($C510, 'FanGraphs - Team WAR Projected'!$B$2:$E$31, 3, FALSE)/162</f>
        <v>#N/A</v>
      </c>
      <c r="AQ510" s="11" t="e">
        <f t="shared" si="81"/>
        <v>#N/A</v>
      </c>
      <c r="AR510" s="11" t="e">
        <f>VLOOKUP($C510, Team_Pitching___Advanced[[Team]:[xFIP]], 19,FALSE)</f>
        <v>#N/A</v>
      </c>
      <c r="AS510" s="11" t="e">
        <f>VLOOKUP($C510, Team_Pitching___Advanced[], 20, FALSE)</f>
        <v>#N/A</v>
      </c>
      <c r="AT510" s="11" t="e">
        <f>VLOOKUP($C510, Team_Batting___Dashboard[[Team]:[wOBA]], 16, FALSE)</f>
        <v>#N/A</v>
      </c>
      <c r="AU510" s="11" t="e">
        <f>VLOOKUP($C510, Team_Batting___Advanced[[Team]:[OPS]], 9, FALSE)</f>
        <v>#N/A</v>
      </c>
      <c r="AV510" s="11" t="e">
        <f>VLOOKUP($C510, Team_Batting___Advanced[], 19, FALSE)</f>
        <v>#N/A</v>
      </c>
      <c r="AW510" s="11" t="e">
        <f>VLOOKUP($C510, 'Team Per G'!$A$2:$G$31, 3, FALSE)</f>
        <v>#N/A</v>
      </c>
      <c r="AX510" s="11" t="e">
        <f>VLOOKUP($C510, 'Team Per G'!$A$2:$G$31, 5, FALSE)</f>
        <v>#N/A</v>
      </c>
      <c r="AY510" s="11" t="e">
        <f>VLOOKUP($C510, 'Team Per G'!$A$2:$G$31, 4, FALSE)</f>
        <v>#N/A</v>
      </c>
      <c r="AZ510" s="11" t="e">
        <f>VLOOKUP($C510, Team_Batting___Dashboard[], 22, FALSE)/$AH510</f>
        <v>#N/A</v>
      </c>
      <c r="BA510" s="11" t="e">
        <f>VLOOKUP($C510, 'FanGraphs - Team WAR Projected'!$B$2:$E$31, 4, FALSE)/162</f>
        <v>#N/A</v>
      </c>
      <c r="BB510" s="11" t="e">
        <f t="shared" si="82"/>
        <v>#N/A</v>
      </c>
      <c r="BC510" s="11" t="e">
        <f>VLOOKUP($C510, FanGraphs_Standings[[Abbreviation]:[2024 Year to Date RS/G]], 6, FALSE)/$AH510</f>
        <v>#N/A</v>
      </c>
      <c r="BD510" s="11" t="e">
        <f>VLOOKUP($C510, FanGraphs_Standings[[Abbreviation]:[2024 Projected Full Season RDif]], 19, FALSE)/162</f>
        <v>#N/A</v>
      </c>
      <c r="BE510" s="11" t="e">
        <f t="shared" si="83"/>
        <v>#N/A</v>
      </c>
      <c r="BF510" s="11" t="e">
        <f>VLOOKUP($C510, FanGraphs_Standings[[Abbreviation]:[2024 Projected Full Season RDif]], 5, FALSE)</f>
        <v>#N/A</v>
      </c>
      <c r="BG510" s="11" t="e">
        <f>VLOOKUP($C510, FanGraphs_Standings[[Abbreviation]:[2024 Projected Full Season W%]], 18, FALSE)</f>
        <v>#N/A</v>
      </c>
      <c r="BH510" s="11" t="e">
        <f t="shared" si="84"/>
        <v>#N/A</v>
      </c>
      <c r="BI510" s="11" t="e">
        <f>VLOOKUP($C510, 'Home Field Adv'!$A$2:$K$31, 11, FALSE)</f>
        <v>#N/A</v>
      </c>
      <c r="BL510" s="12" t="str">
        <f t="shared" si="72"/>
        <v/>
      </c>
      <c r="BM510" s="12" t="str">
        <f t="shared" si="85"/>
        <v/>
      </c>
      <c r="BN510" s="12" t="str">
        <f t="shared" si="73"/>
        <v/>
      </c>
    </row>
    <row r="511" spans="6:66" x14ac:dyDescent="0.45">
      <c r="F511" s="11" t="e">
        <f>VLOOKUP($B511, FanGraphs_Standings[[Abbreviation]:[2024 Year to Date G]], 2, FALSE)</f>
        <v>#N/A</v>
      </c>
      <c r="G511" s="11" t="e">
        <f>_xlfn.IFNA(VLOOKUP($D511, 'SP Per G'!$A$2:$D$1385, 3, FALSE),M511)</f>
        <v>#N/A</v>
      </c>
      <c r="H511" s="11" t="e">
        <f>IF(AND(ISNA(VLOOKUP($D511, 'SP Per G'!$A$2:$D$1385, 4, FALSE)), ISTEXT($D511)), G511,IF(ISNA(VLOOKUP($D511, 'SP Per G'!$A$2:$D$1385, 4, FALSE)), M511, VLOOKUP($D511, 'SP Per G'!$A$2:$D$1385, 4, FALSE)))</f>
        <v>#N/A</v>
      </c>
      <c r="I511" s="11" t="e">
        <f t="shared" si="75"/>
        <v>#N/A</v>
      </c>
      <c r="J511" s="11" t="e">
        <f>_xlfn.IFNA(VLOOKUP($D511,Individual_Pitching___Dashboard[],18,FALSE),VLOOKUP(B511,Team_Pitching___Dashboard[[Team]:[ERA]],17,FALSE))</f>
        <v>#N/A</v>
      </c>
      <c r="K511" s="11" t="e">
        <f>_xlfn.IFNA(VLOOKUP($D511, Individual_Pitching___Dashboard[], 20, FALSE), VLOOKUP(B511,Team_Pitching___Dashboard[[Team]:[xFIP]],20,FALSE))</f>
        <v>#N/A</v>
      </c>
      <c r="L511" s="11" t="e">
        <f>_xlfn.IFNA(VLOOKUP($D511, Individual_Pitching___Advanced[], 21,FALSE), VLOOKUP(B511, Team_Pitching___Advanced[], 20, FALSE))</f>
        <v>#N/A</v>
      </c>
      <c r="M511" s="11" t="e">
        <f>VLOOKUP($B511, 'Team Per G'!$A$2:$G$31, 7, FALSE)</f>
        <v>#N/A</v>
      </c>
      <c r="N511" s="11" t="e">
        <f>VLOOKUP($B511, 'FanGraphs - Team WAR Projected'!$B$2:$E$31, 3, FALSE)/162</f>
        <v>#N/A</v>
      </c>
      <c r="O511" s="11" t="e">
        <f t="shared" si="76"/>
        <v>#N/A</v>
      </c>
      <c r="P511" s="11" t="e">
        <f>VLOOKUP($B511, Team_Pitching___Advanced[[Team]:[xFIP]], 19,FALSE)</f>
        <v>#N/A</v>
      </c>
      <c r="Q511" s="11" t="e">
        <f>VLOOKUP($B511, Team_Pitching___Advanced[], 20, FALSE)</f>
        <v>#N/A</v>
      </c>
      <c r="R511" s="11" t="e">
        <f>VLOOKUP($B511, Team_Batting___Dashboard[[Team]:[wOBA]], 16, FALSE)</f>
        <v>#N/A</v>
      </c>
      <c r="S511" s="11" t="e">
        <f>VLOOKUP($B511, Team_Batting___Advanced[[Team]:[OPS]], 9, FALSE)</f>
        <v>#N/A</v>
      </c>
      <c r="T511" s="11" t="e">
        <f>VLOOKUP($B511, Team_Batting___Advanced[], 19, FALSE)</f>
        <v>#N/A</v>
      </c>
      <c r="U511" s="11" t="e">
        <f>VLOOKUP($B511, 'Team Per G'!$A$2:$G$31, 3, FALSE)</f>
        <v>#N/A</v>
      </c>
      <c r="V511" s="11" t="e">
        <f>VLOOKUP($B511, 'Team Per G'!$A$2:$G$31, 5, FALSE)</f>
        <v>#N/A</v>
      </c>
      <c r="W511" s="11" t="e">
        <f>VLOOKUP($B511, 'Team Per G'!$A$2:$G$31, 4, FALSE)</f>
        <v>#N/A</v>
      </c>
      <c r="X511" s="11" t="e">
        <f>VLOOKUP($B511, Team_Batting___Dashboard[], 22, FALSE)/$F511</f>
        <v>#N/A</v>
      </c>
      <c r="Y511" s="11" t="e">
        <f>VLOOKUP($B511, 'FanGraphs - Team WAR Projected'!$B$2:$E$31, 4, FALSE)/162</f>
        <v>#N/A</v>
      </c>
      <c r="Z511" s="11" t="e">
        <f t="shared" si="77"/>
        <v>#N/A</v>
      </c>
      <c r="AA511" s="11" t="e">
        <f>VLOOKUP($B511, FanGraphs_Standings[[Abbreviation]:[2024 Year to Date RS/G]], 6, FALSE)/$F511</f>
        <v>#N/A</v>
      </c>
      <c r="AB511" s="11" t="e">
        <f>VLOOKUP($B511, FanGraphs_Standings[[Abbreviation]:[2024 Projected Full Season RDif]], 19, FALSE)/162</f>
        <v>#N/A</v>
      </c>
      <c r="AC511" s="11" t="e">
        <f t="shared" si="78"/>
        <v>#N/A</v>
      </c>
      <c r="AD511" s="11" t="e">
        <f>VLOOKUP($B511, FanGraphs_Standings[[Abbreviation]:[2024 Projected Full Season RDif]], 5, FALSE)</f>
        <v>#N/A</v>
      </c>
      <c r="AE511" s="11" t="e">
        <f>VLOOKUP($B511, FanGraphs_Standings[[Abbreviation]:[2024 Projected Full Season W%]], 18, FALSE)</f>
        <v>#N/A</v>
      </c>
      <c r="AF511" s="11" t="e">
        <f t="shared" si="79"/>
        <v>#N/A</v>
      </c>
      <c r="AG511" s="11" t="e">
        <f>VLOOKUP($B511, 'Home Field Adv'!$A$2:$I$31, 9, FALSE)</f>
        <v>#N/A</v>
      </c>
      <c r="AH511" s="11" t="e">
        <f>VLOOKUP($C511, FanGraphs_Standings[[Abbreviation]:[2024 Year to Date G]], 2, FALSE)</f>
        <v>#N/A</v>
      </c>
      <c r="AI511" s="11" t="e">
        <f>_xlfn.IFNA(VLOOKUP($E511, 'SP Per G'!$A$2:$D$1385, 3, FALSE), AO511)</f>
        <v>#N/A</v>
      </c>
      <c r="AJ511" s="11" t="e">
        <f>IF(AND(ISNA(VLOOKUP($E511, 'SP Per G'!$A$2:$D$1385, 4, FALSE)), ISTEXT($E511)), AI511,IF(ISNA(VLOOKUP($E511, 'SP Per G'!$A$2:$D$1385, 4, FALSE)), AO511, VLOOKUP($E511, 'SP Per G'!$A$2:$D$1385, 4, FALSE)))</f>
        <v>#N/A</v>
      </c>
      <c r="AK511" s="11" t="e">
        <f t="shared" si="80"/>
        <v>#N/A</v>
      </c>
      <c r="AL511" s="11" t="e">
        <f>_xlfn.IFNA(VLOOKUP($E511, Individual_Pitching___Dashboard[], 18, FALSE), VLOOKUP($C511,Team_Pitching___Advanced[[Team]:[SIERA]],16,FALSE))</f>
        <v>#N/A</v>
      </c>
      <c r="AM511" s="11" t="e">
        <f>_xlfn.IFNA(VLOOKUP($E511, Individual_Pitching___Dashboard[], 20, FALSE), VLOOKUP($C511,Team_Pitching___Advanced[[Team]:[xFIP]],19,FALSE))</f>
        <v>#N/A</v>
      </c>
      <c r="AN511" s="11" t="e">
        <f>_xlfn.IFNA(VLOOKUP($E511,Individual_Pitching___Advanced[],21,FALSE),VLOOKUP($C511,Team_Pitching___Advanced[[Team]:[SIERA]],20,FALSE))</f>
        <v>#N/A</v>
      </c>
      <c r="AO511" s="11" t="e">
        <f>VLOOKUP($C511, 'Team Per G'!$A$2:$G$31, 7, FALSE)</f>
        <v>#N/A</v>
      </c>
      <c r="AP511" s="11" t="e">
        <f>VLOOKUP($C511, 'FanGraphs - Team WAR Projected'!$B$2:$E$31, 3, FALSE)/162</f>
        <v>#N/A</v>
      </c>
      <c r="AQ511" s="11" t="e">
        <f t="shared" si="81"/>
        <v>#N/A</v>
      </c>
      <c r="AR511" s="11" t="e">
        <f>VLOOKUP($C511, Team_Pitching___Advanced[[Team]:[xFIP]], 19,FALSE)</f>
        <v>#N/A</v>
      </c>
      <c r="AS511" s="11" t="e">
        <f>VLOOKUP($C511, Team_Pitching___Advanced[], 20, FALSE)</f>
        <v>#N/A</v>
      </c>
      <c r="AT511" s="11" t="e">
        <f>VLOOKUP($C511, Team_Batting___Dashboard[[Team]:[wOBA]], 16, FALSE)</f>
        <v>#N/A</v>
      </c>
      <c r="AU511" s="11" t="e">
        <f>VLOOKUP($C511, Team_Batting___Advanced[[Team]:[OPS]], 9, FALSE)</f>
        <v>#N/A</v>
      </c>
      <c r="AV511" s="11" t="e">
        <f>VLOOKUP($C511, Team_Batting___Advanced[], 19, FALSE)</f>
        <v>#N/A</v>
      </c>
      <c r="AW511" s="11" t="e">
        <f>VLOOKUP($C511, 'Team Per G'!$A$2:$G$31, 3, FALSE)</f>
        <v>#N/A</v>
      </c>
      <c r="AX511" s="11" t="e">
        <f>VLOOKUP($C511, 'Team Per G'!$A$2:$G$31, 5, FALSE)</f>
        <v>#N/A</v>
      </c>
      <c r="AY511" s="11" t="e">
        <f>VLOOKUP($C511, 'Team Per G'!$A$2:$G$31, 4, FALSE)</f>
        <v>#N/A</v>
      </c>
      <c r="AZ511" s="11" t="e">
        <f>VLOOKUP($C511, Team_Batting___Dashboard[], 22, FALSE)/$AH511</f>
        <v>#N/A</v>
      </c>
      <c r="BA511" s="11" t="e">
        <f>VLOOKUP($C511, 'FanGraphs - Team WAR Projected'!$B$2:$E$31, 4, FALSE)/162</f>
        <v>#N/A</v>
      </c>
      <c r="BB511" s="11" t="e">
        <f t="shared" si="82"/>
        <v>#N/A</v>
      </c>
      <c r="BC511" s="11" t="e">
        <f>VLOOKUP($C511, FanGraphs_Standings[[Abbreviation]:[2024 Year to Date RS/G]], 6, FALSE)/$AH511</f>
        <v>#N/A</v>
      </c>
      <c r="BD511" s="11" t="e">
        <f>VLOOKUP($C511, FanGraphs_Standings[[Abbreviation]:[2024 Projected Full Season RDif]], 19, FALSE)/162</f>
        <v>#N/A</v>
      </c>
      <c r="BE511" s="11" t="e">
        <f t="shared" si="83"/>
        <v>#N/A</v>
      </c>
      <c r="BF511" s="11" t="e">
        <f>VLOOKUP($C511, FanGraphs_Standings[[Abbreviation]:[2024 Projected Full Season RDif]], 5, FALSE)</f>
        <v>#N/A</v>
      </c>
      <c r="BG511" s="11" t="e">
        <f>VLOOKUP($C511, FanGraphs_Standings[[Abbreviation]:[2024 Projected Full Season W%]], 18, FALSE)</f>
        <v>#N/A</v>
      </c>
      <c r="BH511" s="11" t="e">
        <f t="shared" si="84"/>
        <v>#N/A</v>
      </c>
      <c r="BI511" s="11" t="e">
        <f>VLOOKUP($C511, 'Home Field Adv'!$A$2:$K$31, 11, FALSE)</f>
        <v>#N/A</v>
      </c>
      <c r="BL511" s="12" t="str">
        <f t="shared" si="72"/>
        <v/>
      </c>
      <c r="BM511" s="12" t="str">
        <f t="shared" si="85"/>
        <v/>
      </c>
      <c r="BN511" s="12" t="str">
        <f t="shared" si="73"/>
        <v/>
      </c>
    </row>
    <row r="512" spans="6:66" x14ac:dyDescent="0.45">
      <c r="F512" s="11" t="e">
        <f>VLOOKUP($B512, FanGraphs_Standings[[Abbreviation]:[2024 Year to Date G]], 2, FALSE)</f>
        <v>#N/A</v>
      </c>
      <c r="G512" s="11" t="e">
        <f>_xlfn.IFNA(VLOOKUP($D512, 'SP Per G'!$A$2:$D$1385, 3, FALSE),M512)</f>
        <v>#N/A</v>
      </c>
      <c r="H512" s="11" t="e">
        <f>IF(AND(ISNA(VLOOKUP($D512, 'SP Per G'!$A$2:$D$1385, 4, FALSE)), ISTEXT($D512)), G512,IF(ISNA(VLOOKUP($D512, 'SP Per G'!$A$2:$D$1385, 4, FALSE)), M512, VLOOKUP($D512, 'SP Per G'!$A$2:$D$1385, 4, FALSE)))</f>
        <v>#N/A</v>
      </c>
      <c r="I512" s="11" t="e">
        <f t="shared" si="75"/>
        <v>#N/A</v>
      </c>
      <c r="J512" s="11" t="e">
        <f>_xlfn.IFNA(VLOOKUP($D512,Individual_Pitching___Dashboard[],18,FALSE),VLOOKUP(B512,Team_Pitching___Dashboard[[Team]:[ERA]],17,FALSE))</f>
        <v>#N/A</v>
      </c>
      <c r="K512" s="11" t="e">
        <f>_xlfn.IFNA(VLOOKUP($D512, Individual_Pitching___Dashboard[], 20, FALSE), VLOOKUP(B512,Team_Pitching___Dashboard[[Team]:[xFIP]],20,FALSE))</f>
        <v>#N/A</v>
      </c>
      <c r="L512" s="11" t="e">
        <f>_xlfn.IFNA(VLOOKUP($D512, Individual_Pitching___Advanced[], 21,FALSE), VLOOKUP(B512, Team_Pitching___Advanced[], 20, FALSE))</f>
        <v>#N/A</v>
      </c>
      <c r="M512" s="11" t="e">
        <f>VLOOKUP($B512, 'Team Per G'!$A$2:$G$31, 7, FALSE)</f>
        <v>#N/A</v>
      </c>
      <c r="N512" s="11" t="e">
        <f>VLOOKUP($B512, 'FanGraphs - Team WAR Projected'!$B$2:$E$31, 3, FALSE)/162</f>
        <v>#N/A</v>
      </c>
      <c r="O512" s="11" t="e">
        <f t="shared" si="76"/>
        <v>#N/A</v>
      </c>
      <c r="P512" s="11" t="e">
        <f>VLOOKUP($B512, Team_Pitching___Advanced[[Team]:[xFIP]], 19,FALSE)</f>
        <v>#N/A</v>
      </c>
      <c r="Q512" s="11" t="e">
        <f>VLOOKUP($B512, Team_Pitching___Advanced[], 20, FALSE)</f>
        <v>#N/A</v>
      </c>
      <c r="R512" s="11" t="e">
        <f>VLOOKUP($B512, Team_Batting___Dashboard[[Team]:[wOBA]], 16, FALSE)</f>
        <v>#N/A</v>
      </c>
      <c r="S512" s="11" t="e">
        <f>VLOOKUP($B512, Team_Batting___Advanced[[Team]:[OPS]], 9, FALSE)</f>
        <v>#N/A</v>
      </c>
      <c r="T512" s="11" t="e">
        <f>VLOOKUP($B512, Team_Batting___Advanced[], 19, FALSE)</f>
        <v>#N/A</v>
      </c>
      <c r="U512" s="11" t="e">
        <f>VLOOKUP($B512, 'Team Per G'!$A$2:$G$31, 3, FALSE)</f>
        <v>#N/A</v>
      </c>
      <c r="V512" s="11" t="e">
        <f>VLOOKUP($B512, 'Team Per G'!$A$2:$G$31, 5, FALSE)</f>
        <v>#N/A</v>
      </c>
      <c r="W512" s="11" t="e">
        <f>VLOOKUP($B512, 'Team Per G'!$A$2:$G$31, 4, FALSE)</f>
        <v>#N/A</v>
      </c>
      <c r="X512" s="11" t="e">
        <f>VLOOKUP($B512, Team_Batting___Dashboard[], 22, FALSE)/$F512</f>
        <v>#N/A</v>
      </c>
      <c r="Y512" s="11" t="e">
        <f>VLOOKUP($B512, 'FanGraphs - Team WAR Projected'!$B$2:$E$31, 4, FALSE)/162</f>
        <v>#N/A</v>
      </c>
      <c r="Z512" s="11" t="e">
        <f t="shared" si="77"/>
        <v>#N/A</v>
      </c>
      <c r="AA512" s="11" t="e">
        <f>VLOOKUP($B512, FanGraphs_Standings[[Abbreviation]:[2024 Year to Date RS/G]], 6, FALSE)/$F512</f>
        <v>#N/A</v>
      </c>
      <c r="AB512" s="11" t="e">
        <f>VLOOKUP($B512, FanGraphs_Standings[[Abbreviation]:[2024 Projected Full Season RDif]], 19, FALSE)/162</f>
        <v>#N/A</v>
      </c>
      <c r="AC512" s="11" t="e">
        <f t="shared" si="78"/>
        <v>#N/A</v>
      </c>
      <c r="AD512" s="11" t="e">
        <f>VLOOKUP($B512, FanGraphs_Standings[[Abbreviation]:[2024 Projected Full Season RDif]], 5, FALSE)</f>
        <v>#N/A</v>
      </c>
      <c r="AE512" s="11" t="e">
        <f>VLOOKUP($B512, FanGraphs_Standings[[Abbreviation]:[2024 Projected Full Season W%]], 18, FALSE)</f>
        <v>#N/A</v>
      </c>
      <c r="AF512" s="11" t="e">
        <f t="shared" si="79"/>
        <v>#N/A</v>
      </c>
      <c r="AG512" s="11" t="e">
        <f>VLOOKUP($B512, 'Home Field Adv'!$A$2:$I$31, 9, FALSE)</f>
        <v>#N/A</v>
      </c>
      <c r="AH512" s="11" t="e">
        <f>VLOOKUP($C512, FanGraphs_Standings[[Abbreviation]:[2024 Year to Date G]], 2, FALSE)</f>
        <v>#N/A</v>
      </c>
      <c r="AI512" s="11" t="e">
        <f>_xlfn.IFNA(VLOOKUP($E512, 'SP Per G'!$A$2:$D$1385, 3, FALSE), AO512)</f>
        <v>#N/A</v>
      </c>
      <c r="AJ512" s="11" t="e">
        <f>IF(AND(ISNA(VLOOKUP($E512, 'SP Per G'!$A$2:$D$1385, 4, FALSE)), ISTEXT($E512)), AI512,IF(ISNA(VLOOKUP($E512, 'SP Per G'!$A$2:$D$1385, 4, FALSE)), AO512, VLOOKUP($E512, 'SP Per G'!$A$2:$D$1385, 4, FALSE)))</f>
        <v>#N/A</v>
      </c>
      <c r="AK512" s="11" t="e">
        <f t="shared" si="80"/>
        <v>#N/A</v>
      </c>
      <c r="AL512" s="11" t="e">
        <f>_xlfn.IFNA(VLOOKUP($E512, Individual_Pitching___Dashboard[], 18, FALSE), VLOOKUP($C512,Team_Pitching___Advanced[[Team]:[SIERA]],16,FALSE))</f>
        <v>#N/A</v>
      </c>
      <c r="AM512" s="11" t="e">
        <f>_xlfn.IFNA(VLOOKUP($E512, Individual_Pitching___Dashboard[], 20, FALSE), VLOOKUP($C512,Team_Pitching___Advanced[[Team]:[xFIP]],19,FALSE))</f>
        <v>#N/A</v>
      </c>
      <c r="AN512" s="11" t="e">
        <f>_xlfn.IFNA(VLOOKUP($E512,Individual_Pitching___Advanced[],21,FALSE),VLOOKUP($C512,Team_Pitching___Advanced[[Team]:[SIERA]],20,FALSE))</f>
        <v>#N/A</v>
      </c>
      <c r="AO512" s="11" t="e">
        <f>VLOOKUP($C512, 'Team Per G'!$A$2:$G$31, 7, FALSE)</f>
        <v>#N/A</v>
      </c>
      <c r="AP512" s="11" t="e">
        <f>VLOOKUP($C512, 'FanGraphs - Team WAR Projected'!$B$2:$E$31, 3, FALSE)/162</f>
        <v>#N/A</v>
      </c>
      <c r="AQ512" s="11" t="e">
        <f t="shared" si="81"/>
        <v>#N/A</v>
      </c>
      <c r="AR512" s="11" t="e">
        <f>VLOOKUP($C512, Team_Pitching___Advanced[[Team]:[xFIP]], 19,FALSE)</f>
        <v>#N/A</v>
      </c>
      <c r="AS512" s="11" t="e">
        <f>VLOOKUP($C512, Team_Pitching___Advanced[], 20, FALSE)</f>
        <v>#N/A</v>
      </c>
      <c r="AT512" s="11" t="e">
        <f>VLOOKUP($C512, Team_Batting___Dashboard[[Team]:[wOBA]], 16, FALSE)</f>
        <v>#N/A</v>
      </c>
      <c r="AU512" s="11" t="e">
        <f>VLOOKUP($C512, Team_Batting___Advanced[[Team]:[OPS]], 9, FALSE)</f>
        <v>#N/A</v>
      </c>
      <c r="AV512" s="11" t="e">
        <f>VLOOKUP($C512, Team_Batting___Advanced[], 19, FALSE)</f>
        <v>#N/A</v>
      </c>
      <c r="AW512" s="11" t="e">
        <f>VLOOKUP($C512, 'Team Per G'!$A$2:$G$31, 3, FALSE)</f>
        <v>#N/A</v>
      </c>
      <c r="AX512" s="11" t="e">
        <f>VLOOKUP($C512, 'Team Per G'!$A$2:$G$31, 5, FALSE)</f>
        <v>#N/A</v>
      </c>
      <c r="AY512" s="11" t="e">
        <f>VLOOKUP($C512, 'Team Per G'!$A$2:$G$31, 4, FALSE)</f>
        <v>#N/A</v>
      </c>
      <c r="AZ512" s="11" t="e">
        <f>VLOOKUP($C512, Team_Batting___Dashboard[], 22, FALSE)/$AH512</f>
        <v>#N/A</v>
      </c>
      <c r="BA512" s="11" t="e">
        <f>VLOOKUP($C512, 'FanGraphs - Team WAR Projected'!$B$2:$E$31, 4, FALSE)/162</f>
        <v>#N/A</v>
      </c>
      <c r="BB512" s="11" t="e">
        <f t="shared" si="82"/>
        <v>#N/A</v>
      </c>
      <c r="BC512" s="11" t="e">
        <f>VLOOKUP($C512, FanGraphs_Standings[[Abbreviation]:[2024 Year to Date RS/G]], 6, FALSE)/$AH512</f>
        <v>#N/A</v>
      </c>
      <c r="BD512" s="11" t="e">
        <f>VLOOKUP($C512, FanGraphs_Standings[[Abbreviation]:[2024 Projected Full Season RDif]], 19, FALSE)/162</f>
        <v>#N/A</v>
      </c>
      <c r="BE512" s="11" t="e">
        <f t="shared" si="83"/>
        <v>#N/A</v>
      </c>
      <c r="BF512" s="11" t="e">
        <f>VLOOKUP($C512, FanGraphs_Standings[[Abbreviation]:[2024 Projected Full Season RDif]], 5, FALSE)</f>
        <v>#N/A</v>
      </c>
      <c r="BG512" s="11" t="e">
        <f>VLOOKUP($C512, FanGraphs_Standings[[Abbreviation]:[2024 Projected Full Season W%]], 18, FALSE)</f>
        <v>#N/A</v>
      </c>
      <c r="BH512" s="11" t="e">
        <f t="shared" si="84"/>
        <v>#N/A</v>
      </c>
      <c r="BI512" s="11" t="e">
        <f>VLOOKUP($C512, 'Home Field Adv'!$A$2:$K$31, 11, FALSE)</f>
        <v>#N/A</v>
      </c>
      <c r="BL512" s="12" t="str">
        <f t="shared" si="72"/>
        <v/>
      </c>
      <c r="BM512" s="12" t="str">
        <f t="shared" si="85"/>
        <v/>
      </c>
      <c r="BN512" s="12" t="str">
        <f t="shared" si="73"/>
        <v/>
      </c>
    </row>
    <row r="513" spans="6:66" x14ac:dyDescent="0.45">
      <c r="F513" s="11" t="e">
        <f>VLOOKUP($B513, FanGraphs_Standings[[Abbreviation]:[2024 Year to Date G]], 2, FALSE)</f>
        <v>#N/A</v>
      </c>
      <c r="G513" s="11" t="e">
        <f>_xlfn.IFNA(VLOOKUP($D513, 'SP Per G'!$A$2:$D$1385, 3, FALSE),M513)</f>
        <v>#N/A</v>
      </c>
      <c r="H513" s="11" t="e">
        <f>IF(AND(ISNA(VLOOKUP($D513, 'SP Per G'!$A$2:$D$1385, 4, FALSE)), ISTEXT($D513)), G513,IF(ISNA(VLOOKUP($D513, 'SP Per G'!$A$2:$D$1385, 4, FALSE)), M513, VLOOKUP($D513, 'SP Per G'!$A$2:$D$1385, 4, FALSE)))</f>
        <v>#N/A</v>
      </c>
      <c r="I513" s="11" t="e">
        <f t="shared" si="75"/>
        <v>#N/A</v>
      </c>
      <c r="J513" s="11" t="e">
        <f>_xlfn.IFNA(VLOOKUP($D513,Individual_Pitching___Dashboard[],18,FALSE),VLOOKUP(B513,Team_Pitching___Dashboard[[Team]:[ERA]],17,FALSE))</f>
        <v>#N/A</v>
      </c>
      <c r="K513" s="11" t="e">
        <f>_xlfn.IFNA(VLOOKUP($D513, Individual_Pitching___Dashboard[], 20, FALSE), VLOOKUP(B513,Team_Pitching___Dashboard[[Team]:[xFIP]],20,FALSE))</f>
        <v>#N/A</v>
      </c>
      <c r="L513" s="11" t="e">
        <f>_xlfn.IFNA(VLOOKUP($D513, Individual_Pitching___Advanced[], 21,FALSE), VLOOKUP(B513, Team_Pitching___Advanced[], 20, FALSE))</f>
        <v>#N/A</v>
      </c>
      <c r="M513" s="11" t="e">
        <f>VLOOKUP($B513, 'Team Per G'!$A$2:$G$31, 7, FALSE)</f>
        <v>#N/A</v>
      </c>
      <c r="N513" s="11" t="e">
        <f>VLOOKUP($B513, 'FanGraphs - Team WAR Projected'!$B$2:$E$31, 3, FALSE)/162</f>
        <v>#N/A</v>
      </c>
      <c r="O513" s="11" t="e">
        <f t="shared" si="76"/>
        <v>#N/A</v>
      </c>
      <c r="P513" s="11" t="e">
        <f>VLOOKUP($B513, Team_Pitching___Advanced[[Team]:[xFIP]], 19,FALSE)</f>
        <v>#N/A</v>
      </c>
      <c r="Q513" s="11" t="e">
        <f>VLOOKUP($B513, Team_Pitching___Advanced[], 20, FALSE)</f>
        <v>#N/A</v>
      </c>
      <c r="R513" s="11" t="e">
        <f>VLOOKUP($B513, Team_Batting___Dashboard[[Team]:[wOBA]], 16, FALSE)</f>
        <v>#N/A</v>
      </c>
      <c r="S513" s="11" t="e">
        <f>VLOOKUP($B513, Team_Batting___Advanced[[Team]:[OPS]], 9, FALSE)</f>
        <v>#N/A</v>
      </c>
      <c r="T513" s="11" t="e">
        <f>VLOOKUP($B513, Team_Batting___Advanced[], 19, FALSE)</f>
        <v>#N/A</v>
      </c>
      <c r="U513" s="11" t="e">
        <f>VLOOKUP($B513, 'Team Per G'!$A$2:$G$31, 3, FALSE)</f>
        <v>#N/A</v>
      </c>
      <c r="V513" s="11" t="e">
        <f>VLOOKUP($B513, 'Team Per G'!$A$2:$G$31, 5, FALSE)</f>
        <v>#N/A</v>
      </c>
      <c r="W513" s="11" t="e">
        <f>VLOOKUP($B513, 'Team Per G'!$A$2:$G$31, 4, FALSE)</f>
        <v>#N/A</v>
      </c>
      <c r="X513" s="11" t="e">
        <f>VLOOKUP($B513, Team_Batting___Dashboard[], 22, FALSE)/$F513</f>
        <v>#N/A</v>
      </c>
      <c r="Y513" s="11" t="e">
        <f>VLOOKUP($B513, 'FanGraphs - Team WAR Projected'!$B$2:$E$31, 4, FALSE)/162</f>
        <v>#N/A</v>
      </c>
      <c r="Z513" s="11" t="e">
        <f t="shared" si="77"/>
        <v>#N/A</v>
      </c>
      <c r="AA513" s="11" t="e">
        <f>VLOOKUP($B513, FanGraphs_Standings[[Abbreviation]:[2024 Year to Date RS/G]], 6, FALSE)/$F513</f>
        <v>#N/A</v>
      </c>
      <c r="AB513" s="11" t="e">
        <f>VLOOKUP($B513, FanGraphs_Standings[[Abbreviation]:[2024 Projected Full Season RDif]], 19, FALSE)/162</f>
        <v>#N/A</v>
      </c>
      <c r="AC513" s="11" t="e">
        <f t="shared" si="78"/>
        <v>#N/A</v>
      </c>
      <c r="AD513" s="11" t="e">
        <f>VLOOKUP($B513, FanGraphs_Standings[[Abbreviation]:[2024 Projected Full Season RDif]], 5, FALSE)</f>
        <v>#N/A</v>
      </c>
      <c r="AE513" s="11" t="e">
        <f>VLOOKUP($B513, FanGraphs_Standings[[Abbreviation]:[2024 Projected Full Season W%]], 18, FALSE)</f>
        <v>#N/A</v>
      </c>
      <c r="AF513" s="11" t="e">
        <f t="shared" si="79"/>
        <v>#N/A</v>
      </c>
      <c r="AG513" s="11" t="e">
        <f>VLOOKUP($B513, 'Home Field Adv'!$A$2:$I$31, 9, FALSE)</f>
        <v>#N/A</v>
      </c>
      <c r="AH513" s="11" t="e">
        <f>VLOOKUP($C513, FanGraphs_Standings[[Abbreviation]:[2024 Year to Date G]], 2, FALSE)</f>
        <v>#N/A</v>
      </c>
      <c r="AI513" s="11" t="e">
        <f>_xlfn.IFNA(VLOOKUP($E513, 'SP Per G'!$A$2:$D$1385, 3, FALSE), AO513)</f>
        <v>#N/A</v>
      </c>
      <c r="AJ513" s="11" t="e">
        <f>IF(AND(ISNA(VLOOKUP($E513, 'SP Per G'!$A$2:$D$1385, 4, FALSE)), ISTEXT($E513)), AI513,IF(ISNA(VLOOKUP($E513, 'SP Per G'!$A$2:$D$1385, 4, FALSE)), AO513, VLOOKUP($E513, 'SP Per G'!$A$2:$D$1385, 4, FALSE)))</f>
        <v>#N/A</v>
      </c>
      <c r="AK513" s="11" t="e">
        <f t="shared" si="80"/>
        <v>#N/A</v>
      </c>
      <c r="AL513" s="11" t="e">
        <f>_xlfn.IFNA(VLOOKUP($E513, Individual_Pitching___Dashboard[], 18, FALSE), VLOOKUP($C513,Team_Pitching___Advanced[[Team]:[SIERA]],16,FALSE))</f>
        <v>#N/A</v>
      </c>
      <c r="AM513" s="11" t="e">
        <f>_xlfn.IFNA(VLOOKUP($E513, Individual_Pitching___Dashboard[], 20, FALSE), VLOOKUP($C513,Team_Pitching___Advanced[[Team]:[xFIP]],19,FALSE))</f>
        <v>#N/A</v>
      </c>
      <c r="AN513" s="11" t="e">
        <f>_xlfn.IFNA(VLOOKUP($E513,Individual_Pitching___Advanced[],21,FALSE),VLOOKUP($C513,Team_Pitching___Advanced[[Team]:[SIERA]],20,FALSE))</f>
        <v>#N/A</v>
      </c>
      <c r="AO513" s="11" t="e">
        <f>VLOOKUP($C513, 'Team Per G'!$A$2:$G$31, 7, FALSE)</f>
        <v>#N/A</v>
      </c>
      <c r="AP513" s="11" t="e">
        <f>VLOOKUP($C513, 'FanGraphs - Team WAR Projected'!$B$2:$E$31, 3, FALSE)/162</f>
        <v>#N/A</v>
      </c>
      <c r="AQ513" s="11" t="e">
        <f t="shared" si="81"/>
        <v>#N/A</v>
      </c>
      <c r="AR513" s="11" t="e">
        <f>VLOOKUP($C513, Team_Pitching___Advanced[[Team]:[xFIP]], 19,FALSE)</f>
        <v>#N/A</v>
      </c>
      <c r="AS513" s="11" t="e">
        <f>VLOOKUP($C513, Team_Pitching___Advanced[], 20, FALSE)</f>
        <v>#N/A</v>
      </c>
      <c r="AT513" s="11" t="e">
        <f>VLOOKUP($C513, Team_Batting___Dashboard[[Team]:[wOBA]], 16, FALSE)</f>
        <v>#N/A</v>
      </c>
      <c r="AU513" s="11" t="e">
        <f>VLOOKUP($C513, Team_Batting___Advanced[[Team]:[OPS]], 9, FALSE)</f>
        <v>#N/A</v>
      </c>
      <c r="AV513" s="11" t="e">
        <f>VLOOKUP($C513, Team_Batting___Advanced[], 19, FALSE)</f>
        <v>#N/A</v>
      </c>
      <c r="AW513" s="11" t="e">
        <f>VLOOKUP($C513, 'Team Per G'!$A$2:$G$31, 3, FALSE)</f>
        <v>#N/A</v>
      </c>
      <c r="AX513" s="11" t="e">
        <f>VLOOKUP($C513, 'Team Per G'!$A$2:$G$31, 5, FALSE)</f>
        <v>#N/A</v>
      </c>
      <c r="AY513" s="11" t="e">
        <f>VLOOKUP($C513, 'Team Per G'!$A$2:$G$31, 4, FALSE)</f>
        <v>#N/A</v>
      </c>
      <c r="AZ513" s="11" t="e">
        <f>VLOOKUP($C513, Team_Batting___Dashboard[], 22, FALSE)/$AH513</f>
        <v>#N/A</v>
      </c>
      <c r="BA513" s="11" t="e">
        <f>VLOOKUP($C513, 'FanGraphs - Team WAR Projected'!$B$2:$E$31, 4, FALSE)/162</f>
        <v>#N/A</v>
      </c>
      <c r="BB513" s="11" t="e">
        <f t="shared" si="82"/>
        <v>#N/A</v>
      </c>
      <c r="BC513" s="11" t="e">
        <f>VLOOKUP($C513, FanGraphs_Standings[[Abbreviation]:[2024 Year to Date RS/G]], 6, FALSE)/$AH513</f>
        <v>#N/A</v>
      </c>
      <c r="BD513" s="11" t="e">
        <f>VLOOKUP($C513, FanGraphs_Standings[[Abbreviation]:[2024 Projected Full Season RDif]], 19, FALSE)/162</f>
        <v>#N/A</v>
      </c>
      <c r="BE513" s="11" t="e">
        <f t="shared" si="83"/>
        <v>#N/A</v>
      </c>
      <c r="BF513" s="11" t="e">
        <f>VLOOKUP($C513, FanGraphs_Standings[[Abbreviation]:[2024 Projected Full Season RDif]], 5, FALSE)</f>
        <v>#N/A</v>
      </c>
      <c r="BG513" s="11" t="e">
        <f>VLOOKUP($C513, FanGraphs_Standings[[Abbreviation]:[2024 Projected Full Season W%]], 18, FALSE)</f>
        <v>#N/A</v>
      </c>
      <c r="BH513" s="11" t="e">
        <f t="shared" si="84"/>
        <v>#N/A</v>
      </c>
      <c r="BI513" s="11" t="e">
        <f>VLOOKUP($C513, 'Home Field Adv'!$A$2:$K$31, 11, FALSE)</f>
        <v>#N/A</v>
      </c>
      <c r="BL513" s="12" t="str">
        <f t="shared" si="72"/>
        <v/>
      </c>
      <c r="BM513" s="12" t="str">
        <f t="shared" si="85"/>
        <v/>
      </c>
      <c r="BN513" s="12" t="str">
        <f t="shared" si="73"/>
        <v/>
      </c>
    </row>
    <row r="514" spans="6:66" x14ac:dyDescent="0.45">
      <c r="F514" s="11" t="e">
        <f>VLOOKUP($B514, FanGraphs_Standings[[Abbreviation]:[2024 Year to Date G]], 2, FALSE)</f>
        <v>#N/A</v>
      </c>
      <c r="G514" s="11" t="e">
        <f>_xlfn.IFNA(VLOOKUP($D514, 'SP Per G'!$A$2:$D$1385, 3, FALSE),M514)</f>
        <v>#N/A</v>
      </c>
      <c r="H514" s="11" t="e">
        <f>IF(AND(ISNA(VLOOKUP($D514, 'SP Per G'!$A$2:$D$1385, 4, FALSE)), ISTEXT($D514)), G514,IF(ISNA(VLOOKUP($D514, 'SP Per G'!$A$2:$D$1385, 4, FALSE)), M514, VLOOKUP($D514, 'SP Per G'!$A$2:$D$1385, 4, FALSE)))</f>
        <v>#N/A</v>
      </c>
      <c r="I514" s="11" t="e">
        <f t="shared" si="75"/>
        <v>#N/A</v>
      </c>
      <c r="J514" s="11" t="e">
        <f>_xlfn.IFNA(VLOOKUP($D514,Individual_Pitching___Dashboard[],18,FALSE),VLOOKUP(B514,Team_Pitching___Dashboard[[Team]:[ERA]],17,FALSE))</f>
        <v>#N/A</v>
      </c>
      <c r="K514" s="11" t="e">
        <f>_xlfn.IFNA(VLOOKUP($D514, Individual_Pitching___Dashboard[], 20, FALSE), VLOOKUP(B514,Team_Pitching___Dashboard[[Team]:[xFIP]],20,FALSE))</f>
        <v>#N/A</v>
      </c>
      <c r="L514" s="11" t="e">
        <f>_xlfn.IFNA(VLOOKUP($D514, Individual_Pitching___Advanced[], 21,FALSE), VLOOKUP(B514, Team_Pitching___Advanced[], 20, FALSE))</f>
        <v>#N/A</v>
      </c>
      <c r="M514" s="11" t="e">
        <f>VLOOKUP($B514, 'Team Per G'!$A$2:$G$31, 7, FALSE)</f>
        <v>#N/A</v>
      </c>
      <c r="N514" s="11" t="e">
        <f>VLOOKUP($B514, 'FanGraphs - Team WAR Projected'!$B$2:$E$31, 3, FALSE)/162</f>
        <v>#N/A</v>
      </c>
      <c r="O514" s="11" t="e">
        <f t="shared" si="76"/>
        <v>#N/A</v>
      </c>
      <c r="P514" s="11" t="e">
        <f>VLOOKUP($B514, Team_Pitching___Advanced[[Team]:[xFIP]], 19,FALSE)</f>
        <v>#N/A</v>
      </c>
      <c r="Q514" s="11" t="e">
        <f>VLOOKUP($B514, Team_Pitching___Advanced[], 20, FALSE)</f>
        <v>#N/A</v>
      </c>
      <c r="R514" s="11" t="e">
        <f>VLOOKUP($B514, Team_Batting___Dashboard[[Team]:[wOBA]], 16, FALSE)</f>
        <v>#N/A</v>
      </c>
      <c r="S514" s="11" t="e">
        <f>VLOOKUP($B514, Team_Batting___Advanced[[Team]:[OPS]], 9, FALSE)</f>
        <v>#N/A</v>
      </c>
      <c r="T514" s="11" t="e">
        <f>VLOOKUP($B514, Team_Batting___Advanced[], 19, FALSE)</f>
        <v>#N/A</v>
      </c>
      <c r="U514" s="11" t="e">
        <f>VLOOKUP($B514, 'Team Per G'!$A$2:$G$31, 3, FALSE)</f>
        <v>#N/A</v>
      </c>
      <c r="V514" s="11" t="e">
        <f>VLOOKUP($B514, 'Team Per G'!$A$2:$G$31, 5, FALSE)</f>
        <v>#N/A</v>
      </c>
      <c r="W514" s="11" t="e">
        <f>VLOOKUP($B514, 'Team Per G'!$A$2:$G$31, 4, FALSE)</f>
        <v>#N/A</v>
      </c>
      <c r="X514" s="11" t="e">
        <f>VLOOKUP($B514, Team_Batting___Dashboard[], 22, FALSE)/$F514</f>
        <v>#N/A</v>
      </c>
      <c r="Y514" s="11" t="e">
        <f>VLOOKUP($B514, 'FanGraphs - Team WAR Projected'!$B$2:$E$31, 4, FALSE)/162</f>
        <v>#N/A</v>
      </c>
      <c r="Z514" s="11" t="e">
        <f t="shared" si="77"/>
        <v>#N/A</v>
      </c>
      <c r="AA514" s="11" t="e">
        <f>VLOOKUP($B514, FanGraphs_Standings[[Abbreviation]:[2024 Year to Date RS/G]], 6, FALSE)/$F514</f>
        <v>#N/A</v>
      </c>
      <c r="AB514" s="11" t="e">
        <f>VLOOKUP($B514, FanGraphs_Standings[[Abbreviation]:[2024 Projected Full Season RDif]], 19, FALSE)/162</f>
        <v>#N/A</v>
      </c>
      <c r="AC514" s="11" t="e">
        <f t="shared" si="78"/>
        <v>#N/A</v>
      </c>
      <c r="AD514" s="11" t="e">
        <f>VLOOKUP($B514, FanGraphs_Standings[[Abbreviation]:[2024 Projected Full Season RDif]], 5, FALSE)</f>
        <v>#N/A</v>
      </c>
      <c r="AE514" s="11" t="e">
        <f>VLOOKUP($B514, FanGraphs_Standings[[Abbreviation]:[2024 Projected Full Season W%]], 18, FALSE)</f>
        <v>#N/A</v>
      </c>
      <c r="AF514" s="11" t="e">
        <f t="shared" si="79"/>
        <v>#N/A</v>
      </c>
      <c r="AG514" s="11" t="e">
        <f>VLOOKUP($B514, 'Home Field Adv'!$A$2:$I$31, 9, FALSE)</f>
        <v>#N/A</v>
      </c>
      <c r="AH514" s="11" t="e">
        <f>VLOOKUP($C514, FanGraphs_Standings[[Abbreviation]:[2024 Year to Date G]], 2, FALSE)</f>
        <v>#N/A</v>
      </c>
      <c r="AI514" s="11" t="e">
        <f>_xlfn.IFNA(VLOOKUP($E514, 'SP Per G'!$A$2:$D$1385, 3, FALSE), AO514)</f>
        <v>#N/A</v>
      </c>
      <c r="AJ514" s="11" t="e">
        <f>IF(AND(ISNA(VLOOKUP($E514, 'SP Per G'!$A$2:$D$1385, 4, FALSE)), ISTEXT($E514)), AI514,IF(ISNA(VLOOKUP($E514, 'SP Per G'!$A$2:$D$1385, 4, FALSE)), AO514, VLOOKUP($E514, 'SP Per G'!$A$2:$D$1385, 4, FALSE)))</f>
        <v>#N/A</v>
      </c>
      <c r="AK514" s="11" t="e">
        <f t="shared" si="80"/>
        <v>#N/A</v>
      </c>
      <c r="AL514" s="11" t="e">
        <f>_xlfn.IFNA(VLOOKUP($E514, Individual_Pitching___Dashboard[], 18, FALSE), VLOOKUP($C514,Team_Pitching___Advanced[[Team]:[SIERA]],16,FALSE))</f>
        <v>#N/A</v>
      </c>
      <c r="AM514" s="11" t="e">
        <f>_xlfn.IFNA(VLOOKUP($E514, Individual_Pitching___Dashboard[], 20, FALSE), VLOOKUP($C514,Team_Pitching___Advanced[[Team]:[xFIP]],19,FALSE))</f>
        <v>#N/A</v>
      </c>
      <c r="AN514" s="11" t="e">
        <f>_xlfn.IFNA(VLOOKUP($E514,Individual_Pitching___Advanced[],21,FALSE),VLOOKUP($C514,Team_Pitching___Advanced[[Team]:[SIERA]],20,FALSE))</f>
        <v>#N/A</v>
      </c>
      <c r="AO514" s="11" t="e">
        <f>VLOOKUP($C514, 'Team Per G'!$A$2:$G$31, 7, FALSE)</f>
        <v>#N/A</v>
      </c>
      <c r="AP514" s="11" t="e">
        <f>VLOOKUP($C514, 'FanGraphs - Team WAR Projected'!$B$2:$E$31, 3, FALSE)/162</f>
        <v>#N/A</v>
      </c>
      <c r="AQ514" s="11" t="e">
        <f t="shared" si="81"/>
        <v>#N/A</v>
      </c>
      <c r="AR514" s="11" t="e">
        <f>VLOOKUP($C514, Team_Pitching___Advanced[[Team]:[xFIP]], 19,FALSE)</f>
        <v>#N/A</v>
      </c>
      <c r="AS514" s="11" t="e">
        <f>VLOOKUP($C514, Team_Pitching___Advanced[], 20, FALSE)</f>
        <v>#N/A</v>
      </c>
      <c r="AT514" s="11" t="e">
        <f>VLOOKUP($C514, Team_Batting___Dashboard[[Team]:[wOBA]], 16, FALSE)</f>
        <v>#N/A</v>
      </c>
      <c r="AU514" s="11" t="e">
        <f>VLOOKUP($C514, Team_Batting___Advanced[[Team]:[OPS]], 9, FALSE)</f>
        <v>#N/A</v>
      </c>
      <c r="AV514" s="11" t="e">
        <f>VLOOKUP($C514, Team_Batting___Advanced[], 19, FALSE)</f>
        <v>#N/A</v>
      </c>
      <c r="AW514" s="11" t="e">
        <f>VLOOKUP($C514, 'Team Per G'!$A$2:$G$31, 3, FALSE)</f>
        <v>#N/A</v>
      </c>
      <c r="AX514" s="11" t="e">
        <f>VLOOKUP($C514, 'Team Per G'!$A$2:$G$31, 5, FALSE)</f>
        <v>#N/A</v>
      </c>
      <c r="AY514" s="11" t="e">
        <f>VLOOKUP($C514, 'Team Per G'!$A$2:$G$31, 4, FALSE)</f>
        <v>#N/A</v>
      </c>
      <c r="AZ514" s="11" t="e">
        <f>VLOOKUP($C514, Team_Batting___Dashboard[], 22, FALSE)/$AH514</f>
        <v>#N/A</v>
      </c>
      <c r="BA514" s="11" t="e">
        <f>VLOOKUP($C514, 'FanGraphs - Team WAR Projected'!$B$2:$E$31, 4, FALSE)/162</f>
        <v>#N/A</v>
      </c>
      <c r="BB514" s="11" t="e">
        <f t="shared" si="82"/>
        <v>#N/A</v>
      </c>
      <c r="BC514" s="11" t="e">
        <f>VLOOKUP($C514, FanGraphs_Standings[[Abbreviation]:[2024 Year to Date RS/G]], 6, FALSE)/$AH514</f>
        <v>#N/A</v>
      </c>
      <c r="BD514" s="11" t="e">
        <f>VLOOKUP($C514, FanGraphs_Standings[[Abbreviation]:[2024 Projected Full Season RDif]], 19, FALSE)/162</f>
        <v>#N/A</v>
      </c>
      <c r="BE514" s="11" t="e">
        <f t="shared" si="83"/>
        <v>#N/A</v>
      </c>
      <c r="BF514" s="11" t="e">
        <f>VLOOKUP($C514, FanGraphs_Standings[[Abbreviation]:[2024 Projected Full Season RDif]], 5, FALSE)</f>
        <v>#N/A</v>
      </c>
      <c r="BG514" s="11" t="e">
        <f>VLOOKUP($C514, FanGraphs_Standings[[Abbreviation]:[2024 Projected Full Season W%]], 18, FALSE)</f>
        <v>#N/A</v>
      </c>
      <c r="BH514" s="11" t="e">
        <f t="shared" si="84"/>
        <v>#N/A</v>
      </c>
      <c r="BI514" s="11" t="e">
        <f>VLOOKUP($C514, 'Home Field Adv'!$A$2:$K$31, 11, FALSE)</f>
        <v>#N/A</v>
      </c>
      <c r="BL514" s="12" t="str">
        <f t="shared" si="72"/>
        <v/>
      </c>
      <c r="BM514" s="12" t="str">
        <f t="shared" si="85"/>
        <v/>
      </c>
      <c r="BN514" s="12" t="str">
        <f t="shared" si="73"/>
        <v/>
      </c>
    </row>
    <row r="515" spans="6:66" x14ac:dyDescent="0.45">
      <c r="F515" s="11" t="e">
        <f>VLOOKUP($B515, FanGraphs_Standings[[Abbreviation]:[2024 Year to Date G]], 2, FALSE)</f>
        <v>#N/A</v>
      </c>
      <c r="G515" s="11" t="e">
        <f>_xlfn.IFNA(VLOOKUP($D515, 'SP Per G'!$A$2:$D$1385, 3, FALSE),M515)</f>
        <v>#N/A</v>
      </c>
      <c r="H515" s="11" t="e">
        <f>IF(AND(ISNA(VLOOKUP($D515, 'SP Per G'!$A$2:$D$1385, 4, FALSE)), ISTEXT($D515)), G515,IF(ISNA(VLOOKUP($D515, 'SP Per G'!$A$2:$D$1385, 4, FALSE)), M515, VLOOKUP($D515, 'SP Per G'!$A$2:$D$1385, 4, FALSE)))</f>
        <v>#N/A</v>
      </c>
      <c r="I515" s="11" t="e">
        <f t="shared" ref="I515:I578" si="86">(G515*($F515/162))+(H515*((162-$F515)/162))</f>
        <v>#N/A</v>
      </c>
      <c r="J515" s="11" t="e">
        <f>_xlfn.IFNA(VLOOKUP($D515,Individual_Pitching___Dashboard[],18,FALSE),VLOOKUP(B515,Team_Pitching___Dashboard[[Team]:[ERA]],17,FALSE))</f>
        <v>#N/A</v>
      </c>
      <c r="K515" s="11" t="e">
        <f>_xlfn.IFNA(VLOOKUP($D515, Individual_Pitching___Dashboard[], 20, FALSE), VLOOKUP(B515,Team_Pitching___Dashboard[[Team]:[xFIP]],20,FALSE))</f>
        <v>#N/A</v>
      </c>
      <c r="L515" s="11" t="e">
        <f>_xlfn.IFNA(VLOOKUP($D515, Individual_Pitching___Advanced[], 21,FALSE), VLOOKUP(B515, Team_Pitching___Advanced[], 20, FALSE))</f>
        <v>#N/A</v>
      </c>
      <c r="M515" s="11" t="e">
        <f>VLOOKUP($B515, 'Team Per G'!$A$2:$G$31, 7, FALSE)</f>
        <v>#N/A</v>
      </c>
      <c r="N515" s="11" t="e">
        <f>VLOOKUP($B515, 'FanGraphs - Team WAR Projected'!$B$2:$E$31, 3, FALSE)/162</f>
        <v>#N/A</v>
      </c>
      <c r="O515" s="11" t="e">
        <f t="shared" ref="O515:O578" si="87">(M515*($F515/162))+(N515*((162-$F515)/162))</f>
        <v>#N/A</v>
      </c>
      <c r="P515" s="11" t="e">
        <f>VLOOKUP($B515, Team_Pitching___Advanced[[Team]:[xFIP]], 19,FALSE)</f>
        <v>#N/A</v>
      </c>
      <c r="Q515" s="11" t="e">
        <f>VLOOKUP($B515, Team_Pitching___Advanced[], 20, FALSE)</f>
        <v>#N/A</v>
      </c>
      <c r="R515" s="11" t="e">
        <f>VLOOKUP($B515, Team_Batting___Dashboard[[Team]:[wOBA]], 16, FALSE)</f>
        <v>#N/A</v>
      </c>
      <c r="S515" s="11" t="e">
        <f>VLOOKUP($B515, Team_Batting___Advanced[[Team]:[OPS]], 9, FALSE)</f>
        <v>#N/A</v>
      </c>
      <c r="T515" s="11" t="e">
        <f>VLOOKUP($B515, Team_Batting___Advanced[], 19, FALSE)</f>
        <v>#N/A</v>
      </c>
      <c r="U515" s="11" t="e">
        <f>VLOOKUP($B515, 'Team Per G'!$A$2:$G$31, 3, FALSE)</f>
        <v>#N/A</v>
      </c>
      <c r="V515" s="11" t="e">
        <f>VLOOKUP($B515, 'Team Per G'!$A$2:$G$31, 5, FALSE)</f>
        <v>#N/A</v>
      </c>
      <c r="W515" s="11" t="e">
        <f>VLOOKUP($B515, 'Team Per G'!$A$2:$G$31, 4, FALSE)</f>
        <v>#N/A</v>
      </c>
      <c r="X515" s="11" t="e">
        <f>VLOOKUP($B515, Team_Batting___Dashboard[], 22, FALSE)/$F515</f>
        <v>#N/A</v>
      </c>
      <c r="Y515" s="11" t="e">
        <f>VLOOKUP($B515, 'FanGraphs - Team WAR Projected'!$B$2:$E$31, 4, FALSE)/162</f>
        <v>#N/A</v>
      </c>
      <c r="Z515" s="11" t="e">
        <f t="shared" ref="Z515:Z578" si="88">(X515*($F515/162))+(Y515*((162-$F515)/162))</f>
        <v>#N/A</v>
      </c>
      <c r="AA515" s="11" t="e">
        <f>VLOOKUP($B515, FanGraphs_Standings[[Abbreviation]:[2024 Year to Date RS/G]], 6, FALSE)/$F515</f>
        <v>#N/A</v>
      </c>
      <c r="AB515" s="11" t="e">
        <f>VLOOKUP($B515, FanGraphs_Standings[[Abbreviation]:[2024 Projected Full Season RDif]], 19, FALSE)/162</f>
        <v>#N/A</v>
      </c>
      <c r="AC515" s="11" t="e">
        <f t="shared" si="78"/>
        <v>#N/A</v>
      </c>
      <c r="AD515" s="11" t="e">
        <f>VLOOKUP($B515, FanGraphs_Standings[[Abbreviation]:[2024 Projected Full Season RDif]], 5, FALSE)</f>
        <v>#N/A</v>
      </c>
      <c r="AE515" s="11" t="e">
        <f>VLOOKUP($B515, FanGraphs_Standings[[Abbreviation]:[2024 Projected Full Season W%]], 18, FALSE)</f>
        <v>#N/A</v>
      </c>
      <c r="AF515" s="11" t="e">
        <f t="shared" ref="AF515:AF578" si="89">(AD515*($F515/162))+(AE515*((162-$F515)/162))</f>
        <v>#N/A</v>
      </c>
      <c r="AG515" s="11" t="e">
        <f>VLOOKUP($B515, 'Home Field Adv'!$A$2:$I$31, 9, FALSE)</f>
        <v>#N/A</v>
      </c>
      <c r="AH515" s="11" t="e">
        <f>VLOOKUP($C515, FanGraphs_Standings[[Abbreviation]:[2024 Year to Date G]], 2, FALSE)</f>
        <v>#N/A</v>
      </c>
      <c r="AI515" s="11" t="e">
        <f>_xlfn.IFNA(VLOOKUP($E515, 'SP Per G'!$A$2:$D$1385, 3, FALSE), AO515)</f>
        <v>#N/A</v>
      </c>
      <c r="AJ515" s="11" t="e">
        <f>IF(AND(ISNA(VLOOKUP($E515, 'SP Per G'!$A$2:$D$1385, 4, FALSE)), ISTEXT($E515)), AI515,IF(ISNA(VLOOKUP($E515, 'SP Per G'!$A$2:$D$1385, 4, FALSE)), AO515, VLOOKUP($E515, 'SP Per G'!$A$2:$D$1385, 4, FALSE)))</f>
        <v>#N/A</v>
      </c>
      <c r="AK515" s="11" t="e">
        <f t="shared" ref="AK515:AK578" si="90">(AI515*($AH515/162))+(AJ515*((162-$AH515)/162))</f>
        <v>#N/A</v>
      </c>
      <c r="AL515" s="11" t="e">
        <f>_xlfn.IFNA(VLOOKUP($E515, Individual_Pitching___Dashboard[], 18, FALSE), VLOOKUP($C515,Team_Pitching___Advanced[[Team]:[SIERA]],16,FALSE))</f>
        <v>#N/A</v>
      </c>
      <c r="AM515" s="11" t="e">
        <f>_xlfn.IFNA(VLOOKUP($E515, Individual_Pitching___Dashboard[], 20, FALSE), VLOOKUP($C515,Team_Pitching___Advanced[[Team]:[xFIP]],19,FALSE))</f>
        <v>#N/A</v>
      </c>
      <c r="AN515" s="11" t="e">
        <f>_xlfn.IFNA(VLOOKUP($E515,Individual_Pitching___Advanced[],21,FALSE),VLOOKUP($C515,Team_Pitching___Advanced[[Team]:[SIERA]],20,FALSE))</f>
        <v>#N/A</v>
      </c>
      <c r="AO515" s="11" t="e">
        <f>VLOOKUP($C515, 'Team Per G'!$A$2:$G$31, 7, FALSE)</f>
        <v>#N/A</v>
      </c>
      <c r="AP515" s="11" t="e">
        <f>VLOOKUP($C515, 'FanGraphs - Team WAR Projected'!$B$2:$E$31, 3, FALSE)/162</f>
        <v>#N/A</v>
      </c>
      <c r="AQ515" s="11" t="e">
        <f t="shared" ref="AQ515:AQ578" si="91">(AO515*($AH515/162))+(AP515*((162-$AH515)/162))</f>
        <v>#N/A</v>
      </c>
      <c r="AR515" s="11" t="e">
        <f>VLOOKUP($C515, Team_Pitching___Advanced[[Team]:[xFIP]], 19,FALSE)</f>
        <v>#N/A</v>
      </c>
      <c r="AS515" s="11" t="e">
        <f>VLOOKUP($C515, Team_Pitching___Advanced[], 20, FALSE)</f>
        <v>#N/A</v>
      </c>
      <c r="AT515" s="11" t="e">
        <f>VLOOKUP($C515, Team_Batting___Dashboard[[Team]:[wOBA]], 16, FALSE)</f>
        <v>#N/A</v>
      </c>
      <c r="AU515" s="11" t="e">
        <f>VLOOKUP($C515, Team_Batting___Advanced[[Team]:[OPS]], 9, FALSE)</f>
        <v>#N/A</v>
      </c>
      <c r="AV515" s="11" t="e">
        <f>VLOOKUP($C515, Team_Batting___Advanced[], 19, FALSE)</f>
        <v>#N/A</v>
      </c>
      <c r="AW515" s="11" t="e">
        <f>VLOOKUP($C515, 'Team Per G'!$A$2:$G$31, 3, FALSE)</f>
        <v>#N/A</v>
      </c>
      <c r="AX515" s="11" t="e">
        <f>VLOOKUP($C515, 'Team Per G'!$A$2:$G$31, 5, FALSE)</f>
        <v>#N/A</v>
      </c>
      <c r="AY515" s="11" t="e">
        <f>VLOOKUP($C515, 'Team Per G'!$A$2:$G$31, 4, FALSE)</f>
        <v>#N/A</v>
      </c>
      <c r="AZ515" s="11" t="e">
        <f>VLOOKUP($C515, Team_Batting___Dashboard[], 22, FALSE)/$AH515</f>
        <v>#N/A</v>
      </c>
      <c r="BA515" s="11" t="e">
        <f>VLOOKUP($C515, 'FanGraphs - Team WAR Projected'!$B$2:$E$31, 4, FALSE)/162</f>
        <v>#N/A</v>
      </c>
      <c r="BB515" s="11" t="e">
        <f t="shared" ref="BB515:BB578" si="92">(AZ515*($AH515/162))+(BA515*((162-$AH515)/162))</f>
        <v>#N/A</v>
      </c>
      <c r="BC515" s="11" t="e">
        <f>VLOOKUP($C515, FanGraphs_Standings[[Abbreviation]:[2024 Year to Date RS/G]], 6, FALSE)/$AH515</f>
        <v>#N/A</v>
      </c>
      <c r="BD515" s="11" t="e">
        <f>VLOOKUP($C515, FanGraphs_Standings[[Abbreviation]:[2024 Projected Full Season RDif]], 19, FALSE)/162</f>
        <v>#N/A</v>
      </c>
      <c r="BE515" s="11" t="e">
        <f t="shared" ref="BE515:BE578" si="93">(BC515*($AH515/162))+(BD515*((162-$AH515)/162))</f>
        <v>#N/A</v>
      </c>
      <c r="BF515" s="11" t="e">
        <f>VLOOKUP($C515, FanGraphs_Standings[[Abbreviation]:[2024 Projected Full Season RDif]], 5, FALSE)</f>
        <v>#N/A</v>
      </c>
      <c r="BG515" s="11" t="e">
        <f>VLOOKUP($C515, FanGraphs_Standings[[Abbreviation]:[2024 Projected Full Season W%]], 18, FALSE)</f>
        <v>#N/A</v>
      </c>
      <c r="BH515" s="11" t="e">
        <f t="shared" ref="BH515:BH578" si="94">(BF515*($AH515/162))+(BG515*((162-$AH515)/162))</f>
        <v>#N/A</v>
      </c>
      <c r="BI515" s="11" t="e">
        <f>VLOOKUP($C515, 'Home Field Adv'!$A$2:$K$31, 11, FALSE)</f>
        <v>#N/A</v>
      </c>
      <c r="BL515" s="12" t="str">
        <f t="shared" ref="BL515:BL578" si="95">IF(ISBLANK(BJ515), "", BJ515-BK515)</f>
        <v/>
      </c>
      <c r="BM515" s="12" t="str">
        <f t="shared" si="85"/>
        <v/>
      </c>
      <c r="BN515" s="12" t="str">
        <f t="shared" ref="BN515:BN578" si="96">IF(ISBLANK(BJ515), "", BJ515+BK515)</f>
        <v/>
      </c>
    </row>
    <row r="516" spans="6:66" x14ac:dyDescent="0.45">
      <c r="F516" s="11" t="e">
        <f>VLOOKUP($B516, FanGraphs_Standings[[Abbreviation]:[2024 Year to Date G]], 2, FALSE)</f>
        <v>#N/A</v>
      </c>
      <c r="G516" s="11" t="e">
        <f>_xlfn.IFNA(VLOOKUP($D516, 'SP Per G'!$A$2:$D$1385, 3, FALSE),M516)</f>
        <v>#N/A</v>
      </c>
      <c r="H516" s="11" t="e">
        <f>IF(AND(ISNA(VLOOKUP($D516, 'SP Per G'!$A$2:$D$1385, 4, FALSE)), ISTEXT($D516)), G516,IF(ISNA(VLOOKUP($D516, 'SP Per G'!$A$2:$D$1385, 4, FALSE)), M516, VLOOKUP($D516, 'SP Per G'!$A$2:$D$1385, 4, FALSE)))</f>
        <v>#N/A</v>
      </c>
      <c r="I516" s="11" t="e">
        <f t="shared" si="86"/>
        <v>#N/A</v>
      </c>
      <c r="J516" s="11" t="e">
        <f>_xlfn.IFNA(VLOOKUP($D516,Individual_Pitching___Dashboard[],18,FALSE),VLOOKUP(B516,Team_Pitching___Dashboard[[Team]:[ERA]],17,FALSE))</f>
        <v>#N/A</v>
      </c>
      <c r="K516" s="11" t="e">
        <f>_xlfn.IFNA(VLOOKUP($D516, Individual_Pitching___Dashboard[], 20, FALSE), VLOOKUP(B516,Team_Pitching___Dashboard[[Team]:[xFIP]],20,FALSE))</f>
        <v>#N/A</v>
      </c>
      <c r="L516" s="11" t="e">
        <f>_xlfn.IFNA(VLOOKUP($D516, Individual_Pitching___Advanced[], 21,FALSE), VLOOKUP(B516, Team_Pitching___Advanced[], 20, FALSE))</f>
        <v>#N/A</v>
      </c>
      <c r="M516" s="11" t="e">
        <f>VLOOKUP($B516, 'Team Per G'!$A$2:$G$31, 7, FALSE)</f>
        <v>#N/A</v>
      </c>
      <c r="N516" s="11" t="e">
        <f>VLOOKUP($B516, 'FanGraphs - Team WAR Projected'!$B$2:$E$31, 3, FALSE)/162</f>
        <v>#N/A</v>
      </c>
      <c r="O516" s="11" t="e">
        <f t="shared" si="87"/>
        <v>#N/A</v>
      </c>
      <c r="P516" s="11" t="e">
        <f>VLOOKUP($B516, Team_Pitching___Advanced[[Team]:[xFIP]], 19,FALSE)</f>
        <v>#N/A</v>
      </c>
      <c r="Q516" s="11" t="e">
        <f>VLOOKUP($B516, Team_Pitching___Advanced[], 20, FALSE)</f>
        <v>#N/A</v>
      </c>
      <c r="R516" s="11" t="e">
        <f>VLOOKUP($B516, Team_Batting___Dashboard[[Team]:[wOBA]], 16, FALSE)</f>
        <v>#N/A</v>
      </c>
      <c r="S516" s="11" t="e">
        <f>VLOOKUP($B516, Team_Batting___Advanced[[Team]:[OPS]], 9, FALSE)</f>
        <v>#N/A</v>
      </c>
      <c r="T516" s="11" t="e">
        <f>VLOOKUP($B516, Team_Batting___Advanced[], 19, FALSE)</f>
        <v>#N/A</v>
      </c>
      <c r="U516" s="11" t="e">
        <f>VLOOKUP($B516, 'Team Per G'!$A$2:$G$31, 3, FALSE)</f>
        <v>#N/A</v>
      </c>
      <c r="V516" s="11" t="e">
        <f>VLOOKUP($B516, 'Team Per G'!$A$2:$G$31, 5, FALSE)</f>
        <v>#N/A</v>
      </c>
      <c r="W516" s="11" t="e">
        <f>VLOOKUP($B516, 'Team Per G'!$A$2:$G$31, 4, FALSE)</f>
        <v>#N/A</v>
      </c>
      <c r="X516" s="11" t="e">
        <f>VLOOKUP($B516, Team_Batting___Dashboard[], 22, FALSE)/$F516</f>
        <v>#N/A</v>
      </c>
      <c r="Y516" s="11" t="e">
        <f>VLOOKUP($B516, 'FanGraphs - Team WAR Projected'!$B$2:$E$31, 4, FALSE)/162</f>
        <v>#N/A</v>
      </c>
      <c r="Z516" s="11" t="e">
        <f t="shared" si="88"/>
        <v>#N/A</v>
      </c>
      <c r="AA516" s="11" t="e">
        <f>VLOOKUP($B516, FanGraphs_Standings[[Abbreviation]:[2024 Year to Date RS/G]], 6, FALSE)/$F516</f>
        <v>#N/A</v>
      </c>
      <c r="AB516" s="11" t="e">
        <f>VLOOKUP($B516, FanGraphs_Standings[[Abbreviation]:[2024 Projected Full Season RDif]], 19, FALSE)/162</f>
        <v>#N/A</v>
      </c>
      <c r="AC516" s="11" t="e">
        <f t="shared" ref="AC516:AC579" si="97">(AA516*($F516/162))+(AB516*((162-$F516)/162))</f>
        <v>#N/A</v>
      </c>
      <c r="AD516" s="11" t="e">
        <f>VLOOKUP($B516, FanGraphs_Standings[[Abbreviation]:[2024 Projected Full Season RDif]], 5, FALSE)</f>
        <v>#N/A</v>
      </c>
      <c r="AE516" s="11" t="e">
        <f>VLOOKUP($B516, FanGraphs_Standings[[Abbreviation]:[2024 Projected Full Season W%]], 18, FALSE)</f>
        <v>#N/A</v>
      </c>
      <c r="AF516" s="11" t="e">
        <f t="shared" si="89"/>
        <v>#N/A</v>
      </c>
      <c r="AG516" s="11" t="e">
        <f>VLOOKUP($B516, 'Home Field Adv'!$A$2:$I$31, 9, FALSE)</f>
        <v>#N/A</v>
      </c>
      <c r="AH516" s="11" t="e">
        <f>VLOOKUP($C516, FanGraphs_Standings[[Abbreviation]:[2024 Year to Date G]], 2, FALSE)</f>
        <v>#N/A</v>
      </c>
      <c r="AI516" s="11" t="e">
        <f>_xlfn.IFNA(VLOOKUP($E516, 'SP Per G'!$A$2:$D$1385, 3, FALSE), AO516)</f>
        <v>#N/A</v>
      </c>
      <c r="AJ516" s="11" t="e">
        <f>IF(AND(ISNA(VLOOKUP($E516, 'SP Per G'!$A$2:$D$1385, 4, FALSE)), ISTEXT($E516)), AI516,IF(ISNA(VLOOKUP($E516, 'SP Per G'!$A$2:$D$1385, 4, FALSE)), AO516, VLOOKUP($E516, 'SP Per G'!$A$2:$D$1385, 4, FALSE)))</f>
        <v>#N/A</v>
      </c>
      <c r="AK516" s="11" t="e">
        <f t="shared" si="90"/>
        <v>#N/A</v>
      </c>
      <c r="AL516" s="11" t="e">
        <f>_xlfn.IFNA(VLOOKUP($E516, Individual_Pitching___Dashboard[], 18, FALSE), VLOOKUP($C516,Team_Pitching___Advanced[[Team]:[SIERA]],16,FALSE))</f>
        <v>#N/A</v>
      </c>
      <c r="AM516" s="11" t="e">
        <f>_xlfn.IFNA(VLOOKUP($E516, Individual_Pitching___Dashboard[], 20, FALSE), VLOOKUP($C516,Team_Pitching___Advanced[[Team]:[xFIP]],19,FALSE))</f>
        <v>#N/A</v>
      </c>
      <c r="AN516" s="11" t="e">
        <f>_xlfn.IFNA(VLOOKUP($E516,Individual_Pitching___Advanced[],21,FALSE),VLOOKUP($C516,Team_Pitching___Advanced[[Team]:[SIERA]],20,FALSE))</f>
        <v>#N/A</v>
      </c>
      <c r="AO516" s="11" t="e">
        <f>VLOOKUP($C516, 'Team Per G'!$A$2:$G$31, 7, FALSE)</f>
        <v>#N/A</v>
      </c>
      <c r="AP516" s="11" t="e">
        <f>VLOOKUP($C516, 'FanGraphs - Team WAR Projected'!$B$2:$E$31, 3, FALSE)/162</f>
        <v>#N/A</v>
      </c>
      <c r="AQ516" s="11" t="e">
        <f t="shared" si="91"/>
        <v>#N/A</v>
      </c>
      <c r="AR516" s="11" t="e">
        <f>VLOOKUP($C516, Team_Pitching___Advanced[[Team]:[xFIP]], 19,FALSE)</f>
        <v>#N/A</v>
      </c>
      <c r="AS516" s="11" t="e">
        <f>VLOOKUP($C516, Team_Pitching___Advanced[], 20, FALSE)</f>
        <v>#N/A</v>
      </c>
      <c r="AT516" s="11" t="e">
        <f>VLOOKUP($C516, Team_Batting___Dashboard[[Team]:[wOBA]], 16, FALSE)</f>
        <v>#N/A</v>
      </c>
      <c r="AU516" s="11" t="e">
        <f>VLOOKUP($C516, Team_Batting___Advanced[[Team]:[OPS]], 9, FALSE)</f>
        <v>#N/A</v>
      </c>
      <c r="AV516" s="11" t="e">
        <f>VLOOKUP($C516, Team_Batting___Advanced[], 19, FALSE)</f>
        <v>#N/A</v>
      </c>
      <c r="AW516" s="11" t="e">
        <f>VLOOKUP($C516, 'Team Per G'!$A$2:$G$31, 3, FALSE)</f>
        <v>#N/A</v>
      </c>
      <c r="AX516" s="11" t="e">
        <f>VLOOKUP($C516, 'Team Per G'!$A$2:$G$31, 5, FALSE)</f>
        <v>#N/A</v>
      </c>
      <c r="AY516" s="11" t="e">
        <f>VLOOKUP($C516, 'Team Per G'!$A$2:$G$31, 4, FALSE)</f>
        <v>#N/A</v>
      </c>
      <c r="AZ516" s="11" t="e">
        <f>VLOOKUP($C516, Team_Batting___Dashboard[], 22, FALSE)/$AH516</f>
        <v>#N/A</v>
      </c>
      <c r="BA516" s="11" t="e">
        <f>VLOOKUP($C516, 'FanGraphs - Team WAR Projected'!$B$2:$E$31, 4, FALSE)/162</f>
        <v>#N/A</v>
      </c>
      <c r="BB516" s="11" t="e">
        <f t="shared" si="92"/>
        <v>#N/A</v>
      </c>
      <c r="BC516" s="11" t="e">
        <f>VLOOKUP($C516, FanGraphs_Standings[[Abbreviation]:[2024 Year to Date RS/G]], 6, FALSE)/$AH516</f>
        <v>#N/A</v>
      </c>
      <c r="BD516" s="11" t="e">
        <f>VLOOKUP($C516, FanGraphs_Standings[[Abbreviation]:[2024 Projected Full Season RDif]], 19, FALSE)/162</f>
        <v>#N/A</v>
      </c>
      <c r="BE516" s="11" t="e">
        <f t="shared" si="93"/>
        <v>#N/A</v>
      </c>
      <c r="BF516" s="11" t="e">
        <f>VLOOKUP($C516, FanGraphs_Standings[[Abbreviation]:[2024 Projected Full Season RDif]], 5, FALSE)</f>
        <v>#N/A</v>
      </c>
      <c r="BG516" s="11" t="e">
        <f>VLOOKUP($C516, FanGraphs_Standings[[Abbreviation]:[2024 Projected Full Season W%]], 18, FALSE)</f>
        <v>#N/A</v>
      </c>
      <c r="BH516" s="11" t="e">
        <f t="shared" si="94"/>
        <v>#N/A</v>
      </c>
      <c r="BI516" s="11" t="e">
        <f>VLOOKUP($C516, 'Home Field Adv'!$A$2:$K$31, 11, FALSE)</f>
        <v>#N/A</v>
      </c>
      <c r="BL516" s="12" t="str">
        <f t="shared" si="95"/>
        <v/>
      </c>
      <c r="BM516" s="12" t="str">
        <f t="shared" si="85"/>
        <v/>
      </c>
      <c r="BN516" s="12" t="str">
        <f t="shared" si="96"/>
        <v/>
      </c>
    </row>
    <row r="517" spans="6:66" x14ac:dyDescent="0.45">
      <c r="F517" s="11" t="e">
        <f>VLOOKUP($B517, FanGraphs_Standings[[Abbreviation]:[2024 Year to Date G]], 2, FALSE)</f>
        <v>#N/A</v>
      </c>
      <c r="G517" s="11" t="e">
        <f>_xlfn.IFNA(VLOOKUP($D517, 'SP Per G'!$A$2:$D$1385, 3, FALSE),M517)</f>
        <v>#N/A</v>
      </c>
      <c r="H517" s="11" t="e">
        <f>IF(AND(ISNA(VLOOKUP($D517, 'SP Per G'!$A$2:$D$1385, 4, FALSE)), ISTEXT($D517)), G517,IF(ISNA(VLOOKUP($D517, 'SP Per G'!$A$2:$D$1385, 4, FALSE)), M517, VLOOKUP($D517, 'SP Per G'!$A$2:$D$1385, 4, FALSE)))</f>
        <v>#N/A</v>
      </c>
      <c r="I517" s="11" t="e">
        <f t="shared" si="86"/>
        <v>#N/A</v>
      </c>
      <c r="J517" s="11" t="e">
        <f>_xlfn.IFNA(VLOOKUP($D517,Individual_Pitching___Dashboard[],18,FALSE),VLOOKUP(B517,Team_Pitching___Dashboard[[Team]:[ERA]],17,FALSE))</f>
        <v>#N/A</v>
      </c>
      <c r="K517" s="11" t="e">
        <f>_xlfn.IFNA(VLOOKUP($D517, Individual_Pitching___Dashboard[], 20, FALSE), VLOOKUP(B517,Team_Pitching___Dashboard[[Team]:[xFIP]],20,FALSE))</f>
        <v>#N/A</v>
      </c>
      <c r="L517" s="11" t="e">
        <f>_xlfn.IFNA(VLOOKUP($D517, Individual_Pitching___Advanced[], 21,FALSE), VLOOKUP(B517, Team_Pitching___Advanced[], 20, FALSE))</f>
        <v>#N/A</v>
      </c>
      <c r="M517" s="11" t="e">
        <f>VLOOKUP($B517, 'Team Per G'!$A$2:$G$31, 7, FALSE)</f>
        <v>#N/A</v>
      </c>
      <c r="N517" s="11" t="e">
        <f>VLOOKUP($B517, 'FanGraphs - Team WAR Projected'!$B$2:$E$31, 3, FALSE)/162</f>
        <v>#N/A</v>
      </c>
      <c r="O517" s="11" t="e">
        <f t="shared" si="87"/>
        <v>#N/A</v>
      </c>
      <c r="P517" s="11" t="e">
        <f>VLOOKUP($B517, Team_Pitching___Advanced[[Team]:[xFIP]], 19,FALSE)</f>
        <v>#N/A</v>
      </c>
      <c r="Q517" s="11" t="e">
        <f>VLOOKUP($B517, Team_Pitching___Advanced[], 20, FALSE)</f>
        <v>#N/A</v>
      </c>
      <c r="R517" s="11" t="e">
        <f>VLOOKUP($B517, Team_Batting___Dashboard[[Team]:[wOBA]], 16, FALSE)</f>
        <v>#N/A</v>
      </c>
      <c r="S517" s="11" t="e">
        <f>VLOOKUP($B517, Team_Batting___Advanced[[Team]:[OPS]], 9, FALSE)</f>
        <v>#N/A</v>
      </c>
      <c r="T517" s="11" t="e">
        <f>VLOOKUP($B517, Team_Batting___Advanced[], 19, FALSE)</f>
        <v>#N/A</v>
      </c>
      <c r="U517" s="11" t="e">
        <f>VLOOKUP($B517, 'Team Per G'!$A$2:$G$31, 3, FALSE)</f>
        <v>#N/A</v>
      </c>
      <c r="V517" s="11" t="e">
        <f>VLOOKUP($B517, 'Team Per G'!$A$2:$G$31, 5, FALSE)</f>
        <v>#N/A</v>
      </c>
      <c r="W517" s="11" t="e">
        <f>VLOOKUP($B517, 'Team Per G'!$A$2:$G$31, 4, FALSE)</f>
        <v>#N/A</v>
      </c>
      <c r="X517" s="11" t="e">
        <f>VLOOKUP($B517, Team_Batting___Dashboard[], 22, FALSE)/$F517</f>
        <v>#N/A</v>
      </c>
      <c r="Y517" s="11" t="e">
        <f>VLOOKUP($B517, 'FanGraphs - Team WAR Projected'!$B$2:$E$31, 4, FALSE)/162</f>
        <v>#N/A</v>
      </c>
      <c r="Z517" s="11" t="e">
        <f t="shared" si="88"/>
        <v>#N/A</v>
      </c>
      <c r="AA517" s="11" t="e">
        <f>VLOOKUP($B517, FanGraphs_Standings[[Abbreviation]:[2024 Year to Date RS/G]], 6, FALSE)/$F517</f>
        <v>#N/A</v>
      </c>
      <c r="AB517" s="11" t="e">
        <f>VLOOKUP($B517, FanGraphs_Standings[[Abbreviation]:[2024 Projected Full Season RDif]], 19, FALSE)/162</f>
        <v>#N/A</v>
      </c>
      <c r="AC517" s="11" t="e">
        <f t="shared" si="97"/>
        <v>#N/A</v>
      </c>
      <c r="AD517" s="11" t="e">
        <f>VLOOKUP($B517, FanGraphs_Standings[[Abbreviation]:[2024 Projected Full Season RDif]], 5, FALSE)</f>
        <v>#N/A</v>
      </c>
      <c r="AE517" s="11" t="e">
        <f>VLOOKUP($B517, FanGraphs_Standings[[Abbreviation]:[2024 Projected Full Season W%]], 18, FALSE)</f>
        <v>#N/A</v>
      </c>
      <c r="AF517" s="11" t="e">
        <f t="shared" si="89"/>
        <v>#N/A</v>
      </c>
      <c r="AG517" s="11" t="e">
        <f>VLOOKUP($B517, 'Home Field Adv'!$A$2:$I$31, 9, FALSE)</f>
        <v>#N/A</v>
      </c>
      <c r="AH517" s="11" t="e">
        <f>VLOOKUP($C517, FanGraphs_Standings[[Abbreviation]:[2024 Year to Date G]], 2, FALSE)</f>
        <v>#N/A</v>
      </c>
      <c r="AI517" s="11" t="e">
        <f>_xlfn.IFNA(VLOOKUP($E517, 'SP Per G'!$A$2:$D$1385, 3, FALSE), AO517)</f>
        <v>#N/A</v>
      </c>
      <c r="AJ517" s="11" t="e">
        <f>IF(AND(ISNA(VLOOKUP($E517, 'SP Per G'!$A$2:$D$1385, 4, FALSE)), ISTEXT($E517)), AI517,IF(ISNA(VLOOKUP($E517, 'SP Per G'!$A$2:$D$1385, 4, FALSE)), AO517, VLOOKUP($E517, 'SP Per G'!$A$2:$D$1385, 4, FALSE)))</f>
        <v>#N/A</v>
      </c>
      <c r="AK517" s="11" t="e">
        <f t="shared" si="90"/>
        <v>#N/A</v>
      </c>
      <c r="AL517" s="11" t="e">
        <f>_xlfn.IFNA(VLOOKUP($E517, Individual_Pitching___Dashboard[], 18, FALSE), VLOOKUP($C517,Team_Pitching___Advanced[[Team]:[SIERA]],16,FALSE))</f>
        <v>#N/A</v>
      </c>
      <c r="AM517" s="11" t="e">
        <f>_xlfn.IFNA(VLOOKUP($E517, Individual_Pitching___Dashboard[], 20, FALSE), VLOOKUP($C517,Team_Pitching___Advanced[[Team]:[xFIP]],19,FALSE))</f>
        <v>#N/A</v>
      </c>
      <c r="AN517" s="11" t="e">
        <f>_xlfn.IFNA(VLOOKUP($E517,Individual_Pitching___Advanced[],21,FALSE),VLOOKUP($C517,Team_Pitching___Advanced[[Team]:[SIERA]],20,FALSE))</f>
        <v>#N/A</v>
      </c>
      <c r="AO517" s="11" t="e">
        <f>VLOOKUP($C517, 'Team Per G'!$A$2:$G$31, 7, FALSE)</f>
        <v>#N/A</v>
      </c>
      <c r="AP517" s="11" t="e">
        <f>VLOOKUP($C517, 'FanGraphs - Team WAR Projected'!$B$2:$E$31, 3, FALSE)/162</f>
        <v>#N/A</v>
      </c>
      <c r="AQ517" s="11" t="e">
        <f t="shared" si="91"/>
        <v>#N/A</v>
      </c>
      <c r="AR517" s="11" t="e">
        <f>VLOOKUP($C517, Team_Pitching___Advanced[[Team]:[xFIP]], 19,FALSE)</f>
        <v>#N/A</v>
      </c>
      <c r="AS517" s="11" t="e">
        <f>VLOOKUP($C517, Team_Pitching___Advanced[], 20, FALSE)</f>
        <v>#N/A</v>
      </c>
      <c r="AT517" s="11" t="e">
        <f>VLOOKUP($C517, Team_Batting___Dashboard[[Team]:[wOBA]], 16, FALSE)</f>
        <v>#N/A</v>
      </c>
      <c r="AU517" s="11" t="e">
        <f>VLOOKUP($C517, Team_Batting___Advanced[[Team]:[OPS]], 9, FALSE)</f>
        <v>#N/A</v>
      </c>
      <c r="AV517" s="11" t="e">
        <f>VLOOKUP($C517, Team_Batting___Advanced[], 19, FALSE)</f>
        <v>#N/A</v>
      </c>
      <c r="AW517" s="11" t="e">
        <f>VLOOKUP($C517, 'Team Per G'!$A$2:$G$31, 3, FALSE)</f>
        <v>#N/A</v>
      </c>
      <c r="AX517" s="11" t="e">
        <f>VLOOKUP($C517, 'Team Per G'!$A$2:$G$31, 5, FALSE)</f>
        <v>#N/A</v>
      </c>
      <c r="AY517" s="11" t="e">
        <f>VLOOKUP($C517, 'Team Per G'!$A$2:$G$31, 4, FALSE)</f>
        <v>#N/A</v>
      </c>
      <c r="AZ517" s="11" t="e">
        <f>VLOOKUP($C517, Team_Batting___Dashboard[], 22, FALSE)/$AH517</f>
        <v>#N/A</v>
      </c>
      <c r="BA517" s="11" t="e">
        <f>VLOOKUP($C517, 'FanGraphs - Team WAR Projected'!$B$2:$E$31, 4, FALSE)/162</f>
        <v>#N/A</v>
      </c>
      <c r="BB517" s="11" t="e">
        <f t="shared" si="92"/>
        <v>#N/A</v>
      </c>
      <c r="BC517" s="11" t="e">
        <f>VLOOKUP($C517, FanGraphs_Standings[[Abbreviation]:[2024 Year to Date RS/G]], 6, FALSE)/$AH517</f>
        <v>#N/A</v>
      </c>
      <c r="BD517" s="11" t="e">
        <f>VLOOKUP($C517, FanGraphs_Standings[[Abbreviation]:[2024 Projected Full Season RDif]], 19, FALSE)/162</f>
        <v>#N/A</v>
      </c>
      <c r="BE517" s="11" t="e">
        <f t="shared" si="93"/>
        <v>#N/A</v>
      </c>
      <c r="BF517" s="11" t="e">
        <f>VLOOKUP($C517, FanGraphs_Standings[[Abbreviation]:[2024 Projected Full Season RDif]], 5, FALSE)</f>
        <v>#N/A</v>
      </c>
      <c r="BG517" s="11" t="e">
        <f>VLOOKUP($C517, FanGraphs_Standings[[Abbreviation]:[2024 Projected Full Season W%]], 18, FALSE)</f>
        <v>#N/A</v>
      </c>
      <c r="BH517" s="11" t="e">
        <f t="shared" si="94"/>
        <v>#N/A</v>
      </c>
      <c r="BI517" s="11" t="e">
        <f>VLOOKUP($C517, 'Home Field Adv'!$A$2:$K$31, 11, FALSE)</f>
        <v>#N/A</v>
      </c>
      <c r="BL517" s="12" t="str">
        <f t="shared" si="95"/>
        <v/>
      </c>
      <c r="BM517" s="12" t="str">
        <f t="shared" si="85"/>
        <v/>
      </c>
      <c r="BN517" s="12" t="str">
        <f t="shared" si="96"/>
        <v/>
      </c>
    </row>
    <row r="518" spans="6:66" x14ac:dyDescent="0.45">
      <c r="F518" s="11" t="e">
        <f>VLOOKUP($B518, FanGraphs_Standings[[Abbreviation]:[2024 Year to Date G]], 2, FALSE)</f>
        <v>#N/A</v>
      </c>
      <c r="G518" s="11" t="e">
        <f>_xlfn.IFNA(VLOOKUP($D518, 'SP Per G'!$A$2:$D$1385, 3, FALSE),M518)</f>
        <v>#N/A</v>
      </c>
      <c r="H518" s="11" t="e">
        <f>IF(AND(ISNA(VLOOKUP($D518, 'SP Per G'!$A$2:$D$1385, 4, FALSE)), ISTEXT($D518)), G518,IF(ISNA(VLOOKUP($D518, 'SP Per G'!$A$2:$D$1385, 4, FALSE)), M518, VLOOKUP($D518, 'SP Per G'!$A$2:$D$1385, 4, FALSE)))</f>
        <v>#N/A</v>
      </c>
      <c r="I518" s="11" t="e">
        <f t="shared" si="86"/>
        <v>#N/A</v>
      </c>
      <c r="J518" s="11" t="e">
        <f>_xlfn.IFNA(VLOOKUP($D518,Individual_Pitching___Dashboard[],18,FALSE),VLOOKUP(B518,Team_Pitching___Dashboard[[Team]:[ERA]],17,FALSE))</f>
        <v>#N/A</v>
      </c>
      <c r="K518" s="11" t="e">
        <f>_xlfn.IFNA(VLOOKUP($D518, Individual_Pitching___Dashboard[], 20, FALSE), VLOOKUP(B518,Team_Pitching___Dashboard[[Team]:[xFIP]],20,FALSE))</f>
        <v>#N/A</v>
      </c>
      <c r="L518" s="11" t="e">
        <f>_xlfn.IFNA(VLOOKUP($D518, Individual_Pitching___Advanced[], 21,FALSE), VLOOKUP(B518, Team_Pitching___Advanced[], 20, FALSE))</f>
        <v>#N/A</v>
      </c>
      <c r="M518" s="11" t="e">
        <f>VLOOKUP($B518, 'Team Per G'!$A$2:$G$31, 7, FALSE)</f>
        <v>#N/A</v>
      </c>
      <c r="N518" s="11" t="e">
        <f>VLOOKUP($B518, 'FanGraphs - Team WAR Projected'!$B$2:$E$31, 3, FALSE)/162</f>
        <v>#N/A</v>
      </c>
      <c r="O518" s="11" t="e">
        <f t="shared" si="87"/>
        <v>#N/A</v>
      </c>
      <c r="P518" s="11" t="e">
        <f>VLOOKUP($B518, Team_Pitching___Advanced[[Team]:[xFIP]], 19,FALSE)</f>
        <v>#N/A</v>
      </c>
      <c r="Q518" s="11" t="e">
        <f>VLOOKUP($B518, Team_Pitching___Advanced[], 20, FALSE)</f>
        <v>#N/A</v>
      </c>
      <c r="R518" s="11" t="e">
        <f>VLOOKUP($B518, Team_Batting___Dashboard[[Team]:[wOBA]], 16, FALSE)</f>
        <v>#N/A</v>
      </c>
      <c r="S518" s="11" t="e">
        <f>VLOOKUP($B518, Team_Batting___Advanced[[Team]:[OPS]], 9, FALSE)</f>
        <v>#N/A</v>
      </c>
      <c r="T518" s="11" t="e">
        <f>VLOOKUP($B518, Team_Batting___Advanced[], 19, FALSE)</f>
        <v>#N/A</v>
      </c>
      <c r="U518" s="11" t="e">
        <f>VLOOKUP($B518, 'Team Per G'!$A$2:$G$31, 3, FALSE)</f>
        <v>#N/A</v>
      </c>
      <c r="V518" s="11" t="e">
        <f>VLOOKUP($B518, 'Team Per G'!$A$2:$G$31, 5, FALSE)</f>
        <v>#N/A</v>
      </c>
      <c r="W518" s="11" t="e">
        <f>VLOOKUP($B518, 'Team Per G'!$A$2:$G$31, 4, FALSE)</f>
        <v>#N/A</v>
      </c>
      <c r="X518" s="11" t="e">
        <f>VLOOKUP($B518, Team_Batting___Dashboard[], 22, FALSE)/$F518</f>
        <v>#N/A</v>
      </c>
      <c r="Y518" s="11" t="e">
        <f>VLOOKUP($B518, 'FanGraphs - Team WAR Projected'!$B$2:$E$31, 4, FALSE)/162</f>
        <v>#N/A</v>
      </c>
      <c r="Z518" s="11" t="e">
        <f t="shared" si="88"/>
        <v>#N/A</v>
      </c>
      <c r="AA518" s="11" t="e">
        <f>VLOOKUP($B518, FanGraphs_Standings[[Abbreviation]:[2024 Year to Date RS/G]], 6, FALSE)/$F518</f>
        <v>#N/A</v>
      </c>
      <c r="AB518" s="11" t="e">
        <f>VLOOKUP($B518, FanGraphs_Standings[[Abbreviation]:[2024 Projected Full Season RDif]], 19, FALSE)/162</f>
        <v>#N/A</v>
      </c>
      <c r="AC518" s="11" t="e">
        <f t="shared" si="97"/>
        <v>#N/A</v>
      </c>
      <c r="AD518" s="11" t="e">
        <f>VLOOKUP($B518, FanGraphs_Standings[[Abbreviation]:[2024 Projected Full Season RDif]], 5, FALSE)</f>
        <v>#N/A</v>
      </c>
      <c r="AE518" s="11" t="e">
        <f>VLOOKUP($B518, FanGraphs_Standings[[Abbreviation]:[2024 Projected Full Season W%]], 18, FALSE)</f>
        <v>#N/A</v>
      </c>
      <c r="AF518" s="11" t="e">
        <f t="shared" si="89"/>
        <v>#N/A</v>
      </c>
      <c r="AG518" s="11" t="e">
        <f>VLOOKUP($B518, 'Home Field Adv'!$A$2:$I$31, 9, FALSE)</f>
        <v>#N/A</v>
      </c>
      <c r="AH518" s="11" t="e">
        <f>VLOOKUP($C518, FanGraphs_Standings[[Abbreviation]:[2024 Year to Date G]], 2, FALSE)</f>
        <v>#N/A</v>
      </c>
      <c r="AI518" s="11" t="e">
        <f>_xlfn.IFNA(VLOOKUP($E518, 'SP Per G'!$A$2:$D$1385, 3, FALSE), AO518)</f>
        <v>#N/A</v>
      </c>
      <c r="AJ518" s="11" t="e">
        <f>IF(AND(ISNA(VLOOKUP($E518, 'SP Per G'!$A$2:$D$1385, 4, FALSE)), ISTEXT($E518)), AI518,IF(ISNA(VLOOKUP($E518, 'SP Per G'!$A$2:$D$1385, 4, FALSE)), AO518, VLOOKUP($E518, 'SP Per G'!$A$2:$D$1385, 4, FALSE)))</f>
        <v>#N/A</v>
      </c>
      <c r="AK518" s="11" t="e">
        <f t="shared" si="90"/>
        <v>#N/A</v>
      </c>
      <c r="AL518" s="11" t="e">
        <f>_xlfn.IFNA(VLOOKUP($E518, Individual_Pitching___Dashboard[], 18, FALSE), VLOOKUP($C518,Team_Pitching___Advanced[[Team]:[SIERA]],16,FALSE))</f>
        <v>#N/A</v>
      </c>
      <c r="AM518" s="11" t="e">
        <f>_xlfn.IFNA(VLOOKUP($E518, Individual_Pitching___Dashboard[], 20, FALSE), VLOOKUP($C518,Team_Pitching___Advanced[[Team]:[xFIP]],19,FALSE))</f>
        <v>#N/A</v>
      </c>
      <c r="AN518" s="11" t="e">
        <f>_xlfn.IFNA(VLOOKUP($E518,Individual_Pitching___Advanced[],21,FALSE),VLOOKUP($C518,Team_Pitching___Advanced[[Team]:[SIERA]],20,FALSE))</f>
        <v>#N/A</v>
      </c>
      <c r="AO518" s="11" t="e">
        <f>VLOOKUP($C518, 'Team Per G'!$A$2:$G$31, 7, FALSE)</f>
        <v>#N/A</v>
      </c>
      <c r="AP518" s="11" t="e">
        <f>VLOOKUP($C518, 'FanGraphs - Team WAR Projected'!$B$2:$E$31, 3, FALSE)/162</f>
        <v>#N/A</v>
      </c>
      <c r="AQ518" s="11" t="e">
        <f t="shared" si="91"/>
        <v>#N/A</v>
      </c>
      <c r="AR518" s="11" t="e">
        <f>VLOOKUP($C518, Team_Pitching___Advanced[[Team]:[xFIP]], 19,FALSE)</f>
        <v>#N/A</v>
      </c>
      <c r="AS518" s="11" t="e">
        <f>VLOOKUP($C518, Team_Pitching___Advanced[], 20, FALSE)</f>
        <v>#N/A</v>
      </c>
      <c r="AT518" s="11" t="e">
        <f>VLOOKUP($C518, Team_Batting___Dashboard[[Team]:[wOBA]], 16, FALSE)</f>
        <v>#N/A</v>
      </c>
      <c r="AU518" s="11" t="e">
        <f>VLOOKUP($C518, Team_Batting___Advanced[[Team]:[OPS]], 9, FALSE)</f>
        <v>#N/A</v>
      </c>
      <c r="AV518" s="11" t="e">
        <f>VLOOKUP($C518, Team_Batting___Advanced[], 19, FALSE)</f>
        <v>#N/A</v>
      </c>
      <c r="AW518" s="11" t="e">
        <f>VLOOKUP($C518, 'Team Per G'!$A$2:$G$31, 3, FALSE)</f>
        <v>#N/A</v>
      </c>
      <c r="AX518" s="11" t="e">
        <f>VLOOKUP($C518, 'Team Per G'!$A$2:$G$31, 5, FALSE)</f>
        <v>#N/A</v>
      </c>
      <c r="AY518" s="11" t="e">
        <f>VLOOKUP($C518, 'Team Per G'!$A$2:$G$31, 4, FALSE)</f>
        <v>#N/A</v>
      </c>
      <c r="AZ518" s="11" t="e">
        <f>VLOOKUP($C518, Team_Batting___Dashboard[], 22, FALSE)/$AH518</f>
        <v>#N/A</v>
      </c>
      <c r="BA518" s="11" t="e">
        <f>VLOOKUP($C518, 'FanGraphs - Team WAR Projected'!$B$2:$E$31, 4, FALSE)/162</f>
        <v>#N/A</v>
      </c>
      <c r="BB518" s="11" t="e">
        <f t="shared" si="92"/>
        <v>#N/A</v>
      </c>
      <c r="BC518" s="11" t="e">
        <f>VLOOKUP($C518, FanGraphs_Standings[[Abbreviation]:[2024 Year to Date RS/G]], 6, FALSE)/$AH518</f>
        <v>#N/A</v>
      </c>
      <c r="BD518" s="11" t="e">
        <f>VLOOKUP($C518, FanGraphs_Standings[[Abbreviation]:[2024 Projected Full Season RDif]], 19, FALSE)/162</f>
        <v>#N/A</v>
      </c>
      <c r="BE518" s="11" t="e">
        <f t="shared" si="93"/>
        <v>#N/A</v>
      </c>
      <c r="BF518" s="11" t="e">
        <f>VLOOKUP($C518, FanGraphs_Standings[[Abbreviation]:[2024 Projected Full Season RDif]], 5, FALSE)</f>
        <v>#N/A</v>
      </c>
      <c r="BG518" s="11" t="e">
        <f>VLOOKUP($C518, FanGraphs_Standings[[Abbreviation]:[2024 Projected Full Season W%]], 18, FALSE)</f>
        <v>#N/A</v>
      </c>
      <c r="BH518" s="11" t="e">
        <f t="shared" si="94"/>
        <v>#N/A</v>
      </c>
      <c r="BI518" s="11" t="e">
        <f>VLOOKUP($C518, 'Home Field Adv'!$A$2:$K$31, 11, FALSE)</f>
        <v>#N/A</v>
      </c>
      <c r="BL518" s="12" t="str">
        <f t="shared" si="95"/>
        <v/>
      </c>
      <c r="BM518" s="12" t="str">
        <f t="shared" si="85"/>
        <v/>
      </c>
      <c r="BN518" s="12" t="str">
        <f t="shared" si="96"/>
        <v/>
      </c>
    </row>
    <row r="519" spans="6:66" x14ac:dyDescent="0.45">
      <c r="F519" s="11" t="e">
        <f>VLOOKUP($B519, FanGraphs_Standings[[Abbreviation]:[2024 Year to Date G]], 2, FALSE)</f>
        <v>#N/A</v>
      </c>
      <c r="G519" s="11" t="e">
        <f>_xlfn.IFNA(VLOOKUP($D519, 'SP Per G'!$A$2:$D$1385, 3, FALSE),M519)</f>
        <v>#N/A</v>
      </c>
      <c r="H519" s="11" t="e">
        <f>IF(AND(ISNA(VLOOKUP($D519, 'SP Per G'!$A$2:$D$1385, 4, FALSE)), ISTEXT($D519)), G519,IF(ISNA(VLOOKUP($D519, 'SP Per G'!$A$2:$D$1385, 4, FALSE)), M519, VLOOKUP($D519, 'SP Per G'!$A$2:$D$1385, 4, FALSE)))</f>
        <v>#N/A</v>
      </c>
      <c r="I519" s="11" t="e">
        <f t="shared" si="86"/>
        <v>#N/A</v>
      </c>
      <c r="J519" s="11" t="e">
        <f>_xlfn.IFNA(VLOOKUP($D519,Individual_Pitching___Dashboard[],18,FALSE),VLOOKUP(B519,Team_Pitching___Dashboard[[Team]:[ERA]],17,FALSE))</f>
        <v>#N/A</v>
      </c>
      <c r="K519" s="11" t="e">
        <f>_xlfn.IFNA(VLOOKUP($D519, Individual_Pitching___Dashboard[], 20, FALSE), VLOOKUP(B519,Team_Pitching___Dashboard[[Team]:[xFIP]],20,FALSE))</f>
        <v>#N/A</v>
      </c>
      <c r="L519" s="11" t="e">
        <f>_xlfn.IFNA(VLOOKUP($D519, Individual_Pitching___Advanced[], 21,FALSE), VLOOKUP(B519, Team_Pitching___Advanced[], 20, FALSE))</f>
        <v>#N/A</v>
      </c>
      <c r="M519" s="11" t="e">
        <f>VLOOKUP($B519, 'Team Per G'!$A$2:$G$31, 7, FALSE)</f>
        <v>#N/A</v>
      </c>
      <c r="N519" s="11" t="e">
        <f>VLOOKUP($B519, 'FanGraphs - Team WAR Projected'!$B$2:$E$31, 3, FALSE)/162</f>
        <v>#N/A</v>
      </c>
      <c r="O519" s="11" t="e">
        <f t="shared" si="87"/>
        <v>#N/A</v>
      </c>
      <c r="P519" s="11" t="e">
        <f>VLOOKUP($B519, Team_Pitching___Advanced[[Team]:[xFIP]], 19,FALSE)</f>
        <v>#N/A</v>
      </c>
      <c r="Q519" s="11" t="e">
        <f>VLOOKUP($B519, Team_Pitching___Advanced[], 20, FALSE)</f>
        <v>#N/A</v>
      </c>
      <c r="R519" s="11" t="e">
        <f>VLOOKUP($B519, Team_Batting___Dashboard[[Team]:[wOBA]], 16, FALSE)</f>
        <v>#N/A</v>
      </c>
      <c r="S519" s="11" t="e">
        <f>VLOOKUP($B519, Team_Batting___Advanced[[Team]:[OPS]], 9, FALSE)</f>
        <v>#N/A</v>
      </c>
      <c r="T519" s="11" t="e">
        <f>VLOOKUP($B519, Team_Batting___Advanced[], 19, FALSE)</f>
        <v>#N/A</v>
      </c>
      <c r="U519" s="11" t="e">
        <f>VLOOKUP($B519, 'Team Per G'!$A$2:$G$31, 3, FALSE)</f>
        <v>#N/A</v>
      </c>
      <c r="V519" s="11" t="e">
        <f>VLOOKUP($B519, 'Team Per G'!$A$2:$G$31, 5, FALSE)</f>
        <v>#N/A</v>
      </c>
      <c r="W519" s="11" t="e">
        <f>VLOOKUP($B519, 'Team Per G'!$A$2:$G$31, 4, FALSE)</f>
        <v>#N/A</v>
      </c>
      <c r="X519" s="11" t="e">
        <f>VLOOKUP($B519, Team_Batting___Dashboard[], 22, FALSE)/$F519</f>
        <v>#N/A</v>
      </c>
      <c r="Y519" s="11" t="e">
        <f>VLOOKUP($B519, 'FanGraphs - Team WAR Projected'!$B$2:$E$31, 4, FALSE)/162</f>
        <v>#N/A</v>
      </c>
      <c r="Z519" s="11" t="e">
        <f t="shared" si="88"/>
        <v>#N/A</v>
      </c>
      <c r="AA519" s="11" t="e">
        <f>VLOOKUP($B519, FanGraphs_Standings[[Abbreviation]:[2024 Year to Date RS/G]], 6, FALSE)/$F519</f>
        <v>#N/A</v>
      </c>
      <c r="AB519" s="11" t="e">
        <f>VLOOKUP($B519, FanGraphs_Standings[[Abbreviation]:[2024 Projected Full Season RDif]], 19, FALSE)/162</f>
        <v>#N/A</v>
      </c>
      <c r="AC519" s="11" t="e">
        <f t="shared" si="97"/>
        <v>#N/A</v>
      </c>
      <c r="AD519" s="11" t="e">
        <f>VLOOKUP($B519, FanGraphs_Standings[[Abbreviation]:[2024 Projected Full Season RDif]], 5, FALSE)</f>
        <v>#N/A</v>
      </c>
      <c r="AE519" s="11" t="e">
        <f>VLOOKUP($B519, FanGraphs_Standings[[Abbreviation]:[2024 Projected Full Season W%]], 18, FALSE)</f>
        <v>#N/A</v>
      </c>
      <c r="AF519" s="11" t="e">
        <f t="shared" si="89"/>
        <v>#N/A</v>
      </c>
      <c r="AG519" s="11" t="e">
        <f>VLOOKUP($B519, 'Home Field Adv'!$A$2:$I$31, 9, FALSE)</f>
        <v>#N/A</v>
      </c>
      <c r="AH519" s="11" t="e">
        <f>VLOOKUP($C519, FanGraphs_Standings[[Abbreviation]:[2024 Year to Date G]], 2, FALSE)</f>
        <v>#N/A</v>
      </c>
      <c r="AI519" s="11" t="e">
        <f>_xlfn.IFNA(VLOOKUP($E519, 'SP Per G'!$A$2:$D$1385, 3, FALSE), AO519)</f>
        <v>#N/A</v>
      </c>
      <c r="AJ519" s="11" t="e">
        <f>IF(AND(ISNA(VLOOKUP($E519, 'SP Per G'!$A$2:$D$1385, 4, FALSE)), ISTEXT($E519)), AI519,IF(ISNA(VLOOKUP($E519, 'SP Per G'!$A$2:$D$1385, 4, FALSE)), AO519, VLOOKUP($E519, 'SP Per G'!$A$2:$D$1385, 4, FALSE)))</f>
        <v>#N/A</v>
      </c>
      <c r="AK519" s="11" t="e">
        <f t="shared" si="90"/>
        <v>#N/A</v>
      </c>
      <c r="AL519" s="11" t="e">
        <f>_xlfn.IFNA(VLOOKUP($E519, Individual_Pitching___Dashboard[], 18, FALSE), VLOOKUP($C519,Team_Pitching___Advanced[[Team]:[SIERA]],16,FALSE))</f>
        <v>#N/A</v>
      </c>
      <c r="AM519" s="11" t="e">
        <f>_xlfn.IFNA(VLOOKUP($E519, Individual_Pitching___Dashboard[], 20, FALSE), VLOOKUP($C519,Team_Pitching___Advanced[[Team]:[xFIP]],19,FALSE))</f>
        <v>#N/A</v>
      </c>
      <c r="AN519" s="11" t="e">
        <f>_xlfn.IFNA(VLOOKUP($E519,Individual_Pitching___Advanced[],21,FALSE),VLOOKUP($C519,Team_Pitching___Advanced[[Team]:[SIERA]],20,FALSE))</f>
        <v>#N/A</v>
      </c>
      <c r="AO519" s="11" t="e">
        <f>VLOOKUP($C519, 'Team Per G'!$A$2:$G$31, 7, FALSE)</f>
        <v>#N/A</v>
      </c>
      <c r="AP519" s="11" t="e">
        <f>VLOOKUP($C519, 'FanGraphs - Team WAR Projected'!$B$2:$E$31, 3, FALSE)/162</f>
        <v>#N/A</v>
      </c>
      <c r="AQ519" s="11" t="e">
        <f t="shared" si="91"/>
        <v>#N/A</v>
      </c>
      <c r="AR519" s="11" t="e">
        <f>VLOOKUP($C519, Team_Pitching___Advanced[[Team]:[xFIP]], 19,FALSE)</f>
        <v>#N/A</v>
      </c>
      <c r="AS519" s="11" t="e">
        <f>VLOOKUP($C519, Team_Pitching___Advanced[], 20, FALSE)</f>
        <v>#N/A</v>
      </c>
      <c r="AT519" s="11" t="e">
        <f>VLOOKUP($C519, Team_Batting___Dashboard[[Team]:[wOBA]], 16, FALSE)</f>
        <v>#N/A</v>
      </c>
      <c r="AU519" s="11" t="e">
        <f>VLOOKUP($C519, Team_Batting___Advanced[[Team]:[OPS]], 9, FALSE)</f>
        <v>#N/A</v>
      </c>
      <c r="AV519" s="11" t="e">
        <f>VLOOKUP($C519, Team_Batting___Advanced[], 19, FALSE)</f>
        <v>#N/A</v>
      </c>
      <c r="AW519" s="11" t="e">
        <f>VLOOKUP($C519, 'Team Per G'!$A$2:$G$31, 3, FALSE)</f>
        <v>#N/A</v>
      </c>
      <c r="AX519" s="11" t="e">
        <f>VLOOKUP($C519, 'Team Per G'!$A$2:$G$31, 5, FALSE)</f>
        <v>#N/A</v>
      </c>
      <c r="AY519" s="11" t="e">
        <f>VLOOKUP($C519, 'Team Per G'!$A$2:$G$31, 4, FALSE)</f>
        <v>#N/A</v>
      </c>
      <c r="AZ519" s="11" t="e">
        <f>VLOOKUP($C519, Team_Batting___Dashboard[], 22, FALSE)/$AH519</f>
        <v>#N/A</v>
      </c>
      <c r="BA519" s="11" t="e">
        <f>VLOOKUP($C519, 'FanGraphs - Team WAR Projected'!$B$2:$E$31, 4, FALSE)/162</f>
        <v>#N/A</v>
      </c>
      <c r="BB519" s="11" t="e">
        <f t="shared" si="92"/>
        <v>#N/A</v>
      </c>
      <c r="BC519" s="11" t="e">
        <f>VLOOKUP($C519, FanGraphs_Standings[[Abbreviation]:[2024 Year to Date RS/G]], 6, FALSE)/$AH519</f>
        <v>#N/A</v>
      </c>
      <c r="BD519" s="11" t="e">
        <f>VLOOKUP($C519, FanGraphs_Standings[[Abbreviation]:[2024 Projected Full Season RDif]], 19, FALSE)/162</f>
        <v>#N/A</v>
      </c>
      <c r="BE519" s="11" t="e">
        <f t="shared" si="93"/>
        <v>#N/A</v>
      </c>
      <c r="BF519" s="11" t="e">
        <f>VLOOKUP($C519, FanGraphs_Standings[[Abbreviation]:[2024 Projected Full Season RDif]], 5, FALSE)</f>
        <v>#N/A</v>
      </c>
      <c r="BG519" s="11" t="e">
        <f>VLOOKUP($C519, FanGraphs_Standings[[Abbreviation]:[2024 Projected Full Season W%]], 18, FALSE)</f>
        <v>#N/A</v>
      </c>
      <c r="BH519" s="11" t="e">
        <f t="shared" si="94"/>
        <v>#N/A</v>
      </c>
      <c r="BI519" s="11" t="e">
        <f>VLOOKUP($C519, 'Home Field Adv'!$A$2:$K$31, 11, FALSE)</f>
        <v>#N/A</v>
      </c>
      <c r="BL519" s="12" t="str">
        <f t="shared" si="95"/>
        <v/>
      </c>
      <c r="BM519" s="12" t="str">
        <f t="shared" si="85"/>
        <v/>
      </c>
      <c r="BN519" s="12" t="str">
        <f t="shared" si="96"/>
        <v/>
      </c>
    </row>
    <row r="520" spans="6:66" x14ac:dyDescent="0.45">
      <c r="F520" s="11" t="e">
        <f>VLOOKUP($B520, FanGraphs_Standings[[Abbreviation]:[2024 Year to Date G]], 2, FALSE)</f>
        <v>#N/A</v>
      </c>
      <c r="G520" s="11" t="e">
        <f>_xlfn.IFNA(VLOOKUP($D520, 'SP Per G'!$A$2:$D$1385, 3, FALSE),M520)</f>
        <v>#N/A</v>
      </c>
      <c r="H520" s="11" t="e">
        <f>IF(AND(ISNA(VLOOKUP($D520, 'SP Per G'!$A$2:$D$1385, 4, FALSE)), ISTEXT($D520)), G520,IF(ISNA(VLOOKUP($D520, 'SP Per G'!$A$2:$D$1385, 4, FALSE)), M520, VLOOKUP($D520, 'SP Per G'!$A$2:$D$1385, 4, FALSE)))</f>
        <v>#N/A</v>
      </c>
      <c r="I520" s="11" t="e">
        <f t="shared" si="86"/>
        <v>#N/A</v>
      </c>
      <c r="J520" s="11" t="e">
        <f>_xlfn.IFNA(VLOOKUP($D520,Individual_Pitching___Dashboard[],18,FALSE),VLOOKUP(B520,Team_Pitching___Dashboard[[Team]:[ERA]],17,FALSE))</f>
        <v>#N/A</v>
      </c>
      <c r="K520" s="11" t="e">
        <f>_xlfn.IFNA(VLOOKUP($D520, Individual_Pitching___Dashboard[], 20, FALSE), VLOOKUP(B520,Team_Pitching___Dashboard[[Team]:[xFIP]],20,FALSE))</f>
        <v>#N/A</v>
      </c>
      <c r="L520" s="11" t="e">
        <f>_xlfn.IFNA(VLOOKUP($D520, Individual_Pitching___Advanced[], 21,FALSE), VLOOKUP(B520, Team_Pitching___Advanced[], 20, FALSE))</f>
        <v>#N/A</v>
      </c>
      <c r="M520" s="11" t="e">
        <f>VLOOKUP($B520, 'Team Per G'!$A$2:$G$31, 7, FALSE)</f>
        <v>#N/A</v>
      </c>
      <c r="N520" s="11" t="e">
        <f>VLOOKUP($B520, 'FanGraphs - Team WAR Projected'!$B$2:$E$31, 3, FALSE)/162</f>
        <v>#N/A</v>
      </c>
      <c r="O520" s="11" t="e">
        <f t="shared" si="87"/>
        <v>#N/A</v>
      </c>
      <c r="P520" s="11" t="e">
        <f>VLOOKUP($B520, Team_Pitching___Advanced[[Team]:[xFIP]], 19,FALSE)</f>
        <v>#N/A</v>
      </c>
      <c r="Q520" s="11" t="e">
        <f>VLOOKUP($B520, Team_Pitching___Advanced[], 20, FALSE)</f>
        <v>#N/A</v>
      </c>
      <c r="R520" s="11" t="e">
        <f>VLOOKUP($B520, Team_Batting___Dashboard[[Team]:[wOBA]], 16, FALSE)</f>
        <v>#N/A</v>
      </c>
      <c r="S520" s="11" t="e">
        <f>VLOOKUP($B520, Team_Batting___Advanced[[Team]:[OPS]], 9, FALSE)</f>
        <v>#N/A</v>
      </c>
      <c r="T520" s="11" t="e">
        <f>VLOOKUP($B520, Team_Batting___Advanced[], 19, FALSE)</f>
        <v>#N/A</v>
      </c>
      <c r="U520" s="11" t="e">
        <f>VLOOKUP($B520, 'Team Per G'!$A$2:$G$31, 3, FALSE)</f>
        <v>#N/A</v>
      </c>
      <c r="V520" s="11" t="e">
        <f>VLOOKUP($B520, 'Team Per G'!$A$2:$G$31, 5, FALSE)</f>
        <v>#N/A</v>
      </c>
      <c r="W520" s="11" t="e">
        <f>VLOOKUP($B520, 'Team Per G'!$A$2:$G$31, 4, FALSE)</f>
        <v>#N/A</v>
      </c>
      <c r="X520" s="11" t="e">
        <f>VLOOKUP($B520, Team_Batting___Dashboard[], 22, FALSE)/$F520</f>
        <v>#N/A</v>
      </c>
      <c r="Y520" s="11" t="e">
        <f>VLOOKUP($B520, 'FanGraphs - Team WAR Projected'!$B$2:$E$31, 4, FALSE)/162</f>
        <v>#N/A</v>
      </c>
      <c r="Z520" s="11" t="e">
        <f t="shared" si="88"/>
        <v>#N/A</v>
      </c>
      <c r="AA520" s="11" t="e">
        <f>VLOOKUP($B520, FanGraphs_Standings[[Abbreviation]:[2024 Year to Date RS/G]], 6, FALSE)/$F520</f>
        <v>#N/A</v>
      </c>
      <c r="AB520" s="11" t="e">
        <f>VLOOKUP($B520, FanGraphs_Standings[[Abbreviation]:[2024 Projected Full Season RDif]], 19, FALSE)/162</f>
        <v>#N/A</v>
      </c>
      <c r="AC520" s="11" t="e">
        <f t="shared" si="97"/>
        <v>#N/A</v>
      </c>
      <c r="AD520" s="11" t="e">
        <f>VLOOKUP($B520, FanGraphs_Standings[[Abbreviation]:[2024 Projected Full Season RDif]], 5, FALSE)</f>
        <v>#N/A</v>
      </c>
      <c r="AE520" s="11" t="e">
        <f>VLOOKUP($B520, FanGraphs_Standings[[Abbreviation]:[2024 Projected Full Season W%]], 18, FALSE)</f>
        <v>#N/A</v>
      </c>
      <c r="AF520" s="11" t="e">
        <f t="shared" si="89"/>
        <v>#N/A</v>
      </c>
      <c r="AG520" s="11" t="e">
        <f>VLOOKUP($B520, 'Home Field Adv'!$A$2:$I$31, 9, FALSE)</f>
        <v>#N/A</v>
      </c>
      <c r="AH520" s="11" t="e">
        <f>VLOOKUP($C520, FanGraphs_Standings[[Abbreviation]:[2024 Year to Date G]], 2, FALSE)</f>
        <v>#N/A</v>
      </c>
      <c r="AI520" s="11" t="e">
        <f>_xlfn.IFNA(VLOOKUP($E520, 'SP Per G'!$A$2:$D$1385, 3, FALSE), AO520)</f>
        <v>#N/A</v>
      </c>
      <c r="AJ520" s="11" t="e">
        <f>IF(AND(ISNA(VLOOKUP($E520, 'SP Per G'!$A$2:$D$1385, 4, FALSE)), ISTEXT($E520)), AI520,IF(ISNA(VLOOKUP($E520, 'SP Per G'!$A$2:$D$1385, 4, FALSE)), AO520, VLOOKUP($E520, 'SP Per G'!$A$2:$D$1385, 4, FALSE)))</f>
        <v>#N/A</v>
      </c>
      <c r="AK520" s="11" t="e">
        <f t="shared" si="90"/>
        <v>#N/A</v>
      </c>
      <c r="AL520" s="11" t="e">
        <f>_xlfn.IFNA(VLOOKUP($E520, Individual_Pitching___Dashboard[], 18, FALSE), VLOOKUP($C520,Team_Pitching___Advanced[[Team]:[SIERA]],16,FALSE))</f>
        <v>#N/A</v>
      </c>
      <c r="AM520" s="11" t="e">
        <f>_xlfn.IFNA(VLOOKUP($E520, Individual_Pitching___Dashboard[], 20, FALSE), VLOOKUP($C520,Team_Pitching___Advanced[[Team]:[xFIP]],19,FALSE))</f>
        <v>#N/A</v>
      </c>
      <c r="AN520" s="11" t="e">
        <f>_xlfn.IFNA(VLOOKUP($E520,Individual_Pitching___Advanced[],21,FALSE),VLOOKUP($C520,Team_Pitching___Advanced[[Team]:[SIERA]],20,FALSE))</f>
        <v>#N/A</v>
      </c>
      <c r="AO520" s="11" t="e">
        <f>VLOOKUP($C520, 'Team Per G'!$A$2:$G$31, 7, FALSE)</f>
        <v>#N/A</v>
      </c>
      <c r="AP520" s="11" t="e">
        <f>VLOOKUP($C520, 'FanGraphs - Team WAR Projected'!$B$2:$E$31, 3, FALSE)/162</f>
        <v>#N/A</v>
      </c>
      <c r="AQ520" s="11" t="e">
        <f t="shared" si="91"/>
        <v>#N/A</v>
      </c>
      <c r="AR520" s="11" t="e">
        <f>VLOOKUP($C520, Team_Pitching___Advanced[[Team]:[xFIP]], 19,FALSE)</f>
        <v>#N/A</v>
      </c>
      <c r="AS520" s="11" t="e">
        <f>VLOOKUP($C520, Team_Pitching___Advanced[], 20, FALSE)</f>
        <v>#N/A</v>
      </c>
      <c r="AT520" s="11" t="e">
        <f>VLOOKUP($C520, Team_Batting___Dashboard[[Team]:[wOBA]], 16, FALSE)</f>
        <v>#N/A</v>
      </c>
      <c r="AU520" s="11" t="e">
        <f>VLOOKUP($C520, Team_Batting___Advanced[[Team]:[OPS]], 9, FALSE)</f>
        <v>#N/A</v>
      </c>
      <c r="AV520" s="11" t="e">
        <f>VLOOKUP($C520, Team_Batting___Advanced[], 19, FALSE)</f>
        <v>#N/A</v>
      </c>
      <c r="AW520" s="11" t="e">
        <f>VLOOKUP($C520, 'Team Per G'!$A$2:$G$31, 3, FALSE)</f>
        <v>#N/A</v>
      </c>
      <c r="AX520" s="11" t="e">
        <f>VLOOKUP($C520, 'Team Per G'!$A$2:$G$31, 5, FALSE)</f>
        <v>#N/A</v>
      </c>
      <c r="AY520" s="11" t="e">
        <f>VLOOKUP($C520, 'Team Per G'!$A$2:$G$31, 4, FALSE)</f>
        <v>#N/A</v>
      </c>
      <c r="AZ520" s="11" t="e">
        <f>VLOOKUP($C520, Team_Batting___Dashboard[], 22, FALSE)/$AH520</f>
        <v>#N/A</v>
      </c>
      <c r="BA520" s="11" t="e">
        <f>VLOOKUP($C520, 'FanGraphs - Team WAR Projected'!$B$2:$E$31, 4, FALSE)/162</f>
        <v>#N/A</v>
      </c>
      <c r="BB520" s="11" t="e">
        <f t="shared" si="92"/>
        <v>#N/A</v>
      </c>
      <c r="BC520" s="11" t="e">
        <f>VLOOKUP($C520, FanGraphs_Standings[[Abbreviation]:[2024 Year to Date RS/G]], 6, FALSE)/$AH520</f>
        <v>#N/A</v>
      </c>
      <c r="BD520" s="11" t="e">
        <f>VLOOKUP($C520, FanGraphs_Standings[[Abbreviation]:[2024 Projected Full Season RDif]], 19, FALSE)/162</f>
        <v>#N/A</v>
      </c>
      <c r="BE520" s="11" t="e">
        <f t="shared" si="93"/>
        <v>#N/A</v>
      </c>
      <c r="BF520" s="11" t="e">
        <f>VLOOKUP($C520, FanGraphs_Standings[[Abbreviation]:[2024 Projected Full Season RDif]], 5, FALSE)</f>
        <v>#N/A</v>
      </c>
      <c r="BG520" s="11" t="e">
        <f>VLOOKUP($C520, FanGraphs_Standings[[Abbreviation]:[2024 Projected Full Season W%]], 18, FALSE)</f>
        <v>#N/A</v>
      </c>
      <c r="BH520" s="11" t="e">
        <f t="shared" si="94"/>
        <v>#N/A</v>
      </c>
      <c r="BI520" s="11" t="e">
        <f>VLOOKUP($C520, 'Home Field Adv'!$A$2:$K$31, 11, FALSE)</f>
        <v>#N/A</v>
      </c>
      <c r="BL520" s="12" t="str">
        <f t="shared" si="95"/>
        <v/>
      </c>
      <c r="BM520" s="12" t="str">
        <f t="shared" si="85"/>
        <v/>
      </c>
      <c r="BN520" s="12" t="str">
        <f t="shared" si="96"/>
        <v/>
      </c>
    </row>
    <row r="521" spans="6:66" x14ac:dyDescent="0.45">
      <c r="F521" s="11" t="e">
        <f>VLOOKUP($B521, FanGraphs_Standings[[Abbreviation]:[2024 Year to Date G]], 2, FALSE)</f>
        <v>#N/A</v>
      </c>
      <c r="G521" s="11" t="e">
        <f>_xlfn.IFNA(VLOOKUP($D521, 'SP Per G'!$A$2:$D$1385, 3, FALSE),M521)</f>
        <v>#N/A</v>
      </c>
      <c r="H521" s="11" t="e">
        <f>IF(AND(ISNA(VLOOKUP($D521, 'SP Per G'!$A$2:$D$1385, 4, FALSE)), ISTEXT($D521)), G521,IF(ISNA(VLOOKUP($D521, 'SP Per G'!$A$2:$D$1385, 4, FALSE)), M521, VLOOKUP($D521, 'SP Per G'!$A$2:$D$1385, 4, FALSE)))</f>
        <v>#N/A</v>
      </c>
      <c r="I521" s="11" t="e">
        <f t="shared" si="86"/>
        <v>#N/A</v>
      </c>
      <c r="J521" s="11" t="e">
        <f>_xlfn.IFNA(VLOOKUP($D521,Individual_Pitching___Dashboard[],18,FALSE),VLOOKUP(B521,Team_Pitching___Dashboard[[Team]:[ERA]],17,FALSE))</f>
        <v>#N/A</v>
      </c>
      <c r="K521" s="11" t="e">
        <f>_xlfn.IFNA(VLOOKUP($D521, Individual_Pitching___Dashboard[], 20, FALSE), VLOOKUP(B521,Team_Pitching___Dashboard[[Team]:[xFIP]],20,FALSE))</f>
        <v>#N/A</v>
      </c>
      <c r="L521" s="11" t="e">
        <f>_xlfn.IFNA(VLOOKUP($D521, Individual_Pitching___Advanced[], 21,FALSE), VLOOKUP(B521, Team_Pitching___Advanced[], 20, FALSE))</f>
        <v>#N/A</v>
      </c>
      <c r="M521" s="11" t="e">
        <f>VLOOKUP($B521, 'Team Per G'!$A$2:$G$31, 7, FALSE)</f>
        <v>#N/A</v>
      </c>
      <c r="N521" s="11" t="e">
        <f>VLOOKUP($B521, 'FanGraphs - Team WAR Projected'!$B$2:$E$31, 3, FALSE)/162</f>
        <v>#N/A</v>
      </c>
      <c r="O521" s="11" t="e">
        <f t="shared" si="87"/>
        <v>#N/A</v>
      </c>
      <c r="P521" s="11" t="e">
        <f>VLOOKUP($B521, Team_Pitching___Advanced[[Team]:[xFIP]], 19,FALSE)</f>
        <v>#N/A</v>
      </c>
      <c r="Q521" s="11" t="e">
        <f>VLOOKUP($B521, Team_Pitching___Advanced[], 20, FALSE)</f>
        <v>#N/A</v>
      </c>
      <c r="R521" s="11" t="e">
        <f>VLOOKUP($B521, Team_Batting___Dashboard[[Team]:[wOBA]], 16, FALSE)</f>
        <v>#N/A</v>
      </c>
      <c r="S521" s="11" t="e">
        <f>VLOOKUP($B521, Team_Batting___Advanced[[Team]:[OPS]], 9, FALSE)</f>
        <v>#N/A</v>
      </c>
      <c r="T521" s="11" t="e">
        <f>VLOOKUP($B521, Team_Batting___Advanced[], 19, FALSE)</f>
        <v>#N/A</v>
      </c>
      <c r="U521" s="11" t="e">
        <f>VLOOKUP($B521, 'Team Per G'!$A$2:$G$31, 3, FALSE)</f>
        <v>#N/A</v>
      </c>
      <c r="V521" s="11" t="e">
        <f>VLOOKUP($B521, 'Team Per G'!$A$2:$G$31, 5, FALSE)</f>
        <v>#N/A</v>
      </c>
      <c r="W521" s="11" t="e">
        <f>VLOOKUP($B521, 'Team Per G'!$A$2:$G$31, 4, FALSE)</f>
        <v>#N/A</v>
      </c>
      <c r="X521" s="11" t="e">
        <f>VLOOKUP($B521, Team_Batting___Dashboard[], 22, FALSE)/$F521</f>
        <v>#N/A</v>
      </c>
      <c r="Y521" s="11" t="e">
        <f>VLOOKUP($B521, 'FanGraphs - Team WAR Projected'!$B$2:$E$31, 4, FALSE)/162</f>
        <v>#N/A</v>
      </c>
      <c r="Z521" s="11" t="e">
        <f t="shared" si="88"/>
        <v>#N/A</v>
      </c>
      <c r="AA521" s="11" t="e">
        <f>VLOOKUP($B521, FanGraphs_Standings[[Abbreviation]:[2024 Year to Date RS/G]], 6, FALSE)/$F521</f>
        <v>#N/A</v>
      </c>
      <c r="AB521" s="11" t="e">
        <f>VLOOKUP($B521, FanGraphs_Standings[[Abbreviation]:[2024 Projected Full Season RDif]], 19, FALSE)/162</f>
        <v>#N/A</v>
      </c>
      <c r="AC521" s="11" t="e">
        <f t="shared" si="97"/>
        <v>#N/A</v>
      </c>
      <c r="AD521" s="11" t="e">
        <f>VLOOKUP($B521, FanGraphs_Standings[[Abbreviation]:[2024 Projected Full Season RDif]], 5, FALSE)</f>
        <v>#N/A</v>
      </c>
      <c r="AE521" s="11" t="e">
        <f>VLOOKUP($B521, FanGraphs_Standings[[Abbreviation]:[2024 Projected Full Season W%]], 18, FALSE)</f>
        <v>#N/A</v>
      </c>
      <c r="AF521" s="11" t="e">
        <f t="shared" si="89"/>
        <v>#N/A</v>
      </c>
      <c r="AG521" s="11" t="e">
        <f>VLOOKUP($B521, 'Home Field Adv'!$A$2:$I$31, 9, FALSE)</f>
        <v>#N/A</v>
      </c>
      <c r="AH521" s="11" t="e">
        <f>VLOOKUP($C521, FanGraphs_Standings[[Abbreviation]:[2024 Year to Date G]], 2, FALSE)</f>
        <v>#N/A</v>
      </c>
      <c r="AI521" s="11" t="e">
        <f>_xlfn.IFNA(VLOOKUP($E521, 'SP Per G'!$A$2:$D$1385, 3, FALSE), AO521)</f>
        <v>#N/A</v>
      </c>
      <c r="AJ521" s="11" t="e">
        <f>IF(AND(ISNA(VLOOKUP($E521, 'SP Per G'!$A$2:$D$1385, 4, FALSE)), ISTEXT($E521)), AI521,IF(ISNA(VLOOKUP($E521, 'SP Per G'!$A$2:$D$1385, 4, FALSE)), AO521, VLOOKUP($E521, 'SP Per G'!$A$2:$D$1385, 4, FALSE)))</f>
        <v>#N/A</v>
      </c>
      <c r="AK521" s="11" t="e">
        <f t="shared" si="90"/>
        <v>#N/A</v>
      </c>
      <c r="AL521" s="11" t="e">
        <f>_xlfn.IFNA(VLOOKUP($E521, Individual_Pitching___Dashboard[], 18, FALSE), VLOOKUP($C521,Team_Pitching___Advanced[[Team]:[SIERA]],16,FALSE))</f>
        <v>#N/A</v>
      </c>
      <c r="AM521" s="11" t="e">
        <f>_xlfn.IFNA(VLOOKUP($E521, Individual_Pitching___Dashboard[], 20, FALSE), VLOOKUP($C521,Team_Pitching___Advanced[[Team]:[xFIP]],19,FALSE))</f>
        <v>#N/A</v>
      </c>
      <c r="AN521" s="11" t="e">
        <f>_xlfn.IFNA(VLOOKUP($E521,Individual_Pitching___Advanced[],21,FALSE),VLOOKUP($C521,Team_Pitching___Advanced[[Team]:[SIERA]],20,FALSE))</f>
        <v>#N/A</v>
      </c>
      <c r="AO521" s="11" t="e">
        <f>VLOOKUP($C521, 'Team Per G'!$A$2:$G$31, 7, FALSE)</f>
        <v>#N/A</v>
      </c>
      <c r="AP521" s="11" t="e">
        <f>VLOOKUP($C521, 'FanGraphs - Team WAR Projected'!$B$2:$E$31, 3, FALSE)/162</f>
        <v>#N/A</v>
      </c>
      <c r="AQ521" s="11" t="e">
        <f t="shared" si="91"/>
        <v>#N/A</v>
      </c>
      <c r="AR521" s="11" t="e">
        <f>VLOOKUP($C521, Team_Pitching___Advanced[[Team]:[xFIP]], 19,FALSE)</f>
        <v>#N/A</v>
      </c>
      <c r="AS521" s="11" t="e">
        <f>VLOOKUP($C521, Team_Pitching___Advanced[], 20, FALSE)</f>
        <v>#N/A</v>
      </c>
      <c r="AT521" s="11" t="e">
        <f>VLOOKUP($C521, Team_Batting___Dashboard[[Team]:[wOBA]], 16, FALSE)</f>
        <v>#N/A</v>
      </c>
      <c r="AU521" s="11" t="e">
        <f>VLOOKUP($C521, Team_Batting___Advanced[[Team]:[OPS]], 9, FALSE)</f>
        <v>#N/A</v>
      </c>
      <c r="AV521" s="11" t="e">
        <f>VLOOKUP($C521, Team_Batting___Advanced[], 19, FALSE)</f>
        <v>#N/A</v>
      </c>
      <c r="AW521" s="11" t="e">
        <f>VLOOKUP($C521, 'Team Per G'!$A$2:$G$31, 3, FALSE)</f>
        <v>#N/A</v>
      </c>
      <c r="AX521" s="11" t="e">
        <f>VLOOKUP($C521, 'Team Per G'!$A$2:$G$31, 5, FALSE)</f>
        <v>#N/A</v>
      </c>
      <c r="AY521" s="11" t="e">
        <f>VLOOKUP($C521, 'Team Per G'!$A$2:$G$31, 4, FALSE)</f>
        <v>#N/A</v>
      </c>
      <c r="AZ521" s="11" t="e">
        <f>VLOOKUP($C521, Team_Batting___Dashboard[], 22, FALSE)/$AH521</f>
        <v>#N/A</v>
      </c>
      <c r="BA521" s="11" t="e">
        <f>VLOOKUP($C521, 'FanGraphs - Team WAR Projected'!$B$2:$E$31, 4, FALSE)/162</f>
        <v>#N/A</v>
      </c>
      <c r="BB521" s="11" t="e">
        <f t="shared" si="92"/>
        <v>#N/A</v>
      </c>
      <c r="BC521" s="11" t="e">
        <f>VLOOKUP($C521, FanGraphs_Standings[[Abbreviation]:[2024 Year to Date RS/G]], 6, FALSE)/$AH521</f>
        <v>#N/A</v>
      </c>
      <c r="BD521" s="11" t="e">
        <f>VLOOKUP($C521, FanGraphs_Standings[[Abbreviation]:[2024 Projected Full Season RDif]], 19, FALSE)/162</f>
        <v>#N/A</v>
      </c>
      <c r="BE521" s="11" t="e">
        <f t="shared" si="93"/>
        <v>#N/A</v>
      </c>
      <c r="BF521" s="11" t="e">
        <f>VLOOKUP($C521, FanGraphs_Standings[[Abbreviation]:[2024 Projected Full Season RDif]], 5, FALSE)</f>
        <v>#N/A</v>
      </c>
      <c r="BG521" s="11" t="e">
        <f>VLOOKUP($C521, FanGraphs_Standings[[Abbreviation]:[2024 Projected Full Season W%]], 18, FALSE)</f>
        <v>#N/A</v>
      </c>
      <c r="BH521" s="11" t="e">
        <f t="shared" si="94"/>
        <v>#N/A</v>
      </c>
      <c r="BI521" s="11" t="e">
        <f>VLOOKUP($C521, 'Home Field Adv'!$A$2:$K$31, 11, FALSE)</f>
        <v>#N/A</v>
      </c>
      <c r="BL521" s="12" t="str">
        <f t="shared" si="95"/>
        <v/>
      </c>
      <c r="BM521" s="12" t="str">
        <f t="shared" si="85"/>
        <v/>
      </c>
      <c r="BN521" s="12" t="str">
        <f t="shared" si="96"/>
        <v/>
      </c>
    </row>
    <row r="522" spans="6:66" x14ac:dyDescent="0.45">
      <c r="F522" s="11" t="e">
        <f>VLOOKUP($B522, FanGraphs_Standings[[Abbreviation]:[2024 Year to Date G]], 2, FALSE)</f>
        <v>#N/A</v>
      </c>
      <c r="G522" s="11" t="e">
        <f>_xlfn.IFNA(VLOOKUP($D522, 'SP Per G'!$A$2:$D$1385, 3, FALSE),M522)</f>
        <v>#N/A</v>
      </c>
      <c r="H522" s="11" t="e">
        <f>IF(AND(ISNA(VLOOKUP($D522, 'SP Per G'!$A$2:$D$1385, 4, FALSE)), ISTEXT($D522)), G522,IF(ISNA(VLOOKUP($D522, 'SP Per G'!$A$2:$D$1385, 4, FALSE)), M522, VLOOKUP($D522, 'SP Per G'!$A$2:$D$1385, 4, FALSE)))</f>
        <v>#N/A</v>
      </c>
      <c r="I522" s="11" t="e">
        <f t="shared" si="86"/>
        <v>#N/A</v>
      </c>
      <c r="J522" s="11" t="e">
        <f>_xlfn.IFNA(VLOOKUP($D522,Individual_Pitching___Dashboard[],18,FALSE),VLOOKUP(B522,Team_Pitching___Dashboard[[Team]:[ERA]],17,FALSE))</f>
        <v>#N/A</v>
      </c>
      <c r="K522" s="11" t="e">
        <f>_xlfn.IFNA(VLOOKUP($D522, Individual_Pitching___Dashboard[], 20, FALSE), VLOOKUP(B522,Team_Pitching___Dashboard[[Team]:[xFIP]],20,FALSE))</f>
        <v>#N/A</v>
      </c>
      <c r="L522" s="11" t="e">
        <f>_xlfn.IFNA(VLOOKUP($D522, Individual_Pitching___Advanced[], 21,FALSE), VLOOKUP(B522, Team_Pitching___Advanced[], 20, FALSE))</f>
        <v>#N/A</v>
      </c>
      <c r="M522" s="11" t="e">
        <f>VLOOKUP($B522, 'Team Per G'!$A$2:$G$31, 7, FALSE)</f>
        <v>#N/A</v>
      </c>
      <c r="N522" s="11" t="e">
        <f>VLOOKUP($B522, 'FanGraphs - Team WAR Projected'!$B$2:$E$31, 3, FALSE)/162</f>
        <v>#N/A</v>
      </c>
      <c r="O522" s="11" t="e">
        <f t="shared" si="87"/>
        <v>#N/A</v>
      </c>
      <c r="P522" s="11" t="e">
        <f>VLOOKUP($B522, Team_Pitching___Advanced[[Team]:[xFIP]], 19,FALSE)</f>
        <v>#N/A</v>
      </c>
      <c r="Q522" s="11" t="e">
        <f>VLOOKUP($B522, Team_Pitching___Advanced[], 20, FALSE)</f>
        <v>#N/A</v>
      </c>
      <c r="R522" s="11" t="e">
        <f>VLOOKUP($B522, Team_Batting___Dashboard[[Team]:[wOBA]], 16, FALSE)</f>
        <v>#N/A</v>
      </c>
      <c r="S522" s="11" t="e">
        <f>VLOOKUP($B522, Team_Batting___Advanced[[Team]:[OPS]], 9, FALSE)</f>
        <v>#N/A</v>
      </c>
      <c r="T522" s="11" t="e">
        <f>VLOOKUP($B522, Team_Batting___Advanced[], 19, FALSE)</f>
        <v>#N/A</v>
      </c>
      <c r="U522" s="11" t="e">
        <f>VLOOKUP($B522, 'Team Per G'!$A$2:$G$31, 3, FALSE)</f>
        <v>#N/A</v>
      </c>
      <c r="V522" s="11" t="e">
        <f>VLOOKUP($B522, 'Team Per G'!$A$2:$G$31, 5, FALSE)</f>
        <v>#N/A</v>
      </c>
      <c r="W522" s="11" t="e">
        <f>VLOOKUP($B522, 'Team Per G'!$A$2:$G$31, 4, FALSE)</f>
        <v>#N/A</v>
      </c>
      <c r="X522" s="11" t="e">
        <f>VLOOKUP($B522, Team_Batting___Dashboard[], 22, FALSE)/$F522</f>
        <v>#N/A</v>
      </c>
      <c r="Y522" s="11" t="e">
        <f>VLOOKUP($B522, 'FanGraphs - Team WAR Projected'!$B$2:$E$31, 4, FALSE)/162</f>
        <v>#N/A</v>
      </c>
      <c r="Z522" s="11" t="e">
        <f t="shared" si="88"/>
        <v>#N/A</v>
      </c>
      <c r="AA522" s="11" t="e">
        <f>VLOOKUP($B522, FanGraphs_Standings[[Abbreviation]:[2024 Year to Date RS/G]], 6, FALSE)/$F522</f>
        <v>#N/A</v>
      </c>
      <c r="AB522" s="11" t="e">
        <f>VLOOKUP($B522, FanGraphs_Standings[[Abbreviation]:[2024 Projected Full Season RDif]], 19, FALSE)/162</f>
        <v>#N/A</v>
      </c>
      <c r="AC522" s="11" t="e">
        <f t="shared" si="97"/>
        <v>#N/A</v>
      </c>
      <c r="AD522" s="11" t="e">
        <f>VLOOKUP($B522, FanGraphs_Standings[[Abbreviation]:[2024 Projected Full Season RDif]], 5, FALSE)</f>
        <v>#N/A</v>
      </c>
      <c r="AE522" s="11" t="e">
        <f>VLOOKUP($B522, FanGraphs_Standings[[Abbreviation]:[2024 Projected Full Season W%]], 18, FALSE)</f>
        <v>#N/A</v>
      </c>
      <c r="AF522" s="11" t="e">
        <f t="shared" si="89"/>
        <v>#N/A</v>
      </c>
      <c r="AG522" s="11" t="e">
        <f>VLOOKUP($B522, 'Home Field Adv'!$A$2:$I$31, 9, FALSE)</f>
        <v>#N/A</v>
      </c>
      <c r="AH522" s="11" t="e">
        <f>VLOOKUP($C522, FanGraphs_Standings[[Abbreviation]:[2024 Year to Date G]], 2, FALSE)</f>
        <v>#N/A</v>
      </c>
      <c r="AI522" s="11" t="e">
        <f>_xlfn.IFNA(VLOOKUP($E522, 'SP Per G'!$A$2:$D$1385, 3, FALSE), AO522)</f>
        <v>#N/A</v>
      </c>
      <c r="AJ522" s="11" t="e">
        <f>IF(AND(ISNA(VLOOKUP($E522, 'SP Per G'!$A$2:$D$1385, 4, FALSE)), ISTEXT($E522)), AI522,IF(ISNA(VLOOKUP($E522, 'SP Per G'!$A$2:$D$1385, 4, FALSE)), AO522, VLOOKUP($E522, 'SP Per G'!$A$2:$D$1385, 4, FALSE)))</f>
        <v>#N/A</v>
      </c>
      <c r="AK522" s="11" t="e">
        <f t="shared" si="90"/>
        <v>#N/A</v>
      </c>
      <c r="AL522" s="11" t="e">
        <f>_xlfn.IFNA(VLOOKUP($E522, Individual_Pitching___Dashboard[], 18, FALSE), VLOOKUP($C522,Team_Pitching___Advanced[[Team]:[SIERA]],16,FALSE))</f>
        <v>#N/A</v>
      </c>
      <c r="AM522" s="11" t="e">
        <f>_xlfn.IFNA(VLOOKUP($E522, Individual_Pitching___Dashboard[], 20, FALSE), VLOOKUP($C522,Team_Pitching___Advanced[[Team]:[xFIP]],19,FALSE))</f>
        <v>#N/A</v>
      </c>
      <c r="AN522" s="11" t="e">
        <f>_xlfn.IFNA(VLOOKUP($E522,Individual_Pitching___Advanced[],21,FALSE),VLOOKUP($C522,Team_Pitching___Advanced[[Team]:[SIERA]],20,FALSE))</f>
        <v>#N/A</v>
      </c>
      <c r="AO522" s="11" t="e">
        <f>VLOOKUP($C522, 'Team Per G'!$A$2:$G$31, 7, FALSE)</f>
        <v>#N/A</v>
      </c>
      <c r="AP522" s="11" t="e">
        <f>VLOOKUP($C522, 'FanGraphs - Team WAR Projected'!$B$2:$E$31, 3, FALSE)/162</f>
        <v>#N/A</v>
      </c>
      <c r="AQ522" s="11" t="e">
        <f t="shared" si="91"/>
        <v>#N/A</v>
      </c>
      <c r="AR522" s="11" t="e">
        <f>VLOOKUP($C522, Team_Pitching___Advanced[[Team]:[xFIP]], 19,FALSE)</f>
        <v>#N/A</v>
      </c>
      <c r="AS522" s="11" t="e">
        <f>VLOOKUP($C522, Team_Pitching___Advanced[], 20, FALSE)</f>
        <v>#N/A</v>
      </c>
      <c r="AT522" s="11" t="e">
        <f>VLOOKUP($C522, Team_Batting___Dashboard[[Team]:[wOBA]], 16, FALSE)</f>
        <v>#N/A</v>
      </c>
      <c r="AU522" s="11" t="e">
        <f>VLOOKUP($C522, Team_Batting___Advanced[[Team]:[OPS]], 9, FALSE)</f>
        <v>#N/A</v>
      </c>
      <c r="AV522" s="11" t="e">
        <f>VLOOKUP($C522, Team_Batting___Advanced[], 19, FALSE)</f>
        <v>#N/A</v>
      </c>
      <c r="AW522" s="11" t="e">
        <f>VLOOKUP($C522, 'Team Per G'!$A$2:$G$31, 3, FALSE)</f>
        <v>#N/A</v>
      </c>
      <c r="AX522" s="11" t="e">
        <f>VLOOKUP($C522, 'Team Per G'!$A$2:$G$31, 5, FALSE)</f>
        <v>#N/A</v>
      </c>
      <c r="AY522" s="11" t="e">
        <f>VLOOKUP($C522, 'Team Per G'!$A$2:$G$31, 4, FALSE)</f>
        <v>#N/A</v>
      </c>
      <c r="AZ522" s="11" t="e">
        <f>VLOOKUP($C522, Team_Batting___Dashboard[], 22, FALSE)/$AH522</f>
        <v>#N/A</v>
      </c>
      <c r="BA522" s="11" t="e">
        <f>VLOOKUP($C522, 'FanGraphs - Team WAR Projected'!$B$2:$E$31, 4, FALSE)/162</f>
        <v>#N/A</v>
      </c>
      <c r="BB522" s="11" t="e">
        <f t="shared" si="92"/>
        <v>#N/A</v>
      </c>
      <c r="BC522" s="11" t="e">
        <f>VLOOKUP($C522, FanGraphs_Standings[[Abbreviation]:[2024 Year to Date RS/G]], 6, FALSE)/$AH522</f>
        <v>#N/A</v>
      </c>
      <c r="BD522" s="11" t="e">
        <f>VLOOKUP($C522, FanGraphs_Standings[[Abbreviation]:[2024 Projected Full Season RDif]], 19, FALSE)/162</f>
        <v>#N/A</v>
      </c>
      <c r="BE522" s="11" t="e">
        <f t="shared" si="93"/>
        <v>#N/A</v>
      </c>
      <c r="BF522" s="11" t="e">
        <f>VLOOKUP($C522, FanGraphs_Standings[[Abbreviation]:[2024 Projected Full Season RDif]], 5, FALSE)</f>
        <v>#N/A</v>
      </c>
      <c r="BG522" s="11" t="e">
        <f>VLOOKUP($C522, FanGraphs_Standings[[Abbreviation]:[2024 Projected Full Season W%]], 18, FALSE)</f>
        <v>#N/A</v>
      </c>
      <c r="BH522" s="11" t="e">
        <f t="shared" si="94"/>
        <v>#N/A</v>
      </c>
      <c r="BI522" s="11" t="e">
        <f>VLOOKUP($C522, 'Home Field Adv'!$A$2:$K$31, 11, FALSE)</f>
        <v>#N/A</v>
      </c>
      <c r="BL522" s="12" t="str">
        <f t="shared" si="95"/>
        <v/>
      </c>
      <c r="BM522" s="12" t="str">
        <f t="shared" si="85"/>
        <v/>
      </c>
      <c r="BN522" s="12" t="str">
        <f t="shared" si="96"/>
        <v/>
      </c>
    </row>
    <row r="523" spans="6:66" x14ac:dyDescent="0.45">
      <c r="F523" s="11" t="e">
        <f>VLOOKUP($B523, FanGraphs_Standings[[Abbreviation]:[2024 Year to Date G]], 2, FALSE)</f>
        <v>#N/A</v>
      </c>
      <c r="G523" s="11" t="e">
        <f>_xlfn.IFNA(VLOOKUP($D523, 'SP Per G'!$A$2:$D$1385, 3, FALSE),M523)</f>
        <v>#N/A</v>
      </c>
      <c r="H523" s="11" t="e">
        <f>IF(AND(ISNA(VLOOKUP($D523, 'SP Per G'!$A$2:$D$1385, 4, FALSE)), ISTEXT($D523)), G523,IF(ISNA(VLOOKUP($D523, 'SP Per G'!$A$2:$D$1385, 4, FALSE)), M523, VLOOKUP($D523, 'SP Per G'!$A$2:$D$1385, 4, FALSE)))</f>
        <v>#N/A</v>
      </c>
      <c r="I523" s="11" t="e">
        <f t="shared" si="86"/>
        <v>#N/A</v>
      </c>
      <c r="J523" s="11" t="e">
        <f>_xlfn.IFNA(VLOOKUP($D523,Individual_Pitching___Dashboard[],18,FALSE),VLOOKUP(B523,Team_Pitching___Dashboard[[Team]:[ERA]],17,FALSE))</f>
        <v>#N/A</v>
      </c>
      <c r="K523" s="11" t="e">
        <f>_xlfn.IFNA(VLOOKUP($D523, Individual_Pitching___Dashboard[], 20, FALSE), VLOOKUP(B523,Team_Pitching___Dashboard[[Team]:[xFIP]],20,FALSE))</f>
        <v>#N/A</v>
      </c>
      <c r="L523" s="11" t="e">
        <f>_xlfn.IFNA(VLOOKUP($D523, Individual_Pitching___Advanced[], 21,FALSE), VLOOKUP(B523, Team_Pitching___Advanced[], 20, FALSE))</f>
        <v>#N/A</v>
      </c>
      <c r="M523" s="11" t="e">
        <f>VLOOKUP($B523, 'Team Per G'!$A$2:$G$31, 7, FALSE)</f>
        <v>#N/A</v>
      </c>
      <c r="N523" s="11" t="e">
        <f>VLOOKUP($B523, 'FanGraphs - Team WAR Projected'!$B$2:$E$31, 3, FALSE)/162</f>
        <v>#N/A</v>
      </c>
      <c r="O523" s="11" t="e">
        <f t="shared" si="87"/>
        <v>#N/A</v>
      </c>
      <c r="P523" s="11" t="e">
        <f>VLOOKUP($B523, Team_Pitching___Advanced[[Team]:[xFIP]], 19,FALSE)</f>
        <v>#N/A</v>
      </c>
      <c r="Q523" s="11" t="e">
        <f>VLOOKUP($B523, Team_Pitching___Advanced[], 20, FALSE)</f>
        <v>#N/A</v>
      </c>
      <c r="R523" s="11" t="e">
        <f>VLOOKUP($B523, Team_Batting___Dashboard[[Team]:[wOBA]], 16, FALSE)</f>
        <v>#N/A</v>
      </c>
      <c r="S523" s="11" t="e">
        <f>VLOOKUP($B523, Team_Batting___Advanced[[Team]:[OPS]], 9, FALSE)</f>
        <v>#N/A</v>
      </c>
      <c r="T523" s="11" t="e">
        <f>VLOOKUP($B523, Team_Batting___Advanced[], 19, FALSE)</f>
        <v>#N/A</v>
      </c>
      <c r="U523" s="11" t="e">
        <f>VLOOKUP($B523, 'Team Per G'!$A$2:$G$31, 3, FALSE)</f>
        <v>#N/A</v>
      </c>
      <c r="V523" s="11" t="e">
        <f>VLOOKUP($B523, 'Team Per G'!$A$2:$G$31, 5, FALSE)</f>
        <v>#N/A</v>
      </c>
      <c r="W523" s="11" t="e">
        <f>VLOOKUP($B523, 'Team Per G'!$A$2:$G$31, 4, FALSE)</f>
        <v>#N/A</v>
      </c>
      <c r="X523" s="11" t="e">
        <f>VLOOKUP($B523, Team_Batting___Dashboard[], 22, FALSE)/$F523</f>
        <v>#N/A</v>
      </c>
      <c r="Y523" s="11" t="e">
        <f>VLOOKUP($B523, 'FanGraphs - Team WAR Projected'!$B$2:$E$31, 4, FALSE)/162</f>
        <v>#N/A</v>
      </c>
      <c r="Z523" s="11" t="e">
        <f t="shared" si="88"/>
        <v>#N/A</v>
      </c>
      <c r="AA523" s="11" t="e">
        <f>VLOOKUP($B523, FanGraphs_Standings[[Abbreviation]:[2024 Year to Date RS/G]], 6, FALSE)/$F523</f>
        <v>#N/A</v>
      </c>
      <c r="AB523" s="11" t="e">
        <f>VLOOKUP($B523, FanGraphs_Standings[[Abbreviation]:[2024 Projected Full Season RDif]], 19, FALSE)/162</f>
        <v>#N/A</v>
      </c>
      <c r="AC523" s="11" t="e">
        <f t="shared" si="97"/>
        <v>#N/A</v>
      </c>
      <c r="AD523" s="11" t="e">
        <f>VLOOKUP($B523, FanGraphs_Standings[[Abbreviation]:[2024 Projected Full Season RDif]], 5, FALSE)</f>
        <v>#N/A</v>
      </c>
      <c r="AE523" s="11" t="e">
        <f>VLOOKUP($B523, FanGraphs_Standings[[Abbreviation]:[2024 Projected Full Season W%]], 18, FALSE)</f>
        <v>#N/A</v>
      </c>
      <c r="AF523" s="11" t="e">
        <f t="shared" si="89"/>
        <v>#N/A</v>
      </c>
      <c r="AG523" s="11" t="e">
        <f>VLOOKUP($B523, 'Home Field Adv'!$A$2:$I$31, 9, FALSE)</f>
        <v>#N/A</v>
      </c>
      <c r="AH523" s="11" t="e">
        <f>VLOOKUP($C523, FanGraphs_Standings[[Abbreviation]:[2024 Year to Date G]], 2, FALSE)</f>
        <v>#N/A</v>
      </c>
      <c r="AI523" s="11" t="e">
        <f>_xlfn.IFNA(VLOOKUP($E523, 'SP Per G'!$A$2:$D$1385, 3, FALSE), AO523)</f>
        <v>#N/A</v>
      </c>
      <c r="AJ523" s="11" t="e">
        <f>IF(AND(ISNA(VLOOKUP($E523, 'SP Per G'!$A$2:$D$1385, 4, FALSE)), ISTEXT($E523)), AI523,IF(ISNA(VLOOKUP($E523, 'SP Per G'!$A$2:$D$1385, 4, FALSE)), AO523, VLOOKUP($E523, 'SP Per G'!$A$2:$D$1385, 4, FALSE)))</f>
        <v>#N/A</v>
      </c>
      <c r="AK523" s="11" t="e">
        <f t="shared" si="90"/>
        <v>#N/A</v>
      </c>
      <c r="AL523" s="11" t="e">
        <f>_xlfn.IFNA(VLOOKUP($E523, Individual_Pitching___Dashboard[], 18, FALSE), VLOOKUP($C523,Team_Pitching___Advanced[[Team]:[SIERA]],16,FALSE))</f>
        <v>#N/A</v>
      </c>
      <c r="AM523" s="11" t="e">
        <f>_xlfn.IFNA(VLOOKUP($E523, Individual_Pitching___Dashboard[], 20, FALSE), VLOOKUP($C523,Team_Pitching___Advanced[[Team]:[xFIP]],19,FALSE))</f>
        <v>#N/A</v>
      </c>
      <c r="AN523" s="11" t="e">
        <f>_xlfn.IFNA(VLOOKUP($E523,Individual_Pitching___Advanced[],21,FALSE),VLOOKUP($C523,Team_Pitching___Advanced[[Team]:[SIERA]],20,FALSE))</f>
        <v>#N/A</v>
      </c>
      <c r="AO523" s="11" t="e">
        <f>VLOOKUP($C523, 'Team Per G'!$A$2:$G$31, 7, FALSE)</f>
        <v>#N/A</v>
      </c>
      <c r="AP523" s="11" t="e">
        <f>VLOOKUP($C523, 'FanGraphs - Team WAR Projected'!$B$2:$E$31, 3, FALSE)/162</f>
        <v>#N/A</v>
      </c>
      <c r="AQ523" s="11" t="e">
        <f t="shared" si="91"/>
        <v>#N/A</v>
      </c>
      <c r="AR523" s="11" t="e">
        <f>VLOOKUP($C523, Team_Pitching___Advanced[[Team]:[xFIP]], 19,FALSE)</f>
        <v>#N/A</v>
      </c>
      <c r="AS523" s="11" t="e">
        <f>VLOOKUP($C523, Team_Pitching___Advanced[], 20, FALSE)</f>
        <v>#N/A</v>
      </c>
      <c r="AT523" s="11" t="e">
        <f>VLOOKUP($C523, Team_Batting___Dashboard[[Team]:[wOBA]], 16, FALSE)</f>
        <v>#N/A</v>
      </c>
      <c r="AU523" s="11" t="e">
        <f>VLOOKUP($C523, Team_Batting___Advanced[[Team]:[OPS]], 9, FALSE)</f>
        <v>#N/A</v>
      </c>
      <c r="AV523" s="11" t="e">
        <f>VLOOKUP($C523, Team_Batting___Advanced[], 19, FALSE)</f>
        <v>#N/A</v>
      </c>
      <c r="AW523" s="11" t="e">
        <f>VLOOKUP($C523, 'Team Per G'!$A$2:$G$31, 3, FALSE)</f>
        <v>#N/A</v>
      </c>
      <c r="AX523" s="11" t="e">
        <f>VLOOKUP($C523, 'Team Per G'!$A$2:$G$31, 5, FALSE)</f>
        <v>#N/A</v>
      </c>
      <c r="AY523" s="11" t="e">
        <f>VLOOKUP($C523, 'Team Per G'!$A$2:$G$31, 4, FALSE)</f>
        <v>#N/A</v>
      </c>
      <c r="AZ523" s="11" t="e">
        <f>VLOOKUP($C523, Team_Batting___Dashboard[], 22, FALSE)/$AH523</f>
        <v>#N/A</v>
      </c>
      <c r="BA523" s="11" t="e">
        <f>VLOOKUP($C523, 'FanGraphs - Team WAR Projected'!$B$2:$E$31, 4, FALSE)/162</f>
        <v>#N/A</v>
      </c>
      <c r="BB523" s="11" t="e">
        <f t="shared" si="92"/>
        <v>#N/A</v>
      </c>
      <c r="BC523" s="11" t="e">
        <f>VLOOKUP($C523, FanGraphs_Standings[[Abbreviation]:[2024 Year to Date RS/G]], 6, FALSE)/$AH523</f>
        <v>#N/A</v>
      </c>
      <c r="BD523" s="11" t="e">
        <f>VLOOKUP($C523, FanGraphs_Standings[[Abbreviation]:[2024 Projected Full Season RDif]], 19, FALSE)/162</f>
        <v>#N/A</v>
      </c>
      <c r="BE523" s="11" t="e">
        <f t="shared" si="93"/>
        <v>#N/A</v>
      </c>
      <c r="BF523" s="11" t="e">
        <f>VLOOKUP($C523, FanGraphs_Standings[[Abbreviation]:[2024 Projected Full Season RDif]], 5, FALSE)</f>
        <v>#N/A</v>
      </c>
      <c r="BG523" s="11" t="e">
        <f>VLOOKUP($C523, FanGraphs_Standings[[Abbreviation]:[2024 Projected Full Season W%]], 18, FALSE)</f>
        <v>#N/A</v>
      </c>
      <c r="BH523" s="11" t="e">
        <f t="shared" si="94"/>
        <v>#N/A</v>
      </c>
      <c r="BI523" s="11" t="e">
        <f>VLOOKUP($C523, 'Home Field Adv'!$A$2:$K$31, 11, FALSE)</f>
        <v>#N/A</v>
      </c>
      <c r="BL523" s="12" t="str">
        <f t="shared" si="95"/>
        <v/>
      </c>
      <c r="BM523" s="12" t="str">
        <f t="shared" si="85"/>
        <v/>
      </c>
      <c r="BN523" s="12" t="str">
        <f t="shared" si="96"/>
        <v/>
      </c>
    </row>
    <row r="524" spans="6:66" x14ac:dyDescent="0.45">
      <c r="F524" s="11" t="e">
        <f>VLOOKUP($B524, FanGraphs_Standings[[Abbreviation]:[2024 Year to Date G]], 2, FALSE)</f>
        <v>#N/A</v>
      </c>
      <c r="G524" s="11" t="e">
        <f>_xlfn.IFNA(VLOOKUP($D524, 'SP Per G'!$A$2:$D$1385, 3, FALSE),M524)</f>
        <v>#N/A</v>
      </c>
      <c r="H524" s="11" t="e">
        <f>IF(AND(ISNA(VLOOKUP($D524, 'SP Per G'!$A$2:$D$1385, 4, FALSE)), ISTEXT($D524)), G524,IF(ISNA(VLOOKUP($D524, 'SP Per G'!$A$2:$D$1385, 4, FALSE)), M524, VLOOKUP($D524, 'SP Per G'!$A$2:$D$1385, 4, FALSE)))</f>
        <v>#N/A</v>
      </c>
      <c r="I524" s="11" t="e">
        <f t="shared" si="86"/>
        <v>#N/A</v>
      </c>
      <c r="J524" s="11" t="e">
        <f>_xlfn.IFNA(VLOOKUP($D524,Individual_Pitching___Dashboard[],18,FALSE),VLOOKUP(B524,Team_Pitching___Dashboard[[Team]:[ERA]],17,FALSE))</f>
        <v>#N/A</v>
      </c>
      <c r="K524" s="11" t="e">
        <f>_xlfn.IFNA(VLOOKUP($D524, Individual_Pitching___Dashboard[], 20, FALSE), VLOOKUP(B524,Team_Pitching___Dashboard[[Team]:[xFIP]],20,FALSE))</f>
        <v>#N/A</v>
      </c>
      <c r="L524" s="11" t="e">
        <f>_xlfn.IFNA(VLOOKUP($D524, Individual_Pitching___Advanced[], 21,FALSE), VLOOKUP(B524, Team_Pitching___Advanced[], 20, FALSE))</f>
        <v>#N/A</v>
      </c>
      <c r="M524" s="11" t="e">
        <f>VLOOKUP($B524, 'Team Per G'!$A$2:$G$31, 7, FALSE)</f>
        <v>#N/A</v>
      </c>
      <c r="N524" s="11" t="e">
        <f>VLOOKUP($B524, 'FanGraphs - Team WAR Projected'!$B$2:$E$31, 3, FALSE)/162</f>
        <v>#N/A</v>
      </c>
      <c r="O524" s="11" t="e">
        <f t="shared" si="87"/>
        <v>#N/A</v>
      </c>
      <c r="P524" s="11" t="e">
        <f>VLOOKUP($B524, Team_Pitching___Advanced[[Team]:[xFIP]], 19,FALSE)</f>
        <v>#N/A</v>
      </c>
      <c r="Q524" s="11" t="e">
        <f>VLOOKUP($B524, Team_Pitching___Advanced[], 20, FALSE)</f>
        <v>#N/A</v>
      </c>
      <c r="R524" s="11" t="e">
        <f>VLOOKUP($B524, Team_Batting___Dashboard[[Team]:[wOBA]], 16, FALSE)</f>
        <v>#N/A</v>
      </c>
      <c r="S524" s="11" t="e">
        <f>VLOOKUP($B524, Team_Batting___Advanced[[Team]:[OPS]], 9, FALSE)</f>
        <v>#N/A</v>
      </c>
      <c r="T524" s="11" t="e">
        <f>VLOOKUP($B524, Team_Batting___Advanced[], 19, FALSE)</f>
        <v>#N/A</v>
      </c>
      <c r="U524" s="11" t="e">
        <f>VLOOKUP($B524, 'Team Per G'!$A$2:$G$31, 3, FALSE)</f>
        <v>#N/A</v>
      </c>
      <c r="V524" s="11" t="e">
        <f>VLOOKUP($B524, 'Team Per G'!$A$2:$G$31, 5, FALSE)</f>
        <v>#N/A</v>
      </c>
      <c r="W524" s="11" t="e">
        <f>VLOOKUP($B524, 'Team Per G'!$A$2:$G$31, 4, FALSE)</f>
        <v>#N/A</v>
      </c>
      <c r="X524" s="11" t="e">
        <f>VLOOKUP($B524, Team_Batting___Dashboard[], 22, FALSE)/$F524</f>
        <v>#N/A</v>
      </c>
      <c r="Y524" s="11" t="e">
        <f>VLOOKUP($B524, 'FanGraphs - Team WAR Projected'!$B$2:$E$31, 4, FALSE)/162</f>
        <v>#N/A</v>
      </c>
      <c r="Z524" s="11" t="e">
        <f t="shared" si="88"/>
        <v>#N/A</v>
      </c>
      <c r="AA524" s="11" t="e">
        <f>VLOOKUP($B524, FanGraphs_Standings[[Abbreviation]:[2024 Year to Date RS/G]], 6, FALSE)/$F524</f>
        <v>#N/A</v>
      </c>
      <c r="AB524" s="11" t="e">
        <f>VLOOKUP($B524, FanGraphs_Standings[[Abbreviation]:[2024 Projected Full Season RDif]], 19, FALSE)/162</f>
        <v>#N/A</v>
      </c>
      <c r="AC524" s="11" t="e">
        <f t="shared" si="97"/>
        <v>#N/A</v>
      </c>
      <c r="AD524" s="11" t="e">
        <f>VLOOKUP($B524, FanGraphs_Standings[[Abbreviation]:[2024 Projected Full Season RDif]], 5, FALSE)</f>
        <v>#N/A</v>
      </c>
      <c r="AE524" s="11" t="e">
        <f>VLOOKUP($B524, FanGraphs_Standings[[Abbreviation]:[2024 Projected Full Season W%]], 18, FALSE)</f>
        <v>#N/A</v>
      </c>
      <c r="AF524" s="11" t="e">
        <f t="shared" si="89"/>
        <v>#N/A</v>
      </c>
      <c r="AG524" s="11" t="e">
        <f>VLOOKUP($B524, 'Home Field Adv'!$A$2:$I$31, 9, FALSE)</f>
        <v>#N/A</v>
      </c>
      <c r="AH524" s="11" t="e">
        <f>VLOOKUP($C524, FanGraphs_Standings[[Abbreviation]:[2024 Year to Date G]], 2, FALSE)</f>
        <v>#N/A</v>
      </c>
      <c r="AI524" s="11" t="e">
        <f>_xlfn.IFNA(VLOOKUP($E524, 'SP Per G'!$A$2:$D$1385, 3, FALSE), AO524)</f>
        <v>#N/A</v>
      </c>
      <c r="AJ524" s="11" t="e">
        <f>IF(AND(ISNA(VLOOKUP($E524, 'SP Per G'!$A$2:$D$1385, 4, FALSE)), ISTEXT($E524)), AI524,IF(ISNA(VLOOKUP($E524, 'SP Per G'!$A$2:$D$1385, 4, FALSE)), AO524, VLOOKUP($E524, 'SP Per G'!$A$2:$D$1385, 4, FALSE)))</f>
        <v>#N/A</v>
      </c>
      <c r="AK524" s="11" t="e">
        <f t="shared" si="90"/>
        <v>#N/A</v>
      </c>
      <c r="AL524" s="11" t="e">
        <f>_xlfn.IFNA(VLOOKUP($E524, Individual_Pitching___Dashboard[], 18, FALSE), VLOOKUP($C524,Team_Pitching___Advanced[[Team]:[SIERA]],16,FALSE))</f>
        <v>#N/A</v>
      </c>
      <c r="AM524" s="11" t="e">
        <f>_xlfn.IFNA(VLOOKUP($E524, Individual_Pitching___Dashboard[], 20, FALSE), VLOOKUP($C524,Team_Pitching___Advanced[[Team]:[xFIP]],19,FALSE))</f>
        <v>#N/A</v>
      </c>
      <c r="AN524" s="11" t="e">
        <f>_xlfn.IFNA(VLOOKUP($E524,Individual_Pitching___Advanced[],21,FALSE),VLOOKUP($C524,Team_Pitching___Advanced[[Team]:[SIERA]],20,FALSE))</f>
        <v>#N/A</v>
      </c>
      <c r="AO524" s="11" t="e">
        <f>VLOOKUP($C524, 'Team Per G'!$A$2:$G$31, 7, FALSE)</f>
        <v>#N/A</v>
      </c>
      <c r="AP524" s="11" t="e">
        <f>VLOOKUP($C524, 'FanGraphs - Team WAR Projected'!$B$2:$E$31, 3, FALSE)/162</f>
        <v>#N/A</v>
      </c>
      <c r="AQ524" s="11" t="e">
        <f t="shared" si="91"/>
        <v>#N/A</v>
      </c>
      <c r="AR524" s="11" t="e">
        <f>VLOOKUP($C524, Team_Pitching___Advanced[[Team]:[xFIP]], 19,FALSE)</f>
        <v>#N/A</v>
      </c>
      <c r="AS524" s="11" t="e">
        <f>VLOOKUP($C524, Team_Pitching___Advanced[], 20, FALSE)</f>
        <v>#N/A</v>
      </c>
      <c r="AT524" s="11" t="e">
        <f>VLOOKUP($C524, Team_Batting___Dashboard[[Team]:[wOBA]], 16, FALSE)</f>
        <v>#N/A</v>
      </c>
      <c r="AU524" s="11" t="e">
        <f>VLOOKUP($C524, Team_Batting___Advanced[[Team]:[OPS]], 9, FALSE)</f>
        <v>#N/A</v>
      </c>
      <c r="AV524" s="11" t="e">
        <f>VLOOKUP($C524, Team_Batting___Advanced[], 19, FALSE)</f>
        <v>#N/A</v>
      </c>
      <c r="AW524" s="11" t="e">
        <f>VLOOKUP($C524, 'Team Per G'!$A$2:$G$31, 3, FALSE)</f>
        <v>#N/A</v>
      </c>
      <c r="AX524" s="11" t="e">
        <f>VLOOKUP($C524, 'Team Per G'!$A$2:$G$31, 5, FALSE)</f>
        <v>#N/A</v>
      </c>
      <c r="AY524" s="11" t="e">
        <f>VLOOKUP($C524, 'Team Per G'!$A$2:$G$31, 4, FALSE)</f>
        <v>#N/A</v>
      </c>
      <c r="AZ524" s="11" t="e">
        <f>VLOOKUP($C524, Team_Batting___Dashboard[], 22, FALSE)/$AH524</f>
        <v>#N/A</v>
      </c>
      <c r="BA524" s="11" t="e">
        <f>VLOOKUP($C524, 'FanGraphs - Team WAR Projected'!$B$2:$E$31, 4, FALSE)/162</f>
        <v>#N/A</v>
      </c>
      <c r="BB524" s="11" t="e">
        <f t="shared" si="92"/>
        <v>#N/A</v>
      </c>
      <c r="BC524" s="11" t="e">
        <f>VLOOKUP($C524, FanGraphs_Standings[[Abbreviation]:[2024 Year to Date RS/G]], 6, FALSE)/$AH524</f>
        <v>#N/A</v>
      </c>
      <c r="BD524" s="11" t="e">
        <f>VLOOKUP($C524, FanGraphs_Standings[[Abbreviation]:[2024 Projected Full Season RDif]], 19, FALSE)/162</f>
        <v>#N/A</v>
      </c>
      <c r="BE524" s="11" t="e">
        <f t="shared" si="93"/>
        <v>#N/A</v>
      </c>
      <c r="BF524" s="11" t="e">
        <f>VLOOKUP($C524, FanGraphs_Standings[[Abbreviation]:[2024 Projected Full Season RDif]], 5, FALSE)</f>
        <v>#N/A</v>
      </c>
      <c r="BG524" s="11" t="e">
        <f>VLOOKUP($C524, FanGraphs_Standings[[Abbreviation]:[2024 Projected Full Season W%]], 18, FALSE)</f>
        <v>#N/A</v>
      </c>
      <c r="BH524" s="11" t="e">
        <f t="shared" si="94"/>
        <v>#N/A</v>
      </c>
      <c r="BI524" s="11" t="e">
        <f>VLOOKUP($C524, 'Home Field Adv'!$A$2:$K$31, 11, FALSE)</f>
        <v>#N/A</v>
      </c>
      <c r="BL524" s="12" t="str">
        <f t="shared" si="95"/>
        <v/>
      </c>
      <c r="BM524" s="12" t="str">
        <f t="shared" si="85"/>
        <v/>
      </c>
      <c r="BN524" s="12" t="str">
        <f t="shared" si="96"/>
        <v/>
      </c>
    </row>
    <row r="525" spans="6:66" x14ac:dyDescent="0.45">
      <c r="F525" s="11" t="e">
        <f>VLOOKUP($B525, FanGraphs_Standings[[Abbreviation]:[2024 Year to Date G]], 2, FALSE)</f>
        <v>#N/A</v>
      </c>
      <c r="G525" s="11" t="e">
        <f>_xlfn.IFNA(VLOOKUP($D525, 'SP Per G'!$A$2:$D$1385, 3, FALSE),M525)</f>
        <v>#N/A</v>
      </c>
      <c r="H525" s="11" t="e">
        <f>IF(AND(ISNA(VLOOKUP($D525, 'SP Per G'!$A$2:$D$1385, 4, FALSE)), ISTEXT($D525)), G525,IF(ISNA(VLOOKUP($D525, 'SP Per G'!$A$2:$D$1385, 4, FALSE)), M525, VLOOKUP($D525, 'SP Per G'!$A$2:$D$1385, 4, FALSE)))</f>
        <v>#N/A</v>
      </c>
      <c r="I525" s="11" t="e">
        <f t="shared" si="86"/>
        <v>#N/A</v>
      </c>
      <c r="J525" s="11" t="e">
        <f>_xlfn.IFNA(VLOOKUP($D525,Individual_Pitching___Dashboard[],18,FALSE),VLOOKUP(B525,Team_Pitching___Dashboard[[Team]:[ERA]],17,FALSE))</f>
        <v>#N/A</v>
      </c>
      <c r="K525" s="11" t="e">
        <f>_xlfn.IFNA(VLOOKUP($D525, Individual_Pitching___Dashboard[], 20, FALSE), VLOOKUP(B525,Team_Pitching___Dashboard[[Team]:[xFIP]],20,FALSE))</f>
        <v>#N/A</v>
      </c>
      <c r="L525" s="11" t="e">
        <f>_xlfn.IFNA(VLOOKUP($D525, Individual_Pitching___Advanced[], 21,FALSE), VLOOKUP(B525, Team_Pitching___Advanced[], 20, FALSE))</f>
        <v>#N/A</v>
      </c>
      <c r="M525" s="11" t="e">
        <f>VLOOKUP($B525, 'Team Per G'!$A$2:$G$31, 7, FALSE)</f>
        <v>#N/A</v>
      </c>
      <c r="N525" s="11" t="e">
        <f>VLOOKUP($B525, 'FanGraphs - Team WAR Projected'!$B$2:$E$31, 3, FALSE)/162</f>
        <v>#N/A</v>
      </c>
      <c r="O525" s="11" t="e">
        <f t="shared" si="87"/>
        <v>#N/A</v>
      </c>
      <c r="P525" s="11" t="e">
        <f>VLOOKUP($B525, Team_Pitching___Advanced[[Team]:[xFIP]], 19,FALSE)</f>
        <v>#N/A</v>
      </c>
      <c r="Q525" s="11" t="e">
        <f>VLOOKUP($B525, Team_Pitching___Advanced[], 20, FALSE)</f>
        <v>#N/A</v>
      </c>
      <c r="R525" s="11" t="e">
        <f>VLOOKUP($B525, Team_Batting___Dashboard[[Team]:[wOBA]], 16, FALSE)</f>
        <v>#N/A</v>
      </c>
      <c r="S525" s="11" t="e">
        <f>VLOOKUP($B525, Team_Batting___Advanced[[Team]:[OPS]], 9, FALSE)</f>
        <v>#N/A</v>
      </c>
      <c r="T525" s="11" t="e">
        <f>VLOOKUP($B525, Team_Batting___Advanced[], 19, FALSE)</f>
        <v>#N/A</v>
      </c>
      <c r="U525" s="11" t="e">
        <f>VLOOKUP($B525, 'Team Per G'!$A$2:$G$31, 3, FALSE)</f>
        <v>#N/A</v>
      </c>
      <c r="V525" s="11" t="e">
        <f>VLOOKUP($B525, 'Team Per G'!$A$2:$G$31, 5, FALSE)</f>
        <v>#N/A</v>
      </c>
      <c r="W525" s="11" t="e">
        <f>VLOOKUP($B525, 'Team Per G'!$A$2:$G$31, 4, FALSE)</f>
        <v>#N/A</v>
      </c>
      <c r="X525" s="11" t="e">
        <f>VLOOKUP($B525, Team_Batting___Dashboard[], 22, FALSE)/$F525</f>
        <v>#N/A</v>
      </c>
      <c r="Y525" s="11" t="e">
        <f>VLOOKUP($B525, 'FanGraphs - Team WAR Projected'!$B$2:$E$31, 4, FALSE)/162</f>
        <v>#N/A</v>
      </c>
      <c r="Z525" s="11" t="e">
        <f t="shared" si="88"/>
        <v>#N/A</v>
      </c>
      <c r="AA525" s="11" t="e">
        <f>VLOOKUP($B525, FanGraphs_Standings[[Abbreviation]:[2024 Year to Date RS/G]], 6, FALSE)/$F525</f>
        <v>#N/A</v>
      </c>
      <c r="AB525" s="11" t="e">
        <f>VLOOKUP($B525, FanGraphs_Standings[[Abbreviation]:[2024 Projected Full Season RDif]], 19, FALSE)/162</f>
        <v>#N/A</v>
      </c>
      <c r="AC525" s="11" t="e">
        <f t="shared" si="97"/>
        <v>#N/A</v>
      </c>
      <c r="AD525" s="11" t="e">
        <f>VLOOKUP($B525, FanGraphs_Standings[[Abbreviation]:[2024 Projected Full Season RDif]], 5, FALSE)</f>
        <v>#N/A</v>
      </c>
      <c r="AE525" s="11" t="e">
        <f>VLOOKUP($B525, FanGraphs_Standings[[Abbreviation]:[2024 Projected Full Season W%]], 18, FALSE)</f>
        <v>#N/A</v>
      </c>
      <c r="AF525" s="11" t="e">
        <f t="shared" si="89"/>
        <v>#N/A</v>
      </c>
      <c r="AG525" s="11" t="e">
        <f>VLOOKUP($B525, 'Home Field Adv'!$A$2:$I$31, 9, FALSE)</f>
        <v>#N/A</v>
      </c>
      <c r="AH525" s="11" t="e">
        <f>VLOOKUP($C525, FanGraphs_Standings[[Abbreviation]:[2024 Year to Date G]], 2, FALSE)</f>
        <v>#N/A</v>
      </c>
      <c r="AI525" s="11" t="e">
        <f>_xlfn.IFNA(VLOOKUP($E525, 'SP Per G'!$A$2:$D$1385, 3, FALSE), AO525)</f>
        <v>#N/A</v>
      </c>
      <c r="AJ525" s="11" t="e">
        <f>IF(AND(ISNA(VLOOKUP($E525, 'SP Per G'!$A$2:$D$1385, 4, FALSE)), ISTEXT($E525)), AI525,IF(ISNA(VLOOKUP($E525, 'SP Per G'!$A$2:$D$1385, 4, FALSE)), AO525, VLOOKUP($E525, 'SP Per G'!$A$2:$D$1385, 4, FALSE)))</f>
        <v>#N/A</v>
      </c>
      <c r="AK525" s="11" t="e">
        <f t="shared" si="90"/>
        <v>#N/A</v>
      </c>
      <c r="AL525" s="11" t="e">
        <f>_xlfn.IFNA(VLOOKUP($E525, Individual_Pitching___Dashboard[], 18, FALSE), VLOOKUP($C525,Team_Pitching___Advanced[[Team]:[SIERA]],16,FALSE))</f>
        <v>#N/A</v>
      </c>
      <c r="AM525" s="11" t="e">
        <f>_xlfn.IFNA(VLOOKUP($E525, Individual_Pitching___Dashboard[], 20, FALSE), VLOOKUP($C525,Team_Pitching___Advanced[[Team]:[xFIP]],19,FALSE))</f>
        <v>#N/A</v>
      </c>
      <c r="AN525" s="11" t="e">
        <f>_xlfn.IFNA(VLOOKUP($E525,Individual_Pitching___Advanced[],21,FALSE),VLOOKUP($C525,Team_Pitching___Advanced[[Team]:[SIERA]],20,FALSE))</f>
        <v>#N/A</v>
      </c>
      <c r="AO525" s="11" t="e">
        <f>VLOOKUP($C525, 'Team Per G'!$A$2:$G$31, 7, FALSE)</f>
        <v>#N/A</v>
      </c>
      <c r="AP525" s="11" t="e">
        <f>VLOOKUP($C525, 'FanGraphs - Team WAR Projected'!$B$2:$E$31, 3, FALSE)/162</f>
        <v>#N/A</v>
      </c>
      <c r="AQ525" s="11" t="e">
        <f t="shared" si="91"/>
        <v>#N/A</v>
      </c>
      <c r="AR525" s="11" t="e">
        <f>VLOOKUP($C525, Team_Pitching___Advanced[[Team]:[xFIP]], 19,FALSE)</f>
        <v>#N/A</v>
      </c>
      <c r="AS525" s="11" t="e">
        <f>VLOOKUP($C525, Team_Pitching___Advanced[], 20, FALSE)</f>
        <v>#N/A</v>
      </c>
      <c r="AT525" s="11" t="e">
        <f>VLOOKUP($C525, Team_Batting___Dashboard[[Team]:[wOBA]], 16, FALSE)</f>
        <v>#N/A</v>
      </c>
      <c r="AU525" s="11" t="e">
        <f>VLOOKUP($C525, Team_Batting___Advanced[[Team]:[OPS]], 9, FALSE)</f>
        <v>#N/A</v>
      </c>
      <c r="AV525" s="11" t="e">
        <f>VLOOKUP($C525, Team_Batting___Advanced[], 19, FALSE)</f>
        <v>#N/A</v>
      </c>
      <c r="AW525" s="11" t="e">
        <f>VLOOKUP($C525, 'Team Per G'!$A$2:$G$31, 3, FALSE)</f>
        <v>#N/A</v>
      </c>
      <c r="AX525" s="11" t="e">
        <f>VLOOKUP($C525, 'Team Per G'!$A$2:$G$31, 5, FALSE)</f>
        <v>#N/A</v>
      </c>
      <c r="AY525" s="11" t="e">
        <f>VLOOKUP($C525, 'Team Per G'!$A$2:$G$31, 4, FALSE)</f>
        <v>#N/A</v>
      </c>
      <c r="AZ525" s="11" t="e">
        <f>VLOOKUP($C525, Team_Batting___Dashboard[], 22, FALSE)/$AH525</f>
        <v>#N/A</v>
      </c>
      <c r="BA525" s="11" t="e">
        <f>VLOOKUP($C525, 'FanGraphs - Team WAR Projected'!$B$2:$E$31, 4, FALSE)/162</f>
        <v>#N/A</v>
      </c>
      <c r="BB525" s="11" t="e">
        <f t="shared" si="92"/>
        <v>#N/A</v>
      </c>
      <c r="BC525" s="11" t="e">
        <f>VLOOKUP($C525, FanGraphs_Standings[[Abbreviation]:[2024 Year to Date RS/G]], 6, FALSE)/$AH525</f>
        <v>#N/A</v>
      </c>
      <c r="BD525" s="11" t="e">
        <f>VLOOKUP($C525, FanGraphs_Standings[[Abbreviation]:[2024 Projected Full Season RDif]], 19, FALSE)/162</f>
        <v>#N/A</v>
      </c>
      <c r="BE525" s="11" t="e">
        <f t="shared" si="93"/>
        <v>#N/A</v>
      </c>
      <c r="BF525" s="11" t="e">
        <f>VLOOKUP($C525, FanGraphs_Standings[[Abbreviation]:[2024 Projected Full Season RDif]], 5, FALSE)</f>
        <v>#N/A</v>
      </c>
      <c r="BG525" s="11" t="e">
        <f>VLOOKUP($C525, FanGraphs_Standings[[Abbreviation]:[2024 Projected Full Season W%]], 18, FALSE)</f>
        <v>#N/A</v>
      </c>
      <c r="BH525" s="11" t="e">
        <f t="shared" si="94"/>
        <v>#N/A</v>
      </c>
      <c r="BI525" s="11" t="e">
        <f>VLOOKUP($C525, 'Home Field Adv'!$A$2:$K$31, 11, FALSE)</f>
        <v>#N/A</v>
      </c>
      <c r="BL525" s="12" t="str">
        <f t="shared" si="95"/>
        <v/>
      </c>
      <c r="BM525" s="12" t="str">
        <f t="shared" si="85"/>
        <v/>
      </c>
      <c r="BN525" s="12" t="str">
        <f t="shared" si="96"/>
        <v/>
      </c>
    </row>
    <row r="526" spans="6:66" x14ac:dyDescent="0.45">
      <c r="F526" s="11" t="e">
        <f>VLOOKUP($B526, FanGraphs_Standings[[Abbreviation]:[2024 Year to Date G]], 2, FALSE)</f>
        <v>#N/A</v>
      </c>
      <c r="G526" s="11" t="e">
        <f>_xlfn.IFNA(VLOOKUP($D526, 'SP Per G'!$A$2:$D$1385, 3, FALSE),M526)</f>
        <v>#N/A</v>
      </c>
      <c r="H526" s="11" t="e">
        <f>IF(AND(ISNA(VLOOKUP($D526, 'SP Per G'!$A$2:$D$1385, 4, FALSE)), ISTEXT($D526)), G526,IF(ISNA(VLOOKUP($D526, 'SP Per G'!$A$2:$D$1385, 4, FALSE)), M526, VLOOKUP($D526, 'SP Per G'!$A$2:$D$1385, 4, FALSE)))</f>
        <v>#N/A</v>
      </c>
      <c r="I526" s="11" t="e">
        <f t="shared" si="86"/>
        <v>#N/A</v>
      </c>
      <c r="J526" s="11" t="e">
        <f>_xlfn.IFNA(VLOOKUP($D526,Individual_Pitching___Dashboard[],18,FALSE),VLOOKUP(B526,Team_Pitching___Dashboard[[Team]:[ERA]],17,FALSE))</f>
        <v>#N/A</v>
      </c>
      <c r="K526" s="11" t="e">
        <f>_xlfn.IFNA(VLOOKUP($D526, Individual_Pitching___Dashboard[], 20, FALSE), VLOOKUP(B526,Team_Pitching___Dashboard[[Team]:[xFIP]],20,FALSE))</f>
        <v>#N/A</v>
      </c>
      <c r="L526" s="11" t="e">
        <f>_xlfn.IFNA(VLOOKUP($D526, Individual_Pitching___Advanced[], 21,FALSE), VLOOKUP(B526, Team_Pitching___Advanced[], 20, FALSE))</f>
        <v>#N/A</v>
      </c>
      <c r="M526" s="11" t="e">
        <f>VLOOKUP($B526, 'Team Per G'!$A$2:$G$31, 7, FALSE)</f>
        <v>#N/A</v>
      </c>
      <c r="N526" s="11" t="e">
        <f>VLOOKUP($B526, 'FanGraphs - Team WAR Projected'!$B$2:$E$31, 3, FALSE)/162</f>
        <v>#N/A</v>
      </c>
      <c r="O526" s="11" t="e">
        <f t="shared" si="87"/>
        <v>#N/A</v>
      </c>
      <c r="P526" s="11" t="e">
        <f>VLOOKUP($B526, Team_Pitching___Advanced[[Team]:[xFIP]], 19,FALSE)</f>
        <v>#N/A</v>
      </c>
      <c r="Q526" s="11" t="e">
        <f>VLOOKUP($B526, Team_Pitching___Advanced[], 20, FALSE)</f>
        <v>#N/A</v>
      </c>
      <c r="R526" s="11" t="e">
        <f>VLOOKUP($B526, Team_Batting___Dashboard[[Team]:[wOBA]], 16, FALSE)</f>
        <v>#N/A</v>
      </c>
      <c r="S526" s="11" t="e">
        <f>VLOOKUP($B526, Team_Batting___Advanced[[Team]:[OPS]], 9, FALSE)</f>
        <v>#N/A</v>
      </c>
      <c r="T526" s="11" t="e">
        <f>VLOOKUP($B526, Team_Batting___Advanced[], 19, FALSE)</f>
        <v>#N/A</v>
      </c>
      <c r="U526" s="11" t="e">
        <f>VLOOKUP($B526, 'Team Per G'!$A$2:$G$31, 3, FALSE)</f>
        <v>#N/A</v>
      </c>
      <c r="V526" s="11" t="e">
        <f>VLOOKUP($B526, 'Team Per G'!$A$2:$G$31, 5, FALSE)</f>
        <v>#N/A</v>
      </c>
      <c r="W526" s="11" t="e">
        <f>VLOOKUP($B526, 'Team Per G'!$A$2:$G$31, 4, FALSE)</f>
        <v>#N/A</v>
      </c>
      <c r="X526" s="11" t="e">
        <f>VLOOKUP($B526, Team_Batting___Dashboard[], 22, FALSE)/$F526</f>
        <v>#N/A</v>
      </c>
      <c r="Y526" s="11" t="e">
        <f>VLOOKUP($B526, 'FanGraphs - Team WAR Projected'!$B$2:$E$31, 4, FALSE)/162</f>
        <v>#N/A</v>
      </c>
      <c r="Z526" s="11" t="e">
        <f t="shared" si="88"/>
        <v>#N/A</v>
      </c>
      <c r="AA526" s="11" t="e">
        <f>VLOOKUP($B526, FanGraphs_Standings[[Abbreviation]:[2024 Year to Date RS/G]], 6, FALSE)/$F526</f>
        <v>#N/A</v>
      </c>
      <c r="AB526" s="11" t="e">
        <f>VLOOKUP($B526, FanGraphs_Standings[[Abbreviation]:[2024 Projected Full Season RDif]], 19, FALSE)/162</f>
        <v>#N/A</v>
      </c>
      <c r="AC526" s="11" t="e">
        <f t="shared" si="97"/>
        <v>#N/A</v>
      </c>
      <c r="AD526" s="11" t="e">
        <f>VLOOKUP($B526, FanGraphs_Standings[[Abbreviation]:[2024 Projected Full Season RDif]], 5, FALSE)</f>
        <v>#N/A</v>
      </c>
      <c r="AE526" s="11" t="e">
        <f>VLOOKUP($B526, FanGraphs_Standings[[Abbreviation]:[2024 Projected Full Season W%]], 18, FALSE)</f>
        <v>#N/A</v>
      </c>
      <c r="AF526" s="11" t="e">
        <f t="shared" si="89"/>
        <v>#N/A</v>
      </c>
      <c r="AG526" s="11" t="e">
        <f>VLOOKUP($B526, 'Home Field Adv'!$A$2:$I$31, 9, FALSE)</f>
        <v>#N/A</v>
      </c>
      <c r="AH526" s="11" t="e">
        <f>VLOOKUP($C526, FanGraphs_Standings[[Abbreviation]:[2024 Year to Date G]], 2, FALSE)</f>
        <v>#N/A</v>
      </c>
      <c r="AI526" s="11" t="e">
        <f>_xlfn.IFNA(VLOOKUP($E526, 'SP Per G'!$A$2:$D$1385, 3, FALSE), AO526)</f>
        <v>#N/A</v>
      </c>
      <c r="AJ526" s="11" t="e">
        <f>IF(AND(ISNA(VLOOKUP($E526, 'SP Per G'!$A$2:$D$1385, 4, FALSE)), ISTEXT($E526)), AI526,IF(ISNA(VLOOKUP($E526, 'SP Per G'!$A$2:$D$1385, 4, FALSE)), AO526, VLOOKUP($E526, 'SP Per G'!$A$2:$D$1385, 4, FALSE)))</f>
        <v>#N/A</v>
      </c>
      <c r="AK526" s="11" t="e">
        <f t="shared" si="90"/>
        <v>#N/A</v>
      </c>
      <c r="AL526" s="11" t="e">
        <f>_xlfn.IFNA(VLOOKUP($E526, Individual_Pitching___Dashboard[], 18, FALSE), VLOOKUP($C526,Team_Pitching___Advanced[[Team]:[SIERA]],16,FALSE))</f>
        <v>#N/A</v>
      </c>
      <c r="AM526" s="11" t="e">
        <f>_xlfn.IFNA(VLOOKUP($E526, Individual_Pitching___Dashboard[], 20, FALSE), VLOOKUP($C526,Team_Pitching___Advanced[[Team]:[xFIP]],19,FALSE))</f>
        <v>#N/A</v>
      </c>
      <c r="AN526" s="11" t="e">
        <f>_xlfn.IFNA(VLOOKUP($E526,Individual_Pitching___Advanced[],21,FALSE),VLOOKUP($C526,Team_Pitching___Advanced[[Team]:[SIERA]],20,FALSE))</f>
        <v>#N/A</v>
      </c>
      <c r="AO526" s="11" t="e">
        <f>VLOOKUP($C526, 'Team Per G'!$A$2:$G$31, 7, FALSE)</f>
        <v>#N/A</v>
      </c>
      <c r="AP526" s="11" t="e">
        <f>VLOOKUP($C526, 'FanGraphs - Team WAR Projected'!$B$2:$E$31, 3, FALSE)/162</f>
        <v>#N/A</v>
      </c>
      <c r="AQ526" s="11" t="e">
        <f t="shared" si="91"/>
        <v>#N/A</v>
      </c>
      <c r="AR526" s="11" t="e">
        <f>VLOOKUP($C526, Team_Pitching___Advanced[[Team]:[xFIP]], 19,FALSE)</f>
        <v>#N/A</v>
      </c>
      <c r="AS526" s="11" t="e">
        <f>VLOOKUP($C526, Team_Pitching___Advanced[], 20, FALSE)</f>
        <v>#N/A</v>
      </c>
      <c r="AT526" s="11" t="e">
        <f>VLOOKUP($C526, Team_Batting___Dashboard[[Team]:[wOBA]], 16, FALSE)</f>
        <v>#N/A</v>
      </c>
      <c r="AU526" s="11" t="e">
        <f>VLOOKUP($C526, Team_Batting___Advanced[[Team]:[OPS]], 9, FALSE)</f>
        <v>#N/A</v>
      </c>
      <c r="AV526" s="11" t="e">
        <f>VLOOKUP($C526, Team_Batting___Advanced[], 19, FALSE)</f>
        <v>#N/A</v>
      </c>
      <c r="AW526" s="11" t="e">
        <f>VLOOKUP($C526, 'Team Per G'!$A$2:$G$31, 3, FALSE)</f>
        <v>#N/A</v>
      </c>
      <c r="AX526" s="11" t="e">
        <f>VLOOKUP($C526, 'Team Per G'!$A$2:$G$31, 5, FALSE)</f>
        <v>#N/A</v>
      </c>
      <c r="AY526" s="11" t="e">
        <f>VLOOKUP($C526, 'Team Per G'!$A$2:$G$31, 4, FALSE)</f>
        <v>#N/A</v>
      </c>
      <c r="AZ526" s="11" t="e">
        <f>VLOOKUP($C526, Team_Batting___Dashboard[], 22, FALSE)/$AH526</f>
        <v>#N/A</v>
      </c>
      <c r="BA526" s="11" t="e">
        <f>VLOOKUP($C526, 'FanGraphs - Team WAR Projected'!$B$2:$E$31, 4, FALSE)/162</f>
        <v>#N/A</v>
      </c>
      <c r="BB526" s="11" t="e">
        <f t="shared" si="92"/>
        <v>#N/A</v>
      </c>
      <c r="BC526" s="11" t="e">
        <f>VLOOKUP($C526, FanGraphs_Standings[[Abbreviation]:[2024 Year to Date RS/G]], 6, FALSE)/$AH526</f>
        <v>#N/A</v>
      </c>
      <c r="BD526" s="11" t="e">
        <f>VLOOKUP($C526, FanGraphs_Standings[[Abbreviation]:[2024 Projected Full Season RDif]], 19, FALSE)/162</f>
        <v>#N/A</v>
      </c>
      <c r="BE526" s="11" t="e">
        <f t="shared" si="93"/>
        <v>#N/A</v>
      </c>
      <c r="BF526" s="11" t="e">
        <f>VLOOKUP($C526, FanGraphs_Standings[[Abbreviation]:[2024 Projected Full Season RDif]], 5, FALSE)</f>
        <v>#N/A</v>
      </c>
      <c r="BG526" s="11" t="e">
        <f>VLOOKUP($C526, FanGraphs_Standings[[Abbreviation]:[2024 Projected Full Season W%]], 18, FALSE)</f>
        <v>#N/A</v>
      </c>
      <c r="BH526" s="11" t="e">
        <f t="shared" si="94"/>
        <v>#N/A</v>
      </c>
      <c r="BI526" s="11" t="e">
        <f>VLOOKUP($C526, 'Home Field Adv'!$A$2:$K$31, 11, FALSE)</f>
        <v>#N/A</v>
      </c>
      <c r="BL526" s="12" t="str">
        <f t="shared" si="95"/>
        <v/>
      </c>
      <c r="BM526" s="12" t="str">
        <f t="shared" si="85"/>
        <v/>
      </c>
      <c r="BN526" s="12" t="str">
        <f t="shared" si="96"/>
        <v/>
      </c>
    </row>
    <row r="527" spans="6:66" x14ac:dyDescent="0.45">
      <c r="F527" s="11" t="e">
        <f>VLOOKUP($B527, FanGraphs_Standings[[Abbreviation]:[2024 Year to Date G]], 2, FALSE)</f>
        <v>#N/A</v>
      </c>
      <c r="G527" s="11" t="e">
        <f>_xlfn.IFNA(VLOOKUP($D527, 'SP Per G'!$A$2:$D$1385, 3, FALSE),M527)</f>
        <v>#N/A</v>
      </c>
      <c r="H527" s="11" t="e">
        <f>IF(AND(ISNA(VLOOKUP($D527, 'SP Per G'!$A$2:$D$1385, 4, FALSE)), ISTEXT($D527)), G527,IF(ISNA(VLOOKUP($D527, 'SP Per G'!$A$2:$D$1385, 4, FALSE)), M527, VLOOKUP($D527, 'SP Per G'!$A$2:$D$1385, 4, FALSE)))</f>
        <v>#N/A</v>
      </c>
      <c r="I527" s="11" t="e">
        <f t="shared" si="86"/>
        <v>#N/A</v>
      </c>
      <c r="J527" s="11" t="e">
        <f>_xlfn.IFNA(VLOOKUP($D527,Individual_Pitching___Dashboard[],18,FALSE),VLOOKUP(B527,Team_Pitching___Dashboard[[Team]:[ERA]],17,FALSE))</f>
        <v>#N/A</v>
      </c>
      <c r="K527" s="11" t="e">
        <f>_xlfn.IFNA(VLOOKUP($D527, Individual_Pitching___Dashboard[], 20, FALSE), VLOOKUP(B527,Team_Pitching___Dashboard[[Team]:[xFIP]],20,FALSE))</f>
        <v>#N/A</v>
      </c>
      <c r="L527" s="11" t="e">
        <f>_xlfn.IFNA(VLOOKUP($D527, Individual_Pitching___Advanced[], 21,FALSE), VLOOKUP(B527, Team_Pitching___Advanced[], 20, FALSE))</f>
        <v>#N/A</v>
      </c>
      <c r="M527" s="11" t="e">
        <f>VLOOKUP($B527, 'Team Per G'!$A$2:$G$31, 7, FALSE)</f>
        <v>#N/A</v>
      </c>
      <c r="N527" s="11" t="e">
        <f>VLOOKUP($B527, 'FanGraphs - Team WAR Projected'!$B$2:$E$31, 3, FALSE)/162</f>
        <v>#N/A</v>
      </c>
      <c r="O527" s="11" t="e">
        <f t="shared" si="87"/>
        <v>#N/A</v>
      </c>
      <c r="P527" s="11" t="e">
        <f>VLOOKUP($B527, Team_Pitching___Advanced[[Team]:[xFIP]], 19,FALSE)</f>
        <v>#N/A</v>
      </c>
      <c r="Q527" s="11" t="e">
        <f>VLOOKUP($B527, Team_Pitching___Advanced[], 20, FALSE)</f>
        <v>#N/A</v>
      </c>
      <c r="R527" s="11" t="e">
        <f>VLOOKUP($B527, Team_Batting___Dashboard[[Team]:[wOBA]], 16, FALSE)</f>
        <v>#N/A</v>
      </c>
      <c r="S527" s="11" t="e">
        <f>VLOOKUP($B527, Team_Batting___Advanced[[Team]:[OPS]], 9, FALSE)</f>
        <v>#N/A</v>
      </c>
      <c r="T527" s="11" t="e">
        <f>VLOOKUP($B527, Team_Batting___Advanced[], 19, FALSE)</f>
        <v>#N/A</v>
      </c>
      <c r="U527" s="11" t="e">
        <f>VLOOKUP($B527, 'Team Per G'!$A$2:$G$31, 3, FALSE)</f>
        <v>#N/A</v>
      </c>
      <c r="V527" s="11" t="e">
        <f>VLOOKUP($B527, 'Team Per G'!$A$2:$G$31, 5, FALSE)</f>
        <v>#N/A</v>
      </c>
      <c r="W527" s="11" t="e">
        <f>VLOOKUP($B527, 'Team Per G'!$A$2:$G$31, 4, FALSE)</f>
        <v>#N/A</v>
      </c>
      <c r="X527" s="11" t="e">
        <f>VLOOKUP($B527, Team_Batting___Dashboard[], 22, FALSE)/$F527</f>
        <v>#N/A</v>
      </c>
      <c r="Y527" s="11" t="e">
        <f>VLOOKUP($B527, 'FanGraphs - Team WAR Projected'!$B$2:$E$31, 4, FALSE)/162</f>
        <v>#N/A</v>
      </c>
      <c r="Z527" s="11" t="e">
        <f t="shared" si="88"/>
        <v>#N/A</v>
      </c>
      <c r="AA527" s="11" t="e">
        <f>VLOOKUP($B527, FanGraphs_Standings[[Abbreviation]:[2024 Year to Date RS/G]], 6, FALSE)/$F527</f>
        <v>#N/A</v>
      </c>
      <c r="AB527" s="11" t="e">
        <f>VLOOKUP($B527, FanGraphs_Standings[[Abbreviation]:[2024 Projected Full Season RDif]], 19, FALSE)/162</f>
        <v>#N/A</v>
      </c>
      <c r="AC527" s="11" t="e">
        <f t="shared" si="97"/>
        <v>#N/A</v>
      </c>
      <c r="AD527" s="11" t="e">
        <f>VLOOKUP($B527, FanGraphs_Standings[[Abbreviation]:[2024 Projected Full Season RDif]], 5, FALSE)</f>
        <v>#N/A</v>
      </c>
      <c r="AE527" s="11" t="e">
        <f>VLOOKUP($B527, FanGraphs_Standings[[Abbreviation]:[2024 Projected Full Season W%]], 18, FALSE)</f>
        <v>#N/A</v>
      </c>
      <c r="AF527" s="11" t="e">
        <f t="shared" si="89"/>
        <v>#N/A</v>
      </c>
      <c r="AG527" s="11" t="e">
        <f>VLOOKUP($B527, 'Home Field Adv'!$A$2:$I$31, 9, FALSE)</f>
        <v>#N/A</v>
      </c>
      <c r="AH527" s="11" t="e">
        <f>VLOOKUP($C527, FanGraphs_Standings[[Abbreviation]:[2024 Year to Date G]], 2, FALSE)</f>
        <v>#N/A</v>
      </c>
      <c r="AI527" s="11" t="e">
        <f>_xlfn.IFNA(VLOOKUP($E527, 'SP Per G'!$A$2:$D$1385, 3, FALSE), AO527)</f>
        <v>#N/A</v>
      </c>
      <c r="AJ527" s="11" t="e">
        <f>IF(AND(ISNA(VLOOKUP($E527, 'SP Per G'!$A$2:$D$1385, 4, FALSE)), ISTEXT($E527)), AI527,IF(ISNA(VLOOKUP($E527, 'SP Per G'!$A$2:$D$1385, 4, FALSE)), AO527, VLOOKUP($E527, 'SP Per G'!$A$2:$D$1385, 4, FALSE)))</f>
        <v>#N/A</v>
      </c>
      <c r="AK527" s="11" t="e">
        <f t="shared" si="90"/>
        <v>#N/A</v>
      </c>
      <c r="AL527" s="11" t="e">
        <f>_xlfn.IFNA(VLOOKUP($E527, Individual_Pitching___Dashboard[], 18, FALSE), VLOOKUP($C527,Team_Pitching___Advanced[[Team]:[SIERA]],16,FALSE))</f>
        <v>#N/A</v>
      </c>
      <c r="AM527" s="11" t="e">
        <f>_xlfn.IFNA(VLOOKUP($E527, Individual_Pitching___Dashboard[], 20, FALSE), VLOOKUP($C527,Team_Pitching___Advanced[[Team]:[xFIP]],19,FALSE))</f>
        <v>#N/A</v>
      </c>
      <c r="AN527" s="11" t="e">
        <f>_xlfn.IFNA(VLOOKUP($E527,Individual_Pitching___Advanced[],21,FALSE),VLOOKUP($C527,Team_Pitching___Advanced[[Team]:[SIERA]],20,FALSE))</f>
        <v>#N/A</v>
      </c>
      <c r="AO527" s="11" t="e">
        <f>VLOOKUP($C527, 'Team Per G'!$A$2:$G$31, 7, FALSE)</f>
        <v>#N/A</v>
      </c>
      <c r="AP527" s="11" t="e">
        <f>VLOOKUP($C527, 'FanGraphs - Team WAR Projected'!$B$2:$E$31, 3, FALSE)/162</f>
        <v>#N/A</v>
      </c>
      <c r="AQ527" s="11" t="e">
        <f t="shared" si="91"/>
        <v>#N/A</v>
      </c>
      <c r="AR527" s="11" t="e">
        <f>VLOOKUP($C527, Team_Pitching___Advanced[[Team]:[xFIP]], 19,FALSE)</f>
        <v>#N/A</v>
      </c>
      <c r="AS527" s="11" t="e">
        <f>VLOOKUP($C527, Team_Pitching___Advanced[], 20, FALSE)</f>
        <v>#N/A</v>
      </c>
      <c r="AT527" s="11" t="e">
        <f>VLOOKUP($C527, Team_Batting___Dashboard[[Team]:[wOBA]], 16, FALSE)</f>
        <v>#N/A</v>
      </c>
      <c r="AU527" s="11" t="e">
        <f>VLOOKUP($C527, Team_Batting___Advanced[[Team]:[OPS]], 9, FALSE)</f>
        <v>#N/A</v>
      </c>
      <c r="AV527" s="11" t="e">
        <f>VLOOKUP($C527, Team_Batting___Advanced[], 19, FALSE)</f>
        <v>#N/A</v>
      </c>
      <c r="AW527" s="11" t="e">
        <f>VLOOKUP($C527, 'Team Per G'!$A$2:$G$31, 3, FALSE)</f>
        <v>#N/A</v>
      </c>
      <c r="AX527" s="11" t="e">
        <f>VLOOKUP($C527, 'Team Per G'!$A$2:$G$31, 5, FALSE)</f>
        <v>#N/A</v>
      </c>
      <c r="AY527" s="11" t="e">
        <f>VLOOKUP($C527, 'Team Per G'!$A$2:$G$31, 4, FALSE)</f>
        <v>#N/A</v>
      </c>
      <c r="AZ527" s="11" t="e">
        <f>VLOOKUP($C527, Team_Batting___Dashboard[], 22, FALSE)/$AH527</f>
        <v>#N/A</v>
      </c>
      <c r="BA527" s="11" t="e">
        <f>VLOOKUP($C527, 'FanGraphs - Team WAR Projected'!$B$2:$E$31, 4, FALSE)/162</f>
        <v>#N/A</v>
      </c>
      <c r="BB527" s="11" t="e">
        <f t="shared" si="92"/>
        <v>#N/A</v>
      </c>
      <c r="BC527" s="11" t="e">
        <f>VLOOKUP($C527, FanGraphs_Standings[[Abbreviation]:[2024 Year to Date RS/G]], 6, FALSE)/$AH527</f>
        <v>#N/A</v>
      </c>
      <c r="BD527" s="11" t="e">
        <f>VLOOKUP($C527, FanGraphs_Standings[[Abbreviation]:[2024 Projected Full Season RDif]], 19, FALSE)/162</f>
        <v>#N/A</v>
      </c>
      <c r="BE527" s="11" t="e">
        <f t="shared" si="93"/>
        <v>#N/A</v>
      </c>
      <c r="BF527" s="11" t="e">
        <f>VLOOKUP($C527, FanGraphs_Standings[[Abbreviation]:[2024 Projected Full Season RDif]], 5, FALSE)</f>
        <v>#N/A</v>
      </c>
      <c r="BG527" s="11" t="e">
        <f>VLOOKUP($C527, FanGraphs_Standings[[Abbreviation]:[2024 Projected Full Season W%]], 18, FALSE)</f>
        <v>#N/A</v>
      </c>
      <c r="BH527" s="11" t="e">
        <f t="shared" si="94"/>
        <v>#N/A</v>
      </c>
      <c r="BI527" s="11" t="e">
        <f>VLOOKUP($C527, 'Home Field Adv'!$A$2:$K$31, 11, FALSE)</f>
        <v>#N/A</v>
      </c>
      <c r="BL527" s="12" t="str">
        <f t="shared" si="95"/>
        <v/>
      </c>
      <c r="BM527" s="12" t="str">
        <f t="shared" si="85"/>
        <v/>
      </c>
      <c r="BN527" s="12" t="str">
        <f t="shared" si="96"/>
        <v/>
      </c>
    </row>
    <row r="528" spans="6:66" x14ac:dyDescent="0.45">
      <c r="F528" s="11" t="e">
        <f>VLOOKUP($B528, FanGraphs_Standings[[Abbreviation]:[2024 Year to Date G]], 2, FALSE)</f>
        <v>#N/A</v>
      </c>
      <c r="G528" s="11" t="e">
        <f>_xlfn.IFNA(VLOOKUP($D528, 'SP Per G'!$A$2:$D$1385, 3, FALSE),M528)</f>
        <v>#N/A</v>
      </c>
      <c r="H528" s="11" t="e">
        <f>IF(AND(ISNA(VLOOKUP($D528, 'SP Per G'!$A$2:$D$1385, 4, FALSE)), ISTEXT($D528)), G528,IF(ISNA(VLOOKUP($D528, 'SP Per G'!$A$2:$D$1385, 4, FALSE)), M528, VLOOKUP($D528, 'SP Per G'!$A$2:$D$1385, 4, FALSE)))</f>
        <v>#N/A</v>
      </c>
      <c r="I528" s="11" t="e">
        <f t="shared" si="86"/>
        <v>#N/A</v>
      </c>
      <c r="J528" s="11" t="e">
        <f>_xlfn.IFNA(VLOOKUP($D528,Individual_Pitching___Dashboard[],18,FALSE),VLOOKUP(B528,Team_Pitching___Dashboard[[Team]:[ERA]],17,FALSE))</f>
        <v>#N/A</v>
      </c>
      <c r="K528" s="11" t="e">
        <f>_xlfn.IFNA(VLOOKUP($D528, Individual_Pitching___Dashboard[], 20, FALSE), VLOOKUP(B528,Team_Pitching___Dashboard[[Team]:[xFIP]],20,FALSE))</f>
        <v>#N/A</v>
      </c>
      <c r="L528" s="11" t="e">
        <f>_xlfn.IFNA(VLOOKUP($D528, Individual_Pitching___Advanced[], 21,FALSE), VLOOKUP(B528, Team_Pitching___Advanced[], 20, FALSE))</f>
        <v>#N/A</v>
      </c>
      <c r="M528" s="11" t="e">
        <f>VLOOKUP($B528, 'Team Per G'!$A$2:$G$31, 7, FALSE)</f>
        <v>#N/A</v>
      </c>
      <c r="N528" s="11" t="e">
        <f>VLOOKUP($B528, 'FanGraphs - Team WAR Projected'!$B$2:$E$31, 3, FALSE)/162</f>
        <v>#N/A</v>
      </c>
      <c r="O528" s="11" t="e">
        <f t="shared" si="87"/>
        <v>#N/A</v>
      </c>
      <c r="P528" s="11" t="e">
        <f>VLOOKUP($B528, Team_Pitching___Advanced[[Team]:[xFIP]], 19,FALSE)</f>
        <v>#N/A</v>
      </c>
      <c r="Q528" s="11" t="e">
        <f>VLOOKUP($B528, Team_Pitching___Advanced[], 20, FALSE)</f>
        <v>#N/A</v>
      </c>
      <c r="R528" s="11" t="e">
        <f>VLOOKUP($B528, Team_Batting___Dashboard[[Team]:[wOBA]], 16, FALSE)</f>
        <v>#N/A</v>
      </c>
      <c r="S528" s="11" t="e">
        <f>VLOOKUP($B528, Team_Batting___Advanced[[Team]:[OPS]], 9, FALSE)</f>
        <v>#N/A</v>
      </c>
      <c r="T528" s="11" t="e">
        <f>VLOOKUP($B528, Team_Batting___Advanced[], 19, FALSE)</f>
        <v>#N/A</v>
      </c>
      <c r="U528" s="11" t="e">
        <f>VLOOKUP($B528, 'Team Per G'!$A$2:$G$31, 3, FALSE)</f>
        <v>#N/A</v>
      </c>
      <c r="V528" s="11" t="e">
        <f>VLOOKUP($B528, 'Team Per G'!$A$2:$G$31, 5, FALSE)</f>
        <v>#N/A</v>
      </c>
      <c r="W528" s="11" t="e">
        <f>VLOOKUP($B528, 'Team Per G'!$A$2:$G$31, 4, FALSE)</f>
        <v>#N/A</v>
      </c>
      <c r="X528" s="11" t="e">
        <f>VLOOKUP($B528, Team_Batting___Dashboard[], 22, FALSE)/$F528</f>
        <v>#N/A</v>
      </c>
      <c r="Y528" s="11" t="e">
        <f>VLOOKUP($B528, 'FanGraphs - Team WAR Projected'!$B$2:$E$31, 4, FALSE)/162</f>
        <v>#N/A</v>
      </c>
      <c r="Z528" s="11" t="e">
        <f t="shared" si="88"/>
        <v>#N/A</v>
      </c>
      <c r="AA528" s="11" t="e">
        <f>VLOOKUP($B528, FanGraphs_Standings[[Abbreviation]:[2024 Year to Date RS/G]], 6, FALSE)/$F528</f>
        <v>#N/A</v>
      </c>
      <c r="AB528" s="11" t="e">
        <f>VLOOKUP($B528, FanGraphs_Standings[[Abbreviation]:[2024 Projected Full Season RDif]], 19, FALSE)/162</f>
        <v>#N/A</v>
      </c>
      <c r="AC528" s="11" t="e">
        <f t="shared" si="97"/>
        <v>#N/A</v>
      </c>
      <c r="AD528" s="11" t="e">
        <f>VLOOKUP($B528, FanGraphs_Standings[[Abbreviation]:[2024 Projected Full Season RDif]], 5, FALSE)</f>
        <v>#N/A</v>
      </c>
      <c r="AE528" s="11" t="e">
        <f>VLOOKUP($B528, FanGraphs_Standings[[Abbreviation]:[2024 Projected Full Season W%]], 18, FALSE)</f>
        <v>#N/A</v>
      </c>
      <c r="AF528" s="11" t="e">
        <f t="shared" si="89"/>
        <v>#N/A</v>
      </c>
      <c r="AG528" s="11" t="e">
        <f>VLOOKUP($B528, 'Home Field Adv'!$A$2:$I$31, 9, FALSE)</f>
        <v>#N/A</v>
      </c>
      <c r="AH528" s="11" t="e">
        <f>VLOOKUP($C528, FanGraphs_Standings[[Abbreviation]:[2024 Year to Date G]], 2, FALSE)</f>
        <v>#N/A</v>
      </c>
      <c r="AI528" s="11" t="e">
        <f>_xlfn.IFNA(VLOOKUP($E528, 'SP Per G'!$A$2:$D$1385, 3, FALSE), AO528)</f>
        <v>#N/A</v>
      </c>
      <c r="AJ528" s="11" t="e">
        <f>IF(AND(ISNA(VLOOKUP($E528, 'SP Per G'!$A$2:$D$1385, 4, FALSE)), ISTEXT($E528)), AI528,IF(ISNA(VLOOKUP($E528, 'SP Per G'!$A$2:$D$1385, 4, FALSE)), AO528, VLOOKUP($E528, 'SP Per G'!$A$2:$D$1385, 4, FALSE)))</f>
        <v>#N/A</v>
      </c>
      <c r="AK528" s="11" t="e">
        <f t="shared" si="90"/>
        <v>#N/A</v>
      </c>
      <c r="AL528" s="11" t="e">
        <f>_xlfn.IFNA(VLOOKUP($E528, Individual_Pitching___Dashboard[], 18, FALSE), VLOOKUP($C528,Team_Pitching___Advanced[[Team]:[SIERA]],16,FALSE))</f>
        <v>#N/A</v>
      </c>
      <c r="AM528" s="11" t="e">
        <f>_xlfn.IFNA(VLOOKUP($E528, Individual_Pitching___Dashboard[], 20, FALSE), VLOOKUP($C528,Team_Pitching___Advanced[[Team]:[xFIP]],19,FALSE))</f>
        <v>#N/A</v>
      </c>
      <c r="AN528" s="11" t="e">
        <f>_xlfn.IFNA(VLOOKUP($E528,Individual_Pitching___Advanced[],21,FALSE),VLOOKUP($C528,Team_Pitching___Advanced[[Team]:[SIERA]],20,FALSE))</f>
        <v>#N/A</v>
      </c>
      <c r="AO528" s="11" t="e">
        <f>VLOOKUP($C528, 'Team Per G'!$A$2:$G$31, 7, FALSE)</f>
        <v>#N/A</v>
      </c>
      <c r="AP528" s="11" t="e">
        <f>VLOOKUP($C528, 'FanGraphs - Team WAR Projected'!$B$2:$E$31, 3, FALSE)/162</f>
        <v>#N/A</v>
      </c>
      <c r="AQ528" s="11" t="e">
        <f t="shared" si="91"/>
        <v>#N/A</v>
      </c>
      <c r="AR528" s="11" t="e">
        <f>VLOOKUP($C528, Team_Pitching___Advanced[[Team]:[xFIP]], 19,FALSE)</f>
        <v>#N/A</v>
      </c>
      <c r="AS528" s="11" t="e">
        <f>VLOOKUP($C528, Team_Pitching___Advanced[], 20, FALSE)</f>
        <v>#N/A</v>
      </c>
      <c r="AT528" s="11" t="e">
        <f>VLOOKUP($C528, Team_Batting___Dashboard[[Team]:[wOBA]], 16, FALSE)</f>
        <v>#N/A</v>
      </c>
      <c r="AU528" s="11" t="e">
        <f>VLOOKUP($C528, Team_Batting___Advanced[[Team]:[OPS]], 9, FALSE)</f>
        <v>#N/A</v>
      </c>
      <c r="AV528" s="11" t="e">
        <f>VLOOKUP($C528, Team_Batting___Advanced[], 19, FALSE)</f>
        <v>#N/A</v>
      </c>
      <c r="AW528" s="11" t="e">
        <f>VLOOKUP($C528, 'Team Per G'!$A$2:$G$31, 3, FALSE)</f>
        <v>#N/A</v>
      </c>
      <c r="AX528" s="11" t="e">
        <f>VLOOKUP($C528, 'Team Per G'!$A$2:$G$31, 5, FALSE)</f>
        <v>#N/A</v>
      </c>
      <c r="AY528" s="11" t="e">
        <f>VLOOKUP($C528, 'Team Per G'!$A$2:$G$31, 4, FALSE)</f>
        <v>#N/A</v>
      </c>
      <c r="AZ528" s="11" t="e">
        <f>VLOOKUP($C528, Team_Batting___Dashboard[], 22, FALSE)/$AH528</f>
        <v>#N/A</v>
      </c>
      <c r="BA528" s="11" t="e">
        <f>VLOOKUP($C528, 'FanGraphs - Team WAR Projected'!$B$2:$E$31, 4, FALSE)/162</f>
        <v>#N/A</v>
      </c>
      <c r="BB528" s="11" t="e">
        <f t="shared" si="92"/>
        <v>#N/A</v>
      </c>
      <c r="BC528" s="11" t="e">
        <f>VLOOKUP($C528, FanGraphs_Standings[[Abbreviation]:[2024 Year to Date RS/G]], 6, FALSE)/$AH528</f>
        <v>#N/A</v>
      </c>
      <c r="BD528" s="11" t="e">
        <f>VLOOKUP($C528, FanGraphs_Standings[[Abbreviation]:[2024 Projected Full Season RDif]], 19, FALSE)/162</f>
        <v>#N/A</v>
      </c>
      <c r="BE528" s="11" t="e">
        <f t="shared" si="93"/>
        <v>#N/A</v>
      </c>
      <c r="BF528" s="11" t="e">
        <f>VLOOKUP($C528, FanGraphs_Standings[[Abbreviation]:[2024 Projected Full Season RDif]], 5, FALSE)</f>
        <v>#N/A</v>
      </c>
      <c r="BG528" s="11" t="e">
        <f>VLOOKUP($C528, FanGraphs_Standings[[Abbreviation]:[2024 Projected Full Season W%]], 18, FALSE)</f>
        <v>#N/A</v>
      </c>
      <c r="BH528" s="11" t="e">
        <f t="shared" si="94"/>
        <v>#N/A</v>
      </c>
      <c r="BI528" s="11" t="e">
        <f>VLOOKUP($C528, 'Home Field Adv'!$A$2:$K$31, 11, FALSE)</f>
        <v>#N/A</v>
      </c>
      <c r="BL528" s="12" t="str">
        <f t="shared" si="95"/>
        <v/>
      </c>
      <c r="BM528" s="12" t="str">
        <f t="shared" si="85"/>
        <v/>
      </c>
      <c r="BN528" s="12" t="str">
        <f t="shared" si="96"/>
        <v/>
      </c>
    </row>
    <row r="529" spans="6:66" x14ac:dyDescent="0.45">
      <c r="F529" s="11" t="e">
        <f>VLOOKUP($B529, FanGraphs_Standings[[Abbreviation]:[2024 Year to Date G]], 2, FALSE)</f>
        <v>#N/A</v>
      </c>
      <c r="G529" s="11" t="e">
        <f>_xlfn.IFNA(VLOOKUP($D529, 'SP Per G'!$A$2:$D$1385, 3, FALSE),M529)</f>
        <v>#N/A</v>
      </c>
      <c r="H529" s="11" t="e">
        <f>IF(AND(ISNA(VLOOKUP($D529, 'SP Per G'!$A$2:$D$1385, 4, FALSE)), ISTEXT($D529)), G529,IF(ISNA(VLOOKUP($D529, 'SP Per G'!$A$2:$D$1385, 4, FALSE)), M529, VLOOKUP($D529, 'SP Per G'!$A$2:$D$1385, 4, FALSE)))</f>
        <v>#N/A</v>
      </c>
      <c r="I529" s="11" t="e">
        <f t="shared" si="86"/>
        <v>#N/A</v>
      </c>
      <c r="J529" s="11" t="e">
        <f>_xlfn.IFNA(VLOOKUP($D529,Individual_Pitching___Dashboard[],18,FALSE),VLOOKUP(B529,Team_Pitching___Dashboard[[Team]:[ERA]],17,FALSE))</f>
        <v>#N/A</v>
      </c>
      <c r="K529" s="11" t="e">
        <f>_xlfn.IFNA(VLOOKUP($D529, Individual_Pitching___Dashboard[], 20, FALSE), VLOOKUP(B529,Team_Pitching___Dashboard[[Team]:[xFIP]],20,FALSE))</f>
        <v>#N/A</v>
      </c>
      <c r="L529" s="11" t="e">
        <f>_xlfn.IFNA(VLOOKUP($D529, Individual_Pitching___Advanced[], 21,FALSE), VLOOKUP(B529, Team_Pitching___Advanced[], 20, FALSE))</f>
        <v>#N/A</v>
      </c>
      <c r="M529" s="11" t="e">
        <f>VLOOKUP($B529, 'Team Per G'!$A$2:$G$31, 7, FALSE)</f>
        <v>#N/A</v>
      </c>
      <c r="N529" s="11" t="e">
        <f>VLOOKUP($B529, 'FanGraphs - Team WAR Projected'!$B$2:$E$31, 3, FALSE)/162</f>
        <v>#N/A</v>
      </c>
      <c r="O529" s="11" t="e">
        <f t="shared" si="87"/>
        <v>#N/A</v>
      </c>
      <c r="P529" s="11" t="e">
        <f>VLOOKUP($B529, Team_Pitching___Advanced[[Team]:[xFIP]], 19,FALSE)</f>
        <v>#N/A</v>
      </c>
      <c r="Q529" s="11" t="e">
        <f>VLOOKUP($B529, Team_Pitching___Advanced[], 20, FALSE)</f>
        <v>#N/A</v>
      </c>
      <c r="R529" s="11" t="e">
        <f>VLOOKUP($B529, Team_Batting___Dashboard[[Team]:[wOBA]], 16, FALSE)</f>
        <v>#N/A</v>
      </c>
      <c r="S529" s="11" t="e">
        <f>VLOOKUP($B529, Team_Batting___Advanced[[Team]:[OPS]], 9, FALSE)</f>
        <v>#N/A</v>
      </c>
      <c r="T529" s="11" t="e">
        <f>VLOOKUP($B529, Team_Batting___Advanced[], 19, FALSE)</f>
        <v>#N/A</v>
      </c>
      <c r="U529" s="11" t="e">
        <f>VLOOKUP($B529, 'Team Per G'!$A$2:$G$31, 3, FALSE)</f>
        <v>#N/A</v>
      </c>
      <c r="V529" s="11" t="e">
        <f>VLOOKUP($B529, 'Team Per G'!$A$2:$G$31, 5, FALSE)</f>
        <v>#N/A</v>
      </c>
      <c r="W529" s="11" t="e">
        <f>VLOOKUP($B529, 'Team Per G'!$A$2:$G$31, 4, FALSE)</f>
        <v>#N/A</v>
      </c>
      <c r="X529" s="11" t="e">
        <f>VLOOKUP($B529, Team_Batting___Dashboard[], 22, FALSE)/$F529</f>
        <v>#N/A</v>
      </c>
      <c r="Y529" s="11" t="e">
        <f>VLOOKUP($B529, 'FanGraphs - Team WAR Projected'!$B$2:$E$31, 4, FALSE)/162</f>
        <v>#N/A</v>
      </c>
      <c r="Z529" s="11" t="e">
        <f t="shared" si="88"/>
        <v>#N/A</v>
      </c>
      <c r="AA529" s="11" t="e">
        <f>VLOOKUP($B529, FanGraphs_Standings[[Abbreviation]:[2024 Year to Date RS/G]], 6, FALSE)/$F529</f>
        <v>#N/A</v>
      </c>
      <c r="AB529" s="11" t="e">
        <f>VLOOKUP($B529, FanGraphs_Standings[[Abbreviation]:[2024 Projected Full Season RDif]], 19, FALSE)/162</f>
        <v>#N/A</v>
      </c>
      <c r="AC529" s="11" t="e">
        <f t="shared" si="97"/>
        <v>#N/A</v>
      </c>
      <c r="AD529" s="11" t="e">
        <f>VLOOKUP($B529, FanGraphs_Standings[[Abbreviation]:[2024 Projected Full Season RDif]], 5, FALSE)</f>
        <v>#N/A</v>
      </c>
      <c r="AE529" s="11" t="e">
        <f>VLOOKUP($B529, FanGraphs_Standings[[Abbreviation]:[2024 Projected Full Season W%]], 18, FALSE)</f>
        <v>#N/A</v>
      </c>
      <c r="AF529" s="11" t="e">
        <f t="shared" si="89"/>
        <v>#N/A</v>
      </c>
      <c r="AG529" s="11" t="e">
        <f>VLOOKUP($B529, 'Home Field Adv'!$A$2:$I$31, 9, FALSE)</f>
        <v>#N/A</v>
      </c>
      <c r="AH529" s="11" t="e">
        <f>VLOOKUP($C529, FanGraphs_Standings[[Abbreviation]:[2024 Year to Date G]], 2, FALSE)</f>
        <v>#N/A</v>
      </c>
      <c r="AI529" s="11" t="e">
        <f>_xlfn.IFNA(VLOOKUP($E529, 'SP Per G'!$A$2:$D$1385, 3, FALSE), AO529)</f>
        <v>#N/A</v>
      </c>
      <c r="AJ529" s="11" t="e">
        <f>IF(AND(ISNA(VLOOKUP($E529, 'SP Per G'!$A$2:$D$1385, 4, FALSE)), ISTEXT($E529)), AI529,IF(ISNA(VLOOKUP($E529, 'SP Per G'!$A$2:$D$1385, 4, FALSE)), AO529, VLOOKUP($E529, 'SP Per G'!$A$2:$D$1385, 4, FALSE)))</f>
        <v>#N/A</v>
      </c>
      <c r="AK529" s="11" t="e">
        <f t="shared" si="90"/>
        <v>#N/A</v>
      </c>
      <c r="AL529" s="11" t="e">
        <f>_xlfn.IFNA(VLOOKUP($E529, Individual_Pitching___Dashboard[], 18, FALSE), VLOOKUP($C529,Team_Pitching___Advanced[[Team]:[SIERA]],16,FALSE))</f>
        <v>#N/A</v>
      </c>
      <c r="AM529" s="11" t="e">
        <f>_xlfn.IFNA(VLOOKUP($E529, Individual_Pitching___Dashboard[], 20, FALSE), VLOOKUP($C529,Team_Pitching___Advanced[[Team]:[xFIP]],19,FALSE))</f>
        <v>#N/A</v>
      </c>
      <c r="AN529" s="11" t="e">
        <f>_xlfn.IFNA(VLOOKUP($E529,Individual_Pitching___Advanced[],21,FALSE),VLOOKUP($C529,Team_Pitching___Advanced[[Team]:[SIERA]],20,FALSE))</f>
        <v>#N/A</v>
      </c>
      <c r="AO529" s="11" t="e">
        <f>VLOOKUP($C529, 'Team Per G'!$A$2:$G$31, 7, FALSE)</f>
        <v>#N/A</v>
      </c>
      <c r="AP529" s="11" t="e">
        <f>VLOOKUP($C529, 'FanGraphs - Team WAR Projected'!$B$2:$E$31, 3, FALSE)/162</f>
        <v>#N/A</v>
      </c>
      <c r="AQ529" s="11" t="e">
        <f t="shared" si="91"/>
        <v>#N/A</v>
      </c>
      <c r="AR529" s="11" t="e">
        <f>VLOOKUP($C529, Team_Pitching___Advanced[[Team]:[xFIP]], 19,FALSE)</f>
        <v>#N/A</v>
      </c>
      <c r="AS529" s="11" t="e">
        <f>VLOOKUP($C529, Team_Pitching___Advanced[], 20, FALSE)</f>
        <v>#N/A</v>
      </c>
      <c r="AT529" s="11" t="e">
        <f>VLOOKUP($C529, Team_Batting___Dashboard[[Team]:[wOBA]], 16, FALSE)</f>
        <v>#N/A</v>
      </c>
      <c r="AU529" s="11" t="e">
        <f>VLOOKUP($C529, Team_Batting___Advanced[[Team]:[OPS]], 9, FALSE)</f>
        <v>#N/A</v>
      </c>
      <c r="AV529" s="11" t="e">
        <f>VLOOKUP($C529, Team_Batting___Advanced[], 19, FALSE)</f>
        <v>#N/A</v>
      </c>
      <c r="AW529" s="11" t="e">
        <f>VLOOKUP($C529, 'Team Per G'!$A$2:$G$31, 3, FALSE)</f>
        <v>#N/A</v>
      </c>
      <c r="AX529" s="11" t="e">
        <f>VLOOKUP($C529, 'Team Per G'!$A$2:$G$31, 5, FALSE)</f>
        <v>#N/A</v>
      </c>
      <c r="AY529" s="11" t="e">
        <f>VLOOKUP($C529, 'Team Per G'!$A$2:$G$31, 4, FALSE)</f>
        <v>#N/A</v>
      </c>
      <c r="AZ529" s="11" t="e">
        <f>VLOOKUP($C529, Team_Batting___Dashboard[], 22, FALSE)/$AH529</f>
        <v>#N/A</v>
      </c>
      <c r="BA529" s="11" t="e">
        <f>VLOOKUP($C529, 'FanGraphs - Team WAR Projected'!$B$2:$E$31, 4, FALSE)/162</f>
        <v>#N/A</v>
      </c>
      <c r="BB529" s="11" t="e">
        <f t="shared" si="92"/>
        <v>#N/A</v>
      </c>
      <c r="BC529" s="11" t="e">
        <f>VLOOKUP($C529, FanGraphs_Standings[[Abbreviation]:[2024 Year to Date RS/G]], 6, FALSE)/$AH529</f>
        <v>#N/A</v>
      </c>
      <c r="BD529" s="11" t="e">
        <f>VLOOKUP($C529, FanGraphs_Standings[[Abbreviation]:[2024 Projected Full Season RDif]], 19, FALSE)/162</f>
        <v>#N/A</v>
      </c>
      <c r="BE529" s="11" t="e">
        <f t="shared" si="93"/>
        <v>#N/A</v>
      </c>
      <c r="BF529" s="11" t="e">
        <f>VLOOKUP($C529, FanGraphs_Standings[[Abbreviation]:[2024 Projected Full Season RDif]], 5, FALSE)</f>
        <v>#N/A</v>
      </c>
      <c r="BG529" s="11" t="e">
        <f>VLOOKUP($C529, FanGraphs_Standings[[Abbreviation]:[2024 Projected Full Season W%]], 18, FALSE)</f>
        <v>#N/A</v>
      </c>
      <c r="BH529" s="11" t="e">
        <f t="shared" si="94"/>
        <v>#N/A</v>
      </c>
      <c r="BI529" s="11" t="e">
        <f>VLOOKUP($C529, 'Home Field Adv'!$A$2:$K$31, 11, FALSE)</f>
        <v>#N/A</v>
      </c>
      <c r="BL529" s="12" t="str">
        <f t="shared" si="95"/>
        <v/>
      </c>
      <c r="BM529" s="12" t="str">
        <f t="shared" si="85"/>
        <v/>
      </c>
      <c r="BN529" s="12" t="str">
        <f t="shared" si="96"/>
        <v/>
      </c>
    </row>
    <row r="530" spans="6:66" x14ac:dyDescent="0.45">
      <c r="F530" s="11" t="e">
        <f>VLOOKUP($B530, FanGraphs_Standings[[Abbreviation]:[2024 Year to Date G]], 2, FALSE)</f>
        <v>#N/A</v>
      </c>
      <c r="G530" s="11" t="e">
        <f>_xlfn.IFNA(VLOOKUP($D530, 'SP Per G'!$A$2:$D$1385, 3, FALSE),M530)</f>
        <v>#N/A</v>
      </c>
      <c r="H530" s="11" t="e">
        <f>IF(AND(ISNA(VLOOKUP($D530, 'SP Per G'!$A$2:$D$1385, 4, FALSE)), ISTEXT($D530)), G530,IF(ISNA(VLOOKUP($D530, 'SP Per G'!$A$2:$D$1385, 4, FALSE)), M530, VLOOKUP($D530, 'SP Per G'!$A$2:$D$1385, 4, FALSE)))</f>
        <v>#N/A</v>
      </c>
      <c r="I530" s="11" t="e">
        <f t="shared" si="86"/>
        <v>#N/A</v>
      </c>
      <c r="J530" s="11" t="e">
        <f>_xlfn.IFNA(VLOOKUP($D530,Individual_Pitching___Dashboard[],18,FALSE),VLOOKUP(B530,Team_Pitching___Dashboard[[Team]:[ERA]],17,FALSE))</f>
        <v>#N/A</v>
      </c>
      <c r="K530" s="11" t="e">
        <f>_xlfn.IFNA(VLOOKUP($D530, Individual_Pitching___Dashboard[], 20, FALSE), VLOOKUP(B530,Team_Pitching___Dashboard[[Team]:[xFIP]],20,FALSE))</f>
        <v>#N/A</v>
      </c>
      <c r="L530" s="11" t="e">
        <f>_xlfn.IFNA(VLOOKUP($D530, Individual_Pitching___Advanced[], 21,FALSE), VLOOKUP(B530, Team_Pitching___Advanced[], 20, FALSE))</f>
        <v>#N/A</v>
      </c>
      <c r="M530" s="11" t="e">
        <f>VLOOKUP($B530, 'Team Per G'!$A$2:$G$31, 7, FALSE)</f>
        <v>#N/A</v>
      </c>
      <c r="N530" s="11" t="e">
        <f>VLOOKUP($B530, 'FanGraphs - Team WAR Projected'!$B$2:$E$31, 3, FALSE)/162</f>
        <v>#N/A</v>
      </c>
      <c r="O530" s="11" t="e">
        <f t="shared" si="87"/>
        <v>#N/A</v>
      </c>
      <c r="P530" s="11" t="e">
        <f>VLOOKUP($B530, Team_Pitching___Advanced[[Team]:[xFIP]], 19,FALSE)</f>
        <v>#N/A</v>
      </c>
      <c r="Q530" s="11" t="e">
        <f>VLOOKUP($B530, Team_Pitching___Advanced[], 20, FALSE)</f>
        <v>#N/A</v>
      </c>
      <c r="R530" s="11" t="e">
        <f>VLOOKUP($B530, Team_Batting___Dashboard[[Team]:[wOBA]], 16, FALSE)</f>
        <v>#N/A</v>
      </c>
      <c r="S530" s="11" t="e">
        <f>VLOOKUP($B530, Team_Batting___Advanced[[Team]:[OPS]], 9, FALSE)</f>
        <v>#N/A</v>
      </c>
      <c r="T530" s="11" t="e">
        <f>VLOOKUP($B530, Team_Batting___Advanced[], 19, FALSE)</f>
        <v>#N/A</v>
      </c>
      <c r="U530" s="11" t="e">
        <f>VLOOKUP($B530, 'Team Per G'!$A$2:$G$31, 3, FALSE)</f>
        <v>#N/A</v>
      </c>
      <c r="V530" s="11" t="e">
        <f>VLOOKUP($B530, 'Team Per G'!$A$2:$G$31, 5, FALSE)</f>
        <v>#N/A</v>
      </c>
      <c r="W530" s="11" t="e">
        <f>VLOOKUP($B530, 'Team Per G'!$A$2:$G$31, 4, FALSE)</f>
        <v>#N/A</v>
      </c>
      <c r="X530" s="11" t="e">
        <f>VLOOKUP($B530, Team_Batting___Dashboard[], 22, FALSE)/$F530</f>
        <v>#N/A</v>
      </c>
      <c r="Y530" s="11" t="e">
        <f>VLOOKUP($B530, 'FanGraphs - Team WAR Projected'!$B$2:$E$31, 4, FALSE)/162</f>
        <v>#N/A</v>
      </c>
      <c r="Z530" s="11" t="e">
        <f t="shared" si="88"/>
        <v>#N/A</v>
      </c>
      <c r="AA530" s="11" t="e">
        <f>VLOOKUP($B530, FanGraphs_Standings[[Abbreviation]:[2024 Year to Date RS/G]], 6, FALSE)/$F530</f>
        <v>#N/A</v>
      </c>
      <c r="AB530" s="11" t="e">
        <f>VLOOKUP($B530, FanGraphs_Standings[[Abbreviation]:[2024 Projected Full Season RDif]], 19, FALSE)/162</f>
        <v>#N/A</v>
      </c>
      <c r="AC530" s="11" t="e">
        <f t="shared" si="97"/>
        <v>#N/A</v>
      </c>
      <c r="AD530" s="11" t="e">
        <f>VLOOKUP($B530, FanGraphs_Standings[[Abbreviation]:[2024 Projected Full Season RDif]], 5, FALSE)</f>
        <v>#N/A</v>
      </c>
      <c r="AE530" s="11" t="e">
        <f>VLOOKUP($B530, FanGraphs_Standings[[Abbreviation]:[2024 Projected Full Season W%]], 18, FALSE)</f>
        <v>#N/A</v>
      </c>
      <c r="AF530" s="11" t="e">
        <f t="shared" si="89"/>
        <v>#N/A</v>
      </c>
      <c r="AG530" s="11" t="e">
        <f>VLOOKUP($B530, 'Home Field Adv'!$A$2:$I$31, 9, FALSE)</f>
        <v>#N/A</v>
      </c>
      <c r="AH530" s="11" t="e">
        <f>VLOOKUP($C530, FanGraphs_Standings[[Abbreviation]:[2024 Year to Date G]], 2, FALSE)</f>
        <v>#N/A</v>
      </c>
      <c r="AI530" s="11" t="e">
        <f>_xlfn.IFNA(VLOOKUP($E530, 'SP Per G'!$A$2:$D$1385, 3, FALSE), AO530)</f>
        <v>#N/A</v>
      </c>
      <c r="AJ530" s="11" t="e">
        <f>IF(AND(ISNA(VLOOKUP($E530, 'SP Per G'!$A$2:$D$1385, 4, FALSE)), ISTEXT($E530)), AI530,IF(ISNA(VLOOKUP($E530, 'SP Per G'!$A$2:$D$1385, 4, FALSE)), AO530, VLOOKUP($E530, 'SP Per G'!$A$2:$D$1385, 4, FALSE)))</f>
        <v>#N/A</v>
      </c>
      <c r="AK530" s="11" t="e">
        <f t="shared" si="90"/>
        <v>#N/A</v>
      </c>
      <c r="AL530" s="11" t="e">
        <f>_xlfn.IFNA(VLOOKUP($E530, Individual_Pitching___Dashboard[], 18, FALSE), VLOOKUP($C530,Team_Pitching___Advanced[[Team]:[SIERA]],16,FALSE))</f>
        <v>#N/A</v>
      </c>
      <c r="AM530" s="11" t="e">
        <f>_xlfn.IFNA(VLOOKUP($E530, Individual_Pitching___Dashboard[], 20, FALSE), VLOOKUP($C530,Team_Pitching___Advanced[[Team]:[xFIP]],19,FALSE))</f>
        <v>#N/A</v>
      </c>
      <c r="AN530" s="11" t="e">
        <f>_xlfn.IFNA(VLOOKUP($E530,Individual_Pitching___Advanced[],21,FALSE),VLOOKUP($C530,Team_Pitching___Advanced[[Team]:[SIERA]],20,FALSE))</f>
        <v>#N/A</v>
      </c>
      <c r="AO530" s="11" t="e">
        <f>VLOOKUP($C530, 'Team Per G'!$A$2:$G$31, 7, FALSE)</f>
        <v>#N/A</v>
      </c>
      <c r="AP530" s="11" t="e">
        <f>VLOOKUP($C530, 'FanGraphs - Team WAR Projected'!$B$2:$E$31, 3, FALSE)/162</f>
        <v>#N/A</v>
      </c>
      <c r="AQ530" s="11" t="e">
        <f t="shared" si="91"/>
        <v>#N/A</v>
      </c>
      <c r="AR530" s="11" t="e">
        <f>VLOOKUP($C530, Team_Pitching___Advanced[[Team]:[xFIP]], 19,FALSE)</f>
        <v>#N/A</v>
      </c>
      <c r="AS530" s="11" t="e">
        <f>VLOOKUP($C530, Team_Pitching___Advanced[], 20, FALSE)</f>
        <v>#N/A</v>
      </c>
      <c r="AT530" s="11" t="e">
        <f>VLOOKUP($C530, Team_Batting___Dashboard[[Team]:[wOBA]], 16, FALSE)</f>
        <v>#N/A</v>
      </c>
      <c r="AU530" s="11" t="e">
        <f>VLOOKUP($C530, Team_Batting___Advanced[[Team]:[OPS]], 9, FALSE)</f>
        <v>#N/A</v>
      </c>
      <c r="AV530" s="11" t="e">
        <f>VLOOKUP($C530, Team_Batting___Advanced[], 19, FALSE)</f>
        <v>#N/A</v>
      </c>
      <c r="AW530" s="11" t="e">
        <f>VLOOKUP($C530, 'Team Per G'!$A$2:$G$31, 3, FALSE)</f>
        <v>#N/A</v>
      </c>
      <c r="AX530" s="11" t="e">
        <f>VLOOKUP($C530, 'Team Per G'!$A$2:$G$31, 5, FALSE)</f>
        <v>#N/A</v>
      </c>
      <c r="AY530" s="11" t="e">
        <f>VLOOKUP($C530, 'Team Per G'!$A$2:$G$31, 4, FALSE)</f>
        <v>#N/A</v>
      </c>
      <c r="AZ530" s="11" t="e">
        <f>VLOOKUP($C530, Team_Batting___Dashboard[], 22, FALSE)/$AH530</f>
        <v>#N/A</v>
      </c>
      <c r="BA530" s="11" t="e">
        <f>VLOOKUP($C530, 'FanGraphs - Team WAR Projected'!$B$2:$E$31, 4, FALSE)/162</f>
        <v>#N/A</v>
      </c>
      <c r="BB530" s="11" t="e">
        <f t="shared" si="92"/>
        <v>#N/A</v>
      </c>
      <c r="BC530" s="11" t="e">
        <f>VLOOKUP($C530, FanGraphs_Standings[[Abbreviation]:[2024 Year to Date RS/G]], 6, FALSE)/$AH530</f>
        <v>#N/A</v>
      </c>
      <c r="BD530" s="11" t="e">
        <f>VLOOKUP($C530, FanGraphs_Standings[[Abbreviation]:[2024 Projected Full Season RDif]], 19, FALSE)/162</f>
        <v>#N/A</v>
      </c>
      <c r="BE530" s="11" t="e">
        <f t="shared" si="93"/>
        <v>#N/A</v>
      </c>
      <c r="BF530" s="11" t="e">
        <f>VLOOKUP($C530, FanGraphs_Standings[[Abbreviation]:[2024 Projected Full Season RDif]], 5, FALSE)</f>
        <v>#N/A</v>
      </c>
      <c r="BG530" s="11" t="e">
        <f>VLOOKUP($C530, FanGraphs_Standings[[Abbreviation]:[2024 Projected Full Season W%]], 18, FALSE)</f>
        <v>#N/A</v>
      </c>
      <c r="BH530" s="11" t="e">
        <f t="shared" si="94"/>
        <v>#N/A</v>
      </c>
      <c r="BI530" s="11" t="e">
        <f>VLOOKUP($C530, 'Home Field Adv'!$A$2:$K$31, 11, FALSE)</f>
        <v>#N/A</v>
      </c>
      <c r="BL530" s="12" t="str">
        <f t="shared" si="95"/>
        <v/>
      </c>
      <c r="BM530" s="12" t="str">
        <f t="shared" si="85"/>
        <v/>
      </c>
      <c r="BN530" s="12" t="str">
        <f t="shared" si="96"/>
        <v/>
      </c>
    </row>
    <row r="531" spans="6:66" x14ac:dyDescent="0.45">
      <c r="F531" s="11" t="e">
        <f>VLOOKUP($B531, FanGraphs_Standings[[Abbreviation]:[2024 Year to Date G]], 2, FALSE)</f>
        <v>#N/A</v>
      </c>
      <c r="G531" s="11" t="e">
        <f>_xlfn.IFNA(VLOOKUP($D531, 'SP Per G'!$A$2:$D$1385, 3, FALSE),M531)</f>
        <v>#N/A</v>
      </c>
      <c r="H531" s="11" t="e">
        <f>IF(AND(ISNA(VLOOKUP($D531, 'SP Per G'!$A$2:$D$1385, 4, FALSE)), ISTEXT($D531)), G531,IF(ISNA(VLOOKUP($D531, 'SP Per G'!$A$2:$D$1385, 4, FALSE)), M531, VLOOKUP($D531, 'SP Per G'!$A$2:$D$1385, 4, FALSE)))</f>
        <v>#N/A</v>
      </c>
      <c r="I531" s="11" t="e">
        <f t="shared" si="86"/>
        <v>#N/A</v>
      </c>
      <c r="J531" s="11" t="e">
        <f>_xlfn.IFNA(VLOOKUP($D531,Individual_Pitching___Dashboard[],18,FALSE),VLOOKUP(B531,Team_Pitching___Dashboard[[Team]:[ERA]],17,FALSE))</f>
        <v>#N/A</v>
      </c>
      <c r="K531" s="11" t="e">
        <f>_xlfn.IFNA(VLOOKUP($D531, Individual_Pitching___Dashboard[], 20, FALSE), VLOOKUP(B531,Team_Pitching___Dashboard[[Team]:[xFIP]],20,FALSE))</f>
        <v>#N/A</v>
      </c>
      <c r="L531" s="11" t="e">
        <f>_xlfn.IFNA(VLOOKUP($D531, Individual_Pitching___Advanced[], 21,FALSE), VLOOKUP(B531, Team_Pitching___Advanced[], 20, FALSE))</f>
        <v>#N/A</v>
      </c>
      <c r="M531" s="11" t="e">
        <f>VLOOKUP($B531, 'Team Per G'!$A$2:$G$31, 7, FALSE)</f>
        <v>#N/A</v>
      </c>
      <c r="N531" s="11" t="e">
        <f>VLOOKUP($B531, 'FanGraphs - Team WAR Projected'!$B$2:$E$31, 3, FALSE)/162</f>
        <v>#N/A</v>
      </c>
      <c r="O531" s="11" t="e">
        <f t="shared" si="87"/>
        <v>#N/A</v>
      </c>
      <c r="P531" s="11" t="e">
        <f>VLOOKUP($B531, Team_Pitching___Advanced[[Team]:[xFIP]], 19,FALSE)</f>
        <v>#N/A</v>
      </c>
      <c r="Q531" s="11" t="e">
        <f>VLOOKUP($B531, Team_Pitching___Advanced[], 20, FALSE)</f>
        <v>#N/A</v>
      </c>
      <c r="R531" s="11" t="e">
        <f>VLOOKUP($B531, Team_Batting___Dashboard[[Team]:[wOBA]], 16, FALSE)</f>
        <v>#N/A</v>
      </c>
      <c r="S531" s="11" t="e">
        <f>VLOOKUP($B531, Team_Batting___Advanced[[Team]:[OPS]], 9, FALSE)</f>
        <v>#N/A</v>
      </c>
      <c r="T531" s="11" t="e">
        <f>VLOOKUP($B531, Team_Batting___Advanced[], 19, FALSE)</f>
        <v>#N/A</v>
      </c>
      <c r="U531" s="11" t="e">
        <f>VLOOKUP($B531, 'Team Per G'!$A$2:$G$31, 3, FALSE)</f>
        <v>#N/A</v>
      </c>
      <c r="V531" s="11" t="e">
        <f>VLOOKUP($B531, 'Team Per G'!$A$2:$G$31, 5, FALSE)</f>
        <v>#N/A</v>
      </c>
      <c r="W531" s="11" t="e">
        <f>VLOOKUP($B531, 'Team Per G'!$A$2:$G$31, 4, FALSE)</f>
        <v>#N/A</v>
      </c>
      <c r="X531" s="11" t="e">
        <f>VLOOKUP($B531, Team_Batting___Dashboard[], 22, FALSE)/$F531</f>
        <v>#N/A</v>
      </c>
      <c r="Y531" s="11" t="e">
        <f>VLOOKUP($B531, 'FanGraphs - Team WAR Projected'!$B$2:$E$31, 4, FALSE)/162</f>
        <v>#N/A</v>
      </c>
      <c r="Z531" s="11" t="e">
        <f t="shared" si="88"/>
        <v>#N/A</v>
      </c>
      <c r="AA531" s="11" t="e">
        <f>VLOOKUP($B531, FanGraphs_Standings[[Abbreviation]:[2024 Year to Date RS/G]], 6, FALSE)/$F531</f>
        <v>#N/A</v>
      </c>
      <c r="AB531" s="11" t="e">
        <f>VLOOKUP($B531, FanGraphs_Standings[[Abbreviation]:[2024 Projected Full Season RDif]], 19, FALSE)/162</f>
        <v>#N/A</v>
      </c>
      <c r="AC531" s="11" t="e">
        <f t="shared" si="97"/>
        <v>#N/A</v>
      </c>
      <c r="AD531" s="11" t="e">
        <f>VLOOKUP($B531, FanGraphs_Standings[[Abbreviation]:[2024 Projected Full Season RDif]], 5, FALSE)</f>
        <v>#N/A</v>
      </c>
      <c r="AE531" s="11" t="e">
        <f>VLOOKUP($B531, FanGraphs_Standings[[Abbreviation]:[2024 Projected Full Season W%]], 18, FALSE)</f>
        <v>#N/A</v>
      </c>
      <c r="AF531" s="11" t="e">
        <f t="shared" si="89"/>
        <v>#N/A</v>
      </c>
      <c r="AG531" s="11" t="e">
        <f>VLOOKUP($B531, 'Home Field Adv'!$A$2:$I$31, 9, FALSE)</f>
        <v>#N/A</v>
      </c>
      <c r="AH531" s="11" t="e">
        <f>VLOOKUP($C531, FanGraphs_Standings[[Abbreviation]:[2024 Year to Date G]], 2, FALSE)</f>
        <v>#N/A</v>
      </c>
      <c r="AI531" s="11" t="e">
        <f>_xlfn.IFNA(VLOOKUP($E531, 'SP Per G'!$A$2:$D$1385, 3, FALSE), AO531)</f>
        <v>#N/A</v>
      </c>
      <c r="AJ531" s="11" t="e">
        <f>IF(AND(ISNA(VLOOKUP($E531, 'SP Per G'!$A$2:$D$1385, 4, FALSE)), ISTEXT($E531)), AI531,IF(ISNA(VLOOKUP($E531, 'SP Per G'!$A$2:$D$1385, 4, FALSE)), AO531, VLOOKUP($E531, 'SP Per G'!$A$2:$D$1385, 4, FALSE)))</f>
        <v>#N/A</v>
      </c>
      <c r="AK531" s="11" t="e">
        <f t="shared" si="90"/>
        <v>#N/A</v>
      </c>
      <c r="AL531" s="11" t="e">
        <f>_xlfn.IFNA(VLOOKUP($E531, Individual_Pitching___Dashboard[], 18, FALSE), VLOOKUP($C531,Team_Pitching___Advanced[[Team]:[SIERA]],16,FALSE))</f>
        <v>#N/A</v>
      </c>
      <c r="AM531" s="11" t="e">
        <f>_xlfn.IFNA(VLOOKUP($E531, Individual_Pitching___Dashboard[], 20, FALSE), VLOOKUP($C531,Team_Pitching___Advanced[[Team]:[xFIP]],19,FALSE))</f>
        <v>#N/A</v>
      </c>
      <c r="AN531" s="11" t="e">
        <f>_xlfn.IFNA(VLOOKUP($E531,Individual_Pitching___Advanced[],21,FALSE),VLOOKUP($C531,Team_Pitching___Advanced[[Team]:[SIERA]],20,FALSE))</f>
        <v>#N/A</v>
      </c>
      <c r="AO531" s="11" t="e">
        <f>VLOOKUP($C531, 'Team Per G'!$A$2:$G$31, 7, FALSE)</f>
        <v>#N/A</v>
      </c>
      <c r="AP531" s="11" t="e">
        <f>VLOOKUP($C531, 'FanGraphs - Team WAR Projected'!$B$2:$E$31, 3, FALSE)/162</f>
        <v>#N/A</v>
      </c>
      <c r="AQ531" s="11" t="e">
        <f t="shared" si="91"/>
        <v>#N/A</v>
      </c>
      <c r="AR531" s="11" t="e">
        <f>VLOOKUP($C531, Team_Pitching___Advanced[[Team]:[xFIP]], 19,FALSE)</f>
        <v>#N/A</v>
      </c>
      <c r="AS531" s="11" t="e">
        <f>VLOOKUP($C531, Team_Pitching___Advanced[], 20, FALSE)</f>
        <v>#N/A</v>
      </c>
      <c r="AT531" s="11" t="e">
        <f>VLOOKUP($C531, Team_Batting___Dashboard[[Team]:[wOBA]], 16, FALSE)</f>
        <v>#N/A</v>
      </c>
      <c r="AU531" s="11" t="e">
        <f>VLOOKUP($C531, Team_Batting___Advanced[[Team]:[OPS]], 9, FALSE)</f>
        <v>#N/A</v>
      </c>
      <c r="AV531" s="11" t="e">
        <f>VLOOKUP($C531, Team_Batting___Advanced[], 19, FALSE)</f>
        <v>#N/A</v>
      </c>
      <c r="AW531" s="11" t="e">
        <f>VLOOKUP($C531, 'Team Per G'!$A$2:$G$31, 3, FALSE)</f>
        <v>#N/A</v>
      </c>
      <c r="AX531" s="11" t="e">
        <f>VLOOKUP($C531, 'Team Per G'!$A$2:$G$31, 5, FALSE)</f>
        <v>#N/A</v>
      </c>
      <c r="AY531" s="11" t="e">
        <f>VLOOKUP($C531, 'Team Per G'!$A$2:$G$31, 4, FALSE)</f>
        <v>#N/A</v>
      </c>
      <c r="AZ531" s="11" t="e">
        <f>VLOOKUP($C531, Team_Batting___Dashboard[], 22, FALSE)/$AH531</f>
        <v>#N/A</v>
      </c>
      <c r="BA531" s="11" t="e">
        <f>VLOOKUP($C531, 'FanGraphs - Team WAR Projected'!$B$2:$E$31, 4, FALSE)/162</f>
        <v>#N/A</v>
      </c>
      <c r="BB531" s="11" t="e">
        <f t="shared" si="92"/>
        <v>#N/A</v>
      </c>
      <c r="BC531" s="11" t="e">
        <f>VLOOKUP($C531, FanGraphs_Standings[[Abbreviation]:[2024 Year to Date RS/G]], 6, FALSE)/$AH531</f>
        <v>#N/A</v>
      </c>
      <c r="BD531" s="11" t="e">
        <f>VLOOKUP($C531, FanGraphs_Standings[[Abbreviation]:[2024 Projected Full Season RDif]], 19, FALSE)/162</f>
        <v>#N/A</v>
      </c>
      <c r="BE531" s="11" t="e">
        <f t="shared" si="93"/>
        <v>#N/A</v>
      </c>
      <c r="BF531" s="11" t="e">
        <f>VLOOKUP($C531, FanGraphs_Standings[[Abbreviation]:[2024 Projected Full Season RDif]], 5, FALSE)</f>
        <v>#N/A</v>
      </c>
      <c r="BG531" s="11" t="e">
        <f>VLOOKUP($C531, FanGraphs_Standings[[Abbreviation]:[2024 Projected Full Season W%]], 18, FALSE)</f>
        <v>#N/A</v>
      </c>
      <c r="BH531" s="11" t="e">
        <f t="shared" si="94"/>
        <v>#N/A</v>
      </c>
      <c r="BI531" s="11" t="e">
        <f>VLOOKUP($C531, 'Home Field Adv'!$A$2:$K$31, 11, FALSE)</f>
        <v>#N/A</v>
      </c>
      <c r="BL531" s="12" t="str">
        <f t="shared" si="95"/>
        <v/>
      </c>
      <c r="BM531" s="12" t="str">
        <f t="shared" si="85"/>
        <v/>
      </c>
      <c r="BN531" s="12" t="str">
        <f t="shared" si="96"/>
        <v/>
      </c>
    </row>
    <row r="532" spans="6:66" x14ac:dyDescent="0.45">
      <c r="F532" s="11" t="e">
        <f>VLOOKUP($B532, FanGraphs_Standings[[Abbreviation]:[2024 Year to Date G]], 2, FALSE)</f>
        <v>#N/A</v>
      </c>
      <c r="G532" s="11" t="e">
        <f>_xlfn.IFNA(VLOOKUP($D532, 'SP Per G'!$A$2:$D$1385, 3, FALSE),M532)</f>
        <v>#N/A</v>
      </c>
      <c r="H532" s="11" t="e">
        <f>IF(AND(ISNA(VLOOKUP($D532, 'SP Per G'!$A$2:$D$1385, 4, FALSE)), ISTEXT($D532)), G532,IF(ISNA(VLOOKUP($D532, 'SP Per G'!$A$2:$D$1385, 4, FALSE)), M532, VLOOKUP($D532, 'SP Per G'!$A$2:$D$1385, 4, FALSE)))</f>
        <v>#N/A</v>
      </c>
      <c r="I532" s="11" t="e">
        <f t="shared" si="86"/>
        <v>#N/A</v>
      </c>
      <c r="J532" s="11" t="e">
        <f>_xlfn.IFNA(VLOOKUP($D532,Individual_Pitching___Dashboard[],18,FALSE),VLOOKUP(B532,Team_Pitching___Dashboard[[Team]:[ERA]],17,FALSE))</f>
        <v>#N/A</v>
      </c>
      <c r="K532" s="11" t="e">
        <f>_xlfn.IFNA(VLOOKUP($D532, Individual_Pitching___Dashboard[], 20, FALSE), VLOOKUP(B532,Team_Pitching___Dashboard[[Team]:[xFIP]],20,FALSE))</f>
        <v>#N/A</v>
      </c>
      <c r="L532" s="11" t="e">
        <f>_xlfn.IFNA(VLOOKUP($D532, Individual_Pitching___Advanced[], 21,FALSE), VLOOKUP(B532, Team_Pitching___Advanced[], 20, FALSE))</f>
        <v>#N/A</v>
      </c>
      <c r="M532" s="11" t="e">
        <f>VLOOKUP($B532, 'Team Per G'!$A$2:$G$31, 7, FALSE)</f>
        <v>#N/A</v>
      </c>
      <c r="N532" s="11" t="e">
        <f>VLOOKUP($B532, 'FanGraphs - Team WAR Projected'!$B$2:$E$31, 3, FALSE)/162</f>
        <v>#N/A</v>
      </c>
      <c r="O532" s="11" t="e">
        <f t="shared" si="87"/>
        <v>#N/A</v>
      </c>
      <c r="P532" s="11" t="e">
        <f>VLOOKUP($B532, Team_Pitching___Advanced[[Team]:[xFIP]], 19,FALSE)</f>
        <v>#N/A</v>
      </c>
      <c r="Q532" s="11" t="e">
        <f>VLOOKUP($B532, Team_Pitching___Advanced[], 20, FALSE)</f>
        <v>#N/A</v>
      </c>
      <c r="R532" s="11" t="e">
        <f>VLOOKUP($B532, Team_Batting___Dashboard[[Team]:[wOBA]], 16, FALSE)</f>
        <v>#N/A</v>
      </c>
      <c r="S532" s="11" t="e">
        <f>VLOOKUP($B532, Team_Batting___Advanced[[Team]:[OPS]], 9, FALSE)</f>
        <v>#N/A</v>
      </c>
      <c r="T532" s="11" t="e">
        <f>VLOOKUP($B532, Team_Batting___Advanced[], 19, FALSE)</f>
        <v>#N/A</v>
      </c>
      <c r="U532" s="11" t="e">
        <f>VLOOKUP($B532, 'Team Per G'!$A$2:$G$31, 3, FALSE)</f>
        <v>#N/A</v>
      </c>
      <c r="V532" s="11" t="e">
        <f>VLOOKUP($B532, 'Team Per G'!$A$2:$G$31, 5, FALSE)</f>
        <v>#N/A</v>
      </c>
      <c r="W532" s="11" t="e">
        <f>VLOOKUP($B532, 'Team Per G'!$A$2:$G$31, 4, FALSE)</f>
        <v>#N/A</v>
      </c>
      <c r="X532" s="11" t="e">
        <f>VLOOKUP($B532, Team_Batting___Dashboard[], 22, FALSE)/$F532</f>
        <v>#N/A</v>
      </c>
      <c r="Y532" s="11" t="e">
        <f>VLOOKUP($B532, 'FanGraphs - Team WAR Projected'!$B$2:$E$31, 4, FALSE)/162</f>
        <v>#N/A</v>
      </c>
      <c r="Z532" s="11" t="e">
        <f t="shared" si="88"/>
        <v>#N/A</v>
      </c>
      <c r="AA532" s="11" t="e">
        <f>VLOOKUP($B532, FanGraphs_Standings[[Abbreviation]:[2024 Year to Date RS/G]], 6, FALSE)/$F532</f>
        <v>#N/A</v>
      </c>
      <c r="AB532" s="11" t="e">
        <f>VLOOKUP($B532, FanGraphs_Standings[[Abbreviation]:[2024 Projected Full Season RDif]], 19, FALSE)/162</f>
        <v>#N/A</v>
      </c>
      <c r="AC532" s="11" t="e">
        <f t="shared" si="97"/>
        <v>#N/A</v>
      </c>
      <c r="AD532" s="11" t="e">
        <f>VLOOKUP($B532, FanGraphs_Standings[[Abbreviation]:[2024 Projected Full Season RDif]], 5, FALSE)</f>
        <v>#N/A</v>
      </c>
      <c r="AE532" s="11" t="e">
        <f>VLOOKUP($B532, FanGraphs_Standings[[Abbreviation]:[2024 Projected Full Season W%]], 18, FALSE)</f>
        <v>#N/A</v>
      </c>
      <c r="AF532" s="11" t="e">
        <f t="shared" si="89"/>
        <v>#N/A</v>
      </c>
      <c r="AG532" s="11" t="e">
        <f>VLOOKUP($B532, 'Home Field Adv'!$A$2:$I$31, 9, FALSE)</f>
        <v>#N/A</v>
      </c>
      <c r="AH532" s="11" t="e">
        <f>VLOOKUP($C532, FanGraphs_Standings[[Abbreviation]:[2024 Year to Date G]], 2, FALSE)</f>
        <v>#N/A</v>
      </c>
      <c r="AI532" s="11" t="e">
        <f>_xlfn.IFNA(VLOOKUP($E532, 'SP Per G'!$A$2:$D$1385, 3, FALSE), AO532)</f>
        <v>#N/A</v>
      </c>
      <c r="AJ532" s="11" t="e">
        <f>IF(AND(ISNA(VLOOKUP($E532, 'SP Per G'!$A$2:$D$1385, 4, FALSE)), ISTEXT($E532)), AI532,IF(ISNA(VLOOKUP($E532, 'SP Per G'!$A$2:$D$1385, 4, FALSE)), AO532, VLOOKUP($E532, 'SP Per G'!$A$2:$D$1385, 4, FALSE)))</f>
        <v>#N/A</v>
      </c>
      <c r="AK532" s="11" t="e">
        <f t="shared" si="90"/>
        <v>#N/A</v>
      </c>
      <c r="AL532" s="11" t="e">
        <f>_xlfn.IFNA(VLOOKUP($E532, Individual_Pitching___Dashboard[], 18, FALSE), VLOOKUP($C532,Team_Pitching___Advanced[[Team]:[SIERA]],16,FALSE))</f>
        <v>#N/A</v>
      </c>
      <c r="AM532" s="11" t="e">
        <f>_xlfn.IFNA(VLOOKUP($E532, Individual_Pitching___Dashboard[], 20, FALSE), VLOOKUP($C532,Team_Pitching___Advanced[[Team]:[xFIP]],19,FALSE))</f>
        <v>#N/A</v>
      </c>
      <c r="AN532" s="11" t="e">
        <f>_xlfn.IFNA(VLOOKUP($E532,Individual_Pitching___Advanced[],21,FALSE),VLOOKUP($C532,Team_Pitching___Advanced[[Team]:[SIERA]],20,FALSE))</f>
        <v>#N/A</v>
      </c>
      <c r="AO532" s="11" t="e">
        <f>VLOOKUP($C532, 'Team Per G'!$A$2:$G$31, 7, FALSE)</f>
        <v>#N/A</v>
      </c>
      <c r="AP532" s="11" t="e">
        <f>VLOOKUP($C532, 'FanGraphs - Team WAR Projected'!$B$2:$E$31, 3, FALSE)/162</f>
        <v>#N/A</v>
      </c>
      <c r="AQ532" s="11" t="e">
        <f t="shared" si="91"/>
        <v>#N/A</v>
      </c>
      <c r="AR532" s="11" t="e">
        <f>VLOOKUP($C532, Team_Pitching___Advanced[[Team]:[xFIP]], 19,FALSE)</f>
        <v>#N/A</v>
      </c>
      <c r="AS532" s="11" t="e">
        <f>VLOOKUP($C532, Team_Pitching___Advanced[], 20, FALSE)</f>
        <v>#N/A</v>
      </c>
      <c r="AT532" s="11" t="e">
        <f>VLOOKUP($C532, Team_Batting___Dashboard[[Team]:[wOBA]], 16, FALSE)</f>
        <v>#N/A</v>
      </c>
      <c r="AU532" s="11" t="e">
        <f>VLOOKUP($C532, Team_Batting___Advanced[[Team]:[OPS]], 9, FALSE)</f>
        <v>#N/A</v>
      </c>
      <c r="AV532" s="11" t="e">
        <f>VLOOKUP($C532, Team_Batting___Advanced[], 19, FALSE)</f>
        <v>#N/A</v>
      </c>
      <c r="AW532" s="11" t="e">
        <f>VLOOKUP($C532, 'Team Per G'!$A$2:$G$31, 3, FALSE)</f>
        <v>#N/A</v>
      </c>
      <c r="AX532" s="11" t="e">
        <f>VLOOKUP($C532, 'Team Per G'!$A$2:$G$31, 5, FALSE)</f>
        <v>#N/A</v>
      </c>
      <c r="AY532" s="11" t="e">
        <f>VLOOKUP($C532, 'Team Per G'!$A$2:$G$31, 4, FALSE)</f>
        <v>#N/A</v>
      </c>
      <c r="AZ532" s="11" t="e">
        <f>VLOOKUP($C532, Team_Batting___Dashboard[], 22, FALSE)/$AH532</f>
        <v>#N/A</v>
      </c>
      <c r="BA532" s="11" t="e">
        <f>VLOOKUP($C532, 'FanGraphs - Team WAR Projected'!$B$2:$E$31, 4, FALSE)/162</f>
        <v>#N/A</v>
      </c>
      <c r="BB532" s="11" t="e">
        <f t="shared" si="92"/>
        <v>#N/A</v>
      </c>
      <c r="BC532" s="11" t="e">
        <f>VLOOKUP($C532, FanGraphs_Standings[[Abbreviation]:[2024 Year to Date RS/G]], 6, FALSE)/$AH532</f>
        <v>#N/A</v>
      </c>
      <c r="BD532" s="11" t="e">
        <f>VLOOKUP($C532, FanGraphs_Standings[[Abbreviation]:[2024 Projected Full Season RDif]], 19, FALSE)/162</f>
        <v>#N/A</v>
      </c>
      <c r="BE532" s="11" t="e">
        <f t="shared" si="93"/>
        <v>#N/A</v>
      </c>
      <c r="BF532" s="11" t="e">
        <f>VLOOKUP($C532, FanGraphs_Standings[[Abbreviation]:[2024 Projected Full Season RDif]], 5, FALSE)</f>
        <v>#N/A</v>
      </c>
      <c r="BG532" s="11" t="e">
        <f>VLOOKUP($C532, FanGraphs_Standings[[Abbreviation]:[2024 Projected Full Season W%]], 18, FALSE)</f>
        <v>#N/A</v>
      </c>
      <c r="BH532" s="11" t="e">
        <f t="shared" si="94"/>
        <v>#N/A</v>
      </c>
      <c r="BI532" s="11" t="e">
        <f>VLOOKUP($C532, 'Home Field Adv'!$A$2:$K$31, 11, FALSE)</f>
        <v>#N/A</v>
      </c>
      <c r="BL532" s="12" t="str">
        <f t="shared" si="95"/>
        <v/>
      </c>
      <c r="BM532" s="12" t="str">
        <f t="shared" si="85"/>
        <v/>
      </c>
      <c r="BN532" s="12" t="str">
        <f t="shared" si="96"/>
        <v/>
      </c>
    </row>
    <row r="533" spans="6:66" x14ac:dyDescent="0.45">
      <c r="F533" s="11" t="e">
        <f>VLOOKUP($B533, FanGraphs_Standings[[Abbreviation]:[2024 Year to Date G]], 2, FALSE)</f>
        <v>#N/A</v>
      </c>
      <c r="G533" s="11" t="e">
        <f>_xlfn.IFNA(VLOOKUP($D533, 'SP Per G'!$A$2:$D$1385, 3, FALSE),M533)</f>
        <v>#N/A</v>
      </c>
      <c r="H533" s="11" t="e">
        <f>IF(AND(ISNA(VLOOKUP($D533, 'SP Per G'!$A$2:$D$1385, 4, FALSE)), ISTEXT($D533)), G533,IF(ISNA(VLOOKUP($D533, 'SP Per G'!$A$2:$D$1385, 4, FALSE)), M533, VLOOKUP($D533, 'SP Per G'!$A$2:$D$1385, 4, FALSE)))</f>
        <v>#N/A</v>
      </c>
      <c r="I533" s="11" t="e">
        <f t="shared" si="86"/>
        <v>#N/A</v>
      </c>
      <c r="J533" s="11" t="e">
        <f>_xlfn.IFNA(VLOOKUP($D533,Individual_Pitching___Dashboard[],18,FALSE),VLOOKUP(B533,Team_Pitching___Dashboard[[Team]:[ERA]],17,FALSE))</f>
        <v>#N/A</v>
      </c>
      <c r="K533" s="11" t="e">
        <f>_xlfn.IFNA(VLOOKUP($D533, Individual_Pitching___Dashboard[], 20, FALSE), VLOOKUP(B533,Team_Pitching___Dashboard[[Team]:[xFIP]],20,FALSE))</f>
        <v>#N/A</v>
      </c>
      <c r="L533" s="11" t="e">
        <f>_xlfn.IFNA(VLOOKUP($D533, Individual_Pitching___Advanced[], 21,FALSE), VLOOKUP(B533, Team_Pitching___Advanced[], 20, FALSE))</f>
        <v>#N/A</v>
      </c>
      <c r="M533" s="11" t="e">
        <f>VLOOKUP($B533, 'Team Per G'!$A$2:$G$31, 7, FALSE)</f>
        <v>#N/A</v>
      </c>
      <c r="N533" s="11" t="e">
        <f>VLOOKUP($B533, 'FanGraphs - Team WAR Projected'!$B$2:$E$31, 3, FALSE)/162</f>
        <v>#N/A</v>
      </c>
      <c r="O533" s="11" t="e">
        <f t="shared" si="87"/>
        <v>#N/A</v>
      </c>
      <c r="P533" s="11" t="e">
        <f>VLOOKUP($B533, Team_Pitching___Advanced[[Team]:[xFIP]], 19,FALSE)</f>
        <v>#N/A</v>
      </c>
      <c r="Q533" s="11" t="e">
        <f>VLOOKUP($B533, Team_Pitching___Advanced[], 20, FALSE)</f>
        <v>#N/A</v>
      </c>
      <c r="R533" s="11" t="e">
        <f>VLOOKUP($B533, Team_Batting___Dashboard[[Team]:[wOBA]], 16, FALSE)</f>
        <v>#N/A</v>
      </c>
      <c r="S533" s="11" t="e">
        <f>VLOOKUP($B533, Team_Batting___Advanced[[Team]:[OPS]], 9, FALSE)</f>
        <v>#N/A</v>
      </c>
      <c r="T533" s="11" t="e">
        <f>VLOOKUP($B533, Team_Batting___Advanced[], 19, FALSE)</f>
        <v>#N/A</v>
      </c>
      <c r="U533" s="11" t="e">
        <f>VLOOKUP($B533, 'Team Per G'!$A$2:$G$31, 3, FALSE)</f>
        <v>#N/A</v>
      </c>
      <c r="V533" s="11" t="e">
        <f>VLOOKUP($B533, 'Team Per G'!$A$2:$G$31, 5, FALSE)</f>
        <v>#N/A</v>
      </c>
      <c r="W533" s="11" t="e">
        <f>VLOOKUP($B533, 'Team Per G'!$A$2:$G$31, 4, FALSE)</f>
        <v>#N/A</v>
      </c>
      <c r="X533" s="11" t="e">
        <f>VLOOKUP($B533, Team_Batting___Dashboard[], 22, FALSE)/$F533</f>
        <v>#N/A</v>
      </c>
      <c r="Y533" s="11" t="e">
        <f>VLOOKUP($B533, 'FanGraphs - Team WAR Projected'!$B$2:$E$31, 4, FALSE)/162</f>
        <v>#N/A</v>
      </c>
      <c r="Z533" s="11" t="e">
        <f t="shared" si="88"/>
        <v>#N/A</v>
      </c>
      <c r="AA533" s="11" t="e">
        <f>VLOOKUP($B533, FanGraphs_Standings[[Abbreviation]:[2024 Year to Date RS/G]], 6, FALSE)/$F533</f>
        <v>#N/A</v>
      </c>
      <c r="AB533" s="11" t="e">
        <f>VLOOKUP($B533, FanGraphs_Standings[[Abbreviation]:[2024 Projected Full Season RDif]], 19, FALSE)/162</f>
        <v>#N/A</v>
      </c>
      <c r="AC533" s="11" t="e">
        <f t="shared" si="97"/>
        <v>#N/A</v>
      </c>
      <c r="AD533" s="11" t="e">
        <f>VLOOKUP($B533, FanGraphs_Standings[[Abbreviation]:[2024 Projected Full Season RDif]], 5, FALSE)</f>
        <v>#N/A</v>
      </c>
      <c r="AE533" s="11" t="e">
        <f>VLOOKUP($B533, FanGraphs_Standings[[Abbreviation]:[2024 Projected Full Season W%]], 18, FALSE)</f>
        <v>#N/A</v>
      </c>
      <c r="AF533" s="11" t="e">
        <f t="shared" si="89"/>
        <v>#N/A</v>
      </c>
      <c r="AG533" s="11" t="e">
        <f>VLOOKUP($B533, 'Home Field Adv'!$A$2:$I$31, 9, FALSE)</f>
        <v>#N/A</v>
      </c>
      <c r="AH533" s="11" t="e">
        <f>VLOOKUP($C533, FanGraphs_Standings[[Abbreviation]:[2024 Year to Date G]], 2, FALSE)</f>
        <v>#N/A</v>
      </c>
      <c r="AI533" s="11" t="e">
        <f>_xlfn.IFNA(VLOOKUP($E533, 'SP Per G'!$A$2:$D$1385, 3, FALSE), AO533)</f>
        <v>#N/A</v>
      </c>
      <c r="AJ533" s="11" t="e">
        <f>IF(AND(ISNA(VLOOKUP($E533, 'SP Per G'!$A$2:$D$1385, 4, FALSE)), ISTEXT($E533)), AI533,IF(ISNA(VLOOKUP($E533, 'SP Per G'!$A$2:$D$1385, 4, FALSE)), AO533, VLOOKUP($E533, 'SP Per G'!$A$2:$D$1385, 4, FALSE)))</f>
        <v>#N/A</v>
      </c>
      <c r="AK533" s="11" t="e">
        <f t="shared" si="90"/>
        <v>#N/A</v>
      </c>
      <c r="AL533" s="11" t="e">
        <f>_xlfn.IFNA(VLOOKUP($E533, Individual_Pitching___Dashboard[], 18, FALSE), VLOOKUP($C533,Team_Pitching___Advanced[[Team]:[SIERA]],16,FALSE))</f>
        <v>#N/A</v>
      </c>
      <c r="AM533" s="11" t="e">
        <f>_xlfn.IFNA(VLOOKUP($E533, Individual_Pitching___Dashboard[], 20, FALSE), VLOOKUP($C533,Team_Pitching___Advanced[[Team]:[xFIP]],19,FALSE))</f>
        <v>#N/A</v>
      </c>
      <c r="AN533" s="11" t="e">
        <f>_xlfn.IFNA(VLOOKUP($E533,Individual_Pitching___Advanced[],21,FALSE),VLOOKUP($C533,Team_Pitching___Advanced[[Team]:[SIERA]],20,FALSE))</f>
        <v>#N/A</v>
      </c>
      <c r="AO533" s="11" t="e">
        <f>VLOOKUP($C533, 'Team Per G'!$A$2:$G$31, 7, FALSE)</f>
        <v>#N/A</v>
      </c>
      <c r="AP533" s="11" t="e">
        <f>VLOOKUP($C533, 'FanGraphs - Team WAR Projected'!$B$2:$E$31, 3, FALSE)/162</f>
        <v>#N/A</v>
      </c>
      <c r="AQ533" s="11" t="e">
        <f t="shared" si="91"/>
        <v>#N/A</v>
      </c>
      <c r="AR533" s="11" t="e">
        <f>VLOOKUP($C533, Team_Pitching___Advanced[[Team]:[xFIP]], 19,FALSE)</f>
        <v>#N/A</v>
      </c>
      <c r="AS533" s="11" t="e">
        <f>VLOOKUP($C533, Team_Pitching___Advanced[], 20, FALSE)</f>
        <v>#N/A</v>
      </c>
      <c r="AT533" s="11" t="e">
        <f>VLOOKUP($C533, Team_Batting___Dashboard[[Team]:[wOBA]], 16, FALSE)</f>
        <v>#N/A</v>
      </c>
      <c r="AU533" s="11" t="e">
        <f>VLOOKUP($C533, Team_Batting___Advanced[[Team]:[OPS]], 9, FALSE)</f>
        <v>#N/A</v>
      </c>
      <c r="AV533" s="11" t="e">
        <f>VLOOKUP($C533, Team_Batting___Advanced[], 19, FALSE)</f>
        <v>#N/A</v>
      </c>
      <c r="AW533" s="11" t="e">
        <f>VLOOKUP($C533, 'Team Per G'!$A$2:$G$31, 3, FALSE)</f>
        <v>#N/A</v>
      </c>
      <c r="AX533" s="11" t="e">
        <f>VLOOKUP($C533, 'Team Per G'!$A$2:$G$31, 5, FALSE)</f>
        <v>#N/A</v>
      </c>
      <c r="AY533" s="11" t="e">
        <f>VLOOKUP($C533, 'Team Per G'!$A$2:$G$31, 4, FALSE)</f>
        <v>#N/A</v>
      </c>
      <c r="AZ533" s="11" t="e">
        <f>VLOOKUP($C533, Team_Batting___Dashboard[], 22, FALSE)/$AH533</f>
        <v>#N/A</v>
      </c>
      <c r="BA533" s="11" t="e">
        <f>VLOOKUP($C533, 'FanGraphs - Team WAR Projected'!$B$2:$E$31, 4, FALSE)/162</f>
        <v>#N/A</v>
      </c>
      <c r="BB533" s="11" t="e">
        <f t="shared" si="92"/>
        <v>#N/A</v>
      </c>
      <c r="BC533" s="11" t="e">
        <f>VLOOKUP($C533, FanGraphs_Standings[[Abbreviation]:[2024 Year to Date RS/G]], 6, FALSE)/$AH533</f>
        <v>#N/A</v>
      </c>
      <c r="BD533" s="11" t="e">
        <f>VLOOKUP($C533, FanGraphs_Standings[[Abbreviation]:[2024 Projected Full Season RDif]], 19, FALSE)/162</f>
        <v>#N/A</v>
      </c>
      <c r="BE533" s="11" t="e">
        <f t="shared" si="93"/>
        <v>#N/A</v>
      </c>
      <c r="BF533" s="11" t="e">
        <f>VLOOKUP($C533, FanGraphs_Standings[[Abbreviation]:[2024 Projected Full Season RDif]], 5, FALSE)</f>
        <v>#N/A</v>
      </c>
      <c r="BG533" s="11" t="e">
        <f>VLOOKUP($C533, FanGraphs_Standings[[Abbreviation]:[2024 Projected Full Season W%]], 18, FALSE)</f>
        <v>#N/A</v>
      </c>
      <c r="BH533" s="11" t="e">
        <f t="shared" si="94"/>
        <v>#N/A</v>
      </c>
      <c r="BI533" s="11" t="e">
        <f>VLOOKUP($C533, 'Home Field Adv'!$A$2:$K$31, 11, FALSE)</f>
        <v>#N/A</v>
      </c>
      <c r="BL533" s="12" t="str">
        <f t="shared" si="95"/>
        <v/>
      </c>
      <c r="BM533" s="12" t="str">
        <f t="shared" si="85"/>
        <v/>
      </c>
      <c r="BN533" s="12" t="str">
        <f t="shared" si="96"/>
        <v/>
      </c>
    </row>
    <row r="534" spans="6:66" x14ac:dyDescent="0.45">
      <c r="F534" s="11" t="e">
        <f>VLOOKUP($B534, FanGraphs_Standings[[Abbreviation]:[2024 Year to Date G]], 2, FALSE)</f>
        <v>#N/A</v>
      </c>
      <c r="G534" s="11" t="e">
        <f>_xlfn.IFNA(VLOOKUP($D534, 'SP Per G'!$A$2:$D$1385, 3, FALSE),M534)</f>
        <v>#N/A</v>
      </c>
      <c r="H534" s="11" t="e">
        <f>IF(AND(ISNA(VLOOKUP($D534, 'SP Per G'!$A$2:$D$1385, 4, FALSE)), ISTEXT($D534)), G534,IF(ISNA(VLOOKUP($D534, 'SP Per G'!$A$2:$D$1385, 4, FALSE)), M534, VLOOKUP($D534, 'SP Per G'!$A$2:$D$1385, 4, FALSE)))</f>
        <v>#N/A</v>
      </c>
      <c r="I534" s="11" t="e">
        <f t="shared" si="86"/>
        <v>#N/A</v>
      </c>
      <c r="J534" s="11" t="e">
        <f>_xlfn.IFNA(VLOOKUP($D534,Individual_Pitching___Dashboard[],18,FALSE),VLOOKUP(B534,Team_Pitching___Dashboard[[Team]:[ERA]],17,FALSE))</f>
        <v>#N/A</v>
      </c>
      <c r="K534" s="11" t="e">
        <f>_xlfn.IFNA(VLOOKUP($D534, Individual_Pitching___Dashboard[], 20, FALSE), VLOOKUP(B534,Team_Pitching___Dashboard[[Team]:[xFIP]],20,FALSE))</f>
        <v>#N/A</v>
      </c>
      <c r="L534" s="11" t="e">
        <f>_xlfn.IFNA(VLOOKUP($D534, Individual_Pitching___Advanced[], 21,FALSE), VLOOKUP(B534, Team_Pitching___Advanced[], 20, FALSE))</f>
        <v>#N/A</v>
      </c>
      <c r="M534" s="11" t="e">
        <f>VLOOKUP($B534, 'Team Per G'!$A$2:$G$31, 7, FALSE)</f>
        <v>#N/A</v>
      </c>
      <c r="N534" s="11" t="e">
        <f>VLOOKUP($B534, 'FanGraphs - Team WAR Projected'!$B$2:$E$31, 3, FALSE)/162</f>
        <v>#N/A</v>
      </c>
      <c r="O534" s="11" t="e">
        <f t="shared" si="87"/>
        <v>#N/A</v>
      </c>
      <c r="P534" s="11" t="e">
        <f>VLOOKUP($B534, Team_Pitching___Advanced[[Team]:[xFIP]], 19,FALSE)</f>
        <v>#N/A</v>
      </c>
      <c r="Q534" s="11" t="e">
        <f>VLOOKUP($B534, Team_Pitching___Advanced[], 20, FALSE)</f>
        <v>#N/A</v>
      </c>
      <c r="R534" s="11" t="e">
        <f>VLOOKUP($B534, Team_Batting___Dashboard[[Team]:[wOBA]], 16, FALSE)</f>
        <v>#N/A</v>
      </c>
      <c r="S534" s="11" t="e">
        <f>VLOOKUP($B534, Team_Batting___Advanced[[Team]:[OPS]], 9, FALSE)</f>
        <v>#N/A</v>
      </c>
      <c r="T534" s="11" t="e">
        <f>VLOOKUP($B534, Team_Batting___Advanced[], 19, FALSE)</f>
        <v>#N/A</v>
      </c>
      <c r="U534" s="11" t="e">
        <f>VLOOKUP($B534, 'Team Per G'!$A$2:$G$31, 3, FALSE)</f>
        <v>#N/A</v>
      </c>
      <c r="V534" s="11" t="e">
        <f>VLOOKUP($B534, 'Team Per G'!$A$2:$G$31, 5, FALSE)</f>
        <v>#N/A</v>
      </c>
      <c r="W534" s="11" t="e">
        <f>VLOOKUP($B534, 'Team Per G'!$A$2:$G$31, 4, FALSE)</f>
        <v>#N/A</v>
      </c>
      <c r="X534" s="11" t="e">
        <f>VLOOKUP($B534, Team_Batting___Dashboard[], 22, FALSE)/$F534</f>
        <v>#N/A</v>
      </c>
      <c r="Y534" s="11" t="e">
        <f>VLOOKUP($B534, 'FanGraphs - Team WAR Projected'!$B$2:$E$31, 4, FALSE)/162</f>
        <v>#N/A</v>
      </c>
      <c r="Z534" s="11" t="e">
        <f t="shared" si="88"/>
        <v>#N/A</v>
      </c>
      <c r="AA534" s="11" t="e">
        <f>VLOOKUP($B534, FanGraphs_Standings[[Abbreviation]:[2024 Year to Date RS/G]], 6, FALSE)/$F534</f>
        <v>#N/A</v>
      </c>
      <c r="AB534" s="11" t="e">
        <f>VLOOKUP($B534, FanGraphs_Standings[[Abbreviation]:[2024 Projected Full Season RDif]], 19, FALSE)/162</f>
        <v>#N/A</v>
      </c>
      <c r="AC534" s="11" t="e">
        <f t="shared" si="97"/>
        <v>#N/A</v>
      </c>
      <c r="AD534" s="11" t="e">
        <f>VLOOKUP($B534, FanGraphs_Standings[[Abbreviation]:[2024 Projected Full Season RDif]], 5, FALSE)</f>
        <v>#N/A</v>
      </c>
      <c r="AE534" s="11" t="e">
        <f>VLOOKUP($B534, FanGraphs_Standings[[Abbreviation]:[2024 Projected Full Season W%]], 18, FALSE)</f>
        <v>#N/A</v>
      </c>
      <c r="AF534" s="11" t="e">
        <f t="shared" si="89"/>
        <v>#N/A</v>
      </c>
      <c r="AG534" s="11" t="e">
        <f>VLOOKUP($B534, 'Home Field Adv'!$A$2:$I$31, 9, FALSE)</f>
        <v>#N/A</v>
      </c>
      <c r="AH534" s="11" t="e">
        <f>VLOOKUP($C534, FanGraphs_Standings[[Abbreviation]:[2024 Year to Date G]], 2, FALSE)</f>
        <v>#N/A</v>
      </c>
      <c r="AI534" s="11" t="e">
        <f>_xlfn.IFNA(VLOOKUP($E534, 'SP Per G'!$A$2:$D$1385, 3, FALSE), AO534)</f>
        <v>#N/A</v>
      </c>
      <c r="AJ534" s="11" t="e">
        <f>IF(AND(ISNA(VLOOKUP($E534, 'SP Per G'!$A$2:$D$1385, 4, FALSE)), ISTEXT($E534)), AI534,IF(ISNA(VLOOKUP($E534, 'SP Per G'!$A$2:$D$1385, 4, FALSE)), AO534, VLOOKUP($E534, 'SP Per G'!$A$2:$D$1385, 4, FALSE)))</f>
        <v>#N/A</v>
      </c>
      <c r="AK534" s="11" t="e">
        <f t="shared" si="90"/>
        <v>#N/A</v>
      </c>
      <c r="AL534" s="11" t="e">
        <f>_xlfn.IFNA(VLOOKUP($E534, Individual_Pitching___Dashboard[], 18, FALSE), VLOOKUP($C534,Team_Pitching___Advanced[[Team]:[SIERA]],16,FALSE))</f>
        <v>#N/A</v>
      </c>
      <c r="AM534" s="11" t="e">
        <f>_xlfn.IFNA(VLOOKUP($E534, Individual_Pitching___Dashboard[], 20, FALSE), VLOOKUP($C534,Team_Pitching___Advanced[[Team]:[xFIP]],19,FALSE))</f>
        <v>#N/A</v>
      </c>
      <c r="AN534" s="11" t="e">
        <f>_xlfn.IFNA(VLOOKUP($E534,Individual_Pitching___Advanced[],21,FALSE),VLOOKUP($C534,Team_Pitching___Advanced[[Team]:[SIERA]],20,FALSE))</f>
        <v>#N/A</v>
      </c>
      <c r="AO534" s="11" t="e">
        <f>VLOOKUP($C534, 'Team Per G'!$A$2:$G$31, 7, FALSE)</f>
        <v>#N/A</v>
      </c>
      <c r="AP534" s="11" t="e">
        <f>VLOOKUP($C534, 'FanGraphs - Team WAR Projected'!$B$2:$E$31, 3, FALSE)/162</f>
        <v>#N/A</v>
      </c>
      <c r="AQ534" s="11" t="e">
        <f t="shared" si="91"/>
        <v>#N/A</v>
      </c>
      <c r="AR534" s="11" t="e">
        <f>VLOOKUP($C534, Team_Pitching___Advanced[[Team]:[xFIP]], 19,FALSE)</f>
        <v>#N/A</v>
      </c>
      <c r="AS534" s="11" t="e">
        <f>VLOOKUP($C534, Team_Pitching___Advanced[], 20, FALSE)</f>
        <v>#N/A</v>
      </c>
      <c r="AT534" s="11" t="e">
        <f>VLOOKUP($C534, Team_Batting___Dashboard[[Team]:[wOBA]], 16, FALSE)</f>
        <v>#N/A</v>
      </c>
      <c r="AU534" s="11" t="e">
        <f>VLOOKUP($C534, Team_Batting___Advanced[[Team]:[OPS]], 9, FALSE)</f>
        <v>#N/A</v>
      </c>
      <c r="AV534" s="11" t="e">
        <f>VLOOKUP($C534, Team_Batting___Advanced[], 19, FALSE)</f>
        <v>#N/A</v>
      </c>
      <c r="AW534" s="11" t="e">
        <f>VLOOKUP($C534, 'Team Per G'!$A$2:$G$31, 3, FALSE)</f>
        <v>#N/A</v>
      </c>
      <c r="AX534" s="11" t="e">
        <f>VLOOKUP($C534, 'Team Per G'!$A$2:$G$31, 5, FALSE)</f>
        <v>#N/A</v>
      </c>
      <c r="AY534" s="11" t="e">
        <f>VLOOKUP($C534, 'Team Per G'!$A$2:$G$31, 4, FALSE)</f>
        <v>#N/A</v>
      </c>
      <c r="AZ534" s="11" t="e">
        <f>VLOOKUP($C534, Team_Batting___Dashboard[], 22, FALSE)/$AH534</f>
        <v>#N/A</v>
      </c>
      <c r="BA534" s="11" t="e">
        <f>VLOOKUP($C534, 'FanGraphs - Team WAR Projected'!$B$2:$E$31, 4, FALSE)/162</f>
        <v>#N/A</v>
      </c>
      <c r="BB534" s="11" t="e">
        <f t="shared" si="92"/>
        <v>#N/A</v>
      </c>
      <c r="BC534" s="11" t="e">
        <f>VLOOKUP($C534, FanGraphs_Standings[[Abbreviation]:[2024 Year to Date RS/G]], 6, FALSE)/$AH534</f>
        <v>#N/A</v>
      </c>
      <c r="BD534" s="11" t="e">
        <f>VLOOKUP($C534, FanGraphs_Standings[[Abbreviation]:[2024 Projected Full Season RDif]], 19, FALSE)/162</f>
        <v>#N/A</v>
      </c>
      <c r="BE534" s="11" t="e">
        <f t="shared" si="93"/>
        <v>#N/A</v>
      </c>
      <c r="BF534" s="11" t="e">
        <f>VLOOKUP($C534, FanGraphs_Standings[[Abbreviation]:[2024 Projected Full Season RDif]], 5, FALSE)</f>
        <v>#N/A</v>
      </c>
      <c r="BG534" s="11" t="e">
        <f>VLOOKUP($C534, FanGraphs_Standings[[Abbreviation]:[2024 Projected Full Season W%]], 18, FALSE)</f>
        <v>#N/A</v>
      </c>
      <c r="BH534" s="11" t="e">
        <f t="shared" si="94"/>
        <v>#N/A</v>
      </c>
      <c r="BI534" s="11" t="e">
        <f>VLOOKUP($C534, 'Home Field Adv'!$A$2:$K$31, 11, FALSE)</f>
        <v>#N/A</v>
      </c>
      <c r="BL534" s="12" t="str">
        <f t="shared" si="95"/>
        <v/>
      </c>
      <c r="BM534" s="12" t="str">
        <f t="shared" si="85"/>
        <v/>
      </c>
      <c r="BN534" s="12" t="str">
        <f t="shared" si="96"/>
        <v/>
      </c>
    </row>
    <row r="535" spans="6:66" x14ac:dyDescent="0.45">
      <c r="F535" s="11" t="e">
        <f>VLOOKUP($B535, FanGraphs_Standings[[Abbreviation]:[2024 Year to Date G]], 2, FALSE)</f>
        <v>#N/A</v>
      </c>
      <c r="G535" s="11" t="e">
        <f>_xlfn.IFNA(VLOOKUP($D535, 'SP Per G'!$A$2:$D$1385, 3, FALSE),M535)</f>
        <v>#N/A</v>
      </c>
      <c r="H535" s="11" t="e">
        <f>IF(AND(ISNA(VLOOKUP($D535, 'SP Per G'!$A$2:$D$1385, 4, FALSE)), ISTEXT($D535)), G535,IF(ISNA(VLOOKUP($D535, 'SP Per G'!$A$2:$D$1385, 4, FALSE)), M535, VLOOKUP($D535, 'SP Per G'!$A$2:$D$1385, 4, FALSE)))</f>
        <v>#N/A</v>
      </c>
      <c r="I535" s="11" t="e">
        <f t="shared" si="86"/>
        <v>#N/A</v>
      </c>
      <c r="J535" s="11" t="e">
        <f>_xlfn.IFNA(VLOOKUP($D535,Individual_Pitching___Dashboard[],18,FALSE),VLOOKUP(B535,Team_Pitching___Dashboard[[Team]:[ERA]],17,FALSE))</f>
        <v>#N/A</v>
      </c>
      <c r="K535" s="11" t="e">
        <f>_xlfn.IFNA(VLOOKUP($D535, Individual_Pitching___Dashboard[], 20, FALSE), VLOOKUP(B535,Team_Pitching___Dashboard[[Team]:[xFIP]],20,FALSE))</f>
        <v>#N/A</v>
      </c>
      <c r="L535" s="11" t="e">
        <f>_xlfn.IFNA(VLOOKUP($D535, Individual_Pitching___Advanced[], 21,FALSE), VLOOKUP(B535, Team_Pitching___Advanced[], 20, FALSE))</f>
        <v>#N/A</v>
      </c>
      <c r="M535" s="11" t="e">
        <f>VLOOKUP($B535, 'Team Per G'!$A$2:$G$31, 7, FALSE)</f>
        <v>#N/A</v>
      </c>
      <c r="N535" s="11" t="e">
        <f>VLOOKUP($B535, 'FanGraphs - Team WAR Projected'!$B$2:$E$31, 3, FALSE)/162</f>
        <v>#N/A</v>
      </c>
      <c r="O535" s="11" t="e">
        <f t="shared" si="87"/>
        <v>#N/A</v>
      </c>
      <c r="P535" s="11" t="e">
        <f>VLOOKUP($B535, Team_Pitching___Advanced[[Team]:[xFIP]], 19,FALSE)</f>
        <v>#N/A</v>
      </c>
      <c r="Q535" s="11" t="e">
        <f>VLOOKUP($B535, Team_Pitching___Advanced[], 20, FALSE)</f>
        <v>#N/A</v>
      </c>
      <c r="R535" s="11" t="e">
        <f>VLOOKUP($B535, Team_Batting___Dashboard[[Team]:[wOBA]], 16, FALSE)</f>
        <v>#N/A</v>
      </c>
      <c r="S535" s="11" t="e">
        <f>VLOOKUP($B535, Team_Batting___Advanced[[Team]:[OPS]], 9, FALSE)</f>
        <v>#N/A</v>
      </c>
      <c r="T535" s="11" t="e">
        <f>VLOOKUP($B535, Team_Batting___Advanced[], 19, FALSE)</f>
        <v>#N/A</v>
      </c>
      <c r="U535" s="11" t="e">
        <f>VLOOKUP($B535, 'Team Per G'!$A$2:$G$31, 3, FALSE)</f>
        <v>#N/A</v>
      </c>
      <c r="V535" s="11" t="e">
        <f>VLOOKUP($B535, 'Team Per G'!$A$2:$G$31, 5, FALSE)</f>
        <v>#N/A</v>
      </c>
      <c r="W535" s="11" t="e">
        <f>VLOOKUP($B535, 'Team Per G'!$A$2:$G$31, 4, FALSE)</f>
        <v>#N/A</v>
      </c>
      <c r="X535" s="11" t="e">
        <f>VLOOKUP($B535, Team_Batting___Dashboard[], 22, FALSE)/$F535</f>
        <v>#N/A</v>
      </c>
      <c r="Y535" s="11" t="e">
        <f>VLOOKUP($B535, 'FanGraphs - Team WAR Projected'!$B$2:$E$31, 4, FALSE)/162</f>
        <v>#N/A</v>
      </c>
      <c r="Z535" s="11" t="e">
        <f t="shared" si="88"/>
        <v>#N/A</v>
      </c>
      <c r="AA535" s="11" t="e">
        <f>VLOOKUP($B535, FanGraphs_Standings[[Abbreviation]:[2024 Year to Date RS/G]], 6, FALSE)/$F535</f>
        <v>#N/A</v>
      </c>
      <c r="AB535" s="11" t="e">
        <f>VLOOKUP($B535, FanGraphs_Standings[[Abbreviation]:[2024 Projected Full Season RDif]], 19, FALSE)/162</f>
        <v>#N/A</v>
      </c>
      <c r="AC535" s="11" t="e">
        <f t="shared" si="97"/>
        <v>#N/A</v>
      </c>
      <c r="AD535" s="11" t="e">
        <f>VLOOKUP($B535, FanGraphs_Standings[[Abbreviation]:[2024 Projected Full Season RDif]], 5, FALSE)</f>
        <v>#N/A</v>
      </c>
      <c r="AE535" s="11" t="e">
        <f>VLOOKUP($B535, FanGraphs_Standings[[Abbreviation]:[2024 Projected Full Season W%]], 18, FALSE)</f>
        <v>#N/A</v>
      </c>
      <c r="AF535" s="11" t="e">
        <f t="shared" si="89"/>
        <v>#N/A</v>
      </c>
      <c r="AG535" s="11" t="e">
        <f>VLOOKUP($B535, 'Home Field Adv'!$A$2:$I$31, 9, FALSE)</f>
        <v>#N/A</v>
      </c>
      <c r="AH535" s="11" t="e">
        <f>VLOOKUP($C535, FanGraphs_Standings[[Abbreviation]:[2024 Year to Date G]], 2, FALSE)</f>
        <v>#N/A</v>
      </c>
      <c r="AI535" s="11" t="e">
        <f>_xlfn.IFNA(VLOOKUP($E535, 'SP Per G'!$A$2:$D$1385, 3, FALSE), AO535)</f>
        <v>#N/A</v>
      </c>
      <c r="AJ535" s="11" t="e">
        <f>IF(AND(ISNA(VLOOKUP($E535, 'SP Per G'!$A$2:$D$1385, 4, FALSE)), ISTEXT($E535)), AI535,IF(ISNA(VLOOKUP($E535, 'SP Per G'!$A$2:$D$1385, 4, FALSE)), AO535, VLOOKUP($E535, 'SP Per G'!$A$2:$D$1385, 4, FALSE)))</f>
        <v>#N/A</v>
      </c>
      <c r="AK535" s="11" t="e">
        <f t="shared" si="90"/>
        <v>#N/A</v>
      </c>
      <c r="AL535" s="11" t="e">
        <f>_xlfn.IFNA(VLOOKUP($E535, Individual_Pitching___Dashboard[], 18, FALSE), VLOOKUP($C535,Team_Pitching___Advanced[[Team]:[SIERA]],16,FALSE))</f>
        <v>#N/A</v>
      </c>
      <c r="AM535" s="11" t="e">
        <f>_xlfn.IFNA(VLOOKUP($E535, Individual_Pitching___Dashboard[], 20, FALSE), VLOOKUP($C535,Team_Pitching___Advanced[[Team]:[xFIP]],19,FALSE))</f>
        <v>#N/A</v>
      </c>
      <c r="AN535" s="11" t="e">
        <f>_xlfn.IFNA(VLOOKUP($E535,Individual_Pitching___Advanced[],21,FALSE),VLOOKUP($C535,Team_Pitching___Advanced[[Team]:[SIERA]],20,FALSE))</f>
        <v>#N/A</v>
      </c>
      <c r="AO535" s="11" t="e">
        <f>VLOOKUP($C535, 'Team Per G'!$A$2:$G$31, 7, FALSE)</f>
        <v>#N/A</v>
      </c>
      <c r="AP535" s="11" t="e">
        <f>VLOOKUP($C535, 'FanGraphs - Team WAR Projected'!$B$2:$E$31, 3, FALSE)/162</f>
        <v>#N/A</v>
      </c>
      <c r="AQ535" s="11" t="e">
        <f t="shared" si="91"/>
        <v>#N/A</v>
      </c>
      <c r="AR535" s="11" t="e">
        <f>VLOOKUP($C535, Team_Pitching___Advanced[[Team]:[xFIP]], 19,FALSE)</f>
        <v>#N/A</v>
      </c>
      <c r="AS535" s="11" t="e">
        <f>VLOOKUP($C535, Team_Pitching___Advanced[], 20, FALSE)</f>
        <v>#N/A</v>
      </c>
      <c r="AT535" s="11" t="e">
        <f>VLOOKUP($C535, Team_Batting___Dashboard[[Team]:[wOBA]], 16, FALSE)</f>
        <v>#N/A</v>
      </c>
      <c r="AU535" s="11" t="e">
        <f>VLOOKUP($C535, Team_Batting___Advanced[[Team]:[OPS]], 9, FALSE)</f>
        <v>#N/A</v>
      </c>
      <c r="AV535" s="11" t="e">
        <f>VLOOKUP($C535, Team_Batting___Advanced[], 19, FALSE)</f>
        <v>#N/A</v>
      </c>
      <c r="AW535" s="11" t="e">
        <f>VLOOKUP($C535, 'Team Per G'!$A$2:$G$31, 3, FALSE)</f>
        <v>#N/A</v>
      </c>
      <c r="AX535" s="11" t="e">
        <f>VLOOKUP($C535, 'Team Per G'!$A$2:$G$31, 5, FALSE)</f>
        <v>#N/A</v>
      </c>
      <c r="AY535" s="11" t="e">
        <f>VLOOKUP($C535, 'Team Per G'!$A$2:$G$31, 4, FALSE)</f>
        <v>#N/A</v>
      </c>
      <c r="AZ535" s="11" t="e">
        <f>VLOOKUP($C535, Team_Batting___Dashboard[], 22, FALSE)/$AH535</f>
        <v>#N/A</v>
      </c>
      <c r="BA535" s="11" t="e">
        <f>VLOOKUP($C535, 'FanGraphs - Team WAR Projected'!$B$2:$E$31, 4, FALSE)/162</f>
        <v>#N/A</v>
      </c>
      <c r="BB535" s="11" t="e">
        <f t="shared" si="92"/>
        <v>#N/A</v>
      </c>
      <c r="BC535" s="11" t="e">
        <f>VLOOKUP($C535, FanGraphs_Standings[[Abbreviation]:[2024 Year to Date RS/G]], 6, FALSE)/$AH535</f>
        <v>#N/A</v>
      </c>
      <c r="BD535" s="11" t="e">
        <f>VLOOKUP($C535, FanGraphs_Standings[[Abbreviation]:[2024 Projected Full Season RDif]], 19, FALSE)/162</f>
        <v>#N/A</v>
      </c>
      <c r="BE535" s="11" t="e">
        <f t="shared" si="93"/>
        <v>#N/A</v>
      </c>
      <c r="BF535" s="11" t="e">
        <f>VLOOKUP($C535, FanGraphs_Standings[[Abbreviation]:[2024 Projected Full Season RDif]], 5, FALSE)</f>
        <v>#N/A</v>
      </c>
      <c r="BG535" s="11" t="e">
        <f>VLOOKUP($C535, FanGraphs_Standings[[Abbreviation]:[2024 Projected Full Season W%]], 18, FALSE)</f>
        <v>#N/A</v>
      </c>
      <c r="BH535" s="11" t="e">
        <f t="shared" si="94"/>
        <v>#N/A</v>
      </c>
      <c r="BI535" s="11" t="e">
        <f>VLOOKUP($C535, 'Home Field Adv'!$A$2:$K$31, 11, FALSE)</f>
        <v>#N/A</v>
      </c>
      <c r="BL535" s="12" t="str">
        <f t="shared" si="95"/>
        <v/>
      </c>
      <c r="BM535" s="12" t="str">
        <f t="shared" si="85"/>
        <v/>
      </c>
      <c r="BN535" s="12" t="str">
        <f t="shared" si="96"/>
        <v/>
      </c>
    </row>
    <row r="536" spans="6:66" x14ac:dyDescent="0.45">
      <c r="F536" s="11" t="e">
        <f>VLOOKUP($B536, FanGraphs_Standings[[Abbreviation]:[2024 Year to Date G]], 2, FALSE)</f>
        <v>#N/A</v>
      </c>
      <c r="G536" s="11" t="e">
        <f>_xlfn.IFNA(VLOOKUP($D536, 'SP Per G'!$A$2:$D$1385, 3, FALSE),M536)</f>
        <v>#N/A</v>
      </c>
      <c r="H536" s="11" t="e">
        <f>IF(AND(ISNA(VLOOKUP($D536, 'SP Per G'!$A$2:$D$1385, 4, FALSE)), ISTEXT($D536)), G536,IF(ISNA(VLOOKUP($D536, 'SP Per G'!$A$2:$D$1385, 4, FALSE)), M536, VLOOKUP($D536, 'SP Per G'!$A$2:$D$1385, 4, FALSE)))</f>
        <v>#N/A</v>
      </c>
      <c r="I536" s="11" t="e">
        <f t="shared" si="86"/>
        <v>#N/A</v>
      </c>
      <c r="J536" s="11" t="e">
        <f>_xlfn.IFNA(VLOOKUP($D536,Individual_Pitching___Dashboard[],18,FALSE),VLOOKUP(B536,Team_Pitching___Dashboard[[Team]:[ERA]],17,FALSE))</f>
        <v>#N/A</v>
      </c>
      <c r="K536" s="11" t="e">
        <f>_xlfn.IFNA(VLOOKUP($D536, Individual_Pitching___Dashboard[], 20, FALSE), VLOOKUP(B536,Team_Pitching___Dashboard[[Team]:[xFIP]],20,FALSE))</f>
        <v>#N/A</v>
      </c>
      <c r="L536" s="11" t="e">
        <f>_xlfn.IFNA(VLOOKUP($D536, Individual_Pitching___Advanced[], 21,FALSE), VLOOKUP(B536, Team_Pitching___Advanced[], 20, FALSE))</f>
        <v>#N/A</v>
      </c>
      <c r="M536" s="11" t="e">
        <f>VLOOKUP($B536, 'Team Per G'!$A$2:$G$31, 7, FALSE)</f>
        <v>#N/A</v>
      </c>
      <c r="N536" s="11" t="e">
        <f>VLOOKUP($B536, 'FanGraphs - Team WAR Projected'!$B$2:$E$31, 3, FALSE)/162</f>
        <v>#N/A</v>
      </c>
      <c r="O536" s="11" t="e">
        <f t="shared" si="87"/>
        <v>#N/A</v>
      </c>
      <c r="P536" s="11" t="e">
        <f>VLOOKUP($B536, Team_Pitching___Advanced[[Team]:[xFIP]], 19,FALSE)</f>
        <v>#N/A</v>
      </c>
      <c r="Q536" s="11" t="e">
        <f>VLOOKUP($B536, Team_Pitching___Advanced[], 20, FALSE)</f>
        <v>#N/A</v>
      </c>
      <c r="R536" s="11" t="e">
        <f>VLOOKUP($B536, Team_Batting___Dashboard[[Team]:[wOBA]], 16, FALSE)</f>
        <v>#N/A</v>
      </c>
      <c r="S536" s="11" t="e">
        <f>VLOOKUP($B536, Team_Batting___Advanced[[Team]:[OPS]], 9, FALSE)</f>
        <v>#N/A</v>
      </c>
      <c r="T536" s="11" t="e">
        <f>VLOOKUP($B536, Team_Batting___Advanced[], 19, FALSE)</f>
        <v>#N/A</v>
      </c>
      <c r="U536" s="11" t="e">
        <f>VLOOKUP($B536, 'Team Per G'!$A$2:$G$31, 3, FALSE)</f>
        <v>#N/A</v>
      </c>
      <c r="V536" s="11" t="e">
        <f>VLOOKUP($B536, 'Team Per G'!$A$2:$G$31, 5, FALSE)</f>
        <v>#N/A</v>
      </c>
      <c r="W536" s="11" t="e">
        <f>VLOOKUP($B536, 'Team Per G'!$A$2:$G$31, 4, FALSE)</f>
        <v>#N/A</v>
      </c>
      <c r="X536" s="11" t="e">
        <f>VLOOKUP($B536, Team_Batting___Dashboard[], 22, FALSE)/$F536</f>
        <v>#N/A</v>
      </c>
      <c r="Y536" s="11" t="e">
        <f>VLOOKUP($B536, 'FanGraphs - Team WAR Projected'!$B$2:$E$31, 4, FALSE)/162</f>
        <v>#N/A</v>
      </c>
      <c r="Z536" s="11" t="e">
        <f t="shared" si="88"/>
        <v>#N/A</v>
      </c>
      <c r="AA536" s="11" t="e">
        <f>VLOOKUP($B536, FanGraphs_Standings[[Abbreviation]:[2024 Year to Date RS/G]], 6, FALSE)/$F536</f>
        <v>#N/A</v>
      </c>
      <c r="AB536" s="11" t="e">
        <f>VLOOKUP($B536, FanGraphs_Standings[[Abbreviation]:[2024 Projected Full Season RDif]], 19, FALSE)/162</f>
        <v>#N/A</v>
      </c>
      <c r="AC536" s="11" t="e">
        <f t="shared" si="97"/>
        <v>#N/A</v>
      </c>
      <c r="AD536" s="11" t="e">
        <f>VLOOKUP($B536, FanGraphs_Standings[[Abbreviation]:[2024 Projected Full Season RDif]], 5, FALSE)</f>
        <v>#N/A</v>
      </c>
      <c r="AE536" s="11" t="e">
        <f>VLOOKUP($B536, FanGraphs_Standings[[Abbreviation]:[2024 Projected Full Season W%]], 18, FALSE)</f>
        <v>#N/A</v>
      </c>
      <c r="AF536" s="11" t="e">
        <f t="shared" si="89"/>
        <v>#N/A</v>
      </c>
      <c r="AG536" s="11" t="e">
        <f>VLOOKUP($B536, 'Home Field Adv'!$A$2:$I$31, 9, FALSE)</f>
        <v>#N/A</v>
      </c>
      <c r="AH536" s="11" t="e">
        <f>VLOOKUP($C536, FanGraphs_Standings[[Abbreviation]:[2024 Year to Date G]], 2, FALSE)</f>
        <v>#N/A</v>
      </c>
      <c r="AI536" s="11" t="e">
        <f>_xlfn.IFNA(VLOOKUP($E536, 'SP Per G'!$A$2:$D$1385, 3, FALSE), AO536)</f>
        <v>#N/A</v>
      </c>
      <c r="AJ536" s="11" t="e">
        <f>IF(AND(ISNA(VLOOKUP($E536, 'SP Per G'!$A$2:$D$1385, 4, FALSE)), ISTEXT($E536)), AI536,IF(ISNA(VLOOKUP($E536, 'SP Per G'!$A$2:$D$1385, 4, FALSE)), AO536, VLOOKUP($E536, 'SP Per G'!$A$2:$D$1385, 4, FALSE)))</f>
        <v>#N/A</v>
      </c>
      <c r="AK536" s="11" t="e">
        <f t="shared" si="90"/>
        <v>#N/A</v>
      </c>
      <c r="AL536" s="11" t="e">
        <f>_xlfn.IFNA(VLOOKUP($E536, Individual_Pitching___Dashboard[], 18, FALSE), VLOOKUP($C536,Team_Pitching___Advanced[[Team]:[SIERA]],16,FALSE))</f>
        <v>#N/A</v>
      </c>
      <c r="AM536" s="11" t="e">
        <f>_xlfn.IFNA(VLOOKUP($E536, Individual_Pitching___Dashboard[], 20, FALSE), VLOOKUP($C536,Team_Pitching___Advanced[[Team]:[xFIP]],19,FALSE))</f>
        <v>#N/A</v>
      </c>
      <c r="AN536" s="11" t="e">
        <f>_xlfn.IFNA(VLOOKUP($E536,Individual_Pitching___Advanced[],21,FALSE),VLOOKUP($C536,Team_Pitching___Advanced[[Team]:[SIERA]],20,FALSE))</f>
        <v>#N/A</v>
      </c>
      <c r="AO536" s="11" t="e">
        <f>VLOOKUP($C536, 'Team Per G'!$A$2:$G$31, 7, FALSE)</f>
        <v>#N/A</v>
      </c>
      <c r="AP536" s="11" t="e">
        <f>VLOOKUP($C536, 'FanGraphs - Team WAR Projected'!$B$2:$E$31, 3, FALSE)/162</f>
        <v>#N/A</v>
      </c>
      <c r="AQ536" s="11" t="e">
        <f t="shared" si="91"/>
        <v>#N/A</v>
      </c>
      <c r="AR536" s="11" t="e">
        <f>VLOOKUP($C536, Team_Pitching___Advanced[[Team]:[xFIP]], 19,FALSE)</f>
        <v>#N/A</v>
      </c>
      <c r="AS536" s="11" t="e">
        <f>VLOOKUP($C536, Team_Pitching___Advanced[], 20, FALSE)</f>
        <v>#N/A</v>
      </c>
      <c r="AT536" s="11" t="e">
        <f>VLOOKUP($C536, Team_Batting___Dashboard[[Team]:[wOBA]], 16, FALSE)</f>
        <v>#N/A</v>
      </c>
      <c r="AU536" s="11" t="e">
        <f>VLOOKUP($C536, Team_Batting___Advanced[[Team]:[OPS]], 9, FALSE)</f>
        <v>#N/A</v>
      </c>
      <c r="AV536" s="11" t="e">
        <f>VLOOKUP($C536, Team_Batting___Advanced[], 19, FALSE)</f>
        <v>#N/A</v>
      </c>
      <c r="AW536" s="11" t="e">
        <f>VLOOKUP($C536, 'Team Per G'!$A$2:$G$31, 3, FALSE)</f>
        <v>#N/A</v>
      </c>
      <c r="AX536" s="11" t="e">
        <f>VLOOKUP($C536, 'Team Per G'!$A$2:$G$31, 5, FALSE)</f>
        <v>#N/A</v>
      </c>
      <c r="AY536" s="11" t="e">
        <f>VLOOKUP($C536, 'Team Per G'!$A$2:$G$31, 4, FALSE)</f>
        <v>#N/A</v>
      </c>
      <c r="AZ536" s="11" t="e">
        <f>VLOOKUP($C536, Team_Batting___Dashboard[], 22, FALSE)/$AH536</f>
        <v>#N/A</v>
      </c>
      <c r="BA536" s="11" t="e">
        <f>VLOOKUP($C536, 'FanGraphs - Team WAR Projected'!$B$2:$E$31, 4, FALSE)/162</f>
        <v>#N/A</v>
      </c>
      <c r="BB536" s="11" t="e">
        <f t="shared" si="92"/>
        <v>#N/A</v>
      </c>
      <c r="BC536" s="11" t="e">
        <f>VLOOKUP($C536, FanGraphs_Standings[[Abbreviation]:[2024 Year to Date RS/G]], 6, FALSE)/$AH536</f>
        <v>#N/A</v>
      </c>
      <c r="BD536" s="11" t="e">
        <f>VLOOKUP($C536, FanGraphs_Standings[[Abbreviation]:[2024 Projected Full Season RDif]], 19, FALSE)/162</f>
        <v>#N/A</v>
      </c>
      <c r="BE536" s="11" t="e">
        <f t="shared" si="93"/>
        <v>#N/A</v>
      </c>
      <c r="BF536" s="11" t="e">
        <f>VLOOKUP($C536, FanGraphs_Standings[[Abbreviation]:[2024 Projected Full Season RDif]], 5, FALSE)</f>
        <v>#N/A</v>
      </c>
      <c r="BG536" s="11" t="e">
        <f>VLOOKUP($C536, FanGraphs_Standings[[Abbreviation]:[2024 Projected Full Season W%]], 18, FALSE)</f>
        <v>#N/A</v>
      </c>
      <c r="BH536" s="11" t="e">
        <f t="shared" si="94"/>
        <v>#N/A</v>
      </c>
      <c r="BI536" s="11" t="e">
        <f>VLOOKUP($C536, 'Home Field Adv'!$A$2:$K$31, 11, FALSE)</f>
        <v>#N/A</v>
      </c>
      <c r="BL536" s="12" t="str">
        <f t="shared" si="95"/>
        <v/>
      </c>
      <c r="BM536" s="12" t="str">
        <f t="shared" si="85"/>
        <v/>
      </c>
      <c r="BN536" s="12" t="str">
        <f t="shared" si="96"/>
        <v/>
      </c>
    </row>
    <row r="537" spans="6:66" x14ac:dyDescent="0.45">
      <c r="F537" s="11" t="e">
        <f>VLOOKUP($B537, FanGraphs_Standings[[Abbreviation]:[2024 Year to Date G]], 2, FALSE)</f>
        <v>#N/A</v>
      </c>
      <c r="G537" s="11" t="e">
        <f>_xlfn.IFNA(VLOOKUP($D537, 'SP Per G'!$A$2:$D$1385, 3, FALSE),M537)</f>
        <v>#N/A</v>
      </c>
      <c r="H537" s="11" t="e">
        <f>IF(AND(ISNA(VLOOKUP($D537, 'SP Per G'!$A$2:$D$1385, 4, FALSE)), ISTEXT($D537)), G537,IF(ISNA(VLOOKUP($D537, 'SP Per G'!$A$2:$D$1385, 4, FALSE)), M537, VLOOKUP($D537, 'SP Per G'!$A$2:$D$1385, 4, FALSE)))</f>
        <v>#N/A</v>
      </c>
      <c r="I537" s="11" t="e">
        <f t="shared" si="86"/>
        <v>#N/A</v>
      </c>
      <c r="J537" s="11" t="e">
        <f>_xlfn.IFNA(VLOOKUP($D537,Individual_Pitching___Dashboard[],18,FALSE),VLOOKUP(B537,Team_Pitching___Dashboard[[Team]:[ERA]],17,FALSE))</f>
        <v>#N/A</v>
      </c>
      <c r="K537" s="11" t="e">
        <f>_xlfn.IFNA(VLOOKUP($D537, Individual_Pitching___Dashboard[], 20, FALSE), VLOOKUP(B537,Team_Pitching___Dashboard[[Team]:[xFIP]],20,FALSE))</f>
        <v>#N/A</v>
      </c>
      <c r="L537" s="11" t="e">
        <f>_xlfn.IFNA(VLOOKUP($D537, Individual_Pitching___Advanced[], 21,FALSE), VLOOKUP(B537, Team_Pitching___Advanced[], 20, FALSE))</f>
        <v>#N/A</v>
      </c>
      <c r="M537" s="11" t="e">
        <f>VLOOKUP($B537, 'Team Per G'!$A$2:$G$31, 7, FALSE)</f>
        <v>#N/A</v>
      </c>
      <c r="N537" s="11" t="e">
        <f>VLOOKUP($B537, 'FanGraphs - Team WAR Projected'!$B$2:$E$31, 3, FALSE)/162</f>
        <v>#N/A</v>
      </c>
      <c r="O537" s="11" t="e">
        <f t="shared" si="87"/>
        <v>#N/A</v>
      </c>
      <c r="P537" s="11" t="e">
        <f>VLOOKUP($B537, Team_Pitching___Advanced[[Team]:[xFIP]], 19,FALSE)</f>
        <v>#N/A</v>
      </c>
      <c r="Q537" s="11" t="e">
        <f>VLOOKUP($B537, Team_Pitching___Advanced[], 20, FALSE)</f>
        <v>#N/A</v>
      </c>
      <c r="R537" s="11" t="e">
        <f>VLOOKUP($B537, Team_Batting___Dashboard[[Team]:[wOBA]], 16, FALSE)</f>
        <v>#N/A</v>
      </c>
      <c r="S537" s="11" t="e">
        <f>VLOOKUP($B537, Team_Batting___Advanced[[Team]:[OPS]], 9, FALSE)</f>
        <v>#N/A</v>
      </c>
      <c r="T537" s="11" t="e">
        <f>VLOOKUP($B537, Team_Batting___Advanced[], 19, FALSE)</f>
        <v>#N/A</v>
      </c>
      <c r="U537" s="11" t="e">
        <f>VLOOKUP($B537, 'Team Per G'!$A$2:$G$31, 3, FALSE)</f>
        <v>#N/A</v>
      </c>
      <c r="V537" s="11" t="e">
        <f>VLOOKUP($B537, 'Team Per G'!$A$2:$G$31, 5, FALSE)</f>
        <v>#N/A</v>
      </c>
      <c r="W537" s="11" t="e">
        <f>VLOOKUP($B537, 'Team Per G'!$A$2:$G$31, 4, FALSE)</f>
        <v>#N/A</v>
      </c>
      <c r="X537" s="11" t="e">
        <f>VLOOKUP($B537, Team_Batting___Dashboard[], 22, FALSE)/$F537</f>
        <v>#N/A</v>
      </c>
      <c r="Y537" s="11" t="e">
        <f>VLOOKUP($B537, 'FanGraphs - Team WAR Projected'!$B$2:$E$31, 4, FALSE)/162</f>
        <v>#N/A</v>
      </c>
      <c r="Z537" s="11" t="e">
        <f t="shared" si="88"/>
        <v>#N/A</v>
      </c>
      <c r="AA537" s="11" t="e">
        <f>VLOOKUP($B537, FanGraphs_Standings[[Abbreviation]:[2024 Year to Date RS/G]], 6, FALSE)/$F537</f>
        <v>#N/A</v>
      </c>
      <c r="AB537" s="11" t="e">
        <f>VLOOKUP($B537, FanGraphs_Standings[[Abbreviation]:[2024 Projected Full Season RDif]], 19, FALSE)/162</f>
        <v>#N/A</v>
      </c>
      <c r="AC537" s="11" t="e">
        <f t="shared" si="97"/>
        <v>#N/A</v>
      </c>
      <c r="AD537" s="11" t="e">
        <f>VLOOKUP($B537, FanGraphs_Standings[[Abbreviation]:[2024 Projected Full Season RDif]], 5, FALSE)</f>
        <v>#N/A</v>
      </c>
      <c r="AE537" s="11" t="e">
        <f>VLOOKUP($B537, FanGraphs_Standings[[Abbreviation]:[2024 Projected Full Season W%]], 18, FALSE)</f>
        <v>#N/A</v>
      </c>
      <c r="AF537" s="11" t="e">
        <f t="shared" si="89"/>
        <v>#N/A</v>
      </c>
      <c r="AG537" s="11" t="e">
        <f>VLOOKUP($B537, 'Home Field Adv'!$A$2:$I$31, 9, FALSE)</f>
        <v>#N/A</v>
      </c>
      <c r="AH537" s="11" t="e">
        <f>VLOOKUP($C537, FanGraphs_Standings[[Abbreviation]:[2024 Year to Date G]], 2, FALSE)</f>
        <v>#N/A</v>
      </c>
      <c r="AI537" s="11" t="e">
        <f>_xlfn.IFNA(VLOOKUP($E537, 'SP Per G'!$A$2:$D$1385, 3, FALSE), AO537)</f>
        <v>#N/A</v>
      </c>
      <c r="AJ537" s="11" t="e">
        <f>IF(AND(ISNA(VLOOKUP($E537, 'SP Per G'!$A$2:$D$1385, 4, FALSE)), ISTEXT($E537)), AI537,IF(ISNA(VLOOKUP($E537, 'SP Per G'!$A$2:$D$1385, 4, FALSE)), AO537, VLOOKUP($E537, 'SP Per G'!$A$2:$D$1385, 4, FALSE)))</f>
        <v>#N/A</v>
      </c>
      <c r="AK537" s="11" t="e">
        <f t="shared" si="90"/>
        <v>#N/A</v>
      </c>
      <c r="AL537" s="11" t="e">
        <f>_xlfn.IFNA(VLOOKUP($E537, Individual_Pitching___Dashboard[], 18, FALSE), VLOOKUP($C537,Team_Pitching___Advanced[[Team]:[SIERA]],16,FALSE))</f>
        <v>#N/A</v>
      </c>
      <c r="AM537" s="11" t="e">
        <f>_xlfn.IFNA(VLOOKUP($E537, Individual_Pitching___Dashboard[], 20, FALSE), VLOOKUP($C537,Team_Pitching___Advanced[[Team]:[xFIP]],19,FALSE))</f>
        <v>#N/A</v>
      </c>
      <c r="AN537" s="11" t="e">
        <f>_xlfn.IFNA(VLOOKUP($E537,Individual_Pitching___Advanced[],21,FALSE),VLOOKUP($C537,Team_Pitching___Advanced[[Team]:[SIERA]],20,FALSE))</f>
        <v>#N/A</v>
      </c>
      <c r="AO537" s="11" t="e">
        <f>VLOOKUP($C537, 'Team Per G'!$A$2:$G$31, 7, FALSE)</f>
        <v>#N/A</v>
      </c>
      <c r="AP537" s="11" t="e">
        <f>VLOOKUP($C537, 'FanGraphs - Team WAR Projected'!$B$2:$E$31, 3, FALSE)/162</f>
        <v>#N/A</v>
      </c>
      <c r="AQ537" s="11" t="e">
        <f t="shared" si="91"/>
        <v>#N/A</v>
      </c>
      <c r="AR537" s="11" t="e">
        <f>VLOOKUP($C537, Team_Pitching___Advanced[[Team]:[xFIP]], 19,FALSE)</f>
        <v>#N/A</v>
      </c>
      <c r="AS537" s="11" t="e">
        <f>VLOOKUP($C537, Team_Pitching___Advanced[], 20, FALSE)</f>
        <v>#N/A</v>
      </c>
      <c r="AT537" s="11" t="e">
        <f>VLOOKUP($C537, Team_Batting___Dashboard[[Team]:[wOBA]], 16, FALSE)</f>
        <v>#N/A</v>
      </c>
      <c r="AU537" s="11" t="e">
        <f>VLOOKUP($C537, Team_Batting___Advanced[[Team]:[OPS]], 9, FALSE)</f>
        <v>#N/A</v>
      </c>
      <c r="AV537" s="11" t="e">
        <f>VLOOKUP($C537, Team_Batting___Advanced[], 19, FALSE)</f>
        <v>#N/A</v>
      </c>
      <c r="AW537" s="11" t="e">
        <f>VLOOKUP($C537, 'Team Per G'!$A$2:$G$31, 3, FALSE)</f>
        <v>#N/A</v>
      </c>
      <c r="AX537" s="11" t="e">
        <f>VLOOKUP($C537, 'Team Per G'!$A$2:$G$31, 5, FALSE)</f>
        <v>#N/A</v>
      </c>
      <c r="AY537" s="11" t="e">
        <f>VLOOKUP($C537, 'Team Per G'!$A$2:$G$31, 4, FALSE)</f>
        <v>#N/A</v>
      </c>
      <c r="AZ537" s="11" t="e">
        <f>VLOOKUP($C537, Team_Batting___Dashboard[], 22, FALSE)/$AH537</f>
        <v>#N/A</v>
      </c>
      <c r="BA537" s="11" t="e">
        <f>VLOOKUP($C537, 'FanGraphs - Team WAR Projected'!$B$2:$E$31, 4, FALSE)/162</f>
        <v>#N/A</v>
      </c>
      <c r="BB537" s="11" t="e">
        <f t="shared" si="92"/>
        <v>#N/A</v>
      </c>
      <c r="BC537" s="11" t="e">
        <f>VLOOKUP($C537, FanGraphs_Standings[[Abbreviation]:[2024 Year to Date RS/G]], 6, FALSE)/$AH537</f>
        <v>#N/A</v>
      </c>
      <c r="BD537" s="11" t="e">
        <f>VLOOKUP($C537, FanGraphs_Standings[[Abbreviation]:[2024 Projected Full Season RDif]], 19, FALSE)/162</f>
        <v>#N/A</v>
      </c>
      <c r="BE537" s="11" t="e">
        <f t="shared" si="93"/>
        <v>#N/A</v>
      </c>
      <c r="BF537" s="11" t="e">
        <f>VLOOKUP($C537, FanGraphs_Standings[[Abbreviation]:[2024 Projected Full Season RDif]], 5, FALSE)</f>
        <v>#N/A</v>
      </c>
      <c r="BG537" s="11" t="e">
        <f>VLOOKUP($C537, FanGraphs_Standings[[Abbreviation]:[2024 Projected Full Season W%]], 18, FALSE)</f>
        <v>#N/A</v>
      </c>
      <c r="BH537" s="11" t="e">
        <f t="shared" si="94"/>
        <v>#N/A</v>
      </c>
      <c r="BI537" s="11" t="e">
        <f>VLOOKUP($C537, 'Home Field Adv'!$A$2:$K$31, 11, FALSE)</f>
        <v>#N/A</v>
      </c>
      <c r="BL537" s="12" t="str">
        <f t="shared" si="95"/>
        <v/>
      </c>
      <c r="BM537" s="12" t="str">
        <f t="shared" si="85"/>
        <v/>
      </c>
      <c r="BN537" s="12" t="str">
        <f t="shared" si="96"/>
        <v/>
      </c>
    </row>
    <row r="538" spans="6:66" x14ac:dyDescent="0.45">
      <c r="F538" s="11" t="e">
        <f>VLOOKUP($B538, FanGraphs_Standings[[Abbreviation]:[2024 Year to Date G]], 2, FALSE)</f>
        <v>#N/A</v>
      </c>
      <c r="G538" s="11" t="e">
        <f>_xlfn.IFNA(VLOOKUP($D538, 'SP Per G'!$A$2:$D$1385, 3, FALSE),M538)</f>
        <v>#N/A</v>
      </c>
      <c r="H538" s="11" t="e">
        <f>IF(AND(ISNA(VLOOKUP($D538, 'SP Per G'!$A$2:$D$1385, 4, FALSE)), ISTEXT($D538)), G538,IF(ISNA(VLOOKUP($D538, 'SP Per G'!$A$2:$D$1385, 4, FALSE)), M538, VLOOKUP($D538, 'SP Per G'!$A$2:$D$1385, 4, FALSE)))</f>
        <v>#N/A</v>
      </c>
      <c r="I538" s="11" t="e">
        <f t="shared" si="86"/>
        <v>#N/A</v>
      </c>
      <c r="J538" s="11" t="e">
        <f>_xlfn.IFNA(VLOOKUP($D538,Individual_Pitching___Dashboard[],18,FALSE),VLOOKUP(B538,Team_Pitching___Dashboard[[Team]:[ERA]],17,FALSE))</f>
        <v>#N/A</v>
      </c>
      <c r="K538" s="11" t="e">
        <f>_xlfn.IFNA(VLOOKUP($D538, Individual_Pitching___Dashboard[], 20, FALSE), VLOOKUP(B538,Team_Pitching___Dashboard[[Team]:[xFIP]],20,FALSE))</f>
        <v>#N/A</v>
      </c>
      <c r="L538" s="11" t="e">
        <f>_xlfn.IFNA(VLOOKUP($D538, Individual_Pitching___Advanced[], 21,FALSE), VLOOKUP(B538, Team_Pitching___Advanced[], 20, FALSE))</f>
        <v>#N/A</v>
      </c>
      <c r="M538" s="11" t="e">
        <f>VLOOKUP($B538, 'Team Per G'!$A$2:$G$31, 7, FALSE)</f>
        <v>#N/A</v>
      </c>
      <c r="N538" s="11" t="e">
        <f>VLOOKUP($B538, 'FanGraphs - Team WAR Projected'!$B$2:$E$31, 3, FALSE)/162</f>
        <v>#N/A</v>
      </c>
      <c r="O538" s="11" t="e">
        <f t="shared" si="87"/>
        <v>#N/A</v>
      </c>
      <c r="P538" s="11" t="e">
        <f>VLOOKUP($B538, Team_Pitching___Advanced[[Team]:[xFIP]], 19,FALSE)</f>
        <v>#N/A</v>
      </c>
      <c r="Q538" s="11" t="e">
        <f>VLOOKUP($B538, Team_Pitching___Advanced[], 20, FALSE)</f>
        <v>#N/A</v>
      </c>
      <c r="R538" s="11" t="e">
        <f>VLOOKUP($B538, Team_Batting___Dashboard[[Team]:[wOBA]], 16, FALSE)</f>
        <v>#N/A</v>
      </c>
      <c r="S538" s="11" t="e">
        <f>VLOOKUP($B538, Team_Batting___Advanced[[Team]:[OPS]], 9, FALSE)</f>
        <v>#N/A</v>
      </c>
      <c r="T538" s="11" t="e">
        <f>VLOOKUP($B538, Team_Batting___Advanced[], 19, FALSE)</f>
        <v>#N/A</v>
      </c>
      <c r="U538" s="11" t="e">
        <f>VLOOKUP($B538, 'Team Per G'!$A$2:$G$31, 3, FALSE)</f>
        <v>#N/A</v>
      </c>
      <c r="V538" s="11" t="e">
        <f>VLOOKUP($B538, 'Team Per G'!$A$2:$G$31, 5, FALSE)</f>
        <v>#N/A</v>
      </c>
      <c r="W538" s="11" t="e">
        <f>VLOOKUP($B538, 'Team Per G'!$A$2:$G$31, 4, FALSE)</f>
        <v>#N/A</v>
      </c>
      <c r="X538" s="11" t="e">
        <f>VLOOKUP($B538, Team_Batting___Dashboard[], 22, FALSE)/$F538</f>
        <v>#N/A</v>
      </c>
      <c r="Y538" s="11" t="e">
        <f>VLOOKUP($B538, 'FanGraphs - Team WAR Projected'!$B$2:$E$31, 4, FALSE)/162</f>
        <v>#N/A</v>
      </c>
      <c r="Z538" s="11" t="e">
        <f t="shared" si="88"/>
        <v>#N/A</v>
      </c>
      <c r="AA538" s="11" t="e">
        <f>VLOOKUP($B538, FanGraphs_Standings[[Abbreviation]:[2024 Year to Date RS/G]], 6, FALSE)/$F538</f>
        <v>#N/A</v>
      </c>
      <c r="AB538" s="11" t="e">
        <f>VLOOKUP($B538, FanGraphs_Standings[[Abbreviation]:[2024 Projected Full Season RDif]], 19, FALSE)/162</f>
        <v>#N/A</v>
      </c>
      <c r="AC538" s="11" t="e">
        <f t="shared" si="97"/>
        <v>#N/A</v>
      </c>
      <c r="AD538" s="11" t="e">
        <f>VLOOKUP($B538, FanGraphs_Standings[[Abbreviation]:[2024 Projected Full Season RDif]], 5, FALSE)</f>
        <v>#N/A</v>
      </c>
      <c r="AE538" s="11" t="e">
        <f>VLOOKUP($B538, FanGraphs_Standings[[Abbreviation]:[2024 Projected Full Season W%]], 18, FALSE)</f>
        <v>#N/A</v>
      </c>
      <c r="AF538" s="11" t="e">
        <f t="shared" si="89"/>
        <v>#N/A</v>
      </c>
      <c r="AG538" s="11" t="e">
        <f>VLOOKUP($B538, 'Home Field Adv'!$A$2:$I$31, 9, FALSE)</f>
        <v>#N/A</v>
      </c>
      <c r="AH538" s="11" t="e">
        <f>VLOOKUP($C538, FanGraphs_Standings[[Abbreviation]:[2024 Year to Date G]], 2, FALSE)</f>
        <v>#N/A</v>
      </c>
      <c r="AI538" s="11" t="e">
        <f>_xlfn.IFNA(VLOOKUP($E538, 'SP Per G'!$A$2:$D$1385, 3, FALSE), AO538)</f>
        <v>#N/A</v>
      </c>
      <c r="AJ538" s="11" t="e">
        <f>IF(AND(ISNA(VLOOKUP($E538, 'SP Per G'!$A$2:$D$1385, 4, FALSE)), ISTEXT($E538)), AI538,IF(ISNA(VLOOKUP($E538, 'SP Per G'!$A$2:$D$1385, 4, FALSE)), AO538, VLOOKUP($E538, 'SP Per G'!$A$2:$D$1385, 4, FALSE)))</f>
        <v>#N/A</v>
      </c>
      <c r="AK538" s="11" t="e">
        <f t="shared" si="90"/>
        <v>#N/A</v>
      </c>
      <c r="AL538" s="11" t="e">
        <f>_xlfn.IFNA(VLOOKUP($E538, Individual_Pitching___Dashboard[], 18, FALSE), VLOOKUP($C538,Team_Pitching___Advanced[[Team]:[SIERA]],16,FALSE))</f>
        <v>#N/A</v>
      </c>
      <c r="AM538" s="11" t="e">
        <f>_xlfn.IFNA(VLOOKUP($E538, Individual_Pitching___Dashboard[], 20, FALSE), VLOOKUP($C538,Team_Pitching___Advanced[[Team]:[xFIP]],19,FALSE))</f>
        <v>#N/A</v>
      </c>
      <c r="AN538" s="11" t="e">
        <f>_xlfn.IFNA(VLOOKUP($E538,Individual_Pitching___Advanced[],21,FALSE),VLOOKUP($C538,Team_Pitching___Advanced[[Team]:[SIERA]],20,FALSE))</f>
        <v>#N/A</v>
      </c>
      <c r="AO538" s="11" t="e">
        <f>VLOOKUP($C538, 'Team Per G'!$A$2:$G$31, 7, FALSE)</f>
        <v>#N/A</v>
      </c>
      <c r="AP538" s="11" t="e">
        <f>VLOOKUP($C538, 'FanGraphs - Team WAR Projected'!$B$2:$E$31, 3, FALSE)/162</f>
        <v>#N/A</v>
      </c>
      <c r="AQ538" s="11" t="e">
        <f t="shared" si="91"/>
        <v>#N/A</v>
      </c>
      <c r="AR538" s="11" t="e">
        <f>VLOOKUP($C538, Team_Pitching___Advanced[[Team]:[xFIP]], 19,FALSE)</f>
        <v>#N/A</v>
      </c>
      <c r="AS538" s="11" t="e">
        <f>VLOOKUP($C538, Team_Pitching___Advanced[], 20, FALSE)</f>
        <v>#N/A</v>
      </c>
      <c r="AT538" s="11" t="e">
        <f>VLOOKUP($C538, Team_Batting___Dashboard[[Team]:[wOBA]], 16, FALSE)</f>
        <v>#N/A</v>
      </c>
      <c r="AU538" s="11" t="e">
        <f>VLOOKUP($C538, Team_Batting___Advanced[[Team]:[OPS]], 9, FALSE)</f>
        <v>#N/A</v>
      </c>
      <c r="AV538" s="11" t="e">
        <f>VLOOKUP($C538, Team_Batting___Advanced[], 19, FALSE)</f>
        <v>#N/A</v>
      </c>
      <c r="AW538" s="11" t="e">
        <f>VLOOKUP($C538, 'Team Per G'!$A$2:$G$31, 3, FALSE)</f>
        <v>#N/A</v>
      </c>
      <c r="AX538" s="11" t="e">
        <f>VLOOKUP($C538, 'Team Per G'!$A$2:$G$31, 5, FALSE)</f>
        <v>#N/A</v>
      </c>
      <c r="AY538" s="11" t="e">
        <f>VLOOKUP($C538, 'Team Per G'!$A$2:$G$31, 4, FALSE)</f>
        <v>#N/A</v>
      </c>
      <c r="AZ538" s="11" t="e">
        <f>VLOOKUP($C538, Team_Batting___Dashboard[], 22, FALSE)/$AH538</f>
        <v>#N/A</v>
      </c>
      <c r="BA538" s="11" t="e">
        <f>VLOOKUP($C538, 'FanGraphs - Team WAR Projected'!$B$2:$E$31, 4, FALSE)/162</f>
        <v>#N/A</v>
      </c>
      <c r="BB538" s="11" t="e">
        <f t="shared" si="92"/>
        <v>#N/A</v>
      </c>
      <c r="BC538" s="11" t="e">
        <f>VLOOKUP($C538, FanGraphs_Standings[[Abbreviation]:[2024 Year to Date RS/G]], 6, FALSE)/$AH538</f>
        <v>#N/A</v>
      </c>
      <c r="BD538" s="11" t="e">
        <f>VLOOKUP($C538, FanGraphs_Standings[[Abbreviation]:[2024 Projected Full Season RDif]], 19, FALSE)/162</f>
        <v>#N/A</v>
      </c>
      <c r="BE538" s="11" t="e">
        <f t="shared" si="93"/>
        <v>#N/A</v>
      </c>
      <c r="BF538" s="11" t="e">
        <f>VLOOKUP($C538, FanGraphs_Standings[[Abbreviation]:[2024 Projected Full Season RDif]], 5, FALSE)</f>
        <v>#N/A</v>
      </c>
      <c r="BG538" s="11" t="e">
        <f>VLOOKUP($C538, FanGraphs_Standings[[Abbreviation]:[2024 Projected Full Season W%]], 18, FALSE)</f>
        <v>#N/A</v>
      </c>
      <c r="BH538" s="11" t="e">
        <f t="shared" si="94"/>
        <v>#N/A</v>
      </c>
      <c r="BI538" s="11" t="e">
        <f>VLOOKUP($C538, 'Home Field Adv'!$A$2:$K$31, 11, FALSE)</f>
        <v>#N/A</v>
      </c>
      <c r="BL538" s="12" t="str">
        <f t="shared" si="95"/>
        <v/>
      </c>
      <c r="BM538" s="12" t="str">
        <f t="shared" si="85"/>
        <v/>
      </c>
      <c r="BN538" s="12" t="str">
        <f t="shared" si="96"/>
        <v/>
      </c>
    </row>
    <row r="539" spans="6:66" x14ac:dyDescent="0.45">
      <c r="F539" s="11" t="e">
        <f>VLOOKUP($B539, FanGraphs_Standings[[Abbreviation]:[2024 Year to Date G]], 2, FALSE)</f>
        <v>#N/A</v>
      </c>
      <c r="G539" s="11" t="e">
        <f>_xlfn.IFNA(VLOOKUP($D539, 'SP Per G'!$A$2:$D$1385, 3, FALSE),M539)</f>
        <v>#N/A</v>
      </c>
      <c r="H539" s="11" t="e">
        <f>IF(AND(ISNA(VLOOKUP($D539, 'SP Per G'!$A$2:$D$1385, 4, FALSE)), ISTEXT($D539)), G539,IF(ISNA(VLOOKUP($D539, 'SP Per G'!$A$2:$D$1385, 4, FALSE)), M539, VLOOKUP($D539, 'SP Per G'!$A$2:$D$1385, 4, FALSE)))</f>
        <v>#N/A</v>
      </c>
      <c r="I539" s="11" t="e">
        <f t="shared" si="86"/>
        <v>#N/A</v>
      </c>
      <c r="J539" s="11" t="e">
        <f>_xlfn.IFNA(VLOOKUP($D539,Individual_Pitching___Dashboard[],18,FALSE),VLOOKUP(B539,Team_Pitching___Dashboard[[Team]:[ERA]],17,FALSE))</f>
        <v>#N/A</v>
      </c>
      <c r="K539" s="11" t="e">
        <f>_xlfn.IFNA(VLOOKUP($D539, Individual_Pitching___Dashboard[], 20, FALSE), VLOOKUP(B539,Team_Pitching___Dashboard[[Team]:[xFIP]],20,FALSE))</f>
        <v>#N/A</v>
      </c>
      <c r="L539" s="11" t="e">
        <f>_xlfn.IFNA(VLOOKUP($D539, Individual_Pitching___Advanced[], 21,FALSE), VLOOKUP(B539, Team_Pitching___Advanced[], 20, FALSE))</f>
        <v>#N/A</v>
      </c>
      <c r="M539" s="11" t="e">
        <f>VLOOKUP($B539, 'Team Per G'!$A$2:$G$31, 7, FALSE)</f>
        <v>#N/A</v>
      </c>
      <c r="N539" s="11" t="e">
        <f>VLOOKUP($B539, 'FanGraphs - Team WAR Projected'!$B$2:$E$31, 3, FALSE)/162</f>
        <v>#N/A</v>
      </c>
      <c r="O539" s="11" t="e">
        <f t="shared" si="87"/>
        <v>#N/A</v>
      </c>
      <c r="P539" s="11" t="e">
        <f>VLOOKUP($B539, Team_Pitching___Advanced[[Team]:[xFIP]], 19,FALSE)</f>
        <v>#N/A</v>
      </c>
      <c r="Q539" s="11" t="e">
        <f>VLOOKUP($B539, Team_Pitching___Advanced[], 20, FALSE)</f>
        <v>#N/A</v>
      </c>
      <c r="R539" s="11" t="e">
        <f>VLOOKUP($B539, Team_Batting___Dashboard[[Team]:[wOBA]], 16, FALSE)</f>
        <v>#N/A</v>
      </c>
      <c r="S539" s="11" t="e">
        <f>VLOOKUP($B539, Team_Batting___Advanced[[Team]:[OPS]], 9, FALSE)</f>
        <v>#N/A</v>
      </c>
      <c r="T539" s="11" t="e">
        <f>VLOOKUP($B539, Team_Batting___Advanced[], 19, FALSE)</f>
        <v>#N/A</v>
      </c>
      <c r="U539" s="11" t="e">
        <f>VLOOKUP($B539, 'Team Per G'!$A$2:$G$31, 3, FALSE)</f>
        <v>#N/A</v>
      </c>
      <c r="V539" s="11" t="e">
        <f>VLOOKUP($B539, 'Team Per G'!$A$2:$G$31, 5, FALSE)</f>
        <v>#N/A</v>
      </c>
      <c r="W539" s="11" t="e">
        <f>VLOOKUP($B539, 'Team Per G'!$A$2:$G$31, 4, FALSE)</f>
        <v>#N/A</v>
      </c>
      <c r="X539" s="11" t="e">
        <f>VLOOKUP($B539, Team_Batting___Dashboard[], 22, FALSE)/$F539</f>
        <v>#N/A</v>
      </c>
      <c r="Y539" s="11" t="e">
        <f>VLOOKUP($B539, 'FanGraphs - Team WAR Projected'!$B$2:$E$31, 4, FALSE)/162</f>
        <v>#N/A</v>
      </c>
      <c r="Z539" s="11" t="e">
        <f t="shared" si="88"/>
        <v>#N/A</v>
      </c>
      <c r="AA539" s="11" t="e">
        <f>VLOOKUP($B539, FanGraphs_Standings[[Abbreviation]:[2024 Year to Date RS/G]], 6, FALSE)/$F539</f>
        <v>#N/A</v>
      </c>
      <c r="AB539" s="11" t="e">
        <f>VLOOKUP($B539, FanGraphs_Standings[[Abbreviation]:[2024 Projected Full Season RDif]], 19, FALSE)/162</f>
        <v>#N/A</v>
      </c>
      <c r="AC539" s="11" t="e">
        <f t="shared" si="97"/>
        <v>#N/A</v>
      </c>
      <c r="AD539" s="11" t="e">
        <f>VLOOKUP($B539, FanGraphs_Standings[[Abbreviation]:[2024 Projected Full Season RDif]], 5, FALSE)</f>
        <v>#N/A</v>
      </c>
      <c r="AE539" s="11" t="e">
        <f>VLOOKUP($B539, FanGraphs_Standings[[Abbreviation]:[2024 Projected Full Season W%]], 18, FALSE)</f>
        <v>#N/A</v>
      </c>
      <c r="AF539" s="11" t="e">
        <f t="shared" si="89"/>
        <v>#N/A</v>
      </c>
      <c r="AG539" s="11" t="e">
        <f>VLOOKUP($B539, 'Home Field Adv'!$A$2:$I$31, 9, FALSE)</f>
        <v>#N/A</v>
      </c>
      <c r="AH539" s="11" t="e">
        <f>VLOOKUP($C539, FanGraphs_Standings[[Abbreviation]:[2024 Year to Date G]], 2, FALSE)</f>
        <v>#N/A</v>
      </c>
      <c r="AI539" s="11" t="e">
        <f>_xlfn.IFNA(VLOOKUP($E539, 'SP Per G'!$A$2:$D$1385, 3, FALSE), AO539)</f>
        <v>#N/A</v>
      </c>
      <c r="AJ539" s="11" t="e">
        <f>IF(AND(ISNA(VLOOKUP($E539, 'SP Per G'!$A$2:$D$1385, 4, FALSE)), ISTEXT($E539)), AI539,IF(ISNA(VLOOKUP($E539, 'SP Per G'!$A$2:$D$1385, 4, FALSE)), AO539, VLOOKUP($E539, 'SP Per G'!$A$2:$D$1385, 4, FALSE)))</f>
        <v>#N/A</v>
      </c>
      <c r="AK539" s="11" t="e">
        <f t="shared" si="90"/>
        <v>#N/A</v>
      </c>
      <c r="AL539" s="11" t="e">
        <f>_xlfn.IFNA(VLOOKUP($E539, Individual_Pitching___Dashboard[], 18, FALSE), VLOOKUP($C539,Team_Pitching___Advanced[[Team]:[SIERA]],16,FALSE))</f>
        <v>#N/A</v>
      </c>
      <c r="AM539" s="11" t="e">
        <f>_xlfn.IFNA(VLOOKUP($E539, Individual_Pitching___Dashboard[], 20, FALSE), VLOOKUP($C539,Team_Pitching___Advanced[[Team]:[xFIP]],19,FALSE))</f>
        <v>#N/A</v>
      </c>
      <c r="AN539" s="11" t="e">
        <f>_xlfn.IFNA(VLOOKUP($E539,Individual_Pitching___Advanced[],21,FALSE),VLOOKUP($C539,Team_Pitching___Advanced[[Team]:[SIERA]],20,FALSE))</f>
        <v>#N/A</v>
      </c>
      <c r="AO539" s="11" t="e">
        <f>VLOOKUP($C539, 'Team Per G'!$A$2:$G$31, 7, FALSE)</f>
        <v>#N/A</v>
      </c>
      <c r="AP539" s="11" t="e">
        <f>VLOOKUP($C539, 'FanGraphs - Team WAR Projected'!$B$2:$E$31, 3, FALSE)/162</f>
        <v>#N/A</v>
      </c>
      <c r="AQ539" s="11" t="e">
        <f t="shared" si="91"/>
        <v>#N/A</v>
      </c>
      <c r="AR539" s="11" t="e">
        <f>VLOOKUP($C539, Team_Pitching___Advanced[[Team]:[xFIP]], 19,FALSE)</f>
        <v>#N/A</v>
      </c>
      <c r="AS539" s="11" t="e">
        <f>VLOOKUP($C539, Team_Pitching___Advanced[], 20, FALSE)</f>
        <v>#N/A</v>
      </c>
      <c r="AT539" s="11" t="e">
        <f>VLOOKUP($C539, Team_Batting___Dashboard[[Team]:[wOBA]], 16, FALSE)</f>
        <v>#N/A</v>
      </c>
      <c r="AU539" s="11" t="e">
        <f>VLOOKUP($C539, Team_Batting___Advanced[[Team]:[OPS]], 9, FALSE)</f>
        <v>#N/A</v>
      </c>
      <c r="AV539" s="11" t="e">
        <f>VLOOKUP($C539, Team_Batting___Advanced[], 19, FALSE)</f>
        <v>#N/A</v>
      </c>
      <c r="AW539" s="11" t="e">
        <f>VLOOKUP($C539, 'Team Per G'!$A$2:$G$31, 3, FALSE)</f>
        <v>#N/A</v>
      </c>
      <c r="AX539" s="11" t="e">
        <f>VLOOKUP($C539, 'Team Per G'!$A$2:$G$31, 5, FALSE)</f>
        <v>#N/A</v>
      </c>
      <c r="AY539" s="11" t="e">
        <f>VLOOKUP($C539, 'Team Per G'!$A$2:$G$31, 4, FALSE)</f>
        <v>#N/A</v>
      </c>
      <c r="AZ539" s="11" t="e">
        <f>VLOOKUP($C539, Team_Batting___Dashboard[], 22, FALSE)/$AH539</f>
        <v>#N/A</v>
      </c>
      <c r="BA539" s="11" t="e">
        <f>VLOOKUP($C539, 'FanGraphs - Team WAR Projected'!$B$2:$E$31, 4, FALSE)/162</f>
        <v>#N/A</v>
      </c>
      <c r="BB539" s="11" t="e">
        <f t="shared" si="92"/>
        <v>#N/A</v>
      </c>
      <c r="BC539" s="11" t="e">
        <f>VLOOKUP($C539, FanGraphs_Standings[[Abbreviation]:[2024 Year to Date RS/G]], 6, FALSE)/$AH539</f>
        <v>#N/A</v>
      </c>
      <c r="BD539" s="11" t="e">
        <f>VLOOKUP($C539, FanGraphs_Standings[[Abbreviation]:[2024 Projected Full Season RDif]], 19, FALSE)/162</f>
        <v>#N/A</v>
      </c>
      <c r="BE539" s="11" t="e">
        <f t="shared" si="93"/>
        <v>#N/A</v>
      </c>
      <c r="BF539" s="11" t="e">
        <f>VLOOKUP($C539, FanGraphs_Standings[[Abbreviation]:[2024 Projected Full Season RDif]], 5, FALSE)</f>
        <v>#N/A</v>
      </c>
      <c r="BG539" s="11" t="e">
        <f>VLOOKUP($C539, FanGraphs_Standings[[Abbreviation]:[2024 Projected Full Season W%]], 18, FALSE)</f>
        <v>#N/A</v>
      </c>
      <c r="BH539" s="11" t="e">
        <f t="shared" si="94"/>
        <v>#N/A</v>
      </c>
      <c r="BI539" s="11" t="e">
        <f>VLOOKUP($C539, 'Home Field Adv'!$A$2:$K$31, 11, FALSE)</f>
        <v>#N/A</v>
      </c>
      <c r="BL539" s="12" t="str">
        <f t="shared" si="95"/>
        <v/>
      </c>
      <c r="BM539" s="12" t="str">
        <f t="shared" si="85"/>
        <v/>
      </c>
      <c r="BN539" s="12" t="str">
        <f t="shared" si="96"/>
        <v/>
      </c>
    </row>
    <row r="540" spans="6:66" x14ac:dyDescent="0.45">
      <c r="F540" s="11" t="e">
        <f>VLOOKUP($B540, FanGraphs_Standings[[Abbreviation]:[2024 Year to Date G]], 2, FALSE)</f>
        <v>#N/A</v>
      </c>
      <c r="G540" s="11" t="e">
        <f>_xlfn.IFNA(VLOOKUP($D540, 'SP Per G'!$A$2:$D$1385, 3, FALSE),M540)</f>
        <v>#N/A</v>
      </c>
      <c r="H540" s="11" t="e">
        <f>IF(AND(ISNA(VLOOKUP($D540, 'SP Per G'!$A$2:$D$1385, 4, FALSE)), ISTEXT($D540)), G540,IF(ISNA(VLOOKUP($D540, 'SP Per G'!$A$2:$D$1385, 4, FALSE)), M540, VLOOKUP($D540, 'SP Per G'!$A$2:$D$1385, 4, FALSE)))</f>
        <v>#N/A</v>
      </c>
      <c r="I540" s="11" t="e">
        <f t="shared" si="86"/>
        <v>#N/A</v>
      </c>
      <c r="J540" s="11" t="e">
        <f>_xlfn.IFNA(VLOOKUP($D540,Individual_Pitching___Dashboard[],18,FALSE),VLOOKUP(B540,Team_Pitching___Dashboard[[Team]:[ERA]],17,FALSE))</f>
        <v>#N/A</v>
      </c>
      <c r="K540" s="11" t="e">
        <f>_xlfn.IFNA(VLOOKUP($D540, Individual_Pitching___Dashboard[], 20, FALSE), VLOOKUP(B540,Team_Pitching___Dashboard[[Team]:[xFIP]],20,FALSE))</f>
        <v>#N/A</v>
      </c>
      <c r="L540" s="11" t="e">
        <f>_xlfn.IFNA(VLOOKUP($D540, Individual_Pitching___Advanced[], 21,FALSE), VLOOKUP(B540, Team_Pitching___Advanced[], 20, FALSE))</f>
        <v>#N/A</v>
      </c>
      <c r="M540" s="11" t="e">
        <f>VLOOKUP($B540, 'Team Per G'!$A$2:$G$31, 7, FALSE)</f>
        <v>#N/A</v>
      </c>
      <c r="N540" s="11" t="e">
        <f>VLOOKUP($B540, 'FanGraphs - Team WAR Projected'!$B$2:$E$31, 3, FALSE)/162</f>
        <v>#N/A</v>
      </c>
      <c r="O540" s="11" t="e">
        <f t="shared" si="87"/>
        <v>#N/A</v>
      </c>
      <c r="P540" s="11" t="e">
        <f>VLOOKUP($B540, Team_Pitching___Advanced[[Team]:[xFIP]], 19,FALSE)</f>
        <v>#N/A</v>
      </c>
      <c r="Q540" s="11" t="e">
        <f>VLOOKUP($B540, Team_Pitching___Advanced[], 20, FALSE)</f>
        <v>#N/A</v>
      </c>
      <c r="R540" s="11" t="e">
        <f>VLOOKUP($B540, Team_Batting___Dashboard[[Team]:[wOBA]], 16, FALSE)</f>
        <v>#N/A</v>
      </c>
      <c r="S540" s="11" t="e">
        <f>VLOOKUP($B540, Team_Batting___Advanced[[Team]:[OPS]], 9, FALSE)</f>
        <v>#N/A</v>
      </c>
      <c r="T540" s="11" t="e">
        <f>VLOOKUP($B540, Team_Batting___Advanced[], 19, FALSE)</f>
        <v>#N/A</v>
      </c>
      <c r="U540" s="11" t="e">
        <f>VLOOKUP($B540, 'Team Per G'!$A$2:$G$31, 3, FALSE)</f>
        <v>#N/A</v>
      </c>
      <c r="V540" s="11" t="e">
        <f>VLOOKUP($B540, 'Team Per G'!$A$2:$G$31, 5, FALSE)</f>
        <v>#N/A</v>
      </c>
      <c r="W540" s="11" t="e">
        <f>VLOOKUP($B540, 'Team Per G'!$A$2:$G$31, 4, FALSE)</f>
        <v>#N/A</v>
      </c>
      <c r="X540" s="11" t="e">
        <f>VLOOKUP($B540, Team_Batting___Dashboard[], 22, FALSE)/$F540</f>
        <v>#N/A</v>
      </c>
      <c r="Y540" s="11" t="e">
        <f>VLOOKUP($B540, 'FanGraphs - Team WAR Projected'!$B$2:$E$31, 4, FALSE)/162</f>
        <v>#N/A</v>
      </c>
      <c r="Z540" s="11" t="e">
        <f t="shared" si="88"/>
        <v>#N/A</v>
      </c>
      <c r="AA540" s="11" t="e">
        <f>VLOOKUP($B540, FanGraphs_Standings[[Abbreviation]:[2024 Year to Date RS/G]], 6, FALSE)/$F540</f>
        <v>#N/A</v>
      </c>
      <c r="AB540" s="11" t="e">
        <f>VLOOKUP($B540, FanGraphs_Standings[[Abbreviation]:[2024 Projected Full Season RDif]], 19, FALSE)/162</f>
        <v>#N/A</v>
      </c>
      <c r="AC540" s="11" t="e">
        <f t="shared" si="97"/>
        <v>#N/A</v>
      </c>
      <c r="AD540" s="11" t="e">
        <f>VLOOKUP($B540, FanGraphs_Standings[[Abbreviation]:[2024 Projected Full Season RDif]], 5, FALSE)</f>
        <v>#N/A</v>
      </c>
      <c r="AE540" s="11" t="e">
        <f>VLOOKUP($B540, FanGraphs_Standings[[Abbreviation]:[2024 Projected Full Season W%]], 18, FALSE)</f>
        <v>#N/A</v>
      </c>
      <c r="AF540" s="11" t="e">
        <f t="shared" si="89"/>
        <v>#N/A</v>
      </c>
      <c r="AG540" s="11" t="e">
        <f>VLOOKUP($B540, 'Home Field Adv'!$A$2:$I$31, 9, FALSE)</f>
        <v>#N/A</v>
      </c>
      <c r="AH540" s="11" t="e">
        <f>VLOOKUP($C540, FanGraphs_Standings[[Abbreviation]:[2024 Year to Date G]], 2, FALSE)</f>
        <v>#N/A</v>
      </c>
      <c r="AI540" s="11" t="e">
        <f>_xlfn.IFNA(VLOOKUP($E540, 'SP Per G'!$A$2:$D$1385, 3, FALSE), AO540)</f>
        <v>#N/A</v>
      </c>
      <c r="AJ540" s="11" t="e">
        <f>IF(AND(ISNA(VLOOKUP($E540, 'SP Per G'!$A$2:$D$1385, 4, FALSE)), ISTEXT($E540)), AI540,IF(ISNA(VLOOKUP($E540, 'SP Per G'!$A$2:$D$1385, 4, FALSE)), AO540, VLOOKUP($E540, 'SP Per G'!$A$2:$D$1385, 4, FALSE)))</f>
        <v>#N/A</v>
      </c>
      <c r="AK540" s="11" t="e">
        <f t="shared" si="90"/>
        <v>#N/A</v>
      </c>
      <c r="AL540" s="11" t="e">
        <f>_xlfn.IFNA(VLOOKUP($E540, Individual_Pitching___Dashboard[], 18, FALSE), VLOOKUP($C540,Team_Pitching___Advanced[[Team]:[SIERA]],16,FALSE))</f>
        <v>#N/A</v>
      </c>
      <c r="AM540" s="11" t="e">
        <f>_xlfn.IFNA(VLOOKUP($E540, Individual_Pitching___Dashboard[], 20, FALSE), VLOOKUP($C540,Team_Pitching___Advanced[[Team]:[xFIP]],19,FALSE))</f>
        <v>#N/A</v>
      </c>
      <c r="AN540" s="11" t="e">
        <f>_xlfn.IFNA(VLOOKUP($E540,Individual_Pitching___Advanced[],21,FALSE),VLOOKUP($C540,Team_Pitching___Advanced[[Team]:[SIERA]],20,FALSE))</f>
        <v>#N/A</v>
      </c>
      <c r="AO540" s="11" t="e">
        <f>VLOOKUP($C540, 'Team Per G'!$A$2:$G$31, 7, FALSE)</f>
        <v>#N/A</v>
      </c>
      <c r="AP540" s="11" t="e">
        <f>VLOOKUP($C540, 'FanGraphs - Team WAR Projected'!$B$2:$E$31, 3, FALSE)/162</f>
        <v>#N/A</v>
      </c>
      <c r="AQ540" s="11" t="e">
        <f t="shared" si="91"/>
        <v>#N/A</v>
      </c>
      <c r="AR540" s="11" t="e">
        <f>VLOOKUP($C540, Team_Pitching___Advanced[[Team]:[xFIP]], 19,FALSE)</f>
        <v>#N/A</v>
      </c>
      <c r="AS540" s="11" t="e">
        <f>VLOOKUP($C540, Team_Pitching___Advanced[], 20, FALSE)</f>
        <v>#N/A</v>
      </c>
      <c r="AT540" s="11" t="e">
        <f>VLOOKUP($C540, Team_Batting___Dashboard[[Team]:[wOBA]], 16, FALSE)</f>
        <v>#N/A</v>
      </c>
      <c r="AU540" s="11" t="e">
        <f>VLOOKUP($C540, Team_Batting___Advanced[[Team]:[OPS]], 9, FALSE)</f>
        <v>#N/A</v>
      </c>
      <c r="AV540" s="11" t="e">
        <f>VLOOKUP($C540, Team_Batting___Advanced[], 19, FALSE)</f>
        <v>#N/A</v>
      </c>
      <c r="AW540" s="11" t="e">
        <f>VLOOKUP($C540, 'Team Per G'!$A$2:$G$31, 3, FALSE)</f>
        <v>#N/A</v>
      </c>
      <c r="AX540" s="11" t="e">
        <f>VLOOKUP($C540, 'Team Per G'!$A$2:$G$31, 5, FALSE)</f>
        <v>#N/A</v>
      </c>
      <c r="AY540" s="11" t="e">
        <f>VLOOKUP($C540, 'Team Per G'!$A$2:$G$31, 4, FALSE)</f>
        <v>#N/A</v>
      </c>
      <c r="AZ540" s="11" t="e">
        <f>VLOOKUP($C540, Team_Batting___Dashboard[], 22, FALSE)/$AH540</f>
        <v>#N/A</v>
      </c>
      <c r="BA540" s="11" t="e">
        <f>VLOOKUP($C540, 'FanGraphs - Team WAR Projected'!$B$2:$E$31, 4, FALSE)/162</f>
        <v>#N/A</v>
      </c>
      <c r="BB540" s="11" t="e">
        <f t="shared" si="92"/>
        <v>#N/A</v>
      </c>
      <c r="BC540" s="11" t="e">
        <f>VLOOKUP($C540, FanGraphs_Standings[[Abbreviation]:[2024 Year to Date RS/G]], 6, FALSE)/$AH540</f>
        <v>#N/A</v>
      </c>
      <c r="BD540" s="11" t="e">
        <f>VLOOKUP($C540, FanGraphs_Standings[[Abbreviation]:[2024 Projected Full Season RDif]], 19, FALSE)/162</f>
        <v>#N/A</v>
      </c>
      <c r="BE540" s="11" t="e">
        <f t="shared" si="93"/>
        <v>#N/A</v>
      </c>
      <c r="BF540" s="11" t="e">
        <f>VLOOKUP($C540, FanGraphs_Standings[[Abbreviation]:[2024 Projected Full Season RDif]], 5, FALSE)</f>
        <v>#N/A</v>
      </c>
      <c r="BG540" s="11" t="e">
        <f>VLOOKUP($C540, FanGraphs_Standings[[Abbreviation]:[2024 Projected Full Season W%]], 18, FALSE)</f>
        <v>#N/A</v>
      </c>
      <c r="BH540" s="11" t="e">
        <f t="shared" si="94"/>
        <v>#N/A</v>
      </c>
      <c r="BI540" s="11" t="e">
        <f>VLOOKUP($C540, 'Home Field Adv'!$A$2:$K$31, 11, FALSE)</f>
        <v>#N/A</v>
      </c>
      <c r="BL540" s="12" t="str">
        <f t="shared" si="95"/>
        <v/>
      </c>
      <c r="BM540" s="12" t="str">
        <f t="shared" ref="BM540:BM603" si="98">IF( ISBLANK(BJ540), "",IF(BJ540&gt;BK540, B540, C540))</f>
        <v/>
      </c>
      <c r="BN540" s="12" t="str">
        <f t="shared" si="96"/>
        <v/>
      </c>
    </row>
    <row r="541" spans="6:66" x14ac:dyDescent="0.45">
      <c r="F541" s="11" t="e">
        <f>VLOOKUP($B541, FanGraphs_Standings[[Abbreviation]:[2024 Year to Date G]], 2, FALSE)</f>
        <v>#N/A</v>
      </c>
      <c r="G541" s="11" t="e">
        <f>_xlfn.IFNA(VLOOKUP($D541, 'SP Per G'!$A$2:$D$1385, 3, FALSE),M541)</f>
        <v>#N/A</v>
      </c>
      <c r="H541" s="11" t="e">
        <f>IF(AND(ISNA(VLOOKUP($D541, 'SP Per G'!$A$2:$D$1385, 4, FALSE)), ISTEXT($D541)), G541,IF(ISNA(VLOOKUP($D541, 'SP Per G'!$A$2:$D$1385, 4, FALSE)), M541, VLOOKUP($D541, 'SP Per G'!$A$2:$D$1385, 4, FALSE)))</f>
        <v>#N/A</v>
      </c>
      <c r="I541" s="11" t="e">
        <f t="shared" si="86"/>
        <v>#N/A</v>
      </c>
      <c r="J541" s="11" t="e">
        <f>_xlfn.IFNA(VLOOKUP($D541,Individual_Pitching___Dashboard[],18,FALSE),VLOOKUP(B541,Team_Pitching___Dashboard[[Team]:[ERA]],17,FALSE))</f>
        <v>#N/A</v>
      </c>
      <c r="K541" s="11" t="e">
        <f>_xlfn.IFNA(VLOOKUP($D541, Individual_Pitching___Dashboard[], 20, FALSE), VLOOKUP(B541,Team_Pitching___Dashboard[[Team]:[xFIP]],20,FALSE))</f>
        <v>#N/A</v>
      </c>
      <c r="L541" s="11" t="e">
        <f>_xlfn.IFNA(VLOOKUP($D541, Individual_Pitching___Advanced[], 21,FALSE), VLOOKUP(B541, Team_Pitching___Advanced[], 20, FALSE))</f>
        <v>#N/A</v>
      </c>
      <c r="M541" s="11" t="e">
        <f>VLOOKUP($B541, 'Team Per G'!$A$2:$G$31, 7, FALSE)</f>
        <v>#N/A</v>
      </c>
      <c r="N541" s="11" t="e">
        <f>VLOOKUP($B541, 'FanGraphs - Team WAR Projected'!$B$2:$E$31, 3, FALSE)/162</f>
        <v>#N/A</v>
      </c>
      <c r="O541" s="11" t="e">
        <f t="shared" si="87"/>
        <v>#N/A</v>
      </c>
      <c r="P541" s="11" t="e">
        <f>VLOOKUP($B541, Team_Pitching___Advanced[[Team]:[xFIP]], 19,FALSE)</f>
        <v>#N/A</v>
      </c>
      <c r="Q541" s="11" t="e">
        <f>VLOOKUP($B541, Team_Pitching___Advanced[], 20, FALSE)</f>
        <v>#N/A</v>
      </c>
      <c r="R541" s="11" t="e">
        <f>VLOOKUP($B541, Team_Batting___Dashboard[[Team]:[wOBA]], 16, FALSE)</f>
        <v>#N/A</v>
      </c>
      <c r="S541" s="11" t="e">
        <f>VLOOKUP($B541, Team_Batting___Advanced[[Team]:[OPS]], 9, FALSE)</f>
        <v>#N/A</v>
      </c>
      <c r="T541" s="11" t="e">
        <f>VLOOKUP($B541, Team_Batting___Advanced[], 19, FALSE)</f>
        <v>#N/A</v>
      </c>
      <c r="U541" s="11" t="e">
        <f>VLOOKUP($B541, 'Team Per G'!$A$2:$G$31, 3, FALSE)</f>
        <v>#N/A</v>
      </c>
      <c r="V541" s="11" t="e">
        <f>VLOOKUP($B541, 'Team Per G'!$A$2:$G$31, 5, FALSE)</f>
        <v>#N/A</v>
      </c>
      <c r="W541" s="11" t="e">
        <f>VLOOKUP($B541, 'Team Per G'!$A$2:$G$31, 4, FALSE)</f>
        <v>#N/A</v>
      </c>
      <c r="X541" s="11" t="e">
        <f>VLOOKUP($B541, Team_Batting___Dashboard[], 22, FALSE)/$F541</f>
        <v>#N/A</v>
      </c>
      <c r="Y541" s="11" t="e">
        <f>VLOOKUP($B541, 'FanGraphs - Team WAR Projected'!$B$2:$E$31, 4, FALSE)/162</f>
        <v>#N/A</v>
      </c>
      <c r="Z541" s="11" t="e">
        <f t="shared" si="88"/>
        <v>#N/A</v>
      </c>
      <c r="AA541" s="11" t="e">
        <f>VLOOKUP($B541, FanGraphs_Standings[[Abbreviation]:[2024 Year to Date RS/G]], 6, FALSE)/$F541</f>
        <v>#N/A</v>
      </c>
      <c r="AB541" s="11" t="e">
        <f>VLOOKUP($B541, FanGraphs_Standings[[Abbreviation]:[2024 Projected Full Season RDif]], 19, FALSE)/162</f>
        <v>#N/A</v>
      </c>
      <c r="AC541" s="11" t="e">
        <f t="shared" si="97"/>
        <v>#N/A</v>
      </c>
      <c r="AD541" s="11" t="e">
        <f>VLOOKUP($B541, FanGraphs_Standings[[Abbreviation]:[2024 Projected Full Season RDif]], 5, FALSE)</f>
        <v>#N/A</v>
      </c>
      <c r="AE541" s="11" t="e">
        <f>VLOOKUP($B541, FanGraphs_Standings[[Abbreviation]:[2024 Projected Full Season W%]], 18, FALSE)</f>
        <v>#N/A</v>
      </c>
      <c r="AF541" s="11" t="e">
        <f t="shared" si="89"/>
        <v>#N/A</v>
      </c>
      <c r="AG541" s="11" t="e">
        <f>VLOOKUP($B541, 'Home Field Adv'!$A$2:$I$31, 9, FALSE)</f>
        <v>#N/A</v>
      </c>
      <c r="AH541" s="11" t="e">
        <f>VLOOKUP($C541, FanGraphs_Standings[[Abbreviation]:[2024 Year to Date G]], 2, FALSE)</f>
        <v>#N/A</v>
      </c>
      <c r="AI541" s="11" t="e">
        <f>_xlfn.IFNA(VLOOKUP($E541, 'SP Per G'!$A$2:$D$1385, 3, FALSE), AO541)</f>
        <v>#N/A</v>
      </c>
      <c r="AJ541" s="11" t="e">
        <f>IF(AND(ISNA(VLOOKUP($E541, 'SP Per G'!$A$2:$D$1385, 4, FALSE)), ISTEXT($E541)), AI541,IF(ISNA(VLOOKUP($E541, 'SP Per G'!$A$2:$D$1385, 4, FALSE)), AO541, VLOOKUP($E541, 'SP Per G'!$A$2:$D$1385, 4, FALSE)))</f>
        <v>#N/A</v>
      </c>
      <c r="AK541" s="11" t="e">
        <f t="shared" si="90"/>
        <v>#N/A</v>
      </c>
      <c r="AL541" s="11" t="e">
        <f>_xlfn.IFNA(VLOOKUP($E541, Individual_Pitching___Dashboard[], 18, FALSE), VLOOKUP($C541,Team_Pitching___Advanced[[Team]:[SIERA]],16,FALSE))</f>
        <v>#N/A</v>
      </c>
      <c r="AM541" s="11" t="e">
        <f>_xlfn.IFNA(VLOOKUP($E541, Individual_Pitching___Dashboard[], 20, FALSE), VLOOKUP($C541,Team_Pitching___Advanced[[Team]:[xFIP]],19,FALSE))</f>
        <v>#N/A</v>
      </c>
      <c r="AN541" s="11" t="e">
        <f>_xlfn.IFNA(VLOOKUP($E541,Individual_Pitching___Advanced[],21,FALSE),VLOOKUP($C541,Team_Pitching___Advanced[[Team]:[SIERA]],20,FALSE))</f>
        <v>#N/A</v>
      </c>
      <c r="AO541" s="11" t="e">
        <f>VLOOKUP($C541, 'Team Per G'!$A$2:$G$31, 7, FALSE)</f>
        <v>#N/A</v>
      </c>
      <c r="AP541" s="11" t="e">
        <f>VLOOKUP($C541, 'FanGraphs - Team WAR Projected'!$B$2:$E$31, 3, FALSE)/162</f>
        <v>#N/A</v>
      </c>
      <c r="AQ541" s="11" t="e">
        <f t="shared" si="91"/>
        <v>#N/A</v>
      </c>
      <c r="AR541" s="11" t="e">
        <f>VLOOKUP($C541, Team_Pitching___Advanced[[Team]:[xFIP]], 19,FALSE)</f>
        <v>#N/A</v>
      </c>
      <c r="AS541" s="11" t="e">
        <f>VLOOKUP($C541, Team_Pitching___Advanced[], 20, FALSE)</f>
        <v>#N/A</v>
      </c>
      <c r="AT541" s="11" t="e">
        <f>VLOOKUP($C541, Team_Batting___Dashboard[[Team]:[wOBA]], 16, FALSE)</f>
        <v>#N/A</v>
      </c>
      <c r="AU541" s="11" t="e">
        <f>VLOOKUP($C541, Team_Batting___Advanced[[Team]:[OPS]], 9, FALSE)</f>
        <v>#N/A</v>
      </c>
      <c r="AV541" s="11" t="e">
        <f>VLOOKUP($C541, Team_Batting___Advanced[], 19, FALSE)</f>
        <v>#N/A</v>
      </c>
      <c r="AW541" s="11" t="e">
        <f>VLOOKUP($C541, 'Team Per G'!$A$2:$G$31, 3, FALSE)</f>
        <v>#N/A</v>
      </c>
      <c r="AX541" s="11" t="e">
        <f>VLOOKUP($C541, 'Team Per G'!$A$2:$G$31, 5, FALSE)</f>
        <v>#N/A</v>
      </c>
      <c r="AY541" s="11" t="e">
        <f>VLOOKUP($C541, 'Team Per G'!$A$2:$G$31, 4, FALSE)</f>
        <v>#N/A</v>
      </c>
      <c r="AZ541" s="11" t="e">
        <f>VLOOKUP($C541, Team_Batting___Dashboard[], 22, FALSE)/$AH541</f>
        <v>#N/A</v>
      </c>
      <c r="BA541" s="11" t="e">
        <f>VLOOKUP($C541, 'FanGraphs - Team WAR Projected'!$B$2:$E$31, 4, FALSE)/162</f>
        <v>#N/A</v>
      </c>
      <c r="BB541" s="11" t="e">
        <f t="shared" si="92"/>
        <v>#N/A</v>
      </c>
      <c r="BC541" s="11" t="e">
        <f>VLOOKUP($C541, FanGraphs_Standings[[Abbreviation]:[2024 Year to Date RS/G]], 6, FALSE)/$AH541</f>
        <v>#N/A</v>
      </c>
      <c r="BD541" s="11" t="e">
        <f>VLOOKUP($C541, FanGraphs_Standings[[Abbreviation]:[2024 Projected Full Season RDif]], 19, FALSE)/162</f>
        <v>#N/A</v>
      </c>
      <c r="BE541" s="11" t="e">
        <f t="shared" si="93"/>
        <v>#N/A</v>
      </c>
      <c r="BF541" s="11" t="e">
        <f>VLOOKUP($C541, FanGraphs_Standings[[Abbreviation]:[2024 Projected Full Season RDif]], 5, FALSE)</f>
        <v>#N/A</v>
      </c>
      <c r="BG541" s="11" t="e">
        <f>VLOOKUP($C541, FanGraphs_Standings[[Abbreviation]:[2024 Projected Full Season W%]], 18, FALSE)</f>
        <v>#N/A</v>
      </c>
      <c r="BH541" s="11" t="e">
        <f t="shared" si="94"/>
        <v>#N/A</v>
      </c>
      <c r="BI541" s="11" t="e">
        <f>VLOOKUP($C541, 'Home Field Adv'!$A$2:$K$31, 11, FALSE)</f>
        <v>#N/A</v>
      </c>
      <c r="BL541" s="12" t="str">
        <f t="shared" si="95"/>
        <v/>
      </c>
      <c r="BM541" s="12" t="str">
        <f t="shared" si="98"/>
        <v/>
      </c>
      <c r="BN541" s="12" t="str">
        <f t="shared" si="96"/>
        <v/>
      </c>
    </row>
    <row r="542" spans="6:66" x14ac:dyDescent="0.45">
      <c r="F542" s="11" t="e">
        <f>VLOOKUP($B542, FanGraphs_Standings[[Abbreviation]:[2024 Year to Date G]], 2, FALSE)</f>
        <v>#N/A</v>
      </c>
      <c r="G542" s="11" t="e">
        <f>_xlfn.IFNA(VLOOKUP($D542, 'SP Per G'!$A$2:$D$1385, 3, FALSE),M542)</f>
        <v>#N/A</v>
      </c>
      <c r="H542" s="11" t="e">
        <f>IF(AND(ISNA(VLOOKUP($D542, 'SP Per G'!$A$2:$D$1385, 4, FALSE)), ISTEXT($D542)), G542,IF(ISNA(VLOOKUP($D542, 'SP Per G'!$A$2:$D$1385, 4, FALSE)), M542, VLOOKUP($D542, 'SP Per G'!$A$2:$D$1385, 4, FALSE)))</f>
        <v>#N/A</v>
      </c>
      <c r="I542" s="11" t="e">
        <f t="shared" si="86"/>
        <v>#N/A</v>
      </c>
      <c r="J542" s="11" t="e">
        <f>_xlfn.IFNA(VLOOKUP($D542,Individual_Pitching___Dashboard[],18,FALSE),VLOOKUP(B542,Team_Pitching___Dashboard[[Team]:[ERA]],17,FALSE))</f>
        <v>#N/A</v>
      </c>
      <c r="K542" s="11" t="e">
        <f>_xlfn.IFNA(VLOOKUP($D542, Individual_Pitching___Dashboard[], 20, FALSE), VLOOKUP(B542,Team_Pitching___Dashboard[[Team]:[xFIP]],20,FALSE))</f>
        <v>#N/A</v>
      </c>
      <c r="L542" s="11" t="e">
        <f>_xlfn.IFNA(VLOOKUP($D542, Individual_Pitching___Advanced[], 21,FALSE), VLOOKUP(B542, Team_Pitching___Advanced[], 20, FALSE))</f>
        <v>#N/A</v>
      </c>
      <c r="M542" s="11" t="e">
        <f>VLOOKUP($B542, 'Team Per G'!$A$2:$G$31, 7, FALSE)</f>
        <v>#N/A</v>
      </c>
      <c r="N542" s="11" t="e">
        <f>VLOOKUP($B542, 'FanGraphs - Team WAR Projected'!$B$2:$E$31, 3, FALSE)/162</f>
        <v>#N/A</v>
      </c>
      <c r="O542" s="11" t="e">
        <f t="shared" si="87"/>
        <v>#N/A</v>
      </c>
      <c r="P542" s="11" t="e">
        <f>VLOOKUP($B542, Team_Pitching___Advanced[[Team]:[xFIP]], 19,FALSE)</f>
        <v>#N/A</v>
      </c>
      <c r="Q542" s="11" t="e">
        <f>VLOOKUP($B542, Team_Pitching___Advanced[], 20, FALSE)</f>
        <v>#N/A</v>
      </c>
      <c r="R542" s="11" t="e">
        <f>VLOOKUP($B542, Team_Batting___Dashboard[[Team]:[wOBA]], 16, FALSE)</f>
        <v>#N/A</v>
      </c>
      <c r="S542" s="11" t="e">
        <f>VLOOKUP($B542, Team_Batting___Advanced[[Team]:[OPS]], 9, FALSE)</f>
        <v>#N/A</v>
      </c>
      <c r="T542" s="11" t="e">
        <f>VLOOKUP($B542, Team_Batting___Advanced[], 19, FALSE)</f>
        <v>#N/A</v>
      </c>
      <c r="U542" s="11" t="e">
        <f>VLOOKUP($B542, 'Team Per G'!$A$2:$G$31, 3, FALSE)</f>
        <v>#N/A</v>
      </c>
      <c r="V542" s="11" t="e">
        <f>VLOOKUP($B542, 'Team Per G'!$A$2:$G$31, 5, FALSE)</f>
        <v>#N/A</v>
      </c>
      <c r="W542" s="11" t="e">
        <f>VLOOKUP($B542, 'Team Per G'!$A$2:$G$31, 4, FALSE)</f>
        <v>#N/A</v>
      </c>
      <c r="X542" s="11" t="e">
        <f>VLOOKUP($B542, Team_Batting___Dashboard[], 22, FALSE)/$F542</f>
        <v>#N/A</v>
      </c>
      <c r="Y542" s="11" t="e">
        <f>VLOOKUP($B542, 'FanGraphs - Team WAR Projected'!$B$2:$E$31, 4, FALSE)/162</f>
        <v>#N/A</v>
      </c>
      <c r="Z542" s="11" t="e">
        <f t="shared" si="88"/>
        <v>#N/A</v>
      </c>
      <c r="AA542" s="11" t="e">
        <f>VLOOKUP($B542, FanGraphs_Standings[[Abbreviation]:[2024 Year to Date RS/G]], 6, FALSE)/$F542</f>
        <v>#N/A</v>
      </c>
      <c r="AB542" s="11" t="e">
        <f>VLOOKUP($B542, FanGraphs_Standings[[Abbreviation]:[2024 Projected Full Season RDif]], 19, FALSE)/162</f>
        <v>#N/A</v>
      </c>
      <c r="AC542" s="11" t="e">
        <f t="shared" si="97"/>
        <v>#N/A</v>
      </c>
      <c r="AD542" s="11" t="e">
        <f>VLOOKUP($B542, FanGraphs_Standings[[Abbreviation]:[2024 Projected Full Season RDif]], 5, FALSE)</f>
        <v>#N/A</v>
      </c>
      <c r="AE542" s="11" t="e">
        <f>VLOOKUP($B542, FanGraphs_Standings[[Abbreviation]:[2024 Projected Full Season W%]], 18, FALSE)</f>
        <v>#N/A</v>
      </c>
      <c r="AF542" s="11" t="e">
        <f t="shared" si="89"/>
        <v>#N/A</v>
      </c>
      <c r="AG542" s="11" t="e">
        <f>VLOOKUP($B542, 'Home Field Adv'!$A$2:$I$31, 9, FALSE)</f>
        <v>#N/A</v>
      </c>
      <c r="AH542" s="11" t="e">
        <f>VLOOKUP($C542, FanGraphs_Standings[[Abbreviation]:[2024 Year to Date G]], 2, FALSE)</f>
        <v>#N/A</v>
      </c>
      <c r="AI542" s="11" t="e">
        <f>_xlfn.IFNA(VLOOKUP($E542, 'SP Per G'!$A$2:$D$1385, 3, FALSE), AO542)</f>
        <v>#N/A</v>
      </c>
      <c r="AJ542" s="11" t="e">
        <f>IF(AND(ISNA(VLOOKUP($E542, 'SP Per G'!$A$2:$D$1385, 4, FALSE)), ISTEXT($E542)), AI542,IF(ISNA(VLOOKUP($E542, 'SP Per G'!$A$2:$D$1385, 4, FALSE)), AO542, VLOOKUP($E542, 'SP Per G'!$A$2:$D$1385, 4, FALSE)))</f>
        <v>#N/A</v>
      </c>
      <c r="AK542" s="11" t="e">
        <f t="shared" si="90"/>
        <v>#N/A</v>
      </c>
      <c r="AL542" s="11" t="e">
        <f>_xlfn.IFNA(VLOOKUP($E542, Individual_Pitching___Dashboard[], 18, FALSE), VLOOKUP($C542,Team_Pitching___Advanced[[Team]:[SIERA]],16,FALSE))</f>
        <v>#N/A</v>
      </c>
      <c r="AM542" s="11" t="e">
        <f>_xlfn.IFNA(VLOOKUP($E542, Individual_Pitching___Dashboard[], 20, FALSE), VLOOKUP($C542,Team_Pitching___Advanced[[Team]:[xFIP]],19,FALSE))</f>
        <v>#N/A</v>
      </c>
      <c r="AN542" s="11" t="e">
        <f>_xlfn.IFNA(VLOOKUP($E542,Individual_Pitching___Advanced[],21,FALSE),VLOOKUP($C542,Team_Pitching___Advanced[[Team]:[SIERA]],20,FALSE))</f>
        <v>#N/A</v>
      </c>
      <c r="AO542" s="11" t="e">
        <f>VLOOKUP($C542, 'Team Per G'!$A$2:$G$31, 7, FALSE)</f>
        <v>#N/A</v>
      </c>
      <c r="AP542" s="11" t="e">
        <f>VLOOKUP($C542, 'FanGraphs - Team WAR Projected'!$B$2:$E$31, 3, FALSE)/162</f>
        <v>#N/A</v>
      </c>
      <c r="AQ542" s="11" t="e">
        <f t="shared" si="91"/>
        <v>#N/A</v>
      </c>
      <c r="AR542" s="11" t="e">
        <f>VLOOKUP($C542, Team_Pitching___Advanced[[Team]:[xFIP]], 19,FALSE)</f>
        <v>#N/A</v>
      </c>
      <c r="AS542" s="11" t="e">
        <f>VLOOKUP($C542, Team_Pitching___Advanced[], 20, FALSE)</f>
        <v>#N/A</v>
      </c>
      <c r="AT542" s="11" t="e">
        <f>VLOOKUP($C542, Team_Batting___Dashboard[[Team]:[wOBA]], 16, FALSE)</f>
        <v>#N/A</v>
      </c>
      <c r="AU542" s="11" t="e">
        <f>VLOOKUP($C542, Team_Batting___Advanced[[Team]:[OPS]], 9, FALSE)</f>
        <v>#N/A</v>
      </c>
      <c r="AV542" s="11" t="e">
        <f>VLOOKUP($C542, Team_Batting___Advanced[], 19, FALSE)</f>
        <v>#N/A</v>
      </c>
      <c r="AW542" s="11" t="e">
        <f>VLOOKUP($C542, 'Team Per G'!$A$2:$G$31, 3, FALSE)</f>
        <v>#N/A</v>
      </c>
      <c r="AX542" s="11" t="e">
        <f>VLOOKUP($C542, 'Team Per G'!$A$2:$G$31, 5, FALSE)</f>
        <v>#N/A</v>
      </c>
      <c r="AY542" s="11" t="e">
        <f>VLOOKUP($C542, 'Team Per G'!$A$2:$G$31, 4, FALSE)</f>
        <v>#N/A</v>
      </c>
      <c r="AZ542" s="11" t="e">
        <f>VLOOKUP($C542, Team_Batting___Dashboard[], 22, FALSE)/$AH542</f>
        <v>#N/A</v>
      </c>
      <c r="BA542" s="11" t="e">
        <f>VLOOKUP($C542, 'FanGraphs - Team WAR Projected'!$B$2:$E$31, 4, FALSE)/162</f>
        <v>#N/A</v>
      </c>
      <c r="BB542" s="11" t="e">
        <f t="shared" si="92"/>
        <v>#N/A</v>
      </c>
      <c r="BC542" s="11" t="e">
        <f>VLOOKUP($C542, FanGraphs_Standings[[Abbreviation]:[2024 Year to Date RS/G]], 6, FALSE)/$AH542</f>
        <v>#N/A</v>
      </c>
      <c r="BD542" s="11" t="e">
        <f>VLOOKUP($C542, FanGraphs_Standings[[Abbreviation]:[2024 Projected Full Season RDif]], 19, FALSE)/162</f>
        <v>#N/A</v>
      </c>
      <c r="BE542" s="11" t="e">
        <f t="shared" si="93"/>
        <v>#N/A</v>
      </c>
      <c r="BF542" s="11" t="e">
        <f>VLOOKUP($C542, FanGraphs_Standings[[Abbreviation]:[2024 Projected Full Season RDif]], 5, FALSE)</f>
        <v>#N/A</v>
      </c>
      <c r="BG542" s="11" t="e">
        <f>VLOOKUP($C542, FanGraphs_Standings[[Abbreviation]:[2024 Projected Full Season W%]], 18, FALSE)</f>
        <v>#N/A</v>
      </c>
      <c r="BH542" s="11" t="e">
        <f t="shared" si="94"/>
        <v>#N/A</v>
      </c>
      <c r="BI542" s="11" t="e">
        <f>VLOOKUP($C542, 'Home Field Adv'!$A$2:$K$31, 11, FALSE)</f>
        <v>#N/A</v>
      </c>
      <c r="BL542" s="12" t="str">
        <f t="shared" si="95"/>
        <v/>
      </c>
      <c r="BM542" s="12" t="str">
        <f t="shared" si="98"/>
        <v/>
      </c>
      <c r="BN542" s="12" t="str">
        <f t="shared" si="96"/>
        <v/>
      </c>
    </row>
    <row r="543" spans="6:66" x14ac:dyDescent="0.45">
      <c r="F543" s="11" t="e">
        <f>VLOOKUP($B543, FanGraphs_Standings[[Abbreviation]:[2024 Year to Date G]], 2, FALSE)</f>
        <v>#N/A</v>
      </c>
      <c r="G543" s="11" t="e">
        <f>_xlfn.IFNA(VLOOKUP($D543, 'SP Per G'!$A$2:$D$1385, 3, FALSE),M543)</f>
        <v>#N/A</v>
      </c>
      <c r="H543" s="11" t="e">
        <f>IF(AND(ISNA(VLOOKUP($D543, 'SP Per G'!$A$2:$D$1385, 4, FALSE)), ISTEXT($D543)), G543,IF(ISNA(VLOOKUP($D543, 'SP Per G'!$A$2:$D$1385, 4, FALSE)), M543, VLOOKUP($D543, 'SP Per G'!$A$2:$D$1385, 4, FALSE)))</f>
        <v>#N/A</v>
      </c>
      <c r="I543" s="11" t="e">
        <f t="shared" si="86"/>
        <v>#N/A</v>
      </c>
      <c r="J543" s="11" t="e">
        <f>_xlfn.IFNA(VLOOKUP($D543,Individual_Pitching___Dashboard[],18,FALSE),VLOOKUP(B543,Team_Pitching___Dashboard[[Team]:[ERA]],17,FALSE))</f>
        <v>#N/A</v>
      </c>
      <c r="K543" s="11" t="e">
        <f>_xlfn.IFNA(VLOOKUP($D543, Individual_Pitching___Dashboard[], 20, FALSE), VLOOKUP(B543,Team_Pitching___Dashboard[[Team]:[xFIP]],20,FALSE))</f>
        <v>#N/A</v>
      </c>
      <c r="L543" s="11" t="e">
        <f>_xlfn.IFNA(VLOOKUP($D543, Individual_Pitching___Advanced[], 21,FALSE), VLOOKUP(B543, Team_Pitching___Advanced[], 20, FALSE))</f>
        <v>#N/A</v>
      </c>
      <c r="M543" s="11" t="e">
        <f>VLOOKUP($B543, 'Team Per G'!$A$2:$G$31, 7, FALSE)</f>
        <v>#N/A</v>
      </c>
      <c r="N543" s="11" t="e">
        <f>VLOOKUP($B543, 'FanGraphs - Team WAR Projected'!$B$2:$E$31, 3, FALSE)/162</f>
        <v>#N/A</v>
      </c>
      <c r="O543" s="11" t="e">
        <f t="shared" si="87"/>
        <v>#N/A</v>
      </c>
      <c r="P543" s="11" t="e">
        <f>VLOOKUP($B543, Team_Pitching___Advanced[[Team]:[xFIP]], 19,FALSE)</f>
        <v>#N/A</v>
      </c>
      <c r="Q543" s="11" t="e">
        <f>VLOOKUP($B543, Team_Pitching___Advanced[], 20, FALSE)</f>
        <v>#N/A</v>
      </c>
      <c r="R543" s="11" t="e">
        <f>VLOOKUP($B543, Team_Batting___Dashboard[[Team]:[wOBA]], 16, FALSE)</f>
        <v>#N/A</v>
      </c>
      <c r="S543" s="11" t="e">
        <f>VLOOKUP($B543, Team_Batting___Advanced[[Team]:[OPS]], 9, FALSE)</f>
        <v>#N/A</v>
      </c>
      <c r="T543" s="11" t="e">
        <f>VLOOKUP($B543, Team_Batting___Advanced[], 19, FALSE)</f>
        <v>#N/A</v>
      </c>
      <c r="U543" s="11" t="e">
        <f>VLOOKUP($B543, 'Team Per G'!$A$2:$G$31, 3, FALSE)</f>
        <v>#N/A</v>
      </c>
      <c r="V543" s="11" t="e">
        <f>VLOOKUP($B543, 'Team Per G'!$A$2:$G$31, 5, FALSE)</f>
        <v>#N/A</v>
      </c>
      <c r="W543" s="11" t="e">
        <f>VLOOKUP($B543, 'Team Per G'!$A$2:$G$31, 4, FALSE)</f>
        <v>#N/A</v>
      </c>
      <c r="X543" s="11" t="e">
        <f>VLOOKUP($B543, Team_Batting___Dashboard[], 22, FALSE)/$F543</f>
        <v>#N/A</v>
      </c>
      <c r="Y543" s="11" t="e">
        <f>VLOOKUP($B543, 'FanGraphs - Team WAR Projected'!$B$2:$E$31, 4, FALSE)/162</f>
        <v>#N/A</v>
      </c>
      <c r="Z543" s="11" t="e">
        <f t="shared" si="88"/>
        <v>#N/A</v>
      </c>
      <c r="AA543" s="11" t="e">
        <f>VLOOKUP($B543, FanGraphs_Standings[[Abbreviation]:[2024 Year to Date RS/G]], 6, FALSE)/$F543</f>
        <v>#N/A</v>
      </c>
      <c r="AB543" s="11" t="e">
        <f>VLOOKUP($B543, FanGraphs_Standings[[Abbreviation]:[2024 Projected Full Season RDif]], 19, FALSE)/162</f>
        <v>#N/A</v>
      </c>
      <c r="AC543" s="11" t="e">
        <f t="shared" si="97"/>
        <v>#N/A</v>
      </c>
      <c r="AD543" s="11" t="e">
        <f>VLOOKUP($B543, FanGraphs_Standings[[Abbreviation]:[2024 Projected Full Season RDif]], 5, FALSE)</f>
        <v>#N/A</v>
      </c>
      <c r="AE543" s="11" t="e">
        <f>VLOOKUP($B543, FanGraphs_Standings[[Abbreviation]:[2024 Projected Full Season W%]], 18, FALSE)</f>
        <v>#N/A</v>
      </c>
      <c r="AF543" s="11" t="e">
        <f t="shared" si="89"/>
        <v>#N/A</v>
      </c>
      <c r="AG543" s="11" t="e">
        <f>VLOOKUP($B543, 'Home Field Adv'!$A$2:$I$31, 9, FALSE)</f>
        <v>#N/A</v>
      </c>
      <c r="AH543" s="11" t="e">
        <f>VLOOKUP($C543, FanGraphs_Standings[[Abbreviation]:[2024 Year to Date G]], 2, FALSE)</f>
        <v>#N/A</v>
      </c>
      <c r="AI543" s="11" t="e">
        <f>_xlfn.IFNA(VLOOKUP($E543, 'SP Per G'!$A$2:$D$1385, 3, FALSE), AO543)</f>
        <v>#N/A</v>
      </c>
      <c r="AJ543" s="11" t="e">
        <f>IF(AND(ISNA(VLOOKUP($E543, 'SP Per G'!$A$2:$D$1385, 4, FALSE)), ISTEXT($E543)), AI543,IF(ISNA(VLOOKUP($E543, 'SP Per G'!$A$2:$D$1385, 4, FALSE)), AO543, VLOOKUP($E543, 'SP Per G'!$A$2:$D$1385, 4, FALSE)))</f>
        <v>#N/A</v>
      </c>
      <c r="AK543" s="11" t="e">
        <f t="shared" si="90"/>
        <v>#N/A</v>
      </c>
      <c r="AL543" s="11" t="e">
        <f>_xlfn.IFNA(VLOOKUP($E543, Individual_Pitching___Dashboard[], 18, FALSE), VLOOKUP($C543,Team_Pitching___Advanced[[Team]:[SIERA]],16,FALSE))</f>
        <v>#N/A</v>
      </c>
      <c r="AM543" s="11" t="e">
        <f>_xlfn.IFNA(VLOOKUP($E543, Individual_Pitching___Dashboard[], 20, FALSE), VLOOKUP($C543,Team_Pitching___Advanced[[Team]:[xFIP]],19,FALSE))</f>
        <v>#N/A</v>
      </c>
      <c r="AN543" s="11" t="e">
        <f>_xlfn.IFNA(VLOOKUP($E543,Individual_Pitching___Advanced[],21,FALSE),VLOOKUP($C543,Team_Pitching___Advanced[[Team]:[SIERA]],20,FALSE))</f>
        <v>#N/A</v>
      </c>
      <c r="AO543" s="11" t="e">
        <f>VLOOKUP($C543, 'Team Per G'!$A$2:$G$31, 7, FALSE)</f>
        <v>#N/A</v>
      </c>
      <c r="AP543" s="11" t="e">
        <f>VLOOKUP($C543, 'FanGraphs - Team WAR Projected'!$B$2:$E$31, 3, FALSE)/162</f>
        <v>#N/A</v>
      </c>
      <c r="AQ543" s="11" t="e">
        <f t="shared" si="91"/>
        <v>#N/A</v>
      </c>
      <c r="AR543" s="11" t="e">
        <f>VLOOKUP($C543, Team_Pitching___Advanced[[Team]:[xFIP]], 19,FALSE)</f>
        <v>#N/A</v>
      </c>
      <c r="AS543" s="11" t="e">
        <f>VLOOKUP($C543, Team_Pitching___Advanced[], 20, FALSE)</f>
        <v>#N/A</v>
      </c>
      <c r="AT543" s="11" t="e">
        <f>VLOOKUP($C543, Team_Batting___Dashboard[[Team]:[wOBA]], 16, FALSE)</f>
        <v>#N/A</v>
      </c>
      <c r="AU543" s="11" t="e">
        <f>VLOOKUP($C543, Team_Batting___Advanced[[Team]:[OPS]], 9, FALSE)</f>
        <v>#N/A</v>
      </c>
      <c r="AV543" s="11" t="e">
        <f>VLOOKUP($C543, Team_Batting___Advanced[], 19, FALSE)</f>
        <v>#N/A</v>
      </c>
      <c r="AW543" s="11" t="e">
        <f>VLOOKUP($C543, 'Team Per G'!$A$2:$G$31, 3, FALSE)</f>
        <v>#N/A</v>
      </c>
      <c r="AX543" s="11" t="e">
        <f>VLOOKUP($C543, 'Team Per G'!$A$2:$G$31, 5, FALSE)</f>
        <v>#N/A</v>
      </c>
      <c r="AY543" s="11" t="e">
        <f>VLOOKUP($C543, 'Team Per G'!$A$2:$G$31, 4, FALSE)</f>
        <v>#N/A</v>
      </c>
      <c r="AZ543" s="11" t="e">
        <f>VLOOKUP($C543, Team_Batting___Dashboard[], 22, FALSE)/$AH543</f>
        <v>#N/A</v>
      </c>
      <c r="BA543" s="11" t="e">
        <f>VLOOKUP($C543, 'FanGraphs - Team WAR Projected'!$B$2:$E$31, 4, FALSE)/162</f>
        <v>#N/A</v>
      </c>
      <c r="BB543" s="11" t="e">
        <f t="shared" si="92"/>
        <v>#N/A</v>
      </c>
      <c r="BC543" s="11" t="e">
        <f>VLOOKUP($C543, FanGraphs_Standings[[Abbreviation]:[2024 Year to Date RS/G]], 6, FALSE)/$AH543</f>
        <v>#N/A</v>
      </c>
      <c r="BD543" s="11" t="e">
        <f>VLOOKUP($C543, FanGraphs_Standings[[Abbreviation]:[2024 Projected Full Season RDif]], 19, FALSE)/162</f>
        <v>#N/A</v>
      </c>
      <c r="BE543" s="11" t="e">
        <f t="shared" si="93"/>
        <v>#N/A</v>
      </c>
      <c r="BF543" s="11" t="e">
        <f>VLOOKUP($C543, FanGraphs_Standings[[Abbreviation]:[2024 Projected Full Season RDif]], 5, FALSE)</f>
        <v>#N/A</v>
      </c>
      <c r="BG543" s="11" t="e">
        <f>VLOOKUP($C543, FanGraphs_Standings[[Abbreviation]:[2024 Projected Full Season W%]], 18, FALSE)</f>
        <v>#N/A</v>
      </c>
      <c r="BH543" s="11" t="e">
        <f t="shared" si="94"/>
        <v>#N/A</v>
      </c>
      <c r="BI543" s="11" t="e">
        <f>VLOOKUP($C543, 'Home Field Adv'!$A$2:$K$31, 11, FALSE)</f>
        <v>#N/A</v>
      </c>
      <c r="BL543" s="12" t="str">
        <f t="shared" si="95"/>
        <v/>
      </c>
      <c r="BM543" s="12" t="str">
        <f t="shared" si="98"/>
        <v/>
      </c>
      <c r="BN543" s="12" t="str">
        <f t="shared" si="96"/>
        <v/>
      </c>
    </row>
    <row r="544" spans="6:66" x14ac:dyDescent="0.45">
      <c r="F544" s="11" t="e">
        <f>VLOOKUP($B544, FanGraphs_Standings[[Abbreviation]:[2024 Year to Date G]], 2, FALSE)</f>
        <v>#N/A</v>
      </c>
      <c r="G544" s="11" t="e">
        <f>_xlfn.IFNA(VLOOKUP($D544, 'SP Per G'!$A$2:$D$1385, 3, FALSE),M544)</f>
        <v>#N/A</v>
      </c>
      <c r="H544" s="11" t="e">
        <f>IF(AND(ISNA(VLOOKUP($D544, 'SP Per G'!$A$2:$D$1385, 4, FALSE)), ISTEXT($D544)), G544,IF(ISNA(VLOOKUP($D544, 'SP Per G'!$A$2:$D$1385, 4, FALSE)), M544, VLOOKUP($D544, 'SP Per G'!$A$2:$D$1385, 4, FALSE)))</f>
        <v>#N/A</v>
      </c>
      <c r="I544" s="11" t="e">
        <f t="shared" si="86"/>
        <v>#N/A</v>
      </c>
      <c r="J544" s="11" t="e">
        <f>_xlfn.IFNA(VLOOKUP($D544,Individual_Pitching___Dashboard[],18,FALSE),VLOOKUP(B544,Team_Pitching___Dashboard[[Team]:[ERA]],17,FALSE))</f>
        <v>#N/A</v>
      </c>
      <c r="K544" s="11" t="e">
        <f>_xlfn.IFNA(VLOOKUP($D544, Individual_Pitching___Dashboard[], 20, FALSE), VLOOKUP(B544,Team_Pitching___Dashboard[[Team]:[xFIP]],20,FALSE))</f>
        <v>#N/A</v>
      </c>
      <c r="L544" s="11" t="e">
        <f>_xlfn.IFNA(VLOOKUP($D544, Individual_Pitching___Advanced[], 21,FALSE), VLOOKUP(B544, Team_Pitching___Advanced[], 20, FALSE))</f>
        <v>#N/A</v>
      </c>
      <c r="M544" s="11" t="e">
        <f>VLOOKUP($B544, 'Team Per G'!$A$2:$G$31, 7, FALSE)</f>
        <v>#N/A</v>
      </c>
      <c r="N544" s="11" t="e">
        <f>VLOOKUP($B544, 'FanGraphs - Team WAR Projected'!$B$2:$E$31, 3, FALSE)/162</f>
        <v>#N/A</v>
      </c>
      <c r="O544" s="11" t="e">
        <f t="shared" si="87"/>
        <v>#N/A</v>
      </c>
      <c r="P544" s="11" t="e">
        <f>VLOOKUP($B544, Team_Pitching___Advanced[[Team]:[xFIP]], 19,FALSE)</f>
        <v>#N/A</v>
      </c>
      <c r="Q544" s="11" t="e">
        <f>VLOOKUP($B544, Team_Pitching___Advanced[], 20, FALSE)</f>
        <v>#N/A</v>
      </c>
      <c r="R544" s="11" t="e">
        <f>VLOOKUP($B544, Team_Batting___Dashboard[[Team]:[wOBA]], 16, FALSE)</f>
        <v>#N/A</v>
      </c>
      <c r="S544" s="11" t="e">
        <f>VLOOKUP($B544, Team_Batting___Advanced[[Team]:[OPS]], 9, FALSE)</f>
        <v>#N/A</v>
      </c>
      <c r="T544" s="11" t="e">
        <f>VLOOKUP($B544, Team_Batting___Advanced[], 19, FALSE)</f>
        <v>#N/A</v>
      </c>
      <c r="U544" s="11" t="e">
        <f>VLOOKUP($B544, 'Team Per G'!$A$2:$G$31, 3, FALSE)</f>
        <v>#N/A</v>
      </c>
      <c r="V544" s="11" t="e">
        <f>VLOOKUP($B544, 'Team Per G'!$A$2:$G$31, 5, FALSE)</f>
        <v>#N/A</v>
      </c>
      <c r="W544" s="11" t="e">
        <f>VLOOKUP($B544, 'Team Per G'!$A$2:$G$31, 4, FALSE)</f>
        <v>#N/A</v>
      </c>
      <c r="X544" s="11" t="e">
        <f>VLOOKUP($B544, Team_Batting___Dashboard[], 22, FALSE)/$F544</f>
        <v>#N/A</v>
      </c>
      <c r="Y544" s="11" t="e">
        <f>VLOOKUP($B544, 'FanGraphs - Team WAR Projected'!$B$2:$E$31, 4, FALSE)/162</f>
        <v>#N/A</v>
      </c>
      <c r="Z544" s="11" t="e">
        <f t="shared" si="88"/>
        <v>#N/A</v>
      </c>
      <c r="AA544" s="11" t="e">
        <f>VLOOKUP($B544, FanGraphs_Standings[[Abbreviation]:[2024 Year to Date RS/G]], 6, FALSE)/$F544</f>
        <v>#N/A</v>
      </c>
      <c r="AB544" s="11" t="e">
        <f>VLOOKUP($B544, FanGraphs_Standings[[Abbreviation]:[2024 Projected Full Season RDif]], 19, FALSE)/162</f>
        <v>#N/A</v>
      </c>
      <c r="AC544" s="11" t="e">
        <f t="shared" si="97"/>
        <v>#N/A</v>
      </c>
      <c r="AD544" s="11" t="e">
        <f>VLOOKUP($B544, FanGraphs_Standings[[Abbreviation]:[2024 Projected Full Season RDif]], 5, FALSE)</f>
        <v>#N/A</v>
      </c>
      <c r="AE544" s="11" t="e">
        <f>VLOOKUP($B544, FanGraphs_Standings[[Abbreviation]:[2024 Projected Full Season W%]], 18, FALSE)</f>
        <v>#N/A</v>
      </c>
      <c r="AF544" s="11" t="e">
        <f t="shared" si="89"/>
        <v>#N/A</v>
      </c>
      <c r="AG544" s="11" t="e">
        <f>VLOOKUP($B544, 'Home Field Adv'!$A$2:$I$31, 9, FALSE)</f>
        <v>#N/A</v>
      </c>
      <c r="AH544" s="11" t="e">
        <f>VLOOKUP($C544, FanGraphs_Standings[[Abbreviation]:[2024 Year to Date G]], 2, FALSE)</f>
        <v>#N/A</v>
      </c>
      <c r="AI544" s="11" t="e">
        <f>_xlfn.IFNA(VLOOKUP($E544, 'SP Per G'!$A$2:$D$1385, 3, FALSE), AO544)</f>
        <v>#N/A</v>
      </c>
      <c r="AJ544" s="11" t="e">
        <f>IF(AND(ISNA(VLOOKUP($E544, 'SP Per G'!$A$2:$D$1385, 4, FALSE)), ISTEXT($E544)), AI544,IF(ISNA(VLOOKUP($E544, 'SP Per G'!$A$2:$D$1385, 4, FALSE)), AO544, VLOOKUP($E544, 'SP Per G'!$A$2:$D$1385, 4, FALSE)))</f>
        <v>#N/A</v>
      </c>
      <c r="AK544" s="11" t="e">
        <f t="shared" si="90"/>
        <v>#N/A</v>
      </c>
      <c r="AL544" s="11" t="e">
        <f>_xlfn.IFNA(VLOOKUP($E544, Individual_Pitching___Dashboard[], 18, FALSE), VLOOKUP($C544,Team_Pitching___Advanced[[Team]:[SIERA]],16,FALSE))</f>
        <v>#N/A</v>
      </c>
      <c r="AM544" s="11" t="e">
        <f>_xlfn.IFNA(VLOOKUP($E544, Individual_Pitching___Dashboard[], 20, FALSE), VLOOKUP($C544,Team_Pitching___Advanced[[Team]:[xFIP]],19,FALSE))</f>
        <v>#N/A</v>
      </c>
      <c r="AN544" s="11" t="e">
        <f>_xlfn.IFNA(VLOOKUP($E544,Individual_Pitching___Advanced[],21,FALSE),VLOOKUP($C544,Team_Pitching___Advanced[[Team]:[SIERA]],20,FALSE))</f>
        <v>#N/A</v>
      </c>
      <c r="AO544" s="11" t="e">
        <f>VLOOKUP($C544, 'Team Per G'!$A$2:$G$31, 7, FALSE)</f>
        <v>#N/A</v>
      </c>
      <c r="AP544" s="11" t="e">
        <f>VLOOKUP($C544, 'FanGraphs - Team WAR Projected'!$B$2:$E$31, 3, FALSE)/162</f>
        <v>#N/A</v>
      </c>
      <c r="AQ544" s="11" t="e">
        <f t="shared" si="91"/>
        <v>#N/A</v>
      </c>
      <c r="AR544" s="11" t="e">
        <f>VLOOKUP($C544, Team_Pitching___Advanced[[Team]:[xFIP]], 19,FALSE)</f>
        <v>#N/A</v>
      </c>
      <c r="AS544" s="11" t="e">
        <f>VLOOKUP($C544, Team_Pitching___Advanced[], 20, FALSE)</f>
        <v>#N/A</v>
      </c>
      <c r="AT544" s="11" t="e">
        <f>VLOOKUP($C544, Team_Batting___Dashboard[[Team]:[wOBA]], 16, FALSE)</f>
        <v>#N/A</v>
      </c>
      <c r="AU544" s="11" t="e">
        <f>VLOOKUP($C544, Team_Batting___Advanced[[Team]:[OPS]], 9, FALSE)</f>
        <v>#N/A</v>
      </c>
      <c r="AV544" s="11" t="e">
        <f>VLOOKUP($C544, Team_Batting___Advanced[], 19, FALSE)</f>
        <v>#N/A</v>
      </c>
      <c r="AW544" s="11" t="e">
        <f>VLOOKUP($C544, 'Team Per G'!$A$2:$G$31, 3, FALSE)</f>
        <v>#N/A</v>
      </c>
      <c r="AX544" s="11" t="e">
        <f>VLOOKUP($C544, 'Team Per G'!$A$2:$G$31, 5, FALSE)</f>
        <v>#N/A</v>
      </c>
      <c r="AY544" s="11" t="e">
        <f>VLOOKUP($C544, 'Team Per G'!$A$2:$G$31, 4, FALSE)</f>
        <v>#N/A</v>
      </c>
      <c r="AZ544" s="11" t="e">
        <f>VLOOKUP($C544, Team_Batting___Dashboard[], 22, FALSE)/$AH544</f>
        <v>#N/A</v>
      </c>
      <c r="BA544" s="11" t="e">
        <f>VLOOKUP($C544, 'FanGraphs - Team WAR Projected'!$B$2:$E$31, 4, FALSE)/162</f>
        <v>#N/A</v>
      </c>
      <c r="BB544" s="11" t="e">
        <f t="shared" si="92"/>
        <v>#N/A</v>
      </c>
      <c r="BC544" s="11" t="e">
        <f>VLOOKUP($C544, FanGraphs_Standings[[Abbreviation]:[2024 Year to Date RS/G]], 6, FALSE)/$AH544</f>
        <v>#N/A</v>
      </c>
      <c r="BD544" s="11" t="e">
        <f>VLOOKUP($C544, FanGraphs_Standings[[Abbreviation]:[2024 Projected Full Season RDif]], 19, FALSE)/162</f>
        <v>#N/A</v>
      </c>
      <c r="BE544" s="11" t="e">
        <f t="shared" si="93"/>
        <v>#N/A</v>
      </c>
      <c r="BF544" s="11" t="e">
        <f>VLOOKUP($C544, FanGraphs_Standings[[Abbreviation]:[2024 Projected Full Season RDif]], 5, FALSE)</f>
        <v>#N/A</v>
      </c>
      <c r="BG544" s="11" t="e">
        <f>VLOOKUP($C544, FanGraphs_Standings[[Abbreviation]:[2024 Projected Full Season W%]], 18, FALSE)</f>
        <v>#N/A</v>
      </c>
      <c r="BH544" s="11" t="e">
        <f t="shared" si="94"/>
        <v>#N/A</v>
      </c>
      <c r="BI544" s="11" t="e">
        <f>VLOOKUP($C544, 'Home Field Adv'!$A$2:$K$31, 11, FALSE)</f>
        <v>#N/A</v>
      </c>
      <c r="BL544" s="12" t="str">
        <f t="shared" si="95"/>
        <v/>
      </c>
      <c r="BM544" s="12" t="str">
        <f t="shared" si="98"/>
        <v/>
      </c>
      <c r="BN544" s="12" t="str">
        <f t="shared" si="96"/>
        <v/>
      </c>
    </row>
    <row r="545" spans="6:66" x14ac:dyDescent="0.45">
      <c r="F545" s="11" t="e">
        <f>VLOOKUP($B545, FanGraphs_Standings[[Abbreviation]:[2024 Year to Date G]], 2, FALSE)</f>
        <v>#N/A</v>
      </c>
      <c r="G545" s="11" t="e">
        <f>_xlfn.IFNA(VLOOKUP($D545, 'SP Per G'!$A$2:$D$1385, 3, FALSE),M545)</f>
        <v>#N/A</v>
      </c>
      <c r="H545" s="11" t="e">
        <f>IF(AND(ISNA(VLOOKUP($D545, 'SP Per G'!$A$2:$D$1385, 4, FALSE)), ISTEXT($D545)), G545,IF(ISNA(VLOOKUP($D545, 'SP Per G'!$A$2:$D$1385, 4, FALSE)), M545, VLOOKUP($D545, 'SP Per G'!$A$2:$D$1385, 4, FALSE)))</f>
        <v>#N/A</v>
      </c>
      <c r="I545" s="11" t="e">
        <f t="shared" si="86"/>
        <v>#N/A</v>
      </c>
      <c r="J545" s="11" t="e">
        <f>_xlfn.IFNA(VLOOKUP($D545,Individual_Pitching___Dashboard[],18,FALSE),VLOOKUP(B545,Team_Pitching___Dashboard[[Team]:[ERA]],17,FALSE))</f>
        <v>#N/A</v>
      </c>
      <c r="K545" s="11" t="e">
        <f>_xlfn.IFNA(VLOOKUP($D545, Individual_Pitching___Dashboard[], 20, FALSE), VLOOKUP(B545,Team_Pitching___Dashboard[[Team]:[xFIP]],20,FALSE))</f>
        <v>#N/A</v>
      </c>
      <c r="L545" s="11" t="e">
        <f>_xlfn.IFNA(VLOOKUP($D545, Individual_Pitching___Advanced[], 21,FALSE), VLOOKUP(B545, Team_Pitching___Advanced[], 20, FALSE))</f>
        <v>#N/A</v>
      </c>
      <c r="M545" s="11" t="e">
        <f>VLOOKUP($B545, 'Team Per G'!$A$2:$G$31, 7, FALSE)</f>
        <v>#N/A</v>
      </c>
      <c r="N545" s="11" t="e">
        <f>VLOOKUP($B545, 'FanGraphs - Team WAR Projected'!$B$2:$E$31, 3, FALSE)/162</f>
        <v>#N/A</v>
      </c>
      <c r="O545" s="11" t="e">
        <f t="shared" si="87"/>
        <v>#N/A</v>
      </c>
      <c r="P545" s="11" t="e">
        <f>VLOOKUP($B545, Team_Pitching___Advanced[[Team]:[xFIP]], 19,FALSE)</f>
        <v>#N/A</v>
      </c>
      <c r="Q545" s="11" t="e">
        <f>VLOOKUP($B545, Team_Pitching___Advanced[], 20, FALSE)</f>
        <v>#N/A</v>
      </c>
      <c r="R545" s="11" t="e">
        <f>VLOOKUP($B545, Team_Batting___Dashboard[[Team]:[wOBA]], 16, FALSE)</f>
        <v>#N/A</v>
      </c>
      <c r="S545" s="11" t="e">
        <f>VLOOKUP($B545, Team_Batting___Advanced[[Team]:[OPS]], 9, FALSE)</f>
        <v>#N/A</v>
      </c>
      <c r="T545" s="11" t="e">
        <f>VLOOKUP($B545, Team_Batting___Advanced[], 19, FALSE)</f>
        <v>#N/A</v>
      </c>
      <c r="U545" s="11" t="e">
        <f>VLOOKUP($B545, 'Team Per G'!$A$2:$G$31, 3, FALSE)</f>
        <v>#N/A</v>
      </c>
      <c r="V545" s="11" t="e">
        <f>VLOOKUP($B545, 'Team Per G'!$A$2:$G$31, 5, FALSE)</f>
        <v>#N/A</v>
      </c>
      <c r="W545" s="11" t="e">
        <f>VLOOKUP($B545, 'Team Per G'!$A$2:$G$31, 4, FALSE)</f>
        <v>#N/A</v>
      </c>
      <c r="X545" s="11" t="e">
        <f>VLOOKUP($B545, Team_Batting___Dashboard[], 22, FALSE)/$F545</f>
        <v>#N/A</v>
      </c>
      <c r="Y545" s="11" t="e">
        <f>VLOOKUP($B545, 'FanGraphs - Team WAR Projected'!$B$2:$E$31, 4, FALSE)/162</f>
        <v>#N/A</v>
      </c>
      <c r="Z545" s="11" t="e">
        <f t="shared" si="88"/>
        <v>#N/A</v>
      </c>
      <c r="AA545" s="11" t="e">
        <f>VLOOKUP($B545, FanGraphs_Standings[[Abbreviation]:[2024 Year to Date RS/G]], 6, FALSE)/$F545</f>
        <v>#N/A</v>
      </c>
      <c r="AB545" s="11" t="e">
        <f>VLOOKUP($B545, FanGraphs_Standings[[Abbreviation]:[2024 Projected Full Season RDif]], 19, FALSE)/162</f>
        <v>#N/A</v>
      </c>
      <c r="AC545" s="11" t="e">
        <f t="shared" si="97"/>
        <v>#N/A</v>
      </c>
      <c r="AD545" s="11" t="e">
        <f>VLOOKUP($B545, FanGraphs_Standings[[Abbreviation]:[2024 Projected Full Season RDif]], 5, FALSE)</f>
        <v>#N/A</v>
      </c>
      <c r="AE545" s="11" t="e">
        <f>VLOOKUP($B545, FanGraphs_Standings[[Abbreviation]:[2024 Projected Full Season W%]], 18, FALSE)</f>
        <v>#N/A</v>
      </c>
      <c r="AF545" s="11" t="e">
        <f t="shared" si="89"/>
        <v>#N/A</v>
      </c>
      <c r="AG545" s="11" t="e">
        <f>VLOOKUP($B545, 'Home Field Adv'!$A$2:$I$31, 9, FALSE)</f>
        <v>#N/A</v>
      </c>
      <c r="AH545" s="11" t="e">
        <f>VLOOKUP($C545, FanGraphs_Standings[[Abbreviation]:[2024 Year to Date G]], 2, FALSE)</f>
        <v>#N/A</v>
      </c>
      <c r="AI545" s="11" t="e">
        <f>_xlfn.IFNA(VLOOKUP($E545, 'SP Per G'!$A$2:$D$1385, 3, FALSE), AO545)</f>
        <v>#N/A</v>
      </c>
      <c r="AJ545" s="11" t="e">
        <f>IF(AND(ISNA(VLOOKUP($E545, 'SP Per G'!$A$2:$D$1385, 4, FALSE)), ISTEXT($E545)), AI545,IF(ISNA(VLOOKUP($E545, 'SP Per G'!$A$2:$D$1385, 4, FALSE)), AO545, VLOOKUP($E545, 'SP Per G'!$A$2:$D$1385, 4, FALSE)))</f>
        <v>#N/A</v>
      </c>
      <c r="AK545" s="11" t="e">
        <f t="shared" si="90"/>
        <v>#N/A</v>
      </c>
      <c r="AL545" s="11" t="e">
        <f>_xlfn.IFNA(VLOOKUP($E545, Individual_Pitching___Dashboard[], 18, FALSE), VLOOKUP($C545,Team_Pitching___Advanced[[Team]:[SIERA]],16,FALSE))</f>
        <v>#N/A</v>
      </c>
      <c r="AM545" s="11" t="e">
        <f>_xlfn.IFNA(VLOOKUP($E545, Individual_Pitching___Dashboard[], 20, FALSE), VLOOKUP($C545,Team_Pitching___Advanced[[Team]:[xFIP]],19,FALSE))</f>
        <v>#N/A</v>
      </c>
      <c r="AN545" s="11" t="e">
        <f>_xlfn.IFNA(VLOOKUP($E545,Individual_Pitching___Advanced[],21,FALSE),VLOOKUP($C545,Team_Pitching___Advanced[[Team]:[SIERA]],20,FALSE))</f>
        <v>#N/A</v>
      </c>
      <c r="AO545" s="11" t="e">
        <f>VLOOKUP($C545, 'Team Per G'!$A$2:$G$31, 7, FALSE)</f>
        <v>#N/A</v>
      </c>
      <c r="AP545" s="11" t="e">
        <f>VLOOKUP($C545, 'FanGraphs - Team WAR Projected'!$B$2:$E$31, 3, FALSE)/162</f>
        <v>#N/A</v>
      </c>
      <c r="AQ545" s="11" t="e">
        <f t="shared" si="91"/>
        <v>#N/A</v>
      </c>
      <c r="AR545" s="11" t="e">
        <f>VLOOKUP($C545, Team_Pitching___Advanced[[Team]:[xFIP]], 19,FALSE)</f>
        <v>#N/A</v>
      </c>
      <c r="AS545" s="11" t="e">
        <f>VLOOKUP($C545, Team_Pitching___Advanced[], 20, FALSE)</f>
        <v>#N/A</v>
      </c>
      <c r="AT545" s="11" t="e">
        <f>VLOOKUP($C545, Team_Batting___Dashboard[[Team]:[wOBA]], 16, FALSE)</f>
        <v>#N/A</v>
      </c>
      <c r="AU545" s="11" t="e">
        <f>VLOOKUP($C545, Team_Batting___Advanced[[Team]:[OPS]], 9, FALSE)</f>
        <v>#N/A</v>
      </c>
      <c r="AV545" s="11" t="e">
        <f>VLOOKUP($C545, Team_Batting___Advanced[], 19, FALSE)</f>
        <v>#N/A</v>
      </c>
      <c r="AW545" s="11" t="e">
        <f>VLOOKUP($C545, 'Team Per G'!$A$2:$G$31, 3, FALSE)</f>
        <v>#N/A</v>
      </c>
      <c r="AX545" s="11" t="e">
        <f>VLOOKUP($C545, 'Team Per G'!$A$2:$G$31, 5, FALSE)</f>
        <v>#N/A</v>
      </c>
      <c r="AY545" s="11" t="e">
        <f>VLOOKUP($C545, 'Team Per G'!$A$2:$G$31, 4, FALSE)</f>
        <v>#N/A</v>
      </c>
      <c r="AZ545" s="11" t="e">
        <f>VLOOKUP($C545, Team_Batting___Dashboard[], 22, FALSE)/$AH545</f>
        <v>#N/A</v>
      </c>
      <c r="BA545" s="11" t="e">
        <f>VLOOKUP($C545, 'FanGraphs - Team WAR Projected'!$B$2:$E$31, 4, FALSE)/162</f>
        <v>#N/A</v>
      </c>
      <c r="BB545" s="11" t="e">
        <f t="shared" si="92"/>
        <v>#N/A</v>
      </c>
      <c r="BC545" s="11" t="e">
        <f>VLOOKUP($C545, FanGraphs_Standings[[Abbreviation]:[2024 Year to Date RS/G]], 6, FALSE)/$AH545</f>
        <v>#N/A</v>
      </c>
      <c r="BD545" s="11" t="e">
        <f>VLOOKUP($C545, FanGraphs_Standings[[Abbreviation]:[2024 Projected Full Season RDif]], 19, FALSE)/162</f>
        <v>#N/A</v>
      </c>
      <c r="BE545" s="11" t="e">
        <f t="shared" si="93"/>
        <v>#N/A</v>
      </c>
      <c r="BF545" s="11" t="e">
        <f>VLOOKUP($C545, FanGraphs_Standings[[Abbreviation]:[2024 Projected Full Season RDif]], 5, FALSE)</f>
        <v>#N/A</v>
      </c>
      <c r="BG545" s="11" t="e">
        <f>VLOOKUP($C545, FanGraphs_Standings[[Abbreviation]:[2024 Projected Full Season W%]], 18, FALSE)</f>
        <v>#N/A</v>
      </c>
      <c r="BH545" s="11" t="e">
        <f t="shared" si="94"/>
        <v>#N/A</v>
      </c>
      <c r="BI545" s="11" t="e">
        <f>VLOOKUP($C545, 'Home Field Adv'!$A$2:$K$31, 11, FALSE)</f>
        <v>#N/A</v>
      </c>
      <c r="BL545" s="12" t="str">
        <f t="shared" si="95"/>
        <v/>
      </c>
      <c r="BM545" s="12" t="str">
        <f t="shared" si="98"/>
        <v/>
      </c>
      <c r="BN545" s="12" t="str">
        <f t="shared" si="96"/>
        <v/>
      </c>
    </row>
    <row r="546" spans="6:66" x14ac:dyDescent="0.45">
      <c r="F546" s="11" t="e">
        <f>VLOOKUP($B546, FanGraphs_Standings[[Abbreviation]:[2024 Year to Date G]], 2, FALSE)</f>
        <v>#N/A</v>
      </c>
      <c r="G546" s="11" t="e">
        <f>_xlfn.IFNA(VLOOKUP($D546, 'SP Per G'!$A$2:$D$1385, 3, FALSE),M546)</f>
        <v>#N/A</v>
      </c>
      <c r="H546" s="11" t="e">
        <f>IF(AND(ISNA(VLOOKUP($D546, 'SP Per G'!$A$2:$D$1385, 4, FALSE)), ISTEXT($D546)), G546,IF(ISNA(VLOOKUP($D546, 'SP Per G'!$A$2:$D$1385, 4, FALSE)), M546, VLOOKUP($D546, 'SP Per G'!$A$2:$D$1385, 4, FALSE)))</f>
        <v>#N/A</v>
      </c>
      <c r="I546" s="11" t="e">
        <f t="shared" si="86"/>
        <v>#N/A</v>
      </c>
      <c r="J546" s="11" t="e">
        <f>_xlfn.IFNA(VLOOKUP($D546,Individual_Pitching___Dashboard[],18,FALSE),VLOOKUP(B546,Team_Pitching___Dashboard[[Team]:[ERA]],17,FALSE))</f>
        <v>#N/A</v>
      </c>
      <c r="K546" s="11" t="e">
        <f>_xlfn.IFNA(VLOOKUP($D546, Individual_Pitching___Dashboard[], 20, FALSE), VLOOKUP(B546,Team_Pitching___Dashboard[[Team]:[xFIP]],20,FALSE))</f>
        <v>#N/A</v>
      </c>
      <c r="L546" s="11" t="e">
        <f>_xlfn.IFNA(VLOOKUP($D546, Individual_Pitching___Advanced[], 21,FALSE), VLOOKUP(B546, Team_Pitching___Advanced[], 20, FALSE))</f>
        <v>#N/A</v>
      </c>
      <c r="M546" s="11" t="e">
        <f>VLOOKUP($B546, 'Team Per G'!$A$2:$G$31, 7, FALSE)</f>
        <v>#N/A</v>
      </c>
      <c r="N546" s="11" t="e">
        <f>VLOOKUP($B546, 'FanGraphs - Team WAR Projected'!$B$2:$E$31, 3, FALSE)/162</f>
        <v>#N/A</v>
      </c>
      <c r="O546" s="11" t="e">
        <f t="shared" si="87"/>
        <v>#N/A</v>
      </c>
      <c r="P546" s="11" t="e">
        <f>VLOOKUP($B546, Team_Pitching___Advanced[[Team]:[xFIP]], 19,FALSE)</f>
        <v>#N/A</v>
      </c>
      <c r="Q546" s="11" t="e">
        <f>VLOOKUP($B546, Team_Pitching___Advanced[], 20, FALSE)</f>
        <v>#N/A</v>
      </c>
      <c r="R546" s="11" t="e">
        <f>VLOOKUP($B546, Team_Batting___Dashboard[[Team]:[wOBA]], 16, FALSE)</f>
        <v>#N/A</v>
      </c>
      <c r="S546" s="11" t="e">
        <f>VLOOKUP($B546, Team_Batting___Advanced[[Team]:[OPS]], 9, FALSE)</f>
        <v>#N/A</v>
      </c>
      <c r="T546" s="11" t="e">
        <f>VLOOKUP($B546, Team_Batting___Advanced[], 19, FALSE)</f>
        <v>#N/A</v>
      </c>
      <c r="U546" s="11" t="e">
        <f>VLOOKUP($B546, 'Team Per G'!$A$2:$G$31, 3, FALSE)</f>
        <v>#N/A</v>
      </c>
      <c r="V546" s="11" t="e">
        <f>VLOOKUP($B546, 'Team Per G'!$A$2:$G$31, 5, FALSE)</f>
        <v>#N/A</v>
      </c>
      <c r="W546" s="11" t="e">
        <f>VLOOKUP($B546, 'Team Per G'!$A$2:$G$31, 4, FALSE)</f>
        <v>#N/A</v>
      </c>
      <c r="X546" s="11" t="e">
        <f>VLOOKUP($B546, Team_Batting___Dashboard[], 22, FALSE)/$F546</f>
        <v>#N/A</v>
      </c>
      <c r="Y546" s="11" t="e">
        <f>VLOOKUP($B546, 'FanGraphs - Team WAR Projected'!$B$2:$E$31, 4, FALSE)/162</f>
        <v>#N/A</v>
      </c>
      <c r="Z546" s="11" t="e">
        <f t="shared" si="88"/>
        <v>#N/A</v>
      </c>
      <c r="AA546" s="11" t="e">
        <f>VLOOKUP($B546, FanGraphs_Standings[[Abbreviation]:[2024 Year to Date RS/G]], 6, FALSE)/$F546</f>
        <v>#N/A</v>
      </c>
      <c r="AB546" s="11" t="e">
        <f>VLOOKUP($B546, FanGraphs_Standings[[Abbreviation]:[2024 Projected Full Season RDif]], 19, FALSE)/162</f>
        <v>#N/A</v>
      </c>
      <c r="AC546" s="11" t="e">
        <f t="shared" si="97"/>
        <v>#N/A</v>
      </c>
      <c r="AD546" s="11" t="e">
        <f>VLOOKUP($B546, FanGraphs_Standings[[Abbreviation]:[2024 Projected Full Season RDif]], 5, FALSE)</f>
        <v>#N/A</v>
      </c>
      <c r="AE546" s="11" t="e">
        <f>VLOOKUP($B546, FanGraphs_Standings[[Abbreviation]:[2024 Projected Full Season W%]], 18, FALSE)</f>
        <v>#N/A</v>
      </c>
      <c r="AF546" s="11" t="e">
        <f t="shared" si="89"/>
        <v>#N/A</v>
      </c>
      <c r="AG546" s="11" t="e">
        <f>VLOOKUP($B546, 'Home Field Adv'!$A$2:$I$31, 9, FALSE)</f>
        <v>#N/A</v>
      </c>
      <c r="AH546" s="11" t="e">
        <f>VLOOKUP($C546, FanGraphs_Standings[[Abbreviation]:[2024 Year to Date G]], 2, FALSE)</f>
        <v>#N/A</v>
      </c>
      <c r="AI546" s="11" t="e">
        <f>_xlfn.IFNA(VLOOKUP($E546, 'SP Per G'!$A$2:$D$1385, 3, FALSE), AO546)</f>
        <v>#N/A</v>
      </c>
      <c r="AJ546" s="11" t="e">
        <f>IF(AND(ISNA(VLOOKUP($E546, 'SP Per G'!$A$2:$D$1385, 4, FALSE)), ISTEXT($E546)), AI546,IF(ISNA(VLOOKUP($E546, 'SP Per G'!$A$2:$D$1385, 4, FALSE)), AO546, VLOOKUP($E546, 'SP Per G'!$A$2:$D$1385, 4, FALSE)))</f>
        <v>#N/A</v>
      </c>
      <c r="AK546" s="11" t="e">
        <f t="shared" si="90"/>
        <v>#N/A</v>
      </c>
      <c r="AL546" s="11" t="e">
        <f>_xlfn.IFNA(VLOOKUP($E546, Individual_Pitching___Dashboard[], 18, FALSE), VLOOKUP($C546,Team_Pitching___Advanced[[Team]:[SIERA]],16,FALSE))</f>
        <v>#N/A</v>
      </c>
      <c r="AM546" s="11" t="e">
        <f>_xlfn.IFNA(VLOOKUP($E546, Individual_Pitching___Dashboard[], 20, FALSE), VLOOKUP($C546,Team_Pitching___Advanced[[Team]:[xFIP]],19,FALSE))</f>
        <v>#N/A</v>
      </c>
      <c r="AN546" s="11" t="e">
        <f>_xlfn.IFNA(VLOOKUP($E546,Individual_Pitching___Advanced[],21,FALSE),VLOOKUP($C546,Team_Pitching___Advanced[[Team]:[SIERA]],20,FALSE))</f>
        <v>#N/A</v>
      </c>
      <c r="AO546" s="11" t="e">
        <f>VLOOKUP($C546, 'Team Per G'!$A$2:$G$31, 7, FALSE)</f>
        <v>#N/A</v>
      </c>
      <c r="AP546" s="11" t="e">
        <f>VLOOKUP($C546, 'FanGraphs - Team WAR Projected'!$B$2:$E$31, 3, FALSE)/162</f>
        <v>#N/A</v>
      </c>
      <c r="AQ546" s="11" t="e">
        <f t="shared" si="91"/>
        <v>#N/A</v>
      </c>
      <c r="AR546" s="11" t="e">
        <f>VLOOKUP($C546, Team_Pitching___Advanced[[Team]:[xFIP]], 19,FALSE)</f>
        <v>#N/A</v>
      </c>
      <c r="AS546" s="11" t="e">
        <f>VLOOKUP($C546, Team_Pitching___Advanced[], 20, FALSE)</f>
        <v>#N/A</v>
      </c>
      <c r="AT546" s="11" t="e">
        <f>VLOOKUP($C546, Team_Batting___Dashboard[[Team]:[wOBA]], 16, FALSE)</f>
        <v>#N/A</v>
      </c>
      <c r="AU546" s="11" t="e">
        <f>VLOOKUP($C546, Team_Batting___Advanced[[Team]:[OPS]], 9, FALSE)</f>
        <v>#N/A</v>
      </c>
      <c r="AV546" s="11" t="e">
        <f>VLOOKUP($C546, Team_Batting___Advanced[], 19, FALSE)</f>
        <v>#N/A</v>
      </c>
      <c r="AW546" s="11" t="e">
        <f>VLOOKUP($C546, 'Team Per G'!$A$2:$G$31, 3, FALSE)</f>
        <v>#N/A</v>
      </c>
      <c r="AX546" s="11" t="e">
        <f>VLOOKUP($C546, 'Team Per G'!$A$2:$G$31, 5, FALSE)</f>
        <v>#N/A</v>
      </c>
      <c r="AY546" s="11" t="e">
        <f>VLOOKUP($C546, 'Team Per G'!$A$2:$G$31, 4, FALSE)</f>
        <v>#N/A</v>
      </c>
      <c r="AZ546" s="11" t="e">
        <f>VLOOKUP($C546, Team_Batting___Dashboard[], 22, FALSE)/$AH546</f>
        <v>#N/A</v>
      </c>
      <c r="BA546" s="11" t="e">
        <f>VLOOKUP($C546, 'FanGraphs - Team WAR Projected'!$B$2:$E$31, 4, FALSE)/162</f>
        <v>#N/A</v>
      </c>
      <c r="BB546" s="11" t="e">
        <f t="shared" si="92"/>
        <v>#N/A</v>
      </c>
      <c r="BC546" s="11" t="e">
        <f>VLOOKUP($C546, FanGraphs_Standings[[Abbreviation]:[2024 Year to Date RS/G]], 6, FALSE)/$AH546</f>
        <v>#N/A</v>
      </c>
      <c r="BD546" s="11" t="e">
        <f>VLOOKUP($C546, FanGraphs_Standings[[Abbreviation]:[2024 Projected Full Season RDif]], 19, FALSE)/162</f>
        <v>#N/A</v>
      </c>
      <c r="BE546" s="11" t="e">
        <f t="shared" si="93"/>
        <v>#N/A</v>
      </c>
      <c r="BF546" s="11" t="e">
        <f>VLOOKUP($C546, FanGraphs_Standings[[Abbreviation]:[2024 Projected Full Season RDif]], 5, FALSE)</f>
        <v>#N/A</v>
      </c>
      <c r="BG546" s="11" t="e">
        <f>VLOOKUP($C546, FanGraphs_Standings[[Abbreviation]:[2024 Projected Full Season W%]], 18, FALSE)</f>
        <v>#N/A</v>
      </c>
      <c r="BH546" s="11" t="e">
        <f t="shared" si="94"/>
        <v>#N/A</v>
      </c>
      <c r="BI546" s="11" t="e">
        <f>VLOOKUP($C546, 'Home Field Adv'!$A$2:$K$31, 11, FALSE)</f>
        <v>#N/A</v>
      </c>
      <c r="BL546" s="12" t="str">
        <f t="shared" si="95"/>
        <v/>
      </c>
      <c r="BM546" s="12" t="str">
        <f t="shared" si="98"/>
        <v/>
      </c>
      <c r="BN546" s="12" t="str">
        <f t="shared" si="96"/>
        <v/>
      </c>
    </row>
    <row r="547" spans="6:66" x14ac:dyDescent="0.45">
      <c r="F547" s="11" t="e">
        <f>VLOOKUP($B547, FanGraphs_Standings[[Abbreviation]:[2024 Year to Date G]], 2, FALSE)</f>
        <v>#N/A</v>
      </c>
      <c r="G547" s="11" t="e">
        <f>_xlfn.IFNA(VLOOKUP($D547, 'SP Per G'!$A$2:$D$1385, 3, FALSE),M547)</f>
        <v>#N/A</v>
      </c>
      <c r="H547" s="11" t="e">
        <f>IF(AND(ISNA(VLOOKUP($D547, 'SP Per G'!$A$2:$D$1385, 4, FALSE)), ISTEXT($D547)), G547,IF(ISNA(VLOOKUP($D547, 'SP Per G'!$A$2:$D$1385, 4, FALSE)), M547, VLOOKUP($D547, 'SP Per G'!$A$2:$D$1385, 4, FALSE)))</f>
        <v>#N/A</v>
      </c>
      <c r="I547" s="11" t="e">
        <f t="shared" si="86"/>
        <v>#N/A</v>
      </c>
      <c r="J547" s="11" t="e">
        <f>_xlfn.IFNA(VLOOKUP($D547,Individual_Pitching___Dashboard[],18,FALSE),VLOOKUP(B547,Team_Pitching___Dashboard[[Team]:[ERA]],17,FALSE))</f>
        <v>#N/A</v>
      </c>
      <c r="K547" s="11" t="e">
        <f>_xlfn.IFNA(VLOOKUP($D547, Individual_Pitching___Dashboard[], 20, FALSE), VLOOKUP(B547,Team_Pitching___Dashboard[[Team]:[xFIP]],20,FALSE))</f>
        <v>#N/A</v>
      </c>
      <c r="L547" s="11" t="e">
        <f>_xlfn.IFNA(VLOOKUP($D547, Individual_Pitching___Advanced[], 21,FALSE), VLOOKUP(B547, Team_Pitching___Advanced[], 20, FALSE))</f>
        <v>#N/A</v>
      </c>
      <c r="M547" s="11" t="e">
        <f>VLOOKUP($B547, 'Team Per G'!$A$2:$G$31, 7, FALSE)</f>
        <v>#N/A</v>
      </c>
      <c r="N547" s="11" t="e">
        <f>VLOOKUP($B547, 'FanGraphs - Team WAR Projected'!$B$2:$E$31, 3, FALSE)/162</f>
        <v>#N/A</v>
      </c>
      <c r="O547" s="11" t="e">
        <f t="shared" si="87"/>
        <v>#N/A</v>
      </c>
      <c r="P547" s="11" t="e">
        <f>VLOOKUP($B547, Team_Pitching___Advanced[[Team]:[xFIP]], 19,FALSE)</f>
        <v>#N/A</v>
      </c>
      <c r="Q547" s="11" t="e">
        <f>VLOOKUP($B547, Team_Pitching___Advanced[], 20, FALSE)</f>
        <v>#N/A</v>
      </c>
      <c r="R547" s="11" t="e">
        <f>VLOOKUP($B547, Team_Batting___Dashboard[[Team]:[wOBA]], 16, FALSE)</f>
        <v>#N/A</v>
      </c>
      <c r="S547" s="11" t="e">
        <f>VLOOKUP($B547, Team_Batting___Advanced[[Team]:[OPS]], 9, FALSE)</f>
        <v>#N/A</v>
      </c>
      <c r="T547" s="11" t="e">
        <f>VLOOKUP($B547, Team_Batting___Advanced[], 19, FALSE)</f>
        <v>#N/A</v>
      </c>
      <c r="U547" s="11" t="e">
        <f>VLOOKUP($B547, 'Team Per G'!$A$2:$G$31, 3, FALSE)</f>
        <v>#N/A</v>
      </c>
      <c r="V547" s="11" t="e">
        <f>VLOOKUP($B547, 'Team Per G'!$A$2:$G$31, 5, FALSE)</f>
        <v>#N/A</v>
      </c>
      <c r="W547" s="11" t="e">
        <f>VLOOKUP($B547, 'Team Per G'!$A$2:$G$31, 4, FALSE)</f>
        <v>#N/A</v>
      </c>
      <c r="X547" s="11" t="e">
        <f>VLOOKUP($B547, Team_Batting___Dashboard[], 22, FALSE)/$F547</f>
        <v>#N/A</v>
      </c>
      <c r="Y547" s="11" t="e">
        <f>VLOOKUP($B547, 'FanGraphs - Team WAR Projected'!$B$2:$E$31, 4, FALSE)/162</f>
        <v>#N/A</v>
      </c>
      <c r="Z547" s="11" t="e">
        <f t="shared" si="88"/>
        <v>#N/A</v>
      </c>
      <c r="AA547" s="11" t="e">
        <f>VLOOKUP($B547, FanGraphs_Standings[[Abbreviation]:[2024 Year to Date RS/G]], 6, FALSE)/$F547</f>
        <v>#N/A</v>
      </c>
      <c r="AB547" s="11" t="e">
        <f>VLOOKUP($B547, FanGraphs_Standings[[Abbreviation]:[2024 Projected Full Season RDif]], 19, FALSE)/162</f>
        <v>#N/A</v>
      </c>
      <c r="AC547" s="11" t="e">
        <f t="shared" si="97"/>
        <v>#N/A</v>
      </c>
      <c r="AD547" s="11" t="e">
        <f>VLOOKUP($B547, FanGraphs_Standings[[Abbreviation]:[2024 Projected Full Season RDif]], 5, FALSE)</f>
        <v>#N/A</v>
      </c>
      <c r="AE547" s="11" t="e">
        <f>VLOOKUP($B547, FanGraphs_Standings[[Abbreviation]:[2024 Projected Full Season W%]], 18, FALSE)</f>
        <v>#N/A</v>
      </c>
      <c r="AF547" s="11" t="e">
        <f t="shared" si="89"/>
        <v>#N/A</v>
      </c>
      <c r="AG547" s="11" t="e">
        <f>VLOOKUP($B547, 'Home Field Adv'!$A$2:$I$31, 9, FALSE)</f>
        <v>#N/A</v>
      </c>
      <c r="AH547" s="11" t="e">
        <f>VLOOKUP($C547, FanGraphs_Standings[[Abbreviation]:[2024 Year to Date G]], 2, FALSE)</f>
        <v>#N/A</v>
      </c>
      <c r="AI547" s="11" t="e">
        <f>_xlfn.IFNA(VLOOKUP($E547, 'SP Per G'!$A$2:$D$1385, 3, FALSE), AO547)</f>
        <v>#N/A</v>
      </c>
      <c r="AJ547" s="11" t="e">
        <f>IF(AND(ISNA(VLOOKUP($E547, 'SP Per G'!$A$2:$D$1385, 4, FALSE)), ISTEXT($E547)), AI547,IF(ISNA(VLOOKUP($E547, 'SP Per G'!$A$2:$D$1385, 4, FALSE)), AO547, VLOOKUP($E547, 'SP Per G'!$A$2:$D$1385, 4, FALSE)))</f>
        <v>#N/A</v>
      </c>
      <c r="AK547" s="11" t="e">
        <f t="shared" si="90"/>
        <v>#N/A</v>
      </c>
      <c r="AL547" s="11" t="e">
        <f>_xlfn.IFNA(VLOOKUP($E547, Individual_Pitching___Dashboard[], 18, FALSE), VLOOKUP($C547,Team_Pitching___Advanced[[Team]:[SIERA]],16,FALSE))</f>
        <v>#N/A</v>
      </c>
      <c r="AM547" s="11" t="e">
        <f>_xlfn.IFNA(VLOOKUP($E547, Individual_Pitching___Dashboard[], 20, FALSE), VLOOKUP($C547,Team_Pitching___Advanced[[Team]:[xFIP]],19,FALSE))</f>
        <v>#N/A</v>
      </c>
      <c r="AN547" s="11" t="e">
        <f>_xlfn.IFNA(VLOOKUP($E547,Individual_Pitching___Advanced[],21,FALSE),VLOOKUP($C547,Team_Pitching___Advanced[[Team]:[SIERA]],20,FALSE))</f>
        <v>#N/A</v>
      </c>
      <c r="AO547" s="11" t="e">
        <f>VLOOKUP($C547, 'Team Per G'!$A$2:$G$31, 7, FALSE)</f>
        <v>#N/A</v>
      </c>
      <c r="AP547" s="11" t="e">
        <f>VLOOKUP($C547, 'FanGraphs - Team WAR Projected'!$B$2:$E$31, 3, FALSE)/162</f>
        <v>#N/A</v>
      </c>
      <c r="AQ547" s="11" t="e">
        <f t="shared" si="91"/>
        <v>#N/A</v>
      </c>
      <c r="AR547" s="11" t="e">
        <f>VLOOKUP($C547, Team_Pitching___Advanced[[Team]:[xFIP]], 19,FALSE)</f>
        <v>#N/A</v>
      </c>
      <c r="AS547" s="11" t="e">
        <f>VLOOKUP($C547, Team_Pitching___Advanced[], 20, FALSE)</f>
        <v>#N/A</v>
      </c>
      <c r="AT547" s="11" t="e">
        <f>VLOOKUP($C547, Team_Batting___Dashboard[[Team]:[wOBA]], 16, FALSE)</f>
        <v>#N/A</v>
      </c>
      <c r="AU547" s="11" t="e">
        <f>VLOOKUP($C547, Team_Batting___Advanced[[Team]:[OPS]], 9, FALSE)</f>
        <v>#N/A</v>
      </c>
      <c r="AV547" s="11" t="e">
        <f>VLOOKUP($C547, Team_Batting___Advanced[], 19, FALSE)</f>
        <v>#N/A</v>
      </c>
      <c r="AW547" s="11" t="e">
        <f>VLOOKUP($C547, 'Team Per G'!$A$2:$G$31, 3, FALSE)</f>
        <v>#N/A</v>
      </c>
      <c r="AX547" s="11" t="e">
        <f>VLOOKUP($C547, 'Team Per G'!$A$2:$G$31, 5, FALSE)</f>
        <v>#N/A</v>
      </c>
      <c r="AY547" s="11" t="e">
        <f>VLOOKUP($C547, 'Team Per G'!$A$2:$G$31, 4, FALSE)</f>
        <v>#N/A</v>
      </c>
      <c r="AZ547" s="11" t="e">
        <f>VLOOKUP($C547, Team_Batting___Dashboard[], 22, FALSE)/$AH547</f>
        <v>#N/A</v>
      </c>
      <c r="BA547" s="11" t="e">
        <f>VLOOKUP($C547, 'FanGraphs - Team WAR Projected'!$B$2:$E$31, 4, FALSE)/162</f>
        <v>#N/A</v>
      </c>
      <c r="BB547" s="11" t="e">
        <f t="shared" si="92"/>
        <v>#N/A</v>
      </c>
      <c r="BC547" s="11" t="e">
        <f>VLOOKUP($C547, FanGraphs_Standings[[Abbreviation]:[2024 Year to Date RS/G]], 6, FALSE)/$AH547</f>
        <v>#N/A</v>
      </c>
      <c r="BD547" s="11" t="e">
        <f>VLOOKUP($C547, FanGraphs_Standings[[Abbreviation]:[2024 Projected Full Season RDif]], 19, FALSE)/162</f>
        <v>#N/A</v>
      </c>
      <c r="BE547" s="11" t="e">
        <f t="shared" si="93"/>
        <v>#N/A</v>
      </c>
      <c r="BF547" s="11" t="e">
        <f>VLOOKUP($C547, FanGraphs_Standings[[Abbreviation]:[2024 Projected Full Season RDif]], 5, FALSE)</f>
        <v>#N/A</v>
      </c>
      <c r="BG547" s="11" t="e">
        <f>VLOOKUP($C547, FanGraphs_Standings[[Abbreviation]:[2024 Projected Full Season W%]], 18, FALSE)</f>
        <v>#N/A</v>
      </c>
      <c r="BH547" s="11" t="e">
        <f t="shared" si="94"/>
        <v>#N/A</v>
      </c>
      <c r="BI547" s="11" t="e">
        <f>VLOOKUP($C547, 'Home Field Adv'!$A$2:$K$31, 11, FALSE)</f>
        <v>#N/A</v>
      </c>
      <c r="BL547" s="12" t="str">
        <f t="shared" si="95"/>
        <v/>
      </c>
      <c r="BM547" s="12" t="str">
        <f t="shared" si="98"/>
        <v/>
      </c>
      <c r="BN547" s="12" t="str">
        <f t="shared" si="96"/>
        <v/>
      </c>
    </row>
    <row r="548" spans="6:66" x14ac:dyDescent="0.45">
      <c r="F548" s="11" t="e">
        <f>VLOOKUP($B548, FanGraphs_Standings[[Abbreviation]:[2024 Year to Date G]], 2, FALSE)</f>
        <v>#N/A</v>
      </c>
      <c r="G548" s="11" t="e">
        <f>_xlfn.IFNA(VLOOKUP($D548, 'SP Per G'!$A$2:$D$1385, 3, FALSE),M548)</f>
        <v>#N/A</v>
      </c>
      <c r="H548" s="11" t="e">
        <f>IF(AND(ISNA(VLOOKUP($D548, 'SP Per G'!$A$2:$D$1385, 4, FALSE)), ISTEXT($D548)), G548,IF(ISNA(VLOOKUP($D548, 'SP Per G'!$A$2:$D$1385, 4, FALSE)), M548, VLOOKUP($D548, 'SP Per G'!$A$2:$D$1385, 4, FALSE)))</f>
        <v>#N/A</v>
      </c>
      <c r="I548" s="11" t="e">
        <f t="shared" si="86"/>
        <v>#N/A</v>
      </c>
      <c r="J548" s="11" t="e">
        <f>_xlfn.IFNA(VLOOKUP($D548,Individual_Pitching___Dashboard[],18,FALSE),VLOOKUP(B548,Team_Pitching___Dashboard[[Team]:[ERA]],17,FALSE))</f>
        <v>#N/A</v>
      </c>
      <c r="K548" s="11" t="e">
        <f>_xlfn.IFNA(VLOOKUP($D548, Individual_Pitching___Dashboard[], 20, FALSE), VLOOKUP(B548,Team_Pitching___Dashboard[[Team]:[xFIP]],20,FALSE))</f>
        <v>#N/A</v>
      </c>
      <c r="L548" s="11" t="e">
        <f>_xlfn.IFNA(VLOOKUP($D548, Individual_Pitching___Advanced[], 21,FALSE), VLOOKUP(B548, Team_Pitching___Advanced[], 20, FALSE))</f>
        <v>#N/A</v>
      </c>
      <c r="M548" s="11" t="e">
        <f>VLOOKUP($B548, 'Team Per G'!$A$2:$G$31, 7, FALSE)</f>
        <v>#N/A</v>
      </c>
      <c r="N548" s="11" t="e">
        <f>VLOOKUP($B548, 'FanGraphs - Team WAR Projected'!$B$2:$E$31, 3, FALSE)/162</f>
        <v>#N/A</v>
      </c>
      <c r="O548" s="11" t="e">
        <f t="shared" si="87"/>
        <v>#N/A</v>
      </c>
      <c r="P548" s="11" t="e">
        <f>VLOOKUP($B548, Team_Pitching___Advanced[[Team]:[xFIP]], 19,FALSE)</f>
        <v>#N/A</v>
      </c>
      <c r="Q548" s="11" t="e">
        <f>VLOOKUP($B548, Team_Pitching___Advanced[], 20, FALSE)</f>
        <v>#N/A</v>
      </c>
      <c r="R548" s="11" t="e">
        <f>VLOOKUP($B548, Team_Batting___Dashboard[[Team]:[wOBA]], 16, FALSE)</f>
        <v>#N/A</v>
      </c>
      <c r="S548" s="11" t="e">
        <f>VLOOKUP($B548, Team_Batting___Advanced[[Team]:[OPS]], 9, FALSE)</f>
        <v>#N/A</v>
      </c>
      <c r="T548" s="11" t="e">
        <f>VLOOKUP($B548, Team_Batting___Advanced[], 19, FALSE)</f>
        <v>#N/A</v>
      </c>
      <c r="U548" s="11" t="e">
        <f>VLOOKUP($B548, 'Team Per G'!$A$2:$G$31, 3, FALSE)</f>
        <v>#N/A</v>
      </c>
      <c r="V548" s="11" t="e">
        <f>VLOOKUP($B548, 'Team Per G'!$A$2:$G$31, 5, FALSE)</f>
        <v>#N/A</v>
      </c>
      <c r="W548" s="11" t="e">
        <f>VLOOKUP($B548, 'Team Per G'!$A$2:$G$31, 4, FALSE)</f>
        <v>#N/A</v>
      </c>
      <c r="X548" s="11" t="e">
        <f>VLOOKUP($B548, Team_Batting___Dashboard[], 22, FALSE)/$F548</f>
        <v>#N/A</v>
      </c>
      <c r="Y548" s="11" t="e">
        <f>VLOOKUP($B548, 'FanGraphs - Team WAR Projected'!$B$2:$E$31, 4, FALSE)/162</f>
        <v>#N/A</v>
      </c>
      <c r="Z548" s="11" t="e">
        <f t="shared" si="88"/>
        <v>#N/A</v>
      </c>
      <c r="AA548" s="11" t="e">
        <f>VLOOKUP($B548, FanGraphs_Standings[[Abbreviation]:[2024 Year to Date RS/G]], 6, FALSE)/$F548</f>
        <v>#N/A</v>
      </c>
      <c r="AB548" s="11" t="e">
        <f>VLOOKUP($B548, FanGraphs_Standings[[Abbreviation]:[2024 Projected Full Season RDif]], 19, FALSE)/162</f>
        <v>#N/A</v>
      </c>
      <c r="AC548" s="11" t="e">
        <f t="shared" si="97"/>
        <v>#N/A</v>
      </c>
      <c r="AD548" s="11" t="e">
        <f>VLOOKUP($B548, FanGraphs_Standings[[Abbreviation]:[2024 Projected Full Season RDif]], 5, FALSE)</f>
        <v>#N/A</v>
      </c>
      <c r="AE548" s="11" t="e">
        <f>VLOOKUP($B548, FanGraphs_Standings[[Abbreviation]:[2024 Projected Full Season W%]], 18, FALSE)</f>
        <v>#N/A</v>
      </c>
      <c r="AF548" s="11" t="e">
        <f t="shared" si="89"/>
        <v>#N/A</v>
      </c>
      <c r="AG548" s="11" t="e">
        <f>VLOOKUP($B548, 'Home Field Adv'!$A$2:$I$31, 9, FALSE)</f>
        <v>#N/A</v>
      </c>
      <c r="AH548" s="11" t="e">
        <f>VLOOKUP($C548, FanGraphs_Standings[[Abbreviation]:[2024 Year to Date G]], 2, FALSE)</f>
        <v>#N/A</v>
      </c>
      <c r="AI548" s="11" t="e">
        <f>_xlfn.IFNA(VLOOKUP($E548, 'SP Per G'!$A$2:$D$1385, 3, FALSE), AO548)</f>
        <v>#N/A</v>
      </c>
      <c r="AJ548" s="11" t="e">
        <f>IF(AND(ISNA(VLOOKUP($E548, 'SP Per G'!$A$2:$D$1385, 4, FALSE)), ISTEXT($E548)), AI548,IF(ISNA(VLOOKUP($E548, 'SP Per G'!$A$2:$D$1385, 4, FALSE)), AO548, VLOOKUP($E548, 'SP Per G'!$A$2:$D$1385, 4, FALSE)))</f>
        <v>#N/A</v>
      </c>
      <c r="AK548" s="11" t="e">
        <f t="shared" si="90"/>
        <v>#N/A</v>
      </c>
      <c r="AL548" s="11" t="e">
        <f>_xlfn.IFNA(VLOOKUP($E548, Individual_Pitching___Dashboard[], 18, FALSE), VLOOKUP($C548,Team_Pitching___Advanced[[Team]:[SIERA]],16,FALSE))</f>
        <v>#N/A</v>
      </c>
      <c r="AM548" s="11" t="e">
        <f>_xlfn.IFNA(VLOOKUP($E548, Individual_Pitching___Dashboard[], 20, FALSE), VLOOKUP($C548,Team_Pitching___Advanced[[Team]:[xFIP]],19,FALSE))</f>
        <v>#N/A</v>
      </c>
      <c r="AN548" s="11" t="e">
        <f>_xlfn.IFNA(VLOOKUP($E548,Individual_Pitching___Advanced[],21,FALSE),VLOOKUP($C548,Team_Pitching___Advanced[[Team]:[SIERA]],20,FALSE))</f>
        <v>#N/A</v>
      </c>
      <c r="AO548" s="11" t="e">
        <f>VLOOKUP($C548, 'Team Per G'!$A$2:$G$31, 7, FALSE)</f>
        <v>#N/A</v>
      </c>
      <c r="AP548" s="11" t="e">
        <f>VLOOKUP($C548, 'FanGraphs - Team WAR Projected'!$B$2:$E$31, 3, FALSE)/162</f>
        <v>#N/A</v>
      </c>
      <c r="AQ548" s="11" t="e">
        <f t="shared" si="91"/>
        <v>#N/A</v>
      </c>
      <c r="AR548" s="11" t="e">
        <f>VLOOKUP($C548, Team_Pitching___Advanced[[Team]:[xFIP]], 19,FALSE)</f>
        <v>#N/A</v>
      </c>
      <c r="AS548" s="11" t="e">
        <f>VLOOKUP($C548, Team_Pitching___Advanced[], 20, FALSE)</f>
        <v>#N/A</v>
      </c>
      <c r="AT548" s="11" t="e">
        <f>VLOOKUP($C548, Team_Batting___Dashboard[[Team]:[wOBA]], 16, FALSE)</f>
        <v>#N/A</v>
      </c>
      <c r="AU548" s="11" t="e">
        <f>VLOOKUP($C548, Team_Batting___Advanced[[Team]:[OPS]], 9, FALSE)</f>
        <v>#N/A</v>
      </c>
      <c r="AV548" s="11" t="e">
        <f>VLOOKUP($C548, Team_Batting___Advanced[], 19, FALSE)</f>
        <v>#N/A</v>
      </c>
      <c r="AW548" s="11" t="e">
        <f>VLOOKUP($C548, 'Team Per G'!$A$2:$G$31, 3, FALSE)</f>
        <v>#N/A</v>
      </c>
      <c r="AX548" s="11" t="e">
        <f>VLOOKUP($C548, 'Team Per G'!$A$2:$G$31, 5, FALSE)</f>
        <v>#N/A</v>
      </c>
      <c r="AY548" s="11" t="e">
        <f>VLOOKUP($C548, 'Team Per G'!$A$2:$G$31, 4, FALSE)</f>
        <v>#N/A</v>
      </c>
      <c r="AZ548" s="11" t="e">
        <f>VLOOKUP($C548, Team_Batting___Dashboard[], 22, FALSE)/$AH548</f>
        <v>#N/A</v>
      </c>
      <c r="BA548" s="11" t="e">
        <f>VLOOKUP($C548, 'FanGraphs - Team WAR Projected'!$B$2:$E$31, 4, FALSE)/162</f>
        <v>#N/A</v>
      </c>
      <c r="BB548" s="11" t="e">
        <f t="shared" si="92"/>
        <v>#N/A</v>
      </c>
      <c r="BC548" s="11" t="e">
        <f>VLOOKUP($C548, FanGraphs_Standings[[Abbreviation]:[2024 Year to Date RS/G]], 6, FALSE)/$AH548</f>
        <v>#N/A</v>
      </c>
      <c r="BD548" s="11" t="e">
        <f>VLOOKUP($C548, FanGraphs_Standings[[Abbreviation]:[2024 Projected Full Season RDif]], 19, FALSE)/162</f>
        <v>#N/A</v>
      </c>
      <c r="BE548" s="11" t="e">
        <f t="shared" si="93"/>
        <v>#N/A</v>
      </c>
      <c r="BF548" s="11" t="e">
        <f>VLOOKUP($C548, FanGraphs_Standings[[Abbreviation]:[2024 Projected Full Season RDif]], 5, FALSE)</f>
        <v>#N/A</v>
      </c>
      <c r="BG548" s="11" t="e">
        <f>VLOOKUP($C548, FanGraphs_Standings[[Abbreviation]:[2024 Projected Full Season W%]], 18, FALSE)</f>
        <v>#N/A</v>
      </c>
      <c r="BH548" s="11" t="e">
        <f t="shared" si="94"/>
        <v>#N/A</v>
      </c>
      <c r="BI548" s="11" t="e">
        <f>VLOOKUP($C548, 'Home Field Adv'!$A$2:$K$31, 11, FALSE)</f>
        <v>#N/A</v>
      </c>
      <c r="BL548" s="12" t="str">
        <f t="shared" si="95"/>
        <v/>
      </c>
      <c r="BM548" s="12" t="str">
        <f t="shared" si="98"/>
        <v/>
      </c>
      <c r="BN548" s="12" t="str">
        <f t="shared" si="96"/>
        <v/>
      </c>
    </row>
    <row r="549" spans="6:66" x14ac:dyDescent="0.45">
      <c r="F549" s="11" t="e">
        <f>VLOOKUP($B549, FanGraphs_Standings[[Abbreviation]:[2024 Year to Date G]], 2, FALSE)</f>
        <v>#N/A</v>
      </c>
      <c r="G549" s="11" t="e">
        <f>_xlfn.IFNA(VLOOKUP($D549, 'SP Per G'!$A$2:$D$1385, 3, FALSE),M549)</f>
        <v>#N/A</v>
      </c>
      <c r="H549" s="11" t="e">
        <f>IF(AND(ISNA(VLOOKUP($D549, 'SP Per G'!$A$2:$D$1385, 4, FALSE)), ISTEXT($D549)), G549,IF(ISNA(VLOOKUP($D549, 'SP Per G'!$A$2:$D$1385, 4, FALSE)), M549, VLOOKUP($D549, 'SP Per G'!$A$2:$D$1385, 4, FALSE)))</f>
        <v>#N/A</v>
      </c>
      <c r="I549" s="11" t="e">
        <f t="shared" si="86"/>
        <v>#N/A</v>
      </c>
      <c r="J549" s="11" t="e">
        <f>_xlfn.IFNA(VLOOKUP($D549,Individual_Pitching___Dashboard[],18,FALSE),VLOOKUP(B549,Team_Pitching___Dashboard[[Team]:[ERA]],17,FALSE))</f>
        <v>#N/A</v>
      </c>
      <c r="K549" s="11" t="e">
        <f>_xlfn.IFNA(VLOOKUP($D549, Individual_Pitching___Dashboard[], 20, FALSE), VLOOKUP(B549,Team_Pitching___Dashboard[[Team]:[xFIP]],20,FALSE))</f>
        <v>#N/A</v>
      </c>
      <c r="L549" s="11" t="e">
        <f>_xlfn.IFNA(VLOOKUP($D549, Individual_Pitching___Advanced[], 21,FALSE), VLOOKUP(B549, Team_Pitching___Advanced[], 20, FALSE))</f>
        <v>#N/A</v>
      </c>
      <c r="M549" s="11" t="e">
        <f>VLOOKUP($B549, 'Team Per G'!$A$2:$G$31, 7, FALSE)</f>
        <v>#N/A</v>
      </c>
      <c r="N549" s="11" t="e">
        <f>VLOOKUP($B549, 'FanGraphs - Team WAR Projected'!$B$2:$E$31, 3, FALSE)/162</f>
        <v>#N/A</v>
      </c>
      <c r="O549" s="11" t="e">
        <f t="shared" si="87"/>
        <v>#N/A</v>
      </c>
      <c r="P549" s="11" t="e">
        <f>VLOOKUP($B549, Team_Pitching___Advanced[[Team]:[xFIP]], 19,FALSE)</f>
        <v>#N/A</v>
      </c>
      <c r="Q549" s="11" t="e">
        <f>VLOOKUP($B549, Team_Pitching___Advanced[], 20, FALSE)</f>
        <v>#N/A</v>
      </c>
      <c r="R549" s="11" t="e">
        <f>VLOOKUP($B549, Team_Batting___Dashboard[[Team]:[wOBA]], 16, FALSE)</f>
        <v>#N/A</v>
      </c>
      <c r="S549" s="11" t="e">
        <f>VLOOKUP($B549, Team_Batting___Advanced[[Team]:[OPS]], 9, FALSE)</f>
        <v>#N/A</v>
      </c>
      <c r="T549" s="11" t="e">
        <f>VLOOKUP($B549, Team_Batting___Advanced[], 19, FALSE)</f>
        <v>#N/A</v>
      </c>
      <c r="U549" s="11" t="e">
        <f>VLOOKUP($B549, 'Team Per G'!$A$2:$G$31, 3, FALSE)</f>
        <v>#N/A</v>
      </c>
      <c r="V549" s="11" t="e">
        <f>VLOOKUP($B549, 'Team Per G'!$A$2:$G$31, 5, FALSE)</f>
        <v>#N/A</v>
      </c>
      <c r="W549" s="11" t="e">
        <f>VLOOKUP($B549, 'Team Per G'!$A$2:$G$31, 4, FALSE)</f>
        <v>#N/A</v>
      </c>
      <c r="X549" s="11" t="e">
        <f>VLOOKUP($B549, Team_Batting___Dashboard[], 22, FALSE)/$F549</f>
        <v>#N/A</v>
      </c>
      <c r="Y549" s="11" t="e">
        <f>VLOOKUP($B549, 'FanGraphs - Team WAR Projected'!$B$2:$E$31, 4, FALSE)/162</f>
        <v>#N/A</v>
      </c>
      <c r="Z549" s="11" t="e">
        <f t="shared" si="88"/>
        <v>#N/A</v>
      </c>
      <c r="AA549" s="11" t="e">
        <f>VLOOKUP($B549, FanGraphs_Standings[[Abbreviation]:[2024 Year to Date RS/G]], 6, FALSE)/$F549</f>
        <v>#N/A</v>
      </c>
      <c r="AB549" s="11" t="e">
        <f>VLOOKUP($B549, FanGraphs_Standings[[Abbreviation]:[2024 Projected Full Season RDif]], 19, FALSE)/162</f>
        <v>#N/A</v>
      </c>
      <c r="AC549" s="11" t="e">
        <f t="shared" si="97"/>
        <v>#N/A</v>
      </c>
      <c r="AD549" s="11" t="e">
        <f>VLOOKUP($B549, FanGraphs_Standings[[Abbreviation]:[2024 Projected Full Season RDif]], 5, FALSE)</f>
        <v>#N/A</v>
      </c>
      <c r="AE549" s="11" t="e">
        <f>VLOOKUP($B549, FanGraphs_Standings[[Abbreviation]:[2024 Projected Full Season W%]], 18, FALSE)</f>
        <v>#N/A</v>
      </c>
      <c r="AF549" s="11" t="e">
        <f t="shared" si="89"/>
        <v>#N/A</v>
      </c>
      <c r="AG549" s="11" t="e">
        <f>VLOOKUP($B549, 'Home Field Adv'!$A$2:$I$31, 9, FALSE)</f>
        <v>#N/A</v>
      </c>
      <c r="AH549" s="11" t="e">
        <f>VLOOKUP($C549, FanGraphs_Standings[[Abbreviation]:[2024 Year to Date G]], 2, FALSE)</f>
        <v>#N/A</v>
      </c>
      <c r="AI549" s="11" t="e">
        <f>_xlfn.IFNA(VLOOKUP($E549, 'SP Per G'!$A$2:$D$1385, 3, FALSE), AO549)</f>
        <v>#N/A</v>
      </c>
      <c r="AJ549" s="11" t="e">
        <f>IF(AND(ISNA(VLOOKUP($E549, 'SP Per G'!$A$2:$D$1385, 4, FALSE)), ISTEXT($E549)), AI549,IF(ISNA(VLOOKUP($E549, 'SP Per G'!$A$2:$D$1385, 4, FALSE)), AO549, VLOOKUP($E549, 'SP Per G'!$A$2:$D$1385, 4, FALSE)))</f>
        <v>#N/A</v>
      </c>
      <c r="AK549" s="11" t="e">
        <f t="shared" si="90"/>
        <v>#N/A</v>
      </c>
      <c r="AL549" s="11" t="e">
        <f>_xlfn.IFNA(VLOOKUP($E549, Individual_Pitching___Dashboard[], 18, FALSE), VLOOKUP($C549,Team_Pitching___Advanced[[Team]:[SIERA]],16,FALSE))</f>
        <v>#N/A</v>
      </c>
      <c r="AM549" s="11" t="e">
        <f>_xlfn.IFNA(VLOOKUP($E549, Individual_Pitching___Dashboard[], 20, FALSE), VLOOKUP($C549,Team_Pitching___Advanced[[Team]:[xFIP]],19,FALSE))</f>
        <v>#N/A</v>
      </c>
      <c r="AN549" s="11" t="e">
        <f>_xlfn.IFNA(VLOOKUP($E549,Individual_Pitching___Advanced[],21,FALSE),VLOOKUP($C549,Team_Pitching___Advanced[[Team]:[SIERA]],20,FALSE))</f>
        <v>#N/A</v>
      </c>
      <c r="AO549" s="11" t="e">
        <f>VLOOKUP($C549, 'Team Per G'!$A$2:$G$31, 7, FALSE)</f>
        <v>#N/A</v>
      </c>
      <c r="AP549" s="11" t="e">
        <f>VLOOKUP($C549, 'FanGraphs - Team WAR Projected'!$B$2:$E$31, 3, FALSE)/162</f>
        <v>#N/A</v>
      </c>
      <c r="AQ549" s="11" t="e">
        <f t="shared" si="91"/>
        <v>#N/A</v>
      </c>
      <c r="AR549" s="11" t="e">
        <f>VLOOKUP($C549, Team_Pitching___Advanced[[Team]:[xFIP]], 19,FALSE)</f>
        <v>#N/A</v>
      </c>
      <c r="AS549" s="11" t="e">
        <f>VLOOKUP($C549, Team_Pitching___Advanced[], 20, FALSE)</f>
        <v>#N/A</v>
      </c>
      <c r="AT549" s="11" t="e">
        <f>VLOOKUP($C549, Team_Batting___Dashboard[[Team]:[wOBA]], 16, FALSE)</f>
        <v>#N/A</v>
      </c>
      <c r="AU549" s="11" t="e">
        <f>VLOOKUP($C549, Team_Batting___Advanced[[Team]:[OPS]], 9, FALSE)</f>
        <v>#N/A</v>
      </c>
      <c r="AV549" s="11" t="e">
        <f>VLOOKUP($C549, Team_Batting___Advanced[], 19, FALSE)</f>
        <v>#N/A</v>
      </c>
      <c r="AW549" s="11" t="e">
        <f>VLOOKUP($C549, 'Team Per G'!$A$2:$G$31, 3, FALSE)</f>
        <v>#N/A</v>
      </c>
      <c r="AX549" s="11" t="e">
        <f>VLOOKUP($C549, 'Team Per G'!$A$2:$G$31, 5, FALSE)</f>
        <v>#N/A</v>
      </c>
      <c r="AY549" s="11" t="e">
        <f>VLOOKUP($C549, 'Team Per G'!$A$2:$G$31, 4, FALSE)</f>
        <v>#N/A</v>
      </c>
      <c r="AZ549" s="11" t="e">
        <f>VLOOKUP($C549, Team_Batting___Dashboard[], 22, FALSE)/$AH549</f>
        <v>#N/A</v>
      </c>
      <c r="BA549" s="11" t="e">
        <f>VLOOKUP($C549, 'FanGraphs - Team WAR Projected'!$B$2:$E$31, 4, FALSE)/162</f>
        <v>#N/A</v>
      </c>
      <c r="BB549" s="11" t="e">
        <f t="shared" si="92"/>
        <v>#N/A</v>
      </c>
      <c r="BC549" s="11" t="e">
        <f>VLOOKUP($C549, FanGraphs_Standings[[Abbreviation]:[2024 Year to Date RS/G]], 6, FALSE)/$AH549</f>
        <v>#N/A</v>
      </c>
      <c r="BD549" s="11" t="e">
        <f>VLOOKUP($C549, FanGraphs_Standings[[Abbreviation]:[2024 Projected Full Season RDif]], 19, FALSE)/162</f>
        <v>#N/A</v>
      </c>
      <c r="BE549" s="11" t="e">
        <f t="shared" si="93"/>
        <v>#N/A</v>
      </c>
      <c r="BF549" s="11" t="e">
        <f>VLOOKUP($C549, FanGraphs_Standings[[Abbreviation]:[2024 Projected Full Season RDif]], 5, FALSE)</f>
        <v>#N/A</v>
      </c>
      <c r="BG549" s="11" t="e">
        <f>VLOOKUP($C549, FanGraphs_Standings[[Abbreviation]:[2024 Projected Full Season W%]], 18, FALSE)</f>
        <v>#N/A</v>
      </c>
      <c r="BH549" s="11" t="e">
        <f t="shared" si="94"/>
        <v>#N/A</v>
      </c>
      <c r="BI549" s="11" t="e">
        <f>VLOOKUP($C549, 'Home Field Adv'!$A$2:$K$31, 11, FALSE)</f>
        <v>#N/A</v>
      </c>
      <c r="BL549" s="12" t="str">
        <f t="shared" si="95"/>
        <v/>
      </c>
      <c r="BM549" s="12" t="str">
        <f t="shared" si="98"/>
        <v/>
      </c>
      <c r="BN549" s="12" t="str">
        <f t="shared" si="96"/>
        <v/>
      </c>
    </row>
    <row r="550" spans="6:66" x14ac:dyDescent="0.45">
      <c r="F550" s="11" t="e">
        <f>VLOOKUP($B550, FanGraphs_Standings[[Abbreviation]:[2024 Year to Date G]], 2, FALSE)</f>
        <v>#N/A</v>
      </c>
      <c r="G550" s="11" t="e">
        <f>_xlfn.IFNA(VLOOKUP($D550, 'SP Per G'!$A$2:$D$1385, 3, FALSE),M550)</f>
        <v>#N/A</v>
      </c>
      <c r="H550" s="11" t="e">
        <f>IF(AND(ISNA(VLOOKUP($D550, 'SP Per G'!$A$2:$D$1385, 4, FALSE)), ISTEXT($D550)), G550,IF(ISNA(VLOOKUP($D550, 'SP Per G'!$A$2:$D$1385, 4, FALSE)), M550, VLOOKUP($D550, 'SP Per G'!$A$2:$D$1385, 4, FALSE)))</f>
        <v>#N/A</v>
      </c>
      <c r="I550" s="11" t="e">
        <f t="shared" si="86"/>
        <v>#N/A</v>
      </c>
      <c r="J550" s="11" t="e">
        <f>_xlfn.IFNA(VLOOKUP($D550,Individual_Pitching___Dashboard[],18,FALSE),VLOOKUP(B550,Team_Pitching___Dashboard[[Team]:[ERA]],17,FALSE))</f>
        <v>#N/A</v>
      </c>
      <c r="K550" s="11" t="e">
        <f>_xlfn.IFNA(VLOOKUP($D550, Individual_Pitching___Dashboard[], 20, FALSE), VLOOKUP(B550,Team_Pitching___Dashboard[[Team]:[xFIP]],20,FALSE))</f>
        <v>#N/A</v>
      </c>
      <c r="L550" s="11" t="e">
        <f>_xlfn.IFNA(VLOOKUP($D550, Individual_Pitching___Advanced[], 21,FALSE), VLOOKUP(B550, Team_Pitching___Advanced[], 20, FALSE))</f>
        <v>#N/A</v>
      </c>
      <c r="M550" s="11" t="e">
        <f>VLOOKUP($B550, 'Team Per G'!$A$2:$G$31, 7, FALSE)</f>
        <v>#N/A</v>
      </c>
      <c r="N550" s="11" t="e">
        <f>VLOOKUP($B550, 'FanGraphs - Team WAR Projected'!$B$2:$E$31, 3, FALSE)/162</f>
        <v>#N/A</v>
      </c>
      <c r="O550" s="11" t="e">
        <f t="shared" si="87"/>
        <v>#N/A</v>
      </c>
      <c r="P550" s="11" t="e">
        <f>VLOOKUP($B550, Team_Pitching___Advanced[[Team]:[xFIP]], 19,FALSE)</f>
        <v>#N/A</v>
      </c>
      <c r="Q550" s="11" t="e">
        <f>VLOOKUP($B550, Team_Pitching___Advanced[], 20, FALSE)</f>
        <v>#N/A</v>
      </c>
      <c r="R550" s="11" t="e">
        <f>VLOOKUP($B550, Team_Batting___Dashboard[[Team]:[wOBA]], 16, FALSE)</f>
        <v>#N/A</v>
      </c>
      <c r="S550" s="11" t="e">
        <f>VLOOKUP($B550, Team_Batting___Advanced[[Team]:[OPS]], 9, FALSE)</f>
        <v>#N/A</v>
      </c>
      <c r="T550" s="11" t="e">
        <f>VLOOKUP($B550, Team_Batting___Advanced[], 19, FALSE)</f>
        <v>#N/A</v>
      </c>
      <c r="U550" s="11" t="e">
        <f>VLOOKUP($B550, 'Team Per G'!$A$2:$G$31, 3, FALSE)</f>
        <v>#N/A</v>
      </c>
      <c r="V550" s="11" t="e">
        <f>VLOOKUP($B550, 'Team Per G'!$A$2:$G$31, 5, FALSE)</f>
        <v>#N/A</v>
      </c>
      <c r="W550" s="11" t="e">
        <f>VLOOKUP($B550, 'Team Per G'!$A$2:$G$31, 4, FALSE)</f>
        <v>#N/A</v>
      </c>
      <c r="X550" s="11" t="e">
        <f>VLOOKUP($B550, Team_Batting___Dashboard[], 22, FALSE)/$F550</f>
        <v>#N/A</v>
      </c>
      <c r="Y550" s="11" t="e">
        <f>VLOOKUP($B550, 'FanGraphs - Team WAR Projected'!$B$2:$E$31, 4, FALSE)/162</f>
        <v>#N/A</v>
      </c>
      <c r="Z550" s="11" t="e">
        <f t="shared" si="88"/>
        <v>#N/A</v>
      </c>
      <c r="AA550" s="11" t="e">
        <f>VLOOKUP($B550, FanGraphs_Standings[[Abbreviation]:[2024 Year to Date RS/G]], 6, FALSE)/$F550</f>
        <v>#N/A</v>
      </c>
      <c r="AB550" s="11" t="e">
        <f>VLOOKUP($B550, FanGraphs_Standings[[Abbreviation]:[2024 Projected Full Season RDif]], 19, FALSE)/162</f>
        <v>#N/A</v>
      </c>
      <c r="AC550" s="11" t="e">
        <f t="shared" si="97"/>
        <v>#N/A</v>
      </c>
      <c r="AD550" s="11" t="e">
        <f>VLOOKUP($B550, FanGraphs_Standings[[Abbreviation]:[2024 Projected Full Season RDif]], 5, FALSE)</f>
        <v>#N/A</v>
      </c>
      <c r="AE550" s="11" t="e">
        <f>VLOOKUP($B550, FanGraphs_Standings[[Abbreviation]:[2024 Projected Full Season W%]], 18, FALSE)</f>
        <v>#N/A</v>
      </c>
      <c r="AF550" s="11" t="e">
        <f t="shared" si="89"/>
        <v>#N/A</v>
      </c>
      <c r="AG550" s="11" t="e">
        <f>VLOOKUP($B550, 'Home Field Adv'!$A$2:$I$31, 9, FALSE)</f>
        <v>#N/A</v>
      </c>
      <c r="AH550" s="11" t="e">
        <f>VLOOKUP($C550, FanGraphs_Standings[[Abbreviation]:[2024 Year to Date G]], 2, FALSE)</f>
        <v>#N/A</v>
      </c>
      <c r="AI550" s="11" t="e">
        <f>_xlfn.IFNA(VLOOKUP($E550, 'SP Per G'!$A$2:$D$1385, 3, FALSE), AO550)</f>
        <v>#N/A</v>
      </c>
      <c r="AJ550" s="11" t="e">
        <f>IF(AND(ISNA(VLOOKUP($E550, 'SP Per G'!$A$2:$D$1385, 4, FALSE)), ISTEXT($E550)), AI550,IF(ISNA(VLOOKUP($E550, 'SP Per G'!$A$2:$D$1385, 4, FALSE)), AO550, VLOOKUP($E550, 'SP Per G'!$A$2:$D$1385, 4, FALSE)))</f>
        <v>#N/A</v>
      </c>
      <c r="AK550" s="11" t="e">
        <f t="shared" si="90"/>
        <v>#N/A</v>
      </c>
      <c r="AL550" s="11" t="e">
        <f>_xlfn.IFNA(VLOOKUP($E550, Individual_Pitching___Dashboard[], 18, FALSE), VLOOKUP($C550,Team_Pitching___Advanced[[Team]:[SIERA]],16,FALSE))</f>
        <v>#N/A</v>
      </c>
      <c r="AM550" s="11" t="e">
        <f>_xlfn.IFNA(VLOOKUP($E550, Individual_Pitching___Dashboard[], 20, FALSE), VLOOKUP($C550,Team_Pitching___Advanced[[Team]:[xFIP]],19,FALSE))</f>
        <v>#N/A</v>
      </c>
      <c r="AN550" s="11" t="e">
        <f>_xlfn.IFNA(VLOOKUP($E550,Individual_Pitching___Advanced[],21,FALSE),VLOOKUP($C550,Team_Pitching___Advanced[[Team]:[SIERA]],20,FALSE))</f>
        <v>#N/A</v>
      </c>
      <c r="AO550" s="11" t="e">
        <f>VLOOKUP($C550, 'Team Per G'!$A$2:$G$31, 7, FALSE)</f>
        <v>#N/A</v>
      </c>
      <c r="AP550" s="11" t="e">
        <f>VLOOKUP($C550, 'FanGraphs - Team WAR Projected'!$B$2:$E$31, 3, FALSE)/162</f>
        <v>#N/A</v>
      </c>
      <c r="AQ550" s="11" t="e">
        <f t="shared" si="91"/>
        <v>#N/A</v>
      </c>
      <c r="AR550" s="11" t="e">
        <f>VLOOKUP($C550, Team_Pitching___Advanced[[Team]:[xFIP]], 19,FALSE)</f>
        <v>#N/A</v>
      </c>
      <c r="AS550" s="11" t="e">
        <f>VLOOKUP($C550, Team_Pitching___Advanced[], 20, FALSE)</f>
        <v>#N/A</v>
      </c>
      <c r="AT550" s="11" t="e">
        <f>VLOOKUP($C550, Team_Batting___Dashboard[[Team]:[wOBA]], 16, FALSE)</f>
        <v>#N/A</v>
      </c>
      <c r="AU550" s="11" t="e">
        <f>VLOOKUP($C550, Team_Batting___Advanced[[Team]:[OPS]], 9, FALSE)</f>
        <v>#N/A</v>
      </c>
      <c r="AV550" s="11" t="e">
        <f>VLOOKUP($C550, Team_Batting___Advanced[], 19, FALSE)</f>
        <v>#N/A</v>
      </c>
      <c r="AW550" s="11" t="e">
        <f>VLOOKUP($C550, 'Team Per G'!$A$2:$G$31, 3, FALSE)</f>
        <v>#N/A</v>
      </c>
      <c r="AX550" s="11" t="e">
        <f>VLOOKUP($C550, 'Team Per G'!$A$2:$G$31, 5, FALSE)</f>
        <v>#N/A</v>
      </c>
      <c r="AY550" s="11" t="e">
        <f>VLOOKUP($C550, 'Team Per G'!$A$2:$G$31, 4, FALSE)</f>
        <v>#N/A</v>
      </c>
      <c r="AZ550" s="11" t="e">
        <f>VLOOKUP($C550, Team_Batting___Dashboard[], 22, FALSE)/$AH550</f>
        <v>#N/A</v>
      </c>
      <c r="BA550" s="11" t="e">
        <f>VLOOKUP($C550, 'FanGraphs - Team WAR Projected'!$B$2:$E$31, 4, FALSE)/162</f>
        <v>#N/A</v>
      </c>
      <c r="BB550" s="11" t="e">
        <f t="shared" si="92"/>
        <v>#N/A</v>
      </c>
      <c r="BC550" s="11" t="e">
        <f>VLOOKUP($C550, FanGraphs_Standings[[Abbreviation]:[2024 Year to Date RS/G]], 6, FALSE)/$AH550</f>
        <v>#N/A</v>
      </c>
      <c r="BD550" s="11" t="e">
        <f>VLOOKUP($C550, FanGraphs_Standings[[Abbreviation]:[2024 Projected Full Season RDif]], 19, FALSE)/162</f>
        <v>#N/A</v>
      </c>
      <c r="BE550" s="11" t="e">
        <f t="shared" si="93"/>
        <v>#N/A</v>
      </c>
      <c r="BF550" s="11" t="e">
        <f>VLOOKUP($C550, FanGraphs_Standings[[Abbreviation]:[2024 Projected Full Season RDif]], 5, FALSE)</f>
        <v>#N/A</v>
      </c>
      <c r="BG550" s="11" t="e">
        <f>VLOOKUP($C550, FanGraphs_Standings[[Abbreviation]:[2024 Projected Full Season W%]], 18, FALSE)</f>
        <v>#N/A</v>
      </c>
      <c r="BH550" s="11" t="e">
        <f t="shared" si="94"/>
        <v>#N/A</v>
      </c>
      <c r="BI550" s="11" t="e">
        <f>VLOOKUP($C550, 'Home Field Adv'!$A$2:$K$31, 11, FALSE)</f>
        <v>#N/A</v>
      </c>
      <c r="BL550" s="12" t="str">
        <f t="shared" si="95"/>
        <v/>
      </c>
      <c r="BM550" s="12" t="str">
        <f t="shared" si="98"/>
        <v/>
      </c>
      <c r="BN550" s="12" t="str">
        <f t="shared" si="96"/>
        <v/>
      </c>
    </row>
    <row r="551" spans="6:66" x14ac:dyDescent="0.45">
      <c r="F551" s="11" t="e">
        <f>VLOOKUP($B551, FanGraphs_Standings[[Abbreviation]:[2024 Year to Date G]], 2, FALSE)</f>
        <v>#N/A</v>
      </c>
      <c r="G551" s="11" t="e">
        <f>_xlfn.IFNA(VLOOKUP($D551, 'SP Per G'!$A$2:$D$1385, 3, FALSE),M551)</f>
        <v>#N/A</v>
      </c>
      <c r="H551" s="11" t="e">
        <f>IF(AND(ISNA(VLOOKUP($D551, 'SP Per G'!$A$2:$D$1385, 4, FALSE)), ISTEXT($D551)), G551,IF(ISNA(VLOOKUP($D551, 'SP Per G'!$A$2:$D$1385, 4, FALSE)), M551, VLOOKUP($D551, 'SP Per G'!$A$2:$D$1385, 4, FALSE)))</f>
        <v>#N/A</v>
      </c>
      <c r="I551" s="11" t="e">
        <f t="shared" si="86"/>
        <v>#N/A</v>
      </c>
      <c r="J551" s="11" t="e">
        <f>_xlfn.IFNA(VLOOKUP($D551,Individual_Pitching___Dashboard[],18,FALSE),VLOOKUP(B551,Team_Pitching___Dashboard[[Team]:[ERA]],17,FALSE))</f>
        <v>#N/A</v>
      </c>
      <c r="K551" s="11" t="e">
        <f>_xlfn.IFNA(VLOOKUP($D551, Individual_Pitching___Dashboard[], 20, FALSE), VLOOKUP(B551,Team_Pitching___Dashboard[[Team]:[xFIP]],20,FALSE))</f>
        <v>#N/A</v>
      </c>
      <c r="L551" s="11" t="e">
        <f>_xlfn.IFNA(VLOOKUP($D551, Individual_Pitching___Advanced[], 21,FALSE), VLOOKUP(B551, Team_Pitching___Advanced[], 20, FALSE))</f>
        <v>#N/A</v>
      </c>
      <c r="M551" s="11" t="e">
        <f>VLOOKUP($B551, 'Team Per G'!$A$2:$G$31, 7, FALSE)</f>
        <v>#N/A</v>
      </c>
      <c r="N551" s="11" t="e">
        <f>VLOOKUP($B551, 'FanGraphs - Team WAR Projected'!$B$2:$E$31, 3, FALSE)/162</f>
        <v>#N/A</v>
      </c>
      <c r="O551" s="11" t="e">
        <f t="shared" si="87"/>
        <v>#N/A</v>
      </c>
      <c r="P551" s="11" t="e">
        <f>VLOOKUP($B551, Team_Pitching___Advanced[[Team]:[xFIP]], 19,FALSE)</f>
        <v>#N/A</v>
      </c>
      <c r="Q551" s="11" t="e">
        <f>VLOOKUP($B551, Team_Pitching___Advanced[], 20, FALSE)</f>
        <v>#N/A</v>
      </c>
      <c r="R551" s="11" t="e">
        <f>VLOOKUP($B551, Team_Batting___Dashboard[[Team]:[wOBA]], 16, FALSE)</f>
        <v>#N/A</v>
      </c>
      <c r="S551" s="11" t="e">
        <f>VLOOKUP($B551, Team_Batting___Advanced[[Team]:[OPS]], 9, FALSE)</f>
        <v>#N/A</v>
      </c>
      <c r="T551" s="11" t="e">
        <f>VLOOKUP($B551, Team_Batting___Advanced[], 19, FALSE)</f>
        <v>#N/A</v>
      </c>
      <c r="U551" s="11" t="e">
        <f>VLOOKUP($B551, 'Team Per G'!$A$2:$G$31, 3, FALSE)</f>
        <v>#N/A</v>
      </c>
      <c r="V551" s="11" t="e">
        <f>VLOOKUP($B551, 'Team Per G'!$A$2:$G$31, 5, FALSE)</f>
        <v>#N/A</v>
      </c>
      <c r="W551" s="11" t="e">
        <f>VLOOKUP($B551, 'Team Per G'!$A$2:$G$31, 4, FALSE)</f>
        <v>#N/A</v>
      </c>
      <c r="X551" s="11" t="e">
        <f>VLOOKUP($B551, Team_Batting___Dashboard[], 22, FALSE)/$F551</f>
        <v>#N/A</v>
      </c>
      <c r="Y551" s="11" t="e">
        <f>VLOOKUP($B551, 'FanGraphs - Team WAR Projected'!$B$2:$E$31, 4, FALSE)/162</f>
        <v>#N/A</v>
      </c>
      <c r="Z551" s="11" t="e">
        <f t="shared" si="88"/>
        <v>#N/A</v>
      </c>
      <c r="AA551" s="11" t="e">
        <f>VLOOKUP($B551, FanGraphs_Standings[[Abbreviation]:[2024 Year to Date RS/G]], 6, FALSE)/$F551</f>
        <v>#N/A</v>
      </c>
      <c r="AB551" s="11" t="e">
        <f>VLOOKUP($B551, FanGraphs_Standings[[Abbreviation]:[2024 Projected Full Season RDif]], 19, FALSE)/162</f>
        <v>#N/A</v>
      </c>
      <c r="AC551" s="11" t="e">
        <f t="shared" si="97"/>
        <v>#N/A</v>
      </c>
      <c r="AD551" s="11" t="e">
        <f>VLOOKUP($B551, FanGraphs_Standings[[Abbreviation]:[2024 Projected Full Season RDif]], 5, FALSE)</f>
        <v>#N/A</v>
      </c>
      <c r="AE551" s="11" t="e">
        <f>VLOOKUP($B551, FanGraphs_Standings[[Abbreviation]:[2024 Projected Full Season W%]], 18, FALSE)</f>
        <v>#N/A</v>
      </c>
      <c r="AF551" s="11" t="e">
        <f t="shared" si="89"/>
        <v>#N/A</v>
      </c>
      <c r="AG551" s="11" t="e">
        <f>VLOOKUP($B551, 'Home Field Adv'!$A$2:$I$31, 9, FALSE)</f>
        <v>#N/A</v>
      </c>
      <c r="AH551" s="11" t="e">
        <f>VLOOKUP($C551, FanGraphs_Standings[[Abbreviation]:[2024 Year to Date G]], 2, FALSE)</f>
        <v>#N/A</v>
      </c>
      <c r="AI551" s="11" t="e">
        <f>_xlfn.IFNA(VLOOKUP($E551, 'SP Per G'!$A$2:$D$1385, 3, FALSE), AO551)</f>
        <v>#N/A</v>
      </c>
      <c r="AJ551" s="11" t="e">
        <f>IF(AND(ISNA(VLOOKUP($E551, 'SP Per G'!$A$2:$D$1385, 4, FALSE)), ISTEXT($E551)), AI551,IF(ISNA(VLOOKUP($E551, 'SP Per G'!$A$2:$D$1385, 4, FALSE)), AO551, VLOOKUP($E551, 'SP Per G'!$A$2:$D$1385, 4, FALSE)))</f>
        <v>#N/A</v>
      </c>
      <c r="AK551" s="11" t="e">
        <f t="shared" si="90"/>
        <v>#N/A</v>
      </c>
      <c r="AL551" s="11" t="e">
        <f>_xlfn.IFNA(VLOOKUP($E551, Individual_Pitching___Dashboard[], 18, FALSE), VLOOKUP($C551,Team_Pitching___Advanced[[Team]:[SIERA]],16,FALSE))</f>
        <v>#N/A</v>
      </c>
      <c r="AM551" s="11" t="e">
        <f>_xlfn.IFNA(VLOOKUP($E551, Individual_Pitching___Dashboard[], 20, FALSE), VLOOKUP($C551,Team_Pitching___Advanced[[Team]:[xFIP]],19,FALSE))</f>
        <v>#N/A</v>
      </c>
      <c r="AN551" s="11" t="e">
        <f>_xlfn.IFNA(VLOOKUP($E551,Individual_Pitching___Advanced[],21,FALSE),VLOOKUP($C551,Team_Pitching___Advanced[[Team]:[SIERA]],20,FALSE))</f>
        <v>#N/A</v>
      </c>
      <c r="AO551" s="11" t="e">
        <f>VLOOKUP($C551, 'Team Per G'!$A$2:$G$31, 7, FALSE)</f>
        <v>#N/A</v>
      </c>
      <c r="AP551" s="11" t="e">
        <f>VLOOKUP($C551, 'FanGraphs - Team WAR Projected'!$B$2:$E$31, 3, FALSE)/162</f>
        <v>#N/A</v>
      </c>
      <c r="AQ551" s="11" t="e">
        <f t="shared" si="91"/>
        <v>#N/A</v>
      </c>
      <c r="AR551" s="11" t="e">
        <f>VLOOKUP($C551, Team_Pitching___Advanced[[Team]:[xFIP]], 19,FALSE)</f>
        <v>#N/A</v>
      </c>
      <c r="AS551" s="11" t="e">
        <f>VLOOKUP($C551, Team_Pitching___Advanced[], 20, FALSE)</f>
        <v>#N/A</v>
      </c>
      <c r="AT551" s="11" t="e">
        <f>VLOOKUP($C551, Team_Batting___Dashboard[[Team]:[wOBA]], 16, FALSE)</f>
        <v>#N/A</v>
      </c>
      <c r="AU551" s="11" t="e">
        <f>VLOOKUP($C551, Team_Batting___Advanced[[Team]:[OPS]], 9, FALSE)</f>
        <v>#N/A</v>
      </c>
      <c r="AV551" s="11" t="e">
        <f>VLOOKUP($C551, Team_Batting___Advanced[], 19, FALSE)</f>
        <v>#N/A</v>
      </c>
      <c r="AW551" s="11" t="e">
        <f>VLOOKUP($C551, 'Team Per G'!$A$2:$G$31, 3, FALSE)</f>
        <v>#N/A</v>
      </c>
      <c r="AX551" s="11" t="e">
        <f>VLOOKUP($C551, 'Team Per G'!$A$2:$G$31, 5, FALSE)</f>
        <v>#N/A</v>
      </c>
      <c r="AY551" s="11" t="e">
        <f>VLOOKUP($C551, 'Team Per G'!$A$2:$G$31, 4, FALSE)</f>
        <v>#N/A</v>
      </c>
      <c r="AZ551" s="11" t="e">
        <f>VLOOKUP($C551, Team_Batting___Dashboard[], 22, FALSE)/$AH551</f>
        <v>#N/A</v>
      </c>
      <c r="BA551" s="11" t="e">
        <f>VLOOKUP($C551, 'FanGraphs - Team WAR Projected'!$B$2:$E$31, 4, FALSE)/162</f>
        <v>#N/A</v>
      </c>
      <c r="BB551" s="11" t="e">
        <f t="shared" si="92"/>
        <v>#N/A</v>
      </c>
      <c r="BC551" s="11" t="e">
        <f>VLOOKUP($C551, FanGraphs_Standings[[Abbreviation]:[2024 Year to Date RS/G]], 6, FALSE)/$AH551</f>
        <v>#N/A</v>
      </c>
      <c r="BD551" s="11" t="e">
        <f>VLOOKUP($C551, FanGraphs_Standings[[Abbreviation]:[2024 Projected Full Season RDif]], 19, FALSE)/162</f>
        <v>#N/A</v>
      </c>
      <c r="BE551" s="11" t="e">
        <f t="shared" si="93"/>
        <v>#N/A</v>
      </c>
      <c r="BF551" s="11" t="e">
        <f>VLOOKUP($C551, FanGraphs_Standings[[Abbreviation]:[2024 Projected Full Season RDif]], 5, FALSE)</f>
        <v>#N/A</v>
      </c>
      <c r="BG551" s="11" t="e">
        <f>VLOOKUP($C551, FanGraphs_Standings[[Abbreviation]:[2024 Projected Full Season W%]], 18, FALSE)</f>
        <v>#N/A</v>
      </c>
      <c r="BH551" s="11" t="e">
        <f t="shared" si="94"/>
        <v>#N/A</v>
      </c>
      <c r="BI551" s="11" t="e">
        <f>VLOOKUP($C551, 'Home Field Adv'!$A$2:$K$31, 11, FALSE)</f>
        <v>#N/A</v>
      </c>
      <c r="BL551" s="12" t="str">
        <f t="shared" si="95"/>
        <v/>
      </c>
      <c r="BM551" s="12" t="str">
        <f t="shared" si="98"/>
        <v/>
      </c>
      <c r="BN551" s="12" t="str">
        <f t="shared" si="96"/>
        <v/>
      </c>
    </row>
    <row r="552" spans="6:66" x14ac:dyDescent="0.45">
      <c r="F552" s="11" t="e">
        <f>VLOOKUP($B552, FanGraphs_Standings[[Abbreviation]:[2024 Year to Date G]], 2, FALSE)</f>
        <v>#N/A</v>
      </c>
      <c r="G552" s="11" t="e">
        <f>_xlfn.IFNA(VLOOKUP($D552, 'SP Per G'!$A$2:$D$1385, 3, FALSE),M552)</f>
        <v>#N/A</v>
      </c>
      <c r="H552" s="11" t="e">
        <f>IF(AND(ISNA(VLOOKUP($D552, 'SP Per G'!$A$2:$D$1385, 4, FALSE)), ISTEXT($D552)), G552,IF(ISNA(VLOOKUP($D552, 'SP Per G'!$A$2:$D$1385, 4, FALSE)), M552, VLOOKUP($D552, 'SP Per G'!$A$2:$D$1385, 4, FALSE)))</f>
        <v>#N/A</v>
      </c>
      <c r="I552" s="11" t="e">
        <f t="shared" si="86"/>
        <v>#N/A</v>
      </c>
      <c r="J552" s="11" t="e">
        <f>_xlfn.IFNA(VLOOKUP($D552,Individual_Pitching___Dashboard[],18,FALSE),VLOOKUP(B552,Team_Pitching___Dashboard[[Team]:[ERA]],17,FALSE))</f>
        <v>#N/A</v>
      </c>
      <c r="K552" s="11" t="e">
        <f>_xlfn.IFNA(VLOOKUP($D552, Individual_Pitching___Dashboard[], 20, FALSE), VLOOKUP(B552,Team_Pitching___Dashboard[[Team]:[xFIP]],20,FALSE))</f>
        <v>#N/A</v>
      </c>
      <c r="L552" s="11" t="e">
        <f>_xlfn.IFNA(VLOOKUP($D552, Individual_Pitching___Advanced[], 21,FALSE), VLOOKUP(B552, Team_Pitching___Advanced[], 20, FALSE))</f>
        <v>#N/A</v>
      </c>
      <c r="M552" s="11" t="e">
        <f>VLOOKUP($B552, 'Team Per G'!$A$2:$G$31, 7, FALSE)</f>
        <v>#N/A</v>
      </c>
      <c r="N552" s="11" t="e">
        <f>VLOOKUP($B552, 'FanGraphs - Team WAR Projected'!$B$2:$E$31, 3, FALSE)/162</f>
        <v>#N/A</v>
      </c>
      <c r="O552" s="11" t="e">
        <f t="shared" si="87"/>
        <v>#N/A</v>
      </c>
      <c r="P552" s="11" t="e">
        <f>VLOOKUP($B552, Team_Pitching___Advanced[[Team]:[xFIP]], 19,FALSE)</f>
        <v>#N/A</v>
      </c>
      <c r="Q552" s="11" t="e">
        <f>VLOOKUP($B552, Team_Pitching___Advanced[], 20, FALSE)</f>
        <v>#N/A</v>
      </c>
      <c r="R552" s="11" t="e">
        <f>VLOOKUP($B552, Team_Batting___Dashboard[[Team]:[wOBA]], 16, FALSE)</f>
        <v>#N/A</v>
      </c>
      <c r="S552" s="11" t="e">
        <f>VLOOKUP($B552, Team_Batting___Advanced[[Team]:[OPS]], 9, FALSE)</f>
        <v>#N/A</v>
      </c>
      <c r="T552" s="11" t="e">
        <f>VLOOKUP($B552, Team_Batting___Advanced[], 19, FALSE)</f>
        <v>#N/A</v>
      </c>
      <c r="U552" s="11" t="e">
        <f>VLOOKUP($B552, 'Team Per G'!$A$2:$G$31, 3, FALSE)</f>
        <v>#N/A</v>
      </c>
      <c r="V552" s="11" t="e">
        <f>VLOOKUP($B552, 'Team Per G'!$A$2:$G$31, 5, FALSE)</f>
        <v>#N/A</v>
      </c>
      <c r="W552" s="11" t="e">
        <f>VLOOKUP($B552, 'Team Per G'!$A$2:$G$31, 4, FALSE)</f>
        <v>#N/A</v>
      </c>
      <c r="X552" s="11" t="e">
        <f>VLOOKUP($B552, Team_Batting___Dashboard[], 22, FALSE)/$F552</f>
        <v>#N/A</v>
      </c>
      <c r="Y552" s="11" t="e">
        <f>VLOOKUP($B552, 'FanGraphs - Team WAR Projected'!$B$2:$E$31, 4, FALSE)/162</f>
        <v>#N/A</v>
      </c>
      <c r="Z552" s="11" t="e">
        <f t="shared" si="88"/>
        <v>#N/A</v>
      </c>
      <c r="AA552" s="11" t="e">
        <f>VLOOKUP($B552, FanGraphs_Standings[[Abbreviation]:[2024 Year to Date RS/G]], 6, FALSE)/$F552</f>
        <v>#N/A</v>
      </c>
      <c r="AB552" s="11" t="e">
        <f>VLOOKUP($B552, FanGraphs_Standings[[Abbreviation]:[2024 Projected Full Season RDif]], 19, FALSE)/162</f>
        <v>#N/A</v>
      </c>
      <c r="AC552" s="11" t="e">
        <f t="shared" si="97"/>
        <v>#N/A</v>
      </c>
      <c r="AD552" s="11" t="e">
        <f>VLOOKUP($B552, FanGraphs_Standings[[Abbreviation]:[2024 Projected Full Season RDif]], 5, FALSE)</f>
        <v>#N/A</v>
      </c>
      <c r="AE552" s="11" t="e">
        <f>VLOOKUP($B552, FanGraphs_Standings[[Abbreviation]:[2024 Projected Full Season W%]], 18, FALSE)</f>
        <v>#N/A</v>
      </c>
      <c r="AF552" s="11" t="e">
        <f t="shared" si="89"/>
        <v>#N/A</v>
      </c>
      <c r="AG552" s="11" t="e">
        <f>VLOOKUP($B552, 'Home Field Adv'!$A$2:$I$31, 9, FALSE)</f>
        <v>#N/A</v>
      </c>
      <c r="AH552" s="11" t="e">
        <f>VLOOKUP($C552, FanGraphs_Standings[[Abbreviation]:[2024 Year to Date G]], 2, FALSE)</f>
        <v>#N/A</v>
      </c>
      <c r="AI552" s="11" t="e">
        <f>_xlfn.IFNA(VLOOKUP($E552, 'SP Per G'!$A$2:$D$1385, 3, FALSE), AO552)</f>
        <v>#N/A</v>
      </c>
      <c r="AJ552" s="11" t="e">
        <f>IF(AND(ISNA(VLOOKUP($E552, 'SP Per G'!$A$2:$D$1385, 4, FALSE)), ISTEXT($E552)), AI552,IF(ISNA(VLOOKUP($E552, 'SP Per G'!$A$2:$D$1385, 4, FALSE)), AO552, VLOOKUP($E552, 'SP Per G'!$A$2:$D$1385, 4, FALSE)))</f>
        <v>#N/A</v>
      </c>
      <c r="AK552" s="11" t="e">
        <f t="shared" si="90"/>
        <v>#N/A</v>
      </c>
      <c r="AL552" s="11" t="e">
        <f>_xlfn.IFNA(VLOOKUP($E552, Individual_Pitching___Dashboard[], 18, FALSE), VLOOKUP($C552,Team_Pitching___Advanced[[Team]:[SIERA]],16,FALSE))</f>
        <v>#N/A</v>
      </c>
      <c r="AM552" s="11" t="e">
        <f>_xlfn.IFNA(VLOOKUP($E552, Individual_Pitching___Dashboard[], 20, FALSE), VLOOKUP($C552,Team_Pitching___Advanced[[Team]:[xFIP]],19,FALSE))</f>
        <v>#N/A</v>
      </c>
      <c r="AN552" s="11" t="e">
        <f>_xlfn.IFNA(VLOOKUP($E552,Individual_Pitching___Advanced[],21,FALSE),VLOOKUP($C552,Team_Pitching___Advanced[[Team]:[SIERA]],20,FALSE))</f>
        <v>#N/A</v>
      </c>
      <c r="AO552" s="11" t="e">
        <f>VLOOKUP($C552, 'Team Per G'!$A$2:$G$31, 7, FALSE)</f>
        <v>#N/A</v>
      </c>
      <c r="AP552" s="11" t="e">
        <f>VLOOKUP($C552, 'FanGraphs - Team WAR Projected'!$B$2:$E$31, 3, FALSE)/162</f>
        <v>#N/A</v>
      </c>
      <c r="AQ552" s="11" t="e">
        <f t="shared" si="91"/>
        <v>#N/A</v>
      </c>
      <c r="AR552" s="11" t="e">
        <f>VLOOKUP($C552, Team_Pitching___Advanced[[Team]:[xFIP]], 19,FALSE)</f>
        <v>#N/A</v>
      </c>
      <c r="AS552" s="11" t="e">
        <f>VLOOKUP($C552, Team_Pitching___Advanced[], 20, FALSE)</f>
        <v>#N/A</v>
      </c>
      <c r="AT552" s="11" t="e">
        <f>VLOOKUP($C552, Team_Batting___Dashboard[[Team]:[wOBA]], 16, FALSE)</f>
        <v>#N/A</v>
      </c>
      <c r="AU552" s="11" t="e">
        <f>VLOOKUP($C552, Team_Batting___Advanced[[Team]:[OPS]], 9, FALSE)</f>
        <v>#N/A</v>
      </c>
      <c r="AV552" s="11" t="e">
        <f>VLOOKUP($C552, Team_Batting___Advanced[], 19, FALSE)</f>
        <v>#N/A</v>
      </c>
      <c r="AW552" s="11" t="e">
        <f>VLOOKUP($C552, 'Team Per G'!$A$2:$G$31, 3, FALSE)</f>
        <v>#N/A</v>
      </c>
      <c r="AX552" s="11" t="e">
        <f>VLOOKUP($C552, 'Team Per G'!$A$2:$G$31, 5, FALSE)</f>
        <v>#N/A</v>
      </c>
      <c r="AY552" s="11" t="e">
        <f>VLOOKUP($C552, 'Team Per G'!$A$2:$G$31, 4, FALSE)</f>
        <v>#N/A</v>
      </c>
      <c r="AZ552" s="11" t="e">
        <f>VLOOKUP($C552, Team_Batting___Dashboard[], 22, FALSE)/$AH552</f>
        <v>#N/A</v>
      </c>
      <c r="BA552" s="11" t="e">
        <f>VLOOKUP($C552, 'FanGraphs - Team WAR Projected'!$B$2:$E$31, 4, FALSE)/162</f>
        <v>#N/A</v>
      </c>
      <c r="BB552" s="11" t="e">
        <f t="shared" si="92"/>
        <v>#N/A</v>
      </c>
      <c r="BC552" s="11" t="e">
        <f>VLOOKUP($C552, FanGraphs_Standings[[Abbreviation]:[2024 Year to Date RS/G]], 6, FALSE)/$AH552</f>
        <v>#N/A</v>
      </c>
      <c r="BD552" s="11" t="e">
        <f>VLOOKUP($C552, FanGraphs_Standings[[Abbreviation]:[2024 Projected Full Season RDif]], 19, FALSE)/162</f>
        <v>#N/A</v>
      </c>
      <c r="BE552" s="11" t="e">
        <f t="shared" si="93"/>
        <v>#N/A</v>
      </c>
      <c r="BF552" s="11" t="e">
        <f>VLOOKUP($C552, FanGraphs_Standings[[Abbreviation]:[2024 Projected Full Season RDif]], 5, FALSE)</f>
        <v>#N/A</v>
      </c>
      <c r="BG552" s="11" t="e">
        <f>VLOOKUP($C552, FanGraphs_Standings[[Abbreviation]:[2024 Projected Full Season W%]], 18, FALSE)</f>
        <v>#N/A</v>
      </c>
      <c r="BH552" s="11" t="e">
        <f t="shared" si="94"/>
        <v>#N/A</v>
      </c>
      <c r="BI552" s="11" t="e">
        <f>VLOOKUP($C552, 'Home Field Adv'!$A$2:$K$31, 11, FALSE)</f>
        <v>#N/A</v>
      </c>
      <c r="BL552" s="12" t="str">
        <f t="shared" si="95"/>
        <v/>
      </c>
      <c r="BM552" s="12" t="str">
        <f t="shared" si="98"/>
        <v/>
      </c>
      <c r="BN552" s="12" t="str">
        <f t="shared" si="96"/>
        <v/>
      </c>
    </row>
    <row r="553" spans="6:66" x14ac:dyDescent="0.45">
      <c r="F553" s="11" t="e">
        <f>VLOOKUP($B553, FanGraphs_Standings[[Abbreviation]:[2024 Year to Date G]], 2, FALSE)</f>
        <v>#N/A</v>
      </c>
      <c r="G553" s="11" t="e">
        <f>_xlfn.IFNA(VLOOKUP($D553, 'SP Per G'!$A$2:$D$1385, 3, FALSE),M553)</f>
        <v>#N/A</v>
      </c>
      <c r="H553" s="11" t="e">
        <f>IF(AND(ISNA(VLOOKUP($D553, 'SP Per G'!$A$2:$D$1385, 4, FALSE)), ISTEXT($D553)), G553,IF(ISNA(VLOOKUP($D553, 'SP Per G'!$A$2:$D$1385, 4, FALSE)), M553, VLOOKUP($D553, 'SP Per G'!$A$2:$D$1385, 4, FALSE)))</f>
        <v>#N/A</v>
      </c>
      <c r="I553" s="11" t="e">
        <f t="shared" si="86"/>
        <v>#N/A</v>
      </c>
      <c r="J553" s="11" t="e">
        <f>_xlfn.IFNA(VLOOKUP($D553,Individual_Pitching___Dashboard[],18,FALSE),VLOOKUP(B553,Team_Pitching___Dashboard[[Team]:[ERA]],17,FALSE))</f>
        <v>#N/A</v>
      </c>
      <c r="K553" s="11" t="e">
        <f>_xlfn.IFNA(VLOOKUP($D553, Individual_Pitching___Dashboard[], 20, FALSE), VLOOKUP(B553,Team_Pitching___Dashboard[[Team]:[xFIP]],20,FALSE))</f>
        <v>#N/A</v>
      </c>
      <c r="L553" s="11" t="e">
        <f>_xlfn.IFNA(VLOOKUP($D553, Individual_Pitching___Advanced[], 21,FALSE), VLOOKUP(B553, Team_Pitching___Advanced[], 20, FALSE))</f>
        <v>#N/A</v>
      </c>
      <c r="M553" s="11" t="e">
        <f>VLOOKUP($B553, 'Team Per G'!$A$2:$G$31, 7, FALSE)</f>
        <v>#N/A</v>
      </c>
      <c r="N553" s="11" t="e">
        <f>VLOOKUP($B553, 'FanGraphs - Team WAR Projected'!$B$2:$E$31, 3, FALSE)/162</f>
        <v>#N/A</v>
      </c>
      <c r="O553" s="11" t="e">
        <f t="shared" si="87"/>
        <v>#N/A</v>
      </c>
      <c r="P553" s="11" t="e">
        <f>VLOOKUP($B553, Team_Pitching___Advanced[[Team]:[xFIP]], 19,FALSE)</f>
        <v>#N/A</v>
      </c>
      <c r="Q553" s="11" t="e">
        <f>VLOOKUP($B553, Team_Pitching___Advanced[], 20, FALSE)</f>
        <v>#N/A</v>
      </c>
      <c r="R553" s="11" t="e">
        <f>VLOOKUP($B553, Team_Batting___Dashboard[[Team]:[wOBA]], 16, FALSE)</f>
        <v>#N/A</v>
      </c>
      <c r="S553" s="11" t="e">
        <f>VLOOKUP($B553, Team_Batting___Advanced[[Team]:[OPS]], 9, FALSE)</f>
        <v>#N/A</v>
      </c>
      <c r="T553" s="11" t="e">
        <f>VLOOKUP($B553, Team_Batting___Advanced[], 19, FALSE)</f>
        <v>#N/A</v>
      </c>
      <c r="U553" s="11" t="e">
        <f>VLOOKUP($B553, 'Team Per G'!$A$2:$G$31, 3, FALSE)</f>
        <v>#N/A</v>
      </c>
      <c r="V553" s="11" t="e">
        <f>VLOOKUP($B553, 'Team Per G'!$A$2:$G$31, 5, FALSE)</f>
        <v>#N/A</v>
      </c>
      <c r="W553" s="11" t="e">
        <f>VLOOKUP($B553, 'Team Per G'!$A$2:$G$31, 4, FALSE)</f>
        <v>#N/A</v>
      </c>
      <c r="X553" s="11" t="e">
        <f>VLOOKUP($B553, Team_Batting___Dashboard[], 22, FALSE)/$F553</f>
        <v>#N/A</v>
      </c>
      <c r="Y553" s="11" t="e">
        <f>VLOOKUP($B553, 'FanGraphs - Team WAR Projected'!$B$2:$E$31, 4, FALSE)/162</f>
        <v>#N/A</v>
      </c>
      <c r="Z553" s="11" t="e">
        <f t="shared" si="88"/>
        <v>#N/A</v>
      </c>
      <c r="AA553" s="11" t="e">
        <f>VLOOKUP($B553, FanGraphs_Standings[[Abbreviation]:[2024 Year to Date RS/G]], 6, FALSE)/$F553</f>
        <v>#N/A</v>
      </c>
      <c r="AB553" s="11" t="e">
        <f>VLOOKUP($B553, FanGraphs_Standings[[Abbreviation]:[2024 Projected Full Season RDif]], 19, FALSE)/162</f>
        <v>#N/A</v>
      </c>
      <c r="AC553" s="11" t="e">
        <f t="shared" si="97"/>
        <v>#N/A</v>
      </c>
      <c r="AD553" s="11" t="e">
        <f>VLOOKUP($B553, FanGraphs_Standings[[Abbreviation]:[2024 Projected Full Season RDif]], 5, FALSE)</f>
        <v>#N/A</v>
      </c>
      <c r="AE553" s="11" t="e">
        <f>VLOOKUP($B553, FanGraphs_Standings[[Abbreviation]:[2024 Projected Full Season W%]], 18, FALSE)</f>
        <v>#N/A</v>
      </c>
      <c r="AF553" s="11" t="e">
        <f t="shared" si="89"/>
        <v>#N/A</v>
      </c>
      <c r="AG553" s="11" t="e">
        <f>VLOOKUP($B553, 'Home Field Adv'!$A$2:$I$31, 9, FALSE)</f>
        <v>#N/A</v>
      </c>
      <c r="AH553" s="11" t="e">
        <f>VLOOKUP($C553, FanGraphs_Standings[[Abbreviation]:[2024 Year to Date G]], 2, FALSE)</f>
        <v>#N/A</v>
      </c>
      <c r="AI553" s="11" t="e">
        <f>_xlfn.IFNA(VLOOKUP($E553, 'SP Per G'!$A$2:$D$1385, 3, FALSE), AO553)</f>
        <v>#N/A</v>
      </c>
      <c r="AJ553" s="11" t="e">
        <f>IF(AND(ISNA(VLOOKUP($E553, 'SP Per G'!$A$2:$D$1385, 4, FALSE)), ISTEXT($E553)), AI553,IF(ISNA(VLOOKUP($E553, 'SP Per G'!$A$2:$D$1385, 4, FALSE)), AO553, VLOOKUP($E553, 'SP Per G'!$A$2:$D$1385, 4, FALSE)))</f>
        <v>#N/A</v>
      </c>
      <c r="AK553" s="11" t="e">
        <f t="shared" si="90"/>
        <v>#N/A</v>
      </c>
      <c r="AL553" s="11" t="e">
        <f>_xlfn.IFNA(VLOOKUP($E553, Individual_Pitching___Dashboard[], 18, FALSE), VLOOKUP($C553,Team_Pitching___Advanced[[Team]:[SIERA]],16,FALSE))</f>
        <v>#N/A</v>
      </c>
      <c r="AM553" s="11" t="e">
        <f>_xlfn.IFNA(VLOOKUP($E553, Individual_Pitching___Dashboard[], 20, FALSE), VLOOKUP($C553,Team_Pitching___Advanced[[Team]:[xFIP]],19,FALSE))</f>
        <v>#N/A</v>
      </c>
      <c r="AN553" s="11" t="e">
        <f>_xlfn.IFNA(VLOOKUP($E553,Individual_Pitching___Advanced[],21,FALSE),VLOOKUP($C553,Team_Pitching___Advanced[[Team]:[SIERA]],20,FALSE))</f>
        <v>#N/A</v>
      </c>
      <c r="AO553" s="11" t="e">
        <f>VLOOKUP($C553, 'Team Per G'!$A$2:$G$31, 7, FALSE)</f>
        <v>#N/A</v>
      </c>
      <c r="AP553" s="11" t="e">
        <f>VLOOKUP($C553, 'FanGraphs - Team WAR Projected'!$B$2:$E$31, 3, FALSE)/162</f>
        <v>#N/A</v>
      </c>
      <c r="AQ553" s="11" t="e">
        <f t="shared" si="91"/>
        <v>#N/A</v>
      </c>
      <c r="AR553" s="11" t="e">
        <f>VLOOKUP($C553, Team_Pitching___Advanced[[Team]:[xFIP]], 19,FALSE)</f>
        <v>#N/A</v>
      </c>
      <c r="AS553" s="11" t="e">
        <f>VLOOKUP($C553, Team_Pitching___Advanced[], 20, FALSE)</f>
        <v>#N/A</v>
      </c>
      <c r="AT553" s="11" t="e">
        <f>VLOOKUP($C553, Team_Batting___Dashboard[[Team]:[wOBA]], 16, FALSE)</f>
        <v>#N/A</v>
      </c>
      <c r="AU553" s="11" t="e">
        <f>VLOOKUP($C553, Team_Batting___Advanced[[Team]:[OPS]], 9, FALSE)</f>
        <v>#N/A</v>
      </c>
      <c r="AV553" s="11" t="e">
        <f>VLOOKUP($C553, Team_Batting___Advanced[], 19, FALSE)</f>
        <v>#N/A</v>
      </c>
      <c r="AW553" s="11" t="e">
        <f>VLOOKUP($C553, 'Team Per G'!$A$2:$G$31, 3, FALSE)</f>
        <v>#N/A</v>
      </c>
      <c r="AX553" s="11" t="e">
        <f>VLOOKUP($C553, 'Team Per G'!$A$2:$G$31, 5, FALSE)</f>
        <v>#N/A</v>
      </c>
      <c r="AY553" s="11" t="e">
        <f>VLOOKUP($C553, 'Team Per G'!$A$2:$G$31, 4, FALSE)</f>
        <v>#N/A</v>
      </c>
      <c r="AZ553" s="11" t="e">
        <f>VLOOKUP($C553, Team_Batting___Dashboard[], 22, FALSE)/$AH553</f>
        <v>#N/A</v>
      </c>
      <c r="BA553" s="11" t="e">
        <f>VLOOKUP($C553, 'FanGraphs - Team WAR Projected'!$B$2:$E$31, 4, FALSE)/162</f>
        <v>#N/A</v>
      </c>
      <c r="BB553" s="11" t="e">
        <f t="shared" si="92"/>
        <v>#N/A</v>
      </c>
      <c r="BC553" s="11" t="e">
        <f>VLOOKUP($C553, FanGraphs_Standings[[Abbreviation]:[2024 Year to Date RS/G]], 6, FALSE)/$AH553</f>
        <v>#N/A</v>
      </c>
      <c r="BD553" s="11" t="e">
        <f>VLOOKUP($C553, FanGraphs_Standings[[Abbreviation]:[2024 Projected Full Season RDif]], 19, FALSE)/162</f>
        <v>#N/A</v>
      </c>
      <c r="BE553" s="11" t="e">
        <f t="shared" si="93"/>
        <v>#N/A</v>
      </c>
      <c r="BF553" s="11" t="e">
        <f>VLOOKUP($C553, FanGraphs_Standings[[Abbreviation]:[2024 Projected Full Season RDif]], 5, FALSE)</f>
        <v>#N/A</v>
      </c>
      <c r="BG553" s="11" t="e">
        <f>VLOOKUP($C553, FanGraphs_Standings[[Abbreviation]:[2024 Projected Full Season W%]], 18, FALSE)</f>
        <v>#N/A</v>
      </c>
      <c r="BH553" s="11" t="e">
        <f t="shared" si="94"/>
        <v>#N/A</v>
      </c>
      <c r="BI553" s="11" t="e">
        <f>VLOOKUP($C553, 'Home Field Adv'!$A$2:$K$31, 11, FALSE)</f>
        <v>#N/A</v>
      </c>
      <c r="BL553" s="12" t="str">
        <f t="shared" si="95"/>
        <v/>
      </c>
      <c r="BM553" s="12" t="str">
        <f t="shared" si="98"/>
        <v/>
      </c>
      <c r="BN553" s="12" t="str">
        <f t="shared" si="96"/>
        <v/>
      </c>
    </row>
    <row r="554" spans="6:66" x14ac:dyDescent="0.45">
      <c r="F554" s="11" t="e">
        <f>VLOOKUP($B554, FanGraphs_Standings[[Abbreviation]:[2024 Year to Date G]], 2, FALSE)</f>
        <v>#N/A</v>
      </c>
      <c r="G554" s="11" t="e">
        <f>_xlfn.IFNA(VLOOKUP($D554, 'SP Per G'!$A$2:$D$1385, 3, FALSE),M554)</f>
        <v>#N/A</v>
      </c>
      <c r="H554" s="11" t="e">
        <f>IF(AND(ISNA(VLOOKUP($D554, 'SP Per G'!$A$2:$D$1385, 4, FALSE)), ISTEXT($D554)), G554,IF(ISNA(VLOOKUP($D554, 'SP Per G'!$A$2:$D$1385, 4, FALSE)), M554, VLOOKUP($D554, 'SP Per G'!$A$2:$D$1385, 4, FALSE)))</f>
        <v>#N/A</v>
      </c>
      <c r="I554" s="11" t="e">
        <f t="shared" si="86"/>
        <v>#N/A</v>
      </c>
      <c r="J554" s="11" t="e">
        <f>_xlfn.IFNA(VLOOKUP($D554,Individual_Pitching___Dashboard[],18,FALSE),VLOOKUP(B554,Team_Pitching___Dashboard[[Team]:[ERA]],17,FALSE))</f>
        <v>#N/A</v>
      </c>
      <c r="K554" s="11" t="e">
        <f>_xlfn.IFNA(VLOOKUP($D554, Individual_Pitching___Dashboard[], 20, FALSE), VLOOKUP(B554,Team_Pitching___Dashboard[[Team]:[xFIP]],20,FALSE))</f>
        <v>#N/A</v>
      </c>
      <c r="L554" s="11" t="e">
        <f>_xlfn.IFNA(VLOOKUP($D554, Individual_Pitching___Advanced[], 21,FALSE), VLOOKUP(B554, Team_Pitching___Advanced[], 20, FALSE))</f>
        <v>#N/A</v>
      </c>
      <c r="M554" s="11" t="e">
        <f>VLOOKUP($B554, 'Team Per G'!$A$2:$G$31, 7, FALSE)</f>
        <v>#N/A</v>
      </c>
      <c r="N554" s="11" t="e">
        <f>VLOOKUP($B554, 'FanGraphs - Team WAR Projected'!$B$2:$E$31, 3, FALSE)/162</f>
        <v>#N/A</v>
      </c>
      <c r="O554" s="11" t="e">
        <f t="shared" si="87"/>
        <v>#N/A</v>
      </c>
      <c r="P554" s="11" t="e">
        <f>VLOOKUP($B554, Team_Pitching___Advanced[[Team]:[xFIP]], 19,FALSE)</f>
        <v>#N/A</v>
      </c>
      <c r="Q554" s="11" t="e">
        <f>VLOOKUP($B554, Team_Pitching___Advanced[], 20, FALSE)</f>
        <v>#N/A</v>
      </c>
      <c r="R554" s="11" t="e">
        <f>VLOOKUP($B554, Team_Batting___Dashboard[[Team]:[wOBA]], 16, FALSE)</f>
        <v>#N/A</v>
      </c>
      <c r="S554" s="11" t="e">
        <f>VLOOKUP($B554, Team_Batting___Advanced[[Team]:[OPS]], 9, FALSE)</f>
        <v>#N/A</v>
      </c>
      <c r="T554" s="11" t="e">
        <f>VLOOKUP($B554, Team_Batting___Advanced[], 19, FALSE)</f>
        <v>#N/A</v>
      </c>
      <c r="U554" s="11" t="e">
        <f>VLOOKUP($B554, 'Team Per G'!$A$2:$G$31, 3, FALSE)</f>
        <v>#N/A</v>
      </c>
      <c r="V554" s="11" t="e">
        <f>VLOOKUP($B554, 'Team Per G'!$A$2:$G$31, 5, FALSE)</f>
        <v>#N/A</v>
      </c>
      <c r="W554" s="11" t="e">
        <f>VLOOKUP($B554, 'Team Per G'!$A$2:$G$31, 4, FALSE)</f>
        <v>#N/A</v>
      </c>
      <c r="X554" s="11" t="e">
        <f>VLOOKUP($B554, Team_Batting___Dashboard[], 22, FALSE)/$F554</f>
        <v>#N/A</v>
      </c>
      <c r="Y554" s="11" t="e">
        <f>VLOOKUP($B554, 'FanGraphs - Team WAR Projected'!$B$2:$E$31, 4, FALSE)/162</f>
        <v>#N/A</v>
      </c>
      <c r="Z554" s="11" t="e">
        <f t="shared" si="88"/>
        <v>#N/A</v>
      </c>
      <c r="AA554" s="11" t="e">
        <f>VLOOKUP($B554, FanGraphs_Standings[[Abbreviation]:[2024 Year to Date RS/G]], 6, FALSE)/$F554</f>
        <v>#N/A</v>
      </c>
      <c r="AB554" s="11" t="e">
        <f>VLOOKUP($B554, FanGraphs_Standings[[Abbreviation]:[2024 Projected Full Season RDif]], 19, FALSE)/162</f>
        <v>#N/A</v>
      </c>
      <c r="AC554" s="11" t="e">
        <f t="shared" si="97"/>
        <v>#N/A</v>
      </c>
      <c r="AD554" s="11" t="e">
        <f>VLOOKUP($B554, FanGraphs_Standings[[Abbreviation]:[2024 Projected Full Season RDif]], 5, FALSE)</f>
        <v>#N/A</v>
      </c>
      <c r="AE554" s="11" t="e">
        <f>VLOOKUP($B554, FanGraphs_Standings[[Abbreviation]:[2024 Projected Full Season W%]], 18, FALSE)</f>
        <v>#N/A</v>
      </c>
      <c r="AF554" s="11" t="e">
        <f t="shared" si="89"/>
        <v>#N/A</v>
      </c>
      <c r="AG554" s="11" t="e">
        <f>VLOOKUP($B554, 'Home Field Adv'!$A$2:$I$31, 9, FALSE)</f>
        <v>#N/A</v>
      </c>
      <c r="AH554" s="11" t="e">
        <f>VLOOKUP($C554, FanGraphs_Standings[[Abbreviation]:[2024 Year to Date G]], 2, FALSE)</f>
        <v>#N/A</v>
      </c>
      <c r="AI554" s="11" t="e">
        <f>_xlfn.IFNA(VLOOKUP($E554, 'SP Per G'!$A$2:$D$1385, 3, FALSE), AO554)</f>
        <v>#N/A</v>
      </c>
      <c r="AJ554" s="11" t="e">
        <f>IF(AND(ISNA(VLOOKUP($E554, 'SP Per G'!$A$2:$D$1385, 4, FALSE)), ISTEXT($E554)), AI554,IF(ISNA(VLOOKUP($E554, 'SP Per G'!$A$2:$D$1385, 4, FALSE)), AO554, VLOOKUP($E554, 'SP Per G'!$A$2:$D$1385, 4, FALSE)))</f>
        <v>#N/A</v>
      </c>
      <c r="AK554" s="11" t="e">
        <f t="shared" si="90"/>
        <v>#N/A</v>
      </c>
      <c r="AL554" s="11" t="e">
        <f>_xlfn.IFNA(VLOOKUP($E554, Individual_Pitching___Dashboard[], 18, FALSE), VLOOKUP($C554,Team_Pitching___Advanced[[Team]:[SIERA]],16,FALSE))</f>
        <v>#N/A</v>
      </c>
      <c r="AM554" s="11" t="e">
        <f>_xlfn.IFNA(VLOOKUP($E554, Individual_Pitching___Dashboard[], 20, FALSE), VLOOKUP($C554,Team_Pitching___Advanced[[Team]:[xFIP]],19,FALSE))</f>
        <v>#N/A</v>
      </c>
      <c r="AN554" s="11" t="e">
        <f>_xlfn.IFNA(VLOOKUP($E554,Individual_Pitching___Advanced[],21,FALSE),VLOOKUP($C554,Team_Pitching___Advanced[[Team]:[SIERA]],20,FALSE))</f>
        <v>#N/A</v>
      </c>
      <c r="AO554" s="11" t="e">
        <f>VLOOKUP($C554, 'Team Per G'!$A$2:$G$31, 7, FALSE)</f>
        <v>#N/A</v>
      </c>
      <c r="AP554" s="11" t="e">
        <f>VLOOKUP($C554, 'FanGraphs - Team WAR Projected'!$B$2:$E$31, 3, FALSE)/162</f>
        <v>#N/A</v>
      </c>
      <c r="AQ554" s="11" t="e">
        <f t="shared" si="91"/>
        <v>#N/A</v>
      </c>
      <c r="AR554" s="11" t="e">
        <f>VLOOKUP($C554, Team_Pitching___Advanced[[Team]:[xFIP]], 19,FALSE)</f>
        <v>#N/A</v>
      </c>
      <c r="AS554" s="11" t="e">
        <f>VLOOKUP($C554, Team_Pitching___Advanced[], 20, FALSE)</f>
        <v>#N/A</v>
      </c>
      <c r="AT554" s="11" t="e">
        <f>VLOOKUP($C554, Team_Batting___Dashboard[[Team]:[wOBA]], 16, FALSE)</f>
        <v>#N/A</v>
      </c>
      <c r="AU554" s="11" t="e">
        <f>VLOOKUP($C554, Team_Batting___Advanced[[Team]:[OPS]], 9, FALSE)</f>
        <v>#N/A</v>
      </c>
      <c r="AV554" s="11" t="e">
        <f>VLOOKUP($C554, Team_Batting___Advanced[], 19, FALSE)</f>
        <v>#N/A</v>
      </c>
      <c r="AW554" s="11" t="e">
        <f>VLOOKUP($C554, 'Team Per G'!$A$2:$G$31, 3, FALSE)</f>
        <v>#N/A</v>
      </c>
      <c r="AX554" s="11" t="e">
        <f>VLOOKUP($C554, 'Team Per G'!$A$2:$G$31, 5, FALSE)</f>
        <v>#N/A</v>
      </c>
      <c r="AY554" s="11" t="e">
        <f>VLOOKUP($C554, 'Team Per G'!$A$2:$G$31, 4, FALSE)</f>
        <v>#N/A</v>
      </c>
      <c r="AZ554" s="11" t="e">
        <f>VLOOKUP($C554, Team_Batting___Dashboard[], 22, FALSE)/$AH554</f>
        <v>#N/A</v>
      </c>
      <c r="BA554" s="11" t="e">
        <f>VLOOKUP($C554, 'FanGraphs - Team WAR Projected'!$B$2:$E$31, 4, FALSE)/162</f>
        <v>#N/A</v>
      </c>
      <c r="BB554" s="11" t="e">
        <f t="shared" si="92"/>
        <v>#N/A</v>
      </c>
      <c r="BC554" s="11" t="e">
        <f>VLOOKUP($C554, FanGraphs_Standings[[Abbreviation]:[2024 Year to Date RS/G]], 6, FALSE)/$AH554</f>
        <v>#N/A</v>
      </c>
      <c r="BD554" s="11" t="e">
        <f>VLOOKUP($C554, FanGraphs_Standings[[Abbreviation]:[2024 Projected Full Season RDif]], 19, FALSE)/162</f>
        <v>#N/A</v>
      </c>
      <c r="BE554" s="11" t="e">
        <f t="shared" si="93"/>
        <v>#N/A</v>
      </c>
      <c r="BF554" s="11" t="e">
        <f>VLOOKUP($C554, FanGraphs_Standings[[Abbreviation]:[2024 Projected Full Season RDif]], 5, FALSE)</f>
        <v>#N/A</v>
      </c>
      <c r="BG554" s="11" t="e">
        <f>VLOOKUP($C554, FanGraphs_Standings[[Abbreviation]:[2024 Projected Full Season W%]], 18, FALSE)</f>
        <v>#N/A</v>
      </c>
      <c r="BH554" s="11" t="e">
        <f t="shared" si="94"/>
        <v>#N/A</v>
      </c>
      <c r="BI554" s="11" t="e">
        <f>VLOOKUP($C554, 'Home Field Adv'!$A$2:$K$31, 11, FALSE)</f>
        <v>#N/A</v>
      </c>
      <c r="BL554" s="12" t="str">
        <f t="shared" si="95"/>
        <v/>
      </c>
      <c r="BM554" s="12" t="str">
        <f t="shared" si="98"/>
        <v/>
      </c>
      <c r="BN554" s="12" t="str">
        <f t="shared" si="96"/>
        <v/>
      </c>
    </row>
    <row r="555" spans="6:66" x14ac:dyDescent="0.45">
      <c r="F555" s="11" t="e">
        <f>VLOOKUP($B555, FanGraphs_Standings[[Abbreviation]:[2024 Year to Date G]], 2, FALSE)</f>
        <v>#N/A</v>
      </c>
      <c r="G555" s="11" t="e">
        <f>_xlfn.IFNA(VLOOKUP($D555, 'SP Per G'!$A$2:$D$1385, 3, FALSE),M555)</f>
        <v>#N/A</v>
      </c>
      <c r="H555" s="11" t="e">
        <f>IF(AND(ISNA(VLOOKUP($D555, 'SP Per G'!$A$2:$D$1385, 4, FALSE)), ISTEXT($D555)), G555,IF(ISNA(VLOOKUP($D555, 'SP Per G'!$A$2:$D$1385, 4, FALSE)), M555, VLOOKUP($D555, 'SP Per G'!$A$2:$D$1385, 4, FALSE)))</f>
        <v>#N/A</v>
      </c>
      <c r="I555" s="11" t="e">
        <f t="shared" si="86"/>
        <v>#N/A</v>
      </c>
      <c r="J555" s="11" t="e">
        <f>_xlfn.IFNA(VLOOKUP($D555,Individual_Pitching___Dashboard[],18,FALSE),VLOOKUP(B555,Team_Pitching___Dashboard[[Team]:[ERA]],17,FALSE))</f>
        <v>#N/A</v>
      </c>
      <c r="K555" s="11" t="e">
        <f>_xlfn.IFNA(VLOOKUP($D555, Individual_Pitching___Dashboard[], 20, FALSE), VLOOKUP(B555,Team_Pitching___Dashboard[[Team]:[xFIP]],20,FALSE))</f>
        <v>#N/A</v>
      </c>
      <c r="L555" s="11" t="e">
        <f>_xlfn.IFNA(VLOOKUP($D555, Individual_Pitching___Advanced[], 21,FALSE), VLOOKUP(B555, Team_Pitching___Advanced[], 20, FALSE))</f>
        <v>#N/A</v>
      </c>
      <c r="M555" s="11" t="e">
        <f>VLOOKUP($B555, 'Team Per G'!$A$2:$G$31, 7, FALSE)</f>
        <v>#N/A</v>
      </c>
      <c r="N555" s="11" t="e">
        <f>VLOOKUP($B555, 'FanGraphs - Team WAR Projected'!$B$2:$E$31, 3, FALSE)/162</f>
        <v>#N/A</v>
      </c>
      <c r="O555" s="11" t="e">
        <f t="shared" si="87"/>
        <v>#N/A</v>
      </c>
      <c r="P555" s="11" t="e">
        <f>VLOOKUP($B555, Team_Pitching___Advanced[[Team]:[xFIP]], 19,FALSE)</f>
        <v>#N/A</v>
      </c>
      <c r="Q555" s="11" t="e">
        <f>VLOOKUP($B555, Team_Pitching___Advanced[], 20, FALSE)</f>
        <v>#N/A</v>
      </c>
      <c r="R555" s="11" t="e">
        <f>VLOOKUP($B555, Team_Batting___Dashboard[[Team]:[wOBA]], 16, FALSE)</f>
        <v>#N/A</v>
      </c>
      <c r="S555" s="11" t="e">
        <f>VLOOKUP($B555, Team_Batting___Advanced[[Team]:[OPS]], 9, FALSE)</f>
        <v>#N/A</v>
      </c>
      <c r="T555" s="11" t="e">
        <f>VLOOKUP($B555, Team_Batting___Advanced[], 19, FALSE)</f>
        <v>#N/A</v>
      </c>
      <c r="U555" s="11" t="e">
        <f>VLOOKUP($B555, 'Team Per G'!$A$2:$G$31, 3, FALSE)</f>
        <v>#N/A</v>
      </c>
      <c r="V555" s="11" t="e">
        <f>VLOOKUP($B555, 'Team Per G'!$A$2:$G$31, 5, FALSE)</f>
        <v>#N/A</v>
      </c>
      <c r="W555" s="11" t="e">
        <f>VLOOKUP($B555, 'Team Per G'!$A$2:$G$31, 4, FALSE)</f>
        <v>#N/A</v>
      </c>
      <c r="X555" s="11" t="e">
        <f>VLOOKUP($B555, Team_Batting___Dashboard[], 22, FALSE)/$F555</f>
        <v>#N/A</v>
      </c>
      <c r="Y555" s="11" t="e">
        <f>VLOOKUP($B555, 'FanGraphs - Team WAR Projected'!$B$2:$E$31, 4, FALSE)/162</f>
        <v>#N/A</v>
      </c>
      <c r="Z555" s="11" t="e">
        <f t="shared" si="88"/>
        <v>#N/A</v>
      </c>
      <c r="AA555" s="11" t="e">
        <f>VLOOKUP($B555, FanGraphs_Standings[[Abbreviation]:[2024 Year to Date RS/G]], 6, FALSE)/$F555</f>
        <v>#N/A</v>
      </c>
      <c r="AB555" s="11" t="e">
        <f>VLOOKUP($B555, FanGraphs_Standings[[Abbreviation]:[2024 Projected Full Season RDif]], 19, FALSE)/162</f>
        <v>#N/A</v>
      </c>
      <c r="AC555" s="11" t="e">
        <f t="shared" si="97"/>
        <v>#N/A</v>
      </c>
      <c r="AD555" s="11" t="e">
        <f>VLOOKUP($B555, FanGraphs_Standings[[Abbreviation]:[2024 Projected Full Season RDif]], 5, FALSE)</f>
        <v>#N/A</v>
      </c>
      <c r="AE555" s="11" t="e">
        <f>VLOOKUP($B555, FanGraphs_Standings[[Abbreviation]:[2024 Projected Full Season W%]], 18, FALSE)</f>
        <v>#N/A</v>
      </c>
      <c r="AF555" s="11" t="e">
        <f t="shared" si="89"/>
        <v>#N/A</v>
      </c>
      <c r="AG555" s="11" t="e">
        <f>VLOOKUP($B555, 'Home Field Adv'!$A$2:$I$31, 9, FALSE)</f>
        <v>#N/A</v>
      </c>
      <c r="AH555" s="11" t="e">
        <f>VLOOKUP($C555, FanGraphs_Standings[[Abbreviation]:[2024 Year to Date G]], 2, FALSE)</f>
        <v>#N/A</v>
      </c>
      <c r="AI555" s="11" t="e">
        <f>_xlfn.IFNA(VLOOKUP($E555, 'SP Per G'!$A$2:$D$1385, 3, FALSE), AO555)</f>
        <v>#N/A</v>
      </c>
      <c r="AJ555" s="11" t="e">
        <f>IF(AND(ISNA(VLOOKUP($E555, 'SP Per G'!$A$2:$D$1385, 4, FALSE)), ISTEXT($E555)), AI555,IF(ISNA(VLOOKUP($E555, 'SP Per G'!$A$2:$D$1385, 4, FALSE)), AO555, VLOOKUP($E555, 'SP Per G'!$A$2:$D$1385, 4, FALSE)))</f>
        <v>#N/A</v>
      </c>
      <c r="AK555" s="11" t="e">
        <f t="shared" si="90"/>
        <v>#N/A</v>
      </c>
      <c r="AL555" s="11" t="e">
        <f>_xlfn.IFNA(VLOOKUP($E555, Individual_Pitching___Dashboard[], 18, FALSE), VLOOKUP($C555,Team_Pitching___Advanced[[Team]:[SIERA]],16,FALSE))</f>
        <v>#N/A</v>
      </c>
      <c r="AM555" s="11" t="e">
        <f>_xlfn.IFNA(VLOOKUP($E555, Individual_Pitching___Dashboard[], 20, FALSE), VLOOKUP($C555,Team_Pitching___Advanced[[Team]:[xFIP]],19,FALSE))</f>
        <v>#N/A</v>
      </c>
      <c r="AN555" s="11" t="e">
        <f>_xlfn.IFNA(VLOOKUP($E555,Individual_Pitching___Advanced[],21,FALSE),VLOOKUP($C555,Team_Pitching___Advanced[[Team]:[SIERA]],20,FALSE))</f>
        <v>#N/A</v>
      </c>
      <c r="AO555" s="11" t="e">
        <f>VLOOKUP($C555, 'Team Per G'!$A$2:$G$31, 7, FALSE)</f>
        <v>#N/A</v>
      </c>
      <c r="AP555" s="11" t="e">
        <f>VLOOKUP($C555, 'FanGraphs - Team WAR Projected'!$B$2:$E$31, 3, FALSE)/162</f>
        <v>#N/A</v>
      </c>
      <c r="AQ555" s="11" t="e">
        <f t="shared" si="91"/>
        <v>#N/A</v>
      </c>
      <c r="AR555" s="11" t="e">
        <f>VLOOKUP($C555, Team_Pitching___Advanced[[Team]:[xFIP]], 19,FALSE)</f>
        <v>#N/A</v>
      </c>
      <c r="AS555" s="11" t="e">
        <f>VLOOKUP($C555, Team_Pitching___Advanced[], 20, FALSE)</f>
        <v>#N/A</v>
      </c>
      <c r="AT555" s="11" t="e">
        <f>VLOOKUP($C555, Team_Batting___Dashboard[[Team]:[wOBA]], 16, FALSE)</f>
        <v>#N/A</v>
      </c>
      <c r="AU555" s="11" t="e">
        <f>VLOOKUP($C555, Team_Batting___Advanced[[Team]:[OPS]], 9, FALSE)</f>
        <v>#N/A</v>
      </c>
      <c r="AV555" s="11" t="e">
        <f>VLOOKUP($C555, Team_Batting___Advanced[], 19, FALSE)</f>
        <v>#N/A</v>
      </c>
      <c r="AW555" s="11" t="e">
        <f>VLOOKUP($C555, 'Team Per G'!$A$2:$G$31, 3, FALSE)</f>
        <v>#N/A</v>
      </c>
      <c r="AX555" s="11" t="e">
        <f>VLOOKUP($C555, 'Team Per G'!$A$2:$G$31, 5, FALSE)</f>
        <v>#N/A</v>
      </c>
      <c r="AY555" s="11" t="e">
        <f>VLOOKUP($C555, 'Team Per G'!$A$2:$G$31, 4, FALSE)</f>
        <v>#N/A</v>
      </c>
      <c r="AZ555" s="11" t="e">
        <f>VLOOKUP($C555, Team_Batting___Dashboard[], 22, FALSE)/$AH555</f>
        <v>#N/A</v>
      </c>
      <c r="BA555" s="11" t="e">
        <f>VLOOKUP($C555, 'FanGraphs - Team WAR Projected'!$B$2:$E$31, 4, FALSE)/162</f>
        <v>#N/A</v>
      </c>
      <c r="BB555" s="11" t="e">
        <f t="shared" si="92"/>
        <v>#N/A</v>
      </c>
      <c r="BC555" s="11" t="e">
        <f>VLOOKUP($C555, FanGraphs_Standings[[Abbreviation]:[2024 Year to Date RS/G]], 6, FALSE)/$AH555</f>
        <v>#N/A</v>
      </c>
      <c r="BD555" s="11" t="e">
        <f>VLOOKUP($C555, FanGraphs_Standings[[Abbreviation]:[2024 Projected Full Season RDif]], 19, FALSE)/162</f>
        <v>#N/A</v>
      </c>
      <c r="BE555" s="11" t="e">
        <f t="shared" si="93"/>
        <v>#N/A</v>
      </c>
      <c r="BF555" s="11" t="e">
        <f>VLOOKUP($C555, FanGraphs_Standings[[Abbreviation]:[2024 Projected Full Season RDif]], 5, FALSE)</f>
        <v>#N/A</v>
      </c>
      <c r="BG555" s="11" t="e">
        <f>VLOOKUP($C555, FanGraphs_Standings[[Abbreviation]:[2024 Projected Full Season W%]], 18, FALSE)</f>
        <v>#N/A</v>
      </c>
      <c r="BH555" s="11" t="e">
        <f t="shared" si="94"/>
        <v>#N/A</v>
      </c>
      <c r="BI555" s="11" t="e">
        <f>VLOOKUP($C555, 'Home Field Adv'!$A$2:$K$31, 11, FALSE)</f>
        <v>#N/A</v>
      </c>
      <c r="BL555" s="12" t="str">
        <f t="shared" si="95"/>
        <v/>
      </c>
      <c r="BM555" s="12" t="str">
        <f t="shared" si="98"/>
        <v/>
      </c>
      <c r="BN555" s="12" t="str">
        <f t="shared" si="96"/>
        <v/>
      </c>
    </row>
    <row r="556" spans="6:66" x14ac:dyDescent="0.45">
      <c r="F556" s="11" t="e">
        <f>VLOOKUP($B556, FanGraphs_Standings[[Abbreviation]:[2024 Year to Date G]], 2, FALSE)</f>
        <v>#N/A</v>
      </c>
      <c r="G556" s="11" t="e">
        <f>_xlfn.IFNA(VLOOKUP($D556, 'SP Per G'!$A$2:$D$1385, 3, FALSE),M556)</f>
        <v>#N/A</v>
      </c>
      <c r="H556" s="11" t="e">
        <f>IF(AND(ISNA(VLOOKUP($D556, 'SP Per G'!$A$2:$D$1385, 4, FALSE)), ISTEXT($D556)), G556,IF(ISNA(VLOOKUP($D556, 'SP Per G'!$A$2:$D$1385, 4, FALSE)), M556, VLOOKUP($D556, 'SP Per G'!$A$2:$D$1385, 4, FALSE)))</f>
        <v>#N/A</v>
      </c>
      <c r="I556" s="11" t="e">
        <f t="shared" si="86"/>
        <v>#N/A</v>
      </c>
      <c r="J556" s="11" t="e">
        <f>_xlfn.IFNA(VLOOKUP($D556,Individual_Pitching___Dashboard[],18,FALSE),VLOOKUP(B556,Team_Pitching___Dashboard[[Team]:[ERA]],17,FALSE))</f>
        <v>#N/A</v>
      </c>
      <c r="K556" s="11" t="e">
        <f>_xlfn.IFNA(VLOOKUP($D556, Individual_Pitching___Dashboard[], 20, FALSE), VLOOKUP(B556,Team_Pitching___Dashboard[[Team]:[xFIP]],20,FALSE))</f>
        <v>#N/A</v>
      </c>
      <c r="L556" s="11" t="e">
        <f>_xlfn.IFNA(VLOOKUP($D556, Individual_Pitching___Advanced[], 21,FALSE), VLOOKUP(B556, Team_Pitching___Advanced[], 20, FALSE))</f>
        <v>#N/A</v>
      </c>
      <c r="M556" s="11" t="e">
        <f>VLOOKUP($B556, 'Team Per G'!$A$2:$G$31, 7, FALSE)</f>
        <v>#N/A</v>
      </c>
      <c r="N556" s="11" t="e">
        <f>VLOOKUP($B556, 'FanGraphs - Team WAR Projected'!$B$2:$E$31, 3, FALSE)/162</f>
        <v>#N/A</v>
      </c>
      <c r="O556" s="11" t="e">
        <f t="shared" si="87"/>
        <v>#N/A</v>
      </c>
      <c r="P556" s="11" t="e">
        <f>VLOOKUP($B556, Team_Pitching___Advanced[[Team]:[xFIP]], 19,FALSE)</f>
        <v>#N/A</v>
      </c>
      <c r="Q556" s="11" t="e">
        <f>VLOOKUP($B556, Team_Pitching___Advanced[], 20, FALSE)</f>
        <v>#N/A</v>
      </c>
      <c r="R556" s="11" t="e">
        <f>VLOOKUP($B556, Team_Batting___Dashboard[[Team]:[wOBA]], 16, FALSE)</f>
        <v>#N/A</v>
      </c>
      <c r="S556" s="11" t="e">
        <f>VLOOKUP($B556, Team_Batting___Advanced[[Team]:[OPS]], 9, FALSE)</f>
        <v>#N/A</v>
      </c>
      <c r="T556" s="11" t="e">
        <f>VLOOKUP($B556, Team_Batting___Advanced[], 19, FALSE)</f>
        <v>#N/A</v>
      </c>
      <c r="U556" s="11" t="e">
        <f>VLOOKUP($B556, 'Team Per G'!$A$2:$G$31, 3, FALSE)</f>
        <v>#N/A</v>
      </c>
      <c r="V556" s="11" t="e">
        <f>VLOOKUP($B556, 'Team Per G'!$A$2:$G$31, 5, FALSE)</f>
        <v>#N/A</v>
      </c>
      <c r="W556" s="11" t="e">
        <f>VLOOKUP($B556, 'Team Per G'!$A$2:$G$31, 4, FALSE)</f>
        <v>#N/A</v>
      </c>
      <c r="X556" s="11" t="e">
        <f>VLOOKUP($B556, Team_Batting___Dashboard[], 22, FALSE)/$F556</f>
        <v>#N/A</v>
      </c>
      <c r="Y556" s="11" t="e">
        <f>VLOOKUP($B556, 'FanGraphs - Team WAR Projected'!$B$2:$E$31, 4, FALSE)/162</f>
        <v>#N/A</v>
      </c>
      <c r="Z556" s="11" t="e">
        <f t="shared" si="88"/>
        <v>#N/A</v>
      </c>
      <c r="AA556" s="11" t="e">
        <f>VLOOKUP($B556, FanGraphs_Standings[[Abbreviation]:[2024 Year to Date RS/G]], 6, FALSE)/$F556</f>
        <v>#N/A</v>
      </c>
      <c r="AB556" s="11" t="e">
        <f>VLOOKUP($B556, FanGraphs_Standings[[Abbreviation]:[2024 Projected Full Season RDif]], 19, FALSE)/162</f>
        <v>#N/A</v>
      </c>
      <c r="AC556" s="11" t="e">
        <f t="shared" si="97"/>
        <v>#N/A</v>
      </c>
      <c r="AD556" s="11" t="e">
        <f>VLOOKUP($B556, FanGraphs_Standings[[Abbreviation]:[2024 Projected Full Season RDif]], 5, FALSE)</f>
        <v>#N/A</v>
      </c>
      <c r="AE556" s="11" t="e">
        <f>VLOOKUP($B556, FanGraphs_Standings[[Abbreviation]:[2024 Projected Full Season W%]], 18, FALSE)</f>
        <v>#N/A</v>
      </c>
      <c r="AF556" s="11" t="e">
        <f t="shared" si="89"/>
        <v>#N/A</v>
      </c>
      <c r="AG556" s="11" t="e">
        <f>VLOOKUP($B556, 'Home Field Adv'!$A$2:$I$31, 9, FALSE)</f>
        <v>#N/A</v>
      </c>
      <c r="AH556" s="11" t="e">
        <f>VLOOKUP($C556, FanGraphs_Standings[[Abbreviation]:[2024 Year to Date G]], 2, FALSE)</f>
        <v>#N/A</v>
      </c>
      <c r="AI556" s="11" t="e">
        <f>_xlfn.IFNA(VLOOKUP($E556, 'SP Per G'!$A$2:$D$1385, 3, FALSE), AO556)</f>
        <v>#N/A</v>
      </c>
      <c r="AJ556" s="11" t="e">
        <f>IF(AND(ISNA(VLOOKUP($E556, 'SP Per G'!$A$2:$D$1385, 4, FALSE)), ISTEXT($E556)), AI556,IF(ISNA(VLOOKUP($E556, 'SP Per G'!$A$2:$D$1385, 4, FALSE)), AO556, VLOOKUP($E556, 'SP Per G'!$A$2:$D$1385, 4, FALSE)))</f>
        <v>#N/A</v>
      </c>
      <c r="AK556" s="11" t="e">
        <f t="shared" si="90"/>
        <v>#N/A</v>
      </c>
      <c r="AL556" s="11" t="e">
        <f>_xlfn.IFNA(VLOOKUP($E556, Individual_Pitching___Dashboard[], 18, FALSE), VLOOKUP($C556,Team_Pitching___Advanced[[Team]:[SIERA]],16,FALSE))</f>
        <v>#N/A</v>
      </c>
      <c r="AM556" s="11" t="e">
        <f>_xlfn.IFNA(VLOOKUP($E556, Individual_Pitching___Dashboard[], 20, FALSE), VLOOKUP($C556,Team_Pitching___Advanced[[Team]:[xFIP]],19,FALSE))</f>
        <v>#N/A</v>
      </c>
      <c r="AN556" s="11" t="e">
        <f>_xlfn.IFNA(VLOOKUP($E556,Individual_Pitching___Advanced[],21,FALSE),VLOOKUP($C556,Team_Pitching___Advanced[[Team]:[SIERA]],20,FALSE))</f>
        <v>#N/A</v>
      </c>
      <c r="AO556" s="11" t="e">
        <f>VLOOKUP($C556, 'Team Per G'!$A$2:$G$31, 7, FALSE)</f>
        <v>#N/A</v>
      </c>
      <c r="AP556" s="11" t="e">
        <f>VLOOKUP($C556, 'FanGraphs - Team WAR Projected'!$B$2:$E$31, 3, FALSE)/162</f>
        <v>#N/A</v>
      </c>
      <c r="AQ556" s="11" t="e">
        <f t="shared" si="91"/>
        <v>#N/A</v>
      </c>
      <c r="AR556" s="11" t="e">
        <f>VLOOKUP($C556, Team_Pitching___Advanced[[Team]:[xFIP]], 19,FALSE)</f>
        <v>#N/A</v>
      </c>
      <c r="AS556" s="11" t="e">
        <f>VLOOKUP($C556, Team_Pitching___Advanced[], 20, FALSE)</f>
        <v>#N/A</v>
      </c>
      <c r="AT556" s="11" t="e">
        <f>VLOOKUP($C556, Team_Batting___Dashboard[[Team]:[wOBA]], 16, FALSE)</f>
        <v>#N/A</v>
      </c>
      <c r="AU556" s="11" t="e">
        <f>VLOOKUP($C556, Team_Batting___Advanced[[Team]:[OPS]], 9, FALSE)</f>
        <v>#N/A</v>
      </c>
      <c r="AV556" s="11" t="e">
        <f>VLOOKUP($C556, Team_Batting___Advanced[], 19, FALSE)</f>
        <v>#N/A</v>
      </c>
      <c r="AW556" s="11" t="e">
        <f>VLOOKUP($C556, 'Team Per G'!$A$2:$G$31, 3, FALSE)</f>
        <v>#N/A</v>
      </c>
      <c r="AX556" s="11" t="e">
        <f>VLOOKUP($C556, 'Team Per G'!$A$2:$G$31, 5, FALSE)</f>
        <v>#N/A</v>
      </c>
      <c r="AY556" s="11" t="e">
        <f>VLOOKUP($C556, 'Team Per G'!$A$2:$G$31, 4, FALSE)</f>
        <v>#N/A</v>
      </c>
      <c r="AZ556" s="11" t="e">
        <f>VLOOKUP($C556, Team_Batting___Dashboard[], 22, FALSE)/$AH556</f>
        <v>#N/A</v>
      </c>
      <c r="BA556" s="11" t="e">
        <f>VLOOKUP($C556, 'FanGraphs - Team WAR Projected'!$B$2:$E$31, 4, FALSE)/162</f>
        <v>#N/A</v>
      </c>
      <c r="BB556" s="11" t="e">
        <f t="shared" si="92"/>
        <v>#N/A</v>
      </c>
      <c r="BC556" s="11" t="e">
        <f>VLOOKUP($C556, FanGraphs_Standings[[Abbreviation]:[2024 Year to Date RS/G]], 6, FALSE)/$AH556</f>
        <v>#N/A</v>
      </c>
      <c r="BD556" s="11" t="e">
        <f>VLOOKUP($C556, FanGraphs_Standings[[Abbreviation]:[2024 Projected Full Season RDif]], 19, FALSE)/162</f>
        <v>#N/A</v>
      </c>
      <c r="BE556" s="11" t="e">
        <f t="shared" si="93"/>
        <v>#N/A</v>
      </c>
      <c r="BF556" s="11" t="e">
        <f>VLOOKUP($C556, FanGraphs_Standings[[Abbreviation]:[2024 Projected Full Season RDif]], 5, FALSE)</f>
        <v>#N/A</v>
      </c>
      <c r="BG556" s="11" t="e">
        <f>VLOOKUP($C556, FanGraphs_Standings[[Abbreviation]:[2024 Projected Full Season W%]], 18, FALSE)</f>
        <v>#N/A</v>
      </c>
      <c r="BH556" s="11" t="e">
        <f t="shared" si="94"/>
        <v>#N/A</v>
      </c>
      <c r="BI556" s="11" t="e">
        <f>VLOOKUP($C556, 'Home Field Adv'!$A$2:$K$31, 11, FALSE)</f>
        <v>#N/A</v>
      </c>
      <c r="BL556" s="12" t="str">
        <f t="shared" si="95"/>
        <v/>
      </c>
      <c r="BM556" s="12" t="str">
        <f t="shared" si="98"/>
        <v/>
      </c>
      <c r="BN556" s="12" t="str">
        <f t="shared" si="96"/>
        <v/>
      </c>
    </row>
    <row r="557" spans="6:66" x14ac:dyDescent="0.45">
      <c r="F557" s="11" t="e">
        <f>VLOOKUP($B557, FanGraphs_Standings[[Abbreviation]:[2024 Year to Date G]], 2, FALSE)</f>
        <v>#N/A</v>
      </c>
      <c r="G557" s="11" t="e">
        <f>_xlfn.IFNA(VLOOKUP($D557, 'SP Per G'!$A$2:$D$1385, 3, FALSE),M557)</f>
        <v>#N/A</v>
      </c>
      <c r="H557" s="11" t="e">
        <f>IF(AND(ISNA(VLOOKUP($D557, 'SP Per G'!$A$2:$D$1385, 4, FALSE)), ISTEXT($D557)), G557,IF(ISNA(VLOOKUP($D557, 'SP Per G'!$A$2:$D$1385, 4, FALSE)), M557, VLOOKUP($D557, 'SP Per G'!$A$2:$D$1385, 4, FALSE)))</f>
        <v>#N/A</v>
      </c>
      <c r="I557" s="11" t="e">
        <f t="shared" si="86"/>
        <v>#N/A</v>
      </c>
      <c r="J557" s="11" t="e">
        <f>_xlfn.IFNA(VLOOKUP($D557,Individual_Pitching___Dashboard[],18,FALSE),VLOOKUP(B557,Team_Pitching___Dashboard[[Team]:[ERA]],17,FALSE))</f>
        <v>#N/A</v>
      </c>
      <c r="K557" s="11" t="e">
        <f>_xlfn.IFNA(VLOOKUP($D557, Individual_Pitching___Dashboard[], 20, FALSE), VLOOKUP(B557,Team_Pitching___Dashboard[[Team]:[xFIP]],20,FALSE))</f>
        <v>#N/A</v>
      </c>
      <c r="L557" s="11" t="e">
        <f>_xlfn.IFNA(VLOOKUP($D557, Individual_Pitching___Advanced[], 21,FALSE), VLOOKUP(B557, Team_Pitching___Advanced[], 20, FALSE))</f>
        <v>#N/A</v>
      </c>
      <c r="M557" s="11" t="e">
        <f>VLOOKUP($B557, 'Team Per G'!$A$2:$G$31, 7, FALSE)</f>
        <v>#N/A</v>
      </c>
      <c r="N557" s="11" t="e">
        <f>VLOOKUP($B557, 'FanGraphs - Team WAR Projected'!$B$2:$E$31, 3, FALSE)/162</f>
        <v>#N/A</v>
      </c>
      <c r="O557" s="11" t="e">
        <f t="shared" si="87"/>
        <v>#N/A</v>
      </c>
      <c r="P557" s="11" t="e">
        <f>VLOOKUP($B557, Team_Pitching___Advanced[[Team]:[xFIP]], 19,FALSE)</f>
        <v>#N/A</v>
      </c>
      <c r="Q557" s="11" t="e">
        <f>VLOOKUP($B557, Team_Pitching___Advanced[], 20, FALSE)</f>
        <v>#N/A</v>
      </c>
      <c r="R557" s="11" t="e">
        <f>VLOOKUP($B557, Team_Batting___Dashboard[[Team]:[wOBA]], 16, FALSE)</f>
        <v>#N/A</v>
      </c>
      <c r="S557" s="11" t="e">
        <f>VLOOKUP($B557, Team_Batting___Advanced[[Team]:[OPS]], 9, FALSE)</f>
        <v>#N/A</v>
      </c>
      <c r="T557" s="11" t="e">
        <f>VLOOKUP($B557, Team_Batting___Advanced[], 19, FALSE)</f>
        <v>#N/A</v>
      </c>
      <c r="U557" s="11" t="e">
        <f>VLOOKUP($B557, 'Team Per G'!$A$2:$G$31, 3, FALSE)</f>
        <v>#N/A</v>
      </c>
      <c r="V557" s="11" t="e">
        <f>VLOOKUP($B557, 'Team Per G'!$A$2:$G$31, 5, FALSE)</f>
        <v>#N/A</v>
      </c>
      <c r="W557" s="11" t="e">
        <f>VLOOKUP($B557, 'Team Per G'!$A$2:$G$31, 4, FALSE)</f>
        <v>#N/A</v>
      </c>
      <c r="X557" s="11" t="e">
        <f>VLOOKUP($B557, Team_Batting___Dashboard[], 22, FALSE)/$F557</f>
        <v>#N/A</v>
      </c>
      <c r="Y557" s="11" t="e">
        <f>VLOOKUP($B557, 'FanGraphs - Team WAR Projected'!$B$2:$E$31, 4, FALSE)/162</f>
        <v>#N/A</v>
      </c>
      <c r="Z557" s="11" t="e">
        <f t="shared" si="88"/>
        <v>#N/A</v>
      </c>
      <c r="AA557" s="11" t="e">
        <f>VLOOKUP($B557, FanGraphs_Standings[[Abbreviation]:[2024 Year to Date RS/G]], 6, FALSE)/$F557</f>
        <v>#N/A</v>
      </c>
      <c r="AB557" s="11" t="e">
        <f>VLOOKUP($B557, FanGraphs_Standings[[Abbreviation]:[2024 Projected Full Season RDif]], 19, FALSE)/162</f>
        <v>#N/A</v>
      </c>
      <c r="AC557" s="11" t="e">
        <f t="shared" si="97"/>
        <v>#N/A</v>
      </c>
      <c r="AD557" s="11" t="e">
        <f>VLOOKUP($B557, FanGraphs_Standings[[Abbreviation]:[2024 Projected Full Season RDif]], 5, FALSE)</f>
        <v>#N/A</v>
      </c>
      <c r="AE557" s="11" t="e">
        <f>VLOOKUP($B557, FanGraphs_Standings[[Abbreviation]:[2024 Projected Full Season W%]], 18, FALSE)</f>
        <v>#N/A</v>
      </c>
      <c r="AF557" s="11" t="e">
        <f t="shared" si="89"/>
        <v>#N/A</v>
      </c>
      <c r="AG557" s="11" t="e">
        <f>VLOOKUP($B557, 'Home Field Adv'!$A$2:$I$31, 9, FALSE)</f>
        <v>#N/A</v>
      </c>
      <c r="AH557" s="11" t="e">
        <f>VLOOKUP($C557, FanGraphs_Standings[[Abbreviation]:[2024 Year to Date G]], 2, FALSE)</f>
        <v>#N/A</v>
      </c>
      <c r="AI557" s="11" t="e">
        <f>_xlfn.IFNA(VLOOKUP($E557, 'SP Per G'!$A$2:$D$1385, 3, FALSE), AO557)</f>
        <v>#N/A</v>
      </c>
      <c r="AJ557" s="11" t="e">
        <f>IF(AND(ISNA(VLOOKUP($E557, 'SP Per G'!$A$2:$D$1385, 4, FALSE)), ISTEXT($E557)), AI557,IF(ISNA(VLOOKUP($E557, 'SP Per G'!$A$2:$D$1385, 4, FALSE)), AO557, VLOOKUP($E557, 'SP Per G'!$A$2:$D$1385, 4, FALSE)))</f>
        <v>#N/A</v>
      </c>
      <c r="AK557" s="11" t="e">
        <f t="shared" si="90"/>
        <v>#N/A</v>
      </c>
      <c r="AL557" s="11" t="e">
        <f>_xlfn.IFNA(VLOOKUP($E557, Individual_Pitching___Dashboard[], 18, FALSE), VLOOKUP($C557,Team_Pitching___Advanced[[Team]:[SIERA]],16,FALSE))</f>
        <v>#N/A</v>
      </c>
      <c r="AM557" s="11" t="e">
        <f>_xlfn.IFNA(VLOOKUP($E557, Individual_Pitching___Dashboard[], 20, FALSE), VLOOKUP($C557,Team_Pitching___Advanced[[Team]:[xFIP]],19,FALSE))</f>
        <v>#N/A</v>
      </c>
      <c r="AN557" s="11" t="e">
        <f>_xlfn.IFNA(VLOOKUP($E557,Individual_Pitching___Advanced[],21,FALSE),VLOOKUP($C557,Team_Pitching___Advanced[[Team]:[SIERA]],20,FALSE))</f>
        <v>#N/A</v>
      </c>
      <c r="AO557" s="11" t="e">
        <f>VLOOKUP($C557, 'Team Per G'!$A$2:$G$31, 7, FALSE)</f>
        <v>#N/A</v>
      </c>
      <c r="AP557" s="11" t="e">
        <f>VLOOKUP($C557, 'FanGraphs - Team WAR Projected'!$B$2:$E$31, 3, FALSE)/162</f>
        <v>#N/A</v>
      </c>
      <c r="AQ557" s="11" t="e">
        <f t="shared" si="91"/>
        <v>#N/A</v>
      </c>
      <c r="AR557" s="11" t="e">
        <f>VLOOKUP($C557, Team_Pitching___Advanced[[Team]:[xFIP]], 19,FALSE)</f>
        <v>#N/A</v>
      </c>
      <c r="AS557" s="11" t="e">
        <f>VLOOKUP($C557, Team_Pitching___Advanced[], 20, FALSE)</f>
        <v>#N/A</v>
      </c>
      <c r="AT557" s="11" t="e">
        <f>VLOOKUP($C557, Team_Batting___Dashboard[[Team]:[wOBA]], 16, FALSE)</f>
        <v>#N/A</v>
      </c>
      <c r="AU557" s="11" t="e">
        <f>VLOOKUP($C557, Team_Batting___Advanced[[Team]:[OPS]], 9, FALSE)</f>
        <v>#N/A</v>
      </c>
      <c r="AV557" s="11" t="e">
        <f>VLOOKUP($C557, Team_Batting___Advanced[], 19, FALSE)</f>
        <v>#N/A</v>
      </c>
      <c r="AW557" s="11" t="e">
        <f>VLOOKUP($C557, 'Team Per G'!$A$2:$G$31, 3, FALSE)</f>
        <v>#N/A</v>
      </c>
      <c r="AX557" s="11" t="e">
        <f>VLOOKUP($C557, 'Team Per G'!$A$2:$G$31, 5, FALSE)</f>
        <v>#N/A</v>
      </c>
      <c r="AY557" s="11" t="e">
        <f>VLOOKUP($C557, 'Team Per G'!$A$2:$G$31, 4, FALSE)</f>
        <v>#N/A</v>
      </c>
      <c r="AZ557" s="11" t="e">
        <f>VLOOKUP($C557, Team_Batting___Dashboard[], 22, FALSE)/$AH557</f>
        <v>#N/A</v>
      </c>
      <c r="BA557" s="11" t="e">
        <f>VLOOKUP($C557, 'FanGraphs - Team WAR Projected'!$B$2:$E$31, 4, FALSE)/162</f>
        <v>#N/A</v>
      </c>
      <c r="BB557" s="11" t="e">
        <f t="shared" si="92"/>
        <v>#N/A</v>
      </c>
      <c r="BC557" s="11" t="e">
        <f>VLOOKUP($C557, FanGraphs_Standings[[Abbreviation]:[2024 Year to Date RS/G]], 6, FALSE)/$AH557</f>
        <v>#N/A</v>
      </c>
      <c r="BD557" s="11" t="e">
        <f>VLOOKUP($C557, FanGraphs_Standings[[Abbreviation]:[2024 Projected Full Season RDif]], 19, FALSE)/162</f>
        <v>#N/A</v>
      </c>
      <c r="BE557" s="11" t="e">
        <f t="shared" si="93"/>
        <v>#N/A</v>
      </c>
      <c r="BF557" s="11" t="e">
        <f>VLOOKUP($C557, FanGraphs_Standings[[Abbreviation]:[2024 Projected Full Season RDif]], 5, FALSE)</f>
        <v>#N/A</v>
      </c>
      <c r="BG557" s="11" t="e">
        <f>VLOOKUP($C557, FanGraphs_Standings[[Abbreviation]:[2024 Projected Full Season W%]], 18, FALSE)</f>
        <v>#N/A</v>
      </c>
      <c r="BH557" s="11" t="e">
        <f t="shared" si="94"/>
        <v>#N/A</v>
      </c>
      <c r="BI557" s="11" t="e">
        <f>VLOOKUP($C557, 'Home Field Adv'!$A$2:$K$31, 11, FALSE)</f>
        <v>#N/A</v>
      </c>
      <c r="BL557" s="12" t="str">
        <f t="shared" si="95"/>
        <v/>
      </c>
      <c r="BM557" s="12" t="str">
        <f t="shared" si="98"/>
        <v/>
      </c>
      <c r="BN557" s="12" t="str">
        <f t="shared" si="96"/>
        <v/>
      </c>
    </row>
    <row r="558" spans="6:66" x14ac:dyDescent="0.45">
      <c r="F558" s="11" t="e">
        <f>VLOOKUP($B558, FanGraphs_Standings[[Abbreviation]:[2024 Year to Date G]], 2, FALSE)</f>
        <v>#N/A</v>
      </c>
      <c r="G558" s="11" t="e">
        <f>_xlfn.IFNA(VLOOKUP($D558, 'SP Per G'!$A$2:$D$1385, 3, FALSE),M558)</f>
        <v>#N/A</v>
      </c>
      <c r="H558" s="11" t="e">
        <f>IF(AND(ISNA(VLOOKUP($D558, 'SP Per G'!$A$2:$D$1385, 4, FALSE)), ISTEXT($D558)), G558,IF(ISNA(VLOOKUP($D558, 'SP Per G'!$A$2:$D$1385, 4, FALSE)), M558, VLOOKUP($D558, 'SP Per G'!$A$2:$D$1385, 4, FALSE)))</f>
        <v>#N/A</v>
      </c>
      <c r="I558" s="11" t="e">
        <f t="shared" si="86"/>
        <v>#N/A</v>
      </c>
      <c r="J558" s="11" t="e">
        <f>_xlfn.IFNA(VLOOKUP($D558,Individual_Pitching___Dashboard[],18,FALSE),VLOOKUP(B558,Team_Pitching___Dashboard[[Team]:[ERA]],17,FALSE))</f>
        <v>#N/A</v>
      </c>
      <c r="K558" s="11" t="e">
        <f>_xlfn.IFNA(VLOOKUP($D558, Individual_Pitching___Dashboard[], 20, FALSE), VLOOKUP(B558,Team_Pitching___Dashboard[[Team]:[xFIP]],20,FALSE))</f>
        <v>#N/A</v>
      </c>
      <c r="L558" s="11" t="e">
        <f>_xlfn.IFNA(VLOOKUP($D558, Individual_Pitching___Advanced[], 21,FALSE), VLOOKUP(B558, Team_Pitching___Advanced[], 20, FALSE))</f>
        <v>#N/A</v>
      </c>
      <c r="M558" s="11" t="e">
        <f>VLOOKUP($B558, 'Team Per G'!$A$2:$G$31, 7, FALSE)</f>
        <v>#N/A</v>
      </c>
      <c r="N558" s="11" t="e">
        <f>VLOOKUP($B558, 'FanGraphs - Team WAR Projected'!$B$2:$E$31, 3, FALSE)/162</f>
        <v>#N/A</v>
      </c>
      <c r="O558" s="11" t="e">
        <f t="shared" si="87"/>
        <v>#N/A</v>
      </c>
      <c r="P558" s="11" t="e">
        <f>VLOOKUP($B558, Team_Pitching___Advanced[[Team]:[xFIP]], 19,FALSE)</f>
        <v>#N/A</v>
      </c>
      <c r="Q558" s="11" t="e">
        <f>VLOOKUP($B558, Team_Pitching___Advanced[], 20, FALSE)</f>
        <v>#N/A</v>
      </c>
      <c r="R558" s="11" t="e">
        <f>VLOOKUP($B558, Team_Batting___Dashboard[[Team]:[wOBA]], 16, FALSE)</f>
        <v>#N/A</v>
      </c>
      <c r="S558" s="11" t="e">
        <f>VLOOKUP($B558, Team_Batting___Advanced[[Team]:[OPS]], 9, FALSE)</f>
        <v>#N/A</v>
      </c>
      <c r="T558" s="11" t="e">
        <f>VLOOKUP($B558, Team_Batting___Advanced[], 19, FALSE)</f>
        <v>#N/A</v>
      </c>
      <c r="U558" s="11" t="e">
        <f>VLOOKUP($B558, 'Team Per G'!$A$2:$G$31, 3, FALSE)</f>
        <v>#N/A</v>
      </c>
      <c r="V558" s="11" t="e">
        <f>VLOOKUP($B558, 'Team Per G'!$A$2:$G$31, 5, FALSE)</f>
        <v>#N/A</v>
      </c>
      <c r="W558" s="11" t="e">
        <f>VLOOKUP($B558, 'Team Per G'!$A$2:$G$31, 4, FALSE)</f>
        <v>#N/A</v>
      </c>
      <c r="X558" s="11" t="e">
        <f>VLOOKUP($B558, Team_Batting___Dashboard[], 22, FALSE)/$F558</f>
        <v>#N/A</v>
      </c>
      <c r="Y558" s="11" t="e">
        <f>VLOOKUP($B558, 'FanGraphs - Team WAR Projected'!$B$2:$E$31, 4, FALSE)/162</f>
        <v>#N/A</v>
      </c>
      <c r="Z558" s="11" t="e">
        <f t="shared" si="88"/>
        <v>#N/A</v>
      </c>
      <c r="AA558" s="11" t="e">
        <f>VLOOKUP($B558, FanGraphs_Standings[[Abbreviation]:[2024 Year to Date RS/G]], 6, FALSE)/$F558</f>
        <v>#N/A</v>
      </c>
      <c r="AB558" s="11" t="e">
        <f>VLOOKUP($B558, FanGraphs_Standings[[Abbreviation]:[2024 Projected Full Season RDif]], 19, FALSE)/162</f>
        <v>#N/A</v>
      </c>
      <c r="AC558" s="11" t="e">
        <f t="shared" si="97"/>
        <v>#N/A</v>
      </c>
      <c r="AD558" s="11" t="e">
        <f>VLOOKUP($B558, FanGraphs_Standings[[Abbreviation]:[2024 Projected Full Season RDif]], 5, FALSE)</f>
        <v>#N/A</v>
      </c>
      <c r="AE558" s="11" t="e">
        <f>VLOOKUP($B558, FanGraphs_Standings[[Abbreviation]:[2024 Projected Full Season W%]], 18, FALSE)</f>
        <v>#N/A</v>
      </c>
      <c r="AF558" s="11" t="e">
        <f t="shared" si="89"/>
        <v>#N/A</v>
      </c>
      <c r="AG558" s="11" t="e">
        <f>VLOOKUP($B558, 'Home Field Adv'!$A$2:$I$31, 9, FALSE)</f>
        <v>#N/A</v>
      </c>
      <c r="AH558" s="11" t="e">
        <f>VLOOKUP($C558, FanGraphs_Standings[[Abbreviation]:[2024 Year to Date G]], 2, FALSE)</f>
        <v>#N/A</v>
      </c>
      <c r="AI558" s="11" t="e">
        <f>_xlfn.IFNA(VLOOKUP($E558, 'SP Per G'!$A$2:$D$1385, 3, FALSE), AO558)</f>
        <v>#N/A</v>
      </c>
      <c r="AJ558" s="11" t="e">
        <f>IF(AND(ISNA(VLOOKUP($E558, 'SP Per G'!$A$2:$D$1385, 4, FALSE)), ISTEXT($E558)), AI558,IF(ISNA(VLOOKUP($E558, 'SP Per G'!$A$2:$D$1385, 4, FALSE)), AO558, VLOOKUP($E558, 'SP Per G'!$A$2:$D$1385, 4, FALSE)))</f>
        <v>#N/A</v>
      </c>
      <c r="AK558" s="11" t="e">
        <f t="shared" si="90"/>
        <v>#N/A</v>
      </c>
      <c r="AL558" s="11" t="e">
        <f>_xlfn.IFNA(VLOOKUP($E558, Individual_Pitching___Dashboard[], 18, FALSE), VLOOKUP($C558,Team_Pitching___Advanced[[Team]:[SIERA]],16,FALSE))</f>
        <v>#N/A</v>
      </c>
      <c r="AM558" s="11" t="e">
        <f>_xlfn.IFNA(VLOOKUP($E558, Individual_Pitching___Dashboard[], 20, FALSE), VLOOKUP($C558,Team_Pitching___Advanced[[Team]:[xFIP]],19,FALSE))</f>
        <v>#N/A</v>
      </c>
      <c r="AN558" s="11" t="e">
        <f>_xlfn.IFNA(VLOOKUP($E558,Individual_Pitching___Advanced[],21,FALSE),VLOOKUP($C558,Team_Pitching___Advanced[[Team]:[SIERA]],20,FALSE))</f>
        <v>#N/A</v>
      </c>
      <c r="AO558" s="11" t="e">
        <f>VLOOKUP($C558, 'Team Per G'!$A$2:$G$31, 7, FALSE)</f>
        <v>#N/A</v>
      </c>
      <c r="AP558" s="11" t="e">
        <f>VLOOKUP($C558, 'FanGraphs - Team WAR Projected'!$B$2:$E$31, 3, FALSE)/162</f>
        <v>#N/A</v>
      </c>
      <c r="AQ558" s="11" t="e">
        <f t="shared" si="91"/>
        <v>#N/A</v>
      </c>
      <c r="AR558" s="11" t="e">
        <f>VLOOKUP($C558, Team_Pitching___Advanced[[Team]:[xFIP]], 19,FALSE)</f>
        <v>#N/A</v>
      </c>
      <c r="AS558" s="11" t="e">
        <f>VLOOKUP($C558, Team_Pitching___Advanced[], 20, FALSE)</f>
        <v>#N/A</v>
      </c>
      <c r="AT558" s="11" t="e">
        <f>VLOOKUP($C558, Team_Batting___Dashboard[[Team]:[wOBA]], 16, FALSE)</f>
        <v>#N/A</v>
      </c>
      <c r="AU558" s="11" t="e">
        <f>VLOOKUP($C558, Team_Batting___Advanced[[Team]:[OPS]], 9, FALSE)</f>
        <v>#N/A</v>
      </c>
      <c r="AV558" s="11" t="e">
        <f>VLOOKUP($C558, Team_Batting___Advanced[], 19, FALSE)</f>
        <v>#N/A</v>
      </c>
      <c r="AW558" s="11" t="e">
        <f>VLOOKUP($C558, 'Team Per G'!$A$2:$G$31, 3, FALSE)</f>
        <v>#N/A</v>
      </c>
      <c r="AX558" s="11" t="e">
        <f>VLOOKUP($C558, 'Team Per G'!$A$2:$G$31, 5, FALSE)</f>
        <v>#N/A</v>
      </c>
      <c r="AY558" s="11" t="e">
        <f>VLOOKUP($C558, 'Team Per G'!$A$2:$G$31, 4, FALSE)</f>
        <v>#N/A</v>
      </c>
      <c r="AZ558" s="11" t="e">
        <f>VLOOKUP($C558, Team_Batting___Dashboard[], 22, FALSE)/$AH558</f>
        <v>#N/A</v>
      </c>
      <c r="BA558" s="11" t="e">
        <f>VLOOKUP($C558, 'FanGraphs - Team WAR Projected'!$B$2:$E$31, 4, FALSE)/162</f>
        <v>#N/A</v>
      </c>
      <c r="BB558" s="11" t="e">
        <f t="shared" si="92"/>
        <v>#N/A</v>
      </c>
      <c r="BC558" s="11" t="e">
        <f>VLOOKUP($C558, FanGraphs_Standings[[Abbreviation]:[2024 Year to Date RS/G]], 6, FALSE)/$AH558</f>
        <v>#N/A</v>
      </c>
      <c r="BD558" s="11" t="e">
        <f>VLOOKUP($C558, FanGraphs_Standings[[Abbreviation]:[2024 Projected Full Season RDif]], 19, FALSE)/162</f>
        <v>#N/A</v>
      </c>
      <c r="BE558" s="11" t="e">
        <f t="shared" si="93"/>
        <v>#N/A</v>
      </c>
      <c r="BF558" s="11" t="e">
        <f>VLOOKUP($C558, FanGraphs_Standings[[Abbreviation]:[2024 Projected Full Season RDif]], 5, FALSE)</f>
        <v>#N/A</v>
      </c>
      <c r="BG558" s="11" t="e">
        <f>VLOOKUP($C558, FanGraphs_Standings[[Abbreviation]:[2024 Projected Full Season W%]], 18, FALSE)</f>
        <v>#N/A</v>
      </c>
      <c r="BH558" s="11" t="e">
        <f t="shared" si="94"/>
        <v>#N/A</v>
      </c>
      <c r="BI558" s="11" t="e">
        <f>VLOOKUP($C558, 'Home Field Adv'!$A$2:$K$31, 11, FALSE)</f>
        <v>#N/A</v>
      </c>
      <c r="BL558" s="12" t="str">
        <f t="shared" si="95"/>
        <v/>
      </c>
      <c r="BM558" s="12" t="str">
        <f t="shared" si="98"/>
        <v/>
      </c>
      <c r="BN558" s="12" t="str">
        <f t="shared" si="96"/>
        <v/>
      </c>
    </row>
    <row r="559" spans="6:66" x14ac:dyDescent="0.45">
      <c r="F559" s="11" t="e">
        <f>VLOOKUP($B559, FanGraphs_Standings[[Abbreviation]:[2024 Year to Date G]], 2, FALSE)</f>
        <v>#N/A</v>
      </c>
      <c r="G559" s="11" t="e">
        <f>_xlfn.IFNA(VLOOKUP($D559, 'SP Per G'!$A$2:$D$1385, 3, FALSE),M559)</f>
        <v>#N/A</v>
      </c>
      <c r="H559" s="11" t="e">
        <f>IF(AND(ISNA(VLOOKUP($D559, 'SP Per G'!$A$2:$D$1385, 4, FALSE)), ISTEXT($D559)), G559,IF(ISNA(VLOOKUP($D559, 'SP Per G'!$A$2:$D$1385, 4, FALSE)), M559, VLOOKUP($D559, 'SP Per G'!$A$2:$D$1385, 4, FALSE)))</f>
        <v>#N/A</v>
      </c>
      <c r="I559" s="11" t="e">
        <f t="shared" si="86"/>
        <v>#N/A</v>
      </c>
      <c r="J559" s="11" t="e">
        <f>_xlfn.IFNA(VLOOKUP($D559,Individual_Pitching___Dashboard[],18,FALSE),VLOOKUP(B559,Team_Pitching___Dashboard[[Team]:[ERA]],17,FALSE))</f>
        <v>#N/A</v>
      </c>
      <c r="K559" s="11" t="e">
        <f>_xlfn.IFNA(VLOOKUP($D559, Individual_Pitching___Dashboard[], 20, FALSE), VLOOKUP(B559,Team_Pitching___Dashboard[[Team]:[xFIP]],20,FALSE))</f>
        <v>#N/A</v>
      </c>
      <c r="L559" s="11" t="e">
        <f>_xlfn.IFNA(VLOOKUP($D559, Individual_Pitching___Advanced[], 21,FALSE), VLOOKUP(B559, Team_Pitching___Advanced[], 20, FALSE))</f>
        <v>#N/A</v>
      </c>
      <c r="M559" s="11" t="e">
        <f>VLOOKUP($B559, 'Team Per G'!$A$2:$G$31, 7, FALSE)</f>
        <v>#N/A</v>
      </c>
      <c r="N559" s="11" t="e">
        <f>VLOOKUP($B559, 'FanGraphs - Team WAR Projected'!$B$2:$E$31, 3, FALSE)/162</f>
        <v>#N/A</v>
      </c>
      <c r="O559" s="11" t="e">
        <f t="shared" si="87"/>
        <v>#N/A</v>
      </c>
      <c r="P559" s="11" t="e">
        <f>VLOOKUP($B559, Team_Pitching___Advanced[[Team]:[xFIP]], 19,FALSE)</f>
        <v>#N/A</v>
      </c>
      <c r="Q559" s="11" t="e">
        <f>VLOOKUP($B559, Team_Pitching___Advanced[], 20, FALSE)</f>
        <v>#N/A</v>
      </c>
      <c r="R559" s="11" t="e">
        <f>VLOOKUP($B559, Team_Batting___Dashboard[[Team]:[wOBA]], 16, FALSE)</f>
        <v>#N/A</v>
      </c>
      <c r="S559" s="11" t="e">
        <f>VLOOKUP($B559, Team_Batting___Advanced[[Team]:[OPS]], 9, FALSE)</f>
        <v>#N/A</v>
      </c>
      <c r="T559" s="11" t="e">
        <f>VLOOKUP($B559, Team_Batting___Advanced[], 19, FALSE)</f>
        <v>#N/A</v>
      </c>
      <c r="U559" s="11" t="e">
        <f>VLOOKUP($B559, 'Team Per G'!$A$2:$G$31, 3, FALSE)</f>
        <v>#N/A</v>
      </c>
      <c r="V559" s="11" t="e">
        <f>VLOOKUP($B559, 'Team Per G'!$A$2:$G$31, 5, FALSE)</f>
        <v>#N/A</v>
      </c>
      <c r="W559" s="11" t="e">
        <f>VLOOKUP($B559, 'Team Per G'!$A$2:$G$31, 4, FALSE)</f>
        <v>#N/A</v>
      </c>
      <c r="X559" s="11" t="e">
        <f>VLOOKUP($B559, Team_Batting___Dashboard[], 22, FALSE)/$F559</f>
        <v>#N/A</v>
      </c>
      <c r="Y559" s="11" t="e">
        <f>VLOOKUP($B559, 'FanGraphs - Team WAR Projected'!$B$2:$E$31, 4, FALSE)/162</f>
        <v>#N/A</v>
      </c>
      <c r="Z559" s="11" t="e">
        <f t="shared" si="88"/>
        <v>#N/A</v>
      </c>
      <c r="AA559" s="11" t="e">
        <f>VLOOKUP($B559, FanGraphs_Standings[[Abbreviation]:[2024 Year to Date RS/G]], 6, FALSE)/$F559</f>
        <v>#N/A</v>
      </c>
      <c r="AB559" s="11" t="e">
        <f>VLOOKUP($B559, FanGraphs_Standings[[Abbreviation]:[2024 Projected Full Season RDif]], 19, FALSE)/162</f>
        <v>#N/A</v>
      </c>
      <c r="AC559" s="11" t="e">
        <f t="shared" si="97"/>
        <v>#N/A</v>
      </c>
      <c r="AD559" s="11" t="e">
        <f>VLOOKUP($B559, FanGraphs_Standings[[Abbreviation]:[2024 Projected Full Season RDif]], 5, FALSE)</f>
        <v>#N/A</v>
      </c>
      <c r="AE559" s="11" t="e">
        <f>VLOOKUP($B559, FanGraphs_Standings[[Abbreviation]:[2024 Projected Full Season W%]], 18, FALSE)</f>
        <v>#N/A</v>
      </c>
      <c r="AF559" s="11" t="e">
        <f t="shared" si="89"/>
        <v>#N/A</v>
      </c>
      <c r="AG559" s="11" t="e">
        <f>VLOOKUP($B559, 'Home Field Adv'!$A$2:$I$31, 9, FALSE)</f>
        <v>#N/A</v>
      </c>
      <c r="AH559" s="11" t="e">
        <f>VLOOKUP($C559, FanGraphs_Standings[[Abbreviation]:[2024 Year to Date G]], 2, FALSE)</f>
        <v>#N/A</v>
      </c>
      <c r="AI559" s="11" t="e">
        <f>_xlfn.IFNA(VLOOKUP($E559, 'SP Per G'!$A$2:$D$1385, 3, FALSE), AO559)</f>
        <v>#N/A</v>
      </c>
      <c r="AJ559" s="11" t="e">
        <f>IF(AND(ISNA(VLOOKUP($E559, 'SP Per G'!$A$2:$D$1385, 4, FALSE)), ISTEXT($E559)), AI559,IF(ISNA(VLOOKUP($E559, 'SP Per G'!$A$2:$D$1385, 4, FALSE)), AO559, VLOOKUP($E559, 'SP Per G'!$A$2:$D$1385, 4, FALSE)))</f>
        <v>#N/A</v>
      </c>
      <c r="AK559" s="11" t="e">
        <f t="shared" si="90"/>
        <v>#N/A</v>
      </c>
      <c r="AL559" s="11" t="e">
        <f>_xlfn.IFNA(VLOOKUP($E559, Individual_Pitching___Dashboard[], 18, FALSE), VLOOKUP($C559,Team_Pitching___Advanced[[Team]:[SIERA]],16,FALSE))</f>
        <v>#N/A</v>
      </c>
      <c r="AM559" s="11" t="e">
        <f>_xlfn.IFNA(VLOOKUP($E559, Individual_Pitching___Dashboard[], 20, FALSE), VLOOKUP($C559,Team_Pitching___Advanced[[Team]:[xFIP]],19,FALSE))</f>
        <v>#N/A</v>
      </c>
      <c r="AN559" s="11" t="e">
        <f>_xlfn.IFNA(VLOOKUP($E559,Individual_Pitching___Advanced[],21,FALSE),VLOOKUP($C559,Team_Pitching___Advanced[[Team]:[SIERA]],20,FALSE))</f>
        <v>#N/A</v>
      </c>
      <c r="AO559" s="11" t="e">
        <f>VLOOKUP($C559, 'Team Per G'!$A$2:$G$31, 7, FALSE)</f>
        <v>#N/A</v>
      </c>
      <c r="AP559" s="11" t="e">
        <f>VLOOKUP($C559, 'FanGraphs - Team WAR Projected'!$B$2:$E$31, 3, FALSE)/162</f>
        <v>#N/A</v>
      </c>
      <c r="AQ559" s="11" t="e">
        <f t="shared" si="91"/>
        <v>#N/A</v>
      </c>
      <c r="AR559" s="11" t="e">
        <f>VLOOKUP($C559, Team_Pitching___Advanced[[Team]:[xFIP]], 19,FALSE)</f>
        <v>#N/A</v>
      </c>
      <c r="AS559" s="11" t="e">
        <f>VLOOKUP($C559, Team_Pitching___Advanced[], 20, FALSE)</f>
        <v>#N/A</v>
      </c>
      <c r="AT559" s="11" t="e">
        <f>VLOOKUP($C559, Team_Batting___Dashboard[[Team]:[wOBA]], 16, FALSE)</f>
        <v>#N/A</v>
      </c>
      <c r="AU559" s="11" t="e">
        <f>VLOOKUP($C559, Team_Batting___Advanced[[Team]:[OPS]], 9, FALSE)</f>
        <v>#N/A</v>
      </c>
      <c r="AV559" s="11" t="e">
        <f>VLOOKUP($C559, Team_Batting___Advanced[], 19, FALSE)</f>
        <v>#N/A</v>
      </c>
      <c r="AW559" s="11" t="e">
        <f>VLOOKUP($C559, 'Team Per G'!$A$2:$G$31, 3, FALSE)</f>
        <v>#N/A</v>
      </c>
      <c r="AX559" s="11" t="e">
        <f>VLOOKUP($C559, 'Team Per G'!$A$2:$G$31, 5, FALSE)</f>
        <v>#N/A</v>
      </c>
      <c r="AY559" s="11" t="e">
        <f>VLOOKUP($C559, 'Team Per G'!$A$2:$G$31, 4, FALSE)</f>
        <v>#N/A</v>
      </c>
      <c r="AZ559" s="11" t="e">
        <f>VLOOKUP($C559, Team_Batting___Dashboard[], 22, FALSE)/$AH559</f>
        <v>#N/A</v>
      </c>
      <c r="BA559" s="11" t="e">
        <f>VLOOKUP($C559, 'FanGraphs - Team WAR Projected'!$B$2:$E$31, 4, FALSE)/162</f>
        <v>#N/A</v>
      </c>
      <c r="BB559" s="11" t="e">
        <f t="shared" si="92"/>
        <v>#N/A</v>
      </c>
      <c r="BC559" s="11" t="e">
        <f>VLOOKUP($C559, FanGraphs_Standings[[Abbreviation]:[2024 Year to Date RS/G]], 6, FALSE)/$AH559</f>
        <v>#N/A</v>
      </c>
      <c r="BD559" s="11" t="e">
        <f>VLOOKUP($C559, FanGraphs_Standings[[Abbreviation]:[2024 Projected Full Season RDif]], 19, FALSE)/162</f>
        <v>#N/A</v>
      </c>
      <c r="BE559" s="11" t="e">
        <f t="shared" si="93"/>
        <v>#N/A</v>
      </c>
      <c r="BF559" s="11" t="e">
        <f>VLOOKUP($C559, FanGraphs_Standings[[Abbreviation]:[2024 Projected Full Season RDif]], 5, FALSE)</f>
        <v>#N/A</v>
      </c>
      <c r="BG559" s="11" t="e">
        <f>VLOOKUP($C559, FanGraphs_Standings[[Abbreviation]:[2024 Projected Full Season W%]], 18, FALSE)</f>
        <v>#N/A</v>
      </c>
      <c r="BH559" s="11" t="e">
        <f t="shared" si="94"/>
        <v>#N/A</v>
      </c>
      <c r="BI559" s="11" t="e">
        <f>VLOOKUP($C559, 'Home Field Adv'!$A$2:$K$31, 11, FALSE)</f>
        <v>#N/A</v>
      </c>
      <c r="BL559" s="12" t="str">
        <f t="shared" si="95"/>
        <v/>
      </c>
      <c r="BM559" s="12" t="str">
        <f t="shared" si="98"/>
        <v/>
      </c>
      <c r="BN559" s="12" t="str">
        <f t="shared" si="96"/>
        <v/>
      </c>
    </row>
    <row r="560" spans="6:66" x14ac:dyDescent="0.45">
      <c r="F560" s="11" t="e">
        <f>VLOOKUP($B560, FanGraphs_Standings[[Abbreviation]:[2024 Year to Date G]], 2, FALSE)</f>
        <v>#N/A</v>
      </c>
      <c r="G560" s="11" t="e">
        <f>_xlfn.IFNA(VLOOKUP($D560, 'SP Per G'!$A$2:$D$1385, 3, FALSE),M560)</f>
        <v>#N/A</v>
      </c>
      <c r="H560" s="11" t="e">
        <f>IF(AND(ISNA(VLOOKUP($D560, 'SP Per G'!$A$2:$D$1385, 4, FALSE)), ISTEXT($D560)), G560,IF(ISNA(VLOOKUP($D560, 'SP Per G'!$A$2:$D$1385, 4, FALSE)), M560, VLOOKUP($D560, 'SP Per G'!$A$2:$D$1385, 4, FALSE)))</f>
        <v>#N/A</v>
      </c>
      <c r="I560" s="11" t="e">
        <f t="shared" si="86"/>
        <v>#N/A</v>
      </c>
      <c r="J560" s="11" t="e">
        <f>_xlfn.IFNA(VLOOKUP($D560,Individual_Pitching___Dashboard[],18,FALSE),VLOOKUP(B560,Team_Pitching___Dashboard[[Team]:[ERA]],17,FALSE))</f>
        <v>#N/A</v>
      </c>
      <c r="K560" s="11" t="e">
        <f>_xlfn.IFNA(VLOOKUP($D560, Individual_Pitching___Dashboard[], 20, FALSE), VLOOKUP(B560,Team_Pitching___Dashboard[[Team]:[xFIP]],20,FALSE))</f>
        <v>#N/A</v>
      </c>
      <c r="L560" s="11" t="e">
        <f>_xlfn.IFNA(VLOOKUP($D560, Individual_Pitching___Advanced[], 21,FALSE), VLOOKUP(B560, Team_Pitching___Advanced[], 20, FALSE))</f>
        <v>#N/A</v>
      </c>
      <c r="M560" s="11" t="e">
        <f>VLOOKUP($B560, 'Team Per G'!$A$2:$G$31, 7, FALSE)</f>
        <v>#N/A</v>
      </c>
      <c r="N560" s="11" t="e">
        <f>VLOOKUP($B560, 'FanGraphs - Team WAR Projected'!$B$2:$E$31, 3, FALSE)/162</f>
        <v>#N/A</v>
      </c>
      <c r="O560" s="11" t="e">
        <f t="shared" si="87"/>
        <v>#N/A</v>
      </c>
      <c r="P560" s="11" t="e">
        <f>VLOOKUP($B560, Team_Pitching___Advanced[[Team]:[xFIP]], 19,FALSE)</f>
        <v>#N/A</v>
      </c>
      <c r="Q560" s="11" t="e">
        <f>VLOOKUP($B560, Team_Pitching___Advanced[], 20, FALSE)</f>
        <v>#N/A</v>
      </c>
      <c r="R560" s="11" t="e">
        <f>VLOOKUP($B560, Team_Batting___Dashboard[[Team]:[wOBA]], 16, FALSE)</f>
        <v>#N/A</v>
      </c>
      <c r="S560" s="11" t="e">
        <f>VLOOKUP($B560, Team_Batting___Advanced[[Team]:[OPS]], 9, FALSE)</f>
        <v>#N/A</v>
      </c>
      <c r="T560" s="11" t="e">
        <f>VLOOKUP($B560, Team_Batting___Advanced[], 19, FALSE)</f>
        <v>#N/A</v>
      </c>
      <c r="U560" s="11" t="e">
        <f>VLOOKUP($B560, 'Team Per G'!$A$2:$G$31, 3, FALSE)</f>
        <v>#N/A</v>
      </c>
      <c r="V560" s="11" t="e">
        <f>VLOOKUP($B560, 'Team Per G'!$A$2:$G$31, 5, FALSE)</f>
        <v>#N/A</v>
      </c>
      <c r="W560" s="11" t="e">
        <f>VLOOKUP($B560, 'Team Per G'!$A$2:$G$31, 4, FALSE)</f>
        <v>#N/A</v>
      </c>
      <c r="X560" s="11" t="e">
        <f>VLOOKUP($B560, Team_Batting___Dashboard[], 22, FALSE)/$F560</f>
        <v>#N/A</v>
      </c>
      <c r="Y560" s="11" t="e">
        <f>VLOOKUP($B560, 'FanGraphs - Team WAR Projected'!$B$2:$E$31, 4, FALSE)/162</f>
        <v>#N/A</v>
      </c>
      <c r="Z560" s="11" t="e">
        <f t="shared" si="88"/>
        <v>#N/A</v>
      </c>
      <c r="AA560" s="11" t="e">
        <f>VLOOKUP($B560, FanGraphs_Standings[[Abbreviation]:[2024 Year to Date RS/G]], 6, FALSE)/$F560</f>
        <v>#N/A</v>
      </c>
      <c r="AB560" s="11" t="e">
        <f>VLOOKUP($B560, FanGraphs_Standings[[Abbreviation]:[2024 Projected Full Season RDif]], 19, FALSE)/162</f>
        <v>#N/A</v>
      </c>
      <c r="AC560" s="11" t="e">
        <f t="shared" si="97"/>
        <v>#N/A</v>
      </c>
      <c r="AD560" s="11" t="e">
        <f>VLOOKUP($B560, FanGraphs_Standings[[Abbreviation]:[2024 Projected Full Season RDif]], 5, FALSE)</f>
        <v>#N/A</v>
      </c>
      <c r="AE560" s="11" t="e">
        <f>VLOOKUP($B560, FanGraphs_Standings[[Abbreviation]:[2024 Projected Full Season W%]], 18, FALSE)</f>
        <v>#N/A</v>
      </c>
      <c r="AF560" s="11" t="e">
        <f t="shared" si="89"/>
        <v>#N/A</v>
      </c>
      <c r="AG560" s="11" t="e">
        <f>VLOOKUP($B560, 'Home Field Adv'!$A$2:$I$31, 9, FALSE)</f>
        <v>#N/A</v>
      </c>
      <c r="AH560" s="11" t="e">
        <f>VLOOKUP($C560, FanGraphs_Standings[[Abbreviation]:[2024 Year to Date G]], 2, FALSE)</f>
        <v>#N/A</v>
      </c>
      <c r="AI560" s="11" t="e">
        <f>_xlfn.IFNA(VLOOKUP($E560, 'SP Per G'!$A$2:$D$1385, 3, FALSE), AO560)</f>
        <v>#N/A</v>
      </c>
      <c r="AJ560" s="11" t="e">
        <f>IF(AND(ISNA(VLOOKUP($E560, 'SP Per G'!$A$2:$D$1385, 4, FALSE)), ISTEXT($E560)), AI560,IF(ISNA(VLOOKUP($E560, 'SP Per G'!$A$2:$D$1385, 4, FALSE)), AO560, VLOOKUP($E560, 'SP Per G'!$A$2:$D$1385, 4, FALSE)))</f>
        <v>#N/A</v>
      </c>
      <c r="AK560" s="11" t="e">
        <f t="shared" si="90"/>
        <v>#N/A</v>
      </c>
      <c r="AL560" s="11" t="e">
        <f>_xlfn.IFNA(VLOOKUP($E560, Individual_Pitching___Dashboard[], 18, FALSE), VLOOKUP($C560,Team_Pitching___Advanced[[Team]:[SIERA]],16,FALSE))</f>
        <v>#N/A</v>
      </c>
      <c r="AM560" s="11" t="e">
        <f>_xlfn.IFNA(VLOOKUP($E560, Individual_Pitching___Dashboard[], 20, FALSE), VLOOKUP($C560,Team_Pitching___Advanced[[Team]:[xFIP]],19,FALSE))</f>
        <v>#N/A</v>
      </c>
      <c r="AN560" s="11" t="e">
        <f>_xlfn.IFNA(VLOOKUP($E560,Individual_Pitching___Advanced[],21,FALSE),VLOOKUP($C560,Team_Pitching___Advanced[[Team]:[SIERA]],20,FALSE))</f>
        <v>#N/A</v>
      </c>
      <c r="AO560" s="11" t="e">
        <f>VLOOKUP($C560, 'Team Per G'!$A$2:$G$31, 7, FALSE)</f>
        <v>#N/A</v>
      </c>
      <c r="AP560" s="11" t="e">
        <f>VLOOKUP($C560, 'FanGraphs - Team WAR Projected'!$B$2:$E$31, 3, FALSE)/162</f>
        <v>#N/A</v>
      </c>
      <c r="AQ560" s="11" t="e">
        <f t="shared" si="91"/>
        <v>#N/A</v>
      </c>
      <c r="AR560" s="11" t="e">
        <f>VLOOKUP($C560, Team_Pitching___Advanced[[Team]:[xFIP]], 19,FALSE)</f>
        <v>#N/A</v>
      </c>
      <c r="AS560" s="11" t="e">
        <f>VLOOKUP($C560, Team_Pitching___Advanced[], 20, FALSE)</f>
        <v>#N/A</v>
      </c>
      <c r="AT560" s="11" t="e">
        <f>VLOOKUP($C560, Team_Batting___Dashboard[[Team]:[wOBA]], 16, FALSE)</f>
        <v>#N/A</v>
      </c>
      <c r="AU560" s="11" t="e">
        <f>VLOOKUP($C560, Team_Batting___Advanced[[Team]:[OPS]], 9, FALSE)</f>
        <v>#N/A</v>
      </c>
      <c r="AV560" s="11" t="e">
        <f>VLOOKUP($C560, Team_Batting___Advanced[], 19, FALSE)</f>
        <v>#N/A</v>
      </c>
      <c r="AW560" s="11" t="e">
        <f>VLOOKUP($C560, 'Team Per G'!$A$2:$G$31, 3, FALSE)</f>
        <v>#N/A</v>
      </c>
      <c r="AX560" s="11" t="e">
        <f>VLOOKUP($C560, 'Team Per G'!$A$2:$G$31, 5, FALSE)</f>
        <v>#N/A</v>
      </c>
      <c r="AY560" s="11" t="e">
        <f>VLOOKUP($C560, 'Team Per G'!$A$2:$G$31, 4, FALSE)</f>
        <v>#N/A</v>
      </c>
      <c r="AZ560" s="11" t="e">
        <f>VLOOKUP($C560, Team_Batting___Dashboard[], 22, FALSE)/$AH560</f>
        <v>#N/A</v>
      </c>
      <c r="BA560" s="11" t="e">
        <f>VLOOKUP($C560, 'FanGraphs - Team WAR Projected'!$B$2:$E$31, 4, FALSE)/162</f>
        <v>#N/A</v>
      </c>
      <c r="BB560" s="11" t="e">
        <f t="shared" si="92"/>
        <v>#N/A</v>
      </c>
      <c r="BC560" s="11" t="e">
        <f>VLOOKUP($C560, FanGraphs_Standings[[Abbreviation]:[2024 Year to Date RS/G]], 6, FALSE)/$AH560</f>
        <v>#N/A</v>
      </c>
      <c r="BD560" s="11" t="e">
        <f>VLOOKUP($C560, FanGraphs_Standings[[Abbreviation]:[2024 Projected Full Season RDif]], 19, FALSE)/162</f>
        <v>#N/A</v>
      </c>
      <c r="BE560" s="11" t="e">
        <f t="shared" si="93"/>
        <v>#N/A</v>
      </c>
      <c r="BF560" s="11" t="e">
        <f>VLOOKUP($C560, FanGraphs_Standings[[Abbreviation]:[2024 Projected Full Season RDif]], 5, FALSE)</f>
        <v>#N/A</v>
      </c>
      <c r="BG560" s="11" t="e">
        <f>VLOOKUP($C560, FanGraphs_Standings[[Abbreviation]:[2024 Projected Full Season W%]], 18, FALSE)</f>
        <v>#N/A</v>
      </c>
      <c r="BH560" s="11" t="e">
        <f t="shared" si="94"/>
        <v>#N/A</v>
      </c>
      <c r="BI560" s="11" t="e">
        <f>VLOOKUP($C560, 'Home Field Adv'!$A$2:$K$31, 11, FALSE)</f>
        <v>#N/A</v>
      </c>
      <c r="BL560" s="12" t="str">
        <f t="shared" si="95"/>
        <v/>
      </c>
      <c r="BM560" s="12" t="str">
        <f t="shared" si="98"/>
        <v/>
      </c>
      <c r="BN560" s="12" t="str">
        <f t="shared" si="96"/>
        <v/>
      </c>
    </row>
    <row r="561" spans="6:66" x14ac:dyDescent="0.45">
      <c r="F561" s="11" t="e">
        <f>VLOOKUP($B561, FanGraphs_Standings[[Abbreviation]:[2024 Year to Date G]], 2, FALSE)</f>
        <v>#N/A</v>
      </c>
      <c r="G561" s="11" t="e">
        <f>_xlfn.IFNA(VLOOKUP($D561, 'SP Per G'!$A$2:$D$1385, 3, FALSE),M561)</f>
        <v>#N/A</v>
      </c>
      <c r="H561" s="11" t="e">
        <f>IF(AND(ISNA(VLOOKUP($D561, 'SP Per G'!$A$2:$D$1385, 4, FALSE)), ISTEXT($D561)), G561,IF(ISNA(VLOOKUP($D561, 'SP Per G'!$A$2:$D$1385, 4, FALSE)), M561, VLOOKUP($D561, 'SP Per G'!$A$2:$D$1385, 4, FALSE)))</f>
        <v>#N/A</v>
      </c>
      <c r="I561" s="11" t="e">
        <f t="shared" si="86"/>
        <v>#N/A</v>
      </c>
      <c r="J561" s="11" t="e">
        <f>_xlfn.IFNA(VLOOKUP($D561,Individual_Pitching___Dashboard[],18,FALSE),VLOOKUP(B561,Team_Pitching___Dashboard[[Team]:[ERA]],17,FALSE))</f>
        <v>#N/A</v>
      </c>
      <c r="K561" s="11" t="e">
        <f>_xlfn.IFNA(VLOOKUP($D561, Individual_Pitching___Dashboard[], 20, FALSE), VLOOKUP(B561,Team_Pitching___Dashboard[[Team]:[xFIP]],20,FALSE))</f>
        <v>#N/A</v>
      </c>
      <c r="L561" s="11" t="e">
        <f>_xlfn.IFNA(VLOOKUP($D561, Individual_Pitching___Advanced[], 21,FALSE), VLOOKUP(B561, Team_Pitching___Advanced[], 20, FALSE))</f>
        <v>#N/A</v>
      </c>
      <c r="M561" s="11" t="e">
        <f>VLOOKUP($B561, 'Team Per G'!$A$2:$G$31, 7, FALSE)</f>
        <v>#N/A</v>
      </c>
      <c r="N561" s="11" t="e">
        <f>VLOOKUP($B561, 'FanGraphs - Team WAR Projected'!$B$2:$E$31, 3, FALSE)/162</f>
        <v>#N/A</v>
      </c>
      <c r="O561" s="11" t="e">
        <f t="shared" si="87"/>
        <v>#N/A</v>
      </c>
      <c r="P561" s="11" t="e">
        <f>VLOOKUP($B561, Team_Pitching___Advanced[[Team]:[xFIP]], 19,FALSE)</f>
        <v>#N/A</v>
      </c>
      <c r="Q561" s="11" t="e">
        <f>VLOOKUP($B561, Team_Pitching___Advanced[], 20, FALSE)</f>
        <v>#N/A</v>
      </c>
      <c r="R561" s="11" t="e">
        <f>VLOOKUP($B561, Team_Batting___Dashboard[[Team]:[wOBA]], 16, FALSE)</f>
        <v>#N/A</v>
      </c>
      <c r="S561" s="11" t="e">
        <f>VLOOKUP($B561, Team_Batting___Advanced[[Team]:[OPS]], 9, FALSE)</f>
        <v>#N/A</v>
      </c>
      <c r="T561" s="11" t="e">
        <f>VLOOKUP($B561, Team_Batting___Advanced[], 19, FALSE)</f>
        <v>#N/A</v>
      </c>
      <c r="U561" s="11" t="e">
        <f>VLOOKUP($B561, 'Team Per G'!$A$2:$G$31, 3, FALSE)</f>
        <v>#N/A</v>
      </c>
      <c r="V561" s="11" t="e">
        <f>VLOOKUP($B561, 'Team Per G'!$A$2:$G$31, 5, FALSE)</f>
        <v>#N/A</v>
      </c>
      <c r="W561" s="11" t="e">
        <f>VLOOKUP($B561, 'Team Per G'!$A$2:$G$31, 4, FALSE)</f>
        <v>#N/A</v>
      </c>
      <c r="X561" s="11" t="e">
        <f>VLOOKUP($B561, Team_Batting___Dashboard[], 22, FALSE)/$F561</f>
        <v>#N/A</v>
      </c>
      <c r="Y561" s="11" t="e">
        <f>VLOOKUP($B561, 'FanGraphs - Team WAR Projected'!$B$2:$E$31, 4, FALSE)/162</f>
        <v>#N/A</v>
      </c>
      <c r="Z561" s="11" t="e">
        <f t="shared" si="88"/>
        <v>#N/A</v>
      </c>
      <c r="AA561" s="11" t="e">
        <f>VLOOKUP($B561, FanGraphs_Standings[[Abbreviation]:[2024 Year to Date RS/G]], 6, FALSE)/$F561</f>
        <v>#N/A</v>
      </c>
      <c r="AB561" s="11" t="e">
        <f>VLOOKUP($B561, FanGraphs_Standings[[Abbreviation]:[2024 Projected Full Season RDif]], 19, FALSE)/162</f>
        <v>#N/A</v>
      </c>
      <c r="AC561" s="11" t="e">
        <f t="shared" si="97"/>
        <v>#N/A</v>
      </c>
      <c r="AD561" s="11" t="e">
        <f>VLOOKUP($B561, FanGraphs_Standings[[Abbreviation]:[2024 Projected Full Season RDif]], 5, FALSE)</f>
        <v>#N/A</v>
      </c>
      <c r="AE561" s="11" t="e">
        <f>VLOOKUP($B561, FanGraphs_Standings[[Abbreviation]:[2024 Projected Full Season W%]], 18, FALSE)</f>
        <v>#N/A</v>
      </c>
      <c r="AF561" s="11" t="e">
        <f t="shared" si="89"/>
        <v>#N/A</v>
      </c>
      <c r="AG561" s="11" t="e">
        <f>VLOOKUP($B561, 'Home Field Adv'!$A$2:$I$31, 9, FALSE)</f>
        <v>#N/A</v>
      </c>
      <c r="AH561" s="11" t="e">
        <f>VLOOKUP($C561, FanGraphs_Standings[[Abbreviation]:[2024 Year to Date G]], 2, FALSE)</f>
        <v>#N/A</v>
      </c>
      <c r="AI561" s="11" t="e">
        <f>_xlfn.IFNA(VLOOKUP($E561, 'SP Per G'!$A$2:$D$1385, 3, FALSE), AO561)</f>
        <v>#N/A</v>
      </c>
      <c r="AJ561" s="11" t="e">
        <f>IF(AND(ISNA(VLOOKUP($E561, 'SP Per G'!$A$2:$D$1385, 4, FALSE)), ISTEXT($E561)), AI561,IF(ISNA(VLOOKUP($E561, 'SP Per G'!$A$2:$D$1385, 4, FALSE)), AO561, VLOOKUP($E561, 'SP Per G'!$A$2:$D$1385, 4, FALSE)))</f>
        <v>#N/A</v>
      </c>
      <c r="AK561" s="11" t="e">
        <f t="shared" si="90"/>
        <v>#N/A</v>
      </c>
      <c r="AL561" s="11" t="e">
        <f>_xlfn.IFNA(VLOOKUP($E561, Individual_Pitching___Dashboard[], 18, FALSE), VLOOKUP($C561,Team_Pitching___Advanced[[Team]:[SIERA]],16,FALSE))</f>
        <v>#N/A</v>
      </c>
      <c r="AM561" s="11" t="e">
        <f>_xlfn.IFNA(VLOOKUP($E561, Individual_Pitching___Dashboard[], 20, FALSE), VLOOKUP($C561,Team_Pitching___Advanced[[Team]:[xFIP]],19,FALSE))</f>
        <v>#N/A</v>
      </c>
      <c r="AN561" s="11" t="e">
        <f>_xlfn.IFNA(VLOOKUP($E561,Individual_Pitching___Advanced[],21,FALSE),VLOOKUP($C561,Team_Pitching___Advanced[[Team]:[SIERA]],20,FALSE))</f>
        <v>#N/A</v>
      </c>
      <c r="AO561" s="11" t="e">
        <f>VLOOKUP($C561, 'Team Per G'!$A$2:$G$31, 7, FALSE)</f>
        <v>#N/A</v>
      </c>
      <c r="AP561" s="11" t="e">
        <f>VLOOKUP($C561, 'FanGraphs - Team WAR Projected'!$B$2:$E$31, 3, FALSE)/162</f>
        <v>#N/A</v>
      </c>
      <c r="AQ561" s="11" t="e">
        <f t="shared" si="91"/>
        <v>#N/A</v>
      </c>
      <c r="AR561" s="11" t="e">
        <f>VLOOKUP($C561, Team_Pitching___Advanced[[Team]:[xFIP]], 19,FALSE)</f>
        <v>#N/A</v>
      </c>
      <c r="AS561" s="11" t="e">
        <f>VLOOKUP($C561, Team_Pitching___Advanced[], 20, FALSE)</f>
        <v>#N/A</v>
      </c>
      <c r="AT561" s="11" t="e">
        <f>VLOOKUP($C561, Team_Batting___Dashboard[[Team]:[wOBA]], 16, FALSE)</f>
        <v>#N/A</v>
      </c>
      <c r="AU561" s="11" t="e">
        <f>VLOOKUP($C561, Team_Batting___Advanced[[Team]:[OPS]], 9, FALSE)</f>
        <v>#N/A</v>
      </c>
      <c r="AV561" s="11" t="e">
        <f>VLOOKUP($C561, Team_Batting___Advanced[], 19, FALSE)</f>
        <v>#N/A</v>
      </c>
      <c r="AW561" s="11" t="e">
        <f>VLOOKUP($C561, 'Team Per G'!$A$2:$G$31, 3, FALSE)</f>
        <v>#N/A</v>
      </c>
      <c r="AX561" s="11" t="e">
        <f>VLOOKUP($C561, 'Team Per G'!$A$2:$G$31, 5, FALSE)</f>
        <v>#N/A</v>
      </c>
      <c r="AY561" s="11" t="e">
        <f>VLOOKUP($C561, 'Team Per G'!$A$2:$G$31, 4, FALSE)</f>
        <v>#N/A</v>
      </c>
      <c r="AZ561" s="11" t="e">
        <f>VLOOKUP($C561, Team_Batting___Dashboard[], 22, FALSE)/$AH561</f>
        <v>#N/A</v>
      </c>
      <c r="BA561" s="11" t="e">
        <f>VLOOKUP($C561, 'FanGraphs - Team WAR Projected'!$B$2:$E$31, 4, FALSE)/162</f>
        <v>#N/A</v>
      </c>
      <c r="BB561" s="11" t="e">
        <f t="shared" si="92"/>
        <v>#N/A</v>
      </c>
      <c r="BC561" s="11" t="e">
        <f>VLOOKUP($C561, FanGraphs_Standings[[Abbreviation]:[2024 Year to Date RS/G]], 6, FALSE)/$AH561</f>
        <v>#N/A</v>
      </c>
      <c r="BD561" s="11" t="e">
        <f>VLOOKUP($C561, FanGraphs_Standings[[Abbreviation]:[2024 Projected Full Season RDif]], 19, FALSE)/162</f>
        <v>#N/A</v>
      </c>
      <c r="BE561" s="11" t="e">
        <f t="shared" si="93"/>
        <v>#N/A</v>
      </c>
      <c r="BF561" s="11" t="e">
        <f>VLOOKUP($C561, FanGraphs_Standings[[Abbreviation]:[2024 Projected Full Season RDif]], 5, FALSE)</f>
        <v>#N/A</v>
      </c>
      <c r="BG561" s="11" t="e">
        <f>VLOOKUP($C561, FanGraphs_Standings[[Abbreviation]:[2024 Projected Full Season W%]], 18, FALSE)</f>
        <v>#N/A</v>
      </c>
      <c r="BH561" s="11" t="e">
        <f t="shared" si="94"/>
        <v>#N/A</v>
      </c>
      <c r="BI561" s="11" t="e">
        <f>VLOOKUP($C561, 'Home Field Adv'!$A$2:$K$31, 11, FALSE)</f>
        <v>#N/A</v>
      </c>
      <c r="BL561" s="12" t="str">
        <f t="shared" si="95"/>
        <v/>
      </c>
      <c r="BM561" s="12" t="str">
        <f t="shared" si="98"/>
        <v/>
      </c>
      <c r="BN561" s="12" t="str">
        <f t="shared" si="96"/>
        <v/>
      </c>
    </row>
    <row r="562" spans="6:66" x14ac:dyDescent="0.45">
      <c r="F562" s="11" t="e">
        <f>VLOOKUP($B562, FanGraphs_Standings[[Abbreviation]:[2024 Year to Date G]], 2, FALSE)</f>
        <v>#N/A</v>
      </c>
      <c r="G562" s="11" t="e">
        <f>_xlfn.IFNA(VLOOKUP($D562, 'SP Per G'!$A$2:$D$1385, 3, FALSE),M562)</f>
        <v>#N/A</v>
      </c>
      <c r="H562" s="11" t="e">
        <f>IF(AND(ISNA(VLOOKUP($D562, 'SP Per G'!$A$2:$D$1385, 4, FALSE)), ISTEXT($D562)), G562,IF(ISNA(VLOOKUP($D562, 'SP Per G'!$A$2:$D$1385, 4, FALSE)), M562, VLOOKUP($D562, 'SP Per G'!$A$2:$D$1385, 4, FALSE)))</f>
        <v>#N/A</v>
      </c>
      <c r="I562" s="11" t="e">
        <f t="shared" si="86"/>
        <v>#N/A</v>
      </c>
      <c r="J562" s="11" t="e">
        <f>_xlfn.IFNA(VLOOKUP($D562,Individual_Pitching___Dashboard[],18,FALSE),VLOOKUP(B562,Team_Pitching___Dashboard[[Team]:[ERA]],17,FALSE))</f>
        <v>#N/A</v>
      </c>
      <c r="K562" s="11" t="e">
        <f>_xlfn.IFNA(VLOOKUP($D562, Individual_Pitching___Dashboard[], 20, FALSE), VLOOKUP(B562,Team_Pitching___Dashboard[[Team]:[xFIP]],20,FALSE))</f>
        <v>#N/A</v>
      </c>
      <c r="L562" s="11" t="e">
        <f>_xlfn.IFNA(VLOOKUP($D562, Individual_Pitching___Advanced[], 21,FALSE), VLOOKUP(B562, Team_Pitching___Advanced[], 20, FALSE))</f>
        <v>#N/A</v>
      </c>
      <c r="M562" s="11" t="e">
        <f>VLOOKUP($B562, 'Team Per G'!$A$2:$G$31, 7, FALSE)</f>
        <v>#N/A</v>
      </c>
      <c r="N562" s="11" t="e">
        <f>VLOOKUP($B562, 'FanGraphs - Team WAR Projected'!$B$2:$E$31, 3, FALSE)/162</f>
        <v>#N/A</v>
      </c>
      <c r="O562" s="11" t="e">
        <f t="shared" si="87"/>
        <v>#N/A</v>
      </c>
      <c r="P562" s="11" t="e">
        <f>VLOOKUP($B562, Team_Pitching___Advanced[[Team]:[xFIP]], 19,FALSE)</f>
        <v>#N/A</v>
      </c>
      <c r="Q562" s="11" t="e">
        <f>VLOOKUP($B562, Team_Pitching___Advanced[], 20, FALSE)</f>
        <v>#N/A</v>
      </c>
      <c r="R562" s="11" t="e">
        <f>VLOOKUP($B562, Team_Batting___Dashboard[[Team]:[wOBA]], 16, FALSE)</f>
        <v>#N/A</v>
      </c>
      <c r="S562" s="11" t="e">
        <f>VLOOKUP($B562, Team_Batting___Advanced[[Team]:[OPS]], 9, FALSE)</f>
        <v>#N/A</v>
      </c>
      <c r="T562" s="11" t="e">
        <f>VLOOKUP($B562, Team_Batting___Advanced[], 19, FALSE)</f>
        <v>#N/A</v>
      </c>
      <c r="U562" s="11" t="e">
        <f>VLOOKUP($B562, 'Team Per G'!$A$2:$G$31, 3, FALSE)</f>
        <v>#N/A</v>
      </c>
      <c r="V562" s="11" t="e">
        <f>VLOOKUP($B562, 'Team Per G'!$A$2:$G$31, 5, FALSE)</f>
        <v>#N/A</v>
      </c>
      <c r="W562" s="11" t="e">
        <f>VLOOKUP($B562, 'Team Per G'!$A$2:$G$31, 4, FALSE)</f>
        <v>#N/A</v>
      </c>
      <c r="X562" s="11" t="e">
        <f>VLOOKUP($B562, Team_Batting___Dashboard[], 22, FALSE)/$F562</f>
        <v>#N/A</v>
      </c>
      <c r="Y562" s="11" t="e">
        <f>VLOOKUP($B562, 'FanGraphs - Team WAR Projected'!$B$2:$E$31, 4, FALSE)/162</f>
        <v>#N/A</v>
      </c>
      <c r="Z562" s="11" t="e">
        <f t="shared" si="88"/>
        <v>#N/A</v>
      </c>
      <c r="AA562" s="11" t="e">
        <f>VLOOKUP($B562, FanGraphs_Standings[[Abbreviation]:[2024 Year to Date RS/G]], 6, FALSE)/$F562</f>
        <v>#N/A</v>
      </c>
      <c r="AB562" s="11" t="e">
        <f>VLOOKUP($B562, FanGraphs_Standings[[Abbreviation]:[2024 Projected Full Season RDif]], 19, FALSE)/162</f>
        <v>#N/A</v>
      </c>
      <c r="AC562" s="11" t="e">
        <f t="shared" si="97"/>
        <v>#N/A</v>
      </c>
      <c r="AD562" s="11" t="e">
        <f>VLOOKUP($B562, FanGraphs_Standings[[Abbreviation]:[2024 Projected Full Season RDif]], 5, FALSE)</f>
        <v>#N/A</v>
      </c>
      <c r="AE562" s="11" t="e">
        <f>VLOOKUP($B562, FanGraphs_Standings[[Abbreviation]:[2024 Projected Full Season W%]], 18, FALSE)</f>
        <v>#N/A</v>
      </c>
      <c r="AF562" s="11" t="e">
        <f t="shared" si="89"/>
        <v>#N/A</v>
      </c>
      <c r="AG562" s="11" t="e">
        <f>VLOOKUP($B562, 'Home Field Adv'!$A$2:$I$31, 9, FALSE)</f>
        <v>#N/A</v>
      </c>
      <c r="AH562" s="11" t="e">
        <f>VLOOKUP($C562, FanGraphs_Standings[[Abbreviation]:[2024 Year to Date G]], 2, FALSE)</f>
        <v>#N/A</v>
      </c>
      <c r="AI562" s="11" t="e">
        <f>_xlfn.IFNA(VLOOKUP($E562, 'SP Per G'!$A$2:$D$1385, 3, FALSE), AO562)</f>
        <v>#N/A</v>
      </c>
      <c r="AJ562" s="11" t="e">
        <f>IF(AND(ISNA(VLOOKUP($E562, 'SP Per G'!$A$2:$D$1385, 4, FALSE)), ISTEXT($E562)), AI562,IF(ISNA(VLOOKUP($E562, 'SP Per G'!$A$2:$D$1385, 4, FALSE)), AO562, VLOOKUP($E562, 'SP Per G'!$A$2:$D$1385, 4, FALSE)))</f>
        <v>#N/A</v>
      </c>
      <c r="AK562" s="11" t="e">
        <f t="shared" si="90"/>
        <v>#N/A</v>
      </c>
      <c r="AL562" s="11" t="e">
        <f>_xlfn.IFNA(VLOOKUP($E562, Individual_Pitching___Dashboard[], 18, FALSE), VLOOKUP($C562,Team_Pitching___Advanced[[Team]:[SIERA]],16,FALSE))</f>
        <v>#N/A</v>
      </c>
      <c r="AM562" s="11" t="e">
        <f>_xlfn.IFNA(VLOOKUP($E562, Individual_Pitching___Dashboard[], 20, FALSE), VLOOKUP($C562,Team_Pitching___Advanced[[Team]:[xFIP]],19,FALSE))</f>
        <v>#N/A</v>
      </c>
      <c r="AN562" s="11" t="e">
        <f>_xlfn.IFNA(VLOOKUP($E562,Individual_Pitching___Advanced[],21,FALSE),VLOOKUP($C562,Team_Pitching___Advanced[[Team]:[SIERA]],20,FALSE))</f>
        <v>#N/A</v>
      </c>
      <c r="AO562" s="11" t="e">
        <f>VLOOKUP($C562, 'Team Per G'!$A$2:$G$31, 7, FALSE)</f>
        <v>#N/A</v>
      </c>
      <c r="AP562" s="11" t="e">
        <f>VLOOKUP($C562, 'FanGraphs - Team WAR Projected'!$B$2:$E$31, 3, FALSE)/162</f>
        <v>#N/A</v>
      </c>
      <c r="AQ562" s="11" t="e">
        <f t="shared" si="91"/>
        <v>#N/A</v>
      </c>
      <c r="AR562" s="11" t="e">
        <f>VLOOKUP($C562, Team_Pitching___Advanced[[Team]:[xFIP]], 19,FALSE)</f>
        <v>#N/A</v>
      </c>
      <c r="AS562" s="11" t="e">
        <f>VLOOKUP($C562, Team_Pitching___Advanced[], 20, FALSE)</f>
        <v>#N/A</v>
      </c>
      <c r="AT562" s="11" t="e">
        <f>VLOOKUP($C562, Team_Batting___Dashboard[[Team]:[wOBA]], 16, FALSE)</f>
        <v>#N/A</v>
      </c>
      <c r="AU562" s="11" t="e">
        <f>VLOOKUP($C562, Team_Batting___Advanced[[Team]:[OPS]], 9, FALSE)</f>
        <v>#N/A</v>
      </c>
      <c r="AV562" s="11" t="e">
        <f>VLOOKUP($C562, Team_Batting___Advanced[], 19, FALSE)</f>
        <v>#N/A</v>
      </c>
      <c r="AW562" s="11" t="e">
        <f>VLOOKUP($C562, 'Team Per G'!$A$2:$G$31, 3, FALSE)</f>
        <v>#N/A</v>
      </c>
      <c r="AX562" s="11" t="e">
        <f>VLOOKUP($C562, 'Team Per G'!$A$2:$G$31, 5, FALSE)</f>
        <v>#N/A</v>
      </c>
      <c r="AY562" s="11" t="e">
        <f>VLOOKUP($C562, 'Team Per G'!$A$2:$G$31, 4, FALSE)</f>
        <v>#N/A</v>
      </c>
      <c r="AZ562" s="11" t="e">
        <f>VLOOKUP($C562, Team_Batting___Dashboard[], 22, FALSE)/$AH562</f>
        <v>#N/A</v>
      </c>
      <c r="BA562" s="11" t="e">
        <f>VLOOKUP($C562, 'FanGraphs - Team WAR Projected'!$B$2:$E$31, 4, FALSE)/162</f>
        <v>#N/A</v>
      </c>
      <c r="BB562" s="11" t="e">
        <f t="shared" si="92"/>
        <v>#N/A</v>
      </c>
      <c r="BC562" s="11" t="e">
        <f>VLOOKUP($C562, FanGraphs_Standings[[Abbreviation]:[2024 Year to Date RS/G]], 6, FALSE)/$AH562</f>
        <v>#N/A</v>
      </c>
      <c r="BD562" s="11" t="e">
        <f>VLOOKUP($C562, FanGraphs_Standings[[Abbreviation]:[2024 Projected Full Season RDif]], 19, FALSE)/162</f>
        <v>#N/A</v>
      </c>
      <c r="BE562" s="11" t="e">
        <f t="shared" si="93"/>
        <v>#N/A</v>
      </c>
      <c r="BF562" s="11" t="e">
        <f>VLOOKUP($C562, FanGraphs_Standings[[Abbreviation]:[2024 Projected Full Season RDif]], 5, FALSE)</f>
        <v>#N/A</v>
      </c>
      <c r="BG562" s="11" t="e">
        <f>VLOOKUP($C562, FanGraphs_Standings[[Abbreviation]:[2024 Projected Full Season W%]], 18, FALSE)</f>
        <v>#N/A</v>
      </c>
      <c r="BH562" s="11" t="e">
        <f t="shared" si="94"/>
        <v>#N/A</v>
      </c>
      <c r="BI562" s="11" t="e">
        <f>VLOOKUP($C562, 'Home Field Adv'!$A$2:$K$31, 11, FALSE)</f>
        <v>#N/A</v>
      </c>
      <c r="BL562" s="12" t="str">
        <f t="shared" si="95"/>
        <v/>
      </c>
      <c r="BM562" s="12" t="str">
        <f t="shared" si="98"/>
        <v/>
      </c>
      <c r="BN562" s="12" t="str">
        <f t="shared" si="96"/>
        <v/>
      </c>
    </row>
    <row r="563" spans="6:66" x14ac:dyDescent="0.45">
      <c r="F563" s="11" t="e">
        <f>VLOOKUP($B563, FanGraphs_Standings[[Abbreviation]:[2024 Year to Date G]], 2, FALSE)</f>
        <v>#N/A</v>
      </c>
      <c r="G563" s="11" t="e">
        <f>_xlfn.IFNA(VLOOKUP($D563, 'SP Per G'!$A$2:$D$1385, 3, FALSE),M563)</f>
        <v>#N/A</v>
      </c>
      <c r="H563" s="11" t="e">
        <f>IF(AND(ISNA(VLOOKUP($D563, 'SP Per G'!$A$2:$D$1385, 4, FALSE)), ISTEXT($D563)), G563,IF(ISNA(VLOOKUP($D563, 'SP Per G'!$A$2:$D$1385, 4, FALSE)), M563, VLOOKUP($D563, 'SP Per G'!$A$2:$D$1385, 4, FALSE)))</f>
        <v>#N/A</v>
      </c>
      <c r="I563" s="11" t="e">
        <f t="shared" si="86"/>
        <v>#N/A</v>
      </c>
      <c r="J563" s="11" t="e">
        <f>_xlfn.IFNA(VLOOKUP($D563,Individual_Pitching___Dashboard[],18,FALSE),VLOOKUP(B563,Team_Pitching___Dashboard[[Team]:[ERA]],17,FALSE))</f>
        <v>#N/A</v>
      </c>
      <c r="K563" s="11" t="e">
        <f>_xlfn.IFNA(VLOOKUP($D563, Individual_Pitching___Dashboard[], 20, FALSE), VLOOKUP(B563,Team_Pitching___Dashboard[[Team]:[xFIP]],20,FALSE))</f>
        <v>#N/A</v>
      </c>
      <c r="L563" s="11" t="e">
        <f>_xlfn.IFNA(VLOOKUP($D563, Individual_Pitching___Advanced[], 21,FALSE), VLOOKUP(B563, Team_Pitching___Advanced[], 20, FALSE))</f>
        <v>#N/A</v>
      </c>
      <c r="M563" s="11" t="e">
        <f>VLOOKUP($B563, 'Team Per G'!$A$2:$G$31, 7, FALSE)</f>
        <v>#N/A</v>
      </c>
      <c r="N563" s="11" t="e">
        <f>VLOOKUP($B563, 'FanGraphs - Team WAR Projected'!$B$2:$E$31, 3, FALSE)/162</f>
        <v>#N/A</v>
      </c>
      <c r="O563" s="11" t="e">
        <f t="shared" si="87"/>
        <v>#N/A</v>
      </c>
      <c r="P563" s="11" t="e">
        <f>VLOOKUP($B563, Team_Pitching___Advanced[[Team]:[xFIP]], 19,FALSE)</f>
        <v>#N/A</v>
      </c>
      <c r="Q563" s="11" t="e">
        <f>VLOOKUP($B563, Team_Pitching___Advanced[], 20, FALSE)</f>
        <v>#N/A</v>
      </c>
      <c r="R563" s="11" t="e">
        <f>VLOOKUP($B563, Team_Batting___Dashboard[[Team]:[wOBA]], 16, FALSE)</f>
        <v>#N/A</v>
      </c>
      <c r="S563" s="11" t="e">
        <f>VLOOKUP($B563, Team_Batting___Advanced[[Team]:[OPS]], 9, FALSE)</f>
        <v>#N/A</v>
      </c>
      <c r="T563" s="11" t="e">
        <f>VLOOKUP($B563, Team_Batting___Advanced[], 19, FALSE)</f>
        <v>#N/A</v>
      </c>
      <c r="U563" s="11" t="e">
        <f>VLOOKUP($B563, 'Team Per G'!$A$2:$G$31, 3, FALSE)</f>
        <v>#N/A</v>
      </c>
      <c r="V563" s="11" t="e">
        <f>VLOOKUP($B563, 'Team Per G'!$A$2:$G$31, 5, FALSE)</f>
        <v>#N/A</v>
      </c>
      <c r="W563" s="11" t="e">
        <f>VLOOKUP($B563, 'Team Per G'!$A$2:$G$31, 4, FALSE)</f>
        <v>#N/A</v>
      </c>
      <c r="X563" s="11" t="e">
        <f>VLOOKUP($B563, Team_Batting___Dashboard[], 22, FALSE)/$F563</f>
        <v>#N/A</v>
      </c>
      <c r="Y563" s="11" t="e">
        <f>VLOOKUP($B563, 'FanGraphs - Team WAR Projected'!$B$2:$E$31, 4, FALSE)/162</f>
        <v>#N/A</v>
      </c>
      <c r="Z563" s="11" t="e">
        <f t="shared" si="88"/>
        <v>#N/A</v>
      </c>
      <c r="AA563" s="11" t="e">
        <f>VLOOKUP($B563, FanGraphs_Standings[[Abbreviation]:[2024 Year to Date RS/G]], 6, FALSE)/$F563</f>
        <v>#N/A</v>
      </c>
      <c r="AB563" s="11" t="e">
        <f>VLOOKUP($B563, FanGraphs_Standings[[Abbreviation]:[2024 Projected Full Season RDif]], 19, FALSE)/162</f>
        <v>#N/A</v>
      </c>
      <c r="AC563" s="11" t="e">
        <f t="shared" si="97"/>
        <v>#N/A</v>
      </c>
      <c r="AD563" s="11" t="e">
        <f>VLOOKUP($B563, FanGraphs_Standings[[Abbreviation]:[2024 Projected Full Season RDif]], 5, FALSE)</f>
        <v>#N/A</v>
      </c>
      <c r="AE563" s="11" t="e">
        <f>VLOOKUP($B563, FanGraphs_Standings[[Abbreviation]:[2024 Projected Full Season W%]], 18, FALSE)</f>
        <v>#N/A</v>
      </c>
      <c r="AF563" s="11" t="e">
        <f t="shared" si="89"/>
        <v>#N/A</v>
      </c>
      <c r="AG563" s="11" t="e">
        <f>VLOOKUP($B563, 'Home Field Adv'!$A$2:$I$31, 9, FALSE)</f>
        <v>#N/A</v>
      </c>
      <c r="AH563" s="11" t="e">
        <f>VLOOKUP($C563, FanGraphs_Standings[[Abbreviation]:[2024 Year to Date G]], 2, FALSE)</f>
        <v>#N/A</v>
      </c>
      <c r="AI563" s="11" t="e">
        <f>_xlfn.IFNA(VLOOKUP($E563, 'SP Per G'!$A$2:$D$1385, 3, FALSE), AO563)</f>
        <v>#N/A</v>
      </c>
      <c r="AJ563" s="11" t="e">
        <f>IF(AND(ISNA(VLOOKUP($E563, 'SP Per G'!$A$2:$D$1385, 4, FALSE)), ISTEXT($E563)), AI563,IF(ISNA(VLOOKUP($E563, 'SP Per G'!$A$2:$D$1385, 4, FALSE)), AO563, VLOOKUP($E563, 'SP Per G'!$A$2:$D$1385, 4, FALSE)))</f>
        <v>#N/A</v>
      </c>
      <c r="AK563" s="11" t="e">
        <f t="shared" si="90"/>
        <v>#N/A</v>
      </c>
      <c r="AL563" s="11" t="e">
        <f>_xlfn.IFNA(VLOOKUP($E563, Individual_Pitching___Dashboard[], 18, FALSE), VLOOKUP($C563,Team_Pitching___Advanced[[Team]:[SIERA]],16,FALSE))</f>
        <v>#N/A</v>
      </c>
      <c r="AM563" s="11" t="e">
        <f>_xlfn.IFNA(VLOOKUP($E563, Individual_Pitching___Dashboard[], 20, FALSE), VLOOKUP($C563,Team_Pitching___Advanced[[Team]:[xFIP]],19,FALSE))</f>
        <v>#N/A</v>
      </c>
      <c r="AN563" s="11" t="e">
        <f>_xlfn.IFNA(VLOOKUP($E563,Individual_Pitching___Advanced[],21,FALSE),VLOOKUP($C563,Team_Pitching___Advanced[[Team]:[SIERA]],20,FALSE))</f>
        <v>#N/A</v>
      </c>
      <c r="AO563" s="11" t="e">
        <f>VLOOKUP($C563, 'Team Per G'!$A$2:$G$31, 7, FALSE)</f>
        <v>#N/A</v>
      </c>
      <c r="AP563" s="11" t="e">
        <f>VLOOKUP($C563, 'FanGraphs - Team WAR Projected'!$B$2:$E$31, 3, FALSE)/162</f>
        <v>#N/A</v>
      </c>
      <c r="AQ563" s="11" t="e">
        <f t="shared" si="91"/>
        <v>#N/A</v>
      </c>
      <c r="AR563" s="11" t="e">
        <f>VLOOKUP($C563, Team_Pitching___Advanced[[Team]:[xFIP]], 19,FALSE)</f>
        <v>#N/A</v>
      </c>
      <c r="AS563" s="11" t="e">
        <f>VLOOKUP($C563, Team_Pitching___Advanced[], 20, FALSE)</f>
        <v>#N/A</v>
      </c>
      <c r="AT563" s="11" t="e">
        <f>VLOOKUP($C563, Team_Batting___Dashboard[[Team]:[wOBA]], 16, FALSE)</f>
        <v>#N/A</v>
      </c>
      <c r="AU563" s="11" t="e">
        <f>VLOOKUP($C563, Team_Batting___Advanced[[Team]:[OPS]], 9, FALSE)</f>
        <v>#N/A</v>
      </c>
      <c r="AV563" s="11" t="e">
        <f>VLOOKUP($C563, Team_Batting___Advanced[], 19, FALSE)</f>
        <v>#N/A</v>
      </c>
      <c r="AW563" s="11" t="e">
        <f>VLOOKUP($C563, 'Team Per G'!$A$2:$G$31, 3, FALSE)</f>
        <v>#N/A</v>
      </c>
      <c r="AX563" s="11" t="e">
        <f>VLOOKUP($C563, 'Team Per G'!$A$2:$G$31, 5, FALSE)</f>
        <v>#N/A</v>
      </c>
      <c r="AY563" s="11" t="e">
        <f>VLOOKUP($C563, 'Team Per G'!$A$2:$G$31, 4, FALSE)</f>
        <v>#N/A</v>
      </c>
      <c r="AZ563" s="11" t="e">
        <f>VLOOKUP($C563, Team_Batting___Dashboard[], 22, FALSE)/$AH563</f>
        <v>#N/A</v>
      </c>
      <c r="BA563" s="11" t="e">
        <f>VLOOKUP($C563, 'FanGraphs - Team WAR Projected'!$B$2:$E$31, 4, FALSE)/162</f>
        <v>#N/A</v>
      </c>
      <c r="BB563" s="11" t="e">
        <f t="shared" si="92"/>
        <v>#N/A</v>
      </c>
      <c r="BC563" s="11" t="e">
        <f>VLOOKUP($C563, FanGraphs_Standings[[Abbreviation]:[2024 Year to Date RS/G]], 6, FALSE)/$AH563</f>
        <v>#N/A</v>
      </c>
      <c r="BD563" s="11" t="e">
        <f>VLOOKUP($C563, FanGraphs_Standings[[Abbreviation]:[2024 Projected Full Season RDif]], 19, FALSE)/162</f>
        <v>#N/A</v>
      </c>
      <c r="BE563" s="11" t="e">
        <f t="shared" si="93"/>
        <v>#N/A</v>
      </c>
      <c r="BF563" s="11" t="e">
        <f>VLOOKUP($C563, FanGraphs_Standings[[Abbreviation]:[2024 Projected Full Season RDif]], 5, FALSE)</f>
        <v>#N/A</v>
      </c>
      <c r="BG563" s="11" t="e">
        <f>VLOOKUP($C563, FanGraphs_Standings[[Abbreviation]:[2024 Projected Full Season W%]], 18, FALSE)</f>
        <v>#N/A</v>
      </c>
      <c r="BH563" s="11" t="e">
        <f t="shared" si="94"/>
        <v>#N/A</v>
      </c>
      <c r="BI563" s="11" t="e">
        <f>VLOOKUP($C563, 'Home Field Adv'!$A$2:$K$31, 11, FALSE)</f>
        <v>#N/A</v>
      </c>
      <c r="BL563" s="12" t="str">
        <f t="shared" si="95"/>
        <v/>
      </c>
      <c r="BM563" s="12" t="str">
        <f t="shared" si="98"/>
        <v/>
      </c>
      <c r="BN563" s="12" t="str">
        <f t="shared" si="96"/>
        <v/>
      </c>
    </row>
    <row r="564" spans="6:66" x14ac:dyDescent="0.45">
      <c r="F564" s="11" t="e">
        <f>VLOOKUP($B564, FanGraphs_Standings[[Abbreviation]:[2024 Year to Date G]], 2, FALSE)</f>
        <v>#N/A</v>
      </c>
      <c r="G564" s="11" t="e">
        <f>_xlfn.IFNA(VLOOKUP($D564, 'SP Per G'!$A$2:$D$1385, 3, FALSE),M564)</f>
        <v>#N/A</v>
      </c>
      <c r="H564" s="11" t="e">
        <f>IF(AND(ISNA(VLOOKUP($D564, 'SP Per G'!$A$2:$D$1385, 4, FALSE)), ISTEXT($D564)), G564,IF(ISNA(VLOOKUP($D564, 'SP Per G'!$A$2:$D$1385, 4, FALSE)), M564, VLOOKUP($D564, 'SP Per G'!$A$2:$D$1385, 4, FALSE)))</f>
        <v>#N/A</v>
      </c>
      <c r="I564" s="11" t="e">
        <f t="shared" si="86"/>
        <v>#N/A</v>
      </c>
      <c r="J564" s="11" t="e">
        <f>_xlfn.IFNA(VLOOKUP($D564,Individual_Pitching___Dashboard[],18,FALSE),VLOOKUP(B564,Team_Pitching___Dashboard[[Team]:[ERA]],17,FALSE))</f>
        <v>#N/A</v>
      </c>
      <c r="K564" s="11" t="e">
        <f>_xlfn.IFNA(VLOOKUP($D564, Individual_Pitching___Dashboard[], 20, FALSE), VLOOKUP(B564,Team_Pitching___Dashboard[[Team]:[xFIP]],20,FALSE))</f>
        <v>#N/A</v>
      </c>
      <c r="L564" s="11" t="e">
        <f>_xlfn.IFNA(VLOOKUP($D564, Individual_Pitching___Advanced[], 21,FALSE), VLOOKUP(B564, Team_Pitching___Advanced[], 20, FALSE))</f>
        <v>#N/A</v>
      </c>
      <c r="M564" s="11" t="e">
        <f>VLOOKUP($B564, 'Team Per G'!$A$2:$G$31, 7, FALSE)</f>
        <v>#N/A</v>
      </c>
      <c r="N564" s="11" t="e">
        <f>VLOOKUP($B564, 'FanGraphs - Team WAR Projected'!$B$2:$E$31, 3, FALSE)/162</f>
        <v>#N/A</v>
      </c>
      <c r="O564" s="11" t="e">
        <f t="shared" si="87"/>
        <v>#N/A</v>
      </c>
      <c r="P564" s="11" t="e">
        <f>VLOOKUP($B564, Team_Pitching___Advanced[[Team]:[xFIP]], 19,FALSE)</f>
        <v>#N/A</v>
      </c>
      <c r="Q564" s="11" t="e">
        <f>VLOOKUP($B564, Team_Pitching___Advanced[], 20, FALSE)</f>
        <v>#N/A</v>
      </c>
      <c r="R564" s="11" t="e">
        <f>VLOOKUP($B564, Team_Batting___Dashboard[[Team]:[wOBA]], 16, FALSE)</f>
        <v>#N/A</v>
      </c>
      <c r="S564" s="11" t="e">
        <f>VLOOKUP($B564, Team_Batting___Advanced[[Team]:[OPS]], 9, FALSE)</f>
        <v>#N/A</v>
      </c>
      <c r="T564" s="11" t="e">
        <f>VLOOKUP($B564, Team_Batting___Advanced[], 19, FALSE)</f>
        <v>#N/A</v>
      </c>
      <c r="U564" s="11" t="e">
        <f>VLOOKUP($B564, 'Team Per G'!$A$2:$G$31, 3, FALSE)</f>
        <v>#N/A</v>
      </c>
      <c r="V564" s="11" t="e">
        <f>VLOOKUP($B564, 'Team Per G'!$A$2:$G$31, 5, FALSE)</f>
        <v>#N/A</v>
      </c>
      <c r="W564" s="11" t="e">
        <f>VLOOKUP($B564, 'Team Per G'!$A$2:$G$31, 4, FALSE)</f>
        <v>#N/A</v>
      </c>
      <c r="X564" s="11" t="e">
        <f>VLOOKUP($B564, Team_Batting___Dashboard[], 22, FALSE)/$F564</f>
        <v>#N/A</v>
      </c>
      <c r="Y564" s="11" t="e">
        <f>VLOOKUP($B564, 'FanGraphs - Team WAR Projected'!$B$2:$E$31, 4, FALSE)/162</f>
        <v>#N/A</v>
      </c>
      <c r="Z564" s="11" t="e">
        <f t="shared" si="88"/>
        <v>#N/A</v>
      </c>
      <c r="AA564" s="11" t="e">
        <f>VLOOKUP($B564, FanGraphs_Standings[[Abbreviation]:[2024 Year to Date RS/G]], 6, FALSE)/$F564</f>
        <v>#N/A</v>
      </c>
      <c r="AB564" s="11" t="e">
        <f>VLOOKUP($B564, FanGraphs_Standings[[Abbreviation]:[2024 Projected Full Season RDif]], 19, FALSE)/162</f>
        <v>#N/A</v>
      </c>
      <c r="AC564" s="11" t="e">
        <f t="shared" si="97"/>
        <v>#N/A</v>
      </c>
      <c r="AD564" s="11" t="e">
        <f>VLOOKUP($B564, FanGraphs_Standings[[Abbreviation]:[2024 Projected Full Season RDif]], 5, FALSE)</f>
        <v>#N/A</v>
      </c>
      <c r="AE564" s="11" t="e">
        <f>VLOOKUP($B564, FanGraphs_Standings[[Abbreviation]:[2024 Projected Full Season W%]], 18, FALSE)</f>
        <v>#N/A</v>
      </c>
      <c r="AF564" s="11" t="e">
        <f t="shared" si="89"/>
        <v>#N/A</v>
      </c>
      <c r="AG564" s="11" t="e">
        <f>VLOOKUP($B564, 'Home Field Adv'!$A$2:$I$31, 9, FALSE)</f>
        <v>#N/A</v>
      </c>
      <c r="AH564" s="11" t="e">
        <f>VLOOKUP($C564, FanGraphs_Standings[[Abbreviation]:[2024 Year to Date G]], 2, FALSE)</f>
        <v>#N/A</v>
      </c>
      <c r="AI564" s="11" t="e">
        <f>_xlfn.IFNA(VLOOKUP($E564, 'SP Per G'!$A$2:$D$1385, 3, FALSE), AO564)</f>
        <v>#N/A</v>
      </c>
      <c r="AJ564" s="11" t="e">
        <f>IF(AND(ISNA(VLOOKUP($E564, 'SP Per G'!$A$2:$D$1385, 4, FALSE)), ISTEXT($E564)), AI564,IF(ISNA(VLOOKUP($E564, 'SP Per G'!$A$2:$D$1385, 4, FALSE)), AO564, VLOOKUP($E564, 'SP Per G'!$A$2:$D$1385, 4, FALSE)))</f>
        <v>#N/A</v>
      </c>
      <c r="AK564" s="11" t="e">
        <f t="shared" si="90"/>
        <v>#N/A</v>
      </c>
      <c r="AL564" s="11" t="e">
        <f>_xlfn.IFNA(VLOOKUP($E564, Individual_Pitching___Dashboard[], 18, FALSE), VLOOKUP($C564,Team_Pitching___Advanced[[Team]:[SIERA]],16,FALSE))</f>
        <v>#N/A</v>
      </c>
      <c r="AM564" s="11" t="e">
        <f>_xlfn.IFNA(VLOOKUP($E564, Individual_Pitching___Dashboard[], 20, FALSE), VLOOKUP($C564,Team_Pitching___Advanced[[Team]:[xFIP]],19,FALSE))</f>
        <v>#N/A</v>
      </c>
      <c r="AN564" s="11" t="e">
        <f>_xlfn.IFNA(VLOOKUP($E564,Individual_Pitching___Advanced[],21,FALSE),VLOOKUP($C564,Team_Pitching___Advanced[[Team]:[SIERA]],20,FALSE))</f>
        <v>#N/A</v>
      </c>
      <c r="AO564" s="11" t="e">
        <f>VLOOKUP($C564, 'Team Per G'!$A$2:$G$31, 7, FALSE)</f>
        <v>#N/A</v>
      </c>
      <c r="AP564" s="11" t="e">
        <f>VLOOKUP($C564, 'FanGraphs - Team WAR Projected'!$B$2:$E$31, 3, FALSE)/162</f>
        <v>#N/A</v>
      </c>
      <c r="AQ564" s="11" t="e">
        <f t="shared" si="91"/>
        <v>#N/A</v>
      </c>
      <c r="AR564" s="11" t="e">
        <f>VLOOKUP($C564, Team_Pitching___Advanced[[Team]:[xFIP]], 19,FALSE)</f>
        <v>#N/A</v>
      </c>
      <c r="AS564" s="11" t="e">
        <f>VLOOKUP($C564, Team_Pitching___Advanced[], 20, FALSE)</f>
        <v>#N/A</v>
      </c>
      <c r="AT564" s="11" t="e">
        <f>VLOOKUP($C564, Team_Batting___Dashboard[[Team]:[wOBA]], 16, FALSE)</f>
        <v>#N/A</v>
      </c>
      <c r="AU564" s="11" t="e">
        <f>VLOOKUP($C564, Team_Batting___Advanced[[Team]:[OPS]], 9, FALSE)</f>
        <v>#N/A</v>
      </c>
      <c r="AV564" s="11" t="e">
        <f>VLOOKUP($C564, Team_Batting___Advanced[], 19, FALSE)</f>
        <v>#N/A</v>
      </c>
      <c r="AW564" s="11" t="e">
        <f>VLOOKUP($C564, 'Team Per G'!$A$2:$G$31, 3, FALSE)</f>
        <v>#N/A</v>
      </c>
      <c r="AX564" s="11" t="e">
        <f>VLOOKUP($C564, 'Team Per G'!$A$2:$G$31, 5, FALSE)</f>
        <v>#N/A</v>
      </c>
      <c r="AY564" s="11" t="e">
        <f>VLOOKUP($C564, 'Team Per G'!$A$2:$G$31, 4, FALSE)</f>
        <v>#N/A</v>
      </c>
      <c r="AZ564" s="11" t="e">
        <f>VLOOKUP($C564, Team_Batting___Dashboard[], 22, FALSE)/$AH564</f>
        <v>#N/A</v>
      </c>
      <c r="BA564" s="11" t="e">
        <f>VLOOKUP($C564, 'FanGraphs - Team WAR Projected'!$B$2:$E$31, 4, FALSE)/162</f>
        <v>#N/A</v>
      </c>
      <c r="BB564" s="11" t="e">
        <f t="shared" si="92"/>
        <v>#N/A</v>
      </c>
      <c r="BC564" s="11" t="e">
        <f>VLOOKUP($C564, FanGraphs_Standings[[Abbreviation]:[2024 Year to Date RS/G]], 6, FALSE)/$AH564</f>
        <v>#N/A</v>
      </c>
      <c r="BD564" s="11" t="e">
        <f>VLOOKUP($C564, FanGraphs_Standings[[Abbreviation]:[2024 Projected Full Season RDif]], 19, FALSE)/162</f>
        <v>#N/A</v>
      </c>
      <c r="BE564" s="11" t="e">
        <f t="shared" si="93"/>
        <v>#N/A</v>
      </c>
      <c r="BF564" s="11" t="e">
        <f>VLOOKUP($C564, FanGraphs_Standings[[Abbreviation]:[2024 Projected Full Season RDif]], 5, FALSE)</f>
        <v>#N/A</v>
      </c>
      <c r="BG564" s="11" t="e">
        <f>VLOOKUP($C564, FanGraphs_Standings[[Abbreviation]:[2024 Projected Full Season W%]], 18, FALSE)</f>
        <v>#N/A</v>
      </c>
      <c r="BH564" s="11" t="e">
        <f t="shared" si="94"/>
        <v>#N/A</v>
      </c>
      <c r="BI564" s="11" t="e">
        <f>VLOOKUP($C564, 'Home Field Adv'!$A$2:$K$31, 11, FALSE)</f>
        <v>#N/A</v>
      </c>
      <c r="BL564" s="12" t="str">
        <f t="shared" si="95"/>
        <v/>
      </c>
      <c r="BM564" s="12" t="str">
        <f t="shared" si="98"/>
        <v/>
      </c>
      <c r="BN564" s="12" t="str">
        <f t="shared" si="96"/>
        <v/>
      </c>
    </row>
    <row r="565" spans="6:66" x14ac:dyDescent="0.45">
      <c r="F565" s="11" t="e">
        <f>VLOOKUP($B565, FanGraphs_Standings[[Abbreviation]:[2024 Year to Date G]], 2, FALSE)</f>
        <v>#N/A</v>
      </c>
      <c r="G565" s="11" t="e">
        <f>_xlfn.IFNA(VLOOKUP($D565, 'SP Per G'!$A$2:$D$1385, 3, FALSE),M565)</f>
        <v>#N/A</v>
      </c>
      <c r="H565" s="11" t="e">
        <f>IF(AND(ISNA(VLOOKUP($D565, 'SP Per G'!$A$2:$D$1385, 4, FALSE)), ISTEXT($D565)), G565,IF(ISNA(VLOOKUP($D565, 'SP Per G'!$A$2:$D$1385, 4, FALSE)), M565, VLOOKUP($D565, 'SP Per G'!$A$2:$D$1385, 4, FALSE)))</f>
        <v>#N/A</v>
      </c>
      <c r="I565" s="11" t="e">
        <f t="shared" si="86"/>
        <v>#N/A</v>
      </c>
      <c r="J565" s="11" t="e">
        <f>_xlfn.IFNA(VLOOKUP($D565,Individual_Pitching___Dashboard[],18,FALSE),VLOOKUP(B565,Team_Pitching___Dashboard[[Team]:[ERA]],17,FALSE))</f>
        <v>#N/A</v>
      </c>
      <c r="K565" s="11" t="e">
        <f>_xlfn.IFNA(VLOOKUP($D565, Individual_Pitching___Dashboard[], 20, FALSE), VLOOKUP(B565,Team_Pitching___Dashboard[[Team]:[xFIP]],20,FALSE))</f>
        <v>#N/A</v>
      </c>
      <c r="L565" s="11" t="e">
        <f>_xlfn.IFNA(VLOOKUP($D565, Individual_Pitching___Advanced[], 21,FALSE), VLOOKUP(B565, Team_Pitching___Advanced[], 20, FALSE))</f>
        <v>#N/A</v>
      </c>
      <c r="M565" s="11" t="e">
        <f>VLOOKUP($B565, 'Team Per G'!$A$2:$G$31, 7, FALSE)</f>
        <v>#N/A</v>
      </c>
      <c r="N565" s="11" t="e">
        <f>VLOOKUP($B565, 'FanGraphs - Team WAR Projected'!$B$2:$E$31, 3, FALSE)/162</f>
        <v>#N/A</v>
      </c>
      <c r="O565" s="11" t="e">
        <f t="shared" si="87"/>
        <v>#N/A</v>
      </c>
      <c r="P565" s="11" t="e">
        <f>VLOOKUP($B565, Team_Pitching___Advanced[[Team]:[xFIP]], 19,FALSE)</f>
        <v>#N/A</v>
      </c>
      <c r="Q565" s="11" t="e">
        <f>VLOOKUP($B565, Team_Pitching___Advanced[], 20, FALSE)</f>
        <v>#N/A</v>
      </c>
      <c r="R565" s="11" t="e">
        <f>VLOOKUP($B565, Team_Batting___Dashboard[[Team]:[wOBA]], 16, FALSE)</f>
        <v>#N/A</v>
      </c>
      <c r="S565" s="11" t="e">
        <f>VLOOKUP($B565, Team_Batting___Advanced[[Team]:[OPS]], 9, FALSE)</f>
        <v>#N/A</v>
      </c>
      <c r="T565" s="11" t="e">
        <f>VLOOKUP($B565, Team_Batting___Advanced[], 19, FALSE)</f>
        <v>#N/A</v>
      </c>
      <c r="U565" s="11" t="e">
        <f>VLOOKUP($B565, 'Team Per G'!$A$2:$G$31, 3, FALSE)</f>
        <v>#N/A</v>
      </c>
      <c r="V565" s="11" t="e">
        <f>VLOOKUP($B565, 'Team Per G'!$A$2:$G$31, 5, FALSE)</f>
        <v>#N/A</v>
      </c>
      <c r="W565" s="11" t="e">
        <f>VLOOKUP($B565, 'Team Per G'!$A$2:$G$31, 4, FALSE)</f>
        <v>#N/A</v>
      </c>
      <c r="X565" s="11" t="e">
        <f>VLOOKUP($B565, Team_Batting___Dashboard[], 22, FALSE)/$F565</f>
        <v>#N/A</v>
      </c>
      <c r="Y565" s="11" t="e">
        <f>VLOOKUP($B565, 'FanGraphs - Team WAR Projected'!$B$2:$E$31, 4, FALSE)/162</f>
        <v>#N/A</v>
      </c>
      <c r="Z565" s="11" t="e">
        <f t="shared" si="88"/>
        <v>#N/A</v>
      </c>
      <c r="AA565" s="11" t="e">
        <f>VLOOKUP($B565, FanGraphs_Standings[[Abbreviation]:[2024 Year to Date RS/G]], 6, FALSE)/$F565</f>
        <v>#N/A</v>
      </c>
      <c r="AB565" s="11" t="e">
        <f>VLOOKUP($B565, FanGraphs_Standings[[Abbreviation]:[2024 Projected Full Season RDif]], 19, FALSE)/162</f>
        <v>#N/A</v>
      </c>
      <c r="AC565" s="11" t="e">
        <f t="shared" si="97"/>
        <v>#N/A</v>
      </c>
      <c r="AD565" s="11" t="e">
        <f>VLOOKUP($B565, FanGraphs_Standings[[Abbreviation]:[2024 Projected Full Season RDif]], 5, FALSE)</f>
        <v>#N/A</v>
      </c>
      <c r="AE565" s="11" t="e">
        <f>VLOOKUP($B565, FanGraphs_Standings[[Abbreviation]:[2024 Projected Full Season W%]], 18, FALSE)</f>
        <v>#N/A</v>
      </c>
      <c r="AF565" s="11" t="e">
        <f t="shared" si="89"/>
        <v>#N/A</v>
      </c>
      <c r="AG565" s="11" t="e">
        <f>VLOOKUP($B565, 'Home Field Adv'!$A$2:$I$31, 9, FALSE)</f>
        <v>#N/A</v>
      </c>
      <c r="AH565" s="11" t="e">
        <f>VLOOKUP($C565, FanGraphs_Standings[[Abbreviation]:[2024 Year to Date G]], 2, FALSE)</f>
        <v>#N/A</v>
      </c>
      <c r="AI565" s="11" t="e">
        <f>_xlfn.IFNA(VLOOKUP($E565, 'SP Per G'!$A$2:$D$1385, 3, FALSE), AO565)</f>
        <v>#N/A</v>
      </c>
      <c r="AJ565" s="11" t="e">
        <f>IF(AND(ISNA(VLOOKUP($E565, 'SP Per G'!$A$2:$D$1385, 4, FALSE)), ISTEXT($E565)), AI565,IF(ISNA(VLOOKUP($E565, 'SP Per G'!$A$2:$D$1385, 4, FALSE)), AO565, VLOOKUP($E565, 'SP Per G'!$A$2:$D$1385, 4, FALSE)))</f>
        <v>#N/A</v>
      </c>
      <c r="AK565" s="11" t="e">
        <f t="shared" si="90"/>
        <v>#N/A</v>
      </c>
      <c r="AL565" s="11" t="e">
        <f>_xlfn.IFNA(VLOOKUP($E565, Individual_Pitching___Dashboard[], 18, FALSE), VLOOKUP($C565,Team_Pitching___Advanced[[Team]:[SIERA]],16,FALSE))</f>
        <v>#N/A</v>
      </c>
      <c r="AM565" s="11" t="e">
        <f>_xlfn.IFNA(VLOOKUP($E565, Individual_Pitching___Dashboard[], 20, FALSE), VLOOKUP($C565,Team_Pitching___Advanced[[Team]:[xFIP]],19,FALSE))</f>
        <v>#N/A</v>
      </c>
      <c r="AN565" s="11" t="e">
        <f>_xlfn.IFNA(VLOOKUP($E565,Individual_Pitching___Advanced[],21,FALSE),VLOOKUP($C565,Team_Pitching___Advanced[[Team]:[SIERA]],20,FALSE))</f>
        <v>#N/A</v>
      </c>
      <c r="AO565" s="11" t="e">
        <f>VLOOKUP($C565, 'Team Per G'!$A$2:$G$31, 7, FALSE)</f>
        <v>#N/A</v>
      </c>
      <c r="AP565" s="11" t="e">
        <f>VLOOKUP($C565, 'FanGraphs - Team WAR Projected'!$B$2:$E$31, 3, FALSE)/162</f>
        <v>#N/A</v>
      </c>
      <c r="AQ565" s="11" t="e">
        <f t="shared" si="91"/>
        <v>#N/A</v>
      </c>
      <c r="AR565" s="11" t="e">
        <f>VLOOKUP($C565, Team_Pitching___Advanced[[Team]:[xFIP]], 19,FALSE)</f>
        <v>#N/A</v>
      </c>
      <c r="AS565" s="11" t="e">
        <f>VLOOKUP($C565, Team_Pitching___Advanced[], 20, FALSE)</f>
        <v>#N/A</v>
      </c>
      <c r="AT565" s="11" t="e">
        <f>VLOOKUP($C565, Team_Batting___Dashboard[[Team]:[wOBA]], 16, FALSE)</f>
        <v>#N/A</v>
      </c>
      <c r="AU565" s="11" t="e">
        <f>VLOOKUP($C565, Team_Batting___Advanced[[Team]:[OPS]], 9, FALSE)</f>
        <v>#N/A</v>
      </c>
      <c r="AV565" s="11" t="e">
        <f>VLOOKUP($C565, Team_Batting___Advanced[], 19, FALSE)</f>
        <v>#N/A</v>
      </c>
      <c r="AW565" s="11" t="e">
        <f>VLOOKUP($C565, 'Team Per G'!$A$2:$G$31, 3, FALSE)</f>
        <v>#N/A</v>
      </c>
      <c r="AX565" s="11" t="e">
        <f>VLOOKUP($C565, 'Team Per G'!$A$2:$G$31, 5, FALSE)</f>
        <v>#N/A</v>
      </c>
      <c r="AY565" s="11" t="e">
        <f>VLOOKUP($C565, 'Team Per G'!$A$2:$G$31, 4, FALSE)</f>
        <v>#N/A</v>
      </c>
      <c r="AZ565" s="11" t="e">
        <f>VLOOKUP($C565, Team_Batting___Dashboard[], 22, FALSE)/$AH565</f>
        <v>#N/A</v>
      </c>
      <c r="BA565" s="11" t="e">
        <f>VLOOKUP($C565, 'FanGraphs - Team WAR Projected'!$B$2:$E$31, 4, FALSE)/162</f>
        <v>#N/A</v>
      </c>
      <c r="BB565" s="11" t="e">
        <f t="shared" si="92"/>
        <v>#N/A</v>
      </c>
      <c r="BC565" s="11" t="e">
        <f>VLOOKUP($C565, FanGraphs_Standings[[Abbreviation]:[2024 Year to Date RS/G]], 6, FALSE)/$AH565</f>
        <v>#N/A</v>
      </c>
      <c r="BD565" s="11" t="e">
        <f>VLOOKUP($C565, FanGraphs_Standings[[Abbreviation]:[2024 Projected Full Season RDif]], 19, FALSE)/162</f>
        <v>#N/A</v>
      </c>
      <c r="BE565" s="11" t="e">
        <f t="shared" si="93"/>
        <v>#N/A</v>
      </c>
      <c r="BF565" s="11" t="e">
        <f>VLOOKUP($C565, FanGraphs_Standings[[Abbreviation]:[2024 Projected Full Season RDif]], 5, FALSE)</f>
        <v>#N/A</v>
      </c>
      <c r="BG565" s="11" t="e">
        <f>VLOOKUP($C565, FanGraphs_Standings[[Abbreviation]:[2024 Projected Full Season W%]], 18, FALSE)</f>
        <v>#N/A</v>
      </c>
      <c r="BH565" s="11" t="e">
        <f t="shared" si="94"/>
        <v>#N/A</v>
      </c>
      <c r="BI565" s="11" t="e">
        <f>VLOOKUP($C565, 'Home Field Adv'!$A$2:$K$31, 11, FALSE)</f>
        <v>#N/A</v>
      </c>
      <c r="BL565" s="12" t="str">
        <f t="shared" si="95"/>
        <v/>
      </c>
      <c r="BM565" s="12" t="str">
        <f t="shared" si="98"/>
        <v/>
      </c>
      <c r="BN565" s="12" t="str">
        <f t="shared" si="96"/>
        <v/>
      </c>
    </row>
    <row r="566" spans="6:66" x14ac:dyDescent="0.45">
      <c r="F566" s="11" t="e">
        <f>VLOOKUP($B566, FanGraphs_Standings[[Abbreviation]:[2024 Year to Date G]], 2, FALSE)</f>
        <v>#N/A</v>
      </c>
      <c r="G566" s="11" t="e">
        <f>_xlfn.IFNA(VLOOKUP($D566, 'SP Per G'!$A$2:$D$1385, 3, FALSE),M566)</f>
        <v>#N/A</v>
      </c>
      <c r="H566" s="11" t="e">
        <f>IF(AND(ISNA(VLOOKUP($D566, 'SP Per G'!$A$2:$D$1385, 4, FALSE)), ISTEXT($D566)), G566,IF(ISNA(VLOOKUP($D566, 'SP Per G'!$A$2:$D$1385, 4, FALSE)), M566, VLOOKUP($D566, 'SP Per G'!$A$2:$D$1385, 4, FALSE)))</f>
        <v>#N/A</v>
      </c>
      <c r="I566" s="11" t="e">
        <f t="shared" si="86"/>
        <v>#N/A</v>
      </c>
      <c r="J566" s="11" t="e">
        <f>_xlfn.IFNA(VLOOKUP($D566,Individual_Pitching___Dashboard[],18,FALSE),VLOOKUP(B566,Team_Pitching___Dashboard[[Team]:[ERA]],17,FALSE))</f>
        <v>#N/A</v>
      </c>
      <c r="K566" s="11" t="e">
        <f>_xlfn.IFNA(VLOOKUP($D566, Individual_Pitching___Dashboard[], 20, FALSE), VLOOKUP(B566,Team_Pitching___Dashboard[[Team]:[xFIP]],20,FALSE))</f>
        <v>#N/A</v>
      </c>
      <c r="L566" s="11" t="e">
        <f>_xlfn.IFNA(VLOOKUP($D566, Individual_Pitching___Advanced[], 21,FALSE), VLOOKUP(B566, Team_Pitching___Advanced[], 20, FALSE))</f>
        <v>#N/A</v>
      </c>
      <c r="M566" s="11" t="e">
        <f>VLOOKUP($B566, 'Team Per G'!$A$2:$G$31, 7, FALSE)</f>
        <v>#N/A</v>
      </c>
      <c r="N566" s="11" t="e">
        <f>VLOOKUP($B566, 'FanGraphs - Team WAR Projected'!$B$2:$E$31, 3, FALSE)/162</f>
        <v>#N/A</v>
      </c>
      <c r="O566" s="11" t="e">
        <f t="shared" si="87"/>
        <v>#N/A</v>
      </c>
      <c r="P566" s="11" t="e">
        <f>VLOOKUP($B566, Team_Pitching___Advanced[[Team]:[xFIP]], 19,FALSE)</f>
        <v>#N/A</v>
      </c>
      <c r="Q566" s="11" t="e">
        <f>VLOOKUP($B566, Team_Pitching___Advanced[], 20, FALSE)</f>
        <v>#N/A</v>
      </c>
      <c r="R566" s="11" t="e">
        <f>VLOOKUP($B566, Team_Batting___Dashboard[[Team]:[wOBA]], 16, FALSE)</f>
        <v>#N/A</v>
      </c>
      <c r="S566" s="11" t="e">
        <f>VLOOKUP($B566, Team_Batting___Advanced[[Team]:[OPS]], 9, FALSE)</f>
        <v>#N/A</v>
      </c>
      <c r="T566" s="11" t="e">
        <f>VLOOKUP($B566, Team_Batting___Advanced[], 19, FALSE)</f>
        <v>#N/A</v>
      </c>
      <c r="U566" s="11" t="e">
        <f>VLOOKUP($B566, 'Team Per G'!$A$2:$G$31, 3, FALSE)</f>
        <v>#N/A</v>
      </c>
      <c r="V566" s="11" t="e">
        <f>VLOOKUP($B566, 'Team Per G'!$A$2:$G$31, 5, FALSE)</f>
        <v>#N/A</v>
      </c>
      <c r="W566" s="11" t="e">
        <f>VLOOKUP($B566, 'Team Per G'!$A$2:$G$31, 4, FALSE)</f>
        <v>#N/A</v>
      </c>
      <c r="X566" s="11" t="e">
        <f>VLOOKUP($B566, Team_Batting___Dashboard[], 22, FALSE)/$F566</f>
        <v>#N/A</v>
      </c>
      <c r="Y566" s="11" t="e">
        <f>VLOOKUP($B566, 'FanGraphs - Team WAR Projected'!$B$2:$E$31, 4, FALSE)/162</f>
        <v>#N/A</v>
      </c>
      <c r="Z566" s="11" t="e">
        <f t="shared" si="88"/>
        <v>#N/A</v>
      </c>
      <c r="AA566" s="11" t="e">
        <f>VLOOKUP($B566, FanGraphs_Standings[[Abbreviation]:[2024 Year to Date RS/G]], 6, FALSE)/$F566</f>
        <v>#N/A</v>
      </c>
      <c r="AB566" s="11" t="e">
        <f>VLOOKUP($B566, FanGraphs_Standings[[Abbreviation]:[2024 Projected Full Season RDif]], 19, FALSE)/162</f>
        <v>#N/A</v>
      </c>
      <c r="AC566" s="11" t="e">
        <f t="shared" si="97"/>
        <v>#N/A</v>
      </c>
      <c r="AD566" s="11" t="e">
        <f>VLOOKUP($B566, FanGraphs_Standings[[Abbreviation]:[2024 Projected Full Season RDif]], 5, FALSE)</f>
        <v>#N/A</v>
      </c>
      <c r="AE566" s="11" t="e">
        <f>VLOOKUP($B566, FanGraphs_Standings[[Abbreviation]:[2024 Projected Full Season W%]], 18, FALSE)</f>
        <v>#N/A</v>
      </c>
      <c r="AF566" s="11" t="e">
        <f t="shared" si="89"/>
        <v>#N/A</v>
      </c>
      <c r="AG566" s="11" t="e">
        <f>VLOOKUP($B566, 'Home Field Adv'!$A$2:$I$31, 9, FALSE)</f>
        <v>#N/A</v>
      </c>
      <c r="AH566" s="11" t="e">
        <f>VLOOKUP($C566, FanGraphs_Standings[[Abbreviation]:[2024 Year to Date G]], 2, FALSE)</f>
        <v>#N/A</v>
      </c>
      <c r="AI566" s="11" t="e">
        <f>_xlfn.IFNA(VLOOKUP($E566, 'SP Per G'!$A$2:$D$1385, 3, FALSE), AO566)</f>
        <v>#N/A</v>
      </c>
      <c r="AJ566" s="11" t="e">
        <f>IF(AND(ISNA(VLOOKUP($E566, 'SP Per G'!$A$2:$D$1385, 4, FALSE)), ISTEXT($E566)), AI566,IF(ISNA(VLOOKUP($E566, 'SP Per G'!$A$2:$D$1385, 4, FALSE)), AO566, VLOOKUP($E566, 'SP Per G'!$A$2:$D$1385, 4, FALSE)))</f>
        <v>#N/A</v>
      </c>
      <c r="AK566" s="11" t="e">
        <f t="shared" si="90"/>
        <v>#N/A</v>
      </c>
      <c r="AL566" s="11" t="e">
        <f>_xlfn.IFNA(VLOOKUP($E566, Individual_Pitching___Dashboard[], 18, FALSE), VLOOKUP($C566,Team_Pitching___Advanced[[Team]:[SIERA]],16,FALSE))</f>
        <v>#N/A</v>
      </c>
      <c r="AM566" s="11" t="e">
        <f>_xlfn.IFNA(VLOOKUP($E566, Individual_Pitching___Dashboard[], 20, FALSE), VLOOKUP($C566,Team_Pitching___Advanced[[Team]:[xFIP]],19,FALSE))</f>
        <v>#N/A</v>
      </c>
      <c r="AN566" s="11" t="e">
        <f>_xlfn.IFNA(VLOOKUP($E566,Individual_Pitching___Advanced[],21,FALSE),VLOOKUP($C566,Team_Pitching___Advanced[[Team]:[SIERA]],20,FALSE))</f>
        <v>#N/A</v>
      </c>
      <c r="AO566" s="11" t="e">
        <f>VLOOKUP($C566, 'Team Per G'!$A$2:$G$31, 7, FALSE)</f>
        <v>#N/A</v>
      </c>
      <c r="AP566" s="11" t="e">
        <f>VLOOKUP($C566, 'FanGraphs - Team WAR Projected'!$B$2:$E$31, 3, FALSE)/162</f>
        <v>#N/A</v>
      </c>
      <c r="AQ566" s="11" t="e">
        <f t="shared" si="91"/>
        <v>#N/A</v>
      </c>
      <c r="AR566" s="11" t="e">
        <f>VLOOKUP($C566, Team_Pitching___Advanced[[Team]:[xFIP]], 19,FALSE)</f>
        <v>#N/A</v>
      </c>
      <c r="AS566" s="11" t="e">
        <f>VLOOKUP($C566, Team_Pitching___Advanced[], 20, FALSE)</f>
        <v>#N/A</v>
      </c>
      <c r="AT566" s="11" t="e">
        <f>VLOOKUP($C566, Team_Batting___Dashboard[[Team]:[wOBA]], 16, FALSE)</f>
        <v>#N/A</v>
      </c>
      <c r="AU566" s="11" t="e">
        <f>VLOOKUP($C566, Team_Batting___Advanced[[Team]:[OPS]], 9, FALSE)</f>
        <v>#N/A</v>
      </c>
      <c r="AV566" s="11" t="e">
        <f>VLOOKUP($C566, Team_Batting___Advanced[], 19, FALSE)</f>
        <v>#N/A</v>
      </c>
      <c r="AW566" s="11" t="e">
        <f>VLOOKUP($C566, 'Team Per G'!$A$2:$G$31, 3, FALSE)</f>
        <v>#N/A</v>
      </c>
      <c r="AX566" s="11" t="e">
        <f>VLOOKUP($C566, 'Team Per G'!$A$2:$G$31, 5, FALSE)</f>
        <v>#N/A</v>
      </c>
      <c r="AY566" s="11" t="e">
        <f>VLOOKUP($C566, 'Team Per G'!$A$2:$G$31, 4, FALSE)</f>
        <v>#N/A</v>
      </c>
      <c r="AZ566" s="11" t="e">
        <f>VLOOKUP($C566, Team_Batting___Dashboard[], 22, FALSE)/$AH566</f>
        <v>#N/A</v>
      </c>
      <c r="BA566" s="11" t="e">
        <f>VLOOKUP($C566, 'FanGraphs - Team WAR Projected'!$B$2:$E$31, 4, FALSE)/162</f>
        <v>#N/A</v>
      </c>
      <c r="BB566" s="11" t="e">
        <f t="shared" si="92"/>
        <v>#N/A</v>
      </c>
      <c r="BC566" s="11" t="e">
        <f>VLOOKUP($C566, FanGraphs_Standings[[Abbreviation]:[2024 Year to Date RS/G]], 6, FALSE)/$AH566</f>
        <v>#N/A</v>
      </c>
      <c r="BD566" s="11" t="e">
        <f>VLOOKUP($C566, FanGraphs_Standings[[Abbreviation]:[2024 Projected Full Season RDif]], 19, FALSE)/162</f>
        <v>#N/A</v>
      </c>
      <c r="BE566" s="11" t="e">
        <f t="shared" si="93"/>
        <v>#N/A</v>
      </c>
      <c r="BF566" s="11" t="e">
        <f>VLOOKUP($C566, FanGraphs_Standings[[Abbreviation]:[2024 Projected Full Season RDif]], 5, FALSE)</f>
        <v>#N/A</v>
      </c>
      <c r="BG566" s="11" t="e">
        <f>VLOOKUP($C566, FanGraphs_Standings[[Abbreviation]:[2024 Projected Full Season W%]], 18, FALSE)</f>
        <v>#N/A</v>
      </c>
      <c r="BH566" s="11" t="e">
        <f t="shared" si="94"/>
        <v>#N/A</v>
      </c>
      <c r="BI566" s="11" t="e">
        <f>VLOOKUP($C566, 'Home Field Adv'!$A$2:$K$31, 11, FALSE)</f>
        <v>#N/A</v>
      </c>
      <c r="BL566" s="12" t="str">
        <f t="shared" si="95"/>
        <v/>
      </c>
      <c r="BM566" s="12" t="str">
        <f t="shared" si="98"/>
        <v/>
      </c>
      <c r="BN566" s="12" t="str">
        <f t="shared" si="96"/>
        <v/>
      </c>
    </row>
    <row r="567" spans="6:66" x14ac:dyDescent="0.45">
      <c r="F567" s="11" t="e">
        <f>VLOOKUP($B567, FanGraphs_Standings[[Abbreviation]:[2024 Year to Date G]], 2, FALSE)</f>
        <v>#N/A</v>
      </c>
      <c r="G567" s="11" t="e">
        <f>_xlfn.IFNA(VLOOKUP($D567, 'SP Per G'!$A$2:$D$1385, 3, FALSE),M567)</f>
        <v>#N/A</v>
      </c>
      <c r="H567" s="11" t="e">
        <f>IF(AND(ISNA(VLOOKUP($D567, 'SP Per G'!$A$2:$D$1385, 4, FALSE)), ISTEXT($D567)), G567,IF(ISNA(VLOOKUP($D567, 'SP Per G'!$A$2:$D$1385, 4, FALSE)), M567, VLOOKUP($D567, 'SP Per G'!$A$2:$D$1385, 4, FALSE)))</f>
        <v>#N/A</v>
      </c>
      <c r="I567" s="11" t="e">
        <f t="shared" si="86"/>
        <v>#N/A</v>
      </c>
      <c r="J567" s="11" t="e">
        <f>_xlfn.IFNA(VLOOKUP($D567,Individual_Pitching___Dashboard[],18,FALSE),VLOOKUP(B567,Team_Pitching___Dashboard[[Team]:[ERA]],17,FALSE))</f>
        <v>#N/A</v>
      </c>
      <c r="K567" s="11" t="e">
        <f>_xlfn.IFNA(VLOOKUP($D567, Individual_Pitching___Dashboard[], 20, FALSE), VLOOKUP(B567,Team_Pitching___Dashboard[[Team]:[xFIP]],20,FALSE))</f>
        <v>#N/A</v>
      </c>
      <c r="L567" s="11" t="e">
        <f>_xlfn.IFNA(VLOOKUP($D567, Individual_Pitching___Advanced[], 21,FALSE), VLOOKUP(B567, Team_Pitching___Advanced[], 20, FALSE))</f>
        <v>#N/A</v>
      </c>
      <c r="M567" s="11" t="e">
        <f>VLOOKUP($B567, 'Team Per G'!$A$2:$G$31, 7, FALSE)</f>
        <v>#N/A</v>
      </c>
      <c r="N567" s="11" t="e">
        <f>VLOOKUP($B567, 'FanGraphs - Team WAR Projected'!$B$2:$E$31, 3, FALSE)/162</f>
        <v>#N/A</v>
      </c>
      <c r="O567" s="11" t="e">
        <f t="shared" si="87"/>
        <v>#N/A</v>
      </c>
      <c r="P567" s="11" t="e">
        <f>VLOOKUP($B567, Team_Pitching___Advanced[[Team]:[xFIP]], 19,FALSE)</f>
        <v>#N/A</v>
      </c>
      <c r="Q567" s="11" t="e">
        <f>VLOOKUP($B567, Team_Pitching___Advanced[], 20, FALSE)</f>
        <v>#N/A</v>
      </c>
      <c r="R567" s="11" t="e">
        <f>VLOOKUP($B567, Team_Batting___Dashboard[[Team]:[wOBA]], 16, FALSE)</f>
        <v>#N/A</v>
      </c>
      <c r="S567" s="11" t="e">
        <f>VLOOKUP($B567, Team_Batting___Advanced[[Team]:[OPS]], 9, FALSE)</f>
        <v>#N/A</v>
      </c>
      <c r="T567" s="11" t="e">
        <f>VLOOKUP($B567, Team_Batting___Advanced[], 19, FALSE)</f>
        <v>#N/A</v>
      </c>
      <c r="U567" s="11" t="e">
        <f>VLOOKUP($B567, 'Team Per G'!$A$2:$G$31, 3, FALSE)</f>
        <v>#N/A</v>
      </c>
      <c r="V567" s="11" t="e">
        <f>VLOOKUP($B567, 'Team Per G'!$A$2:$G$31, 5, FALSE)</f>
        <v>#N/A</v>
      </c>
      <c r="W567" s="11" t="e">
        <f>VLOOKUP($B567, 'Team Per G'!$A$2:$G$31, 4, FALSE)</f>
        <v>#N/A</v>
      </c>
      <c r="X567" s="11" t="e">
        <f>VLOOKUP($B567, Team_Batting___Dashboard[], 22, FALSE)/$F567</f>
        <v>#N/A</v>
      </c>
      <c r="Y567" s="11" t="e">
        <f>VLOOKUP($B567, 'FanGraphs - Team WAR Projected'!$B$2:$E$31, 4, FALSE)/162</f>
        <v>#N/A</v>
      </c>
      <c r="Z567" s="11" t="e">
        <f t="shared" si="88"/>
        <v>#N/A</v>
      </c>
      <c r="AA567" s="11" t="e">
        <f>VLOOKUP($B567, FanGraphs_Standings[[Abbreviation]:[2024 Year to Date RS/G]], 6, FALSE)/$F567</f>
        <v>#N/A</v>
      </c>
      <c r="AB567" s="11" t="e">
        <f>VLOOKUP($B567, FanGraphs_Standings[[Abbreviation]:[2024 Projected Full Season RDif]], 19, FALSE)/162</f>
        <v>#N/A</v>
      </c>
      <c r="AC567" s="11" t="e">
        <f t="shared" si="97"/>
        <v>#N/A</v>
      </c>
      <c r="AD567" s="11" t="e">
        <f>VLOOKUP($B567, FanGraphs_Standings[[Abbreviation]:[2024 Projected Full Season RDif]], 5, FALSE)</f>
        <v>#N/A</v>
      </c>
      <c r="AE567" s="11" t="e">
        <f>VLOOKUP($B567, FanGraphs_Standings[[Abbreviation]:[2024 Projected Full Season W%]], 18, FALSE)</f>
        <v>#N/A</v>
      </c>
      <c r="AF567" s="11" t="e">
        <f t="shared" si="89"/>
        <v>#N/A</v>
      </c>
      <c r="AG567" s="11" t="e">
        <f>VLOOKUP($B567, 'Home Field Adv'!$A$2:$I$31, 9, FALSE)</f>
        <v>#N/A</v>
      </c>
      <c r="AH567" s="11" t="e">
        <f>VLOOKUP($C567, FanGraphs_Standings[[Abbreviation]:[2024 Year to Date G]], 2, FALSE)</f>
        <v>#N/A</v>
      </c>
      <c r="AI567" s="11" t="e">
        <f>_xlfn.IFNA(VLOOKUP($E567, 'SP Per G'!$A$2:$D$1385, 3, FALSE), AO567)</f>
        <v>#N/A</v>
      </c>
      <c r="AJ567" s="11" t="e">
        <f>IF(AND(ISNA(VLOOKUP($E567, 'SP Per G'!$A$2:$D$1385, 4, FALSE)), ISTEXT($E567)), AI567,IF(ISNA(VLOOKUP($E567, 'SP Per G'!$A$2:$D$1385, 4, FALSE)), AO567, VLOOKUP($E567, 'SP Per G'!$A$2:$D$1385, 4, FALSE)))</f>
        <v>#N/A</v>
      </c>
      <c r="AK567" s="11" t="e">
        <f t="shared" si="90"/>
        <v>#N/A</v>
      </c>
      <c r="AL567" s="11" t="e">
        <f>_xlfn.IFNA(VLOOKUP($E567, Individual_Pitching___Dashboard[], 18, FALSE), VLOOKUP($C567,Team_Pitching___Advanced[[Team]:[SIERA]],16,FALSE))</f>
        <v>#N/A</v>
      </c>
      <c r="AM567" s="11" t="e">
        <f>_xlfn.IFNA(VLOOKUP($E567, Individual_Pitching___Dashboard[], 20, FALSE), VLOOKUP($C567,Team_Pitching___Advanced[[Team]:[xFIP]],19,FALSE))</f>
        <v>#N/A</v>
      </c>
      <c r="AN567" s="11" t="e">
        <f>_xlfn.IFNA(VLOOKUP($E567,Individual_Pitching___Advanced[],21,FALSE),VLOOKUP($C567,Team_Pitching___Advanced[[Team]:[SIERA]],20,FALSE))</f>
        <v>#N/A</v>
      </c>
      <c r="AO567" s="11" t="e">
        <f>VLOOKUP($C567, 'Team Per G'!$A$2:$G$31, 7, FALSE)</f>
        <v>#N/A</v>
      </c>
      <c r="AP567" s="11" t="e">
        <f>VLOOKUP($C567, 'FanGraphs - Team WAR Projected'!$B$2:$E$31, 3, FALSE)/162</f>
        <v>#N/A</v>
      </c>
      <c r="AQ567" s="11" t="e">
        <f t="shared" si="91"/>
        <v>#N/A</v>
      </c>
      <c r="AR567" s="11" t="e">
        <f>VLOOKUP($C567, Team_Pitching___Advanced[[Team]:[xFIP]], 19,FALSE)</f>
        <v>#N/A</v>
      </c>
      <c r="AS567" s="11" t="e">
        <f>VLOOKUP($C567, Team_Pitching___Advanced[], 20, FALSE)</f>
        <v>#N/A</v>
      </c>
      <c r="AT567" s="11" t="e">
        <f>VLOOKUP($C567, Team_Batting___Dashboard[[Team]:[wOBA]], 16, FALSE)</f>
        <v>#N/A</v>
      </c>
      <c r="AU567" s="11" t="e">
        <f>VLOOKUP($C567, Team_Batting___Advanced[[Team]:[OPS]], 9, FALSE)</f>
        <v>#N/A</v>
      </c>
      <c r="AV567" s="11" t="e">
        <f>VLOOKUP($C567, Team_Batting___Advanced[], 19, FALSE)</f>
        <v>#N/A</v>
      </c>
      <c r="AW567" s="11" t="e">
        <f>VLOOKUP($C567, 'Team Per G'!$A$2:$G$31, 3, FALSE)</f>
        <v>#N/A</v>
      </c>
      <c r="AX567" s="11" t="e">
        <f>VLOOKUP($C567, 'Team Per G'!$A$2:$G$31, 5, FALSE)</f>
        <v>#N/A</v>
      </c>
      <c r="AY567" s="11" t="e">
        <f>VLOOKUP($C567, 'Team Per G'!$A$2:$G$31, 4, FALSE)</f>
        <v>#N/A</v>
      </c>
      <c r="AZ567" s="11" t="e">
        <f>VLOOKUP($C567, Team_Batting___Dashboard[], 22, FALSE)/$AH567</f>
        <v>#N/A</v>
      </c>
      <c r="BA567" s="11" t="e">
        <f>VLOOKUP($C567, 'FanGraphs - Team WAR Projected'!$B$2:$E$31, 4, FALSE)/162</f>
        <v>#N/A</v>
      </c>
      <c r="BB567" s="11" t="e">
        <f t="shared" si="92"/>
        <v>#N/A</v>
      </c>
      <c r="BC567" s="11" t="e">
        <f>VLOOKUP($C567, FanGraphs_Standings[[Abbreviation]:[2024 Year to Date RS/G]], 6, FALSE)/$AH567</f>
        <v>#N/A</v>
      </c>
      <c r="BD567" s="11" t="e">
        <f>VLOOKUP($C567, FanGraphs_Standings[[Abbreviation]:[2024 Projected Full Season RDif]], 19, FALSE)/162</f>
        <v>#N/A</v>
      </c>
      <c r="BE567" s="11" t="e">
        <f t="shared" si="93"/>
        <v>#N/A</v>
      </c>
      <c r="BF567" s="11" t="e">
        <f>VLOOKUP($C567, FanGraphs_Standings[[Abbreviation]:[2024 Projected Full Season RDif]], 5, FALSE)</f>
        <v>#N/A</v>
      </c>
      <c r="BG567" s="11" t="e">
        <f>VLOOKUP($C567, FanGraphs_Standings[[Abbreviation]:[2024 Projected Full Season W%]], 18, FALSE)</f>
        <v>#N/A</v>
      </c>
      <c r="BH567" s="11" t="e">
        <f t="shared" si="94"/>
        <v>#N/A</v>
      </c>
      <c r="BI567" s="11" t="e">
        <f>VLOOKUP($C567, 'Home Field Adv'!$A$2:$K$31, 11, FALSE)</f>
        <v>#N/A</v>
      </c>
      <c r="BL567" s="12" t="str">
        <f t="shared" si="95"/>
        <v/>
      </c>
      <c r="BM567" s="12" t="str">
        <f t="shared" si="98"/>
        <v/>
      </c>
      <c r="BN567" s="12" t="str">
        <f t="shared" si="96"/>
        <v/>
      </c>
    </row>
    <row r="568" spans="6:66" x14ac:dyDescent="0.45">
      <c r="F568" s="11" t="e">
        <f>VLOOKUP($B568, FanGraphs_Standings[[Abbreviation]:[2024 Year to Date G]], 2, FALSE)</f>
        <v>#N/A</v>
      </c>
      <c r="G568" s="11" t="e">
        <f>_xlfn.IFNA(VLOOKUP($D568, 'SP Per G'!$A$2:$D$1385, 3, FALSE),M568)</f>
        <v>#N/A</v>
      </c>
      <c r="H568" s="11" t="e">
        <f>IF(AND(ISNA(VLOOKUP($D568, 'SP Per G'!$A$2:$D$1385, 4, FALSE)), ISTEXT($D568)), G568,IF(ISNA(VLOOKUP($D568, 'SP Per G'!$A$2:$D$1385, 4, FALSE)), M568, VLOOKUP($D568, 'SP Per G'!$A$2:$D$1385, 4, FALSE)))</f>
        <v>#N/A</v>
      </c>
      <c r="I568" s="11" t="e">
        <f t="shared" si="86"/>
        <v>#N/A</v>
      </c>
      <c r="J568" s="11" t="e">
        <f>_xlfn.IFNA(VLOOKUP($D568,Individual_Pitching___Dashboard[],18,FALSE),VLOOKUP(B568,Team_Pitching___Dashboard[[Team]:[ERA]],17,FALSE))</f>
        <v>#N/A</v>
      </c>
      <c r="K568" s="11" t="e">
        <f>_xlfn.IFNA(VLOOKUP($D568, Individual_Pitching___Dashboard[], 20, FALSE), VLOOKUP(B568,Team_Pitching___Dashboard[[Team]:[xFIP]],20,FALSE))</f>
        <v>#N/A</v>
      </c>
      <c r="L568" s="11" t="e">
        <f>_xlfn.IFNA(VLOOKUP($D568, Individual_Pitching___Advanced[], 21,FALSE), VLOOKUP(B568, Team_Pitching___Advanced[], 20, FALSE))</f>
        <v>#N/A</v>
      </c>
      <c r="M568" s="11" t="e">
        <f>VLOOKUP($B568, 'Team Per G'!$A$2:$G$31, 7, FALSE)</f>
        <v>#N/A</v>
      </c>
      <c r="N568" s="11" t="e">
        <f>VLOOKUP($B568, 'FanGraphs - Team WAR Projected'!$B$2:$E$31, 3, FALSE)/162</f>
        <v>#N/A</v>
      </c>
      <c r="O568" s="11" t="e">
        <f t="shared" si="87"/>
        <v>#N/A</v>
      </c>
      <c r="P568" s="11" t="e">
        <f>VLOOKUP($B568, Team_Pitching___Advanced[[Team]:[xFIP]], 19,FALSE)</f>
        <v>#N/A</v>
      </c>
      <c r="Q568" s="11" t="e">
        <f>VLOOKUP($B568, Team_Pitching___Advanced[], 20, FALSE)</f>
        <v>#N/A</v>
      </c>
      <c r="R568" s="11" t="e">
        <f>VLOOKUP($B568, Team_Batting___Dashboard[[Team]:[wOBA]], 16, FALSE)</f>
        <v>#N/A</v>
      </c>
      <c r="S568" s="11" t="e">
        <f>VLOOKUP($B568, Team_Batting___Advanced[[Team]:[OPS]], 9, FALSE)</f>
        <v>#N/A</v>
      </c>
      <c r="T568" s="11" t="e">
        <f>VLOOKUP($B568, Team_Batting___Advanced[], 19, FALSE)</f>
        <v>#N/A</v>
      </c>
      <c r="U568" s="11" t="e">
        <f>VLOOKUP($B568, 'Team Per G'!$A$2:$G$31, 3, FALSE)</f>
        <v>#N/A</v>
      </c>
      <c r="V568" s="11" t="e">
        <f>VLOOKUP($B568, 'Team Per G'!$A$2:$G$31, 5, FALSE)</f>
        <v>#N/A</v>
      </c>
      <c r="W568" s="11" t="e">
        <f>VLOOKUP($B568, 'Team Per G'!$A$2:$G$31, 4, FALSE)</f>
        <v>#N/A</v>
      </c>
      <c r="X568" s="11" t="e">
        <f>VLOOKUP($B568, Team_Batting___Dashboard[], 22, FALSE)/$F568</f>
        <v>#N/A</v>
      </c>
      <c r="Y568" s="11" t="e">
        <f>VLOOKUP($B568, 'FanGraphs - Team WAR Projected'!$B$2:$E$31, 4, FALSE)/162</f>
        <v>#N/A</v>
      </c>
      <c r="Z568" s="11" t="e">
        <f t="shared" si="88"/>
        <v>#N/A</v>
      </c>
      <c r="AA568" s="11" t="e">
        <f>VLOOKUP($B568, FanGraphs_Standings[[Abbreviation]:[2024 Year to Date RS/G]], 6, FALSE)/$F568</f>
        <v>#N/A</v>
      </c>
      <c r="AB568" s="11" t="e">
        <f>VLOOKUP($B568, FanGraphs_Standings[[Abbreviation]:[2024 Projected Full Season RDif]], 19, FALSE)/162</f>
        <v>#N/A</v>
      </c>
      <c r="AC568" s="11" t="e">
        <f t="shared" si="97"/>
        <v>#N/A</v>
      </c>
      <c r="AD568" s="11" t="e">
        <f>VLOOKUP($B568, FanGraphs_Standings[[Abbreviation]:[2024 Projected Full Season RDif]], 5, FALSE)</f>
        <v>#N/A</v>
      </c>
      <c r="AE568" s="11" t="e">
        <f>VLOOKUP($B568, FanGraphs_Standings[[Abbreviation]:[2024 Projected Full Season W%]], 18, FALSE)</f>
        <v>#N/A</v>
      </c>
      <c r="AF568" s="11" t="e">
        <f t="shared" si="89"/>
        <v>#N/A</v>
      </c>
      <c r="AG568" s="11" t="e">
        <f>VLOOKUP($B568, 'Home Field Adv'!$A$2:$I$31, 9, FALSE)</f>
        <v>#N/A</v>
      </c>
      <c r="AH568" s="11" t="e">
        <f>VLOOKUP($C568, FanGraphs_Standings[[Abbreviation]:[2024 Year to Date G]], 2, FALSE)</f>
        <v>#N/A</v>
      </c>
      <c r="AI568" s="11" t="e">
        <f>_xlfn.IFNA(VLOOKUP($E568, 'SP Per G'!$A$2:$D$1385, 3, FALSE), AO568)</f>
        <v>#N/A</v>
      </c>
      <c r="AJ568" s="11" t="e">
        <f>IF(AND(ISNA(VLOOKUP($E568, 'SP Per G'!$A$2:$D$1385, 4, FALSE)), ISTEXT($E568)), AI568,IF(ISNA(VLOOKUP($E568, 'SP Per G'!$A$2:$D$1385, 4, FALSE)), AO568, VLOOKUP($E568, 'SP Per G'!$A$2:$D$1385, 4, FALSE)))</f>
        <v>#N/A</v>
      </c>
      <c r="AK568" s="11" t="e">
        <f t="shared" si="90"/>
        <v>#N/A</v>
      </c>
      <c r="AL568" s="11" t="e">
        <f>_xlfn.IFNA(VLOOKUP($E568, Individual_Pitching___Dashboard[], 18, FALSE), VLOOKUP($C568,Team_Pitching___Advanced[[Team]:[SIERA]],16,FALSE))</f>
        <v>#N/A</v>
      </c>
      <c r="AM568" s="11" t="e">
        <f>_xlfn.IFNA(VLOOKUP($E568, Individual_Pitching___Dashboard[], 20, FALSE), VLOOKUP($C568,Team_Pitching___Advanced[[Team]:[xFIP]],19,FALSE))</f>
        <v>#N/A</v>
      </c>
      <c r="AN568" s="11" t="e">
        <f>_xlfn.IFNA(VLOOKUP($E568,Individual_Pitching___Advanced[],21,FALSE),VLOOKUP($C568,Team_Pitching___Advanced[[Team]:[SIERA]],20,FALSE))</f>
        <v>#N/A</v>
      </c>
      <c r="AO568" s="11" t="e">
        <f>VLOOKUP($C568, 'Team Per G'!$A$2:$G$31, 7, FALSE)</f>
        <v>#N/A</v>
      </c>
      <c r="AP568" s="11" t="e">
        <f>VLOOKUP($C568, 'FanGraphs - Team WAR Projected'!$B$2:$E$31, 3, FALSE)/162</f>
        <v>#N/A</v>
      </c>
      <c r="AQ568" s="11" t="e">
        <f t="shared" si="91"/>
        <v>#N/A</v>
      </c>
      <c r="AR568" s="11" t="e">
        <f>VLOOKUP($C568, Team_Pitching___Advanced[[Team]:[xFIP]], 19,FALSE)</f>
        <v>#N/A</v>
      </c>
      <c r="AS568" s="11" t="e">
        <f>VLOOKUP($C568, Team_Pitching___Advanced[], 20, FALSE)</f>
        <v>#N/A</v>
      </c>
      <c r="AT568" s="11" t="e">
        <f>VLOOKUP($C568, Team_Batting___Dashboard[[Team]:[wOBA]], 16, FALSE)</f>
        <v>#N/A</v>
      </c>
      <c r="AU568" s="11" t="e">
        <f>VLOOKUP($C568, Team_Batting___Advanced[[Team]:[OPS]], 9, FALSE)</f>
        <v>#N/A</v>
      </c>
      <c r="AV568" s="11" t="e">
        <f>VLOOKUP($C568, Team_Batting___Advanced[], 19, FALSE)</f>
        <v>#N/A</v>
      </c>
      <c r="AW568" s="11" t="e">
        <f>VLOOKUP($C568, 'Team Per G'!$A$2:$G$31, 3, FALSE)</f>
        <v>#N/A</v>
      </c>
      <c r="AX568" s="11" t="e">
        <f>VLOOKUP($C568, 'Team Per G'!$A$2:$G$31, 5, FALSE)</f>
        <v>#N/A</v>
      </c>
      <c r="AY568" s="11" t="e">
        <f>VLOOKUP($C568, 'Team Per G'!$A$2:$G$31, 4, FALSE)</f>
        <v>#N/A</v>
      </c>
      <c r="AZ568" s="11" t="e">
        <f>VLOOKUP($C568, Team_Batting___Dashboard[], 22, FALSE)/$AH568</f>
        <v>#N/A</v>
      </c>
      <c r="BA568" s="11" t="e">
        <f>VLOOKUP($C568, 'FanGraphs - Team WAR Projected'!$B$2:$E$31, 4, FALSE)/162</f>
        <v>#N/A</v>
      </c>
      <c r="BB568" s="11" t="e">
        <f t="shared" si="92"/>
        <v>#N/A</v>
      </c>
      <c r="BC568" s="11" t="e">
        <f>VLOOKUP($C568, FanGraphs_Standings[[Abbreviation]:[2024 Year to Date RS/G]], 6, FALSE)/$AH568</f>
        <v>#N/A</v>
      </c>
      <c r="BD568" s="11" t="e">
        <f>VLOOKUP($C568, FanGraphs_Standings[[Abbreviation]:[2024 Projected Full Season RDif]], 19, FALSE)/162</f>
        <v>#N/A</v>
      </c>
      <c r="BE568" s="11" t="e">
        <f t="shared" si="93"/>
        <v>#N/A</v>
      </c>
      <c r="BF568" s="11" t="e">
        <f>VLOOKUP($C568, FanGraphs_Standings[[Abbreviation]:[2024 Projected Full Season RDif]], 5, FALSE)</f>
        <v>#N/A</v>
      </c>
      <c r="BG568" s="11" t="e">
        <f>VLOOKUP($C568, FanGraphs_Standings[[Abbreviation]:[2024 Projected Full Season W%]], 18, FALSE)</f>
        <v>#N/A</v>
      </c>
      <c r="BH568" s="11" t="e">
        <f t="shared" si="94"/>
        <v>#N/A</v>
      </c>
      <c r="BI568" s="11" t="e">
        <f>VLOOKUP($C568, 'Home Field Adv'!$A$2:$K$31, 11, FALSE)</f>
        <v>#N/A</v>
      </c>
      <c r="BL568" s="12" t="str">
        <f t="shared" si="95"/>
        <v/>
      </c>
      <c r="BM568" s="12" t="str">
        <f t="shared" si="98"/>
        <v/>
      </c>
      <c r="BN568" s="12" t="str">
        <f t="shared" si="96"/>
        <v/>
      </c>
    </row>
    <row r="569" spans="6:66" x14ac:dyDescent="0.45">
      <c r="F569" s="11" t="e">
        <f>VLOOKUP($B569, FanGraphs_Standings[[Abbreviation]:[2024 Year to Date G]], 2, FALSE)</f>
        <v>#N/A</v>
      </c>
      <c r="G569" s="11" t="e">
        <f>_xlfn.IFNA(VLOOKUP($D569, 'SP Per G'!$A$2:$D$1385, 3, FALSE),M569)</f>
        <v>#N/A</v>
      </c>
      <c r="H569" s="11" t="e">
        <f>IF(AND(ISNA(VLOOKUP($D569, 'SP Per G'!$A$2:$D$1385, 4, FALSE)), ISTEXT($D569)), G569,IF(ISNA(VLOOKUP($D569, 'SP Per G'!$A$2:$D$1385, 4, FALSE)), M569, VLOOKUP($D569, 'SP Per G'!$A$2:$D$1385, 4, FALSE)))</f>
        <v>#N/A</v>
      </c>
      <c r="I569" s="11" t="e">
        <f t="shared" si="86"/>
        <v>#N/A</v>
      </c>
      <c r="J569" s="11" t="e">
        <f>_xlfn.IFNA(VLOOKUP($D569,Individual_Pitching___Dashboard[],18,FALSE),VLOOKUP(B569,Team_Pitching___Dashboard[[Team]:[ERA]],17,FALSE))</f>
        <v>#N/A</v>
      </c>
      <c r="K569" s="11" t="e">
        <f>_xlfn.IFNA(VLOOKUP($D569, Individual_Pitching___Dashboard[], 20, FALSE), VLOOKUP(B569,Team_Pitching___Dashboard[[Team]:[xFIP]],20,FALSE))</f>
        <v>#N/A</v>
      </c>
      <c r="L569" s="11" t="e">
        <f>_xlfn.IFNA(VLOOKUP($D569, Individual_Pitching___Advanced[], 21,FALSE), VLOOKUP(B569, Team_Pitching___Advanced[], 20, FALSE))</f>
        <v>#N/A</v>
      </c>
      <c r="M569" s="11" t="e">
        <f>VLOOKUP($B569, 'Team Per G'!$A$2:$G$31, 7, FALSE)</f>
        <v>#N/A</v>
      </c>
      <c r="N569" s="11" t="e">
        <f>VLOOKUP($B569, 'FanGraphs - Team WAR Projected'!$B$2:$E$31, 3, FALSE)/162</f>
        <v>#N/A</v>
      </c>
      <c r="O569" s="11" t="e">
        <f t="shared" si="87"/>
        <v>#N/A</v>
      </c>
      <c r="P569" s="11" t="e">
        <f>VLOOKUP($B569, Team_Pitching___Advanced[[Team]:[xFIP]], 19,FALSE)</f>
        <v>#N/A</v>
      </c>
      <c r="Q569" s="11" t="e">
        <f>VLOOKUP($B569, Team_Pitching___Advanced[], 20, FALSE)</f>
        <v>#N/A</v>
      </c>
      <c r="R569" s="11" t="e">
        <f>VLOOKUP($B569, Team_Batting___Dashboard[[Team]:[wOBA]], 16, FALSE)</f>
        <v>#N/A</v>
      </c>
      <c r="S569" s="11" t="e">
        <f>VLOOKUP($B569, Team_Batting___Advanced[[Team]:[OPS]], 9, FALSE)</f>
        <v>#N/A</v>
      </c>
      <c r="T569" s="11" t="e">
        <f>VLOOKUP($B569, Team_Batting___Advanced[], 19, FALSE)</f>
        <v>#N/A</v>
      </c>
      <c r="U569" s="11" t="e">
        <f>VLOOKUP($B569, 'Team Per G'!$A$2:$G$31, 3, FALSE)</f>
        <v>#N/A</v>
      </c>
      <c r="V569" s="11" t="e">
        <f>VLOOKUP($B569, 'Team Per G'!$A$2:$G$31, 5, FALSE)</f>
        <v>#N/A</v>
      </c>
      <c r="W569" s="11" t="e">
        <f>VLOOKUP($B569, 'Team Per G'!$A$2:$G$31, 4, FALSE)</f>
        <v>#N/A</v>
      </c>
      <c r="X569" s="11" t="e">
        <f>VLOOKUP($B569, Team_Batting___Dashboard[], 22, FALSE)/$F569</f>
        <v>#N/A</v>
      </c>
      <c r="Y569" s="11" t="e">
        <f>VLOOKUP($B569, 'FanGraphs - Team WAR Projected'!$B$2:$E$31, 4, FALSE)/162</f>
        <v>#N/A</v>
      </c>
      <c r="Z569" s="11" t="e">
        <f t="shared" si="88"/>
        <v>#N/A</v>
      </c>
      <c r="AA569" s="11" t="e">
        <f>VLOOKUP($B569, FanGraphs_Standings[[Abbreviation]:[2024 Year to Date RS/G]], 6, FALSE)/$F569</f>
        <v>#N/A</v>
      </c>
      <c r="AB569" s="11" t="e">
        <f>VLOOKUP($B569, FanGraphs_Standings[[Abbreviation]:[2024 Projected Full Season RDif]], 19, FALSE)/162</f>
        <v>#N/A</v>
      </c>
      <c r="AC569" s="11" t="e">
        <f t="shared" si="97"/>
        <v>#N/A</v>
      </c>
      <c r="AD569" s="11" t="e">
        <f>VLOOKUP($B569, FanGraphs_Standings[[Abbreviation]:[2024 Projected Full Season RDif]], 5, FALSE)</f>
        <v>#N/A</v>
      </c>
      <c r="AE569" s="11" t="e">
        <f>VLOOKUP($B569, FanGraphs_Standings[[Abbreviation]:[2024 Projected Full Season W%]], 18, FALSE)</f>
        <v>#N/A</v>
      </c>
      <c r="AF569" s="11" t="e">
        <f t="shared" si="89"/>
        <v>#N/A</v>
      </c>
      <c r="AG569" s="11" t="e">
        <f>VLOOKUP($B569, 'Home Field Adv'!$A$2:$I$31, 9, FALSE)</f>
        <v>#N/A</v>
      </c>
      <c r="AH569" s="11" t="e">
        <f>VLOOKUP($C569, FanGraphs_Standings[[Abbreviation]:[2024 Year to Date G]], 2, FALSE)</f>
        <v>#N/A</v>
      </c>
      <c r="AI569" s="11" t="e">
        <f>_xlfn.IFNA(VLOOKUP($E569, 'SP Per G'!$A$2:$D$1385, 3, FALSE), AO569)</f>
        <v>#N/A</v>
      </c>
      <c r="AJ569" s="11" t="e">
        <f>IF(AND(ISNA(VLOOKUP($E569, 'SP Per G'!$A$2:$D$1385, 4, FALSE)), ISTEXT($E569)), AI569,IF(ISNA(VLOOKUP($E569, 'SP Per G'!$A$2:$D$1385, 4, FALSE)), AO569, VLOOKUP($E569, 'SP Per G'!$A$2:$D$1385, 4, FALSE)))</f>
        <v>#N/A</v>
      </c>
      <c r="AK569" s="11" t="e">
        <f t="shared" si="90"/>
        <v>#N/A</v>
      </c>
      <c r="AL569" s="11" t="e">
        <f>_xlfn.IFNA(VLOOKUP($E569, Individual_Pitching___Dashboard[], 18, FALSE), VLOOKUP($C569,Team_Pitching___Advanced[[Team]:[SIERA]],16,FALSE))</f>
        <v>#N/A</v>
      </c>
      <c r="AM569" s="11" t="e">
        <f>_xlfn.IFNA(VLOOKUP($E569, Individual_Pitching___Dashboard[], 20, FALSE), VLOOKUP($C569,Team_Pitching___Advanced[[Team]:[xFIP]],19,FALSE))</f>
        <v>#N/A</v>
      </c>
      <c r="AN569" s="11" t="e">
        <f>_xlfn.IFNA(VLOOKUP($E569,Individual_Pitching___Advanced[],21,FALSE),VLOOKUP($C569,Team_Pitching___Advanced[[Team]:[SIERA]],20,FALSE))</f>
        <v>#N/A</v>
      </c>
      <c r="AO569" s="11" t="e">
        <f>VLOOKUP($C569, 'Team Per G'!$A$2:$G$31, 7, FALSE)</f>
        <v>#N/A</v>
      </c>
      <c r="AP569" s="11" t="e">
        <f>VLOOKUP($C569, 'FanGraphs - Team WAR Projected'!$B$2:$E$31, 3, FALSE)/162</f>
        <v>#N/A</v>
      </c>
      <c r="AQ569" s="11" t="e">
        <f t="shared" si="91"/>
        <v>#N/A</v>
      </c>
      <c r="AR569" s="11" t="e">
        <f>VLOOKUP($C569, Team_Pitching___Advanced[[Team]:[xFIP]], 19,FALSE)</f>
        <v>#N/A</v>
      </c>
      <c r="AS569" s="11" t="e">
        <f>VLOOKUP($C569, Team_Pitching___Advanced[], 20, FALSE)</f>
        <v>#N/A</v>
      </c>
      <c r="AT569" s="11" t="e">
        <f>VLOOKUP($C569, Team_Batting___Dashboard[[Team]:[wOBA]], 16, FALSE)</f>
        <v>#N/A</v>
      </c>
      <c r="AU569" s="11" t="e">
        <f>VLOOKUP($C569, Team_Batting___Advanced[[Team]:[OPS]], 9, FALSE)</f>
        <v>#N/A</v>
      </c>
      <c r="AV569" s="11" t="e">
        <f>VLOOKUP($C569, Team_Batting___Advanced[], 19, FALSE)</f>
        <v>#N/A</v>
      </c>
      <c r="AW569" s="11" t="e">
        <f>VLOOKUP($C569, 'Team Per G'!$A$2:$G$31, 3, FALSE)</f>
        <v>#N/A</v>
      </c>
      <c r="AX569" s="11" t="e">
        <f>VLOOKUP($C569, 'Team Per G'!$A$2:$G$31, 5, FALSE)</f>
        <v>#N/A</v>
      </c>
      <c r="AY569" s="11" t="e">
        <f>VLOOKUP($C569, 'Team Per G'!$A$2:$G$31, 4, FALSE)</f>
        <v>#N/A</v>
      </c>
      <c r="AZ569" s="11" t="e">
        <f>VLOOKUP($C569, Team_Batting___Dashboard[], 22, FALSE)/$AH569</f>
        <v>#N/A</v>
      </c>
      <c r="BA569" s="11" t="e">
        <f>VLOOKUP($C569, 'FanGraphs - Team WAR Projected'!$B$2:$E$31, 4, FALSE)/162</f>
        <v>#N/A</v>
      </c>
      <c r="BB569" s="11" t="e">
        <f t="shared" si="92"/>
        <v>#N/A</v>
      </c>
      <c r="BC569" s="11" t="e">
        <f>VLOOKUP($C569, FanGraphs_Standings[[Abbreviation]:[2024 Year to Date RS/G]], 6, FALSE)/$AH569</f>
        <v>#N/A</v>
      </c>
      <c r="BD569" s="11" t="e">
        <f>VLOOKUP($C569, FanGraphs_Standings[[Abbreviation]:[2024 Projected Full Season RDif]], 19, FALSE)/162</f>
        <v>#N/A</v>
      </c>
      <c r="BE569" s="11" t="e">
        <f t="shared" si="93"/>
        <v>#N/A</v>
      </c>
      <c r="BF569" s="11" t="e">
        <f>VLOOKUP($C569, FanGraphs_Standings[[Abbreviation]:[2024 Projected Full Season RDif]], 5, FALSE)</f>
        <v>#N/A</v>
      </c>
      <c r="BG569" s="11" t="e">
        <f>VLOOKUP($C569, FanGraphs_Standings[[Abbreviation]:[2024 Projected Full Season W%]], 18, FALSE)</f>
        <v>#N/A</v>
      </c>
      <c r="BH569" s="11" t="e">
        <f t="shared" si="94"/>
        <v>#N/A</v>
      </c>
      <c r="BI569" s="11" t="e">
        <f>VLOOKUP($C569, 'Home Field Adv'!$A$2:$K$31, 11, FALSE)</f>
        <v>#N/A</v>
      </c>
      <c r="BL569" s="12" t="str">
        <f t="shared" si="95"/>
        <v/>
      </c>
      <c r="BM569" s="12" t="str">
        <f t="shared" si="98"/>
        <v/>
      </c>
      <c r="BN569" s="12" t="str">
        <f t="shared" si="96"/>
        <v/>
      </c>
    </row>
    <row r="570" spans="6:66" x14ac:dyDescent="0.45">
      <c r="F570" s="11" t="e">
        <f>VLOOKUP($B570, FanGraphs_Standings[[Abbreviation]:[2024 Year to Date G]], 2, FALSE)</f>
        <v>#N/A</v>
      </c>
      <c r="G570" s="11" t="e">
        <f>_xlfn.IFNA(VLOOKUP($D570, 'SP Per G'!$A$2:$D$1385, 3, FALSE),M570)</f>
        <v>#N/A</v>
      </c>
      <c r="H570" s="11" t="e">
        <f>IF(AND(ISNA(VLOOKUP($D570, 'SP Per G'!$A$2:$D$1385, 4, FALSE)), ISTEXT($D570)), G570,IF(ISNA(VLOOKUP($D570, 'SP Per G'!$A$2:$D$1385, 4, FALSE)), M570, VLOOKUP($D570, 'SP Per G'!$A$2:$D$1385, 4, FALSE)))</f>
        <v>#N/A</v>
      </c>
      <c r="I570" s="11" t="e">
        <f t="shared" si="86"/>
        <v>#N/A</v>
      </c>
      <c r="J570" s="11" t="e">
        <f>_xlfn.IFNA(VLOOKUP($D570,Individual_Pitching___Dashboard[],18,FALSE),VLOOKUP(B570,Team_Pitching___Dashboard[[Team]:[ERA]],17,FALSE))</f>
        <v>#N/A</v>
      </c>
      <c r="K570" s="11" t="e">
        <f>_xlfn.IFNA(VLOOKUP($D570, Individual_Pitching___Dashboard[], 20, FALSE), VLOOKUP(B570,Team_Pitching___Dashboard[[Team]:[xFIP]],20,FALSE))</f>
        <v>#N/A</v>
      </c>
      <c r="L570" s="11" t="e">
        <f>_xlfn.IFNA(VLOOKUP($D570, Individual_Pitching___Advanced[], 21,FALSE), VLOOKUP(B570, Team_Pitching___Advanced[], 20, FALSE))</f>
        <v>#N/A</v>
      </c>
      <c r="M570" s="11" t="e">
        <f>VLOOKUP($B570, 'Team Per G'!$A$2:$G$31, 7, FALSE)</f>
        <v>#N/A</v>
      </c>
      <c r="N570" s="11" t="e">
        <f>VLOOKUP($B570, 'FanGraphs - Team WAR Projected'!$B$2:$E$31, 3, FALSE)/162</f>
        <v>#N/A</v>
      </c>
      <c r="O570" s="11" t="e">
        <f t="shared" si="87"/>
        <v>#N/A</v>
      </c>
      <c r="P570" s="11" t="e">
        <f>VLOOKUP($B570, Team_Pitching___Advanced[[Team]:[xFIP]], 19,FALSE)</f>
        <v>#N/A</v>
      </c>
      <c r="Q570" s="11" t="e">
        <f>VLOOKUP($B570, Team_Pitching___Advanced[], 20, FALSE)</f>
        <v>#N/A</v>
      </c>
      <c r="R570" s="11" t="e">
        <f>VLOOKUP($B570, Team_Batting___Dashboard[[Team]:[wOBA]], 16, FALSE)</f>
        <v>#N/A</v>
      </c>
      <c r="S570" s="11" t="e">
        <f>VLOOKUP($B570, Team_Batting___Advanced[[Team]:[OPS]], 9, FALSE)</f>
        <v>#N/A</v>
      </c>
      <c r="T570" s="11" t="e">
        <f>VLOOKUP($B570, Team_Batting___Advanced[], 19, FALSE)</f>
        <v>#N/A</v>
      </c>
      <c r="U570" s="11" t="e">
        <f>VLOOKUP($B570, 'Team Per G'!$A$2:$G$31, 3, FALSE)</f>
        <v>#N/A</v>
      </c>
      <c r="V570" s="11" t="e">
        <f>VLOOKUP($B570, 'Team Per G'!$A$2:$G$31, 5, FALSE)</f>
        <v>#N/A</v>
      </c>
      <c r="W570" s="11" t="e">
        <f>VLOOKUP($B570, 'Team Per G'!$A$2:$G$31, 4, FALSE)</f>
        <v>#N/A</v>
      </c>
      <c r="X570" s="11" t="e">
        <f>VLOOKUP($B570, Team_Batting___Dashboard[], 22, FALSE)/$F570</f>
        <v>#N/A</v>
      </c>
      <c r="Y570" s="11" t="e">
        <f>VLOOKUP($B570, 'FanGraphs - Team WAR Projected'!$B$2:$E$31, 4, FALSE)/162</f>
        <v>#N/A</v>
      </c>
      <c r="Z570" s="11" t="e">
        <f t="shared" si="88"/>
        <v>#N/A</v>
      </c>
      <c r="AA570" s="11" t="e">
        <f>VLOOKUP($B570, FanGraphs_Standings[[Abbreviation]:[2024 Year to Date RS/G]], 6, FALSE)/$F570</f>
        <v>#N/A</v>
      </c>
      <c r="AB570" s="11" t="e">
        <f>VLOOKUP($B570, FanGraphs_Standings[[Abbreviation]:[2024 Projected Full Season RDif]], 19, FALSE)/162</f>
        <v>#N/A</v>
      </c>
      <c r="AC570" s="11" t="e">
        <f t="shared" si="97"/>
        <v>#N/A</v>
      </c>
      <c r="AD570" s="11" t="e">
        <f>VLOOKUP($B570, FanGraphs_Standings[[Abbreviation]:[2024 Projected Full Season RDif]], 5, FALSE)</f>
        <v>#N/A</v>
      </c>
      <c r="AE570" s="11" t="e">
        <f>VLOOKUP($B570, FanGraphs_Standings[[Abbreviation]:[2024 Projected Full Season W%]], 18, FALSE)</f>
        <v>#N/A</v>
      </c>
      <c r="AF570" s="11" t="e">
        <f t="shared" si="89"/>
        <v>#N/A</v>
      </c>
      <c r="AG570" s="11" t="e">
        <f>VLOOKUP($B570, 'Home Field Adv'!$A$2:$I$31, 9, FALSE)</f>
        <v>#N/A</v>
      </c>
      <c r="AH570" s="11" t="e">
        <f>VLOOKUP($C570, FanGraphs_Standings[[Abbreviation]:[2024 Year to Date G]], 2, FALSE)</f>
        <v>#N/A</v>
      </c>
      <c r="AI570" s="11" t="e">
        <f>_xlfn.IFNA(VLOOKUP($E570, 'SP Per G'!$A$2:$D$1385, 3, FALSE), AO570)</f>
        <v>#N/A</v>
      </c>
      <c r="AJ570" s="11" t="e">
        <f>IF(AND(ISNA(VLOOKUP($E570, 'SP Per G'!$A$2:$D$1385, 4, FALSE)), ISTEXT($E570)), AI570,IF(ISNA(VLOOKUP($E570, 'SP Per G'!$A$2:$D$1385, 4, FALSE)), AO570, VLOOKUP($E570, 'SP Per G'!$A$2:$D$1385, 4, FALSE)))</f>
        <v>#N/A</v>
      </c>
      <c r="AK570" s="11" t="e">
        <f t="shared" si="90"/>
        <v>#N/A</v>
      </c>
      <c r="AL570" s="11" t="e">
        <f>_xlfn.IFNA(VLOOKUP($E570, Individual_Pitching___Dashboard[], 18, FALSE), VLOOKUP($C570,Team_Pitching___Advanced[[Team]:[SIERA]],16,FALSE))</f>
        <v>#N/A</v>
      </c>
      <c r="AM570" s="11" t="e">
        <f>_xlfn.IFNA(VLOOKUP($E570, Individual_Pitching___Dashboard[], 20, FALSE), VLOOKUP($C570,Team_Pitching___Advanced[[Team]:[xFIP]],19,FALSE))</f>
        <v>#N/A</v>
      </c>
      <c r="AN570" s="11" t="e">
        <f>_xlfn.IFNA(VLOOKUP($E570,Individual_Pitching___Advanced[],21,FALSE),VLOOKUP($C570,Team_Pitching___Advanced[[Team]:[SIERA]],20,FALSE))</f>
        <v>#N/A</v>
      </c>
      <c r="AO570" s="11" t="e">
        <f>VLOOKUP($C570, 'Team Per G'!$A$2:$G$31, 7, FALSE)</f>
        <v>#N/A</v>
      </c>
      <c r="AP570" s="11" t="e">
        <f>VLOOKUP($C570, 'FanGraphs - Team WAR Projected'!$B$2:$E$31, 3, FALSE)/162</f>
        <v>#N/A</v>
      </c>
      <c r="AQ570" s="11" t="e">
        <f t="shared" si="91"/>
        <v>#N/A</v>
      </c>
      <c r="AR570" s="11" t="e">
        <f>VLOOKUP($C570, Team_Pitching___Advanced[[Team]:[xFIP]], 19,FALSE)</f>
        <v>#N/A</v>
      </c>
      <c r="AS570" s="11" t="e">
        <f>VLOOKUP($C570, Team_Pitching___Advanced[], 20, FALSE)</f>
        <v>#N/A</v>
      </c>
      <c r="AT570" s="11" t="e">
        <f>VLOOKUP($C570, Team_Batting___Dashboard[[Team]:[wOBA]], 16, FALSE)</f>
        <v>#N/A</v>
      </c>
      <c r="AU570" s="11" t="e">
        <f>VLOOKUP($C570, Team_Batting___Advanced[[Team]:[OPS]], 9, FALSE)</f>
        <v>#N/A</v>
      </c>
      <c r="AV570" s="11" t="e">
        <f>VLOOKUP($C570, Team_Batting___Advanced[], 19, FALSE)</f>
        <v>#N/A</v>
      </c>
      <c r="AW570" s="11" t="e">
        <f>VLOOKUP($C570, 'Team Per G'!$A$2:$G$31, 3, FALSE)</f>
        <v>#N/A</v>
      </c>
      <c r="AX570" s="11" t="e">
        <f>VLOOKUP($C570, 'Team Per G'!$A$2:$G$31, 5, FALSE)</f>
        <v>#N/A</v>
      </c>
      <c r="AY570" s="11" t="e">
        <f>VLOOKUP($C570, 'Team Per G'!$A$2:$G$31, 4, FALSE)</f>
        <v>#N/A</v>
      </c>
      <c r="AZ570" s="11" t="e">
        <f>VLOOKUP($C570, Team_Batting___Dashboard[], 22, FALSE)/$AH570</f>
        <v>#N/A</v>
      </c>
      <c r="BA570" s="11" t="e">
        <f>VLOOKUP($C570, 'FanGraphs - Team WAR Projected'!$B$2:$E$31, 4, FALSE)/162</f>
        <v>#N/A</v>
      </c>
      <c r="BB570" s="11" t="e">
        <f t="shared" si="92"/>
        <v>#N/A</v>
      </c>
      <c r="BC570" s="11" t="e">
        <f>VLOOKUP($C570, FanGraphs_Standings[[Abbreviation]:[2024 Year to Date RS/G]], 6, FALSE)/$AH570</f>
        <v>#N/A</v>
      </c>
      <c r="BD570" s="11" t="e">
        <f>VLOOKUP($C570, FanGraphs_Standings[[Abbreviation]:[2024 Projected Full Season RDif]], 19, FALSE)/162</f>
        <v>#N/A</v>
      </c>
      <c r="BE570" s="11" t="e">
        <f t="shared" si="93"/>
        <v>#N/A</v>
      </c>
      <c r="BF570" s="11" t="e">
        <f>VLOOKUP($C570, FanGraphs_Standings[[Abbreviation]:[2024 Projected Full Season RDif]], 5, FALSE)</f>
        <v>#N/A</v>
      </c>
      <c r="BG570" s="11" t="e">
        <f>VLOOKUP($C570, FanGraphs_Standings[[Abbreviation]:[2024 Projected Full Season W%]], 18, FALSE)</f>
        <v>#N/A</v>
      </c>
      <c r="BH570" s="11" t="e">
        <f t="shared" si="94"/>
        <v>#N/A</v>
      </c>
      <c r="BI570" s="11" t="e">
        <f>VLOOKUP($C570, 'Home Field Adv'!$A$2:$K$31, 11, FALSE)</f>
        <v>#N/A</v>
      </c>
      <c r="BL570" s="12" t="str">
        <f t="shared" si="95"/>
        <v/>
      </c>
      <c r="BM570" s="12" t="str">
        <f t="shared" si="98"/>
        <v/>
      </c>
      <c r="BN570" s="12" t="str">
        <f t="shared" si="96"/>
        <v/>
      </c>
    </row>
    <row r="571" spans="6:66" x14ac:dyDescent="0.45">
      <c r="F571" s="11" t="e">
        <f>VLOOKUP($B571, FanGraphs_Standings[[Abbreviation]:[2024 Year to Date G]], 2, FALSE)</f>
        <v>#N/A</v>
      </c>
      <c r="G571" s="11" t="e">
        <f>_xlfn.IFNA(VLOOKUP($D571, 'SP Per G'!$A$2:$D$1385, 3, FALSE),M571)</f>
        <v>#N/A</v>
      </c>
      <c r="H571" s="11" t="e">
        <f>IF(AND(ISNA(VLOOKUP($D571, 'SP Per G'!$A$2:$D$1385, 4, FALSE)), ISTEXT($D571)), G571,IF(ISNA(VLOOKUP($D571, 'SP Per G'!$A$2:$D$1385, 4, FALSE)), M571, VLOOKUP($D571, 'SP Per G'!$A$2:$D$1385, 4, FALSE)))</f>
        <v>#N/A</v>
      </c>
      <c r="I571" s="11" t="e">
        <f t="shared" si="86"/>
        <v>#N/A</v>
      </c>
      <c r="J571" s="11" t="e">
        <f>_xlfn.IFNA(VLOOKUP($D571,Individual_Pitching___Dashboard[],18,FALSE),VLOOKUP(B571,Team_Pitching___Dashboard[[Team]:[ERA]],17,FALSE))</f>
        <v>#N/A</v>
      </c>
      <c r="K571" s="11" t="e">
        <f>_xlfn.IFNA(VLOOKUP($D571, Individual_Pitching___Dashboard[], 20, FALSE), VLOOKUP(B571,Team_Pitching___Dashboard[[Team]:[xFIP]],20,FALSE))</f>
        <v>#N/A</v>
      </c>
      <c r="L571" s="11" t="e">
        <f>_xlfn.IFNA(VLOOKUP($D571, Individual_Pitching___Advanced[], 21,FALSE), VLOOKUP(B571, Team_Pitching___Advanced[], 20, FALSE))</f>
        <v>#N/A</v>
      </c>
      <c r="M571" s="11" t="e">
        <f>VLOOKUP($B571, 'Team Per G'!$A$2:$G$31, 7, FALSE)</f>
        <v>#N/A</v>
      </c>
      <c r="N571" s="11" t="e">
        <f>VLOOKUP($B571, 'FanGraphs - Team WAR Projected'!$B$2:$E$31, 3, FALSE)/162</f>
        <v>#N/A</v>
      </c>
      <c r="O571" s="11" t="e">
        <f t="shared" si="87"/>
        <v>#N/A</v>
      </c>
      <c r="P571" s="11" t="e">
        <f>VLOOKUP($B571, Team_Pitching___Advanced[[Team]:[xFIP]], 19,FALSE)</f>
        <v>#N/A</v>
      </c>
      <c r="Q571" s="11" t="e">
        <f>VLOOKUP($B571, Team_Pitching___Advanced[], 20, FALSE)</f>
        <v>#N/A</v>
      </c>
      <c r="R571" s="11" t="e">
        <f>VLOOKUP($B571, Team_Batting___Dashboard[[Team]:[wOBA]], 16, FALSE)</f>
        <v>#N/A</v>
      </c>
      <c r="S571" s="11" t="e">
        <f>VLOOKUP($B571, Team_Batting___Advanced[[Team]:[OPS]], 9, FALSE)</f>
        <v>#N/A</v>
      </c>
      <c r="T571" s="11" t="e">
        <f>VLOOKUP($B571, Team_Batting___Advanced[], 19, FALSE)</f>
        <v>#N/A</v>
      </c>
      <c r="U571" s="11" t="e">
        <f>VLOOKUP($B571, 'Team Per G'!$A$2:$G$31, 3, FALSE)</f>
        <v>#N/A</v>
      </c>
      <c r="V571" s="11" t="e">
        <f>VLOOKUP($B571, 'Team Per G'!$A$2:$G$31, 5, FALSE)</f>
        <v>#N/A</v>
      </c>
      <c r="W571" s="11" t="e">
        <f>VLOOKUP($B571, 'Team Per G'!$A$2:$G$31, 4, FALSE)</f>
        <v>#N/A</v>
      </c>
      <c r="X571" s="11" t="e">
        <f>VLOOKUP($B571, Team_Batting___Dashboard[], 22, FALSE)/$F571</f>
        <v>#N/A</v>
      </c>
      <c r="Y571" s="11" t="e">
        <f>VLOOKUP($B571, 'FanGraphs - Team WAR Projected'!$B$2:$E$31, 4, FALSE)/162</f>
        <v>#N/A</v>
      </c>
      <c r="Z571" s="11" t="e">
        <f t="shared" si="88"/>
        <v>#N/A</v>
      </c>
      <c r="AA571" s="11" t="e">
        <f>VLOOKUP($B571, FanGraphs_Standings[[Abbreviation]:[2024 Year to Date RS/G]], 6, FALSE)/$F571</f>
        <v>#N/A</v>
      </c>
      <c r="AB571" s="11" t="e">
        <f>VLOOKUP($B571, FanGraphs_Standings[[Abbreviation]:[2024 Projected Full Season RDif]], 19, FALSE)/162</f>
        <v>#N/A</v>
      </c>
      <c r="AC571" s="11" t="e">
        <f t="shared" si="97"/>
        <v>#N/A</v>
      </c>
      <c r="AD571" s="11" t="e">
        <f>VLOOKUP($B571, FanGraphs_Standings[[Abbreviation]:[2024 Projected Full Season RDif]], 5, FALSE)</f>
        <v>#N/A</v>
      </c>
      <c r="AE571" s="11" t="e">
        <f>VLOOKUP($B571, FanGraphs_Standings[[Abbreviation]:[2024 Projected Full Season W%]], 18, FALSE)</f>
        <v>#N/A</v>
      </c>
      <c r="AF571" s="11" t="e">
        <f t="shared" si="89"/>
        <v>#N/A</v>
      </c>
      <c r="AG571" s="11" t="e">
        <f>VLOOKUP($B571, 'Home Field Adv'!$A$2:$I$31, 9, FALSE)</f>
        <v>#N/A</v>
      </c>
      <c r="AH571" s="11" t="e">
        <f>VLOOKUP($C571, FanGraphs_Standings[[Abbreviation]:[2024 Year to Date G]], 2, FALSE)</f>
        <v>#N/A</v>
      </c>
      <c r="AI571" s="11" t="e">
        <f>_xlfn.IFNA(VLOOKUP($E571, 'SP Per G'!$A$2:$D$1385, 3, FALSE), AO571)</f>
        <v>#N/A</v>
      </c>
      <c r="AJ571" s="11" t="e">
        <f>IF(AND(ISNA(VLOOKUP($E571, 'SP Per G'!$A$2:$D$1385, 4, FALSE)), ISTEXT($E571)), AI571,IF(ISNA(VLOOKUP($E571, 'SP Per G'!$A$2:$D$1385, 4, FALSE)), AO571, VLOOKUP($E571, 'SP Per G'!$A$2:$D$1385, 4, FALSE)))</f>
        <v>#N/A</v>
      </c>
      <c r="AK571" s="11" t="e">
        <f t="shared" si="90"/>
        <v>#N/A</v>
      </c>
      <c r="AL571" s="11" t="e">
        <f>_xlfn.IFNA(VLOOKUP($E571, Individual_Pitching___Dashboard[], 18, FALSE), VLOOKUP($C571,Team_Pitching___Advanced[[Team]:[SIERA]],16,FALSE))</f>
        <v>#N/A</v>
      </c>
      <c r="AM571" s="11" t="e">
        <f>_xlfn.IFNA(VLOOKUP($E571, Individual_Pitching___Dashboard[], 20, FALSE), VLOOKUP($C571,Team_Pitching___Advanced[[Team]:[xFIP]],19,FALSE))</f>
        <v>#N/A</v>
      </c>
      <c r="AN571" s="11" t="e">
        <f>_xlfn.IFNA(VLOOKUP($E571,Individual_Pitching___Advanced[],21,FALSE),VLOOKUP($C571,Team_Pitching___Advanced[[Team]:[SIERA]],20,FALSE))</f>
        <v>#N/A</v>
      </c>
      <c r="AO571" s="11" t="e">
        <f>VLOOKUP($C571, 'Team Per G'!$A$2:$G$31, 7, FALSE)</f>
        <v>#N/A</v>
      </c>
      <c r="AP571" s="11" t="e">
        <f>VLOOKUP($C571, 'FanGraphs - Team WAR Projected'!$B$2:$E$31, 3, FALSE)/162</f>
        <v>#N/A</v>
      </c>
      <c r="AQ571" s="11" t="e">
        <f t="shared" si="91"/>
        <v>#N/A</v>
      </c>
      <c r="AR571" s="11" t="e">
        <f>VLOOKUP($C571, Team_Pitching___Advanced[[Team]:[xFIP]], 19,FALSE)</f>
        <v>#N/A</v>
      </c>
      <c r="AS571" s="11" t="e">
        <f>VLOOKUP($C571, Team_Pitching___Advanced[], 20, FALSE)</f>
        <v>#N/A</v>
      </c>
      <c r="AT571" s="11" t="e">
        <f>VLOOKUP($C571, Team_Batting___Dashboard[[Team]:[wOBA]], 16, FALSE)</f>
        <v>#N/A</v>
      </c>
      <c r="AU571" s="11" t="e">
        <f>VLOOKUP($C571, Team_Batting___Advanced[[Team]:[OPS]], 9, FALSE)</f>
        <v>#N/A</v>
      </c>
      <c r="AV571" s="11" t="e">
        <f>VLOOKUP($C571, Team_Batting___Advanced[], 19, FALSE)</f>
        <v>#N/A</v>
      </c>
      <c r="AW571" s="11" t="e">
        <f>VLOOKUP($C571, 'Team Per G'!$A$2:$G$31, 3, FALSE)</f>
        <v>#N/A</v>
      </c>
      <c r="AX571" s="11" t="e">
        <f>VLOOKUP($C571, 'Team Per G'!$A$2:$G$31, 5, FALSE)</f>
        <v>#N/A</v>
      </c>
      <c r="AY571" s="11" t="e">
        <f>VLOOKUP($C571, 'Team Per G'!$A$2:$G$31, 4, FALSE)</f>
        <v>#N/A</v>
      </c>
      <c r="AZ571" s="11" t="e">
        <f>VLOOKUP($C571, Team_Batting___Dashboard[], 22, FALSE)/$AH571</f>
        <v>#N/A</v>
      </c>
      <c r="BA571" s="11" t="e">
        <f>VLOOKUP($C571, 'FanGraphs - Team WAR Projected'!$B$2:$E$31, 4, FALSE)/162</f>
        <v>#N/A</v>
      </c>
      <c r="BB571" s="11" t="e">
        <f t="shared" si="92"/>
        <v>#N/A</v>
      </c>
      <c r="BC571" s="11" t="e">
        <f>VLOOKUP($C571, FanGraphs_Standings[[Abbreviation]:[2024 Year to Date RS/G]], 6, FALSE)/$AH571</f>
        <v>#N/A</v>
      </c>
      <c r="BD571" s="11" t="e">
        <f>VLOOKUP($C571, FanGraphs_Standings[[Abbreviation]:[2024 Projected Full Season RDif]], 19, FALSE)/162</f>
        <v>#N/A</v>
      </c>
      <c r="BE571" s="11" t="e">
        <f t="shared" si="93"/>
        <v>#N/A</v>
      </c>
      <c r="BF571" s="11" t="e">
        <f>VLOOKUP($C571, FanGraphs_Standings[[Abbreviation]:[2024 Projected Full Season RDif]], 5, FALSE)</f>
        <v>#N/A</v>
      </c>
      <c r="BG571" s="11" t="e">
        <f>VLOOKUP($C571, FanGraphs_Standings[[Abbreviation]:[2024 Projected Full Season W%]], 18, FALSE)</f>
        <v>#N/A</v>
      </c>
      <c r="BH571" s="11" t="e">
        <f t="shared" si="94"/>
        <v>#N/A</v>
      </c>
      <c r="BI571" s="11" t="e">
        <f>VLOOKUP($C571, 'Home Field Adv'!$A$2:$K$31, 11, FALSE)</f>
        <v>#N/A</v>
      </c>
      <c r="BL571" s="12" t="str">
        <f t="shared" si="95"/>
        <v/>
      </c>
      <c r="BM571" s="12" t="str">
        <f t="shared" si="98"/>
        <v/>
      </c>
      <c r="BN571" s="12" t="str">
        <f t="shared" si="96"/>
        <v/>
      </c>
    </row>
    <row r="572" spans="6:66" x14ac:dyDescent="0.45">
      <c r="F572" s="11" t="e">
        <f>VLOOKUP($B572, FanGraphs_Standings[[Abbreviation]:[2024 Year to Date G]], 2, FALSE)</f>
        <v>#N/A</v>
      </c>
      <c r="G572" s="11" t="e">
        <f>_xlfn.IFNA(VLOOKUP($D572, 'SP Per G'!$A$2:$D$1385, 3, FALSE),M572)</f>
        <v>#N/A</v>
      </c>
      <c r="H572" s="11" t="e">
        <f>IF(AND(ISNA(VLOOKUP($D572, 'SP Per G'!$A$2:$D$1385, 4, FALSE)), ISTEXT($D572)), G572,IF(ISNA(VLOOKUP($D572, 'SP Per G'!$A$2:$D$1385, 4, FALSE)), M572, VLOOKUP($D572, 'SP Per G'!$A$2:$D$1385, 4, FALSE)))</f>
        <v>#N/A</v>
      </c>
      <c r="I572" s="11" t="e">
        <f t="shared" si="86"/>
        <v>#N/A</v>
      </c>
      <c r="J572" s="11" t="e">
        <f>_xlfn.IFNA(VLOOKUP($D572,Individual_Pitching___Dashboard[],18,FALSE),VLOOKUP(B572,Team_Pitching___Dashboard[[Team]:[ERA]],17,FALSE))</f>
        <v>#N/A</v>
      </c>
      <c r="K572" s="11" t="e">
        <f>_xlfn.IFNA(VLOOKUP($D572, Individual_Pitching___Dashboard[], 20, FALSE), VLOOKUP(B572,Team_Pitching___Dashboard[[Team]:[xFIP]],20,FALSE))</f>
        <v>#N/A</v>
      </c>
      <c r="L572" s="11" t="e">
        <f>_xlfn.IFNA(VLOOKUP($D572, Individual_Pitching___Advanced[], 21,FALSE), VLOOKUP(B572, Team_Pitching___Advanced[], 20, FALSE))</f>
        <v>#N/A</v>
      </c>
      <c r="M572" s="11" t="e">
        <f>VLOOKUP($B572, 'Team Per G'!$A$2:$G$31, 7, FALSE)</f>
        <v>#N/A</v>
      </c>
      <c r="N572" s="11" t="e">
        <f>VLOOKUP($B572, 'FanGraphs - Team WAR Projected'!$B$2:$E$31, 3, FALSE)/162</f>
        <v>#N/A</v>
      </c>
      <c r="O572" s="11" t="e">
        <f t="shared" si="87"/>
        <v>#N/A</v>
      </c>
      <c r="P572" s="11" t="e">
        <f>VLOOKUP($B572, Team_Pitching___Advanced[[Team]:[xFIP]], 19,FALSE)</f>
        <v>#N/A</v>
      </c>
      <c r="Q572" s="11" t="e">
        <f>VLOOKUP($B572, Team_Pitching___Advanced[], 20, FALSE)</f>
        <v>#N/A</v>
      </c>
      <c r="R572" s="11" t="e">
        <f>VLOOKUP($B572, Team_Batting___Dashboard[[Team]:[wOBA]], 16, FALSE)</f>
        <v>#N/A</v>
      </c>
      <c r="S572" s="11" t="e">
        <f>VLOOKUP($B572, Team_Batting___Advanced[[Team]:[OPS]], 9, FALSE)</f>
        <v>#N/A</v>
      </c>
      <c r="T572" s="11" t="e">
        <f>VLOOKUP($B572, Team_Batting___Advanced[], 19, FALSE)</f>
        <v>#N/A</v>
      </c>
      <c r="U572" s="11" t="e">
        <f>VLOOKUP($B572, 'Team Per G'!$A$2:$G$31, 3, FALSE)</f>
        <v>#N/A</v>
      </c>
      <c r="V572" s="11" t="e">
        <f>VLOOKUP($B572, 'Team Per G'!$A$2:$G$31, 5, FALSE)</f>
        <v>#N/A</v>
      </c>
      <c r="W572" s="11" t="e">
        <f>VLOOKUP($B572, 'Team Per G'!$A$2:$G$31, 4, FALSE)</f>
        <v>#N/A</v>
      </c>
      <c r="X572" s="11" t="e">
        <f>VLOOKUP($B572, Team_Batting___Dashboard[], 22, FALSE)/$F572</f>
        <v>#N/A</v>
      </c>
      <c r="Y572" s="11" t="e">
        <f>VLOOKUP($B572, 'FanGraphs - Team WAR Projected'!$B$2:$E$31, 4, FALSE)/162</f>
        <v>#N/A</v>
      </c>
      <c r="Z572" s="11" t="e">
        <f t="shared" si="88"/>
        <v>#N/A</v>
      </c>
      <c r="AA572" s="11" t="e">
        <f>VLOOKUP($B572, FanGraphs_Standings[[Abbreviation]:[2024 Year to Date RS/G]], 6, FALSE)/$F572</f>
        <v>#N/A</v>
      </c>
      <c r="AB572" s="11" t="e">
        <f>VLOOKUP($B572, FanGraphs_Standings[[Abbreviation]:[2024 Projected Full Season RDif]], 19, FALSE)/162</f>
        <v>#N/A</v>
      </c>
      <c r="AC572" s="11" t="e">
        <f t="shared" si="97"/>
        <v>#N/A</v>
      </c>
      <c r="AD572" s="11" t="e">
        <f>VLOOKUP($B572, FanGraphs_Standings[[Abbreviation]:[2024 Projected Full Season RDif]], 5, FALSE)</f>
        <v>#N/A</v>
      </c>
      <c r="AE572" s="11" t="e">
        <f>VLOOKUP($B572, FanGraphs_Standings[[Abbreviation]:[2024 Projected Full Season W%]], 18, FALSE)</f>
        <v>#N/A</v>
      </c>
      <c r="AF572" s="11" t="e">
        <f t="shared" si="89"/>
        <v>#N/A</v>
      </c>
      <c r="AG572" s="11" t="e">
        <f>VLOOKUP($B572, 'Home Field Adv'!$A$2:$I$31, 9, FALSE)</f>
        <v>#N/A</v>
      </c>
      <c r="AH572" s="11" t="e">
        <f>VLOOKUP($C572, FanGraphs_Standings[[Abbreviation]:[2024 Year to Date G]], 2, FALSE)</f>
        <v>#N/A</v>
      </c>
      <c r="AI572" s="11" t="e">
        <f>_xlfn.IFNA(VLOOKUP($E572, 'SP Per G'!$A$2:$D$1385, 3, FALSE), AO572)</f>
        <v>#N/A</v>
      </c>
      <c r="AJ572" s="11" t="e">
        <f>IF(AND(ISNA(VLOOKUP($E572, 'SP Per G'!$A$2:$D$1385, 4, FALSE)), ISTEXT($E572)), AI572,IF(ISNA(VLOOKUP($E572, 'SP Per G'!$A$2:$D$1385, 4, FALSE)), AO572, VLOOKUP($E572, 'SP Per G'!$A$2:$D$1385, 4, FALSE)))</f>
        <v>#N/A</v>
      </c>
      <c r="AK572" s="11" t="e">
        <f t="shared" si="90"/>
        <v>#N/A</v>
      </c>
      <c r="AL572" s="11" t="e">
        <f>_xlfn.IFNA(VLOOKUP($E572, Individual_Pitching___Dashboard[], 18, FALSE), VLOOKUP($C572,Team_Pitching___Advanced[[Team]:[SIERA]],16,FALSE))</f>
        <v>#N/A</v>
      </c>
      <c r="AM572" s="11" t="e">
        <f>_xlfn.IFNA(VLOOKUP($E572, Individual_Pitching___Dashboard[], 20, FALSE), VLOOKUP($C572,Team_Pitching___Advanced[[Team]:[xFIP]],19,FALSE))</f>
        <v>#N/A</v>
      </c>
      <c r="AN572" s="11" t="e">
        <f>_xlfn.IFNA(VLOOKUP($E572,Individual_Pitching___Advanced[],21,FALSE),VLOOKUP($C572,Team_Pitching___Advanced[[Team]:[SIERA]],20,FALSE))</f>
        <v>#N/A</v>
      </c>
      <c r="AO572" s="11" t="e">
        <f>VLOOKUP($C572, 'Team Per G'!$A$2:$G$31, 7, FALSE)</f>
        <v>#N/A</v>
      </c>
      <c r="AP572" s="11" t="e">
        <f>VLOOKUP($C572, 'FanGraphs - Team WAR Projected'!$B$2:$E$31, 3, FALSE)/162</f>
        <v>#N/A</v>
      </c>
      <c r="AQ572" s="11" t="e">
        <f t="shared" si="91"/>
        <v>#N/A</v>
      </c>
      <c r="AR572" s="11" t="e">
        <f>VLOOKUP($C572, Team_Pitching___Advanced[[Team]:[xFIP]], 19,FALSE)</f>
        <v>#N/A</v>
      </c>
      <c r="AS572" s="11" t="e">
        <f>VLOOKUP($C572, Team_Pitching___Advanced[], 20, FALSE)</f>
        <v>#N/A</v>
      </c>
      <c r="AT572" s="11" t="e">
        <f>VLOOKUP($C572, Team_Batting___Dashboard[[Team]:[wOBA]], 16, FALSE)</f>
        <v>#N/A</v>
      </c>
      <c r="AU572" s="11" t="e">
        <f>VLOOKUP($C572, Team_Batting___Advanced[[Team]:[OPS]], 9, FALSE)</f>
        <v>#N/A</v>
      </c>
      <c r="AV572" s="11" t="e">
        <f>VLOOKUP($C572, Team_Batting___Advanced[], 19, FALSE)</f>
        <v>#N/A</v>
      </c>
      <c r="AW572" s="11" t="e">
        <f>VLOOKUP($C572, 'Team Per G'!$A$2:$G$31, 3, FALSE)</f>
        <v>#N/A</v>
      </c>
      <c r="AX572" s="11" t="e">
        <f>VLOOKUP($C572, 'Team Per G'!$A$2:$G$31, 5, FALSE)</f>
        <v>#N/A</v>
      </c>
      <c r="AY572" s="11" t="e">
        <f>VLOOKUP($C572, 'Team Per G'!$A$2:$G$31, 4, FALSE)</f>
        <v>#N/A</v>
      </c>
      <c r="AZ572" s="11" t="e">
        <f>VLOOKUP($C572, Team_Batting___Dashboard[], 22, FALSE)/$AH572</f>
        <v>#N/A</v>
      </c>
      <c r="BA572" s="11" t="e">
        <f>VLOOKUP($C572, 'FanGraphs - Team WAR Projected'!$B$2:$E$31, 4, FALSE)/162</f>
        <v>#N/A</v>
      </c>
      <c r="BB572" s="11" t="e">
        <f t="shared" si="92"/>
        <v>#N/A</v>
      </c>
      <c r="BC572" s="11" t="e">
        <f>VLOOKUP($C572, FanGraphs_Standings[[Abbreviation]:[2024 Year to Date RS/G]], 6, FALSE)/$AH572</f>
        <v>#N/A</v>
      </c>
      <c r="BD572" s="11" t="e">
        <f>VLOOKUP($C572, FanGraphs_Standings[[Abbreviation]:[2024 Projected Full Season RDif]], 19, FALSE)/162</f>
        <v>#N/A</v>
      </c>
      <c r="BE572" s="11" t="e">
        <f t="shared" si="93"/>
        <v>#N/A</v>
      </c>
      <c r="BF572" s="11" t="e">
        <f>VLOOKUP($C572, FanGraphs_Standings[[Abbreviation]:[2024 Projected Full Season RDif]], 5, FALSE)</f>
        <v>#N/A</v>
      </c>
      <c r="BG572" s="11" t="e">
        <f>VLOOKUP($C572, FanGraphs_Standings[[Abbreviation]:[2024 Projected Full Season W%]], 18, FALSE)</f>
        <v>#N/A</v>
      </c>
      <c r="BH572" s="11" t="e">
        <f t="shared" si="94"/>
        <v>#N/A</v>
      </c>
      <c r="BI572" s="11" t="e">
        <f>VLOOKUP($C572, 'Home Field Adv'!$A$2:$K$31, 11, FALSE)</f>
        <v>#N/A</v>
      </c>
      <c r="BL572" s="12" t="str">
        <f t="shared" si="95"/>
        <v/>
      </c>
      <c r="BM572" s="12" t="str">
        <f t="shared" si="98"/>
        <v/>
      </c>
      <c r="BN572" s="12" t="str">
        <f t="shared" si="96"/>
        <v/>
      </c>
    </row>
    <row r="573" spans="6:66" x14ac:dyDescent="0.45">
      <c r="F573" s="11" t="e">
        <f>VLOOKUP($B573, FanGraphs_Standings[[Abbreviation]:[2024 Year to Date G]], 2, FALSE)</f>
        <v>#N/A</v>
      </c>
      <c r="G573" s="11" t="e">
        <f>_xlfn.IFNA(VLOOKUP($D573, 'SP Per G'!$A$2:$D$1385, 3, FALSE),M573)</f>
        <v>#N/A</v>
      </c>
      <c r="H573" s="11" t="e">
        <f>IF(AND(ISNA(VLOOKUP($D573, 'SP Per G'!$A$2:$D$1385, 4, FALSE)), ISTEXT($D573)), G573,IF(ISNA(VLOOKUP($D573, 'SP Per G'!$A$2:$D$1385, 4, FALSE)), M573, VLOOKUP($D573, 'SP Per G'!$A$2:$D$1385, 4, FALSE)))</f>
        <v>#N/A</v>
      </c>
      <c r="I573" s="11" t="e">
        <f t="shared" si="86"/>
        <v>#N/A</v>
      </c>
      <c r="J573" s="11" t="e">
        <f>_xlfn.IFNA(VLOOKUP($D573,Individual_Pitching___Dashboard[],18,FALSE),VLOOKUP(B573,Team_Pitching___Dashboard[[Team]:[ERA]],17,FALSE))</f>
        <v>#N/A</v>
      </c>
      <c r="K573" s="11" t="e">
        <f>_xlfn.IFNA(VLOOKUP($D573, Individual_Pitching___Dashboard[], 20, FALSE), VLOOKUP(B573,Team_Pitching___Dashboard[[Team]:[xFIP]],20,FALSE))</f>
        <v>#N/A</v>
      </c>
      <c r="L573" s="11" t="e">
        <f>_xlfn.IFNA(VLOOKUP($D573, Individual_Pitching___Advanced[], 21,FALSE), VLOOKUP(B573, Team_Pitching___Advanced[], 20, FALSE))</f>
        <v>#N/A</v>
      </c>
      <c r="M573" s="11" t="e">
        <f>VLOOKUP($B573, 'Team Per G'!$A$2:$G$31, 7, FALSE)</f>
        <v>#N/A</v>
      </c>
      <c r="N573" s="11" t="e">
        <f>VLOOKUP($B573, 'FanGraphs - Team WAR Projected'!$B$2:$E$31, 3, FALSE)/162</f>
        <v>#N/A</v>
      </c>
      <c r="O573" s="11" t="e">
        <f t="shared" si="87"/>
        <v>#N/A</v>
      </c>
      <c r="P573" s="11" t="e">
        <f>VLOOKUP($B573, Team_Pitching___Advanced[[Team]:[xFIP]], 19,FALSE)</f>
        <v>#N/A</v>
      </c>
      <c r="Q573" s="11" t="e">
        <f>VLOOKUP($B573, Team_Pitching___Advanced[], 20, FALSE)</f>
        <v>#N/A</v>
      </c>
      <c r="R573" s="11" t="e">
        <f>VLOOKUP($B573, Team_Batting___Dashboard[[Team]:[wOBA]], 16, FALSE)</f>
        <v>#N/A</v>
      </c>
      <c r="S573" s="11" t="e">
        <f>VLOOKUP($B573, Team_Batting___Advanced[[Team]:[OPS]], 9, FALSE)</f>
        <v>#N/A</v>
      </c>
      <c r="T573" s="11" t="e">
        <f>VLOOKUP($B573, Team_Batting___Advanced[], 19, FALSE)</f>
        <v>#N/A</v>
      </c>
      <c r="U573" s="11" t="e">
        <f>VLOOKUP($B573, 'Team Per G'!$A$2:$G$31, 3, FALSE)</f>
        <v>#N/A</v>
      </c>
      <c r="V573" s="11" t="e">
        <f>VLOOKUP($B573, 'Team Per G'!$A$2:$G$31, 5, FALSE)</f>
        <v>#N/A</v>
      </c>
      <c r="W573" s="11" t="e">
        <f>VLOOKUP($B573, 'Team Per G'!$A$2:$G$31, 4, FALSE)</f>
        <v>#N/A</v>
      </c>
      <c r="X573" s="11" t="e">
        <f>VLOOKUP($B573, Team_Batting___Dashboard[], 22, FALSE)/$F573</f>
        <v>#N/A</v>
      </c>
      <c r="Y573" s="11" t="e">
        <f>VLOOKUP($B573, 'FanGraphs - Team WAR Projected'!$B$2:$E$31, 4, FALSE)/162</f>
        <v>#N/A</v>
      </c>
      <c r="Z573" s="11" t="e">
        <f t="shared" si="88"/>
        <v>#N/A</v>
      </c>
      <c r="AA573" s="11" t="e">
        <f>VLOOKUP($B573, FanGraphs_Standings[[Abbreviation]:[2024 Year to Date RS/G]], 6, FALSE)/$F573</f>
        <v>#N/A</v>
      </c>
      <c r="AB573" s="11" t="e">
        <f>VLOOKUP($B573, FanGraphs_Standings[[Abbreviation]:[2024 Projected Full Season RDif]], 19, FALSE)/162</f>
        <v>#N/A</v>
      </c>
      <c r="AC573" s="11" t="e">
        <f t="shared" si="97"/>
        <v>#N/A</v>
      </c>
      <c r="AD573" s="11" t="e">
        <f>VLOOKUP($B573, FanGraphs_Standings[[Abbreviation]:[2024 Projected Full Season RDif]], 5, FALSE)</f>
        <v>#N/A</v>
      </c>
      <c r="AE573" s="11" t="e">
        <f>VLOOKUP($B573, FanGraphs_Standings[[Abbreviation]:[2024 Projected Full Season W%]], 18, FALSE)</f>
        <v>#N/A</v>
      </c>
      <c r="AF573" s="11" t="e">
        <f t="shared" si="89"/>
        <v>#N/A</v>
      </c>
      <c r="AG573" s="11" t="e">
        <f>VLOOKUP($B573, 'Home Field Adv'!$A$2:$I$31, 9, FALSE)</f>
        <v>#N/A</v>
      </c>
      <c r="AH573" s="11" t="e">
        <f>VLOOKUP($C573, FanGraphs_Standings[[Abbreviation]:[2024 Year to Date G]], 2, FALSE)</f>
        <v>#N/A</v>
      </c>
      <c r="AI573" s="11" t="e">
        <f>_xlfn.IFNA(VLOOKUP($E573, 'SP Per G'!$A$2:$D$1385, 3, FALSE), AO573)</f>
        <v>#N/A</v>
      </c>
      <c r="AJ573" s="11" t="e">
        <f>IF(AND(ISNA(VLOOKUP($E573, 'SP Per G'!$A$2:$D$1385, 4, FALSE)), ISTEXT($E573)), AI573,IF(ISNA(VLOOKUP($E573, 'SP Per G'!$A$2:$D$1385, 4, FALSE)), AO573, VLOOKUP($E573, 'SP Per G'!$A$2:$D$1385, 4, FALSE)))</f>
        <v>#N/A</v>
      </c>
      <c r="AK573" s="11" t="e">
        <f t="shared" si="90"/>
        <v>#N/A</v>
      </c>
      <c r="AL573" s="11" t="e">
        <f>_xlfn.IFNA(VLOOKUP($E573, Individual_Pitching___Dashboard[], 18, FALSE), VLOOKUP($C573,Team_Pitching___Advanced[[Team]:[SIERA]],16,FALSE))</f>
        <v>#N/A</v>
      </c>
      <c r="AM573" s="11" t="e">
        <f>_xlfn.IFNA(VLOOKUP($E573, Individual_Pitching___Dashboard[], 20, FALSE), VLOOKUP($C573,Team_Pitching___Advanced[[Team]:[xFIP]],19,FALSE))</f>
        <v>#N/A</v>
      </c>
      <c r="AN573" s="11" t="e">
        <f>_xlfn.IFNA(VLOOKUP($E573,Individual_Pitching___Advanced[],21,FALSE),VLOOKUP($C573,Team_Pitching___Advanced[[Team]:[SIERA]],20,FALSE))</f>
        <v>#N/A</v>
      </c>
      <c r="AO573" s="11" t="e">
        <f>VLOOKUP($C573, 'Team Per G'!$A$2:$G$31, 7, FALSE)</f>
        <v>#N/A</v>
      </c>
      <c r="AP573" s="11" t="e">
        <f>VLOOKUP($C573, 'FanGraphs - Team WAR Projected'!$B$2:$E$31, 3, FALSE)/162</f>
        <v>#N/A</v>
      </c>
      <c r="AQ573" s="11" t="e">
        <f t="shared" si="91"/>
        <v>#N/A</v>
      </c>
      <c r="AR573" s="11" t="e">
        <f>VLOOKUP($C573, Team_Pitching___Advanced[[Team]:[xFIP]], 19,FALSE)</f>
        <v>#N/A</v>
      </c>
      <c r="AS573" s="11" t="e">
        <f>VLOOKUP($C573, Team_Pitching___Advanced[], 20, FALSE)</f>
        <v>#N/A</v>
      </c>
      <c r="AT573" s="11" t="e">
        <f>VLOOKUP($C573, Team_Batting___Dashboard[[Team]:[wOBA]], 16, FALSE)</f>
        <v>#N/A</v>
      </c>
      <c r="AU573" s="11" t="e">
        <f>VLOOKUP($C573, Team_Batting___Advanced[[Team]:[OPS]], 9, FALSE)</f>
        <v>#N/A</v>
      </c>
      <c r="AV573" s="11" t="e">
        <f>VLOOKUP($C573, Team_Batting___Advanced[], 19, FALSE)</f>
        <v>#N/A</v>
      </c>
      <c r="AW573" s="11" t="e">
        <f>VLOOKUP($C573, 'Team Per G'!$A$2:$G$31, 3, FALSE)</f>
        <v>#N/A</v>
      </c>
      <c r="AX573" s="11" t="e">
        <f>VLOOKUP($C573, 'Team Per G'!$A$2:$G$31, 5, FALSE)</f>
        <v>#N/A</v>
      </c>
      <c r="AY573" s="11" t="e">
        <f>VLOOKUP($C573, 'Team Per G'!$A$2:$G$31, 4, FALSE)</f>
        <v>#N/A</v>
      </c>
      <c r="AZ573" s="11" t="e">
        <f>VLOOKUP($C573, Team_Batting___Dashboard[], 22, FALSE)/$AH573</f>
        <v>#N/A</v>
      </c>
      <c r="BA573" s="11" t="e">
        <f>VLOOKUP($C573, 'FanGraphs - Team WAR Projected'!$B$2:$E$31, 4, FALSE)/162</f>
        <v>#N/A</v>
      </c>
      <c r="BB573" s="11" t="e">
        <f t="shared" si="92"/>
        <v>#N/A</v>
      </c>
      <c r="BC573" s="11" t="e">
        <f>VLOOKUP($C573, FanGraphs_Standings[[Abbreviation]:[2024 Year to Date RS/G]], 6, FALSE)/$AH573</f>
        <v>#N/A</v>
      </c>
      <c r="BD573" s="11" t="e">
        <f>VLOOKUP($C573, FanGraphs_Standings[[Abbreviation]:[2024 Projected Full Season RDif]], 19, FALSE)/162</f>
        <v>#N/A</v>
      </c>
      <c r="BE573" s="11" t="e">
        <f t="shared" si="93"/>
        <v>#N/A</v>
      </c>
      <c r="BF573" s="11" t="e">
        <f>VLOOKUP($C573, FanGraphs_Standings[[Abbreviation]:[2024 Projected Full Season RDif]], 5, FALSE)</f>
        <v>#N/A</v>
      </c>
      <c r="BG573" s="11" t="e">
        <f>VLOOKUP($C573, FanGraphs_Standings[[Abbreviation]:[2024 Projected Full Season W%]], 18, FALSE)</f>
        <v>#N/A</v>
      </c>
      <c r="BH573" s="11" t="e">
        <f t="shared" si="94"/>
        <v>#N/A</v>
      </c>
      <c r="BI573" s="11" t="e">
        <f>VLOOKUP($C573, 'Home Field Adv'!$A$2:$K$31, 11, FALSE)</f>
        <v>#N/A</v>
      </c>
      <c r="BL573" s="12" t="str">
        <f t="shared" si="95"/>
        <v/>
      </c>
      <c r="BM573" s="12" t="str">
        <f t="shared" si="98"/>
        <v/>
      </c>
      <c r="BN573" s="12" t="str">
        <f t="shared" si="96"/>
        <v/>
      </c>
    </row>
    <row r="574" spans="6:66" x14ac:dyDescent="0.45">
      <c r="F574" s="11" t="e">
        <f>VLOOKUP($B574, FanGraphs_Standings[[Abbreviation]:[2024 Year to Date G]], 2, FALSE)</f>
        <v>#N/A</v>
      </c>
      <c r="G574" s="11" t="e">
        <f>_xlfn.IFNA(VLOOKUP($D574, 'SP Per G'!$A$2:$D$1385, 3, FALSE),M574)</f>
        <v>#N/A</v>
      </c>
      <c r="H574" s="11" t="e">
        <f>IF(AND(ISNA(VLOOKUP($D574, 'SP Per G'!$A$2:$D$1385, 4, FALSE)), ISTEXT($D574)), G574,IF(ISNA(VLOOKUP($D574, 'SP Per G'!$A$2:$D$1385, 4, FALSE)), M574, VLOOKUP($D574, 'SP Per G'!$A$2:$D$1385, 4, FALSE)))</f>
        <v>#N/A</v>
      </c>
      <c r="I574" s="11" t="e">
        <f t="shared" si="86"/>
        <v>#N/A</v>
      </c>
      <c r="J574" s="11" t="e">
        <f>_xlfn.IFNA(VLOOKUP($D574,Individual_Pitching___Dashboard[],18,FALSE),VLOOKUP(B574,Team_Pitching___Dashboard[[Team]:[ERA]],17,FALSE))</f>
        <v>#N/A</v>
      </c>
      <c r="K574" s="11" t="e">
        <f>_xlfn.IFNA(VLOOKUP($D574, Individual_Pitching___Dashboard[], 20, FALSE), VLOOKUP(B574,Team_Pitching___Dashboard[[Team]:[xFIP]],20,FALSE))</f>
        <v>#N/A</v>
      </c>
      <c r="L574" s="11" t="e">
        <f>_xlfn.IFNA(VLOOKUP($D574, Individual_Pitching___Advanced[], 21,FALSE), VLOOKUP(B574, Team_Pitching___Advanced[], 20, FALSE))</f>
        <v>#N/A</v>
      </c>
      <c r="M574" s="11" t="e">
        <f>VLOOKUP($B574, 'Team Per G'!$A$2:$G$31, 7, FALSE)</f>
        <v>#N/A</v>
      </c>
      <c r="N574" s="11" t="e">
        <f>VLOOKUP($B574, 'FanGraphs - Team WAR Projected'!$B$2:$E$31, 3, FALSE)/162</f>
        <v>#N/A</v>
      </c>
      <c r="O574" s="11" t="e">
        <f t="shared" si="87"/>
        <v>#N/A</v>
      </c>
      <c r="P574" s="11" t="e">
        <f>VLOOKUP($B574, Team_Pitching___Advanced[[Team]:[xFIP]], 19,FALSE)</f>
        <v>#N/A</v>
      </c>
      <c r="Q574" s="11" t="e">
        <f>VLOOKUP($B574, Team_Pitching___Advanced[], 20, FALSE)</f>
        <v>#N/A</v>
      </c>
      <c r="R574" s="11" t="e">
        <f>VLOOKUP($B574, Team_Batting___Dashboard[[Team]:[wOBA]], 16, FALSE)</f>
        <v>#N/A</v>
      </c>
      <c r="S574" s="11" t="e">
        <f>VLOOKUP($B574, Team_Batting___Advanced[[Team]:[OPS]], 9, FALSE)</f>
        <v>#N/A</v>
      </c>
      <c r="T574" s="11" t="e">
        <f>VLOOKUP($B574, Team_Batting___Advanced[], 19, FALSE)</f>
        <v>#N/A</v>
      </c>
      <c r="U574" s="11" t="e">
        <f>VLOOKUP($B574, 'Team Per G'!$A$2:$G$31, 3, FALSE)</f>
        <v>#N/A</v>
      </c>
      <c r="V574" s="11" t="e">
        <f>VLOOKUP($B574, 'Team Per G'!$A$2:$G$31, 5, FALSE)</f>
        <v>#N/A</v>
      </c>
      <c r="W574" s="11" t="e">
        <f>VLOOKUP($B574, 'Team Per G'!$A$2:$G$31, 4, FALSE)</f>
        <v>#N/A</v>
      </c>
      <c r="X574" s="11" t="e">
        <f>VLOOKUP($B574, Team_Batting___Dashboard[], 22, FALSE)/$F574</f>
        <v>#N/A</v>
      </c>
      <c r="Y574" s="11" t="e">
        <f>VLOOKUP($B574, 'FanGraphs - Team WAR Projected'!$B$2:$E$31, 4, FALSE)/162</f>
        <v>#N/A</v>
      </c>
      <c r="Z574" s="11" t="e">
        <f t="shared" si="88"/>
        <v>#N/A</v>
      </c>
      <c r="AA574" s="11" t="e">
        <f>VLOOKUP($B574, FanGraphs_Standings[[Abbreviation]:[2024 Year to Date RS/G]], 6, FALSE)/$F574</f>
        <v>#N/A</v>
      </c>
      <c r="AB574" s="11" t="e">
        <f>VLOOKUP($B574, FanGraphs_Standings[[Abbreviation]:[2024 Projected Full Season RDif]], 19, FALSE)/162</f>
        <v>#N/A</v>
      </c>
      <c r="AC574" s="11" t="e">
        <f t="shared" si="97"/>
        <v>#N/A</v>
      </c>
      <c r="AD574" s="11" t="e">
        <f>VLOOKUP($B574, FanGraphs_Standings[[Abbreviation]:[2024 Projected Full Season RDif]], 5, FALSE)</f>
        <v>#N/A</v>
      </c>
      <c r="AE574" s="11" t="e">
        <f>VLOOKUP($B574, FanGraphs_Standings[[Abbreviation]:[2024 Projected Full Season W%]], 18, FALSE)</f>
        <v>#N/A</v>
      </c>
      <c r="AF574" s="11" t="e">
        <f t="shared" si="89"/>
        <v>#N/A</v>
      </c>
      <c r="AG574" s="11" t="e">
        <f>VLOOKUP($B574, 'Home Field Adv'!$A$2:$I$31, 9, FALSE)</f>
        <v>#N/A</v>
      </c>
      <c r="AH574" s="11" t="e">
        <f>VLOOKUP($C574, FanGraphs_Standings[[Abbreviation]:[2024 Year to Date G]], 2, FALSE)</f>
        <v>#N/A</v>
      </c>
      <c r="AI574" s="11" t="e">
        <f>_xlfn.IFNA(VLOOKUP($E574, 'SP Per G'!$A$2:$D$1385, 3, FALSE), AO574)</f>
        <v>#N/A</v>
      </c>
      <c r="AJ574" s="11" t="e">
        <f>IF(AND(ISNA(VLOOKUP($E574, 'SP Per G'!$A$2:$D$1385, 4, FALSE)), ISTEXT($E574)), AI574,IF(ISNA(VLOOKUP($E574, 'SP Per G'!$A$2:$D$1385, 4, FALSE)), AO574, VLOOKUP($E574, 'SP Per G'!$A$2:$D$1385, 4, FALSE)))</f>
        <v>#N/A</v>
      </c>
      <c r="AK574" s="11" t="e">
        <f t="shared" si="90"/>
        <v>#N/A</v>
      </c>
      <c r="AL574" s="11" t="e">
        <f>_xlfn.IFNA(VLOOKUP($E574, Individual_Pitching___Dashboard[], 18, FALSE), VLOOKUP($C574,Team_Pitching___Advanced[[Team]:[SIERA]],16,FALSE))</f>
        <v>#N/A</v>
      </c>
      <c r="AM574" s="11" t="e">
        <f>_xlfn.IFNA(VLOOKUP($E574, Individual_Pitching___Dashboard[], 20, FALSE), VLOOKUP($C574,Team_Pitching___Advanced[[Team]:[xFIP]],19,FALSE))</f>
        <v>#N/A</v>
      </c>
      <c r="AN574" s="11" t="e">
        <f>_xlfn.IFNA(VLOOKUP($E574,Individual_Pitching___Advanced[],21,FALSE),VLOOKUP($C574,Team_Pitching___Advanced[[Team]:[SIERA]],20,FALSE))</f>
        <v>#N/A</v>
      </c>
      <c r="AO574" s="11" t="e">
        <f>VLOOKUP($C574, 'Team Per G'!$A$2:$G$31, 7, FALSE)</f>
        <v>#N/A</v>
      </c>
      <c r="AP574" s="11" t="e">
        <f>VLOOKUP($C574, 'FanGraphs - Team WAR Projected'!$B$2:$E$31, 3, FALSE)/162</f>
        <v>#N/A</v>
      </c>
      <c r="AQ574" s="11" t="e">
        <f t="shared" si="91"/>
        <v>#N/A</v>
      </c>
      <c r="AR574" s="11" t="e">
        <f>VLOOKUP($C574, Team_Pitching___Advanced[[Team]:[xFIP]], 19,FALSE)</f>
        <v>#N/A</v>
      </c>
      <c r="AS574" s="11" t="e">
        <f>VLOOKUP($C574, Team_Pitching___Advanced[], 20, FALSE)</f>
        <v>#N/A</v>
      </c>
      <c r="AT574" s="11" t="e">
        <f>VLOOKUP($C574, Team_Batting___Dashboard[[Team]:[wOBA]], 16, FALSE)</f>
        <v>#N/A</v>
      </c>
      <c r="AU574" s="11" t="e">
        <f>VLOOKUP($C574, Team_Batting___Advanced[[Team]:[OPS]], 9, FALSE)</f>
        <v>#N/A</v>
      </c>
      <c r="AV574" s="11" t="e">
        <f>VLOOKUP($C574, Team_Batting___Advanced[], 19, FALSE)</f>
        <v>#N/A</v>
      </c>
      <c r="AW574" s="11" t="e">
        <f>VLOOKUP($C574, 'Team Per G'!$A$2:$G$31, 3, FALSE)</f>
        <v>#N/A</v>
      </c>
      <c r="AX574" s="11" t="e">
        <f>VLOOKUP($C574, 'Team Per G'!$A$2:$G$31, 5, FALSE)</f>
        <v>#N/A</v>
      </c>
      <c r="AY574" s="11" t="e">
        <f>VLOOKUP($C574, 'Team Per G'!$A$2:$G$31, 4, FALSE)</f>
        <v>#N/A</v>
      </c>
      <c r="AZ574" s="11" t="e">
        <f>VLOOKUP($C574, Team_Batting___Dashboard[], 22, FALSE)/$AH574</f>
        <v>#N/A</v>
      </c>
      <c r="BA574" s="11" t="e">
        <f>VLOOKUP($C574, 'FanGraphs - Team WAR Projected'!$B$2:$E$31, 4, FALSE)/162</f>
        <v>#N/A</v>
      </c>
      <c r="BB574" s="11" t="e">
        <f t="shared" si="92"/>
        <v>#N/A</v>
      </c>
      <c r="BC574" s="11" t="e">
        <f>VLOOKUP($C574, FanGraphs_Standings[[Abbreviation]:[2024 Year to Date RS/G]], 6, FALSE)/$AH574</f>
        <v>#N/A</v>
      </c>
      <c r="BD574" s="11" t="e">
        <f>VLOOKUP($C574, FanGraphs_Standings[[Abbreviation]:[2024 Projected Full Season RDif]], 19, FALSE)/162</f>
        <v>#N/A</v>
      </c>
      <c r="BE574" s="11" t="e">
        <f t="shared" si="93"/>
        <v>#N/A</v>
      </c>
      <c r="BF574" s="11" t="e">
        <f>VLOOKUP($C574, FanGraphs_Standings[[Abbreviation]:[2024 Projected Full Season RDif]], 5, FALSE)</f>
        <v>#N/A</v>
      </c>
      <c r="BG574" s="11" t="e">
        <f>VLOOKUP($C574, FanGraphs_Standings[[Abbreviation]:[2024 Projected Full Season W%]], 18, FALSE)</f>
        <v>#N/A</v>
      </c>
      <c r="BH574" s="11" t="e">
        <f t="shared" si="94"/>
        <v>#N/A</v>
      </c>
      <c r="BI574" s="11" t="e">
        <f>VLOOKUP($C574, 'Home Field Adv'!$A$2:$K$31, 11, FALSE)</f>
        <v>#N/A</v>
      </c>
      <c r="BL574" s="12" t="str">
        <f t="shared" si="95"/>
        <v/>
      </c>
      <c r="BM574" s="12" t="str">
        <f t="shared" si="98"/>
        <v/>
      </c>
      <c r="BN574" s="12" t="str">
        <f t="shared" si="96"/>
        <v/>
      </c>
    </row>
    <row r="575" spans="6:66" x14ac:dyDescent="0.45">
      <c r="F575" s="11" t="e">
        <f>VLOOKUP($B575, FanGraphs_Standings[[Abbreviation]:[2024 Year to Date G]], 2, FALSE)</f>
        <v>#N/A</v>
      </c>
      <c r="G575" s="11" t="e">
        <f>_xlfn.IFNA(VLOOKUP($D575, 'SP Per G'!$A$2:$D$1385, 3, FALSE),M575)</f>
        <v>#N/A</v>
      </c>
      <c r="H575" s="11" t="e">
        <f>IF(AND(ISNA(VLOOKUP($D575, 'SP Per G'!$A$2:$D$1385, 4, FALSE)), ISTEXT($D575)), G575,IF(ISNA(VLOOKUP($D575, 'SP Per G'!$A$2:$D$1385, 4, FALSE)), M575, VLOOKUP($D575, 'SP Per G'!$A$2:$D$1385, 4, FALSE)))</f>
        <v>#N/A</v>
      </c>
      <c r="I575" s="11" t="e">
        <f t="shared" si="86"/>
        <v>#N/A</v>
      </c>
      <c r="J575" s="11" t="e">
        <f>_xlfn.IFNA(VLOOKUP($D575,Individual_Pitching___Dashboard[],18,FALSE),VLOOKUP(B575,Team_Pitching___Dashboard[[Team]:[ERA]],17,FALSE))</f>
        <v>#N/A</v>
      </c>
      <c r="K575" s="11" t="e">
        <f>_xlfn.IFNA(VLOOKUP($D575, Individual_Pitching___Dashboard[], 20, FALSE), VLOOKUP(B575,Team_Pitching___Dashboard[[Team]:[xFIP]],20,FALSE))</f>
        <v>#N/A</v>
      </c>
      <c r="L575" s="11" t="e">
        <f>_xlfn.IFNA(VLOOKUP($D575, Individual_Pitching___Advanced[], 21,FALSE), VLOOKUP(B575, Team_Pitching___Advanced[], 20, FALSE))</f>
        <v>#N/A</v>
      </c>
      <c r="M575" s="11" t="e">
        <f>VLOOKUP($B575, 'Team Per G'!$A$2:$G$31, 7, FALSE)</f>
        <v>#N/A</v>
      </c>
      <c r="N575" s="11" t="e">
        <f>VLOOKUP($B575, 'FanGraphs - Team WAR Projected'!$B$2:$E$31, 3, FALSE)/162</f>
        <v>#N/A</v>
      </c>
      <c r="O575" s="11" t="e">
        <f t="shared" si="87"/>
        <v>#N/A</v>
      </c>
      <c r="P575" s="11" t="e">
        <f>VLOOKUP($B575, Team_Pitching___Advanced[[Team]:[xFIP]], 19,FALSE)</f>
        <v>#N/A</v>
      </c>
      <c r="Q575" s="11" t="e">
        <f>VLOOKUP($B575, Team_Pitching___Advanced[], 20, FALSE)</f>
        <v>#N/A</v>
      </c>
      <c r="R575" s="11" t="e">
        <f>VLOOKUP($B575, Team_Batting___Dashboard[[Team]:[wOBA]], 16, FALSE)</f>
        <v>#N/A</v>
      </c>
      <c r="S575" s="11" t="e">
        <f>VLOOKUP($B575, Team_Batting___Advanced[[Team]:[OPS]], 9, FALSE)</f>
        <v>#N/A</v>
      </c>
      <c r="T575" s="11" t="e">
        <f>VLOOKUP($B575, Team_Batting___Advanced[], 19, FALSE)</f>
        <v>#N/A</v>
      </c>
      <c r="U575" s="11" t="e">
        <f>VLOOKUP($B575, 'Team Per G'!$A$2:$G$31, 3, FALSE)</f>
        <v>#N/A</v>
      </c>
      <c r="V575" s="11" t="e">
        <f>VLOOKUP($B575, 'Team Per G'!$A$2:$G$31, 5, FALSE)</f>
        <v>#N/A</v>
      </c>
      <c r="W575" s="11" t="e">
        <f>VLOOKUP($B575, 'Team Per G'!$A$2:$G$31, 4, FALSE)</f>
        <v>#N/A</v>
      </c>
      <c r="X575" s="11" t="e">
        <f>VLOOKUP($B575, Team_Batting___Dashboard[], 22, FALSE)/$F575</f>
        <v>#N/A</v>
      </c>
      <c r="Y575" s="11" t="e">
        <f>VLOOKUP($B575, 'FanGraphs - Team WAR Projected'!$B$2:$E$31, 4, FALSE)/162</f>
        <v>#N/A</v>
      </c>
      <c r="Z575" s="11" t="e">
        <f t="shared" si="88"/>
        <v>#N/A</v>
      </c>
      <c r="AA575" s="11" t="e">
        <f>VLOOKUP($B575, FanGraphs_Standings[[Abbreviation]:[2024 Year to Date RS/G]], 6, FALSE)/$F575</f>
        <v>#N/A</v>
      </c>
      <c r="AB575" s="11" t="e">
        <f>VLOOKUP($B575, FanGraphs_Standings[[Abbreviation]:[2024 Projected Full Season RDif]], 19, FALSE)/162</f>
        <v>#N/A</v>
      </c>
      <c r="AC575" s="11" t="e">
        <f t="shared" si="97"/>
        <v>#N/A</v>
      </c>
      <c r="AD575" s="11" t="e">
        <f>VLOOKUP($B575, FanGraphs_Standings[[Abbreviation]:[2024 Projected Full Season RDif]], 5, FALSE)</f>
        <v>#N/A</v>
      </c>
      <c r="AE575" s="11" t="e">
        <f>VLOOKUP($B575, FanGraphs_Standings[[Abbreviation]:[2024 Projected Full Season W%]], 18, FALSE)</f>
        <v>#N/A</v>
      </c>
      <c r="AF575" s="11" t="e">
        <f t="shared" si="89"/>
        <v>#N/A</v>
      </c>
      <c r="AG575" s="11" t="e">
        <f>VLOOKUP($B575, 'Home Field Adv'!$A$2:$I$31, 9, FALSE)</f>
        <v>#N/A</v>
      </c>
      <c r="AH575" s="11" t="e">
        <f>VLOOKUP($C575, FanGraphs_Standings[[Abbreviation]:[2024 Year to Date G]], 2, FALSE)</f>
        <v>#N/A</v>
      </c>
      <c r="AI575" s="11" t="e">
        <f>_xlfn.IFNA(VLOOKUP($E575, 'SP Per G'!$A$2:$D$1385, 3, FALSE), AO575)</f>
        <v>#N/A</v>
      </c>
      <c r="AJ575" s="11" t="e">
        <f>IF(AND(ISNA(VLOOKUP($E575, 'SP Per G'!$A$2:$D$1385, 4, FALSE)), ISTEXT($E575)), AI575,IF(ISNA(VLOOKUP($E575, 'SP Per G'!$A$2:$D$1385, 4, FALSE)), AO575, VLOOKUP($E575, 'SP Per G'!$A$2:$D$1385, 4, FALSE)))</f>
        <v>#N/A</v>
      </c>
      <c r="AK575" s="11" t="e">
        <f t="shared" si="90"/>
        <v>#N/A</v>
      </c>
      <c r="AL575" s="11" t="e">
        <f>_xlfn.IFNA(VLOOKUP($E575, Individual_Pitching___Dashboard[], 18, FALSE), VLOOKUP($C575,Team_Pitching___Advanced[[Team]:[SIERA]],16,FALSE))</f>
        <v>#N/A</v>
      </c>
      <c r="AM575" s="11" t="e">
        <f>_xlfn.IFNA(VLOOKUP($E575, Individual_Pitching___Dashboard[], 20, FALSE), VLOOKUP($C575,Team_Pitching___Advanced[[Team]:[xFIP]],19,FALSE))</f>
        <v>#N/A</v>
      </c>
      <c r="AN575" s="11" t="e">
        <f>_xlfn.IFNA(VLOOKUP($E575,Individual_Pitching___Advanced[],21,FALSE),VLOOKUP($C575,Team_Pitching___Advanced[[Team]:[SIERA]],20,FALSE))</f>
        <v>#N/A</v>
      </c>
      <c r="AO575" s="11" t="e">
        <f>VLOOKUP($C575, 'Team Per G'!$A$2:$G$31, 7, FALSE)</f>
        <v>#N/A</v>
      </c>
      <c r="AP575" s="11" t="e">
        <f>VLOOKUP($C575, 'FanGraphs - Team WAR Projected'!$B$2:$E$31, 3, FALSE)/162</f>
        <v>#N/A</v>
      </c>
      <c r="AQ575" s="11" t="e">
        <f t="shared" si="91"/>
        <v>#N/A</v>
      </c>
      <c r="AR575" s="11" t="e">
        <f>VLOOKUP($C575, Team_Pitching___Advanced[[Team]:[xFIP]], 19,FALSE)</f>
        <v>#N/A</v>
      </c>
      <c r="AS575" s="11" t="e">
        <f>VLOOKUP($C575, Team_Pitching___Advanced[], 20, FALSE)</f>
        <v>#N/A</v>
      </c>
      <c r="AT575" s="11" t="e">
        <f>VLOOKUP($C575, Team_Batting___Dashboard[[Team]:[wOBA]], 16, FALSE)</f>
        <v>#N/A</v>
      </c>
      <c r="AU575" s="11" t="e">
        <f>VLOOKUP($C575, Team_Batting___Advanced[[Team]:[OPS]], 9, FALSE)</f>
        <v>#N/A</v>
      </c>
      <c r="AV575" s="11" t="e">
        <f>VLOOKUP($C575, Team_Batting___Advanced[], 19, FALSE)</f>
        <v>#N/A</v>
      </c>
      <c r="AW575" s="11" t="e">
        <f>VLOOKUP($C575, 'Team Per G'!$A$2:$G$31, 3, FALSE)</f>
        <v>#N/A</v>
      </c>
      <c r="AX575" s="11" t="e">
        <f>VLOOKUP($C575, 'Team Per G'!$A$2:$G$31, 5, FALSE)</f>
        <v>#N/A</v>
      </c>
      <c r="AY575" s="11" t="e">
        <f>VLOOKUP($C575, 'Team Per G'!$A$2:$G$31, 4, FALSE)</f>
        <v>#N/A</v>
      </c>
      <c r="AZ575" s="11" t="e">
        <f>VLOOKUP($C575, Team_Batting___Dashboard[], 22, FALSE)/$AH575</f>
        <v>#N/A</v>
      </c>
      <c r="BA575" s="11" t="e">
        <f>VLOOKUP($C575, 'FanGraphs - Team WAR Projected'!$B$2:$E$31, 4, FALSE)/162</f>
        <v>#N/A</v>
      </c>
      <c r="BB575" s="11" t="e">
        <f t="shared" si="92"/>
        <v>#N/A</v>
      </c>
      <c r="BC575" s="11" t="e">
        <f>VLOOKUP($C575, FanGraphs_Standings[[Abbreviation]:[2024 Year to Date RS/G]], 6, FALSE)/$AH575</f>
        <v>#N/A</v>
      </c>
      <c r="BD575" s="11" t="e">
        <f>VLOOKUP($C575, FanGraphs_Standings[[Abbreviation]:[2024 Projected Full Season RDif]], 19, FALSE)/162</f>
        <v>#N/A</v>
      </c>
      <c r="BE575" s="11" t="e">
        <f t="shared" si="93"/>
        <v>#N/A</v>
      </c>
      <c r="BF575" s="11" t="e">
        <f>VLOOKUP($C575, FanGraphs_Standings[[Abbreviation]:[2024 Projected Full Season RDif]], 5, FALSE)</f>
        <v>#N/A</v>
      </c>
      <c r="BG575" s="11" t="e">
        <f>VLOOKUP($C575, FanGraphs_Standings[[Abbreviation]:[2024 Projected Full Season W%]], 18, FALSE)</f>
        <v>#N/A</v>
      </c>
      <c r="BH575" s="11" t="e">
        <f t="shared" si="94"/>
        <v>#N/A</v>
      </c>
      <c r="BI575" s="11" t="e">
        <f>VLOOKUP($C575, 'Home Field Adv'!$A$2:$K$31, 11, FALSE)</f>
        <v>#N/A</v>
      </c>
      <c r="BL575" s="12" t="str">
        <f t="shared" si="95"/>
        <v/>
      </c>
      <c r="BM575" s="12" t="str">
        <f t="shared" si="98"/>
        <v/>
      </c>
      <c r="BN575" s="12" t="str">
        <f t="shared" si="96"/>
        <v/>
      </c>
    </row>
    <row r="576" spans="6:66" x14ac:dyDescent="0.45">
      <c r="F576" s="11" t="e">
        <f>VLOOKUP($B576, FanGraphs_Standings[[Abbreviation]:[2024 Year to Date G]], 2, FALSE)</f>
        <v>#N/A</v>
      </c>
      <c r="G576" s="11" t="e">
        <f>_xlfn.IFNA(VLOOKUP($D576, 'SP Per G'!$A$2:$D$1385, 3, FALSE),M576)</f>
        <v>#N/A</v>
      </c>
      <c r="H576" s="11" t="e">
        <f>IF(AND(ISNA(VLOOKUP($D576, 'SP Per G'!$A$2:$D$1385, 4, FALSE)), ISTEXT($D576)), G576,IF(ISNA(VLOOKUP($D576, 'SP Per G'!$A$2:$D$1385, 4, FALSE)), M576, VLOOKUP($D576, 'SP Per G'!$A$2:$D$1385, 4, FALSE)))</f>
        <v>#N/A</v>
      </c>
      <c r="I576" s="11" t="e">
        <f t="shared" si="86"/>
        <v>#N/A</v>
      </c>
      <c r="J576" s="11" t="e">
        <f>_xlfn.IFNA(VLOOKUP($D576,Individual_Pitching___Dashboard[],18,FALSE),VLOOKUP(B576,Team_Pitching___Dashboard[[Team]:[ERA]],17,FALSE))</f>
        <v>#N/A</v>
      </c>
      <c r="K576" s="11" t="e">
        <f>_xlfn.IFNA(VLOOKUP($D576, Individual_Pitching___Dashboard[], 20, FALSE), VLOOKUP(B576,Team_Pitching___Dashboard[[Team]:[xFIP]],20,FALSE))</f>
        <v>#N/A</v>
      </c>
      <c r="L576" s="11" t="e">
        <f>_xlfn.IFNA(VLOOKUP($D576, Individual_Pitching___Advanced[], 21,FALSE), VLOOKUP(B576, Team_Pitching___Advanced[], 20, FALSE))</f>
        <v>#N/A</v>
      </c>
      <c r="M576" s="11" t="e">
        <f>VLOOKUP($B576, 'Team Per G'!$A$2:$G$31, 7, FALSE)</f>
        <v>#N/A</v>
      </c>
      <c r="N576" s="11" t="e">
        <f>VLOOKUP($B576, 'FanGraphs - Team WAR Projected'!$B$2:$E$31, 3, FALSE)/162</f>
        <v>#N/A</v>
      </c>
      <c r="O576" s="11" t="e">
        <f t="shared" si="87"/>
        <v>#N/A</v>
      </c>
      <c r="P576" s="11" t="e">
        <f>VLOOKUP($B576, Team_Pitching___Advanced[[Team]:[xFIP]], 19,FALSE)</f>
        <v>#N/A</v>
      </c>
      <c r="Q576" s="11" t="e">
        <f>VLOOKUP($B576, Team_Pitching___Advanced[], 20, FALSE)</f>
        <v>#N/A</v>
      </c>
      <c r="R576" s="11" t="e">
        <f>VLOOKUP($B576, Team_Batting___Dashboard[[Team]:[wOBA]], 16, FALSE)</f>
        <v>#N/A</v>
      </c>
      <c r="S576" s="11" t="e">
        <f>VLOOKUP($B576, Team_Batting___Advanced[[Team]:[OPS]], 9, FALSE)</f>
        <v>#N/A</v>
      </c>
      <c r="T576" s="11" t="e">
        <f>VLOOKUP($B576, Team_Batting___Advanced[], 19, FALSE)</f>
        <v>#N/A</v>
      </c>
      <c r="U576" s="11" t="e">
        <f>VLOOKUP($B576, 'Team Per G'!$A$2:$G$31, 3, FALSE)</f>
        <v>#N/A</v>
      </c>
      <c r="V576" s="11" t="e">
        <f>VLOOKUP($B576, 'Team Per G'!$A$2:$G$31, 5, FALSE)</f>
        <v>#N/A</v>
      </c>
      <c r="W576" s="11" t="e">
        <f>VLOOKUP($B576, 'Team Per G'!$A$2:$G$31, 4, FALSE)</f>
        <v>#N/A</v>
      </c>
      <c r="X576" s="11" t="e">
        <f>VLOOKUP($B576, Team_Batting___Dashboard[], 22, FALSE)/$F576</f>
        <v>#N/A</v>
      </c>
      <c r="Y576" s="11" t="e">
        <f>VLOOKUP($B576, 'FanGraphs - Team WAR Projected'!$B$2:$E$31, 4, FALSE)/162</f>
        <v>#N/A</v>
      </c>
      <c r="Z576" s="11" t="e">
        <f t="shared" si="88"/>
        <v>#N/A</v>
      </c>
      <c r="AA576" s="11" t="e">
        <f>VLOOKUP($B576, FanGraphs_Standings[[Abbreviation]:[2024 Year to Date RS/G]], 6, FALSE)/$F576</f>
        <v>#N/A</v>
      </c>
      <c r="AB576" s="11" t="e">
        <f>VLOOKUP($B576, FanGraphs_Standings[[Abbreviation]:[2024 Projected Full Season RDif]], 19, FALSE)/162</f>
        <v>#N/A</v>
      </c>
      <c r="AC576" s="11" t="e">
        <f t="shared" si="97"/>
        <v>#N/A</v>
      </c>
      <c r="AD576" s="11" t="e">
        <f>VLOOKUP($B576, FanGraphs_Standings[[Abbreviation]:[2024 Projected Full Season RDif]], 5, FALSE)</f>
        <v>#N/A</v>
      </c>
      <c r="AE576" s="11" t="e">
        <f>VLOOKUP($B576, FanGraphs_Standings[[Abbreviation]:[2024 Projected Full Season W%]], 18, FALSE)</f>
        <v>#N/A</v>
      </c>
      <c r="AF576" s="11" t="e">
        <f t="shared" si="89"/>
        <v>#N/A</v>
      </c>
      <c r="AG576" s="11" t="e">
        <f>VLOOKUP($B576, 'Home Field Adv'!$A$2:$I$31, 9, FALSE)</f>
        <v>#N/A</v>
      </c>
      <c r="AH576" s="11" t="e">
        <f>VLOOKUP($C576, FanGraphs_Standings[[Abbreviation]:[2024 Year to Date G]], 2, FALSE)</f>
        <v>#N/A</v>
      </c>
      <c r="AI576" s="11" t="e">
        <f>_xlfn.IFNA(VLOOKUP($E576, 'SP Per G'!$A$2:$D$1385, 3, FALSE), AO576)</f>
        <v>#N/A</v>
      </c>
      <c r="AJ576" s="11" t="e">
        <f>IF(AND(ISNA(VLOOKUP($E576, 'SP Per G'!$A$2:$D$1385, 4, FALSE)), ISTEXT($E576)), AI576,IF(ISNA(VLOOKUP($E576, 'SP Per G'!$A$2:$D$1385, 4, FALSE)), AO576, VLOOKUP($E576, 'SP Per G'!$A$2:$D$1385, 4, FALSE)))</f>
        <v>#N/A</v>
      </c>
      <c r="AK576" s="11" t="e">
        <f t="shared" si="90"/>
        <v>#N/A</v>
      </c>
      <c r="AL576" s="11" t="e">
        <f>_xlfn.IFNA(VLOOKUP($E576, Individual_Pitching___Dashboard[], 18, FALSE), VLOOKUP($C576,Team_Pitching___Advanced[[Team]:[SIERA]],16,FALSE))</f>
        <v>#N/A</v>
      </c>
      <c r="AM576" s="11" t="e">
        <f>_xlfn.IFNA(VLOOKUP($E576, Individual_Pitching___Dashboard[], 20, FALSE), VLOOKUP($C576,Team_Pitching___Advanced[[Team]:[xFIP]],19,FALSE))</f>
        <v>#N/A</v>
      </c>
      <c r="AN576" s="11" t="e">
        <f>_xlfn.IFNA(VLOOKUP($E576,Individual_Pitching___Advanced[],21,FALSE),VLOOKUP($C576,Team_Pitching___Advanced[[Team]:[SIERA]],20,FALSE))</f>
        <v>#N/A</v>
      </c>
      <c r="AO576" s="11" t="e">
        <f>VLOOKUP($C576, 'Team Per G'!$A$2:$G$31, 7, FALSE)</f>
        <v>#N/A</v>
      </c>
      <c r="AP576" s="11" t="e">
        <f>VLOOKUP($C576, 'FanGraphs - Team WAR Projected'!$B$2:$E$31, 3, FALSE)/162</f>
        <v>#N/A</v>
      </c>
      <c r="AQ576" s="11" t="e">
        <f t="shared" si="91"/>
        <v>#N/A</v>
      </c>
      <c r="AR576" s="11" t="e">
        <f>VLOOKUP($C576, Team_Pitching___Advanced[[Team]:[xFIP]], 19,FALSE)</f>
        <v>#N/A</v>
      </c>
      <c r="AS576" s="11" t="e">
        <f>VLOOKUP($C576, Team_Pitching___Advanced[], 20, FALSE)</f>
        <v>#N/A</v>
      </c>
      <c r="AT576" s="11" t="e">
        <f>VLOOKUP($C576, Team_Batting___Dashboard[[Team]:[wOBA]], 16, FALSE)</f>
        <v>#N/A</v>
      </c>
      <c r="AU576" s="11" t="e">
        <f>VLOOKUP($C576, Team_Batting___Advanced[[Team]:[OPS]], 9, FALSE)</f>
        <v>#N/A</v>
      </c>
      <c r="AV576" s="11" t="e">
        <f>VLOOKUP($C576, Team_Batting___Advanced[], 19, FALSE)</f>
        <v>#N/A</v>
      </c>
      <c r="AW576" s="11" t="e">
        <f>VLOOKUP($C576, 'Team Per G'!$A$2:$G$31, 3, FALSE)</f>
        <v>#N/A</v>
      </c>
      <c r="AX576" s="11" t="e">
        <f>VLOOKUP($C576, 'Team Per G'!$A$2:$G$31, 5, FALSE)</f>
        <v>#N/A</v>
      </c>
      <c r="AY576" s="11" t="e">
        <f>VLOOKUP($C576, 'Team Per G'!$A$2:$G$31, 4, FALSE)</f>
        <v>#N/A</v>
      </c>
      <c r="AZ576" s="11" t="e">
        <f>VLOOKUP($C576, Team_Batting___Dashboard[], 22, FALSE)/$AH576</f>
        <v>#N/A</v>
      </c>
      <c r="BA576" s="11" t="e">
        <f>VLOOKUP($C576, 'FanGraphs - Team WAR Projected'!$B$2:$E$31, 4, FALSE)/162</f>
        <v>#N/A</v>
      </c>
      <c r="BB576" s="11" t="e">
        <f t="shared" si="92"/>
        <v>#N/A</v>
      </c>
      <c r="BC576" s="11" t="e">
        <f>VLOOKUP($C576, FanGraphs_Standings[[Abbreviation]:[2024 Year to Date RS/G]], 6, FALSE)/$AH576</f>
        <v>#N/A</v>
      </c>
      <c r="BD576" s="11" t="e">
        <f>VLOOKUP($C576, FanGraphs_Standings[[Abbreviation]:[2024 Projected Full Season RDif]], 19, FALSE)/162</f>
        <v>#N/A</v>
      </c>
      <c r="BE576" s="11" t="e">
        <f t="shared" si="93"/>
        <v>#N/A</v>
      </c>
      <c r="BF576" s="11" t="e">
        <f>VLOOKUP($C576, FanGraphs_Standings[[Abbreviation]:[2024 Projected Full Season RDif]], 5, FALSE)</f>
        <v>#N/A</v>
      </c>
      <c r="BG576" s="11" t="e">
        <f>VLOOKUP($C576, FanGraphs_Standings[[Abbreviation]:[2024 Projected Full Season W%]], 18, FALSE)</f>
        <v>#N/A</v>
      </c>
      <c r="BH576" s="11" t="e">
        <f t="shared" si="94"/>
        <v>#N/A</v>
      </c>
      <c r="BI576" s="11" t="e">
        <f>VLOOKUP($C576, 'Home Field Adv'!$A$2:$K$31, 11, FALSE)</f>
        <v>#N/A</v>
      </c>
      <c r="BL576" s="12" t="str">
        <f t="shared" si="95"/>
        <v/>
      </c>
      <c r="BM576" s="12" t="str">
        <f t="shared" si="98"/>
        <v/>
      </c>
      <c r="BN576" s="12" t="str">
        <f t="shared" si="96"/>
        <v/>
      </c>
    </row>
    <row r="577" spans="6:66" x14ac:dyDescent="0.45">
      <c r="F577" s="11" t="e">
        <f>VLOOKUP($B577, FanGraphs_Standings[[Abbreviation]:[2024 Year to Date G]], 2, FALSE)</f>
        <v>#N/A</v>
      </c>
      <c r="G577" s="11" t="e">
        <f>_xlfn.IFNA(VLOOKUP($D577, 'SP Per G'!$A$2:$D$1385, 3, FALSE),M577)</f>
        <v>#N/A</v>
      </c>
      <c r="H577" s="11" t="e">
        <f>IF(AND(ISNA(VLOOKUP($D577, 'SP Per G'!$A$2:$D$1385, 4, FALSE)), ISTEXT($D577)), G577,IF(ISNA(VLOOKUP($D577, 'SP Per G'!$A$2:$D$1385, 4, FALSE)), M577, VLOOKUP($D577, 'SP Per G'!$A$2:$D$1385, 4, FALSE)))</f>
        <v>#N/A</v>
      </c>
      <c r="I577" s="11" t="e">
        <f t="shared" si="86"/>
        <v>#N/A</v>
      </c>
      <c r="J577" s="11" t="e">
        <f>_xlfn.IFNA(VLOOKUP($D577,Individual_Pitching___Dashboard[],18,FALSE),VLOOKUP(B577,Team_Pitching___Dashboard[[Team]:[ERA]],17,FALSE))</f>
        <v>#N/A</v>
      </c>
      <c r="K577" s="11" t="e">
        <f>_xlfn.IFNA(VLOOKUP($D577, Individual_Pitching___Dashboard[], 20, FALSE), VLOOKUP(B577,Team_Pitching___Dashboard[[Team]:[xFIP]],20,FALSE))</f>
        <v>#N/A</v>
      </c>
      <c r="L577" s="11" t="e">
        <f>_xlfn.IFNA(VLOOKUP($D577, Individual_Pitching___Advanced[], 21,FALSE), VLOOKUP(B577, Team_Pitching___Advanced[], 20, FALSE))</f>
        <v>#N/A</v>
      </c>
      <c r="M577" s="11" t="e">
        <f>VLOOKUP($B577, 'Team Per G'!$A$2:$G$31, 7, FALSE)</f>
        <v>#N/A</v>
      </c>
      <c r="N577" s="11" t="e">
        <f>VLOOKUP($B577, 'FanGraphs - Team WAR Projected'!$B$2:$E$31, 3, FALSE)/162</f>
        <v>#N/A</v>
      </c>
      <c r="O577" s="11" t="e">
        <f t="shared" si="87"/>
        <v>#N/A</v>
      </c>
      <c r="P577" s="11" t="e">
        <f>VLOOKUP($B577, Team_Pitching___Advanced[[Team]:[xFIP]], 19,FALSE)</f>
        <v>#N/A</v>
      </c>
      <c r="Q577" s="11" t="e">
        <f>VLOOKUP($B577, Team_Pitching___Advanced[], 20, FALSE)</f>
        <v>#N/A</v>
      </c>
      <c r="R577" s="11" t="e">
        <f>VLOOKUP($B577, Team_Batting___Dashboard[[Team]:[wOBA]], 16, FALSE)</f>
        <v>#N/A</v>
      </c>
      <c r="S577" s="11" t="e">
        <f>VLOOKUP($B577, Team_Batting___Advanced[[Team]:[OPS]], 9, FALSE)</f>
        <v>#N/A</v>
      </c>
      <c r="T577" s="11" t="e">
        <f>VLOOKUP($B577, Team_Batting___Advanced[], 19, FALSE)</f>
        <v>#N/A</v>
      </c>
      <c r="U577" s="11" t="e">
        <f>VLOOKUP($B577, 'Team Per G'!$A$2:$G$31, 3, FALSE)</f>
        <v>#N/A</v>
      </c>
      <c r="V577" s="11" t="e">
        <f>VLOOKUP($B577, 'Team Per G'!$A$2:$G$31, 5, FALSE)</f>
        <v>#N/A</v>
      </c>
      <c r="W577" s="11" t="e">
        <f>VLOOKUP($B577, 'Team Per G'!$A$2:$G$31, 4, FALSE)</f>
        <v>#N/A</v>
      </c>
      <c r="X577" s="11" t="e">
        <f>VLOOKUP($B577, Team_Batting___Dashboard[], 22, FALSE)/$F577</f>
        <v>#N/A</v>
      </c>
      <c r="Y577" s="11" t="e">
        <f>VLOOKUP($B577, 'FanGraphs - Team WAR Projected'!$B$2:$E$31, 4, FALSE)/162</f>
        <v>#N/A</v>
      </c>
      <c r="Z577" s="11" t="e">
        <f t="shared" si="88"/>
        <v>#N/A</v>
      </c>
      <c r="AA577" s="11" t="e">
        <f>VLOOKUP($B577, FanGraphs_Standings[[Abbreviation]:[2024 Year to Date RS/G]], 6, FALSE)/$F577</f>
        <v>#N/A</v>
      </c>
      <c r="AB577" s="11" t="e">
        <f>VLOOKUP($B577, FanGraphs_Standings[[Abbreviation]:[2024 Projected Full Season RDif]], 19, FALSE)/162</f>
        <v>#N/A</v>
      </c>
      <c r="AC577" s="11" t="e">
        <f t="shared" si="97"/>
        <v>#N/A</v>
      </c>
      <c r="AD577" s="11" t="e">
        <f>VLOOKUP($B577, FanGraphs_Standings[[Abbreviation]:[2024 Projected Full Season RDif]], 5, FALSE)</f>
        <v>#N/A</v>
      </c>
      <c r="AE577" s="11" t="e">
        <f>VLOOKUP($B577, FanGraphs_Standings[[Abbreviation]:[2024 Projected Full Season W%]], 18, FALSE)</f>
        <v>#N/A</v>
      </c>
      <c r="AF577" s="11" t="e">
        <f t="shared" si="89"/>
        <v>#N/A</v>
      </c>
      <c r="AG577" s="11" t="e">
        <f>VLOOKUP($B577, 'Home Field Adv'!$A$2:$I$31, 9, FALSE)</f>
        <v>#N/A</v>
      </c>
      <c r="AH577" s="11" t="e">
        <f>VLOOKUP($C577, FanGraphs_Standings[[Abbreviation]:[2024 Year to Date G]], 2, FALSE)</f>
        <v>#N/A</v>
      </c>
      <c r="AI577" s="11" t="e">
        <f>_xlfn.IFNA(VLOOKUP($E577, 'SP Per G'!$A$2:$D$1385, 3, FALSE), AO577)</f>
        <v>#N/A</v>
      </c>
      <c r="AJ577" s="11" t="e">
        <f>IF(AND(ISNA(VLOOKUP($E577, 'SP Per G'!$A$2:$D$1385, 4, FALSE)), ISTEXT($E577)), AI577,IF(ISNA(VLOOKUP($E577, 'SP Per G'!$A$2:$D$1385, 4, FALSE)), AO577, VLOOKUP($E577, 'SP Per G'!$A$2:$D$1385, 4, FALSE)))</f>
        <v>#N/A</v>
      </c>
      <c r="AK577" s="11" t="e">
        <f t="shared" si="90"/>
        <v>#N/A</v>
      </c>
      <c r="AL577" s="11" t="e">
        <f>_xlfn.IFNA(VLOOKUP($E577, Individual_Pitching___Dashboard[], 18, FALSE), VLOOKUP($C577,Team_Pitching___Advanced[[Team]:[SIERA]],16,FALSE))</f>
        <v>#N/A</v>
      </c>
      <c r="AM577" s="11" t="e">
        <f>_xlfn.IFNA(VLOOKUP($E577, Individual_Pitching___Dashboard[], 20, FALSE), VLOOKUP($C577,Team_Pitching___Advanced[[Team]:[xFIP]],19,FALSE))</f>
        <v>#N/A</v>
      </c>
      <c r="AN577" s="11" t="e">
        <f>_xlfn.IFNA(VLOOKUP($E577,Individual_Pitching___Advanced[],21,FALSE),VLOOKUP($C577,Team_Pitching___Advanced[[Team]:[SIERA]],20,FALSE))</f>
        <v>#N/A</v>
      </c>
      <c r="AO577" s="11" t="e">
        <f>VLOOKUP($C577, 'Team Per G'!$A$2:$G$31, 7, FALSE)</f>
        <v>#N/A</v>
      </c>
      <c r="AP577" s="11" t="e">
        <f>VLOOKUP($C577, 'FanGraphs - Team WAR Projected'!$B$2:$E$31, 3, FALSE)/162</f>
        <v>#N/A</v>
      </c>
      <c r="AQ577" s="11" t="e">
        <f t="shared" si="91"/>
        <v>#N/A</v>
      </c>
      <c r="AR577" s="11" t="e">
        <f>VLOOKUP($C577, Team_Pitching___Advanced[[Team]:[xFIP]], 19,FALSE)</f>
        <v>#N/A</v>
      </c>
      <c r="AS577" s="11" t="e">
        <f>VLOOKUP($C577, Team_Pitching___Advanced[], 20, FALSE)</f>
        <v>#N/A</v>
      </c>
      <c r="AT577" s="11" t="e">
        <f>VLOOKUP($C577, Team_Batting___Dashboard[[Team]:[wOBA]], 16, FALSE)</f>
        <v>#N/A</v>
      </c>
      <c r="AU577" s="11" t="e">
        <f>VLOOKUP($C577, Team_Batting___Advanced[[Team]:[OPS]], 9, FALSE)</f>
        <v>#N/A</v>
      </c>
      <c r="AV577" s="11" t="e">
        <f>VLOOKUP($C577, Team_Batting___Advanced[], 19, FALSE)</f>
        <v>#N/A</v>
      </c>
      <c r="AW577" s="11" t="e">
        <f>VLOOKUP($C577, 'Team Per G'!$A$2:$G$31, 3, FALSE)</f>
        <v>#N/A</v>
      </c>
      <c r="AX577" s="11" t="e">
        <f>VLOOKUP($C577, 'Team Per G'!$A$2:$G$31, 5, FALSE)</f>
        <v>#N/A</v>
      </c>
      <c r="AY577" s="11" t="e">
        <f>VLOOKUP($C577, 'Team Per G'!$A$2:$G$31, 4, FALSE)</f>
        <v>#N/A</v>
      </c>
      <c r="AZ577" s="11" t="e">
        <f>VLOOKUP($C577, Team_Batting___Dashboard[], 22, FALSE)/$AH577</f>
        <v>#N/A</v>
      </c>
      <c r="BA577" s="11" t="e">
        <f>VLOOKUP($C577, 'FanGraphs - Team WAR Projected'!$B$2:$E$31, 4, FALSE)/162</f>
        <v>#N/A</v>
      </c>
      <c r="BB577" s="11" t="e">
        <f t="shared" si="92"/>
        <v>#N/A</v>
      </c>
      <c r="BC577" s="11" t="e">
        <f>VLOOKUP($C577, FanGraphs_Standings[[Abbreviation]:[2024 Year to Date RS/G]], 6, FALSE)/$AH577</f>
        <v>#N/A</v>
      </c>
      <c r="BD577" s="11" t="e">
        <f>VLOOKUP($C577, FanGraphs_Standings[[Abbreviation]:[2024 Projected Full Season RDif]], 19, FALSE)/162</f>
        <v>#N/A</v>
      </c>
      <c r="BE577" s="11" t="e">
        <f t="shared" si="93"/>
        <v>#N/A</v>
      </c>
      <c r="BF577" s="11" t="e">
        <f>VLOOKUP($C577, FanGraphs_Standings[[Abbreviation]:[2024 Projected Full Season RDif]], 5, FALSE)</f>
        <v>#N/A</v>
      </c>
      <c r="BG577" s="11" t="e">
        <f>VLOOKUP($C577, FanGraphs_Standings[[Abbreviation]:[2024 Projected Full Season W%]], 18, FALSE)</f>
        <v>#N/A</v>
      </c>
      <c r="BH577" s="11" t="e">
        <f t="shared" si="94"/>
        <v>#N/A</v>
      </c>
      <c r="BI577" s="11" t="e">
        <f>VLOOKUP($C577, 'Home Field Adv'!$A$2:$K$31, 11, FALSE)</f>
        <v>#N/A</v>
      </c>
      <c r="BL577" s="12" t="str">
        <f t="shared" si="95"/>
        <v/>
      </c>
      <c r="BM577" s="12" t="str">
        <f t="shared" si="98"/>
        <v/>
      </c>
      <c r="BN577" s="12" t="str">
        <f t="shared" si="96"/>
        <v/>
      </c>
    </row>
    <row r="578" spans="6:66" x14ac:dyDescent="0.45">
      <c r="F578" s="11" t="e">
        <f>VLOOKUP($B578, FanGraphs_Standings[[Abbreviation]:[2024 Year to Date G]], 2, FALSE)</f>
        <v>#N/A</v>
      </c>
      <c r="G578" s="11" t="e">
        <f>_xlfn.IFNA(VLOOKUP($D578, 'SP Per G'!$A$2:$D$1385, 3, FALSE),M578)</f>
        <v>#N/A</v>
      </c>
      <c r="H578" s="11" t="e">
        <f>IF(AND(ISNA(VLOOKUP($D578, 'SP Per G'!$A$2:$D$1385, 4, FALSE)), ISTEXT($D578)), G578,IF(ISNA(VLOOKUP($D578, 'SP Per G'!$A$2:$D$1385, 4, FALSE)), M578, VLOOKUP($D578, 'SP Per G'!$A$2:$D$1385, 4, FALSE)))</f>
        <v>#N/A</v>
      </c>
      <c r="I578" s="11" t="e">
        <f t="shared" si="86"/>
        <v>#N/A</v>
      </c>
      <c r="J578" s="11" t="e">
        <f>_xlfn.IFNA(VLOOKUP($D578,Individual_Pitching___Dashboard[],18,FALSE),VLOOKUP(B578,Team_Pitching___Dashboard[[Team]:[ERA]],17,FALSE))</f>
        <v>#N/A</v>
      </c>
      <c r="K578" s="11" t="e">
        <f>_xlfn.IFNA(VLOOKUP($D578, Individual_Pitching___Dashboard[], 20, FALSE), VLOOKUP(B578,Team_Pitching___Dashboard[[Team]:[xFIP]],20,FALSE))</f>
        <v>#N/A</v>
      </c>
      <c r="L578" s="11" t="e">
        <f>_xlfn.IFNA(VLOOKUP($D578, Individual_Pitching___Advanced[], 21,FALSE), VLOOKUP(B578, Team_Pitching___Advanced[], 20, FALSE))</f>
        <v>#N/A</v>
      </c>
      <c r="M578" s="11" t="e">
        <f>VLOOKUP($B578, 'Team Per G'!$A$2:$G$31, 7, FALSE)</f>
        <v>#N/A</v>
      </c>
      <c r="N578" s="11" t="e">
        <f>VLOOKUP($B578, 'FanGraphs - Team WAR Projected'!$B$2:$E$31, 3, FALSE)/162</f>
        <v>#N/A</v>
      </c>
      <c r="O578" s="11" t="e">
        <f t="shared" si="87"/>
        <v>#N/A</v>
      </c>
      <c r="P578" s="11" t="e">
        <f>VLOOKUP($B578, Team_Pitching___Advanced[[Team]:[xFIP]], 19,FALSE)</f>
        <v>#N/A</v>
      </c>
      <c r="Q578" s="11" t="e">
        <f>VLOOKUP($B578, Team_Pitching___Advanced[], 20, FALSE)</f>
        <v>#N/A</v>
      </c>
      <c r="R578" s="11" t="e">
        <f>VLOOKUP($B578, Team_Batting___Dashboard[[Team]:[wOBA]], 16, FALSE)</f>
        <v>#N/A</v>
      </c>
      <c r="S578" s="11" t="e">
        <f>VLOOKUP($B578, Team_Batting___Advanced[[Team]:[OPS]], 9, FALSE)</f>
        <v>#N/A</v>
      </c>
      <c r="T578" s="11" t="e">
        <f>VLOOKUP($B578, Team_Batting___Advanced[], 19, FALSE)</f>
        <v>#N/A</v>
      </c>
      <c r="U578" s="11" t="e">
        <f>VLOOKUP($B578, 'Team Per G'!$A$2:$G$31, 3, FALSE)</f>
        <v>#N/A</v>
      </c>
      <c r="V578" s="11" t="e">
        <f>VLOOKUP($B578, 'Team Per G'!$A$2:$G$31, 5, FALSE)</f>
        <v>#N/A</v>
      </c>
      <c r="W578" s="11" t="e">
        <f>VLOOKUP($B578, 'Team Per G'!$A$2:$G$31, 4, FALSE)</f>
        <v>#N/A</v>
      </c>
      <c r="X578" s="11" t="e">
        <f>VLOOKUP($B578, Team_Batting___Dashboard[], 22, FALSE)/$F578</f>
        <v>#N/A</v>
      </c>
      <c r="Y578" s="11" t="e">
        <f>VLOOKUP($B578, 'FanGraphs - Team WAR Projected'!$B$2:$E$31, 4, FALSE)/162</f>
        <v>#N/A</v>
      </c>
      <c r="Z578" s="11" t="e">
        <f t="shared" si="88"/>
        <v>#N/A</v>
      </c>
      <c r="AA578" s="11" t="e">
        <f>VLOOKUP($B578, FanGraphs_Standings[[Abbreviation]:[2024 Year to Date RS/G]], 6, FALSE)/$F578</f>
        <v>#N/A</v>
      </c>
      <c r="AB578" s="11" t="e">
        <f>VLOOKUP($B578, FanGraphs_Standings[[Abbreviation]:[2024 Projected Full Season RDif]], 19, FALSE)/162</f>
        <v>#N/A</v>
      </c>
      <c r="AC578" s="11" t="e">
        <f t="shared" si="97"/>
        <v>#N/A</v>
      </c>
      <c r="AD578" s="11" t="e">
        <f>VLOOKUP($B578, FanGraphs_Standings[[Abbreviation]:[2024 Projected Full Season RDif]], 5, FALSE)</f>
        <v>#N/A</v>
      </c>
      <c r="AE578" s="11" t="e">
        <f>VLOOKUP($B578, FanGraphs_Standings[[Abbreviation]:[2024 Projected Full Season W%]], 18, FALSE)</f>
        <v>#N/A</v>
      </c>
      <c r="AF578" s="11" t="e">
        <f t="shared" si="89"/>
        <v>#N/A</v>
      </c>
      <c r="AG578" s="11" t="e">
        <f>VLOOKUP($B578, 'Home Field Adv'!$A$2:$I$31, 9, FALSE)</f>
        <v>#N/A</v>
      </c>
      <c r="AH578" s="11" t="e">
        <f>VLOOKUP($C578, FanGraphs_Standings[[Abbreviation]:[2024 Year to Date G]], 2, FALSE)</f>
        <v>#N/A</v>
      </c>
      <c r="AI578" s="11" t="e">
        <f>_xlfn.IFNA(VLOOKUP($E578, 'SP Per G'!$A$2:$D$1385, 3, FALSE), AO578)</f>
        <v>#N/A</v>
      </c>
      <c r="AJ578" s="11" t="e">
        <f>IF(AND(ISNA(VLOOKUP($E578, 'SP Per G'!$A$2:$D$1385, 4, FALSE)), ISTEXT($E578)), AI578,IF(ISNA(VLOOKUP($E578, 'SP Per G'!$A$2:$D$1385, 4, FALSE)), AO578, VLOOKUP($E578, 'SP Per G'!$A$2:$D$1385, 4, FALSE)))</f>
        <v>#N/A</v>
      </c>
      <c r="AK578" s="11" t="e">
        <f t="shared" si="90"/>
        <v>#N/A</v>
      </c>
      <c r="AL578" s="11" t="e">
        <f>_xlfn.IFNA(VLOOKUP($E578, Individual_Pitching___Dashboard[], 18, FALSE), VLOOKUP($C578,Team_Pitching___Advanced[[Team]:[SIERA]],16,FALSE))</f>
        <v>#N/A</v>
      </c>
      <c r="AM578" s="11" t="e">
        <f>_xlfn.IFNA(VLOOKUP($E578, Individual_Pitching___Dashboard[], 20, FALSE), VLOOKUP($C578,Team_Pitching___Advanced[[Team]:[xFIP]],19,FALSE))</f>
        <v>#N/A</v>
      </c>
      <c r="AN578" s="11" t="e">
        <f>_xlfn.IFNA(VLOOKUP($E578,Individual_Pitching___Advanced[],21,FALSE),VLOOKUP($C578,Team_Pitching___Advanced[[Team]:[SIERA]],20,FALSE))</f>
        <v>#N/A</v>
      </c>
      <c r="AO578" s="11" t="e">
        <f>VLOOKUP($C578, 'Team Per G'!$A$2:$G$31, 7, FALSE)</f>
        <v>#N/A</v>
      </c>
      <c r="AP578" s="11" t="e">
        <f>VLOOKUP($C578, 'FanGraphs - Team WAR Projected'!$B$2:$E$31, 3, FALSE)/162</f>
        <v>#N/A</v>
      </c>
      <c r="AQ578" s="11" t="e">
        <f t="shared" si="91"/>
        <v>#N/A</v>
      </c>
      <c r="AR578" s="11" t="e">
        <f>VLOOKUP($C578, Team_Pitching___Advanced[[Team]:[xFIP]], 19,FALSE)</f>
        <v>#N/A</v>
      </c>
      <c r="AS578" s="11" t="e">
        <f>VLOOKUP($C578, Team_Pitching___Advanced[], 20, FALSE)</f>
        <v>#N/A</v>
      </c>
      <c r="AT578" s="11" t="e">
        <f>VLOOKUP($C578, Team_Batting___Dashboard[[Team]:[wOBA]], 16, FALSE)</f>
        <v>#N/A</v>
      </c>
      <c r="AU578" s="11" t="e">
        <f>VLOOKUP($C578, Team_Batting___Advanced[[Team]:[OPS]], 9, FALSE)</f>
        <v>#N/A</v>
      </c>
      <c r="AV578" s="11" t="e">
        <f>VLOOKUP($C578, Team_Batting___Advanced[], 19, FALSE)</f>
        <v>#N/A</v>
      </c>
      <c r="AW578" s="11" t="e">
        <f>VLOOKUP($C578, 'Team Per G'!$A$2:$G$31, 3, FALSE)</f>
        <v>#N/A</v>
      </c>
      <c r="AX578" s="11" t="e">
        <f>VLOOKUP($C578, 'Team Per G'!$A$2:$G$31, 5, FALSE)</f>
        <v>#N/A</v>
      </c>
      <c r="AY578" s="11" t="e">
        <f>VLOOKUP($C578, 'Team Per G'!$A$2:$G$31, 4, FALSE)</f>
        <v>#N/A</v>
      </c>
      <c r="AZ578" s="11" t="e">
        <f>VLOOKUP($C578, Team_Batting___Dashboard[], 22, FALSE)/$AH578</f>
        <v>#N/A</v>
      </c>
      <c r="BA578" s="11" t="e">
        <f>VLOOKUP($C578, 'FanGraphs - Team WAR Projected'!$B$2:$E$31, 4, FALSE)/162</f>
        <v>#N/A</v>
      </c>
      <c r="BB578" s="11" t="e">
        <f t="shared" si="92"/>
        <v>#N/A</v>
      </c>
      <c r="BC578" s="11" t="e">
        <f>VLOOKUP($C578, FanGraphs_Standings[[Abbreviation]:[2024 Year to Date RS/G]], 6, FALSE)/$AH578</f>
        <v>#N/A</v>
      </c>
      <c r="BD578" s="11" t="e">
        <f>VLOOKUP($C578, FanGraphs_Standings[[Abbreviation]:[2024 Projected Full Season RDif]], 19, FALSE)/162</f>
        <v>#N/A</v>
      </c>
      <c r="BE578" s="11" t="e">
        <f t="shared" si="93"/>
        <v>#N/A</v>
      </c>
      <c r="BF578" s="11" t="e">
        <f>VLOOKUP($C578, FanGraphs_Standings[[Abbreviation]:[2024 Projected Full Season RDif]], 5, FALSE)</f>
        <v>#N/A</v>
      </c>
      <c r="BG578" s="11" t="e">
        <f>VLOOKUP($C578, FanGraphs_Standings[[Abbreviation]:[2024 Projected Full Season W%]], 18, FALSE)</f>
        <v>#N/A</v>
      </c>
      <c r="BH578" s="11" t="e">
        <f t="shared" si="94"/>
        <v>#N/A</v>
      </c>
      <c r="BI578" s="11" t="e">
        <f>VLOOKUP($C578, 'Home Field Adv'!$A$2:$K$31, 11, FALSE)</f>
        <v>#N/A</v>
      </c>
      <c r="BL578" s="12" t="str">
        <f t="shared" si="95"/>
        <v/>
      </c>
      <c r="BM578" s="12" t="str">
        <f t="shared" si="98"/>
        <v/>
      </c>
      <c r="BN578" s="12" t="str">
        <f t="shared" si="96"/>
        <v/>
      </c>
    </row>
    <row r="579" spans="6:66" x14ac:dyDescent="0.45">
      <c r="F579" s="11" t="e">
        <f>VLOOKUP($B579, FanGraphs_Standings[[Abbreviation]:[2024 Year to Date G]], 2, FALSE)</f>
        <v>#N/A</v>
      </c>
      <c r="G579" s="11" t="e">
        <f>_xlfn.IFNA(VLOOKUP($D579, 'SP Per G'!$A$2:$D$1385, 3, FALSE),M579)</f>
        <v>#N/A</v>
      </c>
      <c r="H579" s="11" t="e">
        <f>IF(AND(ISNA(VLOOKUP($D579, 'SP Per G'!$A$2:$D$1385, 4, FALSE)), ISTEXT($D579)), G579,IF(ISNA(VLOOKUP($D579, 'SP Per G'!$A$2:$D$1385, 4, FALSE)), M579, VLOOKUP($D579, 'SP Per G'!$A$2:$D$1385, 4, FALSE)))</f>
        <v>#N/A</v>
      </c>
      <c r="I579" s="11" t="e">
        <f t="shared" ref="I579:I642" si="99">(G579*($F579/162))+(H579*((162-$F579)/162))</f>
        <v>#N/A</v>
      </c>
      <c r="J579" s="11" t="e">
        <f>_xlfn.IFNA(VLOOKUP($D579,Individual_Pitching___Dashboard[],18,FALSE),VLOOKUP(B579,Team_Pitching___Dashboard[[Team]:[ERA]],17,FALSE))</f>
        <v>#N/A</v>
      </c>
      <c r="K579" s="11" t="e">
        <f>_xlfn.IFNA(VLOOKUP($D579, Individual_Pitching___Dashboard[], 20, FALSE), VLOOKUP(B579,Team_Pitching___Dashboard[[Team]:[xFIP]],20,FALSE))</f>
        <v>#N/A</v>
      </c>
      <c r="L579" s="11" t="e">
        <f>_xlfn.IFNA(VLOOKUP($D579, Individual_Pitching___Advanced[], 21,FALSE), VLOOKUP(B579, Team_Pitching___Advanced[], 20, FALSE))</f>
        <v>#N/A</v>
      </c>
      <c r="M579" s="11" t="e">
        <f>VLOOKUP($B579, 'Team Per G'!$A$2:$G$31, 7, FALSE)</f>
        <v>#N/A</v>
      </c>
      <c r="N579" s="11" t="e">
        <f>VLOOKUP($B579, 'FanGraphs - Team WAR Projected'!$B$2:$E$31, 3, FALSE)/162</f>
        <v>#N/A</v>
      </c>
      <c r="O579" s="11" t="e">
        <f t="shared" ref="O579:O642" si="100">(M579*($F579/162))+(N579*((162-$F579)/162))</f>
        <v>#N/A</v>
      </c>
      <c r="P579" s="11" t="e">
        <f>VLOOKUP($B579, Team_Pitching___Advanced[[Team]:[xFIP]], 19,FALSE)</f>
        <v>#N/A</v>
      </c>
      <c r="Q579" s="11" t="e">
        <f>VLOOKUP($B579, Team_Pitching___Advanced[], 20, FALSE)</f>
        <v>#N/A</v>
      </c>
      <c r="R579" s="11" t="e">
        <f>VLOOKUP($B579, Team_Batting___Dashboard[[Team]:[wOBA]], 16, FALSE)</f>
        <v>#N/A</v>
      </c>
      <c r="S579" s="11" t="e">
        <f>VLOOKUP($B579, Team_Batting___Advanced[[Team]:[OPS]], 9, FALSE)</f>
        <v>#N/A</v>
      </c>
      <c r="T579" s="11" t="e">
        <f>VLOOKUP($B579, Team_Batting___Advanced[], 19, FALSE)</f>
        <v>#N/A</v>
      </c>
      <c r="U579" s="11" t="e">
        <f>VLOOKUP($B579, 'Team Per G'!$A$2:$G$31, 3, FALSE)</f>
        <v>#N/A</v>
      </c>
      <c r="V579" s="11" t="e">
        <f>VLOOKUP($B579, 'Team Per G'!$A$2:$G$31, 5, FALSE)</f>
        <v>#N/A</v>
      </c>
      <c r="W579" s="11" t="e">
        <f>VLOOKUP($B579, 'Team Per G'!$A$2:$G$31, 4, FALSE)</f>
        <v>#N/A</v>
      </c>
      <c r="X579" s="11" t="e">
        <f>VLOOKUP($B579, Team_Batting___Dashboard[], 22, FALSE)/$F579</f>
        <v>#N/A</v>
      </c>
      <c r="Y579" s="11" t="e">
        <f>VLOOKUP($B579, 'FanGraphs - Team WAR Projected'!$B$2:$E$31, 4, FALSE)/162</f>
        <v>#N/A</v>
      </c>
      <c r="Z579" s="11" t="e">
        <f t="shared" ref="Z579:Z642" si="101">(X579*($F579/162))+(Y579*((162-$F579)/162))</f>
        <v>#N/A</v>
      </c>
      <c r="AA579" s="11" t="e">
        <f>VLOOKUP($B579, FanGraphs_Standings[[Abbreviation]:[2024 Year to Date RS/G]], 6, FALSE)/$F579</f>
        <v>#N/A</v>
      </c>
      <c r="AB579" s="11" t="e">
        <f>VLOOKUP($B579, FanGraphs_Standings[[Abbreviation]:[2024 Projected Full Season RDif]], 19, FALSE)/162</f>
        <v>#N/A</v>
      </c>
      <c r="AC579" s="11" t="e">
        <f t="shared" si="97"/>
        <v>#N/A</v>
      </c>
      <c r="AD579" s="11" t="e">
        <f>VLOOKUP($B579, FanGraphs_Standings[[Abbreviation]:[2024 Projected Full Season RDif]], 5, FALSE)</f>
        <v>#N/A</v>
      </c>
      <c r="AE579" s="11" t="e">
        <f>VLOOKUP($B579, FanGraphs_Standings[[Abbreviation]:[2024 Projected Full Season W%]], 18, FALSE)</f>
        <v>#N/A</v>
      </c>
      <c r="AF579" s="11" t="e">
        <f t="shared" ref="AF579:AF642" si="102">(AD579*($F579/162))+(AE579*((162-$F579)/162))</f>
        <v>#N/A</v>
      </c>
      <c r="AG579" s="11" t="e">
        <f>VLOOKUP($B579, 'Home Field Adv'!$A$2:$I$31, 9, FALSE)</f>
        <v>#N/A</v>
      </c>
      <c r="AH579" s="11" t="e">
        <f>VLOOKUP($C579, FanGraphs_Standings[[Abbreviation]:[2024 Year to Date G]], 2, FALSE)</f>
        <v>#N/A</v>
      </c>
      <c r="AI579" s="11" t="e">
        <f>_xlfn.IFNA(VLOOKUP($E579, 'SP Per G'!$A$2:$D$1385, 3, FALSE), AO579)</f>
        <v>#N/A</v>
      </c>
      <c r="AJ579" s="11" t="e">
        <f>IF(AND(ISNA(VLOOKUP($E579, 'SP Per G'!$A$2:$D$1385, 4, FALSE)), ISTEXT($E579)), AI579,IF(ISNA(VLOOKUP($E579, 'SP Per G'!$A$2:$D$1385, 4, FALSE)), AO579, VLOOKUP($E579, 'SP Per G'!$A$2:$D$1385, 4, FALSE)))</f>
        <v>#N/A</v>
      </c>
      <c r="AK579" s="11" t="e">
        <f t="shared" ref="AK579:AK642" si="103">(AI579*($AH579/162))+(AJ579*((162-$AH579)/162))</f>
        <v>#N/A</v>
      </c>
      <c r="AL579" s="11" t="e">
        <f>_xlfn.IFNA(VLOOKUP($E579, Individual_Pitching___Dashboard[], 18, FALSE), VLOOKUP($C579,Team_Pitching___Advanced[[Team]:[SIERA]],16,FALSE))</f>
        <v>#N/A</v>
      </c>
      <c r="AM579" s="11" t="e">
        <f>_xlfn.IFNA(VLOOKUP($E579, Individual_Pitching___Dashboard[], 20, FALSE), VLOOKUP($C579,Team_Pitching___Advanced[[Team]:[xFIP]],19,FALSE))</f>
        <v>#N/A</v>
      </c>
      <c r="AN579" s="11" t="e">
        <f>_xlfn.IFNA(VLOOKUP($E579,Individual_Pitching___Advanced[],21,FALSE),VLOOKUP($C579,Team_Pitching___Advanced[[Team]:[SIERA]],20,FALSE))</f>
        <v>#N/A</v>
      </c>
      <c r="AO579" s="11" t="e">
        <f>VLOOKUP($C579, 'Team Per G'!$A$2:$G$31, 7, FALSE)</f>
        <v>#N/A</v>
      </c>
      <c r="AP579" s="11" t="e">
        <f>VLOOKUP($C579, 'FanGraphs - Team WAR Projected'!$B$2:$E$31, 3, FALSE)/162</f>
        <v>#N/A</v>
      </c>
      <c r="AQ579" s="11" t="e">
        <f t="shared" ref="AQ579:AQ642" si="104">(AO579*($AH579/162))+(AP579*((162-$AH579)/162))</f>
        <v>#N/A</v>
      </c>
      <c r="AR579" s="11" t="e">
        <f>VLOOKUP($C579, Team_Pitching___Advanced[[Team]:[xFIP]], 19,FALSE)</f>
        <v>#N/A</v>
      </c>
      <c r="AS579" s="11" t="e">
        <f>VLOOKUP($C579, Team_Pitching___Advanced[], 20, FALSE)</f>
        <v>#N/A</v>
      </c>
      <c r="AT579" s="11" t="e">
        <f>VLOOKUP($C579, Team_Batting___Dashboard[[Team]:[wOBA]], 16, FALSE)</f>
        <v>#N/A</v>
      </c>
      <c r="AU579" s="11" t="e">
        <f>VLOOKUP($C579, Team_Batting___Advanced[[Team]:[OPS]], 9, FALSE)</f>
        <v>#N/A</v>
      </c>
      <c r="AV579" s="11" t="e">
        <f>VLOOKUP($C579, Team_Batting___Advanced[], 19, FALSE)</f>
        <v>#N/A</v>
      </c>
      <c r="AW579" s="11" t="e">
        <f>VLOOKUP($C579, 'Team Per G'!$A$2:$G$31, 3, FALSE)</f>
        <v>#N/A</v>
      </c>
      <c r="AX579" s="11" t="e">
        <f>VLOOKUP($C579, 'Team Per G'!$A$2:$G$31, 5, FALSE)</f>
        <v>#N/A</v>
      </c>
      <c r="AY579" s="11" t="e">
        <f>VLOOKUP($C579, 'Team Per G'!$A$2:$G$31, 4, FALSE)</f>
        <v>#N/A</v>
      </c>
      <c r="AZ579" s="11" t="e">
        <f>VLOOKUP($C579, Team_Batting___Dashboard[], 22, FALSE)/$AH579</f>
        <v>#N/A</v>
      </c>
      <c r="BA579" s="11" t="e">
        <f>VLOOKUP($C579, 'FanGraphs - Team WAR Projected'!$B$2:$E$31, 4, FALSE)/162</f>
        <v>#N/A</v>
      </c>
      <c r="BB579" s="11" t="e">
        <f t="shared" ref="BB579:BB642" si="105">(AZ579*($AH579/162))+(BA579*((162-$AH579)/162))</f>
        <v>#N/A</v>
      </c>
      <c r="BC579" s="11" t="e">
        <f>VLOOKUP($C579, FanGraphs_Standings[[Abbreviation]:[2024 Year to Date RS/G]], 6, FALSE)/$AH579</f>
        <v>#N/A</v>
      </c>
      <c r="BD579" s="11" t="e">
        <f>VLOOKUP($C579, FanGraphs_Standings[[Abbreviation]:[2024 Projected Full Season RDif]], 19, FALSE)/162</f>
        <v>#N/A</v>
      </c>
      <c r="BE579" s="11" t="e">
        <f t="shared" ref="BE579:BE642" si="106">(BC579*($AH579/162))+(BD579*((162-$AH579)/162))</f>
        <v>#N/A</v>
      </c>
      <c r="BF579" s="11" t="e">
        <f>VLOOKUP($C579, FanGraphs_Standings[[Abbreviation]:[2024 Projected Full Season RDif]], 5, FALSE)</f>
        <v>#N/A</v>
      </c>
      <c r="BG579" s="11" t="e">
        <f>VLOOKUP($C579, FanGraphs_Standings[[Abbreviation]:[2024 Projected Full Season W%]], 18, FALSE)</f>
        <v>#N/A</v>
      </c>
      <c r="BH579" s="11" t="e">
        <f t="shared" ref="BH579:BH642" si="107">(BF579*($AH579/162))+(BG579*((162-$AH579)/162))</f>
        <v>#N/A</v>
      </c>
      <c r="BI579" s="11" t="e">
        <f>VLOOKUP($C579, 'Home Field Adv'!$A$2:$K$31, 11, FALSE)</f>
        <v>#N/A</v>
      </c>
      <c r="BL579" s="12" t="str">
        <f t="shared" ref="BL579:BL642" si="108">IF(ISBLANK(BJ579), "", BJ579-BK579)</f>
        <v/>
      </c>
      <c r="BM579" s="12" t="str">
        <f t="shared" si="98"/>
        <v/>
      </c>
      <c r="BN579" s="12" t="str">
        <f t="shared" ref="BN579:BN642" si="109">IF(ISBLANK(BJ579), "", BJ579+BK579)</f>
        <v/>
      </c>
    </row>
    <row r="580" spans="6:66" x14ac:dyDescent="0.45">
      <c r="F580" s="11" t="e">
        <f>VLOOKUP($B580, FanGraphs_Standings[[Abbreviation]:[2024 Year to Date G]], 2, FALSE)</f>
        <v>#N/A</v>
      </c>
      <c r="G580" s="11" t="e">
        <f>_xlfn.IFNA(VLOOKUP($D580, 'SP Per G'!$A$2:$D$1385, 3, FALSE),M580)</f>
        <v>#N/A</v>
      </c>
      <c r="H580" s="11" t="e">
        <f>IF(AND(ISNA(VLOOKUP($D580, 'SP Per G'!$A$2:$D$1385, 4, FALSE)), ISTEXT($D580)), G580,IF(ISNA(VLOOKUP($D580, 'SP Per G'!$A$2:$D$1385, 4, FALSE)), M580, VLOOKUP($D580, 'SP Per G'!$A$2:$D$1385, 4, FALSE)))</f>
        <v>#N/A</v>
      </c>
      <c r="I580" s="11" t="e">
        <f t="shared" si="99"/>
        <v>#N/A</v>
      </c>
      <c r="J580" s="11" t="e">
        <f>_xlfn.IFNA(VLOOKUP($D580,Individual_Pitching___Dashboard[],18,FALSE),VLOOKUP(B580,Team_Pitching___Dashboard[[Team]:[ERA]],17,FALSE))</f>
        <v>#N/A</v>
      </c>
      <c r="K580" s="11" t="e">
        <f>_xlfn.IFNA(VLOOKUP($D580, Individual_Pitching___Dashboard[], 20, FALSE), VLOOKUP(B580,Team_Pitching___Dashboard[[Team]:[xFIP]],20,FALSE))</f>
        <v>#N/A</v>
      </c>
      <c r="L580" s="11" t="e">
        <f>_xlfn.IFNA(VLOOKUP($D580, Individual_Pitching___Advanced[], 21,FALSE), VLOOKUP(B580, Team_Pitching___Advanced[], 20, FALSE))</f>
        <v>#N/A</v>
      </c>
      <c r="M580" s="11" t="e">
        <f>VLOOKUP($B580, 'Team Per G'!$A$2:$G$31, 7, FALSE)</f>
        <v>#N/A</v>
      </c>
      <c r="N580" s="11" t="e">
        <f>VLOOKUP($B580, 'FanGraphs - Team WAR Projected'!$B$2:$E$31, 3, FALSE)/162</f>
        <v>#N/A</v>
      </c>
      <c r="O580" s="11" t="e">
        <f t="shared" si="100"/>
        <v>#N/A</v>
      </c>
      <c r="P580" s="11" t="e">
        <f>VLOOKUP($B580, Team_Pitching___Advanced[[Team]:[xFIP]], 19,FALSE)</f>
        <v>#N/A</v>
      </c>
      <c r="Q580" s="11" t="e">
        <f>VLOOKUP($B580, Team_Pitching___Advanced[], 20, FALSE)</f>
        <v>#N/A</v>
      </c>
      <c r="R580" s="11" t="e">
        <f>VLOOKUP($B580, Team_Batting___Dashboard[[Team]:[wOBA]], 16, FALSE)</f>
        <v>#N/A</v>
      </c>
      <c r="S580" s="11" t="e">
        <f>VLOOKUP($B580, Team_Batting___Advanced[[Team]:[OPS]], 9, FALSE)</f>
        <v>#N/A</v>
      </c>
      <c r="T580" s="11" t="e">
        <f>VLOOKUP($B580, Team_Batting___Advanced[], 19, FALSE)</f>
        <v>#N/A</v>
      </c>
      <c r="U580" s="11" t="e">
        <f>VLOOKUP($B580, 'Team Per G'!$A$2:$G$31, 3, FALSE)</f>
        <v>#N/A</v>
      </c>
      <c r="V580" s="11" t="e">
        <f>VLOOKUP($B580, 'Team Per G'!$A$2:$G$31, 5, FALSE)</f>
        <v>#N/A</v>
      </c>
      <c r="W580" s="11" t="e">
        <f>VLOOKUP($B580, 'Team Per G'!$A$2:$G$31, 4, FALSE)</f>
        <v>#N/A</v>
      </c>
      <c r="X580" s="11" t="e">
        <f>VLOOKUP($B580, Team_Batting___Dashboard[], 22, FALSE)/$F580</f>
        <v>#N/A</v>
      </c>
      <c r="Y580" s="11" t="e">
        <f>VLOOKUP($B580, 'FanGraphs - Team WAR Projected'!$B$2:$E$31, 4, FALSE)/162</f>
        <v>#N/A</v>
      </c>
      <c r="Z580" s="11" t="e">
        <f t="shared" si="101"/>
        <v>#N/A</v>
      </c>
      <c r="AA580" s="11" t="e">
        <f>VLOOKUP($B580, FanGraphs_Standings[[Abbreviation]:[2024 Year to Date RS/G]], 6, FALSE)/$F580</f>
        <v>#N/A</v>
      </c>
      <c r="AB580" s="11" t="e">
        <f>VLOOKUP($B580, FanGraphs_Standings[[Abbreviation]:[2024 Projected Full Season RDif]], 19, FALSE)/162</f>
        <v>#N/A</v>
      </c>
      <c r="AC580" s="11" t="e">
        <f t="shared" ref="AC580:AC643" si="110">(AA580*($F580/162))+(AB580*((162-$F580)/162))</f>
        <v>#N/A</v>
      </c>
      <c r="AD580" s="11" t="e">
        <f>VLOOKUP($B580, FanGraphs_Standings[[Abbreviation]:[2024 Projected Full Season RDif]], 5, FALSE)</f>
        <v>#N/A</v>
      </c>
      <c r="AE580" s="11" t="e">
        <f>VLOOKUP($B580, FanGraphs_Standings[[Abbreviation]:[2024 Projected Full Season W%]], 18, FALSE)</f>
        <v>#N/A</v>
      </c>
      <c r="AF580" s="11" t="e">
        <f t="shared" si="102"/>
        <v>#N/A</v>
      </c>
      <c r="AG580" s="11" t="e">
        <f>VLOOKUP($B580, 'Home Field Adv'!$A$2:$I$31, 9, FALSE)</f>
        <v>#N/A</v>
      </c>
      <c r="AH580" s="11" t="e">
        <f>VLOOKUP($C580, FanGraphs_Standings[[Abbreviation]:[2024 Year to Date G]], 2, FALSE)</f>
        <v>#N/A</v>
      </c>
      <c r="AI580" s="11" t="e">
        <f>_xlfn.IFNA(VLOOKUP($E580, 'SP Per G'!$A$2:$D$1385, 3, FALSE), AO580)</f>
        <v>#N/A</v>
      </c>
      <c r="AJ580" s="11" t="e">
        <f>IF(AND(ISNA(VLOOKUP($E580, 'SP Per G'!$A$2:$D$1385, 4, FALSE)), ISTEXT($E580)), AI580,IF(ISNA(VLOOKUP($E580, 'SP Per G'!$A$2:$D$1385, 4, FALSE)), AO580, VLOOKUP($E580, 'SP Per G'!$A$2:$D$1385, 4, FALSE)))</f>
        <v>#N/A</v>
      </c>
      <c r="AK580" s="11" t="e">
        <f t="shared" si="103"/>
        <v>#N/A</v>
      </c>
      <c r="AL580" s="11" t="e">
        <f>_xlfn.IFNA(VLOOKUP($E580, Individual_Pitching___Dashboard[], 18, FALSE), VLOOKUP($C580,Team_Pitching___Advanced[[Team]:[SIERA]],16,FALSE))</f>
        <v>#N/A</v>
      </c>
      <c r="AM580" s="11" t="e">
        <f>_xlfn.IFNA(VLOOKUP($E580, Individual_Pitching___Dashboard[], 20, FALSE), VLOOKUP($C580,Team_Pitching___Advanced[[Team]:[xFIP]],19,FALSE))</f>
        <v>#N/A</v>
      </c>
      <c r="AN580" s="11" t="e">
        <f>_xlfn.IFNA(VLOOKUP($E580,Individual_Pitching___Advanced[],21,FALSE),VLOOKUP($C580,Team_Pitching___Advanced[[Team]:[SIERA]],20,FALSE))</f>
        <v>#N/A</v>
      </c>
      <c r="AO580" s="11" t="e">
        <f>VLOOKUP($C580, 'Team Per G'!$A$2:$G$31, 7, FALSE)</f>
        <v>#N/A</v>
      </c>
      <c r="AP580" s="11" t="e">
        <f>VLOOKUP($C580, 'FanGraphs - Team WAR Projected'!$B$2:$E$31, 3, FALSE)/162</f>
        <v>#N/A</v>
      </c>
      <c r="AQ580" s="11" t="e">
        <f t="shared" si="104"/>
        <v>#N/A</v>
      </c>
      <c r="AR580" s="11" t="e">
        <f>VLOOKUP($C580, Team_Pitching___Advanced[[Team]:[xFIP]], 19,FALSE)</f>
        <v>#N/A</v>
      </c>
      <c r="AS580" s="11" t="e">
        <f>VLOOKUP($C580, Team_Pitching___Advanced[], 20, FALSE)</f>
        <v>#N/A</v>
      </c>
      <c r="AT580" s="11" t="e">
        <f>VLOOKUP($C580, Team_Batting___Dashboard[[Team]:[wOBA]], 16, FALSE)</f>
        <v>#N/A</v>
      </c>
      <c r="AU580" s="11" t="e">
        <f>VLOOKUP($C580, Team_Batting___Advanced[[Team]:[OPS]], 9, FALSE)</f>
        <v>#N/A</v>
      </c>
      <c r="AV580" s="11" t="e">
        <f>VLOOKUP($C580, Team_Batting___Advanced[], 19, FALSE)</f>
        <v>#N/A</v>
      </c>
      <c r="AW580" s="11" t="e">
        <f>VLOOKUP($C580, 'Team Per G'!$A$2:$G$31, 3, FALSE)</f>
        <v>#N/A</v>
      </c>
      <c r="AX580" s="11" t="e">
        <f>VLOOKUP($C580, 'Team Per G'!$A$2:$G$31, 5, FALSE)</f>
        <v>#N/A</v>
      </c>
      <c r="AY580" s="11" t="e">
        <f>VLOOKUP($C580, 'Team Per G'!$A$2:$G$31, 4, FALSE)</f>
        <v>#N/A</v>
      </c>
      <c r="AZ580" s="11" t="e">
        <f>VLOOKUP($C580, Team_Batting___Dashboard[], 22, FALSE)/$AH580</f>
        <v>#N/A</v>
      </c>
      <c r="BA580" s="11" t="e">
        <f>VLOOKUP($C580, 'FanGraphs - Team WAR Projected'!$B$2:$E$31, 4, FALSE)/162</f>
        <v>#N/A</v>
      </c>
      <c r="BB580" s="11" t="e">
        <f t="shared" si="105"/>
        <v>#N/A</v>
      </c>
      <c r="BC580" s="11" t="e">
        <f>VLOOKUP($C580, FanGraphs_Standings[[Abbreviation]:[2024 Year to Date RS/G]], 6, FALSE)/$AH580</f>
        <v>#N/A</v>
      </c>
      <c r="BD580" s="11" t="e">
        <f>VLOOKUP($C580, FanGraphs_Standings[[Abbreviation]:[2024 Projected Full Season RDif]], 19, FALSE)/162</f>
        <v>#N/A</v>
      </c>
      <c r="BE580" s="11" t="e">
        <f t="shared" si="106"/>
        <v>#N/A</v>
      </c>
      <c r="BF580" s="11" t="e">
        <f>VLOOKUP($C580, FanGraphs_Standings[[Abbreviation]:[2024 Projected Full Season RDif]], 5, FALSE)</f>
        <v>#N/A</v>
      </c>
      <c r="BG580" s="11" t="e">
        <f>VLOOKUP($C580, FanGraphs_Standings[[Abbreviation]:[2024 Projected Full Season W%]], 18, FALSE)</f>
        <v>#N/A</v>
      </c>
      <c r="BH580" s="11" t="e">
        <f t="shared" si="107"/>
        <v>#N/A</v>
      </c>
      <c r="BI580" s="11" t="e">
        <f>VLOOKUP($C580, 'Home Field Adv'!$A$2:$K$31, 11, FALSE)</f>
        <v>#N/A</v>
      </c>
      <c r="BL580" s="12" t="str">
        <f t="shared" si="108"/>
        <v/>
      </c>
      <c r="BM580" s="12" t="str">
        <f t="shared" si="98"/>
        <v/>
      </c>
      <c r="BN580" s="12" t="str">
        <f t="shared" si="109"/>
        <v/>
      </c>
    </row>
    <row r="581" spans="6:66" x14ac:dyDescent="0.45">
      <c r="F581" s="11" t="e">
        <f>VLOOKUP($B581, FanGraphs_Standings[[Abbreviation]:[2024 Year to Date G]], 2, FALSE)</f>
        <v>#N/A</v>
      </c>
      <c r="G581" s="11" t="e">
        <f>_xlfn.IFNA(VLOOKUP($D581, 'SP Per G'!$A$2:$D$1385, 3, FALSE),M581)</f>
        <v>#N/A</v>
      </c>
      <c r="H581" s="11" t="e">
        <f>IF(AND(ISNA(VLOOKUP($D581, 'SP Per G'!$A$2:$D$1385, 4, FALSE)), ISTEXT($D581)), G581,IF(ISNA(VLOOKUP($D581, 'SP Per G'!$A$2:$D$1385, 4, FALSE)), M581, VLOOKUP($D581, 'SP Per G'!$A$2:$D$1385, 4, FALSE)))</f>
        <v>#N/A</v>
      </c>
      <c r="I581" s="11" t="e">
        <f t="shared" si="99"/>
        <v>#N/A</v>
      </c>
      <c r="J581" s="11" t="e">
        <f>_xlfn.IFNA(VLOOKUP($D581,Individual_Pitching___Dashboard[],18,FALSE),VLOOKUP(B581,Team_Pitching___Dashboard[[Team]:[ERA]],17,FALSE))</f>
        <v>#N/A</v>
      </c>
      <c r="K581" s="11" t="e">
        <f>_xlfn.IFNA(VLOOKUP($D581, Individual_Pitching___Dashboard[], 20, FALSE), VLOOKUP(B581,Team_Pitching___Dashboard[[Team]:[xFIP]],20,FALSE))</f>
        <v>#N/A</v>
      </c>
      <c r="L581" s="11" t="e">
        <f>_xlfn.IFNA(VLOOKUP($D581, Individual_Pitching___Advanced[], 21,FALSE), VLOOKUP(B581, Team_Pitching___Advanced[], 20, FALSE))</f>
        <v>#N/A</v>
      </c>
      <c r="M581" s="11" t="e">
        <f>VLOOKUP($B581, 'Team Per G'!$A$2:$G$31, 7, FALSE)</f>
        <v>#N/A</v>
      </c>
      <c r="N581" s="11" t="e">
        <f>VLOOKUP($B581, 'FanGraphs - Team WAR Projected'!$B$2:$E$31, 3, FALSE)/162</f>
        <v>#N/A</v>
      </c>
      <c r="O581" s="11" t="e">
        <f t="shared" si="100"/>
        <v>#N/A</v>
      </c>
      <c r="P581" s="11" t="e">
        <f>VLOOKUP($B581, Team_Pitching___Advanced[[Team]:[xFIP]], 19,FALSE)</f>
        <v>#N/A</v>
      </c>
      <c r="Q581" s="11" t="e">
        <f>VLOOKUP($B581, Team_Pitching___Advanced[], 20, FALSE)</f>
        <v>#N/A</v>
      </c>
      <c r="R581" s="11" t="e">
        <f>VLOOKUP($B581, Team_Batting___Dashboard[[Team]:[wOBA]], 16, FALSE)</f>
        <v>#N/A</v>
      </c>
      <c r="S581" s="11" t="e">
        <f>VLOOKUP($B581, Team_Batting___Advanced[[Team]:[OPS]], 9, FALSE)</f>
        <v>#N/A</v>
      </c>
      <c r="T581" s="11" t="e">
        <f>VLOOKUP($B581, Team_Batting___Advanced[], 19, FALSE)</f>
        <v>#N/A</v>
      </c>
      <c r="U581" s="11" t="e">
        <f>VLOOKUP($B581, 'Team Per G'!$A$2:$G$31, 3, FALSE)</f>
        <v>#N/A</v>
      </c>
      <c r="V581" s="11" t="e">
        <f>VLOOKUP($B581, 'Team Per G'!$A$2:$G$31, 5, FALSE)</f>
        <v>#N/A</v>
      </c>
      <c r="W581" s="11" t="e">
        <f>VLOOKUP($B581, 'Team Per G'!$A$2:$G$31, 4, FALSE)</f>
        <v>#N/A</v>
      </c>
      <c r="X581" s="11" t="e">
        <f>VLOOKUP($B581, Team_Batting___Dashboard[], 22, FALSE)/$F581</f>
        <v>#N/A</v>
      </c>
      <c r="Y581" s="11" t="e">
        <f>VLOOKUP($B581, 'FanGraphs - Team WAR Projected'!$B$2:$E$31, 4, FALSE)/162</f>
        <v>#N/A</v>
      </c>
      <c r="Z581" s="11" t="e">
        <f t="shared" si="101"/>
        <v>#N/A</v>
      </c>
      <c r="AA581" s="11" t="e">
        <f>VLOOKUP($B581, FanGraphs_Standings[[Abbreviation]:[2024 Year to Date RS/G]], 6, FALSE)/$F581</f>
        <v>#N/A</v>
      </c>
      <c r="AB581" s="11" t="e">
        <f>VLOOKUP($B581, FanGraphs_Standings[[Abbreviation]:[2024 Projected Full Season RDif]], 19, FALSE)/162</f>
        <v>#N/A</v>
      </c>
      <c r="AC581" s="11" t="e">
        <f t="shared" si="110"/>
        <v>#N/A</v>
      </c>
      <c r="AD581" s="11" t="e">
        <f>VLOOKUP($B581, FanGraphs_Standings[[Abbreviation]:[2024 Projected Full Season RDif]], 5, FALSE)</f>
        <v>#N/A</v>
      </c>
      <c r="AE581" s="11" t="e">
        <f>VLOOKUP($B581, FanGraphs_Standings[[Abbreviation]:[2024 Projected Full Season W%]], 18, FALSE)</f>
        <v>#N/A</v>
      </c>
      <c r="AF581" s="11" t="e">
        <f t="shared" si="102"/>
        <v>#N/A</v>
      </c>
      <c r="AG581" s="11" t="e">
        <f>VLOOKUP($B581, 'Home Field Adv'!$A$2:$I$31, 9, FALSE)</f>
        <v>#N/A</v>
      </c>
      <c r="AH581" s="11" t="e">
        <f>VLOOKUP($C581, FanGraphs_Standings[[Abbreviation]:[2024 Year to Date G]], 2, FALSE)</f>
        <v>#N/A</v>
      </c>
      <c r="AI581" s="11" t="e">
        <f>_xlfn.IFNA(VLOOKUP($E581, 'SP Per G'!$A$2:$D$1385, 3, FALSE), AO581)</f>
        <v>#N/A</v>
      </c>
      <c r="AJ581" s="11" t="e">
        <f>IF(AND(ISNA(VLOOKUP($E581, 'SP Per G'!$A$2:$D$1385, 4, FALSE)), ISTEXT($E581)), AI581,IF(ISNA(VLOOKUP($E581, 'SP Per G'!$A$2:$D$1385, 4, FALSE)), AO581, VLOOKUP($E581, 'SP Per G'!$A$2:$D$1385, 4, FALSE)))</f>
        <v>#N/A</v>
      </c>
      <c r="AK581" s="11" t="e">
        <f t="shared" si="103"/>
        <v>#N/A</v>
      </c>
      <c r="AL581" s="11" t="e">
        <f>_xlfn.IFNA(VLOOKUP($E581, Individual_Pitching___Dashboard[], 18, FALSE), VLOOKUP($C581,Team_Pitching___Advanced[[Team]:[SIERA]],16,FALSE))</f>
        <v>#N/A</v>
      </c>
      <c r="AM581" s="11" t="e">
        <f>_xlfn.IFNA(VLOOKUP($E581, Individual_Pitching___Dashboard[], 20, FALSE), VLOOKUP($C581,Team_Pitching___Advanced[[Team]:[xFIP]],19,FALSE))</f>
        <v>#N/A</v>
      </c>
      <c r="AN581" s="11" t="e">
        <f>_xlfn.IFNA(VLOOKUP($E581,Individual_Pitching___Advanced[],21,FALSE),VLOOKUP($C581,Team_Pitching___Advanced[[Team]:[SIERA]],20,FALSE))</f>
        <v>#N/A</v>
      </c>
      <c r="AO581" s="11" t="e">
        <f>VLOOKUP($C581, 'Team Per G'!$A$2:$G$31, 7, FALSE)</f>
        <v>#N/A</v>
      </c>
      <c r="AP581" s="11" t="e">
        <f>VLOOKUP($C581, 'FanGraphs - Team WAR Projected'!$B$2:$E$31, 3, FALSE)/162</f>
        <v>#N/A</v>
      </c>
      <c r="AQ581" s="11" t="e">
        <f t="shared" si="104"/>
        <v>#N/A</v>
      </c>
      <c r="AR581" s="11" t="e">
        <f>VLOOKUP($C581, Team_Pitching___Advanced[[Team]:[xFIP]], 19,FALSE)</f>
        <v>#N/A</v>
      </c>
      <c r="AS581" s="11" t="e">
        <f>VLOOKUP($C581, Team_Pitching___Advanced[], 20, FALSE)</f>
        <v>#N/A</v>
      </c>
      <c r="AT581" s="11" t="e">
        <f>VLOOKUP($C581, Team_Batting___Dashboard[[Team]:[wOBA]], 16, FALSE)</f>
        <v>#N/A</v>
      </c>
      <c r="AU581" s="11" t="e">
        <f>VLOOKUP($C581, Team_Batting___Advanced[[Team]:[OPS]], 9, FALSE)</f>
        <v>#N/A</v>
      </c>
      <c r="AV581" s="11" t="e">
        <f>VLOOKUP($C581, Team_Batting___Advanced[], 19, FALSE)</f>
        <v>#N/A</v>
      </c>
      <c r="AW581" s="11" t="e">
        <f>VLOOKUP($C581, 'Team Per G'!$A$2:$G$31, 3, FALSE)</f>
        <v>#N/A</v>
      </c>
      <c r="AX581" s="11" t="e">
        <f>VLOOKUP($C581, 'Team Per G'!$A$2:$G$31, 5, FALSE)</f>
        <v>#N/A</v>
      </c>
      <c r="AY581" s="11" t="e">
        <f>VLOOKUP($C581, 'Team Per G'!$A$2:$G$31, 4, FALSE)</f>
        <v>#N/A</v>
      </c>
      <c r="AZ581" s="11" t="e">
        <f>VLOOKUP($C581, Team_Batting___Dashboard[], 22, FALSE)/$AH581</f>
        <v>#N/A</v>
      </c>
      <c r="BA581" s="11" t="e">
        <f>VLOOKUP($C581, 'FanGraphs - Team WAR Projected'!$B$2:$E$31, 4, FALSE)/162</f>
        <v>#N/A</v>
      </c>
      <c r="BB581" s="11" t="e">
        <f t="shared" si="105"/>
        <v>#N/A</v>
      </c>
      <c r="BC581" s="11" t="e">
        <f>VLOOKUP($C581, FanGraphs_Standings[[Abbreviation]:[2024 Year to Date RS/G]], 6, FALSE)/$AH581</f>
        <v>#N/A</v>
      </c>
      <c r="BD581" s="11" t="e">
        <f>VLOOKUP($C581, FanGraphs_Standings[[Abbreviation]:[2024 Projected Full Season RDif]], 19, FALSE)/162</f>
        <v>#N/A</v>
      </c>
      <c r="BE581" s="11" t="e">
        <f t="shared" si="106"/>
        <v>#N/A</v>
      </c>
      <c r="BF581" s="11" t="e">
        <f>VLOOKUP($C581, FanGraphs_Standings[[Abbreviation]:[2024 Projected Full Season RDif]], 5, FALSE)</f>
        <v>#N/A</v>
      </c>
      <c r="BG581" s="11" t="e">
        <f>VLOOKUP($C581, FanGraphs_Standings[[Abbreviation]:[2024 Projected Full Season W%]], 18, FALSE)</f>
        <v>#N/A</v>
      </c>
      <c r="BH581" s="11" t="e">
        <f t="shared" si="107"/>
        <v>#N/A</v>
      </c>
      <c r="BI581" s="11" t="e">
        <f>VLOOKUP($C581, 'Home Field Adv'!$A$2:$K$31, 11, FALSE)</f>
        <v>#N/A</v>
      </c>
      <c r="BL581" s="12" t="str">
        <f t="shared" si="108"/>
        <v/>
      </c>
      <c r="BM581" s="12" t="str">
        <f t="shared" si="98"/>
        <v/>
      </c>
      <c r="BN581" s="12" t="str">
        <f t="shared" si="109"/>
        <v/>
      </c>
    </row>
    <row r="582" spans="6:66" x14ac:dyDescent="0.45">
      <c r="F582" s="11" t="e">
        <f>VLOOKUP($B582, FanGraphs_Standings[[Abbreviation]:[2024 Year to Date G]], 2, FALSE)</f>
        <v>#N/A</v>
      </c>
      <c r="G582" s="11" t="e">
        <f>_xlfn.IFNA(VLOOKUP($D582, 'SP Per G'!$A$2:$D$1385, 3, FALSE),M582)</f>
        <v>#N/A</v>
      </c>
      <c r="H582" s="11" t="e">
        <f>IF(AND(ISNA(VLOOKUP($D582, 'SP Per G'!$A$2:$D$1385, 4, FALSE)), ISTEXT($D582)), G582,IF(ISNA(VLOOKUP($D582, 'SP Per G'!$A$2:$D$1385, 4, FALSE)), M582, VLOOKUP($D582, 'SP Per G'!$A$2:$D$1385, 4, FALSE)))</f>
        <v>#N/A</v>
      </c>
      <c r="I582" s="11" t="e">
        <f t="shared" si="99"/>
        <v>#N/A</v>
      </c>
      <c r="J582" s="11" t="e">
        <f>_xlfn.IFNA(VLOOKUP($D582,Individual_Pitching___Dashboard[],18,FALSE),VLOOKUP(B582,Team_Pitching___Dashboard[[Team]:[ERA]],17,FALSE))</f>
        <v>#N/A</v>
      </c>
      <c r="K582" s="11" t="e">
        <f>_xlfn.IFNA(VLOOKUP($D582, Individual_Pitching___Dashboard[], 20, FALSE), VLOOKUP(B582,Team_Pitching___Dashboard[[Team]:[xFIP]],20,FALSE))</f>
        <v>#N/A</v>
      </c>
      <c r="L582" s="11" t="e">
        <f>_xlfn.IFNA(VLOOKUP($D582, Individual_Pitching___Advanced[], 21,FALSE), VLOOKUP(B582, Team_Pitching___Advanced[], 20, FALSE))</f>
        <v>#N/A</v>
      </c>
      <c r="M582" s="11" t="e">
        <f>VLOOKUP($B582, 'Team Per G'!$A$2:$G$31, 7, FALSE)</f>
        <v>#N/A</v>
      </c>
      <c r="N582" s="11" t="e">
        <f>VLOOKUP($B582, 'FanGraphs - Team WAR Projected'!$B$2:$E$31, 3, FALSE)/162</f>
        <v>#N/A</v>
      </c>
      <c r="O582" s="11" t="e">
        <f t="shared" si="100"/>
        <v>#N/A</v>
      </c>
      <c r="P582" s="11" t="e">
        <f>VLOOKUP($B582, Team_Pitching___Advanced[[Team]:[xFIP]], 19,FALSE)</f>
        <v>#N/A</v>
      </c>
      <c r="Q582" s="11" t="e">
        <f>VLOOKUP($B582, Team_Pitching___Advanced[], 20, FALSE)</f>
        <v>#N/A</v>
      </c>
      <c r="R582" s="11" t="e">
        <f>VLOOKUP($B582, Team_Batting___Dashboard[[Team]:[wOBA]], 16, FALSE)</f>
        <v>#N/A</v>
      </c>
      <c r="S582" s="11" t="e">
        <f>VLOOKUP($B582, Team_Batting___Advanced[[Team]:[OPS]], 9, FALSE)</f>
        <v>#N/A</v>
      </c>
      <c r="T582" s="11" t="e">
        <f>VLOOKUP($B582, Team_Batting___Advanced[], 19, FALSE)</f>
        <v>#N/A</v>
      </c>
      <c r="U582" s="11" t="e">
        <f>VLOOKUP($B582, 'Team Per G'!$A$2:$G$31, 3, FALSE)</f>
        <v>#N/A</v>
      </c>
      <c r="V582" s="11" t="e">
        <f>VLOOKUP($B582, 'Team Per G'!$A$2:$G$31, 5, FALSE)</f>
        <v>#N/A</v>
      </c>
      <c r="W582" s="11" t="e">
        <f>VLOOKUP($B582, 'Team Per G'!$A$2:$G$31, 4, FALSE)</f>
        <v>#N/A</v>
      </c>
      <c r="X582" s="11" t="e">
        <f>VLOOKUP($B582, Team_Batting___Dashboard[], 22, FALSE)/$F582</f>
        <v>#N/A</v>
      </c>
      <c r="Y582" s="11" t="e">
        <f>VLOOKUP($B582, 'FanGraphs - Team WAR Projected'!$B$2:$E$31, 4, FALSE)/162</f>
        <v>#N/A</v>
      </c>
      <c r="Z582" s="11" t="e">
        <f t="shared" si="101"/>
        <v>#N/A</v>
      </c>
      <c r="AA582" s="11" t="e">
        <f>VLOOKUP($B582, FanGraphs_Standings[[Abbreviation]:[2024 Year to Date RS/G]], 6, FALSE)/$F582</f>
        <v>#N/A</v>
      </c>
      <c r="AB582" s="11" t="e">
        <f>VLOOKUP($B582, FanGraphs_Standings[[Abbreviation]:[2024 Projected Full Season RDif]], 19, FALSE)/162</f>
        <v>#N/A</v>
      </c>
      <c r="AC582" s="11" t="e">
        <f t="shared" si="110"/>
        <v>#N/A</v>
      </c>
      <c r="AD582" s="11" t="e">
        <f>VLOOKUP($B582, FanGraphs_Standings[[Abbreviation]:[2024 Projected Full Season RDif]], 5, FALSE)</f>
        <v>#N/A</v>
      </c>
      <c r="AE582" s="11" t="e">
        <f>VLOOKUP($B582, FanGraphs_Standings[[Abbreviation]:[2024 Projected Full Season W%]], 18, FALSE)</f>
        <v>#N/A</v>
      </c>
      <c r="AF582" s="11" t="e">
        <f t="shared" si="102"/>
        <v>#N/A</v>
      </c>
      <c r="AG582" s="11" t="e">
        <f>VLOOKUP($B582, 'Home Field Adv'!$A$2:$I$31, 9, FALSE)</f>
        <v>#N/A</v>
      </c>
      <c r="AH582" s="11" t="e">
        <f>VLOOKUP($C582, FanGraphs_Standings[[Abbreviation]:[2024 Year to Date G]], 2, FALSE)</f>
        <v>#N/A</v>
      </c>
      <c r="AI582" s="11" t="e">
        <f>_xlfn.IFNA(VLOOKUP($E582, 'SP Per G'!$A$2:$D$1385, 3, FALSE), AO582)</f>
        <v>#N/A</v>
      </c>
      <c r="AJ582" s="11" t="e">
        <f>IF(AND(ISNA(VLOOKUP($E582, 'SP Per G'!$A$2:$D$1385, 4, FALSE)), ISTEXT($E582)), AI582,IF(ISNA(VLOOKUP($E582, 'SP Per G'!$A$2:$D$1385, 4, FALSE)), AO582, VLOOKUP($E582, 'SP Per G'!$A$2:$D$1385, 4, FALSE)))</f>
        <v>#N/A</v>
      </c>
      <c r="AK582" s="11" t="e">
        <f t="shared" si="103"/>
        <v>#N/A</v>
      </c>
      <c r="AL582" s="11" t="e">
        <f>_xlfn.IFNA(VLOOKUP($E582, Individual_Pitching___Dashboard[], 18, FALSE), VLOOKUP($C582,Team_Pitching___Advanced[[Team]:[SIERA]],16,FALSE))</f>
        <v>#N/A</v>
      </c>
      <c r="AM582" s="11" t="e">
        <f>_xlfn.IFNA(VLOOKUP($E582, Individual_Pitching___Dashboard[], 20, FALSE), VLOOKUP($C582,Team_Pitching___Advanced[[Team]:[xFIP]],19,FALSE))</f>
        <v>#N/A</v>
      </c>
      <c r="AN582" s="11" t="e">
        <f>_xlfn.IFNA(VLOOKUP($E582,Individual_Pitching___Advanced[],21,FALSE),VLOOKUP($C582,Team_Pitching___Advanced[[Team]:[SIERA]],20,FALSE))</f>
        <v>#N/A</v>
      </c>
      <c r="AO582" s="11" t="e">
        <f>VLOOKUP($C582, 'Team Per G'!$A$2:$G$31, 7, FALSE)</f>
        <v>#N/A</v>
      </c>
      <c r="AP582" s="11" t="e">
        <f>VLOOKUP($C582, 'FanGraphs - Team WAR Projected'!$B$2:$E$31, 3, FALSE)/162</f>
        <v>#N/A</v>
      </c>
      <c r="AQ582" s="11" t="e">
        <f t="shared" si="104"/>
        <v>#N/A</v>
      </c>
      <c r="AR582" s="11" t="e">
        <f>VLOOKUP($C582, Team_Pitching___Advanced[[Team]:[xFIP]], 19,FALSE)</f>
        <v>#N/A</v>
      </c>
      <c r="AS582" s="11" t="e">
        <f>VLOOKUP($C582, Team_Pitching___Advanced[], 20, FALSE)</f>
        <v>#N/A</v>
      </c>
      <c r="AT582" s="11" t="e">
        <f>VLOOKUP($C582, Team_Batting___Dashboard[[Team]:[wOBA]], 16, FALSE)</f>
        <v>#N/A</v>
      </c>
      <c r="AU582" s="11" t="e">
        <f>VLOOKUP($C582, Team_Batting___Advanced[[Team]:[OPS]], 9, FALSE)</f>
        <v>#N/A</v>
      </c>
      <c r="AV582" s="11" t="e">
        <f>VLOOKUP($C582, Team_Batting___Advanced[], 19, FALSE)</f>
        <v>#N/A</v>
      </c>
      <c r="AW582" s="11" t="e">
        <f>VLOOKUP($C582, 'Team Per G'!$A$2:$G$31, 3, FALSE)</f>
        <v>#N/A</v>
      </c>
      <c r="AX582" s="11" t="e">
        <f>VLOOKUP($C582, 'Team Per G'!$A$2:$G$31, 5, FALSE)</f>
        <v>#N/A</v>
      </c>
      <c r="AY582" s="11" t="e">
        <f>VLOOKUP($C582, 'Team Per G'!$A$2:$G$31, 4, FALSE)</f>
        <v>#N/A</v>
      </c>
      <c r="AZ582" s="11" t="e">
        <f>VLOOKUP($C582, Team_Batting___Dashboard[], 22, FALSE)/$AH582</f>
        <v>#N/A</v>
      </c>
      <c r="BA582" s="11" t="e">
        <f>VLOOKUP($C582, 'FanGraphs - Team WAR Projected'!$B$2:$E$31, 4, FALSE)/162</f>
        <v>#N/A</v>
      </c>
      <c r="BB582" s="11" t="e">
        <f t="shared" si="105"/>
        <v>#N/A</v>
      </c>
      <c r="BC582" s="11" t="e">
        <f>VLOOKUP($C582, FanGraphs_Standings[[Abbreviation]:[2024 Year to Date RS/G]], 6, FALSE)/$AH582</f>
        <v>#N/A</v>
      </c>
      <c r="BD582" s="11" t="e">
        <f>VLOOKUP($C582, FanGraphs_Standings[[Abbreviation]:[2024 Projected Full Season RDif]], 19, FALSE)/162</f>
        <v>#N/A</v>
      </c>
      <c r="BE582" s="11" t="e">
        <f t="shared" si="106"/>
        <v>#N/A</v>
      </c>
      <c r="BF582" s="11" t="e">
        <f>VLOOKUP($C582, FanGraphs_Standings[[Abbreviation]:[2024 Projected Full Season RDif]], 5, FALSE)</f>
        <v>#N/A</v>
      </c>
      <c r="BG582" s="11" t="e">
        <f>VLOOKUP($C582, FanGraphs_Standings[[Abbreviation]:[2024 Projected Full Season W%]], 18, FALSE)</f>
        <v>#N/A</v>
      </c>
      <c r="BH582" s="11" t="e">
        <f t="shared" si="107"/>
        <v>#N/A</v>
      </c>
      <c r="BI582" s="11" t="e">
        <f>VLOOKUP($C582, 'Home Field Adv'!$A$2:$K$31, 11, FALSE)</f>
        <v>#N/A</v>
      </c>
      <c r="BL582" s="12" t="str">
        <f t="shared" si="108"/>
        <v/>
      </c>
      <c r="BM582" s="12" t="str">
        <f t="shared" si="98"/>
        <v/>
      </c>
      <c r="BN582" s="12" t="str">
        <f t="shared" si="109"/>
        <v/>
      </c>
    </row>
    <row r="583" spans="6:66" x14ac:dyDescent="0.45">
      <c r="F583" s="11" t="e">
        <f>VLOOKUP($B583, FanGraphs_Standings[[Abbreviation]:[2024 Year to Date G]], 2, FALSE)</f>
        <v>#N/A</v>
      </c>
      <c r="G583" s="11" t="e">
        <f>_xlfn.IFNA(VLOOKUP($D583, 'SP Per G'!$A$2:$D$1385, 3, FALSE),M583)</f>
        <v>#N/A</v>
      </c>
      <c r="H583" s="11" t="e">
        <f>IF(AND(ISNA(VLOOKUP($D583, 'SP Per G'!$A$2:$D$1385, 4, FALSE)), ISTEXT($D583)), G583,IF(ISNA(VLOOKUP($D583, 'SP Per G'!$A$2:$D$1385, 4, FALSE)), M583, VLOOKUP($D583, 'SP Per G'!$A$2:$D$1385, 4, FALSE)))</f>
        <v>#N/A</v>
      </c>
      <c r="I583" s="11" t="e">
        <f t="shared" si="99"/>
        <v>#N/A</v>
      </c>
      <c r="J583" s="11" t="e">
        <f>_xlfn.IFNA(VLOOKUP($D583,Individual_Pitching___Dashboard[],18,FALSE),VLOOKUP(B583,Team_Pitching___Dashboard[[Team]:[ERA]],17,FALSE))</f>
        <v>#N/A</v>
      </c>
      <c r="K583" s="11" t="e">
        <f>_xlfn.IFNA(VLOOKUP($D583, Individual_Pitching___Dashboard[], 20, FALSE), VLOOKUP(B583,Team_Pitching___Dashboard[[Team]:[xFIP]],20,FALSE))</f>
        <v>#N/A</v>
      </c>
      <c r="L583" s="11" t="e">
        <f>_xlfn.IFNA(VLOOKUP($D583, Individual_Pitching___Advanced[], 21,FALSE), VLOOKUP(B583, Team_Pitching___Advanced[], 20, FALSE))</f>
        <v>#N/A</v>
      </c>
      <c r="M583" s="11" t="e">
        <f>VLOOKUP($B583, 'Team Per G'!$A$2:$G$31, 7, FALSE)</f>
        <v>#N/A</v>
      </c>
      <c r="N583" s="11" t="e">
        <f>VLOOKUP($B583, 'FanGraphs - Team WAR Projected'!$B$2:$E$31, 3, FALSE)/162</f>
        <v>#N/A</v>
      </c>
      <c r="O583" s="11" t="e">
        <f t="shared" si="100"/>
        <v>#N/A</v>
      </c>
      <c r="P583" s="11" t="e">
        <f>VLOOKUP($B583, Team_Pitching___Advanced[[Team]:[xFIP]], 19,FALSE)</f>
        <v>#N/A</v>
      </c>
      <c r="Q583" s="11" t="e">
        <f>VLOOKUP($B583, Team_Pitching___Advanced[], 20, FALSE)</f>
        <v>#N/A</v>
      </c>
      <c r="R583" s="11" t="e">
        <f>VLOOKUP($B583, Team_Batting___Dashboard[[Team]:[wOBA]], 16, FALSE)</f>
        <v>#N/A</v>
      </c>
      <c r="S583" s="11" t="e">
        <f>VLOOKUP($B583, Team_Batting___Advanced[[Team]:[OPS]], 9, FALSE)</f>
        <v>#N/A</v>
      </c>
      <c r="T583" s="11" t="e">
        <f>VLOOKUP($B583, Team_Batting___Advanced[], 19, FALSE)</f>
        <v>#N/A</v>
      </c>
      <c r="U583" s="11" t="e">
        <f>VLOOKUP($B583, 'Team Per G'!$A$2:$G$31, 3, FALSE)</f>
        <v>#N/A</v>
      </c>
      <c r="V583" s="11" t="e">
        <f>VLOOKUP($B583, 'Team Per G'!$A$2:$G$31, 5, FALSE)</f>
        <v>#N/A</v>
      </c>
      <c r="W583" s="11" t="e">
        <f>VLOOKUP($B583, 'Team Per G'!$A$2:$G$31, 4, FALSE)</f>
        <v>#N/A</v>
      </c>
      <c r="X583" s="11" t="e">
        <f>VLOOKUP($B583, Team_Batting___Dashboard[], 22, FALSE)/$F583</f>
        <v>#N/A</v>
      </c>
      <c r="Y583" s="11" t="e">
        <f>VLOOKUP($B583, 'FanGraphs - Team WAR Projected'!$B$2:$E$31, 4, FALSE)/162</f>
        <v>#N/A</v>
      </c>
      <c r="Z583" s="11" t="e">
        <f t="shared" si="101"/>
        <v>#N/A</v>
      </c>
      <c r="AA583" s="11" t="e">
        <f>VLOOKUP($B583, FanGraphs_Standings[[Abbreviation]:[2024 Year to Date RS/G]], 6, FALSE)/$F583</f>
        <v>#N/A</v>
      </c>
      <c r="AB583" s="11" t="e">
        <f>VLOOKUP($B583, FanGraphs_Standings[[Abbreviation]:[2024 Projected Full Season RDif]], 19, FALSE)/162</f>
        <v>#N/A</v>
      </c>
      <c r="AC583" s="11" t="e">
        <f t="shared" si="110"/>
        <v>#N/A</v>
      </c>
      <c r="AD583" s="11" t="e">
        <f>VLOOKUP($B583, FanGraphs_Standings[[Abbreviation]:[2024 Projected Full Season RDif]], 5, FALSE)</f>
        <v>#N/A</v>
      </c>
      <c r="AE583" s="11" t="e">
        <f>VLOOKUP($B583, FanGraphs_Standings[[Abbreviation]:[2024 Projected Full Season W%]], 18, FALSE)</f>
        <v>#N/A</v>
      </c>
      <c r="AF583" s="11" t="e">
        <f t="shared" si="102"/>
        <v>#N/A</v>
      </c>
      <c r="AG583" s="11" t="e">
        <f>VLOOKUP($B583, 'Home Field Adv'!$A$2:$I$31, 9, FALSE)</f>
        <v>#N/A</v>
      </c>
      <c r="AH583" s="11" t="e">
        <f>VLOOKUP($C583, FanGraphs_Standings[[Abbreviation]:[2024 Year to Date G]], 2, FALSE)</f>
        <v>#N/A</v>
      </c>
      <c r="AI583" s="11" t="e">
        <f>_xlfn.IFNA(VLOOKUP($E583, 'SP Per G'!$A$2:$D$1385, 3, FALSE), AO583)</f>
        <v>#N/A</v>
      </c>
      <c r="AJ583" s="11" t="e">
        <f>IF(AND(ISNA(VLOOKUP($E583, 'SP Per G'!$A$2:$D$1385, 4, FALSE)), ISTEXT($E583)), AI583,IF(ISNA(VLOOKUP($E583, 'SP Per G'!$A$2:$D$1385, 4, FALSE)), AO583, VLOOKUP($E583, 'SP Per G'!$A$2:$D$1385, 4, FALSE)))</f>
        <v>#N/A</v>
      </c>
      <c r="AK583" s="11" t="e">
        <f t="shared" si="103"/>
        <v>#N/A</v>
      </c>
      <c r="AL583" s="11" t="e">
        <f>_xlfn.IFNA(VLOOKUP($E583, Individual_Pitching___Dashboard[], 18, FALSE), VLOOKUP($C583,Team_Pitching___Advanced[[Team]:[SIERA]],16,FALSE))</f>
        <v>#N/A</v>
      </c>
      <c r="AM583" s="11" t="e">
        <f>_xlfn.IFNA(VLOOKUP($E583, Individual_Pitching___Dashboard[], 20, FALSE), VLOOKUP($C583,Team_Pitching___Advanced[[Team]:[xFIP]],19,FALSE))</f>
        <v>#N/A</v>
      </c>
      <c r="AN583" s="11" t="e">
        <f>_xlfn.IFNA(VLOOKUP($E583,Individual_Pitching___Advanced[],21,FALSE),VLOOKUP($C583,Team_Pitching___Advanced[[Team]:[SIERA]],20,FALSE))</f>
        <v>#N/A</v>
      </c>
      <c r="AO583" s="11" t="e">
        <f>VLOOKUP($C583, 'Team Per G'!$A$2:$G$31, 7, FALSE)</f>
        <v>#N/A</v>
      </c>
      <c r="AP583" s="11" t="e">
        <f>VLOOKUP($C583, 'FanGraphs - Team WAR Projected'!$B$2:$E$31, 3, FALSE)/162</f>
        <v>#N/A</v>
      </c>
      <c r="AQ583" s="11" t="e">
        <f t="shared" si="104"/>
        <v>#N/A</v>
      </c>
      <c r="AR583" s="11" t="e">
        <f>VLOOKUP($C583, Team_Pitching___Advanced[[Team]:[xFIP]], 19,FALSE)</f>
        <v>#N/A</v>
      </c>
      <c r="AS583" s="11" t="e">
        <f>VLOOKUP($C583, Team_Pitching___Advanced[], 20, FALSE)</f>
        <v>#N/A</v>
      </c>
      <c r="AT583" s="11" t="e">
        <f>VLOOKUP($C583, Team_Batting___Dashboard[[Team]:[wOBA]], 16, FALSE)</f>
        <v>#N/A</v>
      </c>
      <c r="AU583" s="11" t="e">
        <f>VLOOKUP($C583, Team_Batting___Advanced[[Team]:[OPS]], 9, FALSE)</f>
        <v>#N/A</v>
      </c>
      <c r="AV583" s="11" t="e">
        <f>VLOOKUP($C583, Team_Batting___Advanced[], 19, FALSE)</f>
        <v>#N/A</v>
      </c>
      <c r="AW583" s="11" t="e">
        <f>VLOOKUP($C583, 'Team Per G'!$A$2:$G$31, 3, FALSE)</f>
        <v>#N/A</v>
      </c>
      <c r="AX583" s="11" t="e">
        <f>VLOOKUP($C583, 'Team Per G'!$A$2:$G$31, 5, FALSE)</f>
        <v>#N/A</v>
      </c>
      <c r="AY583" s="11" t="e">
        <f>VLOOKUP($C583, 'Team Per G'!$A$2:$G$31, 4, FALSE)</f>
        <v>#N/A</v>
      </c>
      <c r="AZ583" s="11" t="e">
        <f>VLOOKUP($C583, Team_Batting___Dashboard[], 22, FALSE)/$AH583</f>
        <v>#N/A</v>
      </c>
      <c r="BA583" s="11" t="e">
        <f>VLOOKUP($C583, 'FanGraphs - Team WAR Projected'!$B$2:$E$31, 4, FALSE)/162</f>
        <v>#N/A</v>
      </c>
      <c r="BB583" s="11" t="e">
        <f t="shared" si="105"/>
        <v>#N/A</v>
      </c>
      <c r="BC583" s="11" t="e">
        <f>VLOOKUP($C583, FanGraphs_Standings[[Abbreviation]:[2024 Year to Date RS/G]], 6, FALSE)/$AH583</f>
        <v>#N/A</v>
      </c>
      <c r="BD583" s="11" t="e">
        <f>VLOOKUP($C583, FanGraphs_Standings[[Abbreviation]:[2024 Projected Full Season RDif]], 19, FALSE)/162</f>
        <v>#N/A</v>
      </c>
      <c r="BE583" s="11" t="e">
        <f t="shared" si="106"/>
        <v>#N/A</v>
      </c>
      <c r="BF583" s="11" t="e">
        <f>VLOOKUP($C583, FanGraphs_Standings[[Abbreviation]:[2024 Projected Full Season RDif]], 5, FALSE)</f>
        <v>#N/A</v>
      </c>
      <c r="BG583" s="11" t="e">
        <f>VLOOKUP($C583, FanGraphs_Standings[[Abbreviation]:[2024 Projected Full Season W%]], 18, FALSE)</f>
        <v>#N/A</v>
      </c>
      <c r="BH583" s="11" t="e">
        <f t="shared" si="107"/>
        <v>#N/A</v>
      </c>
      <c r="BI583" s="11" t="e">
        <f>VLOOKUP($C583, 'Home Field Adv'!$A$2:$K$31, 11, FALSE)</f>
        <v>#N/A</v>
      </c>
      <c r="BL583" s="12" t="str">
        <f t="shared" si="108"/>
        <v/>
      </c>
      <c r="BM583" s="12" t="str">
        <f t="shared" si="98"/>
        <v/>
      </c>
      <c r="BN583" s="12" t="str">
        <f t="shared" si="109"/>
        <v/>
      </c>
    </row>
    <row r="584" spans="6:66" x14ac:dyDescent="0.45">
      <c r="F584" s="11" t="e">
        <f>VLOOKUP($B584, FanGraphs_Standings[[Abbreviation]:[2024 Year to Date G]], 2, FALSE)</f>
        <v>#N/A</v>
      </c>
      <c r="G584" s="11" t="e">
        <f>_xlfn.IFNA(VLOOKUP($D584, 'SP Per G'!$A$2:$D$1385, 3, FALSE),M584)</f>
        <v>#N/A</v>
      </c>
      <c r="H584" s="11" t="e">
        <f>IF(AND(ISNA(VLOOKUP($D584, 'SP Per G'!$A$2:$D$1385, 4, FALSE)), ISTEXT($D584)), G584,IF(ISNA(VLOOKUP($D584, 'SP Per G'!$A$2:$D$1385, 4, FALSE)), M584, VLOOKUP($D584, 'SP Per G'!$A$2:$D$1385, 4, FALSE)))</f>
        <v>#N/A</v>
      </c>
      <c r="I584" s="11" t="e">
        <f t="shared" si="99"/>
        <v>#N/A</v>
      </c>
      <c r="J584" s="11" t="e">
        <f>_xlfn.IFNA(VLOOKUP($D584,Individual_Pitching___Dashboard[],18,FALSE),VLOOKUP(B584,Team_Pitching___Dashboard[[Team]:[ERA]],17,FALSE))</f>
        <v>#N/A</v>
      </c>
      <c r="K584" s="11" t="e">
        <f>_xlfn.IFNA(VLOOKUP($D584, Individual_Pitching___Dashboard[], 20, FALSE), VLOOKUP(B584,Team_Pitching___Dashboard[[Team]:[xFIP]],20,FALSE))</f>
        <v>#N/A</v>
      </c>
      <c r="L584" s="11" t="e">
        <f>_xlfn.IFNA(VLOOKUP($D584, Individual_Pitching___Advanced[], 21,FALSE), VLOOKUP(B584, Team_Pitching___Advanced[], 20, FALSE))</f>
        <v>#N/A</v>
      </c>
      <c r="M584" s="11" t="e">
        <f>VLOOKUP($B584, 'Team Per G'!$A$2:$G$31, 7, FALSE)</f>
        <v>#N/A</v>
      </c>
      <c r="N584" s="11" t="e">
        <f>VLOOKUP($B584, 'FanGraphs - Team WAR Projected'!$B$2:$E$31, 3, FALSE)/162</f>
        <v>#N/A</v>
      </c>
      <c r="O584" s="11" t="e">
        <f t="shared" si="100"/>
        <v>#N/A</v>
      </c>
      <c r="P584" s="11" t="e">
        <f>VLOOKUP($B584, Team_Pitching___Advanced[[Team]:[xFIP]], 19,FALSE)</f>
        <v>#N/A</v>
      </c>
      <c r="Q584" s="11" t="e">
        <f>VLOOKUP($B584, Team_Pitching___Advanced[], 20, FALSE)</f>
        <v>#N/A</v>
      </c>
      <c r="R584" s="11" t="e">
        <f>VLOOKUP($B584, Team_Batting___Dashboard[[Team]:[wOBA]], 16, FALSE)</f>
        <v>#N/A</v>
      </c>
      <c r="S584" s="11" t="e">
        <f>VLOOKUP($B584, Team_Batting___Advanced[[Team]:[OPS]], 9, FALSE)</f>
        <v>#N/A</v>
      </c>
      <c r="T584" s="11" t="e">
        <f>VLOOKUP($B584, Team_Batting___Advanced[], 19, FALSE)</f>
        <v>#N/A</v>
      </c>
      <c r="U584" s="11" t="e">
        <f>VLOOKUP($B584, 'Team Per G'!$A$2:$G$31, 3, FALSE)</f>
        <v>#N/A</v>
      </c>
      <c r="V584" s="11" t="e">
        <f>VLOOKUP($B584, 'Team Per G'!$A$2:$G$31, 5, FALSE)</f>
        <v>#N/A</v>
      </c>
      <c r="W584" s="11" t="e">
        <f>VLOOKUP($B584, 'Team Per G'!$A$2:$G$31, 4, FALSE)</f>
        <v>#N/A</v>
      </c>
      <c r="X584" s="11" t="e">
        <f>VLOOKUP($B584, Team_Batting___Dashboard[], 22, FALSE)/$F584</f>
        <v>#N/A</v>
      </c>
      <c r="Y584" s="11" t="e">
        <f>VLOOKUP($B584, 'FanGraphs - Team WAR Projected'!$B$2:$E$31, 4, FALSE)/162</f>
        <v>#N/A</v>
      </c>
      <c r="Z584" s="11" t="e">
        <f t="shared" si="101"/>
        <v>#N/A</v>
      </c>
      <c r="AA584" s="11" t="e">
        <f>VLOOKUP($B584, FanGraphs_Standings[[Abbreviation]:[2024 Year to Date RS/G]], 6, FALSE)/$F584</f>
        <v>#N/A</v>
      </c>
      <c r="AB584" s="11" t="e">
        <f>VLOOKUP($B584, FanGraphs_Standings[[Abbreviation]:[2024 Projected Full Season RDif]], 19, FALSE)/162</f>
        <v>#N/A</v>
      </c>
      <c r="AC584" s="11" t="e">
        <f t="shared" si="110"/>
        <v>#N/A</v>
      </c>
      <c r="AD584" s="11" t="e">
        <f>VLOOKUP($B584, FanGraphs_Standings[[Abbreviation]:[2024 Projected Full Season RDif]], 5, FALSE)</f>
        <v>#N/A</v>
      </c>
      <c r="AE584" s="11" t="e">
        <f>VLOOKUP($B584, FanGraphs_Standings[[Abbreviation]:[2024 Projected Full Season W%]], 18, FALSE)</f>
        <v>#N/A</v>
      </c>
      <c r="AF584" s="11" t="e">
        <f t="shared" si="102"/>
        <v>#N/A</v>
      </c>
      <c r="AG584" s="11" t="e">
        <f>VLOOKUP($B584, 'Home Field Adv'!$A$2:$I$31, 9, FALSE)</f>
        <v>#N/A</v>
      </c>
      <c r="AH584" s="11" t="e">
        <f>VLOOKUP($C584, FanGraphs_Standings[[Abbreviation]:[2024 Year to Date G]], 2, FALSE)</f>
        <v>#N/A</v>
      </c>
      <c r="AI584" s="11" t="e">
        <f>_xlfn.IFNA(VLOOKUP($E584, 'SP Per G'!$A$2:$D$1385, 3, FALSE), AO584)</f>
        <v>#N/A</v>
      </c>
      <c r="AJ584" s="11" t="e">
        <f>IF(AND(ISNA(VLOOKUP($E584, 'SP Per G'!$A$2:$D$1385, 4, FALSE)), ISTEXT($E584)), AI584,IF(ISNA(VLOOKUP($E584, 'SP Per G'!$A$2:$D$1385, 4, FALSE)), AO584, VLOOKUP($E584, 'SP Per G'!$A$2:$D$1385, 4, FALSE)))</f>
        <v>#N/A</v>
      </c>
      <c r="AK584" s="11" t="e">
        <f t="shared" si="103"/>
        <v>#N/A</v>
      </c>
      <c r="AL584" s="11" t="e">
        <f>_xlfn.IFNA(VLOOKUP($E584, Individual_Pitching___Dashboard[], 18, FALSE), VLOOKUP($C584,Team_Pitching___Advanced[[Team]:[SIERA]],16,FALSE))</f>
        <v>#N/A</v>
      </c>
      <c r="AM584" s="11" t="e">
        <f>_xlfn.IFNA(VLOOKUP($E584, Individual_Pitching___Dashboard[], 20, FALSE), VLOOKUP($C584,Team_Pitching___Advanced[[Team]:[xFIP]],19,FALSE))</f>
        <v>#N/A</v>
      </c>
      <c r="AN584" s="11" t="e">
        <f>_xlfn.IFNA(VLOOKUP($E584,Individual_Pitching___Advanced[],21,FALSE),VLOOKUP($C584,Team_Pitching___Advanced[[Team]:[SIERA]],20,FALSE))</f>
        <v>#N/A</v>
      </c>
      <c r="AO584" s="11" t="e">
        <f>VLOOKUP($C584, 'Team Per G'!$A$2:$G$31, 7, FALSE)</f>
        <v>#N/A</v>
      </c>
      <c r="AP584" s="11" t="e">
        <f>VLOOKUP($C584, 'FanGraphs - Team WAR Projected'!$B$2:$E$31, 3, FALSE)/162</f>
        <v>#N/A</v>
      </c>
      <c r="AQ584" s="11" t="e">
        <f t="shared" si="104"/>
        <v>#N/A</v>
      </c>
      <c r="AR584" s="11" t="e">
        <f>VLOOKUP($C584, Team_Pitching___Advanced[[Team]:[xFIP]], 19,FALSE)</f>
        <v>#N/A</v>
      </c>
      <c r="AS584" s="11" t="e">
        <f>VLOOKUP($C584, Team_Pitching___Advanced[], 20, FALSE)</f>
        <v>#N/A</v>
      </c>
      <c r="AT584" s="11" t="e">
        <f>VLOOKUP($C584, Team_Batting___Dashboard[[Team]:[wOBA]], 16, FALSE)</f>
        <v>#N/A</v>
      </c>
      <c r="AU584" s="11" t="e">
        <f>VLOOKUP($C584, Team_Batting___Advanced[[Team]:[OPS]], 9, FALSE)</f>
        <v>#N/A</v>
      </c>
      <c r="AV584" s="11" t="e">
        <f>VLOOKUP($C584, Team_Batting___Advanced[], 19, FALSE)</f>
        <v>#N/A</v>
      </c>
      <c r="AW584" s="11" t="e">
        <f>VLOOKUP($C584, 'Team Per G'!$A$2:$G$31, 3, FALSE)</f>
        <v>#N/A</v>
      </c>
      <c r="AX584" s="11" t="e">
        <f>VLOOKUP($C584, 'Team Per G'!$A$2:$G$31, 5, FALSE)</f>
        <v>#N/A</v>
      </c>
      <c r="AY584" s="11" t="e">
        <f>VLOOKUP($C584, 'Team Per G'!$A$2:$G$31, 4, FALSE)</f>
        <v>#N/A</v>
      </c>
      <c r="AZ584" s="11" t="e">
        <f>VLOOKUP($C584, Team_Batting___Dashboard[], 22, FALSE)/$AH584</f>
        <v>#N/A</v>
      </c>
      <c r="BA584" s="11" t="e">
        <f>VLOOKUP($C584, 'FanGraphs - Team WAR Projected'!$B$2:$E$31, 4, FALSE)/162</f>
        <v>#N/A</v>
      </c>
      <c r="BB584" s="11" t="e">
        <f t="shared" si="105"/>
        <v>#N/A</v>
      </c>
      <c r="BC584" s="11" t="e">
        <f>VLOOKUP($C584, FanGraphs_Standings[[Abbreviation]:[2024 Year to Date RS/G]], 6, FALSE)/$AH584</f>
        <v>#N/A</v>
      </c>
      <c r="BD584" s="11" t="e">
        <f>VLOOKUP($C584, FanGraphs_Standings[[Abbreviation]:[2024 Projected Full Season RDif]], 19, FALSE)/162</f>
        <v>#N/A</v>
      </c>
      <c r="BE584" s="11" t="e">
        <f t="shared" si="106"/>
        <v>#N/A</v>
      </c>
      <c r="BF584" s="11" t="e">
        <f>VLOOKUP($C584, FanGraphs_Standings[[Abbreviation]:[2024 Projected Full Season RDif]], 5, FALSE)</f>
        <v>#N/A</v>
      </c>
      <c r="BG584" s="11" t="e">
        <f>VLOOKUP($C584, FanGraphs_Standings[[Abbreviation]:[2024 Projected Full Season W%]], 18, FALSE)</f>
        <v>#N/A</v>
      </c>
      <c r="BH584" s="11" t="e">
        <f t="shared" si="107"/>
        <v>#N/A</v>
      </c>
      <c r="BI584" s="11" t="e">
        <f>VLOOKUP($C584, 'Home Field Adv'!$A$2:$K$31, 11, FALSE)</f>
        <v>#N/A</v>
      </c>
      <c r="BL584" s="12" t="str">
        <f t="shared" si="108"/>
        <v/>
      </c>
      <c r="BM584" s="12" t="str">
        <f t="shared" si="98"/>
        <v/>
      </c>
      <c r="BN584" s="12" t="str">
        <f t="shared" si="109"/>
        <v/>
      </c>
    </row>
    <row r="585" spans="6:66" x14ac:dyDescent="0.45">
      <c r="F585" s="11" t="e">
        <f>VLOOKUP($B585, FanGraphs_Standings[[Abbreviation]:[2024 Year to Date G]], 2, FALSE)</f>
        <v>#N/A</v>
      </c>
      <c r="G585" s="11" t="e">
        <f>_xlfn.IFNA(VLOOKUP($D585, 'SP Per G'!$A$2:$D$1385, 3, FALSE),M585)</f>
        <v>#N/A</v>
      </c>
      <c r="H585" s="11" t="e">
        <f>IF(AND(ISNA(VLOOKUP($D585, 'SP Per G'!$A$2:$D$1385, 4, FALSE)), ISTEXT($D585)), G585,IF(ISNA(VLOOKUP($D585, 'SP Per G'!$A$2:$D$1385, 4, FALSE)), M585, VLOOKUP($D585, 'SP Per G'!$A$2:$D$1385, 4, FALSE)))</f>
        <v>#N/A</v>
      </c>
      <c r="I585" s="11" t="e">
        <f t="shared" si="99"/>
        <v>#N/A</v>
      </c>
      <c r="J585" s="11" t="e">
        <f>_xlfn.IFNA(VLOOKUP($D585,Individual_Pitching___Dashboard[],18,FALSE),VLOOKUP(B585,Team_Pitching___Dashboard[[Team]:[ERA]],17,FALSE))</f>
        <v>#N/A</v>
      </c>
      <c r="K585" s="11" t="e">
        <f>_xlfn.IFNA(VLOOKUP($D585, Individual_Pitching___Dashboard[], 20, FALSE), VLOOKUP(B585,Team_Pitching___Dashboard[[Team]:[xFIP]],20,FALSE))</f>
        <v>#N/A</v>
      </c>
      <c r="L585" s="11" t="e">
        <f>_xlfn.IFNA(VLOOKUP($D585, Individual_Pitching___Advanced[], 21,FALSE), VLOOKUP(B585, Team_Pitching___Advanced[], 20, FALSE))</f>
        <v>#N/A</v>
      </c>
      <c r="M585" s="11" t="e">
        <f>VLOOKUP($B585, 'Team Per G'!$A$2:$G$31, 7, FALSE)</f>
        <v>#N/A</v>
      </c>
      <c r="N585" s="11" t="e">
        <f>VLOOKUP($B585, 'FanGraphs - Team WAR Projected'!$B$2:$E$31, 3, FALSE)/162</f>
        <v>#N/A</v>
      </c>
      <c r="O585" s="11" t="e">
        <f t="shared" si="100"/>
        <v>#N/A</v>
      </c>
      <c r="P585" s="11" t="e">
        <f>VLOOKUP($B585, Team_Pitching___Advanced[[Team]:[xFIP]], 19,FALSE)</f>
        <v>#N/A</v>
      </c>
      <c r="Q585" s="11" t="e">
        <f>VLOOKUP($B585, Team_Pitching___Advanced[], 20, FALSE)</f>
        <v>#N/A</v>
      </c>
      <c r="R585" s="11" t="e">
        <f>VLOOKUP($B585, Team_Batting___Dashboard[[Team]:[wOBA]], 16, FALSE)</f>
        <v>#N/A</v>
      </c>
      <c r="S585" s="11" t="e">
        <f>VLOOKUP($B585, Team_Batting___Advanced[[Team]:[OPS]], 9, FALSE)</f>
        <v>#N/A</v>
      </c>
      <c r="T585" s="11" t="e">
        <f>VLOOKUP($B585, Team_Batting___Advanced[], 19, FALSE)</f>
        <v>#N/A</v>
      </c>
      <c r="U585" s="11" t="e">
        <f>VLOOKUP($B585, 'Team Per G'!$A$2:$G$31, 3, FALSE)</f>
        <v>#N/A</v>
      </c>
      <c r="V585" s="11" t="e">
        <f>VLOOKUP($B585, 'Team Per G'!$A$2:$G$31, 5, FALSE)</f>
        <v>#N/A</v>
      </c>
      <c r="W585" s="11" t="e">
        <f>VLOOKUP($B585, 'Team Per G'!$A$2:$G$31, 4, FALSE)</f>
        <v>#N/A</v>
      </c>
      <c r="X585" s="11" t="e">
        <f>VLOOKUP($B585, Team_Batting___Dashboard[], 22, FALSE)/$F585</f>
        <v>#N/A</v>
      </c>
      <c r="Y585" s="11" t="e">
        <f>VLOOKUP($B585, 'FanGraphs - Team WAR Projected'!$B$2:$E$31, 4, FALSE)/162</f>
        <v>#N/A</v>
      </c>
      <c r="Z585" s="11" t="e">
        <f t="shared" si="101"/>
        <v>#N/A</v>
      </c>
      <c r="AA585" s="11" t="e">
        <f>VLOOKUP($B585, FanGraphs_Standings[[Abbreviation]:[2024 Year to Date RS/G]], 6, FALSE)/$F585</f>
        <v>#N/A</v>
      </c>
      <c r="AB585" s="11" t="e">
        <f>VLOOKUP($B585, FanGraphs_Standings[[Abbreviation]:[2024 Projected Full Season RDif]], 19, FALSE)/162</f>
        <v>#N/A</v>
      </c>
      <c r="AC585" s="11" t="e">
        <f t="shared" si="110"/>
        <v>#N/A</v>
      </c>
      <c r="AD585" s="11" t="e">
        <f>VLOOKUP($B585, FanGraphs_Standings[[Abbreviation]:[2024 Projected Full Season RDif]], 5, FALSE)</f>
        <v>#N/A</v>
      </c>
      <c r="AE585" s="11" t="e">
        <f>VLOOKUP($B585, FanGraphs_Standings[[Abbreviation]:[2024 Projected Full Season W%]], 18, FALSE)</f>
        <v>#N/A</v>
      </c>
      <c r="AF585" s="11" t="e">
        <f t="shared" si="102"/>
        <v>#N/A</v>
      </c>
      <c r="AG585" s="11" t="e">
        <f>VLOOKUP($B585, 'Home Field Adv'!$A$2:$I$31, 9, FALSE)</f>
        <v>#N/A</v>
      </c>
      <c r="AH585" s="11" t="e">
        <f>VLOOKUP($C585, FanGraphs_Standings[[Abbreviation]:[2024 Year to Date G]], 2, FALSE)</f>
        <v>#N/A</v>
      </c>
      <c r="AI585" s="11" t="e">
        <f>_xlfn.IFNA(VLOOKUP($E585, 'SP Per G'!$A$2:$D$1385, 3, FALSE), AO585)</f>
        <v>#N/A</v>
      </c>
      <c r="AJ585" s="11" t="e">
        <f>IF(AND(ISNA(VLOOKUP($E585, 'SP Per G'!$A$2:$D$1385, 4, FALSE)), ISTEXT($E585)), AI585,IF(ISNA(VLOOKUP($E585, 'SP Per G'!$A$2:$D$1385, 4, FALSE)), AO585, VLOOKUP($E585, 'SP Per G'!$A$2:$D$1385, 4, FALSE)))</f>
        <v>#N/A</v>
      </c>
      <c r="AK585" s="11" t="e">
        <f t="shared" si="103"/>
        <v>#N/A</v>
      </c>
      <c r="AL585" s="11" t="e">
        <f>_xlfn.IFNA(VLOOKUP($E585, Individual_Pitching___Dashboard[], 18, FALSE), VLOOKUP($C585,Team_Pitching___Advanced[[Team]:[SIERA]],16,FALSE))</f>
        <v>#N/A</v>
      </c>
      <c r="AM585" s="11" t="e">
        <f>_xlfn.IFNA(VLOOKUP($E585, Individual_Pitching___Dashboard[], 20, FALSE), VLOOKUP($C585,Team_Pitching___Advanced[[Team]:[xFIP]],19,FALSE))</f>
        <v>#N/A</v>
      </c>
      <c r="AN585" s="11" t="e">
        <f>_xlfn.IFNA(VLOOKUP($E585,Individual_Pitching___Advanced[],21,FALSE),VLOOKUP($C585,Team_Pitching___Advanced[[Team]:[SIERA]],20,FALSE))</f>
        <v>#N/A</v>
      </c>
      <c r="AO585" s="11" t="e">
        <f>VLOOKUP($C585, 'Team Per G'!$A$2:$G$31, 7, FALSE)</f>
        <v>#N/A</v>
      </c>
      <c r="AP585" s="11" t="e">
        <f>VLOOKUP($C585, 'FanGraphs - Team WAR Projected'!$B$2:$E$31, 3, FALSE)/162</f>
        <v>#N/A</v>
      </c>
      <c r="AQ585" s="11" t="e">
        <f t="shared" si="104"/>
        <v>#N/A</v>
      </c>
      <c r="AR585" s="11" t="e">
        <f>VLOOKUP($C585, Team_Pitching___Advanced[[Team]:[xFIP]], 19,FALSE)</f>
        <v>#N/A</v>
      </c>
      <c r="AS585" s="11" t="e">
        <f>VLOOKUP($C585, Team_Pitching___Advanced[], 20, FALSE)</f>
        <v>#N/A</v>
      </c>
      <c r="AT585" s="11" t="e">
        <f>VLOOKUP($C585, Team_Batting___Dashboard[[Team]:[wOBA]], 16, FALSE)</f>
        <v>#N/A</v>
      </c>
      <c r="AU585" s="11" t="e">
        <f>VLOOKUP($C585, Team_Batting___Advanced[[Team]:[OPS]], 9, FALSE)</f>
        <v>#N/A</v>
      </c>
      <c r="AV585" s="11" t="e">
        <f>VLOOKUP($C585, Team_Batting___Advanced[], 19, FALSE)</f>
        <v>#N/A</v>
      </c>
      <c r="AW585" s="11" t="e">
        <f>VLOOKUP($C585, 'Team Per G'!$A$2:$G$31, 3, FALSE)</f>
        <v>#N/A</v>
      </c>
      <c r="AX585" s="11" t="e">
        <f>VLOOKUP($C585, 'Team Per G'!$A$2:$G$31, 5, FALSE)</f>
        <v>#N/A</v>
      </c>
      <c r="AY585" s="11" t="e">
        <f>VLOOKUP($C585, 'Team Per G'!$A$2:$G$31, 4, FALSE)</f>
        <v>#N/A</v>
      </c>
      <c r="AZ585" s="11" t="e">
        <f>VLOOKUP($C585, Team_Batting___Dashboard[], 22, FALSE)/$AH585</f>
        <v>#N/A</v>
      </c>
      <c r="BA585" s="11" t="e">
        <f>VLOOKUP($C585, 'FanGraphs - Team WAR Projected'!$B$2:$E$31, 4, FALSE)/162</f>
        <v>#N/A</v>
      </c>
      <c r="BB585" s="11" t="e">
        <f t="shared" si="105"/>
        <v>#N/A</v>
      </c>
      <c r="BC585" s="11" t="e">
        <f>VLOOKUP($C585, FanGraphs_Standings[[Abbreviation]:[2024 Year to Date RS/G]], 6, FALSE)/$AH585</f>
        <v>#N/A</v>
      </c>
      <c r="BD585" s="11" t="e">
        <f>VLOOKUP($C585, FanGraphs_Standings[[Abbreviation]:[2024 Projected Full Season RDif]], 19, FALSE)/162</f>
        <v>#N/A</v>
      </c>
      <c r="BE585" s="11" t="e">
        <f t="shared" si="106"/>
        <v>#N/A</v>
      </c>
      <c r="BF585" s="11" t="e">
        <f>VLOOKUP($C585, FanGraphs_Standings[[Abbreviation]:[2024 Projected Full Season RDif]], 5, FALSE)</f>
        <v>#N/A</v>
      </c>
      <c r="BG585" s="11" t="e">
        <f>VLOOKUP($C585, FanGraphs_Standings[[Abbreviation]:[2024 Projected Full Season W%]], 18, FALSE)</f>
        <v>#N/A</v>
      </c>
      <c r="BH585" s="11" t="e">
        <f t="shared" si="107"/>
        <v>#N/A</v>
      </c>
      <c r="BI585" s="11" t="e">
        <f>VLOOKUP($C585, 'Home Field Adv'!$A$2:$K$31, 11, FALSE)</f>
        <v>#N/A</v>
      </c>
      <c r="BL585" s="12" t="str">
        <f t="shared" si="108"/>
        <v/>
      </c>
      <c r="BM585" s="12" t="str">
        <f t="shared" si="98"/>
        <v/>
      </c>
      <c r="BN585" s="12" t="str">
        <f t="shared" si="109"/>
        <v/>
      </c>
    </row>
    <row r="586" spans="6:66" x14ac:dyDescent="0.45">
      <c r="F586" s="11" t="e">
        <f>VLOOKUP($B586, FanGraphs_Standings[[Abbreviation]:[2024 Year to Date G]], 2, FALSE)</f>
        <v>#N/A</v>
      </c>
      <c r="G586" s="11" t="e">
        <f>_xlfn.IFNA(VLOOKUP($D586, 'SP Per G'!$A$2:$D$1385, 3, FALSE),M586)</f>
        <v>#N/A</v>
      </c>
      <c r="H586" s="11" t="e">
        <f>IF(AND(ISNA(VLOOKUP($D586, 'SP Per G'!$A$2:$D$1385, 4, FALSE)), ISTEXT($D586)), G586,IF(ISNA(VLOOKUP($D586, 'SP Per G'!$A$2:$D$1385, 4, FALSE)), M586, VLOOKUP($D586, 'SP Per G'!$A$2:$D$1385, 4, FALSE)))</f>
        <v>#N/A</v>
      </c>
      <c r="I586" s="11" t="e">
        <f t="shared" si="99"/>
        <v>#N/A</v>
      </c>
      <c r="J586" s="11" t="e">
        <f>_xlfn.IFNA(VLOOKUP($D586,Individual_Pitching___Dashboard[],18,FALSE),VLOOKUP(B586,Team_Pitching___Dashboard[[Team]:[ERA]],17,FALSE))</f>
        <v>#N/A</v>
      </c>
      <c r="K586" s="11" t="e">
        <f>_xlfn.IFNA(VLOOKUP($D586, Individual_Pitching___Dashboard[], 20, FALSE), VLOOKUP(B586,Team_Pitching___Dashboard[[Team]:[xFIP]],20,FALSE))</f>
        <v>#N/A</v>
      </c>
      <c r="L586" s="11" t="e">
        <f>_xlfn.IFNA(VLOOKUP($D586, Individual_Pitching___Advanced[], 21,FALSE), VLOOKUP(B586, Team_Pitching___Advanced[], 20, FALSE))</f>
        <v>#N/A</v>
      </c>
      <c r="M586" s="11" t="e">
        <f>VLOOKUP($B586, 'Team Per G'!$A$2:$G$31, 7, FALSE)</f>
        <v>#N/A</v>
      </c>
      <c r="N586" s="11" t="e">
        <f>VLOOKUP($B586, 'FanGraphs - Team WAR Projected'!$B$2:$E$31, 3, FALSE)/162</f>
        <v>#N/A</v>
      </c>
      <c r="O586" s="11" t="e">
        <f t="shared" si="100"/>
        <v>#N/A</v>
      </c>
      <c r="P586" s="11" t="e">
        <f>VLOOKUP($B586, Team_Pitching___Advanced[[Team]:[xFIP]], 19,FALSE)</f>
        <v>#N/A</v>
      </c>
      <c r="Q586" s="11" t="e">
        <f>VLOOKUP($B586, Team_Pitching___Advanced[], 20, FALSE)</f>
        <v>#N/A</v>
      </c>
      <c r="R586" s="11" t="e">
        <f>VLOOKUP($B586, Team_Batting___Dashboard[[Team]:[wOBA]], 16, FALSE)</f>
        <v>#N/A</v>
      </c>
      <c r="S586" s="11" t="e">
        <f>VLOOKUP($B586, Team_Batting___Advanced[[Team]:[OPS]], 9, FALSE)</f>
        <v>#N/A</v>
      </c>
      <c r="T586" s="11" t="e">
        <f>VLOOKUP($B586, Team_Batting___Advanced[], 19, FALSE)</f>
        <v>#N/A</v>
      </c>
      <c r="U586" s="11" t="e">
        <f>VLOOKUP($B586, 'Team Per G'!$A$2:$G$31, 3, FALSE)</f>
        <v>#N/A</v>
      </c>
      <c r="V586" s="11" t="e">
        <f>VLOOKUP($B586, 'Team Per G'!$A$2:$G$31, 5, FALSE)</f>
        <v>#N/A</v>
      </c>
      <c r="W586" s="11" t="e">
        <f>VLOOKUP($B586, 'Team Per G'!$A$2:$G$31, 4, FALSE)</f>
        <v>#N/A</v>
      </c>
      <c r="X586" s="11" t="e">
        <f>VLOOKUP($B586, Team_Batting___Dashboard[], 22, FALSE)/$F586</f>
        <v>#N/A</v>
      </c>
      <c r="Y586" s="11" t="e">
        <f>VLOOKUP($B586, 'FanGraphs - Team WAR Projected'!$B$2:$E$31, 4, FALSE)/162</f>
        <v>#N/A</v>
      </c>
      <c r="Z586" s="11" t="e">
        <f t="shared" si="101"/>
        <v>#N/A</v>
      </c>
      <c r="AA586" s="11" t="e">
        <f>VLOOKUP($B586, FanGraphs_Standings[[Abbreviation]:[2024 Year to Date RS/G]], 6, FALSE)/$F586</f>
        <v>#N/A</v>
      </c>
      <c r="AB586" s="11" t="e">
        <f>VLOOKUP($B586, FanGraphs_Standings[[Abbreviation]:[2024 Projected Full Season RDif]], 19, FALSE)/162</f>
        <v>#N/A</v>
      </c>
      <c r="AC586" s="11" t="e">
        <f t="shared" si="110"/>
        <v>#N/A</v>
      </c>
      <c r="AD586" s="11" t="e">
        <f>VLOOKUP($B586, FanGraphs_Standings[[Abbreviation]:[2024 Projected Full Season RDif]], 5, FALSE)</f>
        <v>#N/A</v>
      </c>
      <c r="AE586" s="11" t="e">
        <f>VLOOKUP($B586, FanGraphs_Standings[[Abbreviation]:[2024 Projected Full Season W%]], 18, FALSE)</f>
        <v>#N/A</v>
      </c>
      <c r="AF586" s="11" t="e">
        <f t="shared" si="102"/>
        <v>#N/A</v>
      </c>
      <c r="AG586" s="11" t="e">
        <f>VLOOKUP($B586, 'Home Field Adv'!$A$2:$I$31, 9, FALSE)</f>
        <v>#N/A</v>
      </c>
      <c r="AH586" s="11" t="e">
        <f>VLOOKUP($C586, FanGraphs_Standings[[Abbreviation]:[2024 Year to Date G]], 2, FALSE)</f>
        <v>#N/A</v>
      </c>
      <c r="AI586" s="11" t="e">
        <f>_xlfn.IFNA(VLOOKUP($E586, 'SP Per G'!$A$2:$D$1385, 3, FALSE), AO586)</f>
        <v>#N/A</v>
      </c>
      <c r="AJ586" s="11" t="e">
        <f>IF(AND(ISNA(VLOOKUP($E586, 'SP Per G'!$A$2:$D$1385, 4, FALSE)), ISTEXT($E586)), AI586,IF(ISNA(VLOOKUP($E586, 'SP Per G'!$A$2:$D$1385, 4, FALSE)), AO586, VLOOKUP($E586, 'SP Per G'!$A$2:$D$1385, 4, FALSE)))</f>
        <v>#N/A</v>
      </c>
      <c r="AK586" s="11" t="e">
        <f t="shared" si="103"/>
        <v>#N/A</v>
      </c>
      <c r="AL586" s="11" t="e">
        <f>_xlfn.IFNA(VLOOKUP($E586, Individual_Pitching___Dashboard[], 18, FALSE), VLOOKUP($C586,Team_Pitching___Advanced[[Team]:[SIERA]],16,FALSE))</f>
        <v>#N/A</v>
      </c>
      <c r="AM586" s="11" t="e">
        <f>_xlfn.IFNA(VLOOKUP($E586, Individual_Pitching___Dashboard[], 20, FALSE), VLOOKUP($C586,Team_Pitching___Advanced[[Team]:[xFIP]],19,FALSE))</f>
        <v>#N/A</v>
      </c>
      <c r="AN586" s="11" t="e">
        <f>_xlfn.IFNA(VLOOKUP($E586,Individual_Pitching___Advanced[],21,FALSE),VLOOKUP($C586,Team_Pitching___Advanced[[Team]:[SIERA]],20,FALSE))</f>
        <v>#N/A</v>
      </c>
      <c r="AO586" s="11" t="e">
        <f>VLOOKUP($C586, 'Team Per G'!$A$2:$G$31, 7, FALSE)</f>
        <v>#N/A</v>
      </c>
      <c r="AP586" s="11" t="e">
        <f>VLOOKUP($C586, 'FanGraphs - Team WAR Projected'!$B$2:$E$31, 3, FALSE)/162</f>
        <v>#N/A</v>
      </c>
      <c r="AQ586" s="11" t="e">
        <f t="shared" si="104"/>
        <v>#N/A</v>
      </c>
      <c r="AR586" s="11" t="e">
        <f>VLOOKUP($C586, Team_Pitching___Advanced[[Team]:[xFIP]], 19,FALSE)</f>
        <v>#N/A</v>
      </c>
      <c r="AS586" s="11" t="e">
        <f>VLOOKUP($C586, Team_Pitching___Advanced[], 20, FALSE)</f>
        <v>#N/A</v>
      </c>
      <c r="AT586" s="11" t="e">
        <f>VLOOKUP($C586, Team_Batting___Dashboard[[Team]:[wOBA]], 16, FALSE)</f>
        <v>#N/A</v>
      </c>
      <c r="AU586" s="11" t="e">
        <f>VLOOKUP($C586, Team_Batting___Advanced[[Team]:[OPS]], 9, FALSE)</f>
        <v>#N/A</v>
      </c>
      <c r="AV586" s="11" t="e">
        <f>VLOOKUP($C586, Team_Batting___Advanced[], 19, FALSE)</f>
        <v>#N/A</v>
      </c>
      <c r="AW586" s="11" t="e">
        <f>VLOOKUP($C586, 'Team Per G'!$A$2:$G$31, 3, FALSE)</f>
        <v>#N/A</v>
      </c>
      <c r="AX586" s="11" t="e">
        <f>VLOOKUP($C586, 'Team Per G'!$A$2:$G$31, 5, FALSE)</f>
        <v>#N/A</v>
      </c>
      <c r="AY586" s="11" t="e">
        <f>VLOOKUP($C586, 'Team Per G'!$A$2:$G$31, 4, FALSE)</f>
        <v>#N/A</v>
      </c>
      <c r="AZ586" s="11" t="e">
        <f>VLOOKUP($C586, Team_Batting___Dashboard[], 22, FALSE)/$AH586</f>
        <v>#N/A</v>
      </c>
      <c r="BA586" s="11" t="e">
        <f>VLOOKUP($C586, 'FanGraphs - Team WAR Projected'!$B$2:$E$31, 4, FALSE)/162</f>
        <v>#N/A</v>
      </c>
      <c r="BB586" s="11" t="e">
        <f t="shared" si="105"/>
        <v>#N/A</v>
      </c>
      <c r="BC586" s="11" t="e">
        <f>VLOOKUP($C586, FanGraphs_Standings[[Abbreviation]:[2024 Year to Date RS/G]], 6, FALSE)/$AH586</f>
        <v>#N/A</v>
      </c>
      <c r="BD586" s="11" t="e">
        <f>VLOOKUP($C586, FanGraphs_Standings[[Abbreviation]:[2024 Projected Full Season RDif]], 19, FALSE)/162</f>
        <v>#N/A</v>
      </c>
      <c r="BE586" s="11" t="e">
        <f t="shared" si="106"/>
        <v>#N/A</v>
      </c>
      <c r="BF586" s="11" t="e">
        <f>VLOOKUP($C586, FanGraphs_Standings[[Abbreviation]:[2024 Projected Full Season RDif]], 5, FALSE)</f>
        <v>#N/A</v>
      </c>
      <c r="BG586" s="11" t="e">
        <f>VLOOKUP($C586, FanGraphs_Standings[[Abbreviation]:[2024 Projected Full Season W%]], 18, FALSE)</f>
        <v>#N/A</v>
      </c>
      <c r="BH586" s="11" t="e">
        <f t="shared" si="107"/>
        <v>#N/A</v>
      </c>
      <c r="BI586" s="11" t="e">
        <f>VLOOKUP($C586, 'Home Field Adv'!$A$2:$K$31, 11, FALSE)</f>
        <v>#N/A</v>
      </c>
      <c r="BL586" s="12" t="str">
        <f t="shared" si="108"/>
        <v/>
      </c>
      <c r="BM586" s="12" t="str">
        <f t="shared" si="98"/>
        <v/>
      </c>
      <c r="BN586" s="12" t="str">
        <f t="shared" si="109"/>
        <v/>
      </c>
    </row>
    <row r="587" spans="6:66" x14ac:dyDescent="0.45">
      <c r="F587" s="11" t="e">
        <f>VLOOKUP($B587, FanGraphs_Standings[[Abbreviation]:[2024 Year to Date G]], 2, FALSE)</f>
        <v>#N/A</v>
      </c>
      <c r="G587" s="11" t="e">
        <f>_xlfn.IFNA(VLOOKUP($D587, 'SP Per G'!$A$2:$D$1385, 3, FALSE),M587)</f>
        <v>#N/A</v>
      </c>
      <c r="H587" s="11" t="e">
        <f>IF(AND(ISNA(VLOOKUP($D587, 'SP Per G'!$A$2:$D$1385, 4, FALSE)), ISTEXT($D587)), G587,IF(ISNA(VLOOKUP($D587, 'SP Per G'!$A$2:$D$1385, 4, FALSE)), M587, VLOOKUP($D587, 'SP Per G'!$A$2:$D$1385, 4, FALSE)))</f>
        <v>#N/A</v>
      </c>
      <c r="I587" s="11" t="e">
        <f t="shared" si="99"/>
        <v>#N/A</v>
      </c>
      <c r="J587" s="11" t="e">
        <f>_xlfn.IFNA(VLOOKUP($D587,Individual_Pitching___Dashboard[],18,FALSE),VLOOKUP(B587,Team_Pitching___Dashboard[[Team]:[ERA]],17,FALSE))</f>
        <v>#N/A</v>
      </c>
      <c r="K587" s="11" t="e">
        <f>_xlfn.IFNA(VLOOKUP($D587, Individual_Pitching___Dashboard[], 20, FALSE), VLOOKUP(B587,Team_Pitching___Dashboard[[Team]:[xFIP]],20,FALSE))</f>
        <v>#N/A</v>
      </c>
      <c r="L587" s="11" t="e">
        <f>_xlfn.IFNA(VLOOKUP($D587, Individual_Pitching___Advanced[], 21,FALSE), VLOOKUP(B587, Team_Pitching___Advanced[], 20, FALSE))</f>
        <v>#N/A</v>
      </c>
      <c r="M587" s="11" t="e">
        <f>VLOOKUP($B587, 'Team Per G'!$A$2:$G$31, 7, FALSE)</f>
        <v>#N/A</v>
      </c>
      <c r="N587" s="11" t="e">
        <f>VLOOKUP($B587, 'FanGraphs - Team WAR Projected'!$B$2:$E$31, 3, FALSE)/162</f>
        <v>#N/A</v>
      </c>
      <c r="O587" s="11" t="e">
        <f t="shared" si="100"/>
        <v>#N/A</v>
      </c>
      <c r="P587" s="11" t="e">
        <f>VLOOKUP($B587, Team_Pitching___Advanced[[Team]:[xFIP]], 19,FALSE)</f>
        <v>#N/A</v>
      </c>
      <c r="Q587" s="11" t="e">
        <f>VLOOKUP($B587, Team_Pitching___Advanced[], 20, FALSE)</f>
        <v>#N/A</v>
      </c>
      <c r="R587" s="11" t="e">
        <f>VLOOKUP($B587, Team_Batting___Dashboard[[Team]:[wOBA]], 16, FALSE)</f>
        <v>#N/A</v>
      </c>
      <c r="S587" s="11" t="e">
        <f>VLOOKUP($B587, Team_Batting___Advanced[[Team]:[OPS]], 9, FALSE)</f>
        <v>#N/A</v>
      </c>
      <c r="T587" s="11" t="e">
        <f>VLOOKUP($B587, Team_Batting___Advanced[], 19, FALSE)</f>
        <v>#N/A</v>
      </c>
      <c r="U587" s="11" t="e">
        <f>VLOOKUP($B587, 'Team Per G'!$A$2:$G$31, 3, FALSE)</f>
        <v>#N/A</v>
      </c>
      <c r="V587" s="11" t="e">
        <f>VLOOKUP($B587, 'Team Per G'!$A$2:$G$31, 5, FALSE)</f>
        <v>#N/A</v>
      </c>
      <c r="W587" s="11" t="e">
        <f>VLOOKUP($B587, 'Team Per G'!$A$2:$G$31, 4, FALSE)</f>
        <v>#N/A</v>
      </c>
      <c r="X587" s="11" t="e">
        <f>VLOOKUP($B587, Team_Batting___Dashboard[], 22, FALSE)/$F587</f>
        <v>#N/A</v>
      </c>
      <c r="Y587" s="11" t="e">
        <f>VLOOKUP($B587, 'FanGraphs - Team WAR Projected'!$B$2:$E$31, 4, FALSE)/162</f>
        <v>#N/A</v>
      </c>
      <c r="Z587" s="11" t="e">
        <f t="shared" si="101"/>
        <v>#N/A</v>
      </c>
      <c r="AA587" s="11" t="e">
        <f>VLOOKUP($B587, FanGraphs_Standings[[Abbreviation]:[2024 Year to Date RS/G]], 6, FALSE)/$F587</f>
        <v>#N/A</v>
      </c>
      <c r="AB587" s="11" t="e">
        <f>VLOOKUP($B587, FanGraphs_Standings[[Abbreviation]:[2024 Projected Full Season RDif]], 19, FALSE)/162</f>
        <v>#N/A</v>
      </c>
      <c r="AC587" s="11" t="e">
        <f t="shared" si="110"/>
        <v>#N/A</v>
      </c>
      <c r="AD587" s="11" t="e">
        <f>VLOOKUP($B587, FanGraphs_Standings[[Abbreviation]:[2024 Projected Full Season RDif]], 5, FALSE)</f>
        <v>#N/A</v>
      </c>
      <c r="AE587" s="11" t="e">
        <f>VLOOKUP($B587, FanGraphs_Standings[[Abbreviation]:[2024 Projected Full Season W%]], 18, FALSE)</f>
        <v>#N/A</v>
      </c>
      <c r="AF587" s="11" t="e">
        <f t="shared" si="102"/>
        <v>#N/A</v>
      </c>
      <c r="AG587" s="11" t="e">
        <f>VLOOKUP($B587, 'Home Field Adv'!$A$2:$I$31, 9, FALSE)</f>
        <v>#N/A</v>
      </c>
      <c r="AH587" s="11" t="e">
        <f>VLOOKUP($C587, FanGraphs_Standings[[Abbreviation]:[2024 Year to Date G]], 2, FALSE)</f>
        <v>#N/A</v>
      </c>
      <c r="AI587" s="11" t="e">
        <f>_xlfn.IFNA(VLOOKUP($E587, 'SP Per G'!$A$2:$D$1385, 3, FALSE), AO587)</f>
        <v>#N/A</v>
      </c>
      <c r="AJ587" s="11" t="e">
        <f>IF(AND(ISNA(VLOOKUP($E587, 'SP Per G'!$A$2:$D$1385, 4, FALSE)), ISTEXT($E587)), AI587,IF(ISNA(VLOOKUP($E587, 'SP Per G'!$A$2:$D$1385, 4, FALSE)), AO587, VLOOKUP($E587, 'SP Per G'!$A$2:$D$1385, 4, FALSE)))</f>
        <v>#N/A</v>
      </c>
      <c r="AK587" s="11" t="e">
        <f t="shared" si="103"/>
        <v>#N/A</v>
      </c>
      <c r="AL587" s="11" t="e">
        <f>_xlfn.IFNA(VLOOKUP($E587, Individual_Pitching___Dashboard[], 18, FALSE), VLOOKUP($C587,Team_Pitching___Advanced[[Team]:[SIERA]],16,FALSE))</f>
        <v>#N/A</v>
      </c>
      <c r="AM587" s="11" t="e">
        <f>_xlfn.IFNA(VLOOKUP($E587, Individual_Pitching___Dashboard[], 20, FALSE), VLOOKUP($C587,Team_Pitching___Advanced[[Team]:[xFIP]],19,FALSE))</f>
        <v>#N/A</v>
      </c>
      <c r="AN587" s="11" t="e">
        <f>_xlfn.IFNA(VLOOKUP($E587,Individual_Pitching___Advanced[],21,FALSE),VLOOKUP($C587,Team_Pitching___Advanced[[Team]:[SIERA]],20,FALSE))</f>
        <v>#N/A</v>
      </c>
      <c r="AO587" s="11" t="e">
        <f>VLOOKUP($C587, 'Team Per G'!$A$2:$G$31, 7, FALSE)</f>
        <v>#N/A</v>
      </c>
      <c r="AP587" s="11" t="e">
        <f>VLOOKUP($C587, 'FanGraphs - Team WAR Projected'!$B$2:$E$31, 3, FALSE)/162</f>
        <v>#N/A</v>
      </c>
      <c r="AQ587" s="11" t="e">
        <f t="shared" si="104"/>
        <v>#N/A</v>
      </c>
      <c r="AR587" s="11" t="e">
        <f>VLOOKUP($C587, Team_Pitching___Advanced[[Team]:[xFIP]], 19,FALSE)</f>
        <v>#N/A</v>
      </c>
      <c r="AS587" s="11" t="e">
        <f>VLOOKUP($C587, Team_Pitching___Advanced[], 20, FALSE)</f>
        <v>#N/A</v>
      </c>
      <c r="AT587" s="11" t="e">
        <f>VLOOKUP($C587, Team_Batting___Dashboard[[Team]:[wOBA]], 16, FALSE)</f>
        <v>#N/A</v>
      </c>
      <c r="AU587" s="11" t="e">
        <f>VLOOKUP($C587, Team_Batting___Advanced[[Team]:[OPS]], 9, FALSE)</f>
        <v>#N/A</v>
      </c>
      <c r="AV587" s="11" t="e">
        <f>VLOOKUP($C587, Team_Batting___Advanced[], 19, FALSE)</f>
        <v>#N/A</v>
      </c>
      <c r="AW587" s="11" t="e">
        <f>VLOOKUP($C587, 'Team Per G'!$A$2:$G$31, 3, FALSE)</f>
        <v>#N/A</v>
      </c>
      <c r="AX587" s="11" t="e">
        <f>VLOOKUP($C587, 'Team Per G'!$A$2:$G$31, 5, FALSE)</f>
        <v>#N/A</v>
      </c>
      <c r="AY587" s="11" t="e">
        <f>VLOOKUP($C587, 'Team Per G'!$A$2:$G$31, 4, FALSE)</f>
        <v>#N/A</v>
      </c>
      <c r="AZ587" s="11" t="e">
        <f>VLOOKUP($C587, Team_Batting___Dashboard[], 22, FALSE)/$AH587</f>
        <v>#N/A</v>
      </c>
      <c r="BA587" s="11" t="e">
        <f>VLOOKUP($C587, 'FanGraphs - Team WAR Projected'!$B$2:$E$31, 4, FALSE)/162</f>
        <v>#N/A</v>
      </c>
      <c r="BB587" s="11" t="e">
        <f t="shared" si="105"/>
        <v>#N/A</v>
      </c>
      <c r="BC587" s="11" t="e">
        <f>VLOOKUP($C587, FanGraphs_Standings[[Abbreviation]:[2024 Year to Date RS/G]], 6, FALSE)/$AH587</f>
        <v>#N/A</v>
      </c>
      <c r="BD587" s="11" t="e">
        <f>VLOOKUP($C587, FanGraphs_Standings[[Abbreviation]:[2024 Projected Full Season RDif]], 19, FALSE)/162</f>
        <v>#N/A</v>
      </c>
      <c r="BE587" s="11" t="e">
        <f t="shared" si="106"/>
        <v>#N/A</v>
      </c>
      <c r="BF587" s="11" t="e">
        <f>VLOOKUP($C587, FanGraphs_Standings[[Abbreviation]:[2024 Projected Full Season RDif]], 5, FALSE)</f>
        <v>#N/A</v>
      </c>
      <c r="BG587" s="11" t="e">
        <f>VLOOKUP($C587, FanGraphs_Standings[[Abbreviation]:[2024 Projected Full Season W%]], 18, FALSE)</f>
        <v>#N/A</v>
      </c>
      <c r="BH587" s="11" t="e">
        <f t="shared" si="107"/>
        <v>#N/A</v>
      </c>
      <c r="BI587" s="11" t="e">
        <f>VLOOKUP($C587, 'Home Field Adv'!$A$2:$K$31, 11, FALSE)</f>
        <v>#N/A</v>
      </c>
      <c r="BL587" s="12" t="str">
        <f t="shared" si="108"/>
        <v/>
      </c>
      <c r="BM587" s="12" t="str">
        <f t="shared" si="98"/>
        <v/>
      </c>
      <c r="BN587" s="12" t="str">
        <f t="shared" si="109"/>
        <v/>
      </c>
    </row>
    <row r="588" spans="6:66" x14ac:dyDescent="0.45">
      <c r="F588" s="11" t="e">
        <f>VLOOKUP($B588, FanGraphs_Standings[[Abbreviation]:[2024 Year to Date G]], 2, FALSE)</f>
        <v>#N/A</v>
      </c>
      <c r="G588" s="11" t="e">
        <f>_xlfn.IFNA(VLOOKUP($D588, 'SP Per G'!$A$2:$D$1385, 3, FALSE),M588)</f>
        <v>#N/A</v>
      </c>
      <c r="H588" s="11" t="e">
        <f>IF(AND(ISNA(VLOOKUP($D588, 'SP Per G'!$A$2:$D$1385, 4, FALSE)), ISTEXT($D588)), G588,IF(ISNA(VLOOKUP($D588, 'SP Per G'!$A$2:$D$1385, 4, FALSE)), M588, VLOOKUP($D588, 'SP Per G'!$A$2:$D$1385, 4, FALSE)))</f>
        <v>#N/A</v>
      </c>
      <c r="I588" s="11" t="e">
        <f t="shared" si="99"/>
        <v>#N/A</v>
      </c>
      <c r="J588" s="11" t="e">
        <f>_xlfn.IFNA(VLOOKUP($D588,Individual_Pitching___Dashboard[],18,FALSE),VLOOKUP(B588,Team_Pitching___Dashboard[[Team]:[ERA]],17,FALSE))</f>
        <v>#N/A</v>
      </c>
      <c r="K588" s="11" t="e">
        <f>_xlfn.IFNA(VLOOKUP($D588, Individual_Pitching___Dashboard[], 20, FALSE), VLOOKUP(B588,Team_Pitching___Dashboard[[Team]:[xFIP]],20,FALSE))</f>
        <v>#N/A</v>
      </c>
      <c r="L588" s="11" t="e">
        <f>_xlfn.IFNA(VLOOKUP($D588, Individual_Pitching___Advanced[], 21,FALSE), VLOOKUP(B588, Team_Pitching___Advanced[], 20, FALSE))</f>
        <v>#N/A</v>
      </c>
      <c r="M588" s="11" t="e">
        <f>VLOOKUP($B588, 'Team Per G'!$A$2:$G$31, 7, FALSE)</f>
        <v>#N/A</v>
      </c>
      <c r="N588" s="11" t="e">
        <f>VLOOKUP($B588, 'FanGraphs - Team WAR Projected'!$B$2:$E$31, 3, FALSE)/162</f>
        <v>#N/A</v>
      </c>
      <c r="O588" s="11" t="e">
        <f t="shared" si="100"/>
        <v>#N/A</v>
      </c>
      <c r="P588" s="11" t="e">
        <f>VLOOKUP($B588, Team_Pitching___Advanced[[Team]:[xFIP]], 19,FALSE)</f>
        <v>#N/A</v>
      </c>
      <c r="Q588" s="11" t="e">
        <f>VLOOKUP($B588, Team_Pitching___Advanced[], 20, FALSE)</f>
        <v>#N/A</v>
      </c>
      <c r="R588" s="11" t="e">
        <f>VLOOKUP($B588, Team_Batting___Dashboard[[Team]:[wOBA]], 16, FALSE)</f>
        <v>#N/A</v>
      </c>
      <c r="S588" s="11" t="e">
        <f>VLOOKUP($B588, Team_Batting___Advanced[[Team]:[OPS]], 9, FALSE)</f>
        <v>#N/A</v>
      </c>
      <c r="T588" s="11" t="e">
        <f>VLOOKUP($B588, Team_Batting___Advanced[], 19, FALSE)</f>
        <v>#N/A</v>
      </c>
      <c r="U588" s="11" t="e">
        <f>VLOOKUP($B588, 'Team Per G'!$A$2:$G$31, 3, FALSE)</f>
        <v>#N/A</v>
      </c>
      <c r="V588" s="11" t="e">
        <f>VLOOKUP($B588, 'Team Per G'!$A$2:$G$31, 5, FALSE)</f>
        <v>#N/A</v>
      </c>
      <c r="W588" s="11" t="e">
        <f>VLOOKUP($B588, 'Team Per G'!$A$2:$G$31, 4, FALSE)</f>
        <v>#N/A</v>
      </c>
      <c r="X588" s="11" t="e">
        <f>VLOOKUP($B588, Team_Batting___Dashboard[], 22, FALSE)/$F588</f>
        <v>#N/A</v>
      </c>
      <c r="Y588" s="11" t="e">
        <f>VLOOKUP($B588, 'FanGraphs - Team WAR Projected'!$B$2:$E$31, 4, FALSE)/162</f>
        <v>#N/A</v>
      </c>
      <c r="Z588" s="11" t="e">
        <f t="shared" si="101"/>
        <v>#N/A</v>
      </c>
      <c r="AA588" s="11" t="e">
        <f>VLOOKUP($B588, FanGraphs_Standings[[Abbreviation]:[2024 Year to Date RS/G]], 6, FALSE)/$F588</f>
        <v>#N/A</v>
      </c>
      <c r="AB588" s="11" t="e">
        <f>VLOOKUP($B588, FanGraphs_Standings[[Abbreviation]:[2024 Projected Full Season RDif]], 19, FALSE)/162</f>
        <v>#N/A</v>
      </c>
      <c r="AC588" s="11" t="e">
        <f t="shared" si="110"/>
        <v>#N/A</v>
      </c>
      <c r="AD588" s="11" t="e">
        <f>VLOOKUP($B588, FanGraphs_Standings[[Abbreviation]:[2024 Projected Full Season RDif]], 5, FALSE)</f>
        <v>#N/A</v>
      </c>
      <c r="AE588" s="11" t="e">
        <f>VLOOKUP($B588, FanGraphs_Standings[[Abbreviation]:[2024 Projected Full Season W%]], 18, FALSE)</f>
        <v>#N/A</v>
      </c>
      <c r="AF588" s="11" t="e">
        <f t="shared" si="102"/>
        <v>#N/A</v>
      </c>
      <c r="AG588" s="11" t="e">
        <f>VLOOKUP($B588, 'Home Field Adv'!$A$2:$I$31, 9, FALSE)</f>
        <v>#N/A</v>
      </c>
      <c r="AH588" s="11" t="e">
        <f>VLOOKUP($C588, FanGraphs_Standings[[Abbreviation]:[2024 Year to Date G]], 2, FALSE)</f>
        <v>#N/A</v>
      </c>
      <c r="AI588" s="11" t="e">
        <f>_xlfn.IFNA(VLOOKUP($E588, 'SP Per G'!$A$2:$D$1385, 3, FALSE), AO588)</f>
        <v>#N/A</v>
      </c>
      <c r="AJ588" s="11" t="e">
        <f>IF(AND(ISNA(VLOOKUP($E588, 'SP Per G'!$A$2:$D$1385, 4, FALSE)), ISTEXT($E588)), AI588,IF(ISNA(VLOOKUP($E588, 'SP Per G'!$A$2:$D$1385, 4, FALSE)), AO588, VLOOKUP($E588, 'SP Per G'!$A$2:$D$1385, 4, FALSE)))</f>
        <v>#N/A</v>
      </c>
      <c r="AK588" s="11" t="e">
        <f t="shared" si="103"/>
        <v>#N/A</v>
      </c>
      <c r="AL588" s="11" t="e">
        <f>_xlfn.IFNA(VLOOKUP($E588, Individual_Pitching___Dashboard[], 18, FALSE), VLOOKUP($C588,Team_Pitching___Advanced[[Team]:[SIERA]],16,FALSE))</f>
        <v>#N/A</v>
      </c>
      <c r="AM588" s="11" t="e">
        <f>_xlfn.IFNA(VLOOKUP($E588, Individual_Pitching___Dashboard[], 20, FALSE), VLOOKUP($C588,Team_Pitching___Advanced[[Team]:[xFIP]],19,FALSE))</f>
        <v>#N/A</v>
      </c>
      <c r="AN588" s="11" t="e">
        <f>_xlfn.IFNA(VLOOKUP($E588,Individual_Pitching___Advanced[],21,FALSE),VLOOKUP($C588,Team_Pitching___Advanced[[Team]:[SIERA]],20,FALSE))</f>
        <v>#N/A</v>
      </c>
      <c r="AO588" s="11" t="e">
        <f>VLOOKUP($C588, 'Team Per G'!$A$2:$G$31, 7, FALSE)</f>
        <v>#N/A</v>
      </c>
      <c r="AP588" s="11" t="e">
        <f>VLOOKUP($C588, 'FanGraphs - Team WAR Projected'!$B$2:$E$31, 3, FALSE)/162</f>
        <v>#N/A</v>
      </c>
      <c r="AQ588" s="11" t="e">
        <f t="shared" si="104"/>
        <v>#N/A</v>
      </c>
      <c r="AR588" s="11" t="e">
        <f>VLOOKUP($C588, Team_Pitching___Advanced[[Team]:[xFIP]], 19,FALSE)</f>
        <v>#N/A</v>
      </c>
      <c r="AS588" s="11" t="e">
        <f>VLOOKUP($C588, Team_Pitching___Advanced[], 20, FALSE)</f>
        <v>#N/A</v>
      </c>
      <c r="AT588" s="11" t="e">
        <f>VLOOKUP($C588, Team_Batting___Dashboard[[Team]:[wOBA]], 16, FALSE)</f>
        <v>#N/A</v>
      </c>
      <c r="AU588" s="11" t="e">
        <f>VLOOKUP($C588, Team_Batting___Advanced[[Team]:[OPS]], 9, FALSE)</f>
        <v>#N/A</v>
      </c>
      <c r="AV588" s="11" t="e">
        <f>VLOOKUP($C588, Team_Batting___Advanced[], 19, FALSE)</f>
        <v>#N/A</v>
      </c>
      <c r="AW588" s="11" t="e">
        <f>VLOOKUP($C588, 'Team Per G'!$A$2:$G$31, 3, FALSE)</f>
        <v>#N/A</v>
      </c>
      <c r="AX588" s="11" t="e">
        <f>VLOOKUP($C588, 'Team Per G'!$A$2:$G$31, 5, FALSE)</f>
        <v>#N/A</v>
      </c>
      <c r="AY588" s="11" t="e">
        <f>VLOOKUP($C588, 'Team Per G'!$A$2:$G$31, 4, FALSE)</f>
        <v>#N/A</v>
      </c>
      <c r="AZ588" s="11" t="e">
        <f>VLOOKUP($C588, Team_Batting___Dashboard[], 22, FALSE)/$AH588</f>
        <v>#N/A</v>
      </c>
      <c r="BA588" s="11" t="e">
        <f>VLOOKUP($C588, 'FanGraphs - Team WAR Projected'!$B$2:$E$31, 4, FALSE)/162</f>
        <v>#N/A</v>
      </c>
      <c r="BB588" s="11" t="e">
        <f t="shared" si="105"/>
        <v>#N/A</v>
      </c>
      <c r="BC588" s="11" t="e">
        <f>VLOOKUP($C588, FanGraphs_Standings[[Abbreviation]:[2024 Year to Date RS/G]], 6, FALSE)/$AH588</f>
        <v>#N/A</v>
      </c>
      <c r="BD588" s="11" t="e">
        <f>VLOOKUP($C588, FanGraphs_Standings[[Abbreviation]:[2024 Projected Full Season RDif]], 19, FALSE)/162</f>
        <v>#N/A</v>
      </c>
      <c r="BE588" s="11" t="e">
        <f t="shared" si="106"/>
        <v>#N/A</v>
      </c>
      <c r="BF588" s="11" t="e">
        <f>VLOOKUP($C588, FanGraphs_Standings[[Abbreviation]:[2024 Projected Full Season RDif]], 5, FALSE)</f>
        <v>#N/A</v>
      </c>
      <c r="BG588" s="11" t="e">
        <f>VLOOKUP($C588, FanGraphs_Standings[[Abbreviation]:[2024 Projected Full Season W%]], 18, FALSE)</f>
        <v>#N/A</v>
      </c>
      <c r="BH588" s="11" t="e">
        <f t="shared" si="107"/>
        <v>#N/A</v>
      </c>
      <c r="BI588" s="11" t="e">
        <f>VLOOKUP($C588, 'Home Field Adv'!$A$2:$K$31, 11, FALSE)</f>
        <v>#N/A</v>
      </c>
      <c r="BL588" s="12" t="str">
        <f t="shared" si="108"/>
        <v/>
      </c>
      <c r="BM588" s="12" t="str">
        <f t="shared" si="98"/>
        <v/>
      </c>
      <c r="BN588" s="12" t="str">
        <f t="shared" si="109"/>
        <v/>
      </c>
    </row>
    <row r="589" spans="6:66" x14ac:dyDescent="0.45">
      <c r="F589" s="11" t="e">
        <f>VLOOKUP($B589, FanGraphs_Standings[[Abbreviation]:[2024 Year to Date G]], 2, FALSE)</f>
        <v>#N/A</v>
      </c>
      <c r="G589" s="11" t="e">
        <f>_xlfn.IFNA(VLOOKUP($D589, 'SP Per G'!$A$2:$D$1385, 3, FALSE),M589)</f>
        <v>#N/A</v>
      </c>
      <c r="H589" s="11" t="e">
        <f>IF(AND(ISNA(VLOOKUP($D589, 'SP Per G'!$A$2:$D$1385, 4, FALSE)), ISTEXT($D589)), G589,IF(ISNA(VLOOKUP($D589, 'SP Per G'!$A$2:$D$1385, 4, FALSE)), M589, VLOOKUP($D589, 'SP Per G'!$A$2:$D$1385, 4, FALSE)))</f>
        <v>#N/A</v>
      </c>
      <c r="I589" s="11" t="e">
        <f t="shared" si="99"/>
        <v>#N/A</v>
      </c>
      <c r="J589" s="11" t="e">
        <f>_xlfn.IFNA(VLOOKUP($D589,Individual_Pitching___Dashboard[],18,FALSE),VLOOKUP(B589,Team_Pitching___Dashboard[[Team]:[ERA]],17,FALSE))</f>
        <v>#N/A</v>
      </c>
      <c r="K589" s="11" t="e">
        <f>_xlfn.IFNA(VLOOKUP($D589, Individual_Pitching___Dashboard[], 20, FALSE), VLOOKUP(B589,Team_Pitching___Dashboard[[Team]:[xFIP]],20,FALSE))</f>
        <v>#N/A</v>
      </c>
      <c r="L589" s="11" t="e">
        <f>_xlfn.IFNA(VLOOKUP($D589, Individual_Pitching___Advanced[], 21,FALSE), VLOOKUP(B589, Team_Pitching___Advanced[], 20, FALSE))</f>
        <v>#N/A</v>
      </c>
      <c r="M589" s="11" t="e">
        <f>VLOOKUP($B589, 'Team Per G'!$A$2:$G$31, 7, FALSE)</f>
        <v>#N/A</v>
      </c>
      <c r="N589" s="11" t="e">
        <f>VLOOKUP($B589, 'FanGraphs - Team WAR Projected'!$B$2:$E$31, 3, FALSE)/162</f>
        <v>#N/A</v>
      </c>
      <c r="O589" s="11" t="e">
        <f t="shared" si="100"/>
        <v>#N/A</v>
      </c>
      <c r="P589" s="11" t="e">
        <f>VLOOKUP($B589, Team_Pitching___Advanced[[Team]:[xFIP]], 19,FALSE)</f>
        <v>#N/A</v>
      </c>
      <c r="Q589" s="11" t="e">
        <f>VLOOKUP($B589, Team_Pitching___Advanced[], 20, FALSE)</f>
        <v>#N/A</v>
      </c>
      <c r="R589" s="11" t="e">
        <f>VLOOKUP($B589, Team_Batting___Dashboard[[Team]:[wOBA]], 16, FALSE)</f>
        <v>#N/A</v>
      </c>
      <c r="S589" s="11" t="e">
        <f>VLOOKUP($B589, Team_Batting___Advanced[[Team]:[OPS]], 9, FALSE)</f>
        <v>#N/A</v>
      </c>
      <c r="T589" s="11" t="e">
        <f>VLOOKUP($B589, Team_Batting___Advanced[], 19, FALSE)</f>
        <v>#N/A</v>
      </c>
      <c r="U589" s="11" t="e">
        <f>VLOOKUP($B589, 'Team Per G'!$A$2:$G$31, 3, FALSE)</f>
        <v>#N/A</v>
      </c>
      <c r="V589" s="11" t="e">
        <f>VLOOKUP($B589, 'Team Per G'!$A$2:$G$31, 5, FALSE)</f>
        <v>#N/A</v>
      </c>
      <c r="W589" s="11" t="e">
        <f>VLOOKUP($B589, 'Team Per G'!$A$2:$G$31, 4, FALSE)</f>
        <v>#N/A</v>
      </c>
      <c r="X589" s="11" t="e">
        <f>VLOOKUP($B589, Team_Batting___Dashboard[], 22, FALSE)/$F589</f>
        <v>#N/A</v>
      </c>
      <c r="Y589" s="11" t="e">
        <f>VLOOKUP($B589, 'FanGraphs - Team WAR Projected'!$B$2:$E$31, 4, FALSE)/162</f>
        <v>#N/A</v>
      </c>
      <c r="Z589" s="11" t="e">
        <f t="shared" si="101"/>
        <v>#N/A</v>
      </c>
      <c r="AA589" s="11" t="e">
        <f>VLOOKUP($B589, FanGraphs_Standings[[Abbreviation]:[2024 Year to Date RS/G]], 6, FALSE)/$F589</f>
        <v>#N/A</v>
      </c>
      <c r="AB589" s="11" t="e">
        <f>VLOOKUP($B589, FanGraphs_Standings[[Abbreviation]:[2024 Projected Full Season RDif]], 19, FALSE)/162</f>
        <v>#N/A</v>
      </c>
      <c r="AC589" s="11" t="e">
        <f t="shared" si="110"/>
        <v>#N/A</v>
      </c>
      <c r="AD589" s="11" t="e">
        <f>VLOOKUP($B589, FanGraphs_Standings[[Abbreviation]:[2024 Projected Full Season RDif]], 5, FALSE)</f>
        <v>#N/A</v>
      </c>
      <c r="AE589" s="11" t="e">
        <f>VLOOKUP($B589, FanGraphs_Standings[[Abbreviation]:[2024 Projected Full Season W%]], 18, FALSE)</f>
        <v>#N/A</v>
      </c>
      <c r="AF589" s="11" t="e">
        <f t="shared" si="102"/>
        <v>#N/A</v>
      </c>
      <c r="AG589" s="11" t="e">
        <f>VLOOKUP($B589, 'Home Field Adv'!$A$2:$I$31, 9, FALSE)</f>
        <v>#N/A</v>
      </c>
      <c r="AH589" s="11" t="e">
        <f>VLOOKUP($C589, FanGraphs_Standings[[Abbreviation]:[2024 Year to Date G]], 2, FALSE)</f>
        <v>#N/A</v>
      </c>
      <c r="AI589" s="11" t="e">
        <f>_xlfn.IFNA(VLOOKUP($E589, 'SP Per G'!$A$2:$D$1385, 3, FALSE), AO589)</f>
        <v>#N/A</v>
      </c>
      <c r="AJ589" s="11" t="e">
        <f>IF(AND(ISNA(VLOOKUP($E589, 'SP Per G'!$A$2:$D$1385, 4, FALSE)), ISTEXT($E589)), AI589,IF(ISNA(VLOOKUP($E589, 'SP Per G'!$A$2:$D$1385, 4, FALSE)), AO589, VLOOKUP($E589, 'SP Per G'!$A$2:$D$1385, 4, FALSE)))</f>
        <v>#N/A</v>
      </c>
      <c r="AK589" s="11" t="e">
        <f t="shared" si="103"/>
        <v>#N/A</v>
      </c>
      <c r="AL589" s="11" t="e">
        <f>_xlfn.IFNA(VLOOKUP($E589, Individual_Pitching___Dashboard[], 18, FALSE), VLOOKUP($C589,Team_Pitching___Advanced[[Team]:[SIERA]],16,FALSE))</f>
        <v>#N/A</v>
      </c>
      <c r="AM589" s="11" t="e">
        <f>_xlfn.IFNA(VLOOKUP($E589, Individual_Pitching___Dashboard[], 20, FALSE), VLOOKUP($C589,Team_Pitching___Advanced[[Team]:[xFIP]],19,FALSE))</f>
        <v>#N/A</v>
      </c>
      <c r="AN589" s="11" t="e">
        <f>_xlfn.IFNA(VLOOKUP($E589,Individual_Pitching___Advanced[],21,FALSE),VLOOKUP($C589,Team_Pitching___Advanced[[Team]:[SIERA]],20,FALSE))</f>
        <v>#N/A</v>
      </c>
      <c r="AO589" s="11" t="e">
        <f>VLOOKUP($C589, 'Team Per G'!$A$2:$G$31, 7, FALSE)</f>
        <v>#N/A</v>
      </c>
      <c r="AP589" s="11" t="e">
        <f>VLOOKUP($C589, 'FanGraphs - Team WAR Projected'!$B$2:$E$31, 3, FALSE)/162</f>
        <v>#N/A</v>
      </c>
      <c r="AQ589" s="11" t="e">
        <f t="shared" si="104"/>
        <v>#N/A</v>
      </c>
      <c r="AR589" s="11" t="e">
        <f>VLOOKUP($C589, Team_Pitching___Advanced[[Team]:[xFIP]], 19,FALSE)</f>
        <v>#N/A</v>
      </c>
      <c r="AS589" s="11" t="e">
        <f>VLOOKUP($C589, Team_Pitching___Advanced[], 20, FALSE)</f>
        <v>#N/A</v>
      </c>
      <c r="AT589" s="11" t="e">
        <f>VLOOKUP($C589, Team_Batting___Dashboard[[Team]:[wOBA]], 16, FALSE)</f>
        <v>#N/A</v>
      </c>
      <c r="AU589" s="11" t="e">
        <f>VLOOKUP($C589, Team_Batting___Advanced[[Team]:[OPS]], 9, FALSE)</f>
        <v>#N/A</v>
      </c>
      <c r="AV589" s="11" t="e">
        <f>VLOOKUP($C589, Team_Batting___Advanced[], 19, FALSE)</f>
        <v>#N/A</v>
      </c>
      <c r="AW589" s="11" t="e">
        <f>VLOOKUP($C589, 'Team Per G'!$A$2:$G$31, 3, FALSE)</f>
        <v>#N/A</v>
      </c>
      <c r="AX589" s="11" t="e">
        <f>VLOOKUP($C589, 'Team Per G'!$A$2:$G$31, 5, FALSE)</f>
        <v>#N/A</v>
      </c>
      <c r="AY589" s="11" t="e">
        <f>VLOOKUP($C589, 'Team Per G'!$A$2:$G$31, 4, FALSE)</f>
        <v>#N/A</v>
      </c>
      <c r="AZ589" s="11" t="e">
        <f>VLOOKUP($C589, Team_Batting___Dashboard[], 22, FALSE)/$AH589</f>
        <v>#N/A</v>
      </c>
      <c r="BA589" s="11" t="e">
        <f>VLOOKUP($C589, 'FanGraphs - Team WAR Projected'!$B$2:$E$31, 4, FALSE)/162</f>
        <v>#N/A</v>
      </c>
      <c r="BB589" s="11" t="e">
        <f t="shared" si="105"/>
        <v>#N/A</v>
      </c>
      <c r="BC589" s="11" t="e">
        <f>VLOOKUP($C589, FanGraphs_Standings[[Abbreviation]:[2024 Year to Date RS/G]], 6, FALSE)/$AH589</f>
        <v>#N/A</v>
      </c>
      <c r="BD589" s="11" t="e">
        <f>VLOOKUP($C589, FanGraphs_Standings[[Abbreviation]:[2024 Projected Full Season RDif]], 19, FALSE)/162</f>
        <v>#N/A</v>
      </c>
      <c r="BE589" s="11" t="e">
        <f t="shared" si="106"/>
        <v>#N/A</v>
      </c>
      <c r="BF589" s="11" t="e">
        <f>VLOOKUP($C589, FanGraphs_Standings[[Abbreviation]:[2024 Projected Full Season RDif]], 5, FALSE)</f>
        <v>#N/A</v>
      </c>
      <c r="BG589" s="11" t="e">
        <f>VLOOKUP($C589, FanGraphs_Standings[[Abbreviation]:[2024 Projected Full Season W%]], 18, FALSE)</f>
        <v>#N/A</v>
      </c>
      <c r="BH589" s="11" t="e">
        <f t="shared" si="107"/>
        <v>#N/A</v>
      </c>
      <c r="BI589" s="11" t="e">
        <f>VLOOKUP($C589, 'Home Field Adv'!$A$2:$K$31, 11, FALSE)</f>
        <v>#N/A</v>
      </c>
      <c r="BL589" s="12" t="str">
        <f t="shared" si="108"/>
        <v/>
      </c>
      <c r="BM589" s="12" t="str">
        <f t="shared" si="98"/>
        <v/>
      </c>
      <c r="BN589" s="12" t="str">
        <f t="shared" si="109"/>
        <v/>
      </c>
    </row>
    <row r="590" spans="6:66" x14ac:dyDescent="0.45">
      <c r="F590" s="11" t="e">
        <f>VLOOKUP($B590, FanGraphs_Standings[[Abbreviation]:[2024 Year to Date G]], 2, FALSE)</f>
        <v>#N/A</v>
      </c>
      <c r="G590" s="11" t="e">
        <f>_xlfn.IFNA(VLOOKUP($D590, 'SP Per G'!$A$2:$D$1385, 3, FALSE),M590)</f>
        <v>#N/A</v>
      </c>
      <c r="H590" s="11" t="e">
        <f>IF(AND(ISNA(VLOOKUP($D590, 'SP Per G'!$A$2:$D$1385, 4, FALSE)), ISTEXT($D590)), G590,IF(ISNA(VLOOKUP($D590, 'SP Per G'!$A$2:$D$1385, 4, FALSE)), M590, VLOOKUP($D590, 'SP Per G'!$A$2:$D$1385, 4, FALSE)))</f>
        <v>#N/A</v>
      </c>
      <c r="I590" s="11" t="e">
        <f t="shared" si="99"/>
        <v>#N/A</v>
      </c>
      <c r="J590" s="11" t="e">
        <f>_xlfn.IFNA(VLOOKUP($D590,Individual_Pitching___Dashboard[],18,FALSE),VLOOKUP(B590,Team_Pitching___Dashboard[[Team]:[ERA]],17,FALSE))</f>
        <v>#N/A</v>
      </c>
      <c r="K590" s="11" t="e">
        <f>_xlfn.IFNA(VLOOKUP($D590, Individual_Pitching___Dashboard[], 20, FALSE), VLOOKUP(B590,Team_Pitching___Dashboard[[Team]:[xFIP]],20,FALSE))</f>
        <v>#N/A</v>
      </c>
      <c r="L590" s="11" t="e">
        <f>_xlfn.IFNA(VLOOKUP($D590, Individual_Pitching___Advanced[], 21,FALSE), VLOOKUP(B590, Team_Pitching___Advanced[], 20, FALSE))</f>
        <v>#N/A</v>
      </c>
      <c r="M590" s="11" t="e">
        <f>VLOOKUP($B590, 'Team Per G'!$A$2:$G$31, 7, FALSE)</f>
        <v>#N/A</v>
      </c>
      <c r="N590" s="11" t="e">
        <f>VLOOKUP($B590, 'FanGraphs - Team WAR Projected'!$B$2:$E$31, 3, FALSE)/162</f>
        <v>#N/A</v>
      </c>
      <c r="O590" s="11" t="e">
        <f t="shared" si="100"/>
        <v>#N/A</v>
      </c>
      <c r="P590" s="11" t="e">
        <f>VLOOKUP($B590, Team_Pitching___Advanced[[Team]:[xFIP]], 19,FALSE)</f>
        <v>#N/A</v>
      </c>
      <c r="Q590" s="11" t="e">
        <f>VLOOKUP($B590, Team_Pitching___Advanced[], 20, FALSE)</f>
        <v>#N/A</v>
      </c>
      <c r="R590" s="11" t="e">
        <f>VLOOKUP($B590, Team_Batting___Dashboard[[Team]:[wOBA]], 16, FALSE)</f>
        <v>#N/A</v>
      </c>
      <c r="S590" s="11" t="e">
        <f>VLOOKUP($B590, Team_Batting___Advanced[[Team]:[OPS]], 9, FALSE)</f>
        <v>#N/A</v>
      </c>
      <c r="T590" s="11" t="e">
        <f>VLOOKUP($B590, Team_Batting___Advanced[], 19, FALSE)</f>
        <v>#N/A</v>
      </c>
      <c r="U590" s="11" t="e">
        <f>VLOOKUP($B590, 'Team Per G'!$A$2:$G$31, 3, FALSE)</f>
        <v>#N/A</v>
      </c>
      <c r="V590" s="11" t="e">
        <f>VLOOKUP($B590, 'Team Per G'!$A$2:$G$31, 5, FALSE)</f>
        <v>#N/A</v>
      </c>
      <c r="W590" s="11" t="e">
        <f>VLOOKUP($B590, 'Team Per G'!$A$2:$G$31, 4, FALSE)</f>
        <v>#N/A</v>
      </c>
      <c r="X590" s="11" t="e">
        <f>VLOOKUP($B590, Team_Batting___Dashboard[], 22, FALSE)/$F590</f>
        <v>#N/A</v>
      </c>
      <c r="Y590" s="11" t="e">
        <f>VLOOKUP($B590, 'FanGraphs - Team WAR Projected'!$B$2:$E$31, 4, FALSE)/162</f>
        <v>#N/A</v>
      </c>
      <c r="Z590" s="11" t="e">
        <f t="shared" si="101"/>
        <v>#N/A</v>
      </c>
      <c r="AA590" s="11" t="e">
        <f>VLOOKUP($B590, FanGraphs_Standings[[Abbreviation]:[2024 Year to Date RS/G]], 6, FALSE)/$F590</f>
        <v>#N/A</v>
      </c>
      <c r="AB590" s="11" t="e">
        <f>VLOOKUP($B590, FanGraphs_Standings[[Abbreviation]:[2024 Projected Full Season RDif]], 19, FALSE)/162</f>
        <v>#N/A</v>
      </c>
      <c r="AC590" s="11" t="e">
        <f t="shared" si="110"/>
        <v>#N/A</v>
      </c>
      <c r="AD590" s="11" t="e">
        <f>VLOOKUP($B590, FanGraphs_Standings[[Abbreviation]:[2024 Projected Full Season RDif]], 5, FALSE)</f>
        <v>#N/A</v>
      </c>
      <c r="AE590" s="11" t="e">
        <f>VLOOKUP($B590, FanGraphs_Standings[[Abbreviation]:[2024 Projected Full Season W%]], 18, FALSE)</f>
        <v>#N/A</v>
      </c>
      <c r="AF590" s="11" t="e">
        <f t="shared" si="102"/>
        <v>#N/A</v>
      </c>
      <c r="AG590" s="11" t="e">
        <f>VLOOKUP($B590, 'Home Field Adv'!$A$2:$I$31, 9, FALSE)</f>
        <v>#N/A</v>
      </c>
      <c r="AH590" s="11" t="e">
        <f>VLOOKUP($C590, FanGraphs_Standings[[Abbreviation]:[2024 Year to Date G]], 2, FALSE)</f>
        <v>#N/A</v>
      </c>
      <c r="AI590" s="11" t="e">
        <f>_xlfn.IFNA(VLOOKUP($E590, 'SP Per G'!$A$2:$D$1385, 3, FALSE), AO590)</f>
        <v>#N/A</v>
      </c>
      <c r="AJ590" s="11" t="e">
        <f>IF(AND(ISNA(VLOOKUP($E590, 'SP Per G'!$A$2:$D$1385, 4, FALSE)), ISTEXT($E590)), AI590,IF(ISNA(VLOOKUP($E590, 'SP Per G'!$A$2:$D$1385, 4, FALSE)), AO590, VLOOKUP($E590, 'SP Per G'!$A$2:$D$1385, 4, FALSE)))</f>
        <v>#N/A</v>
      </c>
      <c r="AK590" s="11" t="e">
        <f t="shared" si="103"/>
        <v>#N/A</v>
      </c>
      <c r="AL590" s="11" t="e">
        <f>_xlfn.IFNA(VLOOKUP($E590, Individual_Pitching___Dashboard[], 18, FALSE), VLOOKUP($C590,Team_Pitching___Advanced[[Team]:[SIERA]],16,FALSE))</f>
        <v>#N/A</v>
      </c>
      <c r="AM590" s="11" t="e">
        <f>_xlfn.IFNA(VLOOKUP($E590, Individual_Pitching___Dashboard[], 20, FALSE), VLOOKUP($C590,Team_Pitching___Advanced[[Team]:[xFIP]],19,FALSE))</f>
        <v>#N/A</v>
      </c>
      <c r="AN590" s="11" t="e">
        <f>_xlfn.IFNA(VLOOKUP($E590,Individual_Pitching___Advanced[],21,FALSE),VLOOKUP($C590,Team_Pitching___Advanced[[Team]:[SIERA]],20,FALSE))</f>
        <v>#N/A</v>
      </c>
      <c r="AO590" s="11" t="e">
        <f>VLOOKUP($C590, 'Team Per G'!$A$2:$G$31, 7, FALSE)</f>
        <v>#N/A</v>
      </c>
      <c r="AP590" s="11" t="e">
        <f>VLOOKUP($C590, 'FanGraphs - Team WAR Projected'!$B$2:$E$31, 3, FALSE)/162</f>
        <v>#N/A</v>
      </c>
      <c r="AQ590" s="11" t="e">
        <f t="shared" si="104"/>
        <v>#N/A</v>
      </c>
      <c r="AR590" s="11" t="e">
        <f>VLOOKUP($C590, Team_Pitching___Advanced[[Team]:[xFIP]], 19,FALSE)</f>
        <v>#N/A</v>
      </c>
      <c r="AS590" s="11" t="e">
        <f>VLOOKUP($C590, Team_Pitching___Advanced[], 20, FALSE)</f>
        <v>#N/A</v>
      </c>
      <c r="AT590" s="11" t="e">
        <f>VLOOKUP($C590, Team_Batting___Dashboard[[Team]:[wOBA]], 16, FALSE)</f>
        <v>#N/A</v>
      </c>
      <c r="AU590" s="11" t="e">
        <f>VLOOKUP($C590, Team_Batting___Advanced[[Team]:[OPS]], 9, FALSE)</f>
        <v>#N/A</v>
      </c>
      <c r="AV590" s="11" t="e">
        <f>VLOOKUP($C590, Team_Batting___Advanced[], 19, FALSE)</f>
        <v>#N/A</v>
      </c>
      <c r="AW590" s="11" t="e">
        <f>VLOOKUP($C590, 'Team Per G'!$A$2:$G$31, 3, FALSE)</f>
        <v>#N/A</v>
      </c>
      <c r="AX590" s="11" t="e">
        <f>VLOOKUP($C590, 'Team Per G'!$A$2:$G$31, 5, FALSE)</f>
        <v>#N/A</v>
      </c>
      <c r="AY590" s="11" t="e">
        <f>VLOOKUP($C590, 'Team Per G'!$A$2:$G$31, 4, FALSE)</f>
        <v>#N/A</v>
      </c>
      <c r="AZ590" s="11" t="e">
        <f>VLOOKUP($C590, Team_Batting___Dashboard[], 22, FALSE)/$AH590</f>
        <v>#N/A</v>
      </c>
      <c r="BA590" s="11" t="e">
        <f>VLOOKUP($C590, 'FanGraphs - Team WAR Projected'!$B$2:$E$31, 4, FALSE)/162</f>
        <v>#N/A</v>
      </c>
      <c r="BB590" s="11" t="e">
        <f t="shared" si="105"/>
        <v>#N/A</v>
      </c>
      <c r="BC590" s="11" t="e">
        <f>VLOOKUP($C590, FanGraphs_Standings[[Abbreviation]:[2024 Year to Date RS/G]], 6, FALSE)/$AH590</f>
        <v>#N/A</v>
      </c>
      <c r="BD590" s="11" t="e">
        <f>VLOOKUP($C590, FanGraphs_Standings[[Abbreviation]:[2024 Projected Full Season RDif]], 19, FALSE)/162</f>
        <v>#N/A</v>
      </c>
      <c r="BE590" s="11" t="e">
        <f t="shared" si="106"/>
        <v>#N/A</v>
      </c>
      <c r="BF590" s="11" t="e">
        <f>VLOOKUP($C590, FanGraphs_Standings[[Abbreviation]:[2024 Projected Full Season RDif]], 5, FALSE)</f>
        <v>#N/A</v>
      </c>
      <c r="BG590" s="11" t="e">
        <f>VLOOKUP($C590, FanGraphs_Standings[[Abbreviation]:[2024 Projected Full Season W%]], 18, FALSE)</f>
        <v>#N/A</v>
      </c>
      <c r="BH590" s="11" t="e">
        <f t="shared" si="107"/>
        <v>#N/A</v>
      </c>
      <c r="BI590" s="11" t="e">
        <f>VLOOKUP($C590, 'Home Field Adv'!$A$2:$K$31, 11, FALSE)</f>
        <v>#N/A</v>
      </c>
      <c r="BL590" s="12" t="str">
        <f t="shared" si="108"/>
        <v/>
      </c>
      <c r="BM590" s="12" t="str">
        <f t="shared" si="98"/>
        <v/>
      </c>
      <c r="BN590" s="12" t="str">
        <f t="shared" si="109"/>
        <v/>
      </c>
    </row>
    <row r="591" spans="6:66" x14ac:dyDescent="0.45">
      <c r="F591" s="11" t="e">
        <f>VLOOKUP($B591, FanGraphs_Standings[[Abbreviation]:[2024 Year to Date G]], 2, FALSE)</f>
        <v>#N/A</v>
      </c>
      <c r="G591" s="11" t="e">
        <f>_xlfn.IFNA(VLOOKUP($D591, 'SP Per G'!$A$2:$D$1385, 3, FALSE),M591)</f>
        <v>#N/A</v>
      </c>
      <c r="H591" s="11" t="e">
        <f>IF(AND(ISNA(VLOOKUP($D591, 'SP Per G'!$A$2:$D$1385, 4, FALSE)), ISTEXT($D591)), G591,IF(ISNA(VLOOKUP($D591, 'SP Per G'!$A$2:$D$1385, 4, FALSE)), M591, VLOOKUP($D591, 'SP Per G'!$A$2:$D$1385, 4, FALSE)))</f>
        <v>#N/A</v>
      </c>
      <c r="I591" s="11" t="e">
        <f t="shared" si="99"/>
        <v>#N/A</v>
      </c>
      <c r="J591" s="11" t="e">
        <f>_xlfn.IFNA(VLOOKUP($D591,Individual_Pitching___Dashboard[],18,FALSE),VLOOKUP(B591,Team_Pitching___Dashboard[[Team]:[ERA]],17,FALSE))</f>
        <v>#N/A</v>
      </c>
      <c r="K591" s="11" t="e">
        <f>_xlfn.IFNA(VLOOKUP($D591, Individual_Pitching___Dashboard[], 20, FALSE), VLOOKUP(B591,Team_Pitching___Dashboard[[Team]:[xFIP]],20,FALSE))</f>
        <v>#N/A</v>
      </c>
      <c r="L591" s="11" t="e">
        <f>_xlfn.IFNA(VLOOKUP($D591, Individual_Pitching___Advanced[], 21,FALSE), VLOOKUP(B591, Team_Pitching___Advanced[], 20, FALSE))</f>
        <v>#N/A</v>
      </c>
      <c r="M591" s="11" t="e">
        <f>VLOOKUP($B591, 'Team Per G'!$A$2:$G$31, 7, FALSE)</f>
        <v>#N/A</v>
      </c>
      <c r="N591" s="11" t="e">
        <f>VLOOKUP($B591, 'FanGraphs - Team WAR Projected'!$B$2:$E$31, 3, FALSE)/162</f>
        <v>#N/A</v>
      </c>
      <c r="O591" s="11" t="e">
        <f t="shared" si="100"/>
        <v>#N/A</v>
      </c>
      <c r="P591" s="11" t="e">
        <f>VLOOKUP($B591, Team_Pitching___Advanced[[Team]:[xFIP]], 19,FALSE)</f>
        <v>#N/A</v>
      </c>
      <c r="Q591" s="11" t="e">
        <f>VLOOKUP($B591, Team_Pitching___Advanced[], 20, FALSE)</f>
        <v>#N/A</v>
      </c>
      <c r="R591" s="11" t="e">
        <f>VLOOKUP($B591, Team_Batting___Dashboard[[Team]:[wOBA]], 16, FALSE)</f>
        <v>#N/A</v>
      </c>
      <c r="S591" s="11" t="e">
        <f>VLOOKUP($B591, Team_Batting___Advanced[[Team]:[OPS]], 9, FALSE)</f>
        <v>#N/A</v>
      </c>
      <c r="T591" s="11" t="e">
        <f>VLOOKUP($B591, Team_Batting___Advanced[], 19, FALSE)</f>
        <v>#N/A</v>
      </c>
      <c r="U591" s="11" t="e">
        <f>VLOOKUP($B591, 'Team Per G'!$A$2:$G$31, 3, FALSE)</f>
        <v>#N/A</v>
      </c>
      <c r="V591" s="11" t="e">
        <f>VLOOKUP($B591, 'Team Per G'!$A$2:$G$31, 5, FALSE)</f>
        <v>#N/A</v>
      </c>
      <c r="W591" s="11" t="e">
        <f>VLOOKUP($B591, 'Team Per G'!$A$2:$G$31, 4, FALSE)</f>
        <v>#N/A</v>
      </c>
      <c r="X591" s="11" t="e">
        <f>VLOOKUP($B591, Team_Batting___Dashboard[], 22, FALSE)/$F591</f>
        <v>#N/A</v>
      </c>
      <c r="Y591" s="11" t="e">
        <f>VLOOKUP($B591, 'FanGraphs - Team WAR Projected'!$B$2:$E$31, 4, FALSE)/162</f>
        <v>#N/A</v>
      </c>
      <c r="Z591" s="11" t="e">
        <f t="shared" si="101"/>
        <v>#N/A</v>
      </c>
      <c r="AA591" s="11" t="e">
        <f>VLOOKUP($B591, FanGraphs_Standings[[Abbreviation]:[2024 Year to Date RS/G]], 6, FALSE)/$F591</f>
        <v>#N/A</v>
      </c>
      <c r="AB591" s="11" t="e">
        <f>VLOOKUP($B591, FanGraphs_Standings[[Abbreviation]:[2024 Projected Full Season RDif]], 19, FALSE)/162</f>
        <v>#N/A</v>
      </c>
      <c r="AC591" s="11" t="e">
        <f t="shared" si="110"/>
        <v>#N/A</v>
      </c>
      <c r="AD591" s="11" t="e">
        <f>VLOOKUP($B591, FanGraphs_Standings[[Abbreviation]:[2024 Projected Full Season RDif]], 5, FALSE)</f>
        <v>#N/A</v>
      </c>
      <c r="AE591" s="11" t="e">
        <f>VLOOKUP($B591, FanGraphs_Standings[[Abbreviation]:[2024 Projected Full Season W%]], 18, FALSE)</f>
        <v>#N/A</v>
      </c>
      <c r="AF591" s="11" t="e">
        <f t="shared" si="102"/>
        <v>#N/A</v>
      </c>
      <c r="AG591" s="11" t="e">
        <f>VLOOKUP($B591, 'Home Field Adv'!$A$2:$I$31, 9, FALSE)</f>
        <v>#N/A</v>
      </c>
      <c r="AH591" s="11" t="e">
        <f>VLOOKUP($C591, FanGraphs_Standings[[Abbreviation]:[2024 Year to Date G]], 2, FALSE)</f>
        <v>#N/A</v>
      </c>
      <c r="AI591" s="11" t="e">
        <f>_xlfn.IFNA(VLOOKUP($E591, 'SP Per G'!$A$2:$D$1385, 3, FALSE), AO591)</f>
        <v>#N/A</v>
      </c>
      <c r="AJ591" s="11" t="e">
        <f>IF(AND(ISNA(VLOOKUP($E591, 'SP Per G'!$A$2:$D$1385, 4, FALSE)), ISTEXT($E591)), AI591,IF(ISNA(VLOOKUP($E591, 'SP Per G'!$A$2:$D$1385, 4, FALSE)), AO591, VLOOKUP($E591, 'SP Per G'!$A$2:$D$1385, 4, FALSE)))</f>
        <v>#N/A</v>
      </c>
      <c r="AK591" s="11" t="e">
        <f t="shared" si="103"/>
        <v>#N/A</v>
      </c>
      <c r="AL591" s="11" t="e">
        <f>_xlfn.IFNA(VLOOKUP($E591, Individual_Pitching___Dashboard[], 18, FALSE), VLOOKUP($C591,Team_Pitching___Advanced[[Team]:[SIERA]],16,FALSE))</f>
        <v>#N/A</v>
      </c>
      <c r="AM591" s="11" t="e">
        <f>_xlfn.IFNA(VLOOKUP($E591, Individual_Pitching___Dashboard[], 20, FALSE), VLOOKUP($C591,Team_Pitching___Advanced[[Team]:[xFIP]],19,FALSE))</f>
        <v>#N/A</v>
      </c>
      <c r="AN591" s="11" t="e">
        <f>_xlfn.IFNA(VLOOKUP($E591,Individual_Pitching___Advanced[],21,FALSE),VLOOKUP($C591,Team_Pitching___Advanced[[Team]:[SIERA]],20,FALSE))</f>
        <v>#N/A</v>
      </c>
      <c r="AO591" s="11" t="e">
        <f>VLOOKUP($C591, 'Team Per G'!$A$2:$G$31, 7, FALSE)</f>
        <v>#N/A</v>
      </c>
      <c r="AP591" s="11" t="e">
        <f>VLOOKUP($C591, 'FanGraphs - Team WAR Projected'!$B$2:$E$31, 3, FALSE)/162</f>
        <v>#N/A</v>
      </c>
      <c r="AQ591" s="11" t="e">
        <f t="shared" si="104"/>
        <v>#N/A</v>
      </c>
      <c r="AR591" s="11" t="e">
        <f>VLOOKUP($C591, Team_Pitching___Advanced[[Team]:[xFIP]], 19,FALSE)</f>
        <v>#N/A</v>
      </c>
      <c r="AS591" s="11" t="e">
        <f>VLOOKUP($C591, Team_Pitching___Advanced[], 20, FALSE)</f>
        <v>#N/A</v>
      </c>
      <c r="AT591" s="11" t="e">
        <f>VLOOKUP($C591, Team_Batting___Dashboard[[Team]:[wOBA]], 16, FALSE)</f>
        <v>#N/A</v>
      </c>
      <c r="AU591" s="11" t="e">
        <f>VLOOKUP($C591, Team_Batting___Advanced[[Team]:[OPS]], 9, FALSE)</f>
        <v>#N/A</v>
      </c>
      <c r="AV591" s="11" t="e">
        <f>VLOOKUP($C591, Team_Batting___Advanced[], 19, FALSE)</f>
        <v>#N/A</v>
      </c>
      <c r="AW591" s="11" t="e">
        <f>VLOOKUP($C591, 'Team Per G'!$A$2:$G$31, 3, FALSE)</f>
        <v>#N/A</v>
      </c>
      <c r="AX591" s="11" t="e">
        <f>VLOOKUP($C591, 'Team Per G'!$A$2:$G$31, 5, FALSE)</f>
        <v>#N/A</v>
      </c>
      <c r="AY591" s="11" t="e">
        <f>VLOOKUP($C591, 'Team Per G'!$A$2:$G$31, 4, FALSE)</f>
        <v>#N/A</v>
      </c>
      <c r="AZ591" s="11" t="e">
        <f>VLOOKUP($C591, Team_Batting___Dashboard[], 22, FALSE)/$AH591</f>
        <v>#N/A</v>
      </c>
      <c r="BA591" s="11" t="e">
        <f>VLOOKUP($C591, 'FanGraphs - Team WAR Projected'!$B$2:$E$31, 4, FALSE)/162</f>
        <v>#N/A</v>
      </c>
      <c r="BB591" s="11" t="e">
        <f t="shared" si="105"/>
        <v>#N/A</v>
      </c>
      <c r="BC591" s="11" t="e">
        <f>VLOOKUP($C591, FanGraphs_Standings[[Abbreviation]:[2024 Year to Date RS/G]], 6, FALSE)/$AH591</f>
        <v>#N/A</v>
      </c>
      <c r="BD591" s="11" t="e">
        <f>VLOOKUP($C591, FanGraphs_Standings[[Abbreviation]:[2024 Projected Full Season RDif]], 19, FALSE)/162</f>
        <v>#N/A</v>
      </c>
      <c r="BE591" s="11" t="e">
        <f t="shared" si="106"/>
        <v>#N/A</v>
      </c>
      <c r="BF591" s="11" t="e">
        <f>VLOOKUP($C591, FanGraphs_Standings[[Abbreviation]:[2024 Projected Full Season RDif]], 5, FALSE)</f>
        <v>#N/A</v>
      </c>
      <c r="BG591" s="11" t="e">
        <f>VLOOKUP($C591, FanGraphs_Standings[[Abbreviation]:[2024 Projected Full Season W%]], 18, FALSE)</f>
        <v>#N/A</v>
      </c>
      <c r="BH591" s="11" t="e">
        <f t="shared" si="107"/>
        <v>#N/A</v>
      </c>
      <c r="BI591" s="11" t="e">
        <f>VLOOKUP($C591, 'Home Field Adv'!$A$2:$K$31, 11, FALSE)</f>
        <v>#N/A</v>
      </c>
      <c r="BL591" s="12" t="str">
        <f t="shared" si="108"/>
        <v/>
      </c>
      <c r="BM591" s="12" t="str">
        <f t="shared" si="98"/>
        <v/>
      </c>
      <c r="BN591" s="12" t="str">
        <f t="shared" si="109"/>
        <v/>
      </c>
    </row>
    <row r="592" spans="6:66" x14ac:dyDescent="0.45">
      <c r="F592" s="11" t="e">
        <f>VLOOKUP($B592, FanGraphs_Standings[[Abbreviation]:[2024 Year to Date G]], 2, FALSE)</f>
        <v>#N/A</v>
      </c>
      <c r="G592" s="11" t="e">
        <f>_xlfn.IFNA(VLOOKUP($D592, 'SP Per G'!$A$2:$D$1385, 3, FALSE),M592)</f>
        <v>#N/A</v>
      </c>
      <c r="H592" s="11" t="e">
        <f>IF(AND(ISNA(VLOOKUP($D592, 'SP Per G'!$A$2:$D$1385, 4, FALSE)), ISTEXT($D592)), G592,IF(ISNA(VLOOKUP($D592, 'SP Per G'!$A$2:$D$1385, 4, FALSE)), M592, VLOOKUP($D592, 'SP Per G'!$A$2:$D$1385, 4, FALSE)))</f>
        <v>#N/A</v>
      </c>
      <c r="I592" s="11" t="e">
        <f t="shared" si="99"/>
        <v>#N/A</v>
      </c>
      <c r="J592" s="11" t="e">
        <f>_xlfn.IFNA(VLOOKUP($D592,Individual_Pitching___Dashboard[],18,FALSE),VLOOKUP(B592,Team_Pitching___Dashboard[[Team]:[ERA]],17,FALSE))</f>
        <v>#N/A</v>
      </c>
      <c r="K592" s="11" t="e">
        <f>_xlfn.IFNA(VLOOKUP($D592, Individual_Pitching___Dashboard[], 20, FALSE), VLOOKUP(B592,Team_Pitching___Dashboard[[Team]:[xFIP]],20,FALSE))</f>
        <v>#N/A</v>
      </c>
      <c r="L592" s="11" t="e">
        <f>_xlfn.IFNA(VLOOKUP($D592, Individual_Pitching___Advanced[], 21,FALSE), VLOOKUP(B592, Team_Pitching___Advanced[], 20, FALSE))</f>
        <v>#N/A</v>
      </c>
      <c r="M592" s="11" t="e">
        <f>VLOOKUP($B592, 'Team Per G'!$A$2:$G$31, 7, FALSE)</f>
        <v>#N/A</v>
      </c>
      <c r="N592" s="11" t="e">
        <f>VLOOKUP($B592, 'FanGraphs - Team WAR Projected'!$B$2:$E$31, 3, FALSE)/162</f>
        <v>#N/A</v>
      </c>
      <c r="O592" s="11" t="e">
        <f t="shared" si="100"/>
        <v>#N/A</v>
      </c>
      <c r="P592" s="11" t="e">
        <f>VLOOKUP($B592, Team_Pitching___Advanced[[Team]:[xFIP]], 19,FALSE)</f>
        <v>#N/A</v>
      </c>
      <c r="Q592" s="11" t="e">
        <f>VLOOKUP($B592, Team_Pitching___Advanced[], 20, FALSE)</f>
        <v>#N/A</v>
      </c>
      <c r="R592" s="11" t="e">
        <f>VLOOKUP($B592, Team_Batting___Dashboard[[Team]:[wOBA]], 16, FALSE)</f>
        <v>#N/A</v>
      </c>
      <c r="S592" s="11" t="e">
        <f>VLOOKUP($B592, Team_Batting___Advanced[[Team]:[OPS]], 9, FALSE)</f>
        <v>#N/A</v>
      </c>
      <c r="T592" s="11" t="e">
        <f>VLOOKUP($B592, Team_Batting___Advanced[], 19, FALSE)</f>
        <v>#N/A</v>
      </c>
      <c r="U592" s="11" t="e">
        <f>VLOOKUP($B592, 'Team Per G'!$A$2:$G$31, 3, FALSE)</f>
        <v>#N/A</v>
      </c>
      <c r="V592" s="11" t="e">
        <f>VLOOKUP($B592, 'Team Per G'!$A$2:$G$31, 5, FALSE)</f>
        <v>#N/A</v>
      </c>
      <c r="W592" s="11" t="e">
        <f>VLOOKUP($B592, 'Team Per G'!$A$2:$G$31, 4, FALSE)</f>
        <v>#N/A</v>
      </c>
      <c r="X592" s="11" t="e">
        <f>VLOOKUP($B592, Team_Batting___Dashboard[], 22, FALSE)/$F592</f>
        <v>#N/A</v>
      </c>
      <c r="Y592" s="11" t="e">
        <f>VLOOKUP($B592, 'FanGraphs - Team WAR Projected'!$B$2:$E$31, 4, FALSE)/162</f>
        <v>#N/A</v>
      </c>
      <c r="Z592" s="11" t="e">
        <f t="shared" si="101"/>
        <v>#N/A</v>
      </c>
      <c r="AA592" s="11" t="e">
        <f>VLOOKUP($B592, FanGraphs_Standings[[Abbreviation]:[2024 Year to Date RS/G]], 6, FALSE)/$F592</f>
        <v>#N/A</v>
      </c>
      <c r="AB592" s="11" t="e">
        <f>VLOOKUP($B592, FanGraphs_Standings[[Abbreviation]:[2024 Projected Full Season RDif]], 19, FALSE)/162</f>
        <v>#N/A</v>
      </c>
      <c r="AC592" s="11" t="e">
        <f t="shared" si="110"/>
        <v>#N/A</v>
      </c>
      <c r="AD592" s="11" t="e">
        <f>VLOOKUP($B592, FanGraphs_Standings[[Abbreviation]:[2024 Projected Full Season RDif]], 5, FALSE)</f>
        <v>#N/A</v>
      </c>
      <c r="AE592" s="11" t="e">
        <f>VLOOKUP($B592, FanGraphs_Standings[[Abbreviation]:[2024 Projected Full Season W%]], 18, FALSE)</f>
        <v>#N/A</v>
      </c>
      <c r="AF592" s="11" t="e">
        <f t="shared" si="102"/>
        <v>#N/A</v>
      </c>
      <c r="AG592" s="11" t="e">
        <f>VLOOKUP($B592, 'Home Field Adv'!$A$2:$I$31, 9, FALSE)</f>
        <v>#N/A</v>
      </c>
      <c r="AH592" s="11" t="e">
        <f>VLOOKUP($C592, FanGraphs_Standings[[Abbreviation]:[2024 Year to Date G]], 2, FALSE)</f>
        <v>#N/A</v>
      </c>
      <c r="AI592" s="11" t="e">
        <f>_xlfn.IFNA(VLOOKUP($E592, 'SP Per G'!$A$2:$D$1385, 3, FALSE), AO592)</f>
        <v>#N/A</v>
      </c>
      <c r="AJ592" s="11" t="e">
        <f>IF(AND(ISNA(VLOOKUP($E592, 'SP Per G'!$A$2:$D$1385, 4, FALSE)), ISTEXT($E592)), AI592,IF(ISNA(VLOOKUP($E592, 'SP Per G'!$A$2:$D$1385, 4, FALSE)), AO592, VLOOKUP($E592, 'SP Per G'!$A$2:$D$1385, 4, FALSE)))</f>
        <v>#N/A</v>
      </c>
      <c r="AK592" s="11" t="e">
        <f t="shared" si="103"/>
        <v>#N/A</v>
      </c>
      <c r="AL592" s="11" t="e">
        <f>_xlfn.IFNA(VLOOKUP($E592, Individual_Pitching___Dashboard[], 18, FALSE), VLOOKUP($C592,Team_Pitching___Advanced[[Team]:[SIERA]],16,FALSE))</f>
        <v>#N/A</v>
      </c>
      <c r="AM592" s="11" t="e">
        <f>_xlfn.IFNA(VLOOKUP($E592, Individual_Pitching___Dashboard[], 20, FALSE), VLOOKUP($C592,Team_Pitching___Advanced[[Team]:[xFIP]],19,FALSE))</f>
        <v>#N/A</v>
      </c>
      <c r="AN592" s="11" t="e">
        <f>_xlfn.IFNA(VLOOKUP($E592,Individual_Pitching___Advanced[],21,FALSE),VLOOKUP($C592,Team_Pitching___Advanced[[Team]:[SIERA]],20,FALSE))</f>
        <v>#N/A</v>
      </c>
      <c r="AO592" s="11" t="e">
        <f>VLOOKUP($C592, 'Team Per G'!$A$2:$G$31, 7, FALSE)</f>
        <v>#N/A</v>
      </c>
      <c r="AP592" s="11" t="e">
        <f>VLOOKUP($C592, 'FanGraphs - Team WAR Projected'!$B$2:$E$31, 3, FALSE)/162</f>
        <v>#N/A</v>
      </c>
      <c r="AQ592" s="11" t="e">
        <f t="shared" si="104"/>
        <v>#N/A</v>
      </c>
      <c r="AR592" s="11" t="e">
        <f>VLOOKUP($C592, Team_Pitching___Advanced[[Team]:[xFIP]], 19,FALSE)</f>
        <v>#N/A</v>
      </c>
      <c r="AS592" s="11" t="e">
        <f>VLOOKUP($C592, Team_Pitching___Advanced[], 20, FALSE)</f>
        <v>#N/A</v>
      </c>
      <c r="AT592" s="11" t="e">
        <f>VLOOKUP($C592, Team_Batting___Dashboard[[Team]:[wOBA]], 16, FALSE)</f>
        <v>#N/A</v>
      </c>
      <c r="AU592" s="11" t="e">
        <f>VLOOKUP($C592, Team_Batting___Advanced[[Team]:[OPS]], 9, FALSE)</f>
        <v>#N/A</v>
      </c>
      <c r="AV592" s="11" t="e">
        <f>VLOOKUP($C592, Team_Batting___Advanced[], 19, FALSE)</f>
        <v>#N/A</v>
      </c>
      <c r="AW592" s="11" t="e">
        <f>VLOOKUP($C592, 'Team Per G'!$A$2:$G$31, 3, FALSE)</f>
        <v>#N/A</v>
      </c>
      <c r="AX592" s="11" t="e">
        <f>VLOOKUP($C592, 'Team Per G'!$A$2:$G$31, 5, FALSE)</f>
        <v>#N/A</v>
      </c>
      <c r="AY592" s="11" t="e">
        <f>VLOOKUP($C592, 'Team Per G'!$A$2:$G$31, 4, FALSE)</f>
        <v>#N/A</v>
      </c>
      <c r="AZ592" s="11" t="e">
        <f>VLOOKUP($C592, Team_Batting___Dashboard[], 22, FALSE)/$AH592</f>
        <v>#N/A</v>
      </c>
      <c r="BA592" s="11" t="e">
        <f>VLOOKUP($C592, 'FanGraphs - Team WAR Projected'!$B$2:$E$31, 4, FALSE)/162</f>
        <v>#N/A</v>
      </c>
      <c r="BB592" s="11" t="e">
        <f t="shared" si="105"/>
        <v>#N/A</v>
      </c>
      <c r="BC592" s="11" t="e">
        <f>VLOOKUP($C592, FanGraphs_Standings[[Abbreviation]:[2024 Year to Date RS/G]], 6, FALSE)/$AH592</f>
        <v>#N/A</v>
      </c>
      <c r="BD592" s="11" t="e">
        <f>VLOOKUP($C592, FanGraphs_Standings[[Abbreviation]:[2024 Projected Full Season RDif]], 19, FALSE)/162</f>
        <v>#N/A</v>
      </c>
      <c r="BE592" s="11" t="e">
        <f t="shared" si="106"/>
        <v>#N/A</v>
      </c>
      <c r="BF592" s="11" t="e">
        <f>VLOOKUP($C592, FanGraphs_Standings[[Abbreviation]:[2024 Projected Full Season RDif]], 5, FALSE)</f>
        <v>#N/A</v>
      </c>
      <c r="BG592" s="11" t="e">
        <f>VLOOKUP($C592, FanGraphs_Standings[[Abbreviation]:[2024 Projected Full Season W%]], 18, FALSE)</f>
        <v>#N/A</v>
      </c>
      <c r="BH592" s="11" t="e">
        <f t="shared" si="107"/>
        <v>#N/A</v>
      </c>
      <c r="BI592" s="11" t="e">
        <f>VLOOKUP($C592, 'Home Field Adv'!$A$2:$K$31, 11, FALSE)</f>
        <v>#N/A</v>
      </c>
      <c r="BL592" s="12" t="str">
        <f t="shared" si="108"/>
        <v/>
      </c>
      <c r="BM592" s="12" t="str">
        <f t="shared" si="98"/>
        <v/>
      </c>
      <c r="BN592" s="12" t="str">
        <f t="shared" si="109"/>
        <v/>
      </c>
    </row>
    <row r="593" spans="6:66" x14ac:dyDescent="0.45">
      <c r="F593" s="11" t="e">
        <f>VLOOKUP($B593, FanGraphs_Standings[[Abbreviation]:[2024 Year to Date G]], 2, FALSE)</f>
        <v>#N/A</v>
      </c>
      <c r="G593" s="11" t="e">
        <f>_xlfn.IFNA(VLOOKUP($D593, 'SP Per G'!$A$2:$D$1385, 3, FALSE),M593)</f>
        <v>#N/A</v>
      </c>
      <c r="H593" s="11" t="e">
        <f>IF(AND(ISNA(VLOOKUP($D593, 'SP Per G'!$A$2:$D$1385, 4, FALSE)), ISTEXT($D593)), G593,IF(ISNA(VLOOKUP($D593, 'SP Per G'!$A$2:$D$1385, 4, FALSE)), M593, VLOOKUP($D593, 'SP Per G'!$A$2:$D$1385, 4, FALSE)))</f>
        <v>#N/A</v>
      </c>
      <c r="I593" s="11" t="e">
        <f t="shared" si="99"/>
        <v>#N/A</v>
      </c>
      <c r="J593" s="11" t="e">
        <f>_xlfn.IFNA(VLOOKUP($D593,Individual_Pitching___Dashboard[],18,FALSE),VLOOKUP(B593,Team_Pitching___Dashboard[[Team]:[ERA]],17,FALSE))</f>
        <v>#N/A</v>
      </c>
      <c r="K593" s="11" t="e">
        <f>_xlfn.IFNA(VLOOKUP($D593, Individual_Pitching___Dashboard[], 20, FALSE), VLOOKUP(B593,Team_Pitching___Dashboard[[Team]:[xFIP]],20,FALSE))</f>
        <v>#N/A</v>
      </c>
      <c r="L593" s="11" t="e">
        <f>_xlfn.IFNA(VLOOKUP($D593, Individual_Pitching___Advanced[], 21,FALSE), VLOOKUP(B593, Team_Pitching___Advanced[], 20, FALSE))</f>
        <v>#N/A</v>
      </c>
      <c r="M593" s="11" t="e">
        <f>VLOOKUP($B593, 'Team Per G'!$A$2:$G$31, 7, FALSE)</f>
        <v>#N/A</v>
      </c>
      <c r="N593" s="11" t="e">
        <f>VLOOKUP($B593, 'FanGraphs - Team WAR Projected'!$B$2:$E$31, 3, FALSE)/162</f>
        <v>#N/A</v>
      </c>
      <c r="O593" s="11" t="e">
        <f t="shared" si="100"/>
        <v>#N/A</v>
      </c>
      <c r="P593" s="11" t="e">
        <f>VLOOKUP($B593, Team_Pitching___Advanced[[Team]:[xFIP]], 19,FALSE)</f>
        <v>#N/A</v>
      </c>
      <c r="Q593" s="11" t="e">
        <f>VLOOKUP($B593, Team_Pitching___Advanced[], 20, FALSE)</f>
        <v>#N/A</v>
      </c>
      <c r="R593" s="11" t="e">
        <f>VLOOKUP($B593, Team_Batting___Dashboard[[Team]:[wOBA]], 16, FALSE)</f>
        <v>#N/A</v>
      </c>
      <c r="S593" s="11" t="e">
        <f>VLOOKUP($B593, Team_Batting___Advanced[[Team]:[OPS]], 9, FALSE)</f>
        <v>#N/A</v>
      </c>
      <c r="T593" s="11" t="e">
        <f>VLOOKUP($B593, Team_Batting___Advanced[], 19, FALSE)</f>
        <v>#N/A</v>
      </c>
      <c r="U593" s="11" t="e">
        <f>VLOOKUP($B593, 'Team Per G'!$A$2:$G$31, 3, FALSE)</f>
        <v>#N/A</v>
      </c>
      <c r="V593" s="11" t="e">
        <f>VLOOKUP($B593, 'Team Per G'!$A$2:$G$31, 5, FALSE)</f>
        <v>#N/A</v>
      </c>
      <c r="W593" s="11" t="e">
        <f>VLOOKUP($B593, 'Team Per G'!$A$2:$G$31, 4, FALSE)</f>
        <v>#N/A</v>
      </c>
      <c r="X593" s="11" t="e">
        <f>VLOOKUP($B593, Team_Batting___Dashboard[], 22, FALSE)/$F593</f>
        <v>#N/A</v>
      </c>
      <c r="Y593" s="11" t="e">
        <f>VLOOKUP($B593, 'FanGraphs - Team WAR Projected'!$B$2:$E$31, 4, FALSE)/162</f>
        <v>#N/A</v>
      </c>
      <c r="Z593" s="11" t="e">
        <f t="shared" si="101"/>
        <v>#N/A</v>
      </c>
      <c r="AA593" s="11" t="e">
        <f>VLOOKUP($B593, FanGraphs_Standings[[Abbreviation]:[2024 Year to Date RS/G]], 6, FALSE)/$F593</f>
        <v>#N/A</v>
      </c>
      <c r="AB593" s="11" t="e">
        <f>VLOOKUP($B593, FanGraphs_Standings[[Abbreviation]:[2024 Projected Full Season RDif]], 19, FALSE)/162</f>
        <v>#N/A</v>
      </c>
      <c r="AC593" s="11" t="e">
        <f t="shared" si="110"/>
        <v>#N/A</v>
      </c>
      <c r="AD593" s="11" t="e">
        <f>VLOOKUP($B593, FanGraphs_Standings[[Abbreviation]:[2024 Projected Full Season RDif]], 5, FALSE)</f>
        <v>#N/A</v>
      </c>
      <c r="AE593" s="11" t="e">
        <f>VLOOKUP($B593, FanGraphs_Standings[[Abbreviation]:[2024 Projected Full Season W%]], 18, FALSE)</f>
        <v>#N/A</v>
      </c>
      <c r="AF593" s="11" t="e">
        <f t="shared" si="102"/>
        <v>#N/A</v>
      </c>
      <c r="AG593" s="11" t="e">
        <f>VLOOKUP($B593, 'Home Field Adv'!$A$2:$I$31, 9, FALSE)</f>
        <v>#N/A</v>
      </c>
      <c r="AH593" s="11" t="e">
        <f>VLOOKUP($C593, FanGraphs_Standings[[Abbreviation]:[2024 Year to Date G]], 2, FALSE)</f>
        <v>#N/A</v>
      </c>
      <c r="AI593" s="11" t="e">
        <f>_xlfn.IFNA(VLOOKUP($E593, 'SP Per G'!$A$2:$D$1385, 3, FALSE), AO593)</f>
        <v>#N/A</v>
      </c>
      <c r="AJ593" s="11" t="e">
        <f>IF(AND(ISNA(VLOOKUP($E593, 'SP Per G'!$A$2:$D$1385, 4, FALSE)), ISTEXT($E593)), AI593,IF(ISNA(VLOOKUP($E593, 'SP Per G'!$A$2:$D$1385, 4, FALSE)), AO593, VLOOKUP($E593, 'SP Per G'!$A$2:$D$1385, 4, FALSE)))</f>
        <v>#N/A</v>
      </c>
      <c r="AK593" s="11" t="e">
        <f t="shared" si="103"/>
        <v>#N/A</v>
      </c>
      <c r="AL593" s="11" t="e">
        <f>_xlfn.IFNA(VLOOKUP($E593, Individual_Pitching___Dashboard[], 18, FALSE), VLOOKUP($C593,Team_Pitching___Advanced[[Team]:[SIERA]],16,FALSE))</f>
        <v>#N/A</v>
      </c>
      <c r="AM593" s="11" t="e">
        <f>_xlfn.IFNA(VLOOKUP($E593, Individual_Pitching___Dashboard[], 20, FALSE), VLOOKUP($C593,Team_Pitching___Advanced[[Team]:[xFIP]],19,FALSE))</f>
        <v>#N/A</v>
      </c>
      <c r="AN593" s="11" t="e">
        <f>_xlfn.IFNA(VLOOKUP($E593,Individual_Pitching___Advanced[],21,FALSE),VLOOKUP($C593,Team_Pitching___Advanced[[Team]:[SIERA]],20,FALSE))</f>
        <v>#N/A</v>
      </c>
      <c r="AO593" s="11" t="e">
        <f>VLOOKUP($C593, 'Team Per G'!$A$2:$G$31, 7, FALSE)</f>
        <v>#N/A</v>
      </c>
      <c r="AP593" s="11" t="e">
        <f>VLOOKUP($C593, 'FanGraphs - Team WAR Projected'!$B$2:$E$31, 3, FALSE)/162</f>
        <v>#N/A</v>
      </c>
      <c r="AQ593" s="11" t="e">
        <f t="shared" si="104"/>
        <v>#N/A</v>
      </c>
      <c r="AR593" s="11" t="e">
        <f>VLOOKUP($C593, Team_Pitching___Advanced[[Team]:[xFIP]], 19,FALSE)</f>
        <v>#N/A</v>
      </c>
      <c r="AS593" s="11" t="e">
        <f>VLOOKUP($C593, Team_Pitching___Advanced[], 20, FALSE)</f>
        <v>#N/A</v>
      </c>
      <c r="AT593" s="11" t="e">
        <f>VLOOKUP($C593, Team_Batting___Dashboard[[Team]:[wOBA]], 16, FALSE)</f>
        <v>#N/A</v>
      </c>
      <c r="AU593" s="11" t="e">
        <f>VLOOKUP($C593, Team_Batting___Advanced[[Team]:[OPS]], 9, FALSE)</f>
        <v>#N/A</v>
      </c>
      <c r="AV593" s="11" t="e">
        <f>VLOOKUP($C593, Team_Batting___Advanced[], 19, FALSE)</f>
        <v>#N/A</v>
      </c>
      <c r="AW593" s="11" t="e">
        <f>VLOOKUP($C593, 'Team Per G'!$A$2:$G$31, 3, FALSE)</f>
        <v>#N/A</v>
      </c>
      <c r="AX593" s="11" t="e">
        <f>VLOOKUP($C593, 'Team Per G'!$A$2:$G$31, 5, FALSE)</f>
        <v>#N/A</v>
      </c>
      <c r="AY593" s="11" t="e">
        <f>VLOOKUP($C593, 'Team Per G'!$A$2:$G$31, 4, FALSE)</f>
        <v>#N/A</v>
      </c>
      <c r="AZ593" s="11" t="e">
        <f>VLOOKUP($C593, Team_Batting___Dashboard[], 22, FALSE)/$AH593</f>
        <v>#N/A</v>
      </c>
      <c r="BA593" s="11" t="e">
        <f>VLOOKUP($C593, 'FanGraphs - Team WAR Projected'!$B$2:$E$31, 4, FALSE)/162</f>
        <v>#N/A</v>
      </c>
      <c r="BB593" s="11" t="e">
        <f t="shared" si="105"/>
        <v>#N/A</v>
      </c>
      <c r="BC593" s="11" t="e">
        <f>VLOOKUP($C593, FanGraphs_Standings[[Abbreviation]:[2024 Year to Date RS/G]], 6, FALSE)/$AH593</f>
        <v>#N/A</v>
      </c>
      <c r="BD593" s="11" t="e">
        <f>VLOOKUP($C593, FanGraphs_Standings[[Abbreviation]:[2024 Projected Full Season RDif]], 19, FALSE)/162</f>
        <v>#N/A</v>
      </c>
      <c r="BE593" s="11" t="e">
        <f t="shared" si="106"/>
        <v>#N/A</v>
      </c>
      <c r="BF593" s="11" t="e">
        <f>VLOOKUP($C593, FanGraphs_Standings[[Abbreviation]:[2024 Projected Full Season RDif]], 5, FALSE)</f>
        <v>#N/A</v>
      </c>
      <c r="BG593" s="11" t="e">
        <f>VLOOKUP($C593, FanGraphs_Standings[[Abbreviation]:[2024 Projected Full Season W%]], 18, FALSE)</f>
        <v>#N/A</v>
      </c>
      <c r="BH593" s="11" t="e">
        <f t="shared" si="107"/>
        <v>#N/A</v>
      </c>
      <c r="BI593" s="11" t="e">
        <f>VLOOKUP($C593, 'Home Field Adv'!$A$2:$K$31, 11, FALSE)</f>
        <v>#N/A</v>
      </c>
      <c r="BL593" s="12" t="str">
        <f t="shared" si="108"/>
        <v/>
      </c>
      <c r="BM593" s="12" t="str">
        <f t="shared" si="98"/>
        <v/>
      </c>
      <c r="BN593" s="12" t="str">
        <f t="shared" si="109"/>
        <v/>
      </c>
    </row>
    <row r="594" spans="6:66" x14ac:dyDescent="0.45">
      <c r="F594" s="11" t="e">
        <f>VLOOKUP($B594, FanGraphs_Standings[[Abbreviation]:[2024 Year to Date G]], 2, FALSE)</f>
        <v>#N/A</v>
      </c>
      <c r="G594" s="11" t="e">
        <f>_xlfn.IFNA(VLOOKUP($D594, 'SP Per G'!$A$2:$D$1385, 3, FALSE),M594)</f>
        <v>#N/A</v>
      </c>
      <c r="H594" s="11" t="e">
        <f>IF(AND(ISNA(VLOOKUP($D594, 'SP Per G'!$A$2:$D$1385, 4, FALSE)), ISTEXT($D594)), G594,IF(ISNA(VLOOKUP($D594, 'SP Per G'!$A$2:$D$1385, 4, FALSE)), M594, VLOOKUP($D594, 'SP Per G'!$A$2:$D$1385, 4, FALSE)))</f>
        <v>#N/A</v>
      </c>
      <c r="I594" s="11" t="e">
        <f t="shared" si="99"/>
        <v>#N/A</v>
      </c>
      <c r="J594" s="11" t="e">
        <f>_xlfn.IFNA(VLOOKUP($D594,Individual_Pitching___Dashboard[],18,FALSE),VLOOKUP(B594,Team_Pitching___Dashboard[[Team]:[ERA]],17,FALSE))</f>
        <v>#N/A</v>
      </c>
      <c r="K594" s="11" t="e">
        <f>_xlfn.IFNA(VLOOKUP($D594, Individual_Pitching___Dashboard[], 20, FALSE), VLOOKUP(B594,Team_Pitching___Dashboard[[Team]:[xFIP]],20,FALSE))</f>
        <v>#N/A</v>
      </c>
      <c r="L594" s="11" t="e">
        <f>_xlfn.IFNA(VLOOKUP($D594, Individual_Pitching___Advanced[], 21,FALSE), VLOOKUP(B594, Team_Pitching___Advanced[], 20, FALSE))</f>
        <v>#N/A</v>
      </c>
      <c r="M594" s="11" t="e">
        <f>VLOOKUP($B594, 'Team Per G'!$A$2:$G$31, 7, FALSE)</f>
        <v>#N/A</v>
      </c>
      <c r="N594" s="11" t="e">
        <f>VLOOKUP($B594, 'FanGraphs - Team WAR Projected'!$B$2:$E$31, 3, FALSE)/162</f>
        <v>#N/A</v>
      </c>
      <c r="O594" s="11" t="e">
        <f t="shared" si="100"/>
        <v>#N/A</v>
      </c>
      <c r="P594" s="11" t="e">
        <f>VLOOKUP($B594, Team_Pitching___Advanced[[Team]:[xFIP]], 19,FALSE)</f>
        <v>#N/A</v>
      </c>
      <c r="Q594" s="11" t="e">
        <f>VLOOKUP($B594, Team_Pitching___Advanced[], 20, FALSE)</f>
        <v>#N/A</v>
      </c>
      <c r="R594" s="11" t="e">
        <f>VLOOKUP($B594, Team_Batting___Dashboard[[Team]:[wOBA]], 16, FALSE)</f>
        <v>#N/A</v>
      </c>
      <c r="S594" s="11" t="e">
        <f>VLOOKUP($B594, Team_Batting___Advanced[[Team]:[OPS]], 9, FALSE)</f>
        <v>#N/A</v>
      </c>
      <c r="T594" s="11" t="e">
        <f>VLOOKUP($B594, Team_Batting___Advanced[], 19, FALSE)</f>
        <v>#N/A</v>
      </c>
      <c r="U594" s="11" t="e">
        <f>VLOOKUP($B594, 'Team Per G'!$A$2:$G$31, 3, FALSE)</f>
        <v>#N/A</v>
      </c>
      <c r="V594" s="11" t="e">
        <f>VLOOKUP($B594, 'Team Per G'!$A$2:$G$31, 5, FALSE)</f>
        <v>#N/A</v>
      </c>
      <c r="W594" s="11" t="e">
        <f>VLOOKUP($B594, 'Team Per G'!$A$2:$G$31, 4, FALSE)</f>
        <v>#N/A</v>
      </c>
      <c r="X594" s="11" t="e">
        <f>VLOOKUP($B594, Team_Batting___Dashboard[], 22, FALSE)/$F594</f>
        <v>#N/A</v>
      </c>
      <c r="Y594" s="11" t="e">
        <f>VLOOKUP($B594, 'FanGraphs - Team WAR Projected'!$B$2:$E$31, 4, FALSE)/162</f>
        <v>#N/A</v>
      </c>
      <c r="Z594" s="11" t="e">
        <f t="shared" si="101"/>
        <v>#N/A</v>
      </c>
      <c r="AA594" s="11" t="e">
        <f>VLOOKUP($B594, FanGraphs_Standings[[Abbreviation]:[2024 Year to Date RS/G]], 6, FALSE)/$F594</f>
        <v>#N/A</v>
      </c>
      <c r="AB594" s="11" t="e">
        <f>VLOOKUP($B594, FanGraphs_Standings[[Abbreviation]:[2024 Projected Full Season RDif]], 19, FALSE)/162</f>
        <v>#N/A</v>
      </c>
      <c r="AC594" s="11" t="e">
        <f t="shared" si="110"/>
        <v>#N/A</v>
      </c>
      <c r="AD594" s="11" t="e">
        <f>VLOOKUP($B594, FanGraphs_Standings[[Abbreviation]:[2024 Projected Full Season RDif]], 5, FALSE)</f>
        <v>#N/A</v>
      </c>
      <c r="AE594" s="11" t="e">
        <f>VLOOKUP($B594, FanGraphs_Standings[[Abbreviation]:[2024 Projected Full Season W%]], 18, FALSE)</f>
        <v>#N/A</v>
      </c>
      <c r="AF594" s="11" t="e">
        <f t="shared" si="102"/>
        <v>#N/A</v>
      </c>
      <c r="AG594" s="11" t="e">
        <f>VLOOKUP($B594, 'Home Field Adv'!$A$2:$I$31, 9, FALSE)</f>
        <v>#N/A</v>
      </c>
      <c r="AH594" s="11" t="e">
        <f>VLOOKUP($C594, FanGraphs_Standings[[Abbreviation]:[2024 Year to Date G]], 2, FALSE)</f>
        <v>#N/A</v>
      </c>
      <c r="AI594" s="11" t="e">
        <f>_xlfn.IFNA(VLOOKUP($E594, 'SP Per G'!$A$2:$D$1385, 3, FALSE), AO594)</f>
        <v>#N/A</v>
      </c>
      <c r="AJ594" s="11" t="e">
        <f>IF(AND(ISNA(VLOOKUP($E594, 'SP Per G'!$A$2:$D$1385, 4, FALSE)), ISTEXT($E594)), AI594,IF(ISNA(VLOOKUP($E594, 'SP Per G'!$A$2:$D$1385, 4, FALSE)), AO594, VLOOKUP($E594, 'SP Per G'!$A$2:$D$1385, 4, FALSE)))</f>
        <v>#N/A</v>
      </c>
      <c r="AK594" s="11" t="e">
        <f t="shared" si="103"/>
        <v>#N/A</v>
      </c>
      <c r="AL594" s="11" t="e">
        <f>_xlfn.IFNA(VLOOKUP($E594, Individual_Pitching___Dashboard[], 18, FALSE), VLOOKUP($C594,Team_Pitching___Advanced[[Team]:[SIERA]],16,FALSE))</f>
        <v>#N/A</v>
      </c>
      <c r="AM594" s="11" t="e">
        <f>_xlfn.IFNA(VLOOKUP($E594, Individual_Pitching___Dashboard[], 20, FALSE), VLOOKUP($C594,Team_Pitching___Advanced[[Team]:[xFIP]],19,FALSE))</f>
        <v>#N/A</v>
      </c>
      <c r="AN594" s="11" t="e">
        <f>_xlfn.IFNA(VLOOKUP($E594,Individual_Pitching___Advanced[],21,FALSE),VLOOKUP($C594,Team_Pitching___Advanced[[Team]:[SIERA]],20,FALSE))</f>
        <v>#N/A</v>
      </c>
      <c r="AO594" s="11" t="e">
        <f>VLOOKUP($C594, 'Team Per G'!$A$2:$G$31, 7, FALSE)</f>
        <v>#N/A</v>
      </c>
      <c r="AP594" s="11" t="e">
        <f>VLOOKUP($C594, 'FanGraphs - Team WAR Projected'!$B$2:$E$31, 3, FALSE)/162</f>
        <v>#N/A</v>
      </c>
      <c r="AQ594" s="11" t="e">
        <f t="shared" si="104"/>
        <v>#N/A</v>
      </c>
      <c r="AR594" s="11" t="e">
        <f>VLOOKUP($C594, Team_Pitching___Advanced[[Team]:[xFIP]], 19,FALSE)</f>
        <v>#N/A</v>
      </c>
      <c r="AS594" s="11" t="e">
        <f>VLOOKUP($C594, Team_Pitching___Advanced[], 20, FALSE)</f>
        <v>#N/A</v>
      </c>
      <c r="AT594" s="11" t="e">
        <f>VLOOKUP($C594, Team_Batting___Dashboard[[Team]:[wOBA]], 16, FALSE)</f>
        <v>#N/A</v>
      </c>
      <c r="AU594" s="11" t="e">
        <f>VLOOKUP($C594, Team_Batting___Advanced[[Team]:[OPS]], 9, FALSE)</f>
        <v>#N/A</v>
      </c>
      <c r="AV594" s="11" t="e">
        <f>VLOOKUP($C594, Team_Batting___Advanced[], 19, FALSE)</f>
        <v>#N/A</v>
      </c>
      <c r="AW594" s="11" t="e">
        <f>VLOOKUP($C594, 'Team Per G'!$A$2:$G$31, 3, FALSE)</f>
        <v>#N/A</v>
      </c>
      <c r="AX594" s="11" t="e">
        <f>VLOOKUP($C594, 'Team Per G'!$A$2:$G$31, 5, FALSE)</f>
        <v>#N/A</v>
      </c>
      <c r="AY594" s="11" t="e">
        <f>VLOOKUP($C594, 'Team Per G'!$A$2:$G$31, 4, FALSE)</f>
        <v>#N/A</v>
      </c>
      <c r="AZ594" s="11" t="e">
        <f>VLOOKUP($C594, Team_Batting___Dashboard[], 22, FALSE)/$AH594</f>
        <v>#N/A</v>
      </c>
      <c r="BA594" s="11" t="e">
        <f>VLOOKUP($C594, 'FanGraphs - Team WAR Projected'!$B$2:$E$31, 4, FALSE)/162</f>
        <v>#N/A</v>
      </c>
      <c r="BB594" s="11" t="e">
        <f t="shared" si="105"/>
        <v>#N/A</v>
      </c>
      <c r="BC594" s="11" t="e">
        <f>VLOOKUP($C594, FanGraphs_Standings[[Abbreviation]:[2024 Year to Date RS/G]], 6, FALSE)/$AH594</f>
        <v>#N/A</v>
      </c>
      <c r="BD594" s="11" t="e">
        <f>VLOOKUP($C594, FanGraphs_Standings[[Abbreviation]:[2024 Projected Full Season RDif]], 19, FALSE)/162</f>
        <v>#N/A</v>
      </c>
      <c r="BE594" s="11" t="e">
        <f t="shared" si="106"/>
        <v>#N/A</v>
      </c>
      <c r="BF594" s="11" t="e">
        <f>VLOOKUP($C594, FanGraphs_Standings[[Abbreviation]:[2024 Projected Full Season RDif]], 5, FALSE)</f>
        <v>#N/A</v>
      </c>
      <c r="BG594" s="11" t="e">
        <f>VLOOKUP($C594, FanGraphs_Standings[[Abbreviation]:[2024 Projected Full Season W%]], 18, FALSE)</f>
        <v>#N/A</v>
      </c>
      <c r="BH594" s="11" t="e">
        <f t="shared" si="107"/>
        <v>#N/A</v>
      </c>
      <c r="BI594" s="11" t="e">
        <f>VLOOKUP($C594, 'Home Field Adv'!$A$2:$K$31, 11, FALSE)</f>
        <v>#N/A</v>
      </c>
      <c r="BL594" s="12" t="str">
        <f t="shared" si="108"/>
        <v/>
      </c>
      <c r="BM594" s="12" t="str">
        <f t="shared" si="98"/>
        <v/>
      </c>
      <c r="BN594" s="12" t="str">
        <f t="shared" si="109"/>
        <v/>
      </c>
    </row>
    <row r="595" spans="6:66" x14ac:dyDescent="0.45">
      <c r="F595" s="11" t="e">
        <f>VLOOKUP($B595, FanGraphs_Standings[[Abbreviation]:[2024 Year to Date G]], 2, FALSE)</f>
        <v>#N/A</v>
      </c>
      <c r="G595" s="11" t="e">
        <f>_xlfn.IFNA(VLOOKUP($D595, 'SP Per G'!$A$2:$D$1385, 3, FALSE),M595)</f>
        <v>#N/A</v>
      </c>
      <c r="H595" s="11" t="e">
        <f>IF(AND(ISNA(VLOOKUP($D595, 'SP Per G'!$A$2:$D$1385, 4, FALSE)), ISTEXT($D595)), G595,IF(ISNA(VLOOKUP($D595, 'SP Per G'!$A$2:$D$1385, 4, FALSE)), M595, VLOOKUP($D595, 'SP Per G'!$A$2:$D$1385, 4, FALSE)))</f>
        <v>#N/A</v>
      </c>
      <c r="I595" s="11" t="e">
        <f t="shared" si="99"/>
        <v>#N/A</v>
      </c>
      <c r="J595" s="11" t="e">
        <f>_xlfn.IFNA(VLOOKUP($D595,Individual_Pitching___Dashboard[],18,FALSE),VLOOKUP(B595,Team_Pitching___Dashboard[[Team]:[ERA]],17,FALSE))</f>
        <v>#N/A</v>
      </c>
      <c r="K595" s="11" t="e">
        <f>_xlfn.IFNA(VLOOKUP($D595, Individual_Pitching___Dashboard[], 20, FALSE), VLOOKUP(B595,Team_Pitching___Dashboard[[Team]:[xFIP]],20,FALSE))</f>
        <v>#N/A</v>
      </c>
      <c r="L595" s="11" t="e">
        <f>_xlfn.IFNA(VLOOKUP($D595, Individual_Pitching___Advanced[], 21,FALSE), VLOOKUP(B595, Team_Pitching___Advanced[], 20, FALSE))</f>
        <v>#N/A</v>
      </c>
      <c r="M595" s="11" t="e">
        <f>VLOOKUP($B595, 'Team Per G'!$A$2:$G$31, 7, FALSE)</f>
        <v>#N/A</v>
      </c>
      <c r="N595" s="11" t="e">
        <f>VLOOKUP($B595, 'FanGraphs - Team WAR Projected'!$B$2:$E$31, 3, FALSE)/162</f>
        <v>#N/A</v>
      </c>
      <c r="O595" s="11" t="e">
        <f t="shared" si="100"/>
        <v>#N/A</v>
      </c>
      <c r="P595" s="11" t="e">
        <f>VLOOKUP($B595, Team_Pitching___Advanced[[Team]:[xFIP]], 19,FALSE)</f>
        <v>#N/A</v>
      </c>
      <c r="Q595" s="11" t="e">
        <f>VLOOKUP($B595, Team_Pitching___Advanced[], 20, FALSE)</f>
        <v>#N/A</v>
      </c>
      <c r="R595" s="11" t="e">
        <f>VLOOKUP($B595, Team_Batting___Dashboard[[Team]:[wOBA]], 16, FALSE)</f>
        <v>#N/A</v>
      </c>
      <c r="S595" s="11" t="e">
        <f>VLOOKUP($B595, Team_Batting___Advanced[[Team]:[OPS]], 9, FALSE)</f>
        <v>#N/A</v>
      </c>
      <c r="T595" s="11" t="e">
        <f>VLOOKUP($B595, Team_Batting___Advanced[], 19, FALSE)</f>
        <v>#N/A</v>
      </c>
      <c r="U595" s="11" t="e">
        <f>VLOOKUP($B595, 'Team Per G'!$A$2:$G$31, 3, FALSE)</f>
        <v>#N/A</v>
      </c>
      <c r="V595" s="11" t="e">
        <f>VLOOKUP($B595, 'Team Per G'!$A$2:$G$31, 5, FALSE)</f>
        <v>#N/A</v>
      </c>
      <c r="W595" s="11" t="e">
        <f>VLOOKUP($B595, 'Team Per G'!$A$2:$G$31, 4, FALSE)</f>
        <v>#N/A</v>
      </c>
      <c r="X595" s="11" t="e">
        <f>VLOOKUP($B595, Team_Batting___Dashboard[], 22, FALSE)/$F595</f>
        <v>#N/A</v>
      </c>
      <c r="Y595" s="11" t="e">
        <f>VLOOKUP($B595, 'FanGraphs - Team WAR Projected'!$B$2:$E$31, 4, FALSE)/162</f>
        <v>#N/A</v>
      </c>
      <c r="Z595" s="11" t="e">
        <f t="shared" si="101"/>
        <v>#N/A</v>
      </c>
      <c r="AA595" s="11" t="e">
        <f>VLOOKUP($B595, FanGraphs_Standings[[Abbreviation]:[2024 Year to Date RS/G]], 6, FALSE)/$F595</f>
        <v>#N/A</v>
      </c>
      <c r="AB595" s="11" t="e">
        <f>VLOOKUP($B595, FanGraphs_Standings[[Abbreviation]:[2024 Projected Full Season RDif]], 19, FALSE)/162</f>
        <v>#N/A</v>
      </c>
      <c r="AC595" s="11" t="e">
        <f t="shared" si="110"/>
        <v>#N/A</v>
      </c>
      <c r="AD595" s="11" t="e">
        <f>VLOOKUP($B595, FanGraphs_Standings[[Abbreviation]:[2024 Projected Full Season RDif]], 5, FALSE)</f>
        <v>#N/A</v>
      </c>
      <c r="AE595" s="11" t="e">
        <f>VLOOKUP($B595, FanGraphs_Standings[[Abbreviation]:[2024 Projected Full Season W%]], 18, FALSE)</f>
        <v>#N/A</v>
      </c>
      <c r="AF595" s="11" t="e">
        <f t="shared" si="102"/>
        <v>#N/A</v>
      </c>
      <c r="AG595" s="11" t="e">
        <f>VLOOKUP($B595, 'Home Field Adv'!$A$2:$I$31, 9, FALSE)</f>
        <v>#N/A</v>
      </c>
      <c r="AH595" s="11" t="e">
        <f>VLOOKUP($C595, FanGraphs_Standings[[Abbreviation]:[2024 Year to Date G]], 2, FALSE)</f>
        <v>#N/A</v>
      </c>
      <c r="AI595" s="11" t="e">
        <f>_xlfn.IFNA(VLOOKUP($E595, 'SP Per G'!$A$2:$D$1385, 3, FALSE), AO595)</f>
        <v>#N/A</v>
      </c>
      <c r="AJ595" s="11" t="e">
        <f>IF(AND(ISNA(VLOOKUP($E595, 'SP Per G'!$A$2:$D$1385, 4, FALSE)), ISTEXT($E595)), AI595,IF(ISNA(VLOOKUP($E595, 'SP Per G'!$A$2:$D$1385, 4, FALSE)), AO595, VLOOKUP($E595, 'SP Per G'!$A$2:$D$1385, 4, FALSE)))</f>
        <v>#N/A</v>
      </c>
      <c r="AK595" s="11" t="e">
        <f t="shared" si="103"/>
        <v>#N/A</v>
      </c>
      <c r="AL595" s="11" t="e">
        <f>_xlfn.IFNA(VLOOKUP($E595, Individual_Pitching___Dashboard[], 18, FALSE), VLOOKUP($C595,Team_Pitching___Advanced[[Team]:[SIERA]],16,FALSE))</f>
        <v>#N/A</v>
      </c>
      <c r="AM595" s="11" t="e">
        <f>_xlfn.IFNA(VLOOKUP($E595, Individual_Pitching___Dashboard[], 20, FALSE), VLOOKUP($C595,Team_Pitching___Advanced[[Team]:[xFIP]],19,FALSE))</f>
        <v>#N/A</v>
      </c>
      <c r="AN595" s="11" t="e">
        <f>_xlfn.IFNA(VLOOKUP($E595,Individual_Pitching___Advanced[],21,FALSE),VLOOKUP($C595,Team_Pitching___Advanced[[Team]:[SIERA]],20,FALSE))</f>
        <v>#N/A</v>
      </c>
      <c r="AO595" s="11" t="e">
        <f>VLOOKUP($C595, 'Team Per G'!$A$2:$G$31, 7, FALSE)</f>
        <v>#N/A</v>
      </c>
      <c r="AP595" s="11" t="e">
        <f>VLOOKUP($C595, 'FanGraphs - Team WAR Projected'!$B$2:$E$31, 3, FALSE)/162</f>
        <v>#N/A</v>
      </c>
      <c r="AQ595" s="11" t="e">
        <f t="shared" si="104"/>
        <v>#N/A</v>
      </c>
      <c r="AR595" s="11" t="e">
        <f>VLOOKUP($C595, Team_Pitching___Advanced[[Team]:[xFIP]], 19,FALSE)</f>
        <v>#N/A</v>
      </c>
      <c r="AS595" s="11" t="e">
        <f>VLOOKUP($C595, Team_Pitching___Advanced[], 20, FALSE)</f>
        <v>#N/A</v>
      </c>
      <c r="AT595" s="11" t="e">
        <f>VLOOKUP($C595, Team_Batting___Dashboard[[Team]:[wOBA]], 16, FALSE)</f>
        <v>#N/A</v>
      </c>
      <c r="AU595" s="11" t="e">
        <f>VLOOKUP($C595, Team_Batting___Advanced[[Team]:[OPS]], 9, FALSE)</f>
        <v>#N/A</v>
      </c>
      <c r="AV595" s="11" t="e">
        <f>VLOOKUP($C595, Team_Batting___Advanced[], 19, FALSE)</f>
        <v>#N/A</v>
      </c>
      <c r="AW595" s="11" t="e">
        <f>VLOOKUP($C595, 'Team Per G'!$A$2:$G$31, 3, FALSE)</f>
        <v>#N/A</v>
      </c>
      <c r="AX595" s="11" t="e">
        <f>VLOOKUP($C595, 'Team Per G'!$A$2:$G$31, 5, FALSE)</f>
        <v>#N/A</v>
      </c>
      <c r="AY595" s="11" t="e">
        <f>VLOOKUP($C595, 'Team Per G'!$A$2:$G$31, 4, FALSE)</f>
        <v>#N/A</v>
      </c>
      <c r="AZ595" s="11" t="e">
        <f>VLOOKUP($C595, Team_Batting___Dashboard[], 22, FALSE)/$AH595</f>
        <v>#N/A</v>
      </c>
      <c r="BA595" s="11" t="e">
        <f>VLOOKUP($C595, 'FanGraphs - Team WAR Projected'!$B$2:$E$31, 4, FALSE)/162</f>
        <v>#N/A</v>
      </c>
      <c r="BB595" s="11" t="e">
        <f t="shared" si="105"/>
        <v>#N/A</v>
      </c>
      <c r="BC595" s="11" t="e">
        <f>VLOOKUP($C595, FanGraphs_Standings[[Abbreviation]:[2024 Year to Date RS/G]], 6, FALSE)/$AH595</f>
        <v>#N/A</v>
      </c>
      <c r="BD595" s="11" t="e">
        <f>VLOOKUP($C595, FanGraphs_Standings[[Abbreviation]:[2024 Projected Full Season RDif]], 19, FALSE)/162</f>
        <v>#N/A</v>
      </c>
      <c r="BE595" s="11" t="e">
        <f t="shared" si="106"/>
        <v>#N/A</v>
      </c>
      <c r="BF595" s="11" t="e">
        <f>VLOOKUP($C595, FanGraphs_Standings[[Abbreviation]:[2024 Projected Full Season RDif]], 5, FALSE)</f>
        <v>#N/A</v>
      </c>
      <c r="BG595" s="11" t="e">
        <f>VLOOKUP($C595, FanGraphs_Standings[[Abbreviation]:[2024 Projected Full Season W%]], 18, FALSE)</f>
        <v>#N/A</v>
      </c>
      <c r="BH595" s="11" t="e">
        <f t="shared" si="107"/>
        <v>#N/A</v>
      </c>
      <c r="BI595" s="11" t="e">
        <f>VLOOKUP($C595, 'Home Field Adv'!$A$2:$K$31, 11, FALSE)</f>
        <v>#N/A</v>
      </c>
      <c r="BL595" s="12" t="str">
        <f t="shared" si="108"/>
        <v/>
      </c>
      <c r="BM595" s="12" t="str">
        <f t="shared" si="98"/>
        <v/>
      </c>
      <c r="BN595" s="12" t="str">
        <f t="shared" si="109"/>
        <v/>
      </c>
    </row>
    <row r="596" spans="6:66" x14ac:dyDescent="0.45">
      <c r="F596" s="11" t="e">
        <f>VLOOKUP($B596, FanGraphs_Standings[[Abbreviation]:[2024 Year to Date G]], 2, FALSE)</f>
        <v>#N/A</v>
      </c>
      <c r="G596" s="11" t="e">
        <f>_xlfn.IFNA(VLOOKUP($D596, 'SP Per G'!$A$2:$D$1385, 3, FALSE),M596)</f>
        <v>#N/A</v>
      </c>
      <c r="H596" s="11" t="e">
        <f>IF(AND(ISNA(VLOOKUP($D596, 'SP Per G'!$A$2:$D$1385, 4, FALSE)), ISTEXT($D596)), G596,IF(ISNA(VLOOKUP($D596, 'SP Per G'!$A$2:$D$1385, 4, FALSE)), M596, VLOOKUP($D596, 'SP Per G'!$A$2:$D$1385, 4, FALSE)))</f>
        <v>#N/A</v>
      </c>
      <c r="I596" s="11" t="e">
        <f t="shared" si="99"/>
        <v>#N/A</v>
      </c>
      <c r="J596" s="11" t="e">
        <f>_xlfn.IFNA(VLOOKUP($D596,Individual_Pitching___Dashboard[],18,FALSE),VLOOKUP(B596,Team_Pitching___Dashboard[[Team]:[ERA]],17,FALSE))</f>
        <v>#N/A</v>
      </c>
      <c r="K596" s="11" t="e">
        <f>_xlfn.IFNA(VLOOKUP($D596, Individual_Pitching___Dashboard[], 20, FALSE), VLOOKUP(B596,Team_Pitching___Dashboard[[Team]:[xFIP]],20,FALSE))</f>
        <v>#N/A</v>
      </c>
      <c r="L596" s="11" t="e">
        <f>_xlfn.IFNA(VLOOKUP($D596, Individual_Pitching___Advanced[], 21,FALSE), VLOOKUP(B596, Team_Pitching___Advanced[], 20, FALSE))</f>
        <v>#N/A</v>
      </c>
      <c r="M596" s="11" t="e">
        <f>VLOOKUP($B596, 'Team Per G'!$A$2:$G$31, 7, FALSE)</f>
        <v>#N/A</v>
      </c>
      <c r="N596" s="11" t="e">
        <f>VLOOKUP($B596, 'FanGraphs - Team WAR Projected'!$B$2:$E$31, 3, FALSE)/162</f>
        <v>#N/A</v>
      </c>
      <c r="O596" s="11" t="e">
        <f t="shared" si="100"/>
        <v>#N/A</v>
      </c>
      <c r="P596" s="11" t="e">
        <f>VLOOKUP($B596, Team_Pitching___Advanced[[Team]:[xFIP]], 19,FALSE)</f>
        <v>#N/A</v>
      </c>
      <c r="Q596" s="11" t="e">
        <f>VLOOKUP($B596, Team_Pitching___Advanced[], 20, FALSE)</f>
        <v>#N/A</v>
      </c>
      <c r="R596" s="11" t="e">
        <f>VLOOKUP($B596, Team_Batting___Dashboard[[Team]:[wOBA]], 16, FALSE)</f>
        <v>#N/A</v>
      </c>
      <c r="S596" s="11" t="e">
        <f>VLOOKUP($B596, Team_Batting___Advanced[[Team]:[OPS]], 9, FALSE)</f>
        <v>#N/A</v>
      </c>
      <c r="T596" s="11" t="e">
        <f>VLOOKUP($B596, Team_Batting___Advanced[], 19, FALSE)</f>
        <v>#N/A</v>
      </c>
      <c r="U596" s="11" t="e">
        <f>VLOOKUP($B596, 'Team Per G'!$A$2:$G$31, 3, FALSE)</f>
        <v>#N/A</v>
      </c>
      <c r="V596" s="11" t="e">
        <f>VLOOKUP($B596, 'Team Per G'!$A$2:$G$31, 5, FALSE)</f>
        <v>#N/A</v>
      </c>
      <c r="W596" s="11" t="e">
        <f>VLOOKUP($B596, 'Team Per G'!$A$2:$G$31, 4, FALSE)</f>
        <v>#N/A</v>
      </c>
      <c r="X596" s="11" t="e">
        <f>VLOOKUP($B596, Team_Batting___Dashboard[], 22, FALSE)/$F596</f>
        <v>#N/A</v>
      </c>
      <c r="Y596" s="11" t="e">
        <f>VLOOKUP($B596, 'FanGraphs - Team WAR Projected'!$B$2:$E$31, 4, FALSE)/162</f>
        <v>#N/A</v>
      </c>
      <c r="Z596" s="11" t="e">
        <f t="shared" si="101"/>
        <v>#N/A</v>
      </c>
      <c r="AA596" s="11" t="e">
        <f>VLOOKUP($B596, FanGraphs_Standings[[Abbreviation]:[2024 Year to Date RS/G]], 6, FALSE)/$F596</f>
        <v>#N/A</v>
      </c>
      <c r="AB596" s="11" t="e">
        <f>VLOOKUP($B596, FanGraphs_Standings[[Abbreviation]:[2024 Projected Full Season RDif]], 19, FALSE)/162</f>
        <v>#N/A</v>
      </c>
      <c r="AC596" s="11" t="e">
        <f t="shared" si="110"/>
        <v>#N/A</v>
      </c>
      <c r="AD596" s="11" t="e">
        <f>VLOOKUP($B596, FanGraphs_Standings[[Abbreviation]:[2024 Projected Full Season RDif]], 5, FALSE)</f>
        <v>#N/A</v>
      </c>
      <c r="AE596" s="11" t="e">
        <f>VLOOKUP($B596, FanGraphs_Standings[[Abbreviation]:[2024 Projected Full Season W%]], 18, FALSE)</f>
        <v>#N/A</v>
      </c>
      <c r="AF596" s="11" t="e">
        <f t="shared" si="102"/>
        <v>#N/A</v>
      </c>
      <c r="AG596" s="11" t="e">
        <f>VLOOKUP($B596, 'Home Field Adv'!$A$2:$I$31, 9, FALSE)</f>
        <v>#N/A</v>
      </c>
      <c r="AH596" s="11" t="e">
        <f>VLOOKUP($C596, FanGraphs_Standings[[Abbreviation]:[2024 Year to Date G]], 2, FALSE)</f>
        <v>#N/A</v>
      </c>
      <c r="AI596" s="11" t="e">
        <f>_xlfn.IFNA(VLOOKUP($E596, 'SP Per G'!$A$2:$D$1385, 3, FALSE), AO596)</f>
        <v>#N/A</v>
      </c>
      <c r="AJ596" s="11" t="e">
        <f>IF(AND(ISNA(VLOOKUP($E596, 'SP Per G'!$A$2:$D$1385, 4, FALSE)), ISTEXT($E596)), AI596,IF(ISNA(VLOOKUP($E596, 'SP Per G'!$A$2:$D$1385, 4, FALSE)), AO596, VLOOKUP($E596, 'SP Per G'!$A$2:$D$1385, 4, FALSE)))</f>
        <v>#N/A</v>
      </c>
      <c r="AK596" s="11" t="e">
        <f t="shared" si="103"/>
        <v>#N/A</v>
      </c>
      <c r="AL596" s="11" t="e">
        <f>_xlfn.IFNA(VLOOKUP($E596, Individual_Pitching___Dashboard[], 18, FALSE), VLOOKUP($C596,Team_Pitching___Advanced[[Team]:[SIERA]],16,FALSE))</f>
        <v>#N/A</v>
      </c>
      <c r="AM596" s="11" t="e">
        <f>_xlfn.IFNA(VLOOKUP($E596, Individual_Pitching___Dashboard[], 20, FALSE), VLOOKUP($C596,Team_Pitching___Advanced[[Team]:[xFIP]],19,FALSE))</f>
        <v>#N/A</v>
      </c>
      <c r="AN596" s="11" t="e">
        <f>_xlfn.IFNA(VLOOKUP($E596,Individual_Pitching___Advanced[],21,FALSE),VLOOKUP($C596,Team_Pitching___Advanced[[Team]:[SIERA]],20,FALSE))</f>
        <v>#N/A</v>
      </c>
      <c r="AO596" s="11" t="e">
        <f>VLOOKUP($C596, 'Team Per G'!$A$2:$G$31, 7, FALSE)</f>
        <v>#N/A</v>
      </c>
      <c r="AP596" s="11" t="e">
        <f>VLOOKUP($C596, 'FanGraphs - Team WAR Projected'!$B$2:$E$31, 3, FALSE)/162</f>
        <v>#N/A</v>
      </c>
      <c r="AQ596" s="11" t="e">
        <f t="shared" si="104"/>
        <v>#N/A</v>
      </c>
      <c r="AR596" s="11" t="e">
        <f>VLOOKUP($C596, Team_Pitching___Advanced[[Team]:[xFIP]], 19,FALSE)</f>
        <v>#N/A</v>
      </c>
      <c r="AS596" s="11" t="e">
        <f>VLOOKUP($C596, Team_Pitching___Advanced[], 20, FALSE)</f>
        <v>#N/A</v>
      </c>
      <c r="AT596" s="11" t="e">
        <f>VLOOKUP($C596, Team_Batting___Dashboard[[Team]:[wOBA]], 16, FALSE)</f>
        <v>#N/A</v>
      </c>
      <c r="AU596" s="11" t="e">
        <f>VLOOKUP($C596, Team_Batting___Advanced[[Team]:[OPS]], 9, FALSE)</f>
        <v>#N/A</v>
      </c>
      <c r="AV596" s="11" t="e">
        <f>VLOOKUP($C596, Team_Batting___Advanced[], 19, FALSE)</f>
        <v>#N/A</v>
      </c>
      <c r="AW596" s="11" t="e">
        <f>VLOOKUP($C596, 'Team Per G'!$A$2:$G$31, 3, FALSE)</f>
        <v>#N/A</v>
      </c>
      <c r="AX596" s="11" t="e">
        <f>VLOOKUP($C596, 'Team Per G'!$A$2:$G$31, 5, FALSE)</f>
        <v>#N/A</v>
      </c>
      <c r="AY596" s="11" t="e">
        <f>VLOOKUP($C596, 'Team Per G'!$A$2:$G$31, 4, FALSE)</f>
        <v>#N/A</v>
      </c>
      <c r="AZ596" s="11" t="e">
        <f>VLOOKUP($C596, Team_Batting___Dashboard[], 22, FALSE)/$AH596</f>
        <v>#N/A</v>
      </c>
      <c r="BA596" s="11" t="e">
        <f>VLOOKUP($C596, 'FanGraphs - Team WAR Projected'!$B$2:$E$31, 4, FALSE)/162</f>
        <v>#N/A</v>
      </c>
      <c r="BB596" s="11" t="e">
        <f t="shared" si="105"/>
        <v>#N/A</v>
      </c>
      <c r="BC596" s="11" t="e">
        <f>VLOOKUP($C596, FanGraphs_Standings[[Abbreviation]:[2024 Year to Date RS/G]], 6, FALSE)/$AH596</f>
        <v>#N/A</v>
      </c>
      <c r="BD596" s="11" t="e">
        <f>VLOOKUP($C596, FanGraphs_Standings[[Abbreviation]:[2024 Projected Full Season RDif]], 19, FALSE)/162</f>
        <v>#N/A</v>
      </c>
      <c r="BE596" s="11" t="e">
        <f t="shared" si="106"/>
        <v>#N/A</v>
      </c>
      <c r="BF596" s="11" t="e">
        <f>VLOOKUP($C596, FanGraphs_Standings[[Abbreviation]:[2024 Projected Full Season RDif]], 5, FALSE)</f>
        <v>#N/A</v>
      </c>
      <c r="BG596" s="11" t="e">
        <f>VLOOKUP($C596, FanGraphs_Standings[[Abbreviation]:[2024 Projected Full Season W%]], 18, FALSE)</f>
        <v>#N/A</v>
      </c>
      <c r="BH596" s="11" t="e">
        <f t="shared" si="107"/>
        <v>#N/A</v>
      </c>
      <c r="BI596" s="11" t="e">
        <f>VLOOKUP($C596, 'Home Field Adv'!$A$2:$K$31, 11, FALSE)</f>
        <v>#N/A</v>
      </c>
      <c r="BL596" s="12" t="str">
        <f t="shared" si="108"/>
        <v/>
      </c>
      <c r="BM596" s="12" t="str">
        <f t="shared" si="98"/>
        <v/>
      </c>
      <c r="BN596" s="12" t="str">
        <f t="shared" si="109"/>
        <v/>
      </c>
    </row>
    <row r="597" spans="6:66" x14ac:dyDescent="0.45">
      <c r="F597" s="11" t="e">
        <f>VLOOKUP($B597, FanGraphs_Standings[[Abbreviation]:[2024 Year to Date G]], 2, FALSE)</f>
        <v>#N/A</v>
      </c>
      <c r="G597" s="11" t="e">
        <f>_xlfn.IFNA(VLOOKUP($D597, 'SP Per G'!$A$2:$D$1385, 3, FALSE),M597)</f>
        <v>#N/A</v>
      </c>
      <c r="H597" s="11" t="e">
        <f>IF(AND(ISNA(VLOOKUP($D597, 'SP Per G'!$A$2:$D$1385, 4, FALSE)), ISTEXT($D597)), G597,IF(ISNA(VLOOKUP($D597, 'SP Per G'!$A$2:$D$1385, 4, FALSE)), M597, VLOOKUP($D597, 'SP Per G'!$A$2:$D$1385, 4, FALSE)))</f>
        <v>#N/A</v>
      </c>
      <c r="I597" s="11" t="e">
        <f t="shared" si="99"/>
        <v>#N/A</v>
      </c>
      <c r="J597" s="11" t="e">
        <f>_xlfn.IFNA(VLOOKUP($D597,Individual_Pitching___Dashboard[],18,FALSE),VLOOKUP(B597,Team_Pitching___Dashboard[[Team]:[ERA]],17,FALSE))</f>
        <v>#N/A</v>
      </c>
      <c r="K597" s="11" t="e">
        <f>_xlfn.IFNA(VLOOKUP($D597, Individual_Pitching___Dashboard[], 20, FALSE), VLOOKUP(B597,Team_Pitching___Dashboard[[Team]:[xFIP]],20,FALSE))</f>
        <v>#N/A</v>
      </c>
      <c r="L597" s="11" t="e">
        <f>_xlfn.IFNA(VLOOKUP($D597, Individual_Pitching___Advanced[], 21,FALSE), VLOOKUP(B597, Team_Pitching___Advanced[], 20, FALSE))</f>
        <v>#N/A</v>
      </c>
      <c r="M597" s="11" t="e">
        <f>VLOOKUP($B597, 'Team Per G'!$A$2:$G$31, 7, FALSE)</f>
        <v>#N/A</v>
      </c>
      <c r="N597" s="11" t="e">
        <f>VLOOKUP($B597, 'FanGraphs - Team WAR Projected'!$B$2:$E$31, 3, FALSE)/162</f>
        <v>#N/A</v>
      </c>
      <c r="O597" s="11" t="e">
        <f t="shared" si="100"/>
        <v>#N/A</v>
      </c>
      <c r="P597" s="11" t="e">
        <f>VLOOKUP($B597, Team_Pitching___Advanced[[Team]:[xFIP]], 19,FALSE)</f>
        <v>#N/A</v>
      </c>
      <c r="Q597" s="11" t="e">
        <f>VLOOKUP($B597, Team_Pitching___Advanced[], 20, FALSE)</f>
        <v>#N/A</v>
      </c>
      <c r="R597" s="11" t="e">
        <f>VLOOKUP($B597, Team_Batting___Dashboard[[Team]:[wOBA]], 16, FALSE)</f>
        <v>#N/A</v>
      </c>
      <c r="S597" s="11" t="e">
        <f>VLOOKUP($B597, Team_Batting___Advanced[[Team]:[OPS]], 9, FALSE)</f>
        <v>#N/A</v>
      </c>
      <c r="T597" s="11" t="e">
        <f>VLOOKUP($B597, Team_Batting___Advanced[], 19, FALSE)</f>
        <v>#N/A</v>
      </c>
      <c r="U597" s="11" t="e">
        <f>VLOOKUP($B597, 'Team Per G'!$A$2:$G$31, 3, FALSE)</f>
        <v>#N/A</v>
      </c>
      <c r="V597" s="11" t="e">
        <f>VLOOKUP($B597, 'Team Per G'!$A$2:$G$31, 5, FALSE)</f>
        <v>#N/A</v>
      </c>
      <c r="W597" s="11" t="e">
        <f>VLOOKUP($B597, 'Team Per G'!$A$2:$G$31, 4, FALSE)</f>
        <v>#N/A</v>
      </c>
      <c r="X597" s="11" t="e">
        <f>VLOOKUP($B597, Team_Batting___Dashboard[], 22, FALSE)/$F597</f>
        <v>#N/A</v>
      </c>
      <c r="Y597" s="11" t="e">
        <f>VLOOKUP($B597, 'FanGraphs - Team WAR Projected'!$B$2:$E$31, 4, FALSE)/162</f>
        <v>#N/A</v>
      </c>
      <c r="Z597" s="11" t="e">
        <f t="shared" si="101"/>
        <v>#N/A</v>
      </c>
      <c r="AA597" s="11" t="e">
        <f>VLOOKUP($B597, FanGraphs_Standings[[Abbreviation]:[2024 Year to Date RS/G]], 6, FALSE)/$F597</f>
        <v>#N/A</v>
      </c>
      <c r="AB597" s="11" t="e">
        <f>VLOOKUP($B597, FanGraphs_Standings[[Abbreviation]:[2024 Projected Full Season RDif]], 19, FALSE)/162</f>
        <v>#N/A</v>
      </c>
      <c r="AC597" s="11" t="e">
        <f t="shared" si="110"/>
        <v>#N/A</v>
      </c>
      <c r="AD597" s="11" t="e">
        <f>VLOOKUP($B597, FanGraphs_Standings[[Abbreviation]:[2024 Projected Full Season RDif]], 5, FALSE)</f>
        <v>#N/A</v>
      </c>
      <c r="AE597" s="11" t="e">
        <f>VLOOKUP($B597, FanGraphs_Standings[[Abbreviation]:[2024 Projected Full Season W%]], 18, FALSE)</f>
        <v>#N/A</v>
      </c>
      <c r="AF597" s="11" t="e">
        <f t="shared" si="102"/>
        <v>#N/A</v>
      </c>
      <c r="AG597" s="11" t="e">
        <f>VLOOKUP($B597, 'Home Field Adv'!$A$2:$I$31, 9, FALSE)</f>
        <v>#N/A</v>
      </c>
      <c r="AH597" s="11" t="e">
        <f>VLOOKUP($C597, FanGraphs_Standings[[Abbreviation]:[2024 Year to Date G]], 2, FALSE)</f>
        <v>#N/A</v>
      </c>
      <c r="AI597" s="11" t="e">
        <f>_xlfn.IFNA(VLOOKUP($E597, 'SP Per G'!$A$2:$D$1385, 3, FALSE), AO597)</f>
        <v>#N/A</v>
      </c>
      <c r="AJ597" s="11" t="e">
        <f>IF(AND(ISNA(VLOOKUP($E597, 'SP Per G'!$A$2:$D$1385, 4, FALSE)), ISTEXT($E597)), AI597,IF(ISNA(VLOOKUP($E597, 'SP Per G'!$A$2:$D$1385, 4, FALSE)), AO597, VLOOKUP($E597, 'SP Per G'!$A$2:$D$1385, 4, FALSE)))</f>
        <v>#N/A</v>
      </c>
      <c r="AK597" s="11" t="e">
        <f t="shared" si="103"/>
        <v>#N/A</v>
      </c>
      <c r="AL597" s="11" t="e">
        <f>_xlfn.IFNA(VLOOKUP($E597, Individual_Pitching___Dashboard[], 18, FALSE), VLOOKUP($C597,Team_Pitching___Advanced[[Team]:[SIERA]],16,FALSE))</f>
        <v>#N/A</v>
      </c>
      <c r="AM597" s="11" t="e">
        <f>_xlfn.IFNA(VLOOKUP($E597, Individual_Pitching___Dashboard[], 20, FALSE), VLOOKUP($C597,Team_Pitching___Advanced[[Team]:[xFIP]],19,FALSE))</f>
        <v>#N/A</v>
      </c>
      <c r="AN597" s="11" t="e">
        <f>_xlfn.IFNA(VLOOKUP($E597,Individual_Pitching___Advanced[],21,FALSE),VLOOKUP($C597,Team_Pitching___Advanced[[Team]:[SIERA]],20,FALSE))</f>
        <v>#N/A</v>
      </c>
      <c r="AO597" s="11" t="e">
        <f>VLOOKUP($C597, 'Team Per G'!$A$2:$G$31, 7, FALSE)</f>
        <v>#N/A</v>
      </c>
      <c r="AP597" s="11" t="e">
        <f>VLOOKUP($C597, 'FanGraphs - Team WAR Projected'!$B$2:$E$31, 3, FALSE)/162</f>
        <v>#N/A</v>
      </c>
      <c r="AQ597" s="11" t="e">
        <f t="shared" si="104"/>
        <v>#N/A</v>
      </c>
      <c r="AR597" s="11" t="e">
        <f>VLOOKUP($C597, Team_Pitching___Advanced[[Team]:[xFIP]], 19,FALSE)</f>
        <v>#N/A</v>
      </c>
      <c r="AS597" s="11" t="e">
        <f>VLOOKUP($C597, Team_Pitching___Advanced[], 20, FALSE)</f>
        <v>#N/A</v>
      </c>
      <c r="AT597" s="11" t="e">
        <f>VLOOKUP($C597, Team_Batting___Dashboard[[Team]:[wOBA]], 16, FALSE)</f>
        <v>#N/A</v>
      </c>
      <c r="AU597" s="11" t="e">
        <f>VLOOKUP($C597, Team_Batting___Advanced[[Team]:[OPS]], 9, FALSE)</f>
        <v>#N/A</v>
      </c>
      <c r="AV597" s="11" t="e">
        <f>VLOOKUP($C597, Team_Batting___Advanced[], 19, FALSE)</f>
        <v>#N/A</v>
      </c>
      <c r="AW597" s="11" t="e">
        <f>VLOOKUP($C597, 'Team Per G'!$A$2:$G$31, 3, FALSE)</f>
        <v>#N/A</v>
      </c>
      <c r="AX597" s="11" t="e">
        <f>VLOOKUP($C597, 'Team Per G'!$A$2:$G$31, 5, FALSE)</f>
        <v>#N/A</v>
      </c>
      <c r="AY597" s="11" t="e">
        <f>VLOOKUP($C597, 'Team Per G'!$A$2:$G$31, 4, FALSE)</f>
        <v>#N/A</v>
      </c>
      <c r="AZ597" s="11" t="e">
        <f>VLOOKUP($C597, Team_Batting___Dashboard[], 22, FALSE)/$AH597</f>
        <v>#N/A</v>
      </c>
      <c r="BA597" s="11" t="e">
        <f>VLOOKUP($C597, 'FanGraphs - Team WAR Projected'!$B$2:$E$31, 4, FALSE)/162</f>
        <v>#N/A</v>
      </c>
      <c r="BB597" s="11" t="e">
        <f t="shared" si="105"/>
        <v>#N/A</v>
      </c>
      <c r="BC597" s="11" t="e">
        <f>VLOOKUP($C597, FanGraphs_Standings[[Abbreviation]:[2024 Year to Date RS/G]], 6, FALSE)/$AH597</f>
        <v>#N/A</v>
      </c>
      <c r="BD597" s="11" t="e">
        <f>VLOOKUP($C597, FanGraphs_Standings[[Abbreviation]:[2024 Projected Full Season RDif]], 19, FALSE)/162</f>
        <v>#N/A</v>
      </c>
      <c r="BE597" s="11" t="e">
        <f t="shared" si="106"/>
        <v>#N/A</v>
      </c>
      <c r="BF597" s="11" t="e">
        <f>VLOOKUP($C597, FanGraphs_Standings[[Abbreviation]:[2024 Projected Full Season RDif]], 5, FALSE)</f>
        <v>#N/A</v>
      </c>
      <c r="BG597" s="11" t="e">
        <f>VLOOKUP($C597, FanGraphs_Standings[[Abbreviation]:[2024 Projected Full Season W%]], 18, FALSE)</f>
        <v>#N/A</v>
      </c>
      <c r="BH597" s="11" t="e">
        <f t="shared" si="107"/>
        <v>#N/A</v>
      </c>
      <c r="BI597" s="11" t="e">
        <f>VLOOKUP($C597, 'Home Field Adv'!$A$2:$K$31, 11, FALSE)</f>
        <v>#N/A</v>
      </c>
      <c r="BL597" s="12" t="str">
        <f t="shared" si="108"/>
        <v/>
      </c>
      <c r="BM597" s="12" t="str">
        <f t="shared" si="98"/>
        <v/>
      </c>
      <c r="BN597" s="12" t="str">
        <f t="shared" si="109"/>
        <v/>
      </c>
    </row>
    <row r="598" spans="6:66" x14ac:dyDescent="0.45">
      <c r="F598" s="11" t="e">
        <f>VLOOKUP($B598, FanGraphs_Standings[[Abbreviation]:[2024 Year to Date G]], 2, FALSE)</f>
        <v>#N/A</v>
      </c>
      <c r="G598" s="11" t="e">
        <f>_xlfn.IFNA(VLOOKUP($D598, 'SP Per G'!$A$2:$D$1385, 3, FALSE),M598)</f>
        <v>#N/A</v>
      </c>
      <c r="H598" s="11" t="e">
        <f>IF(AND(ISNA(VLOOKUP($D598, 'SP Per G'!$A$2:$D$1385, 4, FALSE)), ISTEXT($D598)), G598,IF(ISNA(VLOOKUP($D598, 'SP Per G'!$A$2:$D$1385, 4, FALSE)), M598, VLOOKUP($D598, 'SP Per G'!$A$2:$D$1385, 4, FALSE)))</f>
        <v>#N/A</v>
      </c>
      <c r="I598" s="11" t="e">
        <f t="shared" si="99"/>
        <v>#N/A</v>
      </c>
      <c r="J598" s="11" t="e">
        <f>_xlfn.IFNA(VLOOKUP($D598,Individual_Pitching___Dashboard[],18,FALSE),VLOOKUP(B598,Team_Pitching___Dashboard[[Team]:[ERA]],17,FALSE))</f>
        <v>#N/A</v>
      </c>
      <c r="K598" s="11" t="e">
        <f>_xlfn.IFNA(VLOOKUP($D598, Individual_Pitching___Dashboard[], 20, FALSE), VLOOKUP(B598,Team_Pitching___Dashboard[[Team]:[xFIP]],20,FALSE))</f>
        <v>#N/A</v>
      </c>
      <c r="L598" s="11" t="e">
        <f>_xlfn.IFNA(VLOOKUP($D598, Individual_Pitching___Advanced[], 21,FALSE), VLOOKUP(B598, Team_Pitching___Advanced[], 20, FALSE))</f>
        <v>#N/A</v>
      </c>
      <c r="M598" s="11" t="e">
        <f>VLOOKUP($B598, 'Team Per G'!$A$2:$G$31, 7, FALSE)</f>
        <v>#N/A</v>
      </c>
      <c r="N598" s="11" t="e">
        <f>VLOOKUP($B598, 'FanGraphs - Team WAR Projected'!$B$2:$E$31, 3, FALSE)/162</f>
        <v>#N/A</v>
      </c>
      <c r="O598" s="11" t="e">
        <f t="shared" si="100"/>
        <v>#N/A</v>
      </c>
      <c r="P598" s="11" t="e">
        <f>VLOOKUP($B598, Team_Pitching___Advanced[[Team]:[xFIP]], 19,FALSE)</f>
        <v>#N/A</v>
      </c>
      <c r="Q598" s="11" t="e">
        <f>VLOOKUP($B598, Team_Pitching___Advanced[], 20, FALSE)</f>
        <v>#N/A</v>
      </c>
      <c r="R598" s="11" t="e">
        <f>VLOOKUP($B598, Team_Batting___Dashboard[[Team]:[wOBA]], 16, FALSE)</f>
        <v>#N/A</v>
      </c>
      <c r="S598" s="11" t="e">
        <f>VLOOKUP($B598, Team_Batting___Advanced[[Team]:[OPS]], 9, FALSE)</f>
        <v>#N/A</v>
      </c>
      <c r="T598" s="11" t="e">
        <f>VLOOKUP($B598, Team_Batting___Advanced[], 19, FALSE)</f>
        <v>#N/A</v>
      </c>
      <c r="U598" s="11" t="e">
        <f>VLOOKUP($B598, 'Team Per G'!$A$2:$G$31, 3, FALSE)</f>
        <v>#N/A</v>
      </c>
      <c r="V598" s="11" t="e">
        <f>VLOOKUP($B598, 'Team Per G'!$A$2:$G$31, 5, FALSE)</f>
        <v>#N/A</v>
      </c>
      <c r="W598" s="11" t="e">
        <f>VLOOKUP($B598, 'Team Per G'!$A$2:$G$31, 4, FALSE)</f>
        <v>#N/A</v>
      </c>
      <c r="X598" s="11" t="e">
        <f>VLOOKUP($B598, Team_Batting___Dashboard[], 22, FALSE)/$F598</f>
        <v>#N/A</v>
      </c>
      <c r="Y598" s="11" t="e">
        <f>VLOOKUP($B598, 'FanGraphs - Team WAR Projected'!$B$2:$E$31, 4, FALSE)/162</f>
        <v>#N/A</v>
      </c>
      <c r="Z598" s="11" t="e">
        <f t="shared" si="101"/>
        <v>#N/A</v>
      </c>
      <c r="AA598" s="11" t="e">
        <f>VLOOKUP($B598, FanGraphs_Standings[[Abbreviation]:[2024 Year to Date RS/G]], 6, FALSE)/$F598</f>
        <v>#N/A</v>
      </c>
      <c r="AB598" s="11" t="e">
        <f>VLOOKUP($B598, FanGraphs_Standings[[Abbreviation]:[2024 Projected Full Season RDif]], 19, FALSE)/162</f>
        <v>#N/A</v>
      </c>
      <c r="AC598" s="11" t="e">
        <f t="shared" si="110"/>
        <v>#N/A</v>
      </c>
      <c r="AD598" s="11" t="e">
        <f>VLOOKUP($B598, FanGraphs_Standings[[Abbreviation]:[2024 Projected Full Season RDif]], 5, FALSE)</f>
        <v>#N/A</v>
      </c>
      <c r="AE598" s="11" t="e">
        <f>VLOOKUP($B598, FanGraphs_Standings[[Abbreviation]:[2024 Projected Full Season W%]], 18, FALSE)</f>
        <v>#N/A</v>
      </c>
      <c r="AF598" s="11" t="e">
        <f t="shared" si="102"/>
        <v>#N/A</v>
      </c>
      <c r="AG598" s="11" t="e">
        <f>VLOOKUP($B598, 'Home Field Adv'!$A$2:$I$31, 9, FALSE)</f>
        <v>#N/A</v>
      </c>
      <c r="AH598" s="11" t="e">
        <f>VLOOKUP($C598, FanGraphs_Standings[[Abbreviation]:[2024 Year to Date G]], 2, FALSE)</f>
        <v>#N/A</v>
      </c>
      <c r="AI598" s="11" t="e">
        <f>_xlfn.IFNA(VLOOKUP($E598, 'SP Per G'!$A$2:$D$1385, 3, FALSE), AO598)</f>
        <v>#N/A</v>
      </c>
      <c r="AJ598" s="11" t="e">
        <f>IF(AND(ISNA(VLOOKUP($E598, 'SP Per G'!$A$2:$D$1385, 4, FALSE)), ISTEXT($E598)), AI598,IF(ISNA(VLOOKUP($E598, 'SP Per G'!$A$2:$D$1385, 4, FALSE)), AO598, VLOOKUP($E598, 'SP Per G'!$A$2:$D$1385, 4, FALSE)))</f>
        <v>#N/A</v>
      </c>
      <c r="AK598" s="11" t="e">
        <f t="shared" si="103"/>
        <v>#N/A</v>
      </c>
      <c r="AL598" s="11" t="e">
        <f>_xlfn.IFNA(VLOOKUP($E598, Individual_Pitching___Dashboard[], 18, FALSE), VLOOKUP($C598,Team_Pitching___Advanced[[Team]:[SIERA]],16,FALSE))</f>
        <v>#N/A</v>
      </c>
      <c r="AM598" s="11" t="e">
        <f>_xlfn.IFNA(VLOOKUP($E598, Individual_Pitching___Dashboard[], 20, FALSE), VLOOKUP($C598,Team_Pitching___Advanced[[Team]:[xFIP]],19,FALSE))</f>
        <v>#N/A</v>
      </c>
      <c r="AN598" s="11" t="e">
        <f>_xlfn.IFNA(VLOOKUP($E598,Individual_Pitching___Advanced[],21,FALSE),VLOOKUP($C598,Team_Pitching___Advanced[[Team]:[SIERA]],20,FALSE))</f>
        <v>#N/A</v>
      </c>
      <c r="AO598" s="11" t="e">
        <f>VLOOKUP($C598, 'Team Per G'!$A$2:$G$31, 7, FALSE)</f>
        <v>#N/A</v>
      </c>
      <c r="AP598" s="11" t="e">
        <f>VLOOKUP($C598, 'FanGraphs - Team WAR Projected'!$B$2:$E$31, 3, FALSE)/162</f>
        <v>#N/A</v>
      </c>
      <c r="AQ598" s="11" t="e">
        <f t="shared" si="104"/>
        <v>#N/A</v>
      </c>
      <c r="AR598" s="11" t="e">
        <f>VLOOKUP($C598, Team_Pitching___Advanced[[Team]:[xFIP]], 19,FALSE)</f>
        <v>#N/A</v>
      </c>
      <c r="AS598" s="11" t="e">
        <f>VLOOKUP($C598, Team_Pitching___Advanced[], 20, FALSE)</f>
        <v>#N/A</v>
      </c>
      <c r="AT598" s="11" t="e">
        <f>VLOOKUP($C598, Team_Batting___Dashboard[[Team]:[wOBA]], 16, FALSE)</f>
        <v>#N/A</v>
      </c>
      <c r="AU598" s="11" t="e">
        <f>VLOOKUP($C598, Team_Batting___Advanced[[Team]:[OPS]], 9, FALSE)</f>
        <v>#N/A</v>
      </c>
      <c r="AV598" s="11" t="e">
        <f>VLOOKUP($C598, Team_Batting___Advanced[], 19, FALSE)</f>
        <v>#N/A</v>
      </c>
      <c r="AW598" s="11" t="e">
        <f>VLOOKUP($C598, 'Team Per G'!$A$2:$G$31, 3, FALSE)</f>
        <v>#N/A</v>
      </c>
      <c r="AX598" s="11" t="e">
        <f>VLOOKUP($C598, 'Team Per G'!$A$2:$G$31, 5, FALSE)</f>
        <v>#N/A</v>
      </c>
      <c r="AY598" s="11" t="e">
        <f>VLOOKUP($C598, 'Team Per G'!$A$2:$G$31, 4, FALSE)</f>
        <v>#N/A</v>
      </c>
      <c r="AZ598" s="11" t="e">
        <f>VLOOKUP($C598, Team_Batting___Dashboard[], 22, FALSE)/$AH598</f>
        <v>#N/A</v>
      </c>
      <c r="BA598" s="11" t="e">
        <f>VLOOKUP($C598, 'FanGraphs - Team WAR Projected'!$B$2:$E$31, 4, FALSE)/162</f>
        <v>#N/A</v>
      </c>
      <c r="BB598" s="11" t="e">
        <f t="shared" si="105"/>
        <v>#N/A</v>
      </c>
      <c r="BC598" s="11" t="e">
        <f>VLOOKUP($C598, FanGraphs_Standings[[Abbreviation]:[2024 Year to Date RS/G]], 6, FALSE)/$AH598</f>
        <v>#N/A</v>
      </c>
      <c r="BD598" s="11" t="e">
        <f>VLOOKUP($C598, FanGraphs_Standings[[Abbreviation]:[2024 Projected Full Season RDif]], 19, FALSE)/162</f>
        <v>#N/A</v>
      </c>
      <c r="BE598" s="11" t="e">
        <f t="shared" si="106"/>
        <v>#N/A</v>
      </c>
      <c r="BF598" s="11" t="e">
        <f>VLOOKUP($C598, FanGraphs_Standings[[Abbreviation]:[2024 Projected Full Season RDif]], 5, FALSE)</f>
        <v>#N/A</v>
      </c>
      <c r="BG598" s="11" t="e">
        <f>VLOOKUP($C598, FanGraphs_Standings[[Abbreviation]:[2024 Projected Full Season W%]], 18, FALSE)</f>
        <v>#N/A</v>
      </c>
      <c r="BH598" s="11" t="e">
        <f t="shared" si="107"/>
        <v>#N/A</v>
      </c>
      <c r="BI598" s="11" t="e">
        <f>VLOOKUP($C598, 'Home Field Adv'!$A$2:$K$31, 11, FALSE)</f>
        <v>#N/A</v>
      </c>
      <c r="BL598" s="12" t="str">
        <f t="shared" si="108"/>
        <v/>
      </c>
      <c r="BM598" s="12" t="str">
        <f t="shared" si="98"/>
        <v/>
      </c>
      <c r="BN598" s="12" t="str">
        <f t="shared" si="109"/>
        <v/>
      </c>
    </row>
    <row r="599" spans="6:66" x14ac:dyDescent="0.45">
      <c r="F599" s="11" t="e">
        <f>VLOOKUP($B599, FanGraphs_Standings[[Abbreviation]:[2024 Year to Date G]], 2, FALSE)</f>
        <v>#N/A</v>
      </c>
      <c r="G599" s="11" t="e">
        <f>_xlfn.IFNA(VLOOKUP($D599, 'SP Per G'!$A$2:$D$1385, 3, FALSE),M599)</f>
        <v>#N/A</v>
      </c>
      <c r="H599" s="11" t="e">
        <f>IF(AND(ISNA(VLOOKUP($D599, 'SP Per G'!$A$2:$D$1385, 4, FALSE)), ISTEXT($D599)), G599,IF(ISNA(VLOOKUP($D599, 'SP Per G'!$A$2:$D$1385, 4, FALSE)), M599, VLOOKUP($D599, 'SP Per G'!$A$2:$D$1385, 4, FALSE)))</f>
        <v>#N/A</v>
      </c>
      <c r="I599" s="11" t="e">
        <f t="shared" si="99"/>
        <v>#N/A</v>
      </c>
      <c r="J599" s="11" t="e">
        <f>_xlfn.IFNA(VLOOKUP($D599,Individual_Pitching___Dashboard[],18,FALSE),VLOOKUP(B599,Team_Pitching___Dashboard[[Team]:[ERA]],17,FALSE))</f>
        <v>#N/A</v>
      </c>
      <c r="K599" s="11" t="e">
        <f>_xlfn.IFNA(VLOOKUP($D599, Individual_Pitching___Dashboard[], 20, FALSE), VLOOKUP(B599,Team_Pitching___Dashboard[[Team]:[xFIP]],20,FALSE))</f>
        <v>#N/A</v>
      </c>
      <c r="L599" s="11" t="e">
        <f>_xlfn.IFNA(VLOOKUP($D599, Individual_Pitching___Advanced[], 21,FALSE), VLOOKUP(B599, Team_Pitching___Advanced[], 20, FALSE))</f>
        <v>#N/A</v>
      </c>
      <c r="M599" s="11" t="e">
        <f>VLOOKUP($B599, 'Team Per G'!$A$2:$G$31, 7, FALSE)</f>
        <v>#N/A</v>
      </c>
      <c r="N599" s="11" t="e">
        <f>VLOOKUP($B599, 'FanGraphs - Team WAR Projected'!$B$2:$E$31, 3, FALSE)/162</f>
        <v>#N/A</v>
      </c>
      <c r="O599" s="11" t="e">
        <f t="shared" si="100"/>
        <v>#N/A</v>
      </c>
      <c r="P599" s="11" t="e">
        <f>VLOOKUP($B599, Team_Pitching___Advanced[[Team]:[xFIP]], 19,FALSE)</f>
        <v>#N/A</v>
      </c>
      <c r="Q599" s="11" t="e">
        <f>VLOOKUP($B599, Team_Pitching___Advanced[], 20, FALSE)</f>
        <v>#N/A</v>
      </c>
      <c r="R599" s="11" t="e">
        <f>VLOOKUP($B599, Team_Batting___Dashboard[[Team]:[wOBA]], 16, FALSE)</f>
        <v>#N/A</v>
      </c>
      <c r="S599" s="11" t="e">
        <f>VLOOKUP($B599, Team_Batting___Advanced[[Team]:[OPS]], 9, FALSE)</f>
        <v>#N/A</v>
      </c>
      <c r="T599" s="11" t="e">
        <f>VLOOKUP($B599, Team_Batting___Advanced[], 19, FALSE)</f>
        <v>#N/A</v>
      </c>
      <c r="U599" s="11" t="e">
        <f>VLOOKUP($B599, 'Team Per G'!$A$2:$G$31, 3, FALSE)</f>
        <v>#N/A</v>
      </c>
      <c r="V599" s="11" t="e">
        <f>VLOOKUP($B599, 'Team Per G'!$A$2:$G$31, 5, FALSE)</f>
        <v>#N/A</v>
      </c>
      <c r="W599" s="11" t="e">
        <f>VLOOKUP($B599, 'Team Per G'!$A$2:$G$31, 4, FALSE)</f>
        <v>#N/A</v>
      </c>
      <c r="X599" s="11" t="e">
        <f>VLOOKUP($B599, Team_Batting___Dashboard[], 22, FALSE)/$F599</f>
        <v>#N/A</v>
      </c>
      <c r="Y599" s="11" t="e">
        <f>VLOOKUP($B599, 'FanGraphs - Team WAR Projected'!$B$2:$E$31, 4, FALSE)/162</f>
        <v>#N/A</v>
      </c>
      <c r="Z599" s="11" t="e">
        <f t="shared" si="101"/>
        <v>#N/A</v>
      </c>
      <c r="AA599" s="11" t="e">
        <f>VLOOKUP($B599, FanGraphs_Standings[[Abbreviation]:[2024 Year to Date RS/G]], 6, FALSE)/$F599</f>
        <v>#N/A</v>
      </c>
      <c r="AB599" s="11" t="e">
        <f>VLOOKUP($B599, FanGraphs_Standings[[Abbreviation]:[2024 Projected Full Season RDif]], 19, FALSE)/162</f>
        <v>#N/A</v>
      </c>
      <c r="AC599" s="11" t="e">
        <f t="shared" si="110"/>
        <v>#N/A</v>
      </c>
      <c r="AD599" s="11" t="e">
        <f>VLOOKUP($B599, FanGraphs_Standings[[Abbreviation]:[2024 Projected Full Season RDif]], 5, FALSE)</f>
        <v>#N/A</v>
      </c>
      <c r="AE599" s="11" t="e">
        <f>VLOOKUP($B599, FanGraphs_Standings[[Abbreviation]:[2024 Projected Full Season W%]], 18, FALSE)</f>
        <v>#N/A</v>
      </c>
      <c r="AF599" s="11" t="e">
        <f t="shared" si="102"/>
        <v>#N/A</v>
      </c>
      <c r="AG599" s="11" t="e">
        <f>VLOOKUP($B599, 'Home Field Adv'!$A$2:$I$31, 9, FALSE)</f>
        <v>#N/A</v>
      </c>
      <c r="AH599" s="11" t="e">
        <f>VLOOKUP($C599, FanGraphs_Standings[[Abbreviation]:[2024 Year to Date G]], 2, FALSE)</f>
        <v>#N/A</v>
      </c>
      <c r="AI599" s="11" t="e">
        <f>_xlfn.IFNA(VLOOKUP($E599, 'SP Per G'!$A$2:$D$1385, 3, FALSE), AO599)</f>
        <v>#N/A</v>
      </c>
      <c r="AJ599" s="11" t="e">
        <f>IF(AND(ISNA(VLOOKUP($E599, 'SP Per G'!$A$2:$D$1385, 4, FALSE)), ISTEXT($E599)), AI599,IF(ISNA(VLOOKUP($E599, 'SP Per G'!$A$2:$D$1385, 4, FALSE)), AO599, VLOOKUP($E599, 'SP Per G'!$A$2:$D$1385, 4, FALSE)))</f>
        <v>#N/A</v>
      </c>
      <c r="AK599" s="11" t="e">
        <f t="shared" si="103"/>
        <v>#N/A</v>
      </c>
      <c r="AL599" s="11" t="e">
        <f>_xlfn.IFNA(VLOOKUP($E599, Individual_Pitching___Dashboard[], 18, FALSE), VLOOKUP($C599,Team_Pitching___Advanced[[Team]:[SIERA]],16,FALSE))</f>
        <v>#N/A</v>
      </c>
      <c r="AM599" s="11" t="e">
        <f>_xlfn.IFNA(VLOOKUP($E599, Individual_Pitching___Dashboard[], 20, FALSE), VLOOKUP($C599,Team_Pitching___Advanced[[Team]:[xFIP]],19,FALSE))</f>
        <v>#N/A</v>
      </c>
      <c r="AN599" s="11" t="e">
        <f>_xlfn.IFNA(VLOOKUP($E599,Individual_Pitching___Advanced[],21,FALSE),VLOOKUP($C599,Team_Pitching___Advanced[[Team]:[SIERA]],20,FALSE))</f>
        <v>#N/A</v>
      </c>
      <c r="AO599" s="11" t="e">
        <f>VLOOKUP($C599, 'Team Per G'!$A$2:$G$31, 7, FALSE)</f>
        <v>#N/A</v>
      </c>
      <c r="AP599" s="11" t="e">
        <f>VLOOKUP($C599, 'FanGraphs - Team WAR Projected'!$B$2:$E$31, 3, FALSE)/162</f>
        <v>#N/A</v>
      </c>
      <c r="AQ599" s="11" t="e">
        <f t="shared" si="104"/>
        <v>#N/A</v>
      </c>
      <c r="AR599" s="11" t="e">
        <f>VLOOKUP($C599, Team_Pitching___Advanced[[Team]:[xFIP]], 19,FALSE)</f>
        <v>#N/A</v>
      </c>
      <c r="AS599" s="11" t="e">
        <f>VLOOKUP($C599, Team_Pitching___Advanced[], 20, FALSE)</f>
        <v>#N/A</v>
      </c>
      <c r="AT599" s="11" t="e">
        <f>VLOOKUP($C599, Team_Batting___Dashboard[[Team]:[wOBA]], 16, FALSE)</f>
        <v>#N/A</v>
      </c>
      <c r="AU599" s="11" t="e">
        <f>VLOOKUP($C599, Team_Batting___Advanced[[Team]:[OPS]], 9, FALSE)</f>
        <v>#N/A</v>
      </c>
      <c r="AV599" s="11" t="e">
        <f>VLOOKUP($C599, Team_Batting___Advanced[], 19, FALSE)</f>
        <v>#N/A</v>
      </c>
      <c r="AW599" s="11" t="e">
        <f>VLOOKUP($C599, 'Team Per G'!$A$2:$G$31, 3, FALSE)</f>
        <v>#N/A</v>
      </c>
      <c r="AX599" s="11" t="e">
        <f>VLOOKUP($C599, 'Team Per G'!$A$2:$G$31, 5, FALSE)</f>
        <v>#N/A</v>
      </c>
      <c r="AY599" s="11" t="e">
        <f>VLOOKUP($C599, 'Team Per G'!$A$2:$G$31, 4, FALSE)</f>
        <v>#N/A</v>
      </c>
      <c r="AZ599" s="11" t="e">
        <f>VLOOKUP($C599, Team_Batting___Dashboard[], 22, FALSE)/$AH599</f>
        <v>#N/A</v>
      </c>
      <c r="BA599" s="11" t="e">
        <f>VLOOKUP($C599, 'FanGraphs - Team WAR Projected'!$B$2:$E$31, 4, FALSE)/162</f>
        <v>#N/A</v>
      </c>
      <c r="BB599" s="11" t="e">
        <f t="shared" si="105"/>
        <v>#N/A</v>
      </c>
      <c r="BC599" s="11" t="e">
        <f>VLOOKUP($C599, FanGraphs_Standings[[Abbreviation]:[2024 Year to Date RS/G]], 6, FALSE)/$AH599</f>
        <v>#N/A</v>
      </c>
      <c r="BD599" s="11" t="e">
        <f>VLOOKUP($C599, FanGraphs_Standings[[Abbreviation]:[2024 Projected Full Season RDif]], 19, FALSE)/162</f>
        <v>#N/A</v>
      </c>
      <c r="BE599" s="11" t="e">
        <f t="shared" si="106"/>
        <v>#N/A</v>
      </c>
      <c r="BF599" s="11" t="e">
        <f>VLOOKUP($C599, FanGraphs_Standings[[Abbreviation]:[2024 Projected Full Season RDif]], 5, FALSE)</f>
        <v>#N/A</v>
      </c>
      <c r="BG599" s="11" t="e">
        <f>VLOOKUP($C599, FanGraphs_Standings[[Abbreviation]:[2024 Projected Full Season W%]], 18, FALSE)</f>
        <v>#N/A</v>
      </c>
      <c r="BH599" s="11" t="e">
        <f t="shared" si="107"/>
        <v>#N/A</v>
      </c>
      <c r="BI599" s="11" t="e">
        <f>VLOOKUP($C599, 'Home Field Adv'!$A$2:$K$31, 11, FALSE)</f>
        <v>#N/A</v>
      </c>
      <c r="BL599" s="12" t="str">
        <f t="shared" si="108"/>
        <v/>
      </c>
      <c r="BM599" s="12" t="str">
        <f t="shared" si="98"/>
        <v/>
      </c>
      <c r="BN599" s="12" t="str">
        <f t="shared" si="109"/>
        <v/>
      </c>
    </row>
    <row r="600" spans="6:66" x14ac:dyDescent="0.45">
      <c r="F600" s="11" t="e">
        <f>VLOOKUP($B600, FanGraphs_Standings[[Abbreviation]:[2024 Year to Date G]], 2, FALSE)</f>
        <v>#N/A</v>
      </c>
      <c r="G600" s="11" t="e">
        <f>_xlfn.IFNA(VLOOKUP($D600, 'SP Per G'!$A$2:$D$1385, 3, FALSE),M600)</f>
        <v>#N/A</v>
      </c>
      <c r="H600" s="11" t="e">
        <f>IF(AND(ISNA(VLOOKUP($D600, 'SP Per G'!$A$2:$D$1385, 4, FALSE)), ISTEXT($D600)), G600,IF(ISNA(VLOOKUP($D600, 'SP Per G'!$A$2:$D$1385, 4, FALSE)), M600, VLOOKUP($D600, 'SP Per G'!$A$2:$D$1385, 4, FALSE)))</f>
        <v>#N/A</v>
      </c>
      <c r="I600" s="11" t="e">
        <f t="shared" si="99"/>
        <v>#N/A</v>
      </c>
      <c r="J600" s="11" t="e">
        <f>_xlfn.IFNA(VLOOKUP($D600,Individual_Pitching___Dashboard[],18,FALSE),VLOOKUP(B600,Team_Pitching___Dashboard[[Team]:[ERA]],17,FALSE))</f>
        <v>#N/A</v>
      </c>
      <c r="K600" s="11" t="e">
        <f>_xlfn.IFNA(VLOOKUP($D600, Individual_Pitching___Dashboard[], 20, FALSE), VLOOKUP(B600,Team_Pitching___Dashboard[[Team]:[xFIP]],20,FALSE))</f>
        <v>#N/A</v>
      </c>
      <c r="L600" s="11" t="e">
        <f>_xlfn.IFNA(VLOOKUP($D600, Individual_Pitching___Advanced[], 21,FALSE), VLOOKUP(B600, Team_Pitching___Advanced[], 20, FALSE))</f>
        <v>#N/A</v>
      </c>
      <c r="M600" s="11" t="e">
        <f>VLOOKUP($B600, 'Team Per G'!$A$2:$G$31, 7, FALSE)</f>
        <v>#N/A</v>
      </c>
      <c r="N600" s="11" t="e">
        <f>VLOOKUP($B600, 'FanGraphs - Team WAR Projected'!$B$2:$E$31, 3, FALSE)/162</f>
        <v>#N/A</v>
      </c>
      <c r="O600" s="11" t="e">
        <f t="shared" si="100"/>
        <v>#N/A</v>
      </c>
      <c r="P600" s="11" t="e">
        <f>VLOOKUP($B600, Team_Pitching___Advanced[[Team]:[xFIP]], 19,FALSE)</f>
        <v>#N/A</v>
      </c>
      <c r="Q600" s="11" t="e">
        <f>VLOOKUP($B600, Team_Pitching___Advanced[], 20, FALSE)</f>
        <v>#N/A</v>
      </c>
      <c r="R600" s="11" t="e">
        <f>VLOOKUP($B600, Team_Batting___Dashboard[[Team]:[wOBA]], 16, FALSE)</f>
        <v>#N/A</v>
      </c>
      <c r="S600" s="11" t="e">
        <f>VLOOKUP($B600, Team_Batting___Advanced[[Team]:[OPS]], 9, FALSE)</f>
        <v>#N/A</v>
      </c>
      <c r="T600" s="11" t="e">
        <f>VLOOKUP($B600, Team_Batting___Advanced[], 19, FALSE)</f>
        <v>#N/A</v>
      </c>
      <c r="U600" s="11" t="e">
        <f>VLOOKUP($B600, 'Team Per G'!$A$2:$G$31, 3, FALSE)</f>
        <v>#N/A</v>
      </c>
      <c r="V600" s="11" t="e">
        <f>VLOOKUP($B600, 'Team Per G'!$A$2:$G$31, 5, FALSE)</f>
        <v>#N/A</v>
      </c>
      <c r="W600" s="11" t="e">
        <f>VLOOKUP($B600, 'Team Per G'!$A$2:$G$31, 4, FALSE)</f>
        <v>#N/A</v>
      </c>
      <c r="X600" s="11" t="e">
        <f>VLOOKUP($B600, Team_Batting___Dashboard[], 22, FALSE)/$F600</f>
        <v>#N/A</v>
      </c>
      <c r="Y600" s="11" t="e">
        <f>VLOOKUP($B600, 'FanGraphs - Team WAR Projected'!$B$2:$E$31, 4, FALSE)/162</f>
        <v>#N/A</v>
      </c>
      <c r="Z600" s="11" t="e">
        <f t="shared" si="101"/>
        <v>#N/A</v>
      </c>
      <c r="AA600" s="11" t="e">
        <f>VLOOKUP($B600, FanGraphs_Standings[[Abbreviation]:[2024 Year to Date RS/G]], 6, FALSE)/$F600</f>
        <v>#N/A</v>
      </c>
      <c r="AB600" s="11" t="e">
        <f>VLOOKUP($B600, FanGraphs_Standings[[Abbreviation]:[2024 Projected Full Season RDif]], 19, FALSE)/162</f>
        <v>#N/A</v>
      </c>
      <c r="AC600" s="11" t="e">
        <f t="shared" si="110"/>
        <v>#N/A</v>
      </c>
      <c r="AD600" s="11" t="e">
        <f>VLOOKUP($B600, FanGraphs_Standings[[Abbreviation]:[2024 Projected Full Season RDif]], 5, FALSE)</f>
        <v>#N/A</v>
      </c>
      <c r="AE600" s="11" t="e">
        <f>VLOOKUP($B600, FanGraphs_Standings[[Abbreviation]:[2024 Projected Full Season W%]], 18, FALSE)</f>
        <v>#N/A</v>
      </c>
      <c r="AF600" s="11" t="e">
        <f t="shared" si="102"/>
        <v>#N/A</v>
      </c>
      <c r="AG600" s="11" t="e">
        <f>VLOOKUP($B600, 'Home Field Adv'!$A$2:$I$31, 9, FALSE)</f>
        <v>#N/A</v>
      </c>
      <c r="AH600" s="11" t="e">
        <f>VLOOKUP($C600, FanGraphs_Standings[[Abbreviation]:[2024 Year to Date G]], 2, FALSE)</f>
        <v>#N/A</v>
      </c>
      <c r="AI600" s="11" t="e">
        <f>_xlfn.IFNA(VLOOKUP($E600, 'SP Per G'!$A$2:$D$1385, 3, FALSE), AO600)</f>
        <v>#N/A</v>
      </c>
      <c r="AJ600" s="11" t="e">
        <f>IF(AND(ISNA(VLOOKUP($E600, 'SP Per G'!$A$2:$D$1385, 4, FALSE)), ISTEXT($E600)), AI600,IF(ISNA(VLOOKUP($E600, 'SP Per G'!$A$2:$D$1385, 4, FALSE)), AO600, VLOOKUP($E600, 'SP Per G'!$A$2:$D$1385, 4, FALSE)))</f>
        <v>#N/A</v>
      </c>
      <c r="AK600" s="11" t="e">
        <f t="shared" si="103"/>
        <v>#N/A</v>
      </c>
      <c r="AL600" s="11" t="e">
        <f>_xlfn.IFNA(VLOOKUP($E600, Individual_Pitching___Dashboard[], 18, FALSE), VLOOKUP($C600,Team_Pitching___Advanced[[Team]:[SIERA]],16,FALSE))</f>
        <v>#N/A</v>
      </c>
      <c r="AM600" s="11" t="e">
        <f>_xlfn.IFNA(VLOOKUP($E600, Individual_Pitching___Dashboard[], 20, FALSE), VLOOKUP($C600,Team_Pitching___Advanced[[Team]:[xFIP]],19,FALSE))</f>
        <v>#N/A</v>
      </c>
      <c r="AN600" s="11" t="e">
        <f>_xlfn.IFNA(VLOOKUP($E600,Individual_Pitching___Advanced[],21,FALSE),VLOOKUP($C600,Team_Pitching___Advanced[[Team]:[SIERA]],20,FALSE))</f>
        <v>#N/A</v>
      </c>
      <c r="AO600" s="11" t="e">
        <f>VLOOKUP($C600, 'Team Per G'!$A$2:$G$31, 7, FALSE)</f>
        <v>#N/A</v>
      </c>
      <c r="AP600" s="11" t="e">
        <f>VLOOKUP($C600, 'FanGraphs - Team WAR Projected'!$B$2:$E$31, 3, FALSE)/162</f>
        <v>#N/A</v>
      </c>
      <c r="AQ600" s="11" t="e">
        <f t="shared" si="104"/>
        <v>#N/A</v>
      </c>
      <c r="AR600" s="11" t="e">
        <f>VLOOKUP($C600, Team_Pitching___Advanced[[Team]:[xFIP]], 19,FALSE)</f>
        <v>#N/A</v>
      </c>
      <c r="AS600" s="11" t="e">
        <f>VLOOKUP($C600, Team_Pitching___Advanced[], 20, FALSE)</f>
        <v>#N/A</v>
      </c>
      <c r="AT600" s="11" t="e">
        <f>VLOOKUP($C600, Team_Batting___Dashboard[[Team]:[wOBA]], 16, FALSE)</f>
        <v>#N/A</v>
      </c>
      <c r="AU600" s="11" t="e">
        <f>VLOOKUP($C600, Team_Batting___Advanced[[Team]:[OPS]], 9, FALSE)</f>
        <v>#N/A</v>
      </c>
      <c r="AV600" s="11" t="e">
        <f>VLOOKUP($C600, Team_Batting___Advanced[], 19, FALSE)</f>
        <v>#N/A</v>
      </c>
      <c r="AW600" s="11" t="e">
        <f>VLOOKUP($C600, 'Team Per G'!$A$2:$G$31, 3, FALSE)</f>
        <v>#N/A</v>
      </c>
      <c r="AX600" s="11" t="e">
        <f>VLOOKUP($C600, 'Team Per G'!$A$2:$G$31, 5, FALSE)</f>
        <v>#N/A</v>
      </c>
      <c r="AY600" s="11" t="e">
        <f>VLOOKUP($C600, 'Team Per G'!$A$2:$G$31, 4, FALSE)</f>
        <v>#N/A</v>
      </c>
      <c r="AZ600" s="11" t="e">
        <f>VLOOKUP($C600, Team_Batting___Dashboard[], 22, FALSE)/$AH600</f>
        <v>#N/A</v>
      </c>
      <c r="BA600" s="11" t="e">
        <f>VLOOKUP($C600, 'FanGraphs - Team WAR Projected'!$B$2:$E$31, 4, FALSE)/162</f>
        <v>#N/A</v>
      </c>
      <c r="BB600" s="11" t="e">
        <f t="shared" si="105"/>
        <v>#N/A</v>
      </c>
      <c r="BC600" s="11" t="e">
        <f>VLOOKUP($C600, FanGraphs_Standings[[Abbreviation]:[2024 Year to Date RS/G]], 6, FALSE)/$AH600</f>
        <v>#N/A</v>
      </c>
      <c r="BD600" s="11" t="e">
        <f>VLOOKUP($C600, FanGraphs_Standings[[Abbreviation]:[2024 Projected Full Season RDif]], 19, FALSE)/162</f>
        <v>#N/A</v>
      </c>
      <c r="BE600" s="11" t="e">
        <f t="shared" si="106"/>
        <v>#N/A</v>
      </c>
      <c r="BF600" s="11" t="e">
        <f>VLOOKUP($C600, FanGraphs_Standings[[Abbreviation]:[2024 Projected Full Season RDif]], 5, FALSE)</f>
        <v>#N/A</v>
      </c>
      <c r="BG600" s="11" t="e">
        <f>VLOOKUP($C600, FanGraphs_Standings[[Abbreviation]:[2024 Projected Full Season W%]], 18, FALSE)</f>
        <v>#N/A</v>
      </c>
      <c r="BH600" s="11" t="e">
        <f t="shared" si="107"/>
        <v>#N/A</v>
      </c>
      <c r="BI600" s="11" t="e">
        <f>VLOOKUP($C600, 'Home Field Adv'!$A$2:$K$31, 11, FALSE)</f>
        <v>#N/A</v>
      </c>
      <c r="BL600" s="12" t="str">
        <f t="shared" si="108"/>
        <v/>
      </c>
      <c r="BM600" s="12" t="str">
        <f t="shared" si="98"/>
        <v/>
      </c>
      <c r="BN600" s="12" t="str">
        <f t="shared" si="109"/>
        <v/>
      </c>
    </row>
    <row r="601" spans="6:66" x14ac:dyDescent="0.45">
      <c r="F601" s="11" t="e">
        <f>VLOOKUP($B601, FanGraphs_Standings[[Abbreviation]:[2024 Year to Date G]], 2, FALSE)</f>
        <v>#N/A</v>
      </c>
      <c r="G601" s="11" t="e">
        <f>_xlfn.IFNA(VLOOKUP($D601, 'SP Per G'!$A$2:$D$1385, 3, FALSE),M601)</f>
        <v>#N/A</v>
      </c>
      <c r="H601" s="11" t="e">
        <f>IF(AND(ISNA(VLOOKUP($D601, 'SP Per G'!$A$2:$D$1385, 4, FALSE)), ISTEXT($D601)), G601,IF(ISNA(VLOOKUP($D601, 'SP Per G'!$A$2:$D$1385, 4, FALSE)), M601, VLOOKUP($D601, 'SP Per G'!$A$2:$D$1385, 4, FALSE)))</f>
        <v>#N/A</v>
      </c>
      <c r="I601" s="11" t="e">
        <f t="shared" si="99"/>
        <v>#N/A</v>
      </c>
      <c r="J601" s="11" t="e">
        <f>_xlfn.IFNA(VLOOKUP($D601,Individual_Pitching___Dashboard[],18,FALSE),VLOOKUP(B601,Team_Pitching___Dashboard[[Team]:[ERA]],17,FALSE))</f>
        <v>#N/A</v>
      </c>
      <c r="K601" s="11" t="e">
        <f>_xlfn.IFNA(VLOOKUP($D601, Individual_Pitching___Dashboard[], 20, FALSE), VLOOKUP(B601,Team_Pitching___Dashboard[[Team]:[xFIP]],20,FALSE))</f>
        <v>#N/A</v>
      </c>
      <c r="L601" s="11" t="e">
        <f>_xlfn.IFNA(VLOOKUP($D601, Individual_Pitching___Advanced[], 21,FALSE), VLOOKUP(B601, Team_Pitching___Advanced[], 20, FALSE))</f>
        <v>#N/A</v>
      </c>
      <c r="M601" s="11" t="e">
        <f>VLOOKUP($B601, 'Team Per G'!$A$2:$G$31, 7, FALSE)</f>
        <v>#N/A</v>
      </c>
      <c r="N601" s="11" t="e">
        <f>VLOOKUP($B601, 'FanGraphs - Team WAR Projected'!$B$2:$E$31, 3, FALSE)/162</f>
        <v>#N/A</v>
      </c>
      <c r="O601" s="11" t="e">
        <f t="shared" si="100"/>
        <v>#N/A</v>
      </c>
      <c r="P601" s="11" t="e">
        <f>VLOOKUP($B601, Team_Pitching___Advanced[[Team]:[xFIP]], 19,FALSE)</f>
        <v>#N/A</v>
      </c>
      <c r="Q601" s="11" t="e">
        <f>VLOOKUP($B601, Team_Pitching___Advanced[], 20, FALSE)</f>
        <v>#N/A</v>
      </c>
      <c r="R601" s="11" t="e">
        <f>VLOOKUP($B601, Team_Batting___Dashboard[[Team]:[wOBA]], 16, FALSE)</f>
        <v>#N/A</v>
      </c>
      <c r="S601" s="11" t="e">
        <f>VLOOKUP($B601, Team_Batting___Advanced[[Team]:[OPS]], 9, FALSE)</f>
        <v>#N/A</v>
      </c>
      <c r="T601" s="11" t="e">
        <f>VLOOKUP($B601, Team_Batting___Advanced[], 19, FALSE)</f>
        <v>#N/A</v>
      </c>
      <c r="U601" s="11" t="e">
        <f>VLOOKUP($B601, 'Team Per G'!$A$2:$G$31, 3, FALSE)</f>
        <v>#N/A</v>
      </c>
      <c r="V601" s="11" t="e">
        <f>VLOOKUP($B601, 'Team Per G'!$A$2:$G$31, 5, FALSE)</f>
        <v>#N/A</v>
      </c>
      <c r="W601" s="11" t="e">
        <f>VLOOKUP($B601, 'Team Per G'!$A$2:$G$31, 4, FALSE)</f>
        <v>#N/A</v>
      </c>
      <c r="X601" s="11" t="e">
        <f>VLOOKUP($B601, Team_Batting___Dashboard[], 22, FALSE)/$F601</f>
        <v>#N/A</v>
      </c>
      <c r="Y601" s="11" t="e">
        <f>VLOOKUP($B601, 'FanGraphs - Team WAR Projected'!$B$2:$E$31, 4, FALSE)/162</f>
        <v>#N/A</v>
      </c>
      <c r="Z601" s="11" t="e">
        <f t="shared" si="101"/>
        <v>#N/A</v>
      </c>
      <c r="AA601" s="11" t="e">
        <f>VLOOKUP($B601, FanGraphs_Standings[[Abbreviation]:[2024 Year to Date RS/G]], 6, FALSE)/$F601</f>
        <v>#N/A</v>
      </c>
      <c r="AB601" s="11" t="e">
        <f>VLOOKUP($B601, FanGraphs_Standings[[Abbreviation]:[2024 Projected Full Season RDif]], 19, FALSE)/162</f>
        <v>#N/A</v>
      </c>
      <c r="AC601" s="11" t="e">
        <f t="shared" si="110"/>
        <v>#N/A</v>
      </c>
      <c r="AD601" s="11" t="e">
        <f>VLOOKUP($B601, FanGraphs_Standings[[Abbreviation]:[2024 Projected Full Season RDif]], 5, FALSE)</f>
        <v>#N/A</v>
      </c>
      <c r="AE601" s="11" t="e">
        <f>VLOOKUP($B601, FanGraphs_Standings[[Abbreviation]:[2024 Projected Full Season W%]], 18, FALSE)</f>
        <v>#N/A</v>
      </c>
      <c r="AF601" s="11" t="e">
        <f t="shared" si="102"/>
        <v>#N/A</v>
      </c>
      <c r="AG601" s="11" t="e">
        <f>VLOOKUP($B601, 'Home Field Adv'!$A$2:$I$31, 9, FALSE)</f>
        <v>#N/A</v>
      </c>
      <c r="AH601" s="11" t="e">
        <f>VLOOKUP($C601, FanGraphs_Standings[[Abbreviation]:[2024 Year to Date G]], 2, FALSE)</f>
        <v>#N/A</v>
      </c>
      <c r="AI601" s="11" t="e">
        <f>_xlfn.IFNA(VLOOKUP($E601, 'SP Per G'!$A$2:$D$1385, 3, FALSE), AO601)</f>
        <v>#N/A</v>
      </c>
      <c r="AJ601" s="11" t="e">
        <f>IF(AND(ISNA(VLOOKUP($E601, 'SP Per G'!$A$2:$D$1385, 4, FALSE)), ISTEXT($E601)), AI601,IF(ISNA(VLOOKUP($E601, 'SP Per G'!$A$2:$D$1385, 4, FALSE)), AO601, VLOOKUP($E601, 'SP Per G'!$A$2:$D$1385, 4, FALSE)))</f>
        <v>#N/A</v>
      </c>
      <c r="AK601" s="11" t="e">
        <f t="shared" si="103"/>
        <v>#N/A</v>
      </c>
      <c r="AL601" s="11" t="e">
        <f>_xlfn.IFNA(VLOOKUP($E601, Individual_Pitching___Dashboard[], 18, FALSE), VLOOKUP($C601,Team_Pitching___Advanced[[Team]:[SIERA]],16,FALSE))</f>
        <v>#N/A</v>
      </c>
      <c r="AM601" s="11" t="e">
        <f>_xlfn.IFNA(VLOOKUP($E601, Individual_Pitching___Dashboard[], 20, FALSE), VLOOKUP($C601,Team_Pitching___Advanced[[Team]:[xFIP]],19,FALSE))</f>
        <v>#N/A</v>
      </c>
      <c r="AN601" s="11" t="e">
        <f>_xlfn.IFNA(VLOOKUP($E601,Individual_Pitching___Advanced[],21,FALSE),VLOOKUP($C601,Team_Pitching___Advanced[[Team]:[SIERA]],20,FALSE))</f>
        <v>#N/A</v>
      </c>
      <c r="AO601" s="11" t="e">
        <f>VLOOKUP($C601, 'Team Per G'!$A$2:$G$31, 7, FALSE)</f>
        <v>#N/A</v>
      </c>
      <c r="AP601" s="11" t="e">
        <f>VLOOKUP($C601, 'FanGraphs - Team WAR Projected'!$B$2:$E$31, 3, FALSE)/162</f>
        <v>#N/A</v>
      </c>
      <c r="AQ601" s="11" t="e">
        <f t="shared" si="104"/>
        <v>#N/A</v>
      </c>
      <c r="AR601" s="11" t="e">
        <f>VLOOKUP($C601, Team_Pitching___Advanced[[Team]:[xFIP]], 19,FALSE)</f>
        <v>#N/A</v>
      </c>
      <c r="AS601" s="11" t="e">
        <f>VLOOKUP($C601, Team_Pitching___Advanced[], 20, FALSE)</f>
        <v>#N/A</v>
      </c>
      <c r="AT601" s="11" t="e">
        <f>VLOOKUP($C601, Team_Batting___Dashboard[[Team]:[wOBA]], 16, FALSE)</f>
        <v>#N/A</v>
      </c>
      <c r="AU601" s="11" t="e">
        <f>VLOOKUP($C601, Team_Batting___Advanced[[Team]:[OPS]], 9, FALSE)</f>
        <v>#N/A</v>
      </c>
      <c r="AV601" s="11" t="e">
        <f>VLOOKUP($C601, Team_Batting___Advanced[], 19, FALSE)</f>
        <v>#N/A</v>
      </c>
      <c r="AW601" s="11" t="e">
        <f>VLOOKUP($C601, 'Team Per G'!$A$2:$G$31, 3, FALSE)</f>
        <v>#N/A</v>
      </c>
      <c r="AX601" s="11" t="e">
        <f>VLOOKUP($C601, 'Team Per G'!$A$2:$G$31, 5, FALSE)</f>
        <v>#N/A</v>
      </c>
      <c r="AY601" s="11" t="e">
        <f>VLOOKUP($C601, 'Team Per G'!$A$2:$G$31, 4, FALSE)</f>
        <v>#N/A</v>
      </c>
      <c r="AZ601" s="11" t="e">
        <f>VLOOKUP($C601, Team_Batting___Dashboard[], 22, FALSE)/$AH601</f>
        <v>#N/A</v>
      </c>
      <c r="BA601" s="11" t="e">
        <f>VLOOKUP($C601, 'FanGraphs - Team WAR Projected'!$B$2:$E$31, 4, FALSE)/162</f>
        <v>#N/A</v>
      </c>
      <c r="BB601" s="11" t="e">
        <f t="shared" si="105"/>
        <v>#N/A</v>
      </c>
      <c r="BC601" s="11" t="e">
        <f>VLOOKUP($C601, FanGraphs_Standings[[Abbreviation]:[2024 Year to Date RS/G]], 6, FALSE)/$AH601</f>
        <v>#N/A</v>
      </c>
      <c r="BD601" s="11" t="e">
        <f>VLOOKUP($C601, FanGraphs_Standings[[Abbreviation]:[2024 Projected Full Season RDif]], 19, FALSE)/162</f>
        <v>#N/A</v>
      </c>
      <c r="BE601" s="11" t="e">
        <f t="shared" si="106"/>
        <v>#N/A</v>
      </c>
      <c r="BF601" s="11" t="e">
        <f>VLOOKUP($C601, FanGraphs_Standings[[Abbreviation]:[2024 Projected Full Season RDif]], 5, FALSE)</f>
        <v>#N/A</v>
      </c>
      <c r="BG601" s="11" t="e">
        <f>VLOOKUP($C601, FanGraphs_Standings[[Abbreviation]:[2024 Projected Full Season W%]], 18, FALSE)</f>
        <v>#N/A</v>
      </c>
      <c r="BH601" s="11" t="e">
        <f t="shared" si="107"/>
        <v>#N/A</v>
      </c>
      <c r="BI601" s="11" t="e">
        <f>VLOOKUP($C601, 'Home Field Adv'!$A$2:$K$31, 11, FALSE)</f>
        <v>#N/A</v>
      </c>
      <c r="BL601" s="12" t="str">
        <f t="shared" si="108"/>
        <v/>
      </c>
      <c r="BM601" s="12" t="str">
        <f t="shared" si="98"/>
        <v/>
      </c>
      <c r="BN601" s="12" t="str">
        <f t="shared" si="109"/>
        <v/>
      </c>
    </row>
    <row r="602" spans="6:66" x14ac:dyDescent="0.45">
      <c r="F602" s="11" t="e">
        <f>VLOOKUP($B602, FanGraphs_Standings[[Abbreviation]:[2024 Year to Date G]], 2, FALSE)</f>
        <v>#N/A</v>
      </c>
      <c r="G602" s="11" t="e">
        <f>_xlfn.IFNA(VLOOKUP($D602, 'SP Per G'!$A$2:$D$1385, 3, FALSE),M602)</f>
        <v>#N/A</v>
      </c>
      <c r="H602" s="11" t="e">
        <f>IF(AND(ISNA(VLOOKUP($D602, 'SP Per G'!$A$2:$D$1385, 4, FALSE)), ISTEXT($D602)), G602,IF(ISNA(VLOOKUP($D602, 'SP Per G'!$A$2:$D$1385, 4, FALSE)), M602, VLOOKUP($D602, 'SP Per G'!$A$2:$D$1385, 4, FALSE)))</f>
        <v>#N/A</v>
      </c>
      <c r="I602" s="11" t="e">
        <f t="shared" si="99"/>
        <v>#N/A</v>
      </c>
      <c r="J602" s="11" t="e">
        <f>_xlfn.IFNA(VLOOKUP($D602,Individual_Pitching___Dashboard[],18,FALSE),VLOOKUP(B602,Team_Pitching___Dashboard[[Team]:[ERA]],17,FALSE))</f>
        <v>#N/A</v>
      </c>
      <c r="K602" s="11" t="e">
        <f>_xlfn.IFNA(VLOOKUP($D602, Individual_Pitching___Dashboard[], 20, FALSE), VLOOKUP(B602,Team_Pitching___Dashboard[[Team]:[xFIP]],20,FALSE))</f>
        <v>#N/A</v>
      </c>
      <c r="L602" s="11" t="e">
        <f>_xlfn.IFNA(VLOOKUP($D602, Individual_Pitching___Advanced[], 21,FALSE), VLOOKUP(B602, Team_Pitching___Advanced[], 20, FALSE))</f>
        <v>#N/A</v>
      </c>
      <c r="M602" s="11" t="e">
        <f>VLOOKUP($B602, 'Team Per G'!$A$2:$G$31, 7, FALSE)</f>
        <v>#N/A</v>
      </c>
      <c r="N602" s="11" t="e">
        <f>VLOOKUP($B602, 'FanGraphs - Team WAR Projected'!$B$2:$E$31, 3, FALSE)/162</f>
        <v>#N/A</v>
      </c>
      <c r="O602" s="11" t="e">
        <f t="shared" si="100"/>
        <v>#N/A</v>
      </c>
      <c r="P602" s="11" t="e">
        <f>VLOOKUP($B602, Team_Pitching___Advanced[[Team]:[xFIP]], 19,FALSE)</f>
        <v>#N/A</v>
      </c>
      <c r="Q602" s="11" t="e">
        <f>VLOOKUP($B602, Team_Pitching___Advanced[], 20, FALSE)</f>
        <v>#N/A</v>
      </c>
      <c r="R602" s="11" t="e">
        <f>VLOOKUP($B602, Team_Batting___Dashboard[[Team]:[wOBA]], 16, FALSE)</f>
        <v>#N/A</v>
      </c>
      <c r="S602" s="11" t="e">
        <f>VLOOKUP($B602, Team_Batting___Advanced[[Team]:[OPS]], 9, FALSE)</f>
        <v>#N/A</v>
      </c>
      <c r="T602" s="11" t="e">
        <f>VLOOKUP($B602, Team_Batting___Advanced[], 19, FALSE)</f>
        <v>#N/A</v>
      </c>
      <c r="U602" s="11" t="e">
        <f>VLOOKUP($B602, 'Team Per G'!$A$2:$G$31, 3, FALSE)</f>
        <v>#N/A</v>
      </c>
      <c r="V602" s="11" t="e">
        <f>VLOOKUP($B602, 'Team Per G'!$A$2:$G$31, 5, FALSE)</f>
        <v>#N/A</v>
      </c>
      <c r="W602" s="11" t="e">
        <f>VLOOKUP($B602, 'Team Per G'!$A$2:$G$31, 4, FALSE)</f>
        <v>#N/A</v>
      </c>
      <c r="X602" s="11" t="e">
        <f>VLOOKUP($B602, Team_Batting___Dashboard[], 22, FALSE)/$F602</f>
        <v>#N/A</v>
      </c>
      <c r="Y602" s="11" t="e">
        <f>VLOOKUP($B602, 'FanGraphs - Team WAR Projected'!$B$2:$E$31, 4, FALSE)/162</f>
        <v>#N/A</v>
      </c>
      <c r="Z602" s="11" t="e">
        <f t="shared" si="101"/>
        <v>#N/A</v>
      </c>
      <c r="AA602" s="11" t="e">
        <f>VLOOKUP($B602, FanGraphs_Standings[[Abbreviation]:[2024 Year to Date RS/G]], 6, FALSE)/$F602</f>
        <v>#N/A</v>
      </c>
      <c r="AB602" s="11" t="e">
        <f>VLOOKUP($B602, FanGraphs_Standings[[Abbreviation]:[2024 Projected Full Season RDif]], 19, FALSE)/162</f>
        <v>#N/A</v>
      </c>
      <c r="AC602" s="11" t="e">
        <f t="shared" si="110"/>
        <v>#N/A</v>
      </c>
      <c r="AD602" s="11" t="e">
        <f>VLOOKUP($B602, FanGraphs_Standings[[Abbreviation]:[2024 Projected Full Season RDif]], 5, FALSE)</f>
        <v>#N/A</v>
      </c>
      <c r="AE602" s="11" t="e">
        <f>VLOOKUP($B602, FanGraphs_Standings[[Abbreviation]:[2024 Projected Full Season W%]], 18, FALSE)</f>
        <v>#N/A</v>
      </c>
      <c r="AF602" s="11" t="e">
        <f t="shared" si="102"/>
        <v>#N/A</v>
      </c>
      <c r="AG602" s="11" t="e">
        <f>VLOOKUP($B602, 'Home Field Adv'!$A$2:$I$31, 9, FALSE)</f>
        <v>#N/A</v>
      </c>
      <c r="AH602" s="11" t="e">
        <f>VLOOKUP($C602, FanGraphs_Standings[[Abbreviation]:[2024 Year to Date G]], 2, FALSE)</f>
        <v>#N/A</v>
      </c>
      <c r="AI602" s="11" t="e">
        <f>_xlfn.IFNA(VLOOKUP($E602, 'SP Per G'!$A$2:$D$1385, 3, FALSE), AO602)</f>
        <v>#N/A</v>
      </c>
      <c r="AJ602" s="11" t="e">
        <f>IF(AND(ISNA(VLOOKUP($E602, 'SP Per G'!$A$2:$D$1385, 4, FALSE)), ISTEXT($E602)), AI602,IF(ISNA(VLOOKUP($E602, 'SP Per G'!$A$2:$D$1385, 4, FALSE)), AO602, VLOOKUP($E602, 'SP Per G'!$A$2:$D$1385, 4, FALSE)))</f>
        <v>#N/A</v>
      </c>
      <c r="AK602" s="11" t="e">
        <f t="shared" si="103"/>
        <v>#N/A</v>
      </c>
      <c r="AL602" s="11" t="e">
        <f>_xlfn.IFNA(VLOOKUP($E602, Individual_Pitching___Dashboard[], 18, FALSE), VLOOKUP($C602,Team_Pitching___Advanced[[Team]:[SIERA]],16,FALSE))</f>
        <v>#N/A</v>
      </c>
      <c r="AM602" s="11" t="e">
        <f>_xlfn.IFNA(VLOOKUP($E602, Individual_Pitching___Dashboard[], 20, FALSE), VLOOKUP($C602,Team_Pitching___Advanced[[Team]:[xFIP]],19,FALSE))</f>
        <v>#N/A</v>
      </c>
      <c r="AN602" s="11" t="e">
        <f>_xlfn.IFNA(VLOOKUP($E602,Individual_Pitching___Advanced[],21,FALSE),VLOOKUP($C602,Team_Pitching___Advanced[[Team]:[SIERA]],20,FALSE))</f>
        <v>#N/A</v>
      </c>
      <c r="AO602" s="11" t="e">
        <f>VLOOKUP($C602, 'Team Per G'!$A$2:$G$31, 7, FALSE)</f>
        <v>#N/A</v>
      </c>
      <c r="AP602" s="11" t="e">
        <f>VLOOKUP($C602, 'FanGraphs - Team WAR Projected'!$B$2:$E$31, 3, FALSE)/162</f>
        <v>#N/A</v>
      </c>
      <c r="AQ602" s="11" t="e">
        <f t="shared" si="104"/>
        <v>#N/A</v>
      </c>
      <c r="AR602" s="11" t="e">
        <f>VLOOKUP($C602, Team_Pitching___Advanced[[Team]:[xFIP]], 19,FALSE)</f>
        <v>#N/A</v>
      </c>
      <c r="AS602" s="11" t="e">
        <f>VLOOKUP($C602, Team_Pitching___Advanced[], 20, FALSE)</f>
        <v>#N/A</v>
      </c>
      <c r="AT602" s="11" t="e">
        <f>VLOOKUP($C602, Team_Batting___Dashboard[[Team]:[wOBA]], 16, FALSE)</f>
        <v>#N/A</v>
      </c>
      <c r="AU602" s="11" t="e">
        <f>VLOOKUP($C602, Team_Batting___Advanced[[Team]:[OPS]], 9, FALSE)</f>
        <v>#N/A</v>
      </c>
      <c r="AV602" s="11" t="e">
        <f>VLOOKUP($C602, Team_Batting___Advanced[], 19, FALSE)</f>
        <v>#N/A</v>
      </c>
      <c r="AW602" s="11" t="e">
        <f>VLOOKUP($C602, 'Team Per G'!$A$2:$G$31, 3, FALSE)</f>
        <v>#N/A</v>
      </c>
      <c r="AX602" s="11" t="e">
        <f>VLOOKUP($C602, 'Team Per G'!$A$2:$G$31, 5, FALSE)</f>
        <v>#N/A</v>
      </c>
      <c r="AY602" s="11" t="e">
        <f>VLOOKUP($C602, 'Team Per G'!$A$2:$G$31, 4, FALSE)</f>
        <v>#N/A</v>
      </c>
      <c r="AZ602" s="11" t="e">
        <f>VLOOKUP($C602, Team_Batting___Dashboard[], 22, FALSE)/$AH602</f>
        <v>#N/A</v>
      </c>
      <c r="BA602" s="11" t="e">
        <f>VLOOKUP($C602, 'FanGraphs - Team WAR Projected'!$B$2:$E$31, 4, FALSE)/162</f>
        <v>#N/A</v>
      </c>
      <c r="BB602" s="11" t="e">
        <f t="shared" si="105"/>
        <v>#N/A</v>
      </c>
      <c r="BC602" s="11" t="e">
        <f>VLOOKUP($C602, FanGraphs_Standings[[Abbreviation]:[2024 Year to Date RS/G]], 6, FALSE)/$AH602</f>
        <v>#N/A</v>
      </c>
      <c r="BD602" s="11" t="e">
        <f>VLOOKUP($C602, FanGraphs_Standings[[Abbreviation]:[2024 Projected Full Season RDif]], 19, FALSE)/162</f>
        <v>#N/A</v>
      </c>
      <c r="BE602" s="11" t="e">
        <f t="shared" si="106"/>
        <v>#N/A</v>
      </c>
      <c r="BF602" s="11" t="e">
        <f>VLOOKUP($C602, FanGraphs_Standings[[Abbreviation]:[2024 Projected Full Season RDif]], 5, FALSE)</f>
        <v>#N/A</v>
      </c>
      <c r="BG602" s="11" t="e">
        <f>VLOOKUP($C602, FanGraphs_Standings[[Abbreviation]:[2024 Projected Full Season W%]], 18, FALSE)</f>
        <v>#N/A</v>
      </c>
      <c r="BH602" s="11" t="e">
        <f t="shared" si="107"/>
        <v>#N/A</v>
      </c>
      <c r="BI602" s="11" t="e">
        <f>VLOOKUP($C602, 'Home Field Adv'!$A$2:$K$31, 11, FALSE)</f>
        <v>#N/A</v>
      </c>
      <c r="BL602" s="12" t="str">
        <f t="shared" si="108"/>
        <v/>
      </c>
      <c r="BM602" s="12" t="str">
        <f t="shared" si="98"/>
        <v/>
      </c>
      <c r="BN602" s="12" t="str">
        <f t="shared" si="109"/>
        <v/>
      </c>
    </row>
    <row r="603" spans="6:66" x14ac:dyDescent="0.45">
      <c r="F603" s="11" t="e">
        <f>VLOOKUP($B603, FanGraphs_Standings[[Abbreviation]:[2024 Year to Date G]], 2, FALSE)</f>
        <v>#N/A</v>
      </c>
      <c r="G603" s="11" t="e">
        <f>_xlfn.IFNA(VLOOKUP($D603, 'SP Per G'!$A$2:$D$1385, 3, FALSE),M603)</f>
        <v>#N/A</v>
      </c>
      <c r="H603" s="11" t="e">
        <f>IF(AND(ISNA(VLOOKUP($D603, 'SP Per G'!$A$2:$D$1385, 4, FALSE)), ISTEXT($D603)), G603,IF(ISNA(VLOOKUP($D603, 'SP Per G'!$A$2:$D$1385, 4, FALSE)), M603, VLOOKUP($D603, 'SP Per G'!$A$2:$D$1385, 4, FALSE)))</f>
        <v>#N/A</v>
      </c>
      <c r="I603" s="11" t="e">
        <f t="shared" si="99"/>
        <v>#N/A</v>
      </c>
      <c r="J603" s="11" t="e">
        <f>_xlfn.IFNA(VLOOKUP($D603,Individual_Pitching___Dashboard[],18,FALSE),VLOOKUP(B603,Team_Pitching___Dashboard[[Team]:[ERA]],17,FALSE))</f>
        <v>#N/A</v>
      </c>
      <c r="K603" s="11" t="e">
        <f>_xlfn.IFNA(VLOOKUP($D603, Individual_Pitching___Dashboard[], 20, FALSE), VLOOKUP(B603,Team_Pitching___Dashboard[[Team]:[xFIP]],20,FALSE))</f>
        <v>#N/A</v>
      </c>
      <c r="L603" s="11" t="e">
        <f>_xlfn.IFNA(VLOOKUP($D603, Individual_Pitching___Advanced[], 21,FALSE), VLOOKUP(B603, Team_Pitching___Advanced[], 20, FALSE))</f>
        <v>#N/A</v>
      </c>
      <c r="M603" s="11" t="e">
        <f>VLOOKUP($B603, 'Team Per G'!$A$2:$G$31, 7, FALSE)</f>
        <v>#N/A</v>
      </c>
      <c r="N603" s="11" t="e">
        <f>VLOOKUP($B603, 'FanGraphs - Team WAR Projected'!$B$2:$E$31, 3, FALSE)/162</f>
        <v>#N/A</v>
      </c>
      <c r="O603" s="11" t="e">
        <f t="shared" si="100"/>
        <v>#N/A</v>
      </c>
      <c r="P603" s="11" t="e">
        <f>VLOOKUP($B603, Team_Pitching___Advanced[[Team]:[xFIP]], 19,FALSE)</f>
        <v>#N/A</v>
      </c>
      <c r="Q603" s="11" t="e">
        <f>VLOOKUP($B603, Team_Pitching___Advanced[], 20, FALSE)</f>
        <v>#N/A</v>
      </c>
      <c r="R603" s="11" t="e">
        <f>VLOOKUP($B603, Team_Batting___Dashboard[[Team]:[wOBA]], 16, FALSE)</f>
        <v>#N/A</v>
      </c>
      <c r="S603" s="11" t="e">
        <f>VLOOKUP($B603, Team_Batting___Advanced[[Team]:[OPS]], 9, FALSE)</f>
        <v>#N/A</v>
      </c>
      <c r="T603" s="11" t="e">
        <f>VLOOKUP($B603, Team_Batting___Advanced[], 19, FALSE)</f>
        <v>#N/A</v>
      </c>
      <c r="U603" s="11" t="e">
        <f>VLOOKUP($B603, 'Team Per G'!$A$2:$G$31, 3, FALSE)</f>
        <v>#N/A</v>
      </c>
      <c r="V603" s="11" t="e">
        <f>VLOOKUP($B603, 'Team Per G'!$A$2:$G$31, 5, FALSE)</f>
        <v>#N/A</v>
      </c>
      <c r="W603" s="11" t="e">
        <f>VLOOKUP($B603, 'Team Per G'!$A$2:$G$31, 4, FALSE)</f>
        <v>#N/A</v>
      </c>
      <c r="X603" s="11" t="e">
        <f>VLOOKUP($B603, Team_Batting___Dashboard[], 22, FALSE)/$F603</f>
        <v>#N/A</v>
      </c>
      <c r="Y603" s="11" t="e">
        <f>VLOOKUP($B603, 'FanGraphs - Team WAR Projected'!$B$2:$E$31, 4, FALSE)/162</f>
        <v>#N/A</v>
      </c>
      <c r="Z603" s="11" t="e">
        <f t="shared" si="101"/>
        <v>#N/A</v>
      </c>
      <c r="AA603" s="11" t="e">
        <f>VLOOKUP($B603, FanGraphs_Standings[[Abbreviation]:[2024 Year to Date RS/G]], 6, FALSE)/$F603</f>
        <v>#N/A</v>
      </c>
      <c r="AB603" s="11" t="e">
        <f>VLOOKUP($B603, FanGraphs_Standings[[Abbreviation]:[2024 Projected Full Season RDif]], 19, FALSE)/162</f>
        <v>#N/A</v>
      </c>
      <c r="AC603" s="11" t="e">
        <f t="shared" si="110"/>
        <v>#N/A</v>
      </c>
      <c r="AD603" s="11" t="e">
        <f>VLOOKUP($B603, FanGraphs_Standings[[Abbreviation]:[2024 Projected Full Season RDif]], 5, FALSE)</f>
        <v>#N/A</v>
      </c>
      <c r="AE603" s="11" t="e">
        <f>VLOOKUP($B603, FanGraphs_Standings[[Abbreviation]:[2024 Projected Full Season W%]], 18, FALSE)</f>
        <v>#N/A</v>
      </c>
      <c r="AF603" s="11" t="e">
        <f t="shared" si="102"/>
        <v>#N/A</v>
      </c>
      <c r="AG603" s="11" t="e">
        <f>VLOOKUP($B603, 'Home Field Adv'!$A$2:$I$31, 9, FALSE)</f>
        <v>#N/A</v>
      </c>
      <c r="AH603" s="11" t="e">
        <f>VLOOKUP($C603, FanGraphs_Standings[[Abbreviation]:[2024 Year to Date G]], 2, FALSE)</f>
        <v>#N/A</v>
      </c>
      <c r="AI603" s="11" t="e">
        <f>_xlfn.IFNA(VLOOKUP($E603, 'SP Per G'!$A$2:$D$1385, 3, FALSE), AO603)</f>
        <v>#N/A</v>
      </c>
      <c r="AJ603" s="11" t="e">
        <f>IF(AND(ISNA(VLOOKUP($E603, 'SP Per G'!$A$2:$D$1385, 4, FALSE)), ISTEXT($E603)), AI603,IF(ISNA(VLOOKUP($E603, 'SP Per G'!$A$2:$D$1385, 4, FALSE)), AO603, VLOOKUP($E603, 'SP Per G'!$A$2:$D$1385, 4, FALSE)))</f>
        <v>#N/A</v>
      </c>
      <c r="AK603" s="11" t="e">
        <f t="shared" si="103"/>
        <v>#N/A</v>
      </c>
      <c r="AL603" s="11" t="e">
        <f>_xlfn.IFNA(VLOOKUP($E603, Individual_Pitching___Dashboard[], 18, FALSE), VLOOKUP($C603,Team_Pitching___Advanced[[Team]:[SIERA]],16,FALSE))</f>
        <v>#N/A</v>
      </c>
      <c r="AM603" s="11" t="e">
        <f>_xlfn.IFNA(VLOOKUP($E603, Individual_Pitching___Dashboard[], 20, FALSE), VLOOKUP($C603,Team_Pitching___Advanced[[Team]:[xFIP]],19,FALSE))</f>
        <v>#N/A</v>
      </c>
      <c r="AN603" s="11" t="e">
        <f>_xlfn.IFNA(VLOOKUP($E603,Individual_Pitching___Advanced[],21,FALSE),VLOOKUP($C603,Team_Pitching___Advanced[[Team]:[SIERA]],20,FALSE))</f>
        <v>#N/A</v>
      </c>
      <c r="AO603" s="11" t="e">
        <f>VLOOKUP($C603, 'Team Per G'!$A$2:$G$31, 7, FALSE)</f>
        <v>#N/A</v>
      </c>
      <c r="AP603" s="11" t="e">
        <f>VLOOKUP($C603, 'FanGraphs - Team WAR Projected'!$B$2:$E$31, 3, FALSE)/162</f>
        <v>#N/A</v>
      </c>
      <c r="AQ603" s="11" t="e">
        <f t="shared" si="104"/>
        <v>#N/A</v>
      </c>
      <c r="AR603" s="11" t="e">
        <f>VLOOKUP($C603, Team_Pitching___Advanced[[Team]:[xFIP]], 19,FALSE)</f>
        <v>#N/A</v>
      </c>
      <c r="AS603" s="11" t="e">
        <f>VLOOKUP($C603, Team_Pitching___Advanced[], 20, FALSE)</f>
        <v>#N/A</v>
      </c>
      <c r="AT603" s="11" t="e">
        <f>VLOOKUP($C603, Team_Batting___Dashboard[[Team]:[wOBA]], 16, FALSE)</f>
        <v>#N/A</v>
      </c>
      <c r="AU603" s="11" t="e">
        <f>VLOOKUP($C603, Team_Batting___Advanced[[Team]:[OPS]], 9, FALSE)</f>
        <v>#N/A</v>
      </c>
      <c r="AV603" s="11" t="e">
        <f>VLOOKUP($C603, Team_Batting___Advanced[], 19, FALSE)</f>
        <v>#N/A</v>
      </c>
      <c r="AW603" s="11" t="e">
        <f>VLOOKUP($C603, 'Team Per G'!$A$2:$G$31, 3, FALSE)</f>
        <v>#N/A</v>
      </c>
      <c r="AX603" s="11" t="e">
        <f>VLOOKUP($C603, 'Team Per G'!$A$2:$G$31, 5, FALSE)</f>
        <v>#N/A</v>
      </c>
      <c r="AY603" s="11" t="e">
        <f>VLOOKUP($C603, 'Team Per G'!$A$2:$G$31, 4, FALSE)</f>
        <v>#N/A</v>
      </c>
      <c r="AZ603" s="11" t="e">
        <f>VLOOKUP($C603, Team_Batting___Dashboard[], 22, FALSE)/$AH603</f>
        <v>#N/A</v>
      </c>
      <c r="BA603" s="11" t="e">
        <f>VLOOKUP($C603, 'FanGraphs - Team WAR Projected'!$B$2:$E$31, 4, FALSE)/162</f>
        <v>#N/A</v>
      </c>
      <c r="BB603" s="11" t="e">
        <f t="shared" si="105"/>
        <v>#N/A</v>
      </c>
      <c r="BC603" s="11" t="e">
        <f>VLOOKUP($C603, FanGraphs_Standings[[Abbreviation]:[2024 Year to Date RS/G]], 6, FALSE)/$AH603</f>
        <v>#N/A</v>
      </c>
      <c r="BD603" s="11" t="e">
        <f>VLOOKUP($C603, FanGraphs_Standings[[Abbreviation]:[2024 Projected Full Season RDif]], 19, FALSE)/162</f>
        <v>#N/A</v>
      </c>
      <c r="BE603" s="11" t="e">
        <f t="shared" si="106"/>
        <v>#N/A</v>
      </c>
      <c r="BF603" s="11" t="e">
        <f>VLOOKUP($C603, FanGraphs_Standings[[Abbreviation]:[2024 Projected Full Season RDif]], 5, FALSE)</f>
        <v>#N/A</v>
      </c>
      <c r="BG603" s="11" t="e">
        <f>VLOOKUP($C603, FanGraphs_Standings[[Abbreviation]:[2024 Projected Full Season W%]], 18, FALSE)</f>
        <v>#N/A</v>
      </c>
      <c r="BH603" s="11" t="e">
        <f t="shared" si="107"/>
        <v>#N/A</v>
      </c>
      <c r="BI603" s="11" t="e">
        <f>VLOOKUP($C603, 'Home Field Adv'!$A$2:$K$31, 11, FALSE)</f>
        <v>#N/A</v>
      </c>
      <c r="BL603" s="12" t="str">
        <f t="shared" si="108"/>
        <v/>
      </c>
      <c r="BM603" s="12" t="str">
        <f t="shared" si="98"/>
        <v/>
      </c>
      <c r="BN603" s="12" t="str">
        <f t="shared" si="109"/>
        <v/>
      </c>
    </row>
    <row r="604" spans="6:66" x14ac:dyDescent="0.45">
      <c r="F604" s="11" t="e">
        <f>VLOOKUP($B604, FanGraphs_Standings[[Abbreviation]:[2024 Year to Date G]], 2, FALSE)</f>
        <v>#N/A</v>
      </c>
      <c r="G604" s="11" t="e">
        <f>_xlfn.IFNA(VLOOKUP($D604, 'SP Per G'!$A$2:$D$1385, 3, FALSE),M604)</f>
        <v>#N/A</v>
      </c>
      <c r="H604" s="11" t="e">
        <f>IF(AND(ISNA(VLOOKUP($D604, 'SP Per G'!$A$2:$D$1385, 4, FALSE)), ISTEXT($D604)), G604,IF(ISNA(VLOOKUP($D604, 'SP Per G'!$A$2:$D$1385, 4, FALSE)), M604, VLOOKUP($D604, 'SP Per G'!$A$2:$D$1385, 4, FALSE)))</f>
        <v>#N/A</v>
      </c>
      <c r="I604" s="11" t="e">
        <f t="shared" si="99"/>
        <v>#N/A</v>
      </c>
      <c r="J604" s="11" t="e">
        <f>_xlfn.IFNA(VLOOKUP($D604,Individual_Pitching___Dashboard[],18,FALSE),VLOOKUP(B604,Team_Pitching___Dashboard[[Team]:[ERA]],17,FALSE))</f>
        <v>#N/A</v>
      </c>
      <c r="K604" s="11" t="e">
        <f>_xlfn.IFNA(VLOOKUP($D604, Individual_Pitching___Dashboard[], 20, FALSE), VLOOKUP(B604,Team_Pitching___Dashboard[[Team]:[xFIP]],20,FALSE))</f>
        <v>#N/A</v>
      </c>
      <c r="L604" s="11" t="e">
        <f>_xlfn.IFNA(VLOOKUP($D604, Individual_Pitching___Advanced[], 21,FALSE), VLOOKUP(B604, Team_Pitching___Advanced[], 20, FALSE))</f>
        <v>#N/A</v>
      </c>
      <c r="M604" s="11" t="e">
        <f>VLOOKUP($B604, 'Team Per G'!$A$2:$G$31, 7, FALSE)</f>
        <v>#N/A</v>
      </c>
      <c r="N604" s="11" t="e">
        <f>VLOOKUP($B604, 'FanGraphs - Team WAR Projected'!$B$2:$E$31, 3, FALSE)/162</f>
        <v>#N/A</v>
      </c>
      <c r="O604" s="11" t="e">
        <f t="shared" si="100"/>
        <v>#N/A</v>
      </c>
      <c r="P604" s="11" t="e">
        <f>VLOOKUP($B604, Team_Pitching___Advanced[[Team]:[xFIP]], 19,FALSE)</f>
        <v>#N/A</v>
      </c>
      <c r="Q604" s="11" t="e">
        <f>VLOOKUP($B604, Team_Pitching___Advanced[], 20, FALSE)</f>
        <v>#N/A</v>
      </c>
      <c r="R604" s="11" t="e">
        <f>VLOOKUP($B604, Team_Batting___Dashboard[[Team]:[wOBA]], 16, FALSE)</f>
        <v>#N/A</v>
      </c>
      <c r="S604" s="11" t="e">
        <f>VLOOKUP($B604, Team_Batting___Advanced[[Team]:[OPS]], 9, FALSE)</f>
        <v>#N/A</v>
      </c>
      <c r="T604" s="11" t="e">
        <f>VLOOKUP($B604, Team_Batting___Advanced[], 19, FALSE)</f>
        <v>#N/A</v>
      </c>
      <c r="U604" s="11" t="e">
        <f>VLOOKUP($B604, 'Team Per G'!$A$2:$G$31, 3, FALSE)</f>
        <v>#N/A</v>
      </c>
      <c r="V604" s="11" t="e">
        <f>VLOOKUP($B604, 'Team Per G'!$A$2:$G$31, 5, FALSE)</f>
        <v>#N/A</v>
      </c>
      <c r="W604" s="11" t="e">
        <f>VLOOKUP($B604, 'Team Per G'!$A$2:$G$31, 4, FALSE)</f>
        <v>#N/A</v>
      </c>
      <c r="X604" s="11" t="e">
        <f>VLOOKUP($B604, Team_Batting___Dashboard[], 22, FALSE)/$F604</f>
        <v>#N/A</v>
      </c>
      <c r="Y604" s="11" t="e">
        <f>VLOOKUP($B604, 'FanGraphs - Team WAR Projected'!$B$2:$E$31, 4, FALSE)/162</f>
        <v>#N/A</v>
      </c>
      <c r="Z604" s="11" t="e">
        <f t="shared" si="101"/>
        <v>#N/A</v>
      </c>
      <c r="AA604" s="11" t="e">
        <f>VLOOKUP($B604, FanGraphs_Standings[[Abbreviation]:[2024 Year to Date RS/G]], 6, FALSE)/$F604</f>
        <v>#N/A</v>
      </c>
      <c r="AB604" s="11" t="e">
        <f>VLOOKUP($B604, FanGraphs_Standings[[Abbreviation]:[2024 Projected Full Season RDif]], 19, FALSE)/162</f>
        <v>#N/A</v>
      </c>
      <c r="AC604" s="11" t="e">
        <f t="shared" si="110"/>
        <v>#N/A</v>
      </c>
      <c r="AD604" s="11" t="e">
        <f>VLOOKUP($B604, FanGraphs_Standings[[Abbreviation]:[2024 Projected Full Season RDif]], 5, FALSE)</f>
        <v>#N/A</v>
      </c>
      <c r="AE604" s="11" t="e">
        <f>VLOOKUP($B604, FanGraphs_Standings[[Abbreviation]:[2024 Projected Full Season W%]], 18, FALSE)</f>
        <v>#N/A</v>
      </c>
      <c r="AF604" s="11" t="e">
        <f t="shared" si="102"/>
        <v>#N/A</v>
      </c>
      <c r="AG604" s="11" t="e">
        <f>VLOOKUP($B604, 'Home Field Adv'!$A$2:$I$31, 9, FALSE)</f>
        <v>#N/A</v>
      </c>
      <c r="AH604" s="11" t="e">
        <f>VLOOKUP($C604, FanGraphs_Standings[[Abbreviation]:[2024 Year to Date G]], 2, FALSE)</f>
        <v>#N/A</v>
      </c>
      <c r="AI604" s="11" t="e">
        <f>_xlfn.IFNA(VLOOKUP($E604, 'SP Per G'!$A$2:$D$1385, 3, FALSE), AO604)</f>
        <v>#N/A</v>
      </c>
      <c r="AJ604" s="11" t="e">
        <f>IF(AND(ISNA(VLOOKUP($E604, 'SP Per G'!$A$2:$D$1385, 4, FALSE)), ISTEXT($E604)), AI604,IF(ISNA(VLOOKUP($E604, 'SP Per G'!$A$2:$D$1385, 4, FALSE)), AO604, VLOOKUP($E604, 'SP Per G'!$A$2:$D$1385, 4, FALSE)))</f>
        <v>#N/A</v>
      </c>
      <c r="AK604" s="11" t="e">
        <f t="shared" si="103"/>
        <v>#N/A</v>
      </c>
      <c r="AL604" s="11" t="e">
        <f>_xlfn.IFNA(VLOOKUP($E604, Individual_Pitching___Dashboard[], 18, FALSE), VLOOKUP($C604,Team_Pitching___Advanced[[Team]:[SIERA]],16,FALSE))</f>
        <v>#N/A</v>
      </c>
      <c r="AM604" s="11" t="e">
        <f>_xlfn.IFNA(VLOOKUP($E604, Individual_Pitching___Dashboard[], 20, FALSE), VLOOKUP($C604,Team_Pitching___Advanced[[Team]:[xFIP]],19,FALSE))</f>
        <v>#N/A</v>
      </c>
      <c r="AN604" s="11" t="e">
        <f>_xlfn.IFNA(VLOOKUP($E604,Individual_Pitching___Advanced[],21,FALSE),VLOOKUP($C604,Team_Pitching___Advanced[[Team]:[SIERA]],20,FALSE))</f>
        <v>#N/A</v>
      </c>
      <c r="AO604" s="11" t="e">
        <f>VLOOKUP($C604, 'Team Per G'!$A$2:$G$31, 7, FALSE)</f>
        <v>#N/A</v>
      </c>
      <c r="AP604" s="11" t="e">
        <f>VLOOKUP($C604, 'FanGraphs - Team WAR Projected'!$B$2:$E$31, 3, FALSE)/162</f>
        <v>#N/A</v>
      </c>
      <c r="AQ604" s="11" t="e">
        <f t="shared" si="104"/>
        <v>#N/A</v>
      </c>
      <c r="AR604" s="11" t="e">
        <f>VLOOKUP($C604, Team_Pitching___Advanced[[Team]:[xFIP]], 19,FALSE)</f>
        <v>#N/A</v>
      </c>
      <c r="AS604" s="11" t="e">
        <f>VLOOKUP($C604, Team_Pitching___Advanced[], 20, FALSE)</f>
        <v>#N/A</v>
      </c>
      <c r="AT604" s="11" t="e">
        <f>VLOOKUP($C604, Team_Batting___Dashboard[[Team]:[wOBA]], 16, FALSE)</f>
        <v>#N/A</v>
      </c>
      <c r="AU604" s="11" t="e">
        <f>VLOOKUP($C604, Team_Batting___Advanced[[Team]:[OPS]], 9, FALSE)</f>
        <v>#N/A</v>
      </c>
      <c r="AV604" s="11" t="e">
        <f>VLOOKUP($C604, Team_Batting___Advanced[], 19, FALSE)</f>
        <v>#N/A</v>
      </c>
      <c r="AW604" s="11" t="e">
        <f>VLOOKUP($C604, 'Team Per G'!$A$2:$G$31, 3, FALSE)</f>
        <v>#N/A</v>
      </c>
      <c r="AX604" s="11" t="e">
        <f>VLOOKUP($C604, 'Team Per G'!$A$2:$G$31, 5, FALSE)</f>
        <v>#N/A</v>
      </c>
      <c r="AY604" s="11" t="e">
        <f>VLOOKUP($C604, 'Team Per G'!$A$2:$G$31, 4, FALSE)</f>
        <v>#N/A</v>
      </c>
      <c r="AZ604" s="11" t="e">
        <f>VLOOKUP($C604, Team_Batting___Dashboard[], 22, FALSE)/$AH604</f>
        <v>#N/A</v>
      </c>
      <c r="BA604" s="11" t="e">
        <f>VLOOKUP($C604, 'FanGraphs - Team WAR Projected'!$B$2:$E$31, 4, FALSE)/162</f>
        <v>#N/A</v>
      </c>
      <c r="BB604" s="11" t="e">
        <f t="shared" si="105"/>
        <v>#N/A</v>
      </c>
      <c r="BC604" s="11" t="e">
        <f>VLOOKUP($C604, FanGraphs_Standings[[Abbreviation]:[2024 Year to Date RS/G]], 6, FALSE)/$AH604</f>
        <v>#N/A</v>
      </c>
      <c r="BD604" s="11" t="e">
        <f>VLOOKUP($C604, FanGraphs_Standings[[Abbreviation]:[2024 Projected Full Season RDif]], 19, FALSE)/162</f>
        <v>#N/A</v>
      </c>
      <c r="BE604" s="11" t="e">
        <f t="shared" si="106"/>
        <v>#N/A</v>
      </c>
      <c r="BF604" s="11" t="e">
        <f>VLOOKUP($C604, FanGraphs_Standings[[Abbreviation]:[2024 Projected Full Season RDif]], 5, FALSE)</f>
        <v>#N/A</v>
      </c>
      <c r="BG604" s="11" t="e">
        <f>VLOOKUP($C604, FanGraphs_Standings[[Abbreviation]:[2024 Projected Full Season W%]], 18, FALSE)</f>
        <v>#N/A</v>
      </c>
      <c r="BH604" s="11" t="e">
        <f t="shared" si="107"/>
        <v>#N/A</v>
      </c>
      <c r="BI604" s="11" t="e">
        <f>VLOOKUP($C604, 'Home Field Adv'!$A$2:$K$31, 11, FALSE)</f>
        <v>#N/A</v>
      </c>
      <c r="BL604" s="12" t="str">
        <f t="shared" si="108"/>
        <v/>
      </c>
      <c r="BM604" s="12" t="str">
        <f t="shared" ref="BM604:BM667" si="111">IF( ISBLANK(BJ604), "",IF(BJ604&gt;BK604, B604, C604))</f>
        <v/>
      </c>
      <c r="BN604" s="12" t="str">
        <f t="shared" si="109"/>
        <v/>
      </c>
    </row>
    <row r="605" spans="6:66" x14ac:dyDescent="0.45">
      <c r="F605" s="11" t="e">
        <f>VLOOKUP($B605, FanGraphs_Standings[[Abbreviation]:[2024 Year to Date G]], 2, FALSE)</f>
        <v>#N/A</v>
      </c>
      <c r="G605" s="11" t="e">
        <f>_xlfn.IFNA(VLOOKUP($D605, 'SP Per G'!$A$2:$D$1385, 3, FALSE),M605)</f>
        <v>#N/A</v>
      </c>
      <c r="H605" s="11" t="e">
        <f>IF(AND(ISNA(VLOOKUP($D605, 'SP Per G'!$A$2:$D$1385, 4, FALSE)), ISTEXT($D605)), G605,IF(ISNA(VLOOKUP($D605, 'SP Per G'!$A$2:$D$1385, 4, FALSE)), M605, VLOOKUP($D605, 'SP Per G'!$A$2:$D$1385, 4, FALSE)))</f>
        <v>#N/A</v>
      </c>
      <c r="I605" s="11" t="e">
        <f t="shared" si="99"/>
        <v>#N/A</v>
      </c>
      <c r="J605" s="11" t="e">
        <f>_xlfn.IFNA(VLOOKUP($D605,Individual_Pitching___Dashboard[],18,FALSE),VLOOKUP(B605,Team_Pitching___Dashboard[[Team]:[ERA]],17,FALSE))</f>
        <v>#N/A</v>
      </c>
      <c r="K605" s="11" t="e">
        <f>_xlfn.IFNA(VLOOKUP($D605, Individual_Pitching___Dashboard[], 20, FALSE), VLOOKUP(B605,Team_Pitching___Dashboard[[Team]:[xFIP]],20,FALSE))</f>
        <v>#N/A</v>
      </c>
      <c r="L605" s="11" t="e">
        <f>_xlfn.IFNA(VLOOKUP($D605, Individual_Pitching___Advanced[], 21,FALSE), VLOOKUP(B605, Team_Pitching___Advanced[], 20, FALSE))</f>
        <v>#N/A</v>
      </c>
      <c r="M605" s="11" t="e">
        <f>VLOOKUP($B605, 'Team Per G'!$A$2:$G$31, 7, FALSE)</f>
        <v>#N/A</v>
      </c>
      <c r="N605" s="11" t="e">
        <f>VLOOKUP($B605, 'FanGraphs - Team WAR Projected'!$B$2:$E$31, 3, FALSE)/162</f>
        <v>#N/A</v>
      </c>
      <c r="O605" s="11" t="e">
        <f t="shared" si="100"/>
        <v>#N/A</v>
      </c>
      <c r="P605" s="11" t="e">
        <f>VLOOKUP($B605, Team_Pitching___Advanced[[Team]:[xFIP]], 19,FALSE)</f>
        <v>#N/A</v>
      </c>
      <c r="Q605" s="11" t="e">
        <f>VLOOKUP($B605, Team_Pitching___Advanced[], 20, FALSE)</f>
        <v>#N/A</v>
      </c>
      <c r="R605" s="11" t="e">
        <f>VLOOKUP($B605, Team_Batting___Dashboard[[Team]:[wOBA]], 16, FALSE)</f>
        <v>#N/A</v>
      </c>
      <c r="S605" s="11" t="e">
        <f>VLOOKUP($B605, Team_Batting___Advanced[[Team]:[OPS]], 9, FALSE)</f>
        <v>#N/A</v>
      </c>
      <c r="T605" s="11" t="e">
        <f>VLOOKUP($B605, Team_Batting___Advanced[], 19, FALSE)</f>
        <v>#N/A</v>
      </c>
      <c r="U605" s="11" t="e">
        <f>VLOOKUP($B605, 'Team Per G'!$A$2:$G$31, 3, FALSE)</f>
        <v>#N/A</v>
      </c>
      <c r="V605" s="11" t="e">
        <f>VLOOKUP($B605, 'Team Per G'!$A$2:$G$31, 5, FALSE)</f>
        <v>#N/A</v>
      </c>
      <c r="W605" s="11" t="e">
        <f>VLOOKUP($B605, 'Team Per G'!$A$2:$G$31, 4, FALSE)</f>
        <v>#N/A</v>
      </c>
      <c r="X605" s="11" t="e">
        <f>VLOOKUP($B605, Team_Batting___Dashboard[], 22, FALSE)/$F605</f>
        <v>#N/A</v>
      </c>
      <c r="Y605" s="11" t="e">
        <f>VLOOKUP($B605, 'FanGraphs - Team WAR Projected'!$B$2:$E$31, 4, FALSE)/162</f>
        <v>#N/A</v>
      </c>
      <c r="Z605" s="11" t="e">
        <f t="shared" si="101"/>
        <v>#N/A</v>
      </c>
      <c r="AA605" s="11" t="e">
        <f>VLOOKUP($B605, FanGraphs_Standings[[Abbreviation]:[2024 Year to Date RS/G]], 6, FALSE)/$F605</f>
        <v>#N/A</v>
      </c>
      <c r="AB605" s="11" t="e">
        <f>VLOOKUP($B605, FanGraphs_Standings[[Abbreviation]:[2024 Projected Full Season RDif]], 19, FALSE)/162</f>
        <v>#N/A</v>
      </c>
      <c r="AC605" s="11" t="e">
        <f t="shared" si="110"/>
        <v>#N/A</v>
      </c>
      <c r="AD605" s="11" t="e">
        <f>VLOOKUP($B605, FanGraphs_Standings[[Abbreviation]:[2024 Projected Full Season RDif]], 5, FALSE)</f>
        <v>#N/A</v>
      </c>
      <c r="AE605" s="11" t="e">
        <f>VLOOKUP($B605, FanGraphs_Standings[[Abbreviation]:[2024 Projected Full Season W%]], 18, FALSE)</f>
        <v>#N/A</v>
      </c>
      <c r="AF605" s="11" t="e">
        <f t="shared" si="102"/>
        <v>#N/A</v>
      </c>
      <c r="AG605" s="11" t="e">
        <f>VLOOKUP($B605, 'Home Field Adv'!$A$2:$I$31, 9, FALSE)</f>
        <v>#N/A</v>
      </c>
      <c r="AH605" s="11" t="e">
        <f>VLOOKUP($C605, FanGraphs_Standings[[Abbreviation]:[2024 Year to Date G]], 2, FALSE)</f>
        <v>#N/A</v>
      </c>
      <c r="AI605" s="11" t="e">
        <f>_xlfn.IFNA(VLOOKUP($E605, 'SP Per G'!$A$2:$D$1385, 3, FALSE), AO605)</f>
        <v>#N/A</v>
      </c>
      <c r="AJ605" s="11" t="e">
        <f>IF(AND(ISNA(VLOOKUP($E605, 'SP Per G'!$A$2:$D$1385, 4, FALSE)), ISTEXT($E605)), AI605,IF(ISNA(VLOOKUP($E605, 'SP Per G'!$A$2:$D$1385, 4, FALSE)), AO605, VLOOKUP($E605, 'SP Per G'!$A$2:$D$1385, 4, FALSE)))</f>
        <v>#N/A</v>
      </c>
      <c r="AK605" s="11" t="e">
        <f t="shared" si="103"/>
        <v>#N/A</v>
      </c>
      <c r="AL605" s="11" t="e">
        <f>_xlfn.IFNA(VLOOKUP($E605, Individual_Pitching___Dashboard[], 18, FALSE), VLOOKUP($C605,Team_Pitching___Advanced[[Team]:[SIERA]],16,FALSE))</f>
        <v>#N/A</v>
      </c>
      <c r="AM605" s="11" t="e">
        <f>_xlfn.IFNA(VLOOKUP($E605, Individual_Pitching___Dashboard[], 20, FALSE), VLOOKUP($C605,Team_Pitching___Advanced[[Team]:[xFIP]],19,FALSE))</f>
        <v>#N/A</v>
      </c>
      <c r="AN605" s="11" t="e">
        <f>_xlfn.IFNA(VLOOKUP($E605,Individual_Pitching___Advanced[],21,FALSE),VLOOKUP($C605,Team_Pitching___Advanced[[Team]:[SIERA]],20,FALSE))</f>
        <v>#N/A</v>
      </c>
      <c r="AO605" s="11" t="e">
        <f>VLOOKUP($C605, 'Team Per G'!$A$2:$G$31, 7, FALSE)</f>
        <v>#N/A</v>
      </c>
      <c r="AP605" s="11" t="e">
        <f>VLOOKUP($C605, 'FanGraphs - Team WAR Projected'!$B$2:$E$31, 3, FALSE)/162</f>
        <v>#N/A</v>
      </c>
      <c r="AQ605" s="11" t="e">
        <f t="shared" si="104"/>
        <v>#N/A</v>
      </c>
      <c r="AR605" s="11" t="e">
        <f>VLOOKUP($C605, Team_Pitching___Advanced[[Team]:[xFIP]], 19,FALSE)</f>
        <v>#N/A</v>
      </c>
      <c r="AS605" s="11" t="e">
        <f>VLOOKUP($C605, Team_Pitching___Advanced[], 20, FALSE)</f>
        <v>#N/A</v>
      </c>
      <c r="AT605" s="11" t="e">
        <f>VLOOKUP($C605, Team_Batting___Dashboard[[Team]:[wOBA]], 16, FALSE)</f>
        <v>#N/A</v>
      </c>
      <c r="AU605" s="11" t="e">
        <f>VLOOKUP($C605, Team_Batting___Advanced[[Team]:[OPS]], 9, FALSE)</f>
        <v>#N/A</v>
      </c>
      <c r="AV605" s="11" t="e">
        <f>VLOOKUP($C605, Team_Batting___Advanced[], 19, FALSE)</f>
        <v>#N/A</v>
      </c>
      <c r="AW605" s="11" t="e">
        <f>VLOOKUP($C605, 'Team Per G'!$A$2:$G$31, 3, FALSE)</f>
        <v>#N/A</v>
      </c>
      <c r="AX605" s="11" t="e">
        <f>VLOOKUP($C605, 'Team Per G'!$A$2:$G$31, 5, FALSE)</f>
        <v>#N/A</v>
      </c>
      <c r="AY605" s="11" t="e">
        <f>VLOOKUP($C605, 'Team Per G'!$A$2:$G$31, 4, FALSE)</f>
        <v>#N/A</v>
      </c>
      <c r="AZ605" s="11" t="e">
        <f>VLOOKUP($C605, Team_Batting___Dashboard[], 22, FALSE)/$AH605</f>
        <v>#N/A</v>
      </c>
      <c r="BA605" s="11" t="e">
        <f>VLOOKUP($C605, 'FanGraphs - Team WAR Projected'!$B$2:$E$31, 4, FALSE)/162</f>
        <v>#N/A</v>
      </c>
      <c r="BB605" s="11" t="e">
        <f t="shared" si="105"/>
        <v>#N/A</v>
      </c>
      <c r="BC605" s="11" t="e">
        <f>VLOOKUP($C605, FanGraphs_Standings[[Abbreviation]:[2024 Year to Date RS/G]], 6, FALSE)/$AH605</f>
        <v>#N/A</v>
      </c>
      <c r="BD605" s="11" t="e">
        <f>VLOOKUP($C605, FanGraphs_Standings[[Abbreviation]:[2024 Projected Full Season RDif]], 19, FALSE)/162</f>
        <v>#N/A</v>
      </c>
      <c r="BE605" s="11" t="e">
        <f t="shared" si="106"/>
        <v>#N/A</v>
      </c>
      <c r="BF605" s="11" t="e">
        <f>VLOOKUP($C605, FanGraphs_Standings[[Abbreviation]:[2024 Projected Full Season RDif]], 5, FALSE)</f>
        <v>#N/A</v>
      </c>
      <c r="BG605" s="11" t="e">
        <f>VLOOKUP($C605, FanGraphs_Standings[[Abbreviation]:[2024 Projected Full Season W%]], 18, FALSE)</f>
        <v>#N/A</v>
      </c>
      <c r="BH605" s="11" t="e">
        <f t="shared" si="107"/>
        <v>#N/A</v>
      </c>
      <c r="BI605" s="11" t="e">
        <f>VLOOKUP($C605, 'Home Field Adv'!$A$2:$K$31, 11, FALSE)</f>
        <v>#N/A</v>
      </c>
      <c r="BL605" s="12" t="str">
        <f t="shared" si="108"/>
        <v/>
      </c>
      <c r="BM605" s="12" t="str">
        <f t="shared" si="111"/>
        <v/>
      </c>
      <c r="BN605" s="12" t="str">
        <f t="shared" si="109"/>
        <v/>
      </c>
    </row>
    <row r="606" spans="6:66" x14ac:dyDescent="0.45">
      <c r="F606" s="11" t="e">
        <f>VLOOKUP($B606, FanGraphs_Standings[[Abbreviation]:[2024 Year to Date G]], 2, FALSE)</f>
        <v>#N/A</v>
      </c>
      <c r="G606" s="11" t="e">
        <f>_xlfn.IFNA(VLOOKUP($D606, 'SP Per G'!$A$2:$D$1385, 3, FALSE),M606)</f>
        <v>#N/A</v>
      </c>
      <c r="H606" s="11" t="e">
        <f>IF(AND(ISNA(VLOOKUP($D606, 'SP Per G'!$A$2:$D$1385, 4, FALSE)), ISTEXT($D606)), G606,IF(ISNA(VLOOKUP($D606, 'SP Per G'!$A$2:$D$1385, 4, FALSE)), M606, VLOOKUP($D606, 'SP Per G'!$A$2:$D$1385, 4, FALSE)))</f>
        <v>#N/A</v>
      </c>
      <c r="I606" s="11" t="e">
        <f t="shared" si="99"/>
        <v>#N/A</v>
      </c>
      <c r="J606" s="11" t="e">
        <f>_xlfn.IFNA(VLOOKUP($D606,Individual_Pitching___Dashboard[],18,FALSE),VLOOKUP(B606,Team_Pitching___Dashboard[[Team]:[ERA]],17,FALSE))</f>
        <v>#N/A</v>
      </c>
      <c r="K606" s="11" t="e">
        <f>_xlfn.IFNA(VLOOKUP($D606, Individual_Pitching___Dashboard[], 20, FALSE), VLOOKUP(B606,Team_Pitching___Dashboard[[Team]:[xFIP]],20,FALSE))</f>
        <v>#N/A</v>
      </c>
      <c r="L606" s="11" t="e">
        <f>_xlfn.IFNA(VLOOKUP($D606, Individual_Pitching___Advanced[], 21,FALSE), VLOOKUP(B606, Team_Pitching___Advanced[], 20, FALSE))</f>
        <v>#N/A</v>
      </c>
      <c r="M606" s="11" t="e">
        <f>VLOOKUP($B606, 'Team Per G'!$A$2:$G$31, 7, FALSE)</f>
        <v>#N/A</v>
      </c>
      <c r="N606" s="11" t="e">
        <f>VLOOKUP($B606, 'FanGraphs - Team WAR Projected'!$B$2:$E$31, 3, FALSE)/162</f>
        <v>#N/A</v>
      </c>
      <c r="O606" s="11" t="e">
        <f t="shared" si="100"/>
        <v>#N/A</v>
      </c>
      <c r="P606" s="11" t="e">
        <f>VLOOKUP($B606, Team_Pitching___Advanced[[Team]:[xFIP]], 19,FALSE)</f>
        <v>#N/A</v>
      </c>
      <c r="Q606" s="11" t="e">
        <f>VLOOKUP($B606, Team_Pitching___Advanced[], 20, FALSE)</f>
        <v>#N/A</v>
      </c>
      <c r="R606" s="11" t="e">
        <f>VLOOKUP($B606, Team_Batting___Dashboard[[Team]:[wOBA]], 16, FALSE)</f>
        <v>#N/A</v>
      </c>
      <c r="S606" s="11" t="e">
        <f>VLOOKUP($B606, Team_Batting___Advanced[[Team]:[OPS]], 9, FALSE)</f>
        <v>#N/A</v>
      </c>
      <c r="T606" s="11" t="e">
        <f>VLOOKUP($B606, Team_Batting___Advanced[], 19, FALSE)</f>
        <v>#N/A</v>
      </c>
      <c r="U606" s="11" t="e">
        <f>VLOOKUP($B606, 'Team Per G'!$A$2:$G$31, 3, FALSE)</f>
        <v>#N/A</v>
      </c>
      <c r="V606" s="11" t="e">
        <f>VLOOKUP($B606, 'Team Per G'!$A$2:$G$31, 5, FALSE)</f>
        <v>#N/A</v>
      </c>
      <c r="W606" s="11" t="e">
        <f>VLOOKUP($B606, 'Team Per G'!$A$2:$G$31, 4, FALSE)</f>
        <v>#N/A</v>
      </c>
      <c r="X606" s="11" t="e">
        <f>VLOOKUP($B606, Team_Batting___Dashboard[], 22, FALSE)/$F606</f>
        <v>#N/A</v>
      </c>
      <c r="Y606" s="11" t="e">
        <f>VLOOKUP($B606, 'FanGraphs - Team WAR Projected'!$B$2:$E$31, 4, FALSE)/162</f>
        <v>#N/A</v>
      </c>
      <c r="Z606" s="11" t="e">
        <f t="shared" si="101"/>
        <v>#N/A</v>
      </c>
      <c r="AA606" s="11" t="e">
        <f>VLOOKUP($B606, FanGraphs_Standings[[Abbreviation]:[2024 Year to Date RS/G]], 6, FALSE)/$F606</f>
        <v>#N/A</v>
      </c>
      <c r="AB606" s="11" t="e">
        <f>VLOOKUP($B606, FanGraphs_Standings[[Abbreviation]:[2024 Projected Full Season RDif]], 19, FALSE)/162</f>
        <v>#N/A</v>
      </c>
      <c r="AC606" s="11" t="e">
        <f t="shared" si="110"/>
        <v>#N/A</v>
      </c>
      <c r="AD606" s="11" t="e">
        <f>VLOOKUP($B606, FanGraphs_Standings[[Abbreviation]:[2024 Projected Full Season RDif]], 5, FALSE)</f>
        <v>#N/A</v>
      </c>
      <c r="AE606" s="11" t="e">
        <f>VLOOKUP($B606, FanGraphs_Standings[[Abbreviation]:[2024 Projected Full Season W%]], 18, FALSE)</f>
        <v>#N/A</v>
      </c>
      <c r="AF606" s="11" t="e">
        <f t="shared" si="102"/>
        <v>#N/A</v>
      </c>
      <c r="AG606" s="11" t="e">
        <f>VLOOKUP($B606, 'Home Field Adv'!$A$2:$I$31, 9, FALSE)</f>
        <v>#N/A</v>
      </c>
      <c r="AH606" s="11" t="e">
        <f>VLOOKUP($C606, FanGraphs_Standings[[Abbreviation]:[2024 Year to Date G]], 2, FALSE)</f>
        <v>#N/A</v>
      </c>
      <c r="AI606" s="11" t="e">
        <f>_xlfn.IFNA(VLOOKUP($E606, 'SP Per G'!$A$2:$D$1385, 3, FALSE), AO606)</f>
        <v>#N/A</v>
      </c>
      <c r="AJ606" s="11" t="e">
        <f>IF(AND(ISNA(VLOOKUP($E606, 'SP Per G'!$A$2:$D$1385, 4, FALSE)), ISTEXT($E606)), AI606,IF(ISNA(VLOOKUP($E606, 'SP Per G'!$A$2:$D$1385, 4, FALSE)), AO606, VLOOKUP($E606, 'SP Per G'!$A$2:$D$1385, 4, FALSE)))</f>
        <v>#N/A</v>
      </c>
      <c r="AK606" s="11" t="e">
        <f t="shared" si="103"/>
        <v>#N/A</v>
      </c>
      <c r="AL606" s="11" t="e">
        <f>_xlfn.IFNA(VLOOKUP($E606, Individual_Pitching___Dashboard[], 18, FALSE), VLOOKUP($C606,Team_Pitching___Advanced[[Team]:[SIERA]],16,FALSE))</f>
        <v>#N/A</v>
      </c>
      <c r="AM606" s="11" t="e">
        <f>_xlfn.IFNA(VLOOKUP($E606, Individual_Pitching___Dashboard[], 20, FALSE), VLOOKUP($C606,Team_Pitching___Advanced[[Team]:[xFIP]],19,FALSE))</f>
        <v>#N/A</v>
      </c>
      <c r="AN606" s="11" t="e">
        <f>_xlfn.IFNA(VLOOKUP($E606,Individual_Pitching___Advanced[],21,FALSE),VLOOKUP($C606,Team_Pitching___Advanced[[Team]:[SIERA]],20,FALSE))</f>
        <v>#N/A</v>
      </c>
      <c r="AO606" s="11" t="e">
        <f>VLOOKUP($C606, 'Team Per G'!$A$2:$G$31, 7, FALSE)</f>
        <v>#N/A</v>
      </c>
      <c r="AP606" s="11" t="e">
        <f>VLOOKUP($C606, 'FanGraphs - Team WAR Projected'!$B$2:$E$31, 3, FALSE)/162</f>
        <v>#N/A</v>
      </c>
      <c r="AQ606" s="11" t="e">
        <f t="shared" si="104"/>
        <v>#N/A</v>
      </c>
      <c r="AR606" s="11" t="e">
        <f>VLOOKUP($C606, Team_Pitching___Advanced[[Team]:[xFIP]], 19,FALSE)</f>
        <v>#N/A</v>
      </c>
      <c r="AS606" s="11" t="e">
        <f>VLOOKUP($C606, Team_Pitching___Advanced[], 20, FALSE)</f>
        <v>#N/A</v>
      </c>
      <c r="AT606" s="11" t="e">
        <f>VLOOKUP($C606, Team_Batting___Dashboard[[Team]:[wOBA]], 16, FALSE)</f>
        <v>#N/A</v>
      </c>
      <c r="AU606" s="11" t="e">
        <f>VLOOKUP($C606, Team_Batting___Advanced[[Team]:[OPS]], 9, FALSE)</f>
        <v>#N/A</v>
      </c>
      <c r="AV606" s="11" t="e">
        <f>VLOOKUP($C606, Team_Batting___Advanced[], 19, FALSE)</f>
        <v>#N/A</v>
      </c>
      <c r="AW606" s="11" t="e">
        <f>VLOOKUP($C606, 'Team Per G'!$A$2:$G$31, 3, FALSE)</f>
        <v>#N/A</v>
      </c>
      <c r="AX606" s="11" t="e">
        <f>VLOOKUP($C606, 'Team Per G'!$A$2:$G$31, 5, FALSE)</f>
        <v>#N/A</v>
      </c>
      <c r="AY606" s="11" t="e">
        <f>VLOOKUP($C606, 'Team Per G'!$A$2:$G$31, 4, FALSE)</f>
        <v>#N/A</v>
      </c>
      <c r="AZ606" s="11" t="e">
        <f>VLOOKUP($C606, Team_Batting___Dashboard[], 22, FALSE)/$AH606</f>
        <v>#N/A</v>
      </c>
      <c r="BA606" s="11" t="e">
        <f>VLOOKUP($C606, 'FanGraphs - Team WAR Projected'!$B$2:$E$31, 4, FALSE)/162</f>
        <v>#N/A</v>
      </c>
      <c r="BB606" s="11" t="e">
        <f t="shared" si="105"/>
        <v>#N/A</v>
      </c>
      <c r="BC606" s="11" t="e">
        <f>VLOOKUP($C606, FanGraphs_Standings[[Abbreviation]:[2024 Year to Date RS/G]], 6, FALSE)/$AH606</f>
        <v>#N/A</v>
      </c>
      <c r="BD606" s="11" t="e">
        <f>VLOOKUP($C606, FanGraphs_Standings[[Abbreviation]:[2024 Projected Full Season RDif]], 19, FALSE)/162</f>
        <v>#N/A</v>
      </c>
      <c r="BE606" s="11" t="e">
        <f t="shared" si="106"/>
        <v>#N/A</v>
      </c>
      <c r="BF606" s="11" t="e">
        <f>VLOOKUP($C606, FanGraphs_Standings[[Abbreviation]:[2024 Projected Full Season RDif]], 5, FALSE)</f>
        <v>#N/A</v>
      </c>
      <c r="BG606" s="11" t="e">
        <f>VLOOKUP($C606, FanGraphs_Standings[[Abbreviation]:[2024 Projected Full Season W%]], 18, FALSE)</f>
        <v>#N/A</v>
      </c>
      <c r="BH606" s="11" t="e">
        <f t="shared" si="107"/>
        <v>#N/A</v>
      </c>
      <c r="BI606" s="11" t="e">
        <f>VLOOKUP($C606, 'Home Field Adv'!$A$2:$K$31, 11, FALSE)</f>
        <v>#N/A</v>
      </c>
      <c r="BL606" s="12" t="str">
        <f t="shared" si="108"/>
        <v/>
      </c>
      <c r="BM606" s="12" t="str">
        <f t="shared" si="111"/>
        <v/>
      </c>
      <c r="BN606" s="12" t="str">
        <f t="shared" si="109"/>
        <v/>
      </c>
    </row>
    <row r="607" spans="6:66" x14ac:dyDescent="0.45">
      <c r="F607" s="11" t="e">
        <f>VLOOKUP($B607, FanGraphs_Standings[[Abbreviation]:[2024 Year to Date G]], 2, FALSE)</f>
        <v>#N/A</v>
      </c>
      <c r="G607" s="11" t="e">
        <f>_xlfn.IFNA(VLOOKUP($D607, 'SP Per G'!$A$2:$D$1385, 3, FALSE),M607)</f>
        <v>#N/A</v>
      </c>
      <c r="H607" s="11" t="e">
        <f>IF(AND(ISNA(VLOOKUP($D607, 'SP Per G'!$A$2:$D$1385, 4, FALSE)), ISTEXT($D607)), G607,IF(ISNA(VLOOKUP($D607, 'SP Per G'!$A$2:$D$1385, 4, FALSE)), M607, VLOOKUP($D607, 'SP Per G'!$A$2:$D$1385, 4, FALSE)))</f>
        <v>#N/A</v>
      </c>
      <c r="I607" s="11" t="e">
        <f t="shared" si="99"/>
        <v>#N/A</v>
      </c>
      <c r="J607" s="11" t="e">
        <f>_xlfn.IFNA(VLOOKUP($D607,Individual_Pitching___Dashboard[],18,FALSE),VLOOKUP(B607,Team_Pitching___Dashboard[[Team]:[ERA]],17,FALSE))</f>
        <v>#N/A</v>
      </c>
      <c r="K607" s="11" t="e">
        <f>_xlfn.IFNA(VLOOKUP($D607, Individual_Pitching___Dashboard[], 20, FALSE), VLOOKUP(B607,Team_Pitching___Dashboard[[Team]:[xFIP]],20,FALSE))</f>
        <v>#N/A</v>
      </c>
      <c r="L607" s="11" t="e">
        <f>_xlfn.IFNA(VLOOKUP($D607, Individual_Pitching___Advanced[], 21,FALSE), VLOOKUP(B607, Team_Pitching___Advanced[], 20, FALSE))</f>
        <v>#N/A</v>
      </c>
      <c r="M607" s="11" t="e">
        <f>VLOOKUP($B607, 'Team Per G'!$A$2:$G$31, 7, FALSE)</f>
        <v>#N/A</v>
      </c>
      <c r="N607" s="11" t="e">
        <f>VLOOKUP($B607, 'FanGraphs - Team WAR Projected'!$B$2:$E$31, 3, FALSE)/162</f>
        <v>#N/A</v>
      </c>
      <c r="O607" s="11" t="e">
        <f t="shared" si="100"/>
        <v>#N/A</v>
      </c>
      <c r="P607" s="11" t="e">
        <f>VLOOKUP($B607, Team_Pitching___Advanced[[Team]:[xFIP]], 19,FALSE)</f>
        <v>#N/A</v>
      </c>
      <c r="Q607" s="11" t="e">
        <f>VLOOKUP($B607, Team_Pitching___Advanced[], 20, FALSE)</f>
        <v>#N/A</v>
      </c>
      <c r="R607" s="11" t="e">
        <f>VLOOKUP($B607, Team_Batting___Dashboard[[Team]:[wOBA]], 16, FALSE)</f>
        <v>#N/A</v>
      </c>
      <c r="S607" s="11" t="e">
        <f>VLOOKUP($B607, Team_Batting___Advanced[[Team]:[OPS]], 9, FALSE)</f>
        <v>#N/A</v>
      </c>
      <c r="T607" s="11" t="e">
        <f>VLOOKUP($B607, Team_Batting___Advanced[], 19, FALSE)</f>
        <v>#N/A</v>
      </c>
      <c r="U607" s="11" t="e">
        <f>VLOOKUP($B607, 'Team Per G'!$A$2:$G$31, 3, FALSE)</f>
        <v>#N/A</v>
      </c>
      <c r="V607" s="11" t="e">
        <f>VLOOKUP($B607, 'Team Per G'!$A$2:$G$31, 5, FALSE)</f>
        <v>#N/A</v>
      </c>
      <c r="W607" s="11" t="e">
        <f>VLOOKUP($B607, 'Team Per G'!$A$2:$G$31, 4, FALSE)</f>
        <v>#N/A</v>
      </c>
      <c r="X607" s="11" t="e">
        <f>VLOOKUP($B607, Team_Batting___Dashboard[], 22, FALSE)/$F607</f>
        <v>#N/A</v>
      </c>
      <c r="Y607" s="11" t="e">
        <f>VLOOKUP($B607, 'FanGraphs - Team WAR Projected'!$B$2:$E$31, 4, FALSE)/162</f>
        <v>#N/A</v>
      </c>
      <c r="Z607" s="11" t="e">
        <f t="shared" si="101"/>
        <v>#N/A</v>
      </c>
      <c r="AA607" s="11" t="e">
        <f>VLOOKUP($B607, FanGraphs_Standings[[Abbreviation]:[2024 Year to Date RS/G]], 6, FALSE)/$F607</f>
        <v>#N/A</v>
      </c>
      <c r="AB607" s="11" t="e">
        <f>VLOOKUP($B607, FanGraphs_Standings[[Abbreviation]:[2024 Projected Full Season RDif]], 19, FALSE)/162</f>
        <v>#N/A</v>
      </c>
      <c r="AC607" s="11" t="e">
        <f t="shared" si="110"/>
        <v>#N/A</v>
      </c>
      <c r="AD607" s="11" t="e">
        <f>VLOOKUP($B607, FanGraphs_Standings[[Abbreviation]:[2024 Projected Full Season RDif]], 5, FALSE)</f>
        <v>#N/A</v>
      </c>
      <c r="AE607" s="11" t="e">
        <f>VLOOKUP($B607, FanGraphs_Standings[[Abbreviation]:[2024 Projected Full Season W%]], 18, FALSE)</f>
        <v>#N/A</v>
      </c>
      <c r="AF607" s="11" t="e">
        <f t="shared" si="102"/>
        <v>#N/A</v>
      </c>
      <c r="AG607" s="11" t="e">
        <f>VLOOKUP($B607, 'Home Field Adv'!$A$2:$I$31, 9, FALSE)</f>
        <v>#N/A</v>
      </c>
      <c r="AH607" s="11" t="e">
        <f>VLOOKUP($C607, FanGraphs_Standings[[Abbreviation]:[2024 Year to Date G]], 2, FALSE)</f>
        <v>#N/A</v>
      </c>
      <c r="AI607" s="11" t="e">
        <f>_xlfn.IFNA(VLOOKUP($E607, 'SP Per G'!$A$2:$D$1385, 3, FALSE), AO607)</f>
        <v>#N/A</v>
      </c>
      <c r="AJ607" s="11" t="e">
        <f>IF(AND(ISNA(VLOOKUP($E607, 'SP Per G'!$A$2:$D$1385, 4, FALSE)), ISTEXT($E607)), AI607,IF(ISNA(VLOOKUP($E607, 'SP Per G'!$A$2:$D$1385, 4, FALSE)), AO607, VLOOKUP($E607, 'SP Per G'!$A$2:$D$1385, 4, FALSE)))</f>
        <v>#N/A</v>
      </c>
      <c r="AK607" s="11" t="e">
        <f t="shared" si="103"/>
        <v>#N/A</v>
      </c>
      <c r="AL607" s="11" t="e">
        <f>_xlfn.IFNA(VLOOKUP($E607, Individual_Pitching___Dashboard[], 18, FALSE), VLOOKUP($C607,Team_Pitching___Advanced[[Team]:[SIERA]],16,FALSE))</f>
        <v>#N/A</v>
      </c>
      <c r="AM607" s="11" t="e">
        <f>_xlfn.IFNA(VLOOKUP($E607, Individual_Pitching___Dashboard[], 20, FALSE), VLOOKUP($C607,Team_Pitching___Advanced[[Team]:[xFIP]],19,FALSE))</f>
        <v>#N/A</v>
      </c>
      <c r="AN607" s="11" t="e">
        <f>_xlfn.IFNA(VLOOKUP($E607,Individual_Pitching___Advanced[],21,FALSE),VLOOKUP($C607,Team_Pitching___Advanced[[Team]:[SIERA]],20,FALSE))</f>
        <v>#N/A</v>
      </c>
      <c r="AO607" s="11" t="e">
        <f>VLOOKUP($C607, 'Team Per G'!$A$2:$G$31, 7, FALSE)</f>
        <v>#N/A</v>
      </c>
      <c r="AP607" s="11" t="e">
        <f>VLOOKUP($C607, 'FanGraphs - Team WAR Projected'!$B$2:$E$31, 3, FALSE)/162</f>
        <v>#N/A</v>
      </c>
      <c r="AQ607" s="11" t="e">
        <f t="shared" si="104"/>
        <v>#N/A</v>
      </c>
      <c r="AR607" s="11" t="e">
        <f>VLOOKUP($C607, Team_Pitching___Advanced[[Team]:[xFIP]], 19,FALSE)</f>
        <v>#N/A</v>
      </c>
      <c r="AS607" s="11" t="e">
        <f>VLOOKUP($C607, Team_Pitching___Advanced[], 20, FALSE)</f>
        <v>#N/A</v>
      </c>
      <c r="AT607" s="11" t="e">
        <f>VLOOKUP($C607, Team_Batting___Dashboard[[Team]:[wOBA]], 16, FALSE)</f>
        <v>#N/A</v>
      </c>
      <c r="AU607" s="11" t="e">
        <f>VLOOKUP($C607, Team_Batting___Advanced[[Team]:[OPS]], 9, FALSE)</f>
        <v>#N/A</v>
      </c>
      <c r="AV607" s="11" t="e">
        <f>VLOOKUP($C607, Team_Batting___Advanced[], 19, FALSE)</f>
        <v>#N/A</v>
      </c>
      <c r="AW607" s="11" t="e">
        <f>VLOOKUP($C607, 'Team Per G'!$A$2:$G$31, 3, FALSE)</f>
        <v>#N/A</v>
      </c>
      <c r="AX607" s="11" t="e">
        <f>VLOOKUP($C607, 'Team Per G'!$A$2:$G$31, 5, FALSE)</f>
        <v>#N/A</v>
      </c>
      <c r="AY607" s="11" t="e">
        <f>VLOOKUP($C607, 'Team Per G'!$A$2:$G$31, 4, FALSE)</f>
        <v>#N/A</v>
      </c>
      <c r="AZ607" s="11" t="e">
        <f>VLOOKUP($C607, Team_Batting___Dashboard[], 22, FALSE)/$AH607</f>
        <v>#N/A</v>
      </c>
      <c r="BA607" s="11" t="e">
        <f>VLOOKUP($C607, 'FanGraphs - Team WAR Projected'!$B$2:$E$31, 4, FALSE)/162</f>
        <v>#N/A</v>
      </c>
      <c r="BB607" s="11" t="e">
        <f t="shared" si="105"/>
        <v>#N/A</v>
      </c>
      <c r="BC607" s="11" t="e">
        <f>VLOOKUP($C607, FanGraphs_Standings[[Abbreviation]:[2024 Year to Date RS/G]], 6, FALSE)/$AH607</f>
        <v>#N/A</v>
      </c>
      <c r="BD607" s="11" t="e">
        <f>VLOOKUP($C607, FanGraphs_Standings[[Abbreviation]:[2024 Projected Full Season RDif]], 19, FALSE)/162</f>
        <v>#N/A</v>
      </c>
      <c r="BE607" s="11" t="e">
        <f t="shared" si="106"/>
        <v>#N/A</v>
      </c>
      <c r="BF607" s="11" t="e">
        <f>VLOOKUP($C607, FanGraphs_Standings[[Abbreviation]:[2024 Projected Full Season RDif]], 5, FALSE)</f>
        <v>#N/A</v>
      </c>
      <c r="BG607" s="11" t="e">
        <f>VLOOKUP($C607, FanGraphs_Standings[[Abbreviation]:[2024 Projected Full Season W%]], 18, FALSE)</f>
        <v>#N/A</v>
      </c>
      <c r="BH607" s="11" t="e">
        <f t="shared" si="107"/>
        <v>#N/A</v>
      </c>
      <c r="BI607" s="11" t="e">
        <f>VLOOKUP($C607, 'Home Field Adv'!$A$2:$K$31, 11, FALSE)</f>
        <v>#N/A</v>
      </c>
      <c r="BL607" s="12" t="str">
        <f t="shared" si="108"/>
        <v/>
      </c>
      <c r="BM607" s="12" t="str">
        <f t="shared" si="111"/>
        <v/>
      </c>
      <c r="BN607" s="12" t="str">
        <f t="shared" si="109"/>
        <v/>
      </c>
    </row>
    <row r="608" spans="6:66" x14ac:dyDescent="0.45">
      <c r="F608" s="11" t="e">
        <f>VLOOKUP($B608, FanGraphs_Standings[[Abbreviation]:[2024 Year to Date G]], 2, FALSE)</f>
        <v>#N/A</v>
      </c>
      <c r="G608" s="11" t="e">
        <f>_xlfn.IFNA(VLOOKUP($D608, 'SP Per G'!$A$2:$D$1385, 3, FALSE),M608)</f>
        <v>#N/A</v>
      </c>
      <c r="H608" s="11" t="e">
        <f>IF(AND(ISNA(VLOOKUP($D608, 'SP Per G'!$A$2:$D$1385, 4, FALSE)), ISTEXT($D608)), G608,IF(ISNA(VLOOKUP($D608, 'SP Per G'!$A$2:$D$1385, 4, FALSE)), M608, VLOOKUP($D608, 'SP Per G'!$A$2:$D$1385, 4, FALSE)))</f>
        <v>#N/A</v>
      </c>
      <c r="I608" s="11" t="e">
        <f t="shared" si="99"/>
        <v>#N/A</v>
      </c>
      <c r="J608" s="11" t="e">
        <f>_xlfn.IFNA(VLOOKUP($D608,Individual_Pitching___Dashboard[],18,FALSE),VLOOKUP(B608,Team_Pitching___Dashboard[[Team]:[ERA]],17,FALSE))</f>
        <v>#N/A</v>
      </c>
      <c r="K608" s="11" t="e">
        <f>_xlfn.IFNA(VLOOKUP($D608, Individual_Pitching___Dashboard[], 20, FALSE), VLOOKUP(B608,Team_Pitching___Dashboard[[Team]:[xFIP]],20,FALSE))</f>
        <v>#N/A</v>
      </c>
      <c r="L608" s="11" t="e">
        <f>_xlfn.IFNA(VLOOKUP($D608, Individual_Pitching___Advanced[], 21,FALSE), VLOOKUP(B608, Team_Pitching___Advanced[], 20, FALSE))</f>
        <v>#N/A</v>
      </c>
      <c r="M608" s="11" t="e">
        <f>VLOOKUP($B608, 'Team Per G'!$A$2:$G$31, 7, FALSE)</f>
        <v>#N/A</v>
      </c>
      <c r="N608" s="11" t="e">
        <f>VLOOKUP($B608, 'FanGraphs - Team WAR Projected'!$B$2:$E$31, 3, FALSE)/162</f>
        <v>#N/A</v>
      </c>
      <c r="O608" s="11" t="e">
        <f t="shared" si="100"/>
        <v>#N/A</v>
      </c>
      <c r="P608" s="11" t="e">
        <f>VLOOKUP($B608, Team_Pitching___Advanced[[Team]:[xFIP]], 19,FALSE)</f>
        <v>#N/A</v>
      </c>
      <c r="Q608" s="11" t="e">
        <f>VLOOKUP($B608, Team_Pitching___Advanced[], 20, FALSE)</f>
        <v>#N/A</v>
      </c>
      <c r="R608" s="11" t="e">
        <f>VLOOKUP($B608, Team_Batting___Dashboard[[Team]:[wOBA]], 16, FALSE)</f>
        <v>#N/A</v>
      </c>
      <c r="S608" s="11" t="e">
        <f>VLOOKUP($B608, Team_Batting___Advanced[[Team]:[OPS]], 9, FALSE)</f>
        <v>#N/A</v>
      </c>
      <c r="T608" s="11" t="e">
        <f>VLOOKUP($B608, Team_Batting___Advanced[], 19, FALSE)</f>
        <v>#N/A</v>
      </c>
      <c r="U608" s="11" t="e">
        <f>VLOOKUP($B608, 'Team Per G'!$A$2:$G$31, 3, FALSE)</f>
        <v>#N/A</v>
      </c>
      <c r="V608" s="11" t="e">
        <f>VLOOKUP($B608, 'Team Per G'!$A$2:$G$31, 5, FALSE)</f>
        <v>#N/A</v>
      </c>
      <c r="W608" s="11" t="e">
        <f>VLOOKUP($B608, 'Team Per G'!$A$2:$G$31, 4, FALSE)</f>
        <v>#N/A</v>
      </c>
      <c r="X608" s="11" t="e">
        <f>VLOOKUP($B608, Team_Batting___Dashboard[], 22, FALSE)/$F608</f>
        <v>#N/A</v>
      </c>
      <c r="Y608" s="11" t="e">
        <f>VLOOKUP($B608, 'FanGraphs - Team WAR Projected'!$B$2:$E$31, 4, FALSE)/162</f>
        <v>#N/A</v>
      </c>
      <c r="Z608" s="11" t="e">
        <f t="shared" si="101"/>
        <v>#N/A</v>
      </c>
      <c r="AA608" s="11" t="e">
        <f>VLOOKUP($B608, FanGraphs_Standings[[Abbreviation]:[2024 Year to Date RS/G]], 6, FALSE)/$F608</f>
        <v>#N/A</v>
      </c>
      <c r="AB608" s="11" t="e">
        <f>VLOOKUP($B608, FanGraphs_Standings[[Abbreviation]:[2024 Projected Full Season RDif]], 19, FALSE)/162</f>
        <v>#N/A</v>
      </c>
      <c r="AC608" s="11" t="e">
        <f t="shared" si="110"/>
        <v>#N/A</v>
      </c>
      <c r="AD608" s="11" t="e">
        <f>VLOOKUP($B608, FanGraphs_Standings[[Abbreviation]:[2024 Projected Full Season RDif]], 5, FALSE)</f>
        <v>#N/A</v>
      </c>
      <c r="AE608" s="11" t="e">
        <f>VLOOKUP($B608, FanGraphs_Standings[[Abbreviation]:[2024 Projected Full Season W%]], 18, FALSE)</f>
        <v>#N/A</v>
      </c>
      <c r="AF608" s="11" t="e">
        <f t="shared" si="102"/>
        <v>#N/A</v>
      </c>
      <c r="AG608" s="11" t="e">
        <f>VLOOKUP($B608, 'Home Field Adv'!$A$2:$I$31, 9, FALSE)</f>
        <v>#N/A</v>
      </c>
      <c r="AH608" s="11" t="e">
        <f>VLOOKUP($C608, FanGraphs_Standings[[Abbreviation]:[2024 Year to Date G]], 2, FALSE)</f>
        <v>#N/A</v>
      </c>
      <c r="AI608" s="11" t="e">
        <f>_xlfn.IFNA(VLOOKUP($E608, 'SP Per G'!$A$2:$D$1385, 3, FALSE), AO608)</f>
        <v>#N/A</v>
      </c>
      <c r="AJ608" s="11" t="e">
        <f>IF(AND(ISNA(VLOOKUP($E608, 'SP Per G'!$A$2:$D$1385, 4, FALSE)), ISTEXT($E608)), AI608,IF(ISNA(VLOOKUP($E608, 'SP Per G'!$A$2:$D$1385, 4, FALSE)), AO608, VLOOKUP($E608, 'SP Per G'!$A$2:$D$1385, 4, FALSE)))</f>
        <v>#N/A</v>
      </c>
      <c r="AK608" s="11" t="e">
        <f t="shared" si="103"/>
        <v>#N/A</v>
      </c>
      <c r="AL608" s="11" t="e">
        <f>_xlfn.IFNA(VLOOKUP($E608, Individual_Pitching___Dashboard[], 18, FALSE), VLOOKUP($C608,Team_Pitching___Advanced[[Team]:[SIERA]],16,FALSE))</f>
        <v>#N/A</v>
      </c>
      <c r="AM608" s="11" t="e">
        <f>_xlfn.IFNA(VLOOKUP($E608, Individual_Pitching___Dashboard[], 20, FALSE), VLOOKUP($C608,Team_Pitching___Advanced[[Team]:[xFIP]],19,FALSE))</f>
        <v>#N/A</v>
      </c>
      <c r="AN608" s="11" t="e">
        <f>_xlfn.IFNA(VLOOKUP($E608,Individual_Pitching___Advanced[],21,FALSE),VLOOKUP($C608,Team_Pitching___Advanced[[Team]:[SIERA]],20,FALSE))</f>
        <v>#N/A</v>
      </c>
      <c r="AO608" s="11" t="e">
        <f>VLOOKUP($C608, 'Team Per G'!$A$2:$G$31, 7, FALSE)</f>
        <v>#N/A</v>
      </c>
      <c r="AP608" s="11" t="e">
        <f>VLOOKUP($C608, 'FanGraphs - Team WAR Projected'!$B$2:$E$31, 3, FALSE)/162</f>
        <v>#N/A</v>
      </c>
      <c r="AQ608" s="11" t="e">
        <f t="shared" si="104"/>
        <v>#N/A</v>
      </c>
      <c r="AR608" s="11" t="e">
        <f>VLOOKUP($C608, Team_Pitching___Advanced[[Team]:[xFIP]], 19,FALSE)</f>
        <v>#N/A</v>
      </c>
      <c r="AS608" s="11" t="e">
        <f>VLOOKUP($C608, Team_Pitching___Advanced[], 20, FALSE)</f>
        <v>#N/A</v>
      </c>
      <c r="AT608" s="11" t="e">
        <f>VLOOKUP($C608, Team_Batting___Dashboard[[Team]:[wOBA]], 16, FALSE)</f>
        <v>#N/A</v>
      </c>
      <c r="AU608" s="11" t="e">
        <f>VLOOKUP($C608, Team_Batting___Advanced[[Team]:[OPS]], 9, FALSE)</f>
        <v>#N/A</v>
      </c>
      <c r="AV608" s="11" t="e">
        <f>VLOOKUP($C608, Team_Batting___Advanced[], 19, FALSE)</f>
        <v>#N/A</v>
      </c>
      <c r="AW608" s="11" t="e">
        <f>VLOOKUP($C608, 'Team Per G'!$A$2:$G$31, 3, FALSE)</f>
        <v>#N/A</v>
      </c>
      <c r="AX608" s="11" t="e">
        <f>VLOOKUP($C608, 'Team Per G'!$A$2:$G$31, 5, FALSE)</f>
        <v>#N/A</v>
      </c>
      <c r="AY608" s="11" t="e">
        <f>VLOOKUP($C608, 'Team Per G'!$A$2:$G$31, 4, FALSE)</f>
        <v>#N/A</v>
      </c>
      <c r="AZ608" s="11" t="e">
        <f>VLOOKUP($C608, Team_Batting___Dashboard[], 22, FALSE)/$AH608</f>
        <v>#N/A</v>
      </c>
      <c r="BA608" s="11" t="e">
        <f>VLOOKUP($C608, 'FanGraphs - Team WAR Projected'!$B$2:$E$31, 4, FALSE)/162</f>
        <v>#N/A</v>
      </c>
      <c r="BB608" s="11" t="e">
        <f t="shared" si="105"/>
        <v>#N/A</v>
      </c>
      <c r="BC608" s="11" t="e">
        <f>VLOOKUP($C608, FanGraphs_Standings[[Abbreviation]:[2024 Year to Date RS/G]], 6, FALSE)/$AH608</f>
        <v>#N/A</v>
      </c>
      <c r="BD608" s="11" t="e">
        <f>VLOOKUP($C608, FanGraphs_Standings[[Abbreviation]:[2024 Projected Full Season RDif]], 19, FALSE)/162</f>
        <v>#N/A</v>
      </c>
      <c r="BE608" s="11" t="e">
        <f t="shared" si="106"/>
        <v>#N/A</v>
      </c>
      <c r="BF608" s="11" t="e">
        <f>VLOOKUP($C608, FanGraphs_Standings[[Abbreviation]:[2024 Projected Full Season RDif]], 5, FALSE)</f>
        <v>#N/A</v>
      </c>
      <c r="BG608" s="11" t="e">
        <f>VLOOKUP($C608, FanGraphs_Standings[[Abbreviation]:[2024 Projected Full Season W%]], 18, FALSE)</f>
        <v>#N/A</v>
      </c>
      <c r="BH608" s="11" t="e">
        <f t="shared" si="107"/>
        <v>#N/A</v>
      </c>
      <c r="BI608" s="11" t="e">
        <f>VLOOKUP($C608, 'Home Field Adv'!$A$2:$K$31, 11, FALSE)</f>
        <v>#N/A</v>
      </c>
      <c r="BL608" s="12" t="str">
        <f t="shared" si="108"/>
        <v/>
      </c>
      <c r="BM608" s="12" t="str">
        <f t="shared" si="111"/>
        <v/>
      </c>
      <c r="BN608" s="12" t="str">
        <f t="shared" si="109"/>
        <v/>
      </c>
    </row>
    <row r="609" spans="6:66" x14ac:dyDescent="0.45">
      <c r="F609" s="11" t="e">
        <f>VLOOKUP($B609, FanGraphs_Standings[[Abbreviation]:[2024 Year to Date G]], 2, FALSE)</f>
        <v>#N/A</v>
      </c>
      <c r="G609" s="11" t="e">
        <f>_xlfn.IFNA(VLOOKUP($D609, 'SP Per G'!$A$2:$D$1385, 3, FALSE),M609)</f>
        <v>#N/A</v>
      </c>
      <c r="H609" s="11" t="e">
        <f>IF(AND(ISNA(VLOOKUP($D609, 'SP Per G'!$A$2:$D$1385, 4, FALSE)), ISTEXT($D609)), G609,IF(ISNA(VLOOKUP($D609, 'SP Per G'!$A$2:$D$1385, 4, FALSE)), M609, VLOOKUP($D609, 'SP Per G'!$A$2:$D$1385, 4, FALSE)))</f>
        <v>#N/A</v>
      </c>
      <c r="I609" s="11" t="e">
        <f t="shared" si="99"/>
        <v>#N/A</v>
      </c>
      <c r="J609" s="11" t="e">
        <f>_xlfn.IFNA(VLOOKUP($D609,Individual_Pitching___Dashboard[],18,FALSE),VLOOKUP(B609,Team_Pitching___Dashboard[[Team]:[ERA]],17,FALSE))</f>
        <v>#N/A</v>
      </c>
      <c r="K609" s="11" t="e">
        <f>_xlfn.IFNA(VLOOKUP($D609, Individual_Pitching___Dashboard[], 20, FALSE), VLOOKUP(B609,Team_Pitching___Dashboard[[Team]:[xFIP]],20,FALSE))</f>
        <v>#N/A</v>
      </c>
      <c r="L609" s="11" t="e">
        <f>_xlfn.IFNA(VLOOKUP($D609, Individual_Pitching___Advanced[], 21,FALSE), VLOOKUP(B609, Team_Pitching___Advanced[], 20, FALSE))</f>
        <v>#N/A</v>
      </c>
      <c r="M609" s="11" t="e">
        <f>VLOOKUP($B609, 'Team Per G'!$A$2:$G$31, 7, FALSE)</f>
        <v>#N/A</v>
      </c>
      <c r="N609" s="11" t="e">
        <f>VLOOKUP($B609, 'FanGraphs - Team WAR Projected'!$B$2:$E$31, 3, FALSE)/162</f>
        <v>#N/A</v>
      </c>
      <c r="O609" s="11" t="e">
        <f t="shared" si="100"/>
        <v>#N/A</v>
      </c>
      <c r="P609" s="11" t="e">
        <f>VLOOKUP($B609, Team_Pitching___Advanced[[Team]:[xFIP]], 19,FALSE)</f>
        <v>#N/A</v>
      </c>
      <c r="Q609" s="11" t="e">
        <f>VLOOKUP($B609, Team_Pitching___Advanced[], 20, FALSE)</f>
        <v>#N/A</v>
      </c>
      <c r="R609" s="11" t="e">
        <f>VLOOKUP($B609, Team_Batting___Dashboard[[Team]:[wOBA]], 16, FALSE)</f>
        <v>#N/A</v>
      </c>
      <c r="S609" s="11" t="e">
        <f>VLOOKUP($B609, Team_Batting___Advanced[[Team]:[OPS]], 9, FALSE)</f>
        <v>#N/A</v>
      </c>
      <c r="T609" s="11" t="e">
        <f>VLOOKUP($B609, Team_Batting___Advanced[], 19, FALSE)</f>
        <v>#N/A</v>
      </c>
      <c r="U609" s="11" t="e">
        <f>VLOOKUP($B609, 'Team Per G'!$A$2:$G$31, 3, FALSE)</f>
        <v>#N/A</v>
      </c>
      <c r="V609" s="11" t="e">
        <f>VLOOKUP($B609, 'Team Per G'!$A$2:$G$31, 5, FALSE)</f>
        <v>#N/A</v>
      </c>
      <c r="W609" s="11" t="e">
        <f>VLOOKUP($B609, 'Team Per G'!$A$2:$G$31, 4, FALSE)</f>
        <v>#N/A</v>
      </c>
      <c r="X609" s="11" t="e">
        <f>VLOOKUP($B609, Team_Batting___Dashboard[], 22, FALSE)/$F609</f>
        <v>#N/A</v>
      </c>
      <c r="Y609" s="11" t="e">
        <f>VLOOKUP($B609, 'FanGraphs - Team WAR Projected'!$B$2:$E$31, 4, FALSE)/162</f>
        <v>#N/A</v>
      </c>
      <c r="Z609" s="11" t="e">
        <f t="shared" si="101"/>
        <v>#N/A</v>
      </c>
      <c r="AA609" s="11" t="e">
        <f>VLOOKUP($B609, FanGraphs_Standings[[Abbreviation]:[2024 Year to Date RS/G]], 6, FALSE)/$F609</f>
        <v>#N/A</v>
      </c>
      <c r="AB609" s="11" t="e">
        <f>VLOOKUP($B609, FanGraphs_Standings[[Abbreviation]:[2024 Projected Full Season RDif]], 19, FALSE)/162</f>
        <v>#N/A</v>
      </c>
      <c r="AC609" s="11" t="e">
        <f t="shared" si="110"/>
        <v>#N/A</v>
      </c>
      <c r="AD609" s="11" t="e">
        <f>VLOOKUP($B609, FanGraphs_Standings[[Abbreviation]:[2024 Projected Full Season RDif]], 5, FALSE)</f>
        <v>#N/A</v>
      </c>
      <c r="AE609" s="11" t="e">
        <f>VLOOKUP($B609, FanGraphs_Standings[[Abbreviation]:[2024 Projected Full Season W%]], 18, FALSE)</f>
        <v>#N/A</v>
      </c>
      <c r="AF609" s="11" t="e">
        <f t="shared" si="102"/>
        <v>#N/A</v>
      </c>
      <c r="AG609" s="11" t="e">
        <f>VLOOKUP($B609, 'Home Field Adv'!$A$2:$I$31, 9, FALSE)</f>
        <v>#N/A</v>
      </c>
      <c r="AH609" s="11" t="e">
        <f>VLOOKUP($C609, FanGraphs_Standings[[Abbreviation]:[2024 Year to Date G]], 2, FALSE)</f>
        <v>#N/A</v>
      </c>
      <c r="AI609" s="11" t="e">
        <f>_xlfn.IFNA(VLOOKUP($E609, 'SP Per G'!$A$2:$D$1385, 3, FALSE), AO609)</f>
        <v>#N/A</v>
      </c>
      <c r="AJ609" s="11" t="e">
        <f>IF(AND(ISNA(VLOOKUP($E609, 'SP Per G'!$A$2:$D$1385, 4, FALSE)), ISTEXT($E609)), AI609,IF(ISNA(VLOOKUP($E609, 'SP Per G'!$A$2:$D$1385, 4, FALSE)), AO609, VLOOKUP($E609, 'SP Per G'!$A$2:$D$1385, 4, FALSE)))</f>
        <v>#N/A</v>
      </c>
      <c r="AK609" s="11" t="e">
        <f t="shared" si="103"/>
        <v>#N/A</v>
      </c>
      <c r="AL609" s="11" t="e">
        <f>_xlfn.IFNA(VLOOKUP($E609, Individual_Pitching___Dashboard[], 18, FALSE), VLOOKUP($C609,Team_Pitching___Advanced[[Team]:[SIERA]],16,FALSE))</f>
        <v>#N/A</v>
      </c>
      <c r="AM609" s="11" t="e">
        <f>_xlfn.IFNA(VLOOKUP($E609, Individual_Pitching___Dashboard[], 20, FALSE), VLOOKUP($C609,Team_Pitching___Advanced[[Team]:[xFIP]],19,FALSE))</f>
        <v>#N/A</v>
      </c>
      <c r="AN609" s="11" t="e">
        <f>_xlfn.IFNA(VLOOKUP($E609,Individual_Pitching___Advanced[],21,FALSE),VLOOKUP($C609,Team_Pitching___Advanced[[Team]:[SIERA]],20,FALSE))</f>
        <v>#N/A</v>
      </c>
      <c r="AO609" s="11" t="e">
        <f>VLOOKUP($C609, 'Team Per G'!$A$2:$G$31, 7, FALSE)</f>
        <v>#N/A</v>
      </c>
      <c r="AP609" s="11" t="e">
        <f>VLOOKUP($C609, 'FanGraphs - Team WAR Projected'!$B$2:$E$31, 3, FALSE)/162</f>
        <v>#N/A</v>
      </c>
      <c r="AQ609" s="11" t="e">
        <f t="shared" si="104"/>
        <v>#N/A</v>
      </c>
      <c r="AR609" s="11" t="e">
        <f>VLOOKUP($C609, Team_Pitching___Advanced[[Team]:[xFIP]], 19,FALSE)</f>
        <v>#N/A</v>
      </c>
      <c r="AS609" s="11" t="e">
        <f>VLOOKUP($C609, Team_Pitching___Advanced[], 20, FALSE)</f>
        <v>#N/A</v>
      </c>
      <c r="AT609" s="11" t="e">
        <f>VLOOKUP($C609, Team_Batting___Dashboard[[Team]:[wOBA]], 16, FALSE)</f>
        <v>#N/A</v>
      </c>
      <c r="AU609" s="11" t="e">
        <f>VLOOKUP($C609, Team_Batting___Advanced[[Team]:[OPS]], 9, FALSE)</f>
        <v>#N/A</v>
      </c>
      <c r="AV609" s="11" t="e">
        <f>VLOOKUP($C609, Team_Batting___Advanced[], 19, FALSE)</f>
        <v>#N/A</v>
      </c>
      <c r="AW609" s="11" t="e">
        <f>VLOOKUP($C609, 'Team Per G'!$A$2:$G$31, 3, FALSE)</f>
        <v>#N/A</v>
      </c>
      <c r="AX609" s="11" t="e">
        <f>VLOOKUP($C609, 'Team Per G'!$A$2:$G$31, 5, FALSE)</f>
        <v>#N/A</v>
      </c>
      <c r="AY609" s="11" t="e">
        <f>VLOOKUP($C609, 'Team Per G'!$A$2:$G$31, 4, FALSE)</f>
        <v>#N/A</v>
      </c>
      <c r="AZ609" s="11" t="e">
        <f>VLOOKUP($C609, Team_Batting___Dashboard[], 22, FALSE)/$AH609</f>
        <v>#N/A</v>
      </c>
      <c r="BA609" s="11" t="e">
        <f>VLOOKUP($C609, 'FanGraphs - Team WAR Projected'!$B$2:$E$31, 4, FALSE)/162</f>
        <v>#N/A</v>
      </c>
      <c r="BB609" s="11" t="e">
        <f t="shared" si="105"/>
        <v>#N/A</v>
      </c>
      <c r="BC609" s="11" t="e">
        <f>VLOOKUP($C609, FanGraphs_Standings[[Abbreviation]:[2024 Year to Date RS/G]], 6, FALSE)/$AH609</f>
        <v>#N/A</v>
      </c>
      <c r="BD609" s="11" t="e">
        <f>VLOOKUP($C609, FanGraphs_Standings[[Abbreviation]:[2024 Projected Full Season RDif]], 19, FALSE)/162</f>
        <v>#N/A</v>
      </c>
      <c r="BE609" s="11" t="e">
        <f t="shared" si="106"/>
        <v>#N/A</v>
      </c>
      <c r="BF609" s="11" t="e">
        <f>VLOOKUP($C609, FanGraphs_Standings[[Abbreviation]:[2024 Projected Full Season RDif]], 5, FALSE)</f>
        <v>#N/A</v>
      </c>
      <c r="BG609" s="11" t="e">
        <f>VLOOKUP($C609, FanGraphs_Standings[[Abbreviation]:[2024 Projected Full Season W%]], 18, FALSE)</f>
        <v>#N/A</v>
      </c>
      <c r="BH609" s="11" t="e">
        <f t="shared" si="107"/>
        <v>#N/A</v>
      </c>
      <c r="BI609" s="11" t="e">
        <f>VLOOKUP($C609, 'Home Field Adv'!$A$2:$K$31, 11, FALSE)</f>
        <v>#N/A</v>
      </c>
      <c r="BL609" s="12" t="str">
        <f t="shared" si="108"/>
        <v/>
      </c>
      <c r="BM609" s="12" t="str">
        <f t="shared" si="111"/>
        <v/>
      </c>
      <c r="BN609" s="12" t="str">
        <f t="shared" si="109"/>
        <v/>
      </c>
    </row>
    <row r="610" spans="6:66" x14ac:dyDescent="0.45">
      <c r="F610" s="11" t="e">
        <f>VLOOKUP($B610, FanGraphs_Standings[[Abbreviation]:[2024 Year to Date G]], 2, FALSE)</f>
        <v>#N/A</v>
      </c>
      <c r="G610" s="11" t="e">
        <f>_xlfn.IFNA(VLOOKUP($D610, 'SP Per G'!$A$2:$D$1385, 3, FALSE),M610)</f>
        <v>#N/A</v>
      </c>
      <c r="H610" s="11" t="e">
        <f>IF(AND(ISNA(VLOOKUP($D610, 'SP Per G'!$A$2:$D$1385, 4, FALSE)), ISTEXT($D610)), G610,IF(ISNA(VLOOKUP($D610, 'SP Per G'!$A$2:$D$1385, 4, FALSE)), M610, VLOOKUP($D610, 'SP Per G'!$A$2:$D$1385, 4, FALSE)))</f>
        <v>#N/A</v>
      </c>
      <c r="I610" s="11" t="e">
        <f t="shared" si="99"/>
        <v>#N/A</v>
      </c>
      <c r="J610" s="11" t="e">
        <f>_xlfn.IFNA(VLOOKUP($D610,Individual_Pitching___Dashboard[],18,FALSE),VLOOKUP(B610,Team_Pitching___Dashboard[[Team]:[ERA]],17,FALSE))</f>
        <v>#N/A</v>
      </c>
      <c r="K610" s="11" t="e">
        <f>_xlfn.IFNA(VLOOKUP($D610, Individual_Pitching___Dashboard[], 20, FALSE), VLOOKUP(B610,Team_Pitching___Dashboard[[Team]:[xFIP]],20,FALSE))</f>
        <v>#N/A</v>
      </c>
      <c r="L610" s="11" t="e">
        <f>_xlfn.IFNA(VLOOKUP($D610, Individual_Pitching___Advanced[], 21,FALSE), VLOOKUP(B610, Team_Pitching___Advanced[], 20, FALSE))</f>
        <v>#N/A</v>
      </c>
      <c r="M610" s="11" t="e">
        <f>VLOOKUP($B610, 'Team Per G'!$A$2:$G$31, 7, FALSE)</f>
        <v>#N/A</v>
      </c>
      <c r="N610" s="11" t="e">
        <f>VLOOKUP($B610, 'FanGraphs - Team WAR Projected'!$B$2:$E$31, 3, FALSE)/162</f>
        <v>#N/A</v>
      </c>
      <c r="O610" s="11" t="e">
        <f t="shared" si="100"/>
        <v>#N/A</v>
      </c>
      <c r="P610" s="11" t="e">
        <f>VLOOKUP($B610, Team_Pitching___Advanced[[Team]:[xFIP]], 19,FALSE)</f>
        <v>#N/A</v>
      </c>
      <c r="Q610" s="11" t="e">
        <f>VLOOKUP($B610, Team_Pitching___Advanced[], 20, FALSE)</f>
        <v>#N/A</v>
      </c>
      <c r="R610" s="11" t="e">
        <f>VLOOKUP($B610, Team_Batting___Dashboard[[Team]:[wOBA]], 16, FALSE)</f>
        <v>#N/A</v>
      </c>
      <c r="S610" s="11" t="e">
        <f>VLOOKUP($B610, Team_Batting___Advanced[[Team]:[OPS]], 9, FALSE)</f>
        <v>#N/A</v>
      </c>
      <c r="T610" s="11" t="e">
        <f>VLOOKUP($B610, Team_Batting___Advanced[], 19, FALSE)</f>
        <v>#N/A</v>
      </c>
      <c r="U610" s="11" t="e">
        <f>VLOOKUP($B610, 'Team Per G'!$A$2:$G$31, 3, FALSE)</f>
        <v>#N/A</v>
      </c>
      <c r="V610" s="11" t="e">
        <f>VLOOKUP($B610, 'Team Per G'!$A$2:$G$31, 5, FALSE)</f>
        <v>#N/A</v>
      </c>
      <c r="W610" s="11" t="e">
        <f>VLOOKUP($B610, 'Team Per G'!$A$2:$G$31, 4, FALSE)</f>
        <v>#N/A</v>
      </c>
      <c r="X610" s="11" t="e">
        <f>VLOOKUP($B610, Team_Batting___Dashboard[], 22, FALSE)/$F610</f>
        <v>#N/A</v>
      </c>
      <c r="Y610" s="11" t="e">
        <f>VLOOKUP($B610, 'FanGraphs - Team WAR Projected'!$B$2:$E$31, 4, FALSE)/162</f>
        <v>#N/A</v>
      </c>
      <c r="Z610" s="11" t="e">
        <f t="shared" si="101"/>
        <v>#N/A</v>
      </c>
      <c r="AA610" s="11" t="e">
        <f>VLOOKUP($B610, FanGraphs_Standings[[Abbreviation]:[2024 Year to Date RS/G]], 6, FALSE)/$F610</f>
        <v>#N/A</v>
      </c>
      <c r="AB610" s="11" t="e">
        <f>VLOOKUP($B610, FanGraphs_Standings[[Abbreviation]:[2024 Projected Full Season RDif]], 19, FALSE)/162</f>
        <v>#N/A</v>
      </c>
      <c r="AC610" s="11" t="e">
        <f t="shared" si="110"/>
        <v>#N/A</v>
      </c>
      <c r="AD610" s="11" t="e">
        <f>VLOOKUP($B610, FanGraphs_Standings[[Abbreviation]:[2024 Projected Full Season RDif]], 5, FALSE)</f>
        <v>#N/A</v>
      </c>
      <c r="AE610" s="11" t="e">
        <f>VLOOKUP($B610, FanGraphs_Standings[[Abbreviation]:[2024 Projected Full Season W%]], 18, FALSE)</f>
        <v>#N/A</v>
      </c>
      <c r="AF610" s="11" t="e">
        <f t="shared" si="102"/>
        <v>#N/A</v>
      </c>
      <c r="AG610" s="11" t="e">
        <f>VLOOKUP($B610, 'Home Field Adv'!$A$2:$I$31, 9, FALSE)</f>
        <v>#N/A</v>
      </c>
      <c r="AH610" s="11" t="e">
        <f>VLOOKUP($C610, FanGraphs_Standings[[Abbreviation]:[2024 Year to Date G]], 2, FALSE)</f>
        <v>#N/A</v>
      </c>
      <c r="AI610" s="11" t="e">
        <f>_xlfn.IFNA(VLOOKUP($E610, 'SP Per G'!$A$2:$D$1385, 3, FALSE), AO610)</f>
        <v>#N/A</v>
      </c>
      <c r="AJ610" s="11" t="e">
        <f>IF(AND(ISNA(VLOOKUP($E610, 'SP Per G'!$A$2:$D$1385, 4, FALSE)), ISTEXT($E610)), AI610,IF(ISNA(VLOOKUP($E610, 'SP Per G'!$A$2:$D$1385, 4, FALSE)), AO610, VLOOKUP($E610, 'SP Per G'!$A$2:$D$1385, 4, FALSE)))</f>
        <v>#N/A</v>
      </c>
      <c r="AK610" s="11" t="e">
        <f t="shared" si="103"/>
        <v>#N/A</v>
      </c>
      <c r="AL610" s="11" t="e">
        <f>_xlfn.IFNA(VLOOKUP($E610, Individual_Pitching___Dashboard[], 18, FALSE), VLOOKUP($C610,Team_Pitching___Advanced[[Team]:[SIERA]],16,FALSE))</f>
        <v>#N/A</v>
      </c>
      <c r="AM610" s="11" t="e">
        <f>_xlfn.IFNA(VLOOKUP($E610, Individual_Pitching___Dashboard[], 20, FALSE), VLOOKUP($C610,Team_Pitching___Advanced[[Team]:[xFIP]],19,FALSE))</f>
        <v>#N/A</v>
      </c>
      <c r="AN610" s="11" t="e">
        <f>_xlfn.IFNA(VLOOKUP($E610,Individual_Pitching___Advanced[],21,FALSE),VLOOKUP($C610,Team_Pitching___Advanced[[Team]:[SIERA]],20,FALSE))</f>
        <v>#N/A</v>
      </c>
      <c r="AO610" s="11" t="e">
        <f>VLOOKUP($C610, 'Team Per G'!$A$2:$G$31, 7, FALSE)</f>
        <v>#N/A</v>
      </c>
      <c r="AP610" s="11" t="e">
        <f>VLOOKUP($C610, 'FanGraphs - Team WAR Projected'!$B$2:$E$31, 3, FALSE)/162</f>
        <v>#N/A</v>
      </c>
      <c r="AQ610" s="11" t="e">
        <f t="shared" si="104"/>
        <v>#N/A</v>
      </c>
      <c r="AR610" s="11" t="e">
        <f>VLOOKUP($C610, Team_Pitching___Advanced[[Team]:[xFIP]], 19,FALSE)</f>
        <v>#N/A</v>
      </c>
      <c r="AS610" s="11" t="e">
        <f>VLOOKUP($C610, Team_Pitching___Advanced[], 20, FALSE)</f>
        <v>#N/A</v>
      </c>
      <c r="AT610" s="11" t="e">
        <f>VLOOKUP($C610, Team_Batting___Dashboard[[Team]:[wOBA]], 16, FALSE)</f>
        <v>#N/A</v>
      </c>
      <c r="AU610" s="11" t="e">
        <f>VLOOKUP($C610, Team_Batting___Advanced[[Team]:[OPS]], 9, FALSE)</f>
        <v>#N/A</v>
      </c>
      <c r="AV610" s="11" t="e">
        <f>VLOOKUP($C610, Team_Batting___Advanced[], 19, FALSE)</f>
        <v>#N/A</v>
      </c>
      <c r="AW610" s="11" t="e">
        <f>VLOOKUP($C610, 'Team Per G'!$A$2:$G$31, 3, FALSE)</f>
        <v>#N/A</v>
      </c>
      <c r="AX610" s="11" t="e">
        <f>VLOOKUP($C610, 'Team Per G'!$A$2:$G$31, 5, FALSE)</f>
        <v>#N/A</v>
      </c>
      <c r="AY610" s="11" t="e">
        <f>VLOOKUP($C610, 'Team Per G'!$A$2:$G$31, 4, FALSE)</f>
        <v>#N/A</v>
      </c>
      <c r="AZ610" s="11" t="e">
        <f>VLOOKUP($C610, Team_Batting___Dashboard[], 22, FALSE)/$AH610</f>
        <v>#N/A</v>
      </c>
      <c r="BA610" s="11" t="e">
        <f>VLOOKUP($C610, 'FanGraphs - Team WAR Projected'!$B$2:$E$31, 4, FALSE)/162</f>
        <v>#N/A</v>
      </c>
      <c r="BB610" s="11" t="e">
        <f t="shared" si="105"/>
        <v>#N/A</v>
      </c>
      <c r="BC610" s="11" t="e">
        <f>VLOOKUP($C610, FanGraphs_Standings[[Abbreviation]:[2024 Year to Date RS/G]], 6, FALSE)/$AH610</f>
        <v>#N/A</v>
      </c>
      <c r="BD610" s="11" t="e">
        <f>VLOOKUP($C610, FanGraphs_Standings[[Abbreviation]:[2024 Projected Full Season RDif]], 19, FALSE)/162</f>
        <v>#N/A</v>
      </c>
      <c r="BE610" s="11" t="e">
        <f t="shared" si="106"/>
        <v>#N/A</v>
      </c>
      <c r="BF610" s="11" t="e">
        <f>VLOOKUP($C610, FanGraphs_Standings[[Abbreviation]:[2024 Projected Full Season RDif]], 5, FALSE)</f>
        <v>#N/A</v>
      </c>
      <c r="BG610" s="11" t="e">
        <f>VLOOKUP($C610, FanGraphs_Standings[[Abbreviation]:[2024 Projected Full Season W%]], 18, FALSE)</f>
        <v>#N/A</v>
      </c>
      <c r="BH610" s="11" t="e">
        <f t="shared" si="107"/>
        <v>#N/A</v>
      </c>
      <c r="BI610" s="11" t="e">
        <f>VLOOKUP($C610, 'Home Field Adv'!$A$2:$K$31, 11, FALSE)</f>
        <v>#N/A</v>
      </c>
      <c r="BL610" s="12" t="str">
        <f t="shared" si="108"/>
        <v/>
      </c>
      <c r="BM610" s="12" t="str">
        <f t="shared" si="111"/>
        <v/>
      </c>
      <c r="BN610" s="12" t="str">
        <f t="shared" si="109"/>
        <v/>
      </c>
    </row>
    <row r="611" spans="6:66" x14ac:dyDescent="0.45">
      <c r="F611" s="11" t="e">
        <f>VLOOKUP($B611, FanGraphs_Standings[[Abbreviation]:[2024 Year to Date G]], 2, FALSE)</f>
        <v>#N/A</v>
      </c>
      <c r="G611" s="11" t="e">
        <f>_xlfn.IFNA(VLOOKUP($D611, 'SP Per G'!$A$2:$D$1385, 3, FALSE),M611)</f>
        <v>#N/A</v>
      </c>
      <c r="H611" s="11" t="e">
        <f>IF(AND(ISNA(VLOOKUP($D611, 'SP Per G'!$A$2:$D$1385, 4, FALSE)), ISTEXT($D611)), G611,IF(ISNA(VLOOKUP($D611, 'SP Per G'!$A$2:$D$1385, 4, FALSE)), M611, VLOOKUP($D611, 'SP Per G'!$A$2:$D$1385, 4, FALSE)))</f>
        <v>#N/A</v>
      </c>
      <c r="I611" s="11" t="e">
        <f t="shared" si="99"/>
        <v>#N/A</v>
      </c>
      <c r="J611" s="11" t="e">
        <f>_xlfn.IFNA(VLOOKUP($D611,Individual_Pitching___Dashboard[],18,FALSE),VLOOKUP(B611,Team_Pitching___Dashboard[[Team]:[ERA]],17,FALSE))</f>
        <v>#N/A</v>
      </c>
      <c r="K611" s="11" t="e">
        <f>_xlfn.IFNA(VLOOKUP($D611, Individual_Pitching___Dashboard[], 20, FALSE), VLOOKUP(B611,Team_Pitching___Dashboard[[Team]:[xFIP]],20,FALSE))</f>
        <v>#N/A</v>
      </c>
      <c r="L611" s="11" t="e">
        <f>_xlfn.IFNA(VLOOKUP($D611, Individual_Pitching___Advanced[], 21,FALSE), VLOOKUP(B611, Team_Pitching___Advanced[], 20, FALSE))</f>
        <v>#N/A</v>
      </c>
      <c r="M611" s="11" t="e">
        <f>VLOOKUP($B611, 'Team Per G'!$A$2:$G$31, 7, FALSE)</f>
        <v>#N/A</v>
      </c>
      <c r="N611" s="11" t="e">
        <f>VLOOKUP($B611, 'FanGraphs - Team WAR Projected'!$B$2:$E$31, 3, FALSE)/162</f>
        <v>#N/A</v>
      </c>
      <c r="O611" s="11" t="e">
        <f t="shared" si="100"/>
        <v>#N/A</v>
      </c>
      <c r="P611" s="11" t="e">
        <f>VLOOKUP($B611, Team_Pitching___Advanced[[Team]:[xFIP]], 19,FALSE)</f>
        <v>#N/A</v>
      </c>
      <c r="Q611" s="11" t="e">
        <f>VLOOKUP($B611, Team_Pitching___Advanced[], 20, FALSE)</f>
        <v>#N/A</v>
      </c>
      <c r="R611" s="11" t="e">
        <f>VLOOKUP($B611, Team_Batting___Dashboard[[Team]:[wOBA]], 16, FALSE)</f>
        <v>#N/A</v>
      </c>
      <c r="S611" s="11" t="e">
        <f>VLOOKUP($B611, Team_Batting___Advanced[[Team]:[OPS]], 9, FALSE)</f>
        <v>#N/A</v>
      </c>
      <c r="T611" s="11" t="e">
        <f>VLOOKUP($B611, Team_Batting___Advanced[], 19, FALSE)</f>
        <v>#N/A</v>
      </c>
      <c r="U611" s="11" t="e">
        <f>VLOOKUP($B611, 'Team Per G'!$A$2:$G$31, 3, FALSE)</f>
        <v>#N/A</v>
      </c>
      <c r="V611" s="11" t="e">
        <f>VLOOKUP($B611, 'Team Per G'!$A$2:$G$31, 5, FALSE)</f>
        <v>#N/A</v>
      </c>
      <c r="W611" s="11" t="e">
        <f>VLOOKUP($B611, 'Team Per G'!$A$2:$G$31, 4, FALSE)</f>
        <v>#N/A</v>
      </c>
      <c r="X611" s="11" t="e">
        <f>VLOOKUP($B611, Team_Batting___Dashboard[], 22, FALSE)/$F611</f>
        <v>#N/A</v>
      </c>
      <c r="Y611" s="11" t="e">
        <f>VLOOKUP($B611, 'FanGraphs - Team WAR Projected'!$B$2:$E$31, 4, FALSE)/162</f>
        <v>#N/A</v>
      </c>
      <c r="Z611" s="11" t="e">
        <f t="shared" si="101"/>
        <v>#N/A</v>
      </c>
      <c r="AA611" s="11" t="e">
        <f>VLOOKUP($B611, FanGraphs_Standings[[Abbreviation]:[2024 Year to Date RS/G]], 6, FALSE)/$F611</f>
        <v>#N/A</v>
      </c>
      <c r="AB611" s="11" t="e">
        <f>VLOOKUP($B611, FanGraphs_Standings[[Abbreviation]:[2024 Projected Full Season RDif]], 19, FALSE)/162</f>
        <v>#N/A</v>
      </c>
      <c r="AC611" s="11" t="e">
        <f t="shared" si="110"/>
        <v>#N/A</v>
      </c>
      <c r="AD611" s="11" t="e">
        <f>VLOOKUP($B611, FanGraphs_Standings[[Abbreviation]:[2024 Projected Full Season RDif]], 5, FALSE)</f>
        <v>#N/A</v>
      </c>
      <c r="AE611" s="11" t="e">
        <f>VLOOKUP($B611, FanGraphs_Standings[[Abbreviation]:[2024 Projected Full Season W%]], 18, FALSE)</f>
        <v>#N/A</v>
      </c>
      <c r="AF611" s="11" t="e">
        <f t="shared" si="102"/>
        <v>#N/A</v>
      </c>
      <c r="AG611" s="11" t="e">
        <f>VLOOKUP($B611, 'Home Field Adv'!$A$2:$I$31, 9, FALSE)</f>
        <v>#N/A</v>
      </c>
      <c r="AH611" s="11" t="e">
        <f>VLOOKUP($C611, FanGraphs_Standings[[Abbreviation]:[2024 Year to Date G]], 2, FALSE)</f>
        <v>#N/A</v>
      </c>
      <c r="AI611" s="11" t="e">
        <f>_xlfn.IFNA(VLOOKUP($E611, 'SP Per G'!$A$2:$D$1385, 3, FALSE), AO611)</f>
        <v>#N/A</v>
      </c>
      <c r="AJ611" s="11" t="e">
        <f>IF(AND(ISNA(VLOOKUP($E611, 'SP Per G'!$A$2:$D$1385, 4, FALSE)), ISTEXT($E611)), AI611,IF(ISNA(VLOOKUP($E611, 'SP Per G'!$A$2:$D$1385, 4, FALSE)), AO611, VLOOKUP($E611, 'SP Per G'!$A$2:$D$1385, 4, FALSE)))</f>
        <v>#N/A</v>
      </c>
      <c r="AK611" s="11" t="e">
        <f t="shared" si="103"/>
        <v>#N/A</v>
      </c>
      <c r="AL611" s="11" t="e">
        <f>_xlfn.IFNA(VLOOKUP($E611, Individual_Pitching___Dashboard[], 18, FALSE), VLOOKUP($C611,Team_Pitching___Advanced[[Team]:[SIERA]],16,FALSE))</f>
        <v>#N/A</v>
      </c>
      <c r="AM611" s="11" t="e">
        <f>_xlfn.IFNA(VLOOKUP($E611, Individual_Pitching___Dashboard[], 20, FALSE), VLOOKUP($C611,Team_Pitching___Advanced[[Team]:[xFIP]],19,FALSE))</f>
        <v>#N/A</v>
      </c>
      <c r="AN611" s="11" t="e">
        <f>_xlfn.IFNA(VLOOKUP($E611,Individual_Pitching___Advanced[],21,FALSE),VLOOKUP($C611,Team_Pitching___Advanced[[Team]:[SIERA]],20,FALSE))</f>
        <v>#N/A</v>
      </c>
      <c r="AO611" s="11" t="e">
        <f>VLOOKUP($C611, 'Team Per G'!$A$2:$G$31, 7, FALSE)</f>
        <v>#N/A</v>
      </c>
      <c r="AP611" s="11" t="e">
        <f>VLOOKUP($C611, 'FanGraphs - Team WAR Projected'!$B$2:$E$31, 3, FALSE)/162</f>
        <v>#N/A</v>
      </c>
      <c r="AQ611" s="11" t="e">
        <f t="shared" si="104"/>
        <v>#N/A</v>
      </c>
      <c r="AR611" s="11" t="e">
        <f>VLOOKUP($C611, Team_Pitching___Advanced[[Team]:[xFIP]], 19,FALSE)</f>
        <v>#N/A</v>
      </c>
      <c r="AS611" s="11" t="e">
        <f>VLOOKUP($C611, Team_Pitching___Advanced[], 20, FALSE)</f>
        <v>#N/A</v>
      </c>
      <c r="AT611" s="11" t="e">
        <f>VLOOKUP($C611, Team_Batting___Dashboard[[Team]:[wOBA]], 16, FALSE)</f>
        <v>#N/A</v>
      </c>
      <c r="AU611" s="11" t="e">
        <f>VLOOKUP($C611, Team_Batting___Advanced[[Team]:[OPS]], 9, FALSE)</f>
        <v>#N/A</v>
      </c>
      <c r="AV611" s="11" t="e">
        <f>VLOOKUP($C611, Team_Batting___Advanced[], 19, FALSE)</f>
        <v>#N/A</v>
      </c>
      <c r="AW611" s="11" t="e">
        <f>VLOOKUP($C611, 'Team Per G'!$A$2:$G$31, 3, FALSE)</f>
        <v>#N/A</v>
      </c>
      <c r="AX611" s="11" t="e">
        <f>VLOOKUP($C611, 'Team Per G'!$A$2:$G$31, 5, FALSE)</f>
        <v>#N/A</v>
      </c>
      <c r="AY611" s="11" t="e">
        <f>VLOOKUP($C611, 'Team Per G'!$A$2:$G$31, 4, FALSE)</f>
        <v>#N/A</v>
      </c>
      <c r="AZ611" s="11" t="e">
        <f>VLOOKUP($C611, Team_Batting___Dashboard[], 22, FALSE)/$AH611</f>
        <v>#N/A</v>
      </c>
      <c r="BA611" s="11" t="e">
        <f>VLOOKUP($C611, 'FanGraphs - Team WAR Projected'!$B$2:$E$31, 4, FALSE)/162</f>
        <v>#N/A</v>
      </c>
      <c r="BB611" s="11" t="e">
        <f t="shared" si="105"/>
        <v>#N/A</v>
      </c>
      <c r="BC611" s="11" t="e">
        <f>VLOOKUP($C611, FanGraphs_Standings[[Abbreviation]:[2024 Year to Date RS/G]], 6, FALSE)/$AH611</f>
        <v>#N/A</v>
      </c>
      <c r="BD611" s="11" t="e">
        <f>VLOOKUP($C611, FanGraphs_Standings[[Abbreviation]:[2024 Projected Full Season RDif]], 19, FALSE)/162</f>
        <v>#N/A</v>
      </c>
      <c r="BE611" s="11" t="e">
        <f t="shared" si="106"/>
        <v>#N/A</v>
      </c>
      <c r="BF611" s="11" t="e">
        <f>VLOOKUP($C611, FanGraphs_Standings[[Abbreviation]:[2024 Projected Full Season RDif]], 5, FALSE)</f>
        <v>#N/A</v>
      </c>
      <c r="BG611" s="11" t="e">
        <f>VLOOKUP($C611, FanGraphs_Standings[[Abbreviation]:[2024 Projected Full Season W%]], 18, FALSE)</f>
        <v>#N/A</v>
      </c>
      <c r="BH611" s="11" t="e">
        <f t="shared" si="107"/>
        <v>#N/A</v>
      </c>
      <c r="BI611" s="11" t="e">
        <f>VLOOKUP($C611, 'Home Field Adv'!$A$2:$K$31, 11, FALSE)</f>
        <v>#N/A</v>
      </c>
      <c r="BL611" s="12" t="str">
        <f t="shared" si="108"/>
        <v/>
      </c>
      <c r="BM611" s="12" t="str">
        <f t="shared" si="111"/>
        <v/>
      </c>
      <c r="BN611" s="12" t="str">
        <f t="shared" si="109"/>
        <v/>
      </c>
    </row>
    <row r="612" spans="6:66" x14ac:dyDescent="0.45">
      <c r="F612" s="11" t="e">
        <f>VLOOKUP($B612, FanGraphs_Standings[[Abbreviation]:[2024 Year to Date G]], 2, FALSE)</f>
        <v>#N/A</v>
      </c>
      <c r="G612" s="11" t="e">
        <f>_xlfn.IFNA(VLOOKUP($D612, 'SP Per G'!$A$2:$D$1385, 3, FALSE),M612)</f>
        <v>#N/A</v>
      </c>
      <c r="H612" s="11" t="e">
        <f>IF(AND(ISNA(VLOOKUP($D612, 'SP Per G'!$A$2:$D$1385, 4, FALSE)), ISTEXT($D612)), G612,IF(ISNA(VLOOKUP($D612, 'SP Per G'!$A$2:$D$1385, 4, FALSE)), M612, VLOOKUP($D612, 'SP Per G'!$A$2:$D$1385, 4, FALSE)))</f>
        <v>#N/A</v>
      </c>
      <c r="I612" s="11" t="e">
        <f t="shared" si="99"/>
        <v>#N/A</v>
      </c>
      <c r="J612" s="11" t="e">
        <f>_xlfn.IFNA(VLOOKUP($D612,Individual_Pitching___Dashboard[],18,FALSE),VLOOKUP(B612,Team_Pitching___Dashboard[[Team]:[ERA]],17,FALSE))</f>
        <v>#N/A</v>
      </c>
      <c r="K612" s="11" t="e">
        <f>_xlfn.IFNA(VLOOKUP($D612, Individual_Pitching___Dashboard[], 20, FALSE), VLOOKUP(B612,Team_Pitching___Dashboard[[Team]:[xFIP]],20,FALSE))</f>
        <v>#N/A</v>
      </c>
      <c r="L612" s="11" t="e">
        <f>_xlfn.IFNA(VLOOKUP($D612, Individual_Pitching___Advanced[], 21,FALSE), VLOOKUP(B612, Team_Pitching___Advanced[], 20, FALSE))</f>
        <v>#N/A</v>
      </c>
      <c r="M612" s="11" t="e">
        <f>VLOOKUP($B612, 'Team Per G'!$A$2:$G$31, 7, FALSE)</f>
        <v>#N/A</v>
      </c>
      <c r="N612" s="11" t="e">
        <f>VLOOKUP($B612, 'FanGraphs - Team WAR Projected'!$B$2:$E$31, 3, FALSE)/162</f>
        <v>#N/A</v>
      </c>
      <c r="O612" s="11" t="e">
        <f t="shared" si="100"/>
        <v>#N/A</v>
      </c>
      <c r="P612" s="11" t="e">
        <f>VLOOKUP($B612, Team_Pitching___Advanced[[Team]:[xFIP]], 19,FALSE)</f>
        <v>#N/A</v>
      </c>
      <c r="Q612" s="11" t="e">
        <f>VLOOKUP($B612, Team_Pitching___Advanced[], 20, FALSE)</f>
        <v>#N/A</v>
      </c>
      <c r="R612" s="11" t="e">
        <f>VLOOKUP($B612, Team_Batting___Dashboard[[Team]:[wOBA]], 16, FALSE)</f>
        <v>#N/A</v>
      </c>
      <c r="S612" s="11" t="e">
        <f>VLOOKUP($B612, Team_Batting___Advanced[[Team]:[OPS]], 9, FALSE)</f>
        <v>#N/A</v>
      </c>
      <c r="T612" s="11" t="e">
        <f>VLOOKUP($B612, Team_Batting___Advanced[], 19, FALSE)</f>
        <v>#N/A</v>
      </c>
      <c r="U612" s="11" t="e">
        <f>VLOOKUP($B612, 'Team Per G'!$A$2:$G$31, 3, FALSE)</f>
        <v>#N/A</v>
      </c>
      <c r="V612" s="11" t="e">
        <f>VLOOKUP($B612, 'Team Per G'!$A$2:$G$31, 5, FALSE)</f>
        <v>#N/A</v>
      </c>
      <c r="W612" s="11" t="e">
        <f>VLOOKUP($B612, 'Team Per G'!$A$2:$G$31, 4, FALSE)</f>
        <v>#N/A</v>
      </c>
      <c r="X612" s="11" t="e">
        <f>VLOOKUP($B612, Team_Batting___Dashboard[], 22, FALSE)/$F612</f>
        <v>#N/A</v>
      </c>
      <c r="Y612" s="11" t="e">
        <f>VLOOKUP($B612, 'FanGraphs - Team WAR Projected'!$B$2:$E$31, 4, FALSE)/162</f>
        <v>#N/A</v>
      </c>
      <c r="Z612" s="11" t="e">
        <f t="shared" si="101"/>
        <v>#N/A</v>
      </c>
      <c r="AA612" s="11" t="e">
        <f>VLOOKUP($B612, FanGraphs_Standings[[Abbreviation]:[2024 Year to Date RS/G]], 6, FALSE)/$F612</f>
        <v>#N/A</v>
      </c>
      <c r="AB612" s="11" t="e">
        <f>VLOOKUP($B612, FanGraphs_Standings[[Abbreviation]:[2024 Projected Full Season RDif]], 19, FALSE)/162</f>
        <v>#N/A</v>
      </c>
      <c r="AC612" s="11" t="e">
        <f t="shared" si="110"/>
        <v>#N/A</v>
      </c>
      <c r="AD612" s="11" t="e">
        <f>VLOOKUP($B612, FanGraphs_Standings[[Abbreviation]:[2024 Projected Full Season RDif]], 5, FALSE)</f>
        <v>#N/A</v>
      </c>
      <c r="AE612" s="11" t="e">
        <f>VLOOKUP($B612, FanGraphs_Standings[[Abbreviation]:[2024 Projected Full Season W%]], 18, FALSE)</f>
        <v>#N/A</v>
      </c>
      <c r="AF612" s="11" t="e">
        <f t="shared" si="102"/>
        <v>#N/A</v>
      </c>
      <c r="AG612" s="11" t="e">
        <f>VLOOKUP($B612, 'Home Field Adv'!$A$2:$I$31, 9, FALSE)</f>
        <v>#N/A</v>
      </c>
      <c r="AH612" s="11" t="e">
        <f>VLOOKUP($C612, FanGraphs_Standings[[Abbreviation]:[2024 Year to Date G]], 2, FALSE)</f>
        <v>#N/A</v>
      </c>
      <c r="AI612" s="11" t="e">
        <f>_xlfn.IFNA(VLOOKUP($E612, 'SP Per G'!$A$2:$D$1385, 3, FALSE), AO612)</f>
        <v>#N/A</v>
      </c>
      <c r="AJ612" s="11" t="e">
        <f>IF(AND(ISNA(VLOOKUP($E612, 'SP Per G'!$A$2:$D$1385, 4, FALSE)), ISTEXT($E612)), AI612,IF(ISNA(VLOOKUP($E612, 'SP Per G'!$A$2:$D$1385, 4, FALSE)), AO612, VLOOKUP($E612, 'SP Per G'!$A$2:$D$1385, 4, FALSE)))</f>
        <v>#N/A</v>
      </c>
      <c r="AK612" s="11" t="e">
        <f t="shared" si="103"/>
        <v>#N/A</v>
      </c>
      <c r="AL612" s="11" t="e">
        <f>_xlfn.IFNA(VLOOKUP($E612, Individual_Pitching___Dashboard[], 18, FALSE), VLOOKUP($C612,Team_Pitching___Advanced[[Team]:[SIERA]],16,FALSE))</f>
        <v>#N/A</v>
      </c>
      <c r="AM612" s="11" t="e">
        <f>_xlfn.IFNA(VLOOKUP($E612, Individual_Pitching___Dashboard[], 20, FALSE), VLOOKUP($C612,Team_Pitching___Advanced[[Team]:[xFIP]],19,FALSE))</f>
        <v>#N/A</v>
      </c>
      <c r="AN612" s="11" t="e">
        <f>_xlfn.IFNA(VLOOKUP($E612,Individual_Pitching___Advanced[],21,FALSE),VLOOKUP($C612,Team_Pitching___Advanced[[Team]:[SIERA]],20,FALSE))</f>
        <v>#N/A</v>
      </c>
      <c r="AO612" s="11" t="e">
        <f>VLOOKUP($C612, 'Team Per G'!$A$2:$G$31, 7, FALSE)</f>
        <v>#N/A</v>
      </c>
      <c r="AP612" s="11" t="e">
        <f>VLOOKUP($C612, 'FanGraphs - Team WAR Projected'!$B$2:$E$31, 3, FALSE)/162</f>
        <v>#N/A</v>
      </c>
      <c r="AQ612" s="11" t="e">
        <f t="shared" si="104"/>
        <v>#N/A</v>
      </c>
      <c r="AR612" s="11" t="e">
        <f>VLOOKUP($C612, Team_Pitching___Advanced[[Team]:[xFIP]], 19,FALSE)</f>
        <v>#N/A</v>
      </c>
      <c r="AS612" s="11" t="e">
        <f>VLOOKUP($C612, Team_Pitching___Advanced[], 20, FALSE)</f>
        <v>#N/A</v>
      </c>
      <c r="AT612" s="11" t="e">
        <f>VLOOKUP($C612, Team_Batting___Dashboard[[Team]:[wOBA]], 16, FALSE)</f>
        <v>#N/A</v>
      </c>
      <c r="AU612" s="11" t="e">
        <f>VLOOKUP($C612, Team_Batting___Advanced[[Team]:[OPS]], 9, FALSE)</f>
        <v>#N/A</v>
      </c>
      <c r="AV612" s="11" t="e">
        <f>VLOOKUP($C612, Team_Batting___Advanced[], 19, FALSE)</f>
        <v>#N/A</v>
      </c>
      <c r="AW612" s="11" t="e">
        <f>VLOOKUP($C612, 'Team Per G'!$A$2:$G$31, 3, FALSE)</f>
        <v>#N/A</v>
      </c>
      <c r="AX612" s="11" t="e">
        <f>VLOOKUP($C612, 'Team Per G'!$A$2:$G$31, 5, FALSE)</f>
        <v>#N/A</v>
      </c>
      <c r="AY612" s="11" t="e">
        <f>VLOOKUP($C612, 'Team Per G'!$A$2:$G$31, 4, FALSE)</f>
        <v>#N/A</v>
      </c>
      <c r="AZ612" s="11" t="e">
        <f>VLOOKUP($C612, Team_Batting___Dashboard[], 22, FALSE)/$AH612</f>
        <v>#N/A</v>
      </c>
      <c r="BA612" s="11" t="e">
        <f>VLOOKUP($C612, 'FanGraphs - Team WAR Projected'!$B$2:$E$31, 4, FALSE)/162</f>
        <v>#N/A</v>
      </c>
      <c r="BB612" s="11" t="e">
        <f t="shared" si="105"/>
        <v>#N/A</v>
      </c>
      <c r="BC612" s="11" t="e">
        <f>VLOOKUP($C612, FanGraphs_Standings[[Abbreviation]:[2024 Year to Date RS/G]], 6, FALSE)/$AH612</f>
        <v>#N/A</v>
      </c>
      <c r="BD612" s="11" t="e">
        <f>VLOOKUP($C612, FanGraphs_Standings[[Abbreviation]:[2024 Projected Full Season RDif]], 19, FALSE)/162</f>
        <v>#N/A</v>
      </c>
      <c r="BE612" s="11" t="e">
        <f t="shared" si="106"/>
        <v>#N/A</v>
      </c>
      <c r="BF612" s="11" t="e">
        <f>VLOOKUP($C612, FanGraphs_Standings[[Abbreviation]:[2024 Projected Full Season RDif]], 5, FALSE)</f>
        <v>#N/A</v>
      </c>
      <c r="BG612" s="11" t="e">
        <f>VLOOKUP($C612, FanGraphs_Standings[[Abbreviation]:[2024 Projected Full Season W%]], 18, FALSE)</f>
        <v>#N/A</v>
      </c>
      <c r="BH612" s="11" t="e">
        <f t="shared" si="107"/>
        <v>#N/A</v>
      </c>
      <c r="BI612" s="11" t="e">
        <f>VLOOKUP($C612, 'Home Field Adv'!$A$2:$K$31, 11, FALSE)</f>
        <v>#N/A</v>
      </c>
      <c r="BL612" s="12" t="str">
        <f t="shared" si="108"/>
        <v/>
      </c>
      <c r="BM612" s="12" t="str">
        <f t="shared" si="111"/>
        <v/>
      </c>
      <c r="BN612" s="12" t="str">
        <f t="shared" si="109"/>
        <v/>
      </c>
    </row>
    <row r="613" spans="6:66" x14ac:dyDescent="0.45">
      <c r="F613" s="11" t="e">
        <f>VLOOKUP($B613, FanGraphs_Standings[[Abbreviation]:[2024 Year to Date G]], 2, FALSE)</f>
        <v>#N/A</v>
      </c>
      <c r="G613" s="11" t="e">
        <f>_xlfn.IFNA(VLOOKUP($D613, 'SP Per G'!$A$2:$D$1385, 3, FALSE),M613)</f>
        <v>#N/A</v>
      </c>
      <c r="H613" s="11" t="e">
        <f>IF(AND(ISNA(VLOOKUP($D613, 'SP Per G'!$A$2:$D$1385, 4, FALSE)), ISTEXT($D613)), G613,IF(ISNA(VLOOKUP($D613, 'SP Per G'!$A$2:$D$1385, 4, FALSE)), M613, VLOOKUP($D613, 'SP Per G'!$A$2:$D$1385, 4, FALSE)))</f>
        <v>#N/A</v>
      </c>
      <c r="I613" s="11" t="e">
        <f t="shared" si="99"/>
        <v>#N/A</v>
      </c>
      <c r="J613" s="11" t="e">
        <f>_xlfn.IFNA(VLOOKUP($D613,Individual_Pitching___Dashboard[],18,FALSE),VLOOKUP(B613,Team_Pitching___Dashboard[[Team]:[ERA]],17,FALSE))</f>
        <v>#N/A</v>
      </c>
      <c r="K613" s="11" t="e">
        <f>_xlfn.IFNA(VLOOKUP($D613, Individual_Pitching___Dashboard[], 20, FALSE), VLOOKUP(B613,Team_Pitching___Dashboard[[Team]:[xFIP]],20,FALSE))</f>
        <v>#N/A</v>
      </c>
      <c r="L613" s="11" t="e">
        <f>_xlfn.IFNA(VLOOKUP($D613, Individual_Pitching___Advanced[], 21,FALSE), VLOOKUP(B613, Team_Pitching___Advanced[], 20, FALSE))</f>
        <v>#N/A</v>
      </c>
      <c r="M613" s="11" t="e">
        <f>VLOOKUP($B613, 'Team Per G'!$A$2:$G$31, 7, FALSE)</f>
        <v>#N/A</v>
      </c>
      <c r="N613" s="11" t="e">
        <f>VLOOKUP($B613, 'FanGraphs - Team WAR Projected'!$B$2:$E$31, 3, FALSE)/162</f>
        <v>#N/A</v>
      </c>
      <c r="O613" s="11" t="e">
        <f t="shared" si="100"/>
        <v>#N/A</v>
      </c>
      <c r="P613" s="11" t="e">
        <f>VLOOKUP($B613, Team_Pitching___Advanced[[Team]:[xFIP]], 19,FALSE)</f>
        <v>#N/A</v>
      </c>
      <c r="Q613" s="11" t="e">
        <f>VLOOKUP($B613, Team_Pitching___Advanced[], 20, FALSE)</f>
        <v>#N/A</v>
      </c>
      <c r="R613" s="11" t="e">
        <f>VLOOKUP($B613, Team_Batting___Dashboard[[Team]:[wOBA]], 16, FALSE)</f>
        <v>#N/A</v>
      </c>
      <c r="S613" s="11" t="e">
        <f>VLOOKUP($B613, Team_Batting___Advanced[[Team]:[OPS]], 9, FALSE)</f>
        <v>#N/A</v>
      </c>
      <c r="T613" s="11" t="e">
        <f>VLOOKUP($B613, Team_Batting___Advanced[], 19, FALSE)</f>
        <v>#N/A</v>
      </c>
      <c r="U613" s="11" t="e">
        <f>VLOOKUP($B613, 'Team Per G'!$A$2:$G$31, 3, FALSE)</f>
        <v>#N/A</v>
      </c>
      <c r="V613" s="11" t="e">
        <f>VLOOKUP($B613, 'Team Per G'!$A$2:$G$31, 5, FALSE)</f>
        <v>#N/A</v>
      </c>
      <c r="W613" s="11" t="e">
        <f>VLOOKUP($B613, 'Team Per G'!$A$2:$G$31, 4, FALSE)</f>
        <v>#N/A</v>
      </c>
      <c r="X613" s="11" t="e">
        <f>VLOOKUP($B613, Team_Batting___Dashboard[], 22, FALSE)/$F613</f>
        <v>#N/A</v>
      </c>
      <c r="Y613" s="11" t="e">
        <f>VLOOKUP($B613, 'FanGraphs - Team WAR Projected'!$B$2:$E$31, 4, FALSE)/162</f>
        <v>#N/A</v>
      </c>
      <c r="Z613" s="11" t="e">
        <f t="shared" si="101"/>
        <v>#N/A</v>
      </c>
      <c r="AA613" s="11" t="e">
        <f>VLOOKUP($B613, FanGraphs_Standings[[Abbreviation]:[2024 Year to Date RS/G]], 6, FALSE)/$F613</f>
        <v>#N/A</v>
      </c>
      <c r="AB613" s="11" t="e">
        <f>VLOOKUP($B613, FanGraphs_Standings[[Abbreviation]:[2024 Projected Full Season RDif]], 19, FALSE)/162</f>
        <v>#N/A</v>
      </c>
      <c r="AC613" s="11" t="e">
        <f t="shared" si="110"/>
        <v>#N/A</v>
      </c>
      <c r="AD613" s="11" t="e">
        <f>VLOOKUP($B613, FanGraphs_Standings[[Abbreviation]:[2024 Projected Full Season RDif]], 5, FALSE)</f>
        <v>#N/A</v>
      </c>
      <c r="AE613" s="11" t="e">
        <f>VLOOKUP($B613, FanGraphs_Standings[[Abbreviation]:[2024 Projected Full Season W%]], 18, FALSE)</f>
        <v>#N/A</v>
      </c>
      <c r="AF613" s="11" t="e">
        <f t="shared" si="102"/>
        <v>#N/A</v>
      </c>
      <c r="AG613" s="11" t="e">
        <f>VLOOKUP($B613, 'Home Field Adv'!$A$2:$I$31, 9, FALSE)</f>
        <v>#N/A</v>
      </c>
      <c r="AH613" s="11" t="e">
        <f>VLOOKUP($C613, FanGraphs_Standings[[Abbreviation]:[2024 Year to Date G]], 2, FALSE)</f>
        <v>#N/A</v>
      </c>
      <c r="AI613" s="11" t="e">
        <f>_xlfn.IFNA(VLOOKUP($E613, 'SP Per G'!$A$2:$D$1385, 3, FALSE), AO613)</f>
        <v>#N/A</v>
      </c>
      <c r="AJ613" s="11" t="e">
        <f>IF(AND(ISNA(VLOOKUP($E613, 'SP Per G'!$A$2:$D$1385, 4, FALSE)), ISTEXT($E613)), AI613,IF(ISNA(VLOOKUP($E613, 'SP Per G'!$A$2:$D$1385, 4, FALSE)), AO613, VLOOKUP($E613, 'SP Per G'!$A$2:$D$1385, 4, FALSE)))</f>
        <v>#N/A</v>
      </c>
      <c r="AK613" s="11" t="e">
        <f t="shared" si="103"/>
        <v>#N/A</v>
      </c>
      <c r="AL613" s="11" t="e">
        <f>_xlfn.IFNA(VLOOKUP($E613, Individual_Pitching___Dashboard[], 18, FALSE), VLOOKUP($C613,Team_Pitching___Advanced[[Team]:[SIERA]],16,FALSE))</f>
        <v>#N/A</v>
      </c>
      <c r="AM613" s="11" t="e">
        <f>_xlfn.IFNA(VLOOKUP($E613, Individual_Pitching___Dashboard[], 20, FALSE), VLOOKUP($C613,Team_Pitching___Advanced[[Team]:[xFIP]],19,FALSE))</f>
        <v>#N/A</v>
      </c>
      <c r="AN613" s="11" t="e">
        <f>_xlfn.IFNA(VLOOKUP($E613,Individual_Pitching___Advanced[],21,FALSE),VLOOKUP($C613,Team_Pitching___Advanced[[Team]:[SIERA]],20,FALSE))</f>
        <v>#N/A</v>
      </c>
      <c r="AO613" s="11" t="e">
        <f>VLOOKUP($C613, 'Team Per G'!$A$2:$G$31, 7, FALSE)</f>
        <v>#N/A</v>
      </c>
      <c r="AP613" s="11" t="e">
        <f>VLOOKUP($C613, 'FanGraphs - Team WAR Projected'!$B$2:$E$31, 3, FALSE)/162</f>
        <v>#N/A</v>
      </c>
      <c r="AQ613" s="11" t="e">
        <f t="shared" si="104"/>
        <v>#N/A</v>
      </c>
      <c r="AR613" s="11" t="e">
        <f>VLOOKUP($C613, Team_Pitching___Advanced[[Team]:[xFIP]], 19,FALSE)</f>
        <v>#N/A</v>
      </c>
      <c r="AS613" s="11" t="e">
        <f>VLOOKUP($C613, Team_Pitching___Advanced[], 20, FALSE)</f>
        <v>#N/A</v>
      </c>
      <c r="AT613" s="11" t="e">
        <f>VLOOKUP($C613, Team_Batting___Dashboard[[Team]:[wOBA]], 16, FALSE)</f>
        <v>#N/A</v>
      </c>
      <c r="AU613" s="11" t="e">
        <f>VLOOKUP($C613, Team_Batting___Advanced[[Team]:[OPS]], 9, FALSE)</f>
        <v>#N/A</v>
      </c>
      <c r="AV613" s="11" t="e">
        <f>VLOOKUP($C613, Team_Batting___Advanced[], 19, FALSE)</f>
        <v>#N/A</v>
      </c>
      <c r="AW613" s="11" t="e">
        <f>VLOOKUP($C613, 'Team Per G'!$A$2:$G$31, 3, FALSE)</f>
        <v>#N/A</v>
      </c>
      <c r="AX613" s="11" t="e">
        <f>VLOOKUP($C613, 'Team Per G'!$A$2:$G$31, 5, FALSE)</f>
        <v>#N/A</v>
      </c>
      <c r="AY613" s="11" t="e">
        <f>VLOOKUP($C613, 'Team Per G'!$A$2:$G$31, 4, FALSE)</f>
        <v>#N/A</v>
      </c>
      <c r="AZ613" s="11" t="e">
        <f>VLOOKUP($C613, Team_Batting___Dashboard[], 22, FALSE)/$AH613</f>
        <v>#N/A</v>
      </c>
      <c r="BA613" s="11" t="e">
        <f>VLOOKUP($C613, 'FanGraphs - Team WAR Projected'!$B$2:$E$31, 4, FALSE)/162</f>
        <v>#N/A</v>
      </c>
      <c r="BB613" s="11" t="e">
        <f t="shared" si="105"/>
        <v>#N/A</v>
      </c>
      <c r="BC613" s="11" t="e">
        <f>VLOOKUP($C613, FanGraphs_Standings[[Abbreviation]:[2024 Year to Date RS/G]], 6, FALSE)/$AH613</f>
        <v>#N/A</v>
      </c>
      <c r="BD613" s="11" t="e">
        <f>VLOOKUP($C613, FanGraphs_Standings[[Abbreviation]:[2024 Projected Full Season RDif]], 19, FALSE)/162</f>
        <v>#N/A</v>
      </c>
      <c r="BE613" s="11" t="e">
        <f t="shared" si="106"/>
        <v>#N/A</v>
      </c>
      <c r="BF613" s="11" t="e">
        <f>VLOOKUP($C613, FanGraphs_Standings[[Abbreviation]:[2024 Projected Full Season RDif]], 5, FALSE)</f>
        <v>#N/A</v>
      </c>
      <c r="BG613" s="11" t="e">
        <f>VLOOKUP($C613, FanGraphs_Standings[[Abbreviation]:[2024 Projected Full Season W%]], 18, FALSE)</f>
        <v>#N/A</v>
      </c>
      <c r="BH613" s="11" t="e">
        <f t="shared" si="107"/>
        <v>#N/A</v>
      </c>
      <c r="BI613" s="11" t="e">
        <f>VLOOKUP($C613, 'Home Field Adv'!$A$2:$K$31, 11, FALSE)</f>
        <v>#N/A</v>
      </c>
      <c r="BL613" s="12" t="str">
        <f t="shared" si="108"/>
        <v/>
      </c>
      <c r="BM613" s="12" t="str">
        <f t="shared" si="111"/>
        <v/>
      </c>
      <c r="BN613" s="12" t="str">
        <f t="shared" si="109"/>
        <v/>
      </c>
    </row>
    <row r="614" spans="6:66" x14ac:dyDescent="0.45">
      <c r="F614" s="11" t="e">
        <f>VLOOKUP($B614, FanGraphs_Standings[[Abbreviation]:[2024 Year to Date G]], 2, FALSE)</f>
        <v>#N/A</v>
      </c>
      <c r="G614" s="11" t="e">
        <f>_xlfn.IFNA(VLOOKUP($D614, 'SP Per G'!$A$2:$D$1385, 3, FALSE),M614)</f>
        <v>#N/A</v>
      </c>
      <c r="H614" s="11" t="e">
        <f>IF(AND(ISNA(VLOOKUP($D614, 'SP Per G'!$A$2:$D$1385, 4, FALSE)), ISTEXT($D614)), G614,IF(ISNA(VLOOKUP($D614, 'SP Per G'!$A$2:$D$1385, 4, FALSE)), M614, VLOOKUP($D614, 'SP Per G'!$A$2:$D$1385, 4, FALSE)))</f>
        <v>#N/A</v>
      </c>
      <c r="I614" s="11" t="e">
        <f t="shared" si="99"/>
        <v>#N/A</v>
      </c>
      <c r="J614" s="11" t="e">
        <f>_xlfn.IFNA(VLOOKUP($D614,Individual_Pitching___Dashboard[],18,FALSE),VLOOKUP(B614,Team_Pitching___Dashboard[[Team]:[ERA]],17,FALSE))</f>
        <v>#N/A</v>
      </c>
      <c r="K614" s="11" t="e">
        <f>_xlfn.IFNA(VLOOKUP($D614, Individual_Pitching___Dashboard[], 20, FALSE), VLOOKUP(B614,Team_Pitching___Dashboard[[Team]:[xFIP]],20,FALSE))</f>
        <v>#N/A</v>
      </c>
      <c r="L614" s="11" t="e">
        <f>_xlfn.IFNA(VLOOKUP($D614, Individual_Pitching___Advanced[], 21,FALSE), VLOOKUP(B614, Team_Pitching___Advanced[], 20, FALSE))</f>
        <v>#N/A</v>
      </c>
      <c r="M614" s="11" t="e">
        <f>VLOOKUP($B614, 'Team Per G'!$A$2:$G$31, 7, FALSE)</f>
        <v>#N/A</v>
      </c>
      <c r="N614" s="11" t="e">
        <f>VLOOKUP($B614, 'FanGraphs - Team WAR Projected'!$B$2:$E$31, 3, FALSE)/162</f>
        <v>#N/A</v>
      </c>
      <c r="O614" s="11" t="e">
        <f t="shared" si="100"/>
        <v>#N/A</v>
      </c>
      <c r="P614" s="11" t="e">
        <f>VLOOKUP($B614, Team_Pitching___Advanced[[Team]:[xFIP]], 19,FALSE)</f>
        <v>#N/A</v>
      </c>
      <c r="Q614" s="11" t="e">
        <f>VLOOKUP($B614, Team_Pitching___Advanced[], 20, FALSE)</f>
        <v>#N/A</v>
      </c>
      <c r="R614" s="11" t="e">
        <f>VLOOKUP($B614, Team_Batting___Dashboard[[Team]:[wOBA]], 16, FALSE)</f>
        <v>#N/A</v>
      </c>
      <c r="S614" s="11" t="e">
        <f>VLOOKUP($B614, Team_Batting___Advanced[[Team]:[OPS]], 9, FALSE)</f>
        <v>#N/A</v>
      </c>
      <c r="T614" s="11" t="e">
        <f>VLOOKUP($B614, Team_Batting___Advanced[], 19, FALSE)</f>
        <v>#N/A</v>
      </c>
      <c r="U614" s="11" t="e">
        <f>VLOOKUP($B614, 'Team Per G'!$A$2:$G$31, 3, FALSE)</f>
        <v>#N/A</v>
      </c>
      <c r="V614" s="11" t="e">
        <f>VLOOKUP($B614, 'Team Per G'!$A$2:$G$31, 5, FALSE)</f>
        <v>#N/A</v>
      </c>
      <c r="W614" s="11" t="e">
        <f>VLOOKUP($B614, 'Team Per G'!$A$2:$G$31, 4, FALSE)</f>
        <v>#N/A</v>
      </c>
      <c r="X614" s="11" t="e">
        <f>VLOOKUP($B614, Team_Batting___Dashboard[], 22, FALSE)/$F614</f>
        <v>#N/A</v>
      </c>
      <c r="Y614" s="11" t="e">
        <f>VLOOKUP($B614, 'FanGraphs - Team WAR Projected'!$B$2:$E$31, 4, FALSE)/162</f>
        <v>#N/A</v>
      </c>
      <c r="Z614" s="11" t="e">
        <f t="shared" si="101"/>
        <v>#N/A</v>
      </c>
      <c r="AA614" s="11" t="e">
        <f>VLOOKUP($B614, FanGraphs_Standings[[Abbreviation]:[2024 Year to Date RS/G]], 6, FALSE)/$F614</f>
        <v>#N/A</v>
      </c>
      <c r="AB614" s="11" t="e">
        <f>VLOOKUP($B614, FanGraphs_Standings[[Abbreviation]:[2024 Projected Full Season RDif]], 19, FALSE)/162</f>
        <v>#N/A</v>
      </c>
      <c r="AC614" s="11" t="e">
        <f t="shared" si="110"/>
        <v>#N/A</v>
      </c>
      <c r="AD614" s="11" t="e">
        <f>VLOOKUP($B614, FanGraphs_Standings[[Abbreviation]:[2024 Projected Full Season RDif]], 5, FALSE)</f>
        <v>#N/A</v>
      </c>
      <c r="AE614" s="11" t="e">
        <f>VLOOKUP($B614, FanGraphs_Standings[[Abbreviation]:[2024 Projected Full Season W%]], 18, FALSE)</f>
        <v>#N/A</v>
      </c>
      <c r="AF614" s="11" t="e">
        <f t="shared" si="102"/>
        <v>#N/A</v>
      </c>
      <c r="AG614" s="11" t="e">
        <f>VLOOKUP($B614, 'Home Field Adv'!$A$2:$I$31, 9, FALSE)</f>
        <v>#N/A</v>
      </c>
      <c r="AH614" s="11" t="e">
        <f>VLOOKUP($C614, FanGraphs_Standings[[Abbreviation]:[2024 Year to Date G]], 2, FALSE)</f>
        <v>#N/A</v>
      </c>
      <c r="AI614" s="11" t="e">
        <f>_xlfn.IFNA(VLOOKUP($E614, 'SP Per G'!$A$2:$D$1385, 3, FALSE), AO614)</f>
        <v>#N/A</v>
      </c>
      <c r="AJ614" s="11" t="e">
        <f>IF(AND(ISNA(VLOOKUP($E614, 'SP Per G'!$A$2:$D$1385, 4, FALSE)), ISTEXT($E614)), AI614,IF(ISNA(VLOOKUP($E614, 'SP Per G'!$A$2:$D$1385, 4, FALSE)), AO614, VLOOKUP($E614, 'SP Per G'!$A$2:$D$1385, 4, FALSE)))</f>
        <v>#N/A</v>
      </c>
      <c r="AK614" s="11" t="e">
        <f t="shared" si="103"/>
        <v>#N/A</v>
      </c>
      <c r="AL614" s="11" t="e">
        <f>_xlfn.IFNA(VLOOKUP($E614, Individual_Pitching___Dashboard[], 18, FALSE), VLOOKUP($C614,Team_Pitching___Advanced[[Team]:[SIERA]],16,FALSE))</f>
        <v>#N/A</v>
      </c>
      <c r="AM614" s="11" t="e">
        <f>_xlfn.IFNA(VLOOKUP($E614, Individual_Pitching___Dashboard[], 20, FALSE), VLOOKUP($C614,Team_Pitching___Advanced[[Team]:[xFIP]],19,FALSE))</f>
        <v>#N/A</v>
      </c>
      <c r="AN614" s="11" t="e">
        <f>_xlfn.IFNA(VLOOKUP($E614,Individual_Pitching___Advanced[],21,FALSE),VLOOKUP($C614,Team_Pitching___Advanced[[Team]:[SIERA]],20,FALSE))</f>
        <v>#N/A</v>
      </c>
      <c r="AO614" s="11" t="e">
        <f>VLOOKUP($C614, 'Team Per G'!$A$2:$G$31, 7, FALSE)</f>
        <v>#N/A</v>
      </c>
      <c r="AP614" s="11" t="e">
        <f>VLOOKUP($C614, 'FanGraphs - Team WAR Projected'!$B$2:$E$31, 3, FALSE)/162</f>
        <v>#N/A</v>
      </c>
      <c r="AQ614" s="11" t="e">
        <f t="shared" si="104"/>
        <v>#N/A</v>
      </c>
      <c r="AR614" s="11" t="e">
        <f>VLOOKUP($C614, Team_Pitching___Advanced[[Team]:[xFIP]], 19,FALSE)</f>
        <v>#N/A</v>
      </c>
      <c r="AS614" s="11" t="e">
        <f>VLOOKUP($C614, Team_Pitching___Advanced[], 20, FALSE)</f>
        <v>#N/A</v>
      </c>
      <c r="AT614" s="11" t="e">
        <f>VLOOKUP($C614, Team_Batting___Dashboard[[Team]:[wOBA]], 16, FALSE)</f>
        <v>#N/A</v>
      </c>
      <c r="AU614" s="11" t="e">
        <f>VLOOKUP($C614, Team_Batting___Advanced[[Team]:[OPS]], 9, FALSE)</f>
        <v>#N/A</v>
      </c>
      <c r="AV614" s="11" t="e">
        <f>VLOOKUP($C614, Team_Batting___Advanced[], 19, FALSE)</f>
        <v>#N/A</v>
      </c>
      <c r="AW614" s="11" t="e">
        <f>VLOOKUP($C614, 'Team Per G'!$A$2:$G$31, 3, FALSE)</f>
        <v>#N/A</v>
      </c>
      <c r="AX614" s="11" t="e">
        <f>VLOOKUP($C614, 'Team Per G'!$A$2:$G$31, 5, FALSE)</f>
        <v>#N/A</v>
      </c>
      <c r="AY614" s="11" t="e">
        <f>VLOOKUP($C614, 'Team Per G'!$A$2:$G$31, 4, FALSE)</f>
        <v>#N/A</v>
      </c>
      <c r="AZ614" s="11" t="e">
        <f>VLOOKUP($C614, Team_Batting___Dashboard[], 22, FALSE)/$AH614</f>
        <v>#N/A</v>
      </c>
      <c r="BA614" s="11" t="e">
        <f>VLOOKUP($C614, 'FanGraphs - Team WAR Projected'!$B$2:$E$31, 4, FALSE)/162</f>
        <v>#N/A</v>
      </c>
      <c r="BB614" s="11" t="e">
        <f t="shared" si="105"/>
        <v>#N/A</v>
      </c>
      <c r="BC614" s="11" t="e">
        <f>VLOOKUP($C614, FanGraphs_Standings[[Abbreviation]:[2024 Year to Date RS/G]], 6, FALSE)/$AH614</f>
        <v>#N/A</v>
      </c>
      <c r="BD614" s="11" t="e">
        <f>VLOOKUP($C614, FanGraphs_Standings[[Abbreviation]:[2024 Projected Full Season RDif]], 19, FALSE)/162</f>
        <v>#N/A</v>
      </c>
      <c r="BE614" s="11" t="e">
        <f t="shared" si="106"/>
        <v>#N/A</v>
      </c>
      <c r="BF614" s="11" t="e">
        <f>VLOOKUP($C614, FanGraphs_Standings[[Abbreviation]:[2024 Projected Full Season RDif]], 5, FALSE)</f>
        <v>#N/A</v>
      </c>
      <c r="BG614" s="11" t="e">
        <f>VLOOKUP($C614, FanGraphs_Standings[[Abbreviation]:[2024 Projected Full Season W%]], 18, FALSE)</f>
        <v>#N/A</v>
      </c>
      <c r="BH614" s="11" t="e">
        <f t="shared" si="107"/>
        <v>#N/A</v>
      </c>
      <c r="BI614" s="11" t="e">
        <f>VLOOKUP($C614, 'Home Field Adv'!$A$2:$K$31, 11, FALSE)</f>
        <v>#N/A</v>
      </c>
      <c r="BL614" s="12" t="str">
        <f t="shared" si="108"/>
        <v/>
      </c>
      <c r="BM614" s="12" t="str">
        <f t="shared" si="111"/>
        <v/>
      </c>
      <c r="BN614" s="12" t="str">
        <f t="shared" si="109"/>
        <v/>
      </c>
    </row>
    <row r="615" spans="6:66" x14ac:dyDescent="0.45">
      <c r="F615" s="11" t="e">
        <f>VLOOKUP($B615, FanGraphs_Standings[[Abbreviation]:[2024 Year to Date G]], 2, FALSE)</f>
        <v>#N/A</v>
      </c>
      <c r="G615" s="11" t="e">
        <f>_xlfn.IFNA(VLOOKUP($D615, 'SP Per G'!$A$2:$D$1385, 3, FALSE),M615)</f>
        <v>#N/A</v>
      </c>
      <c r="H615" s="11" t="e">
        <f>IF(AND(ISNA(VLOOKUP($D615, 'SP Per G'!$A$2:$D$1385, 4, FALSE)), ISTEXT($D615)), G615,IF(ISNA(VLOOKUP($D615, 'SP Per G'!$A$2:$D$1385, 4, FALSE)), M615, VLOOKUP($D615, 'SP Per G'!$A$2:$D$1385, 4, FALSE)))</f>
        <v>#N/A</v>
      </c>
      <c r="I615" s="11" t="e">
        <f t="shared" si="99"/>
        <v>#N/A</v>
      </c>
      <c r="J615" s="11" t="e">
        <f>_xlfn.IFNA(VLOOKUP($D615,Individual_Pitching___Dashboard[],18,FALSE),VLOOKUP(B615,Team_Pitching___Dashboard[[Team]:[ERA]],17,FALSE))</f>
        <v>#N/A</v>
      </c>
      <c r="K615" s="11" t="e">
        <f>_xlfn.IFNA(VLOOKUP($D615, Individual_Pitching___Dashboard[], 20, FALSE), VLOOKUP(B615,Team_Pitching___Dashboard[[Team]:[xFIP]],20,FALSE))</f>
        <v>#N/A</v>
      </c>
      <c r="L615" s="11" t="e">
        <f>_xlfn.IFNA(VLOOKUP($D615, Individual_Pitching___Advanced[], 21,FALSE), VLOOKUP(B615, Team_Pitching___Advanced[], 20, FALSE))</f>
        <v>#N/A</v>
      </c>
      <c r="M615" s="11" t="e">
        <f>VLOOKUP($B615, 'Team Per G'!$A$2:$G$31, 7, FALSE)</f>
        <v>#N/A</v>
      </c>
      <c r="N615" s="11" t="e">
        <f>VLOOKUP($B615, 'FanGraphs - Team WAR Projected'!$B$2:$E$31, 3, FALSE)/162</f>
        <v>#N/A</v>
      </c>
      <c r="O615" s="11" t="e">
        <f t="shared" si="100"/>
        <v>#N/A</v>
      </c>
      <c r="P615" s="11" t="e">
        <f>VLOOKUP($B615, Team_Pitching___Advanced[[Team]:[xFIP]], 19,FALSE)</f>
        <v>#N/A</v>
      </c>
      <c r="Q615" s="11" t="e">
        <f>VLOOKUP($B615, Team_Pitching___Advanced[], 20, FALSE)</f>
        <v>#N/A</v>
      </c>
      <c r="R615" s="11" t="e">
        <f>VLOOKUP($B615, Team_Batting___Dashboard[[Team]:[wOBA]], 16, FALSE)</f>
        <v>#N/A</v>
      </c>
      <c r="S615" s="11" t="e">
        <f>VLOOKUP($B615, Team_Batting___Advanced[[Team]:[OPS]], 9, FALSE)</f>
        <v>#N/A</v>
      </c>
      <c r="T615" s="11" t="e">
        <f>VLOOKUP($B615, Team_Batting___Advanced[], 19, FALSE)</f>
        <v>#N/A</v>
      </c>
      <c r="U615" s="11" t="e">
        <f>VLOOKUP($B615, 'Team Per G'!$A$2:$G$31, 3, FALSE)</f>
        <v>#N/A</v>
      </c>
      <c r="V615" s="11" t="e">
        <f>VLOOKUP($B615, 'Team Per G'!$A$2:$G$31, 5, FALSE)</f>
        <v>#N/A</v>
      </c>
      <c r="W615" s="11" t="e">
        <f>VLOOKUP($B615, 'Team Per G'!$A$2:$G$31, 4, FALSE)</f>
        <v>#N/A</v>
      </c>
      <c r="X615" s="11" t="e">
        <f>VLOOKUP($B615, Team_Batting___Dashboard[], 22, FALSE)/$F615</f>
        <v>#N/A</v>
      </c>
      <c r="Y615" s="11" t="e">
        <f>VLOOKUP($B615, 'FanGraphs - Team WAR Projected'!$B$2:$E$31, 4, FALSE)/162</f>
        <v>#N/A</v>
      </c>
      <c r="Z615" s="11" t="e">
        <f t="shared" si="101"/>
        <v>#N/A</v>
      </c>
      <c r="AA615" s="11" t="e">
        <f>VLOOKUP($B615, FanGraphs_Standings[[Abbreviation]:[2024 Year to Date RS/G]], 6, FALSE)/$F615</f>
        <v>#N/A</v>
      </c>
      <c r="AB615" s="11" t="e">
        <f>VLOOKUP($B615, FanGraphs_Standings[[Abbreviation]:[2024 Projected Full Season RDif]], 19, FALSE)/162</f>
        <v>#N/A</v>
      </c>
      <c r="AC615" s="11" t="e">
        <f t="shared" si="110"/>
        <v>#N/A</v>
      </c>
      <c r="AD615" s="11" t="e">
        <f>VLOOKUP($B615, FanGraphs_Standings[[Abbreviation]:[2024 Projected Full Season RDif]], 5, FALSE)</f>
        <v>#N/A</v>
      </c>
      <c r="AE615" s="11" t="e">
        <f>VLOOKUP($B615, FanGraphs_Standings[[Abbreviation]:[2024 Projected Full Season W%]], 18, FALSE)</f>
        <v>#N/A</v>
      </c>
      <c r="AF615" s="11" t="e">
        <f t="shared" si="102"/>
        <v>#N/A</v>
      </c>
      <c r="AG615" s="11" t="e">
        <f>VLOOKUP($B615, 'Home Field Adv'!$A$2:$I$31, 9, FALSE)</f>
        <v>#N/A</v>
      </c>
      <c r="AH615" s="11" t="e">
        <f>VLOOKUP($C615, FanGraphs_Standings[[Abbreviation]:[2024 Year to Date G]], 2, FALSE)</f>
        <v>#N/A</v>
      </c>
      <c r="AI615" s="11" t="e">
        <f>_xlfn.IFNA(VLOOKUP($E615, 'SP Per G'!$A$2:$D$1385, 3, FALSE), AO615)</f>
        <v>#N/A</v>
      </c>
      <c r="AJ615" s="11" t="e">
        <f>IF(AND(ISNA(VLOOKUP($E615, 'SP Per G'!$A$2:$D$1385, 4, FALSE)), ISTEXT($E615)), AI615,IF(ISNA(VLOOKUP($E615, 'SP Per G'!$A$2:$D$1385, 4, FALSE)), AO615, VLOOKUP($E615, 'SP Per G'!$A$2:$D$1385, 4, FALSE)))</f>
        <v>#N/A</v>
      </c>
      <c r="AK615" s="11" t="e">
        <f t="shared" si="103"/>
        <v>#N/A</v>
      </c>
      <c r="AL615" s="11" t="e">
        <f>_xlfn.IFNA(VLOOKUP($E615, Individual_Pitching___Dashboard[], 18, FALSE), VLOOKUP($C615,Team_Pitching___Advanced[[Team]:[SIERA]],16,FALSE))</f>
        <v>#N/A</v>
      </c>
      <c r="AM615" s="11" t="e">
        <f>_xlfn.IFNA(VLOOKUP($E615, Individual_Pitching___Dashboard[], 20, FALSE), VLOOKUP($C615,Team_Pitching___Advanced[[Team]:[xFIP]],19,FALSE))</f>
        <v>#N/A</v>
      </c>
      <c r="AN615" s="11" t="e">
        <f>_xlfn.IFNA(VLOOKUP($E615,Individual_Pitching___Advanced[],21,FALSE),VLOOKUP($C615,Team_Pitching___Advanced[[Team]:[SIERA]],20,FALSE))</f>
        <v>#N/A</v>
      </c>
      <c r="AO615" s="11" t="e">
        <f>VLOOKUP($C615, 'Team Per G'!$A$2:$G$31, 7, FALSE)</f>
        <v>#N/A</v>
      </c>
      <c r="AP615" s="11" t="e">
        <f>VLOOKUP($C615, 'FanGraphs - Team WAR Projected'!$B$2:$E$31, 3, FALSE)/162</f>
        <v>#N/A</v>
      </c>
      <c r="AQ615" s="11" t="e">
        <f t="shared" si="104"/>
        <v>#N/A</v>
      </c>
      <c r="AR615" s="11" t="e">
        <f>VLOOKUP($C615, Team_Pitching___Advanced[[Team]:[xFIP]], 19,FALSE)</f>
        <v>#N/A</v>
      </c>
      <c r="AS615" s="11" t="e">
        <f>VLOOKUP($C615, Team_Pitching___Advanced[], 20, FALSE)</f>
        <v>#N/A</v>
      </c>
      <c r="AT615" s="11" t="e">
        <f>VLOOKUP($C615, Team_Batting___Dashboard[[Team]:[wOBA]], 16, FALSE)</f>
        <v>#N/A</v>
      </c>
      <c r="AU615" s="11" t="e">
        <f>VLOOKUP($C615, Team_Batting___Advanced[[Team]:[OPS]], 9, FALSE)</f>
        <v>#N/A</v>
      </c>
      <c r="AV615" s="11" t="e">
        <f>VLOOKUP($C615, Team_Batting___Advanced[], 19, FALSE)</f>
        <v>#N/A</v>
      </c>
      <c r="AW615" s="11" t="e">
        <f>VLOOKUP($C615, 'Team Per G'!$A$2:$G$31, 3, FALSE)</f>
        <v>#N/A</v>
      </c>
      <c r="AX615" s="11" t="e">
        <f>VLOOKUP($C615, 'Team Per G'!$A$2:$G$31, 5, FALSE)</f>
        <v>#N/A</v>
      </c>
      <c r="AY615" s="11" t="e">
        <f>VLOOKUP($C615, 'Team Per G'!$A$2:$G$31, 4, FALSE)</f>
        <v>#N/A</v>
      </c>
      <c r="AZ615" s="11" t="e">
        <f>VLOOKUP($C615, Team_Batting___Dashboard[], 22, FALSE)/$AH615</f>
        <v>#N/A</v>
      </c>
      <c r="BA615" s="11" t="e">
        <f>VLOOKUP($C615, 'FanGraphs - Team WAR Projected'!$B$2:$E$31, 4, FALSE)/162</f>
        <v>#N/A</v>
      </c>
      <c r="BB615" s="11" t="e">
        <f t="shared" si="105"/>
        <v>#N/A</v>
      </c>
      <c r="BC615" s="11" t="e">
        <f>VLOOKUP($C615, FanGraphs_Standings[[Abbreviation]:[2024 Year to Date RS/G]], 6, FALSE)/$AH615</f>
        <v>#N/A</v>
      </c>
      <c r="BD615" s="11" t="e">
        <f>VLOOKUP($C615, FanGraphs_Standings[[Abbreviation]:[2024 Projected Full Season RDif]], 19, FALSE)/162</f>
        <v>#N/A</v>
      </c>
      <c r="BE615" s="11" t="e">
        <f t="shared" si="106"/>
        <v>#N/A</v>
      </c>
      <c r="BF615" s="11" t="e">
        <f>VLOOKUP($C615, FanGraphs_Standings[[Abbreviation]:[2024 Projected Full Season RDif]], 5, FALSE)</f>
        <v>#N/A</v>
      </c>
      <c r="BG615" s="11" t="e">
        <f>VLOOKUP($C615, FanGraphs_Standings[[Abbreviation]:[2024 Projected Full Season W%]], 18, FALSE)</f>
        <v>#N/A</v>
      </c>
      <c r="BH615" s="11" t="e">
        <f t="shared" si="107"/>
        <v>#N/A</v>
      </c>
      <c r="BI615" s="11" t="e">
        <f>VLOOKUP($C615, 'Home Field Adv'!$A$2:$K$31, 11, FALSE)</f>
        <v>#N/A</v>
      </c>
      <c r="BL615" s="12" t="str">
        <f t="shared" si="108"/>
        <v/>
      </c>
      <c r="BM615" s="12" t="str">
        <f t="shared" si="111"/>
        <v/>
      </c>
      <c r="BN615" s="12" t="str">
        <f t="shared" si="109"/>
        <v/>
      </c>
    </row>
    <row r="616" spans="6:66" x14ac:dyDescent="0.45">
      <c r="F616" s="11" t="e">
        <f>VLOOKUP($B616, FanGraphs_Standings[[Abbreviation]:[2024 Year to Date G]], 2, FALSE)</f>
        <v>#N/A</v>
      </c>
      <c r="G616" s="11" t="e">
        <f>_xlfn.IFNA(VLOOKUP($D616, 'SP Per G'!$A$2:$D$1385, 3, FALSE),M616)</f>
        <v>#N/A</v>
      </c>
      <c r="H616" s="11" t="e">
        <f>IF(AND(ISNA(VLOOKUP($D616, 'SP Per G'!$A$2:$D$1385, 4, FALSE)), ISTEXT($D616)), G616,IF(ISNA(VLOOKUP($D616, 'SP Per G'!$A$2:$D$1385, 4, FALSE)), M616, VLOOKUP($D616, 'SP Per G'!$A$2:$D$1385, 4, FALSE)))</f>
        <v>#N/A</v>
      </c>
      <c r="I616" s="11" t="e">
        <f t="shared" si="99"/>
        <v>#N/A</v>
      </c>
      <c r="J616" s="11" t="e">
        <f>_xlfn.IFNA(VLOOKUP($D616,Individual_Pitching___Dashboard[],18,FALSE),VLOOKUP(B616,Team_Pitching___Dashboard[[Team]:[ERA]],17,FALSE))</f>
        <v>#N/A</v>
      </c>
      <c r="K616" s="11" t="e">
        <f>_xlfn.IFNA(VLOOKUP($D616, Individual_Pitching___Dashboard[], 20, FALSE), VLOOKUP(B616,Team_Pitching___Dashboard[[Team]:[xFIP]],20,FALSE))</f>
        <v>#N/A</v>
      </c>
      <c r="L616" s="11" t="e">
        <f>_xlfn.IFNA(VLOOKUP($D616, Individual_Pitching___Advanced[], 21,FALSE), VLOOKUP(B616, Team_Pitching___Advanced[], 20, FALSE))</f>
        <v>#N/A</v>
      </c>
      <c r="M616" s="11" t="e">
        <f>VLOOKUP($B616, 'Team Per G'!$A$2:$G$31, 7, FALSE)</f>
        <v>#N/A</v>
      </c>
      <c r="N616" s="11" t="e">
        <f>VLOOKUP($B616, 'FanGraphs - Team WAR Projected'!$B$2:$E$31, 3, FALSE)/162</f>
        <v>#N/A</v>
      </c>
      <c r="O616" s="11" t="e">
        <f t="shared" si="100"/>
        <v>#N/A</v>
      </c>
      <c r="P616" s="11" t="e">
        <f>VLOOKUP($B616, Team_Pitching___Advanced[[Team]:[xFIP]], 19,FALSE)</f>
        <v>#N/A</v>
      </c>
      <c r="Q616" s="11" t="e">
        <f>VLOOKUP($B616, Team_Pitching___Advanced[], 20, FALSE)</f>
        <v>#N/A</v>
      </c>
      <c r="R616" s="11" t="e">
        <f>VLOOKUP($B616, Team_Batting___Dashboard[[Team]:[wOBA]], 16, FALSE)</f>
        <v>#N/A</v>
      </c>
      <c r="S616" s="11" t="e">
        <f>VLOOKUP($B616, Team_Batting___Advanced[[Team]:[OPS]], 9, FALSE)</f>
        <v>#N/A</v>
      </c>
      <c r="T616" s="11" t="e">
        <f>VLOOKUP($B616, Team_Batting___Advanced[], 19, FALSE)</f>
        <v>#N/A</v>
      </c>
      <c r="U616" s="11" t="e">
        <f>VLOOKUP($B616, 'Team Per G'!$A$2:$G$31, 3, FALSE)</f>
        <v>#N/A</v>
      </c>
      <c r="V616" s="11" t="e">
        <f>VLOOKUP($B616, 'Team Per G'!$A$2:$G$31, 5, FALSE)</f>
        <v>#N/A</v>
      </c>
      <c r="W616" s="11" t="e">
        <f>VLOOKUP($B616, 'Team Per G'!$A$2:$G$31, 4, FALSE)</f>
        <v>#N/A</v>
      </c>
      <c r="X616" s="11" t="e">
        <f>VLOOKUP($B616, Team_Batting___Dashboard[], 22, FALSE)/$F616</f>
        <v>#N/A</v>
      </c>
      <c r="Y616" s="11" t="e">
        <f>VLOOKUP($B616, 'FanGraphs - Team WAR Projected'!$B$2:$E$31, 4, FALSE)/162</f>
        <v>#N/A</v>
      </c>
      <c r="Z616" s="11" t="e">
        <f t="shared" si="101"/>
        <v>#N/A</v>
      </c>
      <c r="AA616" s="11" t="e">
        <f>VLOOKUP($B616, FanGraphs_Standings[[Abbreviation]:[2024 Year to Date RS/G]], 6, FALSE)/$F616</f>
        <v>#N/A</v>
      </c>
      <c r="AB616" s="11" t="e">
        <f>VLOOKUP($B616, FanGraphs_Standings[[Abbreviation]:[2024 Projected Full Season RDif]], 19, FALSE)/162</f>
        <v>#N/A</v>
      </c>
      <c r="AC616" s="11" t="e">
        <f t="shared" si="110"/>
        <v>#N/A</v>
      </c>
      <c r="AD616" s="11" t="e">
        <f>VLOOKUP($B616, FanGraphs_Standings[[Abbreviation]:[2024 Projected Full Season RDif]], 5, FALSE)</f>
        <v>#N/A</v>
      </c>
      <c r="AE616" s="11" t="e">
        <f>VLOOKUP($B616, FanGraphs_Standings[[Abbreviation]:[2024 Projected Full Season W%]], 18, FALSE)</f>
        <v>#N/A</v>
      </c>
      <c r="AF616" s="11" t="e">
        <f t="shared" si="102"/>
        <v>#N/A</v>
      </c>
      <c r="AG616" s="11" t="e">
        <f>VLOOKUP($B616, 'Home Field Adv'!$A$2:$I$31, 9, FALSE)</f>
        <v>#N/A</v>
      </c>
      <c r="AH616" s="11" t="e">
        <f>VLOOKUP($C616, FanGraphs_Standings[[Abbreviation]:[2024 Year to Date G]], 2, FALSE)</f>
        <v>#N/A</v>
      </c>
      <c r="AI616" s="11" t="e">
        <f>_xlfn.IFNA(VLOOKUP($E616, 'SP Per G'!$A$2:$D$1385, 3, FALSE), AO616)</f>
        <v>#N/A</v>
      </c>
      <c r="AJ616" s="11" t="e">
        <f>IF(AND(ISNA(VLOOKUP($E616, 'SP Per G'!$A$2:$D$1385, 4, FALSE)), ISTEXT($E616)), AI616,IF(ISNA(VLOOKUP($E616, 'SP Per G'!$A$2:$D$1385, 4, FALSE)), AO616, VLOOKUP($E616, 'SP Per G'!$A$2:$D$1385, 4, FALSE)))</f>
        <v>#N/A</v>
      </c>
      <c r="AK616" s="11" t="e">
        <f t="shared" si="103"/>
        <v>#N/A</v>
      </c>
      <c r="AL616" s="11" t="e">
        <f>_xlfn.IFNA(VLOOKUP($E616, Individual_Pitching___Dashboard[], 18, FALSE), VLOOKUP($C616,Team_Pitching___Advanced[[Team]:[SIERA]],16,FALSE))</f>
        <v>#N/A</v>
      </c>
      <c r="AM616" s="11" t="e">
        <f>_xlfn.IFNA(VLOOKUP($E616, Individual_Pitching___Dashboard[], 20, FALSE), VLOOKUP($C616,Team_Pitching___Advanced[[Team]:[xFIP]],19,FALSE))</f>
        <v>#N/A</v>
      </c>
      <c r="AN616" s="11" t="e">
        <f>_xlfn.IFNA(VLOOKUP($E616,Individual_Pitching___Advanced[],21,FALSE),VLOOKUP($C616,Team_Pitching___Advanced[[Team]:[SIERA]],20,FALSE))</f>
        <v>#N/A</v>
      </c>
      <c r="AO616" s="11" t="e">
        <f>VLOOKUP($C616, 'Team Per G'!$A$2:$G$31, 7, FALSE)</f>
        <v>#N/A</v>
      </c>
      <c r="AP616" s="11" t="e">
        <f>VLOOKUP($C616, 'FanGraphs - Team WAR Projected'!$B$2:$E$31, 3, FALSE)/162</f>
        <v>#N/A</v>
      </c>
      <c r="AQ616" s="11" t="e">
        <f t="shared" si="104"/>
        <v>#N/A</v>
      </c>
      <c r="AR616" s="11" t="e">
        <f>VLOOKUP($C616, Team_Pitching___Advanced[[Team]:[xFIP]], 19,FALSE)</f>
        <v>#N/A</v>
      </c>
      <c r="AS616" s="11" t="e">
        <f>VLOOKUP($C616, Team_Pitching___Advanced[], 20, FALSE)</f>
        <v>#N/A</v>
      </c>
      <c r="AT616" s="11" t="e">
        <f>VLOOKUP($C616, Team_Batting___Dashboard[[Team]:[wOBA]], 16, FALSE)</f>
        <v>#N/A</v>
      </c>
      <c r="AU616" s="11" t="e">
        <f>VLOOKUP($C616, Team_Batting___Advanced[[Team]:[OPS]], 9, FALSE)</f>
        <v>#N/A</v>
      </c>
      <c r="AV616" s="11" t="e">
        <f>VLOOKUP($C616, Team_Batting___Advanced[], 19, FALSE)</f>
        <v>#N/A</v>
      </c>
      <c r="AW616" s="11" t="e">
        <f>VLOOKUP($C616, 'Team Per G'!$A$2:$G$31, 3, FALSE)</f>
        <v>#N/A</v>
      </c>
      <c r="AX616" s="11" t="e">
        <f>VLOOKUP($C616, 'Team Per G'!$A$2:$G$31, 5, FALSE)</f>
        <v>#N/A</v>
      </c>
      <c r="AY616" s="11" t="e">
        <f>VLOOKUP($C616, 'Team Per G'!$A$2:$G$31, 4, FALSE)</f>
        <v>#N/A</v>
      </c>
      <c r="AZ616" s="11" t="e">
        <f>VLOOKUP($C616, Team_Batting___Dashboard[], 22, FALSE)/$AH616</f>
        <v>#N/A</v>
      </c>
      <c r="BA616" s="11" t="e">
        <f>VLOOKUP($C616, 'FanGraphs - Team WAR Projected'!$B$2:$E$31, 4, FALSE)/162</f>
        <v>#N/A</v>
      </c>
      <c r="BB616" s="11" t="e">
        <f t="shared" si="105"/>
        <v>#N/A</v>
      </c>
      <c r="BC616" s="11" t="e">
        <f>VLOOKUP($C616, FanGraphs_Standings[[Abbreviation]:[2024 Year to Date RS/G]], 6, FALSE)/$AH616</f>
        <v>#N/A</v>
      </c>
      <c r="BD616" s="11" t="e">
        <f>VLOOKUP($C616, FanGraphs_Standings[[Abbreviation]:[2024 Projected Full Season RDif]], 19, FALSE)/162</f>
        <v>#N/A</v>
      </c>
      <c r="BE616" s="11" t="e">
        <f t="shared" si="106"/>
        <v>#N/A</v>
      </c>
      <c r="BF616" s="11" t="e">
        <f>VLOOKUP($C616, FanGraphs_Standings[[Abbreviation]:[2024 Projected Full Season RDif]], 5, FALSE)</f>
        <v>#N/A</v>
      </c>
      <c r="BG616" s="11" t="e">
        <f>VLOOKUP($C616, FanGraphs_Standings[[Abbreviation]:[2024 Projected Full Season W%]], 18, FALSE)</f>
        <v>#N/A</v>
      </c>
      <c r="BH616" s="11" t="e">
        <f t="shared" si="107"/>
        <v>#N/A</v>
      </c>
      <c r="BI616" s="11" t="e">
        <f>VLOOKUP($C616, 'Home Field Adv'!$A$2:$K$31, 11, FALSE)</f>
        <v>#N/A</v>
      </c>
      <c r="BL616" s="12" t="str">
        <f t="shared" si="108"/>
        <v/>
      </c>
      <c r="BM616" s="12" t="str">
        <f t="shared" si="111"/>
        <v/>
      </c>
      <c r="BN616" s="12" t="str">
        <f t="shared" si="109"/>
        <v/>
      </c>
    </row>
    <row r="617" spans="6:66" x14ac:dyDescent="0.45">
      <c r="F617" s="11" t="e">
        <f>VLOOKUP($B617, FanGraphs_Standings[[Abbreviation]:[2024 Year to Date G]], 2, FALSE)</f>
        <v>#N/A</v>
      </c>
      <c r="G617" s="11" t="e">
        <f>_xlfn.IFNA(VLOOKUP($D617, 'SP Per G'!$A$2:$D$1385, 3, FALSE),M617)</f>
        <v>#N/A</v>
      </c>
      <c r="H617" s="11" t="e">
        <f>IF(AND(ISNA(VLOOKUP($D617, 'SP Per G'!$A$2:$D$1385, 4, FALSE)), ISTEXT($D617)), G617,IF(ISNA(VLOOKUP($D617, 'SP Per G'!$A$2:$D$1385, 4, FALSE)), M617, VLOOKUP($D617, 'SP Per G'!$A$2:$D$1385, 4, FALSE)))</f>
        <v>#N/A</v>
      </c>
      <c r="I617" s="11" t="e">
        <f t="shared" si="99"/>
        <v>#N/A</v>
      </c>
      <c r="J617" s="11" t="e">
        <f>_xlfn.IFNA(VLOOKUP($D617,Individual_Pitching___Dashboard[],18,FALSE),VLOOKUP(B617,Team_Pitching___Dashboard[[Team]:[ERA]],17,FALSE))</f>
        <v>#N/A</v>
      </c>
      <c r="K617" s="11" t="e">
        <f>_xlfn.IFNA(VLOOKUP($D617, Individual_Pitching___Dashboard[], 20, FALSE), VLOOKUP(B617,Team_Pitching___Dashboard[[Team]:[xFIP]],20,FALSE))</f>
        <v>#N/A</v>
      </c>
      <c r="L617" s="11" t="e">
        <f>_xlfn.IFNA(VLOOKUP($D617, Individual_Pitching___Advanced[], 21,FALSE), VLOOKUP(B617, Team_Pitching___Advanced[], 20, FALSE))</f>
        <v>#N/A</v>
      </c>
      <c r="M617" s="11" t="e">
        <f>VLOOKUP($B617, 'Team Per G'!$A$2:$G$31, 7, FALSE)</f>
        <v>#N/A</v>
      </c>
      <c r="N617" s="11" t="e">
        <f>VLOOKUP($B617, 'FanGraphs - Team WAR Projected'!$B$2:$E$31, 3, FALSE)/162</f>
        <v>#N/A</v>
      </c>
      <c r="O617" s="11" t="e">
        <f t="shared" si="100"/>
        <v>#N/A</v>
      </c>
      <c r="P617" s="11" t="e">
        <f>VLOOKUP($B617, Team_Pitching___Advanced[[Team]:[xFIP]], 19,FALSE)</f>
        <v>#N/A</v>
      </c>
      <c r="Q617" s="11" t="e">
        <f>VLOOKUP($B617, Team_Pitching___Advanced[], 20, FALSE)</f>
        <v>#N/A</v>
      </c>
      <c r="R617" s="11" t="e">
        <f>VLOOKUP($B617, Team_Batting___Dashboard[[Team]:[wOBA]], 16, FALSE)</f>
        <v>#N/A</v>
      </c>
      <c r="S617" s="11" t="e">
        <f>VLOOKUP($B617, Team_Batting___Advanced[[Team]:[OPS]], 9, FALSE)</f>
        <v>#N/A</v>
      </c>
      <c r="T617" s="11" t="e">
        <f>VLOOKUP($B617, Team_Batting___Advanced[], 19, FALSE)</f>
        <v>#N/A</v>
      </c>
      <c r="U617" s="11" t="e">
        <f>VLOOKUP($B617, 'Team Per G'!$A$2:$G$31, 3, FALSE)</f>
        <v>#N/A</v>
      </c>
      <c r="V617" s="11" t="e">
        <f>VLOOKUP($B617, 'Team Per G'!$A$2:$G$31, 5, FALSE)</f>
        <v>#N/A</v>
      </c>
      <c r="W617" s="11" t="e">
        <f>VLOOKUP($B617, 'Team Per G'!$A$2:$G$31, 4, FALSE)</f>
        <v>#N/A</v>
      </c>
      <c r="X617" s="11" t="e">
        <f>VLOOKUP($B617, Team_Batting___Dashboard[], 22, FALSE)/$F617</f>
        <v>#N/A</v>
      </c>
      <c r="Y617" s="11" t="e">
        <f>VLOOKUP($B617, 'FanGraphs - Team WAR Projected'!$B$2:$E$31, 4, FALSE)/162</f>
        <v>#N/A</v>
      </c>
      <c r="Z617" s="11" t="e">
        <f t="shared" si="101"/>
        <v>#N/A</v>
      </c>
      <c r="AA617" s="11" t="e">
        <f>VLOOKUP($B617, FanGraphs_Standings[[Abbreviation]:[2024 Year to Date RS/G]], 6, FALSE)/$F617</f>
        <v>#N/A</v>
      </c>
      <c r="AB617" s="11" t="e">
        <f>VLOOKUP($B617, FanGraphs_Standings[[Abbreviation]:[2024 Projected Full Season RDif]], 19, FALSE)/162</f>
        <v>#N/A</v>
      </c>
      <c r="AC617" s="11" t="e">
        <f t="shared" si="110"/>
        <v>#N/A</v>
      </c>
      <c r="AD617" s="11" t="e">
        <f>VLOOKUP($B617, FanGraphs_Standings[[Abbreviation]:[2024 Projected Full Season RDif]], 5, FALSE)</f>
        <v>#N/A</v>
      </c>
      <c r="AE617" s="11" t="e">
        <f>VLOOKUP($B617, FanGraphs_Standings[[Abbreviation]:[2024 Projected Full Season W%]], 18, FALSE)</f>
        <v>#N/A</v>
      </c>
      <c r="AF617" s="11" t="e">
        <f t="shared" si="102"/>
        <v>#N/A</v>
      </c>
      <c r="AG617" s="11" t="e">
        <f>VLOOKUP($B617, 'Home Field Adv'!$A$2:$I$31, 9, FALSE)</f>
        <v>#N/A</v>
      </c>
      <c r="AH617" s="11" t="e">
        <f>VLOOKUP($C617, FanGraphs_Standings[[Abbreviation]:[2024 Year to Date G]], 2, FALSE)</f>
        <v>#N/A</v>
      </c>
      <c r="AI617" s="11" t="e">
        <f>_xlfn.IFNA(VLOOKUP($E617, 'SP Per G'!$A$2:$D$1385, 3, FALSE), AO617)</f>
        <v>#N/A</v>
      </c>
      <c r="AJ617" s="11" t="e">
        <f>IF(AND(ISNA(VLOOKUP($E617, 'SP Per G'!$A$2:$D$1385, 4, FALSE)), ISTEXT($E617)), AI617,IF(ISNA(VLOOKUP($E617, 'SP Per G'!$A$2:$D$1385, 4, FALSE)), AO617, VLOOKUP($E617, 'SP Per G'!$A$2:$D$1385, 4, FALSE)))</f>
        <v>#N/A</v>
      </c>
      <c r="AK617" s="11" t="e">
        <f t="shared" si="103"/>
        <v>#N/A</v>
      </c>
      <c r="AL617" s="11" t="e">
        <f>_xlfn.IFNA(VLOOKUP($E617, Individual_Pitching___Dashboard[], 18, FALSE), VLOOKUP($C617,Team_Pitching___Advanced[[Team]:[SIERA]],16,FALSE))</f>
        <v>#N/A</v>
      </c>
      <c r="AM617" s="11" t="e">
        <f>_xlfn.IFNA(VLOOKUP($E617, Individual_Pitching___Dashboard[], 20, FALSE), VLOOKUP($C617,Team_Pitching___Advanced[[Team]:[xFIP]],19,FALSE))</f>
        <v>#N/A</v>
      </c>
      <c r="AN617" s="11" t="e">
        <f>_xlfn.IFNA(VLOOKUP($E617,Individual_Pitching___Advanced[],21,FALSE),VLOOKUP($C617,Team_Pitching___Advanced[[Team]:[SIERA]],20,FALSE))</f>
        <v>#N/A</v>
      </c>
      <c r="AO617" s="11" t="e">
        <f>VLOOKUP($C617, 'Team Per G'!$A$2:$G$31, 7, FALSE)</f>
        <v>#N/A</v>
      </c>
      <c r="AP617" s="11" t="e">
        <f>VLOOKUP($C617, 'FanGraphs - Team WAR Projected'!$B$2:$E$31, 3, FALSE)/162</f>
        <v>#N/A</v>
      </c>
      <c r="AQ617" s="11" t="e">
        <f t="shared" si="104"/>
        <v>#N/A</v>
      </c>
      <c r="AR617" s="11" t="e">
        <f>VLOOKUP($C617, Team_Pitching___Advanced[[Team]:[xFIP]], 19,FALSE)</f>
        <v>#N/A</v>
      </c>
      <c r="AS617" s="11" t="e">
        <f>VLOOKUP($C617, Team_Pitching___Advanced[], 20, FALSE)</f>
        <v>#N/A</v>
      </c>
      <c r="AT617" s="11" t="e">
        <f>VLOOKUP($C617, Team_Batting___Dashboard[[Team]:[wOBA]], 16, FALSE)</f>
        <v>#N/A</v>
      </c>
      <c r="AU617" s="11" t="e">
        <f>VLOOKUP($C617, Team_Batting___Advanced[[Team]:[OPS]], 9, FALSE)</f>
        <v>#N/A</v>
      </c>
      <c r="AV617" s="11" t="e">
        <f>VLOOKUP($C617, Team_Batting___Advanced[], 19, FALSE)</f>
        <v>#N/A</v>
      </c>
      <c r="AW617" s="11" t="e">
        <f>VLOOKUP($C617, 'Team Per G'!$A$2:$G$31, 3, FALSE)</f>
        <v>#N/A</v>
      </c>
      <c r="AX617" s="11" t="e">
        <f>VLOOKUP($C617, 'Team Per G'!$A$2:$G$31, 5, FALSE)</f>
        <v>#N/A</v>
      </c>
      <c r="AY617" s="11" t="e">
        <f>VLOOKUP($C617, 'Team Per G'!$A$2:$G$31, 4, FALSE)</f>
        <v>#N/A</v>
      </c>
      <c r="AZ617" s="11" t="e">
        <f>VLOOKUP($C617, Team_Batting___Dashboard[], 22, FALSE)/$AH617</f>
        <v>#N/A</v>
      </c>
      <c r="BA617" s="11" t="e">
        <f>VLOOKUP($C617, 'FanGraphs - Team WAR Projected'!$B$2:$E$31, 4, FALSE)/162</f>
        <v>#N/A</v>
      </c>
      <c r="BB617" s="11" t="e">
        <f t="shared" si="105"/>
        <v>#N/A</v>
      </c>
      <c r="BC617" s="11" t="e">
        <f>VLOOKUP($C617, FanGraphs_Standings[[Abbreviation]:[2024 Year to Date RS/G]], 6, FALSE)/$AH617</f>
        <v>#N/A</v>
      </c>
      <c r="BD617" s="11" t="e">
        <f>VLOOKUP($C617, FanGraphs_Standings[[Abbreviation]:[2024 Projected Full Season RDif]], 19, FALSE)/162</f>
        <v>#N/A</v>
      </c>
      <c r="BE617" s="11" t="e">
        <f t="shared" si="106"/>
        <v>#N/A</v>
      </c>
      <c r="BF617" s="11" t="e">
        <f>VLOOKUP($C617, FanGraphs_Standings[[Abbreviation]:[2024 Projected Full Season RDif]], 5, FALSE)</f>
        <v>#N/A</v>
      </c>
      <c r="BG617" s="11" t="e">
        <f>VLOOKUP($C617, FanGraphs_Standings[[Abbreviation]:[2024 Projected Full Season W%]], 18, FALSE)</f>
        <v>#N/A</v>
      </c>
      <c r="BH617" s="11" t="e">
        <f t="shared" si="107"/>
        <v>#N/A</v>
      </c>
      <c r="BI617" s="11" t="e">
        <f>VLOOKUP($C617, 'Home Field Adv'!$A$2:$K$31, 11, FALSE)</f>
        <v>#N/A</v>
      </c>
      <c r="BL617" s="12" t="str">
        <f t="shared" si="108"/>
        <v/>
      </c>
      <c r="BM617" s="12" t="str">
        <f t="shared" si="111"/>
        <v/>
      </c>
      <c r="BN617" s="12" t="str">
        <f t="shared" si="109"/>
        <v/>
      </c>
    </row>
    <row r="618" spans="6:66" x14ac:dyDescent="0.45">
      <c r="F618" s="11" t="e">
        <f>VLOOKUP($B618, FanGraphs_Standings[[Abbreviation]:[2024 Year to Date G]], 2, FALSE)</f>
        <v>#N/A</v>
      </c>
      <c r="G618" s="11" t="e">
        <f>_xlfn.IFNA(VLOOKUP($D618, 'SP Per G'!$A$2:$D$1385, 3, FALSE),M618)</f>
        <v>#N/A</v>
      </c>
      <c r="H618" s="11" t="e">
        <f>IF(AND(ISNA(VLOOKUP($D618, 'SP Per G'!$A$2:$D$1385, 4, FALSE)), ISTEXT($D618)), G618,IF(ISNA(VLOOKUP($D618, 'SP Per G'!$A$2:$D$1385, 4, FALSE)), M618, VLOOKUP($D618, 'SP Per G'!$A$2:$D$1385, 4, FALSE)))</f>
        <v>#N/A</v>
      </c>
      <c r="I618" s="11" t="e">
        <f t="shared" si="99"/>
        <v>#N/A</v>
      </c>
      <c r="J618" s="11" t="e">
        <f>_xlfn.IFNA(VLOOKUP($D618,Individual_Pitching___Dashboard[],18,FALSE),VLOOKUP(B618,Team_Pitching___Dashboard[[Team]:[ERA]],17,FALSE))</f>
        <v>#N/A</v>
      </c>
      <c r="K618" s="11" t="e">
        <f>_xlfn.IFNA(VLOOKUP($D618, Individual_Pitching___Dashboard[], 20, FALSE), VLOOKUP(B618,Team_Pitching___Dashboard[[Team]:[xFIP]],20,FALSE))</f>
        <v>#N/A</v>
      </c>
      <c r="L618" s="11" t="e">
        <f>_xlfn.IFNA(VLOOKUP($D618, Individual_Pitching___Advanced[], 21,FALSE), VLOOKUP(B618, Team_Pitching___Advanced[], 20, FALSE))</f>
        <v>#N/A</v>
      </c>
      <c r="M618" s="11" t="e">
        <f>VLOOKUP($B618, 'Team Per G'!$A$2:$G$31, 7, FALSE)</f>
        <v>#N/A</v>
      </c>
      <c r="N618" s="11" t="e">
        <f>VLOOKUP($B618, 'FanGraphs - Team WAR Projected'!$B$2:$E$31, 3, FALSE)/162</f>
        <v>#N/A</v>
      </c>
      <c r="O618" s="11" t="e">
        <f t="shared" si="100"/>
        <v>#N/A</v>
      </c>
      <c r="P618" s="11" t="e">
        <f>VLOOKUP($B618, Team_Pitching___Advanced[[Team]:[xFIP]], 19,FALSE)</f>
        <v>#N/A</v>
      </c>
      <c r="Q618" s="11" t="e">
        <f>VLOOKUP($B618, Team_Pitching___Advanced[], 20, FALSE)</f>
        <v>#N/A</v>
      </c>
      <c r="R618" s="11" t="e">
        <f>VLOOKUP($B618, Team_Batting___Dashboard[[Team]:[wOBA]], 16, FALSE)</f>
        <v>#N/A</v>
      </c>
      <c r="S618" s="11" t="e">
        <f>VLOOKUP($B618, Team_Batting___Advanced[[Team]:[OPS]], 9, FALSE)</f>
        <v>#N/A</v>
      </c>
      <c r="T618" s="11" t="e">
        <f>VLOOKUP($B618, Team_Batting___Advanced[], 19, FALSE)</f>
        <v>#N/A</v>
      </c>
      <c r="U618" s="11" t="e">
        <f>VLOOKUP($B618, 'Team Per G'!$A$2:$G$31, 3, FALSE)</f>
        <v>#N/A</v>
      </c>
      <c r="V618" s="11" t="e">
        <f>VLOOKUP($B618, 'Team Per G'!$A$2:$G$31, 5, FALSE)</f>
        <v>#N/A</v>
      </c>
      <c r="W618" s="11" t="e">
        <f>VLOOKUP($B618, 'Team Per G'!$A$2:$G$31, 4, FALSE)</f>
        <v>#N/A</v>
      </c>
      <c r="X618" s="11" t="e">
        <f>VLOOKUP($B618, Team_Batting___Dashboard[], 22, FALSE)/$F618</f>
        <v>#N/A</v>
      </c>
      <c r="Y618" s="11" t="e">
        <f>VLOOKUP($B618, 'FanGraphs - Team WAR Projected'!$B$2:$E$31, 4, FALSE)/162</f>
        <v>#N/A</v>
      </c>
      <c r="Z618" s="11" t="e">
        <f t="shared" si="101"/>
        <v>#N/A</v>
      </c>
      <c r="AA618" s="11" t="e">
        <f>VLOOKUP($B618, FanGraphs_Standings[[Abbreviation]:[2024 Year to Date RS/G]], 6, FALSE)/$F618</f>
        <v>#N/A</v>
      </c>
      <c r="AB618" s="11" t="e">
        <f>VLOOKUP($B618, FanGraphs_Standings[[Abbreviation]:[2024 Projected Full Season RDif]], 19, FALSE)/162</f>
        <v>#N/A</v>
      </c>
      <c r="AC618" s="11" t="e">
        <f t="shared" si="110"/>
        <v>#N/A</v>
      </c>
      <c r="AD618" s="11" t="e">
        <f>VLOOKUP($B618, FanGraphs_Standings[[Abbreviation]:[2024 Projected Full Season RDif]], 5, FALSE)</f>
        <v>#N/A</v>
      </c>
      <c r="AE618" s="11" t="e">
        <f>VLOOKUP($B618, FanGraphs_Standings[[Abbreviation]:[2024 Projected Full Season W%]], 18, FALSE)</f>
        <v>#N/A</v>
      </c>
      <c r="AF618" s="11" t="e">
        <f t="shared" si="102"/>
        <v>#N/A</v>
      </c>
      <c r="AG618" s="11" t="e">
        <f>VLOOKUP($B618, 'Home Field Adv'!$A$2:$I$31, 9, FALSE)</f>
        <v>#N/A</v>
      </c>
      <c r="AH618" s="11" t="e">
        <f>VLOOKUP($C618, FanGraphs_Standings[[Abbreviation]:[2024 Year to Date G]], 2, FALSE)</f>
        <v>#N/A</v>
      </c>
      <c r="AI618" s="11" t="e">
        <f>_xlfn.IFNA(VLOOKUP($E618, 'SP Per G'!$A$2:$D$1385, 3, FALSE), AO618)</f>
        <v>#N/A</v>
      </c>
      <c r="AJ618" s="11" t="e">
        <f>IF(AND(ISNA(VLOOKUP($E618, 'SP Per G'!$A$2:$D$1385, 4, FALSE)), ISTEXT($E618)), AI618,IF(ISNA(VLOOKUP($E618, 'SP Per G'!$A$2:$D$1385, 4, FALSE)), AO618, VLOOKUP($E618, 'SP Per G'!$A$2:$D$1385, 4, FALSE)))</f>
        <v>#N/A</v>
      </c>
      <c r="AK618" s="11" t="e">
        <f t="shared" si="103"/>
        <v>#N/A</v>
      </c>
      <c r="AL618" s="11" t="e">
        <f>_xlfn.IFNA(VLOOKUP($E618, Individual_Pitching___Dashboard[], 18, FALSE), VLOOKUP($C618,Team_Pitching___Advanced[[Team]:[SIERA]],16,FALSE))</f>
        <v>#N/A</v>
      </c>
      <c r="AM618" s="11" t="e">
        <f>_xlfn.IFNA(VLOOKUP($E618, Individual_Pitching___Dashboard[], 20, FALSE), VLOOKUP($C618,Team_Pitching___Advanced[[Team]:[xFIP]],19,FALSE))</f>
        <v>#N/A</v>
      </c>
      <c r="AN618" s="11" t="e">
        <f>_xlfn.IFNA(VLOOKUP($E618,Individual_Pitching___Advanced[],21,FALSE),VLOOKUP($C618,Team_Pitching___Advanced[[Team]:[SIERA]],20,FALSE))</f>
        <v>#N/A</v>
      </c>
      <c r="AO618" s="11" t="e">
        <f>VLOOKUP($C618, 'Team Per G'!$A$2:$G$31, 7, FALSE)</f>
        <v>#N/A</v>
      </c>
      <c r="AP618" s="11" t="e">
        <f>VLOOKUP($C618, 'FanGraphs - Team WAR Projected'!$B$2:$E$31, 3, FALSE)/162</f>
        <v>#N/A</v>
      </c>
      <c r="AQ618" s="11" t="e">
        <f t="shared" si="104"/>
        <v>#N/A</v>
      </c>
      <c r="AR618" s="11" t="e">
        <f>VLOOKUP($C618, Team_Pitching___Advanced[[Team]:[xFIP]], 19,FALSE)</f>
        <v>#N/A</v>
      </c>
      <c r="AS618" s="11" t="e">
        <f>VLOOKUP($C618, Team_Pitching___Advanced[], 20, FALSE)</f>
        <v>#N/A</v>
      </c>
      <c r="AT618" s="11" t="e">
        <f>VLOOKUP($C618, Team_Batting___Dashboard[[Team]:[wOBA]], 16, FALSE)</f>
        <v>#N/A</v>
      </c>
      <c r="AU618" s="11" t="e">
        <f>VLOOKUP($C618, Team_Batting___Advanced[[Team]:[OPS]], 9, FALSE)</f>
        <v>#N/A</v>
      </c>
      <c r="AV618" s="11" t="e">
        <f>VLOOKUP($C618, Team_Batting___Advanced[], 19, FALSE)</f>
        <v>#N/A</v>
      </c>
      <c r="AW618" s="11" t="e">
        <f>VLOOKUP($C618, 'Team Per G'!$A$2:$G$31, 3, FALSE)</f>
        <v>#N/A</v>
      </c>
      <c r="AX618" s="11" t="e">
        <f>VLOOKUP($C618, 'Team Per G'!$A$2:$G$31, 5, FALSE)</f>
        <v>#N/A</v>
      </c>
      <c r="AY618" s="11" t="e">
        <f>VLOOKUP($C618, 'Team Per G'!$A$2:$G$31, 4, FALSE)</f>
        <v>#N/A</v>
      </c>
      <c r="AZ618" s="11" t="e">
        <f>VLOOKUP($C618, Team_Batting___Dashboard[], 22, FALSE)/$AH618</f>
        <v>#N/A</v>
      </c>
      <c r="BA618" s="11" t="e">
        <f>VLOOKUP($C618, 'FanGraphs - Team WAR Projected'!$B$2:$E$31, 4, FALSE)/162</f>
        <v>#N/A</v>
      </c>
      <c r="BB618" s="11" t="e">
        <f t="shared" si="105"/>
        <v>#N/A</v>
      </c>
      <c r="BC618" s="11" t="e">
        <f>VLOOKUP($C618, FanGraphs_Standings[[Abbreviation]:[2024 Year to Date RS/G]], 6, FALSE)/$AH618</f>
        <v>#N/A</v>
      </c>
      <c r="BD618" s="11" t="e">
        <f>VLOOKUP($C618, FanGraphs_Standings[[Abbreviation]:[2024 Projected Full Season RDif]], 19, FALSE)/162</f>
        <v>#N/A</v>
      </c>
      <c r="BE618" s="11" t="e">
        <f t="shared" si="106"/>
        <v>#N/A</v>
      </c>
      <c r="BF618" s="11" t="e">
        <f>VLOOKUP($C618, FanGraphs_Standings[[Abbreviation]:[2024 Projected Full Season RDif]], 5, FALSE)</f>
        <v>#N/A</v>
      </c>
      <c r="BG618" s="11" t="e">
        <f>VLOOKUP($C618, FanGraphs_Standings[[Abbreviation]:[2024 Projected Full Season W%]], 18, FALSE)</f>
        <v>#N/A</v>
      </c>
      <c r="BH618" s="11" t="e">
        <f t="shared" si="107"/>
        <v>#N/A</v>
      </c>
      <c r="BI618" s="11" t="e">
        <f>VLOOKUP($C618, 'Home Field Adv'!$A$2:$K$31, 11, FALSE)</f>
        <v>#N/A</v>
      </c>
      <c r="BL618" s="12" t="str">
        <f t="shared" si="108"/>
        <v/>
      </c>
      <c r="BM618" s="12" t="str">
        <f t="shared" si="111"/>
        <v/>
      </c>
      <c r="BN618" s="12" t="str">
        <f t="shared" si="109"/>
        <v/>
      </c>
    </row>
    <row r="619" spans="6:66" x14ac:dyDescent="0.45">
      <c r="F619" s="11" t="e">
        <f>VLOOKUP($B619, FanGraphs_Standings[[Abbreviation]:[2024 Year to Date G]], 2, FALSE)</f>
        <v>#N/A</v>
      </c>
      <c r="G619" s="11" t="e">
        <f>_xlfn.IFNA(VLOOKUP($D619, 'SP Per G'!$A$2:$D$1385, 3, FALSE),M619)</f>
        <v>#N/A</v>
      </c>
      <c r="H619" s="11" t="e">
        <f>IF(AND(ISNA(VLOOKUP($D619, 'SP Per G'!$A$2:$D$1385, 4, FALSE)), ISTEXT($D619)), G619,IF(ISNA(VLOOKUP($D619, 'SP Per G'!$A$2:$D$1385, 4, FALSE)), M619, VLOOKUP($D619, 'SP Per G'!$A$2:$D$1385, 4, FALSE)))</f>
        <v>#N/A</v>
      </c>
      <c r="I619" s="11" t="e">
        <f t="shared" si="99"/>
        <v>#N/A</v>
      </c>
      <c r="J619" s="11" t="e">
        <f>_xlfn.IFNA(VLOOKUP($D619,Individual_Pitching___Dashboard[],18,FALSE),VLOOKUP(B619,Team_Pitching___Dashboard[[Team]:[ERA]],17,FALSE))</f>
        <v>#N/A</v>
      </c>
      <c r="K619" s="11" t="e">
        <f>_xlfn.IFNA(VLOOKUP($D619, Individual_Pitching___Dashboard[], 20, FALSE), VLOOKUP(B619,Team_Pitching___Dashboard[[Team]:[xFIP]],20,FALSE))</f>
        <v>#N/A</v>
      </c>
      <c r="L619" s="11" t="e">
        <f>_xlfn.IFNA(VLOOKUP($D619, Individual_Pitching___Advanced[], 21,FALSE), VLOOKUP(B619, Team_Pitching___Advanced[], 20, FALSE))</f>
        <v>#N/A</v>
      </c>
      <c r="M619" s="11" t="e">
        <f>VLOOKUP($B619, 'Team Per G'!$A$2:$G$31, 7, FALSE)</f>
        <v>#N/A</v>
      </c>
      <c r="N619" s="11" t="e">
        <f>VLOOKUP($B619, 'FanGraphs - Team WAR Projected'!$B$2:$E$31, 3, FALSE)/162</f>
        <v>#N/A</v>
      </c>
      <c r="O619" s="11" t="e">
        <f t="shared" si="100"/>
        <v>#N/A</v>
      </c>
      <c r="P619" s="11" t="e">
        <f>VLOOKUP($B619, Team_Pitching___Advanced[[Team]:[xFIP]], 19,FALSE)</f>
        <v>#N/A</v>
      </c>
      <c r="Q619" s="11" t="e">
        <f>VLOOKUP($B619, Team_Pitching___Advanced[], 20, FALSE)</f>
        <v>#N/A</v>
      </c>
      <c r="R619" s="11" t="e">
        <f>VLOOKUP($B619, Team_Batting___Dashboard[[Team]:[wOBA]], 16, FALSE)</f>
        <v>#N/A</v>
      </c>
      <c r="S619" s="11" t="e">
        <f>VLOOKUP($B619, Team_Batting___Advanced[[Team]:[OPS]], 9, FALSE)</f>
        <v>#N/A</v>
      </c>
      <c r="T619" s="11" t="e">
        <f>VLOOKUP($B619, Team_Batting___Advanced[], 19, FALSE)</f>
        <v>#N/A</v>
      </c>
      <c r="U619" s="11" t="e">
        <f>VLOOKUP($B619, 'Team Per G'!$A$2:$G$31, 3, FALSE)</f>
        <v>#N/A</v>
      </c>
      <c r="V619" s="11" t="e">
        <f>VLOOKUP($B619, 'Team Per G'!$A$2:$G$31, 5, FALSE)</f>
        <v>#N/A</v>
      </c>
      <c r="W619" s="11" t="e">
        <f>VLOOKUP($B619, 'Team Per G'!$A$2:$G$31, 4, FALSE)</f>
        <v>#N/A</v>
      </c>
      <c r="X619" s="11" t="e">
        <f>VLOOKUP($B619, Team_Batting___Dashboard[], 22, FALSE)/$F619</f>
        <v>#N/A</v>
      </c>
      <c r="Y619" s="11" t="e">
        <f>VLOOKUP($B619, 'FanGraphs - Team WAR Projected'!$B$2:$E$31, 4, FALSE)/162</f>
        <v>#N/A</v>
      </c>
      <c r="Z619" s="11" t="e">
        <f t="shared" si="101"/>
        <v>#N/A</v>
      </c>
      <c r="AA619" s="11" t="e">
        <f>VLOOKUP($B619, FanGraphs_Standings[[Abbreviation]:[2024 Year to Date RS/G]], 6, FALSE)/$F619</f>
        <v>#N/A</v>
      </c>
      <c r="AB619" s="11" t="e">
        <f>VLOOKUP($B619, FanGraphs_Standings[[Abbreviation]:[2024 Projected Full Season RDif]], 19, FALSE)/162</f>
        <v>#N/A</v>
      </c>
      <c r="AC619" s="11" t="e">
        <f t="shared" si="110"/>
        <v>#N/A</v>
      </c>
      <c r="AD619" s="11" t="e">
        <f>VLOOKUP($B619, FanGraphs_Standings[[Abbreviation]:[2024 Projected Full Season RDif]], 5, FALSE)</f>
        <v>#N/A</v>
      </c>
      <c r="AE619" s="11" t="e">
        <f>VLOOKUP($B619, FanGraphs_Standings[[Abbreviation]:[2024 Projected Full Season W%]], 18, FALSE)</f>
        <v>#N/A</v>
      </c>
      <c r="AF619" s="11" t="e">
        <f t="shared" si="102"/>
        <v>#N/A</v>
      </c>
      <c r="AG619" s="11" t="e">
        <f>VLOOKUP($B619, 'Home Field Adv'!$A$2:$I$31, 9, FALSE)</f>
        <v>#N/A</v>
      </c>
      <c r="AH619" s="11" t="e">
        <f>VLOOKUP($C619, FanGraphs_Standings[[Abbreviation]:[2024 Year to Date G]], 2, FALSE)</f>
        <v>#N/A</v>
      </c>
      <c r="AI619" s="11" t="e">
        <f>_xlfn.IFNA(VLOOKUP($E619, 'SP Per G'!$A$2:$D$1385, 3, FALSE), AO619)</f>
        <v>#N/A</v>
      </c>
      <c r="AJ619" s="11" t="e">
        <f>IF(AND(ISNA(VLOOKUP($E619, 'SP Per G'!$A$2:$D$1385, 4, FALSE)), ISTEXT($E619)), AI619,IF(ISNA(VLOOKUP($E619, 'SP Per G'!$A$2:$D$1385, 4, FALSE)), AO619, VLOOKUP($E619, 'SP Per G'!$A$2:$D$1385, 4, FALSE)))</f>
        <v>#N/A</v>
      </c>
      <c r="AK619" s="11" t="e">
        <f t="shared" si="103"/>
        <v>#N/A</v>
      </c>
      <c r="AL619" s="11" t="e">
        <f>_xlfn.IFNA(VLOOKUP($E619, Individual_Pitching___Dashboard[], 18, FALSE), VLOOKUP($C619,Team_Pitching___Advanced[[Team]:[SIERA]],16,FALSE))</f>
        <v>#N/A</v>
      </c>
      <c r="AM619" s="11" t="e">
        <f>_xlfn.IFNA(VLOOKUP($E619, Individual_Pitching___Dashboard[], 20, FALSE), VLOOKUP($C619,Team_Pitching___Advanced[[Team]:[xFIP]],19,FALSE))</f>
        <v>#N/A</v>
      </c>
      <c r="AN619" s="11" t="e">
        <f>_xlfn.IFNA(VLOOKUP($E619,Individual_Pitching___Advanced[],21,FALSE),VLOOKUP($C619,Team_Pitching___Advanced[[Team]:[SIERA]],20,FALSE))</f>
        <v>#N/A</v>
      </c>
      <c r="AO619" s="11" t="e">
        <f>VLOOKUP($C619, 'Team Per G'!$A$2:$G$31, 7, FALSE)</f>
        <v>#N/A</v>
      </c>
      <c r="AP619" s="11" t="e">
        <f>VLOOKUP($C619, 'FanGraphs - Team WAR Projected'!$B$2:$E$31, 3, FALSE)/162</f>
        <v>#N/A</v>
      </c>
      <c r="AQ619" s="11" t="e">
        <f t="shared" si="104"/>
        <v>#N/A</v>
      </c>
      <c r="AR619" s="11" t="e">
        <f>VLOOKUP($C619, Team_Pitching___Advanced[[Team]:[xFIP]], 19,FALSE)</f>
        <v>#N/A</v>
      </c>
      <c r="AS619" s="11" t="e">
        <f>VLOOKUP($C619, Team_Pitching___Advanced[], 20, FALSE)</f>
        <v>#N/A</v>
      </c>
      <c r="AT619" s="11" t="e">
        <f>VLOOKUP($C619, Team_Batting___Dashboard[[Team]:[wOBA]], 16, FALSE)</f>
        <v>#N/A</v>
      </c>
      <c r="AU619" s="11" t="e">
        <f>VLOOKUP($C619, Team_Batting___Advanced[[Team]:[OPS]], 9, FALSE)</f>
        <v>#N/A</v>
      </c>
      <c r="AV619" s="11" t="e">
        <f>VLOOKUP($C619, Team_Batting___Advanced[], 19, FALSE)</f>
        <v>#N/A</v>
      </c>
      <c r="AW619" s="11" t="e">
        <f>VLOOKUP($C619, 'Team Per G'!$A$2:$G$31, 3, FALSE)</f>
        <v>#N/A</v>
      </c>
      <c r="AX619" s="11" t="e">
        <f>VLOOKUP($C619, 'Team Per G'!$A$2:$G$31, 5, FALSE)</f>
        <v>#N/A</v>
      </c>
      <c r="AY619" s="11" t="e">
        <f>VLOOKUP($C619, 'Team Per G'!$A$2:$G$31, 4, FALSE)</f>
        <v>#N/A</v>
      </c>
      <c r="AZ619" s="11" t="e">
        <f>VLOOKUP($C619, Team_Batting___Dashboard[], 22, FALSE)/$AH619</f>
        <v>#N/A</v>
      </c>
      <c r="BA619" s="11" t="e">
        <f>VLOOKUP($C619, 'FanGraphs - Team WAR Projected'!$B$2:$E$31, 4, FALSE)/162</f>
        <v>#N/A</v>
      </c>
      <c r="BB619" s="11" t="e">
        <f t="shared" si="105"/>
        <v>#N/A</v>
      </c>
      <c r="BC619" s="11" t="e">
        <f>VLOOKUP($C619, FanGraphs_Standings[[Abbreviation]:[2024 Year to Date RS/G]], 6, FALSE)/$AH619</f>
        <v>#N/A</v>
      </c>
      <c r="BD619" s="11" t="e">
        <f>VLOOKUP($C619, FanGraphs_Standings[[Abbreviation]:[2024 Projected Full Season RDif]], 19, FALSE)/162</f>
        <v>#N/A</v>
      </c>
      <c r="BE619" s="11" t="e">
        <f t="shared" si="106"/>
        <v>#N/A</v>
      </c>
      <c r="BF619" s="11" t="e">
        <f>VLOOKUP($C619, FanGraphs_Standings[[Abbreviation]:[2024 Projected Full Season RDif]], 5, FALSE)</f>
        <v>#N/A</v>
      </c>
      <c r="BG619" s="11" t="e">
        <f>VLOOKUP($C619, FanGraphs_Standings[[Abbreviation]:[2024 Projected Full Season W%]], 18, FALSE)</f>
        <v>#N/A</v>
      </c>
      <c r="BH619" s="11" t="e">
        <f t="shared" si="107"/>
        <v>#N/A</v>
      </c>
      <c r="BI619" s="11" t="e">
        <f>VLOOKUP($C619, 'Home Field Adv'!$A$2:$K$31, 11, FALSE)</f>
        <v>#N/A</v>
      </c>
      <c r="BL619" s="12" t="str">
        <f t="shared" si="108"/>
        <v/>
      </c>
      <c r="BM619" s="12" t="str">
        <f t="shared" si="111"/>
        <v/>
      </c>
      <c r="BN619" s="12" t="str">
        <f t="shared" si="109"/>
        <v/>
      </c>
    </row>
    <row r="620" spans="6:66" x14ac:dyDescent="0.45">
      <c r="F620" s="11" t="e">
        <f>VLOOKUP($B620, FanGraphs_Standings[[Abbreviation]:[2024 Year to Date G]], 2, FALSE)</f>
        <v>#N/A</v>
      </c>
      <c r="G620" s="11" t="e">
        <f>_xlfn.IFNA(VLOOKUP($D620, 'SP Per G'!$A$2:$D$1385, 3, FALSE),M620)</f>
        <v>#N/A</v>
      </c>
      <c r="H620" s="11" t="e">
        <f>IF(AND(ISNA(VLOOKUP($D620, 'SP Per G'!$A$2:$D$1385, 4, FALSE)), ISTEXT($D620)), G620,IF(ISNA(VLOOKUP($D620, 'SP Per G'!$A$2:$D$1385, 4, FALSE)), M620, VLOOKUP($D620, 'SP Per G'!$A$2:$D$1385, 4, FALSE)))</f>
        <v>#N/A</v>
      </c>
      <c r="I620" s="11" t="e">
        <f t="shared" si="99"/>
        <v>#N/A</v>
      </c>
      <c r="J620" s="11" t="e">
        <f>_xlfn.IFNA(VLOOKUP($D620,Individual_Pitching___Dashboard[],18,FALSE),VLOOKUP(B620,Team_Pitching___Dashboard[[Team]:[ERA]],17,FALSE))</f>
        <v>#N/A</v>
      </c>
      <c r="K620" s="11" t="e">
        <f>_xlfn.IFNA(VLOOKUP($D620, Individual_Pitching___Dashboard[], 20, FALSE), VLOOKUP(B620,Team_Pitching___Dashboard[[Team]:[xFIP]],20,FALSE))</f>
        <v>#N/A</v>
      </c>
      <c r="L620" s="11" t="e">
        <f>_xlfn.IFNA(VLOOKUP($D620, Individual_Pitching___Advanced[], 21,FALSE), VLOOKUP(B620, Team_Pitching___Advanced[], 20, FALSE))</f>
        <v>#N/A</v>
      </c>
      <c r="M620" s="11" t="e">
        <f>VLOOKUP($B620, 'Team Per G'!$A$2:$G$31, 7, FALSE)</f>
        <v>#N/A</v>
      </c>
      <c r="N620" s="11" t="e">
        <f>VLOOKUP($B620, 'FanGraphs - Team WAR Projected'!$B$2:$E$31, 3, FALSE)/162</f>
        <v>#N/A</v>
      </c>
      <c r="O620" s="11" t="e">
        <f t="shared" si="100"/>
        <v>#N/A</v>
      </c>
      <c r="P620" s="11" t="e">
        <f>VLOOKUP($B620, Team_Pitching___Advanced[[Team]:[xFIP]], 19,FALSE)</f>
        <v>#N/A</v>
      </c>
      <c r="Q620" s="11" t="e">
        <f>VLOOKUP($B620, Team_Pitching___Advanced[], 20, FALSE)</f>
        <v>#N/A</v>
      </c>
      <c r="R620" s="11" t="e">
        <f>VLOOKUP($B620, Team_Batting___Dashboard[[Team]:[wOBA]], 16, FALSE)</f>
        <v>#N/A</v>
      </c>
      <c r="S620" s="11" t="e">
        <f>VLOOKUP($B620, Team_Batting___Advanced[[Team]:[OPS]], 9, FALSE)</f>
        <v>#N/A</v>
      </c>
      <c r="T620" s="11" t="e">
        <f>VLOOKUP($B620, Team_Batting___Advanced[], 19, FALSE)</f>
        <v>#N/A</v>
      </c>
      <c r="U620" s="11" t="e">
        <f>VLOOKUP($B620, 'Team Per G'!$A$2:$G$31, 3, FALSE)</f>
        <v>#N/A</v>
      </c>
      <c r="V620" s="11" t="e">
        <f>VLOOKUP($B620, 'Team Per G'!$A$2:$G$31, 5, FALSE)</f>
        <v>#N/A</v>
      </c>
      <c r="W620" s="11" t="e">
        <f>VLOOKUP($B620, 'Team Per G'!$A$2:$G$31, 4, FALSE)</f>
        <v>#N/A</v>
      </c>
      <c r="X620" s="11" t="e">
        <f>VLOOKUP($B620, Team_Batting___Dashboard[], 22, FALSE)/$F620</f>
        <v>#N/A</v>
      </c>
      <c r="Y620" s="11" t="e">
        <f>VLOOKUP($B620, 'FanGraphs - Team WAR Projected'!$B$2:$E$31, 4, FALSE)/162</f>
        <v>#N/A</v>
      </c>
      <c r="Z620" s="11" t="e">
        <f t="shared" si="101"/>
        <v>#N/A</v>
      </c>
      <c r="AA620" s="11" t="e">
        <f>VLOOKUP($B620, FanGraphs_Standings[[Abbreviation]:[2024 Year to Date RS/G]], 6, FALSE)/$F620</f>
        <v>#N/A</v>
      </c>
      <c r="AB620" s="11" t="e">
        <f>VLOOKUP($B620, FanGraphs_Standings[[Abbreviation]:[2024 Projected Full Season RDif]], 19, FALSE)/162</f>
        <v>#N/A</v>
      </c>
      <c r="AC620" s="11" t="e">
        <f t="shared" si="110"/>
        <v>#N/A</v>
      </c>
      <c r="AD620" s="11" t="e">
        <f>VLOOKUP($B620, FanGraphs_Standings[[Abbreviation]:[2024 Projected Full Season RDif]], 5, FALSE)</f>
        <v>#N/A</v>
      </c>
      <c r="AE620" s="11" t="e">
        <f>VLOOKUP($B620, FanGraphs_Standings[[Abbreviation]:[2024 Projected Full Season W%]], 18, FALSE)</f>
        <v>#N/A</v>
      </c>
      <c r="AF620" s="11" t="e">
        <f t="shared" si="102"/>
        <v>#N/A</v>
      </c>
      <c r="AG620" s="11" t="e">
        <f>VLOOKUP($B620, 'Home Field Adv'!$A$2:$I$31, 9, FALSE)</f>
        <v>#N/A</v>
      </c>
      <c r="AH620" s="11" t="e">
        <f>VLOOKUP($C620, FanGraphs_Standings[[Abbreviation]:[2024 Year to Date G]], 2, FALSE)</f>
        <v>#N/A</v>
      </c>
      <c r="AI620" s="11" t="e">
        <f>_xlfn.IFNA(VLOOKUP($E620, 'SP Per G'!$A$2:$D$1385, 3, FALSE), AO620)</f>
        <v>#N/A</v>
      </c>
      <c r="AJ620" s="11" t="e">
        <f>IF(AND(ISNA(VLOOKUP($E620, 'SP Per G'!$A$2:$D$1385, 4, FALSE)), ISTEXT($E620)), AI620,IF(ISNA(VLOOKUP($E620, 'SP Per G'!$A$2:$D$1385, 4, FALSE)), AO620, VLOOKUP($E620, 'SP Per G'!$A$2:$D$1385, 4, FALSE)))</f>
        <v>#N/A</v>
      </c>
      <c r="AK620" s="11" t="e">
        <f t="shared" si="103"/>
        <v>#N/A</v>
      </c>
      <c r="AL620" s="11" t="e">
        <f>_xlfn.IFNA(VLOOKUP($E620, Individual_Pitching___Dashboard[], 18, FALSE), VLOOKUP($C620,Team_Pitching___Advanced[[Team]:[SIERA]],16,FALSE))</f>
        <v>#N/A</v>
      </c>
      <c r="AM620" s="11" t="e">
        <f>_xlfn.IFNA(VLOOKUP($E620, Individual_Pitching___Dashboard[], 20, FALSE), VLOOKUP($C620,Team_Pitching___Advanced[[Team]:[xFIP]],19,FALSE))</f>
        <v>#N/A</v>
      </c>
      <c r="AN620" s="11" t="e">
        <f>_xlfn.IFNA(VLOOKUP($E620,Individual_Pitching___Advanced[],21,FALSE),VLOOKUP($C620,Team_Pitching___Advanced[[Team]:[SIERA]],20,FALSE))</f>
        <v>#N/A</v>
      </c>
      <c r="AO620" s="11" t="e">
        <f>VLOOKUP($C620, 'Team Per G'!$A$2:$G$31, 7, FALSE)</f>
        <v>#N/A</v>
      </c>
      <c r="AP620" s="11" t="e">
        <f>VLOOKUP($C620, 'FanGraphs - Team WAR Projected'!$B$2:$E$31, 3, FALSE)/162</f>
        <v>#N/A</v>
      </c>
      <c r="AQ620" s="11" t="e">
        <f t="shared" si="104"/>
        <v>#N/A</v>
      </c>
      <c r="AR620" s="11" t="e">
        <f>VLOOKUP($C620, Team_Pitching___Advanced[[Team]:[xFIP]], 19,FALSE)</f>
        <v>#N/A</v>
      </c>
      <c r="AS620" s="11" t="e">
        <f>VLOOKUP($C620, Team_Pitching___Advanced[], 20, FALSE)</f>
        <v>#N/A</v>
      </c>
      <c r="AT620" s="11" t="e">
        <f>VLOOKUP($C620, Team_Batting___Dashboard[[Team]:[wOBA]], 16, FALSE)</f>
        <v>#N/A</v>
      </c>
      <c r="AU620" s="11" t="e">
        <f>VLOOKUP($C620, Team_Batting___Advanced[[Team]:[OPS]], 9, FALSE)</f>
        <v>#N/A</v>
      </c>
      <c r="AV620" s="11" t="e">
        <f>VLOOKUP($C620, Team_Batting___Advanced[], 19, FALSE)</f>
        <v>#N/A</v>
      </c>
      <c r="AW620" s="11" t="e">
        <f>VLOOKUP($C620, 'Team Per G'!$A$2:$G$31, 3, FALSE)</f>
        <v>#N/A</v>
      </c>
      <c r="AX620" s="11" t="e">
        <f>VLOOKUP($C620, 'Team Per G'!$A$2:$G$31, 5, FALSE)</f>
        <v>#N/A</v>
      </c>
      <c r="AY620" s="11" t="e">
        <f>VLOOKUP($C620, 'Team Per G'!$A$2:$G$31, 4, FALSE)</f>
        <v>#N/A</v>
      </c>
      <c r="AZ620" s="11" t="e">
        <f>VLOOKUP($C620, Team_Batting___Dashboard[], 22, FALSE)/$AH620</f>
        <v>#N/A</v>
      </c>
      <c r="BA620" s="11" t="e">
        <f>VLOOKUP($C620, 'FanGraphs - Team WAR Projected'!$B$2:$E$31, 4, FALSE)/162</f>
        <v>#N/A</v>
      </c>
      <c r="BB620" s="11" t="e">
        <f t="shared" si="105"/>
        <v>#N/A</v>
      </c>
      <c r="BC620" s="11" t="e">
        <f>VLOOKUP($C620, FanGraphs_Standings[[Abbreviation]:[2024 Year to Date RS/G]], 6, FALSE)/$AH620</f>
        <v>#N/A</v>
      </c>
      <c r="BD620" s="11" t="e">
        <f>VLOOKUP($C620, FanGraphs_Standings[[Abbreviation]:[2024 Projected Full Season RDif]], 19, FALSE)/162</f>
        <v>#N/A</v>
      </c>
      <c r="BE620" s="11" t="e">
        <f t="shared" si="106"/>
        <v>#N/A</v>
      </c>
      <c r="BF620" s="11" t="e">
        <f>VLOOKUP($C620, FanGraphs_Standings[[Abbreviation]:[2024 Projected Full Season RDif]], 5, FALSE)</f>
        <v>#N/A</v>
      </c>
      <c r="BG620" s="11" t="e">
        <f>VLOOKUP($C620, FanGraphs_Standings[[Abbreviation]:[2024 Projected Full Season W%]], 18, FALSE)</f>
        <v>#N/A</v>
      </c>
      <c r="BH620" s="11" t="e">
        <f t="shared" si="107"/>
        <v>#N/A</v>
      </c>
      <c r="BI620" s="11" t="e">
        <f>VLOOKUP($C620, 'Home Field Adv'!$A$2:$K$31, 11, FALSE)</f>
        <v>#N/A</v>
      </c>
      <c r="BL620" s="12" t="str">
        <f t="shared" si="108"/>
        <v/>
      </c>
      <c r="BM620" s="12" t="str">
        <f t="shared" si="111"/>
        <v/>
      </c>
      <c r="BN620" s="12" t="str">
        <f t="shared" si="109"/>
        <v/>
      </c>
    </row>
    <row r="621" spans="6:66" x14ac:dyDescent="0.45">
      <c r="F621" s="11" t="e">
        <f>VLOOKUP($B621, FanGraphs_Standings[[Abbreviation]:[2024 Year to Date G]], 2, FALSE)</f>
        <v>#N/A</v>
      </c>
      <c r="G621" s="11" t="e">
        <f>_xlfn.IFNA(VLOOKUP($D621, 'SP Per G'!$A$2:$D$1385, 3, FALSE),M621)</f>
        <v>#N/A</v>
      </c>
      <c r="H621" s="11" t="e">
        <f>IF(AND(ISNA(VLOOKUP($D621, 'SP Per G'!$A$2:$D$1385, 4, FALSE)), ISTEXT($D621)), G621,IF(ISNA(VLOOKUP($D621, 'SP Per G'!$A$2:$D$1385, 4, FALSE)), M621, VLOOKUP($D621, 'SP Per G'!$A$2:$D$1385, 4, FALSE)))</f>
        <v>#N/A</v>
      </c>
      <c r="I621" s="11" t="e">
        <f t="shared" si="99"/>
        <v>#N/A</v>
      </c>
      <c r="J621" s="11" t="e">
        <f>_xlfn.IFNA(VLOOKUP($D621,Individual_Pitching___Dashboard[],18,FALSE),VLOOKUP(B621,Team_Pitching___Dashboard[[Team]:[ERA]],17,FALSE))</f>
        <v>#N/A</v>
      </c>
      <c r="K621" s="11" t="e">
        <f>_xlfn.IFNA(VLOOKUP($D621, Individual_Pitching___Dashboard[], 20, FALSE), VLOOKUP(B621,Team_Pitching___Dashboard[[Team]:[xFIP]],20,FALSE))</f>
        <v>#N/A</v>
      </c>
      <c r="L621" s="11" t="e">
        <f>_xlfn.IFNA(VLOOKUP($D621, Individual_Pitching___Advanced[], 21,FALSE), VLOOKUP(B621, Team_Pitching___Advanced[], 20, FALSE))</f>
        <v>#N/A</v>
      </c>
      <c r="M621" s="11" t="e">
        <f>VLOOKUP($B621, 'Team Per G'!$A$2:$G$31, 7, FALSE)</f>
        <v>#N/A</v>
      </c>
      <c r="N621" s="11" t="e">
        <f>VLOOKUP($B621, 'FanGraphs - Team WAR Projected'!$B$2:$E$31, 3, FALSE)/162</f>
        <v>#N/A</v>
      </c>
      <c r="O621" s="11" t="e">
        <f t="shared" si="100"/>
        <v>#N/A</v>
      </c>
      <c r="P621" s="11" t="e">
        <f>VLOOKUP($B621, Team_Pitching___Advanced[[Team]:[xFIP]], 19,FALSE)</f>
        <v>#N/A</v>
      </c>
      <c r="Q621" s="11" t="e">
        <f>VLOOKUP($B621, Team_Pitching___Advanced[], 20, FALSE)</f>
        <v>#N/A</v>
      </c>
      <c r="R621" s="11" t="e">
        <f>VLOOKUP($B621, Team_Batting___Dashboard[[Team]:[wOBA]], 16, FALSE)</f>
        <v>#N/A</v>
      </c>
      <c r="S621" s="11" t="e">
        <f>VLOOKUP($B621, Team_Batting___Advanced[[Team]:[OPS]], 9, FALSE)</f>
        <v>#N/A</v>
      </c>
      <c r="T621" s="11" t="e">
        <f>VLOOKUP($B621, Team_Batting___Advanced[], 19, FALSE)</f>
        <v>#N/A</v>
      </c>
      <c r="U621" s="11" t="e">
        <f>VLOOKUP($B621, 'Team Per G'!$A$2:$G$31, 3, FALSE)</f>
        <v>#N/A</v>
      </c>
      <c r="V621" s="11" t="e">
        <f>VLOOKUP($B621, 'Team Per G'!$A$2:$G$31, 5, FALSE)</f>
        <v>#N/A</v>
      </c>
      <c r="W621" s="11" t="e">
        <f>VLOOKUP($B621, 'Team Per G'!$A$2:$G$31, 4, FALSE)</f>
        <v>#N/A</v>
      </c>
      <c r="X621" s="11" t="e">
        <f>VLOOKUP($B621, Team_Batting___Dashboard[], 22, FALSE)/$F621</f>
        <v>#N/A</v>
      </c>
      <c r="Y621" s="11" t="e">
        <f>VLOOKUP($B621, 'FanGraphs - Team WAR Projected'!$B$2:$E$31, 4, FALSE)/162</f>
        <v>#N/A</v>
      </c>
      <c r="Z621" s="11" t="e">
        <f t="shared" si="101"/>
        <v>#N/A</v>
      </c>
      <c r="AA621" s="11" t="e">
        <f>VLOOKUP($B621, FanGraphs_Standings[[Abbreviation]:[2024 Year to Date RS/G]], 6, FALSE)/$F621</f>
        <v>#N/A</v>
      </c>
      <c r="AB621" s="11" t="e">
        <f>VLOOKUP($B621, FanGraphs_Standings[[Abbreviation]:[2024 Projected Full Season RDif]], 19, FALSE)/162</f>
        <v>#N/A</v>
      </c>
      <c r="AC621" s="11" t="e">
        <f t="shared" si="110"/>
        <v>#N/A</v>
      </c>
      <c r="AD621" s="11" t="e">
        <f>VLOOKUP($B621, FanGraphs_Standings[[Abbreviation]:[2024 Projected Full Season RDif]], 5, FALSE)</f>
        <v>#N/A</v>
      </c>
      <c r="AE621" s="11" t="e">
        <f>VLOOKUP($B621, FanGraphs_Standings[[Abbreviation]:[2024 Projected Full Season W%]], 18, FALSE)</f>
        <v>#N/A</v>
      </c>
      <c r="AF621" s="11" t="e">
        <f t="shared" si="102"/>
        <v>#N/A</v>
      </c>
      <c r="AG621" s="11" t="e">
        <f>VLOOKUP($B621, 'Home Field Adv'!$A$2:$I$31, 9, FALSE)</f>
        <v>#N/A</v>
      </c>
      <c r="AH621" s="11" t="e">
        <f>VLOOKUP($C621, FanGraphs_Standings[[Abbreviation]:[2024 Year to Date G]], 2, FALSE)</f>
        <v>#N/A</v>
      </c>
      <c r="AI621" s="11" t="e">
        <f>_xlfn.IFNA(VLOOKUP($E621, 'SP Per G'!$A$2:$D$1385, 3, FALSE), AO621)</f>
        <v>#N/A</v>
      </c>
      <c r="AJ621" s="11" t="e">
        <f>IF(AND(ISNA(VLOOKUP($E621, 'SP Per G'!$A$2:$D$1385, 4, FALSE)), ISTEXT($E621)), AI621,IF(ISNA(VLOOKUP($E621, 'SP Per G'!$A$2:$D$1385, 4, FALSE)), AO621, VLOOKUP($E621, 'SP Per G'!$A$2:$D$1385, 4, FALSE)))</f>
        <v>#N/A</v>
      </c>
      <c r="AK621" s="11" t="e">
        <f t="shared" si="103"/>
        <v>#N/A</v>
      </c>
      <c r="AL621" s="11" t="e">
        <f>_xlfn.IFNA(VLOOKUP($E621, Individual_Pitching___Dashboard[], 18, FALSE), VLOOKUP($C621,Team_Pitching___Advanced[[Team]:[SIERA]],16,FALSE))</f>
        <v>#N/A</v>
      </c>
      <c r="AM621" s="11" t="e">
        <f>_xlfn.IFNA(VLOOKUP($E621, Individual_Pitching___Dashboard[], 20, FALSE), VLOOKUP($C621,Team_Pitching___Advanced[[Team]:[xFIP]],19,FALSE))</f>
        <v>#N/A</v>
      </c>
      <c r="AN621" s="11" t="e">
        <f>_xlfn.IFNA(VLOOKUP($E621,Individual_Pitching___Advanced[],21,FALSE),VLOOKUP($C621,Team_Pitching___Advanced[[Team]:[SIERA]],20,FALSE))</f>
        <v>#N/A</v>
      </c>
      <c r="AO621" s="11" t="e">
        <f>VLOOKUP($C621, 'Team Per G'!$A$2:$G$31, 7, FALSE)</f>
        <v>#N/A</v>
      </c>
      <c r="AP621" s="11" t="e">
        <f>VLOOKUP($C621, 'FanGraphs - Team WAR Projected'!$B$2:$E$31, 3, FALSE)/162</f>
        <v>#N/A</v>
      </c>
      <c r="AQ621" s="11" t="e">
        <f t="shared" si="104"/>
        <v>#N/A</v>
      </c>
      <c r="AR621" s="11" t="e">
        <f>VLOOKUP($C621, Team_Pitching___Advanced[[Team]:[xFIP]], 19,FALSE)</f>
        <v>#N/A</v>
      </c>
      <c r="AS621" s="11" t="e">
        <f>VLOOKUP($C621, Team_Pitching___Advanced[], 20, FALSE)</f>
        <v>#N/A</v>
      </c>
      <c r="AT621" s="11" t="e">
        <f>VLOOKUP($C621, Team_Batting___Dashboard[[Team]:[wOBA]], 16, FALSE)</f>
        <v>#N/A</v>
      </c>
      <c r="AU621" s="11" t="e">
        <f>VLOOKUP($C621, Team_Batting___Advanced[[Team]:[OPS]], 9, FALSE)</f>
        <v>#N/A</v>
      </c>
      <c r="AV621" s="11" t="e">
        <f>VLOOKUP($C621, Team_Batting___Advanced[], 19, FALSE)</f>
        <v>#N/A</v>
      </c>
      <c r="AW621" s="11" t="e">
        <f>VLOOKUP($C621, 'Team Per G'!$A$2:$G$31, 3, FALSE)</f>
        <v>#N/A</v>
      </c>
      <c r="AX621" s="11" t="e">
        <f>VLOOKUP($C621, 'Team Per G'!$A$2:$G$31, 5, FALSE)</f>
        <v>#N/A</v>
      </c>
      <c r="AY621" s="11" t="e">
        <f>VLOOKUP($C621, 'Team Per G'!$A$2:$G$31, 4, FALSE)</f>
        <v>#N/A</v>
      </c>
      <c r="AZ621" s="11" t="e">
        <f>VLOOKUP($C621, Team_Batting___Dashboard[], 22, FALSE)/$AH621</f>
        <v>#N/A</v>
      </c>
      <c r="BA621" s="11" t="e">
        <f>VLOOKUP($C621, 'FanGraphs - Team WAR Projected'!$B$2:$E$31, 4, FALSE)/162</f>
        <v>#N/A</v>
      </c>
      <c r="BB621" s="11" t="e">
        <f t="shared" si="105"/>
        <v>#N/A</v>
      </c>
      <c r="BC621" s="11" t="e">
        <f>VLOOKUP($C621, FanGraphs_Standings[[Abbreviation]:[2024 Year to Date RS/G]], 6, FALSE)/$AH621</f>
        <v>#N/A</v>
      </c>
      <c r="BD621" s="11" t="e">
        <f>VLOOKUP($C621, FanGraphs_Standings[[Abbreviation]:[2024 Projected Full Season RDif]], 19, FALSE)/162</f>
        <v>#N/A</v>
      </c>
      <c r="BE621" s="11" t="e">
        <f t="shared" si="106"/>
        <v>#N/A</v>
      </c>
      <c r="BF621" s="11" t="e">
        <f>VLOOKUP($C621, FanGraphs_Standings[[Abbreviation]:[2024 Projected Full Season RDif]], 5, FALSE)</f>
        <v>#N/A</v>
      </c>
      <c r="BG621" s="11" t="e">
        <f>VLOOKUP($C621, FanGraphs_Standings[[Abbreviation]:[2024 Projected Full Season W%]], 18, FALSE)</f>
        <v>#N/A</v>
      </c>
      <c r="BH621" s="11" t="e">
        <f t="shared" si="107"/>
        <v>#N/A</v>
      </c>
      <c r="BI621" s="11" t="e">
        <f>VLOOKUP($C621, 'Home Field Adv'!$A$2:$K$31, 11, FALSE)</f>
        <v>#N/A</v>
      </c>
      <c r="BL621" s="12" t="str">
        <f t="shared" si="108"/>
        <v/>
      </c>
      <c r="BM621" s="12" t="str">
        <f t="shared" si="111"/>
        <v/>
      </c>
      <c r="BN621" s="12" t="str">
        <f t="shared" si="109"/>
        <v/>
      </c>
    </row>
    <row r="622" spans="6:66" x14ac:dyDescent="0.45">
      <c r="F622" s="11" t="e">
        <f>VLOOKUP($B622, FanGraphs_Standings[[Abbreviation]:[2024 Year to Date G]], 2, FALSE)</f>
        <v>#N/A</v>
      </c>
      <c r="G622" s="11" t="e">
        <f>_xlfn.IFNA(VLOOKUP($D622, 'SP Per G'!$A$2:$D$1385, 3, FALSE),M622)</f>
        <v>#N/A</v>
      </c>
      <c r="H622" s="11" t="e">
        <f>IF(AND(ISNA(VLOOKUP($D622, 'SP Per G'!$A$2:$D$1385, 4, FALSE)), ISTEXT($D622)), G622,IF(ISNA(VLOOKUP($D622, 'SP Per G'!$A$2:$D$1385, 4, FALSE)), M622, VLOOKUP($D622, 'SP Per G'!$A$2:$D$1385, 4, FALSE)))</f>
        <v>#N/A</v>
      </c>
      <c r="I622" s="11" t="e">
        <f t="shared" si="99"/>
        <v>#N/A</v>
      </c>
      <c r="J622" s="11" t="e">
        <f>_xlfn.IFNA(VLOOKUP($D622,Individual_Pitching___Dashboard[],18,FALSE),VLOOKUP(B622,Team_Pitching___Dashboard[[Team]:[ERA]],17,FALSE))</f>
        <v>#N/A</v>
      </c>
      <c r="K622" s="11" t="e">
        <f>_xlfn.IFNA(VLOOKUP($D622, Individual_Pitching___Dashboard[], 20, FALSE), VLOOKUP(B622,Team_Pitching___Dashboard[[Team]:[xFIP]],20,FALSE))</f>
        <v>#N/A</v>
      </c>
      <c r="L622" s="11" t="e">
        <f>_xlfn.IFNA(VLOOKUP($D622, Individual_Pitching___Advanced[], 21,FALSE), VLOOKUP(B622, Team_Pitching___Advanced[], 20, FALSE))</f>
        <v>#N/A</v>
      </c>
      <c r="M622" s="11" t="e">
        <f>VLOOKUP($B622, 'Team Per G'!$A$2:$G$31, 7, FALSE)</f>
        <v>#N/A</v>
      </c>
      <c r="N622" s="11" t="e">
        <f>VLOOKUP($B622, 'FanGraphs - Team WAR Projected'!$B$2:$E$31, 3, FALSE)/162</f>
        <v>#N/A</v>
      </c>
      <c r="O622" s="11" t="e">
        <f t="shared" si="100"/>
        <v>#N/A</v>
      </c>
      <c r="P622" s="11" t="e">
        <f>VLOOKUP($B622, Team_Pitching___Advanced[[Team]:[xFIP]], 19,FALSE)</f>
        <v>#N/A</v>
      </c>
      <c r="Q622" s="11" t="e">
        <f>VLOOKUP($B622, Team_Pitching___Advanced[], 20, FALSE)</f>
        <v>#N/A</v>
      </c>
      <c r="R622" s="11" t="e">
        <f>VLOOKUP($B622, Team_Batting___Dashboard[[Team]:[wOBA]], 16, FALSE)</f>
        <v>#N/A</v>
      </c>
      <c r="S622" s="11" t="e">
        <f>VLOOKUP($B622, Team_Batting___Advanced[[Team]:[OPS]], 9, FALSE)</f>
        <v>#N/A</v>
      </c>
      <c r="T622" s="11" t="e">
        <f>VLOOKUP($B622, Team_Batting___Advanced[], 19, FALSE)</f>
        <v>#N/A</v>
      </c>
      <c r="U622" s="11" t="e">
        <f>VLOOKUP($B622, 'Team Per G'!$A$2:$G$31, 3, FALSE)</f>
        <v>#N/A</v>
      </c>
      <c r="V622" s="11" t="e">
        <f>VLOOKUP($B622, 'Team Per G'!$A$2:$G$31, 5, FALSE)</f>
        <v>#N/A</v>
      </c>
      <c r="W622" s="11" t="e">
        <f>VLOOKUP($B622, 'Team Per G'!$A$2:$G$31, 4, FALSE)</f>
        <v>#N/A</v>
      </c>
      <c r="X622" s="11" t="e">
        <f>VLOOKUP($B622, Team_Batting___Dashboard[], 22, FALSE)/$F622</f>
        <v>#N/A</v>
      </c>
      <c r="Y622" s="11" t="e">
        <f>VLOOKUP($B622, 'FanGraphs - Team WAR Projected'!$B$2:$E$31, 4, FALSE)/162</f>
        <v>#N/A</v>
      </c>
      <c r="Z622" s="11" t="e">
        <f t="shared" si="101"/>
        <v>#N/A</v>
      </c>
      <c r="AA622" s="11" t="e">
        <f>VLOOKUP($B622, FanGraphs_Standings[[Abbreviation]:[2024 Year to Date RS/G]], 6, FALSE)/$F622</f>
        <v>#N/A</v>
      </c>
      <c r="AB622" s="11" t="e">
        <f>VLOOKUP($B622, FanGraphs_Standings[[Abbreviation]:[2024 Projected Full Season RDif]], 19, FALSE)/162</f>
        <v>#N/A</v>
      </c>
      <c r="AC622" s="11" t="e">
        <f t="shared" si="110"/>
        <v>#N/A</v>
      </c>
      <c r="AD622" s="11" t="e">
        <f>VLOOKUP($B622, FanGraphs_Standings[[Abbreviation]:[2024 Projected Full Season RDif]], 5, FALSE)</f>
        <v>#N/A</v>
      </c>
      <c r="AE622" s="11" t="e">
        <f>VLOOKUP($B622, FanGraphs_Standings[[Abbreviation]:[2024 Projected Full Season W%]], 18, FALSE)</f>
        <v>#N/A</v>
      </c>
      <c r="AF622" s="11" t="e">
        <f t="shared" si="102"/>
        <v>#N/A</v>
      </c>
      <c r="AG622" s="11" t="e">
        <f>VLOOKUP($B622, 'Home Field Adv'!$A$2:$I$31, 9, FALSE)</f>
        <v>#N/A</v>
      </c>
      <c r="AH622" s="11" t="e">
        <f>VLOOKUP($C622, FanGraphs_Standings[[Abbreviation]:[2024 Year to Date G]], 2, FALSE)</f>
        <v>#N/A</v>
      </c>
      <c r="AI622" s="11" t="e">
        <f>_xlfn.IFNA(VLOOKUP($E622, 'SP Per G'!$A$2:$D$1385, 3, FALSE), AO622)</f>
        <v>#N/A</v>
      </c>
      <c r="AJ622" s="11" t="e">
        <f>IF(AND(ISNA(VLOOKUP($E622, 'SP Per G'!$A$2:$D$1385, 4, FALSE)), ISTEXT($E622)), AI622,IF(ISNA(VLOOKUP($E622, 'SP Per G'!$A$2:$D$1385, 4, FALSE)), AO622, VLOOKUP($E622, 'SP Per G'!$A$2:$D$1385, 4, FALSE)))</f>
        <v>#N/A</v>
      </c>
      <c r="AK622" s="11" t="e">
        <f t="shared" si="103"/>
        <v>#N/A</v>
      </c>
      <c r="AL622" s="11" t="e">
        <f>_xlfn.IFNA(VLOOKUP($E622, Individual_Pitching___Dashboard[], 18, FALSE), VLOOKUP($C622,Team_Pitching___Advanced[[Team]:[SIERA]],16,FALSE))</f>
        <v>#N/A</v>
      </c>
      <c r="AM622" s="11" t="e">
        <f>_xlfn.IFNA(VLOOKUP($E622, Individual_Pitching___Dashboard[], 20, FALSE), VLOOKUP($C622,Team_Pitching___Advanced[[Team]:[xFIP]],19,FALSE))</f>
        <v>#N/A</v>
      </c>
      <c r="AN622" s="11" t="e">
        <f>_xlfn.IFNA(VLOOKUP($E622,Individual_Pitching___Advanced[],21,FALSE),VLOOKUP($C622,Team_Pitching___Advanced[[Team]:[SIERA]],20,FALSE))</f>
        <v>#N/A</v>
      </c>
      <c r="AO622" s="11" t="e">
        <f>VLOOKUP($C622, 'Team Per G'!$A$2:$G$31, 7, FALSE)</f>
        <v>#N/A</v>
      </c>
      <c r="AP622" s="11" t="e">
        <f>VLOOKUP($C622, 'FanGraphs - Team WAR Projected'!$B$2:$E$31, 3, FALSE)/162</f>
        <v>#N/A</v>
      </c>
      <c r="AQ622" s="11" t="e">
        <f t="shared" si="104"/>
        <v>#N/A</v>
      </c>
      <c r="AR622" s="11" t="e">
        <f>VLOOKUP($C622, Team_Pitching___Advanced[[Team]:[xFIP]], 19,FALSE)</f>
        <v>#N/A</v>
      </c>
      <c r="AS622" s="11" t="e">
        <f>VLOOKUP($C622, Team_Pitching___Advanced[], 20, FALSE)</f>
        <v>#N/A</v>
      </c>
      <c r="AT622" s="11" t="e">
        <f>VLOOKUP($C622, Team_Batting___Dashboard[[Team]:[wOBA]], 16, FALSE)</f>
        <v>#N/A</v>
      </c>
      <c r="AU622" s="11" t="e">
        <f>VLOOKUP($C622, Team_Batting___Advanced[[Team]:[OPS]], 9, FALSE)</f>
        <v>#N/A</v>
      </c>
      <c r="AV622" s="11" t="e">
        <f>VLOOKUP($C622, Team_Batting___Advanced[], 19, FALSE)</f>
        <v>#N/A</v>
      </c>
      <c r="AW622" s="11" t="e">
        <f>VLOOKUP($C622, 'Team Per G'!$A$2:$G$31, 3, FALSE)</f>
        <v>#N/A</v>
      </c>
      <c r="AX622" s="11" t="e">
        <f>VLOOKUP($C622, 'Team Per G'!$A$2:$G$31, 5, FALSE)</f>
        <v>#N/A</v>
      </c>
      <c r="AY622" s="11" t="e">
        <f>VLOOKUP($C622, 'Team Per G'!$A$2:$G$31, 4, FALSE)</f>
        <v>#N/A</v>
      </c>
      <c r="AZ622" s="11" t="e">
        <f>VLOOKUP($C622, Team_Batting___Dashboard[], 22, FALSE)/$AH622</f>
        <v>#N/A</v>
      </c>
      <c r="BA622" s="11" t="e">
        <f>VLOOKUP($C622, 'FanGraphs - Team WAR Projected'!$B$2:$E$31, 4, FALSE)/162</f>
        <v>#N/A</v>
      </c>
      <c r="BB622" s="11" t="e">
        <f t="shared" si="105"/>
        <v>#N/A</v>
      </c>
      <c r="BC622" s="11" t="e">
        <f>VLOOKUP($C622, FanGraphs_Standings[[Abbreviation]:[2024 Year to Date RS/G]], 6, FALSE)/$AH622</f>
        <v>#N/A</v>
      </c>
      <c r="BD622" s="11" t="e">
        <f>VLOOKUP($C622, FanGraphs_Standings[[Abbreviation]:[2024 Projected Full Season RDif]], 19, FALSE)/162</f>
        <v>#N/A</v>
      </c>
      <c r="BE622" s="11" t="e">
        <f t="shared" si="106"/>
        <v>#N/A</v>
      </c>
      <c r="BF622" s="11" t="e">
        <f>VLOOKUP($C622, FanGraphs_Standings[[Abbreviation]:[2024 Projected Full Season RDif]], 5, FALSE)</f>
        <v>#N/A</v>
      </c>
      <c r="BG622" s="11" t="e">
        <f>VLOOKUP($C622, FanGraphs_Standings[[Abbreviation]:[2024 Projected Full Season W%]], 18, FALSE)</f>
        <v>#N/A</v>
      </c>
      <c r="BH622" s="11" t="e">
        <f t="shared" si="107"/>
        <v>#N/A</v>
      </c>
      <c r="BI622" s="11" t="e">
        <f>VLOOKUP($C622, 'Home Field Adv'!$A$2:$K$31, 11, FALSE)</f>
        <v>#N/A</v>
      </c>
      <c r="BL622" s="12" t="str">
        <f t="shared" si="108"/>
        <v/>
      </c>
      <c r="BM622" s="12" t="str">
        <f t="shared" si="111"/>
        <v/>
      </c>
      <c r="BN622" s="12" t="str">
        <f t="shared" si="109"/>
        <v/>
      </c>
    </row>
    <row r="623" spans="6:66" x14ac:dyDescent="0.45">
      <c r="F623" s="11" t="e">
        <f>VLOOKUP($B623, FanGraphs_Standings[[Abbreviation]:[2024 Year to Date G]], 2, FALSE)</f>
        <v>#N/A</v>
      </c>
      <c r="G623" s="11" t="e">
        <f>_xlfn.IFNA(VLOOKUP($D623, 'SP Per G'!$A$2:$D$1385, 3, FALSE),M623)</f>
        <v>#N/A</v>
      </c>
      <c r="H623" s="11" t="e">
        <f>IF(AND(ISNA(VLOOKUP($D623, 'SP Per G'!$A$2:$D$1385, 4, FALSE)), ISTEXT($D623)), G623,IF(ISNA(VLOOKUP($D623, 'SP Per G'!$A$2:$D$1385, 4, FALSE)), M623, VLOOKUP($D623, 'SP Per G'!$A$2:$D$1385, 4, FALSE)))</f>
        <v>#N/A</v>
      </c>
      <c r="I623" s="11" t="e">
        <f t="shared" si="99"/>
        <v>#N/A</v>
      </c>
      <c r="J623" s="11" t="e">
        <f>_xlfn.IFNA(VLOOKUP($D623,Individual_Pitching___Dashboard[],18,FALSE),VLOOKUP(B623,Team_Pitching___Dashboard[[Team]:[ERA]],17,FALSE))</f>
        <v>#N/A</v>
      </c>
      <c r="K623" s="11" t="e">
        <f>_xlfn.IFNA(VLOOKUP($D623, Individual_Pitching___Dashboard[], 20, FALSE), VLOOKUP(B623,Team_Pitching___Dashboard[[Team]:[xFIP]],20,FALSE))</f>
        <v>#N/A</v>
      </c>
      <c r="L623" s="11" t="e">
        <f>_xlfn.IFNA(VLOOKUP($D623, Individual_Pitching___Advanced[], 21,FALSE), VLOOKUP(B623, Team_Pitching___Advanced[], 20, FALSE))</f>
        <v>#N/A</v>
      </c>
      <c r="M623" s="11" t="e">
        <f>VLOOKUP($B623, 'Team Per G'!$A$2:$G$31, 7, FALSE)</f>
        <v>#N/A</v>
      </c>
      <c r="N623" s="11" t="e">
        <f>VLOOKUP($B623, 'FanGraphs - Team WAR Projected'!$B$2:$E$31, 3, FALSE)/162</f>
        <v>#N/A</v>
      </c>
      <c r="O623" s="11" t="e">
        <f t="shared" si="100"/>
        <v>#N/A</v>
      </c>
      <c r="P623" s="11" t="e">
        <f>VLOOKUP($B623, Team_Pitching___Advanced[[Team]:[xFIP]], 19,FALSE)</f>
        <v>#N/A</v>
      </c>
      <c r="Q623" s="11" t="e">
        <f>VLOOKUP($B623, Team_Pitching___Advanced[], 20, FALSE)</f>
        <v>#N/A</v>
      </c>
      <c r="R623" s="11" t="e">
        <f>VLOOKUP($B623, Team_Batting___Dashboard[[Team]:[wOBA]], 16, FALSE)</f>
        <v>#N/A</v>
      </c>
      <c r="S623" s="11" t="e">
        <f>VLOOKUP($B623, Team_Batting___Advanced[[Team]:[OPS]], 9, FALSE)</f>
        <v>#N/A</v>
      </c>
      <c r="T623" s="11" t="e">
        <f>VLOOKUP($B623, Team_Batting___Advanced[], 19, FALSE)</f>
        <v>#N/A</v>
      </c>
      <c r="U623" s="11" t="e">
        <f>VLOOKUP($B623, 'Team Per G'!$A$2:$G$31, 3, FALSE)</f>
        <v>#N/A</v>
      </c>
      <c r="V623" s="11" t="e">
        <f>VLOOKUP($B623, 'Team Per G'!$A$2:$G$31, 5, FALSE)</f>
        <v>#N/A</v>
      </c>
      <c r="W623" s="11" t="e">
        <f>VLOOKUP($B623, 'Team Per G'!$A$2:$G$31, 4, FALSE)</f>
        <v>#N/A</v>
      </c>
      <c r="X623" s="11" t="e">
        <f>VLOOKUP($B623, Team_Batting___Dashboard[], 22, FALSE)/$F623</f>
        <v>#N/A</v>
      </c>
      <c r="Y623" s="11" t="e">
        <f>VLOOKUP($B623, 'FanGraphs - Team WAR Projected'!$B$2:$E$31, 4, FALSE)/162</f>
        <v>#N/A</v>
      </c>
      <c r="Z623" s="11" t="e">
        <f t="shared" si="101"/>
        <v>#N/A</v>
      </c>
      <c r="AA623" s="11" t="e">
        <f>VLOOKUP($B623, FanGraphs_Standings[[Abbreviation]:[2024 Year to Date RS/G]], 6, FALSE)/$F623</f>
        <v>#N/A</v>
      </c>
      <c r="AB623" s="11" t="e">
        <f>VLOOKUP($B623, FanGraphs_Standings[[Abbreviation]:[2024 Projected Full Season RDif]], 19, FALSE)/162</f>
        <v>#N/A</v>
      </c>
      <c r="AC623" s="11" t="e">
        <f t="shared" si="110"/>
        <v>#N/A</v>
      </c>
      <c r="AD623" s="11" t="e">
        <f>VLOOKUP($B623, FanGraphs_Standings[[Abbreviation]:[2024 Projected Full Season RDif]], 5, FALSE)</f>
        <v>#N/A</v>
      </c>
      <c r="AE623" s="11" t="e">
        <f>VLOOKUP($B623, FanGraphs_Standings[[Abbreviation]:[2024 Projected Full Season W%]], 18, FALSE)</f>
        <v>#N/A</v>
      </c>
      <c r="AF623" s="11" t="e">
        <f t="shared" si="102"/>
        <v>#N/A</v>
      </c>
      <c r="AG623" s="11" t="e">
        <f>VLOOKUP($B623, 'Home Field Adv'!$A$2:$I$31, 9, FALSE)</f>
        <v>#N/A</v>
      </c>
      <c r="AH623" s="11" t="e">
        <f>VLOOKUP($C623, FanGraphs_Standings[[Abbreviation]:[2024 Year to Date G]], 2, FALSE)</f>
        <v>#N/A</v>
      </c>
      <c r="AI623" s="11" t="e">
        <f>_xlfn.IFNA(VLOOKUP($E623, 'SP Per G'!$A$2:$D$1385, 3, FALSE), AO623)</f>
        <v>#N/A</v>
      </c>
      <c r="AJ623" s="11" t="e">
        <f>IF(AND(ISNA(VLOOKUP($E623, 'SP Per G'!$A$2:$D$1385, 4, FALSE)), ISTEXT($E623)), AI623,IF(ISNA(VLOOKUP($E623, 'SP Per G'!$A$2:$D$1385, 4, FALSE)), AO623, VLOOKUP($E623, 'SP Per G'!$A$2:$D$1385, 4, FALSE)))</f>
        <v>#N/A</v>
      </c>
      <c r="AK623" s="11" t="e">
        <f t="shared" si="103"/>
        <v>#N/A</v>
      </c>
      <c r="AL623" s="11" t="e">
        <f>_xlfn.IFNA(VLOOKUP($E623, Individual_Pitching___Dashboard[], 18, FALSE), VLOOKUP($C623,Team_Pitching___Advanced[[Team]:[SIERA]],16,FALSE))</f>
        <v>#N/A</v>
      </c>
      <c r="AM623" s="11" t="e">
        <f>_xlfn.IFNA(VLOOKUP($E623, Individual_Pitching___Dashboard[], 20, FALSE), VLOOKUP($C623,Team_Pitching___Advanced[[Team]:[xFIP]],19,FALSE))</f>
        <v>#N/A</v>
      </c>
      <c r="AN623" s="11" t="e">
        <f>_xlfn.IFNA(VLOOKUP($E623,Individual_Pitching___Advanced[],21,FALSE),VLOOKUP($C623,Team_Pitching___Advanced[[Team]:[SIERA]],20,FALSE))</f>
        <v>#N/A</v>
      </c>
      <c r="AO623" s="11" t="e">
        <f>VLOOKUP($C623, 'Team Per G'!$A$2:$G$31, 7, FALSE)</f>
        <v>#N/A</v>
      </c>
      <c r="AP623" s="11" t="e">
        <f>VLOOKUP($C623, 'FanGraphs - Team WAR Projected'!$B$2:$E$31, 3, FALSE)/162</f>
        <v>#N/A</v>
      </c>
      <c r="AQ623" s="11" t="e">
        <f t="shared" si="104"/>
        <v>#N/A</v>
      </c>
      <c r="AR623" s="11" t="e">
        <f>VLOOKUP($C623, Team_Pitching___Advanced[[Team]:[xFIP]], 19,FALSE)</f>
        <v>#N/A</v>
      </c>
      <c r="AS623" s="11" t="e">
        <f>VLOOKUP($C623, Team_Pitching___Advanced[], 20, FALSE)</f>
        <v>#N/A</v>
      </c>
      <c r="AT623" s="11" t="e">
        <f>VLOOKUP($C623, Team_Batting___Dashboard[[Team]:[wOBA]], 16, FALSE)</f>
        <v>#N/A</v>
      </c>
      <c r="AU623" s="11" t="e">
        <f>VLOOKUP($C623, Team_Batting___Advanced[[Team]:[OPS]], 9, FALSE)</f>
        <v>#N/A</v>
      </c>
      <c r="AV623" s="11" t="e">
        <f>VLOOKUP($C623, Team_Batting___Advanced[], 19, FALSE)</f>
        <v>#N/A</v>
      </c>
      <c r="AW623" s="11" t="e">
        <f>VLOOKUP($C623, 'Team Per G'!$A$2:$G$31, 3, FALSE)</f>
        <v>#N/A</v>
      </c>
      <c r="AX623" s="11" t="e">
        <f>VLOOKUP($C623, 'Team Per G'!$A$2:$G$31, 5, FALSE)</f>
        <v>#N/A</v>
      </c>
      <c r="AY623" s="11" t="e">
        <f>VLOOKUP($C623, 'Team Per G'!$A$2:$G$31, 4, FALSE)</f>
        <v>#N/A</v>
      </c>
      <c r="AZ623" s="11" t="e">
        <f>VLOOKUP($C623, Team_Batting___Dashboard[], 22, FALSE)/$AH623</f>
        <v>#N/A</v>
      </c>
      <c r="BA623" s="11" t="e">
        <f>VLOOKUP($C623, 'FanGraphs - Team WAR Projected'!$B$2:$E$31, 4, FALSE)/162</f>
        <v>#N/A</v>
      </c>
      <c r="BB623" s="11" t="e">
        <f t="shared" si="105"/>
        <v>#N/A</v>
      </c>
      <c r="BC623" s="11" t="e">
        <f>VLOOKUP($C623, FanGraphs_Standings[[Abbreviation]:[2024 Year to Date RS/G]], 6, FALSE)/$AH623</f>
        <v>#N/A</v>
      </c>
      <c r="BD623" s="11" t="e">
        <f>VLOOKUP($C623, FanGraphs_Standings[[Abbreviation]:[2024 Projected Full Season RDif]], 19, FALSE)/162</f>
        <v>#N/A</v>
      </c>
      <c r="BE623" s="11" t="e">
        <f t="shared" si="106"/>
        <v>#N/A</v>
      </c>
      <c r="BF623" s="11" t="e">
        <f>VLOOKUP($C623, FanGraphs_Standings[[Abbreviation]:[2024 Projected Full Season RDif]], 5, FALSE)</f>
        <v>#N/A</v>
      </c>
      <c r="BG623" s="11" t="e">
        <f>VLOOKUP($C623, FanGraphs_Standings[[Abbreviation]:[2024 Projected Full Season W%]], 18, FALSE)</f>
        <v>#N/A</v>
      </c>
      <c r="BH623" s="11" t="e">
        <f t="shared" si="107"/>
        <v>#N/A</v>
      </c>
      <c r="BI623" s="11" t="e">
        <f>VLOOKUP($C623, 'Home Field Adv'!$A$2:$K$31, 11, FALSE)</f>
        <v>#N/A</v>
      </c>
      <c r="BL623" s="12" t="str">
        <f t="shared" si="108"/>
        <v/>
      </c>
      <c r="BM623" s="12" t="str">
        <f t="shared" si="111"/>
        <v/>
      </c>
      <c r="BN623" s="12" t="str">
        <f t="shared" si="109"/>
        <v/>
      </c>
    </row>
    <row r="624" spans="6:66" x14ac:dyDescent="0.45">
      <c r="F624" s="11" t="e">
        <f>VLOOKUP($B624, FanGraphs_Standings[[Abbreviation]:[2024 Year to Date G]], 2, FALSE)</f>
        <v>#N/A</v>
      </c>
      <c r="G624" s="11" t="e">
        <f>_xlfn.IFNA(VLOOKUP($D624, 'SP Per G'!$A$2:$D$1385, 3, FALSE),M624)</f>
        <v>#N/A</v>
      </c>
      <c r="H624" s="11" t="e">
        <f>IF(AND(ISNA(VLOOKUP($D624, 'SP Per G'!$A$2:$D$1385, 4, FALSE)), ISTEXT($D624)), G624,IF(ISNA(VLOOKUP($D624, 'SP Per G'!$A$2:$D$1385, 4, FALSE)), M624, VLOOKUP($D624, 'SP Per G'!$A$2:$D$1385, 4, FALSE)))</f>
        <v>#N/A</v>
      </c>
      <c r="I624" s="11" t="e">
        <f t="shared" si="99"/>
        <v>#N/A</v>
      </c>
      <c r="J624" s="11" t="e">
        <f>_xlfn.IFNA(VLOOKUP($D624,Individual_Pitching___Dashboard[],18,FALSE),VLOOKUP(B624,Team_Pitching___Dashboard[[Team]:[ERA]],17,FALSE))</f>
        <v>#N/A</v>
      </c>
      <c r="K624" s="11" t="e">
        <f>_xlfn.IFNA(VLOOKUP($D624, Individual_Pitching___Dashboard[], 20, FALSE), VLOOKUP(B624,Team_Pitching___Dashboard[[Team]:[xFIP]],20,FALSE))</f>
        <v>#N/A</v>
      </c>
      <c r="L624" s="11" t="e">
        <f>_xlfn.IFNA(VLOOKUP($D624, Individual_Pitching___Advanced[], 21,FALSE), VLOOKUP(B624, Team_Pitching___Advanced[], 20, FALSE))</f>
        <v>#N/A</v>
      </c>
      <c r="M624" s="11" t="e">
        <f>VLOOKUP($B624, 'Team Per G'!$A$2:$G$31, 7, FALSE)</f>
        <v>#N/A</v>
      </c>
      <c r="N624" s="11" t="e">
        <f>VLOOKUP($B624, 'FanGraphs - Team WAR Projected'!$B$2:$E$31, 3, FALSE)/162</f>
        <v>#N/A</v>
      </c>
      <c r="O624" s="11" t="e">
        <f t="shared" si="100"/>
        <v>#N/A</v>
      </c>
      <c r="P624" s="11" t="e">
        <f>VLOOKUP($B624, Team_Pitching___Advanced[[Team]:[xFIP]], 19,FALSE)</f>
        <v>#N/A</v>
      </c>
      <c r="Q624" s="11" t="e">
        <f>VLOOKUP($B624, Team_Pitching___Advanced[], 20, FALSE)</f>
        <v>#N/A</v>
      </c>
      <c r="R624" s="11" t="e">
        <f>VLOOKUP($B624, Team_Batting___Dashboard[[Team]:[wOBA]], 16, FALSE)</f>
        <v>#N/A</v>
      </c>
      <c r="S624" s="11" t="e">
        <f>VLOOKUP($B624, Team_Batting___Advanced[[Team]:[OPS]], 9, FALSE)</f>
        <v>#N/A</v>
      </c>
      <c r="T624" s="11" t="e">
        <f>VLOOKUP($B624, Team_Batting___Advanced[], 19, FALSE)</f>
        <v>#N/A</v>
      </c>
      <c r="U624" s="11" t="e">
        <f>VLOOKUP($B624, 'Team Per G'!$A$2:$G$31, 3, FALSE)</f>
        <v>#N/A</v>
      </c>
      <c r="V624" s="11" t="e">
        <f>VLOOKUP($B624, 'Team Per G'!$A$2:$G$31, 5, FALSE)</f>
        <v>#N/A</v>
      </c>
      <c r="W624" s="11" t="e">
        <f>VLOOKUP($B624, 'Team Per G'!$A$2:$G$31, 4, FALSE)</f>
        <v>#N/A</v>
      </c>
      <c r="X624" s="11" t="e">
        <f>VLOOKUP($B624, Team_Batting___Dashboard[], 22, FALSE)/$F624</f>
        <v>#N/A</v>
      </c>
      <c r="Y624" s="11" t="e">
        <f>VLOOKUP($B624, 'FanGraphs - Team WAR Projected'!$B$2:$E$31, 4, FALSE)/162</f>
        <v>#N/A</v>
      </c>
      <c r="Z624" s="11" t="e">
        <f t="shared" si="101"/>
        <v>#N/A</v>
      </c>
      <c r="AA624" s="11" t="e">
        <f>VLOOKUP($B624, FanGraphs_Standings[[Abbreviation]:[2024 Year to Date RS/G]], 6, FALSE)/$F624</f>
        <v>#N/A</v>
      </c>
      <c r="AB624" s="11" t="e">
        <f>VLOOKUP($B624, FanGraphs_Standings[[Abbreviation]:[2024 Projected Full Season RDif]], 19, FALSE)/162</f>
        <v>#N/A</v>
      </c>
      <c r="AC624" s="11" t="e">
        <f t="shared" si="110"/>
        <v>#N/A</v>
      </c>
      <c r="AD624" s="11" t="e">
        <f>VLOOKUP($B624, FanGraphs_Standings[[Abbreviation]:[2024 Projected Full Season RDif]], 5, FALSE)</f>
        <v>#N/A</v>
      </c>
      <c r="AE624" s="11" t="e">
        <f>VLOOKUP($B624, FanGraphs_Standings[[Abbreviation]:[2024 Projected Full Season W%]], 18, FALSE)</f>
        <v>#N/A</v>
      </c>
      <c r="AF624" s="11" t="e">
        <f t="shared" si="102"/>
        <v>#N/A</v>
      </c>
      <c r="AG624" s="11" t="e">
        <f>VLOOKUP($B624, 'Home Field Adv'!$A$2:$I$31, 9, FALSE)</f>
        <v>#N/A</v>
      </c>
      <c r="AH624" s="11" t="e">
        <f>VLOOKUP($C624, FanGraphs_Standings[[Abbreviation]:[2024 Year to Date G]], 2, FALSE)</f>
        <v>#N/A</v>
      </c>
      <c r="AI624" s="11" t="e">
        <f>_xlfn.IFNA(VLOOKUP($E624, 'SP Per G'!$A$2:$D$1385, 3, FALSE), AO624)</f>
        <v>#N/A</v>
      </c>
      <c r="AJ624" s="11" t="e">
        <f>IF(AND(ISNA(VLOOKUP($E624, 'SP Per G'!$A$2:$D$1385, 4, FALSE)), ISTEXT($E624)), AI624,IF(ISNA(VLOOKUP($E624, 'SP Per G'!$A$2:$D$1385, 4, FALSE)), AO624, VLOOKUP($E624, 'SP Per G'!$A$2:$D$1385, 4, FALSE)))</f>
        <v>#N/A</v>
      </c>
      <c r="AK624" s="11" t="e">
        <f t="shared" si="103"/>
        <v>#N/A</v>
      </c>
      <c r="AL624" s="11" t="e">
        <f>_xlfn.IFNA(VLOOKUP($E624, Individual_Pitching___Dashboard[], 18, FALSE), VLOOKUP($C624,Team_Pitching___Advanced[[Team]:[SIERA]],16,FALSE))</f>
        <v>#N/A</v>
      </c>
      <c r="AM624" s="11" t="e">
        <f>_xlfn.IFNA(VLOOKUP($E624, Individual_Pitching___Dashboard[], 20, FALSE), VLOOKUP($C624,Team_Pitching___Advanced[[Team]:[xFIP]],19,FALSE))</f>
        <v>#N/A</v>
      </c>
      <c r="AN624" s="11" t="e">
        <f>_xlfn.IFNA(VLOOKUP($E624,Individual_Pitching___Advanced[],21,FALSE),VLOOKUP($C624,Team_Pitching___Advanced[[Team]:[SIERA]],20,FALSE))</f>
        <v>#N/A</v>
      </c>
      <c r="AO624" s="11" t="e">
        <f>VLOOKUP($C624, 'Team Per G'!$A$2:$G$31, 7, FALSE)</f>
        <v>#N/A</v>
      </c>
      <c r="AP624" s="11" t="e">
        <f>VLOOKUP($C624, 'FanGraphs - Team WAR Projected'!$B$2:$E$31, 3, FALSE)/162</f>
        <v>#N/A</v>
      </c>
      <c r="AQ624" s="11" t="e">
        <f t="shared" si="104"/>
        <v>#N/A</v>
      </c>
      <c r="AR624" s="11" t="e">
        <f>VLOOKUP($C624, Team_Pitching___Advanced[[Team]:[xFIP]], 19,FALSE)</f>
        <v>#N/A</v>
      </c>
      <c r="AS624" s="11" t="e">
        <f>VLOOKUP($C624, Team_Pitching___Advanced[], 20, FALSE)</f>
        <v>#N/A</v>
      </c>
      <c r="AT624" s="11" t="e">
        <f>VLOOKUP($C624, Team_Batting___Dashboard[[Team]:[wOBA]], 16, FALSE)</f>
        <v>#N/A</v>
      </c>
      <c r="AU624" s="11" t="e">
        <f>VLOOKUP($C624, Team_Batting___Advanced[[Team]:[OPS]], 9, FALSE)</f>
        <v>#N/A</v>
      </c>
      <c r="AV624" s="11" t="e">
        <f>VLOOKUP($C624, Team_Batting___Advanced[], 19, FALSE)</f>
        <v>#N/A</v>
      </c>
      <c r="AW624" s="11" t="e">
        <f>VLOOKUP($C624, 'Team Per G'!$A$2:$G$31, 3, FALSE)</f>
        <v>#N/A</v>
      </c>
      <c r="AX624" s="11" t="e">
        <f>VLOOKUP($C624, 'Team Per G'!$A$2:$G$31, 5, FALSE)</f>
        <v>#N/A</v>
      </c>
      <c r="AY624" s="11" t="e">
        <f>VLOOKUP($C624, 'Team Per G'!$A$2:$G$31, 4, FALSE)</f>
        <v>#N/A</v>
      </c>
      <c r="AZ624" s="11" t="e">
        <f>VLOOKUP($C624, Team_Batting___Dashboard[], 22, FALSE)/$AH624</f>
        <v>#N/A</v>
      </c>
      <c r="BA624" s="11" t="e">
        <f>VLOOKUP($C624, 'FanGraphs - Team WAR Projected'!$B$2:$E$31, 4, FALSE)/162</f>
        <v>#N/A</v>
      </c>
      <c r="BB624" s="11" t="e">
        <f t="shared" si="105"/>
        <v>#N/A</v>
      </c>
      <c r="BC624" s="11" t="e">
        <f>VLOOKUP($C624, FanGraphs_Standings[[Abbreviation]:[2024 Year to Date RS/G]], 6, FALSE)/$AH624</f>
        <v>#N/A</v>
      </c>
      <c r="BD624" s="11" t="e">
        <f>VLOOKUP($C624, FanGraphs_Standings[[Abbreviation]:[2024 Projected Full Season RDif]], 19, FALSE)/162</f>
        <v>#N/A</v>
      </c>
      <c r="BE624" s="11" t="e">
        <f t="shared" si="106"/>
        <v>#N/A</v>
      </c>
      <c r="BF624" s="11" t="e">
        <f>VLOOKUP($C624, FanGraphs_Standings[[Abbreviation]:[2024 Projected Full Season RDif]], 5, FALSE)</f>
        <v>#N/A</v>
      </c>
      <c r="BG624" s="11" t="e">
        <f>VLOOKUP($C624, FanGraphs_Standings[[Abbreviation]:[2024 Projected Full Season W%]], 18, FALSE)</f>
        <v>#N/A</v>
      </c>
      <c r="BH624" s="11" t="e">
        <f t="shared" si="107"/>
        <v>#N/A</v>
      </c>
      <c r="BI624" s="11" t="e">
        <f>VLOOKUP($C624, 'Home Field Adv'!$A$2:$K$31, 11, FALSE)</f>
        <v>#N/A</v>
      </c>
      <c r="BL624" s="12" t="str">
        <f t="shared" si="108"/>
        <v/>
      </c>
      <c r="BM624" s="12" t="str">
        <f t="shared" si="111"/>
        <v/>
      </c>
      <c r="BN624" s="12" t="str">
        <f t="shared" si="109"/>
        <v/>
      </c>
    </row>
    <row r="625" spans="6:66" x14ac:dyDescent="0.45">
      <c r="F625" s="11" t="e">
        <f>VLOOKUP($B625, FanGraphs_Standings[[Abbreviation]:[2024 Year to Date G]], 2, FALSE)</f>
        <v>#N/A</v>
      </c>
      <c r="G625" s="11" t="e">
        <f>_xlfn.IFNA(VLOOKUP($D625, 'SP Per G'!$A$2:$D$1385, 3, FALSE),M625)</f>
        <v>#N/A</v>
      </c>
      <c r="H625" s="11" t="e">
        <f>IF(AND(ISNA(VLOOKUP($D625, 'SP Per G'!$A$2:$D$1385, 4, FALSE)), ISTEXT($D625)), G625,IF(ISNA(VLOOKUP($D625, 'SP Per G'!$A$2:$D$1385, 4, FALSE)), M625, VLOOKUP($D625, 'SP Per G'!$A$2:$D$1385, 4, FALSE)))</f>
        <v>#N/A</v>
      </c>
      <c r="I625" s="11" t="e">
        <f t="shared" si="99"/>
        <v>#N/A</v>
      </c>
      <c r="J625" s="11" t="e">
        <f>_xlfn.IFNA(VLOOKUP($D625,Individual_Pitching___Dashboard[],18,FALSE),VLOOKUP(B625,Team_Pitching___Dashboard[[Team]:[ERA]],17,FALSE))</f>
        <v>#N/A</v>
      </c>
      <c r="K625" s="11" t="e">
        <f>_xlfn.IFNA(VLOOKUP($D625, Individual_Pitching___Dashboard[], 20, FALSE), VLOOKUP(B625,Team_Pitching___Dashboard[[Team]:[xFIP]],20,FALSE))</f>
        <v>#N/A</v>
      </c>
      <c r="L625" s="11" t="e">
        <f>_xlfn.IFNA(VLOOKUP($D625, Individual_Pitching___Advanced[], 21,FALSE), VLOOKUP(B625, Team_Pitching___Advanced[], 20, FALSE))</f>
        <v>#N/A</v>
      </c>
      <c r="M625" s="11" t="e">
        <f>VLOOKUP($B625, 'Team Per G'!$A$2:$G$31, 7, FALSE)</f>
        <v>#N/A</v>
      </c>
      <c r="N625" s="11" t="e">
        <f>VLOOKUP($B625, 'FanGraphs - Team WAR Projected'!$B$2:$E$31, 3, FALSE)/162</f>
        <v>#N/A</v>
      </c>
      <c r="O625" s="11" t="e">
        <f t="shared" si="100"/>
        <v>#N/A</v>
      </c>
      <c r="P625" s="11" t="e">
        <f>VLOOKUP($B625, Team_Pitching___Advanced[[Team]:[xFIP]], 19,FALSE)</f>
        <v>#N/A</v>
      </c>
      <c r="Q625" s="11" t="e">
        <f>VLOOKUP($B625, Team_Pitching___Advanced[], 20, FALSE)</f>
        <v>#N/A</v>
      </c>
      <c r="R625" s="11" t="e">
        <f>VLOOKUP($B625, Team_Batting___Dashboard[[Team]:[wOBA]], 16, FALSE)</f>
        <v>#N/A</v>
      </c>
      <c r="S625" s="11" t="e">
        <f>VLOOKUP($B625, Team_Batting___Advanced[[Team]:[OPS]], 9, FALSE)</f>
        <v>#N/A</v>
      </c>
      <c r="T625" s="11" t="e">
        <f>VLOOKUP($B625, Team_Batting___Advanced[], 19, FALSE)</f>
        <v>#N/A</v>
      </c>
      <c r="U625" s="11" t="e">
        <f>VLOOKUP($B625, 'Team Per G'!$A$2:$G$31, 3, FALSE)</f>
        <v>#N/A</v>
      </c>
      <c r="V625" s="11" t="e">
        <f>VLOOKUP($B625, 'Team Per G'!$A$2:$G$31, 5, FALSE)</f>
        <v>#N/A</v>
      </c>
      <c r="W625" s="11" t="e">
        <f>VLOOKUP($B625, 'Team Per G'!$A$2:$G$31, 4, FALSE)</f>
        <v>#N/A</v>
      </c>
      <c r="X625" s="11" t="e">
        <f>VLOOKUP($B625, Team_Batting___Dashboard[], 22, FALSE)/$F625</f>
        <v>#N/A</v>
      </c>
      <c r="Y625" s="11" t="e">
        <f>VLOOKUP($B625, 'FanGraphs - Team WAR Projected'!$B$2:$E$31, 4, FALSE)/162</f>
        <v>#N/A</v>
      </c>
      <c r="Z625" s="11" t="e">
        <f t="shared" si="101"/>
        <v>#N/A</v>
      </c>
      <c r="AA625" s="11" t="e">
        <f>VLOOKUP($B625, FanGraphs_Standings[[Abbreviation]:[2024 Year to Date RS/G]], 6, FALSE)/$F625</f>
        <v>#N/A</v>
      </c>
      <c r="AB625" s="11" t="e">
        <f>VLOOKUP($B625, FanGraphs_Standings[[Abbreviation]:[2024 Projected Full Season RDif]], 19, FALSE)/162</f>
        <v>#N/A</v>
      </c>
      <c r="AC625" s="11" t="e">
        <f t="shared" si="110"/>
        <v>#N/A</v>
      </c>
      <c r="AD625" s="11" t="e">
        <f>VLOOKUP($B625, FanGraphs_Standings[[Abbreviation]:[2024 Projected Full Season RDif]], 5, FALSE)</f>
        <v>#N/A</v>
      </c>
      <c r="AE625" s="11" t="e">
        <f>VLOOKUP($B625, FanGraphs_Standings[[Abbreviation]:[2024 Projected Full Season W%]], 18, FALSE)</f>
        <v>#N/A</v>
      </c>
      <c r="AF625" s="11" t="e">
        <f t="shared" si="102"/>
        <v>#N/A</v>
      </c>
      <c r="AG625" s="11" t="e">
        <f>VLOOKUP($B625, 'Home Field Adv'!$A$2:$I$31, 9, FALSE)</f>
        <v>#N/A</v>
      </c>
      <c r="AH625" s="11" t="e">
        <f>VLOOKUP($C625, FanGraphs_Standings[[Abbreviation]:[2024 Year to Date G]], 2, FALSE)</f>
        <v>#N/A</v>
      </c>
      <c r="AI625" s="11" t="e">
        <f>_xlfn.IFNA(VLOOKUP($E625, 'SP Per G'!$A$2:$D$1385, 3, FALSE), AO625)</f>
        <v>#N/A</v>
      </c>
      <c r="AJ625" s="11" t="e">
        <f>IF(AND(ISNA(VLOOKUP($E625, 'SP Per G'!$A$2:$D$1385, 4, FALSE)), ISTEXT($E625)), AI625,IF(ISNA(VLOOKUP($E625, 'SP Per G'!$A$2:$D$1385, 4, FALSE)), AO625, VLOOKUP($E625, 'SP Per G'!$A$2:$D$1385, 4, FALSE)))</f>
        <v>#N/A</v>
      </c>
      <c r="AK625" s="11" t="e">
        <f t="shared" si="103"/>
        <v>#N/A</v>
      </c>
      <c r="AL625" s="11" t="e">
        <f>_xlfn.IFNA(VLOOKUP($E625, Individual_Pitching___Dashboard[], 18, FALSE), VLOOKUP($C625,Team_Pitching___Advanced[[Team]:[SIERA]],16,FALSE))</f>
        <v>#N/A</v>
      </c>
      <c r="AM625" s="11" t="e">
        <f>_xlfn.IFNA(VLOOKUP($E625, Individual_Pitching___Dashboard[], 20, FALSE), VLOOKUP($C625,Team_Pitching___Advanced[[Team]:[xFIP]],19,FALSE))</f>
        <v>#N/A</v>
      </c>
      <c r="AN625" s="11" t="e">
        <f>_xlfn.IFNA(VLOOKUP($E625,Individual_Pitching___Advanced[],21,FALSE),VLOOKUP($C625,Team_Pitching___Advanced[[Team]:[SIERA]],20,FALSE))</f>
        <v>#N/A</v>
      </c>
      <c r="AO625" s="11" t="e">
        <f>VLOOKUP($C625, 'Team Per G'!$A$2:$G$31, 7, FALSE)</f>
        <v>#N/A</v>
      </c>
      <c r="AP625" s="11" t="e">
        <f>VLOOKUP($C625, 'FanGraphs - Team WAR Projected'!$B$2:$E$31, 3, FALSE)/162</f>
        <v>#N/A</v>
      </c>
      <c r="AQ625" s="11" t="e">
        <f t="shared" si="104"/>
        <v>#N/A</v>
      </c>
      <c r="AR625" s="11" t="e">
        <f>VLOOKUP($C625, Team_Pitching___Advanced[[Team]:[xFIP]], 19,FALSE)</f>
        <v>#N/A</v>
      </c>
      <c r="AS625" s="11" t="e">
        <f>VLOOKUP($C625, Team_Pitching___Advanced[], 20, FALSE)</f>
        <v>#N/A</v>
      </c>
      <c r="AT625" s="11" t="e">
        <f>VLOOKUP($C625, Team_Batting___Dashboard[[Team]:[wOBA]], 16, FALSE)</f>
        <v>#N/A</v>
      </c>
      <c r="AU625" s="11" t="e">
        <f>VLOOKUP($C625, Team_Batting___Advanced[[Team]:[OPS]], 9, FALSE)</f>
        <v>#N/A</v>
      </c>
      <c r="AV625" s="11" t="e">
        <f>VLOOKUP($C625, Team_Batting___Advanced[], 19, FALSE)</f>
        <v>#N/A</v>
      </c>
      <c r="AW625" s="11" t="e">
        <f>VLOOKUP($C625, 'Team Per G'!$A$2:$G$31, 3, FALSE)</f>
        <v>#N/A</v>
      </c>
      <c r="AX625" s="11" t="e">
        <f>VLOOKUP($C625, 'Team Per G'!$A$2:$G$31, 5, FALSE)</f>
        <v>#N/A</v>
      </c>
      <c r="AY625" s="11" t="e">
        <f>VLOOKUP($C625, 'Team Per G'!$A$2:$G$31, 4, FALSE)</f>
        <v>#N/A</v>
      </c>
      <c r="AZ625" s="11" t="e">
        <f>VLOOKUP($C625, Team_Batting___Dashboard[], 22, FALSE)/$AH625</f>
        <v>#N/A</v>
      </c>
      <c r="BA625" s="11" t="e">
        <f>VLOOKUP($C625, 'FanGraphs - Team WAR Projected'!$B$2:$E$31, 4, FALSE)/162</f>
        <v>#N/A</v>
      </c>
      <c r="BB625" s="11" t="e">
        <f t="shared" si="105"/>
        <v>#N/A</v>
      </c>
      <c r="BC625" s="11" t="e">
        <f>VLOOKUP($C625, FanGraphs_Standings[[Abbreviation]:[2024 Year to Date RS/G]], 6, FALSE)/$AH625</f>
        <v>#N/A</v>
      </c>
      <c r="BD625" s="11" t="e">
        <f>VLOOKUP($C625, FanGraphs_Standings[[Abbreviation]:[2024 Projected Full Season RDif]], 19, FALSE)/162</f>
        <v>#N/A</v>
      </c>
      <c r="BE625" s="11" t="e">
        <f t="shared" si="106"/>
        <v>#N/A</v>
      </c>
      <c r="BF625" s="11" t="e">
        <f>VLOOKUP($C625, FanGraphs_Standings[[Abbreviation]:[2024 Projected Full Season RDif]], 5, FALSE)</f>
        <v>#N/A</v>
      </c>
      <c r="BG625" s="11" t="e">
        <f>VLOOKUP($C625, FanGraphs_Standings[[Abbreviation]:[2024 Projected Full Season W%]], 18, FALSE)</f>
        <v>#N/A</v>
      </c>
      <c r="BH625" s="11" t="e">
        <f t="shared" si="107"/>
        <v>#N/A</v>
      </c>
      <c r="BI625" s="11" t="e">
        <f>VLOOKUP($C625, 'Home Field Adv'!$A$2:$K$31, 11, FALSE)</f>
        <v>#N/A</v>
      </c>
      <c r="BL625" s="12" t="str">
        <f t="shared" si="108"/>
        <v/>
      </c>
      <c r="BM625" s="12" t="str">
        <f t="shared" si="111"/>
        <v/>
      </c>
      <c r="BN625" s="12" t="str">
        <f t="shared" si="109"/>
        <v/>
      </c>
    </row>
    <row r="626" spans="6:66" x14ac:dyDescent="0.45">
      <c r="F626" s="11" t="e">
        <f>VLOOKUP($B626, FanGraphs_Standings[[Abbreviation]:[2024 Year to Date G]], 2, FALSE)</f>
        <v>#N/A</v>
      </c>
      <c r="G626" s="11" t="e">
        <f>_xlfn.IFNA(VLOOKUP($D626, 'SP Per G'!$A$2:$D$1385, 3, FALSE),M626)</f>
        <v>#N/A</v>
      </c>
      <c r="H626" s="11" t="e">
        <f>IF(AND(ISNA(VLOOKUP($D626, 'SP Per G'!$A$2:$D$1385, 4, FALSE)), ISTEXT($D626)), G626,IF(ISNA(VLOOKUP($D626, 'SP Per G'!$A$2:$D$1385, 4, FALSE)), M626, VLOOKUP($D626, 'SP Per G'!$A$2:$D$1385, 4, FALSE)))</f>
        <v>#N/A</v>
      </c>
      <c r="I626" s="11" t="e">
        <f t="shared" si="99"/>
        <v>#N/A</v>
      </c>
      <c r="J626" s="11" t="e">
        <f>_xlfn.IFNA(VLOOKUP($D626,Individual_Pitching___Dashboard[],18,FALSE),VLOOKUP(B626,Team_Pitching___Dashboard[[Team]:[ERA]],17,FALSE))</f>
        <v>#N/A</v>
      </c>
      <c r="K626" s="11" t="e">
        <f>_xlfn.IFNA(VLOOKUP($D626, Individual_Pitching___Dashboard[], 20, FALSE), VLOOKUP(B626,Team_Pitching___Dashboard[[Team]:[xFIP]],20,FALSE))</f>
        <v>#N/A</v>
      </c>
      <c r="L626" s="11" t="e">
        <f>_xlfn.IFNA(VLOOKUP($D626, Individual_Pitching___Advanced[], 21,FALSE), VLOOKUP(B626, Team_Pitching___Advanced[], 20, FALSE))</f>
        <v>#N/A</v>
      </c>
      <c r="M626" s="11" t="e">
        <f>VLOOKUP($B626, 'Team Per G'!$A$2:$G$31, 7, FALSE)</f>
        <v>#N/A</v>
      </c>
      <c r="N626" s="11" t="e">
        <f>VLOOKUP($B626, 'FanGraphs - Team WAR Projected'!$B$2:$E$31, 3, FALSE)/162</f>
        <v>#N/A</v>
      </c>
      <c r="O626" s="11" t="e">
        <f t="shared" si="100"/>
        <v>#N/A</v>
      </c>
      <c r="P626" s="11" t="e">
        <f>VLOOKUP($B626, Team_Pitching___Advanced[[Team]:[xFIP]], 19,FALSE)</f>
        <v>#N/A</v>
      </c>
      <c r="Q626" s="11" t="e">
        <f>VLOOKUP($B626, Team_Pitching___Advanced[], 20, FALSE)</f>
        <v>#N/A</v>
      </c>
      <c r="R626" s="11" t="e">
        <f>VLOOKUP($B626, Team_Batting___Dashboard[[Team]:[wOBA]], 16, FALSE)</f>
        <v>#N/A</v>
      </c>
      <c r="S626" s="11" t="e">
        <f>VLOOKUP($B626, Team_Batting___Advanced[[Team]:[OPS]], 9, FALSE)</f>
        <v>#N/A</v>
      </c>
      <c r="T626" s="11" t="e">
        <f>VLOOKUP($B626, Team_Batting___Advanced[], 19, FALSE)</f>
        <v>#N/A</v>
      </c>
      <c r="U626" s="11" t="e">
        <f>VLOOKUP($B626, 'Team Per G'!$A$2:$G$31, 3, FALSE)</f>
        <v>#N/A</v>
      </c>
      <c r="V626" s="11" t="e">
        <f>VLOOKUP($B626, 'Team Per G'!$A$2:$G$31, 5, FALSE)</f>
        <v>#N/A</v>
      </c>
      <c r="W626" s="11" t="e">
        <f>VLOOKUP($B626, 'Team Per G'!$A$2:$G$31, 4, FALSE)</f>
        <v>#N/A</v>
      </c>
      <c r="X626" s="11" t="e">
        <f>VLOOKUP($B626, Team_Batting___Dashboard[], 22, FALSE)/$F626</f>
        <v>#N/A</v>
      </c>
      <c r="Y626" s="11" t="e">
        <f>VLOOKUP($B626, 'FanGraphs - Team WAR Projected'!$B$2:$E$31, 4, FALSE)/162</f>
        <v>#N/A</v>
      </c>
      <c r="Z626" s="11" t="e">
        <f t="shared" si="101"/>
        <v>#N/A</v>
      </c>
      <c r="AA626" s="11" t="e">
        <f>VLOOKUP($B626, FanGraphs_Standings[[Abbreviation]:[2024 Year to Date RS/G]], 6, FALSE)/$F626</f>
        <v>#N/A</v>
      </c>
      <c r="AB626" s="11" t="e">
        <f>VLOOKUP($B626, FanGraphs_Standings[[Abbreviation]:[2024 Projected Full Season RDif]], 19, FALSE)/162</f>
        <v>#N/A</v>
      </c>
      <c r="AC626" s="11" t="e">
        <f t="shared" si="110"/>
        <v>#N/A</v>
      </c>
      <c r="AD626" s="11" t="e">
        <f>VLOOKUP($B626, FanGraphs_Standings[[Abbreviation]:[2024 Projected Full Season RDif]], 5, FALSE)</f>
        <v>#N/A</v>
      </c>
      <c r="AE626" s="11" t="e">
        <f>VLOOKUP($B626, FanGraphs_Standings[[Abbreviation]:[2024 Projected Full Season W%]], 18, FALSE)</f>
        <v>#N/A</v>
      </c>
      <c r="AF626" s="11" t="e">
        <f t="shared" si="102"/>
        <v>#N/A</v>
      </c>
      <c r="AG626" s="11" t="e">
        <f>VLOOKUP($B626, 'Home Field Adv'!$A$2:$I$31, 9, FALSE)</f>
        <v>#N/A</v>
      </c>
      <c r="AH626" s="11" t="e">
        <f>VLOOKUP($C626, FanGraphs_Standings[[Abbreviation]:[2024 Year to Date G]], 2, FALSE)</f>
        <v>#N/A</v>
      </c>
      <c r="AI626" s="11" t="e">
        <f>_xlfn.IFNA(VLOOKUP($E626, 'SP Per G'!$A$2:$D$1385, 3, FALSE), AO626)</f>
        <v>#N/A</v>
      </c>
      <c r="AJ626" s="11" t="e">
        <f>IF(AND(ISNA(VLOOKUP($E626, 'SP Per G'!$A$2:$D$1385, 4, FALSE)), ISTEXT($E626)), AI626,IF(ISNA(VLOOKUP($E626, 'SP Per G'!$A$2:$D$1385, 4, FALSE)), AO626, VLOOKUP($E626, 'SP Per G'!$A$2:$D$1385, 4, FALSE)))</f>
        <v>#N/A</v>
      </c>
      <c r="AK626" s="11" t="e">
        <f t="shared" si="103"/>
        <v>#N/A</v>
      </c>
      <c r="AL626" s="11" t="e">
        <f>_xlfn.IFNA(VLOOKUP($E626, Individual_Pitching___Dashboard[], 18, FALSE), VLOOKUP($C626,Team_Pitching___Advanced[[Team]:[SIERA]],16,FALSE))</f>
        <v>#N/A</v>
      </c>
      <c r="AM626" s="11" t="e">
        <f>_xlfn.IFNA(VLOOKUP($E626, Individual_Pitching___Dashboard[], 20, FALSE), VLOOKUP($C626,Team_Pitching___Advanced[[Team]:[xFIP]],19,FALSE))</f>
        <v>#N/A</v>
      </c>
      <c r="AN626" s="11" t="e">
        <f>_xlfn.IFNA(VLOOKUP($E626,Individual_Pitching___Advanced[],21,FALSE),VLOOKUP($C626,Team_Pitching___Advanced[[Team]:[SIERA]],20,FALSE))</f>
        <v>#N/A</v>
      </c>
      <c r="AO626" s="11" t="e">
        <f>VLOOKUP($C626, 'Team Per G'!$A$2:$G$31, 7, FALSE)</f>
        <v>#N/A</v>
      </c>
      <c r="AP626" s="11" t="e">
        <f>VLOOKUP($C626, 'FanGraphs - Team WAR Projected'!$B$2:$E$31, 3, FALSE)/162</f>
        <v>#N/A</v>
      </c>
      <c r="AQ626" s="11" t="e">
        <f t="shared" si="104"/>
        <v>#N/A</v>
      </c>
      <c r="AR626" s="11" t="e">
        <f>VLOOKUP($C626, Team_Pitching___Advanced[[Team]:[xFIP]], 19,FALSE)</f>
        <v>#N/A</v>
      </c>
      <c r="AS626" s="11" t="e">
        <f>VLOOKUP($C626, Team_Pitching___Advanced[], 20, FALSE)</f>
        <v>#N/A</v>
      </c>
      <c r="AT626" s="11" t="e">
        <f>VLOOKUP($C626, Team_Batting___Dashboard[[Team]:[wOBA]], 16, FALSE)</f>
        <v>#N/A</v>
      </c>
      <c r="AU626" s="11" t="e">
        <f>VLOOKUP($C626, Team_Batting___Advanced[[Team]:[OPS]], 9, FALSE)</f>
        <v>#N/A</v>
      </c>
      <c r="AV626" s="11" t="e">
        <f>VLOOKUP($C626, Team_Batting___Advanced[], 19, FALSE)</f>
        <v>#N/A</v>
      </c>
      <c r="AW626" s="11" t="e">
        <f>VLOOKUP($C626, 'Team Per G'!$A$2:$G$31, 3, FALSE)</f>
        <v>#N/A</v>
      </c>
      <c r="AX626" s="11" t="e">
        <f>VLOOKUP($C626, 'Team Per G'!$A$2:$G$31, 5, FALSE)</f>
        <v>#N/A</v>
      </c>
      <c r="AY626" s="11" t="e">
        <f>VLOOKUP($C626, 'Team Per G'!$A$2:$G$31, 4, FALSE)</f>
        <v>#N/A</v>
      </c>
      <c r="AZ626" s="11" t="e">
        <f>VLOOKUP($C626, Team_Batting___Dashboard[], 22, FALSE)/$AH626</f>
        <v>#N/A</v>
      </c>
      <c r="BA626" s="11" t="e">
        <f>VLOOKUP($C626, 'FanGraphs - Team WAR Projected'!$B$2:$E$31, 4, FALSE)/162</f>
        <v>#N/A</v>
      </c>
      <c r="BB626" s="11" t="e">
        <f t="shared" si="105"/>
        <v>#N/A</v>
      </c>
      <c r="BC626" s="11" t="e">
        <f>VLOOKUP($C626, FanGraphs_Standings[[Abbreviation]:[2024 Year to Date RS/G]], 6, FALSE)/$AH626</f>
        <v>#N/A</v>
      </c>
      <c r="BD626" s="11" t="e">
        <f>VLOOKUP($C626, FanGraphs_Standings[[Abbreviation]:[2024 Projected Full Season RDif]], 19, FALSE)/162</f>
        <v>#N/A</v>
      </c>
      <c r="BE626" s="11" t="e">
        <f t="shared" si="106"/>
        <v>#N/A</v>
      </c>
      <c r="BF626" s="11" t="e">
        <f>VLOOKUP($C626, FanGraphs_Standings[[Abbreviation]:[2024 Projected Full Season RDif]], 5, FALSE)</f>
        <v>#N/A</v>
      </c>
      <c r="BG626" s="11" t="e">
        <f>VLOOKUP($C626, FanGraphs_Standings[[Abbreviation]:[2024 Projected Full Season W%]], 18, FALSE)</f>
        <v>#N/A</v>
      </c>
      <c r="BH626" s="11" t="e">
        <f t="shared" si="107"/>
        <v>#N/A</v>
      </c>
      <c r="BI626" s="11" t="e">
        <f>VLOOKUP($C626, 'Home Field Adv'!$A$2:$K$31, 11, FALSE)</f>
        <v>#N/A</v>
      </c>
      <c r="BL626" s="12" t="str">
        <f t="shared" si="108"/>
        <v/>
      </c>
      <c r="BM626" s="12" t="str">
        <f t="shared" si="111"/>
        <v/>
      </c>
      <c r="BN626" s="12" t="str">
        <f t="shared" si="109"/>
        <v/>
      </c>
    </row>
    <row r="627" spans="6:66" x14ac:dyDescent="0.45">
      <c r="F627" s="11" t="e">
        <f>VLOOKUP($B627, FanGraphs_Standings[[Abbreviation]:[2024 Year to Date G]], 2, FALSE)</f>
        <v>#N/A</v>
      </c>
      <c r="G627" s="11" t="e">
        <f>_xlfn.IFNA(VLOOKUP($D627, 'SP Per G'!$A$2:$D$1385, 3, FALSE),M627)</f>
        <v>#N/A</v>
      </c>
      <c r="H627" s="11" t="e">
        <f>IF(AND(ISNA(VLOOKUP($D627, 'SP Per G'!$A$2:$D$1385, 4, FALSE)), ISTEXT($D627)), G627,IF(ISNA(VLOOKUP($D627, 'SP Per G'!$A$2:$D$1385, 4, FALSE)), M627, VLOOKUP($D627, 'SP Per G'!$A$2:$D$1385, 4, FALSE)))</f>
        <v>#N/A</v>
      </c>
      <c r="I627" s="11" t="e">
        <f t="shared" si="99"/>
        <v>#N/A</v>
      </c>
      <c r="J627" s="11" t="e">
        <f>_xlfn.IFNA(VLOOKUP($D627,Individual_Pitching___Dashboard[],18,FALSE),VLOOKUP(B627,Team_Pitching___Dashboard[[Team]:[ERA]],17,FALSE))</f>
        <v>#N/A</v>
      </c>
      <c r="K627" s="11" t="e">
        <f>_xlfn.IFNA(VLOOKUP($D627, Individual_Pitching___Dashboard[], 20, FALSE), VLOOKUP(B627,Team_Pitching___Dashboard[[Team]:[xFIP]],20,FALSE))</f>
        <v>#N/A</v>
      </c>
      <c r="L627" s="11" t="e">
        <f>_xlfn.IFNA(VLOOKUP($D627, Individual_Pitching___Advanced[], 21,FALSE), VLOOKUP(B627, Team_Pitching___Advanced[], 20, FALSE))</f>
        <v>#N/A</v>
      </c>
      <c r="M627" s="11" t="e">
        <f>VLOOKUP($B627, 'Team Per G'!$A$2:$G$31, 7, FALSE)</f>
        <v>#N/A</v>
      </c>
      <c r="N627" s="11" t="e">
        <f>VLOOKUP($B627, 'FanGraphs - Team WAR Projected'!$B$2:$E$31, 3, FALSE)/162</f>
        <v>#N/A</v>
      </c>
      <c r="O627" s="11" t="e">
        <f t="shared" si="100"/>
        <v>#N/A</v>
      </c>
      <c r="P627" s="11" t="e">
        <f>VLOOKUP($B627, Team_Pitching___Advanced[[Team]:[xFIP]], 19,FALSE)</f>
        <v>#N/A</v>
      </c>
      <c r="Q627" s="11" t="e">
        <f>VLOOKUP($B627, Team_Pitching___Advanced[], 20, FALSE)</f>
        <v>#N/A</v>
      </c>
      <c r="R627" s="11" t="e">
        <f>VLOOKUP($B627, Team_Batting___Dashboard[[Team]:[wOBA]], 16, FALSE)</f>
        <v>#N/A</v>
      </c>
      <c r="S627" s="11" t="e">
        <f>VLOOKUP($B627, Team_Batting___Advanced[[Team]:[OPS]], 9, FALSE)</f>
        <v>#N/A</v>
      </c>
      <c r="T627" s="11" t="e">
        <f>VLOOKUP($B627, Team_Batting___Advanced[], 19, FALSE)</f>
        <v>#N/A</v>
      </c>
      <c r="U627" s="11" t="e">
        <f>VLOOKUP($B627, 'Team Per G'!$A$2:$G$31, 3, FALSE)</f>
        <v>#N/A</v>
      </c>
      <c r="V627" s="11" t="e">
        <f>VLOOKUP($B627, 'Team Per G'!$A$2:$G$31, 5, FALSE)</f>
        <v>#N/A</v>
      </c>
      <c r="W627" s="11" t="e">
        <f>VLOOKUP($B627, 'Team Per G'!$A$2:$G$31, 4, FALSE)</f>
        <v>#N/A</v>
      </c>
      <c r="X627" s="11" t="e">
        <f>VLOOKUP($B627, Team_Batting___Dashboard[], 22, FALSE)/$F627</f>
        <v>#N/A</v>
      </c>
      <c r="Y627" s="11" t="e">
        <f>VLOOKUP($B627, 'FanGraphs - Team WAR Projected'!$B$2:$E$31, 4, FALSE)/162</f>
        <v>#N/A</v>
      </c>
      <c r="Z627" s="11" t="e">
        <f t="shared" si="101"/>
        <v>#N/A</v>
      </c>
      <c r="AA627" s="11" t="e">
        <f>VLOOKUP($B627, FanGraphs_Standings[[Abbreviation]:[2024 Year to Date RS/G]], 6, FALSE)/$F627</f>
        <v>#N/A</v>
      </c>
      <c r="AB627" s="11" t="e">
        <f>VLOOKUP($B627, FanGraphs_Standings[[Abbreviation]:[2024 Projected Full Season RDif]], 19, FALSE)/162</f>
        <v>#N/A</v>
      </c>
      <c r="AC627" s="11" t="e">
        <f t="shared" si="110"/>
        <v>#N/A</v>
      </c>
      <c r="AD627" s="11" t="e">
        <f>VLOOKUP($B627, FanGraphs_Standings[[Abbreviation]:[2024 Projected Full Season RDif]], 5, FALSE)</f>
        <v>#N/A</v>
      </c>
      <c r="AE627" s="11" t="e">
        <f>VLOOKUP($B627, FanGraphs_Standings[[Abbreviation]:[2024 Projected Full Season W%]], 18, FALSE)</f>
        <v>#N/A</v>
      </c>
      <c r="AF627" s="11" t="e">
        <f t="shared" si="102"/>
        <v>#N/A</v>
      </c>
      <c r="AG627" s="11" t="e">
        <f>VLOOKUP($B627, 'Home Field Adv'!$A$2:$I$31, 9, FALSE)</f>
        <v>#N/A</v>
      </c>
      <c r="AH627" s="11" t="e">
        <f>VLOOKUP($C627, FanGraphs_Standings[[Abbreviation]:[2024 Year to Date G]], 2, FALSE)</f>
        <v>#N/A</v>
      </c>
      <c r="AI627" s="11" t="e">
        <f>_xlfn.IFNA(VLOOKUP($E627, 'SP Per G'!$A$2:$D$1385, 3, FALSE), AO627)</f>
        <v>#N/A</v>
      </c>
      <c r="AJ627" s="11" t="e">
        <f>IF(AND(ISNA(VLOOKUP($E627, 'SP Per G'!$A$2:$D$1385, 4, FALSE)), ISTEXT($E627)), AI627,IF(ISNA(VLOOKUP($E627, 'SP Per G'!$A$2:$D$1385, 4, FALSE)), AO627, VLOOKUP($E627, 'SP Per G'!$A$2:$D$1385, 4, FALSE)))</f>
        <v>#N/A</v>
      </c>
      <c r="AK627" s="11" t="e">
        <f t="shared" si="103"/>
        <v>#N/A</v>
      </c>
      <c r="AL627" s="11" t="e">
        <f>_xlfn.IFNA(VLOOKUP($E627, Individual_Pitching___Dashboard[], 18, FALSE), VLOOKUP($C627,Team_Pitching___Advanced[[Team]:[SIERA]],16,FALSE))</f>
        <v>#N/A</v>
      </c>
      <c r="AM627" s="11" t="e">
        <f>_xlfn.IFNA(VLOOKUP($E627, Individual_Pitching___Dashboard[], 20, FALSE), VLOOKUP($C627,Team_Pitching___Advanced[[Team]:[xFIP]],19,FALSE))</f>
        <v>#N/A</v>
      </c>
      <c r="AN627" s="11" t="e">
        <f>_xlfn.IFNA(VLOOKUP($E627,Individual_Pitching___Advanced[],21,FALSE),VLOOKUP($C627,Team_Pitching___Advanced[[Team]:[SIERA]],20,FALSE))</f>
        <v>#N/A</v>
      </c>
      <c r="AO627" s="11" t="e">
        <f>VLOOKUP($C627, 'Team Per G'!$A$2:$G$31, 7, FALSE)</f>
        <v>#N/A</v>
      </c>
      <c r="AP627" s="11" t="e">
        <f>VLOOKUP($C627, 'FanGraphs - Team WAR Projected'!$B$2:$E$31, 3, FALSE)/162</f>
        <v>#N/A</v>
      </c>
      <c r="AQ627" s="11" t="e">
        <f t="shared" si="104"/>
        <v>#N/A</v>
      </c>
      <c r="AR627" s="11" t="e">
        <f>VLOOKUP($C627, Team_Pitching___Advanced[[Team]:[xFIP]], 19,FALSE)</f>
        <v>#N/A</v>
      </c>
      <c r="AS627" s="11" t="e">
        <f>VLOOKUP($C627, Team_Pitching___Advanced[], 20, FALSE)</f>
        <v>#N/A</v>
      </c>
      <c r="AT627" s="11" t="e">
        <f>VLOOKUP($C627, Team_Batting___Dashboard[[Team]:[wOBA]], 16, FALSE)</f>
        <v>#N/A</v>
      </c>
      <c r="AU627" s="11" t="e">
        <f>VLOOKUP($C627, Team_Batting___Advanced[[Team]:[OPS]], 9, FALSE)</f>
        <v>#N/A</v>
      </c>
      <c r="AV627" s="11" t="e">
        <f>VLOOKUP($C627, Team_Batting___Advanced[], 19, FALSE)</f>
        <v>#N/A</v>
      </c>
      <c r="AW627" s="11" t="e">
        <f>VLOOKUP($C627, 'Team Per G'!$A$2:$G$31, 3, FALSE)</f>
        <v>#N/A</v>
      </c>
      <c r="AX627" s="11" t="e">
        <f>VLOOKUP($C627, 'Team Per G'!$A$2:$G$31, 5, FALSE)</f>
        <v>#N/A</v>
      </c>
      <c r="AY627" s="11" t="e">
        <f>VLOOKUP($C627, 'Team Per G'!$A$2:$G$31, 4, FALSE)</f>
        <v>#N/A</v>
      </c>
      <c r="AZ627" s="11" t="e">
        <f>VLOOKUP($C627, Team_Batting___Dashboard[], 22, FALSE)/$AH627</f>
        <v>#N/A</v>
      </c>
      <c r="BA627" s="11" t="e">
        <f>VLOOKUP($C627, 'FanGraphs - Team WAR Projected'!$B$2:$E$31, 4, FALSE)/162</f>
        <v>#N/A</v>
      </c>
      <c r="BB627" s="11" t="e">
        <f t="shared" si="105"/>
        <v>#N/A</v>
      </c>
      <c r="BC627" s="11" t="e">
        <f>VLOOKUP($C627, FanGraphs_Standings[[Abbreviation]:[2024 Year to Date RS/G]], 6, FALSE)/$AH627</f>
        <v>#N/A</v>
      </c>
      <c r="BD627" s="11" t="e">
        <f>VLOOKUP($C627, FanGraphs_Standings[[Abbreviation]:[2024 Projected Full Season RDif]], 19, FALSE)/162</f>
        <v>#N/A</v>
      </c>
      <c r="BE627" s="11" t="e">
        <f t="shared" si="106"/>
        <v>#N/A</v>
      </c>
      <c r="BF627" s="11" t="e">
        <f>VLOOKUP($C627, FanGraphs_Standings[[Abbreviation]:[2024 Projected Full Season RDif]], 5, FALSE)</f>
        <v>#N/A</v>
      </c>
      <c r="BG627" s="11" t="e">
        <f>VLOOKUP($C627, FanGraphs_Standings[[Abbreviation]:[2024 Projected Full Season W%]], 18, FALSE)</f>
        <v>#N/A</v>
      </c>
      <c r="BH627" s="11" t="e">
        <f t="shared" si="107"/>
        <v>#N/A</v>
      </c>
      <c r="BI627" s="11" t="e">
        <f>VLOOKUP($C627, 'Home Field Adv'!$A$2:$K$31, 11, FALSE)</f>
        <v>#N/A</v>
      </c>
      <c r="BL627" s="12" t="str">
        <f t="shared" si="108"/>
        <v/>
      </c>
      <c r="BM627" s="12" t="str">
        <f t="shared" si="111"/>
        <v/>
      </c>
      <c r="BN627" s="12" t="str">
        <f t="shared" si="109"/>
        <v/>
      </c>
    </row>
    <row r="628" spans="6:66" x14ac:dyDescent="0.45">
      <c r="F628" s="11" t="e">
        <f>VLOOKUP($B628, FanGraphs_Standings[[Abbreviation]:[2024 Year to Date G]], 2, FALSE)</f>
        <v>#N/A</v>
      </c>
      <c r="G628" s="11" t="e">
        <f>_xlfn.IFNA(VLOOKUP($D628, 'SP Per G'!$A$2:$D$1385, 3, FALSE),M628)</f>
        <v>#N/A</v>
      </c>
      <c r="H628" s="11" t="e">
        <f>IF(AND(ISNA(VLOOKUP($D628, 'SP Per G'!$A$2:$D$1385, 4, FALSE)), ISTEXT($D628)), G628,IF(ISNA(VLOOKUP($D628, 'SP Per G'!$A$2:$D$1385, 4, FALSE)), M628, VLOOKUP($D628, 'SP Per G'!$A$2:$D$1385, 4, FALSE)))</f>
        <v>#N/A</v>
      </c>
      <c r="I628" s="11" t="e">
        <f t="shared" si="99"/>
        <v>#N/A</v>
      </c>
      <c r="J628" s="11" t="e">
        <f>_xlfn.IFNA(VLOOKUP($D628,Individual_Pitching___Dashboard[],18,FALSE),VLOOKUP(B628,Team_Pitching___Dashboard[[Team]:[ERA]],17,FALSE))</f>
        <v>#N/A</v>
      </c>
      <c r="K628" s="11" t="e">
        <f>_xlfn.IFNA(VLOOKUP($D628, Individual_Pitching___Dashboard[], 20, FALSE), VLOOKUP(B628,Team_Pitching___Dashboard[[Team]:[xFIP]],20,FALSE))</f>
        <v>#N/A</v>
      </c>
      <c r="L628" s="11" t="e">
        <f>_xlfn.IFNA(VLOOKUP($D628, Individual_Pitching___Advanced[], 21,FALSE), VLOOKUP(B628, Team_Pitching___Advanced[], 20, FALSE))</f>
        <v>#N/A</v>
      </c>
      <c r="M628" s="11" t="e">
        <f>VLOOKUP($B628, 'Team Per G'!$A$2:$G$31, 7, FALSE)</f>
        <v>#N/A</v>
      </c>
      <c r="N628" s="11" t="e">
        <f>VLOOKUP($B628, 'FanGraphs - Team WAR Projected'!$B$2:$E$31, 3, FALSE)/162</f>
        <v>#N/A</v>
      </c>
      <c r="O628" s="11" t="e">
        <f t="shared" si="100"/>
        <v>#N/A</v>
      </c>
      <c r="P628" s="11" t="e">
        <f>VLOOKUP($B628, Team_Pitching___Advanced[[Team]:[xFIP]], 19,FALSE)</f>
        <v>#N/A</v>
      </c>
      <c r="Q628" s="11" t="e">
        <f>VLOOKUP($B628, Team_Pitching___Advanced[], 20, FALSE)</f>
        <v>#N/A</v>
      </c>
      <c r="R628" s="11" t="e">
        <f>VLOOKUP($B628, Team_Batting___Dashboard[[Team]:[wOBA]], 16, FALSE)</f>
        <v>#N/A</v>
      </c>
      <c r="S628" s="11" t="e">
        <f>VLOOKUP($B628, Team_Batting___Advanced[[Team]:[OPS]], 9, FALSE)</f>
        <v>#N/A</v>
      </c>
      <c r="T628" s="11" t="e">
        <f>VLOOKUP($B628, Team_Batting___Advanced[], 19, FALSE)</f>
        <v>#N/A</v>
      </c>
      <c r="U628" s="11" t="e">
        <f>VLOOKUP($B628, 'Team Per G'!$A$2:$G$31, 3, FALSE)</f>
        <v>#N/A</v>
      </c>
      <c r="V628" s="11" t="e">
        <f>VLOOKUP($B628, 'Team Per G'!$A$2:$G$31, 5, FALSE)</f>
        <v>#N/A</v>
      </c>
      <c r="W628" s="11" t="e">
        <f>VLOOKUP($B628, 'Team Per G'!$A$2:$G$31, 4, FALSE)</f>
        <v>#N/A</v>
      </c>
      <c r="X628" s="11" t="e">
        <f>VLOOKUP($B628, Team_Batting___Dashboard[], 22, FALSE)/$F628</f>
        <v>#N/A</v>
      </c>
      <c r="Y628" s="11" t="e">
        <f>VLOOKUP($B628, 'FanGraphs - Team WAR Projected'!$B$2:$E$31, 4, FALSE)/162</f>
        <v>#N/A</v>
      </c>
      <c r="Z628" s="11" t="e">
        <f t="shared" si="101"/>
        <v>#N/A</v>
      </c>
      <c r="AA628" s="11" t="e">
        <f>VLOOKUP($B628, FanGraphs_Standings[[Abbreviation]:[2024 Year to Date RS/G]], 6, FALSE)/$F628</f>
        <v>#N/A</v>
      </c>
      <c r="AB628" s="11" t="e">
        <f>VLOOKUP($B628, FanGraphs_Standings[[Abbreviation]:[2024 Projected Full Season RDif]], 19, FALSE)/162</f>
        <v>#N/A</v>
      </c>
      <c r="AC628" s="11" t="e">
        <f t="shared" si="110"/>
        <v>#N/A</v>
      </c>
      <c r="AD628" s="11" t="e">
        <f>VLOOKUP($B628, FanGraphs_Standings[[Abbreviation]:[2024 Projected Full Season RDif]], 5, FALSE)</f>
        <v>#N/A</v>
      </c>
      <c r="AE628" s="11" t="e">
        <f>VLOOKUP($B628, FanGraphs_Standings[[Abbreviation]:[2024 Projected Full Season W%]], 18, FALSE)</f>
        <v>#N/A</v>
      </c>
      <c r="AF628" s="11" t="e">
        <f t="shared" si="102"/>
        <v>#N/A</v>
      </c>
      <c r="AG628" s="11" t="e">
        <f>VLOOKUP($B628, 'Home Field Adv'!$A$2:$I$31, 9, FALSE)</f>
        <v>#N/A</v>
      </c>
      <c r="AH628" s="11" t="e">
        <f>VLOOKUP($C628, FanGraphs_Standings[[Abbreviation]:[2024 Year to Date G]], 2, FALSE)</f>
        <v>#N/A</v>
      </c>
      <c r="AI628" s="11" t="e">
        <f>_xlfn.IFNA(VLOOKUP($E628, 'SP Per G'!$A$2:$D$1385, 3, FALSE), AO628)</f>
        <v>#N/A</v>
      </c>
      <c r="AJ628" s="11" t="e">
        <f>IF(AND(ISNA(VLOOKUP($E628, 'SP Per G'!$A$2:$D$1385, 4, FALSE)), ISTEXT($E628)), AI628,IF(ISNA(VLOOKUP($E628, 'SP Per G'!$A$2:$D$1385, 4, FALSE)), AO628, VLOOKUP($E628, 'SP Per G'!$A$2:$D$1385, 4, FALSE)))</f>
        <v>#N/A</v>
      </c>
      <c r="AK628" s="11" t="e">
        <f t="shared" si="103"/>
        <v>#N/A</v>
      </c>
      <c r="AL628" s="11" t="e">
        <f>_xlfn.IFNA(VLOOKUP($E628, Individual_Pitching___Dashboard[], 18, FALSE), VLOOKUP($C628,Team_Pitching___Advanced[[Team]:[SIERA]],16,FALSE))</f>
        <v>#N/A</v>
      </c>
      <c r="AM628" s="11" t="e">
        <f>_xlfn.IFNA(VLOOKUP($E628, Individual_Pitching___Dashboard[], 20, FALSE), VLOOKUP($C628,Team_Pitching___Advanced[[Team]:[xFIP]],19,FALSE))</f>
        <v>#N/A</v>
      </c>
      <c r="AN628" s="11" t="e">
        <f>_xlfn.IFNA(VLOOKUP($E628,Individual_Pitching___Advanced[],21,FALSE),VLOOKUP($C628,Team_Pitching___Advanced[[Team]:[SIERA]],20,FALSE))</f>
        <v>#N/A</v>
      </c>
      <c r="AO628" s="11" t="e">
        <f>VLOOKUP($C628, 'Team Per G'!$A$2:$G$31, 7, FALSE)</f>
        <v>#N/A</v>
      </c>
      <c r="AP628" s="11" t="e">
        <f>VLOOKUP($C628, 'FanGraphs - Team WAR Projected'!$B$2:$E$31, 3, FALSE)/162</f>
        <v>#N/A</v>
      </c>
      <c r="AQ628" s="11" t="e">
        <f t="shared" si="104"/>
        <v>#N/A</v>
      </c>
      <c r="AR628" s="11" t="e">
        <f>VLOOKUP($C628, Team_Pitching___Advanced[[Team]:[xFIP]], 19,FALSE)</f>
        <v>#N/A</v>
      </c>
      <c r="AS628" s="11" t="e">
        <f>VLOOKUP($C628, Team_Pitching___Advanced[], 20, FALSE)</f>
        <v>#N/A</v>
      </c>
      <c r="AT628" s="11" t="e">
        <f>VLOOKUP($C628, Team_Batting___Dashboard[[Team]:[wOBA]], 16, FALSE)</f>
        <v>#N/A</v>
      </c>
      <c r="AU628" s="11" t="e">
        <f>VLOOKUP($C628, Team_Batting___Advanced[[Team]:[OPS]], 9, FALSE)</f>
        <v>#N/A</v>
      </c>
      <c r="AV628" s="11" t="e">
        <f>VLOOKUP($C628, Team_Batting___Advanced[], 19, FALSE)</f>
        <v>#N/A</v>
      </c>
      <c r="AW628" s="11" t="e">
        <f>VLOOKUP($C628, 'Team Per G'!$A$2:$G$31, 3, FALSE)</f>
        <v>#N/A</v>
      </c>
      <c r="AX628" s="11" t="e">
        <f>VLOOKUP($C628, 'Team Per G'!$A$2:$G$31, 5, FALSE)</f>
        <v>#N/A</v>
      </c>
      <c r="AY628" s="11" t="e">
        <f>VLOOKUP($C628, 'Team Per G'!$A$2:$G$31, 4, FALSE)</f>
        <v>#N/A</v>
      </c>
      <c r="AZ628" s="11" t="e">
        <f>VLOOKUP($C628, Team_Batting___Dashboard[], 22, FALSE)/$AH628</f>
        <v>#N/A</v>
      </c>
      <c r="BA628" s="11" t="e">
        <f>VLOOKUP($C628, 'FanGraphs - Team WAR Projected'!$B$2:$E$31, 4, FALSE)/162</f>
        <v>#N/A</v>
      </c>
      <c r="BB628" s="11" t="e">
        <f t="shared" si="105"/>
        <v>#N/A</v>
      </c>
      <c r="BC628" s="11" t="e">
        <f>VLOOKUP($C628, FanGraphs_Standings[[Abbreviation]:[2024 Year to Date RS/G]], 6, FALSE)/$AH628</f>
        <v>#N/A</v>
      </c>
      <c r="BD628" s="11" t="e">
        <f>VLOOKUP($C628, FanGraphs_Standings[[Abbreviation]:[2024 Projected Full Season RDif]], 19, FALSE)/162</f>
        <v>#N/A</v>
      </c>
      <c r="BE628" s="11" t="e">
        <f t="shared" si="106"/>
        <v>#N/A</v>
      </c>
      <c r="BF628" s="11" t="e">
        <f>VLOOKUP($C628, FanGraphs_Standings[[Abbreviation]:[2024 Projected Full Season RDif]], 5, FALSE)</f>
        <v>#N/A</v>
      </c>
      <c r="BG628" s="11" t="e">
        <f>VLOOKUP($C628, FanGraphs_Standings[[Abbreviation]:[2024 Projected Full Season W%]], 18, FALSE)</f>
        <v>#N/A</v>
      </c>
      <c r="BH628" s="11" t="e">
        <f t="shared" si="107"/>
        <v>#N/A</v>
      </c>
      <c r="BI628" s="11" t="e">
        <f>VLOOKUP($C628, 'Home Field Adv'!$A$2:$K$31, 11, FALSE)</f>
        <v>#N/A</v>
      </c>
      <c r="BL628" s="12" t="str">
        <f t="shared" si="108"/>
        <v/>
      </c>
      <c r="BM628" s="12" t="str">
        <f t="shared" si="111"/>
        <v/>
      </c>
      <c r="BN628" s="12" t="str">
        <f t="shared" si="109"/>
        <v/>
      </c>
    </row>
    <row r="629" spans="6:66" x14ac:dyDescent="0.45">
      <c r="F629" s="11" t="e">
        <f>VLOOKUP($B629, FanGraphs_Standings[[Abbreviation]:[2024 Year to Date G]], 2, FALSE)</f>
        <v>#N/A</v>
      </c>
      <c r="G629" s="11" t="e">
        <f>_xlfn.IFNA(VLOOKUP($D629, 'SP Per G'!$A$2:$D$1385, 3, FALSE),M629)</f>
        <v>#N/A</v>
      </c>
      <c r="H629" s="11" t="e">
        <f>IF(AND(ISNA(VLOOKUP($D629, 'SP Per G'!$A$2:$D$1385, 4, FALSE)), ISTEXT($D629)), G629,IF(ISNA(VLOOKUP($D629, 'SP Per G'!$A$2:$D$1385, 4, FALSE)), M629, VLOOKUP($D629, 'SP Per G'!$A$2:$D$1385, 4, FALSE)))</f>
        <v>#N/A</v>
      </c>
      <c r="I629" s="11" t="e">
        <f t="shared" si="99"/>
        <v>#N/A</v>
      </c>
      <c r="J629" s="11" t="e">
        <f>_xlfn.IFNA(VLOOKUP($D629,Individual_Pitching___Dashboard[],18,FALSE),VLOOKUP(B629,Team_Pitching___Dashboard[[Team]:[ERA]],17,FALSE))</f>
        <v>#N/A</v>
      </c>
      <c r="K629" s="11" t="e">
        <f>_xlfn.IFNA(VLOOKUP($D629, Individual_Pitching___Dashboard[], 20, FALSE), VLOOKUP(B629,Team_Pitching___Dashboard[[Team]:[xFIP]],20,FALSE))</f>
        <v>#N/A</v>
      </c>
      <c r="L629" s="11" t="e">
        <f>_xlfn.IFNA(VLOOKUP($D629, Individual_Pitching___Advanced[], 21,FALSE), VLOOKUP(B629, Team_Pitching___Advanced[], 20, FALSE))</f>
        <v>#N/A</v>
      </c>
      <c r="M629" s="11" t="e">
        <f>VLOOKUP($B629, 'Team Per G'!$A$2:$G$31, 7, FALSE)</f>
        <v>#N/A</v>
      </c>
      <c r="N629" s="11" t="e">
        <f>VLOOKUP($B629, 'FanGraphs - Team WAR Projected'!$B$2:$E$31, 3, FALSE)/162</f>
        <v>#N/A</v>
      </c>
      <c r="O629" s="11" t="e">
        <f t="shared" si="100"/>
        <v>#N/A</v>
      </c>
      <c r="P629" s="11" t="e">
        <f>VLOOKUP($B629, Team_Pitching___Advanced[[Team]:[xFIP]], 19,FALSE)</f>
        <v>#N/A</v>
      </c>
      <c r="Q629" s="11" t="e">
        <f>VLOOKUP($B629, Team_Pitching___Advanced[], 20, FALSE)</f>
        <v>#N/A</v>
      </c>
      <c r="R629" s="11" t="e">
        <f>VLOOKUP($B629, Team_Batting___Dashboard[[Team]:[wOBA]], 16, FALSE)</f>
        <v>#N/A</v>
      </c>
      <c r="S629" s="11" t="e">
        <f>VLOOKUP($B629, Team_Batting___Advanced[[Team]:[OPS]], 9, FALSE)</f>
        <v>#N/A</v>
      </c>
      <c r="T629" s="11" t="e">
        <f>VLOOKUP($B629, Team_Batting___Advanced[], 19, FALSE)</f>
        <v>#N/A</v>
      </c>
      <c r="U629" s="11" t="e">
        <f>VLOOKUP($B629, 'Team Per G'!$A$2:$G$31, 3, FALSE)</f>
        <v>#N/A</v>
      </c>
      <c r="V629" s="11" t="e">
        <f>VLOOKUP($B629, 'Team Per G'!$A$2:$G$31, 5, FALSE)</f>
        <v>#N/A</v>
      </c>
      <c r="W629" s="11" t="e">
        <f>VLOOKUP($B629, 'Team Per G'!$A$2:$G$31, 4, FALSE)</f>
        <v>#N/A</v>
      </c>
      <c r="X629" s="11" t="e">
        <f>VLOOKUP($B629, Team_Batting___Dashboard[], 22, FALSE)/$F629</f>
        <v>#N/A</v>
      </c>
      <c r="Y629" s="11" t="e">
        <f>VLOOKUP($B629, 'FanGraphs - Team WAR Projected'!$B$2:$E$31, 4, FALSE)/162</f>
        <v>#N/A</v>
      </c>
      <c r="Z629" s="11" t="e">
        <f t="shared" si="101"/>
        <v>#N/A</v>
      </c>
      <c r="AA629" s="11" t="e">
        <f>VLOOKUP($B629, FanGraphs_Standings[[Abbreviation]:[2024 Year to Date RS/G]], 6, FALSE)/$F629</f>
        <v>#N/A</v>
      </c>
      <c r="AB629" s="11" t="e">
        <f>VLOOKUP($B629, FanGraphs_Standings[[Abbreviation]:[2024 Projected Full Season RDif]], 19, FALSE)/162</f>
        <v>#N/A</v>
      </c>
      <c r="AC629" s="11" t="e">
        <f t="shared" si="110"/>
        <v>#N/A</v>
      </c>
      <c r="AD629" s="11" t="e">
        <f>VLOOKUP($B629, FanGraphs_Standings[[Abbreviation]:[2024 Projected Full Season RDif]], 5, FALSE)</f>
        <v>#N/A</v>
      </c>
      <c r="AE629" s="11" t="e">
        <f>VLOOKUP($B629, FanGraphs_Standings[[Abbreviation]:[2024 Projected Full Season W%]], 18, FALSE)</f>
        <v>#N/A</v>
      </c>
      <c r="AF629" s="11" t="e">
        <f t="shared" si="102"/>
        <v>#N/A</v>
      </c>
      <c r="AG629" s="11" t="e">
        <f>VLOOKUP($B629, 'Home Field Adv'!$A$2:$I$31, 9, FALSE)</f>
        <v>#N/A</v>
      </c>
      <c r="AH629" s="11" t="e">
        <f>VLOOKUP($C629, FanGraphs_Standings[[Abbreviation]:[2024 Year to Date G]], 2, FALSE)</f>
        <v>#N/A</v>
      </c>
      <c r="AI629" s="11" t="e">
        <f>_xlfn.IFNA(VLOOKUP($E629, 'SP Per G'!$A$2:$D$1385, 3, FALSE), AO629)</f>
        <v>#N/A</v>
      </c>
      <c r="AJ629" s="11" t="e">
        <f>IF(AND(ISNA(VLOOKUP($E629, 'SP Per G'!$A$2:$D$1385, 4, FALSE)), ISTEXT($E629)), AI629,IF(ISNA(VLOOKUP($E629, 'SP Per G'!$A$2:$D$1385, 4, FALSE)), AO629, VLOOKUP($E629, 'SP Per G'!$A$2:$D$1385, 4, FALSE)))</f>
        <v>#N/A</v>
      </c>
      <c r="AK629" s="11" t="e">
        <f t="shared" si="103"/>
        <v>#N/A</v>
      </c>
      <c r="AL629" s="11" t="e">
        <f>_xlfn.IFNA(VLOOKUP($E629, Individual_Pitching___Dashboard[], 18, FALSE), VLOOKUP($C629,Team_Pitching___Advanced[[Team]:[SIERA]],16,FALSE))</f>
        <v>#N/A</v>
      </c>
      <c r="AM629" s="11" t="e">
        <f>_xlfn.IFNA(VLOOKUP($E629, Individual_Pitching___Dashboard[], 20, FALSE), VLOOKUP($C629,Team_Pitching___Advanced[[Team]:[xFIP]],19,FALSE))</f>
        <v>#N/A</v>
      </c>
      <c r="AN629" s="11" t="e">
        <f>_xlfn.IFNA(VLOOKUP($E629,Individual_Pitching___Advanced[],21,FALSE),VLOOKUP($C629,Team_Pitching___Advanced[[Team]:[SIERA]],20,FALSE))</f>
        <v>#N/A</v>
      </c>
      <c r="AO629" s="11" t="e">
        <f>VLOOKUP($C629, 'Team Per G'!$A$2:$G$31, 7, FALSE)</f>
        <v>#N/A</v>
      </c>
      <c r="AP629" s="11" t="e">
        <f>VLOOKUP($C629, 'FanGraphs - Team WAR Projected'!$B$2:$E$31, 3, FALSE)/162</f>
        <v>#N/A</v>
      </c>
      <c r="AQ629" s="11" t="e">
        <f t="shared" si="104"/>
        <v>#N/A</v>
      </c>
      <c r="AR629" s="11" t="e">
        <f>VLOOKUP($C629, Team_Pitching___Advanced[[Team]:[xFIP]], 19,FALSE)</f>
        <v>#N/A</v>
      </c>
      <c r="AS629" s="11" t="e">
        <f>VLOOKUP($C629, Team_Pitching___Advanced[], 20, FALSE)</f>
        <v>#N/A</v>
      </c>
      <c r="AT629" s="11" t="e">
        <f>VLOOKUP($C629, Team_Batting___Dashboard[[Team]:[wOBA]], 16, FALSE)</f>
        <v>#N/A</v>
      </c>
      <c r="AU629" s="11" t="e">
        <f>VLOOKUP($C629, Team_Batting___Advanced[[Team]:[OPS]], 9, FALSE)</f>
        <v>#N/A</v>
      </c>
      <c r="AV629" s="11" t="e">
        <f>VLOOKUP($C629, Team_Batting___Advanced[], 19, FALSE)</f>
        <v>#N/A</v>
      </c>
      <c r="AW629" s="11" t="e">
        <f>VLOOKUP($C629, 'Team Per G'!$A$2:$G$31, 3, FALSE)</f>
        <v>#N/A</v>
      </c>
      <c r="AX629" s="11" t="e">
        <f>VLOOKUP($C629, 'Team Per G'!$A$2:$G$31, 5, FALSE)</f>
        <v>#N/A</v>
      </c>
      <c r="AY629" s="11" t="e">
        <f>VLOOKUP($C629, 'Team Per G'!$A$2:$G$31, 4, FALSE)</f>
        <v>#N/A</v>
      </c>
      <c r="AZ629" s="11" t="e">
        <f>VLOOKUP($C629, Team_Batting___Dashboard[], 22, FALSE)/$AH629</f>
        <v>#N/A</v>
      </c>
      <c r="BA629" s="11" t="e">
        <f>VLOOKUP($C629, 'FanGraphs - Team WAR Projected'!$B$2:$E$31, 4, FALSE)/162</f>
        <v>#N/A</v>
      </c>
      <c r="BB629" s="11" t="e">
        <f t="shared" si="105"/>
        <v>#N/A</v>
      </c>
      <c r="BC629" s="11" t="e">
        <f>VLOOKUP($C629, FanGraphs_Standings[[Abbreviation]:[2024 Year to Date RS/G]], 6, FALSE)/$AH629</f>
        <v>#N/A</v>
      </c>
      <c r="BD629" s="11" t="e">
        <f>VLOOKUP($C629, FanGraphs_Standings[[Abbreviation]:[2024 Projected Full Season RDif]], 19, FALSE)/162</f>
        <v>#N/A</v>
      </c>
      <c r="BE629" s="11" t="e">
        <f t="shared" si="106"/>
        <v>#N/A</v>
      </c>
      <c r="BF629" s="11" t="e">
        <f>VLOOKUP($C629, FanGraphs_Standings[[Abbreviation]:[2024 Projected Full Season RDif]], 5, FALSE)</f>
        <v>#N/A</v>
      </c>
      <c r="BG629" s="11" t="e">
        <f>VLOOKUP($C629, FanGraphs_Standings[[Abbreviation]:[2024 Projected Full Season W%]], 18, FALSE)</f>
        <v>#N/A</v>
      </c>
      <c r="BH629" s="11" t="e">
        <f t="shared" si="107"/>
        <v>#N/A</v>
      </c>
      <c r="BI629" s="11" t="e">
        <f>VLOOKUP($C629, 'Home Field Adv'!$A$2:$K$31, 11, FALSE)</f>
        <v>#N/A</v>
      </c>
      <c r="BL629" s="12" t="str">
        <f t="shared" si="108"/>
        <v/>
      </c>
      <c r="BM629" s="12" t="str">
        <f t="shared" si="111"/>
        <v/>
      </c>
      <c r="BN629" s="12" t="str">
        <f t="shared" si="109"/>
        <v/>
      </c>
    </row>
    <row r="630" spans="6:66" x14ac:dyDescent="0.45">
      <c r="F630" s="11" t="e">
        <f>VLOOKUP($B630, FanGraphs_Standings[[Abbreviation]:[2024 Year to Date G]], 2, FALSE)</f>
        <v>#N/A</v>
      </c>
      <c r="G630" s="11" t="e">
        <f>_xlfn.IFNA(VLOOKUP($D630, 'SP Per G'!$A$2:$D$1385, 3, FALSE),M630)</f>
        <v>#N/A</v>
      </c>
      <c r="H630" s="11" t="e">
        <f>IF(AND(ISNA(VLOOKUP($D630, 'SP Per G'!$A$2:$D$1385, 4, FALSE)), ISTEXT($D630)), G630,IF(ISNA(VLOOKUP($D630, 'SP Per G'!$A$2:$D$1385, 4, FALSE)), M630, VLOOKUP($D630, 'SP Per G'!$A$2:$D$1385, 4, FALSE)))</f>
        <v>#N/A</v>
      </c>
      <c r="I630" s="11" t="e">
        <f t="shared" si="99"/>
        <v>#N/A</v>
      </c>
      <c r="J630" s="11" t="e">
        <f>_xlfn.IFNA(VLOOKUP($D630,Individual_Pitching___Dashboard[],18,FALSE),VLOOKUP(B630,Team_Pitching___Dashboard[[Team]:[ERA]],17,FALSE))</f>
        <v>#N/A</v>
      </c>
      <c r="K630" s="11" t="e">
        <f>_xlfn.IFNA(VLOOKUP($D630, Individual_Pitching___Dashboard[], 20, FALSE), VLOOKUP(B630,Team_Pitching___Dashboard[[Team]:[xFIP]],20,FALSE))</f>
        <v>#N/A</v>
      </c>
      <c r="L630" s="11" t="e">
        <f>_xlfn.IFNA(VLOOKUP($D630, Individual_Pitching___Advanced[], 21,FALSE), VLOOKUP(B630, Team_Pitching___Advanced[], 20, FALSE))</f>
        <v>#N/A</v>
      </c>
      <c r="M630" s="11" t="e">
        <f>VLOOKUP($B630, 'Team Per G'!$A$2:$G$31, 7, FALSE)</f>
        <v>#N/A</v>
      </c>
      <c r="N630" s="11" t="e">
        <f>VLOOKUP($B630, 'FanGraphs - Team WAR Projected'!$B$2:$E$31, 3, FALSE)/162</f>
        <v>#N/A</v>
      </c>
      <c r="O630" s="11" t="e">
        <f t="shared" si="100"/>
        <v>#N/A</v>
      </c>
      <c r="P630" s="11" t="e">
        <f>VLOOKUP($B630, Team_Pitching___Advanced[[Team]:[xFIP]], 19,FALSE)</f>
        <v>#N/A</v>
      </c>
      <c r="Q630" s="11" t="e">
        <f>VLOOKUP($B630, Team_Pitching___Advanced[], 20, FALSE)</f>
        <v>#N/A</v>
      </c>
      <c r="R630" s="11" t="e">
        <f>VLOOKUP($B630, Team_Batting___Dashboard[[Team]:[wOBA]], 16, FALSE)</f>
        <v>#N/A</v>
      </c>
      <c r="S630" s="11" t="e">
        <f>VLOOKUP($B630, Team_Batting___Advanced[[Team]:[OPS]], 9, FALSE)</f>
        <v>#N/A</v>
      </c>
      <c r="T630" s="11" t="e">
        <f>VLOOKUP($B630, Team_Batting___Advanced[], 19, FALSE)</f>
        <v>#N/A</v>
      </c>
      <c r="U630" s="11" t="e">
        <f>VLOOKUP($B630, 'Team Per G'!$A$2:$G$31, 3, FALSE)</f>
        <v>#N/A</v>
      </c>
      <c r="V630" s="11" t="e">
        <f>VLOOKUP($B630, 'Team Per G'!$A$2:$G$31, 5, FALSE)</f>
        <v>#N/A</v>
      </c>
      <c r="W630" s="11" t="e">
        <f>VLOOKUP($B630, 'Team Per G'!$A$2:$G$31, 4, FALSE)</f>
        <v>#N/A</v>
      </c>
      <c r="X630" s="11" t="e">
        <f>VLOOKUP($B630, Team_Batting___Dashboard[], 22, FALSE)/$F630</f>
        <v>#N/A</v>
      </c>
      <c r="Y630" s="11" t="e">
        <f>VLOOKUP($B630, 'FanGraphs - Team WAR Projected'!$B$2:$E$31, 4, FALSE)/162</f>
        <v>#N/A</v>
      </c>
      <c r="Z630" s="11" t="e">
        <f t="shared" si="101"/>
        <v>#N/A</v>
      </c>
      <c r="AA630" s="11" t="e">
        <f>VLOOKUP($B630, FanGraphs_Standings[[Abbreviation]:[2024 Year to Date RS/G]], 6, FALSE)/$F630</f>
        <v>#N/A</v>
      </c>
      <c r="AB630" s="11" t="e">
        <f>VLOOKUP($B630, FanGraphs_Standings[[Abbreviation]:[2024 Projected Full Season RDif]], 19, FALSE)/162</f>
        <v>#N/A</v>
      </c>
      <c r="AC630" s="11" t="e">
        <f t="shared" si="110"/>
        <v>#N/A</v>
      </c>
      <c r="AD630" s="11" t="e">
        <f>VLOOKUP($B630, FanGraphs_Standings[[Abbreviation]:[2024 Projected Full Season RDif]], 5, FALSE)</f>
        <v>#N/A</v>
      </c>
      <c r="AE630" s="11" t="e">
        <f>VLOOKUP($B630, FanGraphs_Standings[[Abbreviation]:[2024 Projected Full Season W%]], 18, FALSE)</f>
        <v>#N/A</v>
      </c>
      <c r="AF630" s="11" t="e">
        <f t="shared" si="102"/>
        <v>#N/A</v>
      </c>
      <c r="AG630" s="11" t="e">
        <f>VLOOKUP($B630, 'Home Field Adv'!$A$2:$I$31, 9, FALSE)</f>
        <v>#N/A</v>
      </c>
      <c r="AH630" s="11" t="e">
        <f>VLOOKUP($C630, FanGraphs_Standings[[Abbreviation]:[2024 Year to Date G]], 2, FALSE)</f>
        <v>#N/A</v>
      </c>
      <c r="AI630" s="11" t="e">
        <f>_xlfn.IFNA(VLOOKUP($E630, 'SP Per G'!$A$2:$D$1385, 3, FALSE), AO630)</f>
        <v>#N/A</v>
      </c>
      <c r="AJ630" s="11" t="e">
        <f>IF(AND(ISNA(VLOOKUP($E630, 'SP Per G'!$A$2:$D$1385, 4, FALSE)), ISTEXT($E630)), AI630,IF(ISNA(VLOOKUP($E630, 'SP Per G'!$A$2:$D$1385, 4, FALSE)), AO630, VLOOKUP($E630, 'SP Per G'!$A$2:$D$1385, 4, FALSE)))</f>
        <v>#N/A</v>
      </c>
      <c r="AK630" s="11" t="e">
        <f t="shared" si="103"/>
        <v>#N/A</v>
      </c>
      <c r="AL630" s="11" t="e">
        <f>_xlfn.IFNA(VLOOKUP($E630, Individual_Pitching___Dashboard[], 18, FALSE), VLOOKUP($C630,Team_Pitching___Advanced[[Team]:[SIERA]],16,FALSE))</f>
        <v>#N/A</v>
      </c>
      <c r="AM630" s="11" t="e">
        <f>_xlfn.IFNA(VLOOKUP($E630, Individual_Pitching___Dashboard[], 20, FALSE), VLOOKUP($C630,Team_Pitching___Advanced[[Team]:[xFIP]],19,FALSE))</f>
        <v>#N/A</v>
      </c>
      <c r="AN630" s="11" t="e">
        <f>_xlfn.IFNA(VLOOKUP($E630,Individual_Pitching___Advanced[],21,FALSE),VLOOKUP($C630,Team_Pitching___Advanced[[Team]:[SIERA]],20,FALSE))</f>
        <v>#N/A</v>
      </c>
      <c r="AO630" s="11" t="e">
        <f>VLOOKUP($C630, 'Team Per G'!$A$2:$G$31, 7, FALSE)</f>
        <v>#N/A</v>
      </c>
      <c r="AP630" s="11" t="e">
        <f>VLOOKUP($C630, 'FanGraphs - Team WAR Projected'!$B$2:$E$31, 3, FALSE)/162</f>
        <v>#N/A</v>
      </c>
      <c r="AQ630" s="11" t="e">
        <f t="shared" si="104"/>
        <v>#N/A</v>
      </c>
      <c r="AR630" s="11" t="e">
        <f>VLOOKUP($C630, Team_Pitching___Advanced[[Team]:[xFIP]], 19,FALSE)</f>
        <v>#N/A</v>
      </c>
      <c r="AS630" s="11" t="e">
        <f>VLOOKUP($C630, Team_Pitching___Advanced[], 20, FALSE)</f>
        <v>#N/A</v>
      </c>
      <c r="AT630" s="11" t="e">
        <f>VLOOKUP($C630, Team_Batting___Dashboard[[Team]:[wOBA]], 16, FALSE)</f>
        <v>#N/A</v>
      </c>
      <c r="AU630" s="11" t="e">
        <f>VLOOKUP($C630, Team_Batting___Advanced[[Team]:[OPS]], 9, FALSE)</f>
        <v>#N/A</v>
      </c>
      <c r="AV630" s="11" t="e">
        <f>VLOOKUP($C630, Team_Batting___Advanced[], 19, FALSE)</f>
        <v>#N/A</v>
      </c>
      <c r="AW630" s="11" t="e">
        <f>VLOOKUP($C630, 'Team Per G'!$A$2:$G$31, 3, FALSE)</f>
        <v>#N/A</v>
      </c>
      <c r="AX630" s="11" t="e">
        <f>VLOOKUP($C630, 'Team Per G'!$A$2:$G$31, 5, FALSE)</f>
        <v>#N/A</v>
      </c>
      <c r="AY630" s="11" t="e">
        <f>VLOOKUP($C630, 'Team Per G'!$A$2:$G$31, 4, FALSE)</f>
        <v>#N/A</v>
      </c>
      <c r="AZ630" s="11" t="e">
        <f>VLOOKUP($C630, Team_Batting___Dashboard[], 22, FALSE)/$AH630</f>
        <v>#N/A</v>
      </c>
      <c r="BA630" s="11" t="e">
        <f>VLOOKUP($C630, 'FanGraphs - Team WAR Projected'!$B$2:$E$31, 4, FALSE)/162</f>
        <v>#N/A</v>
      </c>
      <c r="BB630" s="11" t="e">
        <f t="shared" si="105"/>
        <v>#N/A</v>
      </c>
      <c r="BC630" s="11" t="e">
        <f>VLOOKUP($C630, FanGraphs_Standings[[Abbreviation]:[2024 Year to Date RS/G]], 6, FALSE)/$AH630</f>
        <v>#N/A</v>
      </c>
      <c r="BD630" s="11" t="e">
        <f>VLOOKUP($C630, FanGraphs_Standings[[Abbreviation]:[2024 Projected Full Season RDif]], 19, FALSE)/162</f>
        <v>#N/A</v>
      </c>
      <c r="BE630" s="11" t="e">
        <f t="shared" si="106"/>
        <v>#N/A</v>
      </c>
      <c r="BF630" s="11" t="e">
        <f>VLOOKUP($C630, FanGraphs_Standings[[Abbreviation]:[2024 Projected Full Season RDif]], 5, FALSE)</f>
        <v>#N/A</v>
      </c>
      <c r="BG630" s="11" t="e">
        <f>VLOOKUP($C630, FanGraphs_Standings[[Abbreviation]:[2024 Projected Full Season W%]], 18, FALSE)</f>
        <v>#N/A</v>
      </c>
      <c r="BH630" s="11" t="e">
        <f t="shared" si="107"/>
        <v>#N/A</v>
      </c>
      <c r="BI630" s="11" t="e">
        <f>VLOOKUP($C630, 'Home Field Adv'!$A$2:$K$31, 11, FALSE)</f>
        <v>#N/A</v>
      </c>
      <c r="BL630" s="12" t="str">
        <f t="shared" si="108"/>
        <v/>
      </c>
      <c r="BM630" s="12" t="str">
        <f t="shared" si="111"/>
        <v/>
      </c>
      <c r="BN630" s="12" t="str">
        <f t="shared" si="109"/>
        <v/>
      </c>
    </row>
    <row r="631" spans="6:66" x14ac:dyDescent="0.45">
      <c r="F631" s="11" t="e">
        <f>VLOOKUP($B631, FanGraphs_Standings[[Abbreviation]:[2024 Year to Date G]], 2, FALSE)</f>
        <v>#N/A</v>
      </c>
      <c r="G631" s="11" t="e">
        <f>_xlfn.IFNA(VLOOKUP($D631, 'SP Per G'!$A$2:$D$1385, 3, FALSE),M631)</f>
        <v>#N/A</v>
      </c>
      <c r="H631" s="11" t="e">
        <f>IF(AND(ISNA(VLOOKUP($D631, 'SP Per G'!$A$2:$D$1385, 4, FALSE)), ISTEXT($D631)), G631,IF(ISNA(VLOOKUP($D631, 'SP Per G'!$A$2:$D$1385, 4, FALSE)), M631, VLOOKUP($D631, 'SP Per G'!$A$2:$D$1385, 4, FALSE)))</f>
        <v>#N/A</v>
      </c>
      <c r="I631" s="11" t="e">
        <f t="shared" si="99"/>
        <v>#N/A</v>
      </c>
      <c r="J631" s="11" t="e">
        <f>_xlfn.IFNA(VLOOKUP($D631,Individual_Pitching___Dashboard[],18,FALSE),VLOOKUP(B631,Team_Pitching___Dashboard[[Team]:[ERA]],17,FALSE))</f>
        <v>#N/A</v>
      </c>
      <c r="K631" s="11" t="e">
        <f>_xlfn.IFNA(VLOOKUP($D631, Individual_Pitching___Dashboard[], 20, FALSE), VLOOKUP(B631,Team_Pitching___Dashboard[[Team]:[xFIP]],20,FALSE))</f>
        <v>#N/A</v>
      </c>
      <c r="L631" s="11" t="e">
        <f>_xlfn.IFNA(VLOOKUP($D631, Individual_Pitching___Advanced[], 21,FALSE), VLOOKUP(B631, Team_Pitching___Advanced[], 20, FALSE))</f>
        <v>#N/A</v>
      </c>
      <c r="M631" s="11" t="e">
        <f>VLOOKUP($B631, 'Team Per G'!$A$2:$G$31, 7, FALSE)</f>
        <v>#N/A</v>
      </c>
      <c r="N631" s="11" t="e">
        <f>VLOOKUP($B631, 'FanGraphs - Team WAR Projected'!$B$2:$E$31, 3, FALSE)/162</f>
        <v>#N/A</v>
      </c>
      <c r="O631" s="11" t="e">
        <f t="shared" si="100"/>
        <v>#N/A</v>
      </c>
      <c r="P631" s="11" t="e">
        <f>VLOOKUP($B631, Team_Pitching___Advanced[[Team]:[xFIP]], 19,FALSE)</f>
        <v>#N/A</v>
      </c>
      <c r="Q631" s="11" t="e">
        <f>VLOOKUP($B631, Team_Pitching___Advanced[], 20, FALSE)</f>
        <v>#N/A</v>
      </c>
      <c r="R631" s="11" t="e">
        <f>VLOOKUP($B631, Team_Batting___Dashboard[[Team]:[wOBA]], 16, FALSE)</f>
        <v>#N/A</v>
      </c>
      <c r="S631" s="11" t="e">
        <f>VLOOKUP($B631, Team_Batting___Advanced[[Team]:[OPS]], 9, FALSE)</f>
        <v>#N/A</v>
      </c>
      <c r="T631" s="11" t="e">
        <f>VLOOKUP($B631, Team_Batting___Advanced[], 19, FALSE)</f>
        <v>#N/A</v>
      </c>
      <c r="U631" s="11" t="e">
        <f>VLOOKUP($B631, 'Team Per G'!$A$2:$G$31, 3, FALSE)</f>
        <v>#N/A</v>
      </c>
      <c r="V631" s="11" t="e">
        <f>VLOOKUP($B631, 'Team Per G'!$A$2:$G$31, 5, FALSE)</f>
        <v>#N/A</v>
      </c>
      <c r="W631" s="11" t="e">
        <f>VLOOKUP($B631, 'Team Per G'!$A$2:$G$31, 4, FALSE)</f>
        <v>#N/A</v>
      </c>
      <c r="X631" s="11" t="e">
        <f>VLOOKUP($B631, Team_Batting___Dashboard[], 22, FALSE)/$F631</f>
        <v>#N/A</v>
      </c>
      <c r="Y631" s="11" t="e">
        <f>VLOOKUP($B631, 'FanGraphs - Team WAR Projected'!$B$2:$E$31, 4, FALSE)/162</f>
        <v>#N/A</v>
      </c>
      <c r="Z631" s="11" t="e">
        <f t="shared" si="101"/>
        <v>#N/A</v>
      </c>
      <c r="AA631" s="11" t="e">
        <f>VLOOKUP($B631, FanGraphs_Standings[[Abbreviation]:[2024 Year to Date RS/G]], 6, FALSE)/$F631</f>
        <v>#N/A</v>
      </c>
      <c r="AB631" s="11" t="e">
        <f>VLOOKUP($B631, FanGraphs_Standings[[Abbreviation]:[2024 Projected Full Season RDif]], 19, FALSE)/162</f>
        <v>#N/A</v>
      </c>
      <c r="AC631" s="11" t="e">
        <f t="shared" si="110"/>
        <v>#N/A</v>
      </c>
      <c r="AD631" s="11" t="e">
        <f>VLOOKUP($B631, FanGraphs_Standings[[Abbreviation]:[2024 Projected Full Season RDif]], 5, FALSE)</f>
        <v>#N/A</v>
      </c>
      <c r="AE631" s="11" t="e">
        <f>VLOOKUP($B631, FanGraphs_Standings[[Abbreviation]:[2024 Projected Full Season W%]], 18, FALSE)</f>
        <v>#N/A</v>
      </c>
      <c r="AF631" s="11" t="e">
        <f t="shared" si="102"/>
        <v>#N/A</v>
      </c>
      <c r="AG631" s="11" t="e">
        <f>VLOOKUP($B631, 'Home Field Adv'!$A$2:$I$31, 9, FALSE)</f>
        <v>#N/A</v>
      </c>
      <c r="AH631" s="11" t="e">
        <f>VLOOKUP($C631, FanGraphs_Standings[[Abbreviation]:[2024 Year to Date G]], 2, FALSE)</f>
        <v>#N/A</v>
      </c>
      <c r="AI631" s="11" t="e">
        <f>_xlfn.IFNA(VLOOKUP($E631, 'SP Per G'!$A$2:$D$1385, 3, FALSE), AO631)</f>
        <v>#N/A</v>
      </c>
      <c r="AJ631" s="11" t="e">
        <f>IF(AND(ISNA(VLOOKUP($E631, 'SP Per G'!$A$2:$D$1385, 4, FALSE)), ISTEXT($E631)), AI631,IF(ISNA(VLOOKUP($E631, 'SP Per G'!$A$2:$D$1385, 4, FALSE)), AO631, VLOOKUP($E631, 'SP Per G'!$A$2:$D$1385, 4, FALSE)))</f>
        <v>#N/A</v>
      </c>
      <c r="AK631" s="11" t="e">
        <f t="shared" si="103"/>
        <v>#N/A</v>
      </c>
      <c r="AL631" s="11" t="e">
        <f>_xlfn.IFNA(VLOOKUP($E631, Individual_Pitching___Dashboard[], 18, FALSE), VLOOKUP($C631,Team_Pitching___Advanced[[Team]:[SIERA]],16,FALSE))</f>
        <v>#N/A</v>
      </c>
      <c r="AM631" s="11" t="e">
        <f>_xlfn.IFNA(VLOOKUP($E631, Individual_Pitching___Dashboard[], 20, FALSE), VLOOKUP($C631,Team_Pitching___Advanced[[Team]:[xFIP]],19,FALSE))</f>
        <v>#N/A</v>
      </c>
      <c r="AN631" s="11" t="e">
        <f>_xlfn.IFNA(VLOOKUP($E631,Individual_Pitching___Advanced[],21,FALSE),VLOOKUP($C631,Team_Pitching___Advanced[[Team]:[SIERA]],20,FALSE))</f>
        <v>#N/A</v>
      </c>
      <c r="AO631" s="11" t="e">
        <f>VLOOKUP($C631, 'Team Per G'!$A$2:$G$31, 7, FALSE)</f>
        <v>#N/A</v>
      </c>
      <c r="AP631" s="11" t="e">
        <f>VLOOKUP($C631, 'FanGraphs - Team WAR Projected'!$B$2:$E$31, 3, FALSE)/162</f>
        <v>#N/A</v>
      </c>
      <c r="AQ631" s="11" t="e">
        <f t="shared" si="104"/>
        <v>#N/A</v>
      </c>
      <c r="AR631" s="11" t="e">
        <f>VLOOKUP($C631, Team_Pitching___Advanced[[Team]:[xFIP]], 19,FALSE)</f>
        <v>#N/A</v>
      </c>
      <c r="AS631" s="11" t="e">
        <f>VLOOKUP($C631, Team_Pitching___Advanced[], 20, FALSE)</f>
        <v>#N/A</v>
      </c>
      <c r="AT631" s="11" t="e">
        <f>VLOOKUP($C631, Team_Batting___Dashboard[[Team]:[wOBA]], 16, FALSE)</f>
        <v>#N/A</v>
      </c>
      <c r="AU631" s="11" t="e">
        <f>VLOOKUP($C631, Team_Batting___Advanced[[Team]:[OPS]], 9, FALSE)</f>
        <v>#N/A</v>
      </c>
      <c r="AV631" s="11" t="e">
        <f>VLOOKUP($C631, Team_Batting___Advanced[], 19, FALSE)</f>
        <v>#N/A</v>
      </c>
      <c r="AW631" s="11" t="e">
        <f>VLOOKUP($C631, 'Team Per G'!$A$2:$G$31, 3, FALSE)</f>
        <v>#N/A</v>
      </c>
      <c r="AX631" s="11" t="e">
        <f>VLOOKUP($C631, 'Team Per G'!$A$2:$G$31, 5, FALSE)</f>
        <v>#N/A</v>
      </c>
      <c r="AY631" s="11" t="e">
        <f>VLOOKUP($C631, 'Team Per G'!$A$2:$G$31, 4, FALSE)</f>
        <v>#N/A</v>
      </c>
      <c r="AZ631" s="11" t="e">
        <f>VLOOKUP($C631, Team_Batting___Dashboard[], 22, FALSE)/$AH631</f>
        <v>#N/A</v>
      </c>
      <c r="BA631" s="11" t="e">
        <f>VLOOKUP($C631, 'FanGraphs - Team WAR Projected'!$B$2:$E$31, 4, FALSE)/162</f>
        <v>#N/A</v>
      </c>
      <c r="BB631" s="11" t="e">
        <f t="shared" si="105"/>
        <v>#N/A</v>
      </c>
      <c r="BC631" s="11" t="e">
        <f>VLOOKUP($C631, FanGraphs_Standings[[Abbreviation]:[2024 Year to Date RS/G]], 6, FALSE)/$AH631</f>
        <v>#N/A</v>
      </c>
      <c r="BD631" s="11" t="e">
        <f>VLOOKUP($C631, FanGraphs_Standings[[Abbreviation]:[2024 Projected Full Season RDif]], 19, FALSE)/162</f>
        <v>#N/A</v>
      </c>
      <c r="BE631" s="11" t="e">
        <f t="shared" si="106"/>
        <v>#N/A</v>
      </c>
      <c r="BF631" s="11" t="e">
        <f>VLOOKUP($C631, FanGraphs_Standings[[Abbreviation]:[2024 Projected Full Season RDif]], 5, FALSE)</f>
        <v>#N/A</v>
      </c>
      <c r="BG631" s="11" t="e">
        <f>VLOOKUP($C631, FanGraphs_Standings[[Abbreviation]:[2024 Projected Full Season W%]], 18, FALSE)</f>
        <v>#N/A</v>
      </c>
      <c r="BH631" s="11" t="e">
        <f t="shared" si="107"/>
        <v>#N/A</v>
      </c>
      <c r="BI631" s="11" t="e">
        <f>VLOOKUP($C631, 'Home Field Adv'!$A$2:$K$31, 11, FALSE)</f>
        <v>#N/A</v>
      </c>
      <c r="BL631" s="12" t="str">
        <f t="shared" si="108"/>
        <v/>
      </c>
      <c r="BM631" s="12" t="str">
        <f t="shared" si="111"/>
        <v/>
      </c>
      <c r="BN631" s="12" t="str">
        <f t="shared" si="109"/>
        <v/>
      </c>
    </row>
    <row r="632" spans="6:66" x14ac:dyDescent="0.45">
      <c r="F632" s="11" t="e">
        <f>VLOOKUP($B632, FanGraphs_Standings[[Abbreviation]:[2024 Year to Date G]], 2, FALSE)</f>
        <v>#N/A</v>
      </c>
      <c r="G632" s="11" t="e">
        <f>_xlfn.IFNA(VLOOKUP($D632, 'SP Per G'!$A$2:$D$1385, 3, FALSE),M632)</f>
        <v>#N/A</v>
      </c>
      <c r="H632" s="11" t="e">
        <f>IF(AND(ISNA(VLOOKUP($D632, 'SP Per G'!$A$2:$D$1385, 4, FALSE)), ISTEXT($D632)), G632,IF(ISNA(VLOOKUP($D632, 'SP Per G'!$A$2:$D$1385, 4, FALSE)), M632, VLOOKUP($D632, 'SP Per G'!$A$2:$D$1385, 4, FALSE)))</f>
        <v>#N/A</v>
      </c>
      <c r="I632" s="11" t="e">
        <f t="shared" si="99"/>
        <v>#N/A</v>
      </c>
      <c r="J632" s="11" t="e">
        <f>_xlfn.IFNA(VLOOKUP($D632,Individual_Pitching___Dashboard[],18,FALSE),VLOOKUP(B632,Team_Pitching___Dashboard[[Team]:[ERA]],17,FALSE))</f>
        <v>#N/A</v>
      </c>
      <c r="K632" s="11" t="e">
        <f>_xlfn.IFNA(VLOOKUP($D632, Individual_Pitching___Dashboard[], 20, FALSE), VLOOKUP(B632,Team_Pitching___Dashboard[[Team]:[xFIP]],20,FALSE))</f>
        <v>#N/A</v>
      </c>
      <c r="L632" s="11" t="e">
        <f>_xlfn.IFNA(VLOOKUP($D632, Individual_Pitching___Advanced[], 21,FALSE), VLOOKUP(B632, Team_Pitching___Advanced[], 20, FALSE))</f>
        <v>#N/A</v>
      </c>
      <c r="M632" s="11" t="e">
        <f>VLOOKUP($B632, 'Team Per G'!$A$2:$G$31, 7, FALSE)</f>
        <v>#N/A</v>
      </c>
      <c r="N632" s="11" t="e">
        <f>VLOOKUP($B632, 'FanGraphs - Team WAR Projected'!$B$2:$E$31, 3, FALSE)/162</f>
        <v>#N/A</v>
      </c>
      <c r="O632" s="11" t="e">
        <f t="shared" si="100"/>
        <v>#N/A</v>
      </c>
      <c r="P632" s="11" t="e">
        <f>VLOOKUP($B632, Team_Pitching___Advanced[[Team]:[xFIP]], 19,FALSE)</f>
        <v>#N/A</v>
      </c>
      <c r="Q632" s="11" t="e">
        <f>VLOOKUP($B632, Team_Pitching___Advanced[], 20, FALSE)</f>
        <v>#N/A</v>
      </c>
      <c r="R632" s="11" t="e">
        <f>VLOOKUP($B632, Team_Batting___Dashboard[[Team]:[wOBA]], 16, FALSE)</f>
        <v>#N/A</v>
      </c>
      <c r="S632" s="11" t="e">
        <f>VLOOKUP($B632, Team_Batting___Advanced[[Team]:[OPS]], 9, FALSE)</f>
        <v>#N/A</v>
      </c>
      <c r="T632" s="11" t="e">
        <f>VLOOKUP($B632, Team_Batting___Advanced[], 19, FALSE)</f>
        <v>#N/A</v>
      </c>
      <c r="U632" s="11" t="e">
        <f>VLOOKUP($B632, 'Team Per G'!$A$2:$G$31, 3, FALSE)</f>
        <v>#N/A</v>
      </c>
      <c r="V632" s="11" t="e">
        <f>VLOOKUP($B632, 'Team Per G'!$A$2:$G$31, 5, FALSE)</f>
        <v>#N/A</v>
      </c>
      <c r="W632" s="11" t="e">
        <f>VLOOKUP($B632, 'Team Per G'!$A$2:$G$31, 4, FALSE)</f>
        <v>#N/A</v>
      </c>
      <c r="X632" s="11" t="e">
        <f>VLOOKUP($B632, Team_Batting___Dashboard[], 22, FALSE)/$F632</f>
        <v>#N/A</v>
      </c>
      <c r="Y632" s="11" t="e">
        <f>VLOOKUP($B632, 'FanGraphs - Team WAR Projected'!$B$2:$E$31, 4, FALSE)/162</f>
        <v>#N/A</v>
      </c>
      <c r="Z632" s="11" t="e">
        <f t="shared" si="101"/>
        <v>#N/A</v>
      </c>
      <c r="AA632" s="11" t="e">
        <f>VLOOKUP($B632, FanGraphs_Standings[[Abbreviation]:[2024 Year to Date RS/G]], 6, FALSE)/$F632</f>
        <v>#N/A</v>
      </c>
      <c r="AB632" s="11" t="e">
        <f>VLOOKUP($B632, FanGraphs_Standings[[Abbreviation]:[2024 Projected Full Season RDif]], 19, FALSE)/162</f>
        <v>#N/A</v>
      </c>
      <c r="AC632" s="11" t="e">
        <f t="shared" si="110"/>
        <v>#N/A</v>
      </c>
      <c r="AD632" s="11" t="e">
        <f>VLOOKUP($B632, FanGraphs_Standings[[Abbreviation]:[2024 Projected Full Season RDif]], 5, FALSE)</f>
        <v>#N/A</v>
      </c>
      <c r="AE632" s="11" t="e">
        <f>VLOOKUP($B632, FanGraphs_Standings[[Abbreviation]:[2024 Projected Full Season W%]], 18, FALSE)</f>
        <v>#N/A</v>
      </c>
      <c r="AF632" s="11" t="e">
        <f t="shared" si="102"/>
        <v>#N/A</v>
      </c>
      <c r="AG632" s="11" t="e">
        <f>VLOOKUP($B632, 'Home Field Adv'!$A$2:$I$31, 9, FALSE)</f>
        <v>#N/A</v>
      </c>
      <c r="AH632" s="11" t="e">
        <f>VLOOKUP($C632, FanGraphs_Standings[[Abbreviation]:[2024 Year to Date G]], 2, FALSE)</f>
        <v>#N/A</v>
      </c>
      <c r="AI632" s="11" t="e">
        <f>_xlfn.IFNA(VLOOKUP($E632, 'SP Per G'!$A$2:$D$1385, 3, FALSE), AO632)</f>
        <v>#N/A</v>
      </c>
      <c r="AJ632" s="11" t="e">
        <f>IF(AND(ISNA(VLOOKUP($E632, 'SP Per G'!$A$2:$D$1385, 4, FALSE)), ISTEXT($E632)), AI632,IF(ISNA(VLOOKUP($E632, 'SP Per G'!$A$2:$D$1385, 4, FALSE)), AO632, VLOOKUP($E632, 'SP Per G'!$A$2:$D$1385, 4, FALSE)))</f>
        <v>#N/A</v>
      </c>
      <c r="AK632" s="11" t="e">
        <f t="shared" si="103"/>
        <v>#N/A</v>
      </c>
      <c r="AL632" s="11" t="e">
        <f>_xlfn.IFNA(VLOOKUP($E632, Individual_Pitching___Dashboard[], 18, FALSE), VLOOKUP($C632,Team_Pitching___Advanced[[Team]:[SIERA]],16,FALSE))</f>
        <v>#N/A</v>
      </c>
      <c r="AM632" s="11" t="e">
        <f>_xlfn.IFNA(VLOOKUP($E632, Individual_Pitching___Dashboard[], 20, FALSE), VLOOKUP($C632,Team_Pitching___Advanced[[Team]:[xFIP]],19,FALSE))</f>
        <v>#N/A</v>
      </c>
      <c r="AN632" s="11" t="e">
        <f>_xlfn.IFNA(VLOOKUP($E632,Individual_Pitching___Advanced[],21,FALSE),VLOOKUP($C632,Team_Pitching___Advanced[[Team]:[SIERA]],20,FALSE))</f>
        <v>#N/A</v>
      </c>
      <c r="AO632" s="11" t="e">
        <f>VLOOKUP($C632, 'Team Per G'!$A$2:$G$31, 7, FALSE)</f>
        <v>#N/A</v>
      </c>
      <c r="AP632" s="11" t="e">
        <f>VLOOKUP($C632, 'FanGraphs - Team WAR Projected'!$B$2:$E$31, 3, FALSE)/162</f>
        <v>#N/A</v>
      </c>
      <c r="AQ632" s="11" t="e">
        <f t="shared" si="104"/>
        <v>#N/A</v>
      </c>
      <c r="AR632" s="11" t="e">
        <f>VLOOKUP($C632, Team_Pitching___Advanced[[Team]:[xFIP]], 19,FALSE)</f>
        <v>#N/A</v>
      </c>
      <c r="AS632" s="11" t="e">
        <f>VLOOKUP($C632, Team_Pitching___Advanced[], 20, FALSE)</f>
        <v>#N/A</v>
      </c>
      <c r="AT632" s="11" t="e">
        <f>VLOOKUP($C632, Team_Batting___Dashboard[[Team]:[wOBA]], 16, FALSE)</f>
        <v>#N/A</v>
      </c>
      <c r="AU632" s="11" t="e">
        <f>VLOOKUP($C632, Team_Batting___Advanced[[Team]:[OPS]], 9, FALSE)</f>
        <v>#N/A</v>
      </c>
      <c r="AV632" s="11" t="e">
        <f>VLOOKUP($C632, Team_Batting___Advanced[], 19, FALSE)</f>
        <v>#N/A</v>
      </c>
      <c r="AW632" s="11" t="e">
        <f>VLOOKUP($C632, 'Team Per G'!$A$2:$G$31, 3, FALSE)</f>
        <v>#N/A</v>
      </c>
      <c r="AX632" s="11" t="e">
        <f>VLOOKUP($C632, 'Team Per G'!$A$2:$G$31, 5, FALSE)</f>
        <v>#N/A</v>
      </c>
      <c r="AY632" s="11" t="e">
        <f>VLOOKUP($C632, 'Team Per G'!$A$2:$G$31, 4, FALSE)</f>
        <v>#N/A</v>
      </c>
      <c r="AZ632" s="11" t="e">
        <f>VLOOKUP($C632, Team_Batting___Dashboard[], 22, FALSE)/$AH632</f>
        <v>#N/A</v>
      </c>
      <c r="BA632" s="11" t="e">
        <f>VLOOKUP($C632, 'FanGraphs - Team WAR Projected'!$B$2:$E$31, 4, FALSE)/162</f>
        <v>#N/A</v>
      </c>
      <c r="BB632" s="11" t="e">
        <f t="shared" si="105"/>
        <v>#N/A</v>
      </c>
      <c r="BC632" s="11" t="e">
        <f>VLOOKUP($C632, FanGraphs_Standings[[Abbreviation]:[2024 Year to Date RS/G]], 6, FALSE)/$AH632</f>
        <v>#N/A</v>
      </c>
      <c r="BD632" s="11" t="e">
        <f>VLOOKUP($C632, FanGraphs_Standings[[Abbreviation]:[2024 Projected Full Season RDif]], 19, FALSE)/162</f>
        <v>#N/A</v>
      </c>
      <c r="BE632" s="11" t="e">
        <f t="shared" si="106"/>
        <v>#N/A</v>
      </c>
      <c r="BF632" s="11" t="e">
        <f>VLOOKUP($C632, FanGraphs_Standings[[Abbreviation]:[2024 Projected Full Season RDif]], 5, FALSE)</f>
        <v>#N/A</v>
      </c>
      <c r="BG632" s="11" t="e">
        <f>VLOOKUP($C632, FanGraphs_Standings[[Abbreviation]:[2024 Projected Full Season W%]], 18, FALSE)</f>
        <v>#N/A</v>
      </c>
      <c r="BH632" s="11" t="e">
        <f t="shared" si="107"/>
        <v>#N/A</v>
      </c>
      <c r="BI632" s="11" t="e">
        <f>VLOOKUP($C632, 'Home Field Adv'!$A$2:$K$31, 11, FALSE)</f>
        <v>#N/A</v>
      </c>
      <c r="BL632" s="12" t="str">
        <f t="shared" si="108"/>
        <v/>
      </c>
      <c r="BM632" s="12" t="str">
        <f t="shared" si="111"/>
        <v/>
      </c>
      <c r="BN632" s="12" t="str">
        <f t="shared" si="109"/>
        <v/>
      </c>
    </row>
    <row r="633" spans="6:66" x14ac:dyDescent="0.45">
      <c r="F633" s="11" t="e">
        <f>VLOOKUP($B633, FanGraphs_Standings[[Abbreviation]:[2024 Year to Date G]], 2, FALSE)</f>
        <v>#N/A</v>
      </c>
      <c r="G633" s="11" t="e">
        <f>_xlfn.IFNA(VLOOKUP($D633, 'SP Per G'!$A$2:$D$1385, 3, FALSE),M633)</f>
        <v>#N/A</v>
      </c>
      <c r="H633" s="11" t="e">
        <f>IF(AND(ISNA(VLOOKUP($D633, 'SP Per G'!$A$2:$D$1385, 4, FALSE)), ISTEXT($D633)), G633,IF(ISNA(VLOOKUP($D633, 'SP Per G'!$A$2:$D$1385, 4, FALSE)), M633, VLOOKUP($D633, 'SP Per G'!$A$2:$D$1385, 4, FALSE)))</f>
        <v>#N/A</v>
      </c>
      <c r="I633" s="11" t="e">
        <f t="shared" si="99"/>
        <v>#N/A</v>
      </c>
      <c r="J633" s="11" t="e">
        <f>_xlfn.IFNA(VLOOKUP($D633,Individual_Pitching___Dashboard[],18,FALSE),VLOOKUP(B633,Team_Pitching___Dashboard[[Team]:[ERA]],17,FALSE))</f>
        <v>#N/A</v>
      </c>
      <c r="K633" s="11" t="e">
        <f>_xlfn.IFNA(VLOOKUP($D633, Individual_Pitching___Dashboard[], 20, FALSE), VLOOKUP(B633,Team_Pitching___Dashboard[[Team]:[xFIP]],20,FALSE))</f>
        <v>#N/A</v>
      </c>
      <c r="L633" s="11" t="e">
        <f>_xlfn.IFNA(VLOOKUP($D633, Individual_Pitching___Advanced[], 21,FALSE), VLOOKUP(B633, Team_Pitching___Advanced[], 20, FALSE))</f>
        <v>#N/A</v>
      </c>
      <c r="M633" s="11" t="e">
        <f>VLOOKUP($B633, 'Team Per G'!$A$2:$G$31, 7, FALSE)</f>
        <v>#N/A</v>
      </c>
      <c r="N633" s="11" t="e">
        <f>VLOOKUP($B633, 'FanGraphs - Team WAR Projected'!$B$2:$E$31, 3, FALSE)/162</f>
        <v>#N/A</v>
      </c>
      <c r="O633" s="11" t="e">
        <f t="shared" si="100"/>
        <v>#N/A</v>
      </c>
      <c r="P633" s="11" t="e">
        <f>VLOOKUP($B633, Team_Pitching___Advanced[[Team]:[xFIP]], 19,FALSE)</f>
        <v>#N/A</v>
      </c>
      <c r="Q633" s="11" t="e">
        <f>VLOOKUP($B633, Team_Pitching___Advanced[], 20, FALSE)</f>
        <v>#N/A</v>
      </c>
      <c r="R633" s="11" t="e">
        <f>VLOOKUP($B633, Team_Batting___Dashboard[[Team]:[wOBA]], 16, FALSE)</f>
        <v>#N/A</v>
      </c>
      <c r="S633" s="11" t="e">
        <f>VLOOKUP($B633, Team_Batting___Advanced[[Team]:[OPS]], 9, FALSE)</f>
        <v>#N/A</v>
      </c>
      <c r="T633" s="11" t="e">
        <f>VLOOKUP($B633, Team_Batting___Advanced[], 19, FALSE)</f>
        <v>#N/A</v>
      </c>
      <c r="U633" s="11" t="e">
        <f>VLOOKUP($B633, 'Team Per G'!$A$2:$G$31, 3, FALSE)</f>
        <v>#N/A</v>
      </c>
      <c r="V633" s="11" t="e">
        <f>VLOOKUP($B633, 'Team Per G'!$A$2:$G$31, 5, FALSE)</f>
        <v>#N/A</v>
      </c>
      <c r="W633" s="11" t="e">
        <f>VLOOKUP($B633, 'Team Per G'!$A$2:$G$31, 4, FALSE)</f>
        <v>#N/A</v>
      </c>
      <c r="X633" s="11" t="e">
        <f>VLOOKUP($B633, Team_Batting___Dashboard[], 22, FALSE)/$F633</f>
        <v>#N/A</v>
      </c>
      <c r="Y633" s="11" t="e">
        <f>VLOOKUP($B633, 'FanGraphs - Team WAR Projected'!$B$2:$E$31, 4, FALSE)/162</f>
        <v>#N/A</v>
      </c>
      <c r="Z633" s="11" t="e">
        <f t="shared" si="101"/>
        <v>#N/A</v>
      </c>
      <c r="AA633" s="11" t="e">
        <f>VLOOKUP($B633, FanGraphs_Standings[[Abbreviation]:[2024 Year to Date RS/G]], 6, FALSE)/$F633</f>
        <v>#N/A</v>
      </c>
      <c r="AB633" s="11" t="e">
        <f>VLOOKUP($B633, FanGraphs_Standings[[Abbreviation]:[2024 Projected Full Season RDif]], 19, FALSE)/162</f>
        <v>#N/A</v>
      </c>
      <c r="AC633" s="11" t="e">
        <f t="shared" si="110"/>
        <v>#N/A</v>
      </c>
      <c r="AD633" s="11" t="e">
        <f>VLOOKUP($B633, FanGraphs_Standings[[Abbreviation]:[2024 Projected Full Season RDif]], 5, FALSE)</f>
        <v>#N/A</v>
      </c>
      <c r="AE633" s="11" t="e">
        <f>VLOOKUP($B633, FanGraphs_Standings[[Abbreviation]:[2024 Projected Full Season W%]], 18, FALSE)</f>
        <v>#N/A</v>
      </c>
      <c r="AF633" s="11" t="e">
        <f t="shared" si="102"/>
        <v>#N/A</v>
      </c>
      <c r="AG633" s="11" t="e">
        <f>VLOOKUP($B633, 'Home Field Adv'!$A$2:$I$31, 9, FALSE)</f>
        <v>#N/A</v>
      </c>
      <c r="AH633" s="11" t="e">
        <f>VLOOKUP($C633, FanGraphs_Standings[[Abbreviation]:[2024 Year to Date G]], 2, FALSE)</f>
        <v>#N/A</v>
      </c>
      <c r="AI633" s="11" t="e">
        <f>_xlfn.IFNA(VLOOKUP($E633, 'SP Per G'!$A$2:$D$1385, 3, FALSE), AO633)</f>
        <v>#N/A</v>
      </c>
      <c r="AJ633" s="11" t="e">
        <f>IF(AND(ISNA(VLOOKUP($E633, 'SP Per G'!$A$2:$D$1385, 4, FALSE)), ISTEXT($E633)), AI633,IF(ISNA(VLOOKUP($E633, 'SP Per G'!$A$2:$D$1385, 4, FALSE)), AO633, VLOOKUP($E633, 'SP Per G'!$A$2:$D$1385, 4, FALSE)))</f>
        <v>#N/A</v>
      </c>
      <c r="AK633" s="11" t="e">
        <f t="shared" si="103"/>
        <v>#N/A</v>
      </c>
      <c r="AL633" s="11" t="e">
        <f>_xlfn.IFNA(VLOOKUP($E633, Individual_Pitching___Dashboard[], 18, FALSE), VLOOKUP($C633,Team_Pitching___Advanced[[Team]:[SIERA]],16,FALSE))</f>
        <v>#N/A</v>
      </c>
      <c r="AM633" s="11" t="e">
        <f>_xlfn.IFNA(VLOOKUP($E633, Individual_Pitching___Dashboard[], 20, FALSE), VLOOKUP($C633,Team_Pitching___Advanced[[Team]:[xFIP]],19,FALSE))</f>
        <v>#N/A</v>
      </c>
      <c r="AN633" s="11" t="e">
        <f>_xlfn.IFNA(VLOOKUP($E633,Individual_Pitching___Advanced[],21,FALSE),VLOOKUP($C633,Team_Pitching___Advanced[[Team]:[SIERA]],20,FALSE))</f>
        <v>#N/A</v>
      </c>
      <c r="AO633" s="11" t="e">
        <f>VLOOKUP($C633, 'Team Per G'!$A$2:$G$31, 7, FALSE)</f>
        <v>#N/A</v>
      </c>
      <c r="AP633" s="11" t="e">
        <f>VLOOKUP($C633, 'FanGraphs - Team WAR Projected'!$B$2:$E$31, 3, FALSE)/162</f>
        <v>#N/A</v>
      </c>
      <c r="AQ633" s="11" t="e">
        <f t="shared" si="104"/>
        <v>#N/A</v>
      </c>
      <c r="AR633" s="11" t="e">
        <f>VLOOKUP($C633, Team_Pitching___Advanced[[Team]:[xFIP]], 19,FALSE)</f>
        <v>#N/A</v>
      </c>
      <c r="AS633" s="11" t="e">
        <f>VLOOKUP($C633, Team_Pitching___Advanced[], 20, FALSE)</f>
        <v>#N/A</v>
      </c>
      <c r="AT633" s="11" t="e">
        <f>VLOOKUP($C633, Team_Batting___Dashboard[[Team]:[wOBA]], 16, FALSE)</f>
        <v>#N/A</v>
      </c>
      <c r="AU633" s="11" t="e">
        <f>VLOOKUP($C633, Team_Batting___Advanced[[Team]:[OPS]], 9, FALSE)</f>
        <v>#N/A</v>
      </c>
      <c r="AV633" s="11" t="e">
        <f>VLOOKUP($C633, Team_Batting___Advanced[], 19, FALSE)</f>
        <v>#N/A</v>
      </c>
      <c r="AW633" s="11" t="e">
        <f>VLOOKUP($C633, 'Team Per G'!$A$2:$G$31, 3, FALSE)</f>
        <v>#N/A</v>
      </c>
      <c r="AX633" s="11" t="e">
        <f>VLOOKUP($C633, 'Team Per G'!$A$2:$G$31, 5, FALSE)</f>
        <v>#N/A</v>
      </c>
      <c r="AY633" s="11" t="e">
        <f>VLOOKUP($C633, 'Team Per G'!$A$2:$G$31, 4, FALSE)</f>
        <v>#N/A</v>
      </c>
      <c r="AZ633" s="11" t="e">
        <f>VLOOKUP($C633, Team_Batting___Dashboard[], 22, FALSE)/$AH633</f>
        <v>#N/A</v>
      </c>
      <c r="BA633" s="11" t="e">
        <f>VLOOKUP($C633, 'FanGraphs - Team WAR Projected'!$B$2:$E$31, 4, FALSE)/162</f>
        <v>#N/A</v>
      </c>
      <c r="BB633" s="11" t="e">
        <f t="shared" si="105"/>
        <v>#N/A</v>
      </c>
      <c r="BC633" s="11" t="e">
        <f>VLOOKUP($C633, FanGraphs_Standings[[Abbreviation]:[2024 Year to Date RS/G]], 6, FALSE)/$AH633</f>
        <v>#N/A</v>
      </c>
      <c r="BD633" s="11" t="e">
        <f>VLOOKUP($C633, FanGraphs_Standings[[Abbreviation]:[2024 Projected Full Season RDif]], 19, FALSE)/162</f>
        <v>#N/A</v>
      </c>
      <c r="BE633" s="11" t="e">
        <f t="shared" si="106"/>
        <v>#N/A</v>
      </c>
      <c r="BF633" s="11" t="e">
        <f>VLOOKUP($C633, FanGraphs_Standings[[Abbreviation]:[2024 Projected Full Season RDif]], 5, FALSE)</f>
        <v>#N/A</v>
      </c>
      <c r="BG633" s="11" t="e">
        <f>VLOOKUP($C633, FanGraphs_Standings[[Abbreviation]:[2024 Projected Full Season W%]], 18, FALSE)</f>
        <v>#N/A</v>
      </c>
      <c r="BH633" s="11" t="e">
        <f t="shared" si="107"/>
        <v>#N/A</v>
      </c>
      <c r="BI633" s="11" t="e">
        <f>VLOOKUP($C633, 'Home Field Adv'!$A$2:$K$31, 11, FALSE)</f>
        <v>#N/A</v>
      </c>
      <c r="BL633" s="12" t="str">
        <f t="shared" si="108"/>
        <v/>
      </c>
      <c r="BM633" s="12" t="str">
        <f t="shared" si="111"/>
        <v/>
      </c>
      <c r="BN633" s="12" t="str">
        <f t="shared" si="109"/>
        <v/>
      </c>
    </row>
    <row r="634" spans="6:66" x14ac:dyDescent="0.45">
      <c r="F634" s="11" t="e">
        <f>VLOOKUP($B634, FanGraphs_Standings[[Abbreviation]:[2024 Year to Date G]], 2, FALSE)</f>
        <v>#N/A</v>
      </c>
      <c r="G634" s="11" t="e">
        <f>_xlfn.IFNA(VLOOKUP($D634, 'SP Per G'!$A$2:$D$1385, 3, FALSE),M634)</f>
        <v>#N/A</v>
      </c>
      <c r="H634" s="11" t="e">
        <f>IF(AND(ISNA(VLOOKUP($D634, 'SP Per G'!$A$2:$D$1385, 4, FALSE)), ISTEXT($D634)), G634,IF(ISNA(VLOOKUP($D634, 'SP Per G'!$A$2:$D$1385, 4, FALSE)), M634, VLOOKUP($D634, 'SP Per G'!$A$2:$D$1385, 4, FALSE)))</f>
        <v>#N/A</v>
      </c>
      <c r="I634" s="11" t="e">
        <f t="shared" si="99"/>
        <v>#N/A</v>
      </c>
      <c r="J634" s="11" t="e">
        <f>_xlfn.IFNA(VLOOKUP($D634,Individual_Pitching___Dashboard[],18,FALSE),VLOOKUP(B634,Team_Pitching___Dashboard[[Team]:[ERA]],17,FALSE))</f>
        <v>#N/A</v>
      </c>
      <c r="K634" s="11" t="e">
        <f>_xlfn.IFNA(VLOOKUP($D634, Individual_Pitching___Dashboard[], 20, FALSE), VLOOKUP(B634,Team_Pitching___Dashboard[[Team]:[xFIP]],20,FALSE))</f>
        <v>#N/A</v>
      </c>
      <c r="L634" s="11" t="e">
        <f>_xlfn.IFNA(VLOOKUP($D634, Individual_Pitching___Advanced[], 21,FALSE), VLOOKUP(B634, Team_Pitching___Advanced[], 20, FALSE))</f>
        <v>#N/A</v>
      </c>
      <c r="M634" s="11" t="e">
        <f>VLOOKUP($B634, 'Team Per G'!$A$2:$G$31, 7, FALSE)</f>
        <v>#N/A</v>
      </c>
      <c r="N634" s="11" t="e">
        <f>VLOOKUP($B634, 'FanGraphs - Team WAR Projected'!$B$2:$E$31, 3, FALSE)/162</f>
        <v>#N/A</v>
      </c>
      <c r="O634" s="11" t="e">
        <f t="shared" si="100"/>
        <v>#N/A</v>
      </c>
      <c r="P634" s="11" t="e">
        <f>VLOOKUP($B634, Team_Pitching___Advanced[[Team]:[xFIP]], 19,FALSE)</f>
        <v>#N/A</v>
      </c>
      <c r="Q634" s="11" t="e">
        <f>VLOOKUP($B634, Team_Pitching___Advanced[], 20, FALSE)</f>
        <v>#N/A</v>
      </c>
      <c r="R634" s="11" t="e">
        <f>VLOOKUP($B634, Team_Batting___Dashboard[[Team]:[wOBA]], 16, FALSE)</f>
        <v>#N/A</v>
      </c>
      <c r="S634" s="11" t="e">
        <f>VLOOKUP($B634, Team_Batting___Advanced[[Team]:[OPS]], 9, FALSE)</f>
        <v>#N/A</v>
      </c>
      <c r="T634" s="11" t="e">
        <f>VLOOKUP($B634, Team_Batting___Advanced[], 19, FALSE)</f>
        <v>#N/A</v>
      </c>
      <c r="U634" s="11" t="e">
        <f>VLOOKUP($B634, 'Team Per G'!$A$2:$G$31, 3, FALSE)</f>
        <v>#N/A</v>
      </c>
      <c r="V634" s="11" t="e">
        <f>VLOOKUP($B634, 'Team Per G'!$A$2:$G$31, 5, FALSE)</f>
        <v>#N/A</v>
      </c>
      <c r="W634" s="11" t="e">
        <f>VLOOKUP($B634, 'Team Per G'!$A$2:$G$31, 4, FALSE)</f>
        <v>#N/A</v>
      </c>
      <c r="X634" s="11" t="e">
        <f>VLOOKUP($B634, Team_Batting___Dashboard[], 22, FALSE)/$F634</f>
        <v>#N/A</v>
      </c>
      <c r="Y634" s="11" t="e">
        <f>VLOOKUP($B634, 'FanGraphs - Team WAR Projected'!$B$2:$E$31, 4, FALSE)/162</f>
        <v>#N/A</v>
      </c>
      <c r="Z634" s="11" t="e">
        <f t="shared" si="101"/>
        <v>#N/A</v>
      </c>
      <c r="AA634" s="11" t="e">
        <f>VLOOKUP($B634, FanGraphs_Standings[[Abbreviation]:[2024 Year to Date RS/G]], 6, FALSE)/$F634</f>
        <v>#N/A</v>
      </c>
      <c r="AB634" s="11" t="e">
        <f>VLOOKUP($B634, FanGraphs_Standings[[Abbreviation]:[2024 Projected Full Season RDif]], 19, FALSE)/162</f>
        <v>#N/A</v>
      </c>
      <c r="AC634" s="11" t="e">
        <f t="shared" si="110"/>
        <v>#N/A</v>
      </c>
      <c r="AD634" s="11" t="e">
        <f>VLOOKUP($B634, FanGraphs_Standings[[Abbreviation]:[2024 Projected Full Season RDif]], 5, FALSE)</f>
        <v>#N/A</v>
      </c>
      <c r="AE634" s="11" t="e">
        <f>VLOOKUP($B634, FanGraphs_Standings[[Abbreviation]:[2024 Projected Full Season W%]], 18, FALSE)</f>
        <v>#N/A</v>
      </c>
      <c r="AF634" s="11" t="e">
        <f t="shared" si="102"/>
        <v>#N/A</v>
      </c>
      <c r="AG634" s="11" t="e">
        <f>VLOOKUP($B634, 'Home Field Adv'!$A$2:$I$31, 9, FALSE)</f>
        <v>#N/A</v>
      </c>
      <c r="AH634" s="11" t="e">
        <f>VLOOKUP($C634, FanGraphs_Standings[[Abbreviation]:[2024 Year to Date G]], 2, FALSE)</f>
        <v>#N/A</v>
      </c>
      <c r="AI634" s="11" t="e">
        <f>_xlfn.IFNA(VLOOKUP($E634, 'SP Per G'!$A$2:$D$1385, 3, FALSE), AO634)</f>
        <v>#N/A</v>
      </c>
      <c r="AJ634" s="11" t="e">
        <f>IF(AND(ISNA(VLOOKUP($E634, 'SP Per G'!$A$2:$D$1385, 4, FALSE)), ISTEXT($E634)), AI634,IF(ISNA(VLOOKUP($E634, 'SP Per G'!$A$2:$D$1385, 4, FALSE)), AO634, VLOOKUP($E634, 'SP Per G'!$A$2:$D$1385, 4, FALSE)))</f>
        <v>#N/A</v>
      </c>
      <c r="AK634" s="11" t="e">
        <f t="shared" si="103"/>
        <v>#N/A</v>
      </c>
      <c r="AL634" s="11" t="e">
        <f>_xlfn.IFNA(VLOOKUP($E634, Individual_Pitching___Dashboard[], 18, FALSE), VLOOKUP($C634,Team_Pitching___Advanced[[Team]:[SIERA]],16,FALSE))</f>
        <v>#N/A</v>
      </c>
      <c r="AM634" s="11" t="e">
        <f>_xlfn.IFNA(VLOOKUP($E634, Individual_Pitching___Dashboard[], 20, FALSE), VLOOKUP($C634,Team_Pitching___Advanced[[Team]:[xFIP]],19,FALSE))</f>
        <v>#N/A</v>
      </c>
      <c r="AN634" s="11" t="e">
        <f>_xlfn.IFNA(VLOOKUP($E634,Individual_Pitching___Advanced[],21,FALSE),VLOOKUP($C634,Team_Pitching___Advanced[[Team]:[SIERA]],20,FALSE))</f>
        <v>#N/A</v>
      </c>
      <c r="AO634" s="11" t="e">
        <f>VLOOKUP($C634, 'Team Per G'!$A$2:$G$31, 7, FALSE)</f>
        <v>#N/A</v>
      </c>
      <c r="AP634" s="11" t="e">
        <f>VLOOKUP($C634, 'FanGraphs - Team WAR Projected'!$B$2:$E$31, 3, FALSE)/162</f>
        <v>#N/A</v>
      </c>
      <c r="AQ634" s="11" t="e">
        <f t="shared" si="104"/>
        <v>#N/A</v>
      </c>
      <c r="AR634" s="11" t="e">
        <f>VLOOKUP($C634, Team_Pitching___Advanced[[Team]:[xFIP]], 19,FALSE)</f>
        <v>#N/A</v>
      </c>
      <c r="AS634" s="11" t="e">
        <f>VLOOKUP($C634, Team_Pitching___Advanced[], 20, FALSE)</f>
        <v>#N/A</v>
      </c>
      <c r="AT634" s="11" t="e">
        <f>VLOOKUP($C634, Team_Batting___Dashboard[[Team]:[wOBA]], 16, FALSE)</f>
        <v>#N/A</v>
      </c>
      <c r="AU634" s="11" t="e">
        <f>VLOOKUP($C634, Team_Batting___Advanced[[Team]:[OPS]], 9, FALSE)</f>
        <v>#N/A</v>
      </c>
      <c r="AV634" s="11" t="e">
        <f>VLOOKUP($C634, Team_Batting___Advanced[], 19, FALSE)</f>
        <v>#N/A</v>
      </c>
      <c r="AW634" s="11" t="e">
        <f>VLOOKUP($C634, 'Team Per G'!$A$2:$G$31, 3, FALSE)</f>
        <v>#N/A</v>
      </c>
      <c r="AX634" s="11" t="e">
        <f>VLOOKUP($C634, 'Team Per G'!$A$2:$G$31, 5, FALSE)</f>
        <v>#N/A</v>
      </c>
      <c r="AY634" s="11" t="e">
        <f>VLOOKUP($C634, 'Team Per G'!$A$2:$G$31, 4, FALSE)</f>
        <v>#N/A</v>
      </c>
      <c r="AZ634" s="11" t="e">
        <f>VLOOKUP($C634, Team_Batting___Dashboard[], 22, FALSE)/$AH634</f>
        <v>#N/A</v>
      </c>
      <c r="BA634" s="11" t="e">
        <f>VLOOKUP($C634, 'FanGraphs - Team WAR Projected'!$B$2:$E$31, 4, FALSE)/162</f>
        <v>#N/A</v>
      </c>
      <c r="BB634" s="11" t="e">
        <f t="shared" si="105"/>
        <v>#N/A</v>
      </c>
      <c r="BC634" s="11" t="e">
        <f>VLOOKUP($C634, FanGraphs_Standings[[Abbreviation]:[2024 Year to Date RS/G]], 6, FALSE)/$AH634</f>
        <v>#N/A</v>
      </c>
      <c r="BD634" s="11" t="e">
        <f>VLOOKUP($C634, FanGraphs_Standings[[Abbreviation]:[2024 Projected Full Season RDif]], 19, FALSE)/162</f>
        <v>#N/A</v>
      </c>
      <c r="BE634" s="11" t="e">
        <f t="shared" si="106"/>
        <v>#N/A</v>
      </c>
      <c r="BF634" s="11" t="e">
        <f>VLOOKUP($C634, FanGraphs_Standings[[Abbreviation]:[2024 Projected Full Season RDif]], 5, FALSE)</f>
        <v>#N/A</v>
      </c>
      <c r="BG634" s="11" t="e">
        <f>VLOOKUP($C634, FanGraphs_Standings[[Abbreviation]:[2024 Projected Full Season W%]], 18, FALSE)</f>
        <v>#N/A</v>
      </c>
      <c r="BH634" s="11" t="e">
        <f t="shared" si="107"/>
        <v>#N/A</v>
      </c>
      <c r="BI634" s="11" t="e">
        <f>VLOOKUP($C634, 'Home Field Adv'!$A$2:$K$31, 11, FALSE)</f>
        <v>#N/A</v>
      </c>
      <c r="BL634" s="12" t="str">
        <f t="shared" si="108"/>
        <v/>
      </c>
      <c r="BM634" s="12" t="str">
        <f t="shared" si="111"/>
        <v/>
      </c>
      <c r="BN634" s="12" t="str">
        <f t="shared" si="109"/>
        <v/>
      </c>
    </row>
    <row r="635" spans="6:66" x14ac:dyDescent="0.45">
      <c r="F635" s="11" t="e">
        <f>VLOOKUP($B635, FanGraphs_Standings[[Abbreviation]:[2024 Year to Date G]], 2, FALSE)</f>
        <v>#N/A</v>
      </c>
      <c r="G635" s="11" t="e">
        <f>_xlfn.IFNA(VLOOKUP($D635, 'SP Per G'!$A$2:$D$1385, 3, FALSE),M635)</f>
        <v>#N/A</v>
      </c>
      <c r="H635" s="11" t="e">
        <f>IF(AND(ISNA(VLOOKUP($D635, 'SP Per G'!$A$2:$D$1385, 4, FALSE)), ISTEXT($D635)), G635,IF(ISNA(VLOOKUP($D635, 'SP Per G'!$A$2:$D$1385, 4, FALSE)), M635, VLOOKUP($D635, 'SP Per G'!$A$2:$D$1385, 4, FALSE)))</f>
        <v>#N/A</v>
      </c>
      <c r="I635" s="11" t="e">
        <f t="shared" si="99"/>
        <v>#N/A</v>
      </c>
      <c r="J635" s="11" t="e">
        <f>_xlfn.IFNA(VLOOKUP($D635,Individual_Pitching___Dashboard[],18,FALSE),VLOOKUP(B635,Team_Pitching___Dashboard[[Team]:[ERA]],17,FALSE))</f>
        <v>#N/A</v>
      </c>
      <c r="K635" s="11" t="e">
        <f>_xlfn.IFNA(VLOOKUP($D635, Individual_Pitching___Dashboard[], 20, FALSE), VLOOKUP(B635,Team_Pitching___Dashboard[[Team]:[xFIP]],20,FALSE))</f>
        <v>#N/A</v>
      </c>
      <c r="L635" s="11" t="e">
        <f>_xlfn.IFNA(VLOOKUP($D635, Individual_Pitching___Advanced[], 21,FALSE), VLOOKUP(B635, Team_Pitching___Advanced[], 20, FALSE))</f>
        <v>#N/A</v>
      </c>
      <c r="M635" s="11" t="e">
        <f>VLOOKUP($B635, 'Team Per G'!$A$2:$G$31, 7, FALSE)</f>
        <v>#N/A</v>
      </c>
      <c r="N635" s="11" t="e">
        <f>VLOOKUP($B635, 'FanGraphs - Team WAR Projected'!$B$2:$E$31, 3, FALSE)/162</f>
        <v>#N/A</v>
      </c>
      <c r="O635" s="11" t="e">
        <f t="shared" si="100"/>
        <v>#N/A</v>
      </c>
      <c r="P635" s="11" t="e">
        <f>VLOOKUP($B635, Team_Pitching___Advanced[[Team]:[xFIP]], 19,FALSE)</f>
        <v>#N/A</v>
      </c>
      <c r="Q635" s="11" t="e">
        <f>VLOOKUP($B635, Team_Pitching___Advanced[], 20, FALSE)</f>
        <v>#N/A</v>
      </c>
      <c r="R635" s="11" t="e">
        <f>VLOOKUP($B635, Team_Batting___Dashboard[[Team]:[wOBA]], 16, FALSE)</f>
        <v>#N/A</v>
      </c>
      <c r="S635" s="11" t="e">
        <f>VLOOKUP($B635, Team_Batting___Advanced[[Team]:[OPS]], 9, FALSE)</f>
        <v>#N/A</v>
      </c>
      <c r="T635" s="11" t="e">
        <f>VLOOKUP($B635, Team_Batting___Advanced[], 19, FALSE)</f>
        <v>#N/A</v>
      </c>
      <c r="U635" s="11" t="e">
        <f>VLOOKUP($B635, 'Team Per G'!$A$2:$G$31, 3, FALSE)</f>
        <v>#N/A</v>
      </c>
      <c r="V635" s="11" t="e">
        <f>VLOOKUP($B635, 'Team Per G'!$A$2:$G$31, 5, FALSE)</f>
        <v>#N/A</v>
      </c>
      <c r="W635" s="11" t="e">
        <f>VLOOKUP($B635, 'Team Per G'!$A$2:$G$31, 4, FALSE)</f>
        <v>#N/A</v>
      </c>
      <c r="X635" s="11" t="e">
        <f>VLOOKUP($B635, Team_Batting___Dashboard[], 22, FALSE)/$F635</f>
        <v>#N/A</v>
      </c>
      <c r="Y635" s="11" t="e">
        <f>VLOOKUP($B635, 'FanGraphs - Team WAR Projected'!$B$2:$E$31, 4, FALSE)/162</f>
        <v>#N/A</v>
      </c>
      <c r="Z635" s="11" t="e">
        <f t="shared" si="101"/>
        <v>#N/A</v>
      </c>
      <c r="AA635" s="11" t="e">
        <f>VLOOKUP($B635, FanGraphs_Standings[[Abbreviation]:[2024 Year to Date RS/G]], 6, FALSE)/$F635</f>
        <v>#N/A</v>
      </c>
      <c r="AB635" s="11" t="e">
        <f>VLOOKUP($B635, FanGraphs_Standings[[Abbreviation]:[2024 Projected Full Season RDif]], 19, FALSE)/162</f>
        <v>#N/A</v>
      </c>
      <c r="AC635" s="11" t="e">
        <f t="shared" si="110"/>
        <v>#N/A</v>
      </c>
      <c r="AD635" s="11" t="e">
        <f>VLOOKUP($B635, FanGraphs_Standings[[Abbreviation]:[2024 Projected Full Season RDif]], 5, FALSE)</f>
        <v>#N/A</v>
      </c>
      <c r="AE635" s="11" t="e">
        <f>VLOOKUP($B635, FanGraphs_Standings[[Abbreviation]:[2024 Projected Full Season W%]], 18, FALSE)</f>
        <v>#N/A</v>
      </c>
      <c r="AF635" s="11" t="e">
        <f t="shared" si="102"/>
        <v>#N/A</v>
      </c>
      <c r="AG635" s="11" t="e">
        <f>VLOOKUP($B635, 'Home Field Adv'!$A$2:$I$31, 9, FALSE)</f>
        <v>#N/A</v>
      </c>
      <c r="AH635" s="11" t="e">
        <f>VLOOKUP($C635, FanGraphs_Standings[[Abbreviation]:[2024 Year to Date G]], 2, FALSE)</f>
        <v>#N/A</v>
      </c>
      <c r="AI635" s="11" t="e">
        <f>_xlfn.IFNA(VLOOKUP($E635, 'SP Per G'!$A$2:$D$1385, 3, FALSE), AO635)</f>
        <v>#N/A</v>
      </c>
      <c r="AJ635" s="11" t="e">
        <f>IF(AND(ISNA(VLOOKUP($E635, 'SP Per G'!$A$2:$D$1385, 4, FALSE)), ISTEXT($E635)), AI635,IF(ISNA(VLOOKUP($E635, 'SP Per G'!$A$2:$D$1385, 4, FALSE)), AO635, VLOOKUP($E635, 'SP Per G'!$A$2:$D$1385, 4, FALSE)))</f>
        <v>#N/A</v>
      </c>
      <c r="AK635" s="11" t="e">
        <f t="shared" si="103"/>
        <v>#N/A</v>
      </c>
      <c r="AL635" s="11" t="e">
        <f>_xlfn.IFNA(VLOOKUP($E635, Individual_Pitching___Dashboard[], 18, FALSE), VLOOKUP($C635,Team_Pitching___Advanced[[Team]:[SIERA]],16,FALSE))</f>
        <v>#N/A</v>
      </c>
      <c r="AM635" s="11" t="e">
        <f>_xlfn.IFNA(VLOOKUP($E635, Individual_Pitching___Dashboard[], 20, FALSE), VLOOKUP($C635,Team_Pitching___Advanced[[Team]:[xFIP]],19,FALSE))</f>
        <v>#N/A</v>
      </c>
      <c r="AN635" s="11" t="e">
        <f>_xlfn.IFNA(VLOOKUP($E635,Individual_Pitching___Advanced[],21,FALSE),VLOOKUP($C635,Team_Pitching___Advanced[[Team]:[SIERA]],20,FALSE))</f>
        <v>#N/A</v>
      </c>
      <c r="AO635" s="11" t="e">
        <f>VLOOKUP($C635, 'Team Per G'!$A$2:$G$31, 7, FALSE)</f>
        <v>#N/A</v>
      </c>
      <c r="AP635" s="11" t="e">
        <f>VLOOKUP($C635, 'FanGraphs - Team WAR Projected'!$B$2:$E$31, 3, FALSE)/162</f>
        <v>#N/A</v>
      </c>
      <c r="AQ635" s="11" t="e">
        <f t="shared" si="104"/>
        <v>#N/A</v>
      </c>
      <c r="AR635" s="11" t="e">
        <f>VLOOKUP($C635, Team_Pitching___Advanced[[Team]:[xFIP]], 19,FALSE)</f>
        <v>#N/A</v>
      </c>
      <c r="AS635" s="11" t="e">
        <f>VLOOKUP($C635, Team_Pitching___Advanced[], 20, FALSE)</f>
        <v>#N/A</v>
      </c>
      <c r="AT635" s="11" t="e">
        <f>VLOOKUP($C635, Team_Batting___Dashboard[[Team]:[wOBA]], 16, FALSE)</f>
        <v>#N/A</v>
      </c>
      <c r="AU635" s="11" t="e">
        <f>VLOOKUP($C635, Team_Batting___Advanced[[Team]:[OPS]], 9, FALSE)</f>
        <v>#N/A</v>
      </c>
      <c r="AV635" s="11" t="e">
        <f>VLOOKUP($C635, Team_Batting___Advanced[], 19, FALSE)</f>
        <v>#N/A</v>
      </c>
      <c r="AW635" s="11" t="e">
        <f>VLOOKUP($C635, 'Team Per G'!$A$2:$G$31, 3, FALSE)</f>
        <v>#N/A</v>
      </c>
      <c r="AX635" s="11" t="e">
        <f>VLOOKUP($C635, 'Team Per G'!$A$2:$G$31, 5, FALSE)</f>
        <v>#N/A</v>
      </c>
      <c r="AY635" s="11" t="e">
        <f>VLOOKUP($C635, 'Team Per G'!$A$2:$G$31, 4, FALSE)</f>
        <v>#N/A</v>
      </c>
      <c r="AZ635" s="11" t="e">
        <f>VLOOKUP($C635, Team_Batting___Dashboard[], 22, FALSE)/$AH635</f>
        <v>#N/A</v>
      </c>
      <c r="BA635" s="11" t="e">
        <f>VLOOKUP($C635, 'FanGraphs - Team WAR Projected'!$B$2:$E$31, 4, FALSE)/162</f>
        <v>#N/A</v>
      </c>
      <c r="BB635" s="11" t="e">
        <f t="shared" si="105"/>
        <v>#N/A</v>
      </c>
      <c r="BC635" s="11" t="e">
        <f>VLOOKUP($C635, FanGraphs_Standings[[Abbreviation]:[2024 Year to Date RS/G]], 6, FALSE)/$AH635</f>
        <v>#N/A</v>
      </c>
      <c r="BD635" s="11" t="e">
        <f>VLOOKUP($C635, FanGraphs_Standings[[Abbreviation]:[2024 Projected Full Season RDif]], 19, FALSE)/162</f>
        <v>#N/A</v>
      </c>
      <c r="BE635" s="11" t="e">
        <f t="shared" si="106"/>
        <v>#N/A</v>
      </c>
      <c r="BF635" s="11" t="e">
        <f>VLOOKUP($C635, FanGraphs_Standings[[Abbreviation]:[2024 Projected Full Season RDif]], 5, FALSE)</f>
        <v>#N/A</v>
      </c>
      <c r="BG635" s="11" t="e">
        <f>VLOOKUP($C635, FanGraphs_Standings[[Abbreviation]:[2024 Projected Full Season W%]], 18, FALSE)</f>
        <v>#N/A</v>
      </c>
      <c r="BH635" s="11" t="e">
        <f t="shared" si="107"/>
        <v>#N/A</v>
      </c>
      <c r="BI635" s="11" t="e">
        <f>VLOOKUP($C635, 'Home Field Adv'!$A$2:$K$31, 11, FALSE)</f>
        <v>#N/A</v>
      </c>
      <c r="BL635" s="12" t="str">
        <f t="shared" si="108"/>
        <v/>
      </c>
      <c r="BM635" s="12" t="str">
        <f t="shared" si="111"/>
        <v/>
      </c>
      <c r="BN635" s="12" t="str">
        <f t="shared" si="109"/>
        <v/>
      </c>
    </row>
    <row r="636" spans="6:66" x14ac:dyDescent="0.45">
      <c r="F636" s="11" t="e">
        <f>VLOOKUP($B636, FanGraphs_Standings[[Abbreviation]:[2024 Year to Date G]], 2, FALSE)</f>
        <v>#N/A</v>
      </c>
      <c r="G636" s="11" t="e">
        <f>_xlfn.IFNA(VLOOKUP($D636, 'SP Per G'!$A$2:$D$1385, 3, FALSE),M636)</f>
        <v>#N/A</v>
      </c>
      <c r="H636" s="11" t="e">
        <f>IF(AND(ISNA(VLOOKUP($D636, 'SP Per G'!$A$2:$D$1385, 4, FALSE)), ISTEXT($D636)), G636,IF(ISNA(VLOOKUP($D636, 'SP Per G'!$A$2:$D$1385, 4, FALSE)), M636, VLOOKUP($D636, 'SP Per G'!$A$2:$D$1385, 4, FALSE)))</f>
        <v>#N/A</v>
      </c>
      <c r="I636" s="11" t="e">
        <f t="shared" si="99"/>
        <v>#N/A</v>
      </c>
      <c r="J636" s="11" t="e">
        <f>_xlfn.IFNA(VLOOKUP($D636,Individual_Pitching___Dashboard[],18,FALSE),VLOOKUP(B636,Team_Pitching___Dashboard[[Team]:[ERA]],17,FALSE))</f>
        <v>#N/A</v>
      </c>
      <c r="K636" s="11" t="e">
        <f>_xlfn.IFNA(VLOOKUP($D636, Individual_Pitching___Dashboard[], 20, FALSE), VLOOKUP(B636,Team_Pitching___Dashboard[[Team]:[xFIP]],20,FALSE))</f>
        <v>#N/A</v>
      </c>
      <c r="L636" s="11" t="e">
        <f>_xlfn.IFNA(VLOOKUP($D636, Individual_Pitching___Advanced[], 21,FALSE), VLOOKUP(B636, Team_Pitching___Advanced[], 20, FALSE))</f>
        <v>#N/A</v>
      </c>
      <c r="M636" s="11" t="e">
        <f>VLOOKUP($B636, 'Team Per G'!$A$2:$G$31, 7, FALSE)</f>
        <v>#N/A</v>
      </c>
      <c r="N636" s="11" t="e">
        <f>VLOOKUP($B636, 'FanGraphs - Team WAR Projected'!$B$2:$E$31, 3, FALSE)/162</f>
        <v>#N/A</v>
      </c>
      <c r="O636" s="11" t="e">
        <f t="shared" si="100"/>
        <v>#N/A</v>
      </c>
      <c r="P636" s="11" t="e">
        <f>VLOOKUP($B636, Team_Pitching___Advanced[[Team]:[xFIP]], 19,FALSE)</f>
        <v>#N/A</v>
      </c>
      <c r="Q636" s="11" t="e">
        <f>VLOOKUP($B636, Team_Pitching___Advanced[], 20, FALSE)</f>
        <v>#N/A</v>
      </c>
      <c r="R636" s="11" t="e">
        <f>VLOOKUP($B636, Team_Batting___Dashboard[[Team]:[wOBA]], 16, FALSE)</f>
        <v>#N/A</v>
      </c>
      <c r="S636" s="11" t="e">
        <f>VLOOKUP($B636, Team_Batting___Advanced[[Team]:[OPS]], 9, FALSE)</f>
        <v>#N/A</v>
      </c>
      <c r="T636" s="11" t="e">
        <f>VLOOKUP($B636, Team_Batting___Advanced[], 19, FALSE)</f>
        <v>#N/A</v>
      </c>
      <c r="U636" s="11" t="e">
        <f>VLOOKUP($B636, 'Team Per G'!$A$2:$G$31, 3, FALSE)</f>
        <v>#N/A</v>
      </c>
      <c r="V636" s="11" t="e">
        <f>VLOOKUP($B636, 'Team Per G'!$A$2:$G$31, 5, FALSE)</f>
        <v>#N/A</v>
      </c>
      <c r="W636" s="11" t="e">
        <f>VLOOKUP($B636, 'Team Per G'!$A$2:$G$31, 4, FALSE)</f>
        <v>#N/A</v>
      </c>
      <c r="X636" s="11" t="e">
        <f>VLOOKUP($B636, Team_Batting___Dashboard[], 22, FALSE)/$F636</f>
        <v>#N/A</v>
      </c>
      <c r="Y636" s="11" t="e">
        <f>VLOOKUP($B636, 'FanGraphs - Team WAR Projected'!$B$2:$E$31, 4, FALSE)/162</f>
        <v>#N/A</v>
      </c>
      <c r="Z636" s="11" t="e">
        <f t="shared" si="101"/>
        <v>#N/A</v>
      </c>
      <c r="AA636" s="11" t="e">
        <f>VLOOKUP($B636, FanGraphs_Standings[[Abbreviation]:[2024 Year to Date RS/G]], 6, FALSE)/$F636</f>
        <v>#N/A</v>
      </c>
      <c r="AB636" s="11" t="e">
        <f>VLOOKUP($B636, FanGraphs_Standings[[Abbreviation]:[2024 Projected Full Season RDif]], 19, FALSE)/162</f>
        <v>#N/A</v>
      </c>
      <c r="AC636" s="11" t="e">
        <f t="shared" si="110"/>
        <v>#N/A</v>
      </c>
      <c r="AD636" s="11" t="e">
        <f>VLOOKUP($B636, FanGraphs_Standings[[Abbreviation]:[2024 Projected Full Season RDif]], 5, FALSE)</f>
        <v>#N/A</v>
      </c>
      <c r="AE636" s="11" t="e">
        <f>VLOOKUP($B636, FanGraphs_Standings[[Abbreviation]:[2024 Projected Full Season W%]], 18, FALSE)</f>
        <v>#N/A</v>
      </c>
      <c r="AF636" s="11" t="e">
        <f t="shared" si="102"/>
        <v>#N/A</v>
      </c>
      <c r="AG636" s="11" t="e">
        <f>VLOOKUP($B636, 'Home Field Adv'!$A$2:$I$31, 9, FALSE)</f>
        <v>#N/A</v>
      </c>
      <c r="AH636" s="11" t="e">
        <f>VLOOKUP($C636, FanGraphs_Standings[[Abbreviation]:[2024 Year to Date G]], 2, FALSE)</f>
        <v>#N/A</v>
      </c>
      <c r="AI636" s="11" t="e">
        <f>_xlfn.IFNA(VLOOKUP($E636, 'SP Per G'!$A$2:$D$1385, 3, FALSE), AO636)</f>
        <v>#N/A</v>
      </c>
      <c r="AJ636" s="11" t="e">
        <f>IF(AND(ISNA(VLOOKUP($E636, 'SP Per G'!$A$2:$D$1385, 4, FALSE)), ISTEXT($E636)), AI636,IF(ISNA(VLOOKUP($E636, 'SP Per G'!$A$2:$D$1385, 4, FALSE)), AO636, VLOOKUP($E636, 'SP Per G'!$A$2:$D$1385, 4, FALSE)))</f>
        <v>#N/A</v>
      </c>
      <c r="AK636" s="11" t="e">
        <f t="shared" si="103"/>
        <v>#N/A</v>
      </c>
      <c r="AL636" s="11" t="e">
        <f>_xlfn.IFNA(VLOOKUP($E636, Individual_Pitching___Dashboard[], 18, FALSE), VLOOKUP($C636,Team_Pitching___Advanced[[Team]:[SIERA]],16,FALSE))</f>
        <v>#N/A</v>
      </c>
      <c r="AM636" s="11" t="e">
        <f>_xlfn.IFNA(VLOOKUP($E636, Individual_Pitching___Dashboard[], 20, FALSE), VLOOKUP($C636,Team_Pitching___Advanced[[Team]:[xFIP]],19,FALSE))</f>
        <v>#N/A</v>
      </c>
      <c r="AN636" s="11" t="e">
        <f>_xlfn.IFNA(VLOOKUP($E636,Individual_Pitching___Advanced[],21,FALSE),VLOOKUP($C636,Team_Pitching___Advanced[[Team]:[SIERA]],20,FALSE))</f>
        <v>#N/A</v>
      </c>
      <c r="AO636" s="11" t="e">
        <f>VLOOKUP($C636, 'Team Per G'!$A$2:$G$31, 7, FALSE)</f>
        <v>#N/A</v>
      </c>
      <c r="AP636" s="11" t="e">
        <f>VLOOKUP($C636, 'FanGraphs - Team WAR Projected'!$B$2:$E$31, 3, FALSE)/162</f>
        <v>#N/A</v>
      </c>
      <c r="AQ636" s="11" t="e">
        <f t="shared" si="104"/>
        <v>#N/A</v>
      </c>
      <c r="AR636" s="11" t="e">
        <f>VLOOKUP($C636, Team_Pitching___Advanced[[Team]:[xFIP]], 19,FALSE)</f>
        <v>#N/A</v>
      </c>
      <c r="AS636" s="11" t="e">
        <f>VLOOKUP($C636, Team_Pitching___Advanced[], 20, FALSE)</f>
        <v>#N/A</v>
      </c>
      <c r="AT636" s="11" t="e">
        <f>VLOOKUP($C636, Team_Batting___Dashboard[[Team]:[wOBA]], 16, FALSE)</f>
        <v>#N/A</v>
      </c>
      <c r="AU636" s="11" t="e">
        <f>VLOOKUP($C636, Team_Batting___Advanced[[Team]:[OPS]], 9, FALSE)</f>
        <v>#N/A</v>
      </c>
      <c r="AV636" s="11" t="e">
        <f>VLOOKUP($C636, Team_Batting___Advanced[], 19, FALSE)</f>
        <v>#N/A</v>
      </c>
      <c r="AW636" s="11" t="e">
        <f>VLOOKUP($C636, 'Team Per G'!$A$2:$G$31, 3, FALSE)</f>
        <v>#N/A</v>
      </c>
      <c r="AX636" s="11" t="e">
        <f>VLOOKUP($C636, 'Team Per G'!$A$2:$G$31, 5, FALSE)</f>
        <v>#N/A</v>
      </c>
      <c r="AY636" s="11" t="e">
        <f>VLOOKUP($C636, 'Team Per G'!$A$2:$G$31, 4, FALSE)</f>
        <v>#N/A</v>
      </c>
      <c r="AZ636" s="11" t="e">
        <f>VLOOKUP($C636, Team_Batting___Dashboard[], 22, FALSE)/$AH636</f>
        <v>#N/A</v>
      </c>
      <c r="BA636" s="11" t="e">
        <f>VLOOKUP($C636, 'FanGraphs - Team WAR Projected'!$B$2:$E$31, 4, FALSE)/162</f>
        <v>#N/A</v>
      </c>
      <c r="BB636" s="11" t="e">
        <f t="shared" si="105"/>
        <v>#N/A</v>
      </c>
      <c r="BC636" s="11" t="e">
        <f>VLOOKUP($C636, FanGraphs_Standings[[Abbreviation]:[2024 Year to Date RS/G]], 6, FALSE)/$AH636</f>
        <v>#N/A</v>
      </c>
      <c r="BD636" s="11" t="e">
        <f>VLOOKUP($C636, FanGraphs_Standings[[Abbreviation]:[2024 Projected Full Season RDif]], 19, FALSE)/162</f>
        <v>#N/A</v>
      </c>
      <c r="BE636" s="11" t="e">
        <f t="shared" si="106"/>
        <v>#N/A</v>
      </c>
      <c r="BF636" s="11" t="e">
        <f>VLOOKUP($C636, FanGraphs_Standings[[Abbreviation]:[2024 Projected Full Season RDif]], 5, FALSE)</f>
        <v>#N/A</v>
      </c>
      <c r="BG636" s="11" t="e">
        <f>VLOOKUP($C636, FanGraphs_Standings[[Abbreviation]:[2024 Projected Full Season W%]], 18, FALSE)</f>
        <v>#N/A</v>
      </c>
      <c r="BH636" s="11" t="e">
        <f t="shared" si="107"/>
        <v>#N/A</v>
      </c>
      <c r="BI636" s="11" t="e">
        <f>VLOOKUP($C636, 'Home Field Adv'!$A$2:$K$31, 11, FALSE)</f>
        <v>#N/A</v>
      </c>
      <c r="BL636" s="12" t="str">
        <f t="shared" si="108"/>
        <v/>
      </c>
      <c r="BM636" s="12" t="str">
        <f t="shared" si="111"/>
        <v/>
      </c>
      <c r="BN636" s="12" t="str">
        <f t="shared" si="109"/>
        <v/>
      </c>
    </row>
    <row r="637" spans="6:66" x14ac:dyDescent="0.45">
      <c r="F637" s="11" t="e">
        <f>VLOOKUP($B637, FanGraphs_Standings[[Abbreviation]:[2024 Year to Date G]], 2, FALSE)</f>
        <v>#N/A</v>
      </c>
      <c r="G637" s="11" t="e">
        <f>_xlfn.IFNA(VLOOKUP($D637, 'SP Per G'!$A$2:$D$1385, 3, FALSE),M637)</f>
        <v>#N/A</v>
      </c>
      <c r="H637" s="11" t="e">
        <f>IF(AND(ISNA(VLOOKUP($D637, 'SP Per G'!$A$2:$D$1385, 4, FALSE)), ISTEXT($D637)), G637,IF(ISNA(VLOOKUP($D637, 'SP Per G'!$A$2:$D$1385, 4, FALSE)), M637, VLOOKUP($D637, 'SP Per G'!$A$2:$D$1385, 4, FALSE)))</f>
        <v>#N/A</v>
      </c>
      <c r="I637" s="11" t="e">
        <f t="shared" si="99"/>
        <v>#N/A</v>
      </c>
      <c r="J637" s="11" t="e">
        <f>_xlfn.IFNA(VLOOKUP($D637,Individual_Pitching___Dashboard[],18,FALSE),VLOOKUP(B637,Team_Pitching___Dashboard[[Team]:[ERA]],17,FALSE))</f>
        <v>#N/A</v>
      </c>
      <c r="K637" s="11" t="e">
        <f>_xlfn.IFNA(VLOOKUP($D637, Individual_Pitching___Dashboard[], 20, FALSE), VLOOKUP(B637,Team_Pitching___Dashboard[[Team]:[xFIP]],20,FALSE))</f>
        <v>#N/A</v>
      </c>
      <c r="L637" s="11" t="e">
        <f>_xlfn.IFNA(VLOOKUP($D637, Individual_Pitching___Advanced[], 21,FALSE), VLOOKUP(B637, Team_Pitching___Advanced[], 20, FALSE))</f>
        <v>#N/A</v>
      </c>
      <c r="M637" s="11" t="e">
        <f>VLOOKUP($B637, 'Team Per G'!$A$2:$G$31, 7, FALSE)</f>
        <v>#N/A</v>
      </c>
      <c r="N637" s="11" t="e">
        <f>VLOOKUP($B637, 'FanGraphs - Team WAR Projected'!$B$2:$E$31, 3, FALSE)/162</f>
        <v>#N/A</v>
      </c>
      <c r="O637" s="11" t="e">
        <f t="shared" si="100"/>
        <v>#N/A</v>
      </c>
      <c r="P637" s="11" t="e">
        <f>VLOOKUP($B637, Team_Pitching___Advanced[[Team]:[xFIP]], 19,FALSE)</f>
        <v>#N/A</v>
      </c>
      <c r="Q637" s="11" t="e">
        <f>VLOOKUP($B637, Team_Pitching___Advanced[], 20, FALSE)</f>
        <v>#N/A</v>
      </c>
      <c r="R637" s="11" t="e">
        <f>VLOOKUP($B637, Team_Batting___Dashboard[[Team]:[wOBA]], 16, FALSE)</f>
        <v>#N/A</v>
      </c>
      <c r="S637" s="11" t="e">
        <f>VLOOKUP($B637, Team_Batting___Advanced[[Team]:[OPS]], 9, FALSE)</f>
        <v>#N/A</v>
      </c>
      <c r="T637" s="11" t="e">
        <f>VLOOKUP($B637, Team_Batting___Advanced[], 19, FALSE)</f>
        <v>#N/A</v>
      </c>
      <c r="U637" s="11" t="e">
        <f>VLOOKUP($B637, 'Team Per G'!$A$2:$G$31, 3, FALSE)</f>
        <v>#N/A</v>
      </c>
      <c r="V637" s="11" t="e">
        <f>VLOOKUP($B637, 'Team Per G'!$A$2:$G$31, 5, FALSE)</f>
        <v>#N/A</v>
      </c>
      <c r="W637" s="11" t="e">
        <f>VLOOKUP($B637, 'Team Per G'!$A$2:$G$31, 4, FALSE)</f>
        <v>#N/A</v>
      </c>
      <c r="X637" s="11" t="e">
        <f>VLOOKUP($B637, Team_Batting___Dashboard[], 22, FALSE)/$F637</f>
        <v>#N/A</v>
      </c>
      <c r="Y637" s="11" t="e">
        <f>VLOOKUP($B637, 'FanGraphs - Team WAR Projected'!$B$2:$E$31, 4, FALSE)/162</f>
        <v>#N/A</v>
      </c>
      <c r="Z637" s="11" t="e">
        <f t="shared" si="101"/>
        <v>#N/A</v>
      </c>
      <c r="AA637" s="11" t="e">
        <f>VLOOKUP($B637, FanGraphs_Standings[[Abbreviation]:[2024 Year to Date RS/G]], 6, FALSE)/$F637</f>
        <v>#N/A</v>
      </c>
      <c r="AB637" s="11" t="e">
        <f>VLOOKUP($B637, FanGraphs_Standings[[Abbreviation]:[2024 Projected Full Season RDif]], 19, FALSE)/162</f>
        <v>#N/A</v>
      </c>
      <c r="AC637" s="11" t="e">
        <f t="shared" si="110"/>
        <v>#N/A</v>
      </c>
      <c r="AD637" s="11" t="e">
        <f>VLOOKUP($B637, FanGraphs_Standings[[Abbreviation]:[2024 Projected Full Season RDif]], 5, FALSE)</f>
        <v>#N/A</v>
      </c>
      <c r="AE637" s="11" t="e">
        <f>VLOOKUP($B637, FanGraphs_Standings[[Abbreviation]:[2024 Projected Full Season W%]], 18, FALSE)</f>
        <v>#N/A</v>
      </c>
      <c r="AF637" s="11" t="e">
        <f t="shared" si="102"/>
        <v>#N/A</v>
      </c>
      <c r="AG637" s="11" t="e">
        <f>VLOOKUP($B637, 'Home Field Adv'!$A$2:$I$31, 9, FALSE)</f>
        <v>#N/A</v>
      </c>
      <c r="AH637" s="11" t="e">
        <f>VLOOKUP($C637, FanGraphs_Standings[[Abbreviation]:[2024 Year to Date G]], 2, FALSE)</f>
        <v>#N/A</v>
      </c>
      <c r="AI637" s="11" t="e">
        <f>_xlfn.IFNA(VLOOKUP($E637, 'SP Per G'!$A$2:$D$1385, 3, FALSE), AO637)</f>
        <v>#N/A</v>
      </c>
      <c r="AJ637" s="11" t="e">
        <f>IF(AND(ISNA(VLOOKUP($E637, 'SP Per G'!$A$2:$D$1385, 4, FALSE)), ISTEXT($E637)), AI637,IF(ISNA(VLOOKUP($E637, 'SP Per G'!$A$2:$D$1385, 4, FALSE)), AO637, VLOOKUP($E637, 'SP Per G'!$A$2:$D$1385, 4, FALSE)))</f>
        <v>#N/A</v>
      </c>
      <c r="AK637" s="11" t="e">
        <f t="shared" si="103"/>
        <v>#N/A</v>
      </c>
      <c r="AL637" s="11" t="e">
        <f>_xlfn.IFNA(VLOOKUP($E637, Individual_Pitching___Dashboard[], 18, FALSE), VLOOKUP($C637,Team_Pitching___Advanced[[Team]:[SIERA]],16,FALSE))</f>
        <v>#N/A</v>
      </c>
      <c r="AM637" s="11" t="e">
        <f>_xlfn.IFNA(VLOOKUP($E637, Individual_Pitching___Dashboard[], 20, FALSE), VLOOKUP($C637,Team_Pitching___Advanced[[Team]:[xFIP]],19,FALSE))</f>
        <v>#N/A</v>
      </c>
      <c r="AN637" s="11" t="e">
        <f>_xlfn.IFNA(VLOOKUP($E637,Individual_Pitching___Advanced[],21,FALSE),VLOOKUP($C637,Team_Pitching___Advanced[[Team]:[SIERA]],20,FALSE))</f>
        <v>#N/A</v>
      </c>
      <c r="AO637" s="11" t="e">
        <f>VLOOKUP($C637, 'Team Per G'!$A$2:$G$31, 7, FALSE)</f>
        <v>#N/A</v>
      </c>
      <c r="AP637" s="11" t="e">
        <f>VLOOKUP($C637, 'FanGraphs - Team WAR Projected'!$B$2:$E$31, 3, FALSE)/162</f>
        <v>#N/A</v>
      </c>
      <c r="AQ637" s="11" t="e">
        <f t="shared" si="104"/>
        <v>#N/A</v>
      </c>
      <c r="AR637" s="11" t="e">
        <f>VLOOKUP($C637, Team_Pitching___Advanced[[Team]:[xFIP]], 19,FALSE)</f>
        <v>#N/A</v>
      </c>
      <c r="AS637" s="11" t="e">
        <f>VLOOKUP($C637, Team_Pitching___Advanced[], 20, FALSE)</f>
        <v>#N/A</v>
      </c>
      <c r="AT637" s="11" t="e">
        <f>VLOOKUP($C637, Team_Batting___Dashboard[[Team]:[wOBA]], 16, FALSE)</f>
        <v>#N/A</v>
      </c>
      <c r="AU637" s="11" t="e">
        <f>VLOOKUP($C637, Team_Batting___Advanced[[Team]:[OPS]], 9, FALSE)</f>
        <v>#N/A</v>
      </c>
      <c r="AV637" s="11" t="e">
        <f>VLOOKUP($C637, Team_Batting___Advanced[], 19, FALSE)</f>
        <v>#N/A</v>
      </c>
      <c r="AW637" s="11" t="e">
        <f>VLOOKUP($C637, 'Team Per G'!$A$2:$G$31, 3, FALSE)</f>
        <v>#N/A</v>
      </c>
      <c r="AX637" s="11" t="e">
        <f>VLOOKUP($C637, 'Team Per G'!$A$2:$G$31, 5, FALSE)</f>
        <v>#N/A</v>
      </c>
      <c r="AY637" s="11" t="e">
        <f>VLOOKUP($C637, 'Team Per G'!$A$2:$G$31, 4, FALSE)</f>
        <v>#N/A</v>
      </c>
      <c r="AZ637" s="11" t="e">
        <f>VLOOKUP($C637, Team_Batting___Dashboard[], 22, FALSE)/$AH637</f>
        <v>#N/A</v>
      </c>
      <c r="BA637" s="11" t="e">
        <f>VLOOKUP($C637, 'FanGraphs - Team WAR Projected'!$B$2:$E$31, 4, FALSE)/162</f>
        <v>#N/A</v>
      </c>
      <c r="BB637" s="11" t="e">
        <f t="shared" si="105"/>
        <v>#N/A</v>
      </c>
      <c r="BC637" s="11" t="e">
        <f>VLOOKUP($C637, FanGraphs_Standings[[Abbreviation]:[2024 Year to Date RS/G]], 6, FALSE)/$AH637</f>
        <v>#N/A</v>
      </c>
      <c r="BD637" s="11" t="e">
        <f>VLOOKUP($C637, FanGraphs_Standings[[Abbreviation]:[2024 Projected Full Season RDif]], 19, FALSE)/162</f>
        <v>#N/A</v>
      </c>
      <c r="BE637" s="11" t="e">
        <f t="shared" si="106"/>
        <v>#N/A</v>
      </c>
      <c r="BF637" s="11" t="e">
        <f>VLOOKUP($C637, FanGraphs_Standings[[Abbreviation]:[2024 Projected Full Season RDif]], 5, FALSE)</f>
        <v>#N/A</v>
      </c>
      <c r="BG637" s="11" t="e">
        <f>VLOOKUP($C637, FanGraphs_Standings[[Abbreviation]:[2024 Projected Full Season W%]], 18, FALSE)</f>
        <v>#N/A</v>
      </c>
      <c r="BH637" s="11" t="e">
        <f t="shared" si="107"/>
        <v>#N/A</v>
      </c>
      <c r="BI637" s="11" t="e">
        <f>VLOOKUP($C637, 'Home Field Adv'!$A$2:$K$31, 11, FALSE)</f>
        <v>#N/A</v>
      </c>
      <c r="BL637" s="12" t="str">
        <f t="shared" si="108"/>
        <v/>
      </c>
      <c r="BM637" s="12" t="str">
        <f t="shared" si="111"/>
        <v/>
      </c>
      <c r="BN637" s="12" t="str">
        <f t="shared" si="109"/>
        <v/>
      </c>
    </row>
    <row r="638" spans="6:66" x14ac:dyDescent="0.45">
      <c r="F638" s="11" t="e">
        <f>VLOOKUP($B638, FanGraphs_Standings[[Abbreviation]:[2024 Year to Date G]], 2, FALSE)</f>
        <v>#N/A</v>
      </c>
      <c r="G638" s="11" t="e">
        <f>_xlfn.IFNA(VLOOKUP($D638, 'SP Per G'!$A$2:$D$1385, 3, FALSE),M638)</f>
        <v>#N/A</v>
      </c>
      <c r="H638" s="11" t="e">
        <f>IF(AND(ISNA(VLOOKUP($D638, 'SP Per G'!$A$2:$D$1385, 4, FALSE)), ISTEXT($D638)), G638,IF(ISNA(VLOOKUP($D638, 'SP Per G'!$A$2:$D$1385, 4, FALSE)), M638, VLOOKUP($D638, 'SP Per G'!$A$2:$D$1385, 4, FALSE)))</f>
        <v>#N/A</v>
      </c>
      <c r="I638" s="11" t="e">
        <f t="shared" si="99"/>
        <v>#N/A</v>
      </c>
      <c r="J638" s="11" t="e">
        <f>_xlfn.IFNA(VLOOKUP($D638,Individual_Pitching___Dashboard[],18,FALSE),VLOOKUP(B638,Team_Pitching___Dashboard[[Team]:[ERA]],17,FALSE))</f>
        <v>#N/A</v>
      </c>
      <c r="K638" s="11" t="e">
        <f>_xlfn.IFNA(VLOOKUP($D638, Individual_Pitching___Dashboard[], 20, FALSE), VLOOKUP(B638,Team_Pitching___Dashboard[[Team]:[xFIP]],20,FALSE))</f>
        <v>#N/A</v>
      </c>
      <c r="L638" s="11" t="e">
        <f>_xlfn.IFNA(VLOOKUP($D638, Individual_Pitching___Advanced[], 21,FALSE), VLOOKUP(B638, Team_Pitching___Advanced[], 20, FALSE))</f>
        <v>#N/A</v>
      </c>
      <c r="M638" s="11" t="e">
        <f>VLOOKUP($B638, 'Team Per G'!$A$2:$G$31, 7, FALSE)</f>
        <v>#N/A</v>
      </c>
      <c r="N638" s="11" t="e">
        <f>VLOOKUP($B638, 'FanGraphs - Team WAR Projected'!$B$2:$E$31, 3, FALSE)/162</f>
        <v>#N/A</v>
      </c>
      <c r="O638" s="11" t="e">
        <f t="shared" si="100"/>
        <v>#N/A</v>
      </c>
      <c r="P638" s="11" t="e">
        <f>VLOOKUP($B638, Team_Pitching___Advanced[[Team]:[xFIP]], 19,FALSE)</f>
        <v>#N/A</v>
      </c>
      <c r="Q638" s="11" t="e">
        <f>VLOOKUP($B638, Team_Pitching___Advanced[], 20, FALSE)</f>
        <v>#N/A</v>
      </c>
      <c r="R638" s="11" t="e">
        <f>VLOOKUP($B638, Team_Batting___Dashboard[[Team]:[wOBA]], 16, FALSE)</f>
        <v>#N/A</v>
      </c>
      <c r="S638" s="11" t="e">
        <f>VLOOKUP($B638, Team_Batting___Advanced[[Team]:[OPS]], 9, FALSE)</f>
        <v>#N/A</v>
      </c>
      <c r="T638" s="11" t="e">
        <f>VLOOKUP($B638, Team_Batting___Advanced[], 19, FALSE)</f>
        <v>#N/A</v>
      </c>
      <c r="U638" s="11" t="e">
        <f>VLOOKUP($B638, 'Team Per G'!$A$2:$G$31, 3, FALSE)</f>
        <v>#N/A</v>
      </c>
      <c r="V638" s="11" t="e">
        <f>VLOOKUP($B638, 'Team Per G'!$A$2:$G$31, 5, FALSE)</f>
        <v>#N/A</v>
      </c>
      <c r="W638" s="11" t="e">
        <f>VLOOKUP($B638, 'Team Per G'!$A$2:$G$31, 4, FALSE)</f>
        <v>#N/A</v>
      </c>
      <c r="X638" s="11" t="e">
        <f>VLOOKUP($B638, Team_Batting___Dashboard[], 22, FALSE)/$F638</f>
        <v>#N/A</v>
      </c>
      <c r="Y638" s="11" t="e">
        <f>VLOOKUP($B638, 'FanGraphs - Team WAR Projected'!$B$2:$E$31, 4, FALSE)/162</f>
        <v>#N/A</v>
      </c>
      <c r="Z638" s="11" t="e">
        <f t="shared" si="101"/>
        <v>#N/A</v>
      </c>
      <c r="AA638" s="11" t="e">
        <f>VLOOKUP($B638, FanGraphs_Standings[[Abbreviation]:[2024 Year to Date RS/G]], 6, FALSE)/$F638</f>
        <v>#N/A</v>
      </c>
      <c r="AB638" s="11" t="e">
        <f>VLOOKUP($B638, FanGraphs_Standings[[Abbreviation]:[2024 Projected Full Season RDif]], 19, FALSE)/162</f>
        <v>#N/A</v>
      </c>
      <c r="AC638" s="11" t="e">
        <f t="shared" si="110"/>
        <v>#N/A</v>
      </c>
      <c r="AD638" s="11" t="e">
        <f>VLOOKUP($B638, FanGraphs_Standings[[Abbreviation]:[2024 Projected Full Season RDif]], 5, FALSE)</f>
        <v>#N/A</v>
      </c>
      <c r="AE638" s="11" t="e">
        <f>VLOOKUP($B638, FanGraphs_Standings[[Abbreviation]:[2024 Projected Full Season W%]], 18, FALSE)</f>
        <v>#N/A</v>
      </c>
      <c r="AF638" s="11" t="e">
        <f t="shared" si="102"/>
        <v>#N/A</v>
      </c>
      <c r="AG638" s="11" t="e">
        <f>VLOOKUP($B638, 'Home Field Adv'!$A$2:$I$31, 9, FALSE)</f>
        <v>#N/A</v>
      </c>
      <c r="AH638" s="11" t="e">
        <f>VLOOKUP($C638, FanGraphs_Standings[[Abbreviation]:[2024 Year to Date G]], 2, FALSE)</f>
        <v>#N/A</v>
      </c>
      <c r="AI638" s="11" t="e">
        <f>_xlfn.IFNA(VLOOKUP($E638, 'SP Per G'!$A$2:$D$1385, 3, FALSE), AO638)</f>
        <v>#N/A</v>
      </c>
      <c r="AJ638" s="11" t="e">
        <f>IF(AND(ISNA(VLOOKUP($E638, 'SP Per G'!$A$2:$D$1385, 4, FALSE)), ISTEXT($E638)), AI638,IF(ISNA(VLOOKUP($E638, 'SP Per G'!$A$2:$D$1385, 4, FALSE)), AO638, VLOOKUP($E638, 'SP Per G'!$A$2:$D$1385, 4, FALSE)))</f>
        <v>#N/A</v>
      </c>
      <c r="AK638" s="11" t="e">
        <f t="shared" si="103"/>
        <v>#N/A</v>
      </c>
      <c r="AL638" s="11" t="e">
        <f>_xlfn.IFNA(VLOOKUP($E638, Individual_Pitching___Dashboard[], 18, FALSE), VLOOKUP($C638,Team_Pitching___Advanced[[Team]:[SIERA]],16,FALSE))</f>
        <v>#N/A</v>
      </c>
      <c r="AM638" s="11" t="e">
        <f>_xlfn.IFNA(VLOOKUP($E638, Individual_Pitching___Dashboard[], 20, FALSE), VLOOKUP($C638,Team_Pitching___Advanced[[Team]:[xFIP]],19,FALSE))</f>
        <v>#N/A</v>
      </c>
      <c r="AN638" s="11" t="e">
        <f>_xlfn.IFNA(VLOOKUP($E638,Individual_Pitching___Advanced[],21,FALSE),VLOOKUP($C638,Team_Pitching___Advanced[[Team]:[SIERA]],20,FALSE))</f>
        <v>#N/A</v>
      </c>
      <c r="AO638" s="11" t="e">
        <f>VLOOKUP($C638, 'Team Per G'!$A$2:$G$31, 7, FALSE)</f>
        <v>#N/A</v>
      </c>
      <c r="AP638" s="11" t="e">
        <f>VLOOKUP($C638, 'FanGraphs - Team WAR Projected'!$B$2:$E$31, 3, FALSE)/162</f>
        <v>#N/A</v>
      </c>
      <c r="AQ638" s="11" t="e">
        <f t="shared" si="104"/>
        <v>#N/A</v>
      </c>
      <c r="AR638" s="11" t="e">
        <f>VLOOKUP($C638, Team_Pitching___Advanced[[Team]:[xFIP]], 19,FALSE)</f>
        <v>#N/A</v>
      </c>
      <c r="AS638" s="11" t="e">
        <f>VLOOKUP($C638, Team_Pitching___Advanced[], 20, FALSE)</f>
        <v>#N/A</v>
      </c>
      <c r="AT638" s="11" t="e">
        <f>VLOOKUP($C638, Team_Batting___Dashboard[[Team]:[wOBA]], 16, FALSE)</f>
        <v>#N/A</v>
      </c>
      <c r="AU638" s="11" t="e">
        <f>VLOOKUP($C638, Team_Batting___Advanced[[Team]:[OPS]], 9, FALSE)</f>
        <v>#N/A</v>
      </c>
      <c r="AV638" s="11" t="e">
        <f>VLOOKUP($C638, Team_Batting___Advanced[], 19, FALSE)</f>
        <v>#N/A</v>
      </c>
      <c r="AW638" s="11" t="e">
        <f>VLOOKUP($C638, 'Team Per G'!$A$2:$G$31, 3, FALSE)</f>
        <v>#N/A</v>
      </c>
      <c r="AX638" s="11" t="e">
        <f>VLOOKUP($C638, 'Team Per G'!$A$2:$G$31, 5, FALSE)</f>
        <v>#N/A</v>
      </c>
      <c r="AY638" s="11" t="e">
        <f>VLOOKUP($C638, 'Team Per G'!$A$2:$G$31, 4, FALSE)</f>
        <v>#N/A</v>
      </c>
      <c r="AZ638" s="11" t="e">
        <f>VLOOKUP($C638, Team_Batting___Dashboard[], 22, FALSE)/$AH638</f>
        <v>#N/A</v>
      </c>
      <c r="BA638" s="11" t="e">
        <f>VLOOKUP($C638, 'FanGraphs - Team WAR Projected'!$B$2:$E$31, 4, FALSE)/162</f>
        <v>#N/A</v>
      </c>
      <c r="BB638" s="11" t="e">
        <f t="shared" si="105"/>
        <v>#N/A</v>
      </c>
      <c r="BC638" s="11" t="e">
        <f>VLOOKUP($C638, FanGraphs_Standings[[Abbreviation]:[2024 Year to Date RS/G]], 6, FALSE)/$AH638</f>
        <v>#N/A</v>
      </c>
      <c r="BD638" s="11" t="e">
        <f>VLOOKUP($C638, FanGraphs_Standings[[Abbreviation]:[2024 Projected Full Season RDif]], 19, FALSE)/162</f>
        <v>#N/A</v>
      </c>
      <c r="BE638" s="11" t="e">
        <f t="shared" si="106"/>
        <v>#N/A</v>
      </c>
      <c r="BF638" s="11" t="e">
        <f>VLOOKUP($C638, FanGraphs_Standings[[Abbreviation]:[2024 Projected Full Season RDif]], 5, FALSE)</f>
        <v>#N/A</v>
      </c>
      <c r="BG638" s="11" t="e">
        <f>VLOOKUP($C638, FanGraphs_Standings[[Abbreviation]:[2024 Projected Full Season W%]], 18, FALSE)</f>
        <v>#N/A</v>
      </c>
      <c r="BH638" s="11" t="e">
        <f t="shared" si="107"/>
        <v>#N/A</v>
      </c>
      <c r="BI638" s="11" t="e">
        <f>VLOOKUP($C638, 'Home Field Adv'!$A$2:$K$31, 11, FALSE)</f>
        <v>#N/A</v>
      </c>
      <c r="BL638" s="12" t="str">
        <f t="shared" si="108"/>
        <v/>
      </c>
      <c r="BM638" s="12" t="str">
        <f t="shared" si="111"/>
        <v/>
      </c>
      <c r="BN638" s="12" t="str">
        <f t="shared" si="109"/>
        <v/>
      </c>
    </row>
    <row r="639" spans="6:66" x14ac:dyDescent="0.45">
      <c r="F639" s="11" t="e">
        <f>VLOOKUP($B639, FanGraphs_Standings[[Abbreviation]:[2024 Year to Date G]], 2, FALSE)</f>
        <v>#N/A</v>
      </c>
      <c r="G639" s="11" t="e">
        <f>_xlfn.IFNA(VLOOKUP($D639, 'SP Per G'!$A$2:$D$1385, 3, FALSE),M639)</f>
        <v>#N/A</v>
      </c>
      <c r="H639" s="11" t="e">
        <f>IF(AND(ISNA(VLOOKUP($D639, 'SP Per G'!$A$2:$D$1385, 4, FALSE)), ISTEXT($D639)), G639,IF(ISNA(VLOOKUP($D639, 'SP Per G'!$A$2:$D$1385, 4, FALSE)), M639, VLOOKUP($D639, 'SP Per G'!$A$2:$D$1385, 4, FALSE)))</f>
        <v>#N/A</v>
      </c>
      <c r="I639" s="11" t="e">
        <f t="shared" si="99"/>
        <v>#N/A</v>
      </c>
      <c r="J639" s="11" t="e">
        <f>_xlfn.IFNA(VLOOKUP($D639,Individual_Pitching___Dashboard[],18,FALSE),VLOOKUP(B639,Team_Pitching___Dashboard[[Team]:[ERA]],17,FALSE))</f>
        <v>#N/A</v>
      </c>
      <c r="K639" s="11" t="e">
        <f>_xlfn.IFNA(VLOOKUP($D639, Individual_Pitching___Dashboard[], 20, FALSE), VLOOKUP(B639,Team_Pitching___Dashboard[[Team]:[xFIP]],20,FALSE))</f>
        <v>#N/A</v>
      </c>
      <c r="L639" s="11" t="e">
        <f>_xlfn.IFNA(VLOOKUP($D639, Individual_Pitching___Advanced[], 21,FALSE), VLOOKUP(B639, Team_Pitching___Advanced[], 20, FALSE))</f>
        <v>#N/A</v>
      </c>
      <c r="M639" s="11" t="e">
        <f>VLOOKUP($B639, 'Team Per G'!$A$2:$G$31, 7, FALSE)</f>
        <v>#N/A</v>
      </c>
      <c r="N639" s="11" t="e">
        <f>VLOOKUP($B639, 'FanGraphs - Team WAR Projected'!$B$2:$E$31, 3, FALSE)/162</f>
        <v>#N/A</v>
      </c>
      <c r="O639" s="11" t="e">
        <f t="shared" si="100"/>
        <v>#N/A</v>
      </c>
      <c r="P639" s="11" t="e">
        <f>VLOOKUP($B639, Team_Pitching___Advanced[[Team]:[xFIP]], 19,FALSE)</f>
        <v>#N/A</v>
      </c>
      <c r="Q639" s="11" t="e">
        <f>VLOOKUP($B639, Team_Pitching___Advanced[], 20, FALSE)</f>
        <v>#N/A</v>
      </c>
      <c r="R639" s="11" t="e">
        <f>VLOOKUP($B639, Team_Batting___Dashboard[[Team]:[wOBA]], 16, FALSE)</f>
        <v>#N/A</v>
      </c>
      <c r="S639" s="11" t="e">
        <f>VLOOKUP($B639, Team_Batting___Advanced[[Team]:[OPS]], 9, FALSE)</f>
        <v>#N/A</v>
      </c>
      <c r="T639" s="11" t="e">
        <f>VLOOKUP($B639, Team_Batting___Advanced[], 19, FALSE)</f>
        <v>#N/A</v>
      </c>
      <c r="U639" s="11" t="e">
        <f>VLOOKUP($B639, 'Team Per G'!$A$2:$G$31, 3, FALSE)</f>
        <v>#N/A</v>
      </c>
      <c r="V639" s="11" t="e">
        <f>VLOOKUP($B639, 'Team Per G'!$A$2:$G$31, 5, FALSE)</f>
        <v>#N/A</v>
      </c>
      <c r="W639" s="11" t="e">
        <f>VLOOKUP($B639, 'Team Per G'!$A$2:$G$31, 4, FALSE)</f>
        <v>#N/A</v>
      </c>
      <c r="X639" s="11" t="e">
        <f>VLOOKUP($B639, Team_Batting___Dashboard[], 22, FALSE)/$F639</f>
        <v>#N/A</v>
      </c>
      <c r="Y639" s="11" t="e">
        <f>VLOOKUP($B639, 'FanGraphs - Team WAR Projected'!$B$2:$E$31, 4, FALSE)/162</f>
        <v>#N/A</v>
      </c>
      <c r="Z639" s="11" t="e">
        <f t="shared" si="101"/>
        <v>#N/A</v>
      </c>
      <c r="AA639" s="11" t="e">
        <f>VLOOKUP($B639, FanGraphs_Standings[[Abbreviation]:[2024 Year to Date RS/G]], 6, FALSE)/$F639</f>
        <v>#N/A</v>
      </c>
      <c r="AB639" s="11" t="e">
        <f>VLOOKUP($B639, FanGraphs_Standings[[Abbreviation]:[2024 Projected Full Season RDif]], 19, FALSE)/162</f>
        <v>#N/A</v>
      </c>
      <c r="AC639" s="11" t="e">
        <f t="shared" si="110"/>
        <v>#N/A</v>
      </c>
      <c r="AD639" s="11" t="e">
        <f>VLOOKUP($B639, FanGraphs_Standings[[Abbreviation]:[2024 Projected Full Season RDif]], 5, FALSE)</f>
        <v>#N/A</v>
      </c>
      <c r="AE639" s="11" t="e">
        <f>VLOOKUP($B639, FanGraphs_Standings[[Abbreviation]:[2024 Projected Full Season W%]], 18, FALSE)</f>
        <v>#N/A</v>
      </c>
      <c r="AF639" s="11" t="e">
        <f t="shared" si="102"/>
        <v>#N/A</v>
      </c>
      <c r="AG639" s="11" t="e">
        <f>VLOOKUP($B639, 'Home Field Adv'!$A$2:$I$31, 9, FALSE)</f>
        <v>#N/A</v>
      </c>
      <c r="AH639" s="11" t="e">
        <f>VLOOKUP($C639, FanGraphs_Standings[[Abbreviation]:[2024 Year to Date G]], 2, FALSE)</f>
        <v>#N/A</v>
      </c>
      <c r="AI639" s="11" t="e">
        <f>_xlfn.IFNA(VLOOKUP($E639, 'SP Per G'!$A$2:$D$1385, 3, FALSE), AO639)</f>
        <v>#N/A</v>
      </c>
      <c r="AJ639" s="11" t="e">
        <f>IF(AND(ISNA(VLOOKUP($E639, 'SP Per G'!$A$2:$D$1385, 4, FALSE)), ISTEXT($E639)), AI639,IF(ISNA(VLOOKUP($E639, 'SP Per G'!$A$2:$D$1385, 4, FALSE)), AO639, VLOOKUP($E639, 'SP Per G'!$A$2:$D$1385, 4, FALSE)))</f>
        <v>#N/A</v>
      </c>
      <c r="AK639" s="11" t="e">
        <f t="shared" si="103"/>
        <v>#N/A</v>
      </c>
      <c r="AL639" s="11" t="e">
        <f>_xlfn.IFNA(VLOOKUP($E639, Individual_Pitching___Dashboard[], 18, FALSE), VLOOKUP($C639,Team_Pitching___Advanced[[Team]:[SIERA]],16,FALSE))</f>
        <v>#N/A</v>
      </c>
      <c r="AM639" s="11" t="e">
        <f>_xlfn.IFNA(VLOOKUP($E639, Individual_Pitching___Dashboard[], 20, FALSE), VLOOKUP($C639,Team_Pitching___Advanced[[Team]:[xFIP]],19,FALSE))</f>
        <v>#N/A</v>
      </c>
      <c r="AN639" s="11" t="e">
        <f>_xlfn.IFNA(VLOOKUP($E639,Individual_Pitching___Advanced[],21,FALSE),VLOOKUP($C639,Team_Pitching___Advanced[[Team]:[SIERA]],20,FALSE))</f>
        <v>#N/A</v>
      </c>
      <c r="AO639" s="11" t="e">
        <f>VLOOKUP($C639, 'Team Per G'!$A$2:$G$31, 7, FALSE)</f>
        <v>#N/A</v>
      </c>
      <c r="AP639" s="11" t="e">
        <f>VLOOKUP($C639, 'FanGraphs - Team WAR Projected'!$B$2:$E$31, 3, FALSE)/162</f>
        <v>#N/A</v>
      </c>
      <c r="AQ639" s="11" t="e">
        <f t="shared" si="104"/>
        <v>#N/A</v>
      </c>
      <c r="AR639" s="11" t="e">
        <f>VLOOKUP($C639, Team_Pitching___Advanced[[Team]:[xFIP]], 19,FALSE)</f>
        <v>#N/A</v>
      </c>
      <c r="AS639" s="11" t="e">
        <f>VLOOKUP($C639, Team_Pitching___Advanced[], 20, FALSE)</f>
        <v>#N/A</v>
      </c>
      <c r="AT639" s="11" t="e">
        <f>VLOOKUP($C639, Team_Batting___Dashboard[[Team]:[wOBA]], 16, FALSE)</f>
        <v>#N/A</v>
      </c>
      <c r="AU639" s="11" t="e">
        <f>VLOOKUP($C639, Team_Batting___Advanced[[Team]:[OPS]], 9, FALSE)</f>
        <v>#N/A</v>
      </c>
      <c r="AV639" s="11" t="e">
        <f>VLOOKUP($C639, Team_Batting___Advanced[], 19, FALSE)</f>
        <v>#N/A</v>
      </c>
      <c r="AW639" s="11" t="e">
        <f>VLOOKUP($C639, 'Team Per G'!$A$2:$G$31, 3, FALSE)</f>
        <v>#N/A</v>
      </c>
      <c r="AX639" s="11" t="e">
        <f>VLOOKUP($C639, 'Team Per G'!$A$2:$G$31, 5, FALSE)</f>
        <v>#N/A</v>
      </c>
      <c r="AY639" s="11" t="e">
        <f>VLOOKUP($C639, 'Team Per G'!$A$2:$G$31, 4, FALSE)</f>
        <v>#N/A</v>
      </c>
      <c r="AZ639" s="11" t="e">
        <f>VLOOKUP($C639, Team_Batting___Dashboard[], 22, FALSE)/$AH639</f>
        <v>#N/A</v>
      </c>
      <c r="BA639" s="11" t="e">
        <f>VLOOKUP($C639, 'FanGraphs - Team WAR Projected'!$B$2:$E$31, 4, FALSE)/162</f>
        <v>#N/A</v>
      </c>
      <c r="BB639" s="11" t="e">
        <f t="shared" si="105"/>
        <v>#N/A</v>
      </c>
      <c r="BC639" s="11" t="e">
        <f>VLOOKUP($C639, FanGraphs_Standings[[Abbreviation]:[2024 Year to Date RS/G]], 6, FALSE)/$AH639</f>
        <v>#N/A</v>
      </c>
      <c r="BD639" s="11" t="e">
        <f>VLOOKUP($C639, FanGraphs_Standings[[Abbreviation]:[2024 Projected Full Season RDif]], 19, FALSE)/162</f>
        <v>#N/A</v>
      </c>
      <c r="BE639" s="11" t="e">
        <f t="shared" si="106"/>
        <v>#N/A</v>
      </c>
      <c r="BF639" s="11" t="e">
        <f>VLOOKUP($C639, FanGraphs_Standings[[Abbreviation]:[2024 Projected Full Season RDif]], 5, FALSE)</f>
        <v>#N/A</v>
      </c>
      <c r="BG639" s="11" t="e">
        <f>VLOOKUP($C639, FanGraphs_Standings[[Abbreviation]:[2024 Projected Full Season W%]], 18, FALSE)</f>
        <v>#N/A</v>
      </c>
      <c r="BH639" s="11" t="e">
        <f t="shared" si="107"/>
        <v>#N/A</v>
      </c>
      <c r="BI639" s="11" t="e">
        <f>VLOOKUP($C639, 'Home Field Adv'!$A$2:$K$31, 11, FALSE)</f>
        <v>#N/A</v>
      </c>
      <c r="BL639" s="12" t="str">
        <f t="shared" si="108"/>
        <v/>
      </c>
      <c r="BM639" s="12" t="str">
        <f t="shared" si="111"/>
        <v/>
      </c>
      <c r="BN639" s="12" t="str">
        <f t="shared" si="109"/>
        <v/>
      </c>
    </row>
    <row r="640" spans="6:66" x14ac:dyDescent="0.45">
      <c r="F640" s="11" t="e">
        <f>VLOOKUP($B640, FanGraphs_Standings[[Abbreviation]:[2024 Year to Date G]], 2, FALSE)</f>
        <v>#N/A</v>
      </c>
      <c r="G640" s="11" t="e">
        <f>_xlfn.IFNA(VLOOKUP($D640, 'SP Per G'!$A$2:$D$1385, 3, FALSE),M640)</f>
        <v>#N/A</v>
      </c>
      <c r="H640" s="11" t="e">
        <f>IF(AND(ISNA(VLOOKUP($D640, 'SP Per G'!$A$2:$D$1385, 4, FALSE)), ISTEXT($D640)), G640,IF(ISNA(VLOOKUP($D640, 'SP Per G'!$A$2:$D$1385, 4, FALSE)), M640, VLOOKUP($D640, 'SP Per G'!$A$2:$D$1385, 4, FALSE)))</f>
        <v>#N/A</v>
      </c>
      <c r="I640" s="11" t="e">
        <f t="shared" si="99"/>
        <v>#N/A</v>
      </c>
      <c r="J640" s="11" t="e">
        <f>_xlfn.IFNA(VLOOKUP($D640,Individual_Pitching___Dashboard[],18,FALSE),VLOOKUP(B640,Team_Pitching___Dashboard[[Team]:[ERA]],17,FALSE))</f>
        <v>#N/A</v>
      </c>
      <c r="K640" s="11" t="e">
        <f>_xlfn.IFNA(VLOOKUP($D640, Individual_Pitching___Dashboard[], 20, FALSE), VLOOKUP(B640,Team_Pitching___Dashboard[[Team]:[xFIP]],20,FALSE))</f>
        <v>#N/A</v>
      </c>
      <c r="L640" s="11" t="e">
        <f>_xlfn.IFNA(VLOOKUP($D640, Individual_Pitching___Advanced[], 21,FALSE), VLOOKUP(B640, Team_Pitching___Advanced[], 20, FALSE))</f>
        <v>#N/A</v>
      </c>
      <c r="M640" s="11" t="e">
        <f>VLOOKUP($B640, 'Team Per G'!$A$2:$G$31, 7, FALSE)</f>
        <v>#N/A</v>
      </c>
      <c r="N640" s="11" t="e">
        <f>VLOOKUP($B640, 'FanGraphs - Team WAR Projected'!$B$2:$E$31, 3, FALSE)/162</f>
        <v>#N/A</v>
      </c>
      <c r="O640" s="11" t="e">
        <f t="shared" si="100"/>
        <v>#N/A</v>
      </c>
      <c r="P640" s="11" t="e">
        <f>VLOOKUP($B640, Team_Pitching___Advanced[[Team]:[xFIP]], 19,FALSE)</f>
        <v>#N/A</v>
      </c>
      <c r="Q640" s="11" t="e">
        <f>VLOOKUP($B640, Team_Pitching___Advanced[], 20, FALSE)</f>
        <v>#N/A</v>
      </c>
      <c r="R640" s="11" t="e">
        <f>VLOOKUP($B640, Team_Batting___Dashboard[[Team]:[wOBA]], 16, FALSE)</f>
        <v>#N/A</v>
      </c>
      <c r="S640" s="11" t="e">
        <f>VLOOKUP($B640, Team_Batting___Advanced[[Team]:[OPS]], 9, FALSE)</f>
        <v>#N/A</v>
      </c>
      <c r="T640" s="11" t="e">
        <f>VLOOKUP($B640, Team_Batting___Advanced[], 19, FALSE)</f>
        <v>#N/A</v>
      </c>
      <c r="U640" s="11" t="e">
        <f>VLOOKUP($B640, 'Team Per G'!$A$2:$G$31, 3, FALSE)</f>
        <v>#N/A</v>
      </c>
      <c r="V640" s="11" t="e">
        <f>VLOOKUP($B640, 'Team Per G'!$A$2:$G$31, 5, FALSE)</f>
        <v>#N/A</v>
      </c>
      <c r="W640" s="11" t="e">
        <f>VLOOKUP($B640, 'Team Per G'!$A$2:$G$31, 4, FALSE)</f>
        <v>#N/A</v>
      </c>
      <c r="X640" s="11" t="e">
        <f>VLOOKUP($B640, Team_Batting___Dashboard[], 22, FALSE)/$F640</f>
        <v>#N/A</v>
      </c>
      <c r="Y640" s="11" t="e">
        <f>VLOOKUP($B640, 'FanGraphs - Team WAR Projected'!$B$2:$E$31, 4, FALSE)/162</f>
        <v>#N/A</v>
      </c>
      <c r="Z640" s="11" t="e">
        <f t="shared" si="101"/>
        <v>#N/A</v>
      </c>
      <c r="AA640" s="11" t="e">
        <f>VLOOKUP($B640, FanGraphs_Standings[[Abbreviation]:[2024 Year to Date RS/G]], 6, FALSE)/$F640</f>
        <v>#N/A</v>
      </c>
      <c r="AB640" s="11" t="e">
        <f>VLOOKUP($B640, FanGraphs_Standings[[Abbreviation]:[2024 Projected Full Season RDif]], 19, FALSE)/162</f>
        <v>#N/A</v>
      </c>
      <c r="AC640" s="11" t="e">
        <f t="shared" si="110"/>
        <v>#N/A</v>
      </c>
      <c r="AD640" s="11" t="e">
        <f>VLOOKUP($B640, FanGraphs_Standings[[Abbreviation]:[2024 Projected Full Season RDif]], 5, FALSE)</f>
        <v>#N/A</v>
      </c>
      <c r="AE640" s="11" t="e">
        <f>VLOOKUP($B640, FanGraphs_Standings[[Abbreviation]:[2024 Projected Full Season W%]], 18, FALSE)</f>
        <v>#N/A</v>
      </c>
      <c r="AF640" s="11" t="e">
        <f t="shared" si="102"/>
        <v>#N/A</v>
      </c>
      <c r="AG640" s="11" t="e">
        <f>VLOOKUP($B640, 'Home Field Adv'!$A$2:$I$31, 9, FALSE)</f>
        <v>#N/A</v>
      </c>
      <c r="AH640" s="11" t="e">
        <f>VLOOKUP($C640, FanGraphs_Standings[[Abbreviation]:[2024 Year to Date G]], 2, FALSE)</f>
        <v>#N/A</v>
      </c>
      <c r="AI640" s="11" t="e">
        <f>_xlfn.IFNA(VLOOKUP($E640, 'SP Per G'!$A$2:$D$1385, 3, FALSE), AO640)</f>
        <v>#N/A</v>
      </c>
      <c r="AJ640" s="11" t="e">
        <f>IF(AND(ISNA(VLOOKUP($E640, 'SP Per G'!$A$2:$D$1385, 4, FALSE)), ISTEXT($E640)), AI640,IF(ISNA(VLOOKUP($E640, 'SP Per G'!$A$2:$D$1385, 4, FALSE)), AO640, VLOOKUP($E640, 'SP Per G'!$A$2:$D$1385, 4, FALSE)))</f>
        <v>#N/A</v>
      </c>
      <c r="AK640" s="11" t="e">
        <f t="shared" si="103"/>
        <v>#N/A</v>
      </c>
      <c r="AL640" s="11" t="e">
        <f>_xlfn.IFNA(VLOOKUP($E640, Individual_Pitching___Dashboard[], 18, FALSE), VLOOKUP($C640,Team_Pitching___Advanced[[Team]:[SIERA]],16,FALSE))</f>
        <v>#N/A</v>
      </c>
      <c r="AM640" s="11" t="e">
        <f>_xlfn.IFNA(VLOOKUP($E640, Individual_Pitching___Dashboard[], 20, FALSE), VLOOKUP($C640,Team_Pitching___Advanced[[Team]:[xFIP]],19,FALSE))</f>
        <v>#N/A</v>
      </c>
      <c r="AN640" s="11" t="e">
        <f>_xlfn.IFNA(VLOOKUP($E640,Individual_Pitching___Advanced[],21,FALSE),VLOOKUP($C640,Team_Pitching___Advanced[[Team]:[SIERA]],20,FALSE))</f>
        <v>#N/A</v>
      </c>
      <c r="AO640" s="11" t="e">
        <f>VLOOKUP($C640, 'Team Per G'!$A$2:$G$31, 7, FALSE)</f>
        <v>#N/A</v>
      </c>
      <c r="AP640" s="11" t="e">
        <f>VLOOKUP($C640, 'FanGraphs - Team WAR Projected'!$B$2:$E$31, 3, FALSE)/162</f>
        <v>#N/A</v>
      </c>
      <c r="AQ640" s="11" t="e">
        <f t="shared" si="104"/>
        <v>#N/A</v>
      </c>
      <c r="AR640" s="11" t="e">
        <f>VLOOKUP($C640, Team_Pitching___Advanced[[Team]:[xFIP]], 19,FALSE)</f>
        <v>#N/A</v>
      </c>
      <c r="AS640" s="11" t="e">
        <f>VLOOKUP($C640, Team_Pitching___Advanced[], 20, FALSE)</f>
        <v>#N/A</v>
      </c>
      <c r="AT640" s="11" t="e">
        <f>VLOOKUP($C640, Team_Batting___Dashboard[[Team]:[wOBA]], 16, FALSE)</f>
        <v>#N/A</v>
      </c>
      <c r="AU640" s="11" t="e">
        <f>VLOOKUP($C640, Team_Batting___Advanced[[Team]:[OPS]], 9, FALSE)</f>
        <v>#N/A</v>
      </c>
      <c r="AV640" s="11" t="e">
        <f>VLOOKUP($C640, Team_Batting___Advanced[], 19, FALSE)</f>
        <v>#N/A</v>
      </c>
      <c r="AW640" s="11" t="e">
        <f>VLOOKUP($C640, 'Team Per G'!$A$2:$G$31, 3, FALSE)</f>
        <v>#N/A</v>
      </c>
      <c r="AX640" s="11" t="e">
        <f>VLOOKUP($C640, 'Team Per G'!$A$2:$G$31, 5, FALSE)</f>
        <v>#N/A</v>
      </c>
      <c r="AY640" s="11" t="e">
        <f>VLOOKUP($C640, 'Team Per G'!$A$2:$G$31, 4, FALSE)</f>
        <v>#N/A</v>
      </c>
      <c r="AZ640" s="11" t="e">
        <f>VLOOKUP($C640, Team_Batting___Dashboard[], 22, FALSE)/$AH640</f>
        <v>#N/A</v>
      </c>
      <c r="BA640" s="11" t="e">
        <f>VLOOKUP($C640, 'FanGraphs - Team WAR Projected'!$B$2:$E$31, 4, FALSE)/162</f>
        <v>#N/A</v>
      </c>
      <c r="BB640" s="11" t="e">
        <f t="shared" si="105"/>
        <v>#N/A</v>
      </c>
      <c r="BC640" s="11" t="e">
        <f>VLOOKUP($C640, FanGraphs_Standings[[Abbreviation]:[2024 Year to Date RS/G]], 6, FALSE)/$AH640</f>
        <v>#N/A</v>
      </c>
      <c r="BD640" s="11" t="e">
        <f>VLOOKUP($C640, FanGraphs_Standings[[Abbreviation]:[2024 Projected Full Season RDif]], 19, FALSE)/162</f>
        <v>#N/A</v>
      </c>
      <c r="BE640" s="11" t="e">
        <f t="shared" si="106"/>
        <v>#N/A</v>
      </c>
      <c r="BF640" s="11" t="e">
        <f>VLOOKUP($C640, FanGraphs_Standings[[Abbreviation]:[2024 Projected Full Season RDif]], 5, FALSE)</f>
        <v>#N/A</v>
      </c>
      <c r="BG640" s="11" t="e">
        <f>VLOOKUP($C640, FanGraphs_Standings[[Abbreviation]:[2024 Projected Full Season W%]], 18, FALSE)</f>
        <v>#N/A</v>
      </c>
      <c r="BH640" s="11" t="e">
        <f t="shared" si="107"/>
        <v>#N/A</v>
      </c>
      <c r="BI640" s="11" t="e">
        <f>VLOOKUP($C640, 'Home Field Adv'!$A$2:$K$31, 11, FALSE)</f>
        <v>#N/A</v>
      </c>
      <c r="BL640" s="12" t="str">
        <f t="shared" si="108"/>
        <v/>
      </c>
      <c r="BM640" s="12" t="str">
        <f t="shared" si="111"/>
        <v/>
      </c>
      <c r="BN640" s="12" t="str">
        <f t="shared" si="109"/>
        <v/>
      </c>
    </row>
    <row r="641" spans="6:66" x14ac:dyDescent="0.45">
      <c r="F641" s="11" t="e">
        <f>VLOOKUP($B641, FanGraphs_Standings[[Abbreviation]:[2024 Year to Date G]], 2, FALSE)</f>
        <v>#N/A</v>
      </c>
      <c r="G641" s="11" t="e">
        <f>_xlfn.IFNA(VLOOKUP($D641, 'SP Per G'!$A$2:$D$1385, 3, FALSE),M641)</f>
        <v>#N/A</v>
      </c>
      <c r="H641" s="11" t="e">
        <f>IF(AND(ISNA(VLOOKUP($D641, 'SP Per G'!$A$2:$D$1385, 4, FALSE)), ISTEXT($D641)), G641,IF(ISNA(VLOOKUP($D641, 'SP Per G'!$A$2:$D$1385, 4, FALSE)), M641, VLOOKUP($D641, 'SP Per G'!$A$2:$D$1385, 4, FALSE)))</f>
        <v>#N/A</v>
      </c>
      <c r="I641" s="11" t="e">
        <f t="shared" si="99"/>
        <v>#N/A</v>
      </c>
      <c r="J641" s="11" t="e">
        <f>_xlfn.IFNA(VLOOKUP($D641,Individual_Pitching___Dashboard[],18,FALSE),VLOOKUP(B641,Team_Pitching___Dashboard[[Team]:[ERA]],17,FALSE))</f>
        <v>#N/A</v>
      </c>
      <c r="K641" s="11" t="e">
        <f>_xlfn.IFNA(VLOOKUP($D641, Individual_Pitching___Dashboard[], 20, FALSE), VLOOKUP(B641,Team_Pitching___Dashboard[[Team]:[xFIP]],20,FALSE))</f>
        <v>#N/A</v>
      </c>
      <c r="L641" s="11" t="e">
        <f>_xlfn.IFNA(VLOOKUP($D641, Individual_Pitching___Advanced[], 21,FALSE), VLOOKUP(B641, Team_Pitching___Advanced[], 20, FALSE))</f>
        <v>#N/A</v>
      </c>
      <c r="M641" s="11" t="e">
        <f>VLOOKUP($B641, 'Team Per G'!$A$2:$G$31, 7, FALSE)</f>
        <v>#N/A</v>
      </c>
      <c r="N641" s="11" t="e">
        <f>VLOOKUP($B641, 'FanGraphs - Team WAR Projected'!$B$2:$E$31, 3, FALSE)/162</f>
        <v>#N/A</v>
      </c>
      <c r="O641" s="11" t="e">
        <f t="shared" si="100"/>
        <v>#N/A</v>
      </c>
      <c r="P641" s="11" t="e">
        <f>VLOOKUP($B641, Team_Pitching___Advanced[[Team]:[xFIP]], 19,FALSE)</f>
        <v>#N/A</v>
      </c>
      <c r="Q641" s="11" t="e">
        <f>VLOOKUP($B641, Team_Pitching___Advanced[], 20, FALSE)</f>
        <v>#N/A</v>
      </c>
      <c r="R641" s="11" t="e">
        <f>VLOOKUP($B641, Team_Batting___Dashboard[[Team]:[wOBA]], 16, FALSE)</f>
        <v>#N/A</v>
      </c>
      <c r="S641" s="11" t="e">
        <f>VLOOKUP($B641, Team_Batting___Advanced[[Team]:[OPS]], 9, FALSE)</f>
        <v>#N/A</v>
      </c>
      <c r="T641" s="11" t="e">
        <f>VLOOKUP($B641, Team_Batting___Advanced[], 19, FALSE)</f>
        <v>#N/A</v>
      </c>
      <c r="U641" s="11" t="e">
        <f>VLOOKUP($B641, 'Team Per G'!$A$2:$G$31, 3, FALSE)</f>
        <v>#N/A</v>
      </c>
      <c r="V641" s="11" t="e">
        <f>VLOOKUP($B641, 'Team Per G'!$A$2:$G$31, 5, FALSE)</f>
        <v>#N/A</v>
      </c>
      <c r="W641" s="11" t="e">
        <f>VLOOKUP($B641, 'Team Per G'!$A$2:$G$31, 4, FALSE)</f>
        <v>#N/A</v>
      </c>
      <c r="X641" s="11" t="e">
        <f>VLOOKUP($B641, Team_Batting___Dashboard[], 22, FALSE)/$F641</f>
        <v>#N/A</v>
      </c>
      <c r="Y641" s="11" t="e">
        <f>VLOOKUP($B641, 'FanGraphs - Team WAR Projected'!$B$2:$E$31, 4, FALSE)/162</f>
        <v>#N/A</v>
      </c>
      <c r="Z641" s="11" t="e">
        <f t="shared" si="101"/>
        <v>#N/A</v>
      </c>
      <c r="AA641" s="11" t="e">
        <f>VLOOKUP($B641, FanGraphs_Standings[[Abbreviation]:[2024 Year to Date RS/G]], 6, FALSE)/$F641</f>
        <v>#N/A</v>
      </c>
      <c r="AB641" s="11" t="e">
        <f>VLOOKUP($B641, FanGraphs_Standings[[Abbreviation]:[2024 Projected Full Season RDif]], 19, FALSE)/162</f>
        <v>#N/A</v>
      </c>
      <c r="AC641" s="11" t="e">
        <f t="shared" si="110"/>
        <v>#N/A</v>
      </c>
      <c r="AD641" s="11" t="e">
        <f>VLOOKUP($B641, FanGraphs_Standings[[Abbreviation]:[2024 Projected Full Season RDif]], 5, FALSE)</f>
        <v>#N/A</v>
      </c>
      <c r="AE641" s="11" t="e">
        <f>VLOOKUP($B641, FanGraphs_Standings[[Abbreviation]:[2024 Projected Full Season W%]], 18, FALSE)</f>
        <v>#N/A</v>
      </c>
      <c r="AF641" s="11" t="e">
        <f t="shared" si="102"/>
        <v>#N/A</v>
      </c>
      <c r="AG641" s="11" t="e">
        <f>VLOOKUP($B641, 'Home Field Adv'!$A$2:$I$31, 9, FALSE)</f>
        <v>#N/A</v>
      </c>
      <c r="AH641" s="11" t="e">
        <f>VLOOKUP($C641, FanGraphs_Standings[[Abbreviation]:[2024 Year to Date G]], 2, FALSE)</f>
        <v>#N/A</v>
      </c>
      <c r="AI641" s="11" t="e">
        <f>_xlfn.IFNA(VLOOKUP($E641, 'SP Per G'!$A$2:$D$1385, 3, FALSE), AO641)</f>
        <v>#N/A</v>
      </c>
      <c r="AJ641" s="11" t="e">
        <f>IF(AND(ISNA(VLOOKUP($E641, 'SP Per G'!$A$2:$D$1385, 4, FALSE)), ISTEXT($E641)), AI641,IF(ISNA(VLOOKUP($E641, 'SP Per G'!$A$2:$D$1385, 4, FALSE)), AO641, VLOOKUP($E641, 'SP Per G'!$A$2:$D$1385, 4, FALSE)))</f>
        <v>#N/A</v>
      </c>
      <c r="AK641" s="11" t="e">
        <f t="shared" si="103"/>
        <v>#N/A</v>
      </c>
      <c r="AL641" s="11" t="e">
        <f>_xlfn.IFNA(VLOOKUP($E641, Individual_Pitching___Dashboard[], 18, FALSE), VLOOKUP($C641,Team_Pitching___Advanced[[Team]:[SIERA]],16,FALSE))</f>
        <v>#N/A</v>
      </c>
      <c r="AM641" s="11" t="e">
        <f>_xlfn.IFNA(VLOOKUP($E641, Individual_Pitching___Dashboard[], 20, FALSE), VLOOKUP($C641,Team_Pitching___Advanced[[Team]:[xFIP]],19,FALSE))</f>
        <v>#N/A</v>
      </c>
      <c r="AN641" s="11" t="e">
        <f>_xlfn.IFNA(VLOOKUP($E641,Individual_Pitching___Advanced[],21,FALSE),VLOOKUP($C641,Team_Pitching___Advanced[[Team]:[SIERA]],20,FALSE))</f>
        <v>#N/A</v>
      </c>
      <c r="AO641" s="11" t="e">
        <f>VLOOKUP($C641, 'Team Per G'!$A$2:$G$31, 7, FALSE)</f>
        <v>#N/A</v>
      </c>
      <c r="AP641" s="11" t="e">
        <f>VLOOKUP($C641, 'FanGraphs - Team WAR Projected'!$B$2:$E$31, 3, FALSE)/162</f>
        <v>#N/A</v>
      </c>
      <c r="AQ641" s="11" t="e">
        <f t="shared" si="104"/>
        <v>#N/A</v>
      </c>
      <c r="AR641" s="11" t="e">
        <f>VLOOKUP($C641, Team_Pitching___Advanced[[Team]:[xFIP]], 19,FALSE)</f>
        <v>#N/A</v>
      </c>
      <c r="AS641" s="11" t="e">
        <f>VLOOKUP($C641, Team_Pitching___Advanced[], 20, FALSE)</f>
        <v>#N/A</v>
      </c>
      <c r="AT641" s="11" t="e">
        <f>VLOOKUP($C641, Team_Batting___Dashboard[[Team]:[wOBA]], 16, FALSE)</f>
        <v>#N/A</v>
      </c>
      <c r="AU641" s="11" t="e">
        <f>VLOOKUP($C641, Team_Batting___Advanced[[Team]:[OPS]], 9, FALSE)</f>
        <v>#N/A</v>
      </c>
      <c r="AV641" s="11" t="e">
        <f>VLOOKUP($C641, Team_Batting___Advanced[], 19, FALSE)</f>
        <v>#N/A</v>
      </c>
      <c r="AW641" s="11" t="e">
        <f>VLOOKUP($C641, 'Team Per G'!$A$2:$G$31, 3, FALSE)</f>
        <v>#N/A</v>
      </c>
      <c r="AX641" s="11" t="e">
        <f>VLOOKUP($C641, 'Team Per G'!$A$2:$G$31, 5, FALSE)</f>
        <v>#N/A</v>
      </c>
      <c r="AY641" s="11" t="e">
        <f>VLOOKUP($C641, 'Team Per G'!$A$2:$G$31, 4, FALSE)</f>
        <v>#N/A</v>
      </c>
      <c r="AZ641" s="11" t="e">
        <f>VLOOKUP($C641, Team_Batting___Dashboard[], 22, FALSE)/$AH641</f>
        <v>#N/A</v>
      </c>
      <c r="BA641" s="11" t="e">
        <f>VLOOKUP($C641, 'FanGraphs - Team WAR Projected'!$B$2:$E$31, 4, FALSE)/162</f>
        <v>#N/A</v>
      </c>
      <c r="BB641" s="11" t="e">
        <f t="shared" si="105"/>
        <v>#N/A</v>
      </c>
      <c r="BC641" s="11" t="e">
        <f>VLOOKUP($C641, FanGraphs_Standings[[Abbreviation]:[2024 Year to Date RS/G]], 6, FALSE)/$AH641</f>
        <v>#N/A</v>
      </c>
      <c r="BD641" s="11" t="e">
        <f>VLOOKUP($C641, FanGraphs_Standings[[Abbreviation]:[2024 Projected Full Season RDif]], 19, FALSE)/162</f>
        <v>#N/A</v>
      </c>
      <c r="BE641" s="11" t="e">
        <f t="shared" si="106"/>
        <v>#N/A</v>
      </c>
      <c r="BF641" s="11" t="e">
        <f>VLOOKUP($C641, FanGraphs_Standings[[Abbreviation]:[2024 Projected Full Season RDif]], 5, FALSE)</f>
        <v>#N/A</v>
      </c>
      <c r="BG641" s="11" t="e">
        <f>VLOOKUP($C641, FanGraphs_Standings[[Abbreviation]:[2024 Projected Full Season W%]], 18, FALSE)</f>
        <v>#N/A</v>
      </c>
      <c r="BH641" s="11" t="e">
        <f t="shared" si="107"/>
        <v>#N/A</v>
      </c>
      <c r="BI641" s="11" t="e">
        <f>VLOOKUP($C641, 'Home Field Adv'!$A$2:$K$31, 11, FALSE)</f>
        <v>#N/A</v>
      </c>
      <c r="BL641" s="12" t="str">
        <f t="shared" si="108"/>
        <v/>
      </c>
      <c r="BM641" s="12" t="str">
        <f t="shared" si="111"/>
        <v/>
      </c>
      <c r="BN641" s="12" t="str">
        <f t="shared" si="109"/>
        <v/>
      </c>
    </row>
    <row r="642" spans="6:66" x14ac:dyDescent="0.45">
      <c r="F642" s="11" t="e">
        <f>VLOOKUP($B642, FanGraphs_Standings[[Abbreviation]:[2024 Year to Date G]], 2, FALSE)</f>
        <v>#N/A</v>
      </c>
      <c r="G642" s="11" t="e">
        <f>_xlfn.IFNA(VLOOKUP($D642, 'SP Per G'!$A$2:$D$1385, 3, FALSE),M642)</f>
        <v>#N/A</v>
      </c>
      <c r="H642" s="11" t="e">
        <f>IF(AND(ISNA(VLOOKUP($D642, 'SP Per G'!$A$2:$D$1385, 4, FALSE)), ISTEXT($D642)), G642,IF(ISNA(VLOOKUP($D642, 'SP Per G'!$A$2:$D$1385, 4, FALSE)), M642, VLOOKUP($D642, 'SP Per G'!$A$2:$D$1385, 4, FALSE)))</f>
        <v>#N/A</v>
      </c>
      <c r="I642" s="11" t="e">
        <f t="shared" si="99"/>
        <v>#N/A</v>
      </c>
      <c r="J642" s="11" t="e">
        <f>_xlfn.IFNA(VLOOKUP($D642,Individual_Pitching___Dashboard[],18,FALSE),VLOOKUP(B642,Team_Pitching___Dashboard[[Team]:[ERA]],17,FALSE))</f>
        <v>#N/A</v>
      </c>
      <c r="K642" s="11" t="e">
        <f>_xlfn.IFNA(VLOOKUP($D642, Individual_Pitching___Dashboard[], 20, FALSE), VLOOKUP(B642,Team_Pitching___Dashboard[[Team]:[xFIP]],20,FALSE))</f>
        <v>#N/A</v>
      </c>
      <c r="L642" s="11" t="e">
        <f>_xlfn.IFNA(VLOOKUP($D642, Individual_Pitching___Advanced[], 21,FALSE), VLOOKUP(B642, Team_Pitching___Advanced[], 20, FALSE))</f>
        <v>#N/A</v>
      </c>
      <c r="M642" s="11" t="e">
        <f>VLOOKUP($B642, 'Team Per G'!$A$2:$G$31, 7, FALSE)</f>
        <v>#N/A</v>
      </c>
      <c r="N642" s="11" t="e">
        <f>VLOOKUP($B642, 'FanGraphs - Team WAR Projected'!$B$2:$E$31, 3, FALSE)/162</f>
        <v>#N/A</v>
      </c>
      <c r="O642" s="11" t="e">
        <f t="shared" si="100"/>
        <v>#N/A</v>
      </c>
      <c r="P642" s="11" t="e">
        <f>VLOOKUP($B642, Team_Pitching___Advanced[[Team]:[xFIP]], 19,FALSE)</f>
        <v>#N/A</v>
      </c>
      <c r="Q642" s="11" t="e">
        <f>VLOOKUP($B642, Team_Pitching___Advanced[], 20, FALSE)</f>
        <v>#N/A</v>
      </c>
      <c r="R642" s="11" t="e">
        <f>VLOOKUP($B642, Team_Batting___Dashboard[[Team]:[wOBA]], 16, FALSE)</f>
        <v>#N/A</v>
      </c>
      <c r="S642" s="11" t="e">
        <f>VLOOKUP($B642, Team_Batting___Advanced[[Team]:[OPS]], 9, FALSE)</f>
        <v>#N/A</v>
      </c>
      <c r="T642" s="11" t="e">
        <f>VLOOKUP($B642, Team_Batting___Advanced[], 19, FALSE)</f>
        <v>#N/A</v>
      </c>
      <c r="U642" s="11" t="e">
        <f>VLOOKUP($B642, 'Team Per G'!$A$2:$G$31, 3, FALSE)</f>
        <v>#N/A</v>
      </c>
      <c r="V642" s="11" t="e">
        <f>VLOOKUP($B642, 'Team Per G'!$A$2:$G$31, 5, FALSE)</f>
        <v>#N/A</v>
      </c>
      <c r="W642" s="11" t="e">
        <f>VLOOKUP($B642, 'Team Per G'!$A$2:$G$31, 4, FALSE)</f>
        <v>#N/A</v>
      </c>
      <c r="X642" s="11" t="e">
        <f>VLOOKUP($B642, Team_Batting___Dashboard[], 22, FALSE)/$F642</f>
        <v>#N/A</v>
      </c>
      <c r="Y642" s="11" t="e">
        <f>VLOOKUP($B642, 'FanGraphs - Team WAR Projected'!$B$2:$E$31, 4, FALSE)/162</f>
        <v>#N/A</v>
      </c>
      <c r="Z642" s="11" t="e">
        <f t="shared" si="101"/>
        <v>#N/A</v>
      </c>
      <c r="AA642" s="11" t="e">
        <f>VLOOKUP($B642, FanGraphs_Standings[[Abbreviation]:[2024 Year to Date RS/G]], 6, FALSE)/$F642</f>
        <v>#N/A</v>
      </c>
      <c r="AB642" s="11" t="e">
        <f>VLOOKUP($B642, FanGraphs_Standings[[Abbreviation]:[2024 Projected Full Season RDif]], 19, FALSE)/162</f>
        <v>#N/A</v>
      </c>
      <c r="AC642" s="11" t="e">
        <f t="shared" si="110"/>
        <v>#N/A</v>
      </c>
      <c r="AD642" s="11" t="e">
        <f>VLOOKUP($B642, FanGraphs_Standings[[Abbreviation]:[2024 Projected Full Season RDif]], 5, FALSE)</f>
        <v>#N/A</v>
      </c>
      <c r="AE642" s="11" t="e">
        <f>VLOOKUP($B642, FanGraphs_Standings[[Abbreviation]:[2024 Projected Full Season W%]], 18, FALSE)</f>
        <v>#N/A</v>
      </c>
      <c r="AF642" s="11" t="e">
        <f t="shared" si="102"/>
        <v>#N/A</v>
      </c>
      <c r="AG642" s="11" t="e">
        <f>VLOOKUP($B642, 'Home Field Adv'!$A$2:$I$31, 9, FALSE)</f>
        <v>#N/A</v>
      </c>
      <c r="AH642" s="11" t="e">
        <f>VLOOKUP($C642, FanGraphs_Standings[[Abbreviation]:[2024 Year to Date G]], 2, FALSE)</f>
        <v>#N/A</v>
      </c>
      <c r="AI642" s="11" t="e">
        <f>_xlfn.IFNA(VLOOKUP($E642, 'SP Per G'!$A$2:$D$1385, 3, FALSE), AO642)</f>
        <v>#N/A</v>
      </c>
      <c r="AJ642" s="11" t="e">
        <f>IF(AND(ISNA(VLOOKUP($E642, 'SP Per G'!$A$2:$D$1385, 4, FALSE)), ISTEXT($E642)), AI642,IF(ISNA(VLOOKUP($E642, 'SP Per G'!$A$2:$D$1385, 4, FALSE)), AO642, VLOOKUP($E642, 'SP Per G'!$A$2:$D$1385, 4, FALSE)))</f>
        <v>#N/A</v>
      </c>
      <c r="AK642" s="11" t="e">
        <f t="shared" si="103"/>
        <v>#N/A</v>
      </c>
      <c r="AL642" s="11" t="e">
        <f>_xlfn.IFNA(VLOOKUP($E642, Individual_Pitching___Dashboard[], 18, FALSE), VLOOKUP($C642,Team_Pitching___Advanced[[Team]:[SIERA]],16,FALSE))</f>
        <v>#N/A</v>
      </c>
      <c r="AM642" s="11" t="e">
        <f>_xlfn.IFNA(VLOOKUP($E642, Individual_Pitching___Dashboard[], 20, FALSE), VLOOKUP($C642,Team_Pitching___Advanced[[Team]:[xFIP]],19,FALSE))</f>
        <v>#N/A</v>
      </c>
      <c r="AN642" s="11" t="e">
        <f>_xlfn.IFNA(VLOOKUP($E642,Individual_Pitching___Advanced[],21,FALSE),VLOOKUP($C642,Team_Pitching___Advanced[[Team]:[SIERA]],20,FALSE))</f>
        <v>#N/A</v>
      </c>
      <c r="AO642" s="11" t="e">
        <f>VLOOKUP($C642, 'Team Per G'!$A$2:$G$31, 7, FALSE)</f>
        <v>#N/A</v>
      </c>
      <c r="AP642" s="11" t="e">
        <f>VLOOKUP($C642, 'FanGraphs - Team WAR Projected'!$B$2:$E$31, 3, FALSE)/162</f>
        <v>#N/A</v>
      </c>
      <c r="AQ642" s="11" t="e">
        <f t="shared" si="104"/>
        <v>#N/A</v>
      </c>
      <c r="AR642" s="11" t="e">
        <f>VLOOKUP($C642, Team_Pitching___Advanced[[Team]:[xFIP]], 19,FALSE)</f>
        <v>#N/A</v>
      </c>
      <c r="AS642" s="11" t="e">
        <f>VLOOKUP($C642, Team_Pitching___Advanced[], 20, FALSE)</f>
        <v>#N/A</v>
      </c>
      <c r="AT642" s="11" t="e">
        <f>VLOOKUP($C642, Team_Batting___Dashboard[[Team]:[wOBA]], 16, FALSE)</f>
        <v>#N/A</v>
      </c>
      <c r="AU642" s="11" t="e">
        <f>VLOOKUP($C642, Team_Batting___Advanced[[Team]:[OPS]], 9, FALSE)</f>
        <v>#N/A</v>
      </c>
      <c r="AV642" s="11" t="e">
        <f>VLOOKUP($C642, Team_Batting___Advanced[], 19, FALSE)</f>
        <v>#N/A</v>
      </c>
      <c r="AW642" s="11" t="e">
        <f>VLOOKUP($C642, 'Team Per G'!$A$2:$G$31, 3, FALSE)</f>
        <v>#N/A</v>
      </c>
      <c r="AX642" s="11" t="e">
        <f>VLOOKUP($C642, 'Team Per G'!$A$2:$G$31, 5, FALSE)</f>
        <v>#N/A</v>
      </c>
      <c r="AY642" s="11" t="e">
        <f>VLOOKUP($C642, 'Team Per G'!$A$2:$G$31, 4, FALSE)</f>
        <v>#N/A</v>
      </c>
      <c r="AZ642" s="11" t="e">
        <f>VLOOKUP($C642, Team_Batting___Dashboard[], 22, FALSE)/$AH642</f>
        <v>#N/A</v>
      </c>
      <c r="BA642" s="11" t="e">
        <f>VLOOKUP($C642, 'FanGraphs - Team WAR Projected'!$B$2:$E$31, 4, FALSE)/162</f>
        <v>#N/A</v>
      </c>
      <c r="BB642" s="11" t="e">
        <f t="shared" si="105"/>
        <v>#N/A</v>
      </c>
      <c r="BC642" s="11" t="e">
        <f>VLOOKUP($C642, FanGraphs_Standings[[Abbreviation]:[2024 Year to Date RS/G]], 6, FALSE)/$AH642</f>
        <v>#N/A</v>
      </c>
      <c r="BD642" s="11" t="e">
        <f>VLOOKUP($C642, FanGraphs_Standings[[Abbreviation]:[2024 Projected Full Season RDif]], 19, FALSE)/162</f>
        <v>#N/A</v>
      </c>
      <c r="BE642" s="11" t="e">
        <f t="shared" si="106"/>
        <v>#N/A</v>
      </c>
      <c r="BF642" s="11" t="e">
        <f>VLOOKUP($C642, FanGraphs_Standings[[Abbreviation]:[2024 Projected Full Season RDif]], 5, FALSE)</f>
        <v>#N/A</v>
      </c>
      <c r="BG642" s="11" t="e">
        <f>VLOOKUP($C642, FanGraphs_Standings[[Abbreviation]:[2024 Projected Full Season W%]], 18, FALSE)</f>
        <v>#N/A</v>
      </c>
      <c r="BH642" s="11" t="e">
        <f t="shared" si="107"/>
        <v>#N/A</v>
      </c>
      <c r="BI642" s="11" t="e">
        <f>VLOOKUP($C642, 'Home Field Adv'!$A$2:$K$31, 11, FALSE)</f>
        <v>#N/A</v>
      </c>
      <c r="BL642" s="12" t="str">
        <f t="shared" si="108"/>
        <v/>
      </c>
      <c r="BM642" s="12" t="str">
        <f t="shared" si="111"/>
        <v/>
      </c>
      <c r="BN642" s="12" t="str">
        <f t="shared" si="109"/>
        <v/>
      </c>
    </row>
    <row r="643" spans="6:66" x14ac:dyDescent="0.45">
      <c r="F643" s="11" t="e">
        <f>VLOOKUP($B643, FanGraphs_Standings[[Abbreviation]:[2024 Year to Date G]], 2, FALSE)</f>
        <v>#N/A</v>
      </c>
      <c r="G643" s="11" t="e">
        <f>_xlfn.IFNA(VLOOKUP($D643, 'SP Per G'!$A$2:$D$1385, 3, FALSE),M643)</f>
        <v>#N/A</v>
      </c>
      <c r="H643" s="11" t="e">
        <f>IF(AND(ISNA(VLOOKUP($D643, 'SP Per G'!$A$2:$D$1385, 4, FALSE)), ISTEXT($D643)), G643,IF(ISNA(VLOOKUP($D643, 'SP Per G'!$A$2:$D$1385, 4, FALSE)), M643, VLOOKUP($D643, 'SP Per G'!$A$2:$D$1385, 4, FALSE)))</f>
        <v>#N/A</v>
      </c>
      <c r="I643" s="11" t="e">
        <f t="shared" ref="I643:I706" si="112">(G643*($F643/162))+(H643*((162-$F643)/162))</f>
        <v>#N/A</v>
      </c>
      <c r="J643" s="11" t="e">
        <f>_xlfn.IFNA(VLOOKUP($D643,Individual_Pitching___Dashboard[],18,FALSE),VLOOKUP(B643,Team_Pitching___Dashboard[[Team]:[ERA]],17,FALSE))</f>
        <v>#N/A</v>
      </c>
      <c r="K643" s="11" t="e">
        <f>_xlfn.IFNA(VLOOKUP($D643, Individual_Pitching___Dashboard[], 20, FALSE), VLOOKUP(B643,Team_Pitching___Dashboard[[Team]:[xFIP]],20,FALSE))</f>
        <v>#N/A</v>
      </c>
      <c r="L643" s="11" t="e">
        <f>_xlfn.IFNA(VLOOKUP($D643, Individual_Pitching___Advanced[], 21,FALSE), VLOOKUP(B643, Team_Pitching___Advanced[], 20, FALSE))</f>
        <v>#N/A</v>
      </c>
      <c r="M643" s="11" t="e">
        <f>VLOOKUP($B643, 'Team Per G'!$A$2:$G$31, 7, FALSE)</f>
        <v>#N/A</v>
      </c>
      <c r="N643" s="11" t="e">
        <f>VLOOKUP($B643, 'FanGraphs - Team WAR Projected'!$B$2:$E$31, 3, FALSE)/162</f>
        <v>#N/A</v>
      </c>
      <c r="O643" s="11" t="e">
        <f t="shared" ref="O643:O706" si="113">(M643*($F643/162))+(N643*((162-$F643)/162))</f>
        <v>#N/A</v>
      </c>
      <c r="P643" s="11" t="e">
        <f>VLOOKUP($B643, Team_Pitching___Advanced[[Team]:[xFIP]], 19,FALSE)</f>
        <v>#N/A</v>
      </c>
      <c r="Q643" s="11" t="e">
        <f>VLOOKUP($B643, Team_Pitching___Advanced[], 20, FALSE)</f>
        <v>#N/A</v>
      </c>
      <c r="R643" s="11" t="e">
        <f>VLOOKUP($B643, Team_Batting___Dashboard[[Team]:[wOBA]], 16, FALSE)</f>
        <v>#N/A</v>
      </c>
      <c r="S643" s="11" t="e">
        <f>VLOOKUP($B643, Team_Batting___Advanced[[Team]:[OPS]], 9, FALSE)</f>
        <v>#N/A</v>
      </c>
      <c r="T643" s="11" t="e">
        <f>VLOOKUP($B643, Team_Batting___Advanced[], 19, FALSE)</f>
        <v>#N/A</v>
      </c>
      <c r="U643" s="11" t="e">
        <f>VLOOKUP($B643, 'Team Per G'!$A$2:$G$31, 3, FALSE)</f>
        <v>#N/A</v>
      </c>
      <c r="V643" s="11" t="e">
        <f>VLOOKUP($B643, 'Team Per G'!$A$2:$G$31, 5, FALSE)</f>
        <v>#N/A</v>
      </c>
      <c r="W643" s="11" t="e">
        <f>VLOOKUP($B643, 'Team Per G'!$A$2:$G$31, 4, FALSE)</f>
        <v>#N/A</v>
      </c>
      <c r="X643" s="11" t="e">
        <f>VLOOKUP($B643, Team_Batting___Dashboard[], 22, FALSE)/$F643</f>
        <v>#N/A</v>
      </c>
      <c r="Y643" s="11" t="e">
        <f>VLOOKUP($B643, 'FanGraphs - Team WAR Projected'!$B$2:$E$31, 4, FALSE)/162</f>
        <v>#N/A</v>
      </c>
      <c r="Z643" s="11" t="e">
        <f t="shared" ref="Z643:Z706" si="114">(X643*($F643/162))+(Y643*((162-$F643)/162))</f>
        <v>#N/A</v>
      </c>
      <c r="AA643" s="11" t="e">
        <f>VLOOKUP($B643, FanGraphs_Standings[[Abbreviation]:[2024 Year to Date RS/G]], 6, FALSE)/$F643</f>
        <v>#N/A</v>
      </c>
      <c r="AB643" s="11" t="e">
        <f>VLOOKUP($B643, FanGraphs_Standings[[Abbreviation]:[2024 Projected Full Season RDif]], 19, FALSE)/162</f>
        <v>#N/A</v>
      </c>
      <c r="AC643" s="11" t="e">
        <f t="shared" si="110"/>
        <v>#N/A</v>
      </c>
      <c r="AD643" s="11" t="e">
        <f>VLOOKUP($B643, FanGraphs_Standings[[Abbreviation]:[2024 Projected Full Season RDif]], 5, FALSE)</f>
        <v>#N/A</v>
      </c>
      <c r="AE643" s="11" t="e">
        <f>VLOOKUP($B643, FanGraphs_Standings[[Abbreviation]:[2024 Projected Full Season W%]], 18, FALSE)</f>
        <v>#N/A</v>
      </c>
      <c r="AF643" s="11" t="e">
        <f t="shared" ref="AF643:AF706" si="115">(AD643*($F643/162))+(AE643*((162-$F643)/162))</f>
        <v>#N/A</v>
      </c>
      <c r="AG643" s="11" t="e">
        <f>VLOOKUP($B643, 'Home Field Adv'!$A$2:$I$31, 9, FALSE)</f>
        <v>#N/A</v>
      </c>
      <c r="AH643" s="11" t="e">
        <f>VLOOKUP($C643, FanGraphs_Standings[[Abbreviation]:[2024 Year to Date G]], 2, FALSE)</f>
        <v>#N/A</v>
      </c>
      <c r="AI643" s="11" t="e">
        <f>_xlfn.IFNA(VLOOKUP($E643, 'SP Per G'!$A$2:$D$1385, 3, FALSE), AO643)</f>
        <v>#N/A</v>
      </c>
      <c r="AJ643" s="11" t="e">
        <f>IF(AND(ISNA(VLOOKUP($E643, 'SP Per G'!$A$2:$D$1385, 4, FALSE)), ISTEXT($E643)), AI643,IF(ISNA(VLOOKUP($E643, 'SP Per G'!$A$2:$D$1385, 4, FALSE)), AO643, VLOOKUP($E643, 'SP Per G'!$A$2:$D$1385, 4, FALSE)))</f>
        <v>#N/A</v>
      </c>
      <c r="AK643" s="11" t="e">
        <f t="shared" ref="AK643:AK706" si="116">(AI643*($AH643/162))+(AJ643*((162-$AH643)/162))</f>
        <v>#N/A</v>
      </c>
      <c r="AL643" s="11" t="e">
        <f>_xlfn.IFNA(VLOOKUP($E643, Individual_Pitching___Dashboard[], 18, FALSE), VLOOKUP($C643,Team_Pitching___Advanced[[Team]:[SIERA]],16,FALSE))</f>
        <v>#N/A</v>
      </c>
      <c r="AM643" s="11" t="e">
        <f>_xlfn.IFNA(VLOOKUP($E643, Individual_Pitching___Dashboard[], 20, FALSE), VLOOKUP($C643,Team_Pitching___Advanced[[Team]:[xFIP]],19,FALSE))</f>
        <v>#N/A</v>
      </c>
      <c r="AN643" s="11" t="e">
        <f>_xlfn.IFNA(VLOOKUP($E643,Individual_Pitching___Advanced[],21,FALSE),VLOOKUP($C643,Team_Pitching___Advanced[[Team]:[SIERA]],20,FALSE))</f>
        <v>#N/A</v>
      </c>
      <c r="AO643" s="11" t="e">
        <f>VLOOKUP($C643, 'Team Per G'!$A$2:$G$31, 7, FALSE)</f>
        <v>#N/A</v>
      </c>
      <c r="AP643" s="11" t="e">
        <f>VLOOKUP($C643, 'FanGraphs - Team WAR Projected'!$B$2:$E$31, 3, FALSE)/162</f>
        <v>#N/A</v>
      </c>
      <c r="AQ643" s="11" t="e">
        <f t="shared" ref="AQ643:AQ706" si="117">(AO643*($AH643/162))+(AP643*((162-$AH643)/162))</f>
        <v>#N/A</v>
      </c>
      <c r="AR643" s="11" t="e">
        <f>VLOOKUP($C643, Team_Pitching___Advanced[[Team]:[xFIP]], 19,FALSE)</f>
        <v>#N/A</v>
      </c>
      <c r="AS643" s="11" t="e">
        <f>VLOOKUP($C643, Team_Pitching___Advanced[], 20, FALSE)</f>
        <v>#N/A</v>
      </c>
      <c r="AT643" s="11" t="e">
        <f>VLOOKUP($C643, Team_Batting___Dashboard[[Team]:[wOBA]], 16, FALSE)</f>
        <v>#N/A</v>
      </c>
      <c r="AU643" s="11" t="e">
        <f>VLOOKUP($C643, Team_Batting___Advanced[[Team]:[OPS]], 9, FALSE)</f>
        <v>#N/A</v>
      </c>
      <c r="AV643" s="11" t="e">
        <f>VLOOKUP($C643, Team_Batting___Advanced[], 19, FALSE)</f>
        <v>#N/A</v>
      </c>
      <c r="AW643" s="11" t="e">
        <f>VLOOKUP($C643, 'Team Per G'!$A$2:$G$31, 3, FALSE)</f>
        <v>#N/A</v>
      </c>
      <c r="AX643" s="11" t="e">
        <f>VLOOKUP($C643, 'Team Per G'!$A$2:$G$31, 5, FALSE)</f>
        <v>#N/A</v>
      </c>
      <c r="AY643" s="11" t="e">
        <f>VLOOKUP($C643, 'Team Per G'!$A$2:$G$31, 4, FALSE)</f>
        <v>#N/A</v>
      </c>
      <c r="AZ643" s="11" t="e">
        <f>VLOOKUP($C643, Team_Batting___Dashboard[], 22, FALSE)/$AH643</f>
        <v>#N/A</v>
      </c>
      <c r="BA643" s="11" t="e">
        <f>VLOOKUP($C643, 'FanGraphs - Team WAR Projected'!$B$2:$E$31, 4, FALSE)/162</f>
        <v>#N/A</v>
      </c>
      <c r="BB643" s="11" t="e">
        <f t="shared" ref="BB643:BB706" si="118">(AZ643*($AH643/162))+(BA643*((162-$AH643)/162))</f>
        <v>#N/A</v>
      </c>
      <c r="BC643" s="11" t="e">
        <f>VLOOKUP($C643, FanGraphs_Standings[[Abbreviation]:[2024 Year to Date RS/G]], 6, FALSE)/$AH643</f>
        <v>#N/A</v>
      </c>
      <c r="BD643" s="11" t="e">
        <f>VLOOKUP($C643, FanGraphs_Standings[[Abbreviation]:[2024 Projected Full Season RDif]], 19, FALSE)/162</f>
        <v>#N/A</v>
      </c>
      <c r="BE643" s="11" t="e">
        <f t="shared" ref="BE643:BE706" si="119">(BC643*($AH643/162))+(BD643*((162-$AH643)/162))</f>
        <v>#N/A</v>
      </c>
      <c r="BF643" s="11" t="e">
        <f>VLOOKUP($C643, FanGraphs_Standings[[Abbreviation]:[2024 Projected Full Season RDif]], 5, FALSE)</f>
        <v>#N/A</v>
      </c>
      <c r="BG643" s="11" t="e">
        <f>VLOOKUP($C643, FanGraphs_Standings[[Abbreviation]:[2024 Projected Full Season W%]], 18, FALSE)</f>
        <v>#N/A</v>
      </c>
      <c r="BH643" s="11" t="e">
        <f t="shared" ref="BH643:BH706" si="120">(BF643*($AH643/162))+(BG643*((162-$AH643)/162))</f>
        <v>#N/A</v>
      </c>
      <c r="BI643" s="11" t="e">
        <f>VLOOKUP($C643, 'Home Field Adv'!$A$2:$K$31, 11, FALSE)</f>
        <v>#N/A</v>
      </c>
      <c r="BL643" s="12" t="str">
        <f t="shared" ref="BL643:BL706" si="121">IF(ISBLANK(BJ643), "", BJ643-BK643)</f>
        <v/>
      </c>
      <c r="BM643" s="12" t="str">
        <f t="shared" si="111"/>
        <v/>
      </c>
      <c r="BN643" s="12" t="str">
        <f t="shared" ref="BN643:BN706" si="122">IF(ISBLANK(BJ643), "", BJ643+BK643)</f>
        <v/>
      </c>
    </row>
    <row r="644" spans="6:66" x14ac:dyDescent="0.45">
      <c r="F644" s="11" t="e">
        <f>VLOOKUP($B644, FanGraphs_Standings[[Abbreviation]:[2024 Year to Date G]], 2, FALSE)</f>
        <v>#N/A</v>
      </c>
      <c r="G644" s="11" t="e">
        <f>_xlfn.IFNA(VLOOKUP($D644, 'SP Per G'!$A$2:$D$1385, 3, FALSE),M644)</f>
        <v>#N/A</v>
      </c>
      <c r="H644" s="11" t="e">
        <f>IF(AND(ISNA(VLOOKUP($D644, 'SP Per G'!$A$2:$D$1385, 4, FALSE)), ISTEXT($D644)), G644,IF(ISNA(VLOOKUP($D644, 'SP Per G'!$A$2:$D$1385, 4, FALSE)), M644, VLOOKUP($D644, 'SP Per G'!$A$2:$D$1385, 4, FALSE)))</f>
        <v>#N/A</v>
      </c>
      <c r="I644" s="11" t="e">
        <f t="shared" si="112"/>
        <v>#N/A</v>
      </c>
      <c r="J644" s="11" t="e">
        <f>_xlfn.IFNA(VLOOKUP($D644,Individual_Pitching___Dashboard[],18,FALSE),VLOOKUP(B644,Team_Pitching___Dashboard[[Team]:[ERA]],17,FALSE))</f>
        <v>#N/A</v>
      </c>
      <c r="K644" s="11" t="e">
        <f>_xlfn.IFNA(VLOOKUP($D644, Individual_Pitching___Dashboard[], 20, FALSE), VLOOKUP(B644,Team_Pitching___Dashboard[[Team]:[xFIP]],20,FALSE))</f>
        <v>#N/A</v>
      </c>
      <c r="L644" s="11" t="e">
        <f>_xlfn.IFNA(VLOOKUP($D644, Individual_Pitching___Advanced[], 21,FALSE), VLOOKUP(B644, Team_Pitching___Advanced[], 20, FALSE))</f>
        <v>#N/A</v>
      </c>
      <c r="M644" s="11" t="e">
        <f>VLOOKUP($B644, 'Team Per G'!$A$2:$G$31, 7, FALSE)</f>
        <v>#N/A</v>
      </c>
      <c r="N644" s="11" t="e">
        <f>VLOOKUP($B644, 'FanGraphs - Team WAR Projected'!$B$2:$E$31, 3, FALSE)/162</f>
        <v>#N/A</v>
      </c>
      <c r="O644" s="11" t="e">
        <f t="shared" si="113"/>
        <v>#N/A</v>
      </c>
      <c r="P644" s="11" t="e">
        <f>VLOOKUP($B644, Team_Pitching___Advanced[[Team]:[xFIP]], 19,FALSE)</f>
        <v>#N/A</v>
      </c>
      <c r="Q644" s="11" t="e">
        <f>VLOOKUP($B644, Team_Pitching___Advanced[], 20, FALSE)</f>
        <v>#N/A</v>
      </c>
      <c r="R644" s="11" t="e">
        <f>VLOOKUP($B644, Team_Batting___Dashboard[[Team]:[wOBA]], 16, FALSE)</f>
        <v>#N/A</v>
      </c>
      <c r="S644" s="11" t="e">
        <f>VLOOKUP($B644, Team_Batting___Advanced[[Team]:[OPS]], 9, FALSE)</f>
        <v>#N/A</v>
      </c>
      <c r="T644" s="11" t="e">
        <f>VLOOKUP($B644, Team_Batting___Advanced[], 19, FALSE)</f>
        <v>#N/A</v>
      </c>
      <c r="U644" s="11" t="e">
        <f>VLOOKUP($B644, 'Team Per G'!$A$2:$G$31, 3, FALSE)</f>
        <v>#N/A</v>
      </c>
      <c r="V644" s="11" t="e">
        <f>VLOOKUP($B644, 'Team Per G'!$A$2:$G$31, 5, FALSE)</f>
        <v>#N/A</v>
      </c>
      <c r="W644" s="11" t="e">
        <f>VLOOKUP($B644, 'Team Per G'!$A$2:$G$31, 4, FALSE)</f>
        <v>#N/A</v>
      </c>
      <c r="X644" s="11" t="e">
        <f>VLOOKUP($B644, Team_Batting___Dashboard[], 22, FALSE)/$F644</f>
        <v>#N/A</v>
      </c>
      <c r="Y644" s="11" t="e">
        <f>VLOOKUP($B644, 'FanGraphs - Team WAR Projected'!$B$2:$E$31, 4, FALSE)/162</f>
        <v>#N/A</v>
      </c>
      <c r="Z644" s="11" t="e">
        <f t="shared" si="114"/>
        <v>#N/A</v>
      </c>
      <c r="AA644" s="11" t="e">
        <f>VLOOKUP($B644, FanGraphs_Standings[[Abbreviation]:[2024 Year to Date RS/G]], 6, FALSE)/$F644</f>
        <v>#N/A</v>
      </c>
      <c r="AB644" s="11" t="e">
        <f>VLOOKUP($B644, FanGraphs_Standings[[Abbreviation]:[2024 Projected Full Season RDif]], 19, FALSE)/162</f>
        <v>#N/A</v>
      </c>
      <c r="AC644" s="11" t="e">
        <f t="shared" ref="AC644:AC707" si="123">(AA644*($F644/162))+(AB644*((162-$F644)/162))</f>
        <v>#N/A</v>
      </c>
      <c r="AD644" s="11" t="e">
        <f>VLOOKUP($B644, FanGraphs_Standings[[Abbreviation]:[2024 Projected Full Season RDif]], 5, FALSE)</f>
        <v>#N/A</v>
      </c>
      <c r="AE644" s="11" t="e">
        <f>VLOOKUP($B644, FanGraphs_Standings[[Abbreviation]:[2024 Projected Full Season W%]], 18, FALSE)</f>
        <v>#N/A</v>
      </c>
      <c r="AF644" s="11" t="e">
        <f t="shared" si="115"/>
        <v>#N/A</v>
      </c>
      <c r="AG644" s="11" t="e">
        <f>VLOOKUP($B644, 'Home Field Adv'!$A$2:$I$31, 9, FALSE)</f>
        <v>#N/A</v>
      </c>
      <c r="AH644" s="11" t="e">
        <f>VLOOKUP($C644, FanGraphs_Standings[[Abbreviation]:[2024 Year to Date G]], 2, FALSE)</f>
        <v>#N/A</v>
      </c>
      <c r="AI644" s="11" t="e">
        <f>_xlfn.IFNA(VLOOKUP($E644, 'SP Per G'!$A$2:$D$1385, 3, FALSE), AO644)</f>
        <v>#N/A</v>
      </c>
      <c r="AJ644" s="11" t="e">
        <f>IF(AND(ISNA(VLOOKUP($E644, 'SP Per G'!$A$2:$D$1385, 4, FALSE)), ISTEXT($E644)), AI644,IF(ISNA(VLOOKUP($E644, 'SP Per G'!$A$2:$D$1385, 4, FALSE)), AO644, VLOOKUP($E644, 'SP Per G'!$A$2:$D$1385, 4, FALSE)))</f>
        <v>#N/A</v>
      </c>
      <c r="AK644" s="11" t="e">
        <f t="shared" si="116"/>
        <v>#N/A</v>
      </c>
      <c r="AL644" s="11" t="e">
        <f>_xlfn.IFNA(VLOOKUP($E644, Individual_Pitching___Dashboard[], 18, FALSE), VLOOKUP($C644,Team_Pitching___Advanced[[Team]:[SIERA]],16,FALSE))</f>
        <v>#N/A</v>
      </c>
      <c r="AM644" s="11" t="e">
        <f>_xlfn.IFNA(VLOOKUP($E644, Individual_Pitching___Dashboard[], 20, FALSE), VLOOKUP($C644,Team_Pitching___Advanced[[Team]:[xFIP]],19,FALSE))</f>
        <v>#N/A</v>
      </c>
      <c r="AN644" s="11" t="e">
        <f>_xlfn.IFNA(VLOOKUP($E644,Individual_Pitching___Advanced[],21,FALSE),VLOOKUP($C644,Team_Pitching___Advanced[[Team]:[SIERA]],20,FALSE))</f>
        <v>#N/A</v>
      </c>
      <c r="AO644" s="11" t="e">
        <f>VLOOKUP($C644, 'Team Per G'!$A$2:$G$31, 7, FALSE)</f>
        <v>#N/A</v>
      </c>
      <c r="AP644" s="11" t="e">
        <f>VLOOKUP($C644, 'FanGraphs - Team WAR Projected'!$B$2:$E$31, 3, FALSE)/162</f>
        <v>#N/A</v>
      </c>
      <c r="AQ644" s="11" t="e">
        <f t="shared" si="117"/>
        <v>#N/A</v>
      </c>
      <c r="AR644" s="11" t="e">
        <f>VLOOKUP($C644, Team_Pitching___Advanced[[Team]:[xFIP]], 19,FALSE)</f>
        <v>#N/A</v>
      </c>
      <c r="AS644" s="11" t="e">
        <f>VLOOKUP($C644, Team_Pitching___Advanced[], 20, FALSE)</f>
        <v>#N/A</v>
      </c>
      <c r="AT644" s="11" t="e">
        <f>VLOOKUP($C644, Team_Batting___Dashboard[[Team]:[wOBA]], 16, FALSE)</f>
        <v>#N/A</v>
      </c>
      <c r="AU644" s="11" t="e">
        <f>VLOOKUP($C644, Team_Batting___Advanced[[Team]:[OPS]], 9, FALSE)</f>
        <v>#N/A</v>
      </c>
      <c r="AV644" s="11" t="e">
        <f>VLOOKUP($C644, Team_Batting___Advanced[], 19, FALSE)</f>
        <v>#N/A</v>
      </c>
      <c r="AW644" s="11" t="e">
        <f>VLOOKUP($C644, 'Team Per G'!$A$2:$G$31, 3, FALSE)</f>
        <v>#N/A</v>
      </c>
      <c r="AX644" s="11" t="e">
        <f>VLOOKUP($C644, 'Team Per G'!$A$2:$G$31, 5, FALSE)</f>
        <v>#N/A</v>
      </c>
      <c r="AY644" s="11" t="e">
        <f>VLOOKUP($C644, 'Team Per G'!$A$2:$G$31, 4, FALSE)</f>
        <v>#N/A</v>
      </c>
      <c r="AZ644" s="11" t="e">
        <f>VLOOKUP($C644, Team_Batting___Dashboard[], 22, FALSE)/$AH644</f>
        <v>#N/A</v>
      </c>
      <c r="BA644" s="11" t="e">
        <f>VLOOKUP($C644, 'FanGraphs - Team WAR Projected'!$B$2:$E$31, 4, FALSE)/162</f>
        <v>#N/A</v>
      </c>
      <c r="BB644" s="11" t="e">
        <f t="shared" si="118"/>
        <v>#N/A</v>
      </c>
      <c r="BC644" s="11" t="e">
        <f>VLOOKUP($C644, FanGraphs_Standings[[Abbreviation]:[2024 Year to Date RS/G]], 6, FALSE)/$AH644</f>
        <v>#N/A</v>
      </c>
      <c r="BD644" s="11" t="e">
        <f>VLOOKUP($C644, FanGraphs_Standings[[Abbreviation]:[2024 Projected Full Season RDif]], 19, FALSE)/162</f>
        <v>#N/A</v>
      </c>
      <c r="BE644" s="11" t="e">
        <f t="shared" si="119"/>
        <v>#N/A</v>
      </c>
      <c r="BF644" s="11" t="e">
        <f>VLOOKUP($C644, FanGraphs_Standings[[Abbreviation]:[2024 Projected Full Season RDif]], 5, FALSE)</f>
        <v>#N/A</v>
      </c>
      <c r="BG644" s="11" t="e">
        <f>VLOOKUP($C644, FanGraphs_Standings[[Abbreviation]:[2024 Projected Full Season W%]], 18, FALSE)</f>
        <v>#N/A</v>
      </c>
      <c r="BH644" s="11" t="e">
        <f t="shared" si="120"/>
        <v>#N/A</v>
      </c>
      <c r="BI644" s="11" t="e">
        <f>VLOOKUP($C644, 'Home Field Adv'!$A$2:$K$31, 11, FALSE)</f>
        <v>#N/A</v>
      </c>
      <c r="BL644" s="12" t="str">
        <f t="shared" si="121"/>
        <v/>
      </c>
      <c r="BM644" s="12" t="str">
        <f t="shared" si="111"/>
        <v/>
      </c>
      <c r="BN644" s="12" t="str">
        <f t="shared" si="122"/>
        <v/>
      </c>
    </row>
    <row r="645" spans="6:66" x14ac:dyDescent="0.45">
      <c r="F645" s="11" t="e">
        <f>VLOOKUP($B645, FanGraphs_Standings[[Abbreviation]:[2024 Year to Date G]], 2, FALSE)</f>
        <v>#N/A</v>
      </c>
      <c r="G645" s="11" t="e">
        <f>_xlfn.IFNA(VLOOKUP($D645, 'SP Per G'!$A$2:$D$1385, 3, FALSE),M645)</f>
        <v>#N/A</v>
      </c>
      <c r="H645" s="11" t="e">
        <f>IF(AND(ISNA(VLOOKUP($D645, 'SP Per G'!$A$2:$D$1385, 4, FALSE)), ISTEXT($D645)), G645,IF(ISNA(VLOOKUP($D645, 'SP Per G'!$A$2:$D$1385, 4, FALSE)), M645, VLOOKUP($D645, 'SP Per G'!$A$2:$D$1385, 4, FALSE)))</f>
        <v>#N/A</v>
      </c>
      <c r="I645" s="11" t="e">
        <f t="shared" si="112"/>
        <v>#N/A</v>
      </c>
      <c r="J645" s="11" t="e">
        <f>_xlfn.IFNA(VLOOKUP($D645,Individual_Pitching___Dashboard[],18,FALSE),VLOOKUP(B645,Team_Pitching___Dashboard[[Team]:[ERA]],17,FALSE))</f>
        <v>#N/A</v>
      </c>
      <c r="K645" s="11" t="e">
        <f>_xlfn.IFNA(VLOOKUP($D645, Individual_Pitching___Dashboard[], 20, FALSE), VLOOKUP(B645,Team_Pitching___Dashboard[[Team]:[xFIP]],20,FALSE))</f>
        <v>#N/A</v>
      </c>
      <c r="L645" s="11" t="e">
        <f>_xlfn.IFNA(VLOOKUP($D645, Individual_Pitching___Advanced[], 21,FALSE), VLOOKUP(B645, Team_Pitching___Advanced[], 20, FALSE))</f>
        <v>#N/A</v>
      </c>
      <c r="M645" s="11" t="e">
        <f>VLOOKUP($B645, 'Team Per G'!$A$2:$G$31, 7, FALSE)</f>
        <v>#N/A</v>
      </c>
      <c r="N645" s="11" t="e">
        <f>VLOOKUP($B645, 'FanGraphs - Team WAR Projected'!$B$2:$E$31, 3, FALSE)/162</f>
        <v>#N/A</v>
      </c>
      <c r="O645" s="11" t="e">
        <f t="shared" si="113"/>
        <v>#N/A</v>
      </c>
      <c r="P645" s="11" t="e">
        <f>VLOOKUP($B645, Team_Pitching___Advanced[[Team]:[xFIP]], 19,FALSE)</f>
        <v>#N/A</v>
      </c>
      <c r="Q645" s="11" t="e">
        <f>VLOOKUP($B645, Team_Pitching___Advanced[], 20, FALSE)</f>
        <v>#N/A</v>
      </c>
      <c r="R645" s="11" t="e">
        <f>VLOOKUP($B645, Team_Batting___Dashboard[[Team]:[wOBA]], 16, FALSE)</f>
        <v>#N/A</v>
      </c>
      <c r="S645" s="11" t="e">
        <f>VLOOKUP($B645, Team_Batting___Advanced[[Team]:[OPS]], 9, FALSE)</f>
        <v>#N/A</v>
      </c>
      <c r="T645" s="11" t="e">
        <f>VLOOKUP($B645, Team_Batting___Advanced[], 19, FALSE)</f>
        <v>#N/A</v>
      </c>
      <c r="U645" s="11" t="e">
        <f>VLOOKUP($B645, 'Team Per G'!$A$2:$G$31, 3, FALSE)</f>
        <v>#N/A</v>
      </c>
      <c r="V645" s="11" t="e">
        <f>VLOOKUP($B645, 'Team Per G'!$A$2:$G$31, 5, FALSE)</f>
        <v>#N/A</v>
      </c>
      <c r="W645" s="11" t="e">
        <f>VLOOKUP($B645, 'Team Per G'!$A$2:$G$31, 4, FALSE)</f>
        <v>#N/A</v>
      </c>
      <c r="X645" s="11" t="e">
        <f>VLOOKUP($B645, Team_Batting___Dashboard[], 22, FALSE)/$F645</f>
        <v>#N/A</v>
      </c>
      <c r="Y645" s="11" t="e">
        <f>VLOOKUP($B645, 'FanGraphs - Team WAR Projected'!$B$2:$E$31, 4, FALSE)/162</f>
        <v>#N/A</v>
      </c>
      <c r="Z645" s="11" t="e">
        <f t="shared" si="114"/>
        <v>#N/A</v>
      </c>
      <c r="AA645" s="11" t="e">
        <f>VLOOKUP($B645, FanGraphs_Standings[[Abbreviation]:[2024 Year to Date RS/G]], 6, FALSE)/$F645</f>
        <v>#N/A</v>
      </c>
      <c r="AB645" s="11" t="e">
        <f>VLOOKUP($B645, FanGraphs_Standings[[Abbreviation]:[2024 Projected Full Season RDif]], 19, FALSE)/162</f>
        <v>#N/A</v>
      </c>
      <c r="AC645" s="11" t="e">
        <f t="shared" si="123"/>
        <v>#N/A</v>
      </c>
      <c r="AD645" s="11" t="e">
        <f>VLOOKUP($B645, FanGraphs_Standings[[Abbreviation]:[2024 Projected Full Season RDif]], 5, FALSE)</f>
        <v>#N/A</v>
      </c>
      <c r="AE645" s="11" t="e">
        <f>VLOOKUP($B645, FanGraphs_Standings[[Abbreviation]:[2024 Projected Full Season W%]], 18, FALSE)</f>
        <v>#N/A</v>
      </c>
      <c r="AF645" s="11" t="e">
        <f t="shared" si="115"/>
        <v>#N/A</v>
      </c>
      <c r="AG645" s="11" t="e">
        <f>VLOOKUP($B645, 'Home Field Adv'!$A$2:$I$31, 9, FALSE)</f>
        <v>#N/A</v>
      </c>
      <c r="AH645" s="11" t="e">
        <f>VLOOKUP($C645, FanGraphs_Standings[[Abbreviation]:[2024 Year to Date G]], 2, FALSE)</f>
        <v>#N/A</v>
      </c>
      <c r="AI645" s="11" t="e">
        <f>_xlfn.IFNA(VLOOKUP($E645, 'SP Per G'!$A$2:$D$1385, 3, FALSE), AO645)</f>
        <v>#N/A</v>
      </c>
      <c r="AJ645" s="11" t="e">
        <f>IF(AND(ISNA(VLOOKUP($E645, 'SP Per G'!$A$2:$D$1385, 4, FALSE)), ISTEXT($E645)), AI645,IF(ISNA(VLOOKUP($E645, 'SP Per G'!$A$2:$D$1385, 4, FALSE)), AO645, VLOOKUP($E645, 'SP Per G'!$A$2:$D$1385, 4, FALSE)))</f>
        <v>#N/A</v>
      </c>
      <c r="AK645" s="11" t="e">
        <f t="shared" si="116"/>
        <v>#N/A</v>
      </c>
      <c r="AL645" s="11" t="e">
        <f>_xlfn.IFNA(VLOOKUP($E645, Individual_Pitching___Dashboard[], 18, FALSE), VLOOKUP($C645,Team_Pitching___Advanced[[Team]:[SIERA]],16,FALSE))</f>
        <v>#N/A</v>
      </c>
      <c r="AM645" s="11" t="e">
        <f>_xlfn.IFNA(VLOOKUP($E645, Individual_Pitching___Dashboard[], 20, FALSE), VLOOKUP($C645,Team_Pitching___Advanced[[Team]:[xFIP]],19,FALSE))</f>
        <v>#N/A</v>
      </c>
      <c r="AN645" s="11" t="e">
        <f>_xlfn.IFNA(VLOOKUP($E645,Individual_Pitching___Advanced[],21,FALSE),VLOOKUP($C645,Team_Pitching___Advanced[[Team]:[SIERA]],20,FALSE))</f>
        <v>#N/A</v>
      </c>
      <c r="AO645" s="11" t="e">
        <f>VLOOKUP($C645, 'Team Per G'!$A$2:$G$31, 7, FALSE)</f>
        <v>#N/A</v>
      </c>
      <c r="AP645" s="11" t="e">
        <f>VLOOKUP($C645, 'FanGraphs - Team WAR Projected'!$B$2:$E$31, 3, FALSE)/162</f>
        <v>#N/A</v>
      </c>
      <c r="AQ645" s="11" t="e">
        <f t="shared" si="117"/>
        <v>#N/A</v>
      </c>
      <c r="AR645" s="11" t="e">
        <f>VLOOKUP($C645, Team_Pitching___Advanced[[Team]:[xFIP]], 19,FALSE)</f>
        <v>#N/A</v>
      </c>
      <c r="AS645" s="11" t="e">
        <f>VLOOKUP($C645, Team_Pitching___Advanced[], 20, FALSE)</f>
        <v>#N/A</v>
      </c>
      <c r="AT645" s="11" t="e">
        <f>VLOOKUP($C645, Team_Batting___Dashboard[[Team]:[wOBA]], 16, FALSE)</f>
        <v>#N/A</v>
      </c>
      <c r="AU645" s="11" t="e">
        <f>VLOOKUP($C645, Team_Batting___Advanced[[Team]:[OPS]], 9, FALSE)</f>
        <v>#N/A</v>
      </c>
      <c r="AV645" s="11" t="e">
        <f>VLOOKUP($C645, Team_Batting___Advanced[], 19, FALSE)</f>
        <v>#N/A</v>
      </c>
      <c r="AW645" s="11" t="e">
        <f>VLOOKUP($C645, 'Team Per G'!$A$2:$G$31, 3, FALSE)</f>
        <v>#N/A</v>
      </c>
      <c r="AX645" s="11" t="e">
        <f>VLOOKUP($C645, 'Team Per G'!$A$2:$G$31, 5, FALSE)</f>
        <v>#N/A</v>
      </c>
      <c r="AY645" s="11" t="e">
        <f>VLOOKUP($C645, 'Team Per G'!$A$2:$G$31, 4, FALSE)</f>
        <v>#N/A</v>
      </c>
      <c r="AZ645" s="11" t="e">
        <f>VLOOKUP($C645, Team_Batting___Dashboard[], 22, FALSE)/$AH645</f>
        <v>#N/A</v>
      </c>
      <c r="BA645" s="11" t="e">
        <f>VLOOKUP($C645, 'FanGraphs - Team WAR Projected'!$B$2:$E$31, 4, FALSE)/162</f>
        <v>#N/A</v>
      </c>
      <c r="BB645" s="11" t="e">
        <f t="shared" si="118"/>
        <v>#N/A</v>
      </c>
      <c r="BC645" s="11" t="e">
        <f>VLOOKUP($C645, FanGraphs_Standings[[Abbreviation]:[2024 Year to Date RS/G]], 6, FALSE)/$AH645</f>
        <v>#N/A</v>
      </c>
      <c r="BD645" s="11" t="e">
        <f>VLOOKUP($C645, FanGraphs_Standings[[Abbreviation]:[2024 Projected Full Season RDif]], 19, FALSE)/162</f>
        <v>#N/A</v>
      </c>
      <c r="BE645" s="11" t="e">
        <f t="shared" si="119"/>
        <v>#N/A</v>
      </c>
      <c r="BF645" s="11" t="e">
        <f>VLOOKUP($C645, FanGraphs_Standings[[Abbreviation]:[2024 Projected Full Season RDif]], 5, FALSE)</f>
        <v>#N/A</v>
      </c>
      <c r="BG645" s="11" t="e">
        <f>VLOOKUP($C645, FanGraphs_Standings[[Abbreviation]:[2024 Projected Full Season W%]], 18, FALSE)</f>
        <v>#N/A</v>
      </c>
      <c r="BH645" s="11" t="e">
        <f t="shared" si="120"/>
        <v>#N/A</v>
      </c>
      <c r="BI645" s="11" t="e">
        <f>VLOOKUP($C645, 'Home Field Adv'!$A$2:$K$31, 11, FALSE)</f>
        <v>#N/A</v>
      </c>
      <c r="BL645" s="12" t="str">
        <f t="shared" si="121"/>
        <v/>
      </c>
      <c r="BM645" s="12" t="str">
        <f t="shared" si="111"/>
        <v/>
      </c>
      <c r="BN645" s="12" t="str">
        <f t="shared" si="122"/>
        <v/>
      </c>
    </row>
    <row r="646" spans="6:66" x14ac:dyDescent="0.45">
      <c r="F646" s="11" t="e">
        <f>VLOOKUP($B646, FanGraphs_Standings[[Abbreviation]:[2024 Year to Date G]], 2, FALSE)</f>
        <v>#N/A</v>
      </c>
      <c r="G646" s="11" t="e">
        <f>_xlfn.IFNA(VLOOKUP($D646, 'SP Per G'!$A$2:$D$1385, 3, FALSE),M646)</f>
        <v>#N/A</v>
      </c>
      <c r="H646" s="11" t="e">
        <f>IF(AND(ISNA(VLOOKUP($D646, 'SP Per G'!$A$2:$D$1385, 4, FALSE)), ISTEXT($D646)), G646,IF(ISNA(VLOOKUP($D646, 'SP Per G'!$A$2:$D$1385, 4, FALSE)), M646, VLOOKUP($D646, 'SP Per G'!$A$2:$D$1385, 4, FALSE)))</f>
        <v>#N/A</v>
      </c>
      <c r="I646" s="11" t="e">
        <f t="shared" si="112"/>
        <v>#N/A</v>
      </c>
      <c r="J646" s="11" t="e">
        <f>_xlfn.IFNA(VLOOKUP($D646,Individual_Pitching___Dashboard[],18,FALSE),VLOOKUP(B646,Team_Pitching___Dashboard[[Team]:[ERA]],17,FALSE))</f>
        <v>#N/A</v>
      </c>
      <c r="K646" s="11" t="e">
        <f>_xlfn.IFNA(VLOOKUP($D646, Individual_Pitching___Dashboard[], 20, FALSE), VLOOKUP(B646,Team_Pitching___Dashboard[[Team]:[xFIP]],20,FALSE))</f>
        <v>#N/A</v>
      </c>
      <c r="L646" s="11" t="e">
        <f>_xlfn.IFNA(VLOOKUP($D646, Individual_Pitching___Advanced[], 21,FALSE), VLOOKUP(B646, Team_Pitching___Advanced[], 20, FALSE))</f>
        <v>#N/A</v>
      </c>
      <c r="M646" s="11" t="e">
        <f>VLOOKUP($B646, 'Team Per G'!$A$2:$G$31, 7, FALSE)</f>
        <v>#N/A</v>
      </c>
      <c r="N646" s="11" t="e">
        <f>VLOOKUP($B646, 'FanGraphs - Team WAR Projected'!$B$2:$E$31, 3, FALSE)/162</f>
        <v>#N/A</v>
      </c>
      <c r="O646" s="11" t="e">
        <f t="shared" si="113"/>
        <v>#N/A</v>
      </c>
      <c r="P646" s="11" t="e">
        <f>VLOOKUP($B646, Team_Pitching___Advanced[[Team]:[xFIP]], 19,FALSE)</f>
        <v>#N/A</v>
      </c>
      <c r="Q646" s="11" t="e">
        <f>VLOOKUP($B646, Team_Pitching___Advanced[], 20, FALSE)</f>
        <v>#N/A</v>
      </c>
      <c r="R646" s="11" t="e">
        <f>VLOOKUP($B646, Team_Batting___Dashboard[[Team]:[wOBA]], 16, FALSE)</f>
        <v>#N/A</v>
      </c>
      <c r="S646" s="11" t="e">
        <f>VLOOKUP($B646, Team_Batting___Advanced[[Team]:[OPS]], 9, FALSE)</f>
        <v>#N/A</v>
      </c>
      <c r="T646" s="11" t="e">
        <f>VLOOKUP($B646, Team_Batting___Advanced[], 19, FALSE)</f>
        <v>#N/A</v>
      </c>
      <c r="U646" s="11" t="e">
        <f>VLOOKUP($B646, 'Team Per G'!$A$2:$G$31, 3, FALSE)</f>
        <v>#N/A</v>
      </c>
      <c r="V646" s="11" t="e">
        <f>VLOOKUP($B646, 'Team Per G'!$A$2:$G$31, 5, FALSE)</f>
        <v>#N/A</v>
      </c>
      <c r="W646" s="11" t="e">
        <f>VLOOKUP($B646, 'Team Per G'!$A$2:$G$31, 4, FALSE)</f>
        <v>#N/A</v>
      </c>
      <c r="X646" s="11" t="e">
        <f>VLOOKUP($B646, Team_Batting___Dashboard[], 22, FALSE)/$F646</f>
        <v>#N/A</v>
      </c>
      <c r="Y646" s="11" t="e">
        <f>VLOOKUP($B646, 'FanGraphs - Team WAR Projected'!$B$2:$E$31, 4, FALSE)/162</f>
        <v>#N/A</v>
      </c>
      <c r="Z646" s="11" t="e">
        <f t="shared" si="114"/>
        <v>#N/A</v>
      </c>
      <c r="AA646" s="11" t="e">
        <f>VLOOKUP($B646, FanGraphs_Standings[[Abbreviation]:[2024 Year to Date RS/G]], 6, FALSE)/$F646</f>
        <v>#N/A</v>
      </c>
      <c r="AB646" s="11" t="e">
        <f>VLOOKUP($B646, FanGraphs_Standings[[Abbreviation]:[2024 Projected Full Season RDif]], 19, FALSE)/162</f>
        <v>#N/A</v>
      </c>
      <c r="AC646" s="11" t="e">
        <f t="shared" si="123"/>
        <v>#N/A</v>
      </c>
      <c r="AD646" s="11" t="e">
        <f>VLOOKUP($B646, FanGraphs_Standings[[Abbreviation]:[2024 Projected Full Season RDif]], 5, FALSE)</f>
        <v>#N/A</v>
      </c>
      <c r="AE646" s="11" t="e">
        <f>VLOOKUP($B646, FanGraphs_Standings[[Abbreviation]:[2024 Projected Full Season W%]], 18, FALSE)</f>
        <v>#N/A</v>
      </c>
      <c r="AF646" s="11" t="e">
        <f t="shared" si="115"/>
        <v>#N/A</v>
      </c>
      <c r="AG646" s="11" t="e">
        <f>VLOOKUP($B646, 'Home Field Adv'!$A$2:$I$31, 9, FALSE)</f>
        <v>#N/A</v>
      </c>
      <c r="AH646" s="11" t="e">
        <f>VLOOKUP($C646, FanGraphs_Standings[[Abbreviation]:[2024 Year to Date G]], 2, FALSE)</f>
        <v>#N/A</v>
      </c>
      <c r="AI646" s="11" t="e">
        <f>_xlfn.IFNA(VLOOKUP($E646, 'SP Per G'!$A$2:$D$1385, 3, FALSE), AO646)</f>
        <v>#N/A</v>
      </c>
      <c r="AJ646" s="11" t="e">
        <f>IF(AND(ISNA(VLOOKUP($E646, 'SP Per G'!$A$2:$D$1385, 4, FALSE)), ISTEXT($E646)), AI646,IF(ISNA(VLOOKUP($E646, 'SP Per G'!$A$2:$D$1385, 4, FALSE)), AO646, VLOOKUP($E646, 'SP Per G'!$A$2:$D$1385, 4, FALSE)))</f>
        <v>#N/A</v>
      </c>
      <c r="AK646" s="11" t="e">
        <f t="shared" si="116"/>
        <v>#N/A</v>
      </c>
      <c r="AL646" s="11" t="e">
        <f>_xlfn.IFNA(VLOOKUP($E646, Individual_Pitching___Dashboard[], 18, FALSE), VLOOKUP($C646,Team_Pitching___Advanced[[Team]:[SIERA]],16,FALSE))</f>
        <v>#N/A</v>
      </c>
      <c r="AM646" s="11" t="e">
        <f>_xlfn.IFNA(VLOOKUP($E646, Individual_Pitching___Dashboard[], 20, FALSE), VLOOKUP($C646,Team_Pitching___Advanced[[Team]:[xFIP]],19,FALSE))</f>
        <v>#N/A</v>
      </c>
      <c r="AN646" s="11" t="e">
        <f>_xlfn.IFNA(VLOOKUP($E646,Individual_Pitching___Advanced[],21,FALSE),VLOOKUP($C646,Team_Pitching___Advanced[[Team]:[SIERA]],20,FALSE))</f>
        <v>#N/A</v>
      </c>
      <c r="AO646" s="11" t="e">
        <f>VLOOKUP($C646, 'Team Per G'!$A$2:$G$31, 7, FALSE)</f>
        <v>#N/A</v>
      </c>
      <c r="AP646" s="11" t="e">
        <f>VLOOKUP($C646, 'FanGraphs - Team WAR Projected'!$B$2:$E$31, 3, FALSE)/162</f>
        <v>#N/A</v>
      </c>
      <c r="AQ646" s="11" t="e">
        <f t="shared" si="117"/>
        <v>#N/A</v>
      </c>
      <c r="AR646" s="11" t="e">
        <f>VLOOKUP($C646, Team_Pitching___Advanced[[Team]:[xFIP]], 19,FALSE)</f>
        <v>#N/A</v>
      </c>
      <c r="AS646" s="11" t="e">
        <f>VLOOKUP($C646, Team_Pitching___Advanced[], 20, FALSE)</f>
        <v>#N/A</v>
      </c>
      <c r="AT646" s="11" t="e">
        <f>VLOOKUP($C646, Team_Batting___Dashboard[[Team]:[wOBA]], 16, FALSE)</f>
        <v>#N/A</v>
      </c>
      <c r="AU646" s="11" t="e">
        <f>VLOOKUP($C646, Team_Batting___Advanced[[Team]:[OPS]], 9, FALSE)</f>
        <v>#N/A</v>
      </c>
      <c r="AV646" s="11" t="e">
        <f>VLOOKUP($C646, Team_Batting___Advanced[], 19, FALSE)</f>
        <v>#N/A</v>
      </c>
      <c r="AW646" s="11" t="e">
        <f>VLOOKUP($C646, 'Team Per G'!$A$2:$G$31, 3, FALSE)</f>
        <v>#N/A</v>
      </c>
      <c r="AX646" s="11" t="e">
        <f>VLOOKUP($C646, 'Team Per G'!$A$2:$G$31, 5, FALSE)</f>
        <v>#N/A</v>
      </c>
      <c r="AY646" s="11" t="e">
        <f>VLOOKUP($C646, 'Team Per G'!$A$2:$G$31, 4, FALSE)</f>
        <v>#N/A</v>
      </c>
      <c r="AZ646" s="11" t="e">
        <f>VLOOKUP($C646, Team_Batting___Dashboard[], 22, FALSE)/$AH646</f>
        <v>#N/A</v>
      </c>
      <c r="BA646" s="11" t="e">
        <f>VLOOKUP($C646, 'FanGraphs - Team WAR Projected'!$B$2:$E$31, 4, FALSE)/162</f>
        <v>#N/A</v>
      </c>
      <c r="BB646" s="11" t="e">
        <f t="shared" si="118"/>
        <v>#N/A</v>
      </c>
      <c r="BC646" s="11" t="e">
        <f>VLOOKUP($C646, FanGraphs_Standings[[Abbreviation]:[2024 Year to Date RS/G]], 6, FALSE)/$AH646</f>
        <v>#N/A</v>
      </c>
      <c r="BD646" s="11" t="e">
        <f>VLOOKUP($C646, FanGraphs_Standings[[Abbreviation]:[2024 Projected Full Season RDif]], 19, FALSE)/162</f>
        <v>#N/A</v>
      </c>
      <c r="BE646" s="11" t="e">
        <f t="shared" si="119"/>
        <v>#N/A</v>
      </c>
      <c r="BF646" s="11" t="e">
        <f>VLOOKUP($C646, FanGraphs_Standings[[Abbreviation]:[2024 Projected Full Season RDif]], 5, FALSE)</f>
        <v>#N/A</v>
      </c>
      <c r="BG646" s="11" t="e">
        <f>VLOOKUP($C646, FanGraphs_Standings[[Abbreviation]:[2024 Projected Full Season W%]], 18, FALSE)</f>
        <v>#N/A</v>
      </c>
      <c r="BH646" s="11" t="e">
        <f t="shared" si="120"/>
        <v>#N/A</v>
      </c>
      <c r="BI646" s="11" t="e">
        <f>VLOOKUP($C646, 'Home Field Adv'!$A$2:$K$31, 11, FALSE)</f>
        <v>#N/A</v>
      </c>
      <c r="BL646" s="12" t="str">
        <f t="shared" si="121"/>
        <v/>
      </c>
      <c r="BM646" s="12" t="str">
        <f t="shared" si="111"/>
        <v/>
      </c>
      <c r="BN646" s="12" t="str">
        <f t="shared" si="122"/>
        <v/>
      </c>
    </row>
    <row r="647" spans="6:66" x14ac:dyDescent="0.45">
      <c r="F647" s="11" t="e">
        <f>VLOOKUP($B647, FanGraphs_Standings[[Abbreviation]:[2024 Year to Date G]], 2, FALSE)</f>
        <v>#N/A</v>
      </c>
      <c r="G647" s="11" t="e">
        <f>_xlfn.IFNA(VLOOKUP($D647, 'SP Per G'!$A$2:$D$1385, 3, FALSE),M647)</f>
        <v>#N/A</v>
      </c>
      <c r="H647" s="11" t="e">
        <f>IF(AND(ISNA(VLOOKUP($D647, 'SP Per G'!$A$2:$D$1385, 4, FALSE)), ISTEXT($D647)), G647,IF(ISNA(VLOOKUP($D647, 'SP Per G'!$A$2:$D$1385, 4, FALSE)), M647, VLOOKUP($D647, 'SP Per G'!$A$2:$D$1385, 4, FALSE)))</f>
        <v>#N/A</v>
      </c>
      <c r="I647" s="11" t="e">
        <f t="shared" si="112"/>
        <v>#N/A</v>
      </c>
      <c r="J647" s="11" t="e">
        <f>_xlfn.IFNA(VLOOKUP($D647,Individual_Pitching___Dashboard[],18,FALSE),VLOOKUP(B647,Team_Pitching___Dashboard[[Team]:[ERA]],17,FALSE))</f>
        <v>#N/A</v>
      </c>
      <c r="K647" s="11" t="e">
        <f>_xlfn.IFNA(VLOOKUP($D647, Individual_Pitching___Dashboard[], 20, FALSE), VLOOKUP(B647,Team_Pitching___Dashboard[[Team]:[xFIP]],20,FALSE))</f>
        <v>#N/A</v>
      </c>
      <c r="L647" s="11" t="e">
        <f>_xlfn.IFNA(VLOOKUP($D647, Individual_Pitching___Advanced[], 21,FALSE), VLOOKUP(B647, Team_Pitching___Advanced[], 20, FALSE))</f>
        <v>#N/A</v>
      </c>
      <c r="M647" s="11" t="e">
        <f>VLOOKUP($B647, 'Team Per G'!$A$2:$G$31, 7, FALSE)</f>
        <v>#N/A</v>
      </c>
      <c r="N647" s="11" t="e">
        <f>VLOOKUP($B647, 'FanGraphs - Team WAR Projected'!$B$2:$E$31, 3, FALSE)/162</f>
        <v>#N/A</v>
      </c>
      <c r="O647" s="11" t="e">
        <f t="shared" si="113"/>
        <v>#N/A</v>
      </c>
      <c r="P647" s="11" t="e">
        <f>VLOOKUP($B647, Team_Pitching___Advanced[[Team]:[xFIP]], 19,FALSE)</f>
        <v>#N/A</v>
      </c>
      <c r="Q647" s="11" t="e">
        <f>VLOOKUP($B647, Team_Pitching___Advanced[], 20, FALSE)</f>
        <v>#N/A</v>
      </c>
      <c r="R647" s="11" t="e">
        <f>VLOOKUP($B647, Team_Batting___Dashboard[[Team]:[wOBA]], 16, FALSE)</f>
        <v>#N/A</v>
      </c>
      <c r="S647" s="11" t="e">
        <f>VLOOKUP($B647, Team_Batting___Advanced[[Team]:[OPS]], 9, FALSE)</f>
        <v>#N/A</v>
      </c>
      <c r="T647" s="11" t="e">
        <f>VLOOKUP($B647, Team_Batting___Advanced[], 19, FALSE)</f>
        <v>#N/A</v>
      </c>
      <c r="U647" s="11" t="e">
        <f>VLOOKUP($B647, 'Team Per G'!$A$2:$G$31, 3, FALSE)</f>
        <v>#N/A</v>
      </c>
      <c r="V647" s="11" t="e">
        <f>VLOOKUP($B647, 'Team Per G'!$A$2:$G$31, 5, FALSE)</f>
        <v>#N/A</v>
      </c>
      <c r="W647" s="11" t="e">
        <f>VLOOKUP($B647, 'Team Per G'!$A$2:$G$31, 4, FALSE)</f>
        <v>#N/A</v>
      </c>
      <c r="X647" s="11" t="e">
        <f>VLOOKUP($B647, Team_Batting___Dashboard[], 22, FALSE)/$F647</f>
        <v>#N/A</v>
      </c>
      <c r="Y647" s="11" t="e">
        <f>VLOOKUP($B647, 'FanGraphs - Team WAR Projected'!$B$2:$E$31, 4, FALSE)/162</f>
        <v>#N/A</v>
      </c>
      <c r="Z647" s="11" t="e">
        <f t="shared" si="114"/>
        <v>#N/A</v>
      </c>
      <c r="AA647" s="11" t="e">
        <f>VLOOKUP($B647, FanGraphs_Standings[[Abbreviation]:[2024 Year to Date RS/G]], 6, FALSE)/$F647</f>
        <v>#N/A</v>
      </c>
      <c r="AB647" s="11" t="e">
        <f>VLOOKUP($B647, FanGraphs_Standings[[Abbreviation]:[2024 Projected Full Season RDif]], 19, FALSE)/162</f>
        <v>#N/A</v>
      </c>
      <c r="AC647" s="11" t="e">
        <f t="shared" si="123"/>
        <v>#N/A</v>
      </c>
      <c r="AD647" s="11" t="e">
        <f>VLOOKUP($B647, FanGraphs_Standings[[Abbreviation]:[2024 Projected Full Season RDif]], 5, FALSE)</f>
        <v>#N/A</v>
      </c>
      <c r="AE647" s="11" t="e">
        <f>VLOOKUP($B647, FanGraphs_Standings[[Abbreviation]:[2024 Projected Full Season W%]], 18, FALSE)</f>
        <v>#N/A</v>
      </c>
      <c r="AF647" s="11" t="e">
        <f t="shared" si="115"/>
        <v>#N/A</v>
      </c>
      <c r="AG647" s="11" t="e">
        <f>VLOOKUP($B647, 'Home Field Adv'!$A$2:$I$31, 9, FALSE)</f>
        <v>#N/A</v>
      </c>
      <c r="AH647" s="11" t="e">
        <f>VLOOKUP($C647, FanGraphs_Standings[[Abbreviation]:[2024 Year to Date G]], 2, FALSE)</f>
        <v>#N/A</v>
      </c>
      <c r="AI647" s="11" t="e">
        <f>_xlfn.IFNA(VLOOKUP($E647, 'SP Per G'!$A$2:$D$1385, 3, FALSE), AO647)</f>
        <v>#N/A</v>
      </c>
      <c r="AJ647" s="11" t="e">
        <f>IF(AND(ISNA(VLOOKUP($E647, 'SP Per G'!$A$2:$D$1385, 4, FALSE)), ISTEXT($E647)), AI647,IF(ISNA(VLOOKUP($E647, 'SP Per G'!$A$2:$D$1385, 4, FALSE)), AO647, VLOOKUP($E647, 'SP Per G'!$A$2:$D$1385, 4, FALSE)))</f>
        <v>#N/A</v>
      </c>
      <c r="AK647" s="11" t="e">
        <f t="shared" si="116"/>
        <v>#N/A</v>
      </c>
      <c r="AL647" s="11" t="e">
        <f>_xlfn.IFNA(VLOOKUP($E647, Individual_Pitching___Dashboard[], 18, FALSE), VLOOKUP($C647,Team_Pitching___Advanced[[Team]:[SIERA]],16,FALSE))</f>
        <v>#N/A</v>
      </c>
      <c r="AM647" s="11" t="e">
        <f>_xlfn.IFNA(VLOOKUP($E647, Individual_Pitching___Dashboard[], 20, FALSE), VLOOKUP($C647,Team_Pitching___Advanced[[Team]:[xFIP]],19,FALSE))</f>
        <v>#N/A</v>
      </c>
      <c r="AN647" s="11" t="e">
        <f>_xlfn.IFNA(VLOOKUP($E647,Individual_Pitching___Advanced[],21,FALSE),VLOOKUP($C647,Team_Pitching___Advanced[[Team]:[SIERA]],20,FALSE))</f>
        <v>#N/A</v>
      </c>
      <c r="AO647" s="11" t="e">
        <f>VLOOKUP($C647, 'Team Per G'!$A$2:$G$31, 7, FALSE)</f>
        <v>#N/A</v>
      </c>
      <c r="AP647" s="11" t="e">
        <f>VLOOKUP($C647, 'FanGraphs - Team WAR Projected'!$B$2:$E$31, 3, FALSE)/162</f>
        <v>#N/A</v>
      </c>
      <c r="AQ647" s="11" t="e">
        <f t="shared" si="117"/>
        <v>#N/A</v>
      </c>
      <c r="AR647" s="11" t="e">
        <f>VLOOKUP($C647, Team_Pitching___Advanced[[Team]:[xFIP]], 19,FALSE)</f>
        <v>#N/A</v>
      </c>
      <c r="AS647" s="11" t="e">
        <f>VLOOKUP($C647, Team_Pitching___Advanced[], 20, FALSE)</f>
        <v>#N/A</v>
      </c>
      <c r="AT647" s="11" t="e">
        <f>VLOOKUP($C647, Team_Batting___Dashboard[[Team]:[wOBA]], 16, FALSE)</f>
        <v>#N/A</v>
      </c>
      <c r="AU647" s="11" t="e">
        <f>VLOOKUP($C647, Team_Batting___Advanced[[Team]:[OPS]], 9, FALSE)</f>
        <v>#N/A</v>
      </c>
      <c r="AV647" s="11" t="e">
        <f>VLOOKUP($C647, Team_Batting___Advanced[], 19, FALSE)</f>
        <v>#N/A</v>
      </c>
      <c r="AW647" s="11" t="e">
        <f>VLOOKUP($C647, 'Team Per G'!$A$2:$G$31, 3, FALSE)</f>
        <v>#N/A</v>
      </c>
      <c r="AX647" s="11" t="e">
        <f>VLOOKUP($C647, 'Team Per G'!$A$2:$G$31, 5, FALSE)</f>
        <v>#N/A</v>
      </c>
      <c r="AY647" s="11" t="e">
        <f>VLOOKUP($C647, 'Team Per G'!$A$2:$G$31, 4, FALSE)</f>
        <v>#N/A</v>
      </c>
      <c r="AZ647" s="11" t="e">
        <f>VLOOKUP($C647, Team_Batting___Dashboard[], 22, FALSE)/$AH647</f>
        <v>#N/A</v>
      </c>
      <c r="BA647" s="11" t="e">
        <f>VLOOKUP($C647, 'FanGraphs - Team WAR Projected'!$B$2:$E$31, 4, FALSE)/162</f>
        <v>#N/A</v>
      </c>
      <c r="BB647" s="11" t="e">
        <f t="shared" si="118"/>
        <v>#N/A</v>
      </c>
      <c r="BC647" s="11" t="e">
        <f>VLOOKUP($C647, FanGraphs_Standings[[Abbreviation]:[2024 Year to Date RS/G]], 6, FALSE)/$AH647</f>
        <v>#N/A</v>
      </c>
      <c r="BD647" s="11" t="e">
        <f>VLOOKUP($C647, FanGraphs_Standings[[Abbreviation]:[2024 Projected Full Season RDif]], 19, FALSE)/162</f>
        <v>#N/A</v>
      </c>
      <c r="BE647" s="11" t="e">
        <f t="shared" si="119"/>
        <v>#N/A</v>
      </c>
      <c r="BF647" s="11" t="e">
        <f>VLOOKUP($C647, FanGraphs_Standings[[Abbreviation]:[2024 Projected Full Season RDif]], 5, FALSE)</f>
        <v>#N/A</v>
      </c>
      <c r="BG647" s="11" t="e">
        <f>VLOOKUP($C647, FanGraphs_Standings[[Abbreviation]:[2024 Projected Full Season W%]], 18, FALSE)</f>
        <v>#N/A</v>
      </c>
      <c r="BH647" s="11" t="e">
        <f t="shared" si="120"/>
        <v>#N/A</v>
      </c>
      <c r="BI647" s="11" t="e">
        <f>VLOOKUP($C647, 'Home Field Adv'!$A$2:$K$31, 11, FALSE)</f>
        <v>#N/A</v>
      </c>
      <c r="BL647" s="12" t="str">
        <f t="shared" si="121"/>
        <v/>
      </c>
      <c r="BM647" s="12" t="str">
        <f t="shared" si="111"/>
        <v/>
      </c>
      <c r="BN647" s="12" t="str">
        <f t="shared" si="122"/>
        <v/>
      </c>
    </row>
    <row r="648" spans="6:66" x14ac:dyDescent="0.45">
      <c r="F648" s="11" t="e">
        <f>VLOOKUP($B648, FanGraphs_Standings[[Abbreviation]:[2024 Year to Date G]], 2, FALSE)</f>
        <v>#N/A</v>
      </c>
      <c r="G648" s="11" t="e">
        <f>_xlfn.IFNA(VLOOKUP($D648, 'SP Per G'!$A$2:$D$1385, 3, FALSE),M648)</f>
        <v>#N/A</v>
      </c>
      <c r="H648" s="11" t="e">
        <f>IF(AND(ISNA(VLOOKUP($D648, 'SP Per G'!$A$2:$D$1385, 4, FALSE)), ISTEXT($D648)), G648,IF(ISNA(VLOOKUP($D648, 'SP Per G'!$A$2:$D$1385, 4, FALSE)), M648, VLOOKUP($D648, 'SP Per G'!$A$2:$D$1385, 4, FALSE)))</f>
        <v>#N/A</v>
      </c>
      <c r="I648" s="11" t="e">
        <f t="shared" si="112"/>
        <v>#N/A</v>
      </c>
      <c r="J648" s="11" t="e">
        <f>_xlfn.IFNA(VLOOKUP($D648,Individual_Pitching___Dashboard[],18,FALSE),VLOOKUP(B648,Team_Pitching___Dashboard[[Team]:[ERA]],17,FALSE))</f>
        <v>#N/A</v>
      </c>
      <c r="K648" s="11" t="e">
        <f>_xlfn.IFNA(VLOOKUP($D648, Individual_Pitching___Dashboard[], 20, FALSE), VLOOKUP(B648,Team_Pitching___Dashboard[[Team]:[xFIP]],20,FALSE))</f>
        <v>#N/A</v>
      </c>
      <c r="L648" s="11" t="e">
        <f>_xlfn.IFNA(VLOOKUP($D648, Individual_Pitching___Advanced[], 21,FALSE), VLOOKUP(B648, Team_Pitching___Advanced[], 20, FALSE))</f>
        <v>#N/A</v>
      </c>
      <c r="M648" s="11" t="e">
        <f>VLOOKUP($B648, 'Team Per G'!$A$2:$G$31, 7, FALSE)</f>
        <v>#N/A</v>
      </c>
      <c r="N648" s="11" t="e">
        <f>VLOOKUP($B648, 'FanGraphs - Team WAR Projected'!$B$2:$E$31, 3, FALSE)/162</f>
        <v>#N/A</v>
      </c>
      <c r="O648" s="11" t="e">
        <f t="shared" si="113"/>
        <v>#N/A</v>
      </c>
      <c r="P648" s="11" t="e">
        <f>VLOOKUP($B648, Team_Pitching___Advanced[[Team]:[xFIP]], 19,FALSE)</f>
        <v>#N/A</v>
      </c>
      <c r="Q648" s="11" t="e">
        <f>VLOOKUP($B648, Team_Pitching___Advanced[], 20, FALSE)</f>
        <v>#N/A</v>
      </c>
      <c r="R648" s="11" t="e">
        <f>VLOOKUP($B648, Team_Batting___Dashboard[[Team]:[wOBA]], 16, FALSE)</f>
        <v>#N/A</v>
      </c>
      <c r="S648" s="11" t="e">
        <f>VLOOKUP($B648, Team_Batting___Advanced[[Team]:[OPS]], 9, FALSE)</f>
        <v>#N/A</v>
      </c>
      <c r="T648" s="11" t="e">
        <f>VLOOKUP($B648, Team_Batting___Advanced[], 19, FALSE)</f>
        <v>#N/A</v>
      </c>
      <c r="U648" s="11" t="e">
        <f>VLOOKUP($B648, 'Team Per G'!$A$2:$G$31, 3, FALSE)</f>
        <v>#N/A</v>
      </c>
      <c r="V648" s="11" t="e">
        <f>VLOOKUP($B648, 'Team Per G'!$A$2:$G$31, 5, FALSE)</f>
        <v>#N/A</v>
      </c>
      <c r="W648" s="11" t="e">
        <f>VLOOKUP($B648, 'Team Per G'!$A$2:$G$31, 4, FALSE)</f>
        <v>#N/A</v>
      </c>
      <c r="X648" s="11" t="e">
        <f>VLOOKUP($B648, Team_Batting___Dashboard[], 22, FALSE)/$F648</f>
        <v>#N/A</v>
      </c>
      <c r="Y648" s="11" t="e">
        <f>VLOOKUP($B648, 'FanGraphs - Team WAR Projected'!$B$2:$E$31, 4, FALSE)/162</f>
        <v>#N/A</v>
      </c>
      <c r="Z648" s="11" t="e">
        <f t="shared" si="114"/>
        <v>#N/A</v>
      </c>
      <c r="AA648" s="11" t="e">
        <f>VLOOKUP($B648, FanGraphs_Standings[[Abbreviation]:[2024 Year to Date RS/G]], 6, FALSE)/$F648</f>
        <v>#N/A</v>
      </c>
      <c r="AB648" s="11" t="e">
        <f>VLOOKUP($B648, FanGraphs_Standings[[Abbreviation]:[2024 Projected Full Season RDif]], 19, FALSE)/162</f>
        <v>#N/A</v>
      </c>
      <c r="AC648" s="11" t="e">
        <f t="shared" si="123"/>
        <v>#N/A</v>
      </c>
      <c r="AD648" s="11" t="e">
        <f>VLOOKUP($B648, FanGraphs_Standings[[Abbreviation]:[2024 Projected Full Season RDif]], 5, FALSE)</f>
        <v>#N/A</v>
      </c>
      <c r="AE648" s="11" t="e">
        <f>VLOOKUP($B648, FanGraphs_Standings[[Abbreviation]:[2024 Projected Full Season W%]], 18, FALSE)</f>
        <v>#N/A</v>
      </c>
      <c r="AF648" s="11" t="e">
        <f t="shared" si="115"/>
        <v>#N/A</v>
      </c>
      <c r="AG648" s="11" t="e">
        <f>VLOOKUP($B648, 'Home Field Adv'!$A$2:$I$31, 9, FALSE)</f>
        <v>#N/A</v>
      </c>
      <c r="AH648" s="11" t="e">
        <f>VLOOKUP($C648, FanGraphs_Standings[[Abbreviation]:[2024 Year to Date G]], 2, FALSE)</f>
        <v>#N/A</v>
      </c>
      <c r="AI648" s="11" t="e">
        <f>_xlfn.IFNA(VLOOKUP($E648, 'SP Per G'!$A$2:$D$1385, 3, FALSE), AO648)</f>
        <v>#N/A</v>
      </c>
      <c r="AJ648" s="11" t="e">
        <f>IF(AND(ISNA(VLOOKUP($E648, 'SP Per G'!$A$2:$D$1385, 4, FALSE)), ISTEXT($E648)), AI648,IF(ISNA(VLOOKUP($E648, 'SP Per G'!$A$2:$D$1385, 4, FALSE)), AO648, VLOOKUP($E648, 'SP Per G'!$A$2:$D$1385, 4, FALSE)))</f>
        <v>#N/A</v>
      </c>
      <c r="AK648" s="11" t="e">
        <f t="shared" si="116"/>
        <v>#N/A</v>
      </c>
      <c r="AL648" s="11" t="e">
        <f>_xlfn.IFNA(VLOOKUP($E648, Individual_Pitching___Dashboard[], 18, FALSE), VLOOKUP($C648,Team_Pitching___Advanced[[Team]:[SIERA]],16,FALSE))</f>
        <v>#N/A</v>
      </c>
      <c r="AM648" s="11" t="e">
        <f>_xlfn.IFNA(VLOOKUP($E648, Individual_Pitching___Dashboard[], 20, FALSE), VLOOKUP($C648,Team_Pitching___Advanced[[Team]:[xFIP]],19,FALSE))</f>
        <v>#N/A</v>
      </c>
      <c r="AN648" s="11" t="e">
        <f>_xlfn.IFNA(VLOOKUP($E648,Individual_Pitching___Advanced[],21,FALSE),VLOOKUP($C648,Team_Pitching___Advanced[[Team]:[SIERA]],20,FALSE))</f>
        <v>#N/A</v>
      </c>
      <c r="AO648" s="11" t="e">
        <f>VLOOKUP($C648, 'Team Per G'!$A$2:$G$31, 7, FALSE)</f>
        <v>#N/A</v>
      </c>
      <c r="AP648" s="11" t="e">
        <f>VLOOKUP($C648, 'FanGraphs - Team WAR Projected'!$B$2:$E$31, 3, FALSE)/162</f>
        <v>#N/A</v>
      </c>
      <c r="AQ648" s="11" t="e">
        <f t="shared" si="117"/>
        <v>#N/A</v>
      </c>
      <c r="AR648" s="11" t="e">
        <f>VLOOKUP($C648, Team_Pitching___Advanced[[Team]:[xFIP]], 19,FALSE)</f>
        <v>#N/A</v>
      </c>
      <c r="AS648" s="11" t="e">
        <f>VLOOKUP($C648, Team_Pitching___Advanced[], 20, FALSE)</f>
        <v>#N/A</v>
      </c>
      <c r="AT648" s="11" t="e">
        <f>VLOOKUP($C648, Team_Batting___Dashboard[[Team]:[wOBA]], 16, FALSE)</f>
        <v>#N/A</v>
      </c>
      <c r="AU648" s="11" t="e">
        <f>VLOOKUP($C648, Team_Batting___Advanced[[Team]:[OPS]], 9, FALSE)</f>
        <v>#N/A</v>
      </c>
      <c r="AV648" s="11" t="e">
        <f>VLOOKUP($C648, Team_Batting___Advanced[], 19, FALSE)</f>
        <v>#N/A</v>
      </c>
      <c r="AW648" s="11" t="e">
        <f>VLOOKUP($C648, 'Team Per G'!$A$2:$G$31, 3, FALSE)</f>
        <v>#N/A</v>
      </c>
      <c r="AX648" s="11" t="e">
        <f>VLOOKUP($C648, 'Team Per G'!$A$2:$G$31, 5, FALSE)</f>
        <v>#N/A</v>
      </c>
      <c r="AY648" s="11" t="e">
        <f>VLOOKUP($C648, 'Team Per G'!$A$2:$G$31, 4, FALSE)</f>
        <v>#N/A</v>
      </c>
      <c r="AZ648" s="11" t="e">
        <f>VLOOKUP($C648, Team_Batting___Dashboard[], 22, FALSE)/$AH648</f>
        <v>#N/A</v>
      </c>
      <c r="BA648" s="11" t="e">
        <f>VLOOKUP($C648, 'FanGraphs - Team WAR Projected'!$B$2:$E$31, 4, FALSE)/162</f>
        <v>#N/A</v>
      </c>
      <c r="BB648" s="11" t="e">
        <f t="shared" si="118"/>
        <v>#N/A</v>
      </c>
      <c r="BC648" s="11" t="e">
        <f>VLOOKUP($C648, FanGraphs_Standings[[Abbreviation]:[2024 Year to Date RS/G]], 6, FALSE)/$AH648</f>
        <v>#N/A</v>
      </c>
      <c r="BD648" s="11" t="e">
        <f>VLOOKUP($C648, FanGraphs_Standings[[Abbreviation]:[2024 Projected Full Season RDif]], 19, FALSE)/162</f>
        <v>#N/A</v>
      </c>
      <c r="BE648" s="11" t="e">
        <f t="shared" si="119"/>
        <v>#N/A</v>
      </c>
      <c r="BF648" s="11" t="e">
        <f>VLOOKUP($C648, FanGraphs_Standings[[Abbreviation]:[2024 Projected Full Season RDif]], 5, FALSE)</f>
        <v>#N/A</v>
      </c>
      <c r="BG648" s="11" t="e">
        <f>VLOOKUP($C648, FanGraphs_Standings[[Abbreviation]:[2024 Projected Full Season W%]], 18, FALSE)</f>
        <v>#N/A</v>
      </c>
      <c r="BH648" s="11" t="e">
        <f t="shared" si="120"/>
        <v>#N/A</v>
      </c>
      <c r="BI648" s="11" t="e">
        <f>VLOOKUP($C648, 'Home Field Adv'!$A$2:$K$31, 11, FALSE)</f>
        <v>#N/A</v>
      </c>
      <c r="BL648" s="12" t="str">
        <f t="shared" si="121"/>
        <v/>
      </c>
      <c r="BM648" s="12" t="str">
        <f t="shared" si="111"/>
        <v/>
      </c>
      <c r="BN648" s="12" t="str">
        <f t="shared" si="122"/>
        <v/>
      </c>
    </row>
    <row r="649" spans="6:66" x14ac:dyDescent="0.45">
      <c r="F649" s="11" t="e">
        <f>VLOOKUP($B649, FanGraphs_Standings[[Abbreviation]:[2024 Year to Date G]], 2, FALSE)</f>
        <v>#N/A</v>
      </c>
      <c r="G649" s="11" t="e">
        <f>_xlfn.IFNA(VLOOKUP($D649, 'SP Per G'!$A$2:$D$1385, 3, FALSE),M649)</f>
        <v>#N/A</v>
      </c>
      <c r="H649" s="11" t="e">
        <f>IF(AND(ISNA(VLOOKUP($D649, 'SP Per G'!$A$2:$D$1385, 4, FALSE)), ISTEXT($D649)), G649,IF(ISNA(VLOOKUP($D649, 'SP Per G'!$A$2:$D$1385, 4, FALSE)), M649, VLOOKUP($D649, 'SP Per G'!$A$2:$D$1385, 4, FALSE)))</f>
        <v>#N/A</v>
      </c>
      <c r="I649" s="11" t="e">
        <f t="shared" si="112"/>
        <v>#N/A</v>
      </c>
      <c r="J649" s="11" t="e">
        <f>_xlfn.IFNA(VLOOKUP($D649,Individual_Pitching___Dashboard[],18,FALSE),VLOOKUP(B649,Team_Pitching___Dashboard[[Team]:[ERA]],17,FALSE))</f>
        <v>#N/A</v>
      </c>
      <c r="K649" s="11" t="e">
        <f>_xlfn.IFNA(VLOOKUP($D649, Individual_Pitching___Dashboard[], 20, FALSE), VLOOKUP(B649,Team_Pitching___Dashboard[[Team]:[xFIP]],20,FALSE))</f>
        <v>#N/A</v>
      </c>
      <c r="L649" s="11" t="e">
        <f>_xlfn.IFNA(VLOOKUP($D649, Individual_Pitching___Advanced[], 21,FALSE), VLOOKUP(B649, Team_Pitching___Advanced[], 20, FALSE))</f>
        <v>#N/A</v>
      </c>
      <c r="M649" s="11" t="e">
        <f>VLOOKUP($B649, 'Team Per G'!$A$2:$G$31, 7, FALSE)</f>
        <v>#N/A</v>
      </c>
      <c r="N649" s="11" t="e">
        <f>VLOOKUP($B649, 'FanGraphs - Team WAR Projected'!$B$2:$E$31, 3, FALSE)/162</f>
        <v>#N/A</v>
      </c>
      <c r="O649" s="11" t="e">
        <f t="shared" si="113"/>
        <v>#N/A</v>
      </c>
      <c r="P649" s="11" t="e">
        <f>VLOOKUP($B649, Team_Pitching___Advanced[[Team]:[xFIP]], 19,FALSE)</f>
        <v>#N/A</v>
      </c>
      <c r="Q649" s="11" t="e">
        <f>VLOOKUP($B649, Team_Pitching___Advanced[], 20, FALSE)</f>
        <v>#N/A</v>
      </c>
      <c r="R649" s="11" t="e">
        <f>VLOOKUP($B649, Team_Batting___Dashboard[[Team]:[wOBA]], 16, FALSE)</f>
        <v>#N/A</v>
      </c>
      <c r="S649" s="11" t="e">
        <f>VLOOKUP($B649, Team_Batting___Advanced[[Team]:[OPS]], 9, FALSE)</f>
        <v>#N/A</v>
      </c>
      <c r="T649" s="11" t="e">
        <f>VLOOKUP($B649, Team_Batting___Advanced[], 19, FALSE)</f>
        <v>#N/A</v>
      </c>
      <c r="U649" s="11" t="e">
        <f>VLOOKUP($B649, 'Team Per G'!$A$2:$G$31, 3, FALSE)</f>
        <v>#N/A</v>
      </c>
      <c r="V649" s="11" t="e">
        <f>VLOOKUP($B649, 'Team Per G'!$A$2:$G$31, 5, FALSE)</f>
        <v>#N/A</v>
      </c>
      <c r="W649" s="11" t="e">
        <f>VLOOKUP($B649, 'Team Per G'!$A$2:$G$31, 4, FALSE)</f>
        <v>#N/A</v>
      </c>
      <c r="X649" s="11" t="e">
        <f>VLOOKUP($B649, Team_Batting___Dashboard[], 22, FALSE)/$F649</f>
        <v>#N/A</v>
      </c>
      <c r="Y649" s="11" t="e">
        <f>VLOOKUP($B649, 'FanGraphs - Team WAR Projected'!$B$2:$E$31, 4, FALSE)/162</f>
        <v>#N/A</v>
      </c>
      <c r="Z649" s="11" t="e">
        <f t="shared" si="114"/>
        <v>#N/A</v>
      </c>
      <c r="AA649" s="11" t="e">
        <f>VLOOKUP($B649, FanGraphs_Standings[[Abbreviation]:[2024 Year to Date RS/G]], 6, FALSE)/$F649</f>
        <v>#N/A</v>
      </c>
      <c r="AB649" s="11" t="e">
        <f>VLOOKUP($B649, FanGraphs_Standings[[Abbreviation]:[2024 Projected Full Season RDif]], 19, FALSE)/162</f>
        <v>#N/A</v>
      </c>
      <c r="AC649" s="11" t="e">
        <f t="shared" si="123"/>
        <v>#N/A</v>
      </c>
      <c r="AD649" s="11" t="e">
        <f>VLOOKUP($B649, FanGraphs_Standings[[Abbreviation]:[2024 Projected Full Season RDif]], 5, FALSE)</f>
        <v>#N/A</v>
      </c>
      <c r="AE649" s="11" t="e">
        <f>VLOOKUP($B649, FanGraphs_Standings[[Abbreviation]:[2024 Projected Full Season W%]], 18, FALSE)</f>
        <v>#N/A</v>
      </c>
      <c r="AF649" s="11" t="e">
        <f t="shared" si="115"/>
        <v>#N/A</v>
      </c>
      <c r="AG649" s="11" t="e">
        <f>VLOOKUP($B649, 'Home Field Adv'!$A$2:$I$31, 9, FALSE)</f>
        <v>#N/A</v>
      </c>
      <c r="AH649" s="11" t="e">
        <f>VLOOKUP($C649, FanGraphs_Standings[[Abbreviation]:[2024 Year to Date G]], 2, FALSE)</f>
        <v>#N/A</v>
      </c>
      <c r="AI649" s="11" t="e">
        <f>_xlfn.IFNA(VLOOKUP($E649, 'SP Per G'!$A$2:$D$1385, 3, FALSE), AO649)</f>
        <v>#N/A</v>
      </c>
      <c r="AJ649" s="11" t="e">
        <f>IF(AND(ISNA(VLOOKUP($E649, 'SP Per G'!$A$2:$D$1385, 4, FALSE)), ISTEXT($E649)), AI649,IF(ISNA(VLOOKUP($E649, 'SP Per G'!$A$2:$D$1385, 4, FALSE)), AO649, VLOOKUP($E649, 'SP Per G'!$A$2:$D$1385, 4, FALSE)))</f>
        <v>#N/A</v>
      </c>
      <c r="AK649" s="11" t="e">
        <f t="shared" si="116"/>
        <v>#N/A</v>
      </c>
      <c r="AL649" s="11" t="e">
        <f>_xlfn.IFNA(VLOOKUP($E649, Individual_Pitching___Dashboard[], 18, FALSE), VLOOKUP($C649,Team_Pitching___Advanced[[Team]:[SIERA]],16,FALSE))</f>
        <v>#N/A</v>
      </c>
      <c r="AM649" s="11" t="e">
        <f>_xlfn.IFNA(VLOOKUP($E649, Individual_Pitching___Dashboard[], 20, FALSE), VLOOKUP($C649,Team_Pitching___Advanced[[Team]:[xFIP]],19,FALSE))</f>
        <v>#N/A</v>
      </c>
      <c r="AN649" s="11" t="e">
        <f>_xlfn.IFNA(VLOOKUP($E649,Individual_Pitching___Advanced[],21,FALSE),VLOOKUP($C649,Team_Pitching___Advanced[[Team]:[SIERA]],20,FALSE))</f>
        <v>#N/A</v>
      </c>
      <c r="AO649" s="11" t="e">
        <f>VLOOKUP($C649, 'Team Per G'!$A$2:$G$31, 7, FALSE)</f>
        <v>#N/A</v>
      </c>
      <c r="AP649" s="11" t="e">
        <f>VLOOKUP($C649, 'FanGraphs - Team WAR Projected'!$B$2:$E$31, 3, FALSE)/162</f>
        <v>#N/A</v>
      </c>
      <c r="AQ649" s="11" t="e">
        <f t="shared" si="117"/>
        <v>#N/A</v>
      </c>
      <c r="AR649" s="11" t="e">
        <f>VLOOKUP($C649, Team_Pitching___Advanced[[Team]:[xFIP]], 19,FALSE)</f>
        <v>#N/A</v>
      </c>
      <c r="AS649" s="11" t="e">
        <f>VLOOKUP($C649, Team_Pitching___Advanced[], 20, FALSE)</f>
        <v>#N/A</v>
      </c>
      <c r="AT649" s="11" t="e">
        <f>VLOOKUP($C649, Team_Batting___Dashboard[[Team]:[wOBA]], 16, FALSE)</f>
        <v>#N/A</v>
      </c>
      <c r="AU649" s="11" t="e">
        <f>VLOOKUP($C649, Team_Batting___Advanced[[Team]:[OPS]], 9, FALSE)</f>
        <v>#N/A</v>
      </c>
      <c r="AV649" s="11" t="e">
        <f>VLOOKUP($C649, Team_Batting___Advanced[], 19, FALSE)</f>
        <v>#N/A</v>
      </c>
      <c r="AW649" s="11" t="e">
        <f>VLOOKUP($C649, 'Team Per G'!$A$2:$G$31, 3, FALSE)</f>
        <v>#N/A</v>
      </c>
      <c r="AX649" s="11" t="e">
        <f>VLOOKUP($C649, 'Team Per G'!$A$2:$G$31, 5, FALSE)</f>
        <v>#N/A</v>
      </c>
      <c r="AY649" s="11" t="e">
        <f>VLOOKUP($C649, 'Team Per G'!$A$2:$G$31, 4, FALSE)</f>
        <v>#N/A</v>
      </c>
      <c r="AZ649" s="11" t="e">
        <f>VLOOKUP($C649, Team_Batting___Dashboard[], 22, FALSE)/$AH649</f>
        <v>#N/A</v>
      </c>
      <c r="BA649" s="11" t="e">
        <f>VLOOKUP($C649, 'FanGraphs - Team WAR Projected'!$B$2:$E$31, 4, FALSE)/162</f>
        <v>#N/A</v>
      </c>
      <c r="BB649" s="11" t="e">
        <f t="shared" si="118"/>
        <v>#N/A</v>
      </c>
      <c r="BC649" s="11" t="e">
        <f>VLOOKUP($C649, FanGraphs_Standings[[Abbreviation]:[2024 Year to Date RS/G]], 6, FALSE)/$AH649</f>
        <v>#N/A</v>
      </c>
      <c r="BD649" s="11" t="e">
        <f>VLOOKUP($C649, FanGraphs_Standings[[Abbreviation]:[2024 Projected Full Season RDif]], 19, FALSE)/162</f>
        <v>#N/A</v>
      </c>
      <c r="BE649" s="11" t="e">
        <f t="shared" si="119"/>
        <v>#N/A</v>
      </c>
      <c r="BF649" s="11" t="e">
        <f>VLOOKUP($C649, FanGraphs_Standings[[Abbreviation]:[2024 Projected Full Season RDif]], 5, FALSE)</f>
        <v>#N/A</v>
      </c>
      <c r="BG649" s="11" t="e">
        <f>VLOOKUP($C649, FanGraphs_Standings[[Abbreviation]:[2024 Projected Full Season W%]], 18, FALSE)</f>
        <v>#N/A</v>
      </c>
      <c r="BH649" s="11" t="e">
        <f t="shared" si="120"/>
        <v>#N/A</v>
      </c>
      <c r="BI649" s="11" t="e">
        <f>VLOOKUP($C649, 'Home Field Adv'!$A$2:$K$31, 11, FALSE)</f>
        <v>#N/A</v>
      </c>
      <c r="BL649" s="12" t="str">
        <f t="shared" si="121"/>
        <v/>
      </c>
      <c r="BM649" s="12" t="str">
        <f t="shared" si="111"/>
        <v/>
      </c>
      <c r="BN649" s="12" t="str">
        <f t="shared" si="122"/>
        <v/>
      </c>
    </row>
    <row r="650" spans="6:66" x14ac:dyDescent="0.45">
      <c r="F650" s="11" t="e">
        <f>VLOOKUP($B650, FanGraphs_Standings[[Abbreviation]:[2024 Year to Date G]], 2, FALSE)</f>
        <v>#N/A</v>
      </c>
      <c r="G650" s="11" t="e">
        <f>_xlfn.IFNA(VLOOKUP($D650, 'SP Per G'!$A$2:$D$1385, 3, FALSE),M650)</f>
        <v>#N/A</v>
      </c>
      <c r="H650" s="11" t="e">
        <f>IF(AND(ISNA(VLOOKUP($D650, 'SP Per G'!$A$2:$D$1385, 4, FALSE)), ISTEXT($D650)), G650,IF(ISNA(VLOOKUP($D650, 'SP Per G'!$A$2:$D$1385, 4, FALSE)), M650, VLOOKUP($D650, 'SP Per G'!$A$2:$D$1385, 4, FALSE)))</f>
        <v>#N/A</v>
      </c>
      <c r="I650" s="11" t="e">
        <f t="shared" si="112"/>
        <v>#N/A</v>
      </c>
      <c r="J650" s="11" t="e">
        <f>_xlfn.IFNA(VLOOKUP($D650,Individual_Pitching___Dashboard[],18,FALSE),VLOOKUP(B650,Team_Pitching___Dashboard[[Team]:[ERA]],17,FALSE))</f>
        <v>#N/A</v>
      </c>
      <c r="K650" s="11" t="e">
        <f>_xlfn.IFNA(VLOOKUP($D650, Individual_Pitching___Dashboard[], 20, FALSE), VLOOKUP(B650,Team_Pitching___Dashboard[[Team]:[xFIP]],20,FALSE))</f>
        <v>#N/A</v>
      </c>
      <c r="L650" s="11" t="e">
        <f>_xlfn.IFNA(VLOOKUP($D650, Individual_Pitching___Advanced[], 21,FALSE), VLOOKUP(B650, Team_Pitching___Advanced[], 20, FALSE))</f>
        <v>#N/A</v>
      </c>
      <c r="M650" s="11" t="e">
        <f>VLOOKUP($B650, 'Team Per G'!$A$2:$G$31, 7, FALSE)</f>
        <v>#N/A</v>
      </c>
      <c r="N650" s="11" t="e">
        <f>VLOOKUP($B650, 'FanGraphs - Team WAR Projected'!$B$2:$E$31, 3, FALSE)/162</f>
        <v>#N/A</v>
      </c>
      <c r="O650" s="11" t="e">
        <f t="shared" si="113"/>
        <v>#N/A</v>
      </c>
      <c r="P650" s="11" t="e">
        <f>VLOOKUP($B650, Team_Pitching___Advanced[[Team]:[xFIP]], 19,FALSE)</f>
        <v>#N/A</v>
      </c>
      <c r="Q650" s="11" t="e">
        <f>VLOOKUP($B650, Team_Pitching___Advanced[], 20, FALSE)</f>
        <v>#N/A</v>
      </c>
      <c r="R650" s="11" t="e">
        <f>VLOOKUP($B650, Team_Batting___Dashboard[[Team]:[wOBA]], 16, FALSE)</f>
        <v>#N/A</v>
      </c>
      <c r="S650" s="11" t="e">
        <f>VLOOKUP($B650, Team_Batting___Advanced[[Team]:[OPS]], 9, FALSE)</f>
        <v>#N/A</v>
      </c>
      <c r="T650" s="11" t="e">
        <f>VLOOKUP($B650, Team_Batting___Advanced[], 19, FALSE)</f>
        <v>#N/A</v>
      </c>
      <c r="U650" s="11" t="e">
        <f>VLOOKUP($B650, 'Team Per G'!$A$2:$G$31, 3, FALSE)</f>
        <v>#N/A</v>
      </c>
      <c r="V650" s="11" t="e">
        <f>VLOOKUP($B650, 'Team Per G'!$A$2:$G$31, 5, FALSE)</f>
        <v>#N/A</v>
      </c>
      <c r="W650" s="11" t="e">
        <f>VLOOKUP($B650, 'Team Per G'!$A$2:$G$31, 4, FALSE)</f>
        <v>#N/A</v>
      </c>
      <c r="X650" s="11" t="e">
        <f>VLOOKUP($B650, Team_Batting___Dashboard[], 22, FALSE)/$F650</f>
        <v>#N/A</v>
      </c>
      <c r="Y650" s="11" t="e">
        <f>VLOOKUP($B650, 'FanGraphs - Team WAR Projected'!$B$2:$E$31, 4, FALSE)/162</f>
        <v>#N/A</v>
      </c>
      <c r="Z650" s="11" t="e">
        <f t="shared" si="114"/>
        <v>#N/A</v>
      </c>
      <c r="AA650" s="11" t="e">
        <f>VLOOKUP($B650, FanGraphs_Standings[[Abbreviation]:[2024 Year to Date RS/G]], 6, FALSE)/$F650</f>
        <v>#N/A</v>
      </c>
      <c r="AB650" s="11" t="e">
        <f>VLOOKUP($B650, FanGraphs_Standings[[Abbreviation]:[2024 Projected Full Season RDif]], 19, FALSE)/162</f>
        <v>#N/A</v>
      </c>
      <c r="AC650" s="11" t="e">
        <f t="shared" si="123"/>
        <v>#N/A</v>
      </c>
      <c r="AD650" s="11" t="e">
        <f>VLOOKUP($B650, FanGraphs_Standings[[Abbreviation]:[2024 Projected Full Season RDif]], 5, FALSE)</f>
        <v>#N/A</v>
      </c>
      <c r="AE650" s="11" t="e">
        <f>VLOOKUP($B650, FanGraphs_Standings[[Abbreviation]:[2024 Projected Full Season W%]], 18, FALSE)</f>
        <v>#N/A</v>
      </c>
      <c r="AF650" s="11" t="e">
        <f t="shared" si="115"/>
        <v>#N/A</v>
      </c>
      <c r="AG650" s="11" t="e">
        <f>VLOOKUP($B650, 'Home Field Adv'!$A$2:$I$31, 9, FALSE)</f>
        <v>#N/A</v>
      </c>
      <c r="AH650" s="11" t="e">
        <f>VLOOKUP($C650, FanGraphs_Standings[[Abbreviation]:[2024 Year to Date G]], 2, FALSE)</f>
        <v>#N/A</v>
      </c>
      <c r="AI650" s="11" t="e">
        <f>_xlfn.IFNA(VLOOKUP($E650, 'SP Per G'!$A$2:$D$1385, 3, FALSE), AO650)</f>
        <v>#N/A</v>
      </c>
      <c r="AJ650" s="11" t="e">
        <f>IF(AND(ISNA(VLOOKUP($E650, 'SP Per G'!$A$2:$D$1385, 4, FALSE)), ISTEXT($E650)), AI650,IF(ISNA(VLOOKUP($E650, 'SP Per G'!$A$2:$D$1385, 4, FALSE)), AO650, VLOOKUP($E650, 'SP Per G'!$A$2:$D$1385, 4, FALSE)))</f>
        <v>#N/A</v>
      </c>
      <c r="AK650" s="11" t="e">
        <f t="shared" si="116"/>
        <v>#N/A</v>
      </c>
      <c r="AL650" s="11" t="e">
        <f>_xlfn.IFNA(VLOOKUP($E650, Individual_Pitching___Dashboard[], 18, FALSE), VLOOKUP($C650,Team_Pitching___Advanced[[Team]:[SIERA]],16,FALSE))</f>
        <v>#N/A</v>
      </c>
      <c r="AM650" s="11" t="e">
        <f>_xlfn.IFNA(VLOOKUP($E650, Individual_Pitching___Dashboard[], 20, FALSE), VLOOKUP($C650,Team_Pitching___Advanced[[Team]:[xFIP]],19,FALSE))</f>
        <v>#N/A</v>
      </c>
      <c r="AN650" s="11" t="e">
        <f>_xlfn.IFNA(VLOOKUP($E650,Individual_Pitching___Advanced[],21,FALSE),VLOOKUP($C650,Team_Pitching___Advanced[[Team]:[SIERA]],20,FALSE))</f>
        <v>#N/A</v>
      </c>
      <c r="AO650" s="11" t="e">
        <f>VLOOKUP($C650, 'Team Per G'!$A$2:$G$31, 7, FALSE)</f>
        <v>#N/A</v>
      </c>
      <c r="AP650" s="11" t="e">
        <f>VLOOKUP($C650, 'FanGraphs - Team WAR Projected'!$B$2:$E$31, 3, FALSE)/162</f>
        <v>#N/A</v>
      </c>
      <c r="AQ650" s="11" t="e">
        <f t="shared" si="117"/>
        <v>#N/A</v>
      </c>
      <c r="AR650" s="11" t="e">
        <f>VLOOKUP($C650, Team_Pitching___Advanced[[Team]:[xFIP]], 19,FALSE)</f>
        <v>#N/A</v>
      </c>
      <c r="AS650" s="11" t="e">
        <f>VLOOKUP($C650, Team_Pitching___Advanced[], 20, FALSE)</f>
        <v>#N/A</v>
      </c>
      <c r="AT650" s="11" t="e">
        <f>VLOOKUP($C650, Team_Batting___Dashboard[[Team]:[wOBA]], 16, FALSE)</f>
        <v>#N/A</v>
      </c>
      <c r="AU650" s="11" t="e">
        <f>VLOOKUP($C650, Team_Batting___Advanced[[Team]:[OPS]], 9, FALSE)</f>
        <v>#N/A</v>
      </c>
      <c r="AV650" s="11" t="e">
        <f>VLOOKUP($C650, Team_Batting___Advanced[], 19, FALSE)</f>
        <v>#N/A</v>
      </c>
      <c r="AW650" s="11" t="e">
        <f>VLOOKUP($C650, 'Team Per G'!$A$2:$G$31, 3, FALSE)</f>
        <v>#N/A</v>
      </c>
      <c r="AX650" s="11" t="e">
        <f>VLOOKUP($C650, 'Team Per G'!$A$2:$G$31, 5, FALSE)</f>
        <v>#N/A</v>
      </c>
      <c r="AY650" s="11" t="e">
        <f>VLOOKUP($C650, 'Team Per G'!$A$2:$G$31, 4, FALSE)</f>
        <v>#N/A</v>
      </c>
      <c r="AZ650" s="11" t="e">
        <f>VLOOKUP($C650, Team_Batting___Dashboard[], 22, FALSE)/$AH650</f>
        <v>#N/A</v>
      </c>
      <c r="BA650" s="11" t="e">
        <f>VLOOKUP($C650, 'FanGraphs - Team WAR Projected'!$B$2:$E$31, 4, FALSE)/162</f>
        <v>#N/A</v>
      </c>
      <c r="BB650" s="11" t="e">
        <f t="shared" si="118"/>
        <v>#N/A</v>
      </c>
      <c r="BC650" s="11" t="e">
        <f>VLOOKUP($C650, FanGraphs_Standings[[Abbreviation]:[2024 Year to Date RS/G]], 6, FALSE)/$AH650</f>
        <v>#N/A</v>
      </c>
      <c r="BD650" s="11" t="e">
        <f>VLOOKUP($C650, FanGraphs_Standings[[Abbreviation]:[2024 Projected Full Season RDif]], 19, FALSE)/162</f>
        <v>#N/A</v>
      </c>
      <c r="BE650" s="11" t="e">
        <f t="shared" si="119"/>
        <v>#N/A</v>
      </c>
      <c r="BF650" s="11" t="e">
        <f>VLOOKUP($C650, FanGraphs_Standings[[Abbreviation]:[2024 Projected Full Season RDif]], 5, FALSE)</f>
        <v>#N/A</v>
      </c>
      <c r="BG650" s="11" t="e">
        <f>VLOOKUP($C650, FanGraphs_Standings[[Abbreviation]:[2024 Projected Full Season W%]], 18, FALSE)</f>
        <v>#N/A</v>
      </c>
      <c r="BH650" s="11" t="e">
        <f t="shared" si="120"/>
        <v>#N/A</v>
      </c>
      <c r="BI650" s="11" t="e">
        <f>VLOOKUP($C650, 'Home Field Adv'!$A$2:$K$31, 11, FALSE)</f>
        <v>#N/A</v>
      </c>
      <c r="BL650" s="12" t="str">
        <f t="shared" si="121"/>
        <v/>
      </c>
      <c r="BM650" s="12" t="str">
        <f t="shared" si="111"/>
        <v/>
      </c>
      <c r="BN650" s="12" t="str">
        <f t="shared" si="122"/>
        <v/>
      </c>
    </row>
    <row r="651" spans="6:66" x14ac:dyDescent="0.45">
      <c r="F651" s="11" t="e">
        <f>VLOOKUP($B651, FanGraphs_Standings[[Abbreviation]:[2024 Year to Date G]], 2, FALSE)</f>
        <v>#N/A</v>
      </c>
      <c r="G651" s="11" t="e">
        <f>_xlfn.IFNA(VLOOKUP($D651, 'SP Per G'!$A$2:$D$1385, 3, FALSE),M651)</f>
        <v>#N/A</v>
      </c>
      <c r="H651" s="11" t="e">
        <f>IF(AND(ISNA(VLOOKUP($D651, 'SP Per G'!$A$2:$D$1385, 4, FALSE)), ISTEXT($D651)), G651,IF(ISNA(VLOOKUP($D651, 'SP Per G'!$A$2:$D$1385, 4, FALSE)), M651, VLOOKUP($D651, 'SP Per G'!$A$2:$D$1385, 4, FALSE)))</f>
        <v>#N/A</v>
      </c>
      <c r="I651" s="11" t="e">
        <f t="shared" si="112"/>
        <v>#N/A</v>
      </c>
      <c r="J651" s="11" t="e">
        <f>_xlfn.IFNA(VLOOKUP($D651,Individual_Pitching___Dashboard[],18,FALSE),VLOOKUP(B651,Team_Pitching___Dashboard[[Team]:[ERA]],17,FALSE))</f>
        <v>#N/A</v>
      </c>
      <c r="K651" s="11" t="e">
        <f>_xlfn.IFNA(VLOOKUP($D651, Individual_Pitching___Dashboard[], 20, FALSE), VLOOKUP(B651,Team_Pitching___Dashboard[[Team]:[xFIP]],20,FALSE))</f>
        <v>#N/A</v>
      </c>
      <c r="L651" s="11" t="e">
        <f>_xlfn.IFNA(VLOOKUP($D651, Individual_Pitching___Advanced[], 21,FALSE), VLOOKUP(B651, Team_Pitching___Advanced[], 20, FALSE))</f>
        <v>#N/A</v>
      </c>
      <c r="M651" s="11" t="e">
        <f>VLOOKUP($B651, 'Team Per G'!$A$2:$G$31, 7, FALSE)</f>
        <v>#N/A</v>
      </c>
      <c r="N651" s="11" t="e">
        <f>VLOOKUP($B651, 'FanGraphs - Team WAR Projected'!$B$2:$E$31, 3, FALSE)/162</f>
        <v>#N/A</v>
      </c>
      <c r="O651" s="11" t="e">
        <f t="shared" si="113"/>
        <v>#N/A</v>
      </c>
      <c r="P651" s="11" t="e">
        <f>VLOOKUP($B651, Team_Pitching___Advanced[[Team]:[xFIP]], 19,FALSE)</f>
        <v>#N/A</v>
      </c>
      <c r="Q651" s="11" t="e">
        <f>VLOOKUP($B651, Team_Pitching___Advanced[], 20, FALSE)</f>
        <v>#N/A</v>
      </c>
      <c r="R651" s="11" t="e">
        <f>VLOOKUP($B651, Team_Batting___Dashboard[[Team]:[wOBA]], 16, FALSE)</f>
        <v>#N/A</v>
      </c>
      <c r="S651" s="11" t="e">
        <f>VLOOKUP($B651, Team_Batting___Advanced[[Team]:[OPS]], 9, FALSE)</f>
        <v>#N/A</v>
      </c>
      <c r="T651" s="11" t="e">
        <f>VLOOKUP($B651, Team_Batting___Advanced[], 19, FALSE)</f>
        <v>#N/A</v>
      </c>
      <c r="U651" s="11" t="e">
        <f>VLOOKUP($B651, 'Team Per G'!$A$2:$G$31, 3, FALSE)</f>
        <v>#N/A</v>
      </c>
      <c r="V651" s="11" t="e">
        <f>VLOOKUP($B651, 'Team Per G'!$A$2:$G$31, 5, FALSE)</f>
        <v>#N/A</v>
      </c>
      <c r="W651" s="11" t="e">
        <f>VLOOKUP($B651, 'Team Per G'!$A$2:$G$31, 4, FALSE)</f>
        <v>#N/A</v>
      </c>
      <c r="X651" s="11" t="e">
        <f>VLOOKUP($B651, Team_Batting___Dashboard[], 22, FALSE)/$F651</f>
        <v>#N/A</v>
      </c>
      <c r="Y651" s="11" t="e">
        <f>VLOOKUP($B651, 'FanGraphs - Team WAR Projected'!$B$2:$E$31, 4, FALSE)/162</f>
        <v>#N/A</v>
      </c>
      <c r="Z651" s="11" t="e">
        <f t="shared" si="114"/>
        <v>#N/A</v>
      </c>
      <c r="AA651" s="11" t="e">
        <f>VLOOKUP($B651, FanGraphs_Standings[[Abbreviation]:[2024 Year to Date RS/G]], 6, FALSE)/$F651</f>
        <v>#N/A</v>
      </c>
      <c r="AB651" s="11" t="e">
        <f>VLOOKUP($B651, FanGraphs_Standings[[Abbreviation]:[2024 Projected Full Season RDif]], 19, FALSE)/162</f>
        <v>#N/A</v>
      </c>
      <c r="AC651" s="11" t="e">
        <f t="shared" si="123"/>
        <v>#N/A</v>
      </c>
      <c r="AD651" s="11" t="e">
        <f>VLOOKUP($B651, FanGraphs_Standings[[Abbreviation]:[2024 Projected Full Season RDif]], 5, FALSE)</f>
        <v>#N/A</v>
      </c>
      <c r="AE651" s="11" t="e">
        <f>VLOOKUP($B651, FanGraphs_Standings[[Abbreviation]:[2024 Projected Full Season W%]], 18, FALSE)</f>
        <v>#N/A</v>
      </c>
      <c r="AF651" s="11" t="e">
        <f t="shared" si="115"/>
        <v>#N/A</v>
      </c>
      <c r="AG651" s="11" t="e">
        <f>VLOOKUP($B651, 'Home Field Adv'!$A$2:$I$31, 9, FALSE)</f>
        <v>#N/A</v>
      </c>
      <c r="AH651" s="11" t="e">
        <f>VLOOKUP($C651, FanGraphs_Standings[[Abbreviation]:[2024 Year to Date G]], 2, FALSE)</f>
        <v>#N/A</v>
      </c>
      <c r="AI651" s="11" t="e">
        <f>_xlfn.IFNA(VLOOKUP($E651, 'SP Per G'!$A$2:$D$1385, 3, FALSE), AO651)</f>
        <v>#N/A</v>
      </c>
      <c r="AJ651" s="11" t="e">
        <f>IF(AND(ISNA(VLOOKUP($E651, 'SP Per G'!$A$2:$D$1385, 4, FALSE)), ISTEXT($E651)), AI651,IF(ISNA(VLOOKUP($E651, 'SP Per G'!$A$2:$D$1385, 4, FALSE)), AO651, VLOOKUP($E651, 'SP Per G'!$A$2:$D$1385, 4, FALSE)))</f>
        <v>#N/A</v>
      </c>
      <c r="AK651" s="11" t="e">
        <f t="shared" si="116"/>
        <v>#N/A</v>
      </c>
      <c r="AL651" s="11" t="e">
        <f>_xlfn.IFNA(VLOOKUP($E651, Individual_Pitching___Dashboard[], 18, FALSE), VLOOKUP($C651,Team_Pitching___Advanced[[Team]:[SIERA]],16,FALSE))</f>
        <v>#N/A</v>
      </c>
      <c r="AM651" s="11" t="e">
        <f>_xlfn.IFNA(VLOOKUP($E651, Individual_Pitching___Dashboard[], 20, FALSE), VLOOKUP($C651,Team_Pitching___Advanced[[Team]:[xFIP]],19,FALSE))</f>
        <v>#N/A</v>
      </c>
      <c r="AN651" s="11" t="e">
        <f>_xlfn.IFNA(VLOOKUP($E651,Individual_Pitching___Advanced[],21,FALSE),VLOOKUP($C651,Team_Pitching___Advanced[[Team]:[SIERA]],20,FALSE))</f>
        <v>#N/A</v>
      </c>
      <c r="AO651" s="11" t="e">
        <f>VLOOKUP($C651, 'Team Per G'!$A$2:$G$31, 7, FALSE)</f>
        <v>#N/A</v>
      </c>
      <c r="AP651" s="11" t="e">
        <f>VLOOKUP($C651, 'FanGraphs - Team WAR Projected'!$B$2:$E$31, 3, FALSE)/162</f>
        <v>#N/A</v>
      </c>
      <c r="AQ651" s="11" t="e">
        <f t="shared" si="117"/>
        <v>#N/A</v>
      </c>
      <c r="AR651" s="11" t="e">
        <f>VLOOKUP($C651, Team_Pitching___Advanced[[Team]:[xFIP]], 19,FALSE)</f>
        <v>#N/A</v>
      </c>
      <c r="AS651" s="11" t="e">
        <f>VLOOKUP($C651, Team_Pitching___Advanced[], 20, FALSE)</f>
        <v>#N/A</v>
      </c>
      <c r="AT651" s="11" t="e">
        <f>VLOOKUP($C651, Team_Batting___Dashboard[[Team]:[wOBA]], 16, FALSE)</f>
        <v>#N/A</v>
      </c>
      <c r="AU651" s="11" t="e">
        <f>VLOOKUP($C651, Team_Batting___Advanced[[Team]:[OPS]], 9, FALSE)</f>
        <v>#N/A</v>
      </c>
      <c r="AV651" s="11" t="e">
        <f>VLOOKUP($C651, Team_Batting___Advanced[], 19, FALSE)</f>
        <v>#N/A</v>
      </c>
      <c r="AW651" s="11" t="e">
        <f>VLOOKUP($C651, 'Team Per G'!$A$2:$G$31, 3, FALSE)</f>
        <v>#N/A</v>
      </c>
      <c r="AX651" s="11" t="e">
        <f>VLOOKUP($C651, 'Team Per G'!$A$2:$G$31, 5, FALSE)</f>
        <v>#N/A</v>
      </c>
      <c r="AY651" s="11" t="e">
        <f>VLOOKUP($C651, 'Team Per G'!$A$2:$G$31, 4, FALSE)</f>
        <v>#N/A</v>
      </c>
      <c r="AZ651" s="11" t="e">
        <f>VLOOKUP($C651, Team_Batting___Dashboard[], 22, FALSE)/$AH651</f>
        <v>#N/A</v>
      </c>
      <c r="BA651" s="11" t="e">
        <f>VLOOKUP($C651, 'FanGraphs - Team WAR Projected'!$B$2:$E$31, 4, FALSE)/162</f>
        <v>#N/A</v>
      </c>
      <c r="BB651" s="11" t="e">
        <f t="shared" si="118"/>
        <v>#N/A</v>
      </c>
      <c r="BC651" s="11" t="e">
        <f>VLOOKUP($C651, FanGraphs_Standings[[Abbreviation]:[2024 Year to Date RS/G]], 6, FALSE)/$AH651</f>
        <v>#N/A</v>
      </c>
      <c r="BD651" s="11" t="e">
        <f>VLOOKUP($C651, FanGraphs_Standings[[Abbreviation]:[2024 Projected Full Season RDif]], 19, FALSE)/162</f>
        <v>#N/A</v>
      </c>
      <c r="BE651" s="11" t="e">
        <f t="shared" si="119"/>
        <v>#N/A</v>
      </c>
      <c r="BF651" s="11" t="e">
        <f>VLOOKUP($C651, FanGraphs_Standings[[Abbreviation]:[2024 Projected Full Season RDif]], 5, FALSE)</f>
        <v>#N/A</v>
      </c>
      <c r="BG651" s="11" t="e">
        <f>VLOOKUP($C651, FanGraphs_Standings[[Abbreviation]:[2024 Projected Full Season W%]], 18, FALSE)</f>
        <v>#N/A</v>
      </c>
      <c r="BH651" s="11" t="e">
        <f t="shared" si="120"/>
        <v>#N/A</v>
      </c>
      <c r="BI651" s="11" t="e">
        <f>VLOOKUP($C651, 'Home Field Adv'!$A$2:$K$31, 11, FALSE)</f>
        <v>#N/A</v>
      </c>
      <c r="BL651" s="12" t="str">
        <f t="shared" si="121"/>
        <v/>
      </c>
      <c r="BM651" s="12" t="str">
        <f t="shared" si="111"/>
        <v/>
      </c>
      <c r="BN651" s="12" t="str">
        <f t="shared" si="122"/>
        <v/>
      </c>
    </row>
    <row r="652" spans="6:66" x14ac:dyDescent="0.45">
      <c r="F652" s="11" t="e">
        <f>VLOOKUP($B652, FanGraphs_Standings[[Abbreviation]:[2024 Year to Date G]], 2, FALSE)</f>
        <v>#N/A</v>
      </c>
      <c r="G652" s="11" t="e">
        <f>_xlfn.IFNA(VLOOKUP($D652, 'SP Per G'!$A$2:$D$1385, 3, FALSE),M652)</f>
        <v>#N/A</v>
      </c>
      <c r="H652" s="11" t="e">
        <f>IF(AND(ISNA(VLOOKUP($D652, 'SP Per G'!$A$2:$D$1385, 4, FALSE)), ISTEXT($D652)), G652,IF(ISNA(VLOOKUP($D652, 'SP Per G'!$A$2:$D$1385, 4, FALSE)), M652, VLOOKUP($D652, 'SP Per G'!$A$2:$D$1385, 4, FALSE)))</f>
        <v>#N/A</v>
      </c>
      <c r="I652" s="11" t="e">
        <f t="shared" si="112"/>
        <v>#N/A</v>
      </c>
      <c r="J652" s="11" t="e">
        <f>_xlfn.IFNA(VLOOKUP($D652,Individual_Pitching___Dashboard[],18,FALSE),VLOOKUP(B652,Team_Pitching___Dashboard[[Team]:[ERA]],17,FALSE))</f>
        <v>#N/A</v>
      </c>
      <c r="K652" s="11" t="e">
        <f>_xlfn.IFNA(VLOOKUP($D652, Individual_Pitching___Dashboard[], 20, FALSE), VLOOKUP(B652,Team_Pitching___Dashboard[[Team]:[xFIP]],20,FALSE))</f>
        <v>#N/A</v>
      </c>
      <c r="L652" s="11" t="e">
        <f>_xlfn.IFNA(VLOOKUP($D652, Individual_Pitching___Advanced[], 21,FALSE), VLOOKUP(B652, Team_Pitching___Advanced[], 20, FALSE))</f>
        <v>#N/A</v>
      </c>
      <c r="M652" s="11" t="e">
        <f>VLOOKUP($B652, 'Team Per G'!$A$2:$G$31, 7, FALSE)</f>
        <v>#N/A</v>
      </c>
      <c r="N652" s="11" t="e">
        <f>VLOOKUP($B652, 'FanGraphs - Team WAR Projected'!$B$2:$E$31, 3, FALSE)/162</f>
        <v>#N/A</v>
      </c>
      <c r="O652" s="11" t="e">
        <f t="shared" si="113"/>
        <v>#N/A</v>
      </c>
      <c r="P652" s="11" t="e">
        <f>VLOOKUP($B652, Team_Pitching___Advanced[[Team]:[xFIP]], 19,FALSE)</f>
        <v>#N/A</v>
      </c>
      <c r="Q652" s="11" t="e">
        <f>VLOOKUP($B652, Team_Pitching___Advanced[], 20, FALSE)</f>
        <v>#N/A</v>
      </c>
      <c r="R652" s="11" t="e">
        <f>VLOOKUP($B652, Team_Batting___Dashboard[[Team]:[wOBA]], 16, FALSE)</f>
        <v>#N/A</v>
      </c>
      <c r="S652" s="11" t="e">
        <f>VLOOKUP($B652, Team_Batting___Advanced[[Team]:[OPS]], 9, FALSE)</f>
        <v>#N/A</v>
      </c>
      <c r="T652" s="11" t="e">
        <f>VLOOKUP($B652, Team_Batting___Advanced[], 19, FALSE)</f>
        <v>#N/A</v>
      </c>
      <c r="U652" s="11" t="e">
        <f>VLOOKUP($B652, 'Team Per G'!$A$2:$G$31, 3, FALSE)</f>
        <v>#N/A</v>
      </c>
      <c r="V652" s="11" t="e">
        <f>VLOOKUP($B652, 'Team Per G'!$A$2:$G$31, 5, FALSE)</f>
        <v>#N/A</v>
      </c>
      <c r="W652" s="11" t="e">
        <f>VLOOKUP($B652, 'Team Per G'!$A$2:$G$31, 4, FALSE)</f>
        <v>#N/A</v>
      </c>
      <c r="X652" s="11" t="e">
        <f>VLOOKUP($B652, Team_Batting___Dashboard[], 22, FALSE)/$F652</f>
        <v>#N/A</v>
      </c>
      <c r="Y652" s="11" t="e">
        <f>VLOOKUP($B652, 'FanGraphs - Team WAR Projected'!$B$2:$E$31, 4, FALSE)/162</f>
        <v>#N/A</v>
      </c>
      <c r="Z652" s="11" t="e">
        <f t="shared" si="114"/>
        <v>#N/A</v>
      </c>
      <c r="AA652" s="11" t="e">
        <f>VLOOKUP($B652, FanGraphs_Standings[[Abbreviation]:[2024 Year to Date RS/G]], 6, FALSE)/$F652</f>
        <v>#N/A</v>
      </c>
      <c r="AB652" s="11" t="e">
        <f>VLOOKUP($B652, FanGraphs_Standings[[Abbreviation]:[2024 Projected Full Season RDif]], 19, FALSE)/162</f>
        <v>#N/A</v>
      </c>
      <c r="AC652" s="11" t="e">
        <f t="shared" si="123"/>
        <v>#N/A</v>
      </c>
      <c r="AD652" s="11" t="e">
        <f>VLOOKUP($B652, FanGraphs_Standings[[Abbreviation]:[2024 Projected Full Season RDif]], 5, FALSE)</f>
        <v>#N/A</v>
      </c>
      <c r="AE652" s="11" t="e">
        <f>VLOOKUP($B652, FanGraphs_Standings[[Abbreviation]:[2024 Projected Full Season W%]], 18, FALSE)</f>
        <v>#N/A</v>
      </c>
      <c r="AF652" s="11" t="e">
        <f t="shared" si="115"/>
        <v>#N/A</v>
      </c>
      <c r="AG652" s="11" t="e">
        <f>VLOOKUP($B652, 'Home Field Adv'!$A$2:$I$31, 9, FALSE)</f>
        <v>#N/A</v>
      </c>
      <c r="AH652" s="11" t="e">
        <f>VLOOKUP($C652, FanGraphs_Standings[[Abbreviation]:[2024 Year to Date G]], 2, FALSE)</f>
        <v>#N/A</v>
      </c>
      <c r="AI652" s="11" t="e">
        <f>_xlfn.IFNA(VLOOKUP($E652, 'SP Per G'!$A$2:$D$1385, 3, FALSE), AO652)</f>
        <v>#N/A</v>
      </c>
      <c r="AJ652" s="11" t="e">
        <f>IF(AND(ISNA(VLOOKUP($E652, 'SP Per G'!$A$2:$D$1385, 4, FALSE)), ISTEXT($E652)), AI652,IF(ISNA(VLOOKUP($E652, 'SP Per G'!$A$2:$D$1385, 4, FALSE)), AO652, VLOOKUP($E652, 'SP Per G'!$A$2:$D$1385, 4, FALSE)))</f>
        <v>#N/A</v>
      </c>
      <c r="AK652" s="11" t="e">
        <f t="shared" si="116"/>
        <v>#N/A</v>
      </c>
      <c r="AL652" s="11" t="e">
        <f>_xlfn.IFNA(VLOOKUP($E652, Individual_Pitching___Dashboard[], 18, FALSE), VLOOKUP($C652,Team_Pitching___Advanced[[Team]:[SIERA]],16,FALSE))</f>
        <v>#N/A</v>
      </c>
      <c r="AM652" s="11" t="e">
        <f>_xlfn.IFNA(VLOOKUP($E652, Individual_Pitching___Dashboard[], 20, FALSE), VLOOKUP($C652,Team_Pitching___Advanced[[Team]:[xFIP]],19,FALSE))</f>
        <v>#N/A</v>
      </c>
      <c r="AN652" s="11" t="e">
        <f>_xlfn.IFNA(VLOOKUP($E652,Individual_Pitching___Advanced[],21,FALSE),VLOOKUP($C652,Team_Pitching___Advanced[[Team]:[SIERA]],20,FALSE))</f>
        <v>#N/A</v>
      </c>
      <c r="AO652" s="11" t="e">
        <f>VLOOKUP($C652, 'Team Per G'!$A$2:$G$31, 7, FALSE)</f>
        <v>#N/A</v>
      </c>
      <c r="AP652" s="11" t="e">
        <f>VLOOKUP($C652, 'FanGraphs - Team WAR Projected'!$B$2:$E$31, 3, FALSE)/162</f>
        <v>#N/A</v>
      </c>
      <c r="AQ652" s="11" t="e">
        <f t="shared" si="117"/>
        <v>#N/A</v>
      </c>
      <c r="AR652" s="11" t="e">
        <f>VLOOKUP($C652, Team_Pitching___Advanced[[Team]:[xFIP]], 19,FALSE)</f>
        <v>#N/A</v>
      </c>
      <c r="AS652" s="11" t="e">
        <f>VLOOKUP($C652, Team_Pitching___Advanced[], 20, FALSE)</f>
        <v>#N/A</v>
      </c>
      <c r="AT652" s="11" t="e">
        <f>VLOOKUP($C652, Team_Batting___Dashboard[[Team]:[wOBA]], 16, FALSE)</f>
        <v>#N/A</v>
      </c>
      <c r="AU652" s="11" t="e">
        <f>VLOOKUP($C652, Team_Batting___Advanced[[Team]:[OPS]], 9, FALSE)</f>
        <v>#N/A</v>
      </c>
      <c r="AV652" s="11" t="e">
        <f>VLOOKUP($C652, Team_Batting___Advanced[], 19, FALSE)</f>
        <v>#N/A</v>
      </c>
      <c r="AW652" s="11" t="e">
        <f>VLOOKUP($C652, 'Team Per G'!$A$2:$G$31, 3, FALSE)</f>
        <v>#N/A</v>
      </c>
      <c r="AX652" s="11" t="e">
        <f>VLOOKUP($C652, 'Team Per G'!$A$2:$G$31, 5, FALSE)</f>
        <v>#N/A</v>
      </c>
      <c r="AY652" s="11" t="e">
        <f>VLOOKUP($C652, 'Team Per G'!$A$2:$G$31, 4, FALSE)</f>
        <v>#N/A</v>
      </c>
      <c r="AZ652" s="11" t="e">
        <f>VLOOKUP($C652, Team_Batting___Dashboard[], 22, FALSE)/$AH652</f>
        <v>#N/A</v>
      </c>
      <c r="BA652" s="11" t="e">
        <f>VLOOKUP($C652, 'FanGraphs - Team WAR Projected'!$B$2:$E$31, 4, FALSE)/162</f>
        <v>#N/A</v>
      </c>
      <c r="BB652" s="11" t="e">
        <f t="shared" si="118"/>
        <v>#N/A</v>
      </c>
      <c r="BC652" s="11" t="e">
        <f>VLOOKUP($C652, FanGraphs_Standings[[Abbreviation]:[2024 Year to Date RS/G]], 6, FALSE)/$AH652</f>
        <v>#N/A</v>
      </c>
      <c r="BD652" s="11" t="e">
        <f>VLOOKUP($C652, FanGraphs_Standings[[Abbreviation]:[2024 Projected Full Season RDif]], 19, FALSE)/162</f>
        <v>#N/A</v>
      </c>
      <c r="BE652" s="11" t="e">
        <f t="shared" si="119"/>
        <v>#N/A</v>
      </c>
      <c r="BF652" s="11" t="e">
        <f>VLOOKUP($C652, FanGraphs_Standings[[Abbreviation]:[2024 Projected Full Season RDif]], 5, FALSE)</f>
        <v>#N/A</v>
      </c>
      <c r="BG652" s="11" t="e">
        <f>VLOOKUP($C652, FanGraphs_Standings[[Abbreviation]:[2024 Projected Full Season W%]], 18, FALSE)</f>
        <v>#N/A</v>
      </c>
      <c r="BH652" s="11" t="e">
        <f t="shared" si="120"/>
        <v>#N/A</v>
      </c>
      <c r="BI652" s="11" t="e">
        <f>VLOOKUP($C652, 'Home Field Adv'!$A$2:$K$31, 11, FALSE)</f>
        <v>#N/A</v>
      </c>
      <c r="BL652" s="12" t="str">
        <f t="shared" si="121"/>
        <v/>
      </c>
      <c r="BM652" s="12" t="str">
        <f t="shared" si="111"/>
        <v/>
      </c>
      <c r="BN652" s="12" t="str">
        <f t="shared" si="122"/>
        <v/>
      </c>
    </row>
    <row r="653" spans="6:66" x14ac:dyDescent="0.45">
      <c r="F653" s="11" t="e">
        <f>VLOOKUP($B653, FanGraphs_Standings[[Abbreviation]:[2024 Year to Date G]], 2, FALSE)</f>
        <v>#N/A</v>
      </c>
      <c r="G653" s="11" t="e">
        <f>_xlfn.IFNA(VLOOKUP($D653, 'SP Per G'!$A$2:$D$1385, 3, FALSE),M653)</f>
        <v>#N/A</v>
      </c>
      <c r="H653" s="11" t="e">
        <f>IF(AND(ISNA(VLOOKUP($D653, 'SP Per G'!$A$2:$D$1385, 4, FALSE)), ISTEXT($D653)), G653,IF(ISNA(VLOOKUP($D653, 'SP Per G'!$A$2:$D$1385, 4, FALSE)), M653, VLOOKUP($D653, 'SP Per G'!$A$2:$D$1385, 4, FALSE)))</f>
        <v>#N/A</v>
      </c>
      <c r="I653" s="11" t="e">
        <f t="shared" si="112"/>
        <v>#N/A</v>
      </c>
      <c r="J653" s="11" t="e">
        <f>_xlfn.IFNA(VLOOKUP($D653,Individual_Pitching___Dashboard[],18,FALSE),VLOOKUP(B653,Team_Pitching___Dashboard[[Team]:[ERA]],17,FALSE))</f>
        <v>#N/A</v>
      </c>
      <c r="K653" s="11" t="e">
        <f>_xlfn.IFNA(VLOOKUP($D653, Individual_Pitching___Dashboard[], 20, FALSE), VLOOKUP(B653,Team_Pitching___Dashboard[[Team]:[xFIP]],20,FALSE))</f>
        <v>#N/A</v>
      </c>
      <c r="L653" s="11" t="e">
        <f>_xlfn.IFNA(VLOOKUP($D653, Individual_Pitching___Advanced[], 21,FALSE), VLOOKUP(B653, Team_Pitching___Advanced[], 20, FALSE))</f>
        <v>#N/A</v>
      </c>
      <c r="M653" s="11" t="e">
        <f>VLOOKUP($B653, 'Team Per G'!$A$2:$G$31, 7, FALSE)</f>
        <v>#N/A</v>
      </c>
      <c r="N653" s="11" t="e">
        <f>VLOOKUP($B653, 'FanGraphs - Team WAR Projected'!$B$2:$E$31, 3, FALSE)/162</f>
        <v>#N/A</v>
      </c>
      <c r="O653" s="11" t="e">
        <f t="shared" si="113"/>
        <v>#N/A</v>
      </c>
      <c r="P653" s="11" t="e">
        <f>VLOOKUP($B653, Team_Pitching___Advanced[[Team]:[xFIP]], 19,FALSE)</f>
        <v>#N/A</v>
      </c>
      <c r="Q653" s="11" t="e">
        <f>VLOOKUP($B653, Team_Pitching___Advanced[], 20, FALSE)</f>
        <v>#N/A</v>
      </c>
      <c r="R653" s="11" t="e">
        <f>VLOOKUP($B653, Team_Batting___Dashboard[[Team]:[wOBA]], 16, FALSE)</f>
        <v>#N/A</v>
      </c>
      <c r="S653" s="11" t="e">
        <f>VLOOKUP($B653, Team_Batting___Advanced[[Team]:[OPS]], 9, FALSE)</f>
        <v>#N/A</v>
      </c>
      <c r="T653" s="11" t="e">
        <f>VLOOKUP($B653, Team_Batting___Advanced[], 19, FALSE)</f>
        <v>#N/A</v>
      </c>
      <c r="U653" s="11" t="e">
        <f>VLOOKUP($B653, 'Team Per G'!$A$2:$G$31, 3, FALSE)</f>
        <v>#N/A</v>
      </c>
      <c r="V653" s="11" t="e">
        <f>VLOOKUP($B653, 'Team Per G'!$A$2:$G$31, 5, FALSE)</f>
        <v>#N/A</v>
      </c>
      <c r="W653" s="11" t="e">
        <f>VLOOKUP($B653, 'Team Per G'!$A$2:$G$31, 4, FALSE)</f>
        <v>#N/A</v>
      </c>
      <c r="X653" s="11" t="e">
        <f>VLOOKUP($B653, Team_Batting___Dashboard[], 22, FALSE)/$F653</f>
        <v>#N/A</v>
      </c>
      <c r="Y653" s="11" t="e">
        <f>VLOOKUP($B653, 'FanGraphs - Team WAR Projected'!$B$2:$E$31, 4, FALSE)/162</f>
        <v>#N/A</v>
      </c>
      <c r="Z653" s="11" t="e">
        <f t="shared" si="114"/>
        <v>#N/A</v>
      </c>
      <c r="AA653" s="11" t="e">
        <f>VLOOKUP($B653, FanGraphs_Standings[[Abbreviation]:[2024 Year to Date RS/G]], 6, FALSE)/$F653</f>
        <v>#N/A</v>
      </c>
      <c r="AB653" s="11" t="e">
        <f>VLOOKUP($B653, FanGraphs_Standings[[Abbreviation]:[2024 Projected Full Season RDif]], 19, FALSE)/162</f>
        <v>#N/A</v>
      </c>
      <c r="AC653" s="11" t="e">
        <f t="shared" si="123"/>
        <v>#N/A</v>
      </c>
      <c r="AD653" s="11" t="e">
        <f>VLOOKUP($B653, FanGraphs_Standings[[Abbreviation]:[2024 Projected Full Season RDif]], 5, FALSE)</f>
        <v>#N/A</v>
      </c>
      <c r="AE653" s="11" t="e">
        <f>VLOOKUP($B653, FanGraphs_Standings[[Abbreviation]:[2024 Projected Full Season W%]], 18, FALSE)</f>
        <v>#N/A</v>
      </c>
      <c r="AF653" s="11" t="e">
        <f t="shared" si="115"/>
        <v>#N/A</v>
      </c>
      <c r="AG653" s="11" t="e">
        <f>VLOOKUP($B653, 'Home Field Adv'!$A$2:$I$31, 9, FALSE)</f>
        <v>#N/A</v>
      </c>
      <c r="AH653" s="11" t="e">
        <f>VLOOKUP($C653, FanGraphs_Standings[[Abbreviation]:[2024 Year to Date G]], 2, FALSE)</f>
        <v>#N/A</v>
      </c>
      <c r="AI653" s="11" t="e">
        <f>_xlfn.IFNA(VLOOKUP($E653, 'SP Per G'!$A$2:$D$1385, 3, FALSE), AO653)</f>
        <v>#N/A</v>
      </c>
      <c r="AJ653" s="11" t="e">
        <f>IF(AND(ISNA(VLOOKUP($E653, 'SP Per G'!$A$2:$D$1385, 4, FALSE)), ISTEXT($E653)), AI653,IF(ISNA(VLOOKUP($E653, 'SP Per G'!$A$2:$D$1385, 4, FALSE)), AO653, VLOOKUP($E653, 'SP Per G'!$A$2:$D$1385, 4, FALSE)))</f>
        <v>#N/A</v>
      </c>
      <c r="AK653" s="11" t="e">
        <f t="shared" si="116"/>
        <v>#N/A</v>
      </c>
      <c r="AL653" s="11" t="e">
        <f>_xlfn.IFNA(VLOOKUP($E653, Individual_Pitching___Dashboard[], 18, FALSE), VLOOKUP($C653,Team_Pitching___Advanced[[Team]:[SIERA]],16,FALSE))</f>
        <v>#N/A</v>
      </c>
      <c r="AM653" s="11" t="e">
        <f>_xlfn.IFNA(VLOOKUP($E653, Individual_Pitching___Dashboard[], 20, FALSE), VLOOKUP($C653,Team_Pitching___Advanced[[Team]:[xFIP]],19,FALSE))</f>
        <v>#N/A</v>
      </c>
      <c r="AN653" s="11" t="e">
        <f>_xlfn.IFNA(VLOOKUP($E653,Individual_Pitching___Advanced[],21,FALSE),VLOOKUP($C653,Team_Pitching___Advanced[[Team]:[SIERA]],20,FALSE))</f>
        <v>#N/A</v>
      </c>
      <c r="AO653" s="11" t="e">
        <f>VLOOKUP($C653, 'Team Per G'!$A$2:$G$31, 7, FALSE)</f>
        <v>#N/A</v>
      </c>
      <c r="AP653" s="11" t="e">
        <f>VLOOKUP($C653, 'FanGraphs - Team WAR Projected'!$B$2:$E$31, 3, FALSE)/162</f>
        <v>#N/A</v>
      </c>
      <c r="AQ653" s="11" t="e">
        <f t="shared" si="117"/>
        <v>#N/A</v>
      </c>
      <c r="AR653" s="11" t="e">
        <f>VLOOKUP($C653, Team_Pitching___Advanced[[Team]:[xFIP]], 19,FALSE)</f>
        <v>#N/A</v>
      </c>
      <c r="AS653" s="11" t="e">
        <f>VLOOKUP($C653, Team_Pitching___Advanced[], 20, FALSE)</f>
        <v>#N/A</v>
      </c>
      <c r="AT653" s="11" t="e">
        <f>VLOOKUP($C653, Team_Batting___Dashboard[[Team]:[wOBA]], 16, FALSE)</f>
        <v>#N/A</v>
      </c>
      <c r="AU653" s="11" t="e">
        <f>VLOOKUP($C653, Team_Batting___Advanced[[Team]:[OPS]], 9, FALSE)</f>
        <v>#N/A</v>
      </c>
      <c r="AV653" s="11" t="e">
        <f>VLOOKUP($C653, Team_Batting___Advanced[], 19, FALSE)</f>
        <v>#N/A</v>
      </c>
      <c r="AW653" s="11" t="e">
        <f>VLOOKUP($C653, 'Team Per G'!$A$2:$G$31, 3, FALSE)</f>
        <v>#N/A</v>
      </c>
      <c r="AX653" s="11" t="e">
        <f>VLOOKUP($C653, 'Team Per G'!$A$2:$G$31, 5, FALSE)</f>
        <v>#N/A</v>
      </c>
      <c r="AY653" s="11" t="e">
        <f>VLOOKUP($C653, 'Team Per G'!$A$2:$G$31, 4, FALSE)</f>
        <v>#N/A</v>
      </c>
      <c r="AZ653" s="11" t="e">
        <f>VLOOKUP($C653, Team_Batting___Dashboard[], 22, FALSE)/$AH653</f>
        <v>#N/A</v>
      </c>
      <c r="BA653" s="11" t="e">
        <f>VLOOKUP($C653, 'FanGraphs - Team WAR Projected'!$B$2:$E$31, 4, FALSE)/162</f>
        <v>#N/A</v>
      </c>
      <c r="BB653" s="11" t="e">
        <f t="shared" si="118"/>
        <v>#N/A</v>
      </c>
      <c r="BC653" s="11" t="e">
        <f>VLOOKUP($C653, FanGraphs_Standings[[Abbreviation]:[2024 Year to Date RS/G]], 6, FALSE)/$AH653</f>
        <v>#N/A</v>
      </c>
      <c r="BD653" s="11" t="e">
        <f>VLOOKUP($C653, FanGraphs_Standings[[Abbreviation]:[2024 Projected Full Season RDif]], 19, FALSE)/162</f>
        <v>#N/A</v>
      </c>
      <c r="BE653" s="11" t="e">
        <f t="shared" si="119"/>
        <v>#N/A</v>
      </c>
      <c r="BF653" s="11" t="e">
        <f>VLOOKUP($C653, FanGraphs_Standings[[Abbreviation]:[2024 Projected Full Season RDif]], 5, FALSE)</f>
        <v>#N/A</v>
      </c>
      <c r="BG653" s="11" t="e">
        <f>VLOOKUP($C653, FanGraphs_Standings[[Abbreviation]:[2024 Projected Full Season W%]], 18, FALSE)</f>
        <v>#N/A</v>
      </c>
      <c r="BH653" s="11" t="e">
        <f t="shared" si="120"/>
        <v>#N/A</v>
      </c>
      <c r="BI653" s="11" t="e">
        <f>VLOOKUP($C653, 'Home Field Adv'!$A$2:$K$31, 11, FALSE)</f>
        <v>#N/A</v>
      </c>
      <c r="BL653" s="12" t="str">
        <f t="shared" si="121"/>
        <v/>
      </c>
      <c r="BM653" s="12" t="str">
        <f t="shared" si="111"/>
        <v/>
      </c>
      <c r="BN653" s="12" t="str">
        <f t="shared" si="122"/>
        <v/>
      </c>
    </row>
    <row r="654" spans="6:66" x14ac:dyDescent="0.45">
      <c r="F654" s="11" t="e">
        <f>VLOOKUP($B654, FanGraphs_Standings[[Abbreviation]:[2024 Year to Date G]], 2, FALSE)</f>
        <v>#N/A</v>
      </c>
      <c r="G654" s="11" t="e">
        <f>_xlfn.IFNA(VLOOKUP($D654, 'SP Per G'!$A$2:$D$1385, 3, FALSE),M654)</f>
        <v>#N/A</v>
      </c>
      <c r="H654" s="11" t="e">
        <f>IF(AND(ISNA(VLOOKUP($D654, 'SP Per G'!$A$2:$D$1385, 4, FALSE)), ISTEXT($D654)), G654,IF(ISNA(VLOOKUP($D654, 'SP Per G'!$A$2:$D$1385, 4, FALSE)), M654, VLOOKUP($D654, 'SP Per G'!$A$2:$D$1385, 4, FALSE)))</f>
        <v>#N/A</v>
      </c>
      <c r="I654" s="11" t="e">
        <f t="shared" si="112"/>
        <v>#N/A</v>
      </c>
      <c r="J654" s="11" t="e">
        <f>_xlfn.IFNA(VLOOKUP($D654,Individual_Pitching___Dashboard[],18,FALSE),VLOOKUP(B654,Team_Pitching___Dashboard[[Team]:[ERA]],17,FALSE))</f>
        <v>#N/A</v>
      </c>
      <c r="K654" s="11" t="e">
        <f>_xlfn.IFNA(VLOOKUP($D654, Individual_Pitching___Dashboard[], 20, FALSE), VLOOKUP(B654,Team_Pitching___Dashboard[[Team]:[xFIP]],20,FALSE))</f>
        <v>#N/A</v>
      </c>
      <c r="L654" s="11" t="e">
        <f>_xlfn.IFNA(VLOOKUP($D654, Individual_Pitching___Advanced[], 21,FALSE), VLOOKUP(B654, Team_Pitching___Advanced[], 20, FALSE))</f>
        <v>#N/A</v>
      </c>
      <c r="M654" s="11" t="e">
        <f>VLOOKUP($B654, 'Team Per G'!$A$2:$G$31, 7, FALSE)</f>
        <v>#N/A</v>
      </c>
      <c r="N654" s="11" t="e">
        <f>VLOOKUP($B654, 'FanGraphs - Team WAR Projected'!$B$2:$E$31, 3, FALSE)/162</f>
        <v>#N/A</v>
      </c>
      <c r="O654" s="11" t="e">
        <f t="shared" si="113"/>
        <v>#N/A</v>
      </c>
      <c r="P654" s="11" t="e">
        <f>VLOOKUP($B654, Team_Pitching___Advanced[[Team]:[xFIP]], 19,FALSE)</f>
        <v>#N/A</v>
      </c>
      <c r="Q654" s="11" t="e">
        <f>VLOOKUP($B654, Team_Pitching___Advanced[], 20, FALSE)</f>
        <v>#N/A</v>
      </c>
      <c r="R654" s="11" t="e">
        <f>VLOOKUP($B654, Team_Batting___Dashboard[[Team]:[wOBA]], 16, FALSE)</f>
        <v>#N/A</v>
      </c>
      <c r="S654" s="11" t="e">
        <f>VLOOKUP($B654, Team_Batting___Advanced[[Team]:[OPS]], 9, FALSE)</f>
        <v>#N/A</v>
      </c>
      <c r="T654" s="11" t="e">
        <f>VLOOKUP($B654, Team_Batting___Advanced[], 19, FALSE)</f>
        <v>#N/A</v>
      </c>
      <c r="U654" s="11" t="e">
        <f>VLOOKUP($B654, 'Team Per G'!$A$2:$G$31, 3, FALSE)</f>
        <v>#N/A</v>
      </c>
      <c r="V654" s="11" t="e">
        <f>VLOOKUP($B654, 'Team Per G'!$A$2:$G$31, 5, FALSE)</f>
        <v>#N/A</v>
      </c>
      <c r="W654" s="11" t="e">
        <f>VLOOKUP($B654, 'Team Per G'!$A$2:$G$31, 4, FALSE)</f>
        <v>#N/A</v>
      </c>
      <c r="X654" s="11" t="e">
        <f>VLOOKUP($B654, Team_Batting___Dashboard[], 22, FALSE)/$F654</f>
        <v>#N/A</v>
      </c>
      <c r="Y654" s="11" t="e">
        <f>VLOOKUP($B654, 'FanGraphs - Team WAR Projected'!$B$2:$E$31, 4, FALSE)/162</f>
        <v>#N/A</v>
      </c>
      <c r="Z654" s="11" t="e">
        <f t="shared" si="114"/>
        <v>#N/A</v>
      </c>
      <c r="AA654" s="11" t="e">
        <f>VLOOKUP($B654, FanGraphs_Standings[[Abbreviation]:[2024 Year to Date RS/G]], 6, FALSE)/$F654</f>
        <v>#N/A</v>
      </c>
      <c r="AB654" s="11" t="e">
        <f>VLOOKUP($B654, FanGraphs_Standings[[Abbreviation]:[2024 Projected Full Season RDif]], 19, FALSE)/162</f>
        <v>#N/A</v>
      </c>
      <c r="AC654" s="11" t="e">
        <f t="shared" si="123"/>
        <v>#N/A</v>
      </c>
      <c r="AD654" s="11" t="e">
        <f>VLOOKUP($B654, FanGraphs_Standings[[Abbreviation]:[2024 Projected Full Season RDif]], 5, FALSE)</f>
        <v>#N/A</v>
      </c>
      <c r="AE654" s="11" t="e">
        <f>VLOOKUP($B654, FanGraphs_Standings[[Abbreviation]:[2024 Projected Full Season W%]], 18, FALSE)</f>
        <v>#N/A</v>
      </c>
      <c r="AF654" s="11" t="e">
        <f t="shared" si="115"/>
        <v>#N/A</v>
      </c>
      <c r="AG654" s="11" t="e">
        <f>VLOOKUP($B654, 'Home Field Adv'!$A$2:$I$31, 9, FALSE)</f>
        <v>#N/A</v>
      </c>
      <c r="AH654" s="11" t="e">
        <f>VLOOKUP($C654, FanGraphs_Standings[[Abbreviation]:[2024 Year to Date G]], 2, FALSE)</f>
        <v>#N/A</v>
      </c>
      <c r="AI654" s="11" t="e">
        <f>_xlfn.IFNA(VLOOKUP($E654, 'SP Per G'!$A$2:$D$1385, 3, FALSE), AO654)</f>
        <v>#N/A</v>
      </c>
      <c r="AJ654" s="11" t="e">
        <f>IF(AND(ISNA(VLOOKUP($E654, 'SP Per G'!$A$2:$D$1385, 4, FALSE)), ISTEXT($E654)), AI654,IF(ISNA(VLOOKUP($E654, 'SP Per G'!$A$2:$D$1385, 4, FALSE)), AO654, VLOOKUP($E654, 'SP Per G'!$A$2:$D$1385, 4, FALSE)))</f>
        <v>#N/A</v>
      </c>
      <c r="AK654" s="11" t="e">
        <f t="shared" si="116"/>
        <v>#N/A</v>
      </c>
      <c r="AL654" s="11" t="e">
        <f>_xlfn.IFNA(VLOOKUP($E654, Individual_Pitching___Dashboard[], 18, FALSE), VLOOKUP($C654,Team_Pitching___Advanced[[Team]:[SIERA]],16,FALSE))</f>
        <v>#N/A</v>
      </c>
      <c r="AM654" s="11" t="e">
        <f>_xlfn.IFNA(VLOOKUP($E654, Individual_Pitching___Dashboard[], 20, FALSE), VLOOKUP($C654,Team_Pitching___Advanced[[Team]:[xFIP]],19,FALSE))</f>
        <v>#N/A</v>
      </c>
      <c r="AN654" s="11" t="e">
        <f>_xlfn.IFNA(VLOOKUP($E654,Individual_Pitching___Advanced[],21,FALSE),VLOOKUP($C654,Team_Pitching___Advanced[[Team]:[SIERA]],20,FALSE))</f>
        <v>#N/A</v>
      </c>
      <c r="AO654" s="11" t="e">
        <f>VLOOKUP($C654, 'Team Per G'!$A$2:$G$31, 7, FALSE)</f>
        <v>#N/A</v>
      </c>
      <c r="AP654" s="11" t="e">
        <f>VLOOKUP($C654, 'FanGraphs - Team WAR Projected'!$B$2:$E$31, 3, FALSE)/162</f>
        <v>#N/A</v>
      </c>
      <c r="AQ654" s="11" t="e">
        <f t="shared" si="117"/>
        <v>#N/A</v>
      </c>
      <c r="AR654" s="11" t="e">
        <f>VLOOKUP($C654, Team_Pitching___Advanced[[Team]:[xFIP]], 19,FALSE)</f>
        <v>#N/A</v>
      </c>
      <c r="AS654" s="11" t="e">
        <f>VLOOKUP($C654, Team_Pitching___Advanced[], 20, FALSE)</f>
        <v>#N/A</v>
      </c>
      <c r="AT654" s="11" t="e">
        <f>VLOOKUP($C654, Team_Batting___Dashboard[[Team]:[wOBA]], 16, FALSE)</f>
        <v>#N/A</v>
      </c>
      <c r="AU654" s="11" t="e">
        <f>VLOOKUP($C654, Team_Batting___Advanced[[Team]:[OPS]], 9, FALSE)</f>
        <v>#N/A</v>
      </c>
      <c r="AV654" s="11" t="e">
        <f>VLOOKUP($C654, Team_Batting___Advanced[], 19, FALSE)</f>
        <v>#N/A</v>
      </c>
      <c r="AW654" s="11" t="e">
        <f>VLOOKUP($C654, 'Team Per G'!$A$2:$G$31, 3, FALSE)</f>
        <v>#N/A</v>
      </c>
      <c r="AX654" s="11" t="e">
        <f>VLOOKUP($C654, 'Team Per G'!$A$2:$G$31, 5, FALSE)</f>
        <v>#N/A</v>
      </c>
      <c r="AY654" s="11" t="e">
        <f>VLOOKUP($C654, 'Team Per G'!$A$2:$G$31, 4, FALSE)</f>
        <v>#N/A</v>
      </c>
      <c r="AZ654" s="11" t="e">
        <f>VLOOKUP($C654, Team_Batting___Dashboard[], 22, FALSE)/$AH654</f>
        <v>#N/A</v>
      </c>
      <c r="BA654" s="11" t="e">
        <f>VLOOKUP($C654, 'FanGraphs - Team WAR Projected'!$B$2:$E$31, 4, FALSE)/162</f>
        <v>#N/A</v>
      </c>
      <c r="BB654" s="11" t="e">
        <f t="shared" si="118"/>
        <v>#N/A</v>
      </c>
      <c r="BC654" s="11" t="e">
        <f>VLOOKUP($C654, FanGraphs_Standings[[Abbreviation]:[2024 Year to Date RS/G]], 6, FALSE)/$AH654</f>
        <v>#N/A</v>
      </c>
      <c r="BD654" s="11" t="e">
        <f>VLOOKUP($C654, FanGraphs_Standings[[Abbreviation]:[2024 Projected Full Season RDif]], 19, FALSE)/162</f>
        <v>#N/A</v>
      </c>
      <c r="BE654" s="11" t="e">
        <f t="shared" si="119"/>
        <v>#N/A</v>
      </c>
      <c r="BF654" s="11" t="e">
        <f>VLOOKUP($C654, FanGraphs_Standings[[Abbreviation]:[2024 Projected Full Season RDif]], 5, FALSE)</f>
        <v>#N/A</v>
      </c>
      <c r="BG654" s="11" t="e">
        <f>VLOOKUP($C654, FanGraphs_Standings[[Abbreviation]:[2024 Projected Full Season W%]], 18, FALSE)</f>
        <v>#N/A</v>
      </c>
      <c r="BH654" s="11" t="e">
        <f t="shared" si="120"/>
        <v>#N/A</v>
      </c>
      <c r="BI654" s="11" t="e">
        <f>VLOOKUP($C654, 'Home Field Adv'!$A$2:$K$31, 11, FALSE)</f>
        <v>#N/A</v>
      </c>
      <c r="BL654" s="12" t="str">
        <f t="shared" si="121"/>
        <v/>
      </c>
      <c r="BM654" s="12" t="str">
        <f t="shared" si="111"/>
        <v/>
      </c>
      <c r="BN654" s="12" t="str">
        <f t="shared" si="122"/>
        <v/>
      </c>
    </row>
    <row r="655" spans="6:66" x14ac:dyDescent="0.45">
      <c r="F655" s="11" t="e">
        <f>VLOOKUP($B655, FanGraphs_Standings[[Abbreviation]:[2024 Year to Date G]], 2, FALSE)</f>
        <v>#N/A</v>
      </c>
      <c r="G655" s="11" t="e">
        <f>_xlfn.IFNA(VLOOKUP($D655, 'SP Per G'!$A$2:$D$1385, 3, FALSE),M655)</f>
        <v>#N/A</v>
      </c>
      <c r="H655" s="11" t="e">
        <f>IF(AND(ISNA(VLOOKUP($D655, 'SP Per G'!$A$2:$D$1385, 4, FALSE)), ISTEXT($D655)), G655,IF(ISNA(VLOOKUP($D655, 'SP Per G'!$A$2:$D$1385, 4, FALSE)), M655, VLOOKUP($D655, 'SP Per G'!$A$2:$D$1385, 4, FALSE)))</f>
        <v>#N/A</v>
      </c>
      <c r="I655" s="11" t="e">
        <f t="shared" si="112"/>
        <v>#N/A</v>
      </c>
      <c r="J655" s="11" t="e">
        <f>_xlfn.IFNA(VLOOKUP($D655,Individual_Pitching___Dashboard[],18,FALSE),VLOOKUP(B655,Team_Pitching___Dashboard[[Team]:[ERA]],17,FALSE))</f>
        <v>#N/A</v>
      </c>
      <c r="K655" s="11" t="e">
        <f>_xlfn.IFNA(VLOOKUP($D655, Individual_Pitching___Dashboard[], 20, FALSE), VLOOKUP(B655,Team_Pitching___Dashboard[[Team]:[xFIP]],20,FALSE))</f>
        <v>#N/A</v>
      </c>
      <c r="L655" s="11" t="e">
        <f>_xlfn.IFNA(VLOOKUP($D655, Individual_Pitching___Advanced[], 21,FALSE), VLOOKUP(B655, Team_Pitching___Advanced[], 20, FALSE))</f>
        <v>#N/A</v>
      </c>
      <c r="M655" s="11" t="e">
        <f>VLOOKUP($B655, 'Team Per G'!$A$2:$G$31, 7, FALSE)</f>
        <v>#N/A</v>
      </c>
      <c r="N655" s="11" t="e">
        <f>VLOOKUP($B655, 'FanGraphs - Team WAR Projected'!$B$2:$E$31, 3, FALSE)/162</f>
        <v>#N/A</v>
      </c>
      <c r="O655" s="11" t="e">
        <f t="shared" si="113"/>
        <v>#N/A</v>
      </c>
      <c r="P655" s="11" t="e">
        <f>VLOOKUP($B655, Team_Pitching___Advanced[[Team]:[xFIP]], 19,FALSE)</f>
        <v>#N/A</v>
      </c>
      <c r="Q655" s="11" t="e">
        <f>VLOOKUP($B655, Team_Pitching___Advanced[], 20, FALSE)</f>
        <v>#N/A</v>
      </c>
      <c r="R655" s="11" t="e">
        <f>VLOOKUP($B655, Team_Batting___Dashboard[[Team]:[wOBA]], 16, FALSE)</f>
        <v>#N/A</v>
      </c>
      <c r="S655" s="11" t="e">
        <f>VLOOKUP($B655, Team_Batting___Advanced[[Team]:[OPS]], 9, FALSE)</f>
        <v>#N/A</v>
      </c>
      <c r="T655" s="11" t="e">
        <f>VLOOKUP($B655, Team_Batting___Advanced[], 19, FALSE)</f>
        <v>#N/A</v>
      </c>
      <c r="U655" s="11" t="e">
        <f>VLOOKUP($B655, 'Team Per G'!$A$2:$G$31, 3, FALSE)</f>
        <v>#N/A</v>
      </c>
      <c r="V655" s="11" t="e">
        <f>VLOOKUP($B655, 'Team Per G'!$A$2:$G$31, 5, FALSE)</f>
        <v>#N/A</v>
      </c>
      <c r="W655" s="11" t="e">
        <f>VLOOKUP($B655, 'Team Per G'!$A$2:$G$31, 4, FALSE)</f>
        <v>#N/A</v>
      </c>
      <c r="X655" s="11" t="e">
        <f>VLOOKUP($B655, Team_Batting___Dashboard[], 22, FALSE)/$F655</f>
        <v>#N/A</v>
      </c>
      <c r="Y655" s="11" t="e">
        <f>VLOOKUP($B655, 'FanGraphs - Team WAR Projected'!$B$2:$E$31, 4, FALSE)/162</f>
        <v>#N/A</v>
      </c>
      <c r="Z655" s="11" t="e">
        <f t="shared" si="114"/>
        <v>#N/A</v>
      </c>
      <c r="AA655" s="11" t="e">
        <f>VLOOKUP($B655, FanGraphs_Standings[[Abbreviation]:[2024 Year to Date RS/G]], 6, FALSE)/$F655</f>
        <v>#N/A</v>
      </c>
      <c r="AB655" s="11" t="e">
        <f>VLOOKUP($B655, FanGraphs_Standings[[Abbreviation]:[2024 Projected Full Season RDif]], 19, FALSE)/162</f>
        <v>#N/A</v>
      </c>
      <c r="AC655" s="11" t="e">
        <f t="shared" si="123"/>
        <v>#N/A</v>
      </c>
      <c r="AD655" s="11" t="e">
        <f>VLOOKUP($B655, FanGraphs_Standings[[Abbreviation]:[2024 Projected Full Season RDif]], 5, FALSE)</f>
        <v>#N/A</v>
      </c>
      <c r="AE655" s="11" t="e">
        <f>VLOOKUP($B655, FanGraphs_Standings[[Abbreviation]:[2024 Projected Full Season W%]], 18, FALSE)</f>
        <v>#N/A</v>
      </c>
      <c r="AF655" s="11" t="e">
        <f t="shared" si="115"/>
        <v>#N/A</v>
      </c>
      <c r="AG655" s="11" t="e">
        <f>VLOOKUP($B655, 'Home Field Adv'!$A$2:$I$31, 9, FALSE)</f>
        <v>#N/A</v>
      </c>
      <c r="AH655" s="11" t="e">
        <f>VLOOKUP($C655, FanGraphs_Standings[[Abbreviation]:[2024 Year to Date G]], 2, FALSE)</f>
        <v>#N/A</v>
      </c>
      <c r="AI655" s="11" t="e">
        <f>_xlfn.IFNA(VLOOKUP($E655, 'SP Per G'!$A$2:$D$1385, 3, FALSE), AO655)</f>
        <v>#N/A</v>
      </c>
      <c r="AJ655" s="11" t="e">
        <f>IF(AND(ISNA(VLOOKUP($E655, 'SP Per G'!$A$2:$D$1385, 4, FALSE)), ISTEXT($E655)), AI655,IF(ISNA(VLOOKUP($E655, 'SP Per G'!$A$2:$D$1385, 4, FALSE)), AO655, VLOOKUP($E655, 'SP Per G'!$A$2:$D$1385, 4, FALSE)))</f>
        <v>#N/A</v>
      </c>
      <c r="AK655" s="11" t="e">
        <f t="shared" si="116"/>
        <v>#N/A</v>
      </c>
      <c r="AL655" s="11" t="e">
        <f>_xlfn.IFNA(VLOOKUP($E655, Individual_Pitching___Dashboard[], 18, FALSE), VLOOKUP($C655,Team_Pitching___Advanced[[Team]:[SIERA]],16,FALSE))</f>
        <v>#N/A</v>
      </c>
      <c r="AM655" s="11" t="e">
        <f>_xlfn.IFNA(VLOOKUP($E655, Individual_Pitching___Dashboard[], 20, FALSE), VLOOKUP($C655,Team_Pitching___Advanced[[Team]:[xFIP]],19,FALSE))</f>
        <v>#N/A</v>
      </c>
      <c r="AN655" s="11" t="e">
        <f>_xlfn.IFNA(VLOOKUP($E655,Individual_Pitching___Advanced[],21,FALSE),VLOOKUP($C655,Team_Pitching___Advanced[[Team]:[SIERA]],20,FALSE))</f>
        <v>#N/A</v>
      </c>
      <c r="AO655" s="11" t="e">
        <f>VLOOKUP($C655, 'Team Per G'!$A$2:$G$31, 7, FALSE)</f>
        <v>#N/A</v>
      </c>
      <c r="AP655" s="11" t="e">
        <f>VLOOKUP($C655, 'FanGraphs - Team WAR Projected'!$B$2:$E$31, 3, FALSE)/162</f>
        <v>#N/A</v>
      </c>
      <c r="AQ655" s="11" t="e">
        <f t="shared" si="117"/>
        <v>#N/A</v>
      </c>
      <c r="AR655" s="11" t="e">
        <f>VLOOKUP($C655, Team_Pitching___Advanced[[Team]:[xFIP]], 19,FALSE)</f>
        <v>#N/A</v>
      </c>
      <c r="AS655" s="11" t="e">
        <f>VLOOKUP($C655, Team_Pitching___Advanced[], 20, FALSE)</f>
        <v>#N/A</v>
      </c>
      <c r="AT655" s="11" t="e">
        <f>VLOOKUP($C655, Team_Batting___Dashboard[[Team]:[wOBA]], 16, FALSE)</f>
        <v>#N/A</v>
      </c>
      <c r="AU655" s="11" t="e">
        <f>VLOOKUP($C655, Team_Batting___Advanced[[Team]:[OPS]], 9, FALSE)</f>
        <v>#N/A</v>
      </c>
      <c r="AV655" s="11" t="e">
        <f>VLOOKUP($C655, Team_Batting___Advanced[], 19, FALSE)</f>
        <v>#N/A</v>
      </c>
      <c r="AW655" s="11" t="e">
        <f>VLOOKUP($C655, 'Team Per G'!$A$2:$G$31, 3, FALSE)</f>
        <v>#N/A</v>
      </c>
      <c r="AX655" s="11" t="e">
        <f>VLOOKUP($C655, 'Team Per G'!$A$2:$G$31, 5, FALSE)</f>
        <v>#N/A</v>
      </c>
      <c r="AY655" s="11" t="e">
        <f>VLOOKUP($C655, 'Team Per G'!$A$2:$G$31, 4, FALSE)</f>
        <v>#N/A</v>
      </c>
      <c r="AZ655" s="11" t="e">
        <f>VLOOKUP($C655, Team_Batting___Dashboard[], 22, FALSE)/$AH655</f>
        <v>#N/A</v>
      </c>
      <c r="BA655" s="11" t="e">
        <f>VLOOKUP($C655, 'FanGraphs - Team WAR Projected'!$B$2:$E$31, 4, FALSE)/162</f>
        <v>#N/A</v>
      </c>
      <c r="BB655" s="11" t="e">
        <f t="shared" si="118"/>
        <v>#N/A</v>
      </c>
      <c r="BC655" s="11" t="e">
        <f>VLOOKUP($C655, FanGraphs_Standings[[Abbreviation]:[2024 Year to Date RS/G]], 6, FALSE)/$AH655</f>
        <v>#N/A</v>
      </c>
      <c r="BD655" s="11" t="e">
        <f>VLOOKUP($C655, FanGraphs_Standings[[Abbreviation]:[2024 Projected Full Season RDif]], 19, FALSE)/162</f>
        <v>#N/A</v>
      </c>
      <c r="BE655" s="11" t="e">
        <f t="shared" si="119"/>
        <v>#N/A</v>
      </c>
      <c r="BF655" s="11" t="e">
        <f>VLOOKUP($C655, FanGraphs_Standings[[Abbreviation]:[2024 Projected Full Season RDif]], 5, FALSE)</f>
        <v>#N/A</v>
      </c>
      <c r="BG655" s="11" t="e">
        <f>VLOOKUP($C655, FanGraphs_Standings[[Abbreviation]:[2024 Projected Full Season W%]], 18, FALSE)</f>
        <v>#N/A</v>
      </c>
      <c r="BH655" s="11" t="e">
        <f t="shared" si="120"/>
        <v>#N/A</v>
      </c>
      <c r="BI655" s="11" t="e">
        <f>VLOOKUP($C655, 'Home Field Adv'!$A$2:$K$31, 11, FALSE)</f>
        <v>#N/A</v>
      </c>
      <c r="BL655" s="12" t="str">
        <f t="shared" si="121"/>
        <v/>
      </c>
      <c r="BM655" s="12" t="str">
        <f t="shared" si="111"/>
        <v/>
      </c>
      <c r="BN655" s="12" t="str">
        <f t="shared" si="122"/>
        <v/>
      </c>
    </row>
    <row r="656" spans="6:66" x14ac:dyDescent="0.45">
      <c r="F656" s="11" t="e">
        <f>VLOOKUP($B656, FanGraphs_Standings[[Abbreviation]:[2024 Year to Date G]], 2, FALSE)</f>
        <v>#N/A</v>
      </c>
      <c r="G656" s="11" t="e">
        <f>_xlfn.IFNA(VLOOKUP($D656, 'SP Per G'!$A$2:$D$1385, 3, FALSE),M656)</f>
        <v>#N/A</v>
      </c>
      <c r="H656" s="11" t="e">
        <f>IF(AND(ISNA(VLOOKUP($D656, 'SP Per G'!$A$2:$D$1385, 4, FALSE)), ISTEXT($D656)), G656,IF(ISNA(VLOOKUP($D656, 'SP Per G'!$A$2:$D$1385, 4, FALSE)), M656, VLOOKUP($D656, 'SP Per G'!$A$2:$D$1385, 4, FALSE)))</f>
        <v>#N/A</v>
      </c>
      <c r="I656" s="11" t="e">
        <f t="shared" si="112"/>
        <v>#N/A</v>
      </c>
      <c r="J656" s="11" t="e">
        <f>_xlfn.IFNA(VLOOKUP($D656,Individual_Pitching___Dashboard[],18,FALSE),VLOOKUP(B656,Team_Pitching___Dashboard[[Team]:[ERA]],17,FALSE))</f>
        <v>#N/A</v>
      </c>
      <c r="K656" s="11" t="e">
        <f>_xlfn.IFNA(VLOOKUP($D656, Individual_Pitching___Dashboard[], 20, FALSE), VLOOKUP(B656,Team_Pitching___Dashboard[[Team]:[xFIP]],20,FALSE))</f>
        <v>#N/A</v>
      </c>
      <c r="L656" s="11" t="e">
        <f>_xlfn.IFNA(VLOOKUP($D656, Individual_Pitching___Advanced[], 21,FALSE), VLOOKUP(B656, Team_Pitching___Advanced[], 20, FALSE))</f>
        <v>#N/A</v>
      </c>
      <c r="M656" s="11" t="e">
        <f>VLOOKUP($B656, 'Team Per G'!$A$2:$G$31, 7, FALSE)</f>
        <v>#N/A</v>
      </c>
      <c r="N656" s="11" t="e">
        <f>VLOOKUP($B656, 'FanGraphs - Team WAR Projected'!$B$2:$E$31, 3, FALSE)/162</f>
        <v>#N/A</v>
      </c>
      <c r="O656" s="11" t="e">
        <f t="shared" si="113"/>
        <v>#N/A</v>
      </c>
      <c r="P656" s="11" t="e">
        <f>VLOOKUP($B656, Team_Pitching___Advanced[[Team]:[xFIP]], 19,FALSE)</f>
        <v>#N/A</v>
      </c>
      <c r="Q656" s="11" t="e">
        <f>VLOOKUP($B656, Team_Pitching___Advanced[], 20, FALSE)</f>
        <v>#N/A</v>
      </c>
      <c r="R656" s="11" t="e">
        <f>VLOOKUP($B656, Team_Batting___Dashboard[[Team]:[wOBA]], 16, FALSE)</f>
        <v>#N/A</v>
      </c>
      <c r="S656" s="11" t="e">
        <f>VLOOKUP($B656, Team_Batting___Advanced[[Team]:[OPS]], 9, FALSE)</f>
        <v>#N/A</v>
      </c>
      <c r="T656" s="11" t="e">
        <f>VLOOKUP($B656, Team_Batting___Advanced[], 19, FALSE)</f>
        <v>#N/A</v>
      </c>
      <c r="U656" s="11" t="e">
        <f>VLOOKUP($B656, 'Team Per G'!$A$2:$G$31, 3, FALSE)</f>
        <v>#N/A</v>
      </c>
      <c r="V656" s="11" t="e">
        <f>VLOOKUP($B656, 'Team Per G'!$A$2:$G$31, 5, FALSE)</f>
        <v>#N/A</v>
      </c>
      <c r="W656" s="11" t="e">
        <f>VLOOKUP($B656, 'Team Per G'!$A$2:$G$31, 4, FALSE)</f>
        <v>#N/A</v>
      </c>
      <c r="X656" s="11" t="e">
        <f>VLOOKUP($B656, Team_Batting___Dashboard[], 22, FALSE)/$F656</f>
        <v>#N/A</v>
      </c>
      <c r="Y656" s="11" t="e">
        <f>VLOOKUP($B656, 'FanGraphs - Team WAR Projected'!$B$2:$E$31, 4, FALSE)/162</f>
        <v>#N/A</v>
      </c>
      <c r="Z656" s="11" t="e">
        <f t="shared" si="114"/>
        <v>#N/A</v>
      </c>
      <c r="AA656" s="11" t="e">
        <f>VLOOKUP($B656, FanGraphs_Standings[[Abbreviation]:[2024 Year to Date RS/G]], 6, FALSE)/$F656</f>
        <v>#N/A</v>
      </c>
      <c r="AB656" s="11" t="e">
        <f>VLOOKUP($B656, FanGraphs_Standings[[Abbreviation]:[2024 Projected Full Season RDif]], 19, FALSE)/162</f>
        <v>#N/A</v>
      </c>
      <c r="AC656" s="11" t="e">
        <f t="shared" si="123"/>
        <v>#N/A</v>
      </c>
      <c r="AD656" s="11" t="e">
        <f>VLOOKUP($B656, FanGraphs_Standings[[Abbreviation]:[2024 Projected Full Season RDif]], 5, FALSE)</f>
        <v>#N/A</v>
      </c>
      <c r="AE656" s="11" t="e">
        <f>VLOOKUP($B656, FanGraphs_Standings[[Abbreviation]:[2024 Projected Full Season W%]], 18, FALSE)</f>
        <v>#N/A</v>
      </c>
      <c r="AF656" s="11" t="e">
        <f t="shared" si="115"/>
        <v>#N/A</v>
      </c>
      <c r="AG656" s="11" t="e">
        <f>VLOOKUP($B656, 'Home Field Adv'!$A$2:$I$31, 9, FALSE)</f>
        <v>#N/A</v>
      </c>
      <c r="AH656" s="11" t="e">
        <f>VLOOKUP($C656, FanGraphs_Standings[[Abbreviation]:[2024 Year to Date G]], 2, FALSE)</f>
        <v>#N/A</v>
      </c>
      <c r="AI656" s="11" t="e">
        <f>_xlfn.IFNA(VLOOKUP($E656, 'SP Per G'!$A$2:$D$1385, 3, FALSE), AO656)</f>
        <v>#N/A</v>
      </c>
      <c r="AJ656" s="11" t="e">
        <f>IF(AND(ISNA(VLOOKUP($E656, 'SP Per G'!$A$2:$D$1385, 4, FALSE)), ISTEXT($E656)), AI656,IF(ISNA(VLOOKUP($E656, 'SP Per G'!$A$2:$D$1385, 4, FALSE)), AO656, VLOOKUP($E656, 'SP Per G'!$A$2:$D$1385, 4, FALSE)))</f>
        <v>#N/A</v>
      </c>
      <c r="AK656" s="11" t="e">
        <f t="shared" si="116"/>
        <v>#N/A</v>
      </c>
      <c r="AL656" s="11" t="e">
        <f>_xlfn.IFNA(VLOOKUP($E656, Individual_Pitching___Dashboard[], 18, FALSE), VLOOKUP($C656,Team_Pitching___Advanced[[Team]:[SIERA]],16,FALSE))</f>
        <v>#N/A</v>
      </c>
      <c r="AM656" s="11" t="e">
        <f>_xlfn.IFNA(VLOOKUP($E656, Individual_Pitching___Dashboard[], 20, FALSE), VLOOKUP($C656,Team_Pitching___Advanced[[Team]:[xFIP]],19,FALSE))</f>
        <v>#N/A</v>
      </c>
      <c r="AN656" s="11" t="e">
        <f>_xlfn.IFNA(VLOOKUP($E656,Individual_Pitching___Advanced[],21,FALSE),VLOOKUP($C656,Team_Pitching___Advanced[[Team]:[SIERA]],20,FALSE))</f>
        <v>#N/A</v>
      </c>
      <c r="AO656" s="11" t="e">
        <f>VLOOKUP($C656, 'Team Per G'!$A$2:$G$31, 7, FALSE)</f>
        <v>#N/A</v>
      </c>
      <c r="AP656" s="11" t="e">
        <f>VLOOKUP($C656, 'FanGraphs - Team WAR Projected'!$B$2:$E$31, 3, FALSE)/162</f>
        <v>#N/A</v>
      </c>
      <c r="AQ656" s="11" t="e">
        <f t="shared" si="117"/>
        <v>#N/A</v>
      </c>
      <c r="AR656" s="11" t="e">
        <f>VLOOKUP($C656, Team_Pitching___Advanced[[Team]:[xFIP]], 19,FALSE)</f>
        <v>#N/A</v>
      </c>
      <c r="AS656" s="11" t="e">
        <f>VLOOKUP($C656, Team_Pitching___Advanced[], 20, FALSE)</f>
        <v>#N/A</v>
      </c>
      <c r="AT656" s="11" t="e">
        <f>VLOOKUP($C656, Team_Batting___Dashboard[[Team]:[wOBA]], 16, FALSE)</f>
        <v>#N/A</v>
      </c>
      <c r="AU656" s="11" t="e">
        <f>VLOOKUP($C656, Team_Batting___Advanced[[Team]:[OPS]], 9, FALSE)</f>
        <v>#N/A</v>
      </c>
      <c r="AV656" s="11" t="e">
        <f>VLOOKUP($C656, Team_Batting___Advanced[], 19, FALSE)</f>
        <v>#N/A</v>
      </c>
      <c r="AW656" s="11" t="e">
        <f>VLOOKUP($C656, 'Team Per G'!$A$2:$G$31, 3, FALSE)</f>
        <v>#N/A</v>
      </c>
      <c r="AX656" s="11" t="e">
        <f>VLOOKUP($C656, 'Team Per G'!$A$2:$G$31, 5, FALSE)</f>
        <v>#N/A</v>
      </c>
      <c r="AY656" s="11" t="e">
        <f>VLOOKUP($C656, 'Team Per G'!$A$2:$G$31, 4, FALSE)</f>
        <v>#N/A</v>
      </c>
      <c r="AZ656" s="11" t="e">
        <f>VLOOKUP($C656, Team_Batting___Dashboard[], 22, FALSE)/$AH656</f>
        <v>#N/A</v>
      </c>
      <c r="BA656" s="11" t="e">
        <f>VLOOKUP($C656, 'FanGraphs - Team WAR Projected'!$B$2:$E$31, 4, FALSE)/162</f>
        <v>#N/A</v>
      </c>
      <c r="BB656" s="11" t="e">
        <f t="shared" si="118"/>
        <v>#N/A</v>
      </c>
      <c r="BC656" s="11" t="e">
        <f>VLOOKUP($C656, FanGraphs_Standings[[Abbreviation]:[2024 Year to Date RS/G]], 6, FALSE)/$AH656</f>
        <v>#N/A</v>
      </c>
      <c r="BD656" s="11" t="e">
        <f>VLOOKUP($C656, FanGraphs_Standings[[Abbreviation]:[2024 Projected Full Season RDif]], 19, FALSE)/162</f>
        <v>#N/A</v>
      </c>
      <c r="BE656" s="11" t="e">
        <f t="shared" si="119"/>
        <v>#N/A</v>
      </c>
      <c r="BF656" s="11" t="e">
        <f>VLOOKUP($C656, FanGraphs_Standings[[Abbreviation]:[2024 Projected Full Season RDif]], 5, FALSE)</f>
        <v>#N/A</v>
      </c>
      <c r="BG656" s="11" t="e">
        <f>VLOOKUP($C656, FanGraphs_Standings[[Abbreviation]:[2024 Projected Full Season W%]], 18, FALSE)</f>
        <v>#N/A</v>
      </c>
      <c r="BH656" s="11" t="e">
        <f t="shared" si="120"/>
        <v>#N/A</v>
      </c>
      <c r="BI656" s="11" t="e">
        <f>VLOOKUP($C656, 'Home Field Adv'!$A$2:$K$31, 11, FALSE)</f>
        <v>#N/A</v>
      </c>
      <c r="BL656" s="12" t="str">
        <f t="shared" si="121"/>
        <v/>
      </c>
      <c r="BM656" s="12" t="str">
        <f t="shared" si="111"/>
        <v/>
      </c>
      <c r="BN656" s="12" t="str">
        <f t="shared" si="122"/>
        <v/>
      </c>
    </row>
    <row r="657" spans="6:66" x14ac:dyDescent="0.45">
      <c r="F657" s="11" t="e">
        <f>VLOOKUP($B657, FanGraphs_Standings[[Abbreviation]:[2024 Year to Date G]], 2, FALSE)</f>
        <v>#N/A</v>
      </c>
      <c r="G657" s="11" t="e">
        <f>_xlfn.IFNA(VLOOKUP($D657, 'SP Per G'!$A$2:$D$1385, 3, FALSE),M657)</f>
        <v>#N/A</v>
      </c>
      <c r="H657" s="11" t="e">
        <f>IF(AND(ISNA(VLOOKUP($D657, 'SP Per G'!$A$2:$D$1385, 4, FALSE)), ISTEXT($D657)), G657,IF(ISNA(VLOOKUP($D657, 'SP Per G'!$A$2:$D$1385, 4, FALSE)), M657, VLOOKUP($D657, 'SP Per G'!$A$2:$D$1385, 4, FALSE)))</f>
        <v>#N/A</v>
      </c>
      <c r="I657" s="11" t="e">
        <f t="shared" si="112"/>
        <v>#N/A</v>
      </c>
      <c r="J657" s="11" t="e">
        <f>_xlfn.IFNA(VLOOKUP($D657,Individual_Pitching___Dashboard[],18,FALSE),VLOOKUP(B657,Team_Pitching___Dashboard[[Team]:[ERA]],17,FALSE))</f>
        <v>#N/A</v>
      </c>
      <c r="K657" s="11" t="e">
        <f>_xlfn.IFNA(VLOOKUP($D657, Individual_Pitching___Dashboard[], 20, FALSE), VLOOKUP(B657,Team_Pitching___Dashboard[[Team]:[xFIP]],20,FALSE))</f>
        <v>#N/A</v>
      </c>
      <c r="L657" s="11" t="e">
        <f>_xlfn.IFNA(VLOOKUP($D657, Individual_Pitching___Advanced[], 21,FALSE), VLOOKUP(B657, Team_Pitching___Advanced[], 20, FALSE))</f>
        <v>#N/A</v>
      </c>
      <c r="M657" s="11" t="e">
        <f>VLOOKUP($B657, 'Team Per G'!$A$2:$G$31, 7, FALSE)</f>
        <v>#N/A</v>
      </c>
      <c r="N657" s="11" t="e">
        <f>VLOOKUP($B657, 'FanGraphs - Team WAR Projected'!$B$2:$E$31, 3, FALSE)/162</f>
        <v>#N/A</v>
      </c>
      <c r="O657" s="11" t="e">
        <f t="shared" si="113"/>
        <v>#N/A</v>
      </c>
      <c r="P657" s="11" t="e">
        <f>VLOOKUP($B657, Team_Pitching___Advanced[[Team]:[xFIP]], 19,FALSE)</f>
        <v>#N/A</v>
      </c>
      <c r="Q657" s="11" t="e">
        <f>VLOOKUP($B657, Team_Pitching___Advanced[], 20, FALSE)</f>
        <v>#N/A</v>
      </c>
      <c r="R657" s="11" t="e">
        <f>VLOOKUP($B657, Team_Batting___Dashboard[[Team]:[wOBA]], 16, FALSE)</f>
        <v>#N/A</v>
      </c>
      <c r="S657" s="11" t="e">
        <f>VLOOKUP($B657, Team_Batting___Advanced[[Team]:[OPS]], 9, FALSE)</f>
        <v>#N/A</v>
      </c>
      <c r="T657" s="11" t="e">
        <f>VLOOKUP($B657, Team_Batting___Advanced[], 19, FALSE)</f>
        <v>#N/A</v>
      </c>
      <c r="U657" s="11" t="e">
        <f>VLOOKUP($B657, 'Team Per G'!$A$2:$G$31, 3, FALSE)</f>
        <v>#N/A</v>
      </c>
      <c r="V657" s="11" t="e">
        <f>VLOOKUP($B657, 'Team Per G'!$A$2:$G$31, 5, FALSE)</f>
        <v>#N/A</v>
      </c>
      <c r="W657" s="11" t="e">
        <f>VLOOKUP($B657, 'Team Per G'!$A$2:$G$31, 4, FALSE)</f>
        <v>#N/A</v>
      </c>
      <c r="X657" s="11" t="e">
        <f>VLOOKUP($B657, Team_Batting___Dashboard[], 22, FALSE)/$F657</f>
        <v>#N/A</v>
      </c>
      <c r="Y657" s="11" t="e">
        <f>VLOOKUP($B657, 'FanGraphs - Team WAR Projected'!$B$2:$E$31, 4, FALSE)/162</f>
        <v>#N/A</v>
      </c>
      <c r="Z657" s="11" t="e">
        <f t="shared" si="114"/>
        <v>#N/A</v>
      </c>
      <c r="AA657" s="11" t="e">
        <f>VLOOKUP($B657, FanGraphs_Standings[[Abbreviation]:[2024 Year to Date RS/G]], 6, FALSE)/$F657</f>
        <v>#N/A</v>
      </c>
      <c r="AB657" s="11" t="e">
        <f>VLOOKUP($B657, FanGraphs_Standings[[Abbreviation]:[2024 Projected Full Season RDif]], 19, FALSE)/162</f>
        <v>#N/A</v>
      </c>
      <c r="AC657" s="11" t="e">
        <f t="shared" si="123"/>
        <v>#N/A</v>
      </c>
      <c r="AD657" s="11" t="e">
        <f>VLOOKUP($B657, FanGraphs_Standings[[Abbreviation]:[2024 Projected Full Season RDif]], 5, FALSE)</f>
        <v>#N/A</v>
      </c>
      <c r="AE657" s="11" t="e">
        <f>VLOOKUP($B657, FanGraphs_Standings[[Abbreviation]:[2024 Projected Full Season W%]], 18, FALSE)</f>
        <v>#N/A</v>
      </c>
      <c r="AF657" s="11" t="e">
        <f t="shared" si="115"/>
        <v>#N/A</v>
      </c>
      <c r="AG657" s="11" t="e">
        <f>VLOOKUP($B657, 'Home Field Adv'!$A$2:$I$31, 9, FALSE)</f>
        <v>#N/A</v>
      </c>
      <c r="AH657" s="11" t="e">
        <f>VLOOKUP($C657, FanGraphs_Standings[[Abbreviation]:[2024 Year to Date G]], 2, FALSE)</f>
        <v>#N/A</v>
      </c>
      <c r="AI657" s="11" t="e">
        <f>_xlfn.IFNA(VLOOKUP($E657, 'SP Per G'!$A$2:$D$1385, 3, FALSE), AO657)</f>
        <v>#N/A</v>
      </c>
      <c r="AJ657" s="11" t="e">
        <f>IF(AND(ISNA(VLOOKUP($E657, 'SP Per G'!$A$2:$D$1385, 4, FALSE)), ISTEXT($E657)), AI657,IF(ISNA(VLOOKUP($E657, 'SP Per G'!$A$2:$D$1385, 4, FALSE)), AO657, VLOOKUP($E657, 'SP Per G'!$A$2:$D$1385, 4, FALSE)))</f>
        <v>#N/A</v>
      </c>
      <c r="AK657" s="11" t="e">
        <f t="shared" si="116"/>
        <v>#N/A</v>
      </c>
      <c r="AL657" s="11" t="e">
        <f>_xlfn.IFNA(VLOOKUP($E657, Individual_Pitching___Dashboard[], 18, FALSE), VLOOKUP($C657,Team_Pitching___Advanced[[Team]:[SIERA]],16,FALSE))</f>
        <v>#N/A</v>
      </c>
      <c r="AM657" s="11" t="e">
        <f>_xlfn.IFNA(VLOOKUP($E657, Individual_Pitching___Dashboard[], 20, FALSE), VLOOKUP($C657,Team_Pitching___Advanced[[Team]:[xFIP]],19,FALSE))</f>
        <v>#N/A</v>
      </c>
      <c r="AN657" s="11" t="e">
        <f>_xlfn.IFNA(VLOOKUP($E657,Individual_Pitching___Advanced[],21,FALSE),VLOOKUP($C657,Team_Pitching___Advanced[[Team]:[SIERA]],20,FALSE))</f>
        <v>#N/A</v>
      </c>
      <c r="AO657" s="11" t="e">
        <f>VLOOKUP($C657, 'Team Per G'!$A$2:$G$31, 7, FALSE)</f>
        <v>#N/A</v>
      </c>
      <c r="AP657" s="11" t="e">
        <f>VLOOKUP($C657, 'FanGraphs - Team WAR Projected'!$B$2:$E$31, 3, FALSE)/162</f>
        <v>#N/A</v>
      </c>
      <c r="AQ657" s="11" t="e">
        <f t="shared" si="117"/>
        <v>#N/A</v>
      </c>
      <c r="AR657" s="11" t="e">
        <f>VLOOKUP($C657, Team_Pitching___Advanced[[Team]:[xFIP]], 19,FALSE)</f>
        <v>#N/A</v>
      </c>
      <c r="AS657" s="11" t="e">
        <f>VLOOKUP($C657, Team_Pitching___Advanced[], 20, FALSE)</f>
        <v>#N/A</v>
      </c>
      <c r="AT657" s="11" t="e">
        <f>VLOOKUP($C657, Team_Batting___Dashboard[[Team]:[wOBA]], 16, FALSE)</f>
        <v>#N/A</v>
      </c>
      <c r="AU657" s="11" t="e">
        <f>VLOOKUP($C657, Team_Batting___Advanced[[Team]:[OPS]], 9, FALSE)</f>
        <v>#N/A</v>
      </c>
      <c r="AV657" s="11" t="e">
        <f>VLOOKUP($C657, Team_Batting___Advanced[], 19, FALSE)</f>
        <v>#N/A</v>
      </c>
      <c r="AW657" s="11" t="e">
        <f>VLOOKUP($C657, 'Team Per G'!$A$2:$G$31, 3, FALSE)</f>
        <v>#N/A</v>
      </c>
      <c r="AX657" s="11" t="e">
        <f>VLOOKUP($C657, 'Team Per G'!$A$2:$G$31, 5, FALSE)</f>
        <v>#N/A</v>
      </c>
      <c r="AY657" s="11" t="e">
        <f>VLOOKUP($C657, 'Team Per G'!$A$2:$G$31, 4, FALSE)</f>
        <v>#N/A</v>
      </c>
      <c r="AZ657" s="11" t="e">
        <f>VLOOKUP($C657, Team_Batting___Dashboard[], 22, FALSE)/$AH657</f>
        <v>#N/A</v>
      </c>
      <c r="BA657" s="11" t="e">
        <f>VLOOKUP($C657, 'FanGraphs - Team WAR Projected'!$B$2:$E$31, 4, FALSE)/162</f>
        <v>#N/A</v>
      </c>
      <c r="BB657" s="11" t="e">
        <f t="shared" si="118"/>
        <v>#N/A</v>
      </c>
      <c r="BC657" s="11" t="e">
        <f>VLOOKUP($C657, FanGraphs_Standings[[Abbreviation]:[2024 Year to Date RS/G]], 6, FALSE)/$AH657</f>
        <v>#N/A</v>
      </c>
      <c r="BD657" s="11" t="e">
        <f>VLOOKUP($C657, FanGraphs_Standings[[Abbreviation]:[2024 Projected Full Season RDif]], 19, FALSE)/162</f>
        <v>#N/A</v>
      </c>
      <c r="BE657" s="11" t="e">
        <f t="shared" si="119"/>
        <v>#N/A</v>
      </c>
      <c r="BF657" s="11" t="e">
        <f>VLOOKUP($C657, FanGraphs_Standings[[Abbreviation]:[2024 Projected Full Season RDif]], 5, FALSE)</f>
        <v>#N/A</v>
      </c>
      <c r="BG657" s="11" t="e">
        <f>VLOOKUP($C657, FanGraphs_Standings[[Abbreviation]:[2024 Projected Full Season W%]], 18, FALSE)</f>
        <v>#N/A</v>
      </c>
      <c r="BH657" s="11" t="e">
        <f t="shared" si="120"/>
        <v>#N/A</v>
      </c>
      <c r="BI657" s="11" t="e">
        <f>VLOOKUP($C657, 'Home Field Adv'!$A$2:$K$31, 11, FALSE)</f>
        <v>#N/A</v>
      </c>
      <c r="BL657" s="12" t="str">
        <f t="shared" si="121"/>
        <v/>
      </c>
      <c r="BM657" s="12" t="str">
        <f t="shared" si="111"/>
        <v/>
      </c>
      <c r="BN657" s="12" t="str">
        <f t="shared" si="122"/>
        <v/>
      </c>
    </row>
    <row r="658" spans="6:66" x14ac:dyDescent="0.45">
      <c r="F658" s="11" t="e">
        <f>VLOOKUP($B658, FanGraphs_Standings[[Abbreviation]:[2024 Year to Date G]], 2, FALSE)</f>
        <v>#N/A</v>
      </c>
      <c r="G658" s="11" t="e">
        <f>_xlfn.IFNA(VLOOKUP($D658, 'SP Per G'!$A$2:$D$1385, 3, FALSE),M658)</f>
        <v>#N/A</v>
      </c>
      <c r="H658" s="11" t="e">
        <f>IF(AND(ISNA(VLOOKUP($D658, 'SP Per G'!$A$2:$D$1385, 4, FALSE)), ISTEXT($D658)), G658,IF(ISNA(VLOOKUP($D658, 'SP Per G'!$A$2:$D$1385, 4, FALSE)), M658, VLOOKUP($D658, 'SP Per G'!$A$2:$D$1385, 4, FALSE)))</f>
        <v>#N/A</v>
      </c>
      <c r="I658" s="11" t="e">
        <f t="shared" si="112"/>
        <v>#N/A</v>
      </c>
      <c r="J658" s="11" t="e">
        <f>_xlfn.IFNA(VLOOKUP($D658,Individual_Pitching___Dashboard[],18,FALSE),VLOOKUP(B658,Team_Pitching___Dashboard[[Team]:[ERA]],17,FALSE))</f>
        <v>#N/A</v>
      </c>
      <c r="K658" s="11" t="e">
        <f>_xlfn.IFNA(VLOOKUP($D658, Individual_Pitching___Dashboard[], 20, FALSE), VLOOKUP(B658,Team_Pitching___Dashboard[[Team]:[xFIP]],20,FALSE))</f>
        <v>#N/A</v>
      </c>
      <c r="L658" s="11" t="e">
        <f>_xlfn.IFNA(VLOOKUP($D658, Individual_Pitching___Advanced[], 21,FALSE), VLOOKUP(B658, Team_Pitching___Advanced[], 20, FALSE))</f>
        <v>#N/A</v>
      </c>
      <c r="M658" s="11" t="e">
        <f>VLOOKUP($B658, 'Team Per G'!$A$2:$G$31, 7, FALSE)</f>
        <v>#N/A</v>
      </c>
      <c r="N658" s="11" t="e">
        <f>VLOOKUP($B658, 'FanGraphs - Team WAR Projected'!$B$2:$E$31, 3, FALSE)/162</f>
        <v>#N/A</v>
      </c>
      <c r="O658" s="11" t="e">
        <f t="shared" si="113"/>
        <v>#N/A</v>
      </c>
      <c r="P658" s="11" t="e">
        <f>VLOOKUP($B658, Team_Pitching___Advanced[[Team]:[xFIP]], 19,FALSE)</f>
        <v>#N/A</v>
      </c>
      <c r="Q658" s="11" t="e">
        <f>VLOOKUP($B658, Team_Pitching___Advanced[], 20, FALSE)</f>
        <v>#N/A</v>
      </c>
      <c r="R658" s="11" t="e">
        <f>VLOOKUP($B658, Team_Batting___Dashboard[[Team]:[wOBA]], 16, FALSE)</f>
        <v>#N/A</v>
      </c>
      <c r="S658" s="11" t="e">
        <f>VLOOKUP($B658, Team_Batting___Advanced[[Team]:[OPS]], 9, FALSE)</f>
        <v>#N/A</v>
      </c>
      <c r="T658" s="11" t="e">
        <f>VLOOKUP($B658, Team_Batting___Advanced[], 19, FALSE)</f>
        <v>#N/A</v>
      </c>
      <c r="U658" s="11" t="e">
        <f>VLOOKUP($B658, 'Team Per G'!$A$2:$G$31, 3, FALSE)</f>
        <v>#N/A</v>
      </c>
      <c r="V658" s="11" t="e">
        <f>VLOOKUP($B658, 'Team Per G'!$A$2:$G$31, 5, FALSE)</f>
        <v>#N/A</v>
      </c>
      <c r="W658" s="11" t="e">
        <f>VLOOKUP($B658, 'Team Per G'!$A$2:$G$31, 4, FALSE)</f>
        <v>#N/A</v>
      </c>
      <c r="X658" s="11" t="e">
        <f>VLOOKUP($B658, Team_Batting___Dashboard[], 22, FALSE)/$F658</f>
        <v>#N/A</v>
      </c>
      <c r="Y658" s="11" t="e">
        <f>VLOOKUP($B658, 'FanGraphs - Team WAR Projected'!$B$2:$E$31, 4, FALSE)/162</f>
        <v>#N/A</v>
      </c>
      <c r="Z658" s="11" t="e">
        <f t="shared" si="114"/>
        <v>#N/A</v>
      </c>
      <c r="AA658" s="11" t="e">
        <f>VLOOKUP($B658, FanGraphs_Standings[[Abbreviation]:[2024 Year to Date RS/G]], 6, FALSE)/$F658</f>
        <v>#N/A</v>
      </c>
      <c r="AB658" s="11" t="e">
        <f>VLOOKUP($B658, FanGraphs_Standings[[Abbreviation]:[2024 Projected Full Season RDif]], 19, FALSE)/162</f>
        <v>#N/A</v>
      </c>
      <c r="AC658" s="11" t="e">
        <f t="shared" si="123"/>
        <v>#N/A</v>
      </c>
      <c r="AD658" s="11" t="e">
        <f>VLOOKUP($B658, FanGraphs_Standings[[Abbreviation]:[2024 Projected Full Season RDif]], 5, FALSE)</f>
        <v>#N/A</v>
      </c>
      <c r="AE658" s="11" t="e">
        <f>VLOOKUP($B658, FanGraphs_Standings[[Abbreviation]:[2024 Projected Full Season W%]], 18, FALSE)</f>
        <v>#N/A</v>
      </c>
      <c r="AF658" s="11" t="e">
        <f t="shared" si="115"/>
        <v>#N/A</v>
      </c>
      <c r="AG658" s="11" t="e">
        <f>VLOOKUP($B658, 'Home Field Adv'!$A$2:$I$31, 9, FALSE)</f>
        <v>#N/A</v>
      </c>
      <c r="AH658" s="11" t="e">
        <f>VLOOKUP($C658, FanGraphs_Standings[[Abbreviation]:[2024 Year to Date G]], 2, FALSE)</f>
        <v>#N/A</v>
      </c>
      <c r="AI658" s="11" t="e">
        <f>_xlfn.IFNA(VLOOKUP($E658, 'SP Per G'!$A$2:$D$1385, 3, FALSE), AO658)</f>
        <v>#N/A</v>
      </c>
      <c r="AJ658" s="11" t="e">
        <f>IF(AND(ISNA(VLOOKUP($E658, 'SP Per G'!$A$2:$D$1385, 4, FALSE)), ISTEXT($E658)), AI658,IF(ISNA(VLOOKUP($E658, 'SP Per G'!$A$2:$D$1385, 4, FALSE)), AO658, VLOOKUP($E658, 'SP Per G'!$A$2:$D$1385, 4, FALSE)))</f>
        <v>#N/A</v>
      </c>
      <c r="AK658" s="11" t="e">
        <f t="shared" si="116"/>
        <v>#N/A</v>
      </c>
      <c r="AL658" s="11" t="e">
        <f>_xlfn.IFNA(VLOOKUP($E658, Individual_Pitching___Dashboard[], 18, FALSE), VLOOKUP($C658,Team_Pitching___Advanced[[Team]:[SIERA]],16,FALSE))</f>
        <v>#N/A</v>
      </c>
      <c r="AM658" s="11" t="e">
        <f>_xlfn.IFNA(VLOOKUP($E658, Individual_Pitching___Dashboard[], 20, FALSE), VLOOKUP($C658,Team_Pitching___Advanced[[Team]:[xFIP]],19,FALSE))</f>
        <v>#N/A</v>
      </c>
      <c r="AN658" s="11" t="e">
        <f>_xlfn.IFNA(VLOOKUP($E658,Individual_Pitching___Advanced[],21,FALSE),VLOOKUP($C658,Team_Pitching___Advanced[[Team]:[SIERA]],20,FALSE))</f>
        <v>#N/A</v>
      </c>
      <c r="AO658" s="11" t="e">
        <f>VLOOKUP($C658, 'Team Per G'!$A$2:$G$31, 7, FALSE)</f>
        <v>#N/A</v>
      </c>
      <c r="AP658" s="11" t="e">
        <f>VLOOKUP($C658, 'FanGraphs - Team WAR Projected'!$B$2:$E$31, 3, FALSE)/162</f>
        <v>#N/A</v>
      </c>
      <c r="AQ658" s="11" t="e">
        <f t="shared" si="117"/>
        <v>#N/A</v>
      </c>
      <c r="AR658" s="11" t="e">
        <f>VLOOKUP($C658, Team_Pitching___Advanced[[Team]:[xFIP]], 19,FALSE)</f>
        <v>#N/A</v>
      </c>
      <c r="AS658" s="11" t="e">
        <f>VLOOKUP($C658, Team_Pitching___Advanced[], 20, FALSE)</f>
        <v>#N/A</v>
      </c>
      <c r="AT658" s="11" t="e">
        <f>VLOOKUP($C658, Team_Batting___Dashboard[[Team]:[wOBA]], 16, FALSE)</f>
        <v>#N/A</v>
      </c>
      <c r="AU658" s="11" t="e">
        <f>VLOOKUP($C658, Team_Batting___Advanced[[Team]:[OPS]], 9, FALSE)</f>
        <v>#N/A</v>
      </c>
      <c r="AV658" s="11" t="e">
        <f>VLOOKUP($C658, Team_Batting___Advanced[], 19, FALSE)</f>
        <v>#N/A</v>
      </c>
      <c r="AW658" s="11" t="e">
        <f>VLOOKUP($C658, 'Team Per G'!$A$2:$G$31, 3, FALSE)</f>
        <v>#N/A</v>
      </c>
      <c r="AX658" s="11" t="e">
        <f>VLOOKUP($C658, 'Team Per G'!$A$2:$G$31, 5, FALSE)</f>
        <v>#N/A</v>
      </c>
      <c r="AY658" s="11" t="e">
        <f>VLOOKUP($C658, 'Team Per G'!$A$2:$G$31, 4, FALSE)</f>
        <v>#N/A</v>
      </c>
      <c r="AZ658" s="11" t="e">
        <f>VLOOKUP($C658, Team_Batting___Dashboard[], 22, FALSE)/$AH658</f>
        <v>#N/A</v>
      </c>
      <c r="BA658" s="11" t="e">
        <f>VLOOKUP($C658, 'FanGraphs - Team WAR Projected'!$B$2:$E$31, 4, FALSE)/162</f>
        <v>#N/A</v>
      </c>
      <c r="BB658" s="11" t="e">
        <f t="shared" si="118"/>
        <v>#N/A</v>
      </c>
      <c r="BC658" s="11" t="e">
        <f>VLOOKUP($C658, FanGraphs_Standings[[Abbreviation]:[2024 Year to Date RS/G]], 6, FALSE)/$AH658</f>
        <v>#N/A</v>
      </c>
      <c r="BD658" s="11" t="e">
        <f>VLOOKUP($C658, FanGraphs_Standings[[Abbreviation]:[2024 Projected Full Season RDif]], 19, FALSE)/162</f>
        <v>#N/A</v>
      </c>
      <c r="BE658" s="11" t="e">
        <f t="shared" si="119"/>
        <v>#N/A</v>
      </c>
      <c r="BF658" s="11" t="e">
        <f>VLOOKUP($C658, FanGraphs_Standings[[Abbreviation]:[2024 Projected Full Season RDif]], 5, FALSE)</f>
        <v>#N/A</v>
      </c>
      <c r="BG658" s="11" t="e">
        <f>VLOOKUP($C658, FanGraphs_Standings[[Abbreviation]:[2024 Projected Full Season W%]], 18, FALSE)</f>
        <v>#N/A</v>
      </c>
      <c r="BH658" s="11" t="e">
        <f t="shared" si="120"/>
        <v>#N/A</v>
      </c>
      <c r="BI658" s="11" t="e">
        <f>VLOOKUP($C658, 'Home Field Adv'!$A$2:$K$31, 11, FALSE)</f>
        <v>#N/A</v>
      </c>
      <c r="BL658" s="12" t="str">
        <f t="shared" si="121"/>
        <v/>
      </c>
      <c r="BM658" s="12" t="str">
        <f t="shared" si="111"/>
        <v/>
      </c>
      <c r="BN658" s="12" t="str">
        <f t="shared" si="122"/>
        <v/>
      </c>
    </row>
    <row r="659" spans="6:66" x14ac:dyDescent="0.45">
      <c r="F659" s="11" t="e">
        <f>VLOOKUP($B659, FanGraphs_Standings[[Abbreviation]:[2024 Year to Date G]], 2, FALSE)</f>
        <v>#N/A</v>
      </c>
      <c r="G659" s="11" t="e">
        <f>_xlfn.IFNA(VLOOKUP($D659, 'SP Per G'!$A$2:$D$1385, 3, FALSE),M659)</f>
        <v>#N/A</v>
      </c>
      <c r="H659" s="11" t="e">
        <f>IF(AND(ISNA(VLOOKUP($D659, 'SP Per G'!$A$2:$D$1385, 4, FALSE)), ISTEXT($D659)), G659,IF(ISNA(VLOOKUP($D659, 'SP Per G'!$A$2:$D$1385, 4, FALSE)), M659, VLOOKUP($D659, 'SP Per G'!$A$2:$D$1385, 4, FALSE)))</f>
        <v>#N/A</v>
      </c>
      <c r="I659" s="11" t="e">
        <f t="shared" si="112"/>
        <v>#N/A</v>
      </c>
      <c r="J659" s="11" t="e">
        <f>_xlfn.IFNA(VLOOKUP($D659,Individual_Pitching___Dashboard[],18,FALSE),VLOOKUP(B659,Team_Pitching___Dashboard[[Team]:[ERA]],17,FALSE))</f>
        <v>#N/A</v>
      </c>
      <c r="K659" s="11" t="e">
        <f>_xlfn.IFNA(VLOOKUP($D659, Individual_Pitching___Dashboard[], 20, FALSE), VLOOKUP(B659,Team_Pitching___Dashboard[[Team]:[xFIP]],20,FALSE))</f>
        <v>#N/A</v>
      </c>
      <c r="L659" s="11" t="e">
        <f>_xlfn.IFNA(VLOOKUP($D659, Individual_Pitching___Advanced[], 21,FALSE), VLOOKUP(B659, Team_Pitching___Advanced[], 20, FALSE))</f>
        <v>#N/A</v>
      </c>
      <c r="M659" s="11" t="e">
        <f>VLOOKUP($B659, 'Team Per G'!$A$2:$G$31, 7, FALSE)</f>
        <v>#N/A</v>
      </c>
      <c r="N659" s="11" t="e">
        <f>VLOOKUP($B659, 'FanGraphs - Team WAR Projected'!$B$2:$E$31, 3, FALSE)/162</f>
        <v>#N/A</v>
      </c>
      <c r="O659" s="11" t="e">
        <f t="shared" si="113"/>
        <v>#N/A</v>
      </c>
      <c r="P659" s="11" t="e">
        <f>VLOOKUP($B659, Team_Pitching___Advanced[[Team]:[xFIP]], 19,FALSE)</f>
        <v>#N/A</v>
      </c>
      <c r="Q659" s="11" t="e">
        <f>VLOOKUP($B659, Team_Pitching___Advanced[], 20, FALSE)</f>
        <v>#N/A</v>
      </c>
      <c r="R659" s="11" t="e">
        <f>VLOOKUP($B659, Team_Batting___Dashboard[[Team]:[wOBA]], 16, FALSE)</f>
        <v>#N/A</v>
      </c>
      <c r="S659" s="11" t="e">
        <f>VLOOKUP($B659, Team_Batting___Advanced[[Team]:[OPS]], 9, FALSE)</f>
        <v>#N/A</v>
      </c>
      <c r="T659" s="11" t="e">
        <f>VLOOKUP($B659, Team_Batting___Advanced[], 19, FALSE)</f>
        <v>#N/A</v>
      </c>
      <c r="U659" s="11" t="e">
        <f>VLOOKUP($B659, 'Team Per G'!$A$2:$G$31, 3, FALSE)</f>
        <v>#N/A</v>
      </c>
      <c r="V659" s="11" t="e">
        <f>VLOOKUP($B659, 'Team Per G'!$A$2:$G$31, 5, FALSE)</f>
        <v>#N/A</v>
      </c>
      <c r="W659" s="11" t="e">
        <f>VLOOKUP($B659, 'Team Per G'!$A$2:$G$31, 4, FALSE)</f>
        <v>#N/A</v>
      </c>
      <c r="X659" s="11" t="e">
        <f>VLOOKUP($B659, Team_Batting___Dashboard[], 22, FALSE)/$F659</f>
        <v>#N/A</v>
      </c>
      <c r="Y659" s="11" t="e">
        <f>VLOOKUP($B659, 'FanGraphs - Team WAR Projected'!$B$2:$E$31, 4, FALSE)/162</f>
        <v>#N/A</v>
      </c>
      <c r="Z659" s="11" t="e">
        <f t="shared" si="114"/>
        <v>#N/A</v>
      </c>
      <c r="AA659" s="11" t="e">
        <f>VLOOKUP($B659, FanGraphs_Standings[[Abbreviation]:[2024 Year to Date RS/G]], 6, FALSE)/$F659</f>
        <v>#N/A</v>
      </c>
      <c r="AB659" s="11" t="e">
        <f>VLOOKUP($B659, FanGraphs_Standings[[Abbreviation]:[2024 Projected Full Season RDif]], 19, FALSE)/162</f>
        <v>#N/A</v>
      </c>
      <c r="AC659" s="11" t="e">
        <f t="shared" si="123"/>
        <v>#N/A</v>
      </c>
      <c r="AD659" s="11" t="e">
        <f>VLOOKUP($B659, FanGraphs_Standings[[Abbreviation]:[2024 Projected Full Season RDif]], 5, FALSE)</f>
        <v>#N/A</v>
      </c>
      <c r="AE659" s="11" t="e">
        <f>VLOOKUP($B659, FanGraphs_Standings[[Abbreviation]:[2024 Projected Full Season W%]], 18, FALSE)</f>
        <v>#N/A</v>
      </c>
      <c r="AF659" s="11" t="e">
        <f t="shared" si="115"/>
        <v>#N/A</v>
      </c>
      <c r="AG659" s="11" t="e">
        <f>VLOOKUP($B659, 'Home Field Adv'!$A$2:$I$31, 9, FALSE)</f>
        <v>#N/A</v>
      </c>
      <c r="AH659" s="11" t="e">
        <f>VLOOKUP($C659, FanGraphs_Standings[[Abbreviation]:[2024 Year to Date G]], 2, FALSE)</f>
        <v>#N/A</v>
      </c>
      <c r="AI659" s="11" t="e">
        <f>_xlfn.IFNA(VLOOKUP($E659, 'SP Per G'!$A$2:$D$1385, 3, FALSE), AO659)</f>
        <v>#N/A</v>
      </c>
      <c r="AJ659" s="11" t="e">
        <f>IF(AND(ISNA(VLOOKUP($E659, 'SP Per G'!$A$2:$D$1385, 4, FALSE)), ISTEXT($E659)), AI659,IF(ISNA(VLOOKUP($E659, 'SP Per G'!$A$2:$D$1385, 4, FALSE)), AO659, VLOOKUP($E659, 'SP Per G'!$A$2:$D$1385, 4, FALSE)))</f>
        <v>#N/A</v>
      </c>
      <c r="AK659" s="11" t="e">
        <f t="shared" si="116"/>
        <v>#N/A</v>
      </c>
      <c r="AL659" s="11" t="e">
        <f>_xlfn.IFNA(VLOOKUP($E659, Individual_Pitching___Dashboard[], 18, FALSE), VLOOKUP($C659,Team_Pitching___Advanced[[Team]:[SIERA]],16,FALSE))</f>
        <v>#N/A</v>
      </c>
      <c r="AM659" s="11" t="e">
        <f>_xlfn.IFNA(VLOOKUP($E659, Individual_Pitching___Dashboard[], 20, FALSE), VLOOKUP($C659,Team_Pitching___Advanced[[Team]:[xFIP]],19,FALSE))</f>
        <v>#N/A</v>
      </c>
      <c r="AN659" s="11" t="e">
        <f>_xlfn.IFNA(VLOOKUP($E659,Individual_Pitching___Advanced[],21,FALSE),VLOOKUP($C659,Team_Pitching___Advanced[[Team]:[SIERA]],20,FALSE))</f>
        <v>#N/A</v>
      </c>
      <c r="AO659" s="11" t="e">
        <f>VLOOKUP($C659, 'Team Per G'!$A$2:$G$31, 7, FALSE)</f>
        <v>#N/A</v>
      </c>
      <c r="AP659" s="11" t="e">
        <f>VLOOKUP($C659, 'FanGraphs - Team WAR Projected'!$B$2:$E$31, 3, FALSE)/162</f>
        <v>#N/A</v>
      </c>
      <c r="AQ659" s="11" t="e">
        <f t="shared" si="117"/>
        <v>#N/A</v>
      </c>
      <c r="AR659" s="11" t="e">
        <f>VLOOKUP($C659, Team_Pitching___Advanced[[Team]:[xFIP]], 19,FALSE)</f>
        <v>#N/A</v>
      </c>
      <c r="AS659" s="11" t="e">
        <f>VLOOKUP($C659, Team_Pitching___Advanced[], 20, FALSE)</f>
        <v>#N/A</v>
      </c>
      <c r="AT659" s="11" t="e">
        <f>VLOOKUP($C659, Team_Batting___Dashboard[[Team]:[wOBA]], 16, FALSE)</f>
        <v>#N/A</v>
      </c>
      <c r="AU659" s="11" t="e">
        <f>VLOOKUP($C659, Team_Batting___Advanced[[Team]:[OPS]], 9, FALSE)</f>
        <v>#N/A</v>
      </c>
      <c r="AV659" s="11" t="e">
        <f>VLOOKUP($C659, Team_Batting___Advanced[], 19, FALSE)</f>
        <v>#N/A</v>
      </c>
      <c r="AW659" s="11" t="e">
        <f>VLOOKUP($C659, 'Team Per G'!$A$2:$G$31, 3, FALSE)</f>
        <v>#N/A</v>
      </c>
      <c r="AX659" s="11" t="e">
        <f>VLOOKUP($C659, 'Team Per G'!$A$2:$G$31, 5, FALSE)</f>
        <v>#N/A</v>
      </c>
      <c r="AY659" s="11" t="e">
        <f>VLOOKUP($C659, 'Team Per G'!$A$2:$G$31, 4, FALSE)</f>
        <v>#N/A</v>
      </c>
      <c r="AZ659" s="11" t="e">
        <f>VLOOKUP($C659, Team_Batting___Dashboard[], 22, FALSE)/$AH659</f>
        <v>#N/A</v>
      </c>
      <c r="BA659" s="11" t="e">
        <f>VLOOKUP($C659, 'FanGraphs - Team WAR Projected'!$B$2:$E$31, 4, FALSE)/162</f>
        <v>#N/A</v>
      </c>
      <c r="BB659" s="11" t="e">
        <f t="shared" si="118"/>
        <v>#N/A</v>
      </c>
      <c r="BC659" s="11" t="e">
        <f>VLOOKUP($C659, FanGraphs_Standings[[Abbreviation]:[2024 Year to Date RS/G]], 6, FALSE)/$AH659</f>
        <v>#N/A</v>
      </c>
      <c r="BD659" s="11" t="e">
        <f>VLOOKUP($C659, FanGraphs_Standings[[Abbreviation]:[2024 Projected Full Season RDif]], 19, FALSE)/162</f>
        <v>#N/A</v>
      </c>
      <c r="BE659" s="11" t="e">
        <f t="shared" si="119"/>
        <v>#N/A</v>
      </c>
      <c r="BF659" s="11" t="e">
        <f>VLOOKUP($C659, FanGraphs_Standings[[Abbreviation]:[2024 Projected Full Season RDif]], 5, FALSE)</f>
        <v>#N/A</v>
      </c>
      <c r="BG659" s="11" t="e">
        <f>VLOOKUP($C659, FanGraphs_Standings[[Abbreviation]:[2024 Projected Full Season W%]], 18, FALSE)</f>
        <v>#N/A</v>
      </c>
      <c r="BH659" s="11" t="e">
        <f t="shared" si="120"/>
        <v>#N/A</v>
      </c>
      <c r="BI659" s="11" t="e">
        <f>VLOOKUP($C659, 'Home Field Adv'!$A$2:$K$31, 11, FALSE)</f>
        <v>#N/A</v>
      </c>
      <c r="BL659" s="12" t="str">
        <f t="shared" si="121"/>
        <v/>
      </c>
      <c r="BM659" s="12" t="str">
        <f t="shared" si="111"/>
        <v/>
      </c>
      <c r="BN659" s="12" t="str">
        <f t="shared" si="122"/>
        <v/>
      </c>
    </row>
    <row r="660" spans="6:66" x14ac:dyDescent="0.45">
      <c r="F660" s="11" t="e">
        <f>VLOOKUP($B660, FanGraphs_Standings[[Abbreviation]:[2024 Year to Date G]], 2, FALSE)</f>
        <v>#N/A</v>
      </c>
      <c r="G660" s="11" t="e">
        <f>_xlfn.IFNA(VLOOKUP($D660, 'SP Per G'!$A$2:$D$1385, 3, FALSE),M660)</f>
        <v>#N/A</v>
      </c>
      <c r="H660" s="11" t="e">
        <f>IF(AND(ISNA(VLOOKUP($D660, 'SP Per G'!$A$2:$D$1385, 4, FALSE)), ISTEXT($D660)), G660,IF(ISNA(VLOOKUP($D660, 'SP Per G'!$A$2:$D$1385, 4, FALSE)), M660, VLOOKUP($D660, 'SP Per G'!$A$2:$D$1385, 4, FALSE)))</f>
        <v>#N/A</v>
      </c>
      <c r="I660" s="11" t="e">
        <f t="shared" si="112"/>
        <v>#N/A</v>
      </c>
      <c r="J660" s="11" t="e">
        <f>_xlfn.IFNA(VLOOKUP($D660,Individual_Pitching___Dashboard[],18,FALSE),VLOOKUP(B660,Team_Pitching___Dashboard[[Team]:[ERA]],17,FALSE))</f>
        <v>#N/A</v>
      </c>
      <c r="K660" s="11" t="e">
        <f>_xlfn.IFNA(VLOOKUP($D660, Individual_Pitching___Dashboard[], 20, FALSE), VLOOKUP(B660,Team_Pitching___Dashboard[[Team]:[xFIP]],20,FALSE))</f>
        <v>#N/A</v>
      </c>
      <c r="L660" s="11" t="e">
        <f>_xlfn.IFNA(VLOOKUP($D660, Individual_Pitching___Advanced[], 21,FALSE), VLOOKUP(B660, Team_Pitching___Advanced[], 20, FALSE))</f>
        <v>#N/A</v>
      </c>
      <c r="M660" s="11" t="e">
        <f>VLOOKUP($B660, 'Team Per G'!$A$2:$G$31, 7, FALSE)</f>
        <v>#N/A</v>
      </c>
      <c r="N660" s="11" t="e">
        <f>VLOOKUP($B660, 'FanGraphs - Team WAR Projected'!$B$2:$E$31, 3, FALSE)/162</f>
        <v>#N/A</v>
      </c>
      <c r="O660" s="11" t="e">
        <f t="shared" si="113"/>
        <v>#N/A</v>
      </c>
      <c r="P660" s="11" t="e">
        <f>VLOOKUP($B660, Team_Pitching___Advanced[[Team]:[xFIP]], 19,FALSE)</f>
        <v>#N/A</v>
      </c>
      <c r="Q660" s="11" t="e">
        <f>VLOOKUP($B660, Team_Pitching___Advanced[], 20, FALSE)</f>
        <v>#N/A</v>
      </c>
      <c r="R660" s="11" t="e">
        <f>VLOOKUP($B660, Team_Batting___Dashboard[[Team]:[wOBA]], 16, FALSE)</f>
        <v>#N/A</v>
      </c>
      <c r="S660" s="11" t="e">
        <f>VLOOKUP($B660, Team_Batting___Advanced[[Team]:[OPS]], 9, FALSE)</f>
        <v>#N/A</v>
      </c>
      <c r="T660" s="11" t="e">
        <f>VLOOKUP($B660, Team_Batting___Advanced[], 19, FALSE)</f>
        <v>#N/A</v>
      </c>
      <c r="U660" s="11" t="e">
        <f>VLOOKUP($B660, 'Team Per G'!$A$2:$G$31, 3, FALSE)</f>
        <v>#N/A</v>
      </c>
      <c r="V660" s="11" t="e">
        <f>VLOOKUP($B660, 'Team Per G'!$A$2:$G$31, 5, FALSE)</f>
        <v>#N/A</v>
      </c>
      <c r="W660" s="11" t="e">
        <f>VLOOKUP($B660, 'Team Per G'!$A$2:$G$31, 4, FALSE)</f>
        <v>#N/A</v>
      </c>
      <c r="X660" s="11" t="e">
        <f>VLOOKUP($B660, Team_Batting___Dashboard[], 22, FALSE)/$F660</f>
        <v>#N/A</v>
      </c>
      <c r="Y660" s="11" t="e">
        <f>VLOOKUP($B660, 'FanGraphs - Team WAR Projected'!$B$2:$E$31, 4, FALSE)/162</f>
        <v>#N/A</v>
      </c>
      <c r="Z660" s="11" t="e">
        <f t="shared" si="114"/>
        <v>#N/A</v>
      </c>
      <c r="AA660" s="11" t="e">
        <f>VLOOKUP($B660, FanGraphs_Standings[[Abbreviation]:[2024 Year to Date RS/G]], 6, FALSE)/$F660</f>
        <v>#N/A</v>
      </c>
      <c r="AB660" s="11" t="e">
        <f>VLOOKUP($B660, FanGraphs_Standings[[Abbreviation]:[2024 Projected Full Season RDif]], 19, FALSE)/162</f>
        <v>#N/A</v>
      </c>
      <c r="AC660" s="11" t="e">
        <f t="shared" si="123"/>
        <v>#N/A</v>
      </c>
      <c r="AD660" s="11" t="e">
        <f>VLOOKUP($B660, FanGraphs_Standings[[Abbreviation]:[2024 Projected Full Season RDif]], 5, FALSE)</f>
        <v>#N/A</v>
      </c>
      <c r="AE660" s="11" t="e">
        <f>VLOOKUP($B660, FanGraphs_Standings[[Abbreviation]:[2024 Projected Full Season W%]], 18, FALSE)</f>
        <v>#N/A</v>
      </c>
      <c r="AF660" s="11" t="e">
        <f t="shared" si="115"/>
        <v>#N/A</v>
      </c>
      <c r="AG660" s="11" t="e">
        <f>VLOOKUP($B660, 'Home Field Adv'!$A$2:$I$31, 9, FALSE)</f>
        <v>#N/A</v>
      </c>
      <c r="AH660" s="11" t="e">
        <f>VLOOKUP($C660, FanGraphs_Standings[[Abbreviation]:[2024 Year to Date G]], 2, FALSE)</f>
        <v>#N/A</v>
      </c>
      <c r="AI660" s="11" t="e">
        <f>_xlfn.IFNA(VLOOKUP($E660, 'SP Per G'!$A$2:$D$1385, 3, FALSE), AO660)</f>
        <v>#N/A</v>
      </c>
      <c r="AJ660" s="11" t="e">
        <f>IF(AND(ISNA(VLOOKUP($E660, 'SP Per G'!$A$2:$D$1385, 4, FALSE)), ISTEXT($E660)), AI660,IF(ISNA(VLOOKUP($E660, 'SP Per G'!$A$2:$D$1385, 4, FALSE)), AO660, VLOOKUP($E660, 'SP Per G'!$A$2:$D$1385, 4, FALSE)))</f>
        <v>#N/A</v>
      </c>
      <c r="AK660" s="11" t="e">
        <f t="shared" si="116"/>
        <v>#N/A</v>
      </c>
      <c r="AL660" s="11" t="e">
        <f>_xlfn.IFNA(VLOOKUP($E660, Individual_Pitching___Dashboard[], 18, FALSE), VLOOKUP($C660,Team_Pitching___Advanced[[Team]:[SIERA]],16,FALSE))</f>
        <v>#N/A</v>
      </c>
      <c r="AM660" s="11" t="e">
        <f>_xlfn.IFNA(VLOOKUP($E660, Individual_Pitching___Dashboard[], 20, FALSE), VLOOKUP($C660,Team_Pitching___Advanced[[Team]:[xFIP]],19,FALSE))</f>
        <v>#N/A</v>
      </c>
      <c r="AN660" s="11" t="e">
        <f>_xlfn.IFNA(VLOOKUP($E660,Individual_Pitching___Advanced[],21,FALSE),VLOOKUP($C660,Team_Pitching___Advanced[[Team]:[SIERA]],20,FALSE))</f>
        <v>#N/A</v>
      </c>
      <c r="AO660" s="11" t="e">
        <f>VLOOKUP($C660, 'Team Per G'!$A$2:$G$31, 7, FALSE)</f>
        <v>#N/A</v>
      </c>
      <c r="AP660" s="11" t="e">
        <f>VLOOKUP($C660, 'FanGraphs - Team WAR Projected'!$B$2:$E$31, 3, FALSE)/162</f>
        <v>#N/A</v>
      </c>
      <c r="AQ660" s="11" t="e">
        <f t="shared" si="117"/>
        <v>#N/A</v>
      </c>
      <c r="AR660" s="11" t="e">
        <f>VLOOKUP($C660, Team_Pitching___Advanced[[Team]:[xFIP]], 19,FALSE)</f>
        <v>#N/A</v>
      </c>
      <c r="AS660" s="11" t="e">
        <f>VLOOKUP($C660, Team_Pitching___Advanced[], 20, FALSE)</f>
        <v>#N/A</v>
      </c>
      <c r="AT660" s="11" t="e">
        <f>VLOOKUP($C660, Team_Batting___Dashboard[[Team]:[wOBA]], 16, FALSE)</f>
        <v>#N/A</v>
      </c>
      <c r="AU660" s="11" t="e">
        <f>VLOOKUP($C660, Team_Batting___Advanced[[Team]:[OPS]], 9, FALSE)</f>
        <v>#N/A</v>
      </c>
      <c r="AV660" s="11" t="e">
        <f>VLOOKUP($C660, Team_Batting___Advanced[], 19, FALSE)</f>
        <v>#N/A</v>
      </c>
      <c r="AW660" s="11" t="e">
        <f>VLOOKUP($C660, 'Team Per G'!$A$2:$G$31, 3, FALSE)</f>
        <v>#N/A</v>
      </c>
      <c r="AX660" s="11" t="e">
        <f>VLOOKUP($C660, 'Team Per G'!$A$2:$G$31, 5, FALSE)</f>
        <v>#N/A</v>
      </c>
      <c r="AY660" s="11" t="e">
        <f>VLOOKUP($C660, 'Team Per G'!$A$2:$G$31, 4, FALSE)</f>
        <v>#N/A</v>
      </c>
      <c r="AZ660" s="11" t="e">
        <f>VLOOKUP($C660, Team_Batting___Dashboard[], 22, FALSE)/$AH660</f>
        <v>#N/A</v>
      </c>
      <c r="BA660" s="11" t="e">
        <f>VLOOKUP($C660, 'FanGraphs - Team WAR Projected'!$B$2:$E$31, 4, FALSE)/162</f>
        <v>#N/A</v>
      </c>
      <c r="BB660" s="11" t="e">
        <f t="shared" si="118"/>
        <v>#N/A</v>
      </c>
      <c r="BC660" s="11" t="e">
        <f>VLOOKUP($C660, FanGraphs_Standings[[Abbreviation]:[2024 Year to Date RS/G]], 6, FALSE)/$AH660</f>
        <v>#N/A</v>
      </c>
      <c r="BD660" s="11" t="e">
        <f>VLOOKUP($C660, FanGraphs_Standings[[Abbreviation]:[2024 Projected Full Season RDif]], 19, FALSE)/162</f>
        <v>#N/A</v>
      </c>
      <c r="BE660" s="11" t="e">
        <f t="shared" si="119"/>
        <v>#N/A</v>
      </c>
      <c r="BF660" s="11" t="e">
        <f>VLOOKUP($C660, FanGraphs_Standings[[Abbreviation]:[2024 Projected Full Season RDif]], 5, FALSE)</f>
        <v>#N/A</v>
      </c>
      <c r="BG660" s="11" t="e">
        <f>VLOOKUP($C660, FanGraphs_Standings[[Abbreviation]:[2024 Projected Full Season W%]], 18, FALSE)</f>
        <v>#N/A</v>
      </c>
      <c r="BH660" s="11" t="e">
        <f t="shared" si="120"/>
        <v>#N/A</v>
      </c>
      <c r="BI660" s="11" t="e">
        <f>VLOOKUP($C660, 'Home Field Adv'!$A$2:$K$31, 11, FALSE)</f>
        <v>#N/A</v>
      </c>
      <c r="BL660" s="12" t="str">
        <f t="shared" si="121"/>
        <v/>
      </c>
      <c r="BM660" s="12" t="str">
        <f t="shared" si="111"/>
        <v/>
      </c>
      <c r="BN660" s="12" t="str">
        <f t="shared" si="122"/>
        <v/>
      </c>
    </row>
    <row r="661" spans="6:66" x14ac:dyDescent="0.45">
      <c r="F661" s="11" t="e">
        <f>VLOOKUP($B661, FanGraphs_Standings[[Abbreviation]:[2024 Year to Date G]], 2, FALSE)</f>
        <v>#N/A</v>
      </c>
      <c r="G661" s="11" t="e">
        <f>_xlfn.IFNA(VLOOKUP($D661, 'SP Per G'!$A$2:$D$1385, 3, FALSE),M661)</f>
        <v>#N/A</v>
      </c>
      <c r="H661" s="11" t="e">
        <f>IF(AND(ISNA(VLOOKUP($D661, 'SP Per G'!$A$2:$D$1385, 4, FALSE)), ISTEXT($D661)), G661,IF(ISNA(VLOOKUP($D661, 'SP Per G'!$A$2:$D$1385, 4, FALSE)), M661, VLOOKUP($D661, 'SP Per G'!$A$2:$D$1385, 4, FALSE)))</f>
        <v>#N/A</v>
      </c>
      <c r="I661" s="11" t="e">
        <f t="shared" si="112"/>
        <v>#N/A</v>
      </c>
      <c r="J661" s="11" t="e">
        <f>_xlfn.IFNA(VLOOKUP($D661,Individual_Pitching___Dashboard[],18,FALSE),VLOOKUP(B661,Team_Pitching___Dashboard[[Team]:[ERA]],17,FALSE))</f>
        <v>#N/A</v>
      </c>
      <c r="K661" s="11" t="e">
        <f>_xlfn.IFNA(VLOOKUP($D661, Individual_Pitching___Dashboard[], 20, FALSE), VLOOKUP(B661,Team_Pitching___Dashboard[[Team]:[xFIP]],20,FALSE))</f>
        <v>#N/A</v>
      </c>
      <c r="L661" s="11" t="e">
        <f>_xlfn.IFNA(VLOOKUP($D661, Individual_Pitching___Advanced[], 21,FALSE), VLOOKUP(B661, Team_Pitching___Advanced[], 20, FALSE))</f>
        <v>#N/A</v>
      </c>
      <c r="M661" s="11" t="e">
        <f>VLOOKUP($B661, 'Team Per G'!$A$2:$G$31, 7, FALSE)</f>
        <v>#N/A</v>
      </c>
      <c r="N661" s="11" t="e">
        <f>VLOOKUP($B661, 'FanGraphs - Team WAR Projected'!$B$2:$E$31, 3, FALSE)/162</f>
        <v>#N/A</v>
      </c>
      <c r="O661" s="11" t="e">
        <f t="shared" si="113"/>
        <v>#N/A</v>
      </c>
      <c r="P661" s="11" t="e">
        <f>VLOOKUP($B661, Team_Pitching___Advanced[[Team]:[xFIP]], 19,FALSE)</f>
        <v>#N/A</v>
      </c>
      <c r="Q661" s="11" t="e">
        <f>VLOOKUP($B661, Team_Pitching___Advanced[], 20, FALSE)</f>
        <v>#N/A</v>
      </c>
      <c r="R661" s="11" t="e">
        <f>VLOOKUP($B661, Team_Batting___Dashboard[[Team]:[wOBA]], 16, FALSE)</f>
        <v>#N/A</v>
      </c>
      <c r="S661" s="11" t="e">
        <f>VLOOKUP($B661, Team_Batting___Advanced[[Team]:[OPS]], 9, FALSE)</f>
        <v>#N/A</v>
      </c>
      <c r="T661" s="11" t="e">
        <f>VLOOKUP($B661, Team_Batting___Advanced[], 19, FALSE)</f>
        <v>#N/A</v>
      </c>
      <c r="U661" s="11" t="e">
        <f>VLOOKUP($B661, 'Team Per G'!$A$2:$G$31, 3, FALSE)</f>
        <v>#N/A</v>
      </c>
      <c r="V661" s="11" t="e">
        <f>VLOOKUP($B661, 'Team Per G'!$A$2:$G$31, 5, FALSE)</f>
        <v>#N/A</v>
      </c>
      <c r="W661" s="11" t="e">
        <f>VLOOKUP($B661, 'Team Per G'!$A$2:$G$31, 4, FALSE)</f>
        <v>#N/A</v>
      </c>
      <c r="X661" s="11" t="e">
        <f>VLOOKUP($B661, Team_Batting___Dashboard[], 22, FALSE)/$F661</f>
        <v>#N/A</v>
      </c>
      <c r="Y661" s="11" t="e">
        <f>VLOOKUP($B661, 'FanGraphs - Team WAR Projected'!$B$2:$E$31, 4, FALSE)/162</f>
        <v>#N/A</v>
      </c>
      <c r="Z661" s="11" t="e">
        <f t="shared" si="114"/>
        <v>#N/A</v>
      </c>
      <c r="AA661" s="11" t="e">
        <f>VLOOKUP($B661, FanGraphs_Standings[[Abbreviation]:[2024 Year to Date RS/G]], 6, FALSE)/$F661</f>
        <v>#N/A</v>
      </c>
      <c r="AB661" s="11" t="e">
        <f>VLOOKUP($B661, FanGraphs_Standings[[Abbreviation]:[2024 Projected Full Season RDif]], 19, FALSE)/162</f>
        <v>#N/A</v>
      </c>
      <c r="AC661" s="11" t="e">
        <f t="shared" si="123"/>
        <v>#N/A</v>
      </c>
      <c r="AD661" s="11" t="e">
        <f>VLOOKUP($B661, FanGraphs_Standings[[Abbreviation]:[2024 Projected Full Season RDif]], 5, FALSE)</f>
        <v>#N/A</v>
      </c>
      <c r="AE661" s="11" t="e">
        <f>VLOOKUP($B661, FanGraphs_Standings[[Abbreviation]:[2024 Projected Full Season W%]], 18, FALSE)</f>
        <v>#N/A</v>
      </c>
      <c r="AF661" s="11" t="e">
        <f t="shared" si="115"/>
        <v>#N/A</v>
      </c>
      <c r="AG661" s="11" t="e">
        <f>VLOOKUP($B661, 'Home Field Adv'!$A$2:$I$31, 9, FALSE)</f>
        <v>#N/A</v>
      </c>
      <c r="AH661" s="11" t="e">
        <f>VLOOKUP($C661, FanGraphs_Standings[[Abbreviation]:[2024 Year to Date G]], 2, FALSE)</f>
        <v>#N/A</v>
      </c>
      <c r="AI661" s="11" t="e">
        <f>_xlfn.IFNA(VLOOKUP($E661, 'SP Per G'!$A$2:$D$1385, 3, FALSE), AO661)</f>
        <v>#N/A</v>
      </c>
      <c r="AJ661" s="11" t="e">
        <f>IF(AND(ISNA(VLOOKUP($E661, 'SP Per G'!$A$2:$D$1385, 4, FALSE)), ISTEXT($E661)), AI661,IF(ISNA(VLOOKUP($E661, 'SP Per G'!$A$2:$D$1385, 4, FALSE)), AO661, VLOOKUP($E661, 'SP Per G'!$A$2:$D$1385, 4, FALSE)))</f>
        <v>#N/A</v>
      </c>
      <c r="AK661" s="11" t="e">
        <f t="shared" si="116"/>
        <v>#N/A</v>
      </c>
      <c r="AL661" s="11" t="e">
        <f>_xlfn.IFNA(VLOOKUP($E661, Individual_Pitching___Dashboard[], 18, FALSE), VLOOKUP($C661,Team_Pitching___Advanced[[Team]:[SIERA]],16,FALSE))</f>
        <v>#N/A</v>
      </c>
      <c r="AM661" s="11" t="e">
        <f>_xlfn.IFNA(VLOOKUP($E661, Individual_Pitching___Dashboard[], 20, FALSE), VLOOKUP($C661,Team_Pitching___Advanced[[Team]:[xFIP]],19,FALSE))</f>
        <v>#N/A</v>
      </c>
      <c r="AN661" s="11" t="e">
        <f>_xlfn.IFNA(VLOOKUP($E661,Individual_Pitching___Advanced[],21,FALSE),VLOOKUP($C661,Team_Pitching___Advanced[[Team]:[SIERA]],20,FALSE))</f>
        <v>#N/A</v>
      </c>
      <c r="AO661" s="11" t="e">
        <f>VLOOKUP($C661, 'Team Per G'!$A$2:$G$31, 7, FALSE)</f>
        <v>#N/A</v>
      </c>
      <c r="AP661" s="11" t="e">
        <f>VLOOKUP($C661, 'FanGraphs - Team WAR Projected'!$B$2:$E$31, 3, FALSE)/162</f>
        <v>#N/A</v>
      </c>
      <c r="AQ661" s="11" t="e">
        <f t="shared" si="117"/>
        <v>#N/A</v>
      </c>
      <c r="AR661" s="11" t="e">
        <f>VLOOKUP($C661, Team_Pitching___Advanced[[Team]:[xFIP]], 19,FALSE)</f>
        <v>#N/A</v>
      </c>
      <c r="AS661" s="11" t="e">
        <f>VLOOKUP($C661, Team_Pitching___Advanced[], 20, FALSE)</f>
        <v>#N/A</v>
      </c>
      <c r="AT661" s="11" t="e">
        <f>VLOOKUP($C661, Team_Batting___Dashboard[[Team]:[wOBA]], 16, FALSE)</f>
        <v>#N/A</v>
      </c>
      <c r="AU661" s="11" t="e">
        <f>VLOOKUP($C661, Team_Batting___Advanced[[Team]:[OPS]], 9, FALSE)</f>
        <v>#N/A</v>
      </c>
      <c r="AV661" s="11" t="e">
        <f>VLOOKUP($C661, Team_Batting___Advanced[], 19, FALSE)</f>
        <v>#N/A</v>
      </c>
      <c r="AW661" s="11" t="e">
        <f>VLOOKUP($C661, 'Team Per G'!$A$2:$G$31, 3, FALSE)</f>
        <v>#N/A</v>
      </c>
      <c r="AX661" s="11" t="e">
        <f>VLOOKUP($C661, 'Team Per G'!$A$2:$G$31, 5, FALSE)</f>
        <v>#N/A</v>
      </c>
      <c r="AY661" s="11" t="e">
        <f>VLOOKUP($C661, 'Team Per G'!$A$2:$G$31, 4, FALSE)</f>
        <v>#N/A</v>
      </c>
      <c r="AZ661" s="11" t="e">
        <f>VLOOKUP($C661, Team_Batting___Dashboard[], 22, FALSE)/$AH661</f>
        <v>#N/A</v>
      </c>
      <c r="BA661" s="11" t="e">
        <f>VLOOKUP($C661, 'FanGraphs - Team WAR Projected'!$B$2:$E$31, 4, FALSE)/162</f>
        <v>#N/A</v>
      </c>
      <c r="BB661" s="11" t="e">
        <f t="shared" si="118"/>
        <v>#N/A</v>
      </c>
      <c r="BC661" s="11" t="e">
        <f>VLOOKUP($C661, FanGraphs_Standings[[Abbreviation]:[2024 Year to Date RS/G]], 6, FALSE)/$AH661</f>
        <v>#N/A</v>
      </c>
      <c r="BD661" s="11" t="e">
        <f>VLOOKUP($C661, FanGraphs_Standings[[Abbreviation]:[2024 Projected Full Season RDif]], 19, FALSE)/162</f>
        <v>#N/A</v>
      </c>
      <c r="BE661" s="11" t="e">
        <f t="shared" si="119"/>
        <v>#N/A</v>
      </c>
      <c r="BF661" s="11" t="e">
        <f>VLOOKUP($C661, FanGraphs_Standings[[Abbreviation]:[2024 Projected Full Season RDif]], 5, FALSE)</f>
        <v>#N/A</v>
      </c>
      <c r="BG661" s="11" t="e">
        <f>VLOOKUP($C661, FanGraphs_Standings[[Abbreviation]:[2024 Projected Full Season W%]], 18, FALSE)</f>
        <v>#N/A</v>
      </c>
      <c r="BH661" s="11" t="e">
        <f t="shared" si="120"/>
        <v>#N/A</v>
      </c>
      <c r="BI661" s="11" t="e">
        <f>VLOOKUP($C661, 'Home Field Adv'!$A$2:$K$31, 11, FALSE)</f>
        <v>#N/A</v>
      </c>
      <c r="BL661" s="12" t="str">
        <f t="shared" si="121"/>
        <v/>
      </c>
      <c r="BM661" s="12" t="str">
        <f t="shared" si="111"/>
        <v/>
      </c>
      <c r="BN661" s="12" t="str">
        <f t="shared" si="122"/>
        <v/>
      </c>
    </row>
    <row r="662" spans="6:66" x14ac:dyDescent="0.45">
      <c r="F662" s="11" t="e">
        <f>VLOOKUP($B662, FanGraphs_Standings[[Abbreviation]:[2024 Year to Date G]], 2, FALSE)</f>
        <v>#N/A</v>
      </c>
      <c r="G662" s="11" t="e">
        <f>_xlfn.IFNA(VLOOKUP($D662, 'SP Per G'!$A$2:$D$1385, 3, FALSE),M662)</f>
        <v>#N/A</v>
      </c>
      <c r="H662" s="11" t="e">
        <f>IF(AND(ISNA(VLOOKUP($D662, 'SP Per G'!$A$2:$D$1385, 4, FALSE)), ISTEXT($D662)), G662,IF(ISNA(VLOOKUP($D662, 'SP Per G'!$A$2:$D$1385, 4, FALSE)), M662, VLOOKUP($D662, 'SP Per G'!$A$2:$D$1385, 4, FALSE)))</f>
        <v>#N/A</v>
      </c>
      <c r="I662" s="11" t="e">
        <f t="shared" si="112"/>
        <v>#N/A</v>
      </c>
      <c r="J662" s="11" t="e">
        <f>_xlfn.IFNA(VLOOKUP($D662,Individual_Pitching___Dashboard[],18,FALSE),VLOOKUP(B662,Team_Pitching___Dashboard[[Team]:[ERA]],17,FALSE))</f>
        <v>#N/A</v>
      </c>
      <c r="K662" s="11" t="e">
        <f>_xlfn.IFNA(VLOOKUP($D662, Individual_Pitching___Dashboard[], 20, FALSE), VLOOKUP(B662,Team_Pitching___Dashboard[[Team]:[xFIP]],20,FALSE))</f>
        <v>#N/A</v>
      </c>
      <c r="L662" s="11" t="e">
        <f>_xlfn.IFNA(VLOOKUP($D662, Individual_Pitching___Advanced[], 21,FALSE), VLOOKUP(B662, Team_Pitching___Advanced[], 20, FALSE))</f>
        <v>#N/A</v>
      </c>
      <c r="M662" s="11" t="e">
        <f>VLOOKUP($B662, 'Team Per G'!$A$2:$G$31, 7, FALSE)</f>
        <v>#N/A</v>
      </c>
      <c r="N662" s="11" t="e">
        <f>VLOOKUP($B662, 'FanGraphs - Team WAR Projected'!$B$2:$E$31, 3, FALSE)/162</f>
        <v>#N/A</v>
      </c>
      <c r="O662" s="11" t="e">
        <f t="shared" si="113"/>
        <v>#N/A</v>
      </c>
      <c r="P662" s="11" t="e">
        <f>VLOOKUP($B662, Team_Pitching___Advanced[[Team]:[xFIP]], 19,FALSE)</f>
        <v>#N/A</v>
      </c>
      <c r="Q662" s="11" t="e">
        <f>VLOOKUP($B662, Team_Pitching___Advanced[], 20, FALSE)</f>
        <v>#N/A</v>
      </c>
      <c r="R662" s="11" t="e">
        <f>VLOOKUP($B662, Team_Batting___Dashboard[[Team]:[wOBA]], 16, FALSE)</f>
        <v>#N/A</v>
      </c>
      <c r="S662" s="11" t="e">
        <f>VLOOKUP($B662, Team_Batting___Advanced[[Team]:[OPS]], 9, FALSE)</f>
        <v>#N/A</v>
      </c>
      <c r="T662" s="11" t="e">
        <f>VLOOKUP($B662, Team_Batting___Advanced[], 19, FALSE)</f>
        <v>#N/A</v>
      </c>
      <c r="U662" s="11" t="e">
        <f>VLOOKUP($B662, 'Team Per G'!$A$2:$G$31, 3, FALSE)</f>
        <v>#N/A</v>
      </c>
      <c r="V662" s="11" t="e">
        <f>VLOOKUP($B662, 'Team Per G'!$A$2:$G$31, 5, FALSE)</f>
        <v>#N/A</v>
      </c>
      <c r="W662" s="11" t="e">
        <f>VLOOKUP($B662, 'Team Per G'!$A$2:$G$31, 4, FALSE)</f>
        <v>#N/A</v>
      </c>
      <c r="X662" s="11" t="e">
        <f>VLOOKUP($B662, Team_Batting___Dashboard[], 22, FALSE)/$F662</f>
        <v>#N/A</v>
      </c>
      <c r="Y662" s="11" t="e">
        <f>VLOOKUP($B662, 'FanGraphs - Team WAR Projected'!$B$2:$E$31, 4, FALSE)/162</f>
        <v>#N/A</v>
      </c>
      <c r="Z662" s="11" t="e">
        <f t="shared" si="114"/>
        <v>#N/A</v>
      </c>
      <c r="AA662" s="11" t="e">
        <f>VLOOKUP($B662, FanGraphs_Standings[[Abbreviation]:[2024 Year to Date RS/G]], 6, FALSE)/$F662</f>
        <v>#N/A</v>
      </c>
      <c r="AB662" s="11" t="e">
        <f>VLOOKUP($B662, FanGraphs_Standings[[Abbreviation]:[2024 Projected Full Season RDif]], 19, FALSE)/162</f>
        <v>#N/A</v>
      </c>
      <c r="AC662" s="11" t="e">
        <f t="shared" si="123"/>
        <v>#N/A</v>
      </c>
      <c r="AD662" s="11" t="e">
        <f>VLOOKUP($B662, FanGraphs_Standings[[Abbreviation]:[2024 Projected Full Season RDif]], 5, FALSE)</f>
        <v>#N/A</v>
      </c>
      <c r="AE662" s="11" t="e">
        <f>VLOOKUP($B662, FanGraphs_Standings[[Abbreviation]:[2024 Projected Full Season W%]], 18, FALSE)</f>
        <v>#N/A</v>
      </c>
      <c r="AF662" s="11" t="e">
        <f t="shared" si="115"/>
        <v>#N/A</v>
      </c>
      <c r="AG662" s="11" t="e">
        <f>VLOOKUP($B662, 'Home Field Adv'!$A$2:$I$31, 9, FALSE)</f>
        <v>#N/A</v>
      </c>
      <c r="AH662" s="11" t="e">
        <f>VLOOKUP($C662, FanGraphs_Standings[[Abbreviation]:[2024 Year to Date G]], 2, FALSE)</f>
        <v>#N/A</v>
      </c>
      <c r="AI662" s="11" t="e">
        <f>_xlfn.IFNA(VLOOKUP($E662, 'SP Per G'!$A$2:$D$1385, 3, FALSE), AO662)</f>
        <v>#N/A</v>
      </c>
      <c r="AJ662" s="11" t="e">
        <f>IF(AND(ISNA(VLOOKUP($E662, 'SP Per G'!$A$2:$D$1385, 4, FALSE)), ISTEXT($E662)), AI662,IF(ISNA(VLOOKUP($E662, 'SP Per G'!$A$2:$D$1385, 4, FALSE)), AO662, VLOOKUP($E662, 'SP Per G'!$A$2:$D$1385, 4, FALSE)))</f>
        <v>#N/A</v>
      </c>
      <c r="AK662" s="11" t="e">
        <f t="shared" si="116"/>
        <v>#N/A</v>
      </c>
      <c r="AL662" s="11" t="e">
        <f>_xlfn.IFNA(VLOOKUP($E662, Individual_Pitching___Dashboard[], 18, FALSE), VLOOKUP($C662,Team_Pitching___Advanced[[Team]:[SIERA]],16,FALSE))</f>
        <v>#N/A</v>
      </c>
      <c r="AM662" s="11" t="e">
        <f>_xlfn.IFNA(VLOOKUP($E662, Individual_Pitching___Dashboard[], 20, FALSE), VLOOKUP($C662,Team_Pitching___Advanced[[Team]:[xFIP]],19,FALSE))</f>
        <v>#N/A</v>
      </c>
      <c r="AN662" s="11" t="e">
        <f>_xlfn.IFNA(VLOOKUP($E662,Individual_Pitching___Advanced[],21,FALSE),VLOOKUP($C662,Team_Pitching___Advanced[[Team]:[SIERA]],20,FALSE))</f>
        <v>#N/A</v>
      </c>
      <c r="AO662" s="11" t="e">
        <f>VLOOKUP($C662, 'Team Per G'!$A$2:$G$31, 7, FALSE)</f>
        <v>#N/A</v>
      </c>
      <c r="AP662" s="11" t="e">
        <f>VLOOKUP($C662, 'FanGraphs - Team WAR Projected'!$B$2:$E$31, 3, FALSE)/162</f>
        <v>#N/A</v>
      </c>
      <c r="AQ662" s="11" t="e">
        <f t="shared" si="117"/>
        <v>#N/A</v>
      </c>
      <c r="AR662" s="11" t="e">
        <f>VLOOKUP($C662, Team_Pitching___Advanced[[Team]:[xFIP]], 19,FALSE)</f>
        <v>#N/A</v>
      </c>
      <c r="AS662" s="11" t="e">
        <f>VLOOKUP($C662, Team_Pitching___Advanced[], 20, FALSE)</f>
        <v>#N/A</v>
      </c>
      <c r="AT662" s="11" t="e">
        <f>VLOOKUP($C662, Team_Batting___Dashboard[[Team]:[wOBA]], 16, FALSE)</f>
        <v>#N/A</v>
      </c>
      <c r="AU662" s="11" t="e">
        <f>VLOOKUP($C662, Team_Batting___Advanced[[Team]:[OPS]], 9, FALSE)</f>
        <v>#N/A</v>
      </c>
      <c r="AV662" s="11" t="e">
        <f>VLOOKUP($C662, Team_Batting___Advanced[], 19, FALSE)</f>
        <v>#N/A</v>
      </c>
      <c r="AW662" s="11" t="e">
        <f>VLOOKUP($C662, 'Team Per G'!$A$2:$G$31, 3, FALSE)</f>
        <v>#N/A</v>
      </c>
      <c r="AX662" s="11" t="e">
        <f>VLOOKUP($C662, 'Team Per G'!$A$2:$G$31, 5, FALSE)</f>
        <v>#N/A</v>
      </c>
      <c r="AY662" s="11" t="e">
        <f>VLOOKUP($C662, 'Team Per G'!$A$2:$G$31, 4, FALSE)</f>
        <v>#N/A</v>
      </c>
      <c r="AZ662" s="11" t="e">
        <f>VLOOKUP($C662, Team_Batting___Dashboard[], 22, FALSE)/$AH662</f>
        <v>#N/A</v>
      </c>
      <c r="BA662" s="11" t="e">
        <f>VLOOKUP($C662, 'FanGraphs - Team WAR Projected'!$B$2:$E$31, 4, FALSE)/162</f>
        <v>#N/A</v>
      </c>
      <c r="BB662" s="11" t="e">
        <f t="shared" si="118"/>
        <v>#N/A</v>
      </c>
      <c r="BC662" s="11" t="e">
        <f>VLOOKUP($C662, FanGraphs_Standings[[Abbreviation]:[2024 Year to Date RS/G]], 6, FALSE)/$AH662</f>
        <v>#N/A</v>
      </c>
      <c r="BD662" s="11" t="e">
        <f>VLOOKUP($C662, FanGraphs_Standings[[Abbreviation]:[2024 Projected Full Season RDif]], 19, FALSE)/162</f>
        <v>#N/A</v>
      </c>
      <c r="BE662" s="11" t="e">
        <f t="shared" si="119"/>
        <v>#N/A</v>
      </c>
      <c r="BF662" s="11" t="e">
        <f>VLOOKUP($C662, FanGraphs_Standings[[Abbreviation]:[2024 Projected Full Season RDif]], 5, FALSE)</f>
        <v>#N/A</v>
      </c>
      <c r="BG662" s="11" t="e">
        <f>VLOOKUP($C662, FanGraphs_Standings[[Abbreviation]:[2024 Projected Full Season W%]], 18, FALSE)</f>
        <v>#N/A</v>
      </c>
      <c r="BH662" s="11" t="e">
        <f t="shared" si="120"/>
        <v>#N/A</v>
      </c>
      <c r="BI662" s="11" t="e">
        <f>VLOOKUP($C662, 'Home Field Adv'!$A$2:$K$31, 11, FALSE)</f>
        <v>#N/A</v>
      </c>
      <c r="BL662" s="12" t="str">
        <f t="shared" si="121"/>
        <v/>
      </c>
      <c r="BM662" s="12" t="str">
        <f t="shared" si="111"/>
        <v/>
      </c>
      <c r="BN662" s="12" t="str">
        <f t="shared" si="122"/>
        <v/>
      </c>
    </row>
    <row r="663" spans="6:66" x14ac:dyDescent="0.45">
      <c r="F663" s="11" t="e">
        <f>VLOOKUP($B663, FanGraphs_Standings[[Abbreviation]:[2024 Year to Date G]], 2, FALSE)</f>
        <v>#N/A</v>
      </c>
      <c r="G663" s="11" t="e">
        <f>_xlfn.IFNA(VLOOKUP($D663, 'SP Per G'!$A$2:$D$1385, 3, FALSE),M663)</f>
        <v>#N/A</v>
      </c>
      <c r="H663" s="11" t="e">
        <f>IF(AND(ISNA(VLOOKUP($D663, 'SP Per G'!$A$2:$D$1385, 4, FALSE)), ISTEXT($D663)), G663,IF(ISNA(VLOOKUP($D663, 'SP Per G'!$A$2:$D$1385, 4, FALSE)), M663, VLOOKUP($D663, 'SP Per G'!$A$2:$D$1385, 4, FALSE)))</f>
        <v>#N/A</v>
      </c>
      <c r="I663" s="11" t="e">
        <f t="shared" si="112"/>
        <v>#N/A</v>
      </c>
      <c r="J663" s="11" t="e">
        <f>_xlfn.IFNA(VLOOKUP($D663,Individual_Pitching___Dashboard[],18,FALSE),VLOOKUP(B663,Team_Pitching___Dashboard[[Team]:[ERA]],17,FALSE))</f>
        <v>#N/A</v>
      </c>
      <c r="K663" s="11" t="e">
        <f>_xlfn.IFNA(VLOOKUP($D663, Individual_Pitching___Dashboard[], 20, FALSE), VLOOKUP(B663,Team_Pitching___Dashboard[[Team]:[xFIP]],20,FALSE))</f>
        <v>#N/A</v>
      </c>
      <c r="L663" s="11" t="e">
        <f>_xlfn.IFNA(VLOOKUP($D663, Individual_Pitching___Advanced[], 21,FALSE), VLOOKUP(B663, Team_Pitching___Advanced[], 20, FALSE))</f>
        <v>#N/A</v>
      </c>
      <c r="M663" s="11" t="e">
        <f>VLOOKUP($B663, 'Team Per G'!$A$2:$G$31, 7, FALSE)</f>
        <v>#N/A</v>
      </c>
      <c r="N663" s="11" t="e">
        <f>VLOOKUP($B663, 'FanGraphs - Team WAR Projected'!$B$2:$E$31, 3, FALSE)/162</f>
        <v>#N/A</v>
      </c>
      <c r="O663" s="11" t="e">
        <f t="shared" si="113"/>
        <v>#N/A</v>
      </c>
      <c r="P663" s="11" t="e">
        <f>VLOOKUP($B663, Team_Pitching___Advanced[[Team]:[xFIP]], 19,FALSE)</f>
        <v>#N/A</v>
      </c>
      <c r="Q663" s="11" t="e">
        <f>VLOOKUP($B663, Team_Pitching___Advanced[], 20, FALSE)</f>
        <v>#N/A</v>
      </c>
      <c r="R663" s="11" t="e">
        <f>VLOOKUP($B663, Team_Batting___Dashboard[[Team]:[wOBA]], 16, FALSE)</f>
        <v>#N/A</v>
      </c>
      <c r="S663" s="11" t="e">
        <f>VLOOKUP($B663, Team_Batting___Advanced[[Team]:[OPS]], 9, FALSE)</f>
        <v>#N/A</v>
      </c>
      <c r="T663" s="11" t="e">
        <f>VLOOKUP($B663, Team_Batting___Advanced[], 19, FALSE)</f>
        <v>#N/A</v>
      </c>
      <c r="U663" s="11" t="e">
        <f>VLOOKUP($B663, 'Team Per G'!$A$2:$G$31, 3, FALSE)</f>
        <v>#N/A</v>
      </c>
      <c r="V663" s="11" t="e">
        <f>VLOOKUP($B663, 'Team Per G'!$A$2:$G$31, 5, FALSE)</f>
        <v>#N/A</v>
      </c>
      <c r="W663" s="11" t="e">
        <f>VLOOKUP($B663, 'Team Per G'!$A$2:$G$31, 4, FALSE)</f>
        <v>#N/A</v>
      </c>
      <c r="X663" s="11" t="e">
        <f>VLOOKUP($B663, Team_Batting___Dashboard[], 22, FALSE)/$F663</f>
        <v>#N/A</v>
      </c>
      <c r="Y663" s="11" t="e">
        <f>VLOOKUP($B663, 'FanGraphs - Team WAR Projected'!$B$2:$E$31, 4, FALSE)/162</f>
        <v>#N/A</v>
      </c>
      <c r="Z663" s="11" t="e">
        <f t="shared" si="114"/>
        <v>#N/A</v>
      </c>
      <c r="AA663" s="11" t="e">
        <f>VLOOKUP($B663, FanGraphs_Standings[[Abbreviation]:[2024 Year to Date RS/G]], 6, FALSE)/$F663</f>
        <v>#N/A</v>
      </c>
      <c r="AB663" s="11" t="e">
        <f>VLOOKUP($B663, FanGraphs_Standings[[Abbreviation]:[2024 Projected Full Season RDif]], 19, FALSE)/162</f>
        <v>#N/A</v>
      </c>
      <c r="AC663" s="11" t="e">
        <f t="shared" si="123"/>
        <v>#N/A</v>
      </c>
      <c r="AD663" s="11" t="e">
        <f>VLOOKUP($B663, FanGraphs_Standings[[Abbreviation]:[2024 Projected Full Season RDif]], 5, FALSE)</f>
        <v>#N/A</v>
      </c>
      <c r="AE663" s="11" t="e">
        <f>VLOOKUP($B663, FanGraphs_Standings[[Abbreviation]:[2024 Projected Full Season W%]], 18, FALSE)</f>
        <v>#N/A</v>
      </c>
      <c r="AF663" s="11" t="e">
        <f t="shared" si="115"/>
        <v>#N/A</v>
      </c>
      <c r="AG663" s="11" t="e">
        <f>VLOOKUP($B663, 'Home Field Adv'!$A$2:$I$31, 9, FALSE)</f>
        <v>#N/A</v>
      </c>
      <c r="AH663" s="11" t="e">
        <f>VLOOKUP($C663, FanGraphs_Standings[[Abbreviation]:[2024 Year to Date G]], 2, FALSE)</f>
        <v>#N/A</v>
      </c>
      <c r="AI663" s="11" t="e">
        <f>_xlfn.IFNA(VLOOKUP($E663, 'SP Per G'!$A$2:$D$1385, 3, FALSE), AO663)</f>
        <v>#N/A</v>
      </c>
      <c r="AJ663" s="11" t="e">
        <f>IF(AND(ISNA(VLOOKUP($E663, 'SP Per G'!$A$2:$D$1385, 4, FALSE)), ISTEXT($E663)), AI663,IF(ISNA(VLOOKUP($E663, 'SP Per G'!$A$2:$D$1385, 4, FALSE)), AO663, VLOOKUP($E663, 'SP Per G'!$A$2:$D$1385, 4, FALSE)))</f>
        <v>#N/A</v>
      </c>
      <c r="AK663" s="11" t="e">
        <f t="shared" si="116"/>
        <v>#N/A</v>
      </c>
      <c r="AL663" s="11" t="e">
        <f>_xlfn.IFNA(VLOOKUP($E663, Individual_Pitching___Dashboard[], 18, FALSE), VLOOKUP($C663,Team_Pitching___Advanced[[Team]:[SIERA]],16,FALSE))</f>
        <v>#N/A</v>
      </c>
      <c r="AM663" s="11" t="e">
        <f>_xlfn.IFNA(VLOOKUP($E663, Individual_Pitching___Dashboard[], 20, FALSE), VLOOKUP($C663,Team_Pitching___Advanced[[Team]:[xFIP]],19,FALSE))</f>
        <v>#N/A</v>
      </c>
      <c r="AN663" s="11" t="e">
        <f>_xlfn.IFNA(VLOOKUP($E663,Individual_Pitching___Advanced[],21,FALSE),VLOOKUP($C663,Team_Pitching___Advanced[[Team]:[SIERA]],20,FALSE))</f>
        <v>#N/A</v>
      </c>
      <c r="AO663" s="11" t="e">
        <f>VLOOKUP($C663, 'Team Per G'!$A$2:$G$31, 7, FALSE)</f>
        <v>#N/A</v>
      </c>
      <c r="AP663" s="11" t="e">
        <f>VLOOKUP($C663, 'FanGraphs - Team WAR Projected'!$B$2:$E$31, 3, FALSE)/162</f>
        <v>#N/A</v>
      </c>
      <c r="AQ663" s="11" t="e">
        <f t="shared" si="117"/>
        <v>#N/A</v>
      </c>
      <c r="AR663" s="11" t="e">
        <f>VLOOKUP($C663, Team_Pitching___Advanced[[Team]:[xFIP]], 19,FALSE)</f>
        <v>#N/A</v>
      </c>
      <c r="AS663" s="11" t="e">
        <f>VLOOKUP($C663, Team_Pitching___Advanced[], 20, FALSE)</f>
        <v>#N/A</v>
      </c>
      <c r="AT663" s="11" t="e">
        <f>VLOOKUP($C663, Team_Batting___Dashboard[[Team]:[wOBA]], 16, FALSE)</f>
        <v>#N/A</v>
      </c>
      <c r="AU663" s="11" t="e">
        <f>VLOOKUP($C663, Team_Batting___Advanced[[Team]:[OPS]], 9, FALSE)</f>
        <v>#N/A</v>
      </c>
      <c r="AV663" s="11" t="e">
        <f>VLOOKUP($C663, Team_Batting___Advanced[], 19, FALSE)</f>
        <v>#N/A</v>
      </c>
      <c r="AW663" s="11" t="e">
        <f>VLOOKUP($C663, 'Team Per G'!$A$2:$G$31, 3, FALSE)</f>
        <v>#N/A</v>
      </c>
      <c r="AX663" s="11" t="e">
        <f>VLOOKUP($C663, 'Team Per G'!$A$2:$G$31, 5, FALSE)</f>
        <v>#N/A</v>
      </c>
      <c r="AY663" s="11" t="e">
        <f>VLOOKUP($C663, 'Team Per G'!$A$2:$G$31, 4, FALSE)</f>
        <v>#N/A</v>
      </c>
      <c r="AZ663" s="11" t="e">
        <f>VLOOKUP($C663, Team_Batting___Dashboard[], 22, FALSE)/$AH663</f>
        <v>#N/A</v>
      </c>
      <c r="BA663" s="11" t="e">
        <f>VLOOKUP($C663, 'FanGraphs - Team WAR Projected'!$B$2:$E$31, 4, FALSE)/162</f>
        <v>#N/A</v>
      </c>
      <c r="BB663" s="11" t="e">
        <f t="shared" si="118"/>
        <v>#N/A</v>
      </c>
      <c r="BC663" s="11" t="e">
        <f>VLOOKUP($C663, FanGraphs_Standings[[Abbreviation]:[2024 Year to Date RS/G]], 6, FALSE)/$AH663</f>
        <v>#N/A</v>
      </c>
      <c r="BD663" s="11" t="e">
        <f>VLOOKUP($C663, FanGraphs_Standings[[Abbreviation]:[2024 Projected Full Season RDif]], 19, FALSE)/162</f>
        <v>#N/A</v>
      </c>
      <c r="BE663" s="11" t="e">
        <f t="shared" si="119"/>
        <v>#N/A</v>
      </c>
      <c r="BF663" s="11" t="e">
        <f>VLOOKUP($C663, FanGraphs_Standings[[Abbreviation]:[2024 Projected Full Season RDif]], 5, FALSE)</f>
        <v>#N/A</v>
      </c>
      <c r="BG663" s="11" t="e">
        <f>VLOOKUP($C663, FanGraphs_Standings[[Abbreviation]:[2024 Projected Full Season W%]], 18, FALSE)</f>
        <v>#N/A</v>
      </c>
      <c r="BH663" s="11" t="e">
        <f t="shared" si="120"/>
        <v>#N/A</v>
      </c>
      <c r="BI663" s="11" t="e">
        <f>VLOOKUP($C663, 'Home Field Adv'!$A$2:$K$31, 11, FALSE)</f>
        <v>#N/A</v>
      </c>
      <c r="BL663" s="12" t="str">
        <f t="shared" si="121"/>
        <v/>
      </c>
      <c r="BM663" s="12" t="str">
        <f t="shared" si="111"/>
        <v/>
      </c>
      <c r="BN663" s="12" t="str">
        <f t="shared" si="122"/>
        <v/>
      </c>
    </row>
    <row r="664" spans="6:66" x14ac:dyDescent="0.45">
      <c r="F664" s="11" t="e">
        <f>VLOOKUP($B664, FanGraphs_Standings[[Abbreviation]:[2024 Year to Date G]], 2, FALSE)</f>
        <v>#N/A</v>
      </c>
      <c r="G664" s="11" t="e">
        <f>_xlfn.IFNA(VLOOKUP($D664, 'SP Per G'!$A$2:$D$1385, 3, FALSE),M664)</f>
        <v>#N/A</v>
      </c>
      <c r="H664" s="11" t="e">
        <f>IF(AND(ISNA(VLOOKUP($D664, 'SP Per G'!$A$2:$D$1385, 4, FALSE)), ISTEXT($D664)), G664,IF(ISNA(VLOOKUP($D664, 'SP Per G'!$A$2:$D$1385, 4, FALSE)), M664, VLOOKUP($D664, 'SP Per G'!$A$2:$D$1385, 4, FALSE)))</f>
        <v>#N/A</v>
      </c>
      <c r="I664" s="11" t="e">
        <f t="shared" si="112"/>
        <v>#N/A</v>
      </c>
      <c r="J664" s="11" t="e">
        <f>_xlfn.IFNA(VLOOKUP($D664,Individual_Pitching___Dashboard[],18,FALSE),VLOOKUP(B664,Team_Pitching___Dashboard[[Team]:[ERA]],17,FALSE))</f>
        <v>#N/A</v>
      </c>
      <c r="K664" s="11" t="e">
        <f>_xlfn.IFNA(VLOOKUP($D664, Individual_Pitching___Dashboard[], 20, FALSE), VLOOKUP(B664,Team_Pitching___Dashboard[[Team]:[xFIP]],20,FALSE))</f>
        <v>#N/A</v>
      </c>
      <c r="L664" s="11" t="e">
        <f>_xlfn.IFNA(VLOOKUP($D664, Individual_Pitching___Advanced[], 21,FALSE), VLOOKUP(B664, Team_Pitching___Advanced[], 20, FALSE))</f>
        <v>#N/A</v>
      </c>
      <c r="M664" s="11" t="e">
        <f>VLOOKUP($B664, 'Team Per G'!$A$2:$G$31, 7, FALSE)</f>
        <v>#N/A</v>
      </c>
      <c r="N664" s="11" t="e">
        <f>VLOOKUP($B664, 'FanGraphs - Team WAR Projected'!$B$2:$E$31, 3, FALSE)/162</f>
        <v>#N/A</v>
      </c>
      <c r="O664" s="11" t="e">
        <f t="shared" si="113"/>
        <v>#N/A</v>
      </c>
      <c r="P664" s="11" t="e">
        <f>VLOOKUP($B664, Team_Pitching___Advanced[[Team]:[xFIP]], 19,FALSE)</f>
        <v>#N/A</v>
      </c>
      <c r="Q664" s="11" t="e">
        <f>VLOOKUP($B664, Team_Pitching___Advanced[], 20, FALSE)</f>
        <v>#N/A</v>
      </c>
      <c r="R664" s="11" t="e">
        <f>VLOOKUP($B664, Team_Batting___Dashboard[[Team]:[wOBA]], 16, FALSE)</f>
        <v>#N/A</v>
      </c>
      <c r="S664" s="11" t="e">
        <f>VLOOKUP($B664, Team_Batting___Advanced[[Team]:[OPS]], 9, FALSE)</f>
        <v>#N/A</v>
      </c>
      <c r="T664" s="11" t="e">
        <f>VLOOKUP($B664, Team_Batting___Advanced[], 19, FALSE)</f>
        <v>#N/A</v>
      </c>
      <c r="U664" s="11" t="e">
        <f>VLOOKUP($B664, 'Team Per G'!$A$2:$G$31, 3, FALSE)</f>
        <v>#N/A</v>
      </c>
      <c r="V664" s="11" t="e">
        <f>VLOOKUP($B664, 'Team Per G'!$A$2:$G$31, 5, FALSE)</f>
        <v>#N/A</v>
      </c>
      <c r="W664" s="11" t="e">
        <f>VLOOKUP($B664, 'Team Per G'!$A$2:$G$31, 4, FALSE)</f>
        <v>#N/A</v>
      </c>
      <c r="X664" s="11" t="e">
        <f>VLOOKUP($B664, Team_Batting___Dashboard[], 22, FALSE)/$F664</f>
        <v>#N/A</v>
      </c>
      <c r="Y664" s="11" t="e">
        <f>VLOOKUP($B664, 'FanGraphs - Team WAR Projected'!$B$2:$E$31, 4, FALSE)/162</f>
        <v>#N/A</v>
      </c>
      <c r="Z664" s="11" t="e">
        <f t="shared" si="114"/>
        <v>#N/A</v>
      </c>
      <c r="AA664" s="11" t="e">
        <f>VLOOKUP($B664, FanGraphs_Standings[[Abbreviation]:[2024 Year to Date RS/G]], 6, FALSE)/$F664</f>
        <v>#N/A</v>
      </c>
      <c r="AB664" s="11" t="e">
        <f>VLOOKUP($B664, FanGraphs_Standings[[Abbreviation]:[2024 Projected Full Season RDif]], 19, FALSE)/162</f>
        <v>#N/A</v>
      </c>
      <c r="AC664" s="11" t="e">
        <f t="shared" si="123"/>
        <v>#N/A</v>
      </c>
      <c r="AD664" s="11" t="e">
        <f>VLOOKUP($B664, FanGraphs_Standings[[Abbreviation]:[2024 Projected Full Season RDif]], 5, FALSE)</f>
        <v>#N/A</v>
      </c>
      <c r="AE664" s="11" t="e">
        <f>VLOOKUP($B664, FanGraphs_Standings[[Abbreviation]:[2024 Projected Full Season W%]], 18, FALSE)</f>
        <v>#N/A</v>
      </c>
      <c r="AF664" s="11" t="e">
        <f t="shared" si="115"/>
        <v>#N/A</v>
      </c>
      <c r="AG664" s="11" t="e">
        <f>VLOOKUP($B664, 'Home Field Adv'!$A$2:$I$31, 9, FALSE)</f>
        <v>#N/A</v>
      </c>
      <c r="AH664" s="11" t="e">
        <f>VLOOKUP($C664, FanGraphs_Standings[[Abbreviation]:[2024 Year to Date G]], 2, FALSE)</f>
        <v>#N/A</v>
      </c>
      <c r="AI664" s="11" t="e">
        <f>_xlfn.IFNA(VLOOKUP($E664, 'SP Per G'!$A$2:$D$1385, 3, FALSE), AO664)</f>
        <v>#N/A</v>
      </c>
      <c r="AJ664" s="11" t="e">
        <f>IF(AND(ISNA(VLOOKUP($E664, 'SP Per G'!$A$2:$D$1385, 4, FALSE)), ISTEXT($E664)), AI664,IF(ISNA(VLOOKUP($E664, 'SP Per G'!$A$2:$D$1385, 4, FALSE)), AO664, VLOOKUP($E664, 'SP Per G'!$A$2:$D$1385, 4, FALSE)))</f>
        <v>#N/A</v>
      </c>
      <c r="AK664" s="11" t="e">
        <f t="shared" si="116"/>
        <v>#N/A</v>
      </c>
      <c r="AL664" s="11" t="e">
        <f>_xlfn.IFNA(VLOOKUP($E664, Individual_Pitching___Dashboard[], 18, FALSE), VLOOKUP($C664,Team_Pitching___Advanced[[Team]:[SIERA]],16,FALSE))</f>
        <v>#N/A</v>
      </c>
      <c r="AM664" s="11" t="e">
        <f>_xlfn.IFNA(VLOOKUP($E664, Individual_Pitching___Dashboard[], 20, FALSE), VLOOKUP($C664,Team_Pitching___Advanced[[Team]:[xFIP]],19,FALSE))</f>
        <v>#N/A</v>
      </c>
      <c r="AN664" s="11" t="e">
        <f>_xlfn.IFNA(VLOOKUP($E664,Individual_Pitching___Advanced[],21,FALSE),VLOOKUP($C664,Team_Pitching___Advanced[[Team]:[SIERA]],20,FALSE))</f>
        <v>#N/A</v>
      </c>
      <c r="AO664" s="11" t="e">
        <f>VLOOKUP($C664, 'Team Per G'!$A$2:$G$31, 7, FALSE)</f>
        <v>#N/A</v>
      </c>
      <c r="AP664" s="11" t="e">
        <f>VLOOKUP($C664, 'FanGraphs - Team WAR Projected'!$B$2:$E$31, 3, FALSE)/162</f>
        <v>#N/A</v>
      </c>
      <c r="AQ664" s="11" t="e">
        <f t="shared" si="117"/>
        <v>#N/A</v>
      </c>
      <c r="AR664" s="11" t="e">
        <f>VLOOKUP($C664, Team_Pitching___Advanced[[Team]:[xFIP]], 19,FALSE)</f>
        <v>#N/A</v>
      </c>
      <c r="AS664" s="11" t="e">
        <f>VLOOKUP($C664, Team_Pitching___Advanced[], 20, FALSE)</f>
        <v>#N/A</v>
      </c>
      <c r="AT664" s="11" t="e">
        <f>VLOOKUP($C664, Team_Batting___Dashboard[[Team]:[wOBA]], 16, FALSE)</f>
        <v>#N/A</v>
      </c>
      <c r="AU664" s="11" t="e">
        <f>VLOOKUP($C664, Team_Batting___Advanced[[Team]:[OPS]], 9, FALSE)</f>
        <v>#N/A</v>
      </c>
      <c r="AV664" s="11" t="e">
        <f>VLOOKUP($C664, Team_Batting___Advanced[], 19, FALSE)</f>
        <v>#N/A</v>
      </c>
      <c r="AW664" s="11" t="e">
        <f>VLOOKUP($C664, 'Team Per G'!$A$2:$G$31, 3, FALSE)</f>
        <v>#N/A</v>
      </c>
      <c r="AX664" s="11" t="e">
        <f>VLOOKUP($C664, 'Team Per G'!$A$2:$G$31, 5, FALSE)</f>
        <v>#N/A</v>
      </c>
      <c r="AY664" s="11" t="e">
        <f>VLOOKUP($C664, 'Team Per G'!$A$2:$G$31, 4, FALSE)</f>
        <v>#N/A</v>
      </c>
      <c r="AZ664" s="11" t="e">
        <f>VLOOKUP($C664, Team_Batting___Dashboard[], 22, FALSE)/$AH664</f>
        <v>#N/A</v>
      </c>
      <c r="BA664" s="11" t="e">
        <f>VLOOKUP($C664, 'FanGraphs - Team WAR Projected'!$B$2:$E$31, 4, FALSE)/162</f>
        <v>#N/A</v>
      </c>
      <c r="BB664" s="11" t="e">
        <f t="shared" si="118"/>
        <v>#N/A</v>
      </c>
      <c r="BC664" s="11" t="e">
        <f>VLOOKUP($C664, FanGraphs_Standings[[Abbreviation]:[2024 Year to Date RS/G]], 6, FALSE)/$AH664</f>
        <v>#N/A</v>
      </c>
      <c r="BD664" s="11" t="e">
        <f>VLOOKUP($C664, FanGraphs_Standings[[Abbreviation]:[2024 Projected Full Season RDif]], 19, FALSE)/162</f>
        <v>#N/A</v>
      </c>
      <c r="BE664" s="11" t="e">
        <f t="shared" si="119"/>
        <v>#N/A</v>
      </c>
      <c r="BF664" s="11" t="e">
        <f>VLOOKUP($C664, FanGraphs_Standings[[Abbreviation]:[2024 Projected Full Season RDif]], 5, FALSE)</f>
        <v>#N/A</v>
      </c>
      <c r="BG664" s="11" t="e">
        <f>VLOOKUP($C664, FanGraphs_Standings[[Abbreviation]:[2024 Projected Full Season W%]], 18, FALSE)</f>
        <v>#N/A</v>
      </c>
      <c r="BH664" s="11" t="e">
        <f t="shared" si="120"/>
        <v>#N/A</v>
      </c>
      <c r="BI664" s="11" t="e">
        <f>VLOOKUP($C664, 'Home Field Adv'!$A$2:$K$31, 11, FALSE)</f>
        <v>#N/A</v>
      </c>
      <c r="BL664" s="12" t="str">
        <f t="shared" si="121"/>
        <v/>
      </c>
      <c r="BM664" s="12" t="str">
        <f t="shared" si="111"/>
        <v/>
      </c>
      <c r="BN664" s="12" t="str">
        <f t="shared" si="122"/>
        <v/>
      </c>
    </row>
    <row r="665" spans="6:66" x14ac:dyDescent="0.45">
      <c r="F665" s="11" t="e">
        <f>VLOOKUP($B665, FanGraphs_Standings[[Abbreviation]:[2024 Year to Date G]], 2, FALSE)</f>
        <v>#N/A</v>
      </c>
      <c r="G665" s="11" t="e">
        <f>_xlfn.IFNA(VLOOKUP($D665, 'SP Per G'!$A$2:$D$1385, 3, FALSE),M665)</f>
        <v>#N/A</v>
      </c>
      <c r="H665" s="11" t="e">
        <f>IF(AND(ISNA(VLOOKUP($D665, 'SP Per G'!$A$2:$D$1385, 4, FALSE)), ISTEXT($D665)), G665,IF(ISNA(VLOOKUP($D665, 'SP Per G'!$A$2:$D$1385, 4, FALSE)), M665, VLOOKUP($D665, 'SP Per G'!$A$2:$D$1385, 4, FALSE)))</f>
        <v>#N/A</v>
      </c>
      <c r="I665" s="11" t="e">
        <f t="shared" si="112"/>
        <v>#N/A</v>
      </c>
      <c r="J665" s="11" t="e">
        <f>_xlfn.IFNA(VLOOKUP($D665,Individual_Pitching___Dashboard[],18,FALSE),VLOOKUP(B665,Team_Pitching___Dashboard[[Team]:[ERA]],17,FALSE))</f>
        <v>#N/A</v>
      </c>
      <c r="K665" s="11" t="e">
        <f>_xlfn.IFNA(VLOOKUP($D665, Individual_Pitching___Dashboard[], 20, FALSE), VLOOKUP(B665,Team_Pitching___Dashboard[[Team]:[xFIP]],20,FALSE))</f>
        <v>#N/A</v>
      </c>
      <c r="L665" s="11" t="e">
        <f>_xlfn.IFNA(VLOOKUP($D665, Individual_Pitching___Advanced[], 21,FALSE), VLOOKUP(B665, Team_Pitching___Advanced[], 20, FALSE))</f>
        <v>#N/A</v>
      </c>
      <c r="M665" s="11" t="e">
        <f>VLOOKUP($B665, 'Team Per G'!$A$2:$G$31, 7, FALSE)</f>
        <v>#N/A</v>
      </c>
      <c r="N665" s="11" t="e">
        <f>VLOOKUP($B665, 'FanGraphs - Team WAR Projected'!$B$2:$E$31, 3, FALSE)/162</f>
        <v>#N/A</v>
      </c>
      <c r="O665" s="11" t="e">
        <f t="shared" si="113"/>
        <v>#N/A</v>
      </c>
      <c r="P665" s="11" t="e">
        <f>VLOOKUP($B665, Team_Pitching___Advanced[[Team]:[xFIP]], 19,FALSE)</f>
        <v>#N/A</v>
      </c>
      <c r="Q665" s="11" t="e">
        <f>VLOOKUP($B665, Team_Pitching___Advanced[], 20, FALSE)</f>
        <v>#N/A</v>
      </c>
      <c r="R665" s="11" t="e">
        <f>VLOOKUP($B665, Team_Batting___Dashboard[[Team]:[wOBA]], 16, FALSE)</f>
        <v>#N/A</v>
      </c>
      <c r="S665" s="11" t="e">
        <f>VLOOKUP($B665, Team_Batting___Advanced[[Team]:[OPS]], 9, FALSE)</f>
        <v>#N/A</v>
      </c>
      <c r="T665" s="11" t="e">
        <f>VLOOKUP($B665, Team_Batting___Advanced[], 19, FALSE)</f>
        <v>#N/A</v>
      </c>
      <c r="U665" s="11" t="e">
        <f>VLOOKUP($B665, 'Team Per G'!$A$2:$G$31, 3, FALSE)</f>
        <v>#N/A</v>
      </c>
      <c r="V665" s="11" t="e">
        <f>VLOOKUP($B665, 'Team Per G'!$A$2:$G$31, 5, FALSE)</f>
        <v>#N/A</v>
      </c>
      <c r="W665" s="11" t="e">
        <f>VLOOKUP($B665, 'Team Per G'!$A$2:$G$31, 4, FALSE)</f>
        <v>#N/A</v>
      </c>
      <c r="X665" s="11" t="e">
        <f>VLOOKUP($B665, Team_Batting___Dashboard[], 22, FALSE)/$F665</f>
        <v>#N/A</v>
      </c>
      <c r="Y665" s="11" t="e">
        <f>VLOOKUP($B665, 'FanGraphs - Team WAR Projected'!$B$2:$E$31, 4, FALSE)/162</f>
        <v>#N/A</v>
      </c>
      <c r="Z665" s="11" t="e">
        <f t="shared" si="114"/>
        <v>#N/A</v>
      </c>
      <c r="AA665" s="11" t="e">
        <f>VLOOKUP($B665, FanGraphs_Standings[[Abbreviation]:[2024 Year to Date RS/G]], 6, FALSE)/$F665</f>
        <v>#N/A</v>
      </c>
      <c r="AB665" s="11" t="e">
        <f>VLOOKUP($B665, FanGraphs_Standings[[Abbreviation]:[2024 Projected Full Season RDif]], 19, FALSE)/162</f>
        <v>#N/A</v>
      </c>
      <c r="AC665" s="11" t="e">
        <f t="shared" si="123"/>
        <v>#N/A</v>
      </c>
      <c r="AD665" s="11" t="e">
        <f>VLOOKUP($B665, FanGraphs_Standings[[Abbreviation]:[2024 Projected Full Season RDif]], 5, FALSE)</f>
        <v>#N/A</v>
      </c>
      <c r="AE665" s="11" t="e">
        <f>VLOOKUP($B665, FanGraphs_Standings[[Abbreviation]:[2024 Projected Full Season W%]], 18, FALSE)</f>
        <v>#N/A</v>
      </c>
      <c r="AF665" s="11" t="e">
        <f t="shared" si="115"/>
        <v>#N/A</v>
      </c>
      <c r="AG665" s="11" t="e">
        <f>VLOOKUP($B665, 'Home Field Adv'!$A$2:$I$31, 9, FALSE)</f>
        <v>#N/A</v>
      </c>
      <c r="AH665" s="11" t="e">
        <f>VLOOKUP($C665, FanGraphs_Standings[[Abbreviation]:[2024 Year to Date G]], 2, FALSE)</f>
        <v>#N/A</v>
      </c>
      <c r="AI665" s="11" t="e">
        <f>_xlfn.IFNA(VLOOKUP($E665, 'SP Per G'!$A$2:$D$1385, 3, FALSE), AO665)</f>
        <v>#N/A</v>
      </c>
      <c r="AJ665" s="11" t="e">
        <f>IF(AND(ISNA(VLOOKUP($E665, 'SP Per G'!$A$2:$D$1385, 4, FALSE)), ISTEXT($E665)), AI665,IF(ISNA(VLOOKUP($E665, 'SP Per G'!$A$2:$D$1385, 4, FALSE)), AO665, VLOOKUP($E665, 'SP Per G'!$A$2:$D$1385, 4, FALSE)))</f>
        <v>#N/A</v>
      </c>
      <c r="AK665" s="11" t="e">
        <f t="shared" si="116"/>
        <v>#N/A</v>
      </c>
      <c r="AL665" s="11" t="e">
        <f>_xlfn.IFNA(VLOOKUP($E665, Individual_Pitching___Dashboard[], 18, FALSE), VLOOKUP($C665,Team_Pitching___Advanced[[Team]:[SIERA]],16,FALSE))</f>
        <v>#N/A</v>
      </c>
      <c r="AM665" s="11" t="e">
        <f>_xlfn.IFNA(VLOOKUP($E665, Individual_Pitching___Dashboard[], 20, FALSE), VLOOKUP($C665,Team_Pitching___Advanced[[Team]:[xFIP]],19,FALSE))</f>
        <v>#N/A</v>
      </c>
      <c r="AN665" s="11" t="e">
        <f>_xlfn.IFNA(VLOOKUP($E665,Individual_Pitching___Advanced[],21,FALSE),VLOOKUP($C665,Team_Pitching___Advanced[[Team]:[SIERA]],20,FALSE))</f>
        <v>#N/A</v>
      </c>
      <c r="AO665" s="11" t="e">
        <f>VLOOKUP($C665, 'Team Per G'!$A$2:$G$31, 7, FALSE)</f>
        <v>#N/A</v>
      </c>
      <c r="AP665" s="11" t="e">
        <f>VLOOKUP($C665, 'FanGraphs - Team WAR Projected'!$B$2:$E$31, 3, FALSE)/162</f>
        <v>#N/A</v>
      </c>
      <c r="AQ665" s="11" t="e">
        <f t="shared" si="117"/>
        <v>#N/A</v>
      </c>
      <c r="AR665" s="11" t="e">
        <f>VLOOKUP($C665, Team_Pitching___Advanced[[Team]:[xFIP]], 19,FALSE)</f>
        <v>#N/A</v>
      </c>
      <c r="AS665" s="11" t="e">
        <f>VLOOKUP($C665, Team_Pitching___Advanced[], 20, FALSE)</f>
        <v>#N/A</v>
      </c>
      <c r="AT665" s="11" t="e">
        <f>VLOOKUP($C665, Team_Batting___Dashboard[[Team]:[wOBA]], 16, FALSE)</f>
        <v>#N/A</v>
      </c>
      <c r="AU665" s="11" t="e">
        <f>VLOOKUP($C665, Team_Batting___Advanced[[Team]:[OPS]], 9, FALSE)</f>
        <v>#N/A</v>
      </c>
      <c r="AV665" s="11" t="e">
        <f>VLOOKUP($C665, Team_Batting___Advanced[], 19, FALSE)</f>
        <v>#N/A</v>
      </c>
      <c r="AW665" s="11" t="e">
        <f>VLOOKUP($C665, 'Team Per G'!$A$2:$G$31, 3, FALSE)</f>
        <v>#N/A</v>
      </c>
      <c r="AX665" s="11" t="e">
        <f>VLOOKUP($C665, 'Team Per G'!$A$2:$G$31, 5, FALSE)</f>
        <v>#N/A</v>
      </c>
      <c r="AY665" s="11" t="e">
        <f>VLOOKUP($C665, 'Team Per G'!$A$2:$G$31, 4, FALSE)</f>
        <v>#N/A</v>
      </c>
      <c r="AZ665" s="11" t="e">
        <f>VLOOKUP($C665, Team_Batting___Dashboard[], 22, FALSE)/$AH665</f>
        <v>#N/A</v>
      </c>
      <c r="BA665" s="11" t="e">
        <f>VLOOKUP($C665, 'FanGraphs - Team WAR Projected'!$B$2:$E$31, 4, FALSE)/162</f>
        <v>#N/A</v>
      </c>
      <c r="BB665" s="11" t="e">
        <f t="shared" si="118"/>
        <v>#N/A</v>
      </c>
      <c r="BC665" s="11" t="e">
        <f>VLOOKUP($C665, FanGraphs_Standings[[Abbreviation]:[2024 Year to Date RS/G]], 6, FALSE)/$AH665</f>
        <v>#N/A</v>
      </c>
      <c r="BD665" s="11" t="e">
        <f>VLOOKUP($C665, FanGraphs_Standings[[Abbreviation]:[2024 Projected Full Season RDif]], 19, FALSE)/162</f>
        <v>#N/A</v>
      </c>
      <c r="BE665" s="11" t="e">
        <f t="shared" si="119"/>
        <v>#N/A</v>
      </c>
      <c r="BF665" s="11" t="e">
        <f>VLOOKUP($C665, FanGraphs_Standings[[Abbreviation]:[2024 Projected Full Season RDif]], 5, FALSE)</f>
        <v>#N/A</v>
      </c>
      <c r="BG665" s="11" t="e">
        <f>VLOOKUP($C665, FanGraphs_Standings[[Abbreviation]:[2024 Projected Full Season W%]], 18, FALSE)</f>
        <v>#N/A</v>
      </c>
      <c r="BH665" s="11" t="e">
        <f t="shared" si="120"/>
        <v>#N/A</v>
      </c>
      <c r="BI665" s="11" t="e">
        <f>VLOOKUP($C665, 'Home Field Adv'!$A$2:$K$31, 11, FALSE)</f>
        <v>#N/A</v>
      </c>
      <c r="BL665" s="12" t="str">
        <f t="shared" si="121"/>
        <v/>
      </c>
      <c r="BM665" s="12" t="str">
        <f t="shared" si="111"/>
        <v/>
      </c>
      <c r="BN665" s="12" t="str">
        <f t="shared" si="122"/>
        <v/>
      </c>
    </row>
    <row r="666" spans="6:66" x14ac:dyDescent="0.45">
      <c r="F666" s="11" t="e">
        <f>VLOOKUP($B666, FanGraphs_Standings[[Abbreviation]:[2024 Year to Date G]], 2, FALSE)</f>
        <v>#N/A</v>
      </c>
      <c r="G666" s="11" t="e">
        <f>_xlfn.IFNA(VLOOKUP($D666, 'SP Per G'!$A$2:$D$1385, 3, FALSE),M666)</f>
        <v>#N/A</v>
      </c>
      <c r="H666" s="11" t="e">
        <f>IF(AND(ISNA(VLOOKUP($D666, 'SP Per G'!$A$2:$D$1385, 4, FALSE)), ISTEXT($D666)), G666,IF(ISNA(VLOOKUP($D666, 'SP Per G'!$A$2:$D$1385, 4, FALSE)), M666, VLOOKUP($D666, 'SP Per G'!$A$2:$D$1385, 4, FALSE)))</f>
        <v>#N/A</v>
      </c>
      <c r="I666" s="11" t="e">
        <f t="shared" si="112"/>
        <v>#N/A</v>
      </c>
      <c r="J666" s="11" t="e">
        <f>_xlfn.IFNA(VLOOKUP($D666,Individual_Pitching___Dashboard[],18,FALSE),VLOOKUP(B666,Team_Pitching___Dashboard[[Team]:[ERA]],17,FALSE))</f>
        <v>#N/A</v>
      </c>
      <c r="K666" s="11" t="e">
        <f>_xlfn.IFNA(VLOOKUP($D666, Individual_Pitching___Dashboard[], 20, FALSE), VLOOKUP(B666,Team_Pitching___Dashboard[[Team]:[xFIP]],20,FALSE))</f>
        <v>#N/A</v>
      </c>
      <c r="L666" s="11" t="e">
        <f>_xlfn.IFNA(VLOOKUP($D666, Individual_Pitching___Advanced[], 21,FALSE), VLOOKUP(B666, Team_Pitching___Advanced[], 20, FALSE))</f>
        <v>#N/A</v>
      </c>
      <c r="M666" s="11" t="e">
        <f>VLOOKUP($B666, 'Team Per G'!$A$2:$G$31, 7, FALSE)</f>
        <v>#N/A</v>
      </c>
      <c r="N666" s="11" t="e">
        <f>VLOOKUP($B666, 'FanGraphs - Team WAR Projected'!$B$2:$E$31, 3, FALSE)/162</f>
        <v>#N/A</v>
      </c>
      <c r="O666" s="11" t="e">
        <f t="shared" si="113"/>
        <v>#N/A</v>
      </c>
      <c r="P666" s="11" t="e">
        <f>VLOOKUP($B666, Team_Pitching___Advanced[[Team]:[xFIP]], 19,FALSE)</f>
        <v>#N/A</v>
      </c>
      <c r="Q666" s="11" t="e">
        <f>VLOOKUP($B666, Team_Pitching___Advanced[], 20, FALSE)</f>
        <v>#N/A</v>
      </c>
      <c r="R666" s="11" t="e">
        <f>VLOOKUP($B666, Team_Batting___Dashboard[[Team]:[wOBA]], 16, FALSE)</f>
        <v>#N/A</v>
      </c>
      <c r="S666" s="11" t="e">
        <f>VLOOKUP($B666, Team_Batting___Advanced[[Team]:[OPS]], 9, FALSE)</f>
        <v>#N/A</v>
      </c>
      <c r="T666" s="11" t="e">
        <f>VLOOKUP($B666, Team_Batting___Advanced[], 19, FALSE)</f>
        <v>#N/A</v>
      </c>
      <c r="U666" s="11" t="e">
        <f>VLOOKUP($B666, 'Team Per G'!$A$2:$G$31, 3, FALSE)</f>
        <v>#N/A</v>
      </c>
      <c r="V666" s="11" t="e">
        <f>VLOOKUP($B666, 'Team Per G'!$A$2:$G$31, 5, FALSE)</f>
        <v>#N/A</v>
      </c>
      <c r="W666" s="11" t="e">
        <f>VLOOKUP($B666, 'Team Per G'!$A$2:$G$31, 4, FALSE)</f>
        <v>#N/A</v>
      </c>
      <c r="X666" s="11" t="e">
        <f>VLOOKUP($B666, Team_Batting___Dashboard[], 22, FALSE)/$F666</f>
        <v>#N/A</v>
      </c>
      <c r="Y666" s="11" t="e">
        <f>VLOOKUP($B666, 'FanGraphs - Team WAR Projected'!$B$2:$E$31, 4, FALSE)/162</f>
        <v>#N/A</v>
      </c>
      <c r="Z666" s="11" t="e">
        <f t="shared" si="114"/>
        <v>#N/A</v>
      </c>
      <c r="AA666" s="11" t="e">
        <f>VLOOKUP($B666, FanGraphs_Standings[[Abbreviation]:[2024 Year to Date RS/G]], 6, FALSE)/$F666</f>
        <v>#N/A</v>
      </c>
      <c r="AB666" s="11" t="e">
        <f>VLOOKUP($B666, FanGraphs_Standings[[Abbreviation]:[2024 Projected Full Season RDif]], 19, FALSE)/162</f>
        <v>#N/A</v>
      </c>
      <c r="AC666" s="11" t="e">
        <f t="shared" si="123"/>
        <v>#N/A</v>
      </c>
      <c r="AD666" s="11" t="e">
        <f>VLOOKUP($B666, FanGraphs_Standings[[Abbreviation]:[2024 Projected Full Season RDif]], 5, FALSE)</f>
        <v>#N/A</v>
      </c>
      <c r="AE666" s="11" t="e">
        <f>VLOOKUP($B666, FanGraphs_Standings[[Abbreviation]:[2024 Projected Full Season W%]], 18, FALSE)</f>
        <v>#N/A</v>
      </c>
      <c r="AF666" s="11" t="e">
        <f t="shared" si="115"/>
        <v>#N/A</v>
      </c>
      <c r="AG666" s="11" t="e">
        <f>VLOOKUP($B666, 'Home Field Adv'!$A$2:$I$31, 9, FALSE)</f>
        <v>#N/A</v>
      </c>
      <c r="AH666" s="11" t="e">
        <f>VLOOKUP($C666, FanGraphs_Standings[[Abbreviation]:[2024 Year to Date G]], 2, FALSE)</f>
        <v>#N/A</v>
      </c>
      <c r="AI666" s="11" t="e">
        <f>_xlfn.IFNA(VLOOKUP($E666, 'SP Per G'!$A$2:$D$1385, 3, FALSE), AO666)</f>
        <v>#N/A</v>
      </c>
      <c r="AJ666" s="11" t="e">
        <f>IF(AND(ISNA(VLOOKUP($E666, 'SP Per G'!$A$2:$D$1385, 4, FALSE)), ISTEXT($E666)), AI666,IF(ISNA(VLOOKUP($E666, 'SP Per G'!$A$2:$D$1385, 4, FALSE)), AO666, VLOOKUP($E666, 'SP Per G'!$A$2:$D$1385, 4, FALSE)))</f>
        <v>#N/A</v>
      </c>
      <c r="AK666" s="11" t="e">
        <f t="shared" si="116"/>
        <v>#N/A</v>
      </c>
      <c r="AL666" s="11" t="e">
        <f>_xlfn.IFNA(VLOOKUP($E666, Individual_Pitching___Dashboard[], 18, FALSE), VLOOKUP($C666,Team_Pitching___Advanced[[Team]:[SIERA]],16,FALSE))</f>
        <v>#N/A</v>
      </c>
      <c r="AM666" s="11" t="e">
        <f>_xlfn.IFNA(VLOOKUP($E666, Individual_Pitching___Dashboard[], 20, FALSE), VLOOKUP($C666,Team_Pitching___Advanced[[Team]:[xFIP]],19,FALSE))</f>
        <v>#N/A</v>
      </c>
      <c r="AN666" s="11" t="e">
        <f>_xlfn.IFNA(VLOOKUP($E666,Individual_Pitching___Advanced[],21,FALSE),VLOOKUP($C666,Team_Pitching___Advanced[[Team]:[SIERA]],20,FALSE))</f>
        <v>#N/A</v>
      </c>
      <c r="AO666" s="11" t="e">
        <f>VLOOKUP($C666, 'Team Per G'!$A$2:$G$31, 7, FALSE)</f>
        <v>#N/A</v>
      </c>
      <c r="AP666" s="11" t="e">
        <f>VLOOKUP($C666, 'FanGraphs - Team WAR Projected'!$B$2:$E$31, 3, FALSE)/162</f>
        <v>#N/A</v>
      </c>
      <c r="AQ666" s="11" t="e">
        <f t="shared" si="117"/>
        <v>#N/A</v>
      </c>
      <c r="AR666" s="11" t="e">
        <f>VLOOKUP($C666, Team_Pitching___Advanced[[Team]:[xFIP]], 19,FALSE)</f>
        <v>#N/A</v>
      </c>
      <c r="AS666" s="11" t="e">
        <f>VLOOKUP($C666, Team_Pitching___Advanced[], 20, FALSE)</f>
        <v>#N/A</v>
      </c>
      <c r="AT666" s="11" t="e">
        <f>VLOOKUP($C666, Team_Batting___Dashboard[[Team]:[wOBA]], 16, FALSE)</f>
        <v>#N/A</v>
      </c>
      <c r="AU666" s="11" t="e">
        <f>VLOOKUP($C666, Team_Batting___Advanced[[Team]:[OPS]], 9, FALSE)</f>
        <v>#N/A</v>
      </c>
      <c r="AV666" s="11" t="e">
        <f>VLOOKUP($C666, Team_Batting___Advanced[], 19, FALSE)</f>
        <v>#N/A</v>
      </c>
      <c r="AW666" s="11" t="e">
        <f>VLOOKUP($C666, 'Team Per G'!$A$2:$G$31, 3, FALSE)</f>
        <v>#N/A</v>
      </c>
      <c r="AX666" s="11" t="e">
        <f>VLOOKUP($C666, 'Team Per G'!$A$2:$G$31, 5, FALSE)</f>
        <v>#N/A</v>
      </c>
      <c r="AY666" s="11" t="e">
        <f>VLOOKUP($C666, 'Team Per G'!$A$2:$G$31, 4, FALSE)</f>
        <v>#N/A</v>
      </c>
      <c r="AZ666" s="11" t="e">
        <f>VLOOKUP($C666, Team_Batting___Dashboard[], 22, FALSE)/$AH666</f>
        <v>#N/A</v>
      </c>
      <c r="BA666" s="11" t="e">
        <f>VLOOKUP($C666, 'FanGraphs - Team WAR Projected'!$B$2:$E$31, 4, FALSE)/162</f>
        <v>#N/A</v>
      </c>
      <c r="BB666" s="11" t="e">
        <f t="shared" si="118"/>
        <v>#N/A</v>
      </c>
      <c r="BC666" s="11" t="e">
        <f>VLOOKUP($C666, FanGraphs_Standings[[Abbreviation]:[2024 Year to Date RS/G]], 6, FALSE)/$AH666</f>
        <v>#N/A</v>
      </c>
      <c r="BD666" s="11" t="e">
        <f>VLOOKUP($C666, FanGraphs_Standings[[Abbreviation]:[2024 Projected Full Season RDif]], 19, FALSE)/162</f>
        <v>#N/A</v>
      </c>
      <c r="BE666" s="11" t="e">
        <f t="shared" si="119"/>
        <v>#N/A</v>
      </c>
      <c r="BF666" s="11" t="e">
        <f>VLOOKUP($C666, FanGraphs_Standings[[Abbreviation]:[2024 Projected Full Season RDif]], 5, FALSE)</f>
        <v>#N/A</v>
      </c>
      <c r="BG666" s="11" t="e">
        <f>VLOOKUP($C666, FanGraphs_Standings[[Abbreviation]:[2024 Projected Full Season W%]], 18, FALSE)</f>
        <v>#N/A</v>
      </c>
      <c r="BH666" s="11" t="e">
        <f t="shared" si="120"/>
        <v>#N/A</v>
      </c>
      <c r="BI666" s="11" t="e">
        <f>VLOOKUP($C666, 'Home Field Adv'!$A$2:$K$31, 11, FALSE)</f>
        <v>#N/A</v>
      </c>
      <c r="BL666" s="12" t="str">
        <f t="shared" si="121"/>
        <v/>
      </c>
      <c r="BM666" s="12" t="str">
        <f t="shared" si="111"/>
        <v/>
      </c>
      <c r="BN666" s="12" t="str">
        <f t="shared" si="122"/>
        <v/>
      </c>
    </row>
    <row r="667" spans="6:66" x14ac:dyDescent="0.45">
      <c r="F667" s="11" t="e">
        <f>VLOOKUP($B667, FanGraphs_Standings[[Abbreviation]:[2024 Year to Date G]], 2, FALSE)</f>
        <v>#N/A</v>
      </c>
      <c r="G667" s="11" t="e">
        <f>_xlfn.IFNA(VLOOKUP($D667, 'SP Per G'!$A$2:$D$1385, 3, FALSE),M667)</f>
        <v>#N/A</v>
      </c>
      <c r="H667" s="11" t="e">
        <f>IF(AND(ISNA(VLOOKUP($D667, 'SP Per G'!$A$2:$D$1385, 4, FALSE)), ISTEXT($D667)), G667,IF(ISNA(VLOOKUP($D667, 'SP Per G'!$A$2:$D$1385, 4, FALSE)), M667, VLOOKUP($D667, 'SP Per G'!$A$2:$D$1385, 4, FALSE)))</f>
        <v>#N/A</v>
      </c>
      <c r="I667" s="11" t="e">
        <f t="shared" si="112"/>
        <v>#N/A</v>
      </c>
      <c r="J667" s="11" t="e">
        <f>_xlfn.IFNA(VLOOKUP($D667,Individual_Pitching___Dashboard[],18,FALSE),VLOOKUP(B667,Team_Pitching___Dashboard[[Team]:[ERA]],17,FALSE))</f>
        <v>#N/A</v>
      </c>
      <c r="K667" s="11" t="e">
        <f>_xlfn.IFNA(VLOOKUP($D667, Individual_Pitching___Dashboard[], 20, FALSE), VLOOKUP(B667,Team_Pitching___Dashboard[[Team]:[xFIP]],20,FALSE))</f>
        <v>#N/A</v>
      </c>
      <c r="L667" s="11" t="e">
        <f>_xlfn.IFNA(VLOOKUP($D667, Individual_Pitching___Advanced[], 21,FALSE), VLOOKUP(B667, Team_Pitching___Advanced[], 20, FALSE))</f>
        <v>#N/A</v>
      </c>
      <c r="M667" s="11" t="e">
        <f>VLOOKUP($B667, 'Team Per G'!$A$2:$G$31, 7, FALSE)</f>
        <v>#N/A</v>
      </c>
      <c r="N667" s="11" t="e">
        <f>VLOOKUP($B667, 'FanGraphs - Team WAR Projected'!$B$2:$E$31, 3, FALSE)/162</f>
        <v>#N/A</v>
      </c>
      <c r="O667" s="11" t="e">
        <f t="shared" si="113"/>
        <v>#N/A</v>
      </c>
      <c r="P667" s="11" t="e">
        <f>VLOOKUP($B667, Team_Pitching___Advanced[[Team]:[xFIP]], 19,FALSE)</f>
        <v>#N/A</v>
      </c>
      <c r="Q667" s="11" t="e">
        <f>VLOOKUP($B667, Team_Pitching___Advanced[], 20, FALSE)</f>
        <v>#N/A</v>
      </c>
      <c r="R667" s="11" t="e">
        <f>VLOOKUP($B667, Team_Batting___Dashboard[[Team]:[wOBA]], 16, FALSE)</f>
        <v>#N/A</v>
      </c>
      <c r="S667" s="11" t="e">
        <f>VLOOKUP($B667, Team_Batting___Advanced[[Team]:[OPS]], 9, FALSE)</f>
        <v>#N/A</v>
      </c>
      <c r="T667" s="11" t="e">
        <f>VLOOKUP($B667, Team_Batting___Advanced[], 19, FALSE)</f>
        <v>#N/A</v>
      </c>
      <c r="U667" s="11" t="e">
        <f>VLOOKUP($B667, 'Team Per G'!$A$2:$G$31, 3, FALSE)</f>
        <v>#N/A</v>
      </c>
      <c r="V667" s="11" t="e">
        <f>VLOOKUP($B667, 'Team Per G'!$A$2:$G$31, 5, FALSE)</f>
        <v>#N/A</v>
      </c>
      <c r="W667" s="11" t="e">
        <f>VLOOKUP($B667, 'Team Per G'!$A$2:$G$31, 4, FALSE)</f>
        <v>#N/A</v>
      </c>
      <c r="X667" s="11" t="e">
        <f>VLOOKUP($B667, Team_Batting___Dashboard[], 22, FALSE)/$F667</f>
        <v>#N/A</v>
      </c>
      <c r="Y667" s="11" t="e">
        <f>VLOOKUP($B667, 'FanGraphs - Team WAR Projected'!$B$2:$E$31, 4, FALSE)/162</f>
        <v>#N/A</v>
      </c>
      <c r="Z667" s="11" t="e">
        <f t="shared" si="114"/>
        <v>#N/A</v>
      </c>
      <c r="AA667" s="11" t="e">
        <f>VLOOKUP($B667, FanGraphs_Standings[[Abbreviation]:[2024 Year to Date RS/G]], 6, FALSE)/$F667</f>
        <v>#N/A</v>
      </c>
      <c r="AB667" s="11" t="e">
        <f>VLOOKUP($B667, FanGraphs_Standings[[Abbreviation]:[2024 Projected Full Season RDif]], 19, FALSE)/162</f>
        <v>#N/A</v>
      </c>
      <c r="AC667" s="11" t="e">
        <f t="shared" si="123"/>
        <v>#N/A</v>
      </c>
      <c r="AD667" s="11" t="e">
        <f>VLOOKUP($B667, FanGraphs_Standings[[Abbreviation]:[2024 Projected Full Season RDif]], 5, FALSE)</f>
        <v>#N/A</v>
      </c>
      <c r="AE667" s="11" t="e">
        <f>VLOOKUP($B667, FanGraphs_Standings[[Abbreviation]:[2024 Projected Full Season W%]], 18, FALSE)</f>
        <v>#N/A</v>
      </c>
      <c r="AF667" s="11" t="e">
        <f t="shared" si="115"/>
        <v>#N/A</v>
      </c>
      <c r="AG667" s="11" t="e">
        <f>VLOOKUP($B667, 'Home Field Adv'!$A$2:$I$31, 9, FALSE)</f>
        <v>#N/A</v>
      </c>
      <c r="AH667" s="11" t="e">
        <f>VLOOKUP($C667, FanGraphs_Standings[[Abbreviation]:[2024 Year to Date G]], 2, FALSE)</f>
        <v>#N/A</v>
      </c>
      <c r="AI667" s="11" t="e">
        <f>_xlfn.IFNA(VLOOKUP($E667, 'SP Per G'!$A$2:$D$1385, 3, FALSE), AO667)</f>
        <v>#N/A</v>
      </c>
      <c r="AJ667" s="11" t="e">
        <f>IF(AND(ISNA(VLOOKUP($E667, 'SP Per G'!$A$2:$D$1385, 4, FALSE)), ISTEXT($E667)), AI667,IF(ISNA(VLOOKUP($E667, 'SP Per G'!$A$2:$D$1385, 4, FALSE)), AO667, VLOOKUP($E667, 'SP Per G'!$A$2:$D$1385, 4, FALSE)))</f>
        <v>#N/A</v>
      </c>
      <c r="AK667" s="11" t="e">
        <f t="shared" si="116"/>
        <v>#N/A</v>
      </c>
      <c r="AL667" s="11" t="e">
        <f>_xlfn.IFNA(VLOOKUP($E667, Individual_Pitching___Dashboard[], 18, FALSE), VLOOKUP($C667,Team_Pitching___Advanced[[Team]:[SIERA]],16,FALSE))</f>
        <v>#N/A</v>
      </c>
      <c r="AM667" s="11" t="e">
        <f>_xlfn.IFNA(VLOOKUP($E667, Individual_Pitching___Dashboard[], 20, FALSE), VLOOKUP($C667,Team_Pitching___Advanced[[Team]:[xFIP]],19,FALSE))</f>
        <v>#N/A</v>
      </c>
      <c r="AN667" s="11" t="e">
        <f>_xlfn.IFNA(VLOOKUP($E667,Individual_Pitching___Advanced[],21,FALSE),VLOOKUP($C667,Team_Pitching___Advanced[[Team]:[SIERA]],20,FALSE))</f>
        <v>#N/A</v>
      </c>
      <c r="AO667" s="11" t="e">
        <f>VLOOKUP($C667, 'Team Per G'!$A$2:$G$31, 7, FALSE)</f>
        <v>#N/A</v>
      </c>
      <c r="AP667" s="11" t="e">
        <f>VLOOKUP($C667, 'FanGraphs - Team WAR Projected'!$B$2:$E$31, 3, FALSE)/162</f>
        <v>#N/A</v>
      </c>
      <c r="AQ667" s="11" t="e">
        <f t="shared" si="117"/>
        <v>#N/A</v>
      </c>
      <c r="AR667" s="11" t="e">
        <f>VLOOKUP($C667, Team_Pitching___Advanced[[Team]:[xFIP]], 19,FALSE)</f>
        <v>#N/A</v>
      </c>
      <c r="AS667" s="11" t="e">
        <f>VLOOKUP($C667, Team_Pitching___Advanced[], 20, FALSE)</f>
        <v>#N/A</v>
      </c>
      <c r="AT667" s="11" t="e">
        <f>VLOOKUP($C667, Team_Batting___Dashboard[[Team]:[wOBA]], 16, FALSE)</f>
        <v>#N/A</v>
      </c>
      <c r="AU667" s="11" t="e">
        <f>VLOOKUP($C667, Team_Batting___Advanced[[Team]:[OPS]], 9, FALSE)</f>
        <v>#N/A</v>
      </c>
      <c r="AV667" s="11" t="e">
        <f>VLOOKUP($C667, Team_Batting___Advanced[], 19, FALSE)</f>
        <v>#N/A</v>
      </c>
      <c r="AW667" s="11" t="e">
        <f>VLOOKUP($C667, 'Team Per G'!$A$2:$G$31, 3, FALSE)</f>
        <v>#N/A</v>
      </c>
      <c r="AX667" s="11" t="e">
        <f>VLOOKUP($C667, 'Team Per G'!$A$2:$G$31, 5, FALSE)</f>
        <v>#N/A</v>
      </c>
      <c r="AY667" s="11" t="e">
        <f>VLOOKUP($C667, 'Team Per G'!$A$2:$G$31, 4, FALSE)</f>
        <v>#N/A</v>
      </c>
      <c r="AZ667" s="11" t="e">
        <f>VLOOKUP($C667, Team_Batting___Dashboard[], 22, FALSE)/$AH667</f>
        <v>#N/A</v>
      </c>
      <c r="BA667" s="11" t="e">
        <f>VLOOKUP($C667, 'FanGraphs - Team WAR Projected'!$B$2:$E$31, 4, FALSE)/162</f>
        <v>#N/A</v>
      </c>
      <c r="BB667" s="11" t="e">
        <f t="shared" si="118"/>
        <v>#N/A</v>
      </c>
      <c r="BC667" s="11" t="e">
        <f>VLOOKUP($C667, FanGraphs_Standings[[Abbreviation]:[2024 Year to Date RS/G]], 6, FALSE)/$AH667</f>
        <v>#N/A</v>
      </c>
      <c r="BD667" s="11" t="e">
        <f>VLOOKUP($C667, FanGraphs_Standings[[Abbreviation]:[2024 Projected Full Season RDif]], 19, FALSE)/162</f>
        <v>#N/A</v>
      </c>
      <c r="BE667" s="11" t="e">
        <f t="shared" si="119"/>
        <v>#N/A</v>
      </c>
      <c r="BF667" s="11" t="e">
        <f>VLOOKUP($C667, FanGraphs_Standings[[Abbreviation]:[2024 Projected Full Season RDif]], 5, FALSE)</f>
        <v>#N/A</v>
      </c>
      <c r="BG667" s="11" t="e">
        <f>VLOOKUP($C667, FanGraphs_Standings[[Abbreviation]:[2024 Projected Full Season W%]], 18, FALSE)</f>
        <v>#N/A</v>
      </c>
      <c r="BH667" s="11" t="e">
        <f t="shared" si="120"/>
        <v>#N/A</v>
      </c>
      <c r="BI667" s="11" t="e">
        <f>VLOOKUP($C667, 'Home Field Adv'!$A$2:$K$31, 11, FALSE)</f>
        <v>#N/A</v>
      </c>
      <c r="BL667" s="12" t="str">
        <f t="shared" si="121"/>
        <v/>
      </c>
      <c r="BM667" s="12" t="str">
        <f t="shared" si="111"/>
        <v/>
      </c>
      <c r="BN667" s="12" t="str">
        <f t="shared" si="122"/>
        <v/>
      </c>
    </row>
    <row r="668" spans="6:66" x14ac:dyDescent="0.45">
      <c r="F668" s="11" t="e">
        <f>VLOOKUP($B668, FanGraphs_Standings[[Abbreviation]:[2024 Year to Date G]], 2, FALSE)</f>
        <v>#N/A</v>
      </c>
      <c r="G668" s="11" t="e">
        <f>_xlfn.IFNA(VLOOKUP($D668, 'SP Per G'!$A$2:$D$1385, 3, FALSE),M668)</f>
        <v>#N/A</v>
      </c>
      <c r="H668" s="11" t="e">
        <f>IF(AND(ISNA(VLOOKUP($D668, 'SP Per G'!$A$2:$D$1385, 4, FALSE)), ISTEXT($D668)), G668,IF(ISNA(VLOOKUP($D668, 'SP Per G'!$A$2:$D$1385, 4, FALSE)), M668, VLOOKUP($D668, 'SP Per G'!$A$2:$D$1385, 4, FALSE)))</f>
        <v>#N/A</v>
      </c>
      <c r="I668" s="11" t="e">
        <f t="shared" si="112"/>
        <v>#N/A</v>
      </c>
      <c r="J668" s="11" t="e">
        <f>_xlfn.IFNA(VLOOKUP($D668,Individual_Pitching___Dashboard[],18,FALSE),VLOOKUP(B668,Team_Pitching___Dashboard[[Team]:[ERA]],17,FALSE))</f>
        <v>#N/A</v>
      </c>
      <c r="K668" s="11" t="e">
        <f>_xlfn.IFNA(VLOOKUP($D668, Individual_Pitching___Dashboard[], 20, FALSE), VLOOKUP(B668,Team_Pitching___Dashboard[[Team]:[xFIP]],20,FALSE))</f>
        <v>#N/A</v>
      </c>
      <c r="L668" s="11" t="e">
        <f>_xlfn.IFNA(VLOOKUP($D668, Individual_Pitching___Advanced[], 21,FALSE), VLOOKUP(B668, Team_Pitching___Advanced[], 20, FALSE))</f>
        <v>#N/A</v>
      </c>
      <c r="M668" s="11" t="e">
        <f>VLOOKUP($B668, 'Team Per G'!$A$2:$G$31, 7, FALSE)</f>
        <v>#N/A</v>
      </c>
      <c r="N668" s="11" t="e">
        <f>VLOOKUP($B668, 'FanGraphs - Team WAR Projected'!$B$2:$E$31, 3, FALSE)/162</f>
        <v>#N/A</v>
      </c>
      <c r="O668" s="11" t="e">
        <f t="shared" si="113"/>
        <v>#N/A</v>
      </c>
      <c r="P668" s="11" t="e">
        <f>VLOOKUP($B668, Team_Pitching___Advanced[[Team]:[xFIP]], 19,FALSE)</f>
        <v>#N/A</v>
      </c>
      <c r="Q668" s="11" t="e">
        <f>VLOOKUP($B668, Team_Pitching___Advanced[], 20, FALSE)</f>
        <v>#N/A</v>
      </c>
      <c r="R668" s="11" t="e">
        <f>VLOOKUP($B668, Team_Batting___Dashboard[[Team]:[wOBA]], 16, FALSE)</f>
        <v>#N/A</v>
      </c>
      <c r="S668" s="11" t="e">
        <f>VLOOKUP($B668, Team_Batting___Advanced[[Team]:[OPS]], 9, FALSE)</f>
        <v>#N/A</v>
      </c>
      <c r="T668" s="11" t="e">
        <f>VLOOKUP($B668, Team_Batting___Advanced[], 19, FALSE)</f>
        <v>#N/A</v>
      </c>
      <c r="U668" s="11" t="e">
        <f>VLOOKUP($B668, 'Team Per G'!$A$2:$G$31, 3, FALSE)</f>
        <v>#N/A</v>
      </c>
      <c r="V668" s="11" t="e">
        <f>VLOOKUP($B668, 'Team Per G'!$A$2:$G$31, 5, FALSE)</f>
        <v>#N/A</v>
      </c>
      <c r="W668" s="11" t="e">
        <f>VLOOKUP($B668, 'Team Per G'!$A$2:$G$31, 4, FALSE)</f>
        <v>#N/A</v>
      </c>
      <c r="X668" s="11" t="e">
        <f>VLOOKUP($B668, Team_Batting___Dashboard[], 22, FALSE)/$F668</f>
        <v>#N/A</v>
      </c>
      <c r="Y668" s="11" t="e">
        <f>VLOOKUP($B668, 'FanGraphs - Team WAR Projected'!$B$2:$E$31, 4, FALSE)/162</f>
        <v>#N/A</v>
      </c>
      <c r="Z668" s="11" t="e">
        <f t="shared" si="114"/>
        <v>#N/A</v>
      </c>
      <c r="AA668" s="11" t="e">
        <f>VLOOKUP($B668, FanGraphs_Standings[[Abbreviation]:[2024 Year to Date RS/G]], 6, FALSE)/$F668</f>
        <v>#N/A</v>
      </c>
      <c r="AB668" s="11" t="e">
        <f>VLOOKUP($B668, FanGraphs_Standings[[Abbreviation]:[2024 Projected Full Season RDif]], 19, FALSE)/162</f>
        <v>#N/A</v>
      </c>
      <c r="AC668" s="11" t="e">
        <f t="shared" si="123"/>
        <v>#N/A</v>
      </c>
      <c r="AD668" s="11" t="e">
        <f>VLOOKUP($B668, FanGraphs_Standings[[Abbreviation]:[2024 Projected Full Season RDif]], 5, FALSE)</f>
        <v>#N/A</v>
      </c>
      <c r="AE668" s="11" t="e">
        <f>VLOOKUP($B668, FanGraphs_Standings[[Abbreviation]:[2024 Projected Full Season W%]], 18, FALSE)</f>
        <v>#N/A</v>
      </c>
      <c r="AF668" s="11" t="e">
        <f t="shared" si="115"/>
        <v>#N/A</v>
      </c>
      <c r="AG668" s="11" t="e">
        <f>VLOOKUP($B668, 'Home Field Adv'!$A$2:$I$31, 9, FALSE)</f>
        <v>#N/A</v>
      </c>
      <c r="AH668" s="11" t="e">
        <f>VLOOKUP($C668, FanGraphs_Standings[[Abbreviation]:[2024 Year to Date G]], 2, FALSE)</f>
        <v>#N/A</v>
      </c>
      <c r="AI668" s="11" t="e">
        <f>_xlfn.IFNA(VLOOKUP($E668, 'SP Per G'!$A$2:$D$1385, 3, FALSE), AO668)</f>
        <v>#N/A</v>
      </c>
      <c r="AJ668" s="11" t="e">
        <f>IF(AND(ISNA(VLOOKUP($E668, 'SP Per G'!$A$2:$D$1385, 4, FALSE)), ISTEXT($E668)), AI668,IF(ISNA(VLOOKUP($E668, 'SP Per G'!$A$2:$D$1385, 4, FALSE)), AO668, VLOOKUP($E668, 'SP Per G'!$A$2:$D$1385, 4, FALSE)))</f>
        <v>#N/A</v>
      </c>
      <c r="AK668" s="11" t="e">
        <f t="shared" si="116"/>
        <v>#N/A</v>
      </c>
      <c r="AL668" s="11" t="e">
        <f>_xlfn.IFNA(VLOOKUP($E668, Individual_Pitching___Dashboard[], 18, FALSE), VLOOKUP($C668,Team_Pitching___Advanced[[Team]:[SIERA]],16,FALSE))</f>
        <v>#N/A</v>
      </c>
      <c r="AM668" s="11" t="e">
        <f>_xlfn.IFNA(VLOOKUP($E668, Individual_Pitching___Dashboard[], 20, FALSE), VLOOKUP($C668,Team_Pitching___Advanced[[Team]:[xFIP]],19,FALSE))</f>
        <v>#N/A</v>
      </c>
      <c r="AN668" s="11" t="e">
        <f>_xlfn.IFNA(VLOOKUP($E668,Individual_Pitching___Advanced[],21,FALSE),VLOOKUP($C668,Team_Pitching___Advanced[[Team]:[SIERA]],20,FALSE))</f>
        <v>#N/A</v>
      </c>
      <c r="AO668" s="11" t="e">
        <f>VLOOKUP($C668, 'Team Per G'!$A$2:$G$31, 7, FALSE)</f>
        <v>#N/A</v>
      </c>
      <c r="AP668" s="11" t="e">
        <f>VLOOKUP($C668, 'FanGraphs - Team WAR Projected'!$B$2:$E$31, 3, FALSE)/162</f>
        <v>#N/A</v>
      </c>
      <c r="AQ668" s="11" t="e">
        <f t="shared" si="117"/>
        <v>#N/A</v>
      </c>
      <c r="AR668" s="11" t="e">
        <f>VLOOKUP($C668, Team_Pitching___Advanced[[Team]:[xFIP]], 19,FALSE)</f>
        <v>#N/A</v>
      </c>
      <c r="AS668" s="11" t="e">
        <f>VLOOKUP($C668, Team_Pitching___Advanced[], 20, FALSE)</f>
        <v>#N/A</v>
      </c>
      <c r="AT668" s="11" t="e">
        <f>VLOOKUP($C668, Team_Batting___Dashboard[[Team]:[wOBA]], 16, FALSE)</f>
        <v>#N/A</v>
      </c>
      <c r="AU668" s="11" t="e">
        <f>VLOOKUP($C668, Team_Batting___Advanced[[Team]:[OPS]], 9, FALSE)</f>
        <v>#N/A</v>
      </c>
      <c r="AV668" s="11" t="e">
        <f>VLOOKUP($C668, Team_Batting___Advanced[], 19, FALSE)</f>
        <v>#N/A</v>
      </c>
      <c r="AW668" s="11" t="e">
        <f>VLOOKUP($C668, 'Team Per G'!$A$2:$G$31, 3, FALSE)</f>
        <v>#N/A</v>
      </c>
      <c r="AX668" s="11" t="e">
        <f>VLOOKUP($C668, 'Team Per G'!$A$2:$G$31, 5, FALSE)</f>
        <v>#N/A</v>
      </c>
      <c r="AY668" s="11" t="e">
        <f>VLOOKUP($C668, 'Team Per G'!$A$2:$G$31, 4, FALSE)</f>
        <v>#N/A</v>
      </c>
      <c r="AZ668" s="11" t="e">
        <f>VLOOKUP($C668, Team_Batting___Dashboard[], 22, FALSE)/$AH668</f>
        <v>#N/A</v>
      </c>
      <c r="BA668" s="11" t="e">
        <f>VLOOKUP($C668, 'FanGraphs - Team WAR Projected'!$B$2:$E$31, 4, FALSE)/162</f>
        <v>#N/A</v>
      </c>
      <c r="BB668" s="11" t="e">
        <f t="shared" si="118"/>
        <v>#N/A</v>
      </c>
      <c r="BC668" s="11" t="e">
        <f>VLOOKUP($C668, FanGraphs_Standings[[Abbreviation]:[2024 Year to Date RS/G]], 6, FALSE)/$AH668</f>
        <v>#N/A</v>
      </c>
      <c r="BD668" s="11" t="e">
        <f>VLOOKUP($C668, FanGraphs_Standings[[Abbreviation]:[2024 Projected Full Season RDif]], 19, FALSE)/162</f>
        <v>#N/A</v>
      </c>
      <c r="BE668" s="11" t="e">
        <f t="shared" si="119"/>
        <v>#N/A</v>
      </c>
      <c r="BF668" s="11" t="e">
        <f>VLOOKUP($C668, FanGraphs_Standings[[Abbreviation]:[2024 Projected Full Season RDif]], 5, FALSE)</f>
        <v>#N/A</v>
      </c>
      <c r="BG668" s="11" t="e">
        <f>VLOOKUP($C668, FanGraphs_Standings[[Abbreviation]:[2024 Projected Full Season W%]], 18, FALSE)</f>
        <v>#N/A</v>
      </c>
      <c r="BH668" s="11" t="e">
        <f t="shared" si="120"/>
        <v>#N/A</v>
      </c>
      <c r="BI668" s="11" t="e">
        <f>VLOOKUP($C668, 'Home Field Adv'!$A$2:$K$31, 11, FALSE)</f>
        <v>#N/A</v>
      </c>
      <c r="BL668" s="12" t="str">
        <f t="shared" si="121"/>
        <v/>
      </c>
      <c r="BM668" s="12" t="str">
        <f t="shared" ref="BM668:BM731" si="124">IF( ISBLANK(BJ668), "",IF(BJ668&gt;BK668, B668, C668))</f>
        <v/>
      </c>
      <c r="BN668" s="12" t="str">
        <f t="shared" si="122"/>
        <v/>
      </c>
    </row>
    <row r="669" spans="6:66" x14ac:dyDescent="0.45">
      <c r="F669" s="11" t="e">
        <f>VLOOKUP($B669, FanGraphs_Standings[[Abbreviation]:[2024 Year to Date G]], 2, FALSE)</f>
        <v>#N/A</v>
      </c>
      <c r="G669" s="11" t="e">
        <f>_xlfn.IFNA(VLOOKUP($D669, 'SP Per G'!$A$2:$D$1385, 3, FALSE),M669)</f>
        <v>#N/A</v>
      </c>
      <c r="H669" s="11" t="e">
        <f>IF(AND(ISNA(VLOOKUP($D669, 'SP Per G'!$A$2:$D$1385, 4, FALSE)), ISTEXT($D669)), G669,IF(ISNA(VLOOKUP($D669, 'SP Per G'!$A$2:$D$1385, 4, FALSE)), M669, VLOOKUP($D669, 'SP Per G'!$A$2:$D$1385, 4, FALSE)))</f>
        <v>#N/A</v>
      </c>
      <c r="I669" s="11" t="e">
        <f t="shared" si="112"/>
        <v>#N/A</v>
      </c>
      <c r="J669" s="11" t="e">
        <f>_xlfn.IFNA(VLOOKUP($D669,Individual_Pitching___Dashboard[],18,FALSE),VLOOKUP(B669,Team_Pitching___Dashboard[[Team]:[ERA]],17,FALSE))</f>
        <v>#N/A</v>
      </c>
      <c r="K669" s="11" t="e">
        <f>_xlfn.IFNA(VLOOKUP($D669, Individual_Pitching___Dashboard[], 20, FALSE), VLOOKUP(B669,Team_Pitching___Dashboard[[Team]:[xFIP]],20,FALSE))</f>
        <v>#N/A</v>
      </c>
      <c r="L669" s="11" t="e">
        <f>_xlfn.IFNA(VLOOKUP($D669, Individual_Pitching___Advanced[], 21,FALSE), VLOOKUP(B669, Team_Pitching___Advanced[], 20, FALSE))</f>
        <v>#N/A</v>
      </c>
      <c r="M669" s="11" t="e">
        <f>VLOOKUP($B669, 'Team Per G'!$A$2:$G$31, 7, FALSE)</f>
        <v>#N/A</v>
      </c>
      <c r="N669" s="11" t="e">
        <f>VLOOKUP($B669, 'FanGraphs - Team WAR Projected'!$B$2:$E$31, 3, FALSE)/162</f>
        <v>#N/A</v>
      </c>
      <c r="O669" s="11" t="e">
        <f t="shared" si="113"/>
        <v>#N/A</v>
      </c>
      <c r="P669" s="11" t="e">
        <f>VLOOKUP($B669, Team_Pitching___Advanced[[Team]:[xFIP]], 19,FALSE)</f>
        <v>#N/A</v>
      </c>
      <c r="Q669" s="11" t="e">
        <f>VLOOKUP($B669, Team_Pitching___Advanced[], 20, FALSE)</f>
        <v>#N/A</v>
      </c>
      <c r="R669" s="11" t="e">
        <f>VLOOKUP($B669, Team_Batting___Dashboard[[Team]:[wOBA]], 16, FALSE)</f>
        <v>#N/A</v>
      </c>
      <c r="S669" s="11" t="e">
        <f>VLOOKUP($B669, Team_Batting___Advanced[[Team]:[OPS]], 9, FALSE)</f>
        <v>#N/A</v>
      </c>
      <c r="T669" s="11" t="e">
        <f>VLOOKUP($B669, Team_Batting___Advanced[], 19, FALSE)</f>
        <v>#N/A</v>
      </c>
      <c r="U669" s="11" t="e">
        <f>VLOOKUP($B669, 'Team Per G'!$A$2:$G$31, 3, FALSE)</f>
        <v>#N/A</v>
      </c>
      <c r="V669" s="11" t="e">
        <f>VLOOKUP($B669, 'Team Per G'!$A$2:$G$31, 5, FALSE)</f>
        <v>#N/A</v>
      </c>
      <c r="W669" s="11" t="e">
        <f>VLOOKUP($B669, 'Team Per G'!$A$2:$G$31, 4, FALSE)</f>
        <v>#N/A</v>
      </c>
      <c r="X669" s="11" t="e">
        <f>VLOOKUP($B669, Team_Batting___Dashboard[], 22, FALSE)/$F669</f>
        <v>#N/A</v>
      </c>
      <c r="Y669" s="11" t="e">
        <f>VLOOKUP($B669, 'FanGraphs - Team WAR Projected'!$B$2:$E$31, 4, FALSE)/162</f>
        <v>#N/A</v>
      </c>
      <c r="Z669" s="11" t="e">
        <f t="shared" si="114"/>
        <v>#N/A</v>
      </c>
      <c r="AA669" s="11" t="e">
        <f>VLOOKUP($B669, FanGraphs_Standings[[Abbreviation]:[2024 Year to Date RS/G]], 6, FALSE)/$F669</f>
        <v>#N/A</v>
      </c>
      <c r="AB669" s="11" t="e">
        <f>VLOOKUP($B669, FanGraphs_Standings[[Abbreviation]:[2024 Projected Full Season RDif]], 19, FALSE)/162</f>
        <v>#N/A</v>
      </c>
      <c r="AC669" s="11" t="e">
        <f t="shared" si="123"/>
        <v>#N/A</v>
      </c>
      <c r="AD669" s="11" t="e">
        <f>VLOOKUP($B669, FanGraphs_Standings[[Abbreviation]:[2024 Projected Full Season RDif]], 5, FALSE)</f>
        <v>#N/A</v>
      </c>
      <c r="AE669" s="11" t="e">
        <f>VLOOKUP($B669, FanGraphs_Standings[[Abbreviation]:[2024 Projected Full Season W%]], 18, FALSE)</f>
        <v>#N/A</v>
      </c>
      <c r="AF669" s="11" t="e">
        <f t="shared" si="115"/>
        <v>#N/A</v>
      </c>
      <c r="AG669" s="11" t="e">
        <f>VLOOKUP($B669, 'Home Field Adv'!$A$2:$I$31, 9, FALSE)</f>
        <v>#N/A</v>
      </c>
      <c r="AH669" s="11" t="e">
        <f>VLOOKUP($C669, FanGraphs_Standings[[Abbreviation]:[2024 Year to Date G]], 2, FALSE)</f>
        <v>#N/A</v>
      </c>
      <c r="AI669" s="11" t="e">
        <f>_xlfn.IFNA(VLOOKUP($E669, 'SP Per G'!$A$2:$D$1385, 3, FALSE), AO669)</f>
        <v>#N/A</v>
      </c>
      <c r="AJ669" s="11" t="e">
        <f>IF(AND(ISNA(VLOOKUP($E669, 'SP Per G'!$A$2:$D$1385, 4, FALSE)), ISTEXT($E669)), AI669,IF(ISNA(VLOOKUP($E669, 'SP Per G'!$A$2:$D$1385, 4, FALSE)), AO669, VLOOKUP($E669, 'SP Per G'!$A$2:$D$1385, 4, FALSE)))</f>
        <v>#N/A</v>
      </c>
      <c r="AK669" s="11" t="e">
        <f t="shared" si="116"/>
        <v>#N/A</v>
      </c>
      <c r="AL669" s="11" t="e">
        <f>_xlfn.IFNA(VLOOKUP($E669, Individual_Pitching___Dashboard[], 18, FALSE), VLOOKUP($C669,Team_Pitching___Advanced[[Team]:[SIERA]],16,FALSE))</f>
        <v>#N/A</v>
      </c>
      <c r="AM669" s="11" t="e">
        <f>_xlfn.IFNA(VLOOKUP($E669, Individual_Pitching___Dashboard[], 20, FALSE), VLOOKUP($C669,Team_Pitching___Advanced[[Team]:[xFIP]],19,FALSE))</f>
        <v>#N/A</v>
      </c>
      <c r="AN669" s="11" t="e">
        <f>_xlfn.IFNA(VLOOKUP($E669,Individual_Pitching___Advanced[],21,FALSE),VLOOKUP($C669,Team_Pitching___Advanced[[Team]:[SIERA]],20,FALSE))</f>
        <v>#N/A</v>
      </c>
      <c r="AO669" s="11" t="e">
        <f>VLOOKUP($C669, 'Team Per G'!$A$2:$G$31, 7, FALSE)</f>
        <v>#N/A</v>
      </c>
      <c r="AP669" s="11" t="e">
        <f>VLOOKUP($C669, 'FanGraphs - Team WAR Projected'!$B$2:$E$31, 3, FALSE)/162</f>
        <v>#N/A</v>
      </c>
      <c r="AQ669" s="11" t="e">
        <f t="shared" si="117"/>
        <v>#N/A</v>
      </c>
      <c r="AR669" s="11" t="e">
        <f>VLOOKUP($C669, Team_Pitching___Advanced[[Team]:[xFIP]], 19,FALSE)</f>
        <v>#N/A</v>
      </c>
      <c r="AS669" s="11" t="e">
        <f>VLOOKUP($C669, Team_Pitching___Advanced[], 20, FALSE)</f>
        <v>#N/A</v>
      </c>
      <c r="AT669" s="11" t="e">
        <f>VLOOKUP($C669, Team_Batting___Dashboard[[Team]:[wOBA]], 16, FALSE)</f>
        <v>#N/A</v>
      </c>
      <c r="AU669" s="11" t="e">
        <f>VLOOKUP($C669, Team_Batting___Advanced[[Team]:[OPS]], 9, FALSE)</f>
        <v>#N/A</v>
      </c>
      <c r="AV669" s="11" t="e">
        <f>VLOOKUP($C669, Team_Batting___Advanced[], 19, FALSE)</f>
        <v>#N/A</v>
      </c>
      <c r="AW669" s="11" t="e">
        <f>VLOOKUP($C669, 'Team Per G'!$A$2:$G$31, 3, FALSE)</f>
        <v>#N/A</v>
      </c>
      <c r="AX669" s="11" t="e">
        <f>VLOOKUP($C669, 'Team Per G'!$A$2:$G$31, 5, FALSE)</f>
        <v>#N/A</v>
      </c>
      <c r="AY669" s="11" t="e">
        <f>VLOOKUP($C669, 'Team Per G'!$A$2:$G$31, 4, FALSE)</f>
        <v>#N/A</v>
      </c>
      <c r="AZ669" s="11" t="e">
        <f>VLOOKUP($C669, Team_Batting___Dashboard[], 22, FALSE)/$AH669</f>
        <v>#N/A</v>
      </c>
      <c r="BA669" s="11" t="e">
        <f>VLOOKUP($C669, 'FanGraphs - Team WAR Projected'!$B$2:$E$31, 4, FALSE)/162</f>
        <v>#N/A</v>
      </c>
      <c r="BB669" s="11" t="e">
        <f t="shared" si="118"/>
        <v>#N/A</v>
      </c>
      <c r="BC669" s="11" t="e">
        <f>VLOOKUP($C669, FanGraphs_Standings[[Abbreviation]:[2024 Year to Date RS/G]], 6, FALSE)/$AH669</f>
        <v>#N/A</v>
      </c>
      <c r="BD669" s="11" t="e">
        <f>VLOOKUP($C669, FanGraphs_Standings[[Abbreviation]:[2024 Projected Full Season RDif]], 19, FALSE)/162</f>
        <v>#N/A</v>
      </c>
      <c r="BE669" s="11" t="e">
        <f t="shared" si="119"/>
        <v>#N/A</v>
      </c>
      <c r="BF669" s="11" t="e">
        <f>VLOOKUP($C669, FanGraphs_Standings[[Abbreviation]:[2024 Projected Full Season RDif]], 5, FALSE)</f>
        <v>#N/A</v>
      </c>
      <c r="BG669" s="11" t="e">
        <f>VLOOKUP($C669, FanGraphs_Standings[[Abbreviation]:[2024 Projected Full Season W%]], 18, FALSE)</f>
        <v>#N/A</v>
      </c>
      <c r="BH669" s="11" t="e">
        <f t="shared" si="120"/>
        <v>#N/A</v>
      </c>
      <c r="BI669" s="11" t="e">
        <f>VLOOKUP($C669, 'Home Field Adv'!$A$2:$K$31, 11, FALSE)</f>
        <v>#N/A</v>
      </c>
      <c r="BL669" s="12" t="str">
        <f t="shared" si="121"/>
        <v/>
      </c>
      <c r="BM669" s="12" t="str">
        <f t="shared" si="124"/>
        <v/>
      </c>
      <c r="BN669" s="12" t="str">
        <f t="shared" si="122"/>
        <v/>
      </c>
    </row>
    <row r="670" spans="6:66" x14ac:dyDescent="0.45">
      <c r="F670" s="11" t="e">
        <f>VLOOKUP($B670, FanGraphs_Standings[[Abbreviation]:[2024 Year to Date G]], 2, FALSE)</f>
        <v>#N/A</v>
      </c>
      <c r="G670" s="11" t="e">
        <f>_xlfn.IFNA(VLOOKUP($D670, 'SP Per G'!$A$2:$D$1385, 3, FALSE),M670)</f>
        <v>#N/A</v>
      </c>
      <c r="H670" s="11" t="e">
        <f>IF(AND(ISNA(VLOOKUP($D670, 'SP Per G'!$A$2:$D$1385, 4, FALSE)), ISTEXT($D670)), G670,IF(ISNA(VLOOKUP($D670, 'SP Per G'!$A$2:$D$1385, 4, FALSE)), M670, VLOOKUP($D670, 'SP Per G'!$A$2:$D$1385, 4, FALSE)))</f>
        <v>#N/A</v>
      </c>
      <c r="I670" s="11" t="e">
        <f t="shared" si="112"/>
        <v>#N/A</v>
      </c>
      <c r="J670" s="11" t="e">
        <f>_xlfn.IFNA(VLOOKUP($D670,Individual_Pitching___Dashboard[],18,FALSE),VLOOKUP(B670,Team_Pitching___Dashboard[[Team]:[ERA]],17,FALSE))</f>
        <v>#N/A</v>
      </c>
      <c r="K670" s="11" t="e">
        <f>_xlfn.IFNA(VLOOKUP($D670, Individual_Pitching___Dashboard[], 20, FALSE), VLOOKUP(B670,Team_Pitching___Dashboard[[Team]:[xFIP]],20,FALSE))</f>
        <v>#N/A</v>
      </c>
      <c r="L670" s="11" t="e">
        <f>_xlfn.IFNA(VLOOKUP($D670, Individual_Pitching___Advanced[], 21,FALSE), VLOOKUP(B670, Team_Pitching___Advanced[], 20, FALSE))</f>
        <v>#N/A</v>
      </c>
      <c r="M670" s="11" t="e">
        <f>VLOOKUP($B670, 'Team Per G'!$A$2:$G$31, 7, FALSE)</f>
        <v>#N/A</v>
      </c>
      <c r="N670" s="11" t="e">
        <f>VLOOKUP($B670, 'FanGraphs - Team WAR Projected'!$B$2:$E$31, 3, FALSE)/162</f>
        <v>#N/A</v>
      </c>
      <c r="O670" s="11" t="e">
        <f t="shared" si="113"/>
        <v>#N/A</v>
      </c>
      <c r="P670" s="11" t="e">
        <f>VLOOKUP($B670, Team_Pitching___Advanced[[Team]:[xFIP]], 19,FALSE)</f>
        <v>#N/A</v>
      </c>
      <c r="Q670" s="11" t="e">
        <f>VLOOKUP($B670, Team_Pitching___Advanced[], 20, FALSE)</f>
        <v>#N/A</v>
      </c>
      <c r="R670" s="11" t="e">
        <f>VLOOKUP($B670, Team_Batting___Dashboard[[Team]:[wOBA]], 16, FALSE)</f>
        <v>#N/A</v>
      </c>
      <c r="S670" s="11" t="e">
        <f>VLOOKUP($B670, Team_Batting___Advanced[[Team]:[OPS]], 9, FALSE)</f>
        <v>#N/A</v>
      </c>
      <c r="T670" s="11" t="e">
        <f>VLOOKUP($B670, Team_Batting___Advanced[], 19, FALSE)</f>
        <v>#N/A</v>
      </c>
      <c r="U670" s="11" t="e">
        <f>VLOOKUP($B670, 'Team Per G'!$A$2:$G$31, 3, FALSE)</f>
        <v>#N/A</v>
      </c>
      <c r="V670" s="11" t="e">
        <f>VLOOKUP($B670, 'Team Per G'!$A$2:$G$31, 5, FALSE)</f>
        <v>#N/A</v>
      </c>
      <c r="W670" s="11" t="e">
        <f>VLOOKUP($B670, 'Team Per G'!$A$2:$G$31, 4, FALSE)</f>
        <v>#N/A</v>
      </c>
      <c r="X670" s="11" t="e">
        <f>VLOOKUP($B670, Team_Batting___Dashboard[], 22, FALSE)/$F670</f>
        <v>#N/A</v>
      </c>
      <c r="Y670" s="11" t="e">
        <f>VLOOKUP($B670, 'FanGraphs - Team WAR Projected'!$B$2:$E$31, 4, FALSE)/162</f>
        <v>#N/A</v>
      </c>
      <c r="Z670" s="11" t="e">
        <f t="shared" si="114"/>
        <v>#N/A</v>
      </c>
      <c r="AA670" s="11" t="e">
        <f>VLOOKUP($B670, FanGraphs_Standings[[Abbreviation]:[2024 Year to Date RS/G]], 6, FALSE)/$F670</f>
        <v>#N/A</v>
      </c>
      <c r="AB670" s="11" t="e">
        <f>VLOOKUP($B670, FanGraphs_Standings[[Abbreviation]:[2024 Projected Full Season RDif]], 19, FALSE)/162</f>
        <v>#N/A</v>
      </c>
      <c r="AC670" s="11" t="e">
        <f t="shared" si="123"/>
        <v>#N/A</v>
      </c>
      <c r="AD670" s="11" t="e">
        <f>VLOOKUP($B670, FanGraphs_Standings[[Abbreviation]:[2024 Projected Full Season RDif]], 5, FALSE)</f>
        <v>#N/A</v>
      </c>
      <c r="AE670" s="11" t="e">
        <f>VLOOKUP($B670, FanGraphs_Standings[[Abbreviation]:[2024 Projected Full Season W%]], 18, FALSE)</f>
        <v>#N/A</v>
      </c>
      <c r="AF670" s="11" t="e">
        <f t="shared" si="115"/>
        <v>#N/A</v>
      </c>
      <c r="AG670" s="11" t="e">
        <f>VLOOKUP($B670, 'Home Field Adv'!$A$2:$I$31, 9, FALSE)</f>
        <v>#N/A</v>
      </c>
      <c r="AH670" s="11" t="e">
        <f>VLOOKUP($C670, FanGraphs_Standings[[Abbreviation]:[2024 Year to Date G]], 2, FALSE)</f>
        <v>#N/A</v>
      </c>
      <c r="AI670" s="11" t="e">
        <f>_xlfn.IFNA(VLOOKUP($E670, 'SP Per G'!$A$2:$D$1385, 3, FALSE), AO670)</f>
        <v>#N/A</v>
      </c>
      <c r="AJ670" s="11" t="e">
        <f>IF(AND(ISNA(VLOOKUP($E670, 'SP Per G'!$A$2:$D$1385, 4, FALSE)), ISTEXT($E670)), AI670,IF(ISNA(VLOOKUP($E670, 'SP Per G'!$A$2:$D$1385, 4, FALSE)), AO670, VLOOKUP($E670, 'SP Per G'!$A$2:$D$1385, 4, FALSE)))</f>
        <v>#N/A</v>
      </c>
      <c r="AK670" s="11" t="e">
        <f t="shared" si="116"/>
        <v>#N/A</v>
      </c>
      <c r="AL670" s="11" t="e">
        <f>_xlfn.IFNA(VLOOKUP($E670, Individual_Pitching___Dashboard[], 18, FALSE), VLOOKUP($C670,Team_Pitching___Advanced[[Team]:[SIERA]],16,FALSE))</f>
        <v>#N/A</v>
      </c>
      <c r="AM670" s="11" t="e">
        <f>_xlfn.IFNA(VLOOKUP($E670, Individual_Pitching___Dashboard[], 20, FALSE), VLOOKUP($C670,Team_Pitching___Advanced[[Team]:[xFIP]],19,FALSE))</f>
        <v>#N/A</v>
      </c>
      <c r="AN670" s="11" t="e">
        <f>_xlfn.IFNA(VLOOKUP($E670,Individual_Pitching___Advanced[],21,FALSE),VLOOKUP($C670,Team_Pitching___Advanced[[Team]:[SIERA]],20,FALSE))</f>
        <v>#N/A</v>
      </c>
      <c r="AO670" s="11" t="e">
        <f>VLOOKUP($C670, 'Team Per G'!$A$2:$G$31, 7, FALSE)</f>
        <v>#N/A</v>
      </c>
      <c r="AP670" s="11" t="e">
        <f>VLOOKUP($C670, 'FanGraphs - Team WAR Projected'!$B$2:$E$31, 3, FALSE)/162</f>
        <v>#N/A</v>
      </c>
      <c r="AQ670" s="11" t="e">
        <f t="shared" si="117"/>
        <v>#N/A</v>
      </c>
      <c r="AR670" s="11" t="e">
        <f>VLOOKUP($C670, Team_Pitching___Advanced[[Team]:[xFIP]], 19,FALSE)</f>
        <v>#N/A</v>
      </c>
      <c r="AS670" s="11" t="e">
        <f>VLOOKUP($C670, Team_Pitching___Advanced[], 20, FALSE)</f>
        <v>#N/A</v>
      </c>
      <c r="AT670" s="11" t="e">
        <f>VLOOKUP($C670, Team_Batting___Dashboard[[Team]:[wOBA]], 16, FALSE)</f>
        <v>#N/A</v>
      </c>
      <c r="AU670" s="11" t="e">
        <f>VLOOKUP($C670, Team_Batting___Advanced[[Team]:[OPS]], 9, FALSE)</f>
        <v>#N/A</v>
      </c>
      <c r="AV670" s="11" t="e">
        <f>VLOOKUP($C670, Team_Batting___Advanced[], 19, FALSE)</f>
        <v>#N/A</v>
      </c>
      <c r="AW670" s="11" t="e">
        <f>VLOOKUP($C670, 'Team Per G'!$A$2:$G$31, 3, FALSE)</f>
        <v>#N/A</v>
      </c>
      <c r="AX670" s="11" t="e">
        <f>VLOOKUP($C670, 'Team Per G'!$A$2:$G$31, 5, FALSE)</f>
        <v>#N/A</v>
      </c>
      <c r="AY670" s="11" t="e">
        <f>VLOOKUP($C670, 'Team Per G'!$A$2:$G$31, 4, FALSE)</f>
        <v>#N/A</v>
      </c>
      <c r="AZ670" s="11" t="e">
        <f>VLOOKUP($C670, Team_Batting___Dashboard[], 22, FALSE)/$AH670</f>
        <v>#N/A</v>
      </c>
      <c r="BA670" s="11" t="e">
        <f>VLOOKUP($C670, 'FanGraphs - Team WAR Projected'!$B$2:$E$31, 4, FALSE)/162</f>
        <v>#N/A</v>
      </c>
      <c r="BB670" s="11" t="e">
        <f t="shared" si="118"/>
        <v>#N/A</v>
      </c>
      <c r="BC670" s="11" t="e">
        <f>VLOOKUP($C670, FanGraphs_Standings[[Abbreviation]:[2024 Year to Date RS/G]], 6, FALSE)/$AH670</f>
        <v>#N/A</v>
      </c>
      <c r="BD670" s="11" t="e">
        <f>VLOOKUP($C670, FanGraphs_Standings[[Abbreviation]:[2024 Projected Full Season RDif]], 19, FALSE)/162</f>
        <v>#N/A</v>
      </c>
      <c r="BE670" s="11" t="e">
        <f t="shared" si="119"/>
        <v>#N/A</v>
      </c>
      <c r="BF670" s="11" t="e">
        <f>VLOOKUP($C670, FanGraphs_Standings[[Abbreviation]:[2024 Projected Full Season RDif]], 5, FALSE)</f>
        <v>#N/A</v>
      </c>
      <c r="BG670" s="11" t="e">
        <f>VLOOKUP($C670, FanGraphs_Standings[[Abbreviation]:[2024 Projected Full Season W%]], 18, FALSE)</f>
        <v>#N/A</v>
      </c>
      <c r="BH670" s="11" t="e">
        <f t="shared" si="120"/>
        <v>#N/A</v>
      </c>
      <c r="BI670" s="11" t="e">
        <f>VLOOKUP($C670, 'Home Field Adv'!$A$2:$K$31, 11, FALSE)</f>
        <v>#N/A</v>
      </c>
      <c r="BL670" s="12" t="str">
        <f t="shared" si="121"/>
        <v/>
      </c>
      <c r="BM670" s="12" t="str">
        <f t="shared" si="124"/>
        <v/>
      </c>
      <c r="BN670" s="12" t="str">
        <f t="shared" si="122"/>
        <v/>
      </c>
    </row>
    <row r="671" spans="6:66" x14ac:dyDescent="0.45">
      <c r="F671" s="11" t="e">
        <f>VLOOKUP($B671, FanGraphs_Standings[[Abbreviation]:[2024 Year to Date G]], 2, FALSE)</f>
        <v>#N/A</v>
      </c>
      <c r="G671" s="11" t="e">
        <f>_xlfn.IFNA(VLOOKUP($D671, 'SP Per G'!$A$2:$D$1385, 3, FALSE),M671)</f>
        <v>#N/A</v>
      </c>
      <c r="H671" s="11" t="e">
        <f>IF(AND(ISNA(VLOOKUP($D671, 'SP Per G'!$A$2:$D$1385, 4, FALSE)), ISTEXT($D671)), G671,IF(ISNA(VLOOKUP($D671, 'SP Per G'!$A$2:$D$1385, 4, FALSE)), M671, VLOOKUP($D671, 'SP Per G'!$A$2:$D$1385, 4, FALSE)))</f>
        <v>#N/A</v>
      </c>
      <c r="I671" s="11" t="e">
        <f t="shared" si="112"/>
        <v>#N/A</v>
      </c>
      <c r="J671" s="11" t="e">
        <f>_xlfn.IFNA(VLOOKUP($D671,Individual_Pitching___Dashboard[],18,FALSE),VLOOKUP(B671,Team_Pitching___Dashboard[[Team]:[ERA]],17,FALSE))</f>
        <v>#N/A</v>
      </c>
      <c r="K671" s="11" t="e">
        <f>_xlfn.IFNA(VLOOKUP($D671, Individual_Pitching___Dashboard[], 20, FALSE), VLOOKUP(B671,Team_Pitching___Dashboard[[Team]:[xFIP]],20,FALSE))</f>
        <v>#N/A</v>
      </c>
      <c r="L671" s="11" t="e">
        <f>_xlfn.IFNA(VLOOKUP($D671, Individual_Pitching___Advanced[], 21,FALSE), VLOOKUP(B671, Team_Pitching___Advanced[], 20, FALSE))</f>
        <v>#N/A</v>
      </c>
      <c r="M671" s="11" t="e">
        <f>VLOOKUP($B671, 'Team Per G'!$A$2:$G$31, 7, FALSE)</f>
        <v>#N/A</v>
      </c>
      <c r="N671" s="11" t="e">
        <f>VLOOKUP($B671, 'FanGraphs - Team WAR Projected'!$B$2:$E$31, 3, FALSE)/162</f>
        <v>#N/A</v>
      </c>
      <c r="O671" s="11" t="e">
        <f t="shared" si="113"/>
        <v>#N/A</v>
      </c>
      <c r="P671" s="11" t="e">
        <f>VLOOKUP($B671, Team_Pitching___Advanced[[Team]:[xFIP]], 19,FALSE)</f>
        <v>#N/A</v>
      </c>
      <c r="Q671" s="11" t="e">
        <f>VLOOKUP($B671, Team_Pitching___Advanced[], 20, FALSE)</f>
        <v>#N/A</v>
      </c>
      <c r="R671" s="11" t="e">
        <f>VLOOKUP($B671, Team_Batting___Dashboard[[Team]:[wOBA]], 16, FALSE)</f>
        <v>#N/A</v>
      </c>
      <c r="S671" s="11" t="e">
        <f>VLOOKUP($B671, Team_Batting___Advanced[[Team]:[OPS]], 9, FALSE)</f>
        <v>#N/A</v>
      </c>
      <c r="T671" s="11" t="e">
        <f>VLOOKUP($B671, Team_Batting___Advanced[], 19, FALSE)</f>
        <v>#N/A</v>
      </c>
      <c r="U671" s="11" t="e">
        <f>VLOOKUP($B671, 'Team Per G'!$A$2:$G$31, 3, FALSE)</f>
        <v>#N/A</v>
      </c>
      <c r="V671" s="11" t="e">
        <f>VLOOKUP($B671, 'Team Per G'!$A$2:$G$31, 5, FALSE)</f>
        <v>#N/A</v>
      </c>
      <c r="W671" s="11" t="e">
        <f>VLOOKUP($B671, 'Team Per G'!$A$2:$G$31, 4, FALSE)</f>
        <v>#N/A</v>
      </c>
      <c r="X671" s="11" t="e">
        <f>VLOOKUP($B671, Team_Batting___Dashboard[], 22, FALSE)/$F671</f>
        <v>#N/A</v>
      </c>
      <c r="Y671" s="11" t="e">
        <f>VLOOKUP($B671, 'FanGraphs - Team WAR Projected'!$B$2:$E$31, 4, FALSE)/162</f>
        <v>#N/A</v>
      </c>
      <c r="Z671" s="11" t="e">
        <f t="shared" si="114"/>
        <v>#N/A</v>
      </c>
      <c r="AA671" s="11" t="e">
        <f>VLOOKUP($B671, FanGraphs_Standings[[Abbreviation]:[2024 Year to Date RS/G]], 6, FALSE)/$F671</f>
        <v>#N/A</v>
      </c>
      <c r="AB671" s="11" t="e">
        <f>VLOOKUP($B671, FanGraphs_Standings[[Abbreviation]:[2024 Projected Full Season RDif]], 19, FALSE)/162</f>
        <v>#N/A</v>
      </c>
      <c r="AC671" s="11" t="e">
        <f t="shared" si="123"/>
        <v>#N/A</v>
      </c>
      <c r="AD671" s="11" t="e">
        <f>VLOOKUP($B671, FanGraphs_Standings[[Abbreviation]:[2024 Projected Full Season RDif]], 5, FALSE)</f>
        <v>#N/A</v>
      </c>
      <c r="AE671" s="11" t="e">
        <f>VLOOKUP($B671, FanGraphs_Standings[[Abbreviation]:[2024 Projected Full Season W%]], 18, FALSE)</f>
        <v>#N/A</v>
      </c>
      <c r="AF671" s="11" t="e">
        <f t="shared" si="115"/>
        <v>#N/A</v>
      </c>
      <c r="AG671" s="11" t="e">
        <f>VLOOKUP($B671, 'Home Field Adv'!$A$2:$I$31, 9, FALSE)</f>
        <v>#N/A</v>
      </c>
      <c r="AH671" s="11" t="e">
        <f>VLOOKUP($C671, FanGraphs_Standings[[Abbreviation]:[2024 Year to Date G]], 2, FALSE)</f>
        <v>#N/A</v>
      </c>
      <c r="AI671" s="11" t="e">
        <f>_xlfn.IFNA(VLOOKUP($E671, 'SP Per G'!$A$2:$D$1385, 3, FALSE), AO671)</f>
        <v>#N/A</v>
      </c>
      <c r="AJ671" s="11" t="e">
        <f>IF(AND(ISNA(VLOOKUP($E671, 'SP Per G'!$A$2:$D$1385, 4, FALSE)), ISTEXT($E671)), AI671,IF(ISNA(VLOOKUP($E671, 'SP Per G'!$A$2:$D$1385, 4, FALSE)), AO671, VLOOKUP($E671, 'SP Per G'!$A$2:$D$1385, 4, FALSE)))</f>
        <v>#N/A</v>
      </c>
      <c r="AK671" s="11" t="e">
        <f t="shared" si="116"/>
        <v>#N/A</v>
      </c>
      <c r="AL671" s="11" t="e">
        <f>_xlfn.IFNA(VLOOKUP($E671, Individual_Pitching___Dashboard[], 18, FALSE), VLOOKUP($C671,Team_Pitching___Advanced[[Team]:[SIERA]],16,FALSE))</f>
        <v>#N/A</v>
      </c>
      <c r="AM671" s="11" t="e">
        <f>_xlfn.IFNA(VLOOKUP($E671, Individual_Pitching___Dashboard[], 20, FALSE), VLOOKUP($C671,Team_Pitching___Advanced[[Team]:[xFIP]],19,FALSE))</f>
        <v>#N/A</v>
      </c>
      <c r="AN671" s="11" t="e">
        <f>_xlfn.IFNA(VLOOKUP($E671,Individual_Pitching___Advanced[],21,FALSE),VLOOKUP($C671,Team_Pitching___Advanced[[Team]:[SIERA]],20,FALSE))</f>
        <v>#N/A</v>
      </c>
      <c r="AO671" s="11" t="e">
        <f>VLOOKUP($C671, 'Team Per G'!$A$2:$G$31, 7, FALSE)</f>
        <v>#N/A</v>
      </c>
      <c r="AP671" s="11" t="e">
        <f>VLOOKUP($C671, 'FanGraphs - Team WAR Projected'!$B$2:$E$31, 3, FALSE)/162</f>
        <v>#N/A</v>
      </c>
      <c r="AQ671" s="11" t="e">
        <f t="shared" si="117"/>
        <v>#N/A</v>
      </c>
      <c r="AR671" s="11" t="e">
        <f>VLOOKUP($C671, Team_Pitching___Advanced[[Team]:[xFIP]], 19,FALSE)</f>
        <v>#N/A</v>
      </c>
      <c r="AS671" s="11" t="e">
        <f>VLOOKUP($C671, Team_Pitching___Advanced[], 20, FALSE)</f>
        <v>#N/A</v>
      </c>
      <c r="AT671" s="11" t="e">
        <f>VLOOKUP($C671, Team_Batting___Dashboard[[Team]:[wOBA]], 16, FALSE)</f>
        <v>#N/A</v>
      </c>
      <c r="AU671" s="11" t="e">
        <f>VLOOKUP($C671, Team_Batting___Advanced[[Team]:[OPS]], 9, FALSE)</f>
        <v>#N/A</v>
      </c>
      <c r="AV671" s="11" t="e">
        <f>VLOOKUP($C671, Team_Batting___Advanced[], 19, FALSE)</f>
        <v>#N/A</v>
      </c>
      <c r="AW671" s="11" t="e">
        <f>VLOOKUP($C671, 'Team Per G'!$A$2:$G$31, 3, FALSE)</f>
        <v>#N/A</v>
      </c>
      <c r="AX671" s="11" t="e">
        <f>VLOOKUP($C671, 'Team Per G'!$A$2:$G$31, 5, FALSE)</f>
        <v>#N/A</v>
      </c>
      <c r="AY671" s="11" t="e">
        <f>VLOOKUP($C671, 'Team Per G'!$A$2:$G$31, 4, FALSE)</f>
        <v>#N/A</v>
      </c>
      <c r="AZ671" s="11" t="e">
        <f>VLOOKUP($C671, Team_Batting___Dashboard[], 22, FALSE)/$AH671</f>
        <v>#N/A</v>
      </c>
      <c r="BA671" s="11" t="e">
        <f>VLOOKUP($C671, 'FanGraphs - Team WAR Projected'!$B$2:$E$31, 4, FALSE)/162</f>
        <v>#N/A</v>
      </c>
      <c r="BB671" s="11" t="e">
        <f t="shared" si="118"/>
        <v>#N/A</v>
      </c>
      <c r="BC671" s="11" t="e">
        <f>VLOOKUP($C671, FanGraphs_Standings[[Abbreviation]:[2024 Year to Date RS/G]], 6, FALSE)/$AH671</f>
        <v>#N/A</v>
      </c>
      <c r="BD671" s="11" t="e">
        <f>VLOOKUP($C671, FanGraphs_Standings[[Abbreviation]:[2024 Projected Full Season RDif]], 19, FALSE)/162</f>
        <v>#N/A</v>
      </c>
      <c r="BE671" s="11" t="e">
        <f t="shared" si="119"/>
        <v>#N/A</v>
      </c>
      <c r="BF671" s="11" t="e">
        <f>VLOOKUP($C671, FanGraphs_Standings[[Abbreviation]:[2024 Projected Full Season RDif]], 5, FALSE)</f>
        <v>#N/A</v>
      </c>
      <c r="BG671" s="11" t="e">
        <f>VLOOKUP($C671, FanGraphs_Standings[[Abbreviation]:[2024 Projected Full Season W%]], 18, FALSE)</f>
        <v>#N/A</v>
      </c>
      <c r="BH671" s="11" t="e">
        <f t="shared" si="120"/>
        <v>#N/A</v>
      </c>
      <c r="BI671" s="11" t="e">
        <f>VLOOKUP($C671, 'Home Field Adv'!$A$2:$K$31, 11, FALSE)</f>
        <v>#N/A</v>
      </c>
      <c r="BL671" s="12" t="str">
        <f t="shared" si="121"/>
        <v/>
      </c>
      <c r="BM671" s="12" t="str">
        <f t="shared" si="124"/>
        <v/>
      </c>
      <c r="BN671" s="12" t="str">
        <f t="shared" si="122"/>
        <v/>
      </c>
    </row>
    <row r="672" spans="6:66" x14ac:dyDescent="0.45">
      <c r="F672" s="11" t="e">
        <f>VLOOKUP($B672, FanGraphs_Standings[[Abbreviation]:[2024 Year to Date G]], 2, FALSE)</f>
        <v>#N/A</v>
      </c>
      <c r="G672" s="11" t="e">
        <f>_xlfn.IFNA(VLOOKUP($D672, 'SP Per G'!$A$2:$D$1385, 3, FALSE),M672)</f>
        <v>#N/A</v>
      </c>
      <c r="H672" s="11" t="e">
        <f>IF(AND(ISNA(VLOOKUP($D672, 'SP Per G'!$A$2:$D$1385, 4, FALSE)), ISTEXT($D672)), G672,IF(ISNA(VLOOKUP($D672, 'SP Per G'!$A$2:$D$1385, 4, FALSE)), M672, VLOOKUP($D672, 'SP Per G'!$A$2:$D$1385, 4, FALSE)))</f>
        <v>#N/A</v>
      </c>
      <c r="I672" s="11" t="e">
        <f t="shared" si="112"/>
        <v>#N/A</v>
      </c>
      <c r="J672" s="11" t="e">
        <f>_xlfn.IFNA(VLOOKUP($D672,Individual_Pitching___Dashboard[],18,FALSE),VLOOKUP(B672,Team_Pitching___Dashboard[[Team]:[ERA]],17,FALSE))</f>
        <v>#N/A</v>
      </c>
      <c r="K672" s="11" t="e">
        <f>_xlfn.IFNA(VLOOKUP($D672, Individual_Pitching___Dashboard[], 20, FALSE), VLOOKUP(B672,Team_Pitching___Dashboard[[Team]:[xFIP]],20,FALSE))</f>
        <v>#N/A</v>
      </c>
      <c r="L672" s="11" t="e">
        <f>_xlfn.IFNA(VLOOKUP($D672, Individual_Pitching___Advanced[], 21,FALSE), VLOOKUP(B672, Team_Pitching___Advanced[], 20, FALSE))</f>
        <v>#N/A</v>
      </c>
      <c r="M672" s="11" t="e">
        <f>VLOOKUP($B672, 'Team Per G'!$A$2:$G$31, 7, FALSE)</f>
        <v>#N/A</v>
      </c>
      <c r="N672" s="11" t="e">
        <f>VLOOKUP($B672, 'FanGraphs - Team WAR Projected'!$B$2:$E$31, 3, FALSE)/162</f>
        <v>#N/A</v>
      </c>
      <c r="O672" s="11" t="e">
        <f t="shared" si="113"/>
        <v>#N/A</v>
      </c>
      <c r="P672" s="11" t="e">
        <f>VLOOKUP($B672, Team_Pitching___Advanced[[Team]:[xFIP]], 19,FALSE)</f>
        <v>#N/A</v>
      </c>
      <c r="Q672" s="11" t="e">
        <f>VLOOKUP($B672, Team_Pitching___Advanced[], 20, FALSE)</f>
        <v>#N/A</v>
      </c>
      <c r="R672" s="11" t="e">
        <f>VLOOKUP($B672, Team_Batting___Dashboard[[Team]:[wOBA]], 16, FALSE)</f>
        <v>#N/A</v>
      </c>
      <c r="S672" s="11" t="e">
        <f>VLOOKUP($B672, Team_Batting___Advanced[[Team]:[OPS]], 9, FALSE)</f>
        <v>#N/A</v>
      </c>
      <c r="T672" s="11" t="e">
        <f>VLOOKUP($B672, Team_Batting___Advanced[], 19, FALSE)</f>
        <v>#N/A</v>
      </c>
      <c r="U672" s="11" t="e">
        <f>VLOOKUP($B672, 'Team Per G'!$A$2:$G$31, 3, FALSE)</f>
        <v>#N/A</v>
      </c>
      <c r="V672" s="11" t="e">
        <f>VLOOKUP($B672, 'Team Per G'!$A$2:$G$31, 5, FALSE)</f>
        <v>#N/A</v>
      </c>
      <c r="W672" s="11" t="e">
        <f>VLOOKUP($B672, 'Team Per G'!$A$2:$G$31, 4, FALSE)</f>
        <v>#N/A</v>
      </c>
      <c r="X672" s="11" t="e">
        <f>VLOOKUP($B672, Team_Batting___Dashboard[], 22, FALSE)/$F672</f>
        <v>#N/A</v>
      </c>
      <c r="Y672" s="11" t="e">
        <f>VLOOKUP($B672, 'FanGraphs - Team WAR Projected'!$B$2:$E$31, 4, FALSE)/162</f>
        <v>#N/A</v>
      </c>
      <c r="Z672" s="11" t="e">
        <f t="shared" si="114"/>
        <v>#N/A</v>
      </c>
      <c r="AA672" s="11" t="e">
        <f>VLOOKUP($B672, FanGraphs_Standings[[Abbreviation]:[2024 Year to Date RS/G]], 6, FALSE)/$F672</f>
        <v>#N/A</v>
      </c>
      <c r="AB672" s="11" t="e">
        <f>VLOOKUP($B672, FanGraphs_Standings[[Abbreviation]:[2024 Projected Full Season RDif]], 19, FALSE)/162</f>
        <v>#N/A</v>
      </c>
      <c r="AC672" s="11" t="e">
        <f t="shared" si="123"/>
        <v>#N/A</v>
      </c>
      <c r="AD672" s="11" t="e">
        <f>VLOOKUP($B672, FanGraphs_Standings[[Abbreviation]:[2024 Projected Full Season RDif]], 5, FALSE)</f>
        <v>#N/A</v>
      </c>
      <c r="AE672" s="11" t="e">
        <f>VLOOKUP($B672, FanGraphs_Standings[[Abbreviation]:[2024 Projected Full Season W%]], 18, FALSE)</f>
        <v>#N/A</v>
      </c>
      <c r="AF672" s="11" t="e">
        <f t="shared" si="115"/>
        <v>#N/A</v>
      </c>
      <c r="AG672" s="11" t="e">
        <f>VLOOKUP($B672, 'Home Field Adv'!$A$2:$I$31, 9, FALSE)</f>
        <v>#N/A</v>
      </c>
      <c r="AH672" s="11" t="e">
        <f>VLOOKUP($C672, FanGraphs_Standings[[Abbreviation]:[2024 Year to Date G]], 2, FALSE)</f>
        <v>#N/A</v>
      </c>
      <c r="AI672" s="11" t="e">
        <f>_xlfn.IFNA(VLOOKUP($E672, 'SP Per G'!$A$2:$D$1385, 3, FALSE), AO672)</f>
        <v>#N/A</v>
      </c>
      <c r="AJ672" s="11" t="e">
        <f>IF(AND(ISNA(VLOOKUP($E672, 'SP Per G'!$A$2:$D$1385, 4, FALSE)), ISTEXT($E672)), AI672,IF(ISNA(VLOOKUP($E672, 'SP Per G'!$A$2:$D$1385, 4, FALSE)), AO672, VLOOKUP($E672, 'SP Per G'!$A$2:$D$1385, 4, FALSE)))</f>
        <v>#N/A</v>
      </c>
      <c r="AK672" s="11" t="e">
        <f t="shared" si="116"/>
        <v>#N/A</v>
      </c>
      <c r="AL672" s="11" t="e">
        <f>_xlfn.IFNA(VLOOKUP($E672, Individual_Pitching___Dashboard[], 18, FALSE), VLOOKUP($C672,Team_Pitching___Advanced[[Team]:[SIERA]],16,FALSE))</f>
        <v>#N/A</v>
      </c>
      <c r="AM672" s="11" t="e">
        <f>_xlfn.IFNA(VLOOKUP($E672, Individual_Pitching___Dashboard[], 20, FALSE), VLOOKUP($C672,Team_Pitching___Advanced[[Team]:[xFIP]],19,FALSE))</f>
        <v>#N/A</v>
      </c>
      <c r="AN672" s="11" t="e">
        <f>_xlfn.IFNA(VLOOKUP($E672,Individual_Pitching___Advanced[],21,FALSE),VLOOKUP($C672,Team_Pitching___Advanced[[Team]:[SIERA]],20,FALSE))</f>
        <v>#N/A</v>
      </c>
      <c r="AO672" s="11" t="e">
        <f>VLOOKUP($C672, 'Team Per G'!$A$2:$G$31, 7, FALSE)</f>
        <v>#N/A</v>
      </c>
      <c r="AP672" s="11" t="e">
        <f>VLOOKUP($C672, 'FanGraphs - Team WAR Projected'!$B$2:$E$31, 3, FALSE)/162</f>
        <v>#N/A</v>
      </c>
      <c r="AQ672" s="11" t="e">
        <f t="shared" si="117"/>
        <v>#N/A</v>
      </c>
      <c r="AR672" s="11" t="e">
        <f>VLOOKUP($C672, Team_Pitching___Advanced[[Team]:[xFIP]], 19,FALSE)</f>
        <v>#N/A</v>
      </c>
      <c r="AS672" s="11" t="e">
        <f>VLOOKUP($C672, Team_Pitching___Advanced[], 20, FALSE)</f>
        <v>#N/A</v>
      </c>
      <c r="AT672" s="11" t="e">
        <f>VLOOKUP($C672, Team_Batting___Dashboard[[Team]:[wOBA]], 16, FALSE)</f>
        <v>#N/A</v>
      </c>
      <c r="AU672" s="11" t="e">
        <f>VLOOKUP($C672, Team_Batting___Advanced[[Team]:[OPS]], 9, FALSE)</f>
        <v>#N/A</v>
      </c>
      <c r="AV672" s="11" t="e">
        <f>VLOOKUP($C672, Team_Batting___Advanced[], 19, FALSE)</f>
        <v>#N/A</v>
      </c>
      <c r="AW672" s="11" t="e">
        <f>VLOOKUP($C672, 'Team Per G'!$A$2:$G$31, 3, FALSE)</f>
        <v>#N/A</v>
      </c>
      <c r="AX672" s="11" t="e">
        <f>VLOOKUP($C672, 'Team Per G'!$A$2:$G$31, 5, FALSE)</f>
        <v>#N/A</v>
      </c>
      <c r="AY672" s="11" t="e">
        <f>VLOOKUP($C672, 'Team Per G'!$A$2:$G$31, 4, FALSE)</f>
        <v>#N/A</v>
      </c>
      <c r="AZ672" s="11" t="e">
        <f>VLOOKUP($C672, Team_Batting___Dashboard[], 22, FALSE)/$AH672</f>
        <v>#N/A</v>
      </c>
      <c r="BA672" s="11" t="e">
        <f>VLOOKUP($C672, 'FanGraphs - Team WAR Projected'!$B$2:$E$31, 4, FALSE)/162</f>
        <v>#N/A</v>
      </c>
      <c r="BB672" s="11" t="e">
        <f t="shared" si="118"/>
        <v>#N/A</v>
      </c>
      <c r="BC672" s="11" t="e">
        <f>VLOOKUP($C672, FanGraphs_Standings[[Abbreviation]:[2024 Year to Date RS/G]], 6, FALSE)/$AH672</f>
        <v>#N/A</v>
      </c>
      <c r="BD672" s="11" t="e">
        <f>VLOOKUP($C672, FanGraphs_Standings[[Abbreviation]:[2024 Projected Full Season RDif]], 19, FALSE)/162</f>
        <v>#N/A</v>
      </c>
      <c r="BE672" s="11" t="e">
        <f t="shared" si="119"/>
        <v>#N/A</v>
      </c>
      <c r="BF672" s="11" t="e">
        <f>VLOOKUP($C672, FanGraphs_Standings[[Abbreviation]:[2024 Projected Full Season RDif]], 5, FALSE)</f>
        <v>#N/A</v>
      </c>
      <c r="BG672" s="11" t="e">
        <f>VLOOKUP($C672, FanGraphs_Standings[[Abbreviation]:[2024 Projected Full Season W%]], 18, FALSE)</f>
        <v>#N/A</v>
      </c>
      <c r="BH672" s="11" t="e">
        <f t="shared" si="120"/>
        <v>#N/A</v>
      </c>
      <c r="BI672" s="11" t="e">
        <f>VLOOKUP($C672, 'Home Field Adv'!$A$2:$K$31, 11, FALSE)</f>
        <v>#N/A</v>
      </c>
      <c r="BL672" s="12" t="str">
        <f t="shared" si="121"/>
        <v/>
      </c>
      <c r="BM672" s="12" t="str">
        <f t="shared" si="124"/>
        <v/>
      </c>
      <c r="BN672" s="12" t="str">
        <f t="shared" si="122"/>
        <v/>
      </c>
    </row>
    <row r="673" spans="6:66" x14ac:dyDescent="0.45">
      <c r="F673" s="11" t="e">
        <f>VLOOKUP($B673, FanGraphs_Standings[[Abbreviation]:[2024 Year to Date G]], 2, FALSE)</f>
        <v>#N/A</v>
      </c>
      <c r="G673" s="11" t="e">
        <f>_xlfn.IFNA(VLOOKUP($D673, 'SP Per G'!$A$2:$D$1385, 3, FALSE),M673)</f>
        <v>#N/A</v>
      </c>
      <c r="H673" s="11" t="e">
        <f>IF(AND(ISNA(VLOOKUP($D673, 'SP Per G'!$A$2:$D$1385, 4, FALSE)), ISTEXT($D673)), G673,IF(ISNA(VLOOKUP($D673, 'SP Per G'!$A$2:$D$1385, 4, FALSE)), M673, VLOOKUP($D673, 'SP Per G'!$A$2:$D$1385, 4, FALSE)))</f>
        <v>#N/A</v>
      </c>
      <c r="I673" s="11" t="e">
        <f t="shared" si="112"/>
        <v>#N/A</v>
      </c>
      <c r="J673" s="11" t="e">
        <f>_xlfn.IFNA(VLOOKUP($D673,Individual_Pitching___Dashboard[],18,FALSE),VLOOKUP(B673,Team_Pitching___Dashboard[[Team]:[ERA]],17,FALSE))</f>
        <v>#N/A</v>
      </c>
      <c r="K673" s="11" t="e">
        <f>_xlfn.IFNA(VLOOKUP($D673, Individual_Pitching___Dashboard[], 20, FALSE), VLOOKUP(B673,Team_Pitching___Dashboard[[Team]:[xFIP]],20,FALSE))</f>
        <v>#N/A</v>
      </c>
      <c r="L673" s="11" t="e">
        <f>_xlfn.IFNA(VLOOKUP($D673, Individual_Pitching___Advanced[], 21,FALSE), VLOOKUP(B673, Team_Pitching___Advanced[], 20, FALSE))</f>
        <v>#N/A</v>
      </c>
      <c r="M673" s="11" t="e">
        <f>VLOOKUP($B673, 'Team Per G'!$A$2:$G$31, 7, FALSE)</f>
        <v>#N/A</v>
      </c>
      <c r="N673" s="11" t="e">
        <f>VLOOKUP($B673, 'FanGraphs - Team WAR Projected'!$B$2:$E$31, 3, FALSE)/162</f>
        <v>#N/A</v>
      </c>
      <c r="O673" s="11" t="e">
        <f t="shared" si="113"/>
        <v>#N/A</v>
      </c>
      <c r="P673" s="11" t="e">
        <f>VLOOKUP($B673, Team_Pitching___Advanced[[Team]:[xFIP]], 19,FALSE)</f>
        <v>#N/A</v>
      </c>
      <c r="Q673" s="11" t="e">
        <f>VLOOKUP($B673, Team_Pitching___Advanced[], 20, FALSE)</f>
        <v>#N/A</v>
      </c>
      <c r="R673" s="11" t="e">
        <f>VLOOKUP($B673, Team_Batting___Dashboard[[Team]:[wOBA]], 16, FALSE)</f>
        <v>#N/A</v>
      </c>
      <c r="S673" s="11" t="e">
        <f>VLOOKUP($B673, Team_Batting___Advanced[[Team]:[OPS]], 9, FALSE)</f>
        <v>#N/A</v>
      </c>
      <c r="T673" s="11" t="e">
        <f>VLOOKUP($B673, Team_Batting___Advanced[], 19, FALSE)</f>
        <v>#N/A</v>
      </c>
      <c r="U673" s="11" t="e">
        <f>VLOOKUP($B673, 'Team Per G'!$A$2:$G$31, 3, FALSE)</f>
        <v>#N/A</v>
      </c>
      <c r="V673" s="11" t="e">
        <f>VLOOKUP($B673, 'Team Per G'!$A$2:$G$31, 5, FALSE)</f>
        <v>#N/A</v>
      </c>
      <c r="W673" s="11" t="e">
        <f>VLOOKUP($B673, 'Team Per G'!$A$2:$G$31, 4, FALSE)</f>
        <v>#N/A</v>
      </c>
      <c r="X673" s="11" t="e">
        <f>VLOOKUP($B673, Team_Batting___Dashboard[], 22, FALSE)/$F673</f>
        <v>#N/A</v>
      </c>
      <c r="Y673" s="11" t="e">
        <f>VLOOKUP($B673, 'FanGraphs - Team WAR Projected'!$B$2:$E$31, 4, FALSE)/162</f>
        <v>#N/A</v>
      </c>
      <c r="Z673" s="11" t="e">
        <f t="shared" si="114"/>
        <v>#N/A</v>
      </c>
      <c r="AA673" s="11" t="e">
        <f>VLOOKUP($B673, FanGraphs_Standings[[Abbreviation]:[2024 Year to Date RS/G]], 6, FALSE)/$F673</f>
        <v>#N/A</v>
      </c>
      <c r="AB673" s="11" t="e">
        <f>VLOOKUP($B673, FanGraphs_Standings[[Abbreviation]:[2024 Projected Full Season RDif]], 19, FALSE)/162</f>
        <v>#N/A</v>
      </c>
      <c r="AC673" s="11" t="e">
        <f t="shared" si="123"/>
        <v>#N/A</v>
      </c>
      <c r="AD673" s="11" t="e">
        <f>VLOOKUP($B673, FanGraphs_Standings[[Abbreviation]:[2024 Projected Full Season RDif]], 5, FALSE)</f>
        <v>#N/A</v>
      </c>
      <c r="AE673" s="11" t="e">
        <f>VLOOKUP($B673, FanGraphs_Standings[[Abbreviation]:[2024 Projected Full Season W%]], 18, FALSE)</f>
        <v>#N/A</v>
      </c>
      <c r="AF673" s="11" t="e">
        <f t="shared" si="115"/>
        <v>#N/A</v>
      </c>
      <c r="AG673" s="11" t="e">
        <f>VLOOKUP($B673, 'Home Field Adv'!$A$2:$I$31, 9, FALSE)</f>
        <v>#N/A</v>
      </c>
      <c r="AH673" s="11" t="e">
        <f>VLOOKUP($C673, FanGraphs_Standings[[Abbreviation]:[2024 Year to Date G]], 2, FALSE)</f>
        <v>#N/A</v>
      </c>
      <c r="AI673" s="11" t="e">
        <f>_xlfn.IFNA(VLOOKUP($E673, 'SP Per G'!$A$2:$D$1385, 3, FALSE), AO673)</f>
        <v>#N/A</v>
      </c>
      <c r="AJ673" s="11" t="e">
        <f>IF(AND(ISNA(VLOOKUP($E673, 'SP Per G'!$A$2:$D$1385, 4, FALSE)), ISTEXT($E673)), AI673,IF(ISNA(VLOOKUP($E673, 'SP Per G'!$A$2:$D$1385, 4, FALSE)), AO673, VLOOKUP($E673, 'SP Per G'!$A$2:$D$1385, 4, FALSE)))</f>
        <v>#N/A</v>
      </c>
      <c r="AK673" s="11" t="e">
        <f t="shared" si="116"/>
        <v>#N/A</v>
      </c>
      <c r="AL673" s="11" t="e">
        <f>_xlfn.IFNA(VLOOKUP($E673, Individual_Pitching___Dashboard[], 18, FALSE), VLOOKUP($C673,Team_Pitching___Advanced[[Team]:[SIERA]],16,FALSE))</f>
        <v>#N/A</v>
      </c>
      <c r="AM673" s="11" t="e">
        <f>_xlfn.IFNA(VLOOKUP($E673, Individual_Pitching___Dashboard[], 20, FALSE), VLOOKUP($C673,Team_Pitching___Advanced[[Team]:[xFIP]],19,FALSE))</f>
        <v>#N/A</v>
      </c>
      <c r="AN673" s="11" t="e">
        <f>_xlfn.IFNA(VLOOKUP($E673,Individual_Pitching___Advanced[],21,FALSE),VLOOKUP($C673,Team_Pitching___Advanced[[Team]:[SIERA]],20,FALSE))</f>
        <v>#N/A</v>
      </c>
      <c r="AO673" s="11" t="e">
        <f>VLOOKUP($C673, 'Team Per G'!$A$2:$G$31, 7, FALSE)</f>
        <v>#N/A</v>
      </c>
      <c r="AP673" s="11" t="e">
        <f>VLOOKUP($C673, 'FanGraphs - Team WAR Projected'!$B$2:$E$31, 3, FALSE)/162</f>
        <v>#N/A</v>
      </c>
      <c r="AQ673" s="11" t="e">
        <f t="shared" si="117"/>
        <v>#N/A</v>
      </c>
      <c r="AR673" s="11" t="e">
        <f>VLOOKUP($C673, Team_Pitching___Advanced[[Team]:[xFIP]], 19,FALSE)</f>
        <v>#N/A</v>
      </c>
      <c r="AS673" s="11" t="e">
        <f>VLOOKUP($C673, Team_Pitching___Advanced[], 20, FALSE)</f>
        <v>#N/A</v>
      </c>
      <c r="AT673" s="11" t="e">
        <f>VLOOKUP($C673, Team_Batting___Dashboard[[Team]:[wOBA]], 16, FALSE)</f>
        <v>#N/A</v>
      </c>
      <c r="AU673" s="11" t="e">
        <f>VLOOKUP($C673, Team_Batting___Advanced[[Team]:[OPS]], 9, FALSE)</f>
        <v>#N/A</v>
      </c>
      <c r="AV673" s="11" t="e">
        <f>VLOOKUP($C673, Team_Batting___Advanced[], 19, FALSE)</f>
        <v>#N/A</v>
      </c>
      <c r="AW673" s="11" t="e">
        <f>VLOOKUP($C673, 'Team Per G'!$A$2:$G$31, 3, FALSE)</f>
        <v>#N/A</v>
      </c>
      <c r="AX673" s="11" t="e">
        <f>VLOOKUP($C673, 'Team Per G'!$A$2:$G$31, 5, FALSE)</f>
        <v>#N/A</v>
      </c>
      <c r="AY673" s="11" t="e">
        <f>VLOOKUP($C673, 'Team Per G'!$A$2:$G$31, 4, FALSE)</f>
        <v>#N/A</v>
      </c>
      <c r="AZ673" s="11" t="e">
        <f>VLOOKUP($C673, Team_Batting___Dashboard[], 22, FALSE)/$AH673</f>
        <v>#N/A</v>
      </c>
      <c r="BA673" s="11" t="e">
        <f>VLOOKUP($C673, 'FanGraphs - Team WAR Projected'!$B$2:$E$31, 4, FALSE)/162</f>
        <v>#N/A</v>
      </c>
      <c r="BB673" s="11" t="e">
        <f t="shared" si="118"/>
        <v>#N/A</v>
      </c>
      <c r="BC673" s="11" t="e">
        <f>VLOOKUP($C673, FanGraphs_Standings[[Abbreviation]:[2024 Year to Date RS/G]], 6, FALSE)/$AH673</f>
        <v>#N/A</v>
      </c>
      <c r="BD673" s="11" t="e">
        <f>VLOOKUP($C673, FanGraphs_Standings[[Abbreviation]:[2024 Projected Full Season RDif]], 19, FALSE)/162</f>
        <v>#N/A</v>
      </c>
      <c r="BE673" s="11" t="e">
        <f t="shared" si="119"/>
        <v>#N/A</v>
      </c>
      <c r="BF673" s="11" t="e">
        <f>VLOOKUP($C673, FanGraphs_Standings[[Abbreviation]:[2024 Projected Full Season RDif]], 5, FALSE)</f>
        <v>#N/A</v>
      </c>
      <c r="BG673" s="11" t="e">
        <f>VLOOKUP($C673, FanGraphs_Standings[[Abbreviation]:[2024 Projected Full Season W%]], 18, FALSE)</f>
        <v>#N/A</v>
      </c>
      <c r="BH673" s="11" t="e">
        <f t="shared" si="120"/>
        <v>#N/A</v>
      </c>
      <c r="BI673" s="11" t="e">
        <f>VLOOKUP($C673, 'Home Field Adv'!$A$2:$K$31, 11, FALSE)</f>
        <v>#N/A</v>
      </c>
      <c r="BL673" s="12" t="str">
        <f t="shared" si="121"/>
        <v/>
      </c>
      <c r="BM673" s="12" t="str">
        <f t="shared" si="124"/>
        <v/>
      </c>
      <c r="BN673" s="12" t="str">
        <f t="shared" si="122"/>
        <v/>
      </c>
    </row>
    <row r="674" spans="6:66" x14ac:dyDescent="0.45">
      <c r="F674" s="11" t="e">
        <f>VLOOKUP($B674, FanGraphs_Standings[[Abbreviation]:[2024 Year to Date G]], 2, FALSE)</f>
        <v>#N/A</v>
      </c>
      <c r="G674" s="11" t="e">
        <f>_xlfn.IFNA(VLOOKUP($D674, 'SP Per G'!$A$2:$D$1385, 3, FALSE),M674)</f>
        <v>#N/A</v>
      </c>
      <c r="H674" s="11" t="e">
        <f>IF(AND(ISNA(VLOOKUP($D674, 'SP Per G'!$A$2:$D$1385, 4, FALSE)), ISTEXT($D674)), G674,IF(ISNA(VLOOKUP($D674, 'SP Per G'!$A$2:$D$1385, 4, FALSE)), M674, VLOOKUP($D674, 'SP Per G'!$A$2:$D$1385, 4, FALSE)))</f>
        <v>#N/A</v>
      </c>
      <c r="I674" s="11" t="e">
        <f t="shared" si="112"/>
        <v>#N/A</v>
      </c>
      <c r="J674" s="11" t="e">
        <f>_xlfn.IFNA(VLOOKUP($D674,Individual_Pitching___Dashboard[],18,FALSE),VLOOKUP(B674,Team_Pitching___Dashboard[[Team]:[ERA]],17,FALSE))</f>
        <v>#N/A</v>
      </c>
      <c r="K674" s="11" t="e">
        <f>_xlfn.IFNA(VLOOKUP($D674, Individual_Pitching___Dashboard[], 20, FALSE), VLOOKUP(B674,Team_Pitching___Dashboard[[Team]:[xFIP]],20,FALSE))</f>
        <v>#N/A</v>
      </c>
      <c r="L674" s="11" t="e">
        <f>_xlfn.IFNA(VLOOKUP($D674, Individual_Pitching___Advanced[], 21,FALSE), VLOOKUP(B674, Team_Pitching___Advanced[], 20, FALSE))</f>
        <v>#N/A</v>
      </c>
      <c r="M674" s="11" t="e">
        <f>VLOOKUP($B674, 'Team Per G'!$A$2:$G$31, 7, FALSE)</f>
        <v>#N/A</v>
      </c>
      <c r="N674" s="11" t="e">
        <f>VLOOKUP($B674, 'FanGraphs - Team WAR Projected'!$B$2:$E$31, 3, FALSE)/162</f>
        <v>#N/A</v>
      </c>
      <c r="O674" s="11" t="e">
        <f t="shared" si="113"/>
        <v>#N/A</v>
      </c>
      <c r="P674" s="11" t="e">
        <f>VLOOKUP($B674, Team_Pitching___Advanced[[Team]:[xFIP]], 19,FALSE)</f>
        <v>#N/A</v>
      </c>
      <c r="Q674" s="11" t="e">
        <f>VLOOKUP($B674, Team_Pitching___Advanced[], 20, FALSE)</f>
        <v>#N/A</v>
      </c>
      <c r="R674" s="11" t="e">
        <f>VLOOKUP($B674, Team_Batting___Dashboard[[Team]:[wOBA]], 16, FALSE)</f>
        <v>#N/A</v>
      </c>
      <c r="S674" s="11" t="e">
        <f>VLOOKUP($B674, Team_Batting___Advanced[[Team]:[OPS]], 9, FALSE)</f>
        <v>#N/A</v>
      </c>
      <c r="T674" s="11" t="e">
        <f>VLOOKUP($B674, Team_Batting___Advanced[], 19, FALSE)</f>
        <v>#N/A</v>
      </c>
      <c r="U674" s="11" t="e">
        <f>VLOOKUP($B674, 'Team Per G'!$A$2:$G$31, 3, FALSE)</f>
        <v>#N/A</v>
      </c>
      <c r="V674" s="11" t="e">
        <f>VLOOKUP($B674, 'Team Per G'!$A$2:$G$31, 5, FALSE)</f>
        <v>#N/A</v>
      </c>
      <c r="W674" s="11" t="e">
        <f>VLOOKUP($B674, 'Team Per G'!$A$2:$G$31, 4, FALSE)</f>
        <v>#N/A</v>
      </c>
      <c r="X674" s="11" t="e">
        <f>VLOOKUP($B674, Team_Batting___Dashboard[], 22, FALSE)/$F674</f>
        <v>#N/A</v>
      </c>
      <c r="Y674" s="11" t="e">
        <f>VLOOKUP($B674, 'FanGraphs - Team WAR Projected'!$B$2:$E$31, 4, FALSE)/162</f>
        <v>#N/A</v>
      </c>
      <c r="Z674" s="11" t="e">
        <f t="shared" si="114"/>
        <v>#N/A</v>
      </c>
      <c r="AA674" s="11" t="e">
        <f>VLOOKUP($B674, FanGraphs_Standings[[Abbreviation]:[2024 Year to Date RS/G]], 6, FALSE)/$F674</f>
        <v>#N/A</v>
      </c>
      <c r="AB674" s="11" t="e">
        <f>VLOOKUP($B674, FanGraphs_Standings[[Abbreviation]:[2024 Projected Full Season RDif]], 19, FALSE)/162</f>
        <v>#N/A</v>
      </c>
      <c r="AC674" s="11" t="e">
        <f t="shared" si="123"/>
        <v>#N/A</v>
      </c>
      <c r="AD674" s="11" t="e">
        <f>VLOOKUP($B674, FanGraphs_Standings[[Abbreviation]:[2024 Projected Full Season RDif]], 5, FALSE)</f>
        <v>#N/A</v>
      </c>
      <c r="AE674" s="11" t="e">
        <f>VLOOKUP($B674, FanGraphs_Standings[[Abbreviation]:[2024 Projected Full Season W%]], 18, FALSE)</f>
        <v>#N/A</v>
      </c>
      <c r="AF674" s="11" t="e">
        <f t="shared" si="115"/>
        <v>#N/A</v>
      </c>
      <c r="AG674" s="11" t="e">
        <f>VLOOKUP($B674, 'Home Field Adv'!$A$2:$I$31, 9, FALSE)</f>
        <v>#N/A</v>
      </c>
      <c r="AH674" s="11" t="e">
        <f>VLOOKUP($C674, FanGraphs_Standings[[Abbreviation]:[2024 Year to Date G]], 2, FALSE)</f>
        <v>#N/A</v>
      </c>
      <c r="AI674" s="11" t="e">
        <f>_xlfn.IFNA(VLOOKUP($E674, 'SP Per G'!$A$2:$D$1385, 3, FALSE), AO674)</f>
        <v>#N/A</v>
      </c>
      <c r="AJ674" s="11" t="e">
        <f>IF(AND(ISNA(VLOOKUP($E674, 'SP Per G'!$A$2:$D$1385, 4, FALSE)), ISTEXT($E674)), AI674,IF(ISNA(VLOOKUP($E674, 'SP Per G'!$A$2:$D$1385, 4, FALSE)), AO674, VLOOKUP($E674, 'SP Per G'!$A$2:$D$1385, 4, FALSE)))</f>
        <v>#N/A</v>
      </c>
      <c r="AK674" s="11" t="e">
        <f t="shared" si="116"/>
        <v>#N/A</v>
      </c>
      <c r="AL674" s="11" t="e">
        <f>_xlfn.IFNA(VLOOKUP($E674, Individual_Pitching___Dashboard[], 18, FALSE), VLOOKUP($C674,Team_Pitching___Advanced[[Team]:[SIERA]],16,FALSE))</f>
        <v>#N/A</v>
      </c>
      <c r="AM674" s="11" t="e">
        <f>_xlfn.IFNA(VLOOKUP($E674, Individual_Pitching___Dashboard[], 20, FALSE), VLOOKUP($C674,Team_Pitching___Advanced[[Team]:[xFIP]],19,FALSE))</f>
        <v>#N/A</v>
      </c>
      <c r="AN674" s="11" t="e">
        <f>_xlfn.IFNA(VLOOKUP($E674,Individual_Pitching___Advanced[],21,FALSE),VLOOKUP($C674,Team_Pitching___Advanced[[Team]:[SIERA]],20,FALSE))</f>
        <v>#N/A</v>
      </c>
      <c r="AO674" s="11" t="e">
        <f>VLOOKUP($C674, 'Team Per G'!$A$2:$G$31, 7, FALSE)</f>
        <v>#N/A</v>
      </c>
      <c r="AP674" s="11" t="e">
        <f>VLOOKUP($C674, 'FanGraphs - Team WAR Projected'!$B$2:$E$31, 3, FALSE)/162</f>
        <v>#N/A</v>
      </c>
      <c r="AQ674" s="11" t="e">
        <f t="shared" si="117"/>
        <v>#N/A</v>
      </c>
      <c r="AR674" s="11" t="e">
        <f>VLOOKUP($C674, Team_Pitching___Advanced[[Team]:[xFIP]], 19,FALSE)</f>
        <v>#N/A</v>
      </c>
      <c r="AS674" s="11" t="e">
        <f>VLOOKUP($C674, Team_Pitching___Advanced[], 20, FALSE)</f>
        <v>#N/A</v>
      </c>
      <c r="AT674" s="11" t="e">
        <f>VLOOKUP($C674, Team_Batting___Dashboard[[Team]:[wOBA]], 16, FALSE)</f>
        <v>#N/A</v>
      </c>
      <c r="AU674" s="11" t="e">
        <f>VLOOKUP($C674, Team_Batting___Advanced[[Team]:[OPS]], 9, FALSE)</f>
        <v>#N/A</v>
      </c>
      <c r="AV674" s="11" t="e">
        <f>VLOOKUP($C674, Team_Batting___Advanced[], 19, FALSE)</f>
        <v>#N/A</v>
      </c>
      <c r="AW674" s="11" t="e">
        <f>VLOOKUP($C674, 'Team Per G'!$A$2:$G$31, 3, FALSE)</f>
        <v>#N/A</v>
      </c>
      <c r="AX674" s="11" t="e">
        <f>VLOOKUP($C674, 'Team Per G'!$A$2:$G$31, 5, FALSE)</f>
        <v>#N/A</v>
      </c>
      <c r="AY674" s="11" t="e">
        <f>VLOOKUP($C674, 'Team Per G'!$A$2:$G$31, 4, FALSE)</f>
        <v>#N/A</v>
      </c>
      <c r="AZ674" s="11" t="e">
        <f>VLOOKUP($C674, Team_Batting___Dashboard[], 22, FALSE)/$AH674</f>
        <v>#N/A</v>
      </c>
      <c r="BA674" s="11" t="e">
        <f>VLOOKUP($C674, 'FanGraphs - Team WAR Projected'!$B$2:$E$31, 4, FALSE)/162</f>
        <v>#N/A</v>
      </c>
      <c r="BB674" s="11" t="e">
        <f t="shared" si="118"/>
        <v>#N/A</v>
      </c>
      <c r="BC674" s="11" t="e">
        <f>VLOOKUP($C674, FanGraphs_Standings[[Abbreviation]:[2024 Year to Date RS/G]], 6, FALSE)/$AH674</f>
        <v>#N/A</v>
      </c>
      <c r="BD674" s="11" t="e">
        <f>VLOOKUP($C674, FanGraphs_Standings[[Abbreviation]:[2024 Projected Full Season RDif]], 19, FALSE)/162</f>
        <v>#N/A</v>
      </c>
      <c r="BE674" s="11" t="e">
        <f t="shared" si="119"/>
        <v>#N/A</v>
      </c>
      <c r="BF674" s="11" t="e">
        <f>VLOOKUP($C674, FanGraphs_Standings[[Abbreviation]:[2024 Projected Full Season RDif]], 5, FALSE)</f>
        <v>#N/A</v>
      </c>
      <c r="BG674" s="11" t="e">
        <f>VLOOKUP($C674, FanGraphs_Standings[[Abbreviation]:[2024 Projected Full Season W%]], 18, FALSE)</f>
        <v>#N/A</v>
      </c>
      <c r="BH674" s="11" t="e">
        <f t="shared" si="120"/>
        <v>#N/A</v>
      </c>
      <c r="BI674" s="11" t="e">
        <f>VLOOKUP($C674, 'Home Field Adv'!$A$2:$K$31, 11, FALSE)</f>
        <v>#N/A</v>
      </c>
      <c r="BL674" s="12" t="str">
        <f t="shared" si="121"/>
        <v/>
      </c>
      <c r="BM674" s="12" t="str">
        <f t="shared" si="124"/>
        <v/>
      </c>
      <c r="BN674" s="12" t="str">
        <f t="shared" si="122"/>
        <v/>
      </c>
    </row>
    <row r="675" spans="6:66" x14ac:dyDescent="0.45">
      <c r="F675" s="11" t="e">
        <f>VLOOKUP($B675, FanGraphs_Standings[[Abbreviation]:[2024 Year to Date G]], 2, FALSE)</f>
        <v>#N/A</v>
      </c>
      <c r="G675" s="11" t="e">
        <f>_xlfn.IFNA(VLOOKUP($D675, 'SP Per G'!$A$2:$D$1385, 3, FALSE),M675)</f>
        <v>#N/A</v>
      </c>
      <c r="H675" s="11" t="e">
        <f>IF(AND(ISNA(VLOOKUP($D675, 'SP Per G'!$A$2:$D$1385, 4, FALSE)), ISTEXT($D675)), G675,IF(ISNA(VLOOKUP($D675, 'SP Per G'!$A$2:$D$1385, 4, FALSE)), M675, VLOOKUP($D675, 'SP Per G'!$A$2:$D$1385, 4, FALSE)))</f>
        <v>#N/A</v>
      </c>
      <c r="I675" s="11" t="e">
        <f t="shared" si="112"/>
        <v>#N/A</v>
      </c>
      <c r="J675" s="11" t="e">
        <f>_xlfn.IFNA(VLOOKUP($D675,Individual_Pitching___Dashboard[],18,FALSE),VLOOKUP(B675,Team_Pitching___Dashboard[[Team]:[ERA]],17,FALSE))</f>
        <v>#N/A</v>
      </c>
      <c r="K675" s="11" t="e">
        <f>_xlfn.IFNA(VLOOKUP($D675, Individual_Pitching___Dashboard[], 20, FALSE), VLOOKUP(B675,Team_Pitching___Dashboard[[Team]:[xFIP]],20,FALSE))</f>
        <v>#N/A</v>
      </c>
      <c r="L675" s="11" t="e">
        <f>_xlfn.IFNA(VLOOKUP($D675, Individual_Pitching___Advanced[], 21,FALSE), VLOOKUP(B675, Team_Pitching___Advanced[], 20, FALSE))</f>
        <v>#N/A</v>
      </c>
      <c r="M675" s="11" t="e">
        <f>VLOOKUP($B675, 'Team Per G'!$A$2:$G$31, 7, FALSE)</f>
        <v>#N/A</v>
      </c>
      <c r="N675" s="11" t="e">
        <f>VLOOKUP($B675, 'FanGraphs - Team WAR Projected'!$B$2:$E$31, 3, FALSE)/162</f>
        <v>#N/A</v>
      </c>
      <c r="O675" s="11" t="e">
        <f t="shared" si="113"/>
        <v>#N/A</v>
      </c>
      <c r="P675" s="11" t="e">
        <f>VLOOKUP($B675, Team_Pitching___Advanced[[Team]:[xFIP]], 19,FALSE)</f>
        <v>#N/A</v>
      </c>
      <c r="Q675" s="11" t="e">
        <f>VLOOKUP($B675, Team_Pitching___Advanced[], 20, FALSE)</f>
        <v>#N/A</v>
      </c>
      <c r="R675" s="11" t="e">
        <f>VLOOKUP($B675, Team_Batting___Dashboard[[Team]:[wOBA]], 16, FALSE)</f>
        <v>#N/A</v>
      </c>
      <c r="S675" s="11" t="e">
        <f>VLOOKUP($B675, Team_Batting___Advanced[[Team]:[OPS]], 9, FALSE)</f>
        <v>#N/A</v>
      </c>
      <c r="T675" s="11" t="e">
        <f>VLOOKUP($B675, Team_Batting___Advanced[], 19, FALSE)</f>
        <v>#N/A</v>
      </c>
      <c r="U675" s="11" t="e">
        <f>VLOOKUP($B675, 'Team Per G'!$A$2:$G$31, 3, FALSE)</f>
        <v>#N/A</v>
      </c>
      <c r="V675" s="11" t="e">
        <f>VLOOKUP($B675, 'Team Per G'!$A$2:$G$31, 5, FALSE)</f>
        <v>#N/A</v>
      </c>
      <c r="W675" s="11" t="e">
        <f>VLOOKUP($B675, 'Team Per G'!$A$2:$G$31, 4, FALSE)</f>
        <v>#N/A</v>
      </c>
      <c r="X675" s="11" t="e">
        <f>VLOOKUP($B675, Team_Batting___Dashboard[], 22, FALSE)/$F675</f>
        <v>#N/A</v>
      </c>
      <c r="Y675" s="11" t="e">
        <f>VLOOKUP($B675, 'FanGraphs - Team WAR Projected'!$B$2:$E$31, 4, FALSE)/162</f>
        <v>#N/A</v>
      </c>
      <c r="Z675" s="11" t="e">
        <f t="shared" si="114"/>
        <v>#N/A</v>
      </c>
      <c r="AA675" s="11" t="e">
        <f>VLOOKUP($B675, FanGraphs_Standings[[Abbreviation]:[2024 Year to Date RS/G]], 6, FALSE)/$F675</f>
        <v>#N/A</v>
      </c>
      <c r="AB675" s="11" t="e">
        <f>VLOOKUP($B675, FanGraphs_Standings[[Abbreviation]:[2024 Projected Full Season RDif]], 19, FALSE)/162</f>
        <v>#N/A</v>
      </c>
      <c r="AC675" s="11" t="e">
        <f t="shared" si="123"/>
        <v>#N/A</v>
      </c>
      <c r="AD675" s="11" t="e">
        <f>VLOOKUP($B675, FanGraphs_Standings[[Abbreviation]:[2024 Projected Full Season RDif]], 5, FALSE)</f>
        <v>#N/A</v>
      </c>
      <c r="AE675" s="11" t="e">
        <f>VLOOKUP($B675, FanGraphs_Standings[[Abbreviation]:[2024 Projected Full Season W%]], 18, FALSE)</f>
        <v>#N/A</v>
      </c>
      <c r="AF675" s="11" t="e">
        <f t="shared" si="115"/>
        <v>#N/A</v>
      </c>
      <c r="AG675" s="11" t="e">
        <f>VLOOKUP($B675, 'Home Field Adv'!$A$2:$I$31, 9, FALSE)</f>
        <v>#N/A</v>
      </c>
      <c r="AH675" s="11" t="e">
        <f>VLOOKUP($C675, FanGraphs_Standings[[Abbreviation]:[2024 Year to Date G]], 2, FALSE)</f>
        <v>#N/A</v>
      </c>
      <c r="AI675" s="11" t="e">
        <f>_xlfn.IFNA(VLOOKUP($E675, 'SP Per G'!$A$2:$D$1385, 3, FALSE), AO675)</f>
        <v>#N/A</v>
      </c>
      <c r="AJ675" s="11" t="e">
        <f>IF(AND(ISNA(VLOOKUP($E675, 'SP Per G'!$A$2:$D$1385, 4, FALSE)), ISTEXT($E675)), AI675,IF(ISNA(VLOOKUP($E675, 'SP Per G'!$A$2:$D$1385, 4, FALSE)), AO675, VLOOKUP($E675, 'SP Per G'!$A$2:$D$1385, 4, FALSE)))</f>
        <v>#N/A</v>
      </c>
      <c r="AK675" s="11" t="e">
        <f t="shared" si="116"/>
        <v>#N/A</v>
      </c>
      <c r="AL675" s="11" t="e">
        <f>_xlfn.IFNA(VLOOKUP($E675, Individual_Pitching___Dashboard[], 18, FALSE), VLOOKUP($C675,Team_Pitching___Advanced[[Team]:[SIERA]],16,FALSE))</f>
        <v>#N/A</v>
      </c>
      <c r="AM675" s="11" t="e">
        <f>_xlfn.IFNA(VLOOKUP($E675, Individual_Pitching___Dashboard[], 20, FALSE), VLOOKUP($C675,Team_Pitching___Advanced[[Team]:[xFIP]],19,FALSE))</f>
        <v>#N/A</v>
      </c>
      <c r="AN675" s="11" t="e">
        <f>_xlfn.IFNA(VLOOKUP($E675,Individual_Pitching___Advanced[],21,FALSE),VLOOKUP($C675,Team_Pitching___Advanced[[Team]:[SIERA]],20,FALSE))</f>
        <v>#N/A</v>
      </c>
      <c r="AO675" s="11" t="e">
        <f>VLOOKUP($C675, 'Team Per G'!$A$2:$G$31, 7, FALSE)</f>
        <v>#N/A</v>
      </c>
      <c r="AP675" s="11" t="e">
        <f>VLOOKUP($C675, 'FanGraphs - Team WAR Projected'!$B$2:$E$31, 3, FALSE)/162</f>
        <v>#N/A</v>
      </c>
      <c r="AQ675" s="11" t="e">
        <f t="shared" si="117"/>
        <v>#N/A</v>
      </c>
      <c r="AR675" s="11" t="e">
        <f>VLOOKUP($C675, Team_Pitching___Advanced[[Team]:[xFIP]], 19,FALSE)</f>
        <v>#N/A</v>
      </c>
      <c r="AS675" s="11" t="e">
        <f>VLOOKUP($C675, Team_Pitching___Advanced[], 20, FALSE)</f>
        <v>#N/A</v>
      </c>
      <c r="AT675" s="11" t="e">
        <f>VLOOKUP($C675, Team_Batting___Dashboard[[Team]:[wOBA]], 16, FALSE)</f>
        <v>#N/A</v>
      </c>
      <c r="AU675" s="11" t="e">
        <f>VLOOKUP($C675, Team_Batting___Advanced[[Team]:[OPS]], 9, FALSE)</f>
        <v>#N/A</v>
      </c>
      <c r="AV675" s="11" t="e">
        <f>VLOOKUP($C675, Team_Batting___Advanced[], 19, FALSE)</f>
        <v>#N/A</v>
      </c>
      <c r="AW675" s="11" t="e">
        <f>VLOOKUP($C675, 'Team Per G'!$A$2:$G$31, 3, FALSE)</f>
        <v>#N/A</v>
      </c>
      <c r="AX675" s="11" t="e">
        <f>VLOOKUP($C675, 'Team Per G'!$A$2:$G$31, 5, FALSE)</f>
        <v>#N/A</v>
      </c>
      <c r="AY675" s="11" t="e">
        <f>VLOOKUP($C675, 'Team Per G'!$A$2:$G$31, 4, FALSE)</f>
        <v>#N/A</v>
      </c>
      <c r="AZ675" s="11" t="e">
        <f>VLOOKUP($C675, Team_Batting___Dashboard[], 22, FALSE)/$AH675</f>
        <v>#N/A</v>
      </c>
      <c r="BA675" s="11" t="e">
        <f>VLOOKUP($C675, 'FanGraphs - Team WAR Projected'!$B$2:$E$31, 4, FALSE)/162</f>
        <v>#N/A</v>
      </c>
      <c r="BB675" s="11" t="e">
        <f t="shared" si="118"/>
        <v>#N/A</v>
      </c>
      <c r="BC675" s="11" t="e">
        <f>VLOOKUP($C675, FanGraphs_Standings[[Abbreviation]:[2024 Year to Date RS/G]], 6, FALSE)/$AH675</f>
        <v>#N/A</v>
      </c>
      <c r="BD675" s="11" t="e">
        <f>VLOOKUP($C675, FanGraphs_Standings[[Abbreviation]:[2024 Projected Full Season RDif]], 19, FALSE)/162</f>
        <v>#N/A</v>
      </c>
      <c r="BE675" s="11" t="e">
        <f t="shared" si="119"/>
        <v>#N/A</v>
      </c>
      <c r="BF675" s="11" t="e">
        <f>VLOOKUP($C675, FanGraphs_Standings[[Abbreviation]:[2024 Projected Full Season RDif]], 5, FALSE)</f>
        <v>#N/A</v>
      </c>
      <c r="BG675" s="11" t="e">
        <f>VLOOKUP($C675, FanGraphs_Standings[[Abbreviation]:[2024 Projected Full Season W%]], 18, FALSE)</f>
        <v>#N/A</v>
      </c>
      <c r="BH675" s="11" t="e">
        <f t="shared" si="120"/>
        <v>#N/A</v>
      </c>
      <c r="BI675" s="11" t="e">
        <f>VLOOKUP($C675, 'Home Field Adv'!$A$2:$K$31, 11, FALSE)</f>
        <v>#N/A</v>
      </c>
      <c r="BL675" s="12" t="str">
        <f t="shared" si="121"/>
        <v/>
      </c>
      <c r="BM675" s="12" t="str">
        <f t="shared" si="124"/>
        <v/>
      </c>
      <c r="BN675" s="12" t="str">
        <f t="shared" si="122"/>
        <v/>
      </c>
    </row>
    <row r="676" spans="6:66" x14ac:dyDescent="0.45">
      <c r="F676" s="11" t="e">
        <f>VLOOKUP($B676, FanGraphs_Standings[[Abbreviation]:[2024 Year to Date G]], 2, FALSE)</f>
        <v>#N/A</v>
      </c>
      <c r="G676" s="11" t="e">
        <f>_xlfn.IFNA(VLOOKUP($D676, 'SP Per G'!$A$2:$D$1385, 3, FALSE),M676)</f>
        <v>#N/A</v>
      </c>
      <c r="H676" s="11" t="e">
        <f>IF(AND(ISNA(VLOOKUP($D676, 'SP Per G'!$A$2:$D$1385, 4, FALSE)), ISTEXT($D676)), G676,IF(ISNA(VLOOKUP($D676, 'SP Per G'!$A$2:$D$1385, 4, FALSE)), M676, VLOOKUP($D676, 'SP Per G'!$A$2:$D$1385, 4, FALSE)))</f>
        <v>#N/A</v>
      </c>
      <c r="I676" s="11" t="e">
        <f t="shared" si="112"/>
        <v>#N/A</v>
      </c>
      <c r="J676" s="11" t="e">
        <f>_xlfn.IFNA(VLOOKUP($D676,Individual_Pitching___Dashboard[],18,FALSE),VLOOKUP(B676,Team_Pitching___Dashboard[[Team]:[ERA]],17,FALSE))</f>
        <v>#N/A</v>
      </c>
      <c r="K676" s="11" t="e">
        <f>_xlfn.IFNA(VLOOKUP($D676, Individual_Pitching___Dashboard[], 20, FALSE), VLOOKUP(B676,Team_Pitching___Dashboard[[Team]:[xFIP]],20,FALSE))</f>
        <v>#N/A</v>
      </c>
      <c r="L676" s="11" t="e">
        <f>_xlfn.IFNA(VLOOKUP($D676, Individual_Pitching___Advanced[], 21,FALSE), VLOOKUP(B676, Team_Pitching___Advanced[], 20, FALSE))</f>
        <v>#N/A</v>
      </c>
      <c r="M676" s="11" t="e">
        <f>VLOOKUP($B676, 'Team Per G'!$A$2:$G$31, 7, FALSE)</f>
        <v>#N/A</v>
      </c>
      <c r="N676" s="11" t="e">
        <f>VLOOKUP($B676, 'FanGraphs - Team WAR Projected'!$B$2:$E$31, 3, FALSE)/162</f>
        <v>#N/A</v>
      </c>
      <c r="O676" s="11" t="e">
        <f t="shared" si="113"/>
        <v>#N/A</v>
      </c>
      <c r="P676" s="11" t="e">
        <f>VLOOKUP($B676, Team_Pitching___Advanced[[Team]:[xFIP]], 19,FALSE)</f>
        <v>#N/A</v>
      </c>
      <c r="Q676" s="11" t="e">
        <f>VLOOKUP($B676, Team_Pitching___Advanced[], 20, FALSE)</f>
        <v>#N/A</v>
      </c>
      <c r="R676" s="11" t="e">
        <f>VLOOKUP($B676, Team_Batting___Dashboard[[Team]:[wOBA]], 16, FALSE)</f>
        <v>#N/A</v>
      </c>
      <c r="S676" s="11" t="e">
        <f>VLOOKUP($B676, Team_Batting___Advanced[[Team]:[OPS]], 9, FALSE)</f>
        <v>#N/A</v>
      </c>
      <c r="T676" s="11" t="e">
        <f>VLOOKUP($B676, Team_Batting___Advanced[], 19, FALSE)</f>
        <v>#N/A</v>
      </c>
      <c r="U676" s="11" t="e">
        <f>VLOOKUP($B676, 'Team Per G'!$A$2:$G$31, 3, FALSE)</f>
        <v>#N/A</v>
      </c>
      <c r="V676" s="11" t="e">
        <f>VLOOKUP($B676, 'Team Per G'!$A$2:$G$31, 5, FALSE)</f>
        <v>#N/A</v>
      </c>
      <c r="W676" s="11" t="e">
        <f>VLOOKUP($B676, 'Team Per G'!$A$2:$G$31, 4, FALSE)</f>
        <v>#N/A</v>
      </c>
      <c r="X676" s="11" t="e">
        <f>VLOOKUP($B676, Team_Batting___Dashboard[], 22, FALSE)/$F676</f>
        <v>#N/A</v>
      </c>
      <c r="Y676" s="11" t="e">
        <f>VLOOKUP($B676, 'FanGraphs - Team WAR Projected'!$B$2:$E$31, 4, FALSE)/162</f>
        <v>#N/A</v>
      </c>
      <c r="Z676" s="11" t="e">
        <f t="shared" si="114"/>
        <v>#N/A</v>
      </c>
      <c r="AA676" s="11" t="e">
        <f>VLOOKUP($B676, FanGraphs_Standings[[Abbreviation]:[2024 Year to Date RS/G]], 6, FALSE)/$F676</f>
        <v>#N/A</v>
      </c>
      <c r="AB676" s="11" t="e">
        <f>VLOOKUP($B676, FanGraphs_Standings[[Abbreviation]:[2024 Projected Full Season RDif]], 19, FALSE)/162</f>
        <v>#N/A</v>
      </c>
      <c r="AC676" s="11" t="e">
        <f t="shared" si="123"/>
        <v>#N/A</v>
      </c>
      <c r="AD676" s="11" t="e">
        <f>VLOOKUP($B676, FanGraphs_Standings[[Abbreviation]:[2024 Projected Full Season RDif]], 5, FALSE)</f>
        <v>#N/A</v>
      </c>
      <c r="AE676" s="11" t="e">
        <f>VLOOKUP($B676, FanGraphs_Standings[[Abbreviation]:[2024 Projected Full Season W%]], 18, FALSE)</f>
        <v>#N/A</v>
      </c>
      <c r="AF676" s="11" t="e">
        <f t="shared" si="115"/>
        <v>#N/A</v>
      </c>
      <c r="AG676" s="11" t="e">
        <f>VLOOKUP($B676, 'Home Field Adv'!$A$2:$I$31, 9, FALSE)</f>
        <v>#N/A</v>
      </c>
      <c r="AH676" s="11" t="e">
        <f>VLOOKUP($C676, FanGraphs_Standings[[Abbreviation]:[2024 Year to Date G]], 2, FALSE)</f>
        <v>#N/A</v>
      </c>
      <c r="AI676" s="11" t="e">
        <f>_xlfn.IFNA(VLOOKUP($E676, 'SP Per G'!$A$2:$D$1385, 3, FALSE), AO676)</f>
        <v>#N/A</v>
      </c>
      <c r="AJ676" s="11" t="e">
        <f>IF(AND(ISNA(VLOOKUP($E676, 'SP Per G'!$A$2:$D$1385, 4, FALSE)), ISTEXT($E676)), AI676,IF(ISNA(VLOOKUP($E676, 'SP Per G'!$A$2:$D$1385, 4, FALSE)), AO676, VLOOKUP($E676, 'SP Per G'!$A$2:$D$1385, 4, FALSE)))</f>
        <v>#N/A</v>
      </c>
      <c r="AK676" s="11" t="e">
        <f t="shared" si="116"/>
        <v>#N/A</v>
      </c>
      <c r="AL676" s="11" t="e">
        <f>_xlfn.IFNA(VLOOKUP($E676, Individual_Pitching___Dashboard[], 18, FALSE), VLOOKUP($C676,Team_Pitching___Advanced[[Team]:[SIERA]],16,FALSE))</f>
        <v>#N/A</v>
      </c>
      <c r="AM676" s="11" t="e">
        <f>_xlfn.IFNA(VLOOKUP($E676, Individual_Pitching___Dashboard[], 20, FALSE), VLOOKUP($C676,Team_Pitching___Advanced[[Team]:[xFIP]],19,FALSE))</f>
        <v>#N/A</v>
      </c>
      <c r="AN676" s="11" t="e">
        <f>_xlfn.IFNA(VLOOKUP($E676,Individual_Pitching___Advanced[],21,FALSE),VLOOKUP($C676,Team_Pitching___Advanced[[Team]:[SIERA]],20,FALSE))</f>
        <v>#N/A</v>
      </c>
      <c r="AO676" s="11" t="e">
        <f>VLOOKUP($C676, 'Team Per G'!$A$2:$G$31, 7, FALSE)</f>
        <v>#N/A</v>
      </c>
      <c r="AP676" s="11" t="e">
        <f>VLOOKUP($C676, 'FanGraphs - Team WAR Projected'!$B$2:$E$31, 3, FALSE)/162</f>
        <v>#N/A</v>
      </c>
      <c r="AQ676" s="11" t="e">
        <f t="shared" si="117"/>
        <v>#N/A</v>
      </c>
      <c r="AR676" s="11" t="e">
        <f>VLOOKUP($C676, Team_Pitching___Advanced[[Team]:[xFIP]], 19,FALSE)</f>
        <v>#N/A</v>
      </c>
      <c r="AS676" s="11" t="e">
        <f>VLOOKUP($C676, Team_Pitching___Advanced[], 20, FALSE)</f>
        <v>#N/A</v>
      </c>
      <c r="AT676" s="11" t="e">
        <f>VLOOKUP($C676, Team_Batting___Dashboard[[Team]:[wOBA]], 16, FALSE)</f>
        <v>#N/A</v>
      </c>
      <c r="AU676" s="11" t="e">
        <f>VLOOKUP($C676, Team_Batting___Advanced[[Team]:[OPS]], 9, FALSE)</f>
        <v>#N/A</v>
      </c>
      <c r="AV676" s="11" t="e">
        <f>VLOOKUP($C676, Team_Batting___Advanced[], 19, FALSE)</f>
        <v>#N/A</v>
      </c>
      <c r="AW676" s="11" t="e">
        <f>VLOOKUP($C676, 'Team Per G'!$A$2:$G$31, 3, FALSE)</f>
        <v>#N/A</v>
      </c>
      <c r="AX676" s="11" t="e">
        <f>VLOOKUP($C676, 'Team Per G'!$A$2:$G$31, 5, FALSE)</f>
        <v>#N/A</v>
      </c>
      <c r="AY676" s="11" t="e">
        <f>VLOOKUP($C676, 'Team Per G'!$A$2:$G$31, 4, FALSE)</f>
        <v>#N/A</v>
      </c>
      <c r="AZ676" s="11" t="e">
        <f>VLOOKUP($C676, Team_Batting___Dashboard[], 22, FALSE)/$AH676</f>
        <v>#N/A</v>
      </c>
      <c r="BA676" s="11" t="e">
        <f>VLOOKUP($C676, 'FanGraphs - Team WAR Projected'!$B$2:$E$31, 4, FALSE)/162</f>
        <v>#N/A</v>
      </c>
      <c r="BB676" s="11" t="e">
        <f t="shared" si="118"/>
        <v>#N/A</v>
      </c>
      <c r="BC676" s="11" t="e">
        <f>VLOOKUP($C676, FanGraphs_Standings[[Abbreviation]:[2024 Year to Date RS/G]], 6, FALSE)/$AH676</f>
        <v>#N/A</v>
      </c>
      <c r="BD676" s="11" t="e">
        <f>VLOOKUP($C676, FanGraphs_Standings[[Abbreviation]:[2024 Projected Full Season RDif]], 19, FALSE)/162</f>
        <v>#N/A</v>
      </c>
      <c r="BE676" s="11" t="e">
        <f t="shared" si="119"/>
        <v>#N/A</v>
      </c>
      <c r="BF676" s="11" t="e">
        <f>VLOOKUP($C676, FanGraphs_Standings[[Abbreviation]:[2024 Projected Full Season RDif]], 5, FALSE)</f>
        <v>#N/A</v>
      </c>
      <c r="BG676" s="11" t="e">
        <f>VLOOKUP($C676, FanGraphs_Standings[[Abbreviation]:[2024 Projected Full Season W%]], 18, FALSE)</f>
        <v>#N/A</v>
      </c>
      <c r="BH676" s="11" t="e">
        <f t="shared" si="120"/>
        <v>#N/A</v>
      </c>
      <c r="BI676" s="11" t="e">
        <f>VLOOKUP($C676, 'Home Field Adv'!$A$2:$K$31, 11, FALSE)</f>
        <v>#N/A</v>
      </c>
      <c r="BL676" s="12" t="str">
        <f t="shared" si="121"/>
        <v/>
      </c>
      <c r="BM676" s="12" t="str">
        <f t="shared" si="124"/>
        <v/>
      </c>
      <c r="BN676" s="12" t="str">
        <f t="shared" si="122"/>
        <v/>
      </c>
    </row>
    <row r="677" spans="6:66" x14ac:dyDescent="0.45">
      <c r="F677" s="11" t="e">
        <f>VLOOKUP($B677, FanGraphs_Standings[[Abbreviation]:[2024 Year to Date G]], 2, FALSE)</f>
        <v>#N/A</v>
      </c>
      <c r="G677" s="11" t="e">
        <f>_xlfn.IFNA(VLOOKUP($D677, 'SP Per G'!$A$2:$D$1385, 3, FALSE),M677)</f>
        <v>#N/A</v>
      </c>
      <c r="H677" s="11" t="e">
        <f>IF(AND(ISNA(VLOOKUP($D677, 'SP Per G'!$A$2:$D$1385, 4, FALSE)), ISTEXT($D677)), G677,IF(ISNA(VLOOKUP($D677, 'SP Per G'!$A$2:$D$1385, 4, FALSE)), M677, VLOOKUP($D677, 'SP Per G'!$A$2:$D$1385, 4, FALSE)))</f>
        <v>#N/A</v>
      </c>
      <c r="I677" s="11" t="e">
        <f t="shared" si="112"/>
        <v>#N/A</v>
      </c>
      <c r="J677" s="11" t="e">
        <f>_xlfn.IFNA(VLOOKUP($D677,Individual_Pitching___Dashboard[],18,FALSE),VLOOKUP(B677,Team_Pitching___Dashboard[[Team]:[ERA]],17,FALSE))</f>
        <v>#N/A</v>
      </c>
      <c r="K677" s="11" t="e">
        <f>_xlfn.IFNA(VLOOKUP($D677, Individual_Pitching___Dashboard[], 20, FALSE), VLOOKUP(B677,Team_Pitching___Dashboard[[Team]:[xFIP]],20,FALSE))</f>
        <v>#N/A</v>
      </c>
      <c r="L677" s="11" t="e">
        <f>_xlfn.IFNA(VLOOKUP($D677, Individual_Pitching___Advanced[], 21,FALSE), VLOOKUP(B677, Team_Pitching___Advanced[], 20, FALSE))</f>
        <v>#N/A</v>
      </c>
      <c r="M677" s="11" t="e">
        <f>VLOOKUP($B677, 'Team Per G'!$A$2:$G$31, 7, FALSE)</f>
        <v>#N/A</v>
      </c>
      <c r="N677" s="11" t="e">
        <f>VLOOKUP($B677, 'FanGraphs - Team WAR Projected'!$B$2:$E$31, 3, FALSE)/162</f>
        <v>#N/A</v>
      </c>
      <c r="O677" s="11" t="e">
        <f t="shared" si="113"/>
        <v>#N/A</v>
      </c>
      <c r="P677" s="11" t="e">
        <f>VLOOKUP($B677, Team_Pitching___Advanced[[Team]:[xFIP]], 19,FALSE)</f>
        <v>#N/A</v>
      </c>
      <c r="Q677" s="11" t="e">
        <f>VLOOKUP($B677, Team_Pitching___Advanced[], 20, FALSE)</f>
        <v>#N/A</v>
      </c>
      <c r="R677" s="11" t="e">
        <f>VLOOKUP($B677, Team_Batting___Dashboard[[Team]:[wOBA]], 16, FALSE)</f>
        <v>#N/A</v>
      </c>
      <c r="S677" s="11" t="e">
        <f>VLOOKUP($B677, Team_Batting___Advanced[[Team]:[OPS]], 9, FALSE)</f>
        <v>#N/A</v>
      </c>
      <c r="T677" s="11" t="e">
        <f>VLOOKUP($B677, Team_Batting___Advanced[], 19, FALSE)</f>
        <v>#N/A</v>
      </c>
      <c r="U677" s="11" t="e">
        <f>VLOOKUP($B677, 'Team Per G'!$A$2:$G$31, 3, FALSE)</f>
        <v>#N/A</v>
      </c>
      <c r="V677" s="11" t="e">
        <f>VLOOKUP($B677, 'Team Per G'!$A$2:$G$31, 5, FALSE)</f>
        <v>#N/A</v>
      </c>
      <c r="W677" s="11" t="e">
        <f>VLOOKUP($B677, 'Team Per G'!$A$2:$G$31, 4, FALSE)</f>
        <v>#N/A</v>
      </c>
      <c r="X677" s="11" t="e">
        <f>VLOOKUP($B677, Team_Batting___Dashboard[], 22, FALSE)/$F677</f>
        <v>#N/A</v>
      </c>
      <c r="Y677" s="11" t="e">
        <f>VLOOKUP($B677, 'FanGraphs - Team WAR Projected'!$B$2:$E$31, 4, FALSE)/162</f>
        <v>#N/A</v>
      </c>
      <c r="Z677" s="11" t="e">
        <f t="shared" si="114"/>
        <v>#N/A</v>
      </c>
      <c r="AA677" s="11" t="e">
        <f>VLOOKUP($B677, FanGraphs_Standings[[Abbreviation]:[2024 Year to Date RS/G]], 6, FALSE)/$F677</f>
        <v>#N/A</v>
      </c>
      <c r="AB677" s="11" t="e">
        <f>VLOOKUP($B677, FanGraphs_Standings[[Abbreviation]:[2024 Projected Full Season RDif]], 19, FALSE)/162</f>
        <v>#N/A</v>
      </c>
      <c r="AC677" s="11" t="e">
        <f t="shared" si="123"/>
        <v>#N/A</v>
      </c>
      <c r="AD677" s="11" t="e">
        <f>VLOOKUP($B677, FanGraphs_Standings[[Abbreviation]:[2024 Projected Full Season RDif]], 5, FALSE)</f>
        <v>#N/A</v>
      </c>
      <c r="AE677" s="11" t="e">
        <f>VLOOKUP($B677, FanGraphs_Standings[[Abbreviation]:[2024 Projected Full Season W%]], 18, FALSE)</f>
        <v>#N/A</v>
      </c>
      <c r="AF677" s="11" t="e">
        <f t="shared" si="115"/>
        <v>#N/A</v>
      </c>
      <c r="AG677" s="11" t="e">
        <f>VLOOKUP($B677, 'Home Field Adv'!$A$2:$I$31, 9, FALSE)</f>
        <v>#N/A</v>
      </c>
      <c r="AH677" s="11" t="e">
        <f>VLOOKUP($C677, FanGraphs_Standings[[Abbreviation]:[2024 Year to Date G]], 2, FALSE)</f>
        <v>#N/A</v>
      </c>
      <c r="AI677" s="11" t="e">
        <f>_xlfn.IFNA(VLOOKUP($E677, 'SP Per G'!$A$2:$D$1385, 3, FALSE), AO677)</f>
        <v>#N/A</v>
      </c>
      <c r="AJ677" s="11" t="e">
        <f>IF(AND(ISNA(VLOOKUP($E677, 'SP Per G'!$A$2:$D$1385, 4, FALSE)), ISTEXT($E677)), AI677,IF(ISNA(VLOOKUP($E677, 'SP Per G'!$A$2:$D$1385, 4, FALSE)), AO677, VLOOKUP($E677, 'SP Per G'!$A$2:$D$1385, 4, FALSE)))</f>
        <v>#N/A</v>
      </c>
      <c r="AK677" s="11" t="e">
        <f t="shared" si="116"/>
        <v>#N/A</v>
      </c>
      <c r="AL677" s="11" t="e">
        <f>_xlfn.IFNA(VLOOKUP($E677, Individual_Pitching___Dashboard[], 18, FALSE), VLOOKUP($C677,Team_Pitching___Advanced[[Team]:[SIERA]],16,FALSE))</f>
        <v>#N/A</v>
      </c>
      <c r="AM677" s="11" t="e">
        <f>_xlfn.IFNA(VLOOKUP($E677, Individual_Pitching___Dashboard[], 20, FALSE), VLOOKUP($C677,Team_Pitching___Advanced[[Team]:[xFIP]],19,FALSE))</f>
        <v>#N/A</v>
      </c>
      <c r="AN677" s="11" t="e">
        <f>_xlfn.IFNA(VLOOKUP($E677,Individual_Pitching___Advanced[],21,FALSE),VLOOKUP($C677,Team_Pitching___Advanced[[Team]:[SIERA]],20,FALSE))</f>
        <v>#N/A</v>
      </c>
      <c r="AO677" s="11" t="e">
        <f>VLOOKUP($C677, 'Team Per G'!$A$2:$G$31, 7, FALSE)</f>
        <v>#N/A</v>
      </c>
      <c r="AP677" s="11" t="e">
        <f>VLOOKUP($C677, 'FanGraphs - Team WAR Projected'!$B$2:$E$31, 3, FALSE)/162</f>
        <v>#N/A</v>
      </c>
      <c r="AQ677" s="11" t="e">
        <f t="shared" si="117"/>
        <v>#N/A</v>
      </c>
      <c r="AR677" s="11" t="e">
        <f>VLOOKUP($C677, Team_Pitching___Advanced[[Team]:[xFIP]], 19,FALSE)</f>
        <v>#N/A</v>
      </c>
      <c r="AS677" s="11" t="e">
        <f>VLOOKUP($C677, Team_Pitching___Advanced[], 20, FALSE)</f>
        <v>#N/A</v>
      </c>
      <c r="AT677" s="11" t="e">
        <f>VLOOKUP($C677, Team_Batting___Dashboard[[Team]:[wOBA]], 16, FALSE)</f>
        <v>#N/A</v>
      </c>
      <c r="AU677" s="11" t="e">
        <f>VLOOKUP($C677, Team_Batting___Advanced[[Team]:[OPS]], 9, FALSE)</f>
        <v>#N/A</v>
      </c>
      <c r="AV677" s="11" t="e">
        <f>VLOOKUP($C677, Team_Batting___Advanced[], 19, FALSE)</f>
        <v>#N/A</v>
      </c>
      <c r="AW677" s="11" t="e">
        <f>VLOOKUP($C677, 'Team Per G'!$A$2:$G$31, 3, FALSE)</f>
        <v>#N/A</v>
      </c>
      <c r="AX677" s="11" t="e">
        <f>VLOOKUP($C677, 'Team Per G'!$A$2:$G$31, 5, FALSE)</f>
        <v>#N/A</v>
      </c>
      <c r="AY677" s="11" t="e">
        <f>VLOOKUP($C677, 'Team Per G'!$A$2:$G$31, 4, FALSE)</f>
        <v>#N/A</v>
      </c>
      <c r="AZ677" s="11" t="e">
        <f>VLOOKUP($C677, Team_Batting___Dashboard[], 22, FALSE)/$AH677</f>
        <v>#N/A</v>
      </c>
      <c r="BA677" s="11" t="e">
        <f>VLOOKUP($C677, 'FanGraphs - Team WAR Projected'!$B$2:$E$31, 4, FALSE)/162</f>
        <v>#N/A</v>
      </c>
      <c r="BB677" s="11" t="e">
        <f t="shared" si="118"/>
        <v>#N/A</v>
      </c>
      <c r="BC677" s="11" t="e">
        <f>VLOOKUP($C677, FanGraphs_Standings[[Abbreviation]:[2024 Year to Date RS/G]], 6, FALSE)/$AH677</f>
        <v>#N/A</v>
      </c>
      <c r="BD677" s="11" t="e">
        <f>VLOOKUP($C677, FanGraphs_Standings[[Abbreviation]:[2024 Projected Full Season RDif]], 19, FALSE)/162</f>
        <v>#N/A</v>
      </c>
      <c r="BE677" s="11" t="e">
        <f t="shared" si="119"/>
        <v>#N/A</v>
      </c>
      <c r="BF677" s="11" t="e">
        <f>VLOOKUP($C677, FanGraphs_Standings[[Abbreviation]:[2024 Projected Full Season RDif]], 5, FALSE)</f>
        <v>#N/A</v>
      </c>
      <c r="BG677" s="11" t="e">
        <f>VLOOKUP($C677, FanGraphs_Standings[[Abbreviation]:[2024 Projected Full Season W%]], 18, FALSE)</f>
        <v>#N/A</v>
      </c>
      <c r="BH677" s="11" t="e">
        <f t="shared" si="120"/>
        <v>#N/A</v>
      </c>
      <c r="BI677" s="11" t="e">
        <f>VLOOKUP($C677, 'Home Field Adv'!$A$2:$K$31, 11, FALSE)</f>
        <v>#N/A</v>
      </c>
      <c r="BL677" s="12" t="str">
        <f t="shared" si="121"/>
        <v/>
      </c>
      <c r="BM677" s="12" t="str">
        <f t="shared" si="124"/>
        <v/>
      </c>
      <c r="BN677" s="12" t="str">
        <f t="shared" si="122"/>
        <v/>
      </c>
    </row>
    <row r="678" spans="6:66" x14ac:dyDescent="0.45">
      <c r="F678" s="11" t="e">
        <f>VLOOKUP($B678, FanGraphs_Standings[[Abbreviation]:[2024 Year to Date G]], 2, FALSE)</f>
        <v>#N/A</v>
      </c>
      <c r="G678" s="11" t="e">
        <f>_xlfn.IFNA(VLOOKUP($D678, 'SP Per G'!$A$2:$D$1385, 3, FALSE),M678)</f>
        <v>#N/A</v>
      </c>
      <c r="H678" s="11" t="e">
        <f>IF(AND(ISNA(VLOOKUP($D678, 'SP Per G'!$A$2:$D$1385, 4, FALSE)), ISTEXT($D678)), G678,IF(ISNA(VLOOKUP($D678, 'SP Per G'!$A$2:$D$1385, 4, FALSE)), M678, VLOOKUP($D678, 'SP Per G'!$A$2:$D$1385, 4, FALSE)))</f>
        <v>#N/A</v>
      </c>
      <c r="I678" s="11" t="e">
        <f t="shared" si="112"/>
        <v>#N/A</v>
      </c>
      <c r="J678" s="11" t="e">
        <f>_xlfn.IFNA(VLOOKUP($D678,Individual_Pitching___Dashboard[],18,FALSE),VLOOKUP(B678,Team_Pitching___Dashboard[[Team]:[ERA]],17,FALSE))</f>
        <v>#N/A</v>
      </c>
      <c r="K678" s="11" t="e">
        <f>_xlfn.IFNA(VLOOKUP($D678, Individual_Pitching___Dashboard[], 20, FALSE), VLOOKUP(B678,Team_Pitching___Dashboard[[Team]:[xFIP]],20,FALSE))</f>
        <v>#N/A</v>
      </c>
      <c r="L678" s="11" t="e">
        <f>_xlfn.IFNA(VLOOKUP($D678, Individual_Pitching___Advanced[], 21,FALSE), VLOOKUP(B678, Team_Pitching___Advanced[], 20, FALSE))</f>
        <v>#N/A</v>
      </c>
      <c r="M678" s="11" t="e">
        <f>VLOOKUP($B678, 'Team Per G'!$A$2:$G$31, 7, FALSE)</f>
        <v>#N/A</v>
      </c>
      <c r="N678" s="11" t="e">
        <f>VLOOKUP($B678, 'FanGraphs - Team WAR Projected'!$B$2:$E$31, 3, FALSE)/162</f>
        <v>#N/A</v>
      </c>
      <c r="O678" s="11" t="e">
        <f t="shared" si="113"/>
        <v>#N/A</v>
      </c>
      <c r="P678" s="11" t="e">
        <f>VLOOKUP($B678, Team_Pitching___Advanced[[Team]:[xFIP]], 19,FALSE)</f>
        <v>#N/A</v>
      </c>
      <c r="Q678" s="11" t="e">
        <f>VLOOKUP($B678, Team_Pitching___Advanced[], 20, FALSE)</f>
        <v>#N/A</v>
      </c>
      <c r="R678" s="11" t="e">
        <f>VLOOKUP($B678, Team_Batting___Dashboard[[Team]:[wOBA]], 16, FALSE)</f>
        <v>#N/A</v>
      </c>
      <c r="S678" s="11" t="e">
        <f>VLOOKUP($B678, Team_Batting___Advanced[[Team]:[OPS]], 9, FALSE)</f>
        <v>#N/A</v>
      </c>
      <c r="T678" s="11" t="e">
        <f>VLOOKUP($B678, Team_Batting___Advanced[], 19, FALSE)</f>
        <v>#N/A</v>
      </c>
      <c r="U678" s="11" t="e">
        <f>VLOOKUP($B678, 'Team Per G'!$A$2:$G$31, 3, FALSE)</f>
        <v>#N/A</v>
      </c>
      <c r="V678" s="11" t="e">
        <f>VLOOKUP($B678, 'Team Per G'!$A$2:$G$31, 5, FALSE)</f>
        <v>#N/A</v>
      </c>
      <c r="W678" s="11" t="e">
        <f>VLOOKUP($B678, 'Team Per G'!$A$2:$G$31, 4, FALSE)</f>
        <v>#N/A</v>
      </c>
      <c r="X678" s="11" t="e">
        <f>VLOOKUP($B678, Team_Batting___Dashboard[], 22, FALSE)/$F678</f>
        <v>#N/A</v>
      </c>
      <c r="Y678" s="11" t="e">
        <f>VLOOKUP($B678, 'FanGraphs - Team WAR Projected'!$B$2:$E$31, 4, FALSE)/162</f>
        <v>#N/A</v>
      </c>
      <c r="Z678" s="11" t="e">
        <f t="shared" si="114"/>
        <v>#N/A</v>
      </c>
      <c r="AA678" s="11" t="e">
        <f>VLOOKUP($B678, FanGraphs_Standings[[Abbreviation]:[2024 Year to Date RS/G]], 6, FALSE)/$F678</f>
        <v>#N/A</v>
      </c>
      <c r="AB678" s="11" t="e">
        <f>VLOOKUP($B678, FanGraphs_Standings[[Abbreviation]:[2024 Projected Full Season RDif]], 19, FALSE)/162</f>
        <v>#N/A</v>
      </c>
      <c r="AC678" s="11" t="e">
        <f t="shared" si="123"/>
        <v>#N/A</v>
      </c>
      <c r="AD678" s="11" t="e">
        <f>VLOOKUP($B678, FanGraphs_Standings[[Abbreviation]:[2024 Projected Full Season RDif]], 5, FALSE)</f>
        <v>#N/A</v>
      </c>
      <c r="AE678" s="11" t="e">
        <f>VLOOKUP($B678, FanGraphs_Standings[[Abbreviation]:[2024 Projected Full Season W%]], 18, FALSE)</f>
        <v>#N/A</v>
      </c>
      <c r="AF678" s="11" t="e">
        <f t="shared" si="115"/>
        <v>#N/A</v>
      </c>
      <c r="AG678" s="11" t="e">
        <f>VLOOKUP($B678, 'Home Field Adv'!$A$2:$I$31, 9, FALSE)</f>
        <v>#N/A</v>
      </c>
      <c r="AH678" s="11" t="e">
        <f>VLOOKUP($C678, FanGraphs_Standings[[Abbreviation]:[2024 Year to Date G]], 2, FALSE)</f>
        <v>#N/A</v>
      </c>
      <c r="AI678" s="11" t="e">
        <f>_xlfn.IFNA(VLOOKUP($E678, 'SP Per G'!$A$2:$D$1385, 3, FALSE), AO678)</f>
        <v>#N/A</v>
      </c>
      <c r="AJ678" s="11" t="e">
        <f>IF(AND(ISNA(VLOOKUP($E678, 'SP Per G'!$A$2:$D$1385, 4, FALSE)), ISTEXT($E678)), AI678,IF(ISNA(VLOOKUP($E678, 'SP Per G'!$A$2:$D$1385, 4, FALSE)), AO678, VLOOKUP($E678, 'SP Per G'!$A$2:$D$1385, 4, FALSE)))</f>
        <v>#N/A</v>
      </c>
      <c r="AK678" s="11" t="e">
        <f t="shared" si="116"/>
        <v>#N/A</v>
      </c>
      <c r="AL678" s="11" t="e">
        <f>_xlfn.IFNA(VLOOKUP($E678, Individual_Pitching___Dashboard[], 18, FALSE), VLOOKUP($C678,Team_Pitching___Advanced[[Team]:[SIERA]],16,FALSE))</f>
        <v>#N/A</v>
      </c>
      <c r="AM678" s="11" t="e">
        <f>_xlfn.IFNA(VLOOKUP($E678, Individual_Pitching___Dashboard[], 20, FALSE), VLOOKUP($C678,Team_Pitching___Advanced[[Team]:[xFIP]],19,FALSE))</f>
        <v>#N/A</v>
      </c>
      <c r="AN678" s="11" t="e">
        <f>_xlfn.IFNA(VLOOKUP($E678,Individual_Pitching___Advanced[],21,FALSE),VLOOKUP($C678,Team_Pitching___Advanced[[Team]:[SIERA]],20,FALSE))</f>
        <v>#N/A</v>
      </c>
      <c r="AO678" s="11" t="e">
        <f>VLOOKUP($C678, 'Team Per G'!$A$2:$G$31, 7, FALSE)</f>
        <v>#N/A</v>
      </c>
      <c r="AP678" s="11" t="e">
        <f>VLOOKUP($C678, 'FanGraphs - Team WAR Projected'!$B$2:$E$31, 3, FALSE)/162</f>
        <v>#N/A</v>
      </c>
      <c r="AQ678" s="11" t="e">
        <f t="shared" si="117"/>
        <v>#N/A</v>
      </c>
      <c r="AR678" s="11" t="e">
        <f>VLOOKUP($C678, Team_Pitching___Advanced[[Team]:[xFIP]], 19,FALSE)</f>
        <v>#N/A</v>
      </c>
      <c r="AS678" s="11" t="e">
        <f>VLOOKUP($C678, Team_Pitching___Advanced[], 20, FALSE)</f>
        <v>#N/A</v>
      </c>
      <c r="AT678" s="11" t="e">
        <f>VLOOKUP($C678, Team_Batting___Dashboard[[Team]:[wOBA]], 16, FALSE)</f>
        <v>#N/A</v>
      </c>
      <c r="AU678" s="11" t="e">
        <f>VLOOKUP($C678, Team_Batting___Advanced[[Team]:[OPS]], 9, FALSE)</f>
        <v>#N/A</v>
      </c>
      <c r="AV678" s="11" t="e">
        <f>VLOOKUP($C678, Team_Batting___Advanced[], 19, FALSE)</f>
        <v>#N/A</v>
      </c>
      <c r="AW678" s="11" t="e">
        <f>VLOOKUP($C678, 'Team Per G'!$A$2:$G$31, 3, FALSE)</f>
        <v>#N/A</v>
      </c>
      <c r="AX678" s="11" t="e">
        <f>VLOOKUP($C678, 'Team Per G'!$A$2:$G$31, 5, FALSE)</f>
        <v>#N/A</v>
      </c>
      <c r="AY678" s="11" t="e">
        <f>VLOOKUP($C678, 'Team Per G'!$A$2:$G$31, 4, FALSE)</f>
        <v>#N/A</v>
      </c>
      <c r="AZ678" s="11" t="e">
        <f>VLOOKUP($C678, Team_Batting___Dashboard[], 22, FALSE)/$AH678</f>
        <v>#N/A</v>
      </c>
      <c r="BA678" s="11" t="e">
        <f>VLOOKUP($C678, 'FanGraphs - Team WAR Projected'!$B$2:$E$31, 4, FALSE)/162</f>
        <v>#N/A</v>
      </c>
      <c r="BB678" s="11" t="e">
        <f t="shared" si="118"/>
        <v>#N/A</v>
      </c>
      <c r="BC678" s="11" t="e">
        <f>VLOOKUP($C678, FanGraphs_Standings[[Abbreviation]:[2024 Year to Date RS/G]], 6, FALSE)/$AH678</f>
        <v>#N/A</v>
      </c>
      <c r="BD678" s="11" t="e">
        <f>VLOOKUP($C678, FanGraphs_Standings[[Abbreviation]:[2024 Projected Full Season RDif]], 19, FALSE)/162</f>
        <v>#N/A</v>
      </c>
      <c r="BE678" s="11" t="e">
        <f t="shared" si="119"/>
        <v>#N/A</v>
      </c>
      <c r="BF678" s="11" t="e">
        <f>VLOOKUP($C678, FanGraphs_Standings[[Abbreviation]:[2024 Projected Full Season RDif]], 5, FALSE)</f>
        <v>#N/A</v>
      </c>
      <c r="BG678" s="11" t="e">
        <f>VLOOKUP($C678, FanGraphs_Standings[[Abbreviation]:[2024 Projected Full Season W%]], 18, FALSE)</f>
        <v>#N/A</v>
      </c>
      <c r="BH678" s="11" t="e">
        <f t="shared" si="120"/>
        <v>#N/A</v>
      </c>
      <c r="BI678" s="11" t="e">
        <f>VLOOKUP($C678, 'Home Field Adv'!$A$2:$K$31, 11, FALSE)</f>
        <v>#N/A</v>
      </c>
      <c r="BL678" s="12" t="str">
        <f t="shared" si="121"/>
        <v/>
      </c>
      <c r="BM678" s="12" t="str">
        <f t="shared" si="124"/>
        <v/>
      </c>
      <c r="BN678" s="12" t="str">
        <f t="shared" si="122"/>
        <v/>
      </c>
    </row>
    <row r="679" spans="6:66" x14ac:dyDescent="0.45">
      <c r="F679" s="11" t="e">
        <f>VLOOKUP($B679, FanGraphs_Standings[[Abbreviation]:[2024 Year to Date G]], 2, FALSE)</f>
        <v>#N/A</v>
      </c>
      <c r="G679" s="11" t="e">
        <f>_xlfn.IFNA(VLOOKUP($D679, 'SP Per G'!$A$2:$D$1385, 3, FALSE),M679)</f>
        <v>#N/A</v>
      </c>
      <c r="H679" s="11" t="e">
        <f>IF(AND(ISNA(VLOOKUP($D679, 'SP Per G'!$A$2:$D$1385, 4, FALSE)), ISTEXT($D679)), G679,IF(ISNA(VLOOKUP($D679, 'SP Per G'!$A$2:$D$1385, 4, FALSE)), M679, VLOOKUP($D679, 'SP Per G'!$A$2:$D$1385, 4, FALSE)))</f>
        <v>#N/A</v>
      </c>
      <c r="I679" s="11" t="e">
        <f t="shared" si="112"/>
        <v>#N/A</v>
      </c>
      <c r="J679" s="11" t="e">
        <f>_xlfn.IFNA(VLOOKUP($D679,Individual_Pitching___Dashboard[],18,FALSE),VLOOKUP(B679,Team_Pitching___Dashboard[[Team]:[ERA]],17,FALSE))</f>
        <v>#N/A</v>
      </c>
      <c r="K679" s="11" t="e">
        <f>_xlfn.IFNA(VLOOKUP($D679, Individual_Pitching___Dashboard[], 20, FALSE), VLOOKUP(B679,Team_Pitching___Dashboard[[Team]:[xFIP]],20,FALSE))</f>
        <v>#N/A</v>
      </c>
      <c r="L679" s="11" t="e">
        <f>_xlfn.IFNA(VLOOKUP($D679, Individual_Pitching___Advanced[], 21,FALSE), VLOOKUP(B679, Team_Pitching___Advanced[], 20, FALSE))</f>
        <v>#N/A</v>
      </c>
      <c r="M679" s="11" t="e">
        <f>VLOOKUP($B679, 'Team Per G'!$A$2:$G$31, 7, FALSE)</f>
        <v>#N/A</v>
      </c>
      <c r="N679" s="11" t="e">
        <f>VLOOKUP($B679, 'FanGraphs - Team WAR Projected'!$B$2:$E$31, 3, FALSE)/162</f>
        <v>#N/A</v>
      </c>
      <c r="O679" s="11" t="e">
        <f t="shared" si="113"/>
        <v>#N/A</v>
      </c>
      <c r="P679" s="11" t="e">
        <f>VLOOKUP($B679, Team_Pitching___Advanced[[Team]:[xFIP]], 19,FALSE)</f>
        <v>#N/A</v>
      </c>
      <c r="Q679" s="11" t="e">
        <f>VLOOKUP($B679, Team_Pitching___Advanced[], 20, FALSE)</f>
        <v>#N/A</v>
      </c>
      <c r="R679" s="11" t="e">
        <f>VLOOKUP($B679, Team_Batting___Dashboard[[Team]:[wOBA]], 16, FALSE)</f>
        <v>#N/A</v>
      </c>
      <c r="S679" s="11" t="e">
        <f>VLOOKUP($B679, Team_Batting___Advanced[[Team]:[OPS]], 9, FALSE)</f>
        <v>#N/A</v>
      </c>
      <c r="T679" s="11" t="e">
        <f>VLOOKUP($B679, Team_Batting___Advanced[], 19, FALSE)</f>
        <v>#N/A</v>
      </c>
      <c r="U679" s="11" t="e">
        <f>VLOOKUP($B679, 'Team Per G'!$A$2:$G$31, 3, FALSE)</f>
        <v>#N/A</v>
      </c>
      <c r="V679" s="11" t="e">
        <f>VLOOKUP($B679, 'Team Per G'!$A$2:$G$31, 5, FALSE)</f>
        <v>#N/A</v>
      </c>
      <c r="W679" s="11" t="e">
        <f>VLOOKUP($B679, 'Team Per G'!$A$2:$G$31, 4, FALSE)</f>
        <v>#N/A</v>
      </c>
      <c r="X679" s="11" t="e">
        <f>VLOOKUP($B679, Team_Batting___Dashboard[], 22, FALSE)/$F679</f>
        <v>#N/A</v>
      </c>
      <c r="Y679" s="11" t="e">
        <f>VLOOKUP($B679, 'FanGraphs - Team WAR Projected'!$B$2:$E$31, 4, FALSE)/162</f>
        <v>#N/A</v>
      </c>
      <c r="Z679" s="11" t="e">
        <f t="shared" si="114"/>
        <v>#N/A</v>
      </c>
      <c r="AA679" s="11" t="e">
        <f>VLOOKUP($B679, FanGraphs_Standings[[Abbreviation]:[2024 Year to Date RS/G]], 6, FALSE)/$F679</f>
        <v>#N/A</v>
      </c>
      <c r="AB679" s="11" t="e">
        <f>VLOOKUP($B679, FanGraphs_Standings[[Abbreviation]:[2024 Projected Full Season RDif]], 19, FALSE)/162</f>
        <v>#N/A</v>
      </c>
      <c r="AC679" s="11" t="e">
        <f t="shared" si="123"/>
        <v>#N/A</v>
      </c>
      <c r="AD679" s="11" t="e">
        <f>VLOOKUP($B679, FanGraphs_Standings[[Abbreviation]:[2024 Projected Full Season RDif]], 5, FALSE)</f>
        <v>#N/A</v>
      </c>
      <c r="AE679" s="11" t="e">
        <f>VLOOKUP($B679, FanGraphs_Standings[[Abbreviation]:[2024 Projected Full Season W%]], 18, FALSE)</f>
        <v>#N/A</v>
      </c>
      <c r="AF679" s="11" t="e">
        <f t="shared" si="115"/>
        <v>#N/A</v>
      </c>
      <c r="AG679" s="11" t="e">
        <f>VLOOKUP($B679, 'Home Field Adv'!$A$2:$I$31, 9, FALSE)</f>
        <v>#N/A</v>
      </c>
      <c r="AH679" s="11" t="e">
        <f>VLOOKUP($C679, FanGraphs_Standings[[Abbreviation]:[2024 Year to Date G]], 2, FALSE)</f>
        <v>#N/A</v>
      </c>
      <c r="AI679" s="11" t="e">
        <f>_xlfn.IFNA(VLOOKUP($E679, 'SP Per G'!$A$2:$D$1385, 3, FALSE), AO679)</f>
        <v>#N/A</v>
      </c>
      <c r="AJ679" s="11" t="e">
        <f>IF(AND(ISNA(VLOOKUP($E679, 'SP Per G'!$A$2:$D$1385, 4, FALSE)), ISTEXT($E679)), AI679,IF(ISNA(VLOOKUP($E679, 'SP Per G'!$A$2:$D$1385, 4, FALSE)), AO679, VLOOKUP($E679, 'SP Per G'!$A$2:$D$1385, 4, FALSE)))</f>
        <v>#N/A</v>
      </c>
      <c r="AK679" s="11" t="e">
        <f t="shared" si="116"/>
        <v>#N/A</v>
      </c>
      <c r="AL679" s="11" t="e">
        <f>_xlfn.IFNA(VLOOKUP($E679, Individual_Pitching___Dashboard[], 18, FALSE), VLOOKUP($C679,Team_Pitching___Advanced[[Team]:[SIERA]],16,FALSE))</f>
        <v>#N/A</v>
      </c>
      <c r="AM679" s="11" t="e">
        <f>_xlfn.IFNA(VLOOKUP($E679, Individual_Pitching___Dashboard[], 20, FALSE), VLOOKUP($C679,Team_Pitching___Advanced[[Team]:[xFIP]],19,FALSE))</f>
        <v>#N/A</v>
      </c>
      <c r="AN679" s="11" t="e">
        <f>_xlfn.IFNA(VLOOKUP($E679,Individual_Pitching___Advanced[],21,FALSE),VLOOKUP($C679,Team_Pitching___Advanced[[Team]:[SIERA]],20,FALSE))</f>
        <v>#N/A</v>
      </c>
      <c r="AO679" s="11" t="e">
        <f>VLOOKUP($C679, 'Team Per G'!$A$2:$G$31, 7, FALSE)</f>
        <v>#N/A</v>
      </c>
      <c r="AP679" s="11" t="e">
        <f>VLOOKUP($C679, 'FanGraphs - Team WAR Projected'!$B$2:$E$31, 3, FALSE)/162</f>
        <v>#N/A</v>
      </c>
      <c r="AQ679" s="11" t="e">
        <f t="shared" si="117"/>
        <v>#N/A</v>
      </c>
      <c r="AR679" s="11" t="e">
        <f>VLOOKUP($C679, Team_Pitching___Advanced[[Team]:[xFIP]], 19,FALSE)</f>
        <v>#N/A</v>
      </c>
      <c r="AS679" s="11" t="e">
        <f>VLOOKUP($C679, Team_Pitching___Advanced[], 20, FALSE)</f>
        <v>#N/A</v>
      </c>
      <c r="AT679" s="11" t="e">
        <f>VLOOKUP($C679, Team_Batting___Dashboard[[Team]:[wOBA]], 16, FALSE)</f>
        <v>#N/A</v>
      </c>
      <c r="AU679" s="11" t="e">
        <f>VLOOKUP($C679, Team_Batting___Advanced[[Team]:[OPS]], 9, FALSE)</f>
        <v>#N/A</v>
      </c>
      <c r="AV679" s="11" t="e">
        <f>VLOOKUP($C679, Team_Batting___Advanced[], 19, FALSE)</f>
        <v>#N/A</v>
      </c>
      <c r="AW679" s="11" t="e">
        <f>VLOOKUP($C679, 'Team Per G'!$A$2:$G$31, 3, FALSE)</f>
        <v>#N/A</v>
      </c>
      <c r="AX679" s="11" t="e">
        <f>VLOOKUP($C679, 'Team Per G'!$A$2:$G$31, 5, FALSE)</f>
        <v>#N/A</v>
      </c>
      <c r="AY679" s="11" t="e">
        <f>VLOOKUP($C679, 'Team Per G'!$A$2:$G$31, 4, FALSE)</f>
        <v>#N/A</v>
      </c>
      <c r="AZ679" s="11" t="e">
        <f>VLOOKUP($C679, Team_Batting___Dashboard[], 22, FALSE)/$AH679</f>
        <v>#N/A</v>
      </c>
      <c r="BA679" s="11" t="e">
        <f>VLOOKUP($C679, 'FanGraphs - Team WAR Projected'!$B$2:$E$31, 4, FALSE)/162</f>
        <v>#N/A</v>
      </c>
      <c r="BB679" s="11" t="e">
        <f t="shared" si="118"/>
        <v>#N/A</v>
      </c>
      <c r="BC679" s="11" t="e">
        <f>VLOOKUP($C679, FanGraphs_Standings[[Abbreviation]:[2024 Year to Date RS/G]], 6, FALSE)/$AH679</f>
        <v>#N/A</v>
      </c>
      <c r="BD679" s="11" t="e">
        <f>VLOOKUP($C679, FanGraphs_Standings[[Abbreviation]:[2024 Projected Full Season RDif]], 19, FALSE)/162</f>
        <v>#N/A</v>
      </c>
      <c r="BE679" s="11" t="e">
        <f t="shared" si="119"/>
        <v>#N/A</v>
      </c>
      <c r="BF679" s="11" t="e">
        <f>VLOOKUP($C679, FanGraphs_Standings[[Abbreviation]:[2024 Projected Full Season RDif]], 5, FALSE)</f>
        <v>#N/A</v>
      </c>
      <c r="BG679" s="11" t="e">
        <f>VLOOKUP($C679, FanGraphs_Standings[[Abbreviation]:[2024 Projected Full Season W%]], 18, FALSE)</f>
        <v>#N/A</v>
      </c>
      <c r="BH679" s="11" t="e">
        <f t="shared" si="120"/>
        <v>#N/A</v>
      </c>
      <c r="BI679" s="11" t="e">
        <f>VLOOKUP($C679, 'Home Field Adv'!$A$2:$K$31, 11, FALSE)</f>
        <v>#N/A</v>
      </c>
      <c r="BL679" s="12" t="str">
        <f t="shared" si="121"/>
        <v/>
      </c>
      <c r="BM679" s="12" t="str">
        <f t="shared" si="124"/>
        <v/>
      </c>
      <c r="BN679" s="12" t="str">
        <f t="shared" si="122"/>
        <v/>
      </c>
    </row>
    <row r="680" spans="6:66" x14ac:dyDescent="0.45">
      <c r="F680" s="11" t="e">
        <f>VLOOKUP($B680, FanGraphs_Standings[[Abbreviation]:[2024 Year to Date G]], 2, FALSE)</f>
        <v>#N/A</v>
      </c>
      <c r="G680" s="11" t="e">
        <f>_xlfn.IFNA(VLOOKUP($D680, 'SP Per G'!$A$2:$D$1385, 3, FALSE),M680)</f>
        <v>#N/A</v>
      </c>
      <c r="H680" s="11" t="e">
        <f>IF(AND(ISNA(VLOOKUP($D680, 'SP Per G'!$A$2:$D$1385, 4, FALSE)), ISTEXT($D680)), G680,IF(ISNA(VLOOKUP($D680, 'SP Per G'!$A$2:$D$1385, 4, FALSE)), M680, VLOOKUP($D680, 'SP Per G'!$A$2:$D$1385, 4, FALSE)))</f>
        <v>#N/A</v>
      </c>
      <c r="I680" s="11" t="e">
        <f t="shared" si="112"/>
        <v>#N/A</v>
      </c>
      <c r="J680" s="11" t="e">
        <f>_xlfn.IFNA(VLOOKUP($D680,Individual_Pitching___Dashboard[],18,FALSE),VLOOKUP(B680,Team_Pitching___Dashboard[[Team]:[ERA]],17,FALSE))</f>
        <v>#N/A</v>
      </c>
      <c r="K680" s="11" t="e">
        <f>_xlfn.IFNA(VLOOKUP($D680, Individual_Pitching___Dashboard[], 20, FALSE), VLOOKUP(B680,Team_Pitching___Dashboard[[Team]:[xFIP]],20,FALSE))</f>
        <v>#N/A</v>
      </c>
      <c r="L680" s="11" t="e">
        <f>_xlfn.IFNA(VLOOKUP($D680, Individual_Pitching___Advanced[], 21,FALSE), VLOOKUP(B680, Team_Pitching___Advanced[], 20, FALSE))</f>
        <v>#N/A</v>
      </c>
      <c r="M680" s="11" t="e">
        <f>VLOOKUP($B680, 'Team Per G'!$A$2:$G$31, 7, FALSE)</f>
        <v>#N/A</v>
      </c>
      <c r="N680" s="11" t="e">
        <f>VLOOKUP($B680, 'FanGraphs - Team WAR Projected'!$B$2:$E$31, 3, FALSE)/162</f>
        <v>#N/A</v>
      </c>
      <c r="O680" s="11" t="e">
        <f t="shared" si="113"/>
        <v>#N/A</v>
      </c>
      <c r="P680" s="11" t="e">
        <f>VLOOKUP($B680, Team_Pitching___Advanced[[Team]:[xFIP]], 19,FALSE)</f>
        <v>#N/A</v>
      </c>
      <c r="Q680" s="11" t="e">
        <f>VLOOKUP($B680, Team_Pitching___Advanced[], 20, FALSE)</f>
        <v>#N/A</v>
      </c>
      <c r="R680" s="11" t="e">
        <f>VLOOKUP($B680, Team_Batting___Dashboard[[Team]:[wOBA]], 16, FALSE)</f>
        <v>#N/A</v>
      </c>
      <c r="S680" s="11" t="e">
        <f>VLOOKUP($B680, Team_Batting___Advanced[[Team]:[OPS]], 9, FALSE)</f>
        <v>#N/A</v>
      </c>
      <c r="T680" s="11" t="e">
        <f>VLOOKUP($B680, Team_Batting___Advanced[], 19, FALSE)</f>
        <v>#N/A</v>
      </c>
      <c r="U680" s="11" t="e">
        <f>VLOOKUP($B680, 'Team Per G'!$A$2:$G$31, 3, FALSE)</f>
        <v>#N/A</v>
      </c>
      <c r="V680" s="11" t="e">
        <f>VLOOKUP($B680, 'Team Per G'!$A$2:$G$31, 5, FALSE)</f>
        <v>#N/A</v>
      </c>
      <c r="W680" s="11" t="e">
        <f>VLOOKUP($B680, 'Team Per G'!$A$2:$G$31, 4, FALSE)</f>
        <v>#N/A</v>
      </c>
      <c r="X680" s="11" t="e">
        <f>VLOOKUP($B680, Team_Batting___Dashboard[], 22, FALSE)/$F680</f>
        <v>#N/A</v>
      </c>
      <c r="Y680" s="11" t="e">
        <f>VLOOKUP($B680, 'FanGraphs - Team WAR Projected'!$B$2:$E$31, 4, FALSE)/162</f>
        <v>#N/A</v>
      </c>
      <c r="Z680" s="11" t="e">
        <f t="shared" si="114"/>
        <v>#N/A</v>
      </c>
      <c r="AA680" s="11" t="e">
        <f>VLOOKUP($B680, FanGraphs_Standings[[Abbreviation]:[2024 Year to Date RS/G]], 6, FALSE)/$F680</f>
        <v>#N/A</v>
      </c>
      <c r="AB680" s="11" t="e">
        <f>VLOOKUP($B680, FanGraphs_Standings[[Abbreviation]:[2024 Projected Full Season RDif]], 19, FALSE)/162</f>
        <v>#N/A</v>
      </c>
      <c r="AC680" s="11" t="e">
        <f t="shared" si="123"/>
        <v>#N/A</v>
      </c>
      <c r="AD680" s="11" t="e">
        <f>VLOOKUP($B680, FanGraphs_Standings[[Abbreviation]:[2024 Projected Full Season RDif]], 5, FALSE)</f>
        <v>#N/A</v>
      </c>
      <c r="AE680" s="11" t="e">
        <f>VLOOKUP($B680, FanGraphs_Standings[[Abbreviation]:[2024 Projected Full Season W%]], 18, FALSE)</f>
        <v>#N/A</v>
      </c>
      <c r="AF680" s="11" t="e">
        <f t="shared" si="115"/>
        <v>#N/A</v>
      </c>
      <c r="AG680" s="11" t="e">
        <f>VLOOKUP($B680, 'Home Field Adv'!$A$2:$I$31, 9, FALSE)</f>
        <v>#N/A</v>
      </c>
      <c r="AH680" s="11" t="e">
        <f>VLOOKUP($C680, FanGraphs_Standings[[Abbreviation]:[2024 Year to Date G]], 2, FALSE)</f>
        <v>#N/A</v>
      </c>
      <c r="AI680" s="11" t="e">
        <f>_xlfn.IFNA(VLOOKUP($E680, 'SP Per G'!$A$2:$D$1385, 3, FALSE), AO680)</f>
        <v>#N/A</v>
      </c>
      <c r="AJ680" s="11" t="e">
        <f>IF(AND(ISNA(VLOOKUP($E680, 'SP Per G'!$A$2:$D$1385, 4, FALSE)), ISTEXT($E680)), AI680,IF(ISNA(VLOOKUP($E680, 'SP Per G'!$A$2:$D$1385, 4, FALSE)), AO680, VLOOKUP($E680, 'SP Per G'!$A$2:$D$1385, 4, FALSE)))</f>
        <v>#N/A</v>
      </c>
      <c r="AK680" s="11" t="e">
        <f t="shared" si="116"/>
        <v>#N/A</v>
      </c>
      <c r="AL680" s="11" t="e">
        <f>_xlfn.IFNA(VLOOKUP($E680, Individual_Pitching___Dashboard[], 18, FALSE), VLOOKUP($C680,Team_Pitching___Advanced[[Team]:[SIERA]],16,FALSE))</f>
        <v>#N/A</v>
      </c>
      <c r="AM680" s="11" t="e">
        <f>_xlfn.IFNA(VLOOKUP($E680, Individual_Pitching___Dashboard[], 20, FALSE), VLOOKUP($C680,Team_Pitching___Advanced[[Team]:[xFIP]],19,FALSE))</f>
        <v>#N/A</v>
      </c>
      <c r="AN680" s="11" t="e">
        <f>_xlfn.IFNA(VLOOKUP($E680,Individual_Pitching___Advanced[],21,FALSE),VLOOKUP($C680,Team_Pitching___Advanced[[Team]:[SIERA]],20,FALSE))</f>
        <v>#N/A</v>
      </c>
      <c r="AO680" s="11" t="e">
        <f>VLOOKUP($C680, 'Team Per G'!$A$2:$G$31, 7, FALSE)</f>
        <v>#N/A</v>
      </c>
      <c r="AP680" s="11" t="e">
        <f>VLOOKUP($C680, 'FanGraphs - Team WAR Projected'!$B$2:$E$31, 3, FALSE)/162</f>
        <v>#N/A</v>
      </c>
      <c r="AQ680" s="11" t="e">
        <f t="shared" si="117"/>
        <v>#N/A</v>
      </c>
      <c r="AR680" s="11" t="e">
        <f>VLOOKUP($C680, Team_Pitching___Advanced[[Team]:[xFIP]], 19,FALSE)</f>
        <v>#N/A</v>
      </c>
      <c r="AS680" s="11" t="e">
        <f>VLOOKUP($C680, Team_Pitching___Advanced[], 20, FALSE)</f>
        <v>#N/A</v>
      </c>
      <c r="AT680" s="11" t="e">
        <f>VLOOKUP($C680, Team_Batting___Dashboard[[Team]:[wOBA]], 16, FALSE)</f>
        <v>#N/A</v>
      </c>
      <c r="AU680" s="11" t="e">
        <f>VLOOKUP($C680, Team_Batting___Advanced[[Team]:[OPS]], 9, FALSE)</f>
        <v>#N/A</v>
      </c>
      <c r="AV680" s="11" t="e">
        <f>VLOOKUP($C680, Team_Batting___Advanced[], 19, FALSE)</f>
        <v>#N/A</v>
      </c>
      <c r="AW680" s="11" t="e">
        <f>VLOOKUP($C680, 'Team Per G'!$A$2:$G$31, 3, FALSE)</f>
        <v>#N/A</v>
      </c>
      <c r="AX680" s="11" t="e">
        <f>VLOOKUP($C680, 'Team Per G'!$A$2:$G$31, 5, FALSE)</f>
        <v>#N/A</v>
      </c>
      <c r="AY680" s="11" t="e">
        <f>VLOOKUP($C680, 'Team Per G'!$A$2:$G$31, 4, FALSE)</f>
        <v>#N/A</v>
      </c>
      <c r="AZ680" s="11" t="e">
        <f>VLOOKUP($C680, Team_Batting___Dashboard[], 22, FALSE)/$AH680</f>
        <v>#N/A</v>
      </c>
      <c r="BA680" s="11" t="e">
        <f>VLOOKUP($C680, 'FanGraphs - Team WAR Projected'!$B$2:$E$31, 4, FALSE)/162</f>
        <v>#N/A</v>
      </c>
      <c r="BB680" s="11" t="e">
        <f t="shared" si="118"/>
        <v>#N/A</v>
      </c>
      <c r="BC680" s="11" t="e">
        <f>VLOOKUP($C680, FanGraphs_Standings[[Abbreviation]:[2024 Year to Date RS/G]], 6, FALSE)/$AH680</f>
        <v>#N/A</v>
      </c>
      <c r="BD680" s="11" t="e">
        <f>VLOOKUP($C680, FanGraphs_Standings[[Abbreviation]:[2024 Projected Full Season RDif]], 19, FALSE)/162</f>
        <v>#N/A</v>
      </c>
      <c r="BE680" s="11" t="e">
        <f t="shared" si="119"/>
        <v>#N/A</v>
      </c>
      <c r="BF680" s="11" t="e">
        <f>VLOOKUP($C680, FanGraphs_Standings[[Abbreviation]:[2024 Projected Full Season RDif]], 5, FALSE)</f>
        <v>#N/A</v>
      </c>
      <c r="BG680" s="11" t="e">
        <f>VLOOKUP($C680, FanGraphs_Standings[[Abbreviation]:[2024 Projected Full Season W%]], 18, FALSE)</f>
        <v>#N/A</v>
      </c>
      <c r="BH680" s="11" t="e">
        <f t="shared" si="120"/>
        <v>#N/A</v>
      </c>
      <c r="BI680" s="11" t="e">
        <f>VLOOKUP($C680, 'Home Field Adv'!$A$2:$K$31, 11, FALSE)</f>
        <v>#N/A</v>
      </c>
      <c r="BL680" s="12" t="str">
        <f t="shared" si="121"/>
        <v/>
      </c>
      <c r="BM680" s="12" t="str">
        <f t="shared" si="124"/>
        <v/>
      </c>
      <c r="BN680" s="12" t="str">
        <f t="shared" si="122"/>
        <v/>
      </c>
    </row>
    <row r="681" spans="6:66" x14ac:dyDescent="0.45">
      <c r="F681" s="11" t="e">
        <f>VLOOKUP($B681, FanGraphs_Standings[[Abbreviation]:[2024 Year to Date G]], 2, FALSE)</f>
        <v>#N/A</v>
      </c>
      <c r="G681" s="11" t="e">
        <f>_xlfn.IFNA(VLOOKUP($D681, 'SP Per G'!$A$2:$D$1385, 3, FALSE),M681)</f>
        <v>#N/A</v>
      </c>
      <c r="H681" s="11" t="e">
        <f>IF(AND(ISNA(VLOOKUP($D681, 'SP Per G'!$A$2:$D$1385, 4, FALSE)), ISTEXT($D681)), G681,IF(ISNA(VLOOKUP($D681, 'SP Per G'!$A$2:$D$1385, 4, FALSE)), M681, VLOOKUP($D681, 'SP Per G'!$A$2:$D$1385, 4, FALSE)))</f>
        <v>#N/A</v>
      </c>
      <c r="I681" s="11" t="e">
        <f t="shared" si="112"/>
        <v>#N/A</v>
      </c>
      <c r="J681" s="11" t="e">
        <f>_xlfn.IFNA(VLOOKUP($D681,Individual_Pitching___Dashboard[],18,FALSE),VLOOKUP(B681,Team_Pitching___Dashboard[[Team]:[ERA]],17,FALSE))</f>
        <v>#N/A</v>
      </c>
      <c r="K681" s="11" t="e">
        <f>_xlfn.IFNA(VLOOKUP($D681, Individual_Pitching___Dashboard[], 20, FALSE), VLOOKUP(B681,Team_Pitching___Dashboard[[Team]:[xFIP]],20,FALSE))</f>
        <v>#N/A</v>
      </c>
      <c r="L681" s="11" t="e">
        <f>_xlfn.IFNA(VLOOKUP($D681, Individual_Pitching___Advanced[], 21,FALSE), VLOOKUP(B681, Team_Pitching___Advanced[], 20, FALSE))</f>
        <v>#N/A</v>
      </c>
      <c r="M681" s="11" t="e">
        <f>VLOOKUP($B681, 'Team Per G'!$A$2:$G$31, 7, FALSE)</f>
        <v>#N/A</v>
      </c>
      <c r="N681" s="11" t="e">
        <f>VLOOKUP($B681, 'FanGraphs - Team WAR Projected'!$B$2:$E$31, 3, FALSE)/162</f>
        <v>#N/A</v>
      </c>
      <c r="O681" s="11" t="e">
        <f t="shared" si="113"/>
        <v>#N/A</v>
      </c>
      <c r="P681" s="11" t="e">
        <f>VLOOKUP($B681, Team_Pitching___Advanced[[Team]:[xFIP]], 19,FALSE)</f>
        <v>#N/A</v>
      </c>
      <c r="Q681" s="11" t="e">
        <f>VLOOKUP($B681, Team_Pitching___Advanced[], 20, FALSE)</f>
        <v>#N/A</v>
      </c>
      <c r="R681" s="11" t="e">
        <f>VLOOKUP($B681, Team_Batting___Dashboard[[Team]:[wOBA]], 16, FALSE)</f>
        <v>#N/A</v>
      </c>
      <c r="S681" s="11" t="e">
        <f>VLOOKUP($B681, Team_Batting___Advanced[[Team]:[OPS]], 9, FALSE)</f>
        <v>#N/A</v>
      </c>
      <c r="T681" s="11" t="e">
        <f>VLOOKUP($B681, Team_Batting___Advanced[], 19, FALSE)</f>
        <v>#N/A</v>
      </c>
      <c r="U681" s="11" t="e">
        <f>VLOOKUP($B681, 'Team Per G'!$A$2:$G$31, 3, FALSE)</f>
        <v>#N/A</v>
      </c>
      <c r="V681" s="11" t="e">
        <f>VLOOKUP($B681, 'Team Per G'!$A$2:$G$31, 5, FALSE)</f>
        <v>#N/A</v>
      </c>
      <c r="W681" s="11" t="e">
        <f>VLOOKUP($B681, 'Team Per G'!$A$2:$G$31, 4, FALSE)</f>
        <v>#N/A</v>
      </c>
      <c r="X681" s="11" t="e">
        <f>VLOOKUP($B681, Team_Batting___Dashboard[], 22, FALSE)/$F681</f>
        <v>#N/A</v>
      </c>
      <c r="Y681" s="11" t="e">
        <f>VLOOKUP($B681, 'FanGraphs - Team WAR Projected'!$B$2:$E$31, 4, FALSE)/162</f>
        <v>#N/A</v>
      </c>
      <c r="Z681" s="11" t="e">
        <f t="shared" si="114"/>
        <v>#N/A</v>
      </c>
      <c r="AA681" s="11" t="e">
        <f>VLOOKUP($B681, FanGraphs_Standings[[Abbreviation]:[2024 Year to Date RS/G]], 6, FALSE)/$F681</f>
        <v>#N/A</v>
      </c>
      <c r="AB681" s="11" t="e">
        <f>VLOOKUP($B681, FanGraphs_Standings[[Abbreviation]:[2024 Projected Full Season RDif]], 19, FALSE)/162</f>
        <v>#N/A</v>
      </c>
      <c r="AC681" s="11" t="e">
        <f t="shared" si="123"/>
        <v>#N/A</v>
      </c>
      <c r="AD681" s="11" t="e">
        <f>VLOOKUP($B681, FanGraphs_Standings[[Abbreviation]:[2024 Projected Full Season RDif]], 5, FALSE)</f>
        <v>#N/A</v>
      </c>
      <c r="AE681" s="11" t="e">
        <f>VLOOKUP($B681, FanGraphs_Standings[[Abbreviation]:[2024 Projected Full Season W%]], 18, FALSE)</f>
        <v>#N/A</v>
      </c>
      <c r="AF681" s="11" t="e">
        <f t="shared" si="115"/>
        <v>#N/A</v>
      </c>
      <c r="AG681" s="11" t="e">
        <f>VLOOKUP($B681, 'Home Field Adv'!$A$2:$I$31, 9, FALSE)</f>
        <v>#N/A</v>
      </c>
      <c r="AH681" s="11" t="e">
        <f>VLOOKUP($C681, FanGraphs_Standings[[Abbreviation]:[2024 Year to Date G]], 2, FALSE)</f>
        <v>#N/A</v>
      </c>
      <c r="AI681" s="11" t="e">
        <f>_xlfn.IFNA(VLOOKUP($E681, 'SP Per G'!$A$2:$D$1385, 3, FALSE), AO681)</f>
        <v>#N/A</v>
      </c>
      <c r="AJ681" s="11" t="e">
        <f>IF(AND(ISNA(VLOOKUP($E681, 'SP Per G'!$A$2:$D$1385, 4, FALSE)), ISTEXT($E681)), AI681,IF(ISNA(VLOOKUP($E681, 'SP Per G'!$A$2:$D$1385, 4, FALSE)), AO681, VLOOKUP($E681, 'SP Per G'!$A$2:$D$1385, 4, FALSE)))</f>
        <v>#N/A</v>
      </c>
      <c r="AK681" s="11" t="e">
        <f t="shared" si="116"/>
        <v>#N/A</v>
      </c>
      <c r="AL681" s="11" t="e">
        <f>_xlfn.IFNA(VLOOKUP($E681, Individual_Pitching___Dashboard[], 18, FALSE), VLOOKUP($C681,Team_Pitching___Advanced[[Team]:[SIERA]],16,FALSE))</f>
        <v>#N/A</v>
      </c>
      <c r="AM681" s="11" t="e">
        <f>_xlfn.IFNA(VLOOKUP($E681, Individual_Pitching___Dashboard[], 20, FALSE), VLOOKUP($C681,Team_Pitching___Advanced[[Team]:[xFIP]],19,FALSE))</f>
        <v>#N/A</v>
      </c>
      <c r="AN681" s="11" t="e">
        <f>_xlfn.IFNA(VLOOKUP($E681,Individual_Pitching___Advanced[],21,FALSE),VLOOKUP($C681,Team_Pitching___Advanced[[Team]:[SIERA]],20,FALSE))</f>
        <v>#N/A</v>
      </c>
      <c r="AO681" s="11" t="e">
        <f>VLOOKUP($C681, 'Team Per G'!$A$2:$G$31, 7, FALSE)</f>
        <v>#N/A</v>
      </c>
      <c r="AP681" s="11" t="e">
        <f>VLOOKUP($C681, 'FanGraphs - Team WAR Projected'!$B$2:$E$31, 3, FALSE)/162</f>
        <v>#N/A</v>
      </c>
      <c r="AQ681" s="11" t="e">
        <f t="shared" si="117"/>
        <v>#N/A</v>
      </c>
      <c r="AR681" s="11" t="e">
        <f>VLOOKUP($C681, Team_Pitching___Advanced[[Team]:[xFIP]], 19,FALSE)</f>
        <v>#N/A</v>
      </c>
      <c r="AS681" s="11" t="e">
        <f>VLOOKUP($C681, Team_Pitching___Advanced[], 20, FALSE)</f>
        <v>#N/A</v>
      </c>
      <c r="AT681" s="11" t="e">
        <f>VLOOKUP($C681, Team_Batting___Dashboard[[Team]:[wOBA]], 16, FALSE)</f>
        <v>#N/A</v>
      </c>
      <c r="AU681" s="11" t="e">
        <f>VLOOKUP($C681, Team_Batting___Advanced[[Team]:[OPS]], 9, FALSE)</f>
        <v>#N/A</v>
      </c>
      <c r="AV681" s="11" t="e">
        <f>VLOOKUP($C681, Team_Batting___Advanced[], 19, FALSE)</f>
        <v>#N/A</v>
      </c>
      <c r="AW681" s="11" t="e">
        <f>VLOOKUP($C681, 'Team Per G'!$A$2:$G$31, 3, FALSE)</f>
        <v>#N/A</v>
      </c>
      <c r="AX681" s="11" t="e">
        <f>VLOOKUP($C681, 'Team Per G'!$A$2:$G$31, 5, FALSE)</f>
        <v>#N/A</v>
      </c>
      <c r="AY681" s="11" t="e">
        <f>VLOOKUP($C681, 'Team Per G'!$A$2:$G$31, 4, FALSE)</f>
        <v>#N/A</v>
      </c>
      <c r="AZ681" s="11" t="e">
        <f>VLOOKUP($C681, Team_Batting___Dashboard[], 22, FALSE)/$AH681</f>
        <v>#N/A</v>
      </c>
      <c r="BA681" s="11" t="e">
        <f>VLOOKUP($C681, 'FanGraphs - Team WAR Projected'!$B$2:$E$31, 4, FALSE)/162</f>
        <v>#N/A</v>
      </c>
      <c r="BB681" s="11" t="e">
        <f t="shared" si="118"/>
        <v>#N/A</v>
      </c>
      <c r="BC681" s="11" t="e">
        <f>VLOOKUP($C681, FanGraphs_Standings[[Abbreviation]:[2024 Year to Date RS/G]], 6, FALSE)/$AH681</f>
        <v>#N/A</v>
      </c>
      <c r="BD681" s="11" t="e">
        <f>VLOOKUP($C681, FanGraphs_Standings[[Abbreviation]:[2024 Projected Full Season RDif]], 19, FALSE)/162</f>
        <v>#N/A</v>
      </c>
      <c r="BE681" s="11" t="e">
        <f t="shared" si="119"/>
        <v>#N/A</v>
      </c>
      <c r="BF681" s="11" t="e">
        <f>VLOOKUP($C681, FanGraphs_Standings[[Abbreviation]:[2024 Projected Full Season RDif]], 5, FALSE)</f>
        <v>#N/A</v>
      </c>
      <c r="BG681" s="11" t="e">
        <f>VLOOKUP($C681, FanGraphs_Standings[[Abbreviation]:[2024 Projected Full Season W%]], 18, FALSE)</f>
        <v>#N/A</v>
      </c>
      <c r="BH681" s="11" t="e">
        <f t="shared" si="120"/>
        <v>#N/A</v>
      </c>
      <c r="BI681" s="11" t="e">
        <f>VLOOKUP($C681, 'Home Field Adv'!$A$2:$K$31, 11, FALSE)</f>
        <v>#N/A</v>
      </c>
      <c r="BL681" s="12" t="str">
        <f t="shared" si="121"/>
        <v/>
      </c>
      <c r="BM681" s="12" t="str">
        <f t="shared" si="124"/>
        <v/>
      </c>
      <c r="BN681" s="12" t="str">
        <f t="shared" si="122"/>
        <v/>
      </c>
    </row>
    <row r="682" spans="6:66" x14ac:dyDescent="0.45">
      <c r="F682" s="11" t="e">
        <f>VLOOKUP($B682, FanGraphs_Standings[[Abbreviation]:[2024 Year to Date G]], 2, FALSE)</f>
        <v>#N/A</v>
      </c>
      <c r="G682" s="11" t="e">
        <f>_xlfn.IFNA(VLOOKUP($D682, 'SP Per G'!$A$2:$D$1385, 3, FALSE),M682)</f>
        <v>#N/A</v>
      </c>
      <c r="H682" s="11" t="e">
        <f>IF(AND(ISNA(VLOOKUP($D682, 'SP Per G'!$A$2:$D$1385, 4, FALSE)), ISTEXT($D682)), G682,IF(ISNA(VLOOKUP($D682, 'SP Per G'!$A$2:$D$1385, 4, FALSE)), M682, VLOOKUP($D682, 'SP Per G'!$A$2:$D$1385, 4, FALSE)))</f>
        <v>#N/A</v>
      </c>
      <c r="I682" s="11" t="e">
        <f t="shared" si="112"/>
        <v>#N/A</v>
      </c>
      <c r="J682" s="11" t="e">
        <f>_xlfn.IFNA(VLOOKUP($D682,Individual_Pitching___Dashboard[],18,FALSE),VLOOKUP(B682,Team_Pitching___Dashboard[[Team]:[ERA]],17,FALSE))</f>
        <v>#N/A</v>
      </c>
      <c r="K682" s="11" t="e">
        <f>_xlfn.IFNA(VLOOKUP($D682, Individual_Pitching___Dashboard[], 20, FALSE), VLOOKUP(B682,Team_Pitching___Dashboard[[Team]:[xFIP]],20,FALSE))</f>
        <v>#N/A</v>
      </c>
      <c r="L682" s="11" t="e">
        <f>_xlfn.IFNA(VLOOKUP($D682, Individual_Pitching___Advanced[], 21,FALSE), VLOOKUP(B682, Team_Pitching___Advanced[], 20, FALSE))</f>
        <v>#N/A</v>
      </c>
      <c r="M682" s="11" t="e">
        <f>VLOOKUP($B682, 'Team Per G'!$A$2:$G$31, 7, FALSE)</f>
        <v>#N/A</v>
      </c>
      <c r="N682" s="11" t="e">
        <f>VLOOKUP($B682, 'FanGraphs - Team WAR Projected'!$B$2:$E$31, 3, FALSE)/162</f>
        <v>#N/A</v>
      </c>
      <c r="O682" s="11" t="e">
        <f t="shared" si="113"/>
        <v>#N/A</v>
      </c>
      <c r="P682" s="11" t="e">
        <f>VLOOKUP($B682, Team_Pitching___Advanced[[Team]:[xFIP]], 19,FALSE)</f>
        <v>#N/A</v>
      </c>
      <c r="Q682" s="11" t="e">
        <f>VLOOKUP($B682, Team_Pitching___Advanced[], 20, FALSE)</f>
        <v>#N/A</v>
      </c>
      <c r="R682" s="11" t="e">
        <f>VLOOKUP($B682, Team_Batting___Dashboard[[Team]:[wOBA]], 16, FALSE)</f>
        <v>#N/A</v>
      </c>
      <c r="S682" s="11" t="e">
        <f>VLOOKUP($B682, Team_Batting___Advanced[[Team]:[OPS]], 9, FALSE)</f>
        <v>#N/A</v>
      </c>
      <c r="T682" s="11" t="e">
        <f>VLOOKUP($B682, Team_Batting___Advanced[], 19, FALSE)</f>
        <v>#N/A</v>
      </c>
      <c r="U682" s="11" t="e">
        <f>VLOOKUP($B682, 'Team Per G'!$A$2:$G$31, 3, FALSE)</f>
        <v>#N/A</v>
      </c>
      <c r="V682" s="11" t="e">
        <f>VLOOKUP($B682, 'Team Per G'!$A$2:$G$31, 5, FALSE)</f>
        <v>#N/A</v>
      </c>
      <c r="W682" s="11" t="e">
        <f>VLOOKUP($B682, 'Team Per G'!$A$2:$G$31, 4, FALSE)</f>
        <v>#N/A</v>
      </c>
      <c r="X682" s="11" t="e">
        <f>VLOOKUP($B682, Team_Batting___Dashboard[], 22, FALSE)/$F682</f>
        <v>#N/A</v>
      </c>
      <c r="Y682" s="11" t="e">
        <f>VLOOKUP($B682, 'FanGraphs - Team WAR Projected'!$B$2:$E$31, 4, FALSE)/162</f>
        <v>#N/A</v>
      </c>
      <c r="Z682" s="11" t="e">
        <f t="shared" si="114"/>
        <v>#N/A</v>
      </c>
      <c r="AA682" s="11" t="e">
        <f>VLOOKUP($B682, FanGraphs_Standings[[Abbreviation]:[2024 Year to Date RS/G]], 6, FALSE)/$F682</f>
        <v>#N/A</v>
      </c>
      <c r="AB682" s="11" t="e">
        <f>VLOOKUP($B682, FanGraphs_Standings[[Abbreviation]:[2024 Projected Full Season RDif]], 19, FALSE)/162</f>
        <v>#N/A</v>
      </c>
      <c r="AC682" s="11" t="e">
        <f t="shared" si="123"/>
        <v>#N/A</v>
      </c>
      <c r="AD682" s="11" t="e">
        <f>VLOOKUP($B682, FanGraphs_Standings[[Abbreviation]:[2024 Projected Full Season RDif]], 5, FALSE)</f>
        <v>#N/A</v>
      </c>
      <c r="AE682" s="11" t="e">
        <f>VLOOKUP($B682, FanGraphs_Standings[[Abbreviation]:[2024 Projected Full Season W%]], 18, FALSE)</f>
        <v>#N/A</v>
      </c>
      <c r="AF682" s="11" t="e">
        <f t="shared" si="115"/>
        <v>#N/A</v>
      </c>
      <c r="AG682" s="11" t="e">
        <f>VLOOKUP($B682, 'Home Field Adv'!$A$2:$I$31, 9, FALSE)</f>
        <v>#N/A</v>
      </c>
      <c r="AH682" s="11" t="e">
        <f>VLOOKUP($C682, FanGraphs_Standings[[Abbreviation]:[2024 Year to Date G]], 2, FALSE)</f>
        <v>#N/A</v>
      </c>
      <c r="AI682" s="11" t="e">
        <f>_xlfn.IFNA(VLOOKUP($E682, 'SP Per G'!$A$2:$D$1385, 3, FALSE), AO682)</f>
        <v>#N/A</v>
      </c>
      <c r="AJ682" s="11" t="e">
        <f>IF(AND(ISNA(VLOOKUP($E682, 'SP Per G'!$A$2:$D$1385, 4, FALSE)), ISTEXT($E682)), AI682,IF(ISNA(VLOOKUP($E682, 'SP Per G'!$A$2:$D$1385, 4, FALSE)), AO682, VLOOKUP($E682, 'SP Per G'!$A$2:$D$1385, 4, FALSE)))</f>
        <v>#N/A</v>
      </c>
      <c r="AK682" s="11" t="e">
        <f t="shared" si="116"/>
        <v>#N/A</v>
      </c>
      <c r="AL682" s="11" t="e">
        <f>_xlfn.IFNA(VLOOKUP($E682, Individual_Pitching___Dashboard[], 18, FALSE), VLOOKUP($C682,Team_Pitching___Advanced[[Team]:[SIERA]],16,FALSE))</f>
        <v>#N/A</v>
      </c>
      <c r="AM682" s="11" t="e">
        <f>_xlfn.IFNA(VLOOKUP($E682, Individual_Pitching___Dashboard[], 20, FALSE), VLOOKUP($C682,Team_Pitching___Advanced[[Team]:[xFIP]],19,FALSE))</f>
        <v>#N/A</v>
      </c>
      <c r="AN682" s="11" t="e">
        <f>_xlfn.IFNA(VLOOKUP($E682,Individual_Pitching___Advanced[],21,FALSE),VLOOKUP($C682,Team_Pitching___Advanced[[Team]:[SIERA]],20,FALSE))</f>
        <v>#N/A</v>
      </c>
      <c r="AO682" s="11" t="e">
        <f>VLOOKUP($C682, 'Team Per G'!$A$2:$G$31, 7, FALSE)</f>
        <v>#N/A</v>
      </c>
      <c r="AP682" s="11" t="e">
        <f>VLOOKUP($C682, 'FanGraphs - Team WAR Projected'!$B$2:$E$31, 3, FALSE)/162</f>
        <v>#N/A</v>
      </c>
      <c r="AQ682" s="11" t="e">
        <f t="shared" si="117"/>
        <v>#N/A</v>
      </c>
      <c r="AR682" s="11" t="e">
        <f>VLOOKUP($C682, Team_Pitching___Advanced[[Team]:[xFIP]], 19,FALSE)</f>
        <v>#N/A</v>
      </c>
      <c r="AS682" s="11" t="e">
        <f>VLOOKUP($C682, Team_Pitching___Advanced[], 20, FALSE)</f>
        <v>#N/A</v>
      </c>
      <c r="AT682" s="11" t="e">
        <f>VLOOKUP($C682, Team_Batting___Dashboard[[Team]:[wOBA]], 16, FALSE)</f>
        <v>#N/A</v>
      </c>
      <c r="AU682" s="11" t="e">
        <f>VLOOKUP($C682, Team_Batting___Advanced[[Team]:[OPS]], 9, FALSE)</f>
        <v>#N/A</v>
      </c>
      <c r="AV682" s="11" t="e">
        <f>VLOOKUP($C682, Team_Batting___Advanced[], 19, FALSE)</f>
        <v>#N/A</v>
      </c>
      <c r="AW682" s="11" t="e">
        <f>VLOOKUP($C682, 'Team Per G'!$A$2:$G$31, 3, FALSE)</f>
        <v>#N/A</v>
      </c>
      <c r="AX682" s="11" t="e">
        <f>VLOOKUP($C682, 'Team Per G'!$A$2:$G$31, 5, FALSE)</f>
        <v>#N/A</v>
      </c>
      <c r="AY682" s="11" t="e">
        <f>VLOOKUP($C682, 'Team Per G'!$A$2:$G$31, 4, FALSE)</f>
        <v>#N/A</v>
      </c>
      <c r="AZ682" s="11" t="e">
        <f>VLOOKUP($C682, Team_Batting___Dashboard[], 22, FALSE)/$AH682</f>
        <v>#N/A</v>
      </c>
      <c r="BA682" s="11" t="e">
        <f>VLOOKUP($C682, 'FanGraphs - Team WAR Projected'!$B$2:$E$31, 4, FALSE)/162</f>
        <v>#N/A</v>
      </c>
      <c r="BB682" s="11" t="e">
        <f t="shared" si="118"/>
        <v>#N/A</v>
      </c>
      <c r="BC682" s="11" t="e">
        <f>VLOOKUP($C682, FanGraphs_Standings[[Abbreviation]:[2024 Year to Date RS/G]], 6, FALSE)/$AH682</f>
        <v>#N/A</v>
      </c>
      <c r="BD682" s="11" t="e">
        <f>VLOOKUP($C682, FanGraphs_Standings[[Abbreviation]:[2024 Projected Full Season RDif]], 19, FALSE)/162</f>
        <v>#N/A</v>
      </c>
      <c r="BE682" s="11" t="e">
        <f t="shared" si="119"/>
        <v>#N/A</v>
      </c>
      <c r="BF682" s="11" t="e">
        <f>VLOOKUP($C682, FanGraphs_Standings[[Abbreviation]:[2024 Projected Full Season RDif]], 5, FALSE)</f>
        <v>#N/A</v>
      </c>
      <c r="BG682" s="11" t="e">
        <f>VLOOKUP($C682, FanGraphs_Standings[[Abbreviation]:[2024 Projected Full Season W%]], 18, FALSE)</f>
        <v>#N/A</v>
      </c>
      <c r="BH682" s="11" t="e">
        <f t="shared" si="120"/>
        <v>#N/A</v>
      </c>
      <c r="BI682" s="11" t="e">
        <f>VLOOKUP($C682, 'Home Field Adv'!$A$2:$K$31, 11, FALSE)</f>
        <v>#N/A</v>
      </c>
      <c r="BL682" s="12" t="str">
        <f t="shared" si="121"/>
        <v/>
      </c>
      <c r="BM682" s="12" t="str">
        <f t="shared" si="124"/>
        <v/>
      </c>
      <c r="BN682" s="12" t="str">
        <f t="shared" si="122"/>
        <v/>
      </c>
    </row>
    <row r="683" spans="6:66" x14ac:dyDescent="0.45">
      <c r="F683" s="11" t="e">
        <f>VLOOKUP($B683, FanGraphs_Standings[[Abbreviation]:[2024 Year to Date G]], 2, FALSE)</f>
        <v>#N/A</v>
      </c>
      <c r="G683" s="11" t="e">
        <f>_xlfn.IFNA(VLOOKUP($D683, 'SP Per G'!$A$2:$D$1385, 3, FALSE),M683)</f>
        <v>#N/A</v>
      </c>
      <c r="H683" s="11" t="e">
        <f>IF(AND(ISNA(VLOOKUP($D683, 'SP Per G'!$A$2:$D$1385, 4, FALSE)), ISTEXT($D683)), G683,IF(ISNA(VLOOKUP($D683, 'SP Per G'!$A$2:$D$1385, 4, FALSE)), M683, VLOOKUP($D683, 'SP Per G'!$A$2:$D$1385, 4, FALSE)))</f>
        <v>#N/A</v>
      </c>
      <c r="I683" s="11" t="e">
        <f t="shared" si="112"/>
        <v>#N/A</v>
      </c>
      <c r="J683" s="11" t="e">
        <f>_xlfn.IFNA(VLOOKUP($D683,Individual_Pitching___Dashboard[],18,FALSE),VLOOKUP(B683,Team_Pitching___Dashboard[[Team]:[ERA]],17,FALSE))</f>
        <v>#N/A</v>
      </c>
      <c r="K683" s="11" t="e">
        <f>_xlfn.IFNA(VLOOKUP($D683, Individual_Pitching___Dashboard[], 20, FALSE), VLOOKUP(B683,Team_Pitching___Dashboard[[Team]:[xFIP]],20,FALSE))</f>
        <v>#N/A</v>
      </c>
      <c r="L683" s="11" t="e">
        <f>_xlfn.IFNA(VLOOKUP($D683, Individual_Pitching___Advanced[], 21,FALSE), VLOOKUP(B683, Team_Pitching___Advanced[], 20, FALSE))</f>
        <v>#N/A</v>
      </c>
      <c r="M683" s="11" t="e">
        <f>VLOOKUP($B683, 'Team Per G'!$A$2:$G$31, 7, FALSE)</f>
        <v>#N/A</v>
      </c>
      <c r="N683" s="11" t="e">
        <f>VLOOKUP($B683, 'FanGraphs - Team WAR Projected'!$B$2:$E$31, 3, FALSE)/162</f>
        <v>#N/A</v>
      </c>
      <c r="O683" s="11" t="e">
        <f t="shared" si="113"/>
        <v>#N/A</v>
      </c>
      <c r="P683" s="11" t="e">
        <f>VLOOKUP($B683, Team_Pitching___Advanced[[Team]:[xFIP]], 19,FALSE)</f>
        <v>#N/A</v>
      </c>
      <c r="Q683" s="11" t="e">
        <f>VLOOKUP($B683, Team_Pitching___Advanced[], 20, FALSE)</f>
        <v>#N/A</v>
      </c>
      <c r="R683" s="11" t="e">
        <f>VLOOKUP($B683, Team_Batting___Dashboard[[Team]:[wOBA]], 16, FALSE)</f>
        <v>#N/A</v>
      </c>
      <c r="S683" s="11" t="e">
        <f>VLOOKUP($B683, Team_Batting___Advanced[[Team]:[OPS]], 9, FALSE)</f>
        <v>#N/A</v>
      </c>
      <c r="T683" s="11" t="e">
        <f>VLOOKUP($B683, Team_Batting___Advanced[], 19, FALSE)</f>
        <v>#N/A</v>
      </c>
      <c r="U683" s="11" t="e">
        <f>VLOOKUP($B683, 'Team Per G'!$A$2:$G$31, 3, FALSE)</f>
        <v>#N/A</v>
      </c>
      <c r="V683" s="11" t="e">
        <f>VLOOKUP($B683, 'Team Per G'!$A$2:$G$31, 5, FALSE)</f>
        <v>#N/A</v>
      </c>
      <c r="W683" s="11" t="e">
        <f>VLOOKUP($B683, 'Team Per G'!$A$2:$G$31, 4, FALSE)</f>
        <v>#N/A</v>
      </c>
      <c r="X683" s="11" t="e">
        <f>VLOOKUP($B683, Team_Batting___Dashboard[], 22, FALSE)/$F683</f>
        <v>#N/A</v>
      </c>
      <c r="Y683" s="11" t="e">
        <f>VLOOKUP($B683, 'FanGraphs - Team WAR Projected'!$B$2:$E$31, 4, FALSE)/162</f>
        <v>#N/A</v>
      </c>
      <c r="Z683" s="11" t="e">
        <f t="shared" si="114"/>
        <v>#N/A</v>
      </c>
      <c r="AA683" s="11" t="e">
        <f>VLOOKUP($B683, FanGraphs_Standings[[Abbreviation]:[2024 Year to Date RS/G]], 6, FALSE)/$F683</f>
        <v>#N/A</v>
      </c>
      <c r="AB683" s="11" t="e">
        <f>VLOOKUP($B683, FanGraphs_Standings[[Abbreviation]:[2024 Projected Full Season RDif]], 19, FALSE)/162</f>
        <v>#N/A</v>
      </c>
      <c r="AC683" s="11" t="e">
        <f t="shared" si="123"/>
        <v>#N/A</v>
      </c>
      <c r="AD683" s="11" t="e">
        <f>VLOOKUP($B683, FanGraphs_Standings[[Abbreviation]:[2024 Projected Full Season RDif]], 5, FALSE)</f>
        <v>#N/A</v>
      </c>
      <c r="AE683" s="11" t="e">
        <f>VLOOKUP($B683, FanGraphs_Standings[[Abbreviation]:[2024 Projected Full Season W%]], 18, FALSE)</f>
        <v>#N/A</v>
      </c>
      <c r="AF683" s="11" t="e">
        <f t="shared" si="115"/>
        <v>#N/A</v>
      </c>
      <c r="AG683" s="11" t="e">
        <f>VLOOKUP($B683, 'Home Field Adv'!$A$2:$I$31, 9, FALSE)</f>
        <v>#N/A</v>
      </c>
      <c r="AH683" s="11" t="e">
        <f>VLOOKUP($C683, FanGraphs_Standings[[Abbreviation]:[2024 Year to Date G]], 2, FALSE)</f>
        <v>#N/A</v>
      </c>
      <c r="AI683" s="11" t="e">
        <f>_xlfn.IFNA(VLOOKUP($E683, 'SP Per G'!$A$2:$D$1385, 3, FALSE), AO683)</f>
        <v>#N/A</v>
      </c>
      <c r="AJ683" s="11" t="e">
        <f>IF(AND(ISNA(VLOOKUP($E683, 'SP Per G'!$A$2:$D$1385, 4, FALSE)), ISTEXT($E683)), AI683,IF(ISNA(VLOOKUP($E683, 'SP Per G'!$A$2:$D$1385, 4, FALSE)), AO683, VLOOKUP($E683, 'SP Per G'!$A$2:$D$1385, 4, FALSE)))</f>
        <v>#N/A</v>
      </c>
      <c r="AK683" s="11" t="e">
        <f t="shared" si="116"/>
        <v>#N/A</v>
      </c>
      <c r="AL683" s="11" t="e">
        <f>_xlfn.IFNA(VLOOKUP($E683, Individual_Pitching___Dashboard[], 18, FALSE), VLOOKUP($C683,Team_Pitching___Advanced[[Team]:[SIERA]],16,FALSE))</f>
        <v>#N/A</v>
      </c>
      <c r="AM683" s="11" t="e">
        <f>_xlfn.IFNA(VLOOKUP($E683, Individual_Pitching___Dashboard[], 20, FALSE), VLOOKUP($C683,Team_Pitching___Advanced[[Team]:[xFIP]],19,FALSE))</f>
        <v>#N/A</v>
      </c>
      <c r="AN683" s="11" t="e">
        <f>_xlfn.IFNA(VLOOKUP($E683,Individual_Pitching___Advanced[],21,FALSE),VLOOKUP($C683,Team_Pitching___Advanced[[Team]:[SIERA]],20,FALSE))</f>
        <v>#N/A</v>
      </c>
      <c r="AO683" s="11" t="e">
        <f>VLOOKUP($C683, 'Team Per G'!$A$2:$G$31, 7, FALSE)</f>
        <v>#N/A</v>
      </c>
      <c r="AP683" s="11" t="e">
        <f>VLOOKUP($C683, 'FanGraphs - Team WAR Projected'!$B$2:$E$31, 3, FALSE)/162</f>
        <v>#N/A</v>
      </c>
      <c r="AQ683" s="11" t="e">
        <f t="shared" si="117"/>
        <v>#N/A</v>
      </c>
      <c r="AR683" s="11" t="e">
        <f>VLOOKUP($C683, Team_Pitching___Advanced[[Team]:[xFIP]], 19,FALSE)</f>
        <v>#N/A</v>
      </c>
      <c r="AS683" s="11" t="e">
        <f>VLOOKUP($C683, Team_Pitching___Advanced[], 20, FALSE)</f>
        <v>#N/A</v>
      </c>
      <c r="AT683" s="11" t="e">
        <f>VLOOKUP($C683, Team_Batting___Dashboard[[Team]:[wOBA]], 16, FALSE)</f>
        <v>#N/A</v>
      </c>
      <c r="AU683" s="11" t="e">
        <f>VLOOKUP($C683, Team_Batting___Advanced[[Team]:[OPS]], 9, FALSE)</f>
        <v>#N/A</v>
      </c>
      <c r="AV683" s="11" t="e">
        <f>VLOOKUP($C683, Team_Batting___Advanced[], 19, FALSE)</f>
        <v>#N/A</v>
      </c>
      <c r="AW683" s="11" t="e">
        <f>VLOOKUP($C683, 'Team Per G'!$A$2:$G$31, 3, FALSE)</f>
        <v>#N/A</v>
      </c>
      <c r="AX683" s="11" t="e">
        <f>VLOOKUP($C683, 'Team Per G'!$A$2:$G$31, 5, FALSE)</f>
        <v>#N/A</v>
      </c>
      <c r="AY683" s="11" t="e">
        <f>VLOOKUP($C683, 'Team Per G'!$A$2:$G$31, 4, FALSE)</f>
        <v>#N/A</v>
      </c>
      <c r="AZ683" s="11" t="e">
        <f>VLOOKUP($C683, Team_Batting___Dashboard[], 22, FALSE)/$AH683</f>
        <v>#N/A</v>
      </c>
      <c r="BA683" s="11" t="e">
        <f>VLOOKUP($C683, 'FanGraphs - Team WAR Projected'!$B$2:$E$31, 4, FALSE)/162</f>
        <v>#N/A</v>
      </c>
      <c r="BB683" s="11" t="e">
        <f t="shared" si="118"/>
        <v>#N/A</v>
      </c>
      <c r="BC683" s="11" t="e">
        <f>VLOOKUP($C683, FanGraphs_Standings[[Abbreviation]:[2024 Year to Date RS/G]], 6, FALSE)/$AH683</f>
        <v>#N/A</v>
      </c>
      <c r="BD683" s="11" t="e">
        <f>VLOOKUP($C683, FanGraphs_Standings[[Abbreviation]:[2024 Projected Full Season RDif]], 19, FALSE)/162</f>
        <v>#N/A</v>
      </c>
      <c r="BE683" s="11" t="e">
        <f t="shared" si="119"/>
        <v>#N/A</v>
      </c>
      <c r="BF683" s="11" t="e">
        <f>VLOOKUP($C683, FanGraphs_Standings[[Abbreviation]:[2024 Projected Full Season RDif]], 5, FALSE)</f>
        <v>#N/A</v>
      </c>
      <c r="BG683" s="11" t="e">
        <f>VLOOKUP($C683, FanGraphs_Standings[[Abbreviation]:[2024 Projected Full Season W%]], 18, FALSE)</f>
        <v>#N/A</v>
      </c>
      <c r="BH683" s="11" t="e">
        <f t="shared" si="120"/>
        <v>#N/A</v>
      </c>
      <c r="BI683" s="11" t="e">
        <f>VLOOKUP($C683, 'Home Field Adv'!$A$2:$K$31, 11, FALSE)</f>
        <v>#N/A</v>
      </c>
      <c r="BL683" s="12" t="str">
        <f t="shared" si="121"/>
        <v/>
      </c>
      <c r="BM683" s="12" t="str">
        <f t="shared" si="124"/>
        <v/>
      </c>
      <c r="BN683" s="12" t="str">
        <f t="shared" si="122"/>
        <v/>
      </c>
    </row>
    <row r="684" spans="6:66" x14ac:dyDescent="0.45">
      <c r="F684" s="11" t="e">
        <f>VLOOKUP($B684, FanGraphs_Standings[[Abbreviation]:[2024 Year to Date G]], 2, FALSE)</f>
        <v>#N/A</v>
      </c>
      <c r="G684" s="11" t="e">
        <f>_xlfn.IFNA(VLOOKUP($D684, 'SP Per G'!$A$2:$D$1385, 3, FALSE),M684)</f>
        <v>#N/A</v>
      </c>
      <c r="H684" s="11" t="e">
        <f>IF(AND(ISNA(VLOOKUP($D684, 'SP Per G'!$A$2:$D$1385, 4, FALSE)), ISTEXT($D684)), G684,IF(ISNA(VLOOKUP($D684, 'SP Per G'!$A$2:$D$1385, 4, FALSE)), M684, VLOOKUP($D684, 'SP Per G'!$A$2:$D$1385, 4, FALSE)))</f>
        <v>#N/A</v>
      </c>
      <c r="I684" s="11" t="e">
        <f t="shared" si="112"/>
        <v>#N/A</v>
      </c>
      <c r="J684" s="11" t="e">
        <f>_xlfn.IFNA(VLOOKUP($D684,Individual_Pitching___Dashboard[],18,FALSE),VLOOKUP(B684,Team_Pitching___Dashboard[[Team]:[ERA]],17,FALSE))</f>
        <v>#N/A</v>
      </c>
      <c r="K684" s="11" t="e">
        <f>_xlfn.IFNA(VLOOKUP($D684, Individual_Pitching___Dashboard[], 20, FALSE), VLOOKUP(B684,Team_Pitching___Dashboard[[Team]:[xFIP]],20,FALSE))</f>
        <v>#N/A</v>
      </c>
      <c r="L684" s="11" t="e">
        <f>_xlfn.IFNA(VLOOKUP($D684, Individual_Pitching___Advanced[], 21,FALSE), VLOOKUP(B684, Team_Pitching___Advanced[], 20, FALSE))</f>
        <v>#N/A</v>
      </c>
      <c r="M684" s="11" t="e">
        <f>VLOOKUP($B684, 'Team Per G'!$A$2:$G$31, 7, FALSE)</f>
        <v>#N/A</v>
      </c>
      <c r="N684" s="11" t="e">
        <f>VLOOKUP($B684, 'FanGraphs - Team WAR Projected'!$B$2:$E$31, 3, FALSE)/162</f>
        <v>#N/A</v>
      </c>
      <c r="O684" s="11" t="e">
        <f t="shared" si="113"/>
        <v>#N/A</v>
      </c>
      <c r="P684" s="11" t="e">
        <f>VLOOKUP($B684, Team_Pitching___Advanced[[Team]:[xFIP]], 19,FALSE)</f>
        <v>#N/A</v>
      </c>
      <c r="Q684" s="11" t="e">
        <f>VLOOKUP($B684, Team_Pitching___Advanced[], 20, FALSE)</f>
        <v>#N/A</v>
      </c>
      <c r="R684" s="11" t="e">
        <f>VLOOKUP($B684, Team_Batting___Dashboard[[Team]:[wOBA]], 16, FALSE)</f>
        <v>#N/A</v>
      </c>
      <c r="S684" s="11" t="e">
        <f>VLOOKUP($B684, Team_Batting___Advanced[[Team]:[OPS]], 9, FALSE)</f>
        <v>#N/A</v>
      </c>
      <c r="T684" s="11" t="e">
        <f>VLOOKUP($B684, Team_Batting___Advanced[], 19, FALSE)</f>
        <v>#N/A</v>
      </c>
      <c r="U684" s="11" t="e">
        <f>VLOOKUP($B684, 'Team Per G'!$A$2:$G$31, 3, FALSE)</f>
        <v>#N/A</v>
      </c>
      <c r="V684" s="11" t="e">
        <f>VLOOKUP($B684, 'Team Per G'!$A$2:$G$31, 5, FALSE)</f>
        <v>#N/A</v>
      </c>
      <c r="W684" s="11" t="e">
        <f>VLOOKUP($B684, 'Team Per G'!$A$2:$G$31, 4, FALSE)</f>
        <v>#N/A</v>
      </c>
      <c r="X684" s="11" t="e">
        <f>VLOOKUP($B684, Team_Batting___Dashboard[], 22, FALSE)/$F684</f>
        <v>#N/A</v>
      </c>
      <c r="Y684" s="11" t="e">
        <f>VLOOKUP($B684, 'FanGraphs - Team WAR Projected'!$B$2:$E$31, 4, FALSE)/162</f>
        <v>#N/A</v>
      </c>
      <c r="Z684" s="11" t="e">
        <f t="shared" si="114"/>
        <v>#N/A</v>
      </c>
      <c r="AA684" s="11" t="e">
        <f>VLOOKUP($B684, FanGraphs_Standings[[Abbreviation]:[2024 Year to Date RS/G]], 6, FALSE)/$F684</f>
        <v>#N/A</v>
      </c>
      <c r="AB684" s="11" t="e">
        <f>VLOOKUP($B684, FanGraphs_Standings[[Abbreviation]:[2024 Projected Full Season RDif]], 19, FALSE)/162</f>
        <v>#N/A</v>
      </c>
      <c r="AC684" s="11" t="e">
        <f t="shared" si="123"/>
        <v>#N/A</v>
      </c>
      <c r="AD684" s="11" t="e">
        <f>VLOOKUP($B684, FanGraphs_Standings[[Abbreviation]:[2024 Projected Full Season RDif]], 5, FALSE)</f>
        <v>#N/A</v>
      </c>
      <c r="AE684" s="11" t="e">
        <f>VLOOKUP($B684, FanGraphs_Standings[[Abbreviation]:[2024 Projected Full Season W%]], 18, FALSE)</f>
        <v>#N/A</v>
      </c>
      <c r="AF684" s="11" t="e">
        <f t="shared" si="115"/>
        <v>#N/A</v>
      </c>
      <c r="AG684" s="11" t="e">
        <f>VLOOKUP($B684, 'Home Field Adv'!$A$2:$I$31, 9, FALSE)</f>
        <v>#N/A</v>
      </c>
      <c r="AH684" s="11" t="e">
        <f>VLOOKUP($C684, FanGraphs_Standings[[Abbreviation]:[2024 Year to Date G]], 2, FALSE)</f>
        <v>#N/A</v>
      </c>
      <c r="AI684" s="11" t="e">
        <f>_xlfn.IFNA(VLOOKUP($E684, 'SP Per G'!$A$2:$D$1385, 3, FALSE), AO684)</f>
        <v>#N/A</v>
      </c>
      <c r="AJ684" s="11" t="e">
        <f>IF(AND(ISNA(VLOOKUP($E684, 'SP Per G'!$A$2:$D$1385, 4, FALSE)), ISTEXT($E684)), AI684,IF(ISNA(VLOOKUP($E684, 'SP Per G'!$A$2:$D$1385, 4, FALSE)), AO684, VLOOKUP($E684, 'SP Per G'!$A$2:$D$1385, 4, FALSE)))</f>
        <v>#N/A</v>
      </c>
      <c r="AK684" s="11" t="e">
        <f t="shared" si="116"/>
        <v>#N/A</v>
      </c>
      <c r="AL684" s="11" t="e">
        <f>_xlfn.IFNA(VLOOKUP($E684, Individual_Pitching___Dashboard[], 18, FALSE), VLOOKUP($C684,Team_Pitching___Advanced[[Team]:[SIERA]],16,FALSE))</f>
        <v>#N/A</v>
      </c>
      <c r="AM684" s="11" t="e">
        <f>_xlfn.IFNA(VLOOKUP($E684, Individual_Pitching___Dashboard[], 20, FALSE), VLOOKUP($C684,Team_Pitching___Advanced[[Team]:[xFIP]],19,FALSE))</f>
        <v>#N/A</v>
      </c>
      <c r="AN684" s="11" t="e">
        <f>_xlfn.IFNA(VLOOKUP($E684,Individual_Pitching___Advanced[],21,FALSE),VLOOKUP($C684,Team_Pitching___Advanced[[Team]:[SIERA]],20,FALSE))</f>
        <v>#N/A</v>
      </c>
      <c r="AO684" s="11" t="e">
        <f>VLOOKUP($C684, 'Team Per G'!$A$2:$G$31, 7, FALSE)</f>
        <v>#N/A</v>
      </c>
      <c r="AP684" s="11" t="e">
        <f>VLOOKUP($C684, 'FanGraphs - Team WAR Projected'!$B$2:$E$31, 3, FALSE)/162</f>
        <v>#N/A</v>
      </c>
      <c r="AQ684" s="11" t="e">
        <f t="shared" si="117"/>
        <v>#N/A</v>
      </c>
      <c r="AR684" s="11" t="e">
        <f>VLOOKUP($C684, Team_Pitching___Advanced[[Team]:[xFIP]], 19,FALSE)</f>
        <v>#N/A</v>
      </c>
      <c r="AS684" s="11" t="e">
        <f>VLOOKUP($C684, Team_Pitching___Advanced[], 20, FALSE)</f>
        <v>#N/A</v>
      </c>
      <c r="AT684" s="11" t="e">
        <f>VLOOKUP($C684, Team_Batting___Dashboard[[Team]:[wOBA]], 16, FALSE)</f>
        <v>#N/A</v>
      </c>
      <c r="AU684" s="11" t="e">
        <f>VLOOKUP($C684, Team_Batting___Advanced[[Team]:[OPS]], 9, FALSE)</f>
        <v>#N/A</v>
      </c>
      <c r="AV684" s="11" t="e">
        <f>VLOOKUP($C684, Team_Batting___Advanced[], 19, FALSE)</f>
        <v>#N/A</v>
      </c>
      <c r="AW684" s="11" t="e">
        <f>VLOOKUP($C684, 'Team Per G'!$A$2:$G$31, 3, FALSE)</f>
        <v>#N/A</v>
      </c>
      <c r="AX684" s="11" t="e">
        <f>VLOOKUP($C684, 'Team Per G'!$A$2:$G$31, 5, FALSE)</f>
        <v>#N/A</v>
      </c>
      <c r="AY684" s="11" t="e">
        <f>VLOOKUP($C684, 'Team Per G'!$A$2:$G$31, 4, FALSE)</f>
        <v>#N/A</v>
      </c>
      <c r="AZ684" s="11" t="e">
        <f>VLOOKUP($C684, Team_Batting___Dashboard[], 22, FALSE)/$AH684</f>
        <v>#N/A</v>
      </c>
      <c r="BA684" s="11" t="e">
        <f>VLOOKUP($C684, 'FanGraphs - Team WAR Projected'!$B$2:$E$31, 4, FALSE)/162</f>
        <v>#N/A</v>
      </c>
      <c r="BB684" s="11" t="e">
        <f t="shared" si="118"/>
        <v>#N/A</v>
      </c>
      <c r="BC684" s="11" t="e">
        <f>VLOOKUP($C684, FanGraphs_Standings[[Abbreviation]:[2024 Year to Date RS/G]], 6, FALSE)/$AH684</f>
        <v>#N/A</v>
      </c>
      <c r="BD684" s="11" t="e">
        <f>VLOOKUP($C684, FanGraphs_Standings[[Abbreviation]:[2024 Projected Full Season RDif]], 19, FALSE)/162</f>
        <v>#N/A</v>
      </c>
      <c r="BE684" s="11" t="e">
        <f t="shared" si="119"/>
        <v>#N/A</v>
      </c>
      <c r="BF684" s="11" t="e">
        <f>VLOOKUP($C684, FanGraphs_Standings[[Abbreviation]:[2024 Projected Full Season RDif]], 5, FALSE)</f>
        <v>#N/A</v>
      </c>
      <c r="BG684" s="11" t="e">
        <f>VLOOKUP($C684, FanGraphs_Standings[[Abbreviation]:[2024 Projected Full Season W%]], 18, FALSE)</f>
        <v>#N/A</v>
      </c>
      <c r="BH684" s="11" t="e">
        <f t="shared" si="120"/>
        <v>#N/A</v>
      </c>
      <c r="BI684" s="11" t="e">
        <f>VLOOKUP($C684, 'Home Field Adv'!$A$2:$K$31, 11, FALSE)</f>
        <v>#N/A</v>
      </c>
      <c r="BL684" s="12" t="str">
        <f t="shared" si="121"/>
        <v/>
      </c>
      <c r="BM684" s="12" t="str">
        <f t="shared" si="124"/>
        <v/>
      </c>
      <c r="BN684" s="12" t="str">
        <f t="shared" si="122"/>
        <v/>
      </c>
    </row>
    <row r="685" spans="6:66" x14ac:dyDescent="0.45">
      <c r="F685" s="11" t="e">
        <f>VLOOKUP($B685, FanGraphs_Standings[[Abbreviation]:[2024 Year to Date G]], 2, FALSE)</f>
        <v>#N/A</v>
      </c>
      <c r="G685" s="11" t="e">
        <f>_xlfn.IFNA(VLOOKUP($D685, 'SP Per G'!$A$2:$D$1385, 3, FALSE),M685)</f>
        <v>#N/A</v>
      </c>
      <c r="H685" s="11" t="e">
        <f>IF(AND(ISNA(VLOOKUP($D685, 'SP Per G'!$A$2:$D$1385, 4, FALSE)), ISTEXT($D685)), G685,IF(ISNA(VLOOKUP($D685, 'SP Per G'!$A$2:$D$1385, 4, FALSE)), M685, VLOOKUP($D685, 'SP Per G'!$A$2:$D$1385, 4, FALSE)))</f>
        <v>#N/A</v>
      </c>
      <c r="I685" s="11" t="e">
        <f t="shared" si="112"/>
        <v>#N/A</v>
      </c>
      <c r="J685" s="11" t="e">
        <f>_xlfn.IFNA(VLOOKUP($D685,Individual_Pitching___Dashboard[],18,FALSE),VLOOKUP(B685,Team_Pitching___Dashboard[[Team]:[ERA]],17,FALSE))</f>
        <v>#N/A</v>
      </c>
      <c r="K685" s="11" t="e">
        <f>_xlfn.IFNA(VLOOKUP($D685, Individual_Pitching___Dashboard[], 20, FALSE), VLOOKUP(B685,Team_Pitching___Dashboard[[Team]:[xFIP]],20,FALSE))</f>
        <v>#N/A</v>
      </c>
      <c r="L685" s="11" t="e">
        <f>_xlfn.IFNA(VLOOKUP($D685, Individual_Pitching___Advanced[], 21,FALSE), VLOOKUP(B685, Team_Pitching___Advanced[], 20, FALSE))</f>
        <v>#N/A</v>
      </c>
      <c r="M685" s="11" t="e">
        <f>VLOOKUP($B685, 'Team Per G'!$A$2:$G$31, 7, FALSE)</f>
        <v>#N/A</v>
      </c>
      <c r="N685" s="11" t="e">
        <f>VLOOKUP($B685, 'FanGraphs - Team WAR Projected'!$B$2:$E$31, 3, FALSE)/162</f>
        <v>#N/A</v>
      </c>
      <c r="O685" s="11" t="e">
        <f t="shared" si="113"/>
        <v>#N/A</v>
      </c>
      <c r="P685" s="11" t="e">
        <f>VLOOKUP($B685, Team_Pitching___Advanced[[Team]:[xFIP]], 19,FALSE)</f>
        <v>#N/A</v>
      </c>
      <c r="Q685" s="11" t="e">
        <f>VLOOKUP($B685, Team_Pitching___Advanced[], 20, FALSE)</f>
        <v>#N/A</v>
      </c>
      <c r="R685" s="11" t="e">
        <f>VLOOKUP($B685, Team_Batting___Dashboard[[Team]:[wOBA]], 16, FALSE)</f>
        <v>#N/A</v>
      </c>
      <c r="S685" s="11" t="e">
        <f>VLOOKUP($B685, Team_Batting___Advanced[[Team]:[OPS]], 9, FALSE)</f>
        <v>#N/A</v>
      </c>
      <c r="T685" s="11" t="e">
        <f>VLOOKUP($B685, Team_Batting___Advanced[], 19, FALSE)</f>
        <v>#N/A</v>
      </c>
      <c r="U685" s="11" t="e">
        <f>VLOOKUP($B685, 'Team Per G'!$A$2:$G$31, 3, FALSE)</f>
        <v>#N/A</v>
      </c>
      <c r="V685" s="11" t="e">
        <f>VLOOKUP($B685, 'Team Per G'!$A$2:$G$31, 5, FALSE)</f>
        <v>#N/A</v>
      </c>
      <c r="W685" s="11" t="e">
        <f>VLOOKUP($B685, 'Team Per G'!$A$2:$G$31, 4, FALSE)</f>
        <v>#N/A</v>
      </c>
      <c r="X685" s="11" t="e">
        <f>VLOOKUP($B685, Team_Batting___Dashboard[], 22, FALSE)/$F685</f>
        <v>#N/A</v>
      </c>
      <c r="Y685" s="11" t="e">
        <f>VLOOKUP($B685, 'FanGraphs - Team WAR Projected'!$B$2:$E$31, 4, FALSE)/162</f>
        <v>#N/A</v>
      </c>
      <c r="Z685" s="11" t="e">
        <f t="shared" si="114"/>
        <v>#N/A</v>
      </c>
      <c r="AA685" s="11" t="e">
        <f>VLOOKUP($B685, FanGraphs_Standings[[Abbreviation]:[2024 Year to Date RS/G]], 6, FALSE)/$F685</f>
        <v>#N/A</v>
      </c>
      <c r="AB685" s="11" t="e">
        <f>VLOOKUP($B685, FanGraphs_Standings[[Abbreviation]:[2024 Projected Full Season RDif]], 19, FALSE)/162</f>
        <v>#N/A</v>
      </c>
      <c r="AC685" s="11" t="e">
        <f t="shared" si="123"/>
        <v>#N/A</v>
      </c>
      <c r="AD685" s="11" t="e">
        <f>VLOOKUP($B685, FanGraphs_Standings[[Abbreviation]:[2024 Projected Full Season RDif]], 5, FALSE)</f>
        <v>#N/A</v>
      </c>
      <c r="AE685" s="11" t="e">
        <f>VLOOKUP($B685, FanGraphs_Standings[[Abbreviation]:[2024 Projected Full Season W%]], 18, FALSE)</f>
        <v>#N/A</v>
      </c>
      <c r="AF685" s="11" t="e">
        <f t="shared" si="115"/>
        <v>#N/A</v>
      </c>
      <c r="AG685" s="11" t="e">
        <f>VLOOKUP($B685, 'Home Field Adv'!$A$2:$I$31, 9, FALSE)</f>
        <v>#N/A</v>
      </c>
      <c r="AH685" s="11" t="e">
        <f>VLOOKUP($C685, FanGraphs_Standings[[Abbreviation]:[2024 Year to Date G]], 2, FALSE)</f>
        <v>#N/A</v>
      </c>
      <c r="AI685" s="11" t="e">
        <f>_xlfn.IFNA(VLOOKUP($E685, 'SP Per G'!$A$2:$D$1385, 3, FALSE), AO685)</f>
        <v>#N/A</v>
      </c>
      <c r="AJ685" s="11" t="e">
        <f>IF(AND(ISNA(VLOOKUP($E685, 'SP Per G'!$A$2:$D$1385, 4, FALSE)), ISTEXT($E685)), AI685,IF(ISNA(VLOOKUP($E685, 'SP Per G'!$A$2:$D$1385, 4, FALSE)), AO685, VLOOKUP($E685, 'SP Per G'!$A$2:$D$1385, 4, FALSE)))</f>
        <v>#N/A</v>
      </c>
      <c r="AK685" s="11" t="e">
        <f t="shared" si="116"/>
        <v>#N/A</v>
      </c>
      <c r="AL685" s="11" t="e">
        <f>_xlfn.IFNA(VLOOKUP($E685, Individual_Pitching___Dashboard[], 18, FALSE), VLOOKUP($C685,Team_Pitching___Advanced[[Team]:[SIERA]],16,FALSE))</f>
        <v>#N/A</v>
      </c>
      <c r="AM685" s="11" t="e">
        <f>_xlfn.IFNA(VLOOKUP($E685, Individual_Pitching___Dashboard[], 20, FALSE), VLOOKUP($C685,Team_Pitching___Advanced[[Team]:[xFIP]],19,FALSE))</f>
        <v>#N/A</v>
      </c>
      <c r="AN685" s="11" t="e">
        <f>_xlfn.IFNA(VLOOKUP($E685,Individual_Pitching___Advanced[],21,FALSE),VLOOKUP($C685,Team_Pitching___Advanced[[Team]:[SIERA]],20,FALSE))</f>
        <v>#N/A</v>
      </c>
      <c r="AO685" s="11" t="e">
        <f>VLOOKUP($C685, 'Team Per G'!$A$2:$G$31, 7, FALSE)</f>
        <v>#N/A</v>
      </c>
      <c r="AP685" s="11" t="e">
        <f>VLOOKUP($C685, 'FanGraphs - Team WAR Projected'!$B$2:$E$31, 3, FALSE)/162</f>
        <v>#N/A</v>
      </c>
      <c r="AQ685" s="11" t="e">
        <f t="shared" si="117"/>
        <v>#N/A</v>
      </c>
      <c r="AR685" s="11" t="e">
        <f>VLOOKUP($C685, Team_Pitching___Advanced[[Team]:[xFIP]], 19,FALSE)</f>
        <v>#N/A</v>
      </c>
      <c r="AS685" s="11" t="e">
        <f>VLOOKUP($C685, Team_Pitching___Advanced[], 20, FALSE)</f>
        <v>#N/A</v>
      </c>
      <c r="AT685" s="11" t="e">
        <f>VLOOKUP($C685, Team_Batting___Dashboard[[Team]:[wOBA]], 16, FALSE)</f>
        <v>#N/A</v>
      </c>
      <c r="AU685" s="11" t="e">
        <f>VLOOKUP($C685, Team_Batting___Advanced[[Team]:[OPS]], 9, FALSE)</f>
        <v>#N/A</v>
      </c>
      <c r="AV685" s="11" t="e">
        <f>VLOOKUP($C685, Team_Batting___Advanced[], 19, FALSE)</f>
        <v>#N/A</v>
      </c>
      <c r="AW685" s="11" t="e">
        <f>VLOOKUP($C685, 'Team Per G'!$A$2:$G$31, 3, FALSE)</f>
        <v>#N/A</v>
      </c>
      <c r="AX685" s="11" t="e">
        <f>VLOOKUP($C685, 'Team Per G'!$A$2:$G$31, 5, FALSE)</f>
        <v>#N/A</v>
      </c>
      <c r="AY685" s="11" t="e">
        <f>VLOOKUP($C685, 'Team Per G'!$A$2:$G$31, 4, FALSE)</f>
        <v>#N/A</v>
      </c>
      <c r="AZ685" s="11" t="e">
        <f>VLOOKUP($C685, Team_Batting___Dashboard[], 22, FALSE)/$AH685</f>
        <v>#N/A</v>
      </c>
      <c r="BA685" s="11" t="e">
        <f>VLOOKUP($C685, 'FanGraphs - Team WAR Projected'!$B$2:$E$31, 4, FALSE)/162</f>
        <v>#N/A</v>
      </c>
      <c r="BB685" s="11" t="e">
        <f t="shared" si="118"/>
        <v>#N/A</v>
      </c>
      <c r="BC685" s="11" t="e">
        <f>VLOOKUP($C685, FanGraphs_Standings[[Abbreviation]:[2024 Year to Date RS/G]], 6, FALSE)/$AH685</f>
        <v>#N/A</v>
      </c>
      <c r="BD685" s="11" t="e">
        <f>VLOOKUP($C685, FanGraphs_Standings[[Abbreviation]:[2024 Projected Full Season RDif]], 19, FALSE)/162</f>
        <v>#N/A</v>
      </c>
      <c r="BE685" s="11" t="e">
        <f t="shared" si="119"/>
        <v>#N/A</v>
      </c>
      <c r="BF685" s="11" t="e">
        <f>VLOOKUP($C685, FanGraphs_Standings[[Abbreviation]:[2024 Projected Full Season RDif]], 5, FALSE)</f>
        <v>#N/A</v>
      </c>
      <c r="BG685" s="11" t="e">
        <f>VLOOKUP($C685, FanGraphs_Standings[[Abbreviation]:[2024 Projected Full Season W%]], 18, FALSE)</f>
        <v>#N/A</v>
      </c>
      <c r="BH685" s="11" t="e">
        <f t="shared" si="120"/>
        <v>#N/A</v>
      </c>
      <c r="BI685" s="11" t="e">
        <f>VLOOKUP($C685, 'Home Field Adv'!$A$2:$K$31, 11, FALSE)</f>
        <v>#N/A</v>
      </c>
      <c r="BL685" s="12" t="str">
        <f t="shared" si="121"/>
        <v/>
      </c>
      <c r="BM685" s="12" t="str">
        <f t="shared" si="124"/>
        <v/>
      </c>
      <c r="BN685" s="12" t="str">
        <f t="shared" si="122"/>
        <v/>
      </c>
    </row>
    <row r="686" spans="6:66" x14ac:dyDescent="0.45">
      <c r="F686" s="11" t="e">
        <f>VLOOKUP($B686, FanGraphs_Standings[[Abbreviation]:[2024 Year to Date G]], 2, FALSE)</f>
        <v>#N/A</v>
      </c>
      <c r="G686" s="11" t="e">
        <f>_xlfn.IFNA(VLOOKUP($D686, 'SP Per G'!$A$2:$D$1385, 3, FALSE),M686)</f>
        <v>#N/A</v>
      </c>
      <c r="H686" s="11" t="e">
        <f>IF(AND(ISNA(VLOOKUP($D686, 'SP Per G'!$A$2:$D$1385, 4, FALSE)), ISTEXT($D686)), G686,IF(ISNA(VLOOKUP($D686, 'SP Per G'!$A$2:$D$1385, 4, FALSE)), M686, VLOOKUP($D686, 'SP Per G'!$A$2:$D$1385, 4, FALSE)))</f>
        <v>#N/A</v>
      </c>
      <c r="I686" s="11" t="e">
        <f t="shared" si="112"/>
        <v>#N/A</v>
      </c>
      <c r="J686" s="11" t="e">
        <f>_xlfn.IFNA(VLOOKUP($D686,Individual_Pitching___Dashboard[],18,FALSE),VLOOKUP(B686,Team_Pitching___Dashboard[[Team]:[ERA]],17,FALSE))</f>
        <v>#N/A</v>
      </c>
      <c r="K686" s="11" t="e">
        <f>_xlfn.IFNA(VLOOKUP($D686, Individual_Pitching___Dashboard[], 20, FALSE), VLOOKUP(B686,Team_Pitching___Dashboard[[Team]:[xFIP]],20,FALSE))</f>
        <v>#N/A</v>
      </c>
      <c r="L686" s="11" t="e">
        <f>_xlfn.IFNA(VLOOKUP($D686, Individual_Pitching___Advanced[], 21,FALSE), VLOOKUP(B686, Team_Pitching___Advanced[], 20, FALSE))</f>
        <v>#N/A</v>
      </c>
      <c r="M686" s="11" t="e">
        <f>VLOOKUP($B686, 'Team Per G'!$A$2:$G$31, 7, FALSE)</f>
        <v>#N/A</v>
      </c>
      <c r="N686" s="11" t="e">
        <f>VLOOKUP($B686, 'FanGraphs - Team WAR Projected'!$B$2:$E$31, 3, FALSE)/162</f>
        <v>#N/A</v>
      </c>
      <c r="O686" s="11" t="e">
        <f t="shared" si="113"/>
        <v>#N/A</v>
      </c>
      <c r="P686" s="11" t="e">
        <f>VLOOKUP($B686, Team_Pitching___Advanced[[Team]:[xFIP]], 19,FALSE)</f>
        <v>#N/A</v>
      </c>
      <c r="Q686" s="11" t="e">
        <f>VLOOKUP($B686, Team_Pitching___Advanced[], 20, FALSE)</f>
        <v>#N/A</v>
      </c>
      <c r="R686" s="11" t="e">
        <f>VLOOKUP($B686, Team_Batting___Dashboard[[Team]:[wOBA]], 16, FALSE)</f>
        <v>#N/A</v>
      </c>
      <c r="S686" s="11" t="e">
        <f>VLOOKUP($B686, Team_Batting___Advanced[[Team]:[OPS]], 9, FALSE)</f>
        <v>#N/A</v>
      </c>
      <c r="T686" s="11" t="e">
        <f>VLOOKUP($B686, Team_Batting___Advanced[], 19, FALSE)</f>
        <v>#N/A</v>
      </c>
      <c r="U686" s="11" t="e">
        <f>VLOOKUP($B686, 'Team Per G'!$A$2:$G$31, 3, FALSE)</f>
        <v>#N/A</v>
      </c>
      <c r="V686" s="11" t="e">
        <f>VLOOKUP($B686, 'Team Per G'!$A$2:$G$31, 5, FALSE)</f>
        <v>#N/A</v>
      </c>
      <c r="W686" s="11" t="e">
        <f>VLOOKUP($B686, 'Team Per G'!$A$2:$G$31, 4, FALSE)</f>
        <v>#N/A</v>
      </c>
      <c r="X686" s="11" t="e">
        <f>VLOOKUP($B686, Team_Batting___Dashboard[], 22, FALSE)/$F686</f>
        <v>#N/A</v>
      </c>
      <c r="Y686" s="11" t="e">
        <f>VLOOKUP($B686, 'FanGraphs - Team WAR Projected'!$B$2:$E$31, 4, FALSE)/162</f>
        <v>#N/A</v>
      </c>
      <c r="Z686" s="11" t="e">
        <f t="shared" si="114"/>
        <v>#N/A</v>
      </c>
      <c r="AA686" s="11" t="e">
        <f>VLOOKUP($B686, FanGraphs_Standings[[Abbreviation]:[2024 Year to Date RS/G]], 6, FALSE)/$F686</f>
        <v>#N/A</v>
      </c>
      <c r="AB686" s="11" t="e">
        <f>VLOOKUP($B686, FanGraphs_Standings[[Abbreviation]:[2024 Projected Full Season RDif]], 19, FALSE)/162</f>
        <v>#N/A</v>
      </c>
      <c r="AC686" s="11" t="e">
        <f t="shared" si="123"/>
        <v>#N/A</v>
      </c>
      <c r="AD686" s="11" t="e">
        <f>VLOOKUP($B686, FanGraphs_Standings[[Abbreviation]:[2024 Projected Full Season RDif]], 5, FALSE)</f>
        <v>#N/A</v>
      </c>
      <c r="AE686" s="11" t="e">
        <f>VLOOKUP($B686, FanGraphs_Standings[[Abbreviation]:[2024 Projected Full Season W%]], 18, FALSE)</f>
        <v>#N/A</v>
      </c>
      <c r="AF686" s="11" t="e">
        <f t="shared" si="115"/>
        <v>#N/A</v>
      </c>
      <c r="AG686" s="11" t="e">
        <f>VLOOKUP($B686, 'Home Field Adv'!$A$2:$I$31, 9, FALSE)</f>
        <v>#N/A</v>
      </c>
      <c r="AH686" s="11" t="e">
        <f>VLOOKUP($C686, FanGraphs_Standings[[Abbreviation]:[2024 Year to Date G]], 2, FALSE)</f>
        <v>#N/A</v>
      </c>
      <c r="AI686" s="11" t="e">
        <f>_xlfn.IFNA(VLOOKUP($E686, 'SP Per G'!$A$2:$D$1385, 3, FALSE), AO686)</f>
        <v>#N/A</v>
      </c>
      <c r="AJ686" s="11" t="e">
        <f>IF(AND(ISNA(VLOOKUP($E686, 'SP Per G'!$A$2:$D$1385, 4, FALSE)), ISTEXT($E686)), AI686,IF(ISNA(VLOOKUP($E686, 'SP Per G'!$A$2:$D$1385, 4, FALSE)), AO686, VLOOKUP($E686, 'SP Per G'!$A$2:$D$1385, 4, FALSE)))</f>
        <v>#N/A</v>
      </c>
      <c r="AK686" s="11" t="e">
        <f t="shared" si="116"/>
        <v>#N/A</v>
      </c>
      <c r="AL686" s="11" t="e">
        <f>_xlfn.IFNA(VLOOKUP($E686, Individual_Pitching___Dashboard[], 18, FALSE), VLOOKUP($C686,Team_Pitching___Advanced[[Team]:[SIERA]],16,FALSE))</f>
        <v>#N/A</v>
      </c>
      <c r="AM686" s="11" t="e">
        <f>_xlfn.IFNA(VLOOKUP($E686, Individual_Pitching___Dashboard[], 20, FALSE), VLOOKUP($C686,Team_Pitching___Advanced[[Team]:[xFIP]],19,FALSE))</f>
        <v>#N/A</v>
      </c>
      <c r="AN686" s="11" t="e">
        <f>_xlfn.IFNA(VLOOKUP($E686,Individual_Pitching___Advanced[],21,FALSE),VLOOKUP($C686,Team_Pitching___Advanced[[Team]:[SIERA]],20,FALSE))</f>
        <v>#N/A</v>
      </c>
      <c r="AO686" s="11" t="e">
        <f>VLOOKUP($C686, 'Team Per G'!$A$2:$G$31, 7, FALSE)</f>
        <v>#N/A</v>
      </c>
      <c r="AP686" s="11" t="e">
        <f>VLOOKUP($C686, 'FanGraphs - Team WAR Projected'!$B$2:$E$31, 3, FALSE)/162</f>
        <v>#N/A</v>
      </c>
      <c r="AQ686" s="11" t="e">
        <f t="shared" si="117"/>
        <v>#N/A</v>
      </c>
      <c r="AR686" s="11" t="e">
        <f>VLOOKUP($C686, Team_Pitching___Advanced[[Team]:[xFIP]], 19,FALSE)</f>
        <v>#N/A</v>
      </c>
      <c r="AS686" s="11" t="e">
        <f>VLOOKUP($C686, Team_Pitching___Advanced[], 20, FALSE)</f>
        <v>#N/A</v>
      </c>
      <c r="AT686" s="11" t="e">
        <f>VLOOKUP($C686, Team_Batting___Dashboard[[Team]:[wOBA]], 16, FALSE)</f>
        <v>#N/A</v>
      </c>
      <c r="AU686" s="11" t="e">
        <f>VLOOKUP($C686, Team_Batting___Advanced[[Team]:[OPS]], 9, FALSE)</f>
        <v>#N/A</v>
      </c>
      <c r="AV686" s="11" t="e">
        <f>VLOOKUP($C686, Team_Batting___Advanced[], 19, FALSE)</f>
        <v>#N/A</v>
      </c>
      <c r="AW686" s="11" t="e">
        <f>VLOOKUP($C686, 'Team Per G'!$A$2:$G$31, 3, FALSE)</f>
        <v>#N/A</v>
      </c>
      <c r="AX686" s="11" t="e">
        <f>VLOOKUP($C686, 'Team Per G'!$A$2:$G$31, 5, FALSE)</f>
        <v>#N/A</v>
      </c>
      <c r="AY686" s="11" t="e">
        <f>VLOOKUP($C686, 'Team Per G'!$A$2:$G$31, 4, FALSE)</f>
        <v>#N/A</v>
      </c>
      <c r="AZ686" s="11" t="e">
        <f>VLOOKUP($C686, Team_Batting___Dashboard[], 22, FALSE)/$AH686</f>
        <v>#N/A</v>
      </c>
      <c r="BA686" s="11" t="e">
        <f>VLOOKUP($C686, 'FanGraphs - Team WAR Projected'!$B$2:$E$31, 4, FALSE)/162</f>
        <v>#N/A</v>
      </c>
      <c r="BB686" s="11" t="e">
        <f t="shared" si="118"/>
        <v>#N/A</v>
      </c>
      <c r="BC686" s="11" t="e">
        <f>VLOOKUP($C686, FanGraphs_Standings[[Abbreviation]:[2024 Year to Date RS/G]], 6, FALSE)/$AH686</f>
        <v>#N/A</v>
      </c>
      <c r="BD686" s="11" t="e">
        <f>VLOOKUP($C686, FanGraphs_Standings[[Abbreviation]:[2024 Projected Full Season RDif]], 19, FALSE)/162</f>
        <v>#N/A</v>
      </c>
      <c r="BE686" s="11" t="e">
        <f t="shared" si="119"/>
        <v>#N/A</v>
      </c>
      <c r="BF686" s="11" t="e">
        <f>VLOOKUP($C686, FanGraphs_Standings[[Abbreviation]:[2024 Projected Full Season RDif]], 5, FALSE)</f>
        <v>#N/A</v>
      </c>
      <c r="BG686" s="11" t="e">
        <f>VLOOKUP($C686, FanGraphs_Standings[[Abbreviation]:[2024 Projected Full Season W%]], 18, FALSE)</f>
        <v>#N/A</v>
      </c>
      <c r="BH686" s="11" t="e">
        <f t="shared" si="120"/>
        <v>#N/A</v>
      </c>
      <c r="BI686" s="11" t="e">
        <f>VLOOKUP($C686, 'Home Field Adv'!$A$2:$K$31, 11, FALSE)</f>
        <v>#N/A</v>
      </c>
      <c r="BL686" s="12" t="str">
        <f t="shared" si="121"/>
        <v/>
      </c>
      <c r="BM686" s="12" t="str">
        <f t="shared" si="124"/>
        <v/>
      </c>
      <c r="BN686" s="12" t="str">
        <f t="shared" si="122"/>
        <v/>
      </c>
    </row>
    <row r="687" spans="6:66" x14ac:dyDescent="0.45">
      <c r="F687" s="11" t="e">
        <f>VLOOKUP($B687, FanGraphs_Standings[[Abbreviation]:[2024 Year to Date G]], 2, FALSE)</f>
        <v>#N/A</v>
      </c>
      <c r="G687" s="11" t="e">
        <f>_xlfn.IFNA(VLOOKUP($D687, 'SP Per G'!$A$2:$D$1385, 3, FALSE),M687)</f>
        <v>#N/A</v>
      </c>
      <c r="H687" s="11" t="e">
        <f>IF(AND(ISNA(VLOOKUP($D687, 'SP Per G'!$A$2:$D$1385, 4, FALSE)), ISTEXT($D687)), G687,IF(ISNA(VLOOKUP($D687, 'SP Per G'!$A$2:$D$1385, 4, FALSE)), M687, VLOOKUP($D687, 'SP Per G'!$A$2:$D$1385, 4, FALSE)))</f>
        <v>#N/A</v>
      </c>
      <c r="I687" s="11" t="e">
        <f t="shared" si="112"/>
        <v>#N/A</v>
      </c>
      <c r="J687" s="11" t="e">
        <f>_xlfn.IFNA(VLOOKUP($D687,Individual_Pitching___Dashboard[],18,FALSE),VLOOKUP(B687,Team_Pitching___Dashboard[[Team]:[ERA]],17,FALSE))</f>
        <v>#N/A</v>
      </c>
      <c r="K687" s="11" t="e">
        <f>_xlfn.IFNA(VLOOKUP($D687, Individual_Pitching___Dashboard[], 20, FALSE), VLOOKUP(B687,Team_Pitching___Dashboard[[Team]:[xFIP]],20,FALSE))</f>
        <v>#N/A</v>
      </c>
      <c r="L687" s="11" t="e">
        <f>_xlfn.IFNA(VLOOKUP($D687, Individual_Pitching___Advanced[], 21,FALSE), VLOOKUP(B687, Team_Pitching___Advanced[], 20, FALSE))</f>
        <v>#N/A</v>
      </c>
      <c r="M687" s="11" t="e">
        <f>VLOOKUP($B687, 'Team Per G'!$A$2:$G$31, 7, FALSE)</f>
        <v>#N/A</v>
      </c>
      <c r="N687" s="11" t="e">
        <f>VLOOKUP($B687, 'FanGraphs - Team WAR Projected'!$B$2:$E$31, 3, FALSE)/162</f>
        <v>#N/A</v>
      </c>
      <c r="O687" s="11" t="e">
        <f t="shared" si="113"/>
        <v>#N/A</v>
      </c>
      <c r="P687" s="11" t="e">
        <f>VLOOKUP($B687, Team_Pitching___Advanced[[Team]:[xFIP]], 19,FALSE)</f>
        <v>#N/A</v>
      </c>
      <c r="Q687" s="11" t="e">
        <f>VLOOKUP($B687, Team_Pitching___Advanced[], 20, FALSE)</f>
        <v>#N/A</v>
      </c>
      <c r="R687" s="11" t="e">
        <f>VLOOKUP($B687, Team_Batting___Dashboard[[Team]:[wOBA]], 16, FALSE)</f>
        <v>#N/A</v>
      </c>
      <c r="S687" s="11" t="e">
        <f>VLOOKUP($B687, Team_Batting___Advanced[[Team]:[OPS]], 9, FALSE)</f>
        <v>#N/A</v>
      </c>
      <c r="T687" s="11" t="e">
        <f>VLOOKUP($B687, Team_Batting___Advanced[], 19, FALSE)</f>
        <v>#N/A</v>
      </c>
      <c r="U687" s="11" t="e">
        <f>VLOOKUP($B687, 'Team Per G'!$A$2:$G$31, 3, FALSE)</f>
        <v>#N/A</v>
      </c>
      <c r="V687" s="11" t="e">
        <f>VLOOKUP($B687, 'Team Per G'!$A$2:$G$31, 5, FALSE)</f>
        <v>#N/A</v>
      </c>
      <c r="W687" s="11" t="e">
        <f>VLOOKUP($B687, 'Team Per G'!$A$2:$G$31, 4, FALSE)</f>
        <v>#N/A</v>
      </c>
      <c r="X687" s="11" t="e">
        <f>VLOOKUP($B687, Team_Batting___Dashboard[], 22, FALSE)/$F687</f>
        <v>#N/A</v>
      </c>
      <c r="Y687" s="11" t="e">
        <f>VLOOKUP($B687, 'FanGraphs - Team WAR Projected'!$B$2:$E$31, 4, FALSE)/162</f>
        <v>#N/A</v>
      </c>
      <c r="Z687" s="11" t="e">
        <f t="shared" si="114"/>
        <v>#N/A</v>
      </c>
      <c r="AA687" s="11" t="e">
        <f>VLOOKUP($B687, FanGraphs_Standings[[Abbreviation]:[2024 Year to Date RS/G]], 6, FALSE)/$F687</f>
        <v>#N/A</v>
      </c>
      <c r="AB687" s="11" t="e">
        <f>VLOOKUP($B687, FanGraphs_Standings[[Abbreviation]:[2024 Projected Full Season RDif]], 19, FALSE)/162</f>
        <v>#N/A</v>
      </c>
      <c r="AC687" s="11" t="e">
        <f t="shared" si="123"/>
        <v>#N/A</v>
      </c>
      <c r="AD687" s="11" t="e">
        <f>VLOOKUP($B687, FanGraphs_Standings[[Abbreviation]:[2024 Projected Full Season RDif]], 5, FALSE)</f>
        <v>#N/A</v>
      </c>
      <c r="AE687" s="11" t="e">
        <f>VLOOKUP($B687, FanGraphs_Standings[[Abbreviation]:[2024 Projected Full Season W%]], 18, FALSE)</f>
        <v>#N/A</v>
      </c>
      <c r="AF687" s="11" t="e">
        <f t="shared" si="115"/>
        <v>#N/A</v>
      </c>
      <c r="AG687" s="11" t="e">
        <f>VLOOKUP($B687, 'Home Field Adv'!$A$2:$I$31, 9, FALSE)</f>
        <v>#N/A</v>
      </c>
      <c r="AH687" s="11" t="e">
        <f>VLOOKUP($C687, FanGraphs_Standings[[Abbreviation]:[2024 Year to Date G]], 2, FALSE)</f>
        <v>#N/A</v>
      </c>
      <c r="AI687" s="11" t="e">
        <f>_xlfn.IFNA(VLOOKUP($E687, 'SP Per G'!$A$2:$D$1385, 3, FALSE), AO687)</f>
        <v>#N/A</v>
      </c>
      <c r="AJ687" s="11" t="e">
        <f>IF(AND(ISNA(VLOOKUP($E687, 'SP Per G'!$A$2:$D$1385, 4, FALSE)), ISTEXT($E687)), AI687,IF(ISNA(VLOOKUP($E687, 'SP Per G'!$A$2:$D$1385, 4, FALSE)), AO687, VLOOKUP($E687, 'SP Per G'!$A$2:$D$1385, 4, FALSE)))</f>
        <v>#N/A</v>
      </c>
      <c r="AK687" s="11" t="e">
        <f t="shared" si="116"/>
        <v>#N/A</v>
      </c>
      <c r="AL687" s="11" t="e">
        <f>_xlfn.IFNA(VLOOKUP($E687, Individual_Pitching___Dashboard[], 18, FALSE), VLOOKUP($C687,Team_Pitching___Advanced[[Team]:[SIERA]],16,FALSE))</f>
        <v>#N/A</v>
      </c>
      <c r="AM687" s="11" t="e">
        <f>_xlfn.IFNA(VLOOKUP($E687, Individual_Pitching___Dashboard[], 20, FALSE), VLOOKUP($C687,Team_Pitching___Advanced[[Team]:[xFIP]],19,FALSE))</f>
        <v>#N/A</v>
      </c>
      <c r="AN687" s="11" t="e">
        <f>_xlfn.IFNA(VLOOKUP($E687,Individual_Pitching___Advanced[],21,FALSE),VLOOKUP($C687,Team_Pitching___Advanced[[Team]:[SIERA]],20,FALSE))</f>
        <v>#N/A</v>
      </c>
      <c r="AO687" s="11" t="e">
        <f>VLOOKUP($C687, 'Team Per G'!$A$2:$G$31, 7, FALSE)</f>
        <v>#N/A</v>
      </c>
      <c r="AP687" s="11" t="e">
        <f>VLOOKUP($C687, 'FanGraphs - Team WAR Projected'!$B$2:$E$31, 3, FALSE)/162</f>
        <v>#N/A</v>
      </c>
      <c r="AQ687" s="11" t="e">
        <f t="shared" si="117"/>
        <v>#N/A</v>
      </c>
      <c r="AR687" s="11" t="e">
        <f>VLOOKUP($C687, Team_Pitching___Advanced[[Team]:[xFIP]], 19,FALSE)</f>
        <v>#N/A</v>
      </c>
      <c r="AS687" s="11" t="e">
        <f>VLOOKUP($C687, Team_Pitching___Advanced[], 20, FALSE)</f>
        <v>#N/A</v>
      </c>
      <c r="AT687" s="11" t="e">
        <f>VLOOKUP($C687, Team_Batting___Dashboard[[Team]:[wOBA]], 16, FALSE)</f>
        <v>#N/A</v>
      </c>
      <c r="AU687" s="11" t="e">
        <f>VLOOKUP($C687, Team_Batting___Advanced[[Team]:[OPS]], 9, FALSE)</f>
        <v>#N/A</v>
      </c>
      <c r="AV687" s="11" t="e">
        <f>VLOOKUP($C687, Team_Batting___Advanced[], 19, FALSE)</f>
        <v>#N/A</v>
      </c>
      <c r="AW687" s="11" t="e">
        <f>VLOOKUP($C687, 'Team Per G'!$A$2:$G$31, 3, FALSE)</f>
        <v>#N/A</v>
      </c>
      <c r="AX687" s="11" t="e">
        <f>VLOOKUP($C687, 'Team Per G'!$A$2:$G$31, 5, FALSE)</f>
        <v>#N/A</v>
      </c>
      <c r="AY687" s="11" t="e">
        <f>VLOOKUP($C687, 'Team Per G'!$A$2:$G$31, 4, FALSE)</f>
        <v>#N/A</v>
      </c>
      <c r="AZ687" s="11" t="e">
        <f>VLOOKUP($C687, Team_Batting___Dashboard[], 22, FALSE)/$AH687</f>
        <v>#N/A</v>
      </c>
      <c r="BA687" s="11" t="e">
        <f>VLOOKUP($C687, 'FanGraphs - Team WAR Projected'!$B$2:$E$31, 4, FALSE)/162</f>
        <v>#N/A</v>
      </c>
      <c r="BB687" s="11" t="e">
        <f t="shared" si="118"/>
        <v>#N/A</v>
      </c>
      <c r="BC687" s="11" t="e">
        <f>VLOOKUP($C687, FanGraphs_Standings[[Abbreviation]:[2024 Year to Date RS/G]], 6, FALSE)/$AH687</f>
        <v>#N/A</v>
      </c>
      <c r="BD687" s="11" t="e">
        <f>VLOOKUP($C687, FanGraphs_Standings[[Abbreviation]:[2024 Projected Full Season RDif]], 19, FALSE)/162</f>
        <v>#N/A</v>
      </c>
      <c r="BE687" s="11" t="e">
        <f t="shared" si="119"/>
        <v>#N/A</v>
      </c>
      <c r="BF687" s="11" t="e">
        <f>VLOOKUP($C687, FanGraphs_Standings[[Abbreviation]:[2024 Projected Full Season RDif]], 5, FALSE)</f>
        <v>#N/A</v>
      </c>
      <c r="BG687" s="11" t="e">
        <f>VLOOKUP($C687, FanGraphs_Standings[[Abbreviation]:[2024 Projected Full Season W%]], 18, FALSE)</f>
        <v>#N/A</v>
      </c>
      <c r="BH687" s="11" t="e">
        <f t="shared" si="120"/>
        <v>#N/A</v>
      </c>
      <c r="BI687" s="11" t="e">
        <f>VLOOKUP($C687, 'Home Field Adv'!$A$2:$K$31, 11, FALSE)</f>
        <v>#N/A</v>
      </c>
      <c r="BL687" s="12" t="str">
        <f t="shared" si="121"/>
        <v/>
      </c>
      <c r="BM687" s="12" t="str">
        <f t="shared" si="124"/>
        <v/>
      </c>
      <c r="BN687" s="12" t="str">
        <f t="shared" si="122"/>
        <v/>
      </c>
    </row>
    <row r="688" spans="6:66" x14ac:dyDescent="0.45">
      <c r="F688" s="11" t="e">
        <f>VLOOKUP($B688, FanGraphs_Standings[[Abbreviation]:[2024 Year to Date G]], 2, FALSE)</f>
        <v>#N/A</v>
      </c>
      <c r="G688" s="11" t="e">
        <f>_xlfn.IFNA(VLOOKUP($D688, 'SP Per G'!$A$2:$D$1385, 3, FALSE),M688)</f>
        <v>#N/A</v>
      </c>
      <c r="H688" s="11" t="e">
        <f>IF(AND(ISNA(VLOOKUP($D688, 'SP Per G'!$A$2:$D$1385, 4, FALSE)), ISTEXT($D688)), G688,IF(ISNA(VLOOKUP($D688, 'SP Per G'!$A$2:$D$1385, 4, FALSE)), M688, VLOOKUP($D688, 'SP Per G'!$A$2:$D$1385, 4, FALSE)))</f>
        <v>#N/A</v>
      </c>
      <c r="I688" s="11" t="e">
        <f t="shared" si="112"/>
        <v>#N/A</v>
      </c>
      <c r="J688" s="11" t="e">
        <f>_xlfn.IFNA(VLOOKUP($D688,Individual_Pitching___Dashboard[],18,FALSE),VLOOKUP(B688,Team_Pitching___Dashboard[[Team]:[ERA]],17,FALSE))</f>
        <v>#N/A</v>
      </c>
      <c r="K688" s="11" t="e">
        <f>_xlfn.IFNA(VLOOKUP($D688, Individual_Pitching___Dashboard[], 20, FALSE), VLOOKUP(B688,Team_Pitching___Dashboard[[Team]:[xFIP]],20,FALSE))</f>
        <v>#N/A</v>
      </c>
      <c r="L688" s="11" t="e">
        <f>_xlfn.IFNA(VLOOKUP($D688, Individual_Pitching___Advanced[], 21,FALSE), VLOOKUP(B688, Team_Pitching___Advanced[], 20, FALSE))</f>
        <v>#N/A</v>
      </c>
      <c r="M688" s="11" t="e">
        <f>VLOOKUP($B688, 'Team Per G'!$A$2:$G$31, 7, FALSE)</f>
        <v>#N/A</v>
      </c>
      <c r="N688" s="11" t="e">
        <f>VLOOKUP($B688, 'FanGraphs - Team WAR Projected'!$B$2:$E$31, 3, FALSE)/162</f>
        <v>#N/A</v>
      </c>
      <c r="O688" s="11" t="e">
        <f t="shared" si="113"/>
        <v>#N/A</v>
      </c>
      <c r="P688" s="11" t="e">
        <f>VLOOKUP($B688, Team_Pitching___Advanced[[Team]:[xFIP]], 19,FALSE)</f>
        <v>#N/A</v>
      </c>
      <c r="Q688" s="11" t="e">
        <f>VLOOKUP($B688, Team_Pitching___Advanced[], 20, FALSE)</f>
        <v>#N/A</v>
      </c>
      <c r="R688" s="11" t="e">
        <f>VLOOKUP($B688, Team_Batting___Dashboard[[Team]:[wOBA]], 16, FALSE)</f>
        <v>#N/A</v>
      </c>
      <c r="S688" s="11" t="e">
        <f>VLOOKUP($B688, Team_Batting___Advanced[[Team]:[OPS]], 9, FALSE)</f>
        <v>#N/A</v>
      </c>
      <c r="T688" s="11" t="e">
        <f>VLOOKUP($B688, Team_Batting___Advanced[], 19, FALSE)</f>
        <v>#N/A</v>
      </c>
      <c r="U688" s="11" t="e">
        <f>VLOOKUP($B688, 'Team Per G'!$A$2:$G$31, 3, FALSE)</f>
        <v>#N/A</v>
      </c>
      <c r="V688" s="11" t="e">
        <f>VLOOKUP($B688, 'Team Per G'!$A$2:$G$31, 5, FALSE)</f>
        <v>#N/A</v>
      </c>
      <c r="W688" s="11" t="e">
        <f>VLOOKUP($B688, 'Team Per G'!$A$2:$G$31, 4, FALSE)</f>
        <v>#N/A</v>
      </c>
      <c r="X688" s="11" t="e">
        <f>VLOOKUP($B688, Team_Batting___Dashboard[], 22, FALSE)/$F688</f>
        <v>#N/A</v>
      </c>
      <c r="Y688" s="11" t="e">
        <f>VLOOKUP($B688, 'FanGraphs - Team WAR Projected'!$B$2:$E$31, 4, FALSE)/162</f>
        <v>#N/A</v>
      </c>
      <c r="Z688" s="11" t="e">
        <f t="shared" si="114"/>
        <v>#N/A</v>
      </c>
      <c r="AA688" s="11" t="e">
        <f>VLOOKUP($B688, FanGraphs_Standings[[Abbreviation]:[2024 Year to Date RS/G]], 6, FALSE)/$F688</f>
        <v>#N/A</v>
      </c>
      <c r="AB688" s="11" t="e">
        <f>VLOOKUP($B688, FanGraphs_Standings[[Abbreviation]:[2024 Projected Full Season RDif]], 19, FALSE)/162</f>
        <v>#N/A</v>
      </c>
      <c r="AC688" s="11" t="e">
        <f t="shared" si="123"/>
        <v>#N/A</v>
      </c>
      <c r="AD688" s="11" t="e">
        <f>VLOOKUP($B688, FanGraphs_Standings[[Abbreviation]:[2024 Projected Full Season RDif]], 5, FALSE)</f>
        <v>#N/A</v>
      </c>
      <c r="AE688" s="11" t="e">
        <f>VLOOKUP($B688, FanGraphs_Standings[[Abbreviation]:[2024 Projected Full Season W%]], 18, FALSE)</f>
        <v>#N/A</v>
      </c>
      <c r="AF688" s="11" t="e">
        <f t="shared" si="115"/>
        <v>#N/A</v>
      </c>
      <c r="AG688" s="11" t="e">
        <f>VLOOKUP($B688, 'Home Field Adv'!$A$2:$I$31, 9, FALSE)</f>
        <v>#N/A</v>
      </c>
      <c r="AH688" s="11" t="e">
        <f>VLOOKUP($C688, FanGraphs_Standings[[Abbreviation]:[2024 Year to Date G]], 2, FALSE)</f>
        <v>#N/A</v>
      </c>
      <c r="AI688" s="11" t="e">
        <f>_xlfn.IFNA(VLOOKUP($E688, 'SP Per G'!$A$2:$D$1385, 3, FALSE), AO688)</f>
        <v>#N/A</v>
      </c>
      <c r="AJ688" s="11" t="e">
        <f>IF(AND(ISNA(VLOOKUP($E688, 'SP Per G'!$A$2:$D$1385, 4, FALSE)), ISTEXT($E688)), AI688,IF(ISNA(VLOOKUP($E688, 'SP Per G'!$A$2:$D$1385, 4, FALSE)), AO688, VLOOKUP($E688, 'SP Per G'!$A$2:$D$1385, 4, FALSE)))</f>
        <v>#N/A</v>
      </c>
      <c r="AK688" s="11" t="e">
        <f t="shared" si="116"/>
        <v>#N/A</v>
      </c>
      <c r="AL688" s="11" t="e">
        <f>_xlfn.IFNA(VLOOKUP($E688, Individual_Pitching___Dashboard[], 18, FALSE), VLOOKUP($C688,Team_Pitching___Advanced[[Team]:[SIERA]],16,FALSE))</f>
        <v>#N/A</v>
      </c>
      <c r="AM688" s="11" t="e">
        <f>_xlfn.IFNA(VLOOKUP($E688, Individual_Pitching___Dashboard[], 20, FALSE), VLOOKUP($C688,Team_Pitching___Advanced[[Team]:[xFIP]],19,FALSE))</f>
        <v>#N/A</v>
      </c>
      <c r="AN688" s="11" t="e">
        <f>_xlfn.IFNA(VLOOKUP($E688,Individual_Pitching___Advanced[],21,FALSE),VLOOKUP($C688,Team_Pitching___Advanced[[Team]:[SIERA]],20,FALSE))</f>
        <v>#N/A</v>
      </c>
      <c r="AO688" s="11" t="e">
        <f>VLOOKUP($C688, 'Team Per G'!$A$2:$G$31, 7, FALSE)</f>
        <v>#N/A</v>
      </c>
      <c r="AP688" s="11" t="e">
        <f>VLOOKUP($C688, 'FanGraphs - Team WAR Projected'!$B$2:$E$31, 3, FALSE)/162</f>
        <v>#N/A</v>
      </c>
      <c r="AQ688" s="11" t="e">
        <f t="shared" si="117"/>
        <v>#N/A</v>
      </c>
      <c r="AR688" s="11" t="e">
        <f>VLOOKUP($C688, Team_Pitching___Advanced[[Team]:[xFIP]], 19,FALSE)</f>
        <v>#N/A</v>
      </c>
      <c r="AS688" s="11" t="e">
        <f>VLOOKUP($C688, Team_Pitching___Advanced[], 20, FALSE)</f>
        <v>#N/A</v>
      </c>
      <c r="AT688" s="11" t="e">
        <f>VLOOKUP($C688, Team_Batting___Dashboard[[Team]:[wOBA]], 16, FALSE)</f>
        <v>#N/A</v>
      </c>
      <c r="AU688" s="11" t="e">
        <f>VLOOKUP($C688, Team_Batting___Advanced[[Team]:[OPS]], 9, FALSE)</f>
        <v>#N/A</v>
      </c>
      <c r="AV688" s="11" t="e">
        <f>VLOOKUP($C688, Team_Batting___Advanced[], 19, FALSE)</f>
        <v>#N/A</v>
      </c>
      <c r="AW688" s="11" t="e">
        <f>VLOOKUP($C688, 'Team Per G'!$A$2:$G$31, 3, FALSE)</f>
        <v>#N/A</v>
      </c>
      <c r="AX688" s="11" t="e">
        <f>VLOOKUP($C688, 'Team Per G'!$A$2:$G$31, 5, FALSE)</f>
        <v>#N/A</v>
      </c>
      <c r="AY688" s="11" t="e">
        <f>VLOOKUP($C688, 'Team Per G'!$A$2:$G$31, 4, FALSE)</f>
        <v>#N/A</v>
      </c>
      <c r="AZ688" s="11" t="e">
        <f>VLOOKUP($C688, Team_Batting___Dashboard[], 22, FALSE)/$AH688</f>
        <v>#N/A</v>
      </c>
      <c r="BA688" s="11" t="e">
        <f>VLOOKUP($C688, 'FanGraphs - Team WAR Projected'!$B$2:$E$31, 4, FALSE)/162</f>
        <v>#N/A</v>
      </c>
      <c r="BB688" s="11" t="e">
        <f t="shared" si="118"/>
        <v>#N/A</v>
      </c>
      <c r="BC688" s="11" t="e">
        <f>VLOOKUP($C688, FanGraphs_Standings[[Abbreviation]:[2024 Year to Date RS/G]], 6, FALSE)/$AH688</f>
        <v>#N/A</v>
      </c>
      <c r="BD688" s="11" t="e">
        <f>VLOOKUP($C688, FanGraphs_Standings[[Abbreviation]:[2024 Projected Full Season RDif]], 19, FALSE)/162</f>
        <v>#N/A</v>
      </c>
      <c r="BE688" s="11" t="e">
        <f t="shared" si="119"/>
        <v>#N/A</v>
      </c>
      <c r="BF688" s="11" t="e">
        <f>VLOOKUP($C688, FanGraphs_Standings[[Abbreviation]:[2024 Projected Full Season RDif]], 5, FALSE)</f>
        <v>#N/A</v>
      </c>
      <c r="BG688" s="11" t="e">
        <f>VLOOKUP($C688, FanGraphs_Standings[[Abbreviation]:[2024 Projected Full Season W%]], 18, FALSE)</f>
        <v>#N/A</v>
      </c>
      <c r="BH688" s="11" t="e">
        <f t="shared" si="120"/>
        <v>#N/A</v>
      </c>
      <c r="BI688" s="11" t="e">
        <f>VLOOKUP($C688, 'Home Field Adv'!$A$2:$K$31, 11, FALSE)</f>
        <v>#N/A</v>
      </c>
      <c r="BL688" s="12" t="str">
        <f t="shared" si="121"/>
        <v/>
      </c>
      <c r="BM688" s="12" t="str">
        <f t="shared" si="124"/>
        <v/>
      </c>
      <c r="BN688" s="12" t="str">
        <f t="shared" si="122"/>
        <v/>
      </c>
    </row>
    <row r="689" spans="6:66" x14ac:dyDescent="0.45">
      <c r="F689" s="11" t="e">
        <f>VLOOKUP($B689, FanGraphs_Standings[[Abbreviation]:[2024 Year to Date G]], 2, FALSE)</f>
        <v>#N/A</v>
      </c>
      <c r="G689" s="11" t="e">
        <f>_xlfn.IFNA(VLOOKUP($D689, 'SP Per G'!$A$2:$D$1385, 3, FALSE),M689)</f>
        <v>#N/A</v>
      </c>
      <c r="H689" s="11" t="e">
        <f>IF(AND(ISNA(VLOOKUP($D689, 'SP Per G'!$A$2:$D$1385, 4, FALSE)), ISTEXT($D689)), G689,IF(ISNA(VLOOKUP($D689, 'SP Per G'!$A$2:$D$1385, 4, FALSE)), M689, VLOOKUP($D689, 'SP Per G'!$A$2:$D$1385, 4, FALSE)))</f>
        <v>#N/A</v>
      </c>
      <c r="I689" s="11" t="e">
        <f t="shared" si="112"/>
        <v>#N/A</v>
      </c>
      <c r="J689" s="11" t="e">
        <f>_xlfn.IFNA(VLOOKUP($D689,Individual_Pitching___Dashboard[],18,FALSE),VLOOKUP(B689,Team_Pitching___Dashboard[[Team]:[ERA]],17,FALSE))</f>
        <v>#N/A</v>
      </c>
      <c r="K689" s="11" t="e">
        <f>_xlfn.IFNA(VLOOKUP($D689, Individual_Pitching___Dashboard[], 20, FALSE), VLOOKUP(B689,Team_Pitching___Dashboard[[Team]:[xFIP]],20,FALSE))</f>
        <v>#N/A</v>
      </c>
      <c r="L689" s="11" t="e">
        <f>_xlfn.IFNA(VLOOKUP($D689, Individual_Pitching___Advanced[], 21,FALSE), VLOOKUP(B689, Team_Pitching___Advanced[], 20, FALSE))</f>
        <v>#N/A</v>
      </c>
      <c r="M689" s="11" t="e">
        <f>VLOOKUP($B689, 'Team Per G'!$A$2:$G$31, 7, FALSE)</f>
        <v>#N/A</v>
      </c>
      <c r="N689" s="11" t="e">
        <f>VLOOKUP($B689, 'FanGraphs - Team WAR Projected'!$B$2:$E$31, 3, FALSE)/162</f>
        <v>#N/A</v>
      </c>
      <c r="O689" s="11" t="e">
        <f t="shared" si="113"/>
        <v>#N/A</v>
      </c>
      <c r="P689" s="11" t="e">
        <f>VLOOKUP($B689, Team_Pitching___Advanced[[Team]:[xFIP]], 19,FALSE)</f>
        <v>#N/A</v>
      </c>
      <c r="Q689" s="11" t="e">
        <f>VLOOKUP($B689, Team_Pitching___Advanced[], 20, FALSE)</f>
        <v>#N/A</v>
      </c>
      <c r="R689" s="11" t="e">
        <f>VLOOKUP($B689, Team_Batting___Dashboard[[Team]:[wOBA]], 16, FALSE)</f>
        <v>#N/A</v>
      </c>
      <c r="S689" s="11" t="e">
        <f>VLOOKUP($B689, Team_Batting___Advanced[[Team]:[OPS]], 9, FALSE)</f>
        <v>#N/A</v>
      </c>
      <c r="T689" s="11" t="e">
        <f>VLOOKUP($B689, Team_Batting___Advanced[], 19, FALSE)</f>
        <v>#N/A</v>
      </c>
      <c r="U689" s="11" t="e">
        <f>VLOOKUP($B689, 'Team Per G'!$A$2:$G$31, 3, FALSE)</f>
        <v>#N/A</v>
      </c>
      <c r="V689" s="11" t="e">
        <f>VLOOKUP($B689, 'Team Per G'!$A$2:$G$31, 5, FALSE)</f>
        <v>#N/A</v>
      </c>
      <c r="W689" s="11" t="e">
        <f>VLOOKUP($B689, 'Team Per G'!$A$2:$G$31, 4, FALSE)</f>
        <v>#N/A</v>
      </c>
      <c r="X689" s="11" t="e">
        <f>VLOOKUP($B689, Team_Batting___Dashboard[], 22, FALSE)/$F689</f>
        <v>#N/A</v>
      </c>
      <c r="Y689" s="11" t="e">
        <f>VLOOKUP($B689, 'FanGraphs - Team WAR Projected'!$B$2:$E$31, 4, FALSE)/162</f>
        <v>#N/A</v>
      </c>
      <c r="Z689" s="11" t="e">
        <f t="shared" si="114"/>
        <v>#N/A</v>
      </c>
      <c r="AA689" s="11" t="e">
        <f>VLOOKUP($B689, FanGraphs_Standings[[Abbreviation]:[2024 Year to Date RS/G]], 6, FALSE)/$F689</f>
        <v>#N/A</v>
      </c>
      <c r="AB689" s="11" t="e">
        <f>VLOOKUP($B689, FanGraphs_Standings[[Abbreviation]:[2024 Projected Full Season RDif]], 19, FALSE)/162</f>
        <v>#N/A</v>
      </c>
      <c r="AC689" s="11" t="e">
        <f t="shared" si="123"/>
        <v>#N/A</v>
      </c>
      <c r="AD689" s="11" t="e">
        <f>VLOOKUP($B689, FanGraphs_Standings[[Abbreviation]:[2024 Projected Full Season RDif]], 5, FALSE)</f>
        <v>#N/A</v>
      </c>
      <c r="AE689" s="11" t="e">
        <f>VLOOKUP($B689, FanGraphs_Standings[[Abbreviation]:[2024 Projected Full Season W%]], 18, FALSE)</f>
        <v>#N/A</v>
      </c>
      <c r="AF689" s="11" t="e">
        <f t="shared" si="115"/>
        <v>#N/A</v>
      </c>
      <c r="AG689" s="11" t="e">
        <f>VLOOKUP($B689, 'Home Field Adv'!$A$2:$I$31, 9, FALSE)</f>
        <v>#N/A</v>
      </c>
      <c r="AH689" s="11" t="e">
        <f>VLOOKUP($C689, FanGraphs_Standings[[Abbreviation]:[2024 Year to Date G]], 2, FALSE)</f>
        <v>#N/A</v>
      </c>
      <c r="AI689" s="11" t="e">
        <f>_xlfn.IFNA(VLOOKUP($E689, 'SP Per G'!$A$2:$D$1385, 3, FALSE), AO689)</f>
        <v>#N/A</v>
      </c>
      <c r="AJ689" s="11" t="e">
        <f>IF(AND(ISNA(VLOOKUP($E689, 'SP Per G'!$A$2:$D$1385, 4, FALSE)), ISTEXT($E689)), AI689,IF(ISNA(VLOOKUP($E689, 'SP Per G'!$A$2:$D$1385, 4, FALSE)), AO689, VLOOKUP($E689, 'SP Per G'!$A$2:$D$1385, 4, FALSE)))</f>
        <v>#N/A</v>
      </c>
      <c r="AK689" s="11" t="e">
        <f t="shared" si="116"/>
        <v>#N/A</v>
      </c>
      <c r="AL689" s="11" t="e">
        <f>_xlfn.IFNA(VLOOKUP($E689, Individual_Pitching___Dashboard[], 18, FALSE), VLOOKUP($C689,Team_Pitching___Advanced[[Team]:[SIERA]],16,FALSE))</f>
        <v>#N/A</v>
      </c>
      <c r="AM689" s="11" t="e">
        <f>_xlfn.IFNA(VLOOKUP($E689, Individual_Pitching___Dashboard[], 20, FALSE), VLOOKUP($C689,Team_Pitching___Advanced[[Team]:[xFIP]],19,FALSE))</f>
        <v>#N/A</v>
      </c>
      <c r="AN689" s="11" t="e">
        <f>_xlfn.IFNA(VLOOKUP($E689,Individual_Pitching___Advanced[],21,FALSE),VLOOKUP($C689,Team_Pitching___Advanced[[Team]:[SIERA]],20,FALSE))</f>
        <v>#N/A</v>
      </c>
      <c r="AO689" s="11" t="e">
        <f>VLOOKUP($C689, 'Team Per G'!$A$2:$G$31, 7, FALSE)</f>
        <v>#N/A</v>
      </c>
      <c r="AP689" s="11" t="e">
        <f>VLOOKUP($C689, 'FanGraphs - Team WAR Projected'!$B$2:$E$31, 3, FALSE)/162</f>
        <v>#N/A</v>
      </c>
      <c r="AQ689" s="11" t="e">
        <f t="shared" si="117"/>
        <v>#N/A</v>
      </c>
      <c r="AR689" s="11" t="e">
        <f>VLOOKUP($C689, Team_Pitching___Advanced[[Team]:[xFIP]], 19,FALSE)</f>
        <v>#N/A</v>
      </c>
      <c r="AS689" s="11" t="e">
        <f>VLOOKUP($C689, Team_Pitching___Advanced[], 20, FALSE)</f>
        <v>#N/A</v>
      </c>
      <c r="AT689" s="11" t="e">
        <f>VLOOKUP($C689, Team_Batting___Dashboard[[Team]:[wOBA]], 16, FALSE)</f>
        <v>#N/A</v>
      </c>
      <c r="AU689" s="11" t="e">
        <f>VLOOKUP($C689, Team_Batting___Advanced[[Team]:[OPS]], 9, FALSE)</f>
        <v>#N/A</v>
      </c>
      <c r="AV689" s="11" t="e">
        <f>VLOOKUP($C689, Team_Batting___Advanced[], 19, FALSE)</f>
        <v>#N/A</v>
      </c>
      <c r="AW689" s="11" t="e">
        <f>VLOOKUP($C689, 'Team Per G'!$A$2:$G$31, 3, FALSE)</f>
        <v>#N/A</v>
      </c>
      <c r="AX689" s="11" t="e">
        <f>VLOOKUP($C689, 'Team Per G'!$A$2:$G$31, 5, FALSE)</f>
        <v>#N/A</v>
      </c>
      <c r="AY689" s="11" t="e">
        <f>VLOOKUP($C689, 'Team Per G'!$A$2:$G$31, 4, FALSE)</f>
        <v>#N/A</v>
      </c>
      <c r="AZ689" s="11" t="e">
        <f>VLOOKUP($C689, Team_Batting___Dashboard[], 22, FALSE)/$AH689</f>
        <v>#N/A</v>
      </c>
      <c r="BA689" s="11" t="e">
        <f>VLOOKUP($C689, 'FanGraphs - Team WAR Projected'!$B$2:$E$31, 4, FALSE)/162</f>
        <v>#N/A</v>
      </c>
      <c r="BB689" s="11" t="e">
        <f t="shared" si="118"/>
        <v>#N/A</v>
      </c>
      <c r="BC689" s="11" t="e">
        <f>VLOOKUP($C689, FanGraphs_Standings[[Abbreviation]:[2024 Year to Date RS/G]], 6, FALSE)/$AH689</f>
        <v>#N/A</v>
      </c>
      <c r="BD689" s="11" t="e">
        <f>VLOOKUP($C689, FanGraphs_Standings[[Abbreviation]:[2024 Projected Full Season RDif]], 19, FALSE)/162</f>
        <v>#N/A</v>
      </c>
      <c r="BE689" s="11" t="e">
        <f t="shared" si="119"/>
        <v>#N/A</v>
      </c>
      <c r="BF689" s="11" t="e">
        <f>VLOOKUP($C689, FanGraphs_Standings[[Abbreviation]:[2024 Projected Full Season RDif]], 5, FALSE)</f>
        <v>#N/A</v>
      </c>
      <c r="BG689" s="11" t="e">
        <f>VLOOKUP($C689, FanGraphs_Standings[[Abbreviation]:[2024 Projected Full Season W%]], 18, FALSE)</f>
        <v>#N/A</v>
      </c>
      <c r="BH689" s="11" t="e">
        <f t="shared" si="120"/>
        <v>#N/A</v>
      </c>
      <c r="BI689" s="11" t="e">
        <f>VLOOKUP($C689, 'Home Field Adv'!$A$2:$K$31, 11, FALSE)</f>
        <v>#N/A</v>
      </c>
      <c r="BL689" s="12" t="str">
        <f t="shared" si="121"/>
        <v/>
      </c>
      <c r="BM689" s="12" t="str">
        <f t="shared" si="124"/>
        <v/>
      </c>
      <c r="BN689" s="12" t="str">
        <f t="shared" si="122"/>
        <v/>
      </c>
    </row>
    <row r="690" spans="6:66" x14ac:dyDescent="0.45">
      <c r="F690" s="11" t="e">
        <f>VLOOKUP($B690, FanGraphs_Standings[[Abbreviation]:[2024 Year to Date G]], 2, FALSE)</f>
        <v>#N/A</v>
      </c>
      <c r="G690" s="11" t="e">
        <f>_xlfn.IFNA(VLOOKUP($D690, 'SP Per G'!$A$2:$D$1385, 3, FALSE),M690)</f>
        <v>#N/A</v>
      </c>
      <c r="H690" s="11" t="e">
        <f>IF(AND(ISNA(VLOOKUP($D690, 'SP Per G'!$A$2:$D$1385, 4, FALSE)), ISTEXT($D690)), G690,IF(ISNA(VLOOKUP($D690, 'SP Per G'!$A$2:$D$1385, 4, FALSE)), M690, VLOOKUP($D690, 'SP Per G'!$A$2:$D$1385, 4, FALSE)))</f>
        <v>#N/A</v>
      </c>
      <c r="I690" s="11" t="e">
        <f t="shared" si="112"/>
        <v>#N/A</v>
      </c>
      <c r="J690" s="11" t="e">
        <f>_xlfn.IFNA(VLOOKUP($D690,Individual_Pitching___Dashboard[],18,FALSE),VLOOKUP(B690,Team_Pitching___Dashboard[[Team]:[ERA]],17,FALSE))</f>
        <v>#N/A</v>
      </c>
      <c r="K690" s="11" t="e">
        <f>_xlfn.IFNA(VLOOKUP($D690, Individual_Pitching___Dashboard[], 20, FALSE), VLOOKUP(B690,Team_Pitching___Dashboard[[Team]:[xFIP]],20,FALSE))</f>
        <v>#N/A</v>
      </c>
      <c r="L690" s="11" t="e">
        <f>_xlfn.IFNA(VLOOKUP($D690, Individual_Pitching___Advanced[], 21,FALSE), VLOOKUP(B690, Team_Pitching___Advanced[], 20, FALSE))</f>
        <v>#N/A</v>
      </c>
      <c r="M690" s="11" t="e">
        <f>VLOOKUP($B690, 'Team Per G'!$A$2:$G$31, 7, FALSE)</f>
        <v>#N/A</v>
      </c>
      <c r="N690" s="11" t="e">
        <f>VLOOKUP($B690, 'FanGraphs - Team WAR Projected'!$B$2:$E$31, 3, FALSE)/162</f>
        <v>#N/A</v>
      </c>
      <c r="O690" s="11" t="e">
        <f t="shared" si="113"/>
        <v>#N/A</v>
      </c>
      <c r="P690" s="11" t="e">
        <f>VLOOKUP($B690, Team_Pitching___Advanced[[Team]:[xFIP]], 19,FALSE)</f>
        <v>#N/A</v>
      </c>
      <c r="Q690" s="11" t="e">
        <f>VLOOKUP($B690, Team_Pitching___Advanced[], 20, FALSE)</f>
        <v>#N/A</v>
      </c>
      <c r="R690" s="11" t="e">
        <f>VLOOKUP($B690, Team_Batting___Dashboard[[Team]:[wOBA]], 16, FALSE)</f>
        <v>#N/A</v>
      </c>
      <c r="S690" s="11" t="e">
        <f>VLOOKUP($B690, Team_Batting___Advanced[[Team]:[OPS]], 9, FALSE)</f>
        <v>#N/A</v>
      </c>
      <c r="T690" s="11" t="e">
        <f>VLOOKUP($B690, Team_Batting___Advanced[], 19, FALSE)</f>
        <v>#N/A</v>
      </c>
      <c r="U690" s="11" t="e">
        <f>VLOOKUP($B690, 'Team Per G'!$A$2:$G$31, 3, FALSE)</f>
        <v>#N/A</v>
      </c>
      <c r="V690" s="11" t="e">
        <f>VLOOKUP($B690, 'Team Per G'!$A$2:$G$31, 5, FALSE)</f>
        <v>#N/A</v>
      </c>
      <c r="W690" s="11" t="e">
        <f>VLOOKUP($B690, 'Team Per G'!$A$2:$G$31, 4, FALSE)</f>
        <v>#N/A</v>
      </c>
      <c r="X690" s="11" t="e">
        <f>VLOOKUP($B690, Team_Batting___Dashboard[], 22, FALSE)/$F690</f>
        <v>#N/A</v>
      </c>
      <c r="Y690" s="11" t="e">
        <f>VLOOKUP($B690, 'FanGraphs - Team WAR Projected'!$B$2:$E$31, 4, FALSE)/162</f>
        <v>#N/A</v>
      </c>
      <c r="Z690" s="11" t="e">
        <f t="shared" si="114"/>
        <v>#N/A</v>
      </c>
      <c r="AA690" s="11" t="e">
        <f>VLOOKUP($B690, FanGraphs_Standings[[Abbreviation]:[2024 Year to Date RS/G]], 6, FALSE)/$F690</f>
        <v>#N/A</v>
      </c>
      <c r="AB690" s="11" t="e">
        <f>VLOOKUP($B690, FanGraphs_Standings[[Abbreviation]:[2024 Projected Full Season RDif]], 19, FALSE)/162</f>
        <v>#N/A</v>
      </c>
      <c r="AC690" s="11" t="e">
        <f t="shared" si="123"/>
        <v>#N/A</v>
      </c>
      <c r="AD690" s="11" t="e">
        <f>VLOOKUP($B690, FanGraphs_Standings[[Abbreviation]:[2024 Projected Full Season RDif]], 5, FALSE)</f>
        <v>#N/A</v>
      </c>
      <c r="AE690" s="11" t="e">
        <f>VLOOKUP($B690, FanGraphs_Standings[[Abbreviation]:[2024 Projected Full Season W%]], 18, FALSE)</f>
        <v>#N/A</v>
      </c>
      <c r="AF690" s="11" t="e">
        <f t="shared" si="115"/>
        <v>#N/A</v>
      </c>
      <c r="AG690" s="11" t="e">
        <f>VLOOKUP($B690, 'Home Field Adv'!$A$2:$I$31, 9, FALSE)</f>
        <v>#N/A</v>
      </c>
      <c r="AH690" s="11" t="e">
        <f>VLOOKUP($C690, FanGraphs_Standings[[Abbreviation]:[2024 Year to Date G]], 2, FALSE)</f>
        <v>#N/A</v>
      </c>
      <c r="AI690" s="11" t="e">
        <f>_xlfn.IFNA(VLOOKUP($E690, 'SP Per G'!$A$2:$D$1385, 3, FALSE), AO690)</f>
        <v>#N/A</v>
      </c>
      <c r="AJ690" s="11" t="e">
        <f>IF(AND(ISNA(VLOOKUP($E690, 'SP Per G'!$A$2:$D$1385, 4, FALSE)), ISTEXT($E690)), AI690,IF(ISNA(VLOOKUP($E690, 'SP Per G'!$A$2:$D$1385, 4, FALSE)), AO690, VLOOKUP($E690, 'SP Per G'!$A$2:$D$1385, 4, FALSE)))</f>
        <v>#N/A</v>
      </c>
      <c r="AK690" s="11" t="e">
        <f t="shared" si="116"/>
        <v>#N/A</v>
      </c>
      <c r="AL690" s="11" t="e">
        <f>_xlfn.IFNA(VLOOKUP($E690, Individual_Pitching___Dashboard[], 18, FALSE), VLOOKUP($C690,Team_Pitching___Advanced[[Team]:[SIERA]],16,FALSE))</f>
        <v>#N/A</v>
      </c>
      <c r="AM690" s="11" t="e">
        <f>_xlfn.IFNA(VLOOKUP($E690, Individual_Pitching___Dashboard[], 20, FALSE), VLOOKUP($C690,Team_Pitching___Advanced[[Team]:[xFIP]],19,FALSE))</f>
        <v>#N/A</v>
      </c>
      <c r="AN690" s="11" t="e">
        <f>_xlfn.IFNA(VLOOKUP($E690,Individual_Pitching___Advanced[],21,FALSE),VLOOKUP($C690,Team_Pitching___Advanced[[Team]:[SIERA]],20,FALSE))</f>
        <v>#N/A</v>
      </c>
      <c r="AO690" s="11" t="e">
        <f>VLOOKUP($C690, 'Team Per G'!$A$2:$G$31, 7, FALSE)</f>
        <v>#N/A</v>
      </c>
      <c r="AP690" s="11" t="e">
        <f>VLOOKUP($C690, 'FanGraphs - Team WAR Projected'!$B$2:$E$31, 3, FALSE)/162</f>
        <v>#N/A</v>
      </c>
      <c r="AQ690" s="11" t="e">
        <f t="shared" si="117"/>
        <v>#N/A</v>
      </c>
      <c r="AR690" s="11" t="e">
        <f>VLOOKUP($C690, Team_Pitching___Advanced[[Team]:[xFIP]], 19,FALSE)</f>
        <v>#N/A</v>
      </c>
      <c r="AS690" s="11" t="e">
        <f>VLOOKUP($C690, Team_Pitching___Advanced[], 20, FALSE)</f>
        <v>#N/A</v>
      </c>
      <c r="AT690" s="11" t="e">
        <f>VLOOKUP($C690, Team_Batting___Dashboard[[Team]:[wOBA]], 16, FALSE)</f>
        <v>#N/A</v>
      </c>
      <c r="AU690" s="11" t="e">
        <f>VLOOKUP($C690, Team_Batting___Advanced[[Team]:[OPS]], 9, FALSE)</f>
        <v>#N/A</v>
      </c>
      <c r="AV690" s="11" t="e">
        <f>VLOOKUP($C690, Team_Batting___Advanced[], 19, FALSE)</f>
        <v>#N/A</v>
      </c>
      <c r="AW690" s="11" t="e">
        <f>VLOOKUP($C690, 'Team Per G'!$A$2:$G$31, 3, FALSE)</f>
        <v>#N/A</v>
      </c>
      <c r="AX690" s="11" t="e">
        <f>VLOOKUP($C690, 'Team Per G'!$A$2:$G$31, 5, FALSE)</f>
        <v>#N/A</v>
      </c>
      <c r="AY690" s="11" t="e">
        <f>VLOOKUP($C690, 'Team Per G'!$A$2:$G$31, 4, FALSE)</f>
        <v>#N/A</v>
      </c>
      <c r="AZ690" s="11" t="e">
        <f>VLOOKUP($C690, Team_Batting___Dashboard[], 22, FALSE)/$AH690</f>
        <v>#N/A</v>
      </c>
      <c r="BA690" s="11" t="e">
        <f>VLOOKUP($C690, 'FanGraphs - Team WAR Projected'!$B$2:$E$31, 4, FALSE)/162</f>
        <v>#N/A</v>
      </c>
      <c r="BB690" s="11" t="e">
        <f t="shared" si="118"/>
        <v>#N/A</v>
      </c>
      <c r="BC690" s="11" t="e">
        <f>VLOOKUP($C690, FanGraphs_Standings[[Abbreviation]:[2024 Year to Date RS/G]], 6, FALSE)/$AH690</f>
        <v>#N/A</v>
      </c>
      <c r="BD690" s="11" t="e">
        <f>VLOOKUP($C690, FanGraphs_Standings[[Abbreviation]:[2024 Projected Full Season RDif]], 19, FALSE)/162</f>
        <v>#N/A</v>
      </c>
      <c r="BE690" s="11" t="e">
        <f t="shared" si="119"/>
        <v>#N/A</v>
      </c>
      <c r="BF690" s="11" t="e">
        <f>VLOOKUP($C690, FanGraphs_Standings[[Abbreviation]:[2024 Projected Full Season RDif]], 5, FALSE)</f>
        <v>#N/A</v>
      </c>
      <c r="BG690" s="11" t="e">
        <f>VLOOKUP($C690, FanGraphs_Standings[[Abbreviation]:[2024 Projected Full Season W%]], 18, FALSE)</f>
        <v>#N/A</v>
      </c>
      <c r="BH690" s="11" t="e">
        <f t="shared" si="120"/>
        <v>#N/A</v>
      </c>
      <c r="BI690" s="11" t="e">
        <f>VLOOKUP($C690, 'Home Field Adv'!$A$2:$K$31, 11, FALSE)</f>
        <v>#N/A</v>
      </c>
      <c r="BL690" s="12" t="str">
        <f t="shared" si="121"/>
        <v/>
      </c>
      <c r="BM690" s="12" t="str">
        <f t="shared" si="124"/>
        <v/>
      </c>
      <c r="BN690" s="12" t="str">
        <f t="shared" si="122"/>
        <v/>
      </c>
    </row>
    <row r="691" spans="6:66" x14ac:dyDescent="0.45">
      <c r="F691" s="11" t="e">
        <f>VLOOKUP($B691, FanGraphs_Standings[[Abbreviation]:[2024 Year to Date G]], 2, FALSE)</f>
        <v>#N/A</v>
      </c>
      <c r="G691" s="11" t="e">
        <f>_xlfn.IFNA(VLOOKUP($D691, 'SP Per G'!$A$2:$D$1385, 3, FALSE),M691)</f>
        <v>#N/A</v>
      </c>
      <c r="H691" s="11" t="e">
        <f>IF(AND(ISNA(VLOOKUP($D691, 'SP Per G'!$A$2:$D$1385, 4, FALSE)), ISTEXT($D691)), G691,IF(ISNA(VLOOKUP($D691, 'SP Per G'!$A$2:$D$1385, 4, FALSE)), M691, VLOOKUP($D691, 'SP Per G'!$A$2:$D$1385, 4, FALSE)))</f>
        <v>#N/A</v>
      </c>
      <c r="I691" s="11" t="e">
        <f t="shared" si="112"/>
        <v>#N/A</v>
      </c>
      <c r="J691" s="11" t="e">
        <f>_xlfn.IFNA(VLOOKUP($D691,Individual_Pitching___Dashboard[],18,FALSE),VLOOKUP(B691,Team_Pitching___Dashboard[[Team]:[ERA]],17,FALSE))</f>
        <v>#N/A</v>
      </c>
      <c r="K691" s="11" t="e">
        <f>_xlfn.IFNA(VLOOKUP($D691, Individual_Pitching___Dashboard[], 20, FALSE), VLOOKUP(B691,Team_Pitching___Dashboard[[Team]:[xFIP]],20,FALSE))</f>
        <v>#N/A</v>
      </c>
      <c r="L691" s="11" t="e">
        <f>_xlfn.IFNA(VLOOKUP($D691, Individual_Pitching___Advanced[], 21,FALSE), VLOOKUP(B691, Team_Pitching___Advanced[], 20, FALSE))</f>
        <v>#N/A</v>
      </c>
      <c r="M691" s="11" t="e">
        <f>VLOOKUP($B691, 'Team Per G'!$A$2:$G$31, 7, FALSE)</f>
        <v>#N/A</v>
      </c>
      <c r="N691" s="11" t="e">
        <f>VLOOKUP($B691, 'FanGraphs - Team WAR Projected'!$B$2:$E$31, 3, FALSE)/162</f>
        <v>#N/A</v>
      </c>
      <c r="O691" s="11" t="e">
        <f t="shared" si="113"/>
        <v>#N/A</v>
      </c>
      <c r="P691" s="11" t="e">
        <f>VLOOKUP($B691, Team_Pitching___Advanced[[Team]:[xFIP]], 19,FALSE)</f>
        <v>#N/A</v>
      </c>
      <c r="Q691" s="11" t="e">
        <f>VLOOKUP($B691, Team_Pitching___Advanced[], 20, FALSE)</f>
        <v>#N/A</v>
      </c>
      <c r="R691" s="11" t="e">
        <f>VLOOKUP($B691, Team_Batting___Dashboard[[Team]:[wOBA]], 16, FALSE)</f>
        <v>#N/A</v>
      </c>
      <c r="S691" s="11" t="e">
        <f>VLOOKUP($B691, Team_Batting___Advanced[[Team]:[OPS]], 9, FALSE)</f>
        <v>#N/A</v>
      </c>
      <c r="T691" s="11" t="e">
        <f>VLOOKUP($B691, Team_Batting___Advanced[], 19, FALSE)</f>
        <v>#N/A</v>
      </c>
      <c r="U691" s="11" t="e">
        <f>VLOOKUP($B691, 'Team Per G'!$A$2:$G$31, 3, FALSE)</f>
        <v>#N/A</v>
      </c>
      <c r="V691" s="11" t="e">
        <f>VLOOKUP($B691, 'Team Per G'!$A$2:$G$31, 5, FALSE)</f>
        <v>#N/A</v>
      </c>
      <c r="W691" s="11" t="e">
        <f>VLOOKUP($B691, 'Team Per G'!$A$2:$G$31, 4, FALSE)</f>
        <v>#N/A</v>
      </c>
      <c r="X691" s="11" t="e">
        <f>VLOOKUP($B691, Team_Batting___Dashboard[], 22, FALSE)/$F691</f>
        <v>#N/A</v>
      </c>
      <c r="Y691" s="11" t="e">
        <f>VLOOKUP($B691, 'FanGraphs - Team WAR Projected'!$B$2:$E$31, 4, FALSE)/162</f>
        <v>#N/A</v>
      </c>
      <c r="Z691" s="11" t="e">
        <f t="shared" si="114"/>
        <v>#N/A</v>
      </c>
      <c r="AA691" s="11" t="e">
        <f>VLOOKUP($B691, FanGraphs_Standings[[Abbreviation]:[2024 Year to Date RS/G]], 6, FALSE)/$F691</f>
        <v>#N/A</v>
      </c>
      <c r="AB691" s="11" t="e">
        <f>VLOOKUP($B691, FanGraphs_Standings[[Abbreviation]:[2024 Projected Full Season RDif]], 19, FALSE)/162</f>
        <v>#N/A</v>
      </c>
      <c r="AC691" s="11" t="e">
        <f t="shared" si="123"/>
        <v>#N/A</v>
      </c>
      <c r="AD691" s="11" t="e">
        <f>VLOOKUP($B691, FanGraphs_Standings[[Abbreviation]:[2024 Projected Full Season RDif]], 5, FALSE)</f>
        <v>#N/A</v>
      </c>
      <c r="AE691" s="11" t="e">
        <f>VLOOKUP($B691, FanGraphs_Standings[[Abbreviation]:[2024 Projected Full Season W%]], 18, FALSE)</f>
        <v>#N/A</v>
      </c>
      <c r="AF691" s="11" t="e">
        <f t="shared" si="115"/>
        <v>#N/A</v>
      </c>
      <c r="AG691" s="11" t="e">
        <f>VLOOKUP($B691, 'Home Field Adv'!$A$2:$I$31, 9, FALSE)</f>
        <v>#N/A</v>
      </c>
      <c r="AH691" s="11" t="e">
        <f>VLOOKUP($C691, FanGraphs_Standings[[Abbreviation]:[2024 Year to Date G]], 2, FALSE)</f>
        <v>#N/A</v>
      </c>
      <c r="AI691" s="11" t="e">
        <f>_xlfn.IFNA(VLOOKUP($E691, 'SP Per G'!$A$2:$D$1385, 3, FALSE), AO691)</f>
        <v>#N/A</v>
      </c>
      <c r="AJ691" s="11" t="e">
        <f>IF(AND(ISNA(VLOOKUP($E691, 'SP Per G'!$A$2:$D$1385, 4, FALSE)), ISTEXT($E691)), AI691,IF(ISNA(VLOOKUP($E691, 'SP Per G'!$A$2:$D$1385, 4, FALSE)), AO691, VLOOKUP($E691, 'SP Per G'!$A$2:$D$1385, 4, FALSE)))</f>
        <v>#N/A</v>
      </c>
      <c r="AK691" s="11" t="e">
        <f t="shared" si="116"/>
        <v>#N/A</v>
      </c>
      <c r="AL691" s="11" t="e">
        <f>_xlfn.IFNA(VLOOKUP($E691, Individual_Pitching___Dashboard[], 18, FALSE), VLOOKUP($C691,Team_Pitching___Advanced[[Team]:[SIERA]],16,FALSE))</f>
        <v>#N/A</v>
      </c>
      <c r="AM691" s="11" t="e">
        <f>_xlfn.IFNA(VLOOKUP($E691, Individual_Pitching___Dashboard[], 20, FALSE), VLOOKUP($C691,Team_Pitching___Advanced[[Team]:[xFIP]],19,FALSE))</f>
        <v>#N/A</v>
      </c>
      <c r="AN691" s="11" t="e">
        <f>_xlfn.IFNA(VLOOKUP($E691,Individual_Pitching___Advanced[],21,FALSE),VLOOKUP($C691,Team_Pitching___Advanced[[Team]:[SIERA]],20,FALSE))</f>
        <v>#N/A</v>
      </c>
      <c r="AO691" s="11" t="e">
        <f>VLOOKUP($C691, 'Team Per G'!$A$2:$G$31, 7, FALSE)</f>
        <v>#N/A</v>
      </c>
      <c r="AP691" s="11" t="e">
        <f>VLOOKUP($C691, 'FanGraphs - Team WAR Projected'!$B$2:$E$31, 3, FALSE)/162</f>
        <v>#N/A</v>
      </c>
      <c r="AQ691" s="11" t="e">
        <f t="shared" si="117"/>
        <v>#N/A</v>
      </c>
      <c r="AR691" s="11" t="e">
        <f>VLOOKUP($C691, Team_Pitching___Advanced[[Team]:[xFIP]], 19,FALSE)</f>
        <v>#N/A</v>
      </c>
      <c r="AS691" s="11" t="e">
        <f>VLOOKUP($C691, Team_Pitching___Advanced[], 20, FALSE)</f>
        <v>#N/A</v>
      </c>
      <c r="AT691" s="11" t="e">
        <f>VLOOKUP($C691, Team_Batting___Dashboard[[Team]:[wOBA]], 16, FALSE)</f>
        <v>#N/A</v>
      </c>
      <c r="AU691" s="11" t="e">
        <f>VLOOKUP($C691, Team_Batting___Advanced[[Team]:[OPS]], 9, FALSE)</f>
        <v>#N/A</v>
      </c>
      <c r="AV691" s="11" t="e">
        <f>VLOOKUP($C691, Team_Batting___Advanced[], 19, FALSE)</f>
        <v>#N/A</v>
      </c>
      <c r="AW691" s="11" t="e">
        <f>VLOOKUP($C691, 'Team Per G'!$A$2:$G$31, 3, FALSE)</f>
        <v>#N/A</v>
      </c>
      <c r="AX691" s="11" t="e">
        <f>VLOOKUP($C691, 'Team Per G'!$A$2:$G$31, 5, FALSE)</f>
        <v>#N/A</v>
      </c>
      <c r="AY691" s="11" t="e">
        <f>VLOOKUP($C691, 'Team Per G'!$A$2:$G$31, 4, FALSE)</f>
        <v>#N/A</v>
      </c>
      <c r="AZ691" s="11" t="e">
        <f>VLOOKUP($C691, Team_Batting___Dashboard[], 22, FALSE)/$AH691</f>
        <v>#N/A</v>
      </c>
      <c r="BA691" s="11" t="e">
        <f>VLOOKUP($C691, 'FanGraphs - Team WAR Projected'!$B$2:$E$31, 4, FALSE)/162</f>
        <v>#N/A</v>
      </c>
      <c r="BB691" s="11" t="e">
        <f t="shared" si="118"/>
        <v>#N/A</v>
      </c>
      <c r="BC691" s="11" t="e">
        <f>VLOOKUP($C691, FanGraphs_Standings[[Abbreviation]:[2024 Year to Date RS/G]], 6, FALSE)/$AH691</f>
        <v>#N/A</v>
      </c>
      <c r="BD691" s="11" t="e">
        <f>VLOOKUP($C691, FanGraphs_Standings[[Abbreviation]:[2024 Projected Full Season RDif]], 19, FALSE)/162</f>
        <v>#N/A</v>
      </c>
      <c r="BE691" s="11" t="e">
        <f t="shared" si="119"/>
        <v>#N/A</v>
      </c>
      <c r="BF691" s="11" t="e">
        <f>VLOOKUP($C691, FanGraphs_Standings[[Abbreviation]:[2024 Projected Full Season RDif]], 5, FALSE)</f>
        <v>#N/A</v>
      </c>
      <c r="BG691" s="11" t="e">
        <f>VLOOKUP($C691, FanGraphs_Standings[[Abbreviation]:[2024 Projected Full Season W%]], 18, FALSE)</f>
        <v>#N/A</v>
      </c>
      <c r="BH691" s="11" t="e">
        <f t="shared" si="120"/>
        <v>#N/A</v>
      </c>
      <c r="BI691" s="11" t="e">
        <f>VLOOKUP($C691, 'Home Field Adv'!$A$2:$K$31, 11, FALSE)</f>
        <v>#N/A</v>
      </c>
      <c r="BL691" s="12" t="str">
        <f t="shared" si="121"/>
        <v/>
      </c>
      <c r="BM691" s="12" t="str">
        <f t="shared" si="124"/>
        <v/>
      </c>
      <c r="BN691" s="12" t="str">
        <f t="shared" si="122"/>
        <v/>
      </c>
    </row>
    <row r="692" spans="6:66" x14ac:dyDescent="0.45">
      <c r="F692" s="11" t="e">
        <f>VLOOKUP($B692, FanGraphs_Standings[[Abbreviation]:[2024 Year to Date G]], 2, FALSE)</f>
        <v>#N/A</v>
      </c>
      <c r="G692" s="11" t="e">
        <f>_xlfn.IFNA(VLOOKUP($D692, 'SP Per G'!$A$2:$D$1385, 3, FALSE),M692)</f>
        <v>#N/A</v>
      </c>
      <c r="H692" s="11" t="e">
        <f>IF(AND(ISNA(VLOOKUP($D692, 'SP Per G'!$A$2:$D$1385, 4, FALSE)), ISTEXT($D692)), G692,IF(ISNA(VLOOKUP($D692, 'SP Per G'!$A$2:$D$1385, 4, FALSE)), M692, VLOOKUP($D692, 'SP Per G'!$A$2:$D$1385, 4, FALSE)))</f>
        <v>#N/A</v>
      </c>
      <c r="I692" s="11" t="e">
        <f t="shared" si="112"/>
        <v>#N/A</v>
      </c>
      <c r="J692" s="11" t="e">
        <f>_xlfn.IFNA(VLOOKUP($D692,Individual_Pitching___Dashboard[],18,FALSE),VLOOKUP(B692,Team_Pitching___Dashboard[[Team]:[ERA]],17,FALSE))</f>
        <v>#N/A</v>
      </c>
      <c r="K692" s="11" t="e">
        <f>_xlfn.IFNA(VLOOKUP($D692, Individual_Pitching___Dashboard[], 20, FALSE), VLOOKUP(B692,Team_Pitching___Dashboard[[Team]:[xFIP]],20,FALSE))</f>
        <v>#N/A</v>
      </c>
      <c r="L692" s="11" t="e">
        <f>_xlfn.IFNA(VLOOKUP($D692, Individual_Pitching___Advanced[], 21,FALSE), VLOOKUP(B692, Team_Pitching___Advanced[], 20, FALSE))</f>
        <v>#N/A</v>
      </c>
      <c r="M692" s="11" t="e">
        <f>VLOOKUP($B692, 'Team Per G'!$A$2:$G$31, 7, FALSE)</f>
        <v>#N/A</v>
      </c>
      <c r="N692" s="11" t="e">
        <f>VLOOKUP($B692, 'FanGraphs - Team WAR Projected'!$B$2:$E$31, 3, FALSE)/162</f>
        <v>#N/A</v>
      </c>
      <c r="O692" s="11" t="e">
        <f t="shared" si="113"/>
        <v>#N/A</v>
      </c>
      <c r="P692" s="11" t="e">
        <f>VLOOKUP($B692, Team_Pitching___Advanced[[Team]:[xFIP]], 19,FALSE)</f>
        <v>#N/A</v>
      </c>
      <c r="Q692" s="11" t="e">
        <f>VLOOKUP($B692, Team_Pitching___Advanced[], 20, FALSE)</f>
        <v>#N/A</v>
      </c>
      <c r="R692" s="11" t="e">
        <f>VLOOKUP($B692, Team_Batting___Dashboard[[Team]:[wOBA]], 16, FALSE)</f>
        <v>#N/A</v>
      </c>
      <c r="S692" s="11" t="e">
        <f>VLOOKUP($B692, Team_Batting___Advanced[[Team]:[OPS]], 9, FALSE)</f>
        <v>#N/A</v>
      </c>
      <c r="T692" s="11" t="e">
        <f>VLOOKUP($B692, Team_Batting___Advanced[], 19, FALSE)</f>
        <v>#N/A</v>
      </c>
      <c r="U692" s="11" t="e">
        <f>VLOOKUP($B692, 'Team Per G'!$A$2:$G$31, 3, FALSE)</f>
        <v>#N/A</v>
      </c>
      <c r="V692" s="11" t="e">
        <f>VLOOKUP($B692, 'Team Per G'!$A$2:$G$31, 5, FALSE)</f>
        <v>#N/A</v>
      </c>
      <c r="W692" s="11" t="e">
        <f>VLOOKUP($B692, 'Team Per G'!$A$2:$G$31, 4, FALSE)</f>
        <v>#N/A</v>
      </c>
      <c r="X692" s="11" t="e">
        <f>VLOOKUP($B692, Team_Batting___Dashboard[], 22, FALSE)/$F692</f>
        <v>#N/A</v>
      </c>
      <c r="Y692" s="11" t="e">
        <f>VLOOKUP($B692, 'FanGraphs - Team WAR Projected'!$B$2:$E$31, 4, FALSE)/162</f>
        <v>#N/A</v>
      </c>
      <c r="Z692" s="11" t="e">
        <f t="shared" si="114"/>
        <v>#N/A</v>
      </c>
      <c r="AA692" s="11" t="e">
        <f>VLOOKUP($B692, FanGraphs_Standings[[Abbreviation]:[2024 Year to Date RS/G]], 6, FALSE)/$F692</f>
        <v>#N/A</v>
      </c>
      <c r="AB692" s="11" t="e">
        <f>VLOOKUP($B692, FanGraphs_Standings[[Abbreviation]:[2024 Projected Full Season RDif]], 19, FALSE)/162</f>
        <v>#N/A</v>
      </c>
      <c r="AC692" s="11" t="e">
        <f t="shared" si="123"/>
        <v>#N/A</v>
      </c>
      <c r="AD692" s="11" t="e">
        <f>VLOOKUP($B692, FanGraphs_Standings[[Abbreviation]:[2024 Projected Full Season RDif]], 5, FALSE)</f>
        <v>#N/A</v>
      </c>
      <c r="AE692" s="11" t="e">
        <f>VLOOKUP($B692, FanGraphs_Standings[[Abbreviation]:[2024 Projected Full Season W%]], 18, FALSE)</f>
        <v>#N/A</v>
      </c>
      <c r="AF692" s="11" t="e">
        <f t="shared" si="115"/>
        <v>#N/A</v>
      </c>
      <c r="AG692" s="11" t="e">
        <f>VLOOKUP($B692, 'Home Field Adv'!$A$2:$I$31, 9, FALSE)</f>
        <v>#N/A</v>
      </c>
      <c r="AH692" s="11" t="e">
        <f>VLOOKUP($C692, FanGraphs_Standings[[Abbreviation]:[2024 Year to Date G]], 2, FALSE)</f>
        <v>#N/A</v>
      </c>
      <c r="AI692" s="11" t="e">
        <f>_xlfn.IFNA(VLOOKUP($E692, 'SP Per G'!$A$2:$D$1385, 3, FALSE), AO692)</f>
        <v>#N/A</v>
      </c>
      <c r="AJ692" s="11" t="e">
        <f>IF(AND(ISNA(VLOOKUP($E692, 'SP Per G'!$A$2:$D$1385, 4, FALSE)), ISTEXT($E692)), AI692,IF(ISNA(VLOOKUP($E692, 'SP Per G'!$A$2:$D$1385, 4, FALSE)), AO692, VLOOKUP($E692, 'SP Per G'!$A$2:$D$1385, 4, FALSE)))</f>
        <v>#N/A</v>
      </c>
      <c r="AK692" s="11" t="e">
        <f t="shared" si="116"/>
        <v>#N/A</v>
      </c>
      <c r="AL692" s="11" t="e">
        <f>_xlfn.IFNA(VLOOKUP($E692, Individual_Pitching___Dashboard[], 18, FALSE), VLOOKUP($C692,Team_Pitching___Advanced[[Team]:[SIERA]],16,FALSE))</f>
        <v>#N/A</v>
      </c>
      <c r="AM692" s="11" t="e">
        <f>_xlfn.IFNA(VLOOKUP($E692, Individual_Pitching___Dashboard[], 20, FALSE), VLOOKUP($C692,Team_Pitching___Advanced[[Team]:[xFIP]],19,FALSE))</f>
        <v>#N/A</v>
      </c>
      <c r="AN692" s="11" t="e">
        <f>_xlfn.IFNA(VLOOKUP($E692,Individual_Pitching___Advanced[],21,FALSE),VLOOKUP($C692,Team_Pitching___Advanced[[Team]:[SIERA]],20,FALSE))</f>
        <v>#N/A</v>
      </c>
      <c r="AO692" s="11" t="e">
        <f>VLOOKUP($C692, 'Team Per G'!$A$2:$G$31, 7, FALSE)</f>
        <v>#N/A</v>
      </c>
      <c r="AP692" s="11" t="e">
        <f>VLOOKUP($C692, 'FanGraphs - Team WAR Projected'!$B$2:$E$31, 3, FALSE)/162</f>
        <v>#N/A</v>
      </c>
      <c r="AQ692" s="11" t="e">
        <f t="shared" si="117"/>
        <v>#N/A</v>
      </c>
      <c r="AR692" s="11" t="e">
        <f>VLOOKUP($C692, Team_Pitching___Advanced[[Team]:[xFIP]], 19,FALSE)</f>
        <v>#N/A</v>
      </c>
      <c r="AS692" s="11" t="e">
        <f>VLOOKUP($C692, Team_Pitching___Advanced[], 20, FALSE)</f>
        <v>#N/A</v>
      </c>
      <c r="AT692" s="11" t="e">
        <f>VLOOKUP($C692, Team_Batting___Dashboard[[Team]:[wOBA]], 16, FALSE)</f>
        <v>#N/A</v>
      </c>
      <c r="AU692" s="11" t="e">
        <f>VLOOKUP($C692, Team_Batting___Advanced[[Team]:[OPS]], 9, FALSE)</f>
        <v>#N/A</v>
      </c>
      <c r="AV692" s="11" t="e">
        <f>VLOOKUP($C692, Team_Batting___Advanced[], 19, FALSE)</f>
        <v>#N/A</v>
      </c>
      <c r="AW692" s="11" t="e">
        <f>VLOOKUP($C692, 'Team Per G'!$A$2:$G$31, 3, FALSE)</f>
        <v>#N/A</v>
      </c>
      <c r="AX692" s="11" t="e">
        <f>VLOOKUP($C692, 'Team Per G'!$A$2:$G$31, 5, FALSE)</f>
        <v>#N/A</v>
      </c>
      <c r="AY692" s="11" t="e">
        <f>VLOOKUP($C692, 'Team Per G'!$A$2:$G$31, 4, FALSE)</f>
        <v>#N/A</v>
      </c>
      <c r="AZ692" s="11" t="e">
        <f>VLOOKUP($C692, Team_Batting___Dashboard[], 22, FALSE)/$AH692</f>
        <v>#N/A</v>
      </c>
      <c r="BA692" s="11" t="e">
        <f>VLOOKUP($C692, 'FanGraphs - Team WAR Projected'!$B$2:$E$31, 4, FALSE)/162</f>
        <v>#N/A</v>
      </c>
      <c r="BB692" s="11" t="e">
        <f t="shared" si="118"/>
        <v>#N/A</v>
      </c>
      <c r="BC692" s="11" t="e">
        <f>VLOOKUP($C692, FanGraphs_Standings[[Abbreviation]:[2024 Year to Date RS/G]], 6, FALSE)/$AH692</f>
        <v>#N/A</v>
      </c>
      <c r="BD692" s="11" t="e">
        <f>VLOOKUP($C692, FanGraphs_Standings[[Abbreviation]:[2024 Projected Full Season RDif]], 19, FALSE)/162</f>
        <v>#N/A</v>
      </c>
      <c r="BE692" s="11" t="e">
        <f t="shared" si="119"/>
        <v>#N/A</v>
      </c>
      <c r="BF692" s="11" t="e">
        <f>VLOOKUP($C692, FanGraphs_Standings[[Abbreviation]:[2024 Projected Full Season RDif]], 5, FALSE)</f>
        <v>#N/A</v>
      </c>
      <c r="BG692" s="11" t="e">
        <f>VLOOKUP($C692, FanGraphs_Standings[[Abbreviation]:[2024 Projected Full Season W%]], 18, FALSE)</f>
        <v>#N/A</v>
      </c>
      <c r="BH692" s="11" t="e">
        <f t="shared" si="120"/>
        <v>#N/A</v>
      </c>
      <c r="BI692" s="11" t="e">
        <f>VLOOKUP($C692, 'Home Field Adv'!$A$2:$K$31, 11, FALSE)</f>
        <v>#N/A</v>
      </c>
      <c r="BL692" s="12" t="str">
        <f t="shared" si="121"/>
        <v/>
      </c>
      <c r="BM692" s="12" t="str">
        <f t="shared" si="124"/>
        <v/>
      </c>
      <c r="BN692" s="12" t="str">
        <f t="shared" si="122"/>
        <v/>
      </c>
    </row>
    <row r="693" spans="6:66" x14ac:dyDescent="0.45">
      <c r="F693" s="11" t="e">
        <f>VLOOKUP($B693, FanGraphs_Standings[[Abbreviation]:[2024 Year to Date G]], 2, FALSE)</f>
        <v>#N/A</v>
      </c>
      <c r="G693" s="11" t="e">
        <f>_xlfn.IFNA(VLOOKUP($D693, 'SP Per G'!$A$2:$D$1385, 3, FALSE),M693)</f>
        <v>#N/A</v>
      </c>
      <c r="H693" s="11" t="e">
        <f>IF(AND(ISNA(VLOOKUP($D693, 'SP Per G'!$A$2:$D$1385, 4, FALSE)), ISTEXT($D693)), G693,IF(ISNA(VLOOKUP($D693, 'SP Per G'!$A$2:$D$1385, 4, FALSE)), M693, VLOOKUP($D693, 'SP Per G'!$A$2:$D$1385, 4, FALSE)))</f>
        <v>#N/A</v>
      </c>
      <c r="I693" s="11" t="e">
        <f t="shared" si="112"/>
        <v>#N/A</v>
      </c>
      <c r="J693" s="11" t="e">
        <f>_xlfn.IFNA(VLOOKUP($D693,Individual_Pitching___Dashboard[],18,FALSE),VLOOKUP(B693,Team_Pitching___Dashboard[[Team]:[ERA]],17,FALSE))</f>
        <v>#N/A</v>
      </c>
      <c r="K693" s="11" t="e">
        <f>_xlfn.IFNA(VLOOKUP($D693, Individual_Pitching___Dashboard[], 20, FALSE), VLOOKUP(B693,Team_Pitching___Dashboard[[Team]:[xFIP]],20,FALSE))</f>
        <v>#N/A</v>
      </c>
      <c r="L693" s="11" t="e">
        <f>_xlfn.IFNA(VLOOKUP($D693, Individual_Pitching___Advanced[], 21,FALSE), VLOOKUP(B693, Team_Pitching___Advanced[], 20, FALSE))</f>
        <v>#N/A</v>
      </c>
      <c r="M693" s="11" t="e">
        <f>VLOOKUP($B693, 'Team Per G'!$A$2:$G$31, 7, FALSE)</f>
        <v>#N/A</v>
      </c>
      <c r="N693" s="11" t="e">
        <f>VLOOKUP($B693, 'FanGraphs - Team WAR Projected'!$B$2:$E$31, 3, FALSE)/162</f>
        <v>#N/A</v>
      </c>
      <c r="O693" s="11" t="e">
        <f t="shared" si="113"/>
        <v>#N/A</v>
      </c>
      <c r="P693" s="11" t="e">
        <f>VLOOKUP($B693, Team_Pitching___Advanced[[Team]:[xFIP]], 19,FALSE)</f>
        <v>#N/A</v>
      </c>
      <c r="Q693" s="11" t="e">
        <f>VLOOKUP($B693, Team_Pitching___Advanced[], 20, FALSE)</f>
        <v>#N/A</v>
      </c>
      <c r="R693" s="11" t="e">
        <f>VLOOKUP($B693, Team_Batting___Dashboard[[Team]:[wOBA]], 16, FALSE)</f>
        <v>#N/A</v>
      </c>
      <c r="S693" s="11" t="e">
        <f>VLOOKUP($B693, Team_Batting___Advanced[[Team]:[OPS]], 9, FALSE)</f>
        <v>#N/A</v>
      </c>
      <c r="T693" s="11" t="e">
        <f>VLOOKUP($B693, Team_Batting___Advanced[], 19, FALSE)</f>
        <v>#N/A</v>
      </c>
      <c r="U693" s="11" t="e">
        <f>VLOOKUP($B693, 'Team Per G'!$A$2:$G$31, 3, FALSE)</f>
        <v>#N/A</v>
      </c>
      <c r="V693" s="11" t="e">
        <f>VLOOKUP($B693, 'Team Per G'!$A$2:$G$31, 5, FALSE)</f>
        <v>#N/A</v>
      </c>
      <c r="W693" s="11" t="e">
        <f>VLOOKUP($B693, 'Team Per G'!$A$2:$G$31, 4, FALSE)</f>
        <v>#N/A</v>
      </c>
      <c r="X693" s="11" t="e">
        <f>VLOOKUP($B693, Team_Batting___Dashboard[], 22, FALSE)/$F693</f>
        <v>#N/A</v>
      </c>
      <c r="Y693" s="11" t="e">
        <f>VLOOKUP($B693, 'FanGraphs - Team WAR Projected'!$B$2:$E$31, 4, FALSE)/162</f>
        <v>#N/A</v>
      </c>
      <c r="Z693" s="11" t="e">
        <f t="shared" si="114"/>
        <v>#N/A</v>
      </c>
      <c r="AA693" s="11" t="e">
        <f>VLOOKUP($B693, FanGraphs_Standings[[Abbreviation]:[2024 Year to Date RS/G]], 6, FALSE)/$F693</f>
        <v>#N/A</v>
      </c>
      <c r="AB693" s="11" t="e">
        <f>VLOOKUP($B693, FanGraphs_Standings[[Abbreviation]:[2024 Projected Full Season RDif]], 19, FALSE)/162</f>
        <v>#N/A</v>
      </c>
      <c r="AC693" s="11" t="e">
        <f t="shared" si="123"/>
        <v>#N/A</v>
      </c>
      <c r="AD693" s="11" t="e">
        <f>VLOOKUP($B693, FanGraphs_Standings[[Abbreviation]:[2024 Projected Full Season RDif]], 5, FALSE)</f>
        <v>#N/A</v>
      </c>
      <c r="AE693" s="11" t="e">
        <f>VLOOKUP($B693, FanGraphs_Standings[[Abbreviation]:[2024 Projected Full Season W%]], 18, FALSE)</f>
        <v>#N/A</v>
      </c>
      <c r="AF693" s="11" t="e">
        <f t="shared" si="115"/>
        <v>#N/A</v>
      </c>
      <c r="AG693" s="11" t="e">
        <f>VLOOKUP($B693, 'Home Field Adv'!$A$2:$I$31, 9, FALSE)</f>
        <v>#N/A</v>
      </c>
      <c r="AH693" s="11" t="e">
        <f>VLOOKUP($C693, FanGraphs_Standings[[Abbreviation]:[2024 Year to Date G]], 2, FALSE)</f>
        <v>#N/A</v>
      </c>
      <c r="AI693" s="11" t="e">
        <f>_xlfn.IFNA(VLOOKUP($E693, 'SP Per G'!$A$2:$D$1385, 3, FALSE), AO693)</f>
        <v>#N/A</v>
      </c>
      <c r="AJ693" s="11" t="e">
        <f>IF(AND(ISNA(VLOOKUP($E693, 'SP Per G'!$A$2:$D$1385, 4, FALSE)), ISTEXT($E693)), AI693,IF(ISNA(VLOOKUP($E693, 'SP Per G'!$A$2:$D$1385, 4, FALSE)), AO693, VLOOKUP($E693, 'SP Per G'!$A$2:$D$1385, 4, FALSE)))</f>
        <v>#N/A</v>
      </c>
      <c r="AK693" s="11" t="e">
        <f t="shared" si="116"/>
        <v>#N/A</v>
      </c>
      <c r="AL693" s="11" t="e">
        <f>_xlfn.IFNA(VLOOKUP($E693, Individual_Pitching___Dashboard[], 18, FALSE), VLOOKUP($C693,Team_Pitching___Advanced[[Team]:[SIERA]],16,FALSE))</f>
        <v>#N/A</v>
      </c>
      <c r="AM693" s="11" t="e">
        <f>_xlfn.IFNA(VLOOKUP($E693, Individual_Pitching___Dashboard[], 20, FALSE), VLOOKUP($C693,Team_Pitching___Advanced[[Team]:[xFIP]],19,FALSE))</f>
        <v>#N/A</v>
      </c>
      <c r="AN693" s="11" t="e">
        <f>_xlfn.IFNA(VLOOKUP($E693,Individual_Pitching___Advanced[],21,FALSE),VLOOKUP($C693,Team_Pitching___Advanced[[Team]:[SIERA]],20,FALSE))</f>
        <v>#N/A</v>
      </c>
      <c r="AO693" s="11" t="e">
        <f>VLOOKUP($C693, 'Team Per G'!$A$2:$G$31, 7, FALSE)</f>
        <v>#N/A</v>
      </c>
      <c r="AP693" s="11" t="e">
        <f>VLOOKUP($C693, 'FanGraphs - Team WAR Projected'!$B$2:$E$31, 3, FALSE)/162</f>
        <v>#N/A</v>
      </c>
      <c r="AQ693" s="11" t="e">
        <f t="shared" si="117"/>
        <v>#N/A</v>
      </c>
      <c r="AR693" s="11" t="e">
        <f>VLOOKUP($C693, Team_Pitching___Advanced[[Team]:[xFIP]], 19,FALSE)</f>
        <v>#N/A</v>
      </c>
      <c r="AS693" s="11" t="e">
        <f>VLOOKUP($C693, Team_Pitching___Advanced[], 20, FALSE)</f>
        <v>#N/A</v>
      </c>
      <c r="AT693" s="11" t="e">
        <f>VLOOKUP($C693, Team_Batting___Dashboard[[Team]:[wOBA]], 16, FALSE)</f>
        <v>#N/A</v>
      </c>
      <c r="AU693" s="11" t="e">
        <f>VLOOKUP($C693, Team_Batting___Advanced[[Team]:[OPS]], 9, FALSE)</f>
        <v>#N/A</v>
      </c>
      <c r="AV693" s="11" t="e">
        <f>VLOOKUP($C693, Team_Batting___Advanced[], 19, FALSE)</f>
        <v>#N/A</v>
      </c>
      <c r="AW693" s="11" t="e">
        <f>VLOOKUP($C693, 'Team Per G'!$A$2:$G$31, 3, FALSE)</f>
        <v>#N/A</v>
      </c>
      <c r="AX693" s="11" t="e">
        <f>VLOOKUP($C693, 'Team Per G'!$A$2:$G$31, 5, FALSE)</f>
        <v>#N/A</v>
      </c>
      <c r="AY693" s="11" t="e">
        <f>VLOOKUP($C693, 'Team Per G'!$A$2:$G$31, 4, FALSE)</f>
        <v>#N/A</v>
      </c>
      <c r="AZ693" s="11" t="e">
        <f>VLOOKUP($C693, Team_Batting___Dashboard[], 22, FALSE)/$AH693</f>
        <v>#N/A</v>
      </c>
      <c r="BA693" s="11" t="e">
        <f>VLOOKUP($C693, 'FanGraphs - Team WAR Projected'!$B$2:$E$31, 4, FALSE)/162</f>
        <v>#N/A</v>
      </c>
      <c r="BB693" s="11" t="e">
        <f t="shared" si="118"/>
        <v>#N/A</v>
      </c>
      <c r="BC693" s="11" t="e">
        <f>VLOOKUP($C693, FanGraphs_Standings[[Abbreviation]:[2024 Year to Date RS/G]], 6, FALSE)/$AH693</f>
        <v>#N/A</v>
      </c>
      <c r="BD693" s="11" t="e">
        <f>VLOOKUP($C693, FanGraphs_Standings[[Abbreviation]:[2024 Projected Full Season RDif]], 19, FALSE)/162</f>
        <v>#N/A</v>
      </c>
      <c r="BE693" s="11" t="e">
        <f t="shared" si="119"/>
        <v>#N/A</v>
      </c>
      <c r="BF693" s="11" t="e">
        <f>VLOOKUP($C693, FanGraphs_Standings[[Abbreviation]:[2024 Projected Full Season RDif]], 5, FALSE)</f>
        <v>#N/A</v>
      </c>
      <c r="BG693" s="11" t="e">
        <f>VLOOKUP($C693, FanGraphs_Standings[[Abbreviation]:[2024 Projected Full Season W%]], 18, FALSE)</f>
        <v>#N/A</v>
      </c>
      <c r="BH693" s="11" t="e">
        <f t="shared" si="120"/>
        <v>#N/A</v>
      </c>
      <c r="BI693" s="11" t="e">
        <f>VLOOKUP($C693, 'Home Field Adv'!$A$2:$K$31, 11, FALSE)</f>
        <v>#N/A</v>
      </c>
      <c r="BL693" s="12" t="str">
        <f t="shared" si="121"/>
        <v/>
      </c>
      <c r="BM693" s="12" t="str">
        <f t="shared" si="124"/>
        <v/>
      </c>
      <c r="BN693" s="12" t="str">
        <f t="shared" si="122"/>
        <v/>
      </c>
    </row>
    <row r="694" spans="6:66" x14ac:dyDescent="0.45">
      <c r="F694" s="11" t="e">
        <f>VLOOKUP($B694, FanGraphs_Standings[[Abbreviation]:[2024 Year to Date G]], 2, FALSE)</f>
        <v>#N/A</v>
      </c>
      <c r="G694" s="11" t="e">
        <f>_xlfn.IFNA(VLOOKUP($D694, 'SP Per G'!$A$2:$D$1385, 3, FALSE),M694)</f>
        <v>#N/A</v>
      </c>
      <c r="H694" s="11" t="e">
        <f>IF(AND(ISNA(VLOOKUP($D694, 'SP Per G'!$A$2:$D$1385, 4, FALSE)), ISTEXT($D694)), G694,IF(ISNA(VLOOKUP($D694, 'SP Per G'!$A$2:$D$1385, 4, FALSE)), M694, VLOOKUP($D694, 'SP Per G'!$A$2:$D$1385, 4, FALSE)))</f>
        <v>#N/A</v>
      </c>
      <c r="I694" s="11" t="e">
        <f t="shared" si="112"/>
        <v>#N/A</v>
      </c>
      <c r="J694" s="11" t="e">
        <f>_xlfn.IFNA(VLOOKUP($D694,Individual_Pitching___Dashboard[],18,FALSE),VLOOKUP(B694,Team_Pitching___Dashboard[[Team]:[ERA]],17,FALSE))</f>
        <v>#N/A</v>
      </c>
      <c r="K694" s="11" t="e">
        <f>_xlfn.IFNA(VLOOKUP($D694, Individual_Pitching___Dashboard[], 20, FALSE), VLOOKUP(B694,Team_Pitching___Dashboard[[Team]:[xFIP]],20,FALSE))</f>
        <v>#N/A</v>
      </c>
      <c r="L694" s="11" t="e">
        <f>_xlfn.IFNA(VLOOKUP($D694, Individual_Pitching___Advanced[], 21,FALSE), VLOOKUP(B694, Team_Pitching___Advanced[], 20, FALSE))</f>
        <v>#N/A</v>
      </c>
      <c r="M694" s="11" t="e">
        <f>VLOOKUP($B694, 'Team Per G'!$A$2:$G$31, 7, FALSE)</f>
        <v>#N/A</v>
      </c>
      <c r="N694" s="11" t="e">
        <f>VLOOKUP($B694, 'FanGraphs - Team WAR Projected'!$B$2:$E$31, 3, FALSE)/162</f>
        <v>#N/A</v>
      </c>
      <c r="O694" s="11" t="e">
        <f t="shared" si="113"/>
        <v>#N/A</v>
      </c>
      <c r="P694" s="11" t="e">
        <f>VLOOKUP($B694, Team_Pitching___Advanced[[Team]:[xFIP]], 19,FALSE)</f>
        <v>#N/A</v>
      </c>
      <c r="Q694" s="11" t="e">
        <f>VLOOKUP($B694, Team_Pitching___Advanced[], 20, FALSE)</f>
        <v>#N/A</v>
      </c>
      <c r="R694" s="11" t="e">
        <f>VLOOKUP($B694, Team_Batting___Dashboard[[Team]:[wOBA]], 16, FALSE)</f>
        <v>#N/A</v>
      </c>
      <c r="S694" s="11" t="e">
        <f>VLOOKUP($B694, Team_Batting___Advanced[[Team]:[OPS]], 9, FALSE)</f>
        <v>#N/A</v>
      </c>
      <c r="T694" s="11" t="e">
        <f>VLOOKUP($B694, Team_Batting___Advanced[], 19, FALSE)</f>
        <v>#N/A</v>
      </c>
      <c r="U694" s="11" t="e">
        <f>VLOOKUP($B694, 'Team Per G'!$A$2:$G$31, 3, FALSE)</f>
        <v>#N/A</v>
      </c>
      <c r="V694" s="11" t="e">
        <f>VLOOKUP($B694, 'Team Per G'!$A$2:$G$31, 5, FALSE)</f>
        <v>#N/A</v>
      </c>
      <c r="W694" s="11" t="e">
        <f>VLOOKUP($B694, 'Team Per G'!$A$2:$G$31, 4, FALSE)</f>
        <v>#N/A</v>
      </c>
      <c r="X694" s="11" t="e">
        <f>VLOOKUP($B694, Team_Batting___Dashboard[], 22, FALSE)/$F694</f>
        <v>#N/A</v>
      </c>
      <c r="Y694" s="11" t="e">
        <f>VLOOKUP($B694, 'FanGraphs - Team WAR Projected'!$B$2:$E$31, 4, FALSE)/162</f>
        <v>#N/A</v>
      </c>
      <c r="Z694" s="11" t="e">
        <f t="shared" si="114"/>
        <v>#N/A</v>
      </c>
      <c r="AA694" s="11" t="e">
        <f>VLOOKUP($B694, FanGraphs_Standings[[Abbreviation]:[2024 Year to Date RS/G]], 6, FALSE)/$F694</f>
        <v>#N/A</v>
      </c>
      <c r="AB694" s="11" t="e">
        <f>VLOOKUP($B694, FanGraphs_Standings[[Abbreviation]:[2024 Projected Full Season RDif]], 19, FALSE)/162</f>
        <v>#N/A</v>
      </c>
      <c r="AC694" s="11" t="e">
        <f t="shared" si="123"/>
        <v>#N/A</v>
      </c>
      <c r="AD694" s="11" t="e">
        <f>VLOOKUP($B694, FanGraphs_Standings[[Abbreviation]:[2024 Projected Full Season RDif]], 5, FALSE)</f>
        <v>#N/A</v>
      </c>
      <c r="AE694" s="11" t="e">
        <f>VLOOKUP($B694, FanGraphs_Standings[[Abbreviation]:[2024 Projected Full Season W%]], 18, FALSE)</f>
        <v>#N/A</v>
      </c>
      <c r="AF694" s="11" t="e">
        <f t="shared" si="115"/>
        <v>#N/A</v>
      </c>
      <c r="AG694" s="11" t="e">
        <f>VLOOKUP($B694, 'Home Field Adv'!$A$2:$I$31, 9, FALSE)</f>
        <v>#N/A</v>
      </c>
      <c r="AH694" s="11" t="e">
        <f>VLOOKUP($C694, FanGraphs_Standings[[Abbreviation]:[2024 Year to Date G]], 2, FALSE)</f>
        <v>#N/A</v>
      </c>
      <c r="AI694" s="11" t="e">
        <f>_xlfn.IFNA(VLOOKUP($E694, 'SP Per G'!$A$2:$D$1385, 3, FALSE), AO694)</f>
        <v>#N/A</v>
      </c>
      <c r="AJ694" s="11" t="e">
        <f>IF(AND(ISNA(VLOOKUP($E694, 'SP Per G'!$A$2:$D$1385, 4, FALSE)), ISTEXT($E694)), AI694,IF(ISNA(VLOOKUP($E694, 'SP Per G'!$A$2:$D$1385, 4, FALSE)), AO694, VLOOKUP($E694, 'SP Per G'!$A$2:$D$1385, 4, FALSE)))</f>
        <v>#N/A</v>
      </c>
      <c r="AK694" s="11" t="e">
        <f t="shared" si="116"/>
        <v>#N/A</v>
      </c>
      <c r="AL694" s="11" t="e">
        <f>_xlfn.IFNA(VLOOKUP($E694, Individual_Pitching___Dashboard[], 18, FALSE), VLOOKUP($C694,Team_Pitching___Advanced[[Team]:[SIERA]],16,FALSE))</f>
        <v>#N/A</v>
      </c>
      <c r="AM694" s="11" t="e">
        <f>_xlfn.IFNA(VLOOKUP($E694, Individual_Pitching___Dashboard[], 20, FALSE), VLOOKUP($C694,Team_Pitching___Advanced[[Team]:[xFIP]],19,FALSE))</f>
        <v>#N/A</v>
      </c>
      <c r="AN694" s="11" t="e">
        <f>_xlfn.IFNA(VLOOKUP($E694,Individual_Pitching___Advanced[],21,FALSE),VLOOKUP($C694,Team_Pitching___Advanced[[Team]:[SIERA]],20,FALSE))</f>
        <v>#N/A</v>
      </c>
      <c r="AO694" s="11" t="e">
        <f>VLOOKUP($C694, 'Team Per G'!$A$2:$G$31, 7, FALSE)</f>
        <v>#N/A</v>
      </c>
      <c r="AP694" s="11" t="e">
        <f>VLOOKUP($C694, 'FanGraphs - Team WAR Projected'!$B$2:$E$31, 3, FALSE)/162</f>
        <v>#N/A</v>
      </c>
      <c r="AQ694" s="11" t="e">
        <f t="shared" si="117"/>
        <v>#N/A</v>
      </c>
      <c r="AR694" s="11" t="e">
        <f>VLOOKUP($C694, Team_Pitching___Advanced[[Team]:[xFIP]], 19,FALSE)</f>
        <v>#N/A</v>
      </c>
      <c r="AS694" s="11" t="e">
        <f>VLOOKUP($C694, Team_Pitching___Advanced[], 20, FALSE)</f>
        <v>#N/A</v>
      </c>
      <c r="AT694" s="11" t="e">
        <f>VLOOKUP($C694, Team_Batting___Dashboard[[Team]:[wOBA]], 16, FALSE)</f>
        <v>#N/A</v>
      </c>
      <c r="AU694" s="11" t="e">
        <f>VLOOKUP($C694, Team_Batting___Advanced[[Team]:[OPS]], 9, FALSE)</f>
        <v>#N/A</v>
      </c>
      <c r="AV694" s="11" t="e">
        <f>VLOOKUP($C694, Team_Batting___Advanced[], 19, FALSE)</f>
        <v>#N/A</v>
      </c>
      <c r="AW694" s="11" t="e">
        <f>VLOOKUP($C694, 'Team Per G'!$A$2:$G$31, 3, FALSE)</f>
        <v>#N/A</v>
      </c>
      <c r="AX694" s="11" t="e">
        <f>VLOOKUP($C694, 'Team Per G'!$A$2:$G$31, 5, FALSE)</f>
        <v>#N/A</v>
      </c>
      <c r="AY694" s="11" t="e">
        <f>VLOOKUP($C694, 'Team Per G'!$A$2:$G$31, 4, FALSE)</f>
        <v>#N/A</v>
      </c>
      <c r="AZ694" s="11" t="e">
        <f>VLOOKUP($C694, Team_Batting___Dashboard[], 22, FALSE)/$AH694</f>
        <v>#N/A</v>
      </c>
      <c r="BA694" s="11" t="e">
        <f>VLOOKUP($C694, 'FanGraphs - Team WAR Projected'!$B$2:$E$31, 4, FALSE)/162</f>
        <v>#N/A</v>
      </c>
      <c r="BB694" s="11" t="e">
        <f t="shared" si="118"/>
        <v>#N/A</v>
      </c>
      <c r="BC694" s="11" t="e">
        <f>VLOOKUP($C694, FanGraphs_Standings[[Abbreviation]:[2024 Year to Date RS/G]], 6, FALSE)/$AH694</f>
        <v>#N/A</v>
      </c>
      <c r="BD694" s="11" t="e">
        <f>VLOOKUP($C694, FanGraphs_Standings[[Abbreviation]:[2024 Projected Full Season RDif]], 19, FALSE)/162</f>
        <v>#N/A</v>
      </c>
      <c r="BE694" s="11" t="e">
        <f t="shared" si="119"/>
        <v>#N/A</v>
      </c>
      <c r="BF694" s="11" t="e">
        <f>VLOOKUP($C694, FanGraphs_Standings[[Abbreviation]:[2024 Projected Full Season RDif]], 5, FALSE)</f>
        <v>#N/A</v>
      </c>
      <c r="BG694" s="11" t="e">
        <f>VLOOKUP($C694, FanGraphs_Standings[[Abbreviation]:[2024 Projected Full Season W%]], 18, FALSE)</f>
        <v>#N/A</v>
      </c>
      <c r="BH694" s="11" t="e">
        <f t="shared" si="120"/>
        <v>#N/A</v>
      </c>
      <c r="BI694" s="11" t="e">
        <f>VLOOKUP($C694, 'Home Field Adv'!$A$2:$K$31, 11, FALSE)</f>
        <v>#N/A</v>
      </c>
      <c r="BL694" s="12" t="str">
        <f t="shared" si="121"/>
        <v/>
      </c>
      <c r="BM694" s="12" t="str">
        <f t="shared" si="124"/>
        <v/>
      </c>
      <c r="BN694" s="12" t="str">
        <f t="shared" si="122"/>
        <v/>
      </c>
    </row>
    <row r="695" spans="6:66" x14ac:dyDescent="0.45">
      <c r="F695" s="11" t="e">
        <f>VLOOKUP($B695, FanGraphs_Standings[[Abbreviation]:[2024 Year to Date G]], 2, FALSE)</f>
        <v>#N/A</v>
      </c>
      <c r="G695" s="11" t="e">
        <f>_xlfn.IFNA(VLOOKUP($D695, 'SP Per G'!$A$2:$D$1385, 3, FALSE),M695)</f>
        <v>#N/A</v>
      </c>
      <c r="H695" s="11" t="e">
        <f>IF(AND(ISNA(VLOOKUP($D695, 'SP Per G'!$A$2:$D$1385, 4, FALSE)), ISTEXT($D695)), G695,IF(ISNA(VLOOKUP($D695, 'SP Per G'!$A$2:$D$1385, 4, FALSE)), M695, VLOOKUP($D695, 'SP Per G'!$A$2:$D$1385, 4, FALSE)))</f>
        <v>#N/A</v>
      </c>
      <c r="I695" s="11" t="e">
        <f t="shared" si="112"/>
        <v>#N/A</v>
      </c>
      <c r="J695" s="11" t="e">
        <f>_xlfn.IFNA(VLOOKUP($D695,Individual_Pitching___Dashboard[],18,FALSE),VLOOKUP(B695,Team_Pitching___Dashboard[[Team]:[ERA]],17,FALSE))</f>
        <v>#N/A</v>
      </c>
      <c r="K695" s="11" t="e">
        <f>_xlfn.IFNA(VLOOKUP($D695, Individual_Pitching___Dashboard[], 20, FALSE), VLOOKUP(B695,Team_Pitching___Dashboard[[Team]:[xFIP]],20,FALSE))</f>
        <v>#N/A</v>
      </c>
      <c r="L695" s="11" t="e">
        <f>_xlfn.IFNA(VLOOKUP($D695, Individual_Pitching___Advanced[], 21,FALSE), VLOOKUP(B695, Team_Pitching___Advanced[], 20, FALSE))</f>
        <v>#N/A</v>
      </c>
      <c r="M695" s="11" t="e">
        <f>VLOOKUP($B695, 'Team Per G'!$A$2:$G$31, 7, FALSE)</f>
        <v>#N/A</v>
      </c>
      <c r="N695" s="11" t="e">
        <f>VLOOKUP($B695, 'FanGraphs - Team WAR Projected'!$B$2:$E$31, 3, FALSE)/162</f>
        <v>#N/A</v>
      </c>
      <c r="O695" s="11" t="e">
        <f t="shared" si="113"/>
        <v>#N/A</v>
      </c>
      <c r="P695" s="11" t="e">
        <f>VLOOKUP($B695, Team_Pitching___Advanced[[Team]:[xFIP]], 19,FALSE)</f>
        <v>#N/A</v>
      </c>
      <c r="Q695" s="11" t="e">
        <f>VLOOKUP($B695, Team_Pitching___Advanced[], 20, FALSE)</f>
        <v>#N/A</v>
      </c>
      <c r="R695" s="11" t="e">
        <f>VLOOKUP($B695, Team_Batting___Dashboard[[Team]:[wOBA]], 16, FALSE)</f>
        <v>#N/A</v>
      </c>
      <c r="S695" s="11" t="e">
        <f>VLOOKUP($B695, Team_Batting___Advanced[[Team]:[OPS]], 9, FALSE)</f>
        <v>#N/A</v>
      </c>
      <c r="T695" s="11" t="e">
        <f>VLOOKUP($B695, Team_Batting___Advanced[], 19, FALSE)</f>
        <v>#N/A</v>
      </c>
      <c r="U695" s="11" t="e">
        <f>VLOOKUP($B695, 'Team Per G'!$A$2:$G$31, 3, FALSE)</f>
        <v>#N/A</v>
      </c>
      <c r="V695" s="11" t="e">
        <f>VLOOKUP($B695, 'Team Per G'!$A$2:$G$31, 5, FALSE)</f>
        <v>#N/A</v>
      </c>
      <c r="W695" s="11" t="e">
        <f>VLOOKUP($B695, 'Team Per G'!$A$2:$G$31, 4, FALSE)</f>
        <v>#N/A</v>
      </c>
      <c r="X695" s="11" t="e">
        <f>VLOOKUP($B695, Team_Batting___Dashboard[], 22, FALSE)/$F695</f>
        <v>#N/A</v>
      </c>
      <c r="Y695" s="11" t="e">
        <f>VLOOKUP($B695, 'FanGraphs - Team WAR Projected'!$B$2:$E$31, 4, FALSE)/162</f>
        <v>#N/A</v>
      </c>
      <c r="Z695" s="11" t="e">
        <f t="shared" si="114"/>
        <v>#N/A</v>
      </c>
      <c r="AA695" s="11" t="e">
        <f>VLOOKUP($B695, FanGraphs_Standings[[Abbreviation]:[2024 Year to Date RS/G]], 6, FALSE)/$F695</f>
        <v>#N/A</v>
      </c>
      <c r="AB695" s="11" t="e">
        <f>VLOOKUP($B695, FanGraphs_Standings[[Abbreviation]:[2024 Projected Full Season RDif]], 19, FALSE)/162</f>
        <v>#N/A</v>
      </c>
      <c r="AC695" s="11" t="e">
        <f t="shared" si="123"/>
        <v>#N/A</v>
      </c>
      <c r="AD695" s="11" t="e">
        <f>VLOOKUP($B695, FanGraphs_Standings[[Abbreviation]:[2024 Projected Full Season RDif]], 5, FALSE)</f>
        <v>#N/A</v>
      </c>
      <c r="AE695" s="11" t="e">
        <f>VLOOKUP($B695, FanGraphs_Standings[[Abbreviation]:[2024 Projected Full Season W%]], 18, FALSE)</f>
        <v>#N/A</v>
      </c>
      <c r="AF695" s="11" t="e">
        <f t="shared" si="115"/>
        <v>#N/A</v>
      </c>
      <c r="AG695" s="11" t="e">
        <f>VLOOKUP($B695, 'Home Field Adv'!$A$2:$I$31, 9, FALSE)</f>
        <v>#N/A</v>
      </c>
      <c r="AH695" s="11" t="e">
        <f>VLOOKUP($C695, FanGraphs_Standings[[Abbreviation]:[2024 Year to Date G]], 2, FALSE)</f>
        <v>#N/A</v>
      </c>
      <c r="AI695" s="11" t="e">
        <f>_xlfn.IFNA(VLOOKUP($E695, 'SP Per G'!$A$2:$D$1385, 3, FALSE), AO695)</f>
        <v>#N/A</v>
      </c>
      <c r="AJ695" s="11" t="e">
        <f>IF(AND(ISNA(VLOOKUP($E695, 'SP Per G'!$A$2:$D$1385, 4, FALSE)), ISTEXT($E695)), AI695,IF(ISNA(VLOOKUP($E695, 'SP Per G'!$A$2:$D$1385, 4, FALSE)), AO695, VLOOKUP($E695, 'SP Per G'!$A$2:$D$1385, 4, FALSE)))</f>
        <v>#N/A</v>
      </c>
      <c r="AK695" s="11" t="e">
        <f t="shared" si="116"/>
        <v>#N/A</v>
      </c>
      <c r="AL695" s="11" t="e">
        <f>_xlfn.IFNA(VLOOKUP($E695, Individual_Pitching___Dashboard[], 18, FALSE), VLOOKUP($C695,Team_Pitching___Advanced[[Team]:[SIERA]],16,FALSE))</f>
        <v>#N/A</v>
      </c>
      <c r="AM695" s="11" t="e">
        <f>_xlfn.IFNA(VLOOKUP($E695, Individual_Pitching___Dashboard[], 20, FALSE), VLOOKUP($C695,Team_Pitching___Advanced[[Team]:[xFIP]],19,FALSE))</f>
        <v>#N/A</v>
      </c>
      <c r="AN695" s="11" t="e">
        <f>_xlfn.IFNA(VLOOKUP($E695,Individual_Pitching___Advanced[],21,FALSE),VLOOKUP($C695,Team_Pitching___Advanced[[Team]:[SIERA]],20,FALSE))</f>
        <v>#N/A</v>
      </c>
      <c r="AO695" s="11" t="e">
        <f>VLOOKUP($C695, 'Team Per G'!$A$2:$G$31, 7, FALSE)</f>
        <v>#N/A</v>
      </c>
      <c r="AP695" s="11" t="e">
        <f>VLOOKUP($C695, 'FanGraphs - Team WAR Projected'!$B$2:$E$31, 3, FALSE)/162</f>
        <v>#N/A</v>
      </c>
      <c r="AQ695" s="11" t="e">
        <f t="shared" si="117"/>
        <v>#N/A</v>
      </c>
      <c r="AR695" s="11" t="e">
        <f>VLOOKUP($C695, Team_Pitching___Advanced[[Team]:[xFIP]], 19,FALSE)</f>
        <v>#N/A</v>
      </c>
      <c r="AS695" s="11" t="e">
        <f>VLOOKUP($C695, Team_Pitching___Advanced[], 20, FALSE)</f>
        <v>#N/A</v>
      </c>
      <c r="AT695" s="11" t="e">
        <f>VLOOKUP($C695, Team_Batting___Dashboard[[Team]:[wOBA]], 16, FALSE)</f>
        <v>#N/A</v>
      </c>
      <c r="AU695" s="11" t="e">
        <f>VLOOKUP($C695, Team_Batting___Advanced[[Team]:[OPS]], 9, FALSE)</f>
        <v>#N/A</v>
      </c>
      <c r="AV695" s="11" t="e">
        <f>VLOOKUP($C695, Team_Batting___Advanced[], 19, FALSE)</f>
        <v>#N/A</v>
      </c>
      <c r="AW695" s="11" t="e">
        <f>VLOOKUP($C695, 'Team Per G'!$A$2:$G$31, 3, FALSE)</f>
        <v>#N/A</v>
      </c>
      <c r="AX695" s="11" t="e">
        <f>VLOOKUP($C695, 'Team Per G'!$A$2:$G$31, 5, FALSE)</f>
        <v>#N/A</v>
      </c>
      <c r="AY695" s="11" t="e">
        <f>VLOOKUP($C695, 'Team Per G'!$A$2:$G$31, 4, FALSE)</f>
        <v>#N/A</v>
      </c>
      <c r="AZ695" s="11" t="e">
        <f>VLOOKUP($C695, Team_Batting___Dashboard[], 22, FALSE)/$AH695</f>
        <v>#N/A</v>
      </c>
      <c r="BA695" s="11" t="e">
        <f>VLOOKUP($C695, 'FanGraphs - Team WAR Projected'!$B$2:$E$31, 4, FALSE)/162</f>
        <v>#N/A</v>
      </c>
      <c r="BB695" s="11" t="e">
        <f t="shared" si="118"/>
        <v>#N/A</v>
      </c>
      <c r="BC695" s="11" t="e">
        <f>VLOOKUP($C695, FanGraphs_Standings[[Abbreviation]:[2024 Year to Date RS/G]], 6, FALSE)/$AH695</f>
        <v>#N/A</v>
      </c>
      <c r="BD695" s="11" t="e">
        <f>VLOOKUP($C695, FanGraphs_Standings[[Abbreviation]:[2024 Projected Full Season RDif]], 19, FALSE)/162</f>
        <v>#N/A</v>
      </c>
      <c r="BE695" s="11" t="e">
        <f t="shared" si="119"/>
        <v>#N/A</v>
      </c>
      <c r="BF695" s="11" t="e">
        <f>VLOOKUP($C695, FanGraphs_Standings[[Abbreviation]:[2024 Projected Full Season RDif]], 5, FALSE)</f>
        <v>#N/A</v>
      </c>
      <c r="BG695" s="11" t="e">
        <f>VLOOKUP($C695, FanGraphs_Standings[[Abbreviation]:[2024 Projected Full Season W%]], 18, FALSE)</f>
        <v>#N/A</v>
      </c>
      <c r="BH695" s="11" t="e">
        <f t="shared" si="120"/>
        <v>#N/A</v>
      </c>
      <c r="BI695" s="11" t="e">
        <f>VLOOKUP($C695, 'Home Field Adv'!$A$2:$K$31, 11, FALSE)</f>
        <v>#N/A</v>
      </c>
      <c r="BL695" s="12" t="str">
        <f t="shared" si="121"/>
        <v/>
      </c>
      <c r="BM695" s="12" t="str">
        <f t="shared" si="124"/>
        <v/>
      </c>
      <c r="BN695" s="12" t="str">
        <f t="shared" si="122"/>
        <v/>
      </c>
    </row>
    <row r="696" spans="6:66" x14ac:dyDescent="0.45">
      <c r="F696" s="11" t="e">
        <f>VLOOKUP($B696, FanGraphs_Standings[[Abbreviation]:[2024 Year to Date G]], 2, FALSE)</f>
        <v>#N/A</v>
      </c>
      <c r="G696" s="11" t="e">
        <f>_xlfn.IFNA(VLOOKUP($D696, 'SP Per G'!$A$2:$D$1385, 3, FALSE),M696)</f>
        <v>#N/A</v>
      </c>
      <c r="H696" s="11" t="e">
        <f>IF(AND(ISNA(VLOOKUP($D696, 'SP Per G'!$A$2:$D$1385, 4, FALSE)), ISTEXT($D696)), G696,IF(ISNA(VLOOKUP($D696, 'SP Per G'!$A$2:$D$1385, 4, FALSE)), M696, VLOOKUP($D696, 'SP Per G'!$A$2:$D$1385, 4, FALSE)))</f>
        <v>#N/A</v>
      </c>
      <c r="I696" s="11" t="e">
        <f t="shared" si="112"/>
        <v>#N/A</v>
      </c>
      <c r="J696" s="11" t="e">
        <f>_xlfn.IFNA(VLOOKUP($D696,Individual_Pitching___Dashboard[],18,FALSE),VLOOKUP(B696,Team_Pitching___Dashboard[[Team]:[ERA]],17,FALSE))</f>
        <v>#N/A</v>
      </c>
      <c r="K696" s="11" t="e">
        <f>_xlfn.IFNA(VLOOKUP($D696, Individual_Pitching___Dashboard[], 20, FALSE), VLOOKUP(B696,Team_Pitching___Dashboard[[Team]:[xFIP]],20,FALSE))</f>
        <v>#N/A</v>
      </c>
      <c r="L696" s="11" t="e">
        <f>_xlfn.IFNA(VLOOKUP($D696, Individual_Pitching___Advanced[], 21,FALSE), VLOOKUP(B696, Team_Pitching___Advanced[], 20, FALSE))</f>
        <v>#N/A</v>
      </c>
      <c r="M696" s="11" t="e">
        <f>VLOOKUP($B696, 'Team Per G'!$A$2:$G$31, 7, FALSE)</f>
        <v>#N/A</v>
      </c>
      <c r="N696" s="11" t="e">
        <f>VLOOKUP($B696, 'FanGraphs - Team WAR Projected'!$B$2:$E$31, 3, FALSE)/162</f>
        <v>#N/A</v>
      </c>
      <c r="O696" s="11" t="e">
        <f t="shared" si="113"/>
        <v>#N/A</v>
      </c>
      <c r="P696" s="11" t="e">
        <f>VLOOKUP($B696, Team_Pitching___Advanced[[Team]:[xFIP]], 19,FALSE)</f>
        <v>#N/A</v>
      </c>
      <c r="Q696" s="11" t="e">
        <f>VLOOKUP($B696, Team_Pitching___Advanced[], 20, FALSE)</f>
        <v>#N/A</v>
      </c>
      <c r="R696" s="11" t="e">
        <f>VLOOKUP($B696, Team_Batting___Dashboard[[Team]:[wOBA]], 16, FALSE)</f>
        <v>#N/A</v>
      </c>
      <c r="S696" s="11" t="e">
        <f>VLOOKUP($B696, Team_Batting___Advanced[[Team]:[OPS]], 9, FALSE)</f>
        <v>#N/A</v>
      </c>
      <c r="T696" s="11" t="e">
        <f>VLOOKUP($B696, Team_Batting___Advanced[], 19, FALSE)</f>
        <v>#N/A</v>
      </c>
      <c r="U696" s="11" t="e">
        <f>VLOOKUP($B696, 'Team Per G'!$A$2:$G$31, 3, FALSE)</f>
        <v>#N/A</v>
      </c>
      <c r="V696" s="11" t="e">
        <f>VLOOKUP($B696, 'Team Per G'!$A$2:$G$31, 5, FALSE)</f>
        <v>#N/A</v>
      </c>
      <c r="W696" s="11" t="e">
        <f>VLOOKUP($B696, 'Team Per G'!$A$2:$G$31, 4, FALSE)</f>
        <v>#N/A</v>
      </c>
      <c r="X696" s="11" t="e">
        <f>VLOOKUP($B696, Team_Batting___Dashboard[], 22, FALSE)/$F696</f>
        <v>#N/A</v>
      </c>
      <c r="Y696" s="11" t="e">
        <f>VLOOKUP($B696, 'FanGraphs - Team WAR Projected'!$B$2:$E$31, 4, FALSE)/162</f>
        <v>#N/A</v>
      </c>
      <c r="Z696" s="11" t="e">
        <f t="shared" si="114"/>
        <v>#N/A</v>
      </c>
      <c r="AA696" s="11" t="e">
        <f>VLOOKUP($B696, FanGraphs_Standings[[Abbreviation]:[2024 Year to Date RS/G]], 6, FALSE)/$F696</f>
        <v>#N/A</v>
      </c>
      <c r="AB696" s="11" t="e">
        <f>VLOOKUP($B696, FanGraphs_Standings[[Abbreviation]:[2024 Projected Full Season RDif]], 19, FALSE)/162</f>
        <v>#N/A</v>
      </c>
      <c r="AC696" s="11" t="e">
        <f t="shared" si="123"/>
        <v>#N/A</v>
      </c>
      <c r="AD696" s="11" t="e">
        <f>VLOOKUP($B696, FanGraphs_Standings[[Abbreviation]:[2024 Projected Full Season RDif]], 5, FALSE)</f>
        <v>#N/A</v>
      </c>
      <c r="AE696" s="11" t="e">
        <f>VLOOKUP($B696, FanGraphs_Standings[[Abbreviation]:[2024 Projected Full Season W%]], 18, FALSE)</f>
        <v>#N/A</v>
      </c>
      <c r="AF696" s="11" t="e">
        <f t="shared" si="115"/>
        <v>#N/A</v>
      </c>
      <c r="AG696" s="11" t="e">
        <f>VLOOKUP($B696, 'Home Field Adv'!$A$2:$I$31, 9, FALSE)</f>
        <v>#N/A</v>
      </c>
      <c r="AH696" s="11" t="e">
        <f>VLOOKUP($C696, FanGraphs_Standings[[Abbreviation]:[2024 Year to Date G]], 2, FALSE)</f>
        <v>#N/A</v>
      </c>
      <c r="AI696" s="11" t="e">
        <f>_xlfn.IFNA(VLOOKUP($E696, 'SP Per G'!$A$2:$D$1385, 3, FALSE), AO696)</f>
        <v>#N/A</v>
      </c>
      <c r="AJ696" s="11" t="e">
        <f>IF(AND(ISNA(VLOOKUP($E696, 'SP Per G'!$A$2:$D$1385, 4, FALSE)), ISTEXT($E696)), AI696,IF(ISNA(VLOOKUP($E696, 'SP Per G'!$A$2:$D$1385, 4, FALSE)), AO696, VLOOKUP($E696, 'SP Per G'!$A$2:$D$1385, 4, FALSE)))</f>
        <v>#N/A</v>
      </c>
      <c r="AK696" s="11" t="e">
        <f t="shared" si="116"/>
        <v>#N/A</v>
      </c>
      <c r="AL696" s="11" t="e">
        <f>_xlfn.IFNA(VLOOKUP($E696, Individual_Pitching___Dashboard[], 18, FALSE), VLOOKUP($C696,Team_Pitching___Advanced[[Team]:[SIERA]],16,FALSE))</f>
        <v>#N/A</v>
      </c>
      <c r="AM696" s="11" t="e">
        <f>_xlfn.IFNA(VLOOKUP($E696, Individual_Pitching___Dashboard[], 20, FALSE), VLOOKUP($C696,Team_Pitching___Advanced[[Team]:[xFIP]],19,FALSE))</f>
        <v>#N/A</v>
      </c>
      <c r="AN696" s="11" t="e">
        <f>_xlfn.IFNA(VLOOKUP($E696,Individual_Pitching___Advanced[],21,FALSE),VLOOKUP($C696,Team_Pitching___Advanced[[Team]:[SIERA]],20,FALSE))</f>
        <v>#N/A</v>
      </c>
      <c r="AO696" s="11" t="e">
        <f>VLOOKUP($C696, 'Team Per G'!$A$2:$G$31, 7, FALSE)</f>
        <v>#N/A</v>
      </c>
      <c r="AP696" s="11" t="e">
        <f>VLOOKUP($C696, 'FanGraphs - Team WAR Projected'!$B$2:$E$31, 3, FALSE)/162</f>
        <v>#N/A</v>
      </c>
      <c r="AQ696" s="11" t="e">
        <f t="shared" si="117"/>
        <v>#N/A</v>
      </c>
      <c r="AR696" s="11" t="e">
        <f>VLOOKUP($C696, Team_Pitching___Advanced[[Team]:[xFIP]], 19,FALSE)</f>
        <v>#N/A</v>
      </c>
      <c r="AS696" s="11" t="e">
        <f>VLOOKUP($C696, Team_Pitching___Advanced[], 20, FALSE)</f>
        <v>#N/A</v>
      </c>
      <c r="AT696" s="11" t="e">
        <f>VLOOKUP($C696, Team_Batting___Dashboard[[Team]:[wOBA]], 16, FALSE)</f>
        <v>#N/A</v>
      </c>
      <c r="AU696" s="11" t="e">
        <f>VLOOKUP($C696, Team_Batting___Advanced[[Team]:[OPS]], 9, FALSE)</f>
        <v>#N/A</v>
      </c>
      <c r="AV696" s="11" t="e">
        <f>VLOOKUP($C696, Team_Batting___Advanced[], 19, FALSE)</f>
        <v>#N/A</v>
      </c>
      <c r="AW696" s="11" t="e">
        <f>VLOOKUP($C696, 'Team Per G'!$A$2:$G$31, 3, FALSE)</f>
        <v>#N/A</v>
      </c>
      <c r="AX696" s="11" t="e">
        <f>VLOOKUP($C696, 'Team Per G'!$A$2:$G$31, 5, FALSE)</f>
        <v>#N/A</v>
      </c>
      <c r="AY696" s="11" t="e">
        <f>VLOOKUP($C696, 'Team Per G'!$A$2:$G$31, 4, FALSE)</f>
        <v>#N/A</v>
      </c>
      <c r="AZ696" s="11" t="e">
        <f>VLOOKUP($C696, Team_Batting___Dashboard[], 22, FALSE)/$AH696</f>
        <v>#N/A</v>
      </c>
      <c r="BA696" s="11" t="e">
        <f>VLOOKUP($C696, 'FanGraphs - Team WAR Projected'!$B$2:$E$31, 4, FALSE)/162</f>
        <v>#N/A</v>
      </c>
      <c r="BB696" s="11" t="e">
        <f t="shared" si="118"/>
        <v>#N/A</v>
      </c>
      <c r="BC696" s="11" t="e">
        <f>VLOOKUP($C696, FanGraphs_Standings[[Abbreviation]:[2024 Year to Date RS/G]], 6, FALSE)/$AH696</f>
        <v>#N/A</v>
      </c>
      <c r="BD696" s="11" t="e">
        <f>VLOOKUP($C696, FanGraphs_Standings[[Abbreviation]:[2024 Projected Full Season RDif]], 19, FALSE)/162</f>
        <v>#N/A</v>
      </c>
      <c r="BE696" s="11" t="e">
        <f t="shared" si="119"/>
        <v>#N/A</v>
      </c>
      <c r="BF696" s="11" t="e">
        <f>VLOOKUP($C696, FanGraphs_Standings[[Abbreviation]:[2024 Projected Full Season RDif]], 5, FALSE)</f>
        <v>#N/A</v>
      </c>
      <c r="BG696" s="11" t="e">
        <f>VLOOKUP($C696, FanGraphs_Standings[[Abbreviation]:[2024 Projected Full Season W%]], 18, FALSE)</f>
        <v>#N/A</v>
      </c>
      <c r="BH696" s="11" t="e">
        <f t="shared" si="120"/>
        <v>#N/A</v>
      </c>
      <c r="BI696" s="11" t="e">
        <f>VLOOKUP($C696, 'Home Field Adv'!$A$2:$K$31, 11, FALSE)</f>
        <v>#N/A</v>
      </c>
      <c r="BL696" s="12" t="str">
        <f t="shared" si="121"/>
        <v/>
      </c>
      <c r="BM696" s="12" t="str">
        <f t="shared" si="124"/>
        <v/>
      </c>
      <c r="BN696" s="12" t="str">
        <f t="shared" si="122"/>
        <v/>
      </c>
    </row>
    <row r="697" spans="6:66" x14ac:dyDescent="0.45">
      <c r="F697" s="11" t="e">
        <f>VLOOKUP($B697, FanGraphs_Standings[[Abbreviation]:[2024 Year to Date G]], 2, FALSE)</f>
        <v>#N/A</v>
      </c>
      <c r="G697" s="11" t="e">
        <f>_xlfn.IFNA(VLOOKUP($D697, 'SP Per G'!$A$2:$D$1385, 3, FALSE),M697)</f>
        <v>#N/A</v>
      </c>
      <c r="H697" s="11" t="e">
        <f>IF(AND(ISNA(VLOOKUP($D697, 'SP Per G'!$A$2:$D$1385, 4, FALSE)), ISTEXT($D697)), G697,IF(ISNA(VLOOKUP($D697, 'SP Per G'!$A$2:$D$1385, 4, FALSE)), M697, VLOOKUP($D697, 'SP Per G'!$A$2:$D$1385, 4, FALSE)))</f>
        <v>#N/A</v>
      </c>
      <c r="I697" s="11" t="e">
        <f t="shared" si="112"/>
        <v>#N/A</v>
      </c>
      <c r="J697" s="11" t="e">
        <f>_xlfn.IFNA(VLOOKUP($D697,Individual_Pitching___Dashboard[],18,FALSE),VLOOKUP(B697,Team_Pitching___Dashboard[[Team]:[ERA]],17,FALSE))</f>
        <v>#N/A</v>
      </c>
      <c r="K697" s="11" t="e">
        <f>_xlfn.IFNA(VLOOKUP($D697, Individual_Pitching___Dashboard[], 20, FALSE), VLOOKUP(B697,Team_Pitching___Dashboard[[Team]:[xFIP]],20,FALSE))</f>
        <v>#N/A</v>
      </c>
      <c r="L697" s="11" t="e">
        <f>_xlfn.IFNA(VLOOKUP($D697, Individual_Pitching___Advanced[], 21,FALSE), VLOOKUP(B697, Team_Pitching___Advanced[], 20, FALSE))</f>
        <v>#N/A</v>
      </c>
      <c r="M697" s="11" t="e">
        <f>VLOOKUP($B697, 'Team Per G'!$A$2:$G$31, 7, FALSE)</f>
        <v>#N/A</v>
      </c>
      <c r="N697" s="11" t="e">
        <f>VLOOKUP($B697, 'FanGraphs - Team WAR Projected'!$B$2:$E$31, 3, FALSE)/162</f>
        <v>#N/A</v>
      </c>
      <c r="O697" s="11" t="e">
        <f t="shared" si="113"/>
        <v>#N/A</v>
      </c>
      <c r="P697" s="11" t="e">
        <f>VLOOKUP($B697, Team_Pitching___Advanced[[Team]:[xFIP]], 19,FALSE)</f>
        <v>#N/A</v>
      </c>
      <c r="Q697" s="11" t="e">
        <f>VLOOKUP($B697, Team_Pitching___Advanced[], 20, FALSE)</f>
        <v>#N/A</v>
      </c>
      <c r="R697" s="11" t="e">
        <f>VLOOKUP($B697, Team_Batting___Dashboard[[Team]:[wOBA]], 16, FALSE)</f>
        <v>#N/A</v>
      </c>
      <c r="S697" s="11" t="e">
        <f>VLOOKUP($B697, Team_Batting___Advanced[[Team]:[OPS]], 9, FALSE)</f>
        <v>#N/A</v>
      </c>
      <c r="T697" s="11" t="e">
        <f>VLOOKUP($B697, Team_Batting___Advanced[], 19, FALSE)</f>
        <v>#N/A</v>
      </c>
      <c r="U697" s="11" t="e">
        <f>VLOOKUP($B697, 'Team Per G'!$A$2:$G$31, 3, FALSE)</f>
        <v>#N/A</v>
      </c>
      <c r="V697" s="11" t="e">
        <f>VLOOKUP($B697, 'Team Per G'!$A$2:$G$31, 5, FALSE)</f>
        <v>#N/A</v>
      </c>
      <c r="W697" s="11" t="e">
        <f>VLOOKUP($B697, 'Team Per G'!$A$2:$G$31, 4, FALSE)</f>
        <v>#N/A</v>
      </c>
      <c r="X697" s="11" t="e">
        <f>VLOOKUP($B697, Team_Batting___Dashboard[], 22, FALSE)/$F697</f>
        <v>#N/A</v>
      </c>
      <c r="Y697" s="11" t="e">
        <f>VLOOKUP($B697, 'FanGraphs - Team WAR Projected'!$B$2:$E$31, 4, FALSE)/162</f>
        <v>#N/A</v>
      </c>
      <c r="Z697" s="11" t="e">
        <f t="shared" si="114"/>
        <v>#N/A</v>
      </c>
      <c r="AA697" s="11" t="e">
        <f>VLOOKUP($B697, FanGraphs_Standings[[Abbreviation]:[2024 Year to Date RS/G]], 6, FALSE)/$F697</f>
        <v>#N/A</v>
      </c>
      <c r="AB697" s="11" t="e">
        <f>VLOOKUP($B697, FanGraphs_Standings[[Abbreviation]:[2024 Projected Full Season RDif]], 19, FALSE)/162</f>
        <v>#N/A</v>
      </c>
      <c r="AC697" s="11" t="e">
        <f t="shared" si="123"/>
        <v>#N/A</v>
      </c>
      <c r="AD697" s="11" t="e">
        <f>VLOOKUP($B697, FanGraphs_Standings[[Abbreviation]:[2024 Projected Full Season RDif]], 5, FALSE)</f>
        <v>#N/A</v>
      </c>
      <c r="AE697" s="11" t="e">
        <f>VLOOKUP($B697, FanGraphs_Standings[[Abbreviation]:[2024 Projected Full Season W%]], 18, FALSE)</f>
        <v>#N/A</v>
      </c>
      <c r="AF697" s="11" t="e">
        <f t="shared" si="115"/>
        <v>#N/A</v>
      </c>
      <c r="AG697" s="11" t="e">
        <f>VLOOKUP($B697, 'Home Field Adv'!$A$2:$I$31, 9, FALSE)</f>
        <v>#N/A</v>
      </c>
      <c r="AH697" s="11" t="e">
        <f>VLOOKUP($C697, FanGraphs_Standings[[Abbreviation]:[2024 Year to Date G]], 2, FALSE)</f>
        <v>#N/A</v>
      </c>
      <c r="AI697" s="11" t="e">
        <f>_xlfn.IFNA(VLOOKUP($E697, 'SP Per G'!$A$2:$D$1385, 3, FALSE), AO697)</f>
        <v>#N/A</v>
      </c>
      <c r="AJ697" s="11" t="e">
        <f>IF(AND(ISNA(VLOOKUP($E697, 'SP Per G'!$A$2:$D$1385, 4, FALSE)), ISTEXT($E697)), AI697,IF(ISNA(VLOOKUP($E697, 'SP Per G'!$A$2:$D$1385, 4, FALSE)), AO697, VLOOKUP($E697, 'SP Per G'!$A$2:$D$1385, 4, FALSE)))</f>
        <v>#N/A</v>
      </c>
      <c r="AK697" s="11" t="e">
        <f t="shared" si="116"/>
        <v>#N/A</v>
      </c>
      <c r="AL697" s="11" t="e">
        <f>_xlfn.IFNA(VLOOKUP($E697, Individual_Pitching___Dashboard[], 18, FALSE), VLOOKUP($C697,Team_Pitching___Advanced[[Team]:[SIERA]],16,FALSE))</f>
        <v>#N/A</v>
      </c>
      <c r="AM697" s="11" t="e">
        <f>_xlfn.IFNA(VLOOKUP($E697, Individual_Pitching___Dashboard[], 20, FALSE), VLOOKUP($C697,Team_Pitching___Advanced[[Team]:[xFIP]],19,FALSE))</f>
        <v>#N/A</v>
      </c>
      <c r="AN697" s="11" t="e">
        <f>_xlfn.IFNA(VLOOKUP($E697,Individual_Pitching___Advanced[],21,FALSE),VLOOKUP($C697,Team_Pitching___Advanced[[Team]:[SIERA]],20,FALSE))</f>
        <v>#N/A</v>
      </c>
      <c r="AO697" s="11" t="e">
        <f>VLOOKUP($C697, 'Team Per G'!$A$2:$G$31, 7, FALSE)</f>
        <v>#N/A</v>
      </c>
      <c r="AP697" s="11" t="e">
        <f>VLOOKUP($C697, 'FanGraphs - Team WAR Projected'!$B$2:$E$31, 3, FALSE)/162</f>
        <v>#N/A</v>
      </c>
      <c r="AQ697" s="11" t="e">
        <f t="shared" si="117"/>
        <v>#N/A</v>
      </c>
      <c r="AR697" s="11" t="e">
        <f>VLOOKUP($C697, Team_Pitching___Advanced[[Team]:[xFIP]], 19,FALSE)</f>
        <v>#N/A</v>
      </c>
      <c r="AS697" s="11" t="e">
        <f>VLOOKUP($C697, Team_Pitching___Advanced[], 20, FALSE)</f>
        <v>#N/A</v>
      </c>
      <c r="AT697" s="11" t="e">
        <f>VLOOKUP($C697, Team_Batting___Dashboard[[Team]:[wOBA]], 16, FALSE)</f>
        <v>#N/A</v>
      </c>
      <c r="AU697" s="11" t="e">
        <f>VLOOKUP($C697, Team_Batting___Advanced[[Team]:[OPS]], 9, FALSE)</f>
        <v>#N/A</v>
      </c>
      <c r="AV697" s="11" t="e">
        <f>VLOOKUP($C697, Team_Batting___Advanced[], 19, FALSE)</f>
        <v>#N/A</v>
      </c>
      <c r="AW697" s="11" t="e">
        <f>VLOOKUP($C697, 'Team Per G'!$A$2:$G$31, 3, FALSE)</f>
        <v>#N/A</v>
      </c>
      <c r="AX697" s="11" t="e">
        <f>VLOOKUP($C697, 'Team Per G'!$A$2:$G$31, 5, FALSE)</f>
        <v>#N/A</v>
      </c>
      <c r="AY697" s="11" t="e">
        <f>VLOOKUP($C697, 'Team Per G'!$A$2:$G$31, 4, FALSE)</f>
        <v>#N/A</v>
      </c>
      <c r="AZ697" s="11" t="e">
        <f>VLOOKUP($C697, Team_Batting___Dashboard[], 22, FALSE)/$AH697</f>
        <v>#N/A</v>
      </c>
      <c r="BA697" s="11" t="e">
        <f>VLOOKUP($C697, 'FanGraphs - Team WAR Projected'!$B$2:$E$31, 4, FALSE)/162</f>
        <v>#N/A</v>
      </c>
      <c r="BB697" s="11" t="e">
        <f t="shared" si="118"/>
        <v>#N/A</v>
      </c>
      <c r="BC697" s="11" t="e">
        <f>VLOOKUP($C697, FanGraphs_Standings[[Abbreviation]:[2024 Year to Date RS/G]], 6, FALSE)/$AH697</f>
        <v>#N/A</v>
      </c>
      <c r="BD697" s="11" t="e">
        <f>VLOOKUP($C697, FanGraphs_Standings[[Abbreviation]:[2024 Projected Full Season RDif]], 19, FALSE)/162</f>
        <v>#N/A</v>
      </c>
      <c r="BE697" s="11" t="e">
        <f t="shared" si="119"/>
        <v>#N/A</v>
      </c>
      <c r="BF697" s="11" t="e">
        <f>VLOOKUP($C697, FanGraphs_Standings[[Abbreviation]:[2024 Projected Full Season RDif]], 5, FALSE)</f>
        <v>#N/A</v>
      </c>
      <c r="BG697" s="11" t="e">
        <f>VLOOKUP($C697, FanGraphs_Standings[[Abbreviation]:[2024 Projected Full Season W%]], 18, FALSE)</f>
        <v>#N/A</v>
      </c>
      <c r="BH697" s="11" t="e">
        <f t="shared" si="120"/>
        <v>#N/A</v>
      </c>
      <c r="BI697" s="11" t="e">
        <f>VLOOKUP($C697, 'Home Field Adv'!$A$2:$K$31, 11, FALSE)</f>
        <v>#N/A</v>
      </c>
      <c r="BL697" s="12" t="str">
        <f t="shared" si="121"/>
        <v/>
      </c>
      <c r="BM697" s="12" t="str">
        <f t="shared" si="124"/>
        <v/>
      </c>
      <c r="BN697" s="12" t="str">
        <f t="shared" si="122"/>
        <v/>
      </c>
    </row>
    <row r="698" spans="6:66" x14ac:dyDescent="0.45">
      <c r="F698" s="11" t="e">
        <f>VLOOKUP($B698, FanGraphs_Standings[[Abbreviation]:[2024 Year to Date G]], 2, FALSE)</f>
        <v>#N/A</v>
      </c>
      <c r="G698" s="11" t="e">
        <f>_xlfn.IFNA(VLOOKUP($D698, 'SP Per G'!$A$2:$D$1385, 3, FALSE),M698)</f>
        <v>#N/A</v>
      </c>
      <c r="H698" s="11" t="e">
        <f>IF(AND(ISNA(VLOOKUP($D698, 'SP Per G'!$A$2:$D$1385, 4, FALSE)), ISTEXT($D698)), G698,IF(ISNA(VLOOKUP($D698, 'SP Per G'!$A$2:$D$1385, 4, FALSE)), M698, VLOOKUP($D698, 'SP Per G'!$A$2:$D$1385, 4, FALSE)))</f>
        <v>#N/A</v>
      </c>
      <c r="I698" s="11" t="e">
        <f t="shared" si="112"/>
        <v>#N/A</v>
      </c>
      <c r="J698" s="11" t="e">
        <f>_xlfn.IFNA(VLOOKUP($D698,Individual_Pitching___Dashboard[],18,FALSE),VLOOKUP(B698,Team_Pitching___Dashboard[[Team]:[ERA]],17,FALSE))</f>
        <v>#N/A</v>
      </c>
      <c r="K698" s="11" t="e">
        <f>_xlfn.IFNA(VLOOKUP($D698, Individual_Pitching___Dashboard[], 20, FALSE), VLOOKUP(B698,Team_Pitching___Dashboard[[Team]:[xFIP]],20,FALSE))</f>
        <v>#N/A</v>
      </c>
      <c r="L698" s="11" t="e">
        <f>_xlfn.IFNA(VLOOKUP($D698, Individual_Pitching___Advanced[], 21,FALSE), VLOOKUP(B698, Team_Pitching___Advanced[], 20, FALSE))</f>
        <v>#N/A</v>
      </c>
      <c r="M698" s="11" t="e">
        <f>VLOOKUP($B698, 'Team Per G'!$A$2:$G$31, 7, FALSE)</f>
        <v>#N/A</v>
      </c>
      <c r="N698" s="11" t="e">
        <f>VLOOKUP($B698, 'FanGraphs - Team WAR Projected'!$B$2:$E$31, 3, FALSE)/162</f>
        <v>#N/A</v>
      </c>
      <c r="O698" s="11" t="e">
        <f t="shared" si="113"/>
        <v>#N/A</v>
      </c>
      <c r="P698" s="11" t="e">
        <f>VLOOKUP($B698, Team_Pitching___Advanced[[Team]:[xFIP]], 19,FALSE)</f>
        <v>#N/A</v>
      </c>
      <c r="Q698" s="11" t="e">
        <f>VLOOKUP($B698, Team_Pitching___Advanced[], 20, FALSE)</f>
        <v>#N/A</v>
      </c>
      <c r="R698" s="11" t="e">
        <f>VLOOKUP($B698, Team_Batting___Dashboard[[Team]:[wOBA]], 16, FALSE)</f>
        <v>#N/A</v>
      </c>
      <c r="S698" s="11" t="e">
        <f>VLOOKUP($B698, Team_Batting___Advanced[[Team]:[OPS]], 9, FALSE)</f>
        <v>#N/A</v>
      </c>
      <c r="T698" s="11" t="e">
        <f>VLOOKUP($B698, Team_Batting___Advanced[], 19, FALSE)</f>
        <v>#N/A</v>
      </c>
      <c r="U698" s="11" t="e">
        <f>VLOOKUP($B698, 'Team Per G'!$A$2:$G$31, 3, FALSE)</f>
        <v>#N/A</v>
      </c>
      <c r="V698" s="11" t="e">
        <f>VLOOKUP($B698, 'Team Per G'!$A$2:$G$31, 5, FALSE)</f>
        <v>#N/A</v>
      </c>
      <c r="W698" s="11" t="e">
        <f>VLOOKUP($B698, 'Team Per G'!$A$2:$G$31, 4, FALSE)</f>
        <v>#N/A</v>
      </c>
      <c r="X698" s="11" t="e">
        <f>VLOOKUP($B698, Team_Batting___Dashboard[], 22, FALSE)/$F698</f>
        <v>#N/A</v>
      </c>
      <c r="Y698" s="11" t="e">
        <f>VLOOKUP($B698, 'FanGraphs - Team WAR Projected'!$B$2:$E$31, 4, FALSE)/162</f>
        <v>#N/A</v>
      </c>
      <c r="Z698" s="11" t="e">
        <f t="shared" si="114"/>
        <v>#N/A</v>
      </c>
      <c r="AA698" s="11" t="e">
        <f>VLOOKUP($B698, FanGraphs_Standings[[Abbreviation]:[2024 Year to Date RS/G]], 6, FALSE)/$F698</f>
        <v>#N/A</v>
      </c>
      <c r="AB698" s="11" t="e">
        <f>VLOOKUP($B698, FanGraphs_Standings[[Abbreviation]:[2024 Projected Full Season RDif]], 19, FALSE)/162</f>
        <v>#N/A</v>
      </c>
      <c r="AC698" s="11" t="e">
        <f t="shared" si="123"/>
        <v>#N/A</v>
      </c>
      <c r="AD698" s="11" t="e">
        <f>VLOOKUP($B698, FanGraphs_Standings[[Abbreviation]:[2024 Projected Full Season RDif]], 5, FALSE)</f>
        <v>#N/A</v>
      </c>
      <c r="AE698" s="11" t="e">
        <f>VLOOKUP($B698, FanGraphs_Standings[[Abbreviation]:[2024 Projected Full Season W%]], 18, FALSE)</f>
        <v>#N/A</v>
      </c>
      <c r="AF698" s="11" t="e">
        <f t="shared" si="115"/>
        <v>#N/A</v>
      </c>
      <c r="AG698" s="11" t="e">
        <f>VLOOKUP($B698, 'Home Field Adv'!$A$2:$I$31, 9, FALSE)</f>
        <v>#N/A</v>
      </c>
      <c r="AH698" s="11" t="e">
        <f>VLOOKUP($C698, FanGraphs_Standings[[Abbreviation]:[2024 Year to Date G]], 2, FALSE)</f>
        <v>#N/A</v>
      </c>
      <c r="AI698" s="11" t="e">
        <f>_xlfn.IFNA(VLOOKUP($E698, 'SP Per G'!$A$2:$D$1385, 3, FALSE), AO698)</f>
        <v>#N/A</v>
      </c>
      <c r="AJ698" s="11" t="e">
        <f>IF(AND(ISNA(VLOOKUP($E698, 'SP Per G'!$A$2:$D$1385, 4, FALSE)), ISTEXT($E698)), AI698,IF(ISNA(VLOOKUP($E698, 'SP Per G'!$A$2:$D$1385, 4, FALSE)), AO698, VLOOKUP($E698, 'SP Per G'!$A$2:$D$1385, 4, FALSE)))</f>
        <v>#N/A</v>
      </c>
      <c r="AK698" s="11" t="e">
        <f t="shared" si="116"/>
        <v>#N/A</v>
      </c>
      <c r="AL698" s="11" t="e">
        <f>_xlfn.IFNA(VLOOKUP($E698, Individual_Pitching___Dashboard[], 18, FALSE), VLOOKUP($C698,Team_Pitching___Advanced[[Team]:[SIERA]],16,FALSE))</f>
        <v>#N/A</v>
      </c>
      <c r="AM698" s="11" t="e">
        <f>_xlfn.IFNA(VLOOKUP($E698, Individual_Pitching___Dashboard[], 20, FALSE), VLOOKUP($C698,Team_Pitching___Advanced[[Team]:[xFIP]],19,FALSE))</f>
        <v>#N/A</v>
      </c>
      <c r="AN698" s="11" t="e">
        <f>_xlfn.IFNA(VLOOKUP($E698,Individual_Pitching___Advanced[],21,FALSE),VLOOKUP($C698,Team_Pitching___Advanced[[Team]:[SIERA]],20,FALSE))</f>
        <v>#N/A</v>
      </c>
      <c r="AO698" s="11" t="e">
        <f>VLOOKUP($C698, 'Team Per G'!$A$2:$G$31, 7, FALSE)</f>
        <v>#N/A</v>
      </c>
      <c r="AP698" s="11" t="e">
        <f>VLOOKUP($C698, 'FanGraphs - Team WAR Projected'!$B$2:$E$31, 3, FALSE)/162</f>
        <v>#N/A</v>
      </c>
      <c r="AQ698" s="11" t="e">
        <f t="shared" si="117"/>
        <v>#N/A</v>
      </c>
      <c r="AR698" s="11" t="e">
        <f>VLOOKUP($C698, Team_Pitching___Advanced[[Team]:[xFIP]], 19,FALSE)</f>
        <v>#N/A</v>
      </c>
      <c r="AS698" s="11" t="e">
        <f>VLOOKUP($C698, Team_Pitching___Advanced[], 20, FALSE)</f>
        <v>#N/A</v>
      </c>
      <c r="AT698" s="11" t="e">
        <f>VLOOKUP($C698, Team_Batting___Dashboard[[Team]:[wOBA]], 16, FALSE)</f>
        <v>#N/A</v>
      </c>
      <c r="AU698" s="11" t="e">
        <f>VLOOKUP($C698, Team_Batting___Advanced[[Team]:[OPS]], 9, FALSE)</f>
        <v>#N/A</v>
      </c>
      <c r="AV698" s="11" t="e">
        <f>VLOOKUP($C698, Team_Batting___Advanced[], 19, FALSE)</f>
        <v>#N/A</v>
      </c>
      <c r="AW698" s="11" t="e">
        <f>VLOOKUP($C698, 'Team Per G'!$A$2:$G$31, 3, FALSE)</f>
        <v>#N/A</v>
      </c>
      <c r="AX698" s="11" t="e">
        <f>VLOOKUP($C698, 'Team Per G'!$A$2:$G$31, 5, FALSE)</f>
        <v>#N/A</v>
      </c>
      <c r="AY698" s="11" t="e">
        <f>VLOOKUP($C698, 'Team Per G'!$A$2:$G$31, 4, FALSE)</f>
        <v>#N/A</v>
      </c>
      <c r="AZ698" s="11" t="e">
        <f>VLOOKUP($C698, Team_Batting___Dashboard[], 22, FALSE)/$AH698</f>
        <v>#N/A</v>
      </c>
      <c r="BA698" s="11" t="e">
        <f>VLOOKUP($C698, 'FanGraphs - Team WAR Projected'!$B$2:$E$31, 4, FALSE)/162</f>
        <v>#N/A</v>
      </c>
      <c r="BB698" s="11" t="e">
        <f t="shared" si="118"/>
        <v>#N/A</v>
      </c>
      <c r="BC698" s="11" t="e">
        <f>VLOOKUP($C698, FanGraphs_Standings[[Abbreviation]:[2024 Year to Date RS/G]], 6, FALSE)/$AH698</f>
        <v>#N/A</v>
      </c>
      <c r="BD698" s="11" t="e">
        <f>VLOOKUP($C698, FanGraphs_Standings[[Abbreviation]:[2024 Projected Full Season RDif]], 19, FALSE)/162</f>
        <v>#N/A</v>
      </c>
      <c r="BE698" s="11" t="e">
        <f t="shared" si="119"/>
        <v>#N/A</v>
      </c>
      <c r="BF698" s="11" t="e">
        <f>VLOOKUP($C698, FanGraphs_Standings[[Abbreviation]:[2024 Projected Full Season RDif]], 5, FALSE)</f>
        <v>#N/A</v>
      </c>
      <c r="BG698" s="11" t="e">
        <f>VLOOKUP($C698, FanGraphs_Standings[[Abbreviation]:[2024 Projected Full Season W%]], 18, FALSE)</f>
        <v>#N/A</v>
      </c>
      <c r="BH698" s="11" t="e">
        <f t="shared" si="120"/>
        <v>#N/A</v>
      </c>
      <c r="BI698" s="11" t="e">
        <f>VLOOKUP($C698, 'Home Field Adv'!$A$2:$K$31, 11, FALSE)</f>
        <v>#N/A</v>
      </c>
      <c r="BL698" s="12" t="str">
        <f t="shared" si="121"/>
        <v/>
      </c>
      <c r="BM698" s="12" t="str">
        <f t="shared" si="124"/>
        <v/>
      </c>
      <c r="BN698" s="12" t="str">
        <f t="shared" si="122"/>
        <v/>
      </c>
    </row>
    <row r="699" spans="6:66" x14ac:dyDescent="0.45">
      <c r="F699" s="11" t="e">
        <f>VLOOKUP($B699, FanGraphs_Standings[[Abbreviation]:[2024 Year to Date G]], 2, FALSE)</f>
        <v>#N/A</v>
      </c>
      <c r="G699" s="11" t="e">
        <f>_xlfn.IFNA(VLOOKUP($D699, 'SP Per G'!$A$2:$D$1385, 3, FALSE),M699)</f>
        <v>#N/A</v>
      </c>
      <c r="H699" s="11" t="e">
        <f>IF(AND(ISNA(VLOOKUP($D699, 'SP Per G'!$A$2:$D$1385, 4, FALSE)), ISTEXT($D699)), G699,IF(ISNA(VLOOKUP($D699, 'SP Per G'!$A$2:$D$1385, 4, FALSE)), M699, VLOOKUP($D699, 'SP Per G'!$A$2:$D$1385, 4, FALSE)))</f>
        <v>#N/A</v>
      </c>
      <c r="I699" s="11" t="e">
        <f t="shared" si="112"/>
        <v>#N/A</v>
      </c>
      <c r="J699" s="11" t="e">
        <f>_xlfn.IFNA(VLOOKUP($D699,Individual_Pitching___Dashboard[],18,FALSE),VLOOKUP(B699,Team_Pitching___Dashboard[[Team]:[ERA]],17,FALSE))</f>
        <v>#N/A</v>
      </c>
      <c r="K699" s="11" t="e">
        <f>_xlfn.IFNA(VLOOKUP($D699, Individual_Pitching___Dashboard[], 20, FALSE), VLOOKUP(B699,Team_Pitching___Dashboard[[Team]:[xFIP]],20,FALSE))</f>
        <v>#N/A</v>
      </c>
      <c r="L699" s="11" t="e">
        <f>_xlfn.IFNA(VLOOKUP($D699, Individual_Pitching___Advanced[], 21,FALSE), VLOOKUP(B699, Team_Pitching___Advanced[], 20, FALSE))</f>
        <v>#N/A</v>
      </c>
      <c r="M699" s="11" t="e">
        <f>VLOOKUP($B699, 'Team Per G'!$A$2:$G$31, 7, FALSE)</f>
        <v>#N/A</v>
      </c>
      <c r="N699" s="11" t="e">
        <f>VLOOKUP($B699, 'FanGraphs - Team WAR Projected'!$B$2:$E$31, 3, FALSE)/162</f>
        <v>#N/A</v>
      </c>
      <c r="O699" s="11" t="e">
        <f t="shared" si="113"/>
        <v>#N/A</v>
      </c>
      <c r="P699" s="11" t="e">
        <f>VLOOKUP($B699, Team_Pitching___Advanced[[Team]:[xFIP]], 19,FALSE)</f>
        <v>#N/A</v>
      </c>
      <c r="Q699" s="11" t="e">
        <f>VLOOKUP($B699, Team_Pitching___Advanced[], 20, FALSE)</f>
        <v>#N/A</v>
      </c>
      <c r="R699" s="11" t="e">
        <f>VLOOKUP($B699, Team_Batting___Dashboard[[Team]:[wOBA]], 16, FALSE)</f>
        <v>#N/A</v>
      </c>
      <c r="S699" s="11" t="e">
        <f>VLOOKUP($B699, Team_Batting___Advanced[[Team]:[OPS]], 9, FALSE)</f>
        <v>#N/A</v>
      </c>
      <c r="T699" s="11" t="e">
        <f>VLOOKUP($B699, Team_Batting___Advanced[], 19, FALSE)</f>
        <v>#N/A</v>
      </c>
      <c r="U699" s="11" t="e">
        <f>VLOOKUP($B699, 'Team Per G'!$A$2:$G$31, 3, FALSE)</f>
        <v>#N/A</v>
      </c>
      <c r="V699" s="11" t="e">
        <f>VLOOKUP($B699, 'Team Per G'!$A$2:$G$31, 5, FALSE)</f>
        <v>#N/A</v>
      </c>
      <c r="W699" s="11" t="e">
        <f>VLOOKUP($B699, 'Team Per G'!$A$2:$G$31, 4, FALSE)</f>
        <v>#N/A</v>
      </c>
      <c r="X699" s="11" t="e">
        <f>VLOOKUP($B699, Team_Batting___Dashboard[], 22, FALSE)/$F699</f>
        <v>#N/A</v>
      </c>
      <c r="Y699" s="11" t="e">
        <f>VLOOKUP($B699, 'FanGraphs - Team WAR Projected'!$B$2:$E$31, 4, FALSE)/162</f>
        <v>#N/A</v>
      </c>
      <c r="Z699" s="11" t="e">
        <f t="shared" si="114"/>
        <v>#N/A</v>
      </c>
      <c r="AA699" s="11" t="e">
        <f>VLOOKUP($B699, FanGraphs_Standings[[Abbreviation]:[2024 Year to Date RS/G]], 6, FALSE)/$F699</f>
        <v>#N/A</v>
      </c>
      <c r="AB699" s="11" t="e">
        <f>VLOOKUP($B699, FanGraphs_Standings[[Abbreviation]:[2024 Projected Full Season RDif]], 19, FALSE)/162</f>
        <v>#N/A</v>
      </c>
      <c r="AC699" s="11" t="e">
        <f t="shared" si="123"/>
        <v>#N/A</v>
      </c>
      <c r="AD699" s="11" t="e">
        <f>VLOOKUP($B699, FanGraphs_Standings[[Abbreviation]:[2024 Projected Full Season RDif]], 5, FALSE)</f>
        <v>#N/A</v>
      </c>
      <c r="AE699" s="11" t="e">
        <f>VLOOKUP($B699, FanGraphs_Standings[[Abbreviation]:[2024 Projected Full Season W%]], 18, FALSE)</f>
        <v>#N/A</v>
      </c>
      <c r="AF699" s="11" t="e">
        <f t="shared" si="115"/>
        <v>#N/A</v>
      </c>
      <c r="AG699" s="11" t="e">
        <f>VLOOKUP($B699, 'Home Field Adv'!$A$2:$I$31, 9, FALSE)</f>
        <v>#N/A</v>
      </c>
      <c r="AH699" s="11" t="e">
        <f>VLOOKUP($C699, FanGraphs_Standings[[Abbreviation]:[2024 Year to Date G]], 2, FALSE)</f>
        <v>#N/A</v>
      </c>
      <c r="AI699" s="11" t="e">
        <f>_xlfn.IFNA(VLOOKUP($E699, 'SP Per G'!$A$2:$D$1385, 3, FALSE), AO699)</f>
        <v>#N/A</v>
      </c>
      <c r="AJ699" s="11" t="e">
        <f>IF(AND(ISNA(VLOOKUP($E699, 'SP Per G'!$A$2:$D$1385, 4, FALSE)), ISTEXT($E699)), AI699,IF(ISNA(VLOOKUP($E699, 'SP Per G'!$A$2:$D$1385, 4, FALSE)), AO699, VLOOKUP($E699, 'SP Per G'!$A$2:$D$1385, 4, FALSE)))</f>
        <v>#N/A</v>
      </c>
      <c r="AK699" s="11" t="e">
        <f t="shared" si="116"/>
        <v>#N/A</v>
      </c>
      <c r="AL699" s="11" t="e">
        <f>_xlfn.IFNA(VLOOKUP($E699, Individual_Pitching___Dashboard[], 18, FALSE), VLOOKUP($C699,Team_Pitching___Advanced[[Team]:[SIERA]],16,FALSE))</f>
        <v>#N/A</v>
      </c>
      <c r="AM699" s="11" t="e">
        <f>_xlfn.IFNA(VLOOKUP($E699, Individual_Pitching___Dashboard[], 20, FALSE), VLOOKUP($C699,Team_Pitching___Advanced[[Team]:[xFIP]],19,FALSE))</f>
        <v>#N/A</v>
      </c>
      <c r="AN699" s="11" t="e">
        <f>_xlfn.IFNA(VLOOKUP($E699,Individual_Pitching___Advanced[],21,FALSE),VLOOKUP($C699,Team_Pitching___Advanced[[Team]:[SIERA]],20,FALSE))</f>
        <v>#N/A</v>
      </c>
      <c r="AO699" s="11" t="e">
        <f>VLOOKUP($C699, 'Team Per G'!$A$2:$G$31, 7, FALSE)</f>
        <v>#N/A</v>
      </c>
      <c r="AP699" s="11" t="e">
        <f>VLOOKUP($C699, 'FanGraphs - Team WAR Projected'!$B$2:$E$31, 3, FALSE)/162</f>
        <v>#N/A</v>
      </c>
      <c r="AQ699" s="11" t="e">
        <f t="shared" si="117"/>
        <v>#N/A</v>
      </c>
      <c r="AR699" s="11" t="e">
        <f>VLOOKUP($C699, Team_Pitching___Advanced[[Team]:[xFIP]], 19,FALSE)</f>
        <v>#N/A</v>
      </c>
      <c r="AS699" s="11" t="e">
        <f>VLOOKUP($C699, Team_Pitching___Advanced[], 20, FALSE)</f>
        <v>#N/A</v>
      </c>
      <c r="AT699" s="11" t="e">
        <f>VLOOKUP($C699, Team_Batting___Dashboard[[Team]:[wOBA]], 16, FALSE)</f>
        <v>#N/A</v>
      </c>
      <c r="AU699" s="11" t="e">
        <f>VLOOKUP($C699, Team_Batting___Advanced[[Team]:[OPS]], 9, FALSE)</f>
        <v>#N/A</v>
      </c>
      <c r="AV699" s="11" t="e">
        <f>VLOOKUP($C699, Team_Batting___Advanced[], 19, FALSE)</f>
        <v>#N/A</v>
      </c>
      <c r="AW699" s="11" t="e">
        <f>VLOOKUP($C699, 'Team Per G'!$A$2:$G$31, 3, FALSE)</f>
        <v>#N/A</v>
      </c>
      <c r="AX699" s="11" t="e">
        <f>VLOOKUP($C699, 'Team Per G'!$A$2:$G$31, 5, FALSE)</f>
        <v>#N/A</v>
      </c>
      <c r="AY699" s="11" t="e">
        <f>VLOOKUP($C699, 'Team Per G'!$A$2:$G$31, 4, FALSE)</f>
        <v>#N/A</v>
      </c>
      <c r="AZ699" s="11" t="e">
        <f>VLOOKUP($C699, Team_Batting___Dashboard[], 22, FALSE)/$AH699</f>
        <v>#N/A</v>
      </c>
      <c r="BA699" s="11" t="e">
        <f>VLOOKUP($C699, 'FanGraphs - Team WAR Projected'!$B$2:$E$31, 4, FALSE)/162</f>
        <v>#N/A</v>
      </c>
      <c r="BB699" s="11" t="e">
        <f t="shared" si="118"/>
        <v>#N/A</v>
      </c>
      <c r="BC699" s="11" t="e">
        <f>VLOOKUP($C699, FanGraphs_Standings[[Abbreviation]:[2024 Year to Date RS/G]], 6, FALSE)/$AH699</f>
        <v>#N/A</v>
      </c>
      <c r="BD699" s="11" t="e">
        <f>VLOOKUP($C699, FanGraphs_Standings[[Abbreviation]:[2024 Projected Full Season RDif]], 19, FALSE)/162</f>
        <v>#N/A</v>
      </c>
      <c r="BE699" s="11" t="e">
        <f t="shared" si="119"/>
        <v>#N/A</v>
      </c>
      <c r="BF699" s="11" t="e">
        <f>VLOOKUP($C699, FanGraphs_Standings[[Abbreviation]:[2024 Projected Full Season RDif]], 5, FALSE)</f>
        <v>#N/A</v>
      </c>
      <c r="BG699" s="11" t="e">
        <f>VLOOKUP($C699, FanGraphs_Standings[[Abbreviation]:[2024 Projected Full Season W%]], 18, FALSE)</f>
        <v>#N/A</v>
      </c>
      <c r="BH699" s="11" t="e">
        <f t="shared" si="120"/>
        <v>#N/A</v>
      </c>
      <c r="BI699" s="11" t="e">
        <f>VLOOKUP($C699, 'Home Field Adv'!$A$2:$K$31, 11, FALSE)</f>
        <v>#N/A</v>
      </c>
      <c r="BL699" s="12" t="str">
        <f t="shared" si="121"/>
        <v/>
      </c>
      <c r="BM699" s="12" t="str">
        <f t="shared" si="124"/>
        <v/>
      </c>
      <c r="BN699" s="12" t="str">
        <f t="shared" si="122"/>
        <v/>
      </c>
    </row>
    <row r="700" spans="6:66" x14ac:dyDescent="0.45">
      <c r="F700" s="11" t="e">
        <f>VLOOKUP($B700, FanGraphs_Standings[[Abbreviation]:[2024 Year to Date G]], 2, FALSE)</f>
        <v>#N/A</v>
      </c>
      <c r="G700" s="11" t="e">
        <f>_xlfn.IFNA(VLOOKUP($D700, 'SP Per G'!$A$2:$D$1385, 3, FALSE),M700)</f>
        <v>#N/A</v>
      </c>
      <c r="H700" s="11" t="e">
        <f>IF(AND(ISNA(VLOOKUP($D700, 'SP Per G'!$A$2:$D$1385, 4, FALSE)), ISTEXT($D700)), G700,IF(ISNA(VLOOKUP($D700, 'SP Per G'!$A$2:$D$1385, 4, FALSE)), M700, VLOOKUP($D700, 'SP Per G'!$A$2:$D$1385, 4, FALSE)))</f>
        <v>#N/A</v>
      </c>
      <c r="I700" s="11" t="e">
        <f t="shared" si="112"/>
        <v>#N/A</v>
      </c>
      <c r="J700" s="11" t="e">
        <f>_xlfn.IFNA(VLOOKUP($D700,Individual_Pitching___Dashboard[],18,FALSE),VLOOKUP(B700,Team_Pitching___Dashboard[[Team]:[ERA]],17,FALSE))</f>
        <v>#N/A</v>
      </c>
      <c r="K700" s="11" t="e">
        <f>_xlfn.IFNA(VLOOKUP($D700, Individual_Pitching___Dashboard[], 20, FALSE), VLOOKUP(B700,Team_Pitching___Dashboard[[Team]:[xFIP]],20,FALSE))</f>
        <v>#N/A</v>
      </c>
      <c r="L700" s="11" t="e">
        <f>_xlfn.IFNA(VLOOKUP($D700, Individual_Pitching___Advanced[], 21,FALSE), VLOOKUP(B700, Team_Pitching___Advanced[], 20, FALSE))</f>
        <v>#N/A</v>
      </c>
      <c r="M700" s="11" t="e">
        <f>VLOOKUP($B700, 'Team Per G'!$A$2:$G$31, 7, FALSE)</f>
        <v>#N/A</v>
      </c>
      <c r="N700" s="11" t="e">
        <f>VLOOKUP($B700, 'FanGraphs - Team WAR Projected'!$B$2:$E$31, 3, FALSE)/162</f>
        <v>#N/A</v>
      </c>
      <c r="O700" s="11" t="e">
        <f t="shared" si="113"/>
        <v>#N/A</v>
      </c>
      <c r="P700" s="11" t="e">
        <f>VLOOKUP($B700, Team_Pitching___Advanced[[Team]:[xFIP]], 19,FALSE)</f>
        <v>#N/A</v>
      </c>
      <c r="Q700" s="11" t="e">
        <f>VLOOKUP($B700, Team_Pitching___Advanced[], 20, FALSE)</f>
        <v>#N/A</v>
      </c>
      <c r="R700" s="11" t="e">
        <f>VLOOKUP($B700, Team_Batting___Dashboard[[Team]:[wOBA]], 16, FALSE)</f>
        <v>#N/A</v>
      </c>
      <c r="S700" s="11" t="e">
        <f>VLOOKUP($B700, Team_Batting___Advanced[[Team]:[OPS]], 9, FALSE)</f>
        <v>#N/A</v>
      </c>
      <c r="T700" s="11" t="e">
        <f>VLOOKUP($B700, Team_Batting___Advanced[], 19, FALSE)</f>
        <v>#N/A</v>
      </c>
      <c r="U700" s="11" t="e">
        <f>VLOOKUP($B700, 'Team Per G'!$A$2:$G$31, 3, FALSE)</f>
        <v>#N/A</v>
      </c>
      <c r="V700" s="11" t="e">
        <f>VLOOKUP($B700, 'Team Per G'!$A$2:$G$31, 5, FALSE)</f>
        <v>#N/A</v>
      </c>
      <c r="W700" s="11" t="e">
        <f>VLOOKUP($B700, 'Team Per G'!$A$2:$G$31, 4, FALSE)</f>
        <v>#N/A</v>
      </c>
      <c r="X700" s="11" t="e">
        <f>VLOOKUP($B700, Team_Batting___Dashboard[], 22, FALSE)/$F700</f>
        <v>#N/A</v>
      </c>
      <c r="Y700" s="11" t="e">
        <f>VLOOKUP($B700, 'FanGraphs - Team WAR Projected'!$B$2:$E$31, 4, FALSE)/162</f>
        <v>#N/A</v>
      </c>
      <c r="Z700" s="11" t="e">
        <f t="shared" si="114"/>
        <v>#N/A</v>
      </c>
      <c r="AA700" s="11" t="e">
        <f>VLOOKUP($B700, FanGraphs_Standings[[Abbreviation]:[2024 Year to Date RS/G]], 6, FALSE)/$F700</f>
        <v>#N/A</v>
      </c>
      <c r="AB700" s="11" t="e">
        <f>VLOOKUP($B700, FanGraphs_Standings[[Abbreviation]:[2024 Projected Full Season RDif]], 19, FALSE)/162</f>
        <v>#N/A</v>
      </c>
      <c r="AC700" s="11" t="e">
        <f t="shared" si="123"/>
        <v>#N/A</v>
      </c>
      <c r="AD700" s="11" t="e">
        <f>VLOOKUP($B700, FanGraphs_Standings[[Abbreviation]:[2024 Projected Full Season RDif]], 5, FALSE)</f>
        <v>#N/A</v>
      </c>
      <c r="AE700" s="11" t="e">
        <f>VLOOKUP($B700, FanGraphs_Standings[[Abbreviation]:[2024 Projected Full Season W%]], 18, FALSE)</f>
        <v>#N/A</v>
      </c>
      <c r="AF700" s="11" t="e">
        <f t="shared" si="115"/>
        <v>#N/A</v>
      </c>
      <c r="AG700" s="11" t="e">
        <f>VLOOKUP($B700, 'Home Field Adv'!$A$2:$I$31, 9, FALSE)</f>
        <v>#N/A</v>
      </c>
      <c r="AH700" s="11" t="e">
        <f>VLOOKUP($C700, FanGraphs_Standings[[Abbreviation]:[2024 Year to Date G]], 2, FALSE)</f>
        <v>#N/A</v>
      </c>
      <c r="AI700" s="11" t="e">
        <f>_xlfn.IFNA(VLOOKUP($E700, 'SP Per G'!$A$2:$D$1385, 3, FALSE), AO700)</f>
        <v>#N/A</v>
      </c>
      <c r="AJ700" s="11" t="e">
        <f>IF(AND(ISNA(VLOOKUP($E700, 'SP Per G'!$A$2:$D$1385, 4, FALSE)), ISTEXT($E700)), AI700,IF(ISNA(VLOOKUP($E700, 'SP Per G'!$A$2:$D$1385, 4, FALSE)), AO700, VLOOKUP($E700, 'SP Per G'!$A$2:$D$1385, 4, FALSE)))</f>
        <v>#N/A</v>
      </c>
      <c r="AK700" s="11" t="e">
        <f t="shared" si="116"/>
        <v>#N/A</v>
      </c>
      <c r="AL700" s="11" t="e">
        <f>_xlfn.IFNA(VLOOKUP($E700, Individual_Pitching___Dashboard[], 18, FALSE), VLOOKUP($C700,Team_Pitching___Advanced[[Team]:[SIERA]],16,FALSE))</f>
        <v>#N/A</v>
      </c>
      <c r="AM700" s="11" t="e">
        <f>_xlfn.IFNA(VLOOKUP($E700, Individual_Pitching___Dashboard[], 20, FALSE), VLOOKUP($C700,Team_Pitching___Advanced[[Team]:[xFIP]],19,FALSE))</f>
        <v>#N/A</v>
      </c>
      <c r="AN700" s="11" t="e">
        <f>_xlfn.IFNA(VLOOKUP($E700,Individual_Pitching___Advanced[],21,FALSE),VLOOKUP($C700,Team_Pitching___Advanced[[Team]:[SIERA]],20,FALSE))</f>
        <v>#N/A</v>
      </c>
      <c r="AO700" s="11" t="e">
        <f>VLOOKUP($C700, 'Team Per G'!$A$2:$G$31, 7, FALSE)</f>
        <v>#N/A</v>
      </c>
      <c r="AP700" s="11" t="e">
        <f>VLOOKUP($C700, 'FanGraphs - Team WAR Projected'!$B$2:$E$31, 3, FALSE)/162</f>
        <v>#N/A</v>
      </c>
      <c r="AQ700" s="11" t="e">
        <f t="shared" si="117"/>
        <v>#N/A</v>
      </c>
      <c r="AR700" s="11" t="e">
        <f>VLOOKUP($C700, Team_Pitching___Advanced[[Team]:[xFIP]], 19,FALSE)</f>
        <v>#N/A</v>
      </c>
      <c r="AS700" s="11" t="e">
        <f>VLOOKUP($C700, Team_Pitching___Advanced[], 20, FALSE)</f>
        <v>#N/A</v>
      </c>
      <c r="AT700" s="11" t="e">
        <f>VLOOKUP($C700, Team_Batting___Dashboard[[Team]:[wOBA]], 16, FALSE)</f>
        <v>#N/A</v>
      </c>
      <c r="AU700" s="11" t="e">
        <f>VLOOKUP($C700, Team_Batting___Advanced[[Team]:[OPS]], 9, FALSE)</f>
        <v>#N/A</v>
      </c>
      <c r="AV700" s="11" t="e">
        <f>VLOOKUP($C700, Team_Batting___Advanced[], 19, FALSE)</f>
        <v>#N/A</v>
      </c>
      <c r="AW700" s="11" t="e">
        <f>VLOOKUP($C700, 'Team Per G'!$A$2:$G$31, 3, FALSE)</f>
        <v>#N/A</v>
      </c>
      <c r="AX700" s="11" t="e">
        <f>VLOOKUP($C700, 'Team Per G'!$A$2:$G$31, 5, FALSE)</f>
        <v>#N/A</v>
      </c>
      <c r="AY700" s="11" t="e">
        <f>VLOOKUP($C700, 'Team Per G'!$A$2:$G$31, 4, FALSE)</f>
        <v>#N/A</v>
      </c>
      <c r="AZ700" s="11" t="e">
        <f>VLOOKUP($C700, Team_Batting___Dashboard[], 22, FALSE)/$AH700</f>
        <v>#N/A</v>
      </c>
      <c r="BA700" s="11" t="e">
        <f>VLOOKUP($C700, 'FanGraphs - Team WAR Projected'!$B$2:$E$31, 4, FALSE)/162</f>
        <v>#N/A</v>
      </c>
      <c r="BB700" s="11" t="e">
        <f t="shared" si="118"/>
        <v>#N/A</v>
      </c>
      <c r="BC700" s="11" t="e">
        <f>VLOOKUP($C700, FanGraphs_Standings[[Abbreviation]:[2024 Year to Date RS/G]], 6, FALSE)/$AH700</f>
        <v>#N/A</v>
      </c>
      <c r="BD700" s="11" t="e">
        <f>VLOOKUP($C700, FanGraphs_Standings[[Abbreviation]:[2024 Projected Full Season RDif]], 19, FALSE)/162</f>
        <v>#N/A</v>
      </c>
      <c r="BE700" s="11" t="e">
        <f t="shared" si="119"/>
        <v>#N/A</v>
      </c>
      <c r="BF700" s="11" t="e">
        <f>VLOOKUP($C700, FanGraphs_Standings[[Abbreviation]:[2024 Projected Full Season RDif]], 5, FALSE)</f>
        <v>#N/A</v>
      </c>
      <c r="BG700" s="11" t="e">
        <f>VLOOKUP($C700, FanGraphs_Standings[[Abbreviation]:[2024 Projected Full Season W%]], 18, FALSE)</f>
        <v>#N/A</v>
      </c>
      <c r="BH700" s="11" t="e">
        <f t="shared" si="120"/>
        <v>#N/A</v>
      </c>
      <c r="BI700" s="11" t="e">
        <f>VLOOKUP($C700, 'Home Field Adv'!$A$2:$K$31, 11, FALSE)</f>
        <v>#N/A</v>
      </c>
      <c r="BL700" s="12" t="str">
        <f t="shared" si="121"/>
        <v/>
      </c>
      <c r="BM700" s="12" t="str">
        <f t="shared" si="124"/>
        <v/>
      </c>
      <c r="BN700" s="12" t="str">
        <f t="shared" si="122"/>
        <v/>
      </c>
    </row>
    <row r="701" spans="6:66" x14ac:dyDescent="0.45">
      <c r="F701" s="11" t="e">
        <f>VLOOKUP($B701, FanGraphs_Standings[[Abbreviation]:[2024 Year to Date G]], 2, FALSE)</f>
        <v>#N/A</v>
      </c>
      <c r="G701" s="11" t="e">
        <f>_xlfn.IFNA(VLOOKUP($D701, 'SP Per G'!$A$2:$D$1385, 3, FALSE),M701)</f>
        <v>#N/A</v>
      </c>
      <c r="H701" s="11" t="e">
        <f>IF(AND(ISNA(VLOOKUP($D701, 'SP Per G'!$A$2:$D$1385, 4, FALSE)), ISTEXT($D701)), G701,IF(ISNA(VLOOKUP($D701, 'SP Per G'!$A$2:$D$1385, 4, FALSE)), M701, VLOOKUP($D701, 'SP Per G'!$A$2:$D$1385, 4, FALSE)))</f>
        <v>#N/A</v>
      </c>
      <c r="I701" s="11" t="e">
        <f t="shared" si="112"/>
        <v>#N/A</v>
      </c>
      <c r="J701" s="11" t="e">
        <f>_xlfn.IFNA(VLOOKUP($D701,Individual_Pitching___Dashboard[],18,FALSE),VLOOKUP(B701,Team_Pitching___Dashboard[[Team]:[ERA]],17,FALSE))</f>
        <v>#N/A</v>
      </c>
      <c r="K701" s="11" t="e">
        <f>_xlfn.IFNA(VLOOKUP($D701, Individual_Pitching___Dashboard[], 20, FALSE), VLOOKUP(B701,Team_Pitching___Dashboard[[Team]:[xFIP]],20,FALSE))</f>
        <v>#N/A</v>
      </c>
      <c r="L701" s="11" t="e">
        <f>_xlfn.IFNA(VLOOKUP($D701, Individual_Pitching___Advanced[], 21,FALSE), VLOOKUP(B701, Team_Pitching___Advanced[], 20, FALSE))</f>
        <v>#N/A</v>
      </c>
      <c r="M701" s="11" t="e">
        <f>VLOOKUP($B701, 'Team Per G'!$A$2:$G$31, 7, FALSE)</f>
        <v>#N/A</v>
      </c>
      <c r="N701" s="11" t="e">
        <f>VLOOKUP($B701, 'FanGraphs - Team WAR Projected'!$B$2:$E$31, 3, FALSE)/162</f>
        <v>#N/A</v>
      </c>
      <c r="O701" s="11" t="e">
        <f t="shared" si="113"/>
        <v>#N/A</v>
      </c>
      <c r="P701" s="11" t="e">
        <f>VLOOKUP($B701, Team_Pitching___Advanced[[Team]:[xFIP]], 19,FALSE)</f>
        <v>#N/A</v>
      </c>
      <c r="Q701" s="11" t="e">
        <f>VLOOKUP($B701, Team_Pitching___Advanced[], 20, FALSE)</f>
        <v>#N/A</v>
      </c>
      <c r="R701" s="11" t="e">
        <f>VLOOKUP($B701, Team_Batting___Dashboard[[Team]:[wOBA]], 16, FALSE)</f>
        <v>#N/A</v>
      </c>
      <c r="S701" s="11" t="e">
        <f>VLOOKUP($B701, Team_Batting___Advanced[[Team]:[OPS]], 9, FALSE)</f>
        <v>#N/A</v>
      </c>
      <c r="T701" s="11" t="e">
        <f>VLOOKUP($B701, Team_Batting___Advanced[], 19, FALSE)</f>
        <v>#N/A</v>
      </c>
      <c r="U701" s="11" t="e">
        <f>VLOOKUP($B701, 'Team Per G'!$A$2:$G$31, 3, FALSE)</f>
        <v>#N/A</v>
      </c>
      <c r="V701" s="11" t="e">
        <f>VLOOKUP($B701, 'Team Per G'!$A$2:$G$31, 5, FALSE)</f>
        <v>#N/A</v>
      </c>
      <c r="W701" s="11" t="e">
        <f>VLOOKUP($B701, 'Team Per G'!$A$2:$G$31, 4, FALSE)</f>
        <v>#N/A</v>
      </c>
      <c r="X701" s="11" t="e">
        <f>VLOOKUP($B701, Team_Batting___Dashboard[], 22, FALSE)/$F701</f>
        <v>#N/A</v>
      </c>
      <c r="Y701" s="11" t="e">
        <f>VLOOKUP($B701, 'FanGraphs - Team WAR Projected'!$B$2:$E$31, 4, FALSE)/162</f>
        <v>#N/A</v>
      </c>
      <c r="Z701" s="11" t="e">
        <f t="shared" si="114"/>
        <v>#N/A</v>
      </c>
      <c r="AA701" s="11" t="e">
        <f>VLOOKUP($B701, FanGraphs_Standings[[Abbreviation]:[2024 Year to Date RS/G]], 6, FALSE)/$F701</f>
        <v>#N/A</v>
      </c>
      <c r="AB701" s="11" t="e">
        <f>VLOOKUP($B701, FanGraphs_Standings[[Abbreviation]:[2024 Projected Full Season RDif]], 19, FALSE)/162</f>
        <v>#N/A</v>
      </c>
      <c r="AC701" s="11" t="e">
        <f t="shared" si="123"/>
        <v>#N/A</v>
      </c>
      <c r="AD701" s="11" t="e">
        <f>VLOOKUP($B701, FanGraphs_Standings[[Abbreviation]:[2024 Projected Full Season RDif]], 5, FALSE)</f>
        <v>#N/A</v>
      </c>
      <c r="AE701" s="11" t="e">
        <f>VLOOKUP($B701, FanGraphs_Standings[[Abbreviation]:[2024 Projected Full Season W%]], 18, FALSE)</f>
        <v>#N/A</v>
      </c>
      <c r="AF701" s="11" t="e">
        <f t="shared" si="115"/>
        <v>#N/A</v>
      </c>
      <c r="AG701" s="11" t="e">
        <f>VLOOKUP($B701, 'Home Field Adv'!$A$2:$I$31, 9, FALSE)</f>
        <v>#N/A</v>
      </c>
      <c r="AH701" s="11" t="e">
        <f>VLOOKUP($C701, FanGraphs_Standings[[Abbreviation]:[2024 Year to Date G]], 2, FALSE)</f>
        <v>#N/A</v>
      </c>
      <c r="AI701" s="11" t="e">
        <f>_xlfn.IFNA(VLOOKUP($E701, 'SP Per G'!$A$2:$D$1385, 3, FALSE), AO701)</f>
        <v>#N/A</v>
      </c>
      <c r="AJ701" s="11" t="e">
        <f>IF(AND(ISNA(VLOOKUP($E701, 'SP Per G'!$A$2:$D$1385, 4, FALSE)), ISTEXT($E701)), AI701,IF(ISNA(VLOOKUP($E701, 'SP Per G'!$A$2:$D$1385, 4, FALSE)), AO701, VLOOKUP($E701, 'SP Per G'!$A$2:$D$1385, 4, FALSE)))</f>
        <v>#N/A</v>
      </c>
      <c r="AK701" s="11" t="e">
        <f t="shared" si="116"/>
        <v>#N/A</v>
      </c>
      <c r="AL701" s="11" t="e">
        <f>_xlfn.IFNA(VLOOKUP($E701, Individual_Pitching___Dashboard[], 18, FALSE), VLOOKUP($C701,Team_Pitching___Advanced[[Team]:[SIERA]],16,FALSE))</f>
        <v>#N/A</v>
      </c>
      <c r="AM701" s="11" t="e">
        <f>_xlfn.IFNA(VLOOKUP($E701, Individual_Pitching___Dashboard[], 20, FALSE), VLOOKUP($C701,Team_Pitching___Advanced[[Team]:[xFIP]],19,FALSE))</f>
        <v>#N/A</v>
      </c>
      <c r="AN701" s="11" t="e">
        <f>_xlfn.IFNA(VLOOKUP($E701,Individual_Pitching___Advanced[],21,FALSE),VLOOKUP($C701,Team_Pitching___Advanced[[Team]:[SIERA]],20,FALSE))</f>
        <v>#N/A</v>
      </c>
      <c r="AO701" s="11" t="e">
        <f>VLOOKUP($C701, 'Team Per G'!$A$2:$G$31, 7, FALSE)</f>
        <v>#N/A</v>
      </c>
      <c r="AP701" s="11" t="e">
        <f>VLOOKUP($C701, 'FanGraphs - Team WAR Projected'!$B$2:$E$31, 3, FALSE)/162</f>
        <v>#N/A</v>
      </c>
      <c r="AQ701" s="11" t="e">
        <f t="shared" si="117"/>
        <v>#N/A</v>
      </c>
      <c r="AR701" s="11" t="e">
        <f>VLOOKUP($C701, Team_Pitching___Advanced[[Team]:[xFIP]], 19,FALSE)</f>
        <v>#N/A</v>
      </c>
      <c r="AS701" s="11" t="e">
        <f>VLOOKUP($C701, Team_Pitching___Advanced[], 20, FALSE)</f>
        <v>#N/A</v>
      </c>
      <c r="AT701" s="11" t="e">
        <f>VLOOKUP($C701, Team_Batting___Dashboard[[Team]:[wOBA]], 16, FALSE)</f>
        <v>#N/A</v>
      </c>
      <c r="AU701" s="11" t="e">
        <f>VLOOKUP($C701, Team_Batting___Advanced[[Team]:[OPS]], 9, FALSE)</f>
        <v>#N/A</v>
      </c>
      <c r="AV701" s="11" t="e">
        <f>VLOOKUP($C701, Team_Batting___Advanced[], 19, FALSE)</f>
        <v>#N/A</v>
      </c>
      <c r="AW701" s="11" t="e">
        <f>VLOOKUP($C701, 'Team Per G'!$A$2:$G$31, 3, FALSE)</f>
        <v>#N/A</v>
      </c>
      <c r="AX701" s="11" t="e">
        <f>VLOOKUP($C701, 'Team Per G'!$A$2:$G$31, 5, FALSE)</f>
        <v>#N/A</v>
      </c>
      <c r="AY701" s="11" t="e">
        <f>VLOOKUP($C701, 'Team Per G'!$A$2:$G$31, 4, FALSE)</f>
        <v>#N/A</v>
      </c>
      <c r="AZ701" s="11" t="e">
        <f>VLOOKUP($C701, Team_Batting___Dashboard[], 22, FALSE)/$AH701</f>
        <v>#N/A</v>
      </c>
      <c r="BA701" s="11" t="e">
        <f>VLOOKUP($C701, 'FanGraphs - Team WAR Projected'!$B$2:$E$31, 4, FALSE)/162</f>
        <v>#N/A</v>
      </c>
      <c r="BB701" s="11" t="e">
        <f t="shared" si="118"/>
        <v>#N/A</v>
      </c>
      <c r="BC701" s="11" t="e">
        <f>VLOOKUP($C701, FanGraphs_Standings[[Abbreviation]:[2024 Year to Date RS/G]], 6, FALSE)/$AH701</f>
        <v>#N/A</v>
      </c>
      <c r="BD701" s="11" t="e">
        <f>VLOOKUP($C701, FanGraphs_Standings[[Abbreviation]:[2024 Projected Full Season RDif]], 19, FALSE)/162</f>
        <v>#N/A</v>
      </c>
      <c r="BE701" s="11" t="e">
        <f t="shared" si="119"/>
        <v>#N/A</v>
      </c>
      <c r="BF701" s="11" t="e">
        <f>VLOOKUP($C701, FanGraphs_Standings[[Abbreviation]:[2024 Projected Full Season RDif]], 5, FALSE)</f>
        <v>#N/A</v>
      </c>
      <c r="BG701" s="11" t="e">
        <f>VLOOKUP($C701, FanGraphs_Standings[[Abbreviation]:[2024 Projected Full Season W%]], 18, FALSE)</f>
        <v>#N/A</v>
      </c>
      <c r="BH701" s="11" t="e">
        <f t="shared" si="120"/>
        <v>#N/A</v>
      </c>
      <c r="BI701" s="11" t="e">
        <f>VLOOKUP($C701, 'Home Field Adv'!$A$2:$K$31, 11, FALSE)</f>
        <v>#N/A</v>
      </c>
      <c r="BL701" s="12" t="str">
        <f t="shared" si="121"/>
        <v/>
      </c>
      <c r="BM701" s="12" t="str">
        <f t="shared" si="124"/>
        <v/>
      </c>
      <c r="BN701" s="12" t="str">
        <f t="shared" si="122"/>
        <v/>
      </c>
    </row>
    <row r="702" spans="6:66" x14ac:dyDescent="0.45">
      <c r="F702" s="11" t="e">
        <f>VLOOKUP($B702, FanGraphs_Standings[[Abbreviation]:[2024 Year to Date G]], 2, FALSE)</f>
        <v>#N/A</v>
      </c>
      <c r="G702" s="11" t="e">
        <f>_xlfn.IFNA(VLOOKUP($D702, 'SP Per G'!$A$2:$D$1385, 3, FALSE),M702)</f>
        <v>#N/A</v>
      </c>
      <c r="H702" s="11" t="e">
        <f>IF(AND(ISNA(VLOOKUP($D702, 'SP Per G'!$A$2:$D$1385, 4, FALSE)), ISTEXT($D702)), G702,IF(ISNA(VLOOKUP($D702, 'SP Per G'!$A$2:$D$1385, 4, FALSE)), M702, VLOOKUP($D702, 'SP Per G'!$A$2:$D$1385, 4, FALSE)))</f>
        <v>#N/A</v>
      </c>
      <c r="I702" s="11" t="e">
        <f t="shared" si="112"/>
        <v>#N/A</v>
      </c>
      <c r="J702" s="11" t="e">
        <f>_xlfn.IFNA(VLOOKUP($D702,Individual_Pitching___Dashboard[],18,FALSE),VLOOKUP(B702,Team_Pitching___Dashboard[[Team]:[ERA]],17,FALSE))</f>
        <v>#N/A</v>
      </c>
      <c r="K702" s="11" t="e">
        <f>_xlfn.IFNA(VLOOKUP($D702, Individual_Pitching___Dashboard[], 20, FALSE), VLOOKUP(B702,Team_Pitching___Dashboard[[Team]:[xFIP]],20,FALSE))</f>
        <v>#N/A</v>
      </c>
      <c r="L702" s="11" t="e">
        <f>_xlfn.IFNA(VLOOKUP($D702, Individual_Pitching___Advanced[], 21,FALSE), VLOOKUP(B702, Team_Pitching___Advanced[], 20, FALSE))</f>
        <v>#N/A</v>
      </c>
      <c r="M702" s="11" t="e">
        <f>VLOOKUP($B702, 'Team Per G'!$A$2:$G$31, 7, FALSE)</f>
        <v>#N/A</v>
      </c>
      <c r="N702" s="11" t="e">
        <f>VLOOKUP($B702, 'FanGraphs - Team WAR Projected'!$B$2:$E$31, 3, FALSE)/162</f>
        <v>#N/A</v>
      </c>
      <c r="O702" s="11" t="e">
        <f t="shared" si="113"/>
        <v>#N/A</v>
      </c>
      <c r="P702" s="11" t="e">
        <f>VLOOKUP($B702, Team_Pitching___Advanced[[Team]:[xFIP]], 19,FALSE)</f>
        <v>#N/A</v>
      </c>
      <c r="Q702" s="11" t="e">
        <f>VLOOKUP($B702, Team_Pitching___Advanced[], 20, FALSE)</f>
        <v>#N/A</v>
      </c>
      <c r="R702" s="11" t="e">
        <f>VLOOKUP($B702, Team_Batting___Dashboard[[Team]:[wOBA]], 16, FALSE)</f>
        <v>#N/A</v>
      </c>
      <c r="S702" s="11" t="e">
        <f>VLOOKUP($B702, Team_Batting___Advanced[[Team]:[OPS]], 9, FALSE)</f>
        <v>#N/A</v>
      </c>
      <c r="T702" s="11" t="e">
        <f>VLOOKUP($B702, Team_Batting___Advanced[], 19, FALSE)</f>
        <v>#N/A</v>
      </c>
      <c r="U702" s="11" t="e">
        <f>VLOOKUP($B702, 'Team Per G'!$A$2:$G$31, 3, FALSE)</f>
        <v>#N/A</v>
      </c>
      <c r="V702" s="11" t="e">
        <f>VLOOKUP($B702, 'Team Per G'!$A$2:$G$31, 5, FALSE)</f>
        <v>#N/A</v>
      </c>
      <c r="W702" s="11" t="e">
        <f>VLOOKUP($B702, 'Team Per G'!$A$2:$G$31, 4, FALSE)</f>
        <v>#N/A</v>
      </c>
      <c r="X702" s="11" t="e">
        <f>VLOOKUP($B702, Team_Batting___Dashboard[], 22, FALSE)/$F702</f>
        <v>#N/A</v>
      </c>
      <c r="Y702" s="11" t="e">
        <f>VLOOKUP($B702, 'FanGraphs - Team WAR Projected'!$B$2:$E$31, 4, FALSE)/162</f>
        <v>#N/A</v>
      </c>
      <c r="Z702" s="11" t="e">
        <f t="shared" si="114"/>
        <v>#N/A</v>
      </c>
      <c r="AA702" s="11" t="e">
        <f>VLOOKUP($B702, FanGraphs_Standings[[Abbreviation]:[2024 Year to Date RS/G]], 6, FALSE)/$F702</f>
        <v>#N/A</v>
      </c>
      <c r="AB702" s="11" t="e">
        <f>VLOOKUP($B702, FanGraphs_Standings[[Abbreviation]:[2024 Projected Full Season RDif]], 19, FALSE)/162</f>
        <v>#N/A</v>
      </c>
      <c r="AC702" s="11" t="e">
        <f t="shared" si="123"/>
        <v>#N/A</v>
      </c>
      <c r="AD702" s="11" t="e">
        <f>VLOOKUP($B702, FanGraphs_Standings[[Abbreviation]:[2024 Projected Full Season RDif]], 5, FALSE)</f>
        <v>#N/A</v>
      </c>
      <c r="AE702" s="11" t="e">
        <f>VLOOKUP($B702, FanGraphs_Standings[[Abbreviation]:[2024 Projected Full Season W%]], 18, FALSE)</f>
        <v>#N/A</v>
      </c>
      <c r="AF702" s="11" t="e">
        <f t="shared" si="115"/>
        <v>#N/A</v>
      </c>
      <c r="AG702" s="11" t="e">
        <f>VLOOKUP($B702, 'Home Field Adv'!$A$2:$I$31, 9, FALSE)</f>
        <v>#N/A</v>
      </c>
      <c r="AH702" s="11" t="e">
        <f>VLOOKUP($C702, FanGraphs_Standings[[Abbreviation]:[2024 Year to Date G]], 2, FALSE)</f>
        <v>#N/A</v>
      </c>
      <c r="AI702" s="11" t="e">
        <f>_xlfn.IFNA(VLOOKUP($E702, 'SP Per G'!$A$2:$D$1385, 3, FALSE), AO702)</f>
        <v>#N/A</v>
      </c>
      <c r="AJ702" s="11" t="e">
        <f>IF(AND(ISNA(VLOOKUP($E702, 'SP Per G'!$A$2:$D$1385, 4, FALSE)), ISTEXT($E702)), AI702,IF(ISNA(VLOOKUP($E702, 'SP Per G'!$A$2:$D$1385, 4, FALSE)), AO702, VLOOKUP($E702, 'SP Per G'!$A$2:$D$1385, 4, FALSE)))</f>
        <v>#N/A</v>
      </c>
      <c r="AK702" s="11" t="e">
        <f t="shared" si="116"/>
        <v>#N/A</v>
      </c>
      <c r="AL702" s="11" t="e">
        <f>_xlfn.IFNA(VLOOKUP($E702, Individual_Pitching___Dashboard[], 18, FALSE), VLOOKUP($C702,Team_Pitching___Advanced[[Team]:[SIERA]],16,FALSE))</f>
        <v>#N/A</v>
      </c>
      <c r="AM702" s="11" t="e">
        <f>_xlfn.IFNA(VLOOKUP($E702, Individual_Pitching___Dashboard[], 20, FALSE), VLOOKUP($C702,Team_Pitching___Advanced[[Team]:[xFIP]],19,FALSE))</f>
        <v>#N/A</v>
      </c>
      <c r="AN702" s="11" t="e">
        <f>_xlfn.IFNA(VLOOKUP($E702,Individual_Pitching___Advanced[],21,FALSE),VLOOKUP($C702,Team_Pitching___Advanced[[Team]:[SIERA]],20,FALSE))</f>
        <v>#N/A</v>
      </c>
      <c r="AO702" s="11" t="e">
        <f>VLOOKUP($C702, 'Team Per G'!$A$2:$G$31, 7, FALSE)</f>
        <v>#N/A</v>
      </c>
      <c r="AP702" s="11" t="e">
        <f>VLOOKUP($C702, 'FanGraphs - Team WAR Projected'!$B$2:$E$31, 3, FALSE)/162</f>
        <v>#N/A</v>
      </c>
      <c r="AQ702" s="11" t="e">
        <f t="shared" si="117"/>
        <v>#N/A</v>
      </c>
      <c r="AR702" s="11" t="e">
        <f>VLOOKUP($C702, Team_Pitching___Advanced[[Team]:[xFIP]], 19,FALSE)</f>
        <v>#N/A</v>
      </c>
      <c r="AS702" s="11" t="e">
        <f>VLOOKUP($C702, Team_Pitching___Advanced[], 20, FALSE)</f>
        <v>#N/A</v>
      </c>
      <c r="AT702" s="11" t="e">
        <f>VLOOKUP($C702, Team_Batting___Dashboard[[Team]:[wOBA]], 16, FALSE)</f>
        <v>#N/A</v>
      </c>
      <c r="AU702" s="11" t="e">
        <f>VLOOKUP($C702, Team_Batting___Advanced[[Team]:[OPS]], 9, FALSE)</f>
        <v>#N/A</v>
      </c>
      <c r="AV702" s="11" t="e">
        <f>VLOOKUP($C702, Team_Batting___Advanced[], 19, FALSE)</f>
        <v>#N/A</v>
      </c>
      <c r="AW702" s="11" t="e">
        <f>VLOOKUP($C702, 'Team Per G'!$A$2:$G$31, 3, FALSE)</f>
        <v>#N/A</v>
      </c>
      <c r="AX702" s="11" t="e">
        <f>VLOOKUP($C702, 'Team Per G'!$A$2:$G$31, 5, FALSE)</f>
        <v>#N/A</v>
      </c>
      <c r="AY702" s="11" t="e">
        <f>VLOOKUP($C702, 'Team Per G'!$A$2:$G$31, 4, FALSE)</f>
        <v>#N/A</v>
      </c>
      <c r="AZ702" s="11" t="e">
        <f>VLOOKUP($C702, Team_Batting___Dashboard[], 22, FALSE)/$AH702</f>
        <v>#N/A</v>
      </c>
      <c r="BA702" s="11" t="e">
        <f>VLOOKUP($C702, 'FanGraphs - Team WAR Projected'!$B$2:$E$31, 4, FALSE)/162</f>
        <v>#N/A</v>
      </c>
      <c r="BB702" s="11" t="e">
        <f t="shared" si="118"/>
        <v>#N/A</v>
      </c>
      <c r="BC702" s="11" t="e">
        <f>VLOOKUP($C702, FanGraphs_Standings[[Abbreviation]:[2024 Year to Date RS/G]], 6, FALSE)/$AH702</f>
        <v>#N/A</v>
      </c>
      <c r="BD702" s="11" t="e">
        <f>VLOOKUP($C702, FanGraphs_Standings[[Abbreviation]:[2024 Projected Full Season RDif]], 19, FALSE)/162</f>
        <v>#N/A</v>
      </c>
      <c r="BE702" s="11" t="e">
        <f t="shared" si="119"/>
        <v>#N/A</v>
      </c>
      <c r="BF702" s="11" t="e">
        <f>VLOOKUP($C702, FanGraphs_Standings[[Abbreviation]:[2024 Projected Full Season RDif]], 5, FALSE)</f>
        <v>#N/A</v>
      </c>
      <c r="BG702" s="11" t="e">
        <f>VLOOKUP($C702, FanGraphs_Standings[[Abbreviation]:[2024 Projected Full Season W%]], 18, FALSE)</f>
        <v>#N/A</v>
      </c>
      <c r="BH702" s="11" t="e">
        <f t="shared" si="120"/>
        <v>#N/A</v>
      </c>
      <c r="BI702" s="11" t="e">
        <f>VLOOKUP($C702, 'Home Field Adv'!$A$2:$K$31, 11, FALSE)</f>
        <v>#N/A</v>
      </c>
      <c r="BL702" s="12" t="str">
        <f t="shared" si="121"/>
        <v/>
      </c>
      <c r="BM702" s="12" t="str">
        <f t="shared" si="124"/>
        <v/>
      </c>
      <c r="BN702" s="12" t="str">
        <f t="shared" si="122"/>
        <v/>
      </c>
    </row>
    <row r="703" spans="6:66" x14ac:dyDescent="0.45">
      <c r="F703" s="11" t="e">
        <f>VLOOKUP($B703, FanGraphs_Standings[[Abbreviation]:[2024 Year to Date G]], 2, FALSE)</f>
        <v>#N/A</v>
      </c>
      <c r="G703" s="11" t="e">
        <f>_xlfn.IFNA(VLOOKUP($D703, 'SP Per G'!$A$2:$D$1385, 3, FALSE),M703)</f>
        <v>#N/A</v>
      </c>
      <c r="H703" s="11" t="e">
        <f>IF(AND(ISNA(VLOOKUP($D703, 'SP Per G'!$A$2:$D$1385, 4, FALSE)), ISTEXT($D703)), G703,IF(ISNA(VLOOKUP($D703, 'SP Per G'!$A$2:$D$1385, 4, FALSE)), M703, VLOOKUP($D703, 'SP Per G'!$A$2:$D$1385, 4, FALSE)))</f>
        <v>#N/A</v>
      </c>
      <c r="I703" s="11" t="e">
        <f t="shared" si="112"/>
        <v>#N/A</v>
      </c>
      <c r="J703" s="11" t="e">
        <f>_xlfn.IFNA(VLOOKUP($D703,Individual_Pitching___Dashboard[],18,FALSE),VLOOKUP(B703,Team_Pitching___Dashboard[[Team]:[ERA]],17,FALSE))</f>
        <v>#N/A</v>
      </c>
      <c r="K703" s="11" t="e">
        <f>_xlfn.IFNA(VLOOKUP($D703, Individual_Pitching___Dashboard[], 20, FALSE), VLOOKUP(B703,Team_Pitching___Dashboard[[Team]:[xFIP]],20,FALSE))</f>
        <v>#N/A</v>
      </c>
      <c r="L703" s="11" t="e">
        <f>_xlfn.IFNA(VLOOKUP($D703, Individual_Pitching___Advanced[], 21,FALSE), VLOOKUP(B703, Team_Pitching___Advanced[], 20, FALSE))</f>
        <v>#N/A</v>
      </c>
      <c r="M703" s="11" t="e">
        <f>VLOOKUP($B703, 'Team Per G'!$A$2:$G$31, 7, FALSE)</f>
        <v>#N/A</v>
      </c>
      <c r="N703" s="11" t="e">
        <f>VLOOKUP($B703, 'FanGraphs - Team WAR Projected'!$B$2:$E$31, 3, FALSE)/162</f>
        <v>#N/A</v>
      </c>
      <c r="O703" s="11" t="e">
        <f t="shared" si="113"/>
        <v>#N/A</v>
      </c>
      <c r="P703" s="11" t="e">
        <f>VLOOKUP($B703, Team_Pitching___Advanced[[Team]:[xFIP]], 19,FALSE)</f>
        <v>#N/A</v>
      </c>
      <c r="Q703" s="11" t="e">
        <f>VLOOKUP($B703, Team_Pitching___Advanced[], 20, FALSE)</f>
        <v>#N/A</v>
      </c>
      <c r="R703" s="11" t="e">
        <f>VLOOKUP($B703, Team_Batting___Dashboard[[Team]:[wOBA]], 16, FALSE)</f>
        <v>#N/A</v>
      </c>
      <c r="S703" s="11" t="e">
        <f>VLOOKUP($B703, Team_Batting___Advanced[[Team]:[OPS]], 9, FALSE)</f>
        <v>#N/A</v>
      </c>
      <c r="T703" s="11" t="e">
        <f>VLOOKUP($B703, Team_Batting___Advanced[], 19, FALSE)</f>
        <v>#N/A</v>
      </c>
      <c r="U703" s="11" t="e">
        <f>VLOOKUP($B703, 'Team Per G'!$A$2:$G$31, 3, FALSE)</f>
        <v>#N/A</v>
      </c>
      <c r="V703" s="11" t="e">
        <f>VLOOKUP($B703, 'Team Per G'!$A$2:$G$31, 5, FALSE)</f>
        <v>#N/A</v>
      </c>
      <c r="W703" s="11" t="e">
        <f>VLOOKUP($B703, 'Team Per G'!$A$2:$G$31, 4, FALSE)</f>
        <v>#N/A</v>
      </c>
      <c r="X703" s="11" t="e">
        <f>VLOOKUP($B703, Team_Batting___Dashboard[], 22, FALSE)/$F703</f>
        <v>#N/A</v>
      </c>
      <c r="Y703" s="11" t="e">
        <f>VLOOKUP($B703, 'FanGraphs - Team WAR Projected'!$B$2:$E$31, 4, FALSE)/162</f>
        <v>#N/A</v>
      </c>
      <c r="Z703" s="11" t="e">
        <f t="shared" si="114"/>
        <v>#N/A</v>
      </c>
      <c r="AA703" s="11" t="e">
        <f>VLOOKUP($B703, FanGraphs_Standings[[Abbreviation]:[2024 Year to Date RS/G]], 6, FALSE)/$F703</f>
        <v>#N/A</v>
      </c>
      <c r="AB703" s="11" t="e">
        <f>VLOOKUP($B703, FanGraphs_Standings[[Abbreviation]:[2024 Projected Full Season RDif]], 19, FALSE)/162</f>
        <v>#N/A</v>
      </c>
      <c r="AC703" s="11" t="e">
        <f t="shared" si="123"/>
        <v>#N/A</v>
      </c>
      <c r="AD703" s="11" t="e">
        <f>VLOOKUP($B703, FanGraphs_Standings[[Abbreviation]:[2024 Projected Full Season RDif]], 5, FALSE)</f>
        <v>#N/A</v>
      </c>
      <c r="AE703" s="11" t="e">
        <f>VLOOKUP($B703, FanGraphs_Standings[[Abbreviation]:[2024 Projected Full Season W%]], 18, FALSE)</f>
        <v>#N/A</v>
      </c>
      <c r="AF703" s="11" t="e">
        <f t="shared" si="115"/>
        <v>#N/A</v>
      </c>
      <c r="AG703" s="11" t="e">
        <f>VLOOKUP($B703, 'Home Field Adv'!$A$2:$I$31, 9, FALSE)</f>
        <v>#N/A</v>
      </c>
      <c r="AH703" s="11" t="e">
        <f>VLOOKUP($C703, FanGraphs_Standings[[Abbreviation]:[2024 Year to Date G]], 2, FALSE)</f>
        <v>#N/A</v>
      </c>
      <c r="AI703" s="11" t="e">
        <f>_xlfn.IFNA(VLOOKUP($E703, 'SP Per G'!$A$2:$D$1385, 3, FALSE), AO703)</f>
        <v>#N/A</v>
      </c>
      <c r="AJ703" s="11" t="e">
        <f>IF(AND(ISNA(VLOOKUP($E703, 'SP Per G'!$A$2:$D$1385, 4, FALSE)), ISTEXT($E703)), AI703,IF(ISNA(VLOOKUP($E703, 'SP Per G'!$A$2:$D$1385, 4, FALSE)), AO703, VLOOKUP($E703, 'SP Per G'!$A$2:$D$1385, 4, FALSE)))</f>
        <v>#N/A</v>
      </c>
      <c r="AK703" s="11" t="e">
        <f t="shared" si="116"/>
        <v>#N/A</v>
      </c>
      <c r="AL703" s="11" t="e">
        <f>_xlfn.IFNA(VLOOKUP($E703, Individual_Pitching___Dashboard[], 18, FALSE), VLOOKUP($C703,Team_Pitching___Advanced[[Team]:[SIERA]],16,FALSE))</f>
        <v>#N/A</v>
      </c>
      <c r="AM703" s="11" t="e">
        <f>_xlfn.IFNA(VLOOKUP($E703, Individual_Pitching___Dashboard[], 20, FALSE), VLOOKUP($C703,Team_Pitching___Advanced[[Team]:[xFIP]],19,FALSE))</f>
        <v>#N/A</v>
      </c>
      <c r="AN703" s="11" t="e">
        <f>_xlfn.IFNA(VLOOKUP($E703,Individual_Pitching___Advanced[],21,FALSE),VLOOKUP($C703,Team_Pitching___Advanced[[Team]:[SIERA]],20,FALSE))</f>
        <v>#N/A</v>
      </c>
      <c r="AO703" s="11" t="e">
        <f>VLOOKUP($C703, 'Team Per G'!$A$2:$G$31, 7, FALSE)</f>
        <v>#N/A</v>
      </c>
      <c r="AP703" s="11" t="e">
        <f>VLOOKUP($C703, 'FanGraphs - Team WAR Projected'!$B$2:$E$31, 3, FALSE)/162</f>
        <v>#N/A</v>
      </c>
      <c r="AQ703" s="11" t="e">
        <f t="shared" si="117"/>
        <v>#N/A</v>
      </c>
      <c r="AR703" s="11" t="e">
        <f>VLOOKUP($C703, Team_Pitching___Advanced[[Team]:[xFIP]], 19,FALSE)</f>
        <v>#N/A</v>
      </c>
      <c r="AS703" s="11" t="e">
        <f>VLOOKUP($C703, Team_Pitching___Advanced[], 20, FALSE)</f>
        <v>#N/A</v>
      </c>
      <c r="AT703" s="11" t="e">
        <f>VLOOKUP($C703, Team_Batting___Dashboard[[Team]:[wOBA]], 16, FALSE)</f>
        <v>#N/A</v>
      </c>
      <c r="AU703" s="11" t="e">
        <f>VLOOKUP($C703, Team_Batting___Advanced[[Team]:[OPS]], 9, FALSE)</f>
        <v>#N/A</v>
      </c>
      <c r="AV703" s="11" t="e">
        <f>VLOOKUP($C703, Team_Batting___Advanced[], 19, FALSE)</f>
        <v>#N/A</v>
      </c>
      <c r="AW703" s="11" t="e">
        <f>VLOOKUP($C703, 'Team Per G'!$A$2:$G$31, 3, FALSE)</f>
        <v>#N/A</v>
      </c>
      <c r="AX703" s="11" t="e">
        <f>VLOOKUP($C703, 'Team Per G'!$A$2:$G$31, 5, FALSE)</f>
        <v>#N/A</v>
      </c>
      <c r="AY703" s="11" t="e">
        <f>VLOOKUP($C703, 'Team Per G'!$A$2:$G$31, 4, FALSE)</f>
        <v>#N/A</v>
      </c>
      <c r="AZ703" s="11" t="e">
        <f>VLOOKUP($C703, Team_Batting___Dashboard[], 22, FALSE)/$AH703</f>
        <v>#N/A</v>
      </c>
      <c r="BA703" s="11" t="e">
        <f>VLOOKUP($C703, 'FanGraphs - Team WAR Projected'!$B$2:$E$31, 4, FALSE)/162</f>
        <v>#N/A</v>
      </c>
      <c r="BB703" s="11" t="e">
        <f t="shared" si="118"/>
        <v>#N/A</v>
      </c>
      <c r="BC703" s="11" t="e">
        <f>VLOOKUP($C703, FanGraphs_Standings[[Abbreviation]:[2024 Year to Date RS/G]], 6, FALSE)/$AH703</f>
        <v>#N/A</v>
      </c>
      <c r="BD703" s="11" t="e">
        <f>VLOOKUP($C703, FanGraphs_Standings[[Abbreviation]:[2024 Projected Full Season RDif]], 19, FALSE)/162</f>
        <v>#N/A</v>
      </c>
      <c r="BE703" s="11" t="e">
        <f t="shared" si="119"/>
        <v>#N/A</v>
      </c>
      <c r="BF703" s="11" t="e">
        <f>VLOOKUP($C703, FanGraphs_Standings[[Abbreviation]:[2024 Projected Full Season RDif]], 5, FALSE)</f>
        <v>#N/A</v>
      </c>
      <c r="BG703" s="11" t="e">
        <f>VLOOKUP($C703, FanGraphs_Standings[[Abbreviation]:[2024 Projected Full Season W%]], 18, FALSE)</f>
        <v>#N/A</v>
      </c>
      <c r="BH703" s="11" t="e">
        <f t="shared" si="120"/>
        <v>#N/A</v>
      </c>
      <c r="BI703" s="11" t="e">
        <f>VLOOKUP($C703, 'Home Field Adv'!$A$2:$K$31, 11, FALSE)</f>
        <v>#N/A</v>
      </c>
      <c r="BL703" s="12" t="str">
        <f t="shared" si="121"/>
        <v/>
      </c>
      <c r="BM703" s="12" t="str">
        <f t="shared" si="124"/>
        <v/>
      </c>
      <c r="BN703" s="12" t="str">
        <f t="shared" si="122"/>
        <v/>
      </c>
    </row>
    <row r="704" spans="6:66" x14ac:dyDescent="0.45">
      <c r="F704" s="11" t="e">
        <f>VLOOKUP($B704, FanGraphs_Standings[[Abbreviation]:[2024 Year to Date G]], 2, FALSE)</f>
        <v>#N/A</v>
      </c>
      <c r="G704" s="11" t="e">
        <f>_xlfn.IFNA(VLOOKUP($D704, 'SP Per G'!$A$2:$D$1385, 3, FALSE),M704)</f>
        <v>#N/A</v>
      </c>
      <c r="H704" s="11" t="e">
        <f>IF(AND(ISNA(VLOOKUP($D704, 'SP Per G'!$A$2:$D$1385, 4, FALSE)), ISTEXT($D704)), G704,IF(ISNA(VLOOKUP($D704, 'SP Per G'!$A$2:$D$1385, 4, FALSE)), M704, VLOOKUP($D704, 'SP Per G'!$A$2:$D$1385, 4, FALSE)))</f>
        <v>#N/A</v>
      </c>
      <c r="I704" s="11" t="e">
        <f t="shared" si="112"/>
        <v>#N/A</v>
      </c>
      <c r="J704" s="11" t="e">
        <f>_xlfn.IFNA(VLOOKUP($D704,Individual_Pitching___Dashboard[],18,FALSE),VLOOKUP(B704,Team_Pitching___Dashboard[[Team]:[ERA]],17,FALSE))</f>
        <v>#N/A</v>
      </c>
      <c r="K704" s="11" t="e">
        <f>_xlfn.IFNA(VLOOKUP($D704, Individual_Pitching___Dashboard[], 20, FALSE), VLOOKUP(B704,Team_Pitching___Dashboard[[Team]:[xFIP]],20,FALSE))</f>
        <v>#N/A</v>
      </c>
      <c r="L704" s="11" t="e">
        <f>_xlfn.IFNA(VLOOKUP($D704, Individual_Pitching___Advanced[], 21,FALSE), VLOOKUP(B704, Team_Pitching___Advanced[], 20, FALSE))</f>
        <v>#N/A</v>
      </c>
      <c r="M704" s="11" t="e">
        <f>VLOOKUP($B704, 'Team Per G'!$A$2:$G$31, 7, FALSE)</f>
        <v>#N/A</v>
      </c>
      <c r="N704" s="11" t="e">
        <f>VLOOKUP($B704, 'FanGraphs - Team WAR Projected'!$B$2:$E$31, 3, FALSE)/162</f>
        <v>#N/A</v>
      </c>
      <c r="O704" s="11" t="e">
        <f t="shared" si="113"/>
        <v>#N/A</v>
      </c>
      <c r="P704" s="11" t="e">
        <f>VLOOKUP($B704, Team_Pitching___Advanced[[Team]:[xFIP]], 19,FALSE)</f>
        <v>#N/A</v>
      </c>
      <c r="Q704" s="11" t="e">
        <f>VLOOKUP($B704, Team_Pitching___Advanced[], 20, FALSE)</f>
        <v>#N/A</v>
      </c>
      <c r="R704" s="11" t="e">
        <f>VLOOKUP($B704, Team_Batting___Dashboard[[Team]:[wOBA]], 16, FALSE)</f>
        <v>#N/A</v>
      </c>
      <c r="S704" s="11" t="e">
        <f>VLOOKUP($B704, Team_Batting___Advanced[[Team]:[OPS]], 9, FALSE)</f>
        <v>#N/A</v>
      </c>
      <c r="T704" s="11" t="e">
        <f>VLOOKUP($B704, Team_Batting___Advanced[], 19, FALSE)</f>
        <v>#N/A</v>
      </c>
      <c r="U704" s="11" t="e">
        <f>VLOOKUP($B704, 'Team Per G'!$A$2:$G$31, 3, FALSE)</f>
        <v>#N/A</v>
      </c>
      <c r="V704" s="11" t="e">
        <f>VLOOKUP($B704, 'Team Per G'!$A$2:$G$31, 5, FALSE)</f>
        <v>#N/A</v>
      </c>
      <c r="W704" s="11" t="e">
        <f>VLOOKUP($B704, 'Team Per G'!$A$2:$G$31, 4, FALSE)</f>
        <v>#N/A</v>
      </c>
      <c r="X704" s="11" t="e">
        <f>VLOOKUP($B704, Team_Batting___Dashboard[], 22, FALSE)/$F704</f>
        <v>#N/A</v>
      </c>
      <c r="Y704" s="11" t="e">
        <f>VLOOKUP($B704, 'FanGraphs - Team WAR Projected'!$B$2:$E$31, 4, FALSE)/162</f>
        <v>#N/A</v>
      </c>
      <c r="Z704" s="11" t="e">
        <f t="shared" si="114"/>
        <v>#N/A</v>
      </c>
      <c r="AA704" s="11" t="e">
        <f>VLOOKUP($B704, FanGraphs_Standings[[Abbreviation]:[2024 Year to Date RS/G]], 6, FALSE)/$F704</f>
        <v>#N/A</v>
      </c>
      <c r="AB704" s="11" t="e">
        <f>VLOOKUP($B704, FanGraphs_Standings[[Abbreviation]:[2024 Projected Full Season RDif]], 19, FALSE)/162</f>
        <v>#N/A</v>
      </c>
      <c r="AC704" s="11" t="e">
        <f t="shared" si="123"/>
        <v>#N/A</v>
      </c>
      <c r="AD704" s="11" t="e">
        <f>VLOOKUP($B704, FanGraphs_Standings[[Abbreviation]:[2024 Projected Full Season RDif]], 5, FALSE)</f>
        <v>#N/A</v>
      </c>
      <c r="AE704" s="11" t="e">
        <f>VLOOKUP($B704, FanGraphs_Standings[[Abbreviation]:[2024 Projected Full Season W%]], 18, FALSE)</f>
        <v>#N/A</v>
      </c>
      <c r="AF704" s="11" t="e">
        <f t="shared" si="115"/>
        <v>#N/A</v>
      </c>
      <c r="AG704" s="11" t="e">
        <f>VLOOKUP($B704, 'Home Field Adv'!$A$2:$I$31, 9, FALSE)</f>
        <v>#N/A</v>
      </c>
      <c r="AH704" s="11" t="e">
        <f>VLOOKUP($C704, FanGraphs_Standings[[Abbreviation]:[2024 Year to Date G]], 2, FALSE)</f>
        <v>#N/A</v>
      </c>
      <c r="AI704" s="11" t="e">
        <f>_xlfn.IFNA(VLOOKUP($E704, 'SP Per G'!$A$2:$D$1385, 3, FALSE), AO704)</f>
        <v>#N/A</v>
      </c>
      <c r="AJ704" s="11" t="e">
        <f>IF(AND(ISNA(VLOOKUP($E704, 'SP Per G'!$A$2:$D$1385, 4, FALSE)), ISTEXT($E704)), AI704,IF(ISNA(VLOOKUP($E704, 'SP Per G'!$A$2:$D$1385, 4, FALSE)), AO704, VLOOKUP($E704, 'SP Per G'!$A$2:$D$1385, 4, FALSE)))</f>
        <v>#N/A</v>
      </c>
      <c r="AK704" s="11" t="e">
        <f t="shared" si="116"/>
        <v>#N/A</v>
      </c>
      <c r="AL704" s="11" t="e">
        <f>_xlfn.IFNA(VLOOKUP($E704, Individual_Pitching___Dashboard[], 18, FALSE), VLOOKUP($C704,Team_Pitching___Advanced[[Team]:[SIERA]],16,FALSE))</f>
        <v>#N/A</v>
      </c>
      <c r="AM704" s="11" t="e">
        <f>_xlfn.IFNA(VLOOKUP($E704, Individual_Pitching___Dashboard[], 20, FALSE), VLOOKUP($C704,Team_Pitching___Advanced[[Team]:[xFIP]],19,FALSE))</f>
        <v>#N/A</v>
      </c>
      <c r="AN704" s="11" t="e">
        <f>_xlfn.IFNA(VLOOKUP($E704,Individual_Pitching___Advanced[],21,FALSE),VLOOKUP($C704,Team_Pitching___Advanced[[Team]:[SIERA]],20,FALSE))</f>
        <v>#N/A</v>
      </c>
      <c r="AO704" s="11" t="e">
        <f>VLOOKUP($C704, 'Team Per G'!$A$2:$G$31, 7, FALSE)</f>
        <v>#N/A</v>
      </c>
      <c r="AP704" s="11" t="e">
        <f>VLOOKUP($C704, 'FanGraphs - Team WAR Projected'!$B$2:$E$31, 3, FALSE)/162</f>
        <v>#N/A</v>
      </c>
      <c r="AQ704" s="11" t="e">
        <f t="shared" si="117"/>
        <v>#N/A</v>
      </c>
      <c r="AR704" s="11" t="e">
        <f>VLOOKUP($C704, Team_Pitching___Advanced[[Team]:[xFIP]], 19,FALSE)</f>
        <v>#N/A</v>
      </c>
      <c r="AS704" s="11" t="e">
        <f>VLOOKUP($C704, Team_Pitching___Advanced[], 20, FALSE)</f>
        <v>#N/A</v>
      </c>
      <c r="AT704" s="11" t="e">
        <f>VLOOKUP($C704, Team_Batting___Dashboard[[Team]:[wOBA]], 16, FALSE)</f>
        <v>#N/A</v>
      </c>
      <c r="AU704" s="11" t="e">
        <f>VLOOKUP($C704, Team_Batting___Advanced[[Team]:[OPS]], 9, FALSE)</f>
        <v>#N/A</v>
      </c>
      <c r="AV704" s="11" t="e">
        <f>VLOOKUP($C704, Team_Batting___Advanced[], 19, FALSE)</f>
        <v>#N/A</v>
      </c>
      <c r="AW704" s="11" t="e">
        <f>VLOOKUP($C704, 'Team Per G'!$A$2:$G$31, 3, FALSE)</f>
        <v>#N/A</v>
      </c>
      <c r="AX704" s="11" t="e">
        <f>VLOOKUP($C704, 'Team Per G'!$A$2:$G$31, 5, FALSE)</f>
        <v>#N/A</v>
      </c>
      <c r="AY704" s="11" t="e">
        <f>VLOOKUP($C704, 'Team Per G'!$A$2:$G$31, 4, FALSE)</f>
        <v>#N/A</v>
      </c>
      <c r="AZ704" s="11" t="e">
        <f>VLOOKUP($C704, Team_Batting___Dashboard[], 22, FALSE)/$AH704</f>
        <v>#N/A</v>
      </c>
      <c r="BA704" s="11" t="e">
        <f>VLOOKUP($C704, 'FanGraphs - Team WAR Projected'!$B$2:$E$31, 4, FALSE)/162</f>
        <v>#N/A</v>
      </c>
      <c r="BB704" s="11" t="e">
        <f t="shared" si="118"/>
        <v>#N/A</v>
      </c>
      <c r="BC704" s="11" t="e">
        <f>VLOOKUP($C704, FanGraphs_Standings[[Abbreviation]:[2024 Year to Date RS/G]], 6, FALSE)/$AH704</f>
        <v>#N/A</v>
      </c>
      <c r="BD704" s="11" t="e">
        <f>VLOOKUP($C704, FanGraphs_Standings[[Abbreviation]:[2024 Projected Full Season RDif]], 19, FALSE)/162</f>
        <v>#N/A</v>
      </c>
      <c r="BE704" s="11" t="e">
        <f t="shared" si="119"/>
        <v>#N/A</v>
      </c>
      <c r="BF704" s="11" t="e">
        <f>VLOOKUP($C704, FanGraphs_Standings[[Abbreviation]:[2024 Projected Full Season RDif]], 5, FALSE)</f>
        <v>#N/A</v>
      </c>
      <c r="BG704" s="11" t="e">
        <f>VLOOKUP($C704, FanGraphs_Standings[[Abbreviation]:[2024 Projected Full Season W%]], 18, FALSE)</f>
        <v>#N/A</v>
      </c>
      <c r="BH704" s="11" t="e">
        <f t="shared" si="120"/>
        <v>#N/A</v>
      </c>
      <c r="BI704" s="11" t="e">
        <f>VLOOKUP($C704, 'Home Field Adv'!$A$2:$K$31, 11, FALSE)</f>
        <v>#N/A</v>
      </c>
      <c r="BL704" s="12" t="str">
        <f t="shared" si="121"/>
        <v/>
      </c>
      <c r="BM704" s="12" t="str">
        <f t="shared" si="124"/>
        <v/>
      </c>
      <c r="BN704" s="12" t="str">
        <f t="shared" si="122"/>
        <v/>
      </c>
    </row>
    <row r="705" spans="6:66" x14ac:dyDescent="0.45">
      <c r="F705" s="11" t="e">
        <f>VLOOKUP($B705, FanGraphs_Standings[[Abbreviation]:[2024 Year to Date G]], 2, FALSE)</f>
        <v>#N/A</v>
      </c>
      <c r="G705" s="11" t="e">
        <f>_xlfn.IFNA(VLOOKUP($D705, 'SP Per G'!$A$2:$D$1385, 3, FALSE),M705)</f>
        <v>#N/A</v>
      </c>
      <c r="H705" s="11" t="e">
        <f>IF(AND(ISNA(VLOOKUP($D705, 'SP Per G'!$A$2:$D$1385, 4, FALSE)), ISTEXT($D705)), G705,IF(ISNA(VLOOKUP($D705, 'SP Per G'!$A$2:$D$1385, 4, FALSE)), M705, VLOOKUP($D705, 'SP Per G'!$A$2:$D$1385, 4, FALSE)))</f>
        <v>#N/A</v>
      </c>
      <c r="I705" s="11" t="e">
        <f t="shared" si="112"/>
        <v>#N/A</v>
      </c>
      <c r="J705" s="11" t="e">
        <f>_xlfn.IFNA(VLOOKUP($D705,Individual_Pitching___Dashboard[],18,FALSE),VLOOKUP(B705,Team_Pitching___Dashboard[[Team]:[ERA]],17,FALSE))</f>
        <v>#N/A</v>
      </c>
      <c r="K705" s="11" t="e">
        <f>_xlfn.IFNA(VLOOKUP($D705, Individual_Pitching___Dashboard[], 20, FALSE), VLOOKUP(B705,Team_Pitching___Dashboard[[Team]:[xFIP]],20,FALSE))</f>
        <v>#N/A</v>
      </c>
      <c r="L705" s="11" t="e">
        <f>_xlfn.IFNA(VLOOKUP($D705, Individual_Pitching___Advanced[], 21,FALSE), VLOOKUP(B705, Team_Pitching___Advanced[], 20, FALSE))</f>
        <v>#N/A</v>
      </c>
      <c r="M705" s="11" t="e">
        <f>VLOOKUP($B705, 'Team Per G'!$A$2:$G$31, 7, FALSE)</f>
        <v>#N/A</v>
      </c>
      <c r="N705" s="11" t="e">
        <f>VLOOKUP($B705, 'FanGraphs - Team WAR Projected'!$B$2:$E$31, 3, FALSE)/162</f>
        <v>#N/A</v>
      </c>
      <c r="O705" s="11" t="e">
        <f t="shared" si="113"/>
        <v>#N/A</v>
      </c>
      <c r="P705" s="11" t="e">
        <f>VLOOKUP($B705, Team_Pitching___Advanced[[Team]:[xFIP]], 19,FALSE)</f>
        <v>#N/A</v>
      </c>
      <c r="Q705" s="11" t="e">
        <f>VLOOKUP($B705, Team_Pitching___Advanced[], 20, FALSE)</f>
        <v>#N/A</v>
      </c>
      <c r="R705" s="11" t="e">
        <f>VLOOKUP($B705, Team_Batting___Dashboard[[Team]:[wOBA]], 16, FALSE)</f>
        <v>#N/A</v>
      </c>
      <c r="S705" s="11" t="e">
        <f>VLOOKUP($B705, Team_Batting___Advanced[[Team]:[OPS]], 9, FALSE)</f>
        <v>#N/A</v>
      </c>
      <c r="T705" s="11" t="e">
        <f>VLOOKUP($B705, Team_Batting___Advanced[], 19, FALSE)</f>
        <v>#N/A</v>
      </c>
      <c r="U705" s="11" t="e">
        <f>VLOOKUP($B705, 'Team Per G'!$A$2:$G$31, 3, FALSE)</f>
        <v>#N/A</v>
      </c>
      <c r="V705" s="11" t="e">
        <f>VLOOKUP($B705, 'Team Per G'!$A$2:$G$31, 5, FALSE)</f>
        <v>#N/A</v>
      </c>
      <c r="W705" s="11" t="e">
        <f>VLOOKUP($B705, 'Team Per G'!$A$2:$G$31, 4, FALSE)</f>
        <v>#N/A</v>
      </c>
      <c r="X705" s="11" t="e">
        <f>VLOOKUP($B705, Team_Batting___Dashboard[], 22, FALSE)/$F705</f>
        <v>#N/A</v>
      </c>
      <c r="Y705" s="11" t="e">
        <f>VLOOKUP($B705, 'FanGraphs - Team WAR Projected'!$B$2:$E$31, 4, FALSE)/162</f>
        <v>#N/A</v>
      </c>
      <c r="Z705" s="11" t="e">
        <f t="shared" si="114"/>
        <v>#N/A</v>
      </c>
      <c r="AA705" s="11" t="e">
        <f>VLOOKUP($B705, FanGraphs_Standings[[Abbreviation]:[2024 Year to Date RS/G]], 6, FALSE)/$F705</f>
        <v>#N/A</v>
      </c>
      <c r="AB705" s="11" t="e">
        <f>VLOOKUP($B705, FanGraphs_Standings[[Abbreviation]:[2024 Projected Full Season RDif]], 19, FALSE)/162</f>
        <v>#N/A</v>
      </c>
      <c r="AC705" s="11" t="e">
        <f t="shared" si="123"/>
        <v>#N/A</v>
      </c>
      <c r="AD705" s="11" t="e">
        <f>VLOOKUP($B705, FanGraphs_Standings[[Abbreviation]:[2024 Projected Full Season RDif]], 5, FALSE)</f>
        <v>#N/A</v>
      </c>
      <c r="AE705" s="11" t="e">
        <f>VLOOKUP($B705, FanGraphs_Standings[[Abbreviation]:[2024 Projected Full Season W%]], 18, FALSE)</f>
        <v>#N/A</v>
      </c>
      <c r="AF705" s="11" t="e">
        <f t="shared" si="115"/>
        <v>#N/A</v>
      </c>
      <c r="AG705" s="11" t="e">
        <f>VLOOKUP($B705, 'Home Field Adv'!$A$2:$I$31, 9, FALSE)</f>
        <v>#N/A</v>
      </c>
      <c r="AH705" s="11" t="e">
        <f>VLOOKUP($C705, FanGraphs_Standings[[Abbreviation]:[2024 Year to Date G]], 2, FALSE)</f>
        <v>#N/A</v>
      </c>
      <c r="AI705" s="11" t="e">
        <f>_xlfn.IFNA(VLOOKUP($E705, 'SP Per G'!$A$2:$D$1385, 3, FALSE), AO705)</f>
        <v>#N/A</v>
      </c>
      <c r="AJ705" s="11" t="e">
        <f>IF(AND(ISNA(VLOOKUP($E705, 'SP Per G'!$A$2:$D$1385, 4, FALSE)), ISTEXT($E705)), AI705,IF(ISNA(VLOOKUP($E705, 'SP Per G'!$A$2:$D$1385, 4, FALSE)), AO705, VLOOKUP($E705, 'SP Per G'!$A$2:$D$1385, 4, FALSE)))</f>
        <v>#N/A</v>
      </c>
      <c r="AK705" s="11" t="e">
        <f t="shared" si="116"/>
        <v>#N/A</v>
      </c>
      <c r="AL705" s="11" t="e">
        <f>_xlfn.IFNA(VLOOKUP($E705, Individual_Pitching___Dashboard[], 18, FALSE), VLOOKUP($C705,Team_Pitching___Advanced[[Team]:[SIERA]],16,FALSE))</f>
        <v>#N/A</v>
      </c>
      <c r="AM705" s="11" t="e">
        <f>_xlfn.IFNA(VLOOKUP($E705, Individual_Pitching___Dashboard[], 20, FALSE), VLOOKUP($C705,Team_Pitching___Advanced[[Team]:[xFIP]],19,FALSE))</f>
        <v>#N/A</v>
      </c>
      <c r="AN705" s="11" t="e">
        <f>_xlfn.IFNA(VLOOKUP($E705,Individual_Pitching___Advanced[],21,FALSE),VLOOKUP($C705,Team_Pitching___Advanced[[Team]:[SIERA]],20,FALSE))</f>
        <v>#N/A</v>
      </c>
      <c r="AO705" s="11" t="e">
        <f>VLOOKUP($C705, 'Team Per G'!$A$2:$G$31, 7, FALSE)</f>
        <v>#N/A</v>
      </c>
      <c r="AP705" s="11" t="e">
        <f>VLOOKUP($C705, 'FanGraphs - Team WAR Projected'!$B$2:$E$31, 3, FALSE)/162</f>
        <v>#N/A</v>
      </c>
      <c r="AQ705" s="11" t="e">
        <f t="shared" si="117"/>
        <v>#N/A</v>
      </c>
      <c r="AR705" s="11" t="e">
        <f>VLOOKUP($C705, Team_Pitching___Advanced[[Team]:[xFIP]], 19,FALSE)</f>
        <v>#N/A</v>
      </c>
      <c r="AS705" s="11" t="e">
        <f>VLOOKUP($C705, Team_Pitching___Advanced[], 20, FALSE)</f>
        <v>#N/A</v>
      </c>
      <c r="AT705" s="11" t="e">
        <f>VLOOKUP($C705, Team_Batting___Dashboard[[Team]:[wOBA]], 16, FALSE)</f>
        <v>#N/A</v>
      </c>
      <c r="AU705" s="11" t="e">
        <f>VLOOKUP($C705, Team_Batting___Advanced[[Team]:[OPS]], 9, FALSE)</f>
        <v>#N/A</v>
      </c>
      <c r="AV705" s="11" t="e">
        <f>VLOOKUP($C705, Team_Batting___Advanced[], 19, FALSE)</f>
        <v>#N/A</v>
      </c>
      <c r="AW705" s="11" t="e">
        <f>VLOOKUP($C705, 'Team Per G'!$A$2:$G$31, 3, FALSE)</f>
        <v>#N/A</v>
      </c>
      <c r="AX705" s="11" t="e">
        <f>VLOOKUP($C705, 'Team Per G'!$A$2:$G$31, 5, FALSE)</f>
        <v>#N/A</v>
      </c>
      <c r="AY705" s="11" t="e">
        <f>VLOOKUP($C705, 'Team Per G'!$A$2:$G$31, 4, FALSE)</f>
        <v>#N/A</v>
      </c>
      <c r="AZ705" s="11" t="e">
        <f>VLOOKUP($C705, Team_Batting___Dashboard[], 22, FALSE)/$AH705</f>
        <v>#N/A</v>
      </c>
      <c r="BA705" s="11" t="e">
        <f>VLOOKUP($C705, 'FanGraphs - Team WAR Projected'!$B$2:$E$31, 4, FALSE)/162</f>
        <v>#N/A</v>
      </c>
      <c r="BB705" s="11" t="e">
        <f t="shared" si="118"/>
        <v>#N/A</v>
      </c>
      <c r="BC705" s="11" t="e">
        <f>VLOOKUP($C705, FanGraphs_Standings[[Abbreviation]:[2024 Year to Date RS/G]], 6, FALSE)/$AH705</f>
        <v>#N/A</v>
      </c>
      <c r="BD705" s="11" t="e">
        <f>VLOOKUP($C705, FanGraphs_Standings[[Abbreviation]:[2024 Projected Full Season RDif]], 19, FALSE)/162</f>
        <v>#N/A</v>
      </c>
      <c r="BE705" s="11" t="e">
        <f t="shared" si="119"/>
        <v>#N/A</v>
      </c>
      <c r="BF705" s="11" t="e">
        <f>VLOOKUP($C705, FanGraphs_Standings[[Abbreviation]:[2024 Projected Full Season RDif]], 5, FALSE)</f>
        <v>#N/A</v>
      </c>
      <c r="BG705" s="11" t="e">
        <f>VLOOKUP($C705, FanGraphs_Standings[[Abbreviation]:[2024 Projected Full Season W%]], 18, FALSE)</f>
        <v>#N/A</v>
      </c>
      <c r="BH705" s="11" t="e">
        <f t="shared" si="120"/>
        <v>#N/A</v>
      </c>
      <c r="BI705" s="11" t="e">
        <f>VLOOKUP($C705, 'Home Field Adv'!$A$2:$K$31, 11, FALSE)</f>
        <v>#N/A</v>
      </c>
      <c r="BL705" s="12" t="str">
        <f t="shared" si="121"/>
        <v/>
      </c>
      <c r="BM705" s="12" t="str">
        <f t="shared" si="124"/>
        <v/>
      </c>
      <c r="BN705" s="12" t="str">
        <f t="shared" si="122"/>
        <v/>
      </c>
    </row>
    <row r="706" spans="6:66" x14ac:dyDescent="0.45">
      <c r="F706" s="11" t="e">
        <f>VLOOKUP($B706, FanGraphs_Standings[[Abbreviation]:[2024 Year to Date G]], 2, FALSE)</f>
        <v>#N/A</v>
      </c>
      <c r="G706" s="11" t="e">
        <f>_xlfn.IFNA(VLOOKUP($D706, 'SP Per G'!$A$2:$D$1385, 3, FALSE),M706)</f>
        <v>#N/A</v>
      </c>
      <c r="H706" s="11" t="e">
        <f>IF(AND(ISNA(VLOOKUP($D706, 'SP Per G'!$A$2:$D$1385, 4, FALSE)), ISTEXT($D706)), G706,IF(ISNA(VLOOKUP($D706, 'SP Per G'!$A$2:$D$1385, 4, FALSE)), M706, VLOOKUP($D706, 'SP Per G'!$A$2:$D$1385, 4, FALSE)))</f>
        <v>#N/A</v>
      </c>
      <c r="I706" s="11" t="e">
        <f t="shared" si="112"/>
        <v>#N/A</v>
      </c>
      <c r="J706" s="11" t="e">
        <f>_xlfn.IFNA(VLOOKUP($D706,Individual_Pitching___Dashboard[],18,FALSE),VLOOKUP(B706,Team_Pitching___Dashboard[[Team]:[ERA]],17,FALSE))</f>
        <v>#N/A</v>
      </c>
      <c r="K706" s="11" t="e">
        <f>_xlfn.IFNA(VLOOKUP($D706, Individual_Pitching___Dashboard[], 20, FALSE), VLOOKUP(B706,Team_Pitching___Dashboard[[Team]:[xFIP]],20,FALSE))</f>
        <v>#N/A</v>
      </c>
      <c r="L706" s="11" t="e">
        <f>_xlfn.IFNA(VLOOKUP($D706, Individual_Pitching___Advanced[], 21,FALSE), VLOOKUP(B706, Team_Pitching___Advanced[], 20, FALSE))</f>
        <v>#N/A</v>
      </c>
      <c r="M706" s="11" t="e">
        <f>VLOOKUP($B706, 'Team Per G'!$A$2:$G$31, 7, FALSE)</f>
        <v>#N/A</v>
      </c>
      <c r="N706" s="11" t="e">
        <f>VLOOKUP($B706, 'FanGraphs - Team WAR Projected'!$B$2:$E$31, 3, FALSE)/162</f>
        <v>#N/A</v>
      </c>
      <c r="O706" s="11" t="e">
        <f t="shared" si="113"/>
        <v>#N/A</v>
      </c>
      <c r="P706" s="11" t="e">
        <f>VLOOKUP($B706, Team_Pitching___Advanced[[Team]:[xFIP]], 19,FALSE)</f>
        <v>#N/A</v>
      </c>
      <c r="Q706" s="11" t="e">
        <f>VLOOKUP($B706, Team_Pitching___Advanced[], 20, FALSE)</f>
        <v>#N/A</v>
      </c>
      <c r="R706" s="11" t="e">
        <f>VLOOKUP($B706, Team_Batting___Dashboard[[Team]:[wOBA]], 16, FALSE)</f>
        <v>#N/A</v>
      </c>
      <c r="S706" s="11" t="e">
        <f>VLOOKUP($B706, Team_Batting___Advanced[[Team]:[OPS]], 9, FALSE)</f>
        <v>#N/A</v>
      </c>
      <c r="T706" s="11" t="e">
        <f>VLOOKUP($B706, Team_Batting___Advanced[], 19, FALSE)</f>
        <v>#N/A</v>
      </c>
      <c r="U706" s="11" t="e">
        <f>VLOOKUP($B706, 'Team Per G'!$A$2:$G$31, 3, FALSE)</f>
        <v>#N/A</v>
      </c>
      <c r="V706" s="11" t="e">
        <f>VLOOKUP($B706, 'Team Per G'!$A$2:$G$31, 5, FALSE)</f>
        <v>#N/A</v>
      </c>
      <c r="W706" s="11" t="e">
        <f>VLOOKUP($B706, 'Team Per G'!$A$2:$G$31, 4, FALSE)</f>
        <v>#N/A</v>
      </c>
      <c r="X706" s="11" t="e">
        <f>VLOOKUP($B706, Team_Batting___Dashboard[], 22, FALSE)/$F706</f>
        <v>#N/A</v>
      </c>
      <c r="Y706" s="11" t="e">
        <f>VLOOKUP($B706, 'FanGraphs - Team WAR Projected'!$B$2:$E$31, 4, FALSE)/162</f>
        <v>#N/A</v>
      </c>
      <c r="Z706" s="11" t="e">
        <f t="shared" si="114"/>
        <v>#N/A</v>
      </c>
      <c r="AA706" s="11" t="e">
        <f>VLOOKUP($B706, FanGraphs_Standings[[Abbreviation]:[2024 Year to Date RS/G]], 6, FALSE)/$F706</f>
        <v>#N/A</v>
      </c>
      <c r="AB706" s="11" t="e">
        <f>VLOOKUP($B706, FanGraphs_Standings[[Abbreviation]:[2024 Projected Full Season RDif]], 19, FALSE)/162</f>
        <v>#N/A</v>
      </c>
      <c r="AC706" s="11" t="e">
        <f t="shared" si="123"/>
        <v>#N/A</v>
      </c>
      <c r="AD706" s="11" t="e">
        <f>VLOOKUP($B706, FanGraphs_Standings[[Abbreviation]:[2024 Projected Full Season RDif]], 5, FALSE)</f>
        <v>#N/A</v>
      </c>
      <c r="AE706" s="11" t="e">
        <f>VLOOKUP($B706, FanGraphs_Standings[[Abbreviation]:[2024 Projected Full Season W%]], 18, FALSE)</f>
        <v>#N/A</v>
      </c>
      <c r="AF706" s="11" t="e">
        <f t="shared" si="115"/>
        <v>#N/A</v>
      </c>
      <c r="AG706" s="11" t="e">
        <f>VLOOKUP($B706, 'Home Field Adv'!$A$2:$I$31, 9, FALSE)</f>
        <v>#N/A</v>
      </c>
      <c r="AH706" s="11" t="e">
        <f>VLOOKUP($C706, FanGraphs_Standings[[Abbreviation]:[2024 Year to Date G]], 2, FALSE)</f>
        <v>#N/A</v>
      </c>
      <c r="AI706" s="11" t="e">
        <f>_xlfn.IFNA(VLOOKUP($E706, 'SP Per G'!$A$2:$D$1385, 3, FALSE), AO706)</f>
        <v>#N/A</v>
      </c>
      <c r="AJ706" s="11" t="e">
        <f>IF(AND(ISNA(VLOOKUP($E706, 'SP Per G'!$A$2:$D$1385, 4, FALSE)), ISTEXT($E706)), AI706,IF(ISNA(VLOOKUP($E706, 'SP Per G'!$A$2:$D$1385, 4, FALSE)), AO706, VLOOKUP($E706, 'SP Per G'!$A$2:$D$1385, 4, FALSE)))</f>
        <v>#N/A</v>
      </c>
      <c r="AK706" s="11" t="e">
        <f t="shared" si="116"/>
        <v>#N/A</v>
      </c>
      <c r="AL706" s="11" t="e">
        <f>_xlfn.IFNA(VLOOKUP($E706, Individual_Pitching___Dashboard[], 18, FALSE), VLOOKUP($C706,Team_Pitching___Advanced[[Team]:[SIERA]],16,FALSE))</f>
        <v>#N/A</v>
      </c>
      <c r="AM706" s="11" t="e">
        <f>_xlfn.IFNA(VLOOKUP($E706, Individual_Pitching___Dashboard[], 20, FALSE), VLOOKUP($C706,Team_Pitching___Advanced[[Team]:[xFIP]],19,FALSE))</f>
        <v>#N/A</v>
      </c>
      <c r="AN706" s="11" t="e">
        <f>_xlfn.IFNA(VLOOKUP($E706,Individual_Pitching___Advanced[],21,FALSE),VLOOKUP($C706,Team_Pitching___Advanced[[Team]:[SIERA]],20,FALSE))</f>
        <v>#N/A</v>
      </c>
      <c r="AO706" s="11" t="e">
        <f>VLOOKUP($C706, 'Team Per G'!$A$2:$G$31, 7, FALSE)</f>
        <v>#N/A</v>
      </c>
      <c r="AP706" s="11" t="e">
        <f>VLOOKUP($C706, 'FanGraphs - Team WAR Projected'!$B$2:$E$31, 3, FALSE)/162</f>
        <v>#N/A</v>
      </c>
      <c r="AQ706" s="11" t="e">
        <f t="shared" si="117"/>
        <v>#N/A</v>
      </c>
      <c r="AR706" s="11" t="e">
        <f>VLOOKUP($C706, Team_Pitching___Advanced[[Team]:[xFIP]], 19,FALSE)</f>
        <v>#N/A</v>
      </c>
      <c r="AS706" s="11" t="e">
        <f>VLOOKUP($C706, Team_Pitching___Advanced[], 20, FALSE)</f>
        <v>#N/A</v>
      </c>
      <c r="AT706" s="11" t="e">
        <f>VLOOKUP($C706, Team_Batting___Dashboard[[Team]:[wOBA]], 16, FALSE)</f>
        <v>#N/A</v>
      </c>
      <c r="AU706" s="11" t="e">
        <f>VLOOKUP($C706, Team_Batting___Advanced[[Team]:[OPS]], 9, FALSE)</f>
        <v>#N/A</v>
      </c>
      <c r="AV706" s="11" t="e">
        <f>VLOOKUP($C706, Team_Batting___Advanced[], 19, FALSE)</f>
        <v>#N/A</v>
      </c>
      <c r="AW706" s="11" t="e">
        <f>VLOOKUP($C706, 'Team Per G'!$A$2:$G$31, 3, FALSE)</f>
        <v>#N/A</v>
      </c>
      <c r="AX706" s="11" t="e">
        <f>VLOOKUP($C706, 'Team Per G'!$A$2:$G$31, 5, FALSE)</f>
        <v>#N/A</v>
      </c>
      <c r="AY706" s="11" t="e">
        <f>VLOOKUP($C706, 'Team Per G'!$A$2:$G$31, 4, FALSE)</f>
        <v>#N/A</v>
      </c>
      <c r="AZ706" s="11" t="e">
        <f>VLOOKUP($C706, Team_Batting___Dashboard[], 22, FALSE)/$AH706</f>
        <v>#N/A</v>
      </c>
      <c r="BA706" s="11" t="e">
        <f>VLOOKUP($C706, 'FanGraphs - Team WAR Projected'!$B$2:$E$31, 4, FALSE)/162</f>
        <v>#N/A</v>
      </c>
      <c r="BB706" s="11" t="e">
        <f t="shared" si="118"/>
        <v>#N/A</v>
      </c>
      <c r="BC706" s="11" t="e">
        <f>VLOOKUP($C706, FanGraphs_Standings[[Abbreviation]:[2024 Year to Date RS/G]], 6, FALSE)/$AH706</f>
        <v>#N/A</v>
      </c>
      <c r="BD706" s="11" t="e">
        <f>VLOOKUP($C706, FanGraphs_Standings[[Abbreviation]:[2024 Projected Full Season RDif]], 19, FALSE)/162</f>
        <v>#N/A</v>
      </c>
      <c r="BE706" s="11" t="e">
        <f t="shared" si="119"/>
        <v>#N/A</v>
      </c>
      <c r="BF706" s="11" t="e">
        <f>VLOOKUP($C706, FanGraphs_Standings[[Abbreviation]:[2024 Projected Full Season RDif]], 5, FALSE)</f>
        <v>#N/A</v>
      </c>
      <c r="BG706" s="11" t="e">
        <f>VLOOKUP($C706, FanGraphs_Standings[[Abbreviation]:[2024 Projected Full Season W%]], 18, FALSE)</f>
        <v>#N/A</v>
      </c>
      <c r="BH706" s="11" t="e">
        <f t="shared" si="120"/>
        <v>#N/A</v>
      </c>
      <c r="BI706" s="11" t="e">
        <f>VLOOKUP($C706, 'Home Field Adv'!$A$2:$K$31, 11, FALSE)</f>
        <v>#N/A</v>
      </c>
      <c r="BL706" s="12" t="str">
        <f t="shared" si="121"/>
        <v/>
      </c>
      <c r="BM706" s="12" t="str">
        <f t="shared" si="124"/>
        <v/>
      </c>
      <c r="BN706" s="12" t="str">
        <f t="shared" si="122"/>
        <v/>
      </c>
    </row>
    <row r="707" spans="6:66" x14ac:dyDescent="0.45">
      <c r="F707" s="11" t="e">
        <f>VLOOKUP($B707, FanGraphs_Standings[[Abbreviation]:[2024 Year to Date G]], 2, FALSE)</f>
        <v>#N/A</v>
      </c>
      <c r="G707" s="11" t="e">
        <f>_xlfn.IFNA(VLOOKUP($D707, 'SP Per G'!$A$2:$D$1385, 3, FALSE),M707)</f>
        <v>#N/A</v>
      </c>
      <c r="H707" s="11" t="e">
        <f>IF(AND(ISNA(VLOOKUP($D707, 'SP Per G'!$A$2:$D$1385, 4, FALSE)), ISTEXT($D707)), G707,IF(ISNA(VLOOKUP($D707, 'SP Per G'!$A$2:$D$1385, 4, FALSE)), M707, VLOOKUP($D707, 'SP Per G'!$A$2:$D$1385, 4, FALSE)))</f>
        <v>#N/A</v>
      </c>
      <c r="I707" s="11" t="e">
        <f t="shared" ref="I707:I770" si="125">(G707*($F707/162))+(H707*((162-$F707)/162))</f>
        <v>#N/A</v>
      </c>
      <c r="J707" s="11" t="e">
        <f>_xlfn.IFNA(VLOOKUP($D707,Individual_Pitching___Dashboard[],18,FALSE),VLOOKUP(B707,Team_Pitching___Dashboard[[Team]:[ERA]],17,FALSE))</f>
        <v>#N/A</v>
      </c>
      <c r="K707" s="11" t="e">
        <f>_xlfn.IFNA(VLOOKUP($D707, Individual_Pitching___Dashboard[], 20, FALSE), VLOOKUP(B707,Team_Pitching___Dashboard[[Team]:[xFIP]],20,FALSE))</f>
        <v>#N/A</v>
      </c>
      <c r="L707" s="11" t="e">
        <f>_xlfn.IFNA(VLOOKUP($D707, Individual_Pitching___Advanced[], 21,FALSE), VLOOKUP(B707, Team_Pitching___Advanced[], 20, FALSE))</f>
        <v>#N/A</v>
      </c>
      <c r="M707" s="11" t="e">
        <f>VLOOKUP($B707, 'Team Per G'!$A$2:$G$31, 7, FALSE)</f>
        <v>#N/A</v>
      </c>
      <c r="N707" s="11" t="e">
        <f>VLOOKUP($B707, 'FanGraphs - Team WAR Projected'!$B$2:$E$31, 3, FALSE)/162</f>
        <v>#N/A</v>
      </c>
      <c r="O707" s="11" t="e">
        <f t="shared" ref="O707:O770" si="126">(M707*($F707/162))+(N707*((162-$F707)/162))</f>
        <v>#N/A</v>
      </c>
      <c r="P707" s="11" t="e">
        <f>VLOOKUP($B707, Team_Pitching___Advanced[[Team]:[xFIP]], 19,FALSE)</f>
        <v>#N/A</v>
      </c>
      <c r="Q707" s="11" t="e">
        <f>VLOOKUP($B707, Team_Pitching___Advanced[], 20, FALSE)</f>
        <v>#N/A</v>
      </c>
      <c r="R707" s="11" t="e">
        <f>VLOOKUP($B707, Team_Batting___Dashboard[[Team]:[wOBA]], 16, FALSE)</f>
        <v>#N/A</v>
      </c>
      <c r="S707" s="11" t="e">
        <f>VLOOKUP($B707, Team_Batting___Advanced[[Team]:[OPS]], 9, FALSE)</f>
        <v>#N/A</v>
      </c>
      <c r="T707" s="11" t="e">
        <f>VLOOKUP($B707, Team_Batting___Advanced[], 19, FALSE)</f>
        <v>#N/A</v>
      </c>
      <c r="U707" s="11" t="e">
        <f>VLOOKUP($B707, 'Team Per G'!$A$2:$G$31, 3, FALSE)</f>
        <v>#N/A</v>
      </c>
      <c r="V707" s="11" t="e">
        <f>VLOOKUP($B707, 'Team Per G'!$A$2:$G$31, 5, FALSE)</f>
        <v>#N/A</v>
      </c>
      <c r="W707" s="11" t="e">
        <f>VLOOKUP($B707, 'Team Per G'!$A$2:$G$31, 4, FALSE)</f>
        <v>#N/A</v>
      </c>
      <c r="X707" s="11" t="e">
        <f>VLOOKUP($B707, Team_Batting___Dashboard[], 22, FALSE)/$F707</f>
        <v>#N/A</v>
      </c>
      <c r="Y707" s="11" t="e">
        <f>VLOOKUP($B707, 'FanGraphs - Team WAR Projected'!$B$2:$E$31, 4, FALSE)/162</f>
        <v>#N/A</v>
      </c>
      <c r="Z707" s="11" t="e">
        <f t="shared" ref="Z707:Z770" si="127">(X707*($F707/162))+(Y707*((162-$F707)/162))</f>
        <v>#N/A</v>
      </c>
      <c r="AA707" s="11" t="e">
        <f>VLOOKUP($B707, FanGraphs_Standings[[Abbreviation]:[2024 Year to Date RS/G]], 6, FALSE)/$F707</f>
        <v>#N/A</v>
      </c>
      <c r="AB707" s="11" t="e">
        <f>VLOOKUP($B707, FanGraphs_Standings[[Abbreviation]:[2024 Projected Full Season RDif]], 19, FALSE)/162</f>
        <v>#N/A</v>
      </c>
      <c r="AC707" s="11" t="e">
        <f t="shared" si="123"/>
        <v>#N/A</v>
      </c>
      <c r="AD707" s="11" t="e">
        <f>VLOOKUP($B707, FanGraphs_Standings[[Abbreviation]:[2024 Projected Full Season RDif]], 5, FALSE)</f>
        <v>#N/A</v>
      </c>
      <c r="AE707" s="11" t="e">
        <f>VLOOKUP($B707, FanGraphs_Standings[[Abbreviation]:[2024 Projected Full Season W%]], 18, FALSE)</f>
        <v>#N/A</v>
      </c>
      <c r="AF707" s="11" t="e">
        <f t="shared" ref="AF707:AF770" si="128">(AD707*($F707/162))+(AE707*((162-$F707)/162))</f>
        <v>#N/A</v>
      </c>
      <c r="AG707" s="11" t="e">
        <f>VLOOKUP($B707, 'Home Field Adv'!$A$2:$I$31, 9, FALSE)</f>
        <v>#N/A</v>
      </c>
      <c r="AH707" s="11" t="e">
        <f>VLOOKUP($C707, FanGraphs_Standings[[Abbreviation]:[2024 Year to Date G]], 2, FALSE)</f>
        <v>#N/A</v>
      </c>
      <c r="AI707" s="11" t="e">
        <f>_xlfn.IFNA(VLOOKUP($E707, 'SP Per G'!$A$2:$D$1385, 3, FALSE), AO707)</f>
        <v>#N/A</v>
      </c>
      <c r="AJ707" s="11" t="e">
        <f>IF(AND(ISNA(VLOOKUP($E707, 'SP Per G'!$A$2:$D$1385, 4, FALSE)), ISTEXT($E707)), AI707,IF(ISNA(VLOOKUP($E707, 'SP Per G'!$A$2:$D$1385, 4, FALSE)), AO707, VLOOKUP($E707, 'SP Per G'!$A$2:$D$1385, 4, FALSE)))</f>
        <v>#N/A</v>
      </c>
      <c r="AK707" s="11" t="e">
        <f t="shared" ref="AK707:AK770" si="129">(AI707*($AH707/162))+(AJ707*((162-$AH707)/162))</f>
        <v>#N/A</v>
      </c>
      <c r="AL707" s="11" t="e">
        <f>_xlfn.IFNA(VLOOKUP($E707, Individual_Pitching___Dashboard[], 18, FALSE), VLOOKUP($C707,Team_Pitching___Advanced[[Team]:[SIERA]],16,FALSE))</f>
        <v>#N/A</v>
      </c>
      <c r="AM707" s="11" t="e">
        <f>_xlfn.IFNA(VLOOKUP($E707, Individual_Pitching___Dashboard[], 20, FALSE), VLOOKUP($C707,Team_Pitching___Advanced[[Team]:[xFIP]],19,FALSE))</f>
        <v>#N/A</v>
      </c>
      <c r="AN707" s="11" t="e">
        <f>_xlfn.IFNA(VLOOKUP($E707,Individual_Pitching___Advanced[],21,FALSE),VLOOKUP($C707,Team_Pitching___Advanced[[Team]:[SIERA]],20,FALSE))</f>
        <v>#N/A</v>
      </c>
      <c r="AO707" s="11" t="e">
        <f>VLOOKUP($C707, 'Team Per G'!$A$2:$G$31, 7, FALSE)</f>
        <v>#N/A</v>
      </c>
      <c r="AP707" s="11" t="e">
        <f>VLOOKUP($C707, 'FanGraphs - Team WAR Projected'!$B$2:$E$31, 3, FALSE)/162</f>
        <v>#N/A</v>
      </c>
      <c r="AQ707" s="11" t="e">
        <f t="shared" ref="AQ707:AQ770" si="130">(AO707*($AH707/162))+(AP707*((162-$AH707)/162))</f>
        <v>#N/A</v>
      </c>
      <c r="AR707" s="11" t="e">
        <f>VLOOKUP($C707, Team_Pitching___Advanced[[Team]:[xFIP]], 19,FALSE)</f>
        <v>#N/A</v>
      </c>
      <c r="AS707" s="11" t="e">
        <f>VLOOKUP($C707, Team_Pitching___Advanced[], 20, FALSE)</f>
        <v>#N/A</v>
      </c>
      <c r="AT707" s="11" t="e">
        <f>VLOOKUP($C707, Team_Batting___Dashboard[[Team]:[wOBA]], 16, FALSE)</f>
        <v>#N/A</v>
      </c>
      <c r="AU707" s="11" t="e">
        <f>VLOOKUP($C707, Team_Batting___Advanced[[Team]:[OPS]], 9, FALSE)</f>
        <v>#N/A</v>
      </c>
      <c r="AV707" s="11" t="e">
        <f>VLOOKUP($C707, Team_Batting___Advanced[], 19, FALSE)</f>
        <v>#N/A</v>
      </c>
      <c r="AW707" s="11" t="e">
        <f>VLOOKUP($C707, 'Team Per G'!$A$2:$G$31, 3, FALSE)</f>
        <v>#N/A</v>
      </c>
      <c r="AX707" s="11" t="e">
        <f>VLOOKUP($C707, 'Team Per G'!$A$2:$G$31, 5, FALSE)</f>
        <v>#N/A</v>
      </c>
      <c r="AY707" s="11" t="e">
        <f>VLOOKUP($C707, 'Team Per G'!$A$2:$G$31, 4, FALSE)</f>
        <v>#N/A</v>
      </c>
      <c r="AZ707" s="11" t="e">
        <f>VLOOKUP($C707, Team_Batting___Dashboard[], 22, FALSE)/$AH707</f>
        <v>#N/A</v>
      </c>
      <c r="BA707" s="11" t="e">
        <f>VLOOKUP($C707, 'FanGraphs - Team WAR Projected'!$B$2:$E$31, 4, FALSE)/162</f>
        <v>#N/A</v>
      </c>
      <c r="BB707" s="11" t="e">
        <f t="shared" ref="BB707:BB770" si="131">(AZ707*($AH707/162))+(BA707*((162-$AH707)/162))</f>
        <v>#N/A</v>
      </c>
      <c r="BC707" s="11" t="e">
        <f>VLOOKUP($C707, FanGraphs_Standings[[Abbreviation]:[2024 Year to Date RS/G]], 6, FALSE)/$AH707</f>
        <v>#N/A</v>
      </c>
      <c r="BD707" s="11" t="e">
        <f>VLOOKUP($C707, FanGraphs_Standings[[Abbreviation]:[2024 Projected Full Season RDif]], 19, FALSE)/162</f>
        <v>#N/A</v>
      </c>
      <c r="BE707" s="11" t="e">
        <f t="shared" ref="BE707:BE770" si="132">(BC707*($AH707/162))+(BD707*((162-$AH707)/162))</f>
        <v>#N/A</v>
      </c>
      <c r="BF707" s="11" t="e">
        <f>VLOOKUP($C707, FanGraphs_Standings[[Abbreviation]:[2024 Projected Full Season RDif]], 5, FALSE)</f>
        <v>#N/A</v>
      </c>
      <c r="BG707" s="11" t="e">
        <f>VLOOKUP($C707, FanGraphs_Standings[[Abbreviation]:[2024 Projected Full Season W%]], 18, FALSE)</f>
        <v>#N/A</v>
      </c>
      <c r="BH707" s="11" t="e">
        <f t="shared" ref="BH707:BH770" si="133">(BF707*($AH707/162))+(BG707*((162-$AH707)/162))</f>
        <v>#N/A</v>
      </c>
      <c r="BI707" s="11" t="e">
        <f>VLOOKUP($C707, 'Home Field Adv'!$A$2:$K$31, 11, FALSE)</f>
        <v>#N/A</v>
      </c>
      <c r="BL707" s="12" t="str">
        <f t="shared" ref="BL707:BL770" si="134">IF(ISBLANK(BJ707), "", BJ707-BK707)</f>
        <v/>
      </c>
      <c r="BM707" s="12" t="str">
        <f t="shared" si="124"/>
        <v/>
      </c>
      <c r="BN707" s="12" t="str">
        <f t="shared" ref="BN707:BN770" si="135">IF(ISBLANK(BJ707), "", BJ707+BK707)</f>
        <v/>
      </c>
    </row>
    <row r="708" spans="6:66" x14ac:dyDescent="0.45">
      <c r="F708" s="11" t="e">
        <f>VLOOKUP($B708, FanGraphs_Standings[[Abbreviation]:[2024 Year to Date G]], 2, FALSE)</f>
        <v>#N/A</v>
      </c>
      <c r="G708" s="11" t="e">
        <f>_xlfn.IFNA(VLOOKUP($D708, 'SP Per G'!$A$2:$D$1385, 3, FALSE),M708)</f>
        <v>#N/A</v>
      </c>
      <c r="H708" s="11" t="e">
        <f>IF(AND(ISNA(VLOOKUP($D708, 'SP Per G'!$A$2:$D$1385, 4, FALSE)), ISTEXT($D708)), G708,IF(ISNA(VLOOKUP($D708, 'SP Per G'!$A$2:$D$1385, 4, FALSE)), M708, VLOOKUP($D708, 'SP Per G'!$A$2:$D$1385, 4, FALSE)))</f>
        <v>#N/A</v>
      </c>
      <c r="I708" s="11" t="e">
        <f t="shared" si="125"/>
        <v>#N/A</v>
      </c>
      <c r="J708" s="11" t="e">
        <f>_xlfn.IFNA(VLOOKUP($D708,Individual_Pitching___Dashboard[],18,FALSE),VLOOKUP(B708,Team_Pitching___Dashboard[[Team]:[ERA]],17,FALSE))</f>
        <v>#N/A</v>
      </c>
      <c r="K708" s="11" t="e">
        <f>_xlfn.IFNA(VLOOKUP($D708, Individual_Pitching___Dashboard[], 20, FALSE), VLOOKUP(B708,Team_Pitching___Dashboard[[Team]:[xFIP]],20,FALSE))</f>
        <v>#N/A</v>
      </c>
      <c r="L708" s="11" t="e">
        <f>_xlfn.IFNA(VLOOKUP($D708, Individual_Pitching___Advanced[], 21,FALSE), VLOOKUP(B708, Team_Pitching___Advanced[], 20, FALSE))</f>
        <v>#N/A</v>
      </c>
      <c r="M708" s="11" t="e">
        <f>VLOOKUP($B708, 'Team Per G'!$A$2:$G$31, 7, FALSE)</f>
        <v>#N/A</v>
      </c>
      <c r="N708" s="11" t="e">
        <f>VLOOKUP($B708, 'FanGraphs - Team WAR Projected'!$B$2:$E$31, 3, FALSE)/162</f>
        <v>#N/A</v>
      </c>
      <c r="O708" s="11" t="e">
        <f t="shared" si="126"/>
        <v>#N/A</v>
      </c>
      <c r="P708" s="11" t="e">
        <f>VLOOKUP($B708, Team_Pitching___Advanced[[Team]:[xFIP]], 19,FALSE)</f>
        <v>#N/A</v>
      </c>
      <c r="Q708" s="11" t="e">
        <f>VLOOKUP($B708, Team_Pitching___Advanced[], 20, FALSE)</f>
        <v>#N/A</v>
      </c>
      <c r="R708" s="11" t="e">
        <f>VLOOKUP($B708, Team_Batting___Dashboard[[Team]:[wOBA]], 16, FALSE)</f>
        <v>#N/A</v>
      </c>
      <c r="S708" s="11" t="e">
        <f>VLOOKUP($B708, Team_Batting___Advanced[[Team]:[OPS]], 9, FALSE)</f>
        <v>#N/A</v>
      </c>
      <c r="T708" s="11" t="e">
        <f>VLOOKUP($B708, Team_Batting___Advanced[], 19, FALSE)</f>
        <v>#N/A</v>
      </c>
      <c r="U708" s="11" t="e">
        <f>VLOOKUP($B708, 'Team Per G'!$A$2:$G$31, 3, FALSE)</f>
        <v>#N/A</v>
      </c>
      <c r="V708" s="11" t="e">
        <f>VLOOKUP($B708, 'Team Per G'!$A$2:$G$31, 5, FALSE)</f>
        <v>#N/A</v>
      </c>
      <c r="W708" s="11" t="e">
        <f>VLOOKUP($B708, 'Team Per G'!$A$2:$G$31, 4, FALSE)</f>
        <v>#N/A</v>
      </c>
      <c r="X708" s="11" t="e">
        <f>VLOOKUP($B708, Team_Batting___Dashboard[], 22, FALSE)/$F708</f>
        <v>#N/A</v>
      </c>
      <c r="Y708" s="11" t="e">
        <f>VLOOKUP($B708, 'FanGraphs - Team WAR Projected'!$B$2:$E$31, 4, FALSE)/162</f>
        <v>#N/A</v>
      </c>
      <c r="Z708" s="11" t="e">
        <f t="shared" si="127"/>
        <v>#N/A</v>
      </c>
      <c r="AA708" s="11" t="e">
        <f>VLOOKUP($B708, FanGraphs_Standings[[Abbreviation]:[2024 Year to Date RS/G]], 6, FALSE)/$F708</f>
        <v>#N/A</v>
      </c>
      <c r="AB708" s="11" t="e">
        <f>VLOOKUP($B708, FanGraphs_Standings[[Abbreviation]:[2024 Projected Full Season RDif]], 19, FALSE)/162</f>
        <v>#N/A</v>
      </c>
      <c r="AC708" s="11" t="e">
        <f t="shared" ref="AC708:AC771" si="136">(AA708*($F708/162))+(AB708*((162-$F708)/162))</f>
        <v>#N/A</v>
      </c>
      <c r="AD708" s="11" t="e">
        <f>VLOOKUP($B708, FanGraphs_Standings[[Abbreviation]:[2024 Projected Full Season RDif]], 5, FALSE)</f>
        <v>#N/A</v>
      </c>
      <c r="AE708" s="11" t="e">
        <f>VLOOKUP($B708, FanGraphs_Standings[[Abbreviation]:[2024 Projected Full Season W%]], 18, FALSE)</f>
        <v>#N/A</v>
      </c>
      <c r="AF708" s="11" t="e">
        <f t="shared" si="128"/>
        <v>#N/A</v>
      </c>
      <c r="AG708" s="11" t="e">
        <f>VLOOKUP($B708, 'Home Field Adv'!$A$2:$I$31, 9, FALSE)</f>
        <v>#N/A</v>
      </c>
      <c r="AH708" s="11" t="e">
        <f>VLOOKUP($C708, FanGraphs_Standings[[Abbreviation]:[2024 Year to Date G]], 2, FALSE)</f>
        <v>#N/A</v>
      </c>
      <c r="AI708" s="11" t="e">
        <f>_xlfn.IFNA(VLOOKUP($E708, 'SP Per G'!$A$2:$D$1385, 3, FALSE), AO708)</f>
        <v>#N/A</v>
      </c>
      <c r="AJ708" s="11" t="e">
        <f>IF(AND(ISNA(VLOOKUP($E708, 'SP Per G'!$A$2:$D$1385, 4, FALSE)), ISTEXT($E708)), AI708,IF(ISNA(VLOOKUP($E708, 'SP Per G'!$A$2:$D$1385, 4, FALSE)), AO708, VLOOKUP($E708, 'SP Per G'!$A$2:$D$1385, 4, FALSE)))</f>
        <v>#N/A</v>
      </c>
      <c r="AK708" s="11" t="e">
        <f t="shared" si="129"/>
        <v>#N/A</v>
      </c>
      <c r="AL708" s="11" t="e">
        <f>_xlfn.IFNA(VLOOKUP($E708, Individual_Pitching___Dashboard[], 18, FALSE), VLOOKUP($C708,Team_Pitching___Advanced[[Team]:[SIERA]],16,FALSE))</f>
        <v>#N/A</v>
      </c>
      <c r="AM708" s="11" t="e">
        <f>_xlfn.IFNA(VLOOKUP($E708, Individual_Pitching___Dashboard[], 20, FALSE), VLOOKUP($C708,Team_Pitching___Advanced[[Team]:[xFIP]],19,FALSE))</f>
        <v>#N/A</v>
      </c>
      <c r="AN708" s="11" t="e">
        <f>_xlfn.IFNA(VLOOKUP($E708,Individual_Pitching___Advanced[],21,FALSE),VLOOKUP($C708,Team_Pitching___Advanced[[Team]:[SIERA]],20,FALSE))</f>
        <v>#N/A</v>
      </c>
      <c r="AO708" s="11" t="e">
        <f>VLOOKUP($C708, 'Team Per G'!$A$2:$G$31, 7, FALSE)</f>
        <v>#N/A</v>
      </c>
      <c r="AP708" s="11" t="e">
        <f>VLOOKUP($C708, 'FanGraphs - Team WAR Projected'!$B$2:$E$31, 3, FALSE)/162</f>
        <v>#N/A</v>
      </c>
      <c r="AQ708" s="11" t="e">
        <f t="shared" si="130"/>
        <v>#N/A</v>
      </c>
      <c r="AR708" s="11" t="e">
        <f>VLOOKUP($C708, Team_Pitching___Advanced[[Team]:[xFIP]], 19,FALSE)</f>
        <v>#N/A</v>
      </c>
      <c r="AS708" s="11" t="e">
        <f>VLOOKUP($C708, Team_Pitching___Advanced[], 20, FALSE)</f>
        <v>#N/A</v>
      </c>
      <c r="AT708" s="11" t="e">
        <f>VLOOKUP($C708, Team_Batting___Dashboard[[Team]:[wOBA]], 16, FALSE)</f>
        <v>#N/A</v>
      </c>
      <c r="AU708" s="11" t="e">
        <f>VLOOKUP($C708, Team_Batting___Advanced[[Team]:[OPS]], 9, FALSE)</f>
        <v>#N/A</v>
      </c>
      <c r="AV708" s="11" t="e">
        <f>VLOOKUP($C708, Team_Batting___Advanced[], 19, FALSE)</f>
        <v>#N/A</v>
      </c>
      <c r="AW708" s="11" t="e">
        <f>VLOOKUP($C708, 'Team Per G'!$A$2:$G$31, 3, FALSE)</f>
        <v>#N/A</v>
      </c>
      <c r="AX708" s="11" t="e">
        <f>VLOOKUP($C708, 'Team Per G'!$A$2:$G$31, 5, FALSE)</f>
        <v>#N/A</v>
      </c>
      <c r="AY708" s="11" t="e">
        <f>VLOOKUP($C708, 'Team Per G'!$A$2:$G$31, 4, FALSE)</f>
        <v>#N/A</v>
      </c>
      <c r="AZ708" s="11" t="e">
        <f>VLOOKUP($C708, Team_Batting___Dashboard[], 22, FALSE)/$AH708</f>
        <v>#N/A</v>
      </c>
      <c r="BA708" s="11" t="e">
        <f>VLOOKUP($C708, 'FanGraphs - Team WAR Projected'!$B$2:$E$31, 4, FALSE)/162</f>
        <v>#N/A</v>
      </c>
      <c r="BB708" s="11" t="e">
        <f t="shared" si="131"/>
        <v>#N/A</v>
      </c>
      <c r="BC708" s="11" t="e">
        <f>VLOOKUP($C708, FanGraphs_Standings[[Abbreviation]:[2024 Year to Date RS/G]], 6, FALSE)/$AH708</f>
        <v>#N/A</v>
      </c>
      <c r="BD708" s="11" t="e">
        <f>VLOOKUP($C708, FanGraphs_Standings[[Abbreviation]:[2024 Projected Full Season RDif]], 19, FALSE)/162</f>
        <v>#N/A</v>
      </c>
      <c r="BE708" s="11" t="e">
        <f t="shared" si="132"/>
        <v>#N/A</v>
      </c>
      <c r="BF708" s="11" t="e">
        <f>VLOOKUP($C708, FanGraphs_Standings[[Abbreviation]:[2024 Projected Full Season RDif]], 5, FALSE)</f>
        <v>#N/A</v>
      </c>
      <c r="BG708" s="11" t="e">
        <f>VLOOKUP($C708, FanGraphs_Standings[[Abbreviation]:[2024 Projected Full Season W%]], 18, FALSE)</f>
        <v>#N/A</v>
      </c>
      <c r="BH708" s="11" t="e">
        <f t="shared" si="133"/>
        <v>#N/A</v>
      </c>
      <c r="BI708" s="11" t="e">
        <f>VLOOKUP($C708, 'Home Field Adv'!$A$2:$K$31, 11, FALSE)</f>
        <v>#N/A</v>
      </c>
      <c r="BL708" s="12" t="str">
        <f t="shared" si="134"/>
        <v/>
      </c>
      <c r="BM708" s="12" t="str">
        <f t="shared" si="124"/>
        <v/>
      </c>
      <c r="BN708" s="12" t="str">
        <f t="shared" si="135"/>
        <v/>
      </c>
    </row>
    <row r="709" spans="6:66" x14ac:dyDescent="0.45">
      <c r="F709" s="11" t="e">
        <f>VLOOKUP($B709, FanGraphs_Standings[[Abbreviation]:[2024 Year to Date G]], 2, FALSE)</f>
        <v>#N/A</v>
      </c>
      <c r="G709" s="11" t="e">
        <f>_xlfn.IFNA(VLOOKUP($D709, 'SP Per G'!$A$2:$D$1385, 3, FALSE),M709)</f>
        <v>#N/A</v>
      </c>
      <c r="H709" s="11" t="e">
        <f>IF(AND(ISNA(VLOOKUP($D709, 'SP Per G'!$A$2:$D$1385, 4, FALSE)), ISTEXT($D709)), G709,IF(ISNA(VLOOKUP($D709, 'SP Per G'!$A$2:$D$1385, 4, FALSE)), M709, VLOOKUP($D709, 'SP Per G'!$A$2:$D$1385, 4, FALSE)))</f>
        <v>#N/A</v>
      </c>
      <c r="I709" s="11" t="e">
        <f t="shared" si="125"/>
        <v>#N/A</v>
      </c>
      <c r="J709" s="11" t="e">
        <f>_xlfn.IFNA(VLOOKUP($D709,Individual_Pitching___Dashboard[],18,FALSE),VLOOKUP(B709,Team_Pitching___Dashboard[[Team]:[ERA]],17,FALSE))</f>
        <v>#N/A</v>
      </c>
      <c r="K709" s="11" t="e">
        <f>_xlfn.IFNA(VLOOKUP($D709, Individual_Pitching___Dashboard[], 20, FALSE), VLOOKUP(B709,Team_Pitching___Dashboard[[Team]:[xFIP]],20,FALSE))</f>
        <v>#N/A</v>
      </c>
      <c r="L709" s="11" t="e">
        <f>_xlfn.IFNA(VLOOKUP($D709, Individual_Pitching___Advanced[], 21,FALSE), VLOOKUP(B709, Team_Pitching___Advanced[], 20, FALSE))</f>
        <v>#N/A</v>
      </c>
      <c r="M709" s="11" t="e">
        <f>VLOOKUP($B709, 'Team Per G'!$A$2:$G$31, 7, FALSE)</f>
        <v>#N/A</v>
      </c>
      <c r="N709" s="11" t="e">
        <f>VLOOKUP($B709, 'FanGraphs - Team WAR Projected'!$B$2:$E$31, 3, FALSE)/162</f>
        <v>#N/A</v>
      </c>
      <c r="O709" s="11" t="e">
        <f t="shared" si="126"/>
        <v>#N/A</v>
      </c>
      <c r="P709" s="11" t="e">
        <f>VLOOKUP($B709, Team_Pitching___Advanced[[Team]:[xFIP]], 19,FALSE)</f>
        <v>#N/A</v>
      </c>
      <c r="Q709" s="11" t="e">
        <f>VLOOKUP($B709, Team_Pitching___Advanced[], 20, FALSE)</f>
        <v>#N/A</v>
      </c>
      <c r="R709" s="11" t="e">
        <f>VLOOKUP($B709, Team_Batting___Dashboard[[Team]:[wOBA]], 16, FALSE)</f>
        <v>#N/A</v>
      </c>
      <c r="S709" s="11" t="e">
        <f>VLOOKUP($B709, Team_Batting___Advanced[[Team]:[OPS]], 9, FALSE)</f>
        <v>#N/A</v>
      </c>
      <c r="T709" s="11" t="e">
        <f>VLOOKUP($B709, Team_Batting___Advanced[], 19, FALSE)</f>
        <v>#N/A</v>
      </c>
      <c r="U709" s="11" t="e">
        <f>VLOOKUP($B709, 'Team Per G'!$A$2:$G$31, 3, FALSE)</f>
        <v>#N/A</v>
      </c>
      <c r="V709" s="11" t="e">
        <f>VLOOKUP($B709, 'Team Per G'!$A$2:$G$31, 5, FALSE)</f>
        <v>#N/A</v>
      </c>
      <c r="W709" s="11" t="e">
        <f>VLOOKUP($B709, 'Team Per G'!$A$2:$G$31, 4, FALSE)</f>
        <v>#N/A</v>
      </c>
      <c r="X709" s="11" t="e">
        <f>VLOOKUP($B709, Team_Batting___Dashboard[], 22, FALSE)/$F709</f>
        <v>#N/A</v>
      </c>
      <c r="Y709" s="11" t="e">
        <f>VLOOKUP($B709, 'FanGraphs - Team WAR Projected'!$B$2:$E$31, 4, FALSE)/162</f>
        <v>#N/A</v>
      </c>
      <c r="Z709" s="11" t="e">
        <f t="shared" si="127"/>
        <v>#N/A</v>
      </c>
      <c r="AA709" s="11" t="e">
        <f>VLOOKUP($B709, FanGraphs_Standings[[Abbreviation]:[2024 Year to Date RS/G]], 6, FALSE)/$F709</f>
        <v>#N/A</v>
      </c>
      <c r="AB709" s="11" t="e">
        <f>VLOOKUP($B709, FanGraphs_Standings[[Abbreviation]:[2024 Projected Full Season RDif]], 19, FALSE)/162</f>
        <v>#N/A</v>
      </c>
      <c r="AC709" s="11" t="e">
        <f t="shared" si="136"/>
        <v>#N/A</v>
      </c>
      <c r="AD709" s="11" t="e">
        <f>VLOOKUP($B709, FanGraphs_Standings[[Abbreviation]:[2024 Projected Full Season RDif]], 5, FALSE)</f>
        <v>#N/A</v>
      </c>
      <c r="AE709" s="11" t="e">
        <f>VLOOKUP($B709, FanGraphs_Standings[[Abbreviation]:[2024 Projected Full Season W%]], 18, FALSE)</f>
        <v>#N/A</v>
      </c>
      <c r="AF709" s="11" t="e">
        <f t="shared" si="128"/>
        <v>#N/A</v>
      </c>
      <c r="AG709" s="11" t="e">
        <f>VLOOKUP($B709, 'Home Field Adv'!$A$2:$I$31, 9, FALSE)</f>
        <v>#N/A</v>
      </c>
      <c r="AH709" s="11" t="e">
        <f>VLOOKUP($C709, FanGraphs_Standings[[Abbreviation]:[2024 Year to Date G]], 2, FALSE)</f>
        <v>#N/A</v>
      </c>
      <c r="AI709" s="11" t="e">
        <f>_xlfn.IFNA(VLOOKUP($E709, 'SP Per G'!$A$2:$D$1385, 3, FALSE), AO709)</f>
        <v>#N/A</v>
      </c>
      <c r="AJ709" s="11" t="e">
        <f>IF(AND(ISNA(VLOOKUP($E709, 'SP Per G'!$A$2:$D$1385, 4, FALSE)), ISTEXT($E709)), AI709,IF(ISNA(VLOOKUP($E709, 'SP Per G'!$A$2:$D$1385, 4, FALSE)), AO709, VLOOKUP($E709, 'SP Per G'!$A$2:$D$1385, 4, FALSE)))</f>
        <v>#N/A</v>
      </c>
      <c r="AK709" s="11" t="e">
        <f t="shared" si="129"/>
        <v>#N/A</v>
      </c>
      <c r="AL709" s="11" t="e">
        <f>_xlfn.IFNA(VLOOKUP($E709, Individual_Pitching___Dashboard[], 18, FALSE), VLOOKUP($C709,Team_Pitching___Advanced[[Team]:[SIERA]],16,FALSE))</f>
        <v>#N/A</v>
      </c>
      <c r="AM709" s="11" t="e">
        <f>_xlfn.IFNA(VLOOKUP($E709, Individual_Pitching___Dashboard[], 20, FALSE), VLOOKUP($C709,Team_Pitching___Advanced[[Team]:[xFIP]],19,FALSE))</f>
        <v>#N/A</v>
      </c>
      <c r="AN709" s="11" t="e">
        <f>_xlfn.IFNA(VLOOKUP($E709,Individual_Pitching___Advanced[],21,FALSE),VLOOKUP($C709,Team_Pitching___Advanced[[Team]:[SIERA]],20,FALSE))</f>
        <v>#N/A</v>
      </c>
      <c r="AO709" s="11" t="e">
        <f>VLOOKUP($C709, 'Team Per G'!$A$2:$G$31, 7, FALSE)</f>
        <v>#N/A</v>
      </c>
      <c r="AP709" s="11" t="e">
        <f>VLOOKUP($C709, 'FanGraphs - Team WAR Projected'!$B$2:$E$31, 3, FALSE)/162</f>
        <v>#N/A</v>
      </c>
      <c r="AQ709" s="11" t="e">
        <f t="shared" si="130"/>
        <v>#N/A</v>
      </c>
      <c r="AR709" s="11" t="e">
        <f>VLOOKUP($C709, Team_Pitching___Advanced[[Team]:[xFIP]], 19,FALSE)</f>
        <v>#N/A</v>
      </c>
      <c r="AS709" s="11" t="e">
        <f>VLOOKUP($C709, Team_Pitching___Advanced[], 20, FALSE)</f>
        <v>#N/A</v>
      </c>
      <c r="AT709" s="11" t="e">
        <f>VLOOKUP($C709, Team_Batting___Dashboard[[Team]:[wOBA]], 16, FALSE)</f>
        <v>#N/A</v>
      </c>
      <c r="AU709" s="11" t="e">
        <f>VLOOKUP($C709, Team_Batting___Advanced[[Team]:[OPS]], 9, FALSE)</f>
        <v>#N/A</v>
      </c>
      <c r="AV709" s="11" t="e">
        <f>VLOOKUP($C709, Team_Batting___Advanced[], 19, FALSE)</f>
        <v>#N/A</v>
      </c>
      <c r="AW709" s="11" t="e">
        <f>VLOOKUP($C709, 'Team Per G'!$A$2:$G$31, 3, FALSE)</f>
        <v>#N/A</v>
      </c>
      <c r="AX709" s="11" t="e">
        <f>VLOOKUP($C709, 'Team Per G'!$A$2:$G$31, 5, FALSE)</f>
        <v>#N/A</v>
      </c>
      <c r="AY709" s="11" t="e">
        <f>VLOOKUP($C709, 'Team Per G'!$A$2:$G$31, 4, FALSE)</f>
        <v>#N/A</v>
      </c>
      <c r="AZ709" s="11" t="e">
        <f>VLOOKUP($C709, Team_Batting___Dashboard[], 22, FALSE)/$AH709</f>
        <v>#N/A</v>
      </c>
      <c r="BA709" s="11" t="e">
        <f>VLOOKUP($C709, 'FanGraphs - Team WAR Projected'!$B$2:$E$31, 4, FALSE)/162</f>
        <v>#N/A</v>
      </c>
      <c r="BB709" s="11" t="e">
        <f t="shared" si="131"/>
        <v>#N/A</v>
      </c>
      <c r="BC709" s="11" t="e">
        <f>VLOOKUP($C709, FanGraphs_Standings[[Abbreviation]:[2024 Year to Date RS/G]], 6, FALSE)/$AH709</f>
        <v>#N/A</v>
      </c>
      <c r="BD709" s="11" t="e">
        <f>VLOOKUP($C709, FanGraphs_Standings[[Abbreviation]:[2024 Projected Full Season RDif]], 19, FALSE)/162</f>
        <v>#N/A</v>
      </c>
      <c r="BE709" s="11" t="e">
        <f t="shared" si="132"/>
        <v>#N/A</v>
      </c>
      <c r="BF709" s="11" t="e">
        <f>VLOOKUP($C709, FanGraphs_Standings[[Abbreviation]:[2024 Projected Full Season RDif]], 5, FALSE)</f>
        <v>#N/A</v>
      </c>
      <c r="BG709" s="11" t="e">
        <f>VLOOKUP($C709, FanGraphs_Standings[[Abbreviation]:[2024 Projected Full Season W%]], 18, FALSE)</f>
        <v>#N/A</v>
      </c>
      <c r="BH709" s="11" t="e">
        <f t="shared" si="133"/>
        <v>#N/A</v>
      </c>
      <c r="BI709" s="11" t="e">
        <f>VLOOKUP($C709, 'Home Field Adv'!$A$2:$K$31, 11, FALSE)</f>
        <v>#N/A</v>
      </c>
      <c r="BL709" s="12" t="str">
        <f t="shared" si="134"/>
        <v/>
      </c>
      <c r="BM709" s="12" t="str">
        <f t="shared" si="124"/>
        <v/>
      </c>
      <c r="BN709" s="12" t="str">
        <f t="shared" si="135"/>
        <v/>
      </c>
    </row>
    <row r="710" spans="6:66" x14ac:dyDescent="0.45">
      <c r="F710" s="11" t="e">
        <f>VLOOKUP($B710, FanGraphs_Standings[[Abbreviation]:[2024 Year to Date G]], 2, FALSE)</f>
        <v>#N/A</v>
      </c>
      <c r="G710" s="11" t="e">
        <f>_xlfn.IFNA(VLOOKUP($D710, 'SP Per G'!$A$2:$D$1385, 3, FALSE),M710)</f>
        <v>#N/A</v>
      </c>
      <c r="H710" s="11" t="e">
        <f>IF(AND(ISNA(VLOOKUP($D710, 'SP Per G'!$A$2:$D$1385, 4, FALSE)), ISTEXT($D710)), G710,IF(ISNA(VLOOKUP($D710, 'SP Per G'!$A$2:$D$1385, 4, FALSE)), M710, VLOOKUP($D710, 'SP Per G'!$A$2:$D$1385, 4, FALSE)))</f>
        <v>#N/A</v>
      </c>
      <c r="I710" s="11" t="e">
        <f t="shared" si="125"/>
        <v>#N/A</v>
      </c>
      <c r="J710" s="11" t="e">
        <f>_xlfn.IFNA(VLOOKUP($D710,Individual_Pitching___Dashboard[],18,FALSE),VLOOKUP(B710,Team_Pitching___Dashboard[[Team]:[ERA]],17,FALSE))</f>
        <v>#N/A</v>
      </c>
      <c r="K710" s="11" t="e">
        <f>_xlfn.IFNA(VLOOKUP($D710, Individual_Pitching___Dashboard[], 20, FALSE), VLOOKUP(B710,Team_Pitching___Dashboard[[Team]:[xFIP]],20,FALSE))</f>
        <v>#N/A</v>
      </c>
      <c r="L710" s="11" t="e">
        <f>_xlfn.IFNA(VLOOKUP($D710, Individual_Pitching___Advanced[], 21,FALSE), VLOOKUP(B710, Team_Pitching___Advanced[], 20, FALSE))</f>
        <v>#N/A</v>
      </c>
      <c r="M710" s="11" t="e">
        <f>VLOOKUP($B710, 'Team Per G'!$A$2:$G$31, 7, FALSE)</f>
        <v>#N/A</v>
      </c>
      <c r="N710" s="11" t="e">
        <f>VLOOKUP($B710, 'FanGraphs - Team WAR Projected'!$B$2:$E$31, 3, FALSE)/162</f>
        <v>#N/A</v>
      </c>
      <c r="O710" s="11" t="e">
        <f t="shared" si="126"/>
        <v>#N/A</v>
      </c>
      <c r="P710" s="11" t="e">
        <f>VLOOKUP($B710, Team_Pitching___Advanced[[Team]:[xFIP]], 19,FALSE)</f>
        <v>#N/A</v>
      </c>
      <c r="Q710" s="11" t="e">
        <f>VLOOKUP($B710, Team_Pitching___Advanced[], 20, FALSE)</f>
        <v>#N/A</v>
      </c>
      <c r="R710" s="11" t="e">
        <f>VLOOKUP($B710, Team_Batting___Dashboard[[Team]:[wOBA]], 16, FALSE)</f>
        <v>#N/A</v>
      </c>
      <c r="S710" s="11" t="e">
        <f>VLOOKUP($B710, Team_Batting___Advanced[[Team]:[OPS]], 9, FALSE)</f>
        <v>#N/A</v>
      </c>
      <c r="T710" s="11" t="e">
        <f>VLOOKUP($B710, Team_Batting___Advanced[], 19, FALSE)</f>
        <v>#N/A</v>
      </c>
      <c r="U710" s="11" t="e">
        <f>VLOOKUP($B710, 'Team Per G'!$A$2:$G$31, 3, FALSE)</f>
        <v>#N/A</v>
      </c>
      <c r="V710" s="11" t="e">
        <f>VLOOKUP($B710, 'Team Per G'!$A$2:$G$31, 5, FALSE)</f>
        <v>#N/A</v>
      </c>
      <c r="W710" s="11" t="e">
        <f>VLOOKUP($B710, 'Team Per G'!$A$2:$G$31, 4, FALSE)</f>
        <v>#N/A</v>
      </c>
      <c r="X710" s="11" t="e">
        <f>VLOOKUP($B710, Team_Batting___Dashboard[], 22, FALSE)/$F710</f>
        <v>#N/A</v>
      </c>
      <c r="Y710" s="11" t="e">
        <f>VLOOKUP($B710, 'FanGraphs - Team WAR Projected'!$B$2:$E$31, 4, FALSE)/162</f>
        <v>#N/A</v>
      </c>
      <c r="Z710" s="11" t="e">
        <f t="shared" si="127"/>
        <v>#N/A</v>
      </c>
      <c r="AA710" s="11" t="e">
        <f>VLOOKUP($B710, FanGraphs_Standings[[Abbreviation]:[2024 Year to Date RS/G]], 6, FALSE)/$F710</f>
        <v>#N/A</v>
      </c>
      <c r="AB710" s="11" t="e">
        <f>VLOOKUP($B710, FanGraphs_Standings[[Abbreviation]:[2024 Projected Full Season RDif]], 19, FALSE)/162</f>
        <v>#N/A</v>
      </c>
      <c r="AC710" s="11" t="e">
        <f t="shared" si="136"/>
        <v>#N/A</v>
      </c>
      <c r="AD710" s="11" t="e">
        <f>VLOOKUP($B710, FanGraphs_Standings[[Abbreviation]:[2024 Projected Full Season RDif]], 5, FALSE)</f>
        <v>#N/A</v>
      </c>
      <c r="AE710" s="11" t="e">
        <f>VLOOKUP($B710, FanGraphs_Standings[[Abbreviation]:[2024 Projected Full Season W%]], 18, FALSE)</f>
        <v>#N/A</v>
      </c>
      <c r="AF710" s="11" t="e">
        <f t="shared" si="128"/>
        <v>#N/A</v>
      </c>
      <c r="AG710" s="11" t="e">
        <f>VLOOKUP($B710, 'Home Field Adv'!$A$2:$I$31, 9, FALSE)</f>
        <v>#N/A</v>
      </c>
      <c r="AH710" s="11" t="e">
        <f>VLOOKUP($C710, FanGraphs_Standings[[Abbreviation]:[2024 Year to Date G]], 2, FALSE)</f>
        <v>#N/A</v>
      </c>
      <c r="AI710" s="11" t="e">
        <f>_xlfn.IFNA(VLOOKUP($E710, 'SP Per G'!$A$2:$D$1385, 3, FALSE), AO710)</f>
        <v>#N/A</v>
      </c>
      <c r="AJ710" s="11" t="e">
        <f>IF(AND(ISNA(VLOOKUP($E710, 'SP Per G'!$A$2:$D$1385, 4, FALSE)), ISTEXT($E710)), AI710,IF(ISNA(VLOOKUP($E710, 'SP Per G'!$A$2:$D$1385, 4, FALSE)), AO710, VLOOKUP($E710, 'SP Per G'!$A$2:$D$1385, 4, FALSE)))</f>
        <v>#N/A</v>
      </c>
      <c r="AK710" s="11" t="e">
        <f t="shared" si="129"/>
        <v>#N/A</v>
      </c>
      <c r="AL710" s="11" t="e">
        <f>_xlfn.IFNA(VLOOKUP($E710, Individual_Pitching___Dashboard[], 18, FALSE), VLOOKUP($C710,Team_Pitching___Advanced[[Team]:[SIERA]],16,FALSE))</f>
        <v>#N/A</v>
      </c>
      <c r="AM710" s="11" t="e">
        <f>_xlfn.IFNA(VLOOKUP($E710, Individual_Pitching___Dashboard[], 20, FALSE), VLOOKUP($C710,Team_Pitching___Advanced[[Team]:[xFIP]],19,FALSE))</f>
        <v>#N/A</v>
      </c>
      <c r="AN710" s="11" t="e">
        <f>_xlfn.IFNA(VLOOKUP($E710,Individual_Pitching___Advanced[],21,FALSE),VLOOKUP($C710,Team_Pitching___Advanced[[Team]:[SIERA]],20,FALSE))</f>
        <v>#N/A</v>
      </c>
      <c r="AO710" s="11" t="e">
        <f>VLOOKUP($C710, 'Team Per G'!$A$2:$G$31, 7, FALSE)</f>
        <v>#N/A</v>
      </c>
      <c r="AP710" s="11" t="e">
        <f>VLOOKUP($C710, 'FanGraphs - Team WAR Projected'!$B$2:$E$31, 3, FALSE)/162</f>
        <v>#N/A</v>
      </c>
      <c r="AQ710" s="11" t="e">
        <f t="shared" si="130"/>
        <v>#N/A</v>
      </c>
      <c r="AR710" s="11" t="e">
        <f>VLOOKUP($C710, Team_Pitching___Advanced[[Team]:[xFIP]], 19,FALSE)</f>
        <v>#N/A</v>
      </c>
      <c r="AS710" s="11" t="e">
        <f>VLOOKUP($C710, Team_Pitching___Advanced[], 20, FALSE)</f>
        <v>#N/A</v>
      </c>
      <c r="AT710" s="11" t="e">
        <f>VLOOKUP($C710, Team_Batting___Dashboard[[Team]:[wOBA]], 16, FALSE)</f>
        <v>#N/A</v>
      </c>
      <c r="AU710" s="11" t="e">
        <f>VLOOKUP($C710, Team_Batting___Advanced[[Team]:[OPS]], 9, FALSE)</f>
        <v>#N/A</v>
      </c>
      <c r="AV710" s="11" t="e">
        <f>VLOOKUP($C710, Team_Batting___Advanced[], 19, FALSE)</f>
        <v>#N/A</v>
      </c>
      <c r="AW710" s="11" t="e">
        <f>VLOOKUP($C710, 'Team Per G'!$A$2:$G$31, 3, FALSE)</f>
        <v>#N/A</v>
      </c>
      <c r="AX710" s="11" t="e">
        <f>VLOOKUP($C710, 'Team Per G'!$A$2:$G$31, 5, FALSE)</f>
        <v>#N/A</v>
      </c>
      <c r="AY710" s="11" t="e">
        <f>VLOOKUP($C710, 'Team Per G'!$A$2:$G$31, 4, FALSE)</f>
        <v>#N/A</v>
      </c>
      <c r="AZ710" s="11" t="e">
        <f>VLOOKUP($C710, Team_Batting___Dashboard[], 22, FALSE)/$AH710</f>
        <v>#N/A</v>
      </c>
      <c r="BA710" s="11" t="e">
        <f>VLOOKUP($C710, 'FanGraphs - Team WAR Projected'!$B$2:$E$31, 4, FALSE)/162</f>
        <v>#N/A</v>
      </c>
      <c r="BB710" s="11" t="e">
        <f t="shared" si="131"/>
        <v>#N/A</v>
      </c>
      <c r="BC710" s="11" t="e">
        <f>VLOOKUP($C710, FanGraphs_Standings[[Abbreviation]:[2024 Year to Date RS/G]], 6, FALSE)/$AH710</f>
        <v>#N/A</v>
      </c>
      <c r="BD710" s="11" t="e">
        <f>VLOOKUP($C710, FanGraphs_Standings[[Abbreviation]:[2024 Projected Full Season RDif]], 19, FALSE)/162</f>
        <v>#N/A</v>
      </c>
      <c r="BE710" s="11" t="e">
        <f t="shared" si="132"/>
        <v>#N/A</v>
      </c>
      <c r="BF710" s="11" t="e">
        <f>VLOOKUP($C710, FanGraphs_Standings[[Abbreviation]:[2024 Projected Full Season RDif]], 5, FALSE)</f>
        <v>#N/A</v>
      </c>
      <c r="BG710" s="11" t="e">
        <f>VLOOKUP($C710, FanGraphs_Standings[[Abbreviation]:[2024 Projected Full Season W%]], 18, FALSE)</f>
        <v>#N/A</v>
      </c>
      <c r="BH710" s="11" t="e">
        <f t="shared" si="133"/>
        <v>#N/A</v>
      </c>
      <c r="BI710" s="11" t="e">
        <f>VLOOKUP($C710, 'Home Field Adv'!$A$2:$K$31, 11, FALSE)</f>
        <v>#N/A</v>
      </c>
      <c r="BL710" s="12" t="str">
        <f t="shared" si="134"/>
        <v/>
      </c>
      <c r="BM710" s="12" t="str">
        <f t="shared" si="124"/>
        <v/>
      </c>
      <c r="BN710" s="12" t="str">
        <f t="shared" si="135"/>
        <v/>
      </c>
    </row>
    <row r="711" spans="6:66" x14ac:dyDescent="0.45">
      <c r="F711" s="11" t="e">
        <f>VLOOKUP($B711, FanGraphs_Standings[[Abbreviation]:[2024 Year to Date G]], 2, FALSE)</f>
        <v>#N/A</v>
      </c>
      <c r="G711" s="11" t="e">
        <f>_xlfn.IFNA(VLOOKUP($D711, 'SP Per G'!$A$2:$D$1385, 3, FALSE),M711)</f>
        <v>#N/A</v>
      </c>
      <c r="H711" s="11" t="e">
        <f>IF(AND(ISNA(VLOOKUP($D711, 'SP Per G'!$A$2:$D$1385, 4, FALSE)), ISTEXT($D711)), G711,IF(ISNA(VLOOKUP($D711, 'SP Per G'!$A$2:$D$1385, 4, FALSE)), M711, VLOOKUP($D711, 'SP Per G'!$A$2:$D$1385, 4, FALSE)))</f>
        <v>#N/A</v>
      </c>
      <c r="I711" s="11" t="e">
        <f t="shared" si="125"/>
        <v>#N/A</v>
      </c>
      <c r="J711" s="11" t="e">
        <f>_xlfn.IFNA(VLOOKUP($D711,Individual_Pitching___Dashboard[],18,FALSE),VLOOKUP(B711,Team_Pitching___Dashboard[[Team]:[ERA]],17,FALSE))</f>
        <v>#N/A</v>
      </c>
      <c r="K711" s="11" t="e">
        <f>_xlfn.IFNA(VLOOKUP($D711, Individual_Pitching___Dashboard[], 20, FALSE), VLOOKUP(B711,Team_Pitching___Dashboard[[Team]:[xFIP]],20,FALSE))</f>
        <v>#N/A</v>
      </c>
      <c r="L711" s="11" t="e">
        <f>_xlfn.IFNA(VLOOKUP($D711, Individual_Pitching___Advanced[], 21,FALSE), VLOOKUP(B711, Team_Pitching___Advanced[], 20, FALSE))</f>
        <v>#N/A</v>
      </c>
      <c r="M711" s="11" t="e">
        <f>VLOOKUP($B711, 'Team Per G'!$A$2:$G$31, 7, FALSE)</f>
        <v>#N/A</v>
      </c>
      <c r="N711" s="11" t="e">
        <f>VLOOKUP($B711, 'FanGraphs - Team WAR Projected'!$B$2:$E$31, 3, FALSE)/162</f>
        <v>#N/A</v>
      </c>
      <c r="O711" s="11" t="e">
        <f t="shared" si="126"/>
        <v>#N/A</v>
      </c>
      <c r="P711" s="11" t="e">
        <f>VLOOKUP($B711, Team_Pitching___Advanced[[Team]:[xFIP]], 19,FALSE)</f>
        <v>#N/A</v>
      </c>
      <c r="Q711" s="11" t="e">
        <f>VLOOKUP($B711, Team_Pitching___Advanced[], 20, FALSE)</f>
        <v>#N/A</v>
      </c>
      <c r="R711" s="11" t="e">
        <f>VLOOKUP($B711, Team_Batting___Dashboard[[Team]:[wOBA]], 16, FALSE)</f>
        <v>#N/A</v>
      </c>
      <c r="S711" s="11" t="e">
        <f>VLOOKUP($B711, Team_Batting___Advanced[[Team]:[OPS]], 9, FALSE)</f>
        <v>#N/A</v>
      </c>
      <c r="T711" s="11" t="e">
        <f>VLOOKUP($B711, Team_Batting___Advanced[], 19, FALSE)</f>
        <v>#N/A</v>
      </c>
      <c r="U711" s="11" t="e">
        <f>VLOOKUP($B711, 'Team Per G'!$A$2:$G$31, 3, FALSE)</f>
        <v>#N/A</v>
      </c>
      <c r="V711" s="11" t="e">
        <f>VLOOKUP($B711, 'Team Per G'!$A$2:$G$31, 5, FALSE)</f>
        <v>#N/A</v>
      </c>
      <c r="W711" s="11" t="e">
        <f>VLOOKUP($B711, 'Team Per G'!$A$2:$G$31, 4, FALSE)</f>
        <v>#N/A</v>
      </c>
      <c r="X711" s="11" t="e">
        <f>VLOOKUP($B711, Team_Batting___Dashboard[], 22, FALSE)/$F711</f>
        <v>#N/A</v>
      </c>
      <c r="Y711" s="11" t="e">
        <f>VLOOKUP($B711, 'FanGraphs - Team WAR Projected'!$B$2:$E$31, 4, FALSE)/162</f>
        <v>#N/A</v>
      </c>
      <c r="Z711" s="11" t="e">
        <f t="shared" si="127"/>
        <v>#N/A</v>
      </c>
      <c r="AA711" s="11" t="e">
        <f>VLOOKUP($B711, FanGraphs_Standings[[Abbreviation]:[2024 Year to Date RS/G]], 6, FALSE)/$F711</f>
        <v>#N/A</v>
      </c>
      <c r="AB711" s="11" t="e">
        <f>VLOOKUP($B711, FanGraphs_Standings[[Abbreviation]:[2024 Projected Full Season RDif]], 19, FALSE)/162</f>
        <v>#N/A</v>
      </c>
      <c r="AC711" s="11" t="e">
        <f t="shared" si="136"/>
        <v>#N/A</v>
      </c>
      <c r="AD711" s="11" t="e">
        <f>VLOOKUP($B711, FanGraphs_Standings[[Abbreviation]:[2024 Projected Full Season RDif]], 5, FALSE)</f>
        <v>#N/A</v>
      </c>
      <c r="AE711" s="11" t="e">
        <f>VLOOKUP($B711, FanGraphs_Standings[[Abbreviation]:[2024 Projected Full Season W%]], 18, FALSE)</f>
        <v>#N/A</v>
      </c>
      <c r="AF711" s="11" t="e">
        <f t="shared" si="128"/>
        <v>#N/A</v>
      </c>
      <c r="AG711" s="11" t="e">
        <f>VLOOKUP($B711, 'Home Field Adv'!$A$2:$I$31, 9, FALSE)</f>
        <v>#N/A</v>
      </c>
      <c r="AH711" s="11" t="e">
        <f>VLOOKUP($C711, FanGraphs_Standings[[Abbreviation]:[2024 Year to Date G]], 2, FALSE)</f>
        <v>#N/A</v>
      </c>
      <c r="AI711" s="11" t="e">
        <f>_xlfn.IFNA(VLOOKUP($E711, 'SP Per G'!$A$2:$D$1385, 3, FALSE), AO711)</f>
        <v>#N/A</v>
      </c>
      <c r="AJ711" s="11" t="e">
        <f>IF(AND(ISNA(VLOOKUP($E711, 'SP Per G'!$A$2:$D$1385, 4, FALSE)), ISTEXT($E711)), AI711,IF(ISNA(VLOOKUP($E711, 'SP Per G'!$A$2:$D$1385, 4, FALSE)), AO711, VLOOKUP($E711, 'SP Per G'!$A$2:$D$1385, 4, FALSE)))</f>
        <v>#N/A</v>
      </c>
      <c r="AK711" s="11" t="e">
        <f t="shared" si="129"/>
        <v>#N/A</v>
      </c>
      <c r="AL711" s="11" t="e">
        <f>_xlfn.IFNA(VLOOKUP($E711, Individual_Pitching___Dashboard[], 18, FALSE), VLOOKUP($C711,Team_Pitching___Advanced[[Team]:[SIERA]],16,FALSE))</f>
        <v>#N/A</v>
      </c>
      <c r="AM711" s="11" t="e">
        <f>_xlfn.IFNA(VLOOKUP($E711, Individual_Pitching___Dashboard[], 20, FALSE), VLOOKUP($C711,Team_Pitching___Advanced[[Team]:[xFIP]],19,FALSE))</f>
        <v>#N/A</v>
      </c>
      <c r="AN711" s="11" t="e">
        <f>_xlfn.IFNA(VLOOKUP($E711,Individual_Pitching___Advanced[],21,FALSE),VLOOKUP($C711,Team_Pitching___Advanced[[Team]:[SIERA]],20,FALSE))</f>
        <v>#N/A</v>
      </c>
      <c r="AO711" s="11" t="e">
        <f>VLOOKUP($C711, 'Team Per G'!$A$2:$G$31, 7, FALSE)</f>
        <v>#N/A</v>
      </c>
      <c r="AP711" s="11" t="e">
        <f>VLOOKUP($C711, 'FanGraphs - Team WAR Projected'!$B$2:$E$31, 3, FALSE)/162</f>
        <v>#N/A</v>
      </c>
      <c r="AQ711" s="11" t="e">
        <f t="shared" si="130"/>
        <v>#N/A</v>
      </c>
      <c r="AR711" s="11" t="e">
        <f>VLOOKUP($C711, Team_Pitching___Advanced[[Team]:[xFIP]], 19,FALSE)</f>
        <v>#N/A</v>
      </c>
      <c r="AS711" s="11" t="e">
        <f>VLOOKUP($C711, Team_Pitching___Advanced[], 20, FALSE)</f>
        <v>#N/A</v>
      </c>
      <c r="AT711" s="11" t="e">
        <f>VLOOKUP($C711, Team_Batting___Dashboard[[Team]:[wOBA]], 16, FALSE)</f>
        <v>#N/A</v>
      </c>
      <c r="AU711" s="11" t="e">
        <f>VLOOKUP($C711, Team_Batting___Advanced[[Team]:[OPS]], 9, FALSE)</f>
        <v>#N/A</v>
      </c>
      <c r="AV711" s="11" t="e">
        <f>VLOOKUP($C711, Team_Batting___Advanced[], 19, FALSE)</f>
        <v>#N/A</v>
      </c>
      <c r="AW711" s="11" t="e">
        <f>VLOOKUP($C711, 'Team Per G'!$A$2:$G$31, 3, FALSE)</f>
        <v>#N/A</v>
      </c>
      <c r="AX711" s="11" t="e">
        <f>VLOOKUP($C711, 'Team Per G'!$A$2:$G$31, 5, FALSE)</f>
        <v>#N/A</v>
      </c>
      <c r="AY711" s="11" t="e">
        <f>VLOOKUP($C711, 'Team Per G'!$A$2:$G$31, 4, FALSE)</f>
        <v>#N/A</v>
      </c>
      <c r="AZ711" s="11" t="e">
        <f>VLOOKUP($C711, Team_Batting___Dashboard[], 22, FALSE)/$AH711</f>
        <v>#N/A</v>
      </c>
      <c r="BA711" s="11" t="e">
        <f>VLOOKUP($C711, 'FanGraphs - Team WAR Projected'!$B$2:$E$31, 4, FALSE)/162</f>
        <v>#N/A</v>
      </c>
      <c r="BB711" s="11" t="e">
        <f t="shared" si="131"/>
        <v>#N/A</v>
      </c>
      <c r="BC711" s="11" t="e">
        <f>VLOOKUP($C711, FanGraphs_Standings[[Abbreviation]:[2024 Year to Date RS/G]], 6, FALSE)/$AH711</f>
        <v>#N/A</v>
      </c>
      <c r="BD711" s="11" t="e">
        <f>VLOOKUP($C711, FanGraphs_Standings[[Abbreviation]:[2024 Projected Full Season RDif]], 19, FALSE)/162</f>
        <v>#N/A</v>
      </c>
      <c r="BE711" s="11" t="e">
        <f t="shared" si="132"/>
        <v>#N/A</v>
      </c>
      <c r="BF711" s="11" t="e">
        <f>VLOOKUP($C711, FanGraphs_Standings[[Abbreviation]:[2024 Projected Full Season RDif]], 5, FALSE)</f>
        <v>#N/A</v>
      </c>
      <c r="BG711" s="11" t="e">
        <f>VLOOKUP($C711, FanGraphs_Standings[[Abbreviation]:[2024 Projected Full Season W%]], 18, FALSE)</f>
        <v>#N/A</v>
      </c>
      <c r="BH711" s="11" t="e">
        <f t="shared" si="133"/>
        <v>#N/A</v>
      </c>
      <c r="BI711" s="11" t="e">
        <f>VLOOKUP($C711, 'Home Field Adv'!$A$2:$K$31, 11, FALSE)</f>
        <v>#N/A</v>
      </c>
      <c r="BL711" s="12" t="str">
        <f t="shared" si="134"/>
        <v/>
      </c>
      <c r="BM711" s="12" t="str">
        <f t="shared" si="124"/>
        <v/>
      </c>
      <c r="BN711" s="12" t="str">
        <f t="shared" si="135"/>
        <v/>
      </c>
    </row>
    <row r="712" spans="6:66" x14ac:dyDescent="0.45">
      <c r="F712" s="11" t="e">
        <f>VLOOKUP($B712, FanGraphs_Standings[[Abbreviation]:[2024 Year to Date G]], 2, FALSE)</f>
        <v>#N/A</v>
      </c>
      <c r="G712" s="11" t="e">
        <f>_xlfn.IFNA(VLOOKUP($D712, 'SP Per G'!$A$2:$D$1385, 3, FALSE),M712)</f>
        <v>#N/A</v>
      </c>
      <c r="H712" s="11" t="e">
        <f>IF(AND(ISNA(VLOOKUP($D712, 'SP Per G'!$A$2:$D$1385, 4, FALSE)), ISTEXT($D712)), G712,IF(ISNA(VLOOKUP($D712, 'SP Per G'!$A$2:$D$1385, 4, FALSE)), M712, VLOOKUP($D712, 'SP Per G'!$A$2:$D$1385, 4, FALSE)))</f>
        <v>#N/A</v>
      </c>
      <c r="I712" s="11" t="e">
        <f t="shared" si="125"/>
        <v>#N/A</v>
      </c>
      <c r="J712" s="11" t="e">
        <f>_xlfn.IFNA(VLOOKUP($D712,Individual_Pitching___Dashboard[],18,FALSE),VLOOKUP(B712,Team_Pitching___Dashboard[[Team]:[ERA]],17,FALSE))</f>
        <v>#N/A</v>
      </c>
      <c r="K712" s="11" t="e">
        <f>_xlfn.IFNA(VLOOKUP($D712, Individual_Pitching___Dashboard[], 20, FALSE), VLOOKUP(B712,Team_Pitching___Dashboard[[Team]:[xFIP]],20,FALSE))</f>
        <v>#N/A</v>
      </c>
      <c r="L712" s="11" t="e">
        <f>_xlfn.IFNA(VLOOKUP($D712, Individual_Pitching___Advanced[], 21,FALSE), VLOOKUP(B712, Team_Pitching___Advanced[], 20, FALSE))</f>
        <v>#N/A</v>
      </c>
      <c r="M712" s="11" t="e">
        <f>VLOOKUP($B712, 'Team Per G'!$A$2:$G$31, 7, FALSE)</f>
        <v>#N/A</v>
      </c>
      <c r="N712" s="11" t="e">
        <f>VLOOKUP($B712, 'FanGraphs - Team WAR Projected'!$B$2:$E$31, 3, FALSE)/162</f>
        <v>#N/A</v>
      </c>
      <c r="O712" s="11" t="e">
        <f t="shared" si="126"/>
        <v>#N/A</v>
      </c>
      <c r="P712" s="11" t="e">
        <f>VLOOKUP($B712, Team_Pitching___Advanced[[Team]:[xFIP]], 19,FALSE)</f>
        <v>#N/A</v>
      </c>
      <c r="Q712" s="11" t="e">
        <f>VLOOKUP($B712, Team_Pitching___Advanced[], 20, FALSE)</f>
        <v>#N/A</v>
      </c>
      <c r="R712" s="11" t="e">
        <f>VLOOKUP($B712, Team_Batting___Dashboard[[Team]:[wOBA]], 16, FALSE)</f>
        <v>#N/A</v>
      </c>
      <c r="S712" s="11" t="e">
        <f>VLOOKUP($B712, Team_Batting___Advanced[[Team]:[OPS]], 9, FALSE)</f>
        <v>#N/A</v>
      </c>
      <c r="T712" s="11" t="e">
        <f>VLOOKUP($B712, Team_Batting___Advanced[], 19, FALSE)</f>
        <v>#N/A</v>
      </c>
      <c r="U712" s="11" t="e">
        <f>VLOOKUP($B712, 'Team Per G'!$A$2:$G$31, 3, FALSE)</f>
        <v>#N/A</v>
      </c>
      <c r="V712" s="11" t="e">
        <f>VLOOKUP($B712, 'Team Per G'!$A$2:$G$31, 5, FALSE)</f>
        <v>#N/A</v>
      </c>
      <c r="W712" s="11" t="e">
        <f>VLOOKUP($B712, 'Team Per G'!$A$2:$G$31, 4, FALSE)</f>
        <v>#N/A</v>
      </c>
      <c r="X712" s="11" t="e">
        <f>VLOOKUP($B712, Team_Batting___Dashboard[], 22, FALSE)/$F712</f>
        <v>#N/A</v>
      </c>
      <c r="Y712" s="11" t="e">
        <f>VLOOKUP($B712, 'FanGraphs - Team WAR Projected'!$B$2:$E$31, 4, FALSE)/162</f>
        <v>#N/A</v>
      </c>
      <c r="Z712" s="11" t="e">
        <f t="shared" si="127"/>
        <v>#N/A</v>
      </c>
      <c r="AA712" s="11" t="e">
        <f>VLOOKUP($B712, FanGraphs_Standings[[Abbreviation]:[2024 Year to Date RS/G]], 6, FALSE)/$F712</f>
        <v>#N/A</v>
      </c>
      <c r="AB712" s="11" t="e">
        <f>VLOOKUP($B712, FanGraphs_Standings[[Abbreviation]:[2024 Projected Full Season RDif]], 19, FALSE)/162</f>
        <v>#N/A</v>
      </c>
      <c r="AC712" s="11" t="e">
        <f t="shared" si="136"/>
        <v>#N/A</v>
      </c>
      <c r="AD712" s="11" t="e">
        <f>VLOOKUP($B712, FanGraphs_Standings[[Abbreviation]:[2024 Projected Full Season RDif]], 5, FALSE)</f>
        <v>#N/A</v>
      </c>
      <c r="AE712" s="11" t="e">
        <f>VLOOKUP($B712, FanGraphs_Standings[[Abbreviation]:[2024 Projected Full Season W%]], 18, FALSE)</f>
        <v>#N/A</v>
      </c>
      <c r="AF712" s="11" t="e">
        <f t="shared" si="128"/>
        <v>#N/A</v>
      </c>
      <c r="AG712" s="11" t="e">
        <f>VLOOKUP($B712, 'Home Field Adv'!$A$2:$I$31, 9, FALSE)</f>
        <v>#N/A</v>
      </c>
      <c r="AH712" s="11" t="e">
        <f>VLOOKUP($C712, FanGraphs_Standings[[Abbreviation]:[2024 Year to Date G]], 2, FALSE)</f>
        <v>#N/A</v>
      </c>
      <c r="AI712" s="11" t="e">
        <f>_xlfn.IFNA(VLOOKUP($E712, 'SP Per G'!$A$2:$D$1385, 3, FALSE), AO712)</f>
        <v>#N/A</v>
      </c>
      <c r="AJ712" s="11" t="e">
        <f>IF(AND(ISNA(VLOOKUP($E712, 'SP Per G'!$A$2:$D$1385, 4, FALSE)), ISTEXT($E712)), AI712,IF(ISNA(VLOOKUP($E712, 'SP Per G'!$A$2:$D$1385, 4, FALSE)), AO712, VLOOKUP($E712, 'SP Per G'!$A$2:$D$1385, 4, FALSE)))</f>
        <v>#N/A</v>
      </c>
      <c r="AK712" s="11" t="e">
        <f t="shared" si="129"/>
        <v>#N/A</v>
      </c>
      <c r="AL712" s="11" t="e">
        <f>_xlfn.IFNA(VLOOKUP($E712, Individual_Pitching___Dashboard[], 18, FALSE), VLOOKUP($C712,Team_Pitching___Advanced[[Team]:[SIERA]],16,FALSE))</f>
        <v>#N/A</v>
      </c>
      <c r="AM712" s="11" t="e">
        <f>_xlfn.IFNA(VLOOKUP($E712, Individual_Pitching___Dashboard[], 20, FALSE), VLOOKUP($C712,Team_Pitching___Advanced[[Team]:[xFIP]],19,FALSE))</f>
        <v>#N/A</v>
      </c>
      <c r="AN712" s="11" t="e">
        <f>_xlfn.IFNA(VLOOKUP($E712,Individual_Pitching___Advanced[],21,FALSE),VLOOKUP($C712,Team_Pitching___Advanced[[Team]:[SIERA]],20,FALSE))</f>
        <v>#N/A</v>
      </c>
      <c r="AO712" s="11" t="e">
        <f>VLOOKUP($C712, 'Team Per G'!$A$2:$G$31, 7, FALSE)</f>
        <v>#N/A</v>
      </c>
      <c r="AP712" s="11" t="e">
        <f>VLOOKUP($C712, 'FanGraphs - Team WAR Projected'!$B$2:$E$31, 3, FALSE)/162</f>
        <v>#N/A</v>
      </c>
      <c r="AQ712" s="11" t="e">
        <f t="shared" si="130"/>
        <v>#N/A</v>
      </c>
      <c r="AR712" s="11" t="e">
        <f>VLOOKUP($C712, Team_Pitching___Advanced[[Team]:[xFIP]], 19,FALSE)</f>
        <v>#N/A</v>
      </c>
      <c r="AS712" s="11" t="e">
        <f>VLOOKUP($C712, Team_Pitching___Advanced[], 20, FALSE)</f>
        <v>#N/A</v>
      </c>
      <c r="AT712" s="11" t="e">
        <f>VLOOKUP($C712, Team_Batting___Dashboard[[Team]:[wOBA]], 16, FALSE)</f>
        <v>#N/A</v>
      </c>
      <c r="AU712" s="11" t="e">
        <f>VLOOKUP($C712, Team_Batting___Advanced[[Team]:[OPS]], 9, FALSE)</f>
        <v>#N/A</v>
      </c>
      <c r="AV712" s="11" t="e">
        <f>VLOOKUP($C712, Team_Batting___Advanced[], 19, FALSE)</f>
        <v>#N/A</v>
      </c>
      <c r="AW712" s="11" t="e">
        <f>VLOOKUP($C712, 'Team Per G'!$A$2:$G$31, 3, FALSE)</f>
        <v>#N/A</v>
      </c>
      <c r="AX712" s="11" t="e">
        <f>VLOOKUP($C712, 'Team Per G'!$A$2:$G$31, 5, FALSE)</f>
        <v>#N/A</v>
      </c>
      <c r="AY712" s="11" t="e">
        <f>VLOOKUP($C712, 'Team Per G'!$A$2:$G$31, 4, FALSE)</f>
        <v>#N/A</v>
      </c>
      <c r="AZ712" s="11" t="e">
        <f>VLOOKUP($C712, Team_Batting___Dashboard[], 22, FALSE)/$AH712</f>
        <v>#N/A</v>
      </c>
      <c r="BA712" s="11" t="e">
        <f>VLOOKUP($C712, 'FanGraphs - Team WAR Projected'!$B$2:$E$31, 4, FALSE)/162</f>
        <v>#N/A</v>
      </c>
      <c r="BB712" s="11" t="e">
        <f t="shared" si="131"/>
        <v>#N/A</v>
      </c>
      <c r="BC712" s="11" t="e">
        <f>VLOOKUP($C712, FanGraphs_Standings[[Abbreviation]:[2024 Year to Date RS/G]], 6, FALSE)/$AH712</f>
        <v>#N/A</v>
      </c>
      <c r="BD712" s="11" t="e">
        <f>VLOOKUP($C712, FanGraphs_Standings[[Abbreviation]:[2024 Projected Full Season RDif]], 19, FALSE)/162</f>
        <v>#N/A</v>
      </c>
      <c r="BE712" s="11" t="e">
        <f t="shared" si="132"/>
        <v>#N/A</v>
      </c>
      <c r="BF712" s="11" t="e">
        <f>VLOOKUP($C712, FanGraphs_Standings[[Abbreviation]:[2024 Projected Full Season RDif]], 5, FALSE)</f>
        <v>#N/A</v>
      </c>
      <c r="BG712" s="11" t="e">
        <f>VLOOKUP($C712, FanGraphs_Standings[[Abbreviation]:[2024 Projected Full Season W%]], 18, FALSE)</f>
        <v>#N/A</v>
      </c>
      <c r="BH712" s="11" t="e">
        <f t="shared" si="133"/>
        <v>#N/A</v>
      </c>
      <c r="BI712" s="11" t="e">
        <f>VLOOKUP($C712, 'Home Field Adv'!$A$2:$K$31, 11, FALSE)</f>
        <v>#N/A</v>
      </c>
      <c r="BL712" s="12" t="str">
        <f t="shared" si="134"/>
        <v/>
      </c>
      <c r="BM712" s="12" t="str">
        <f t="shared" si="124"/>
        <v/>
      </c>
      <c r="BN712" s="12" t="str">
        <f t="shared" si="135"/>
        <v/>
      </c>
    </row>
    <row r="713" spans="6:66" x14ac:dyDescent="0.45">
      <c r="F713" s="11" t="e">
        <f>VLOOKUP($B713, FanGraphs_Standings[[Abbreviation]:[2024 Year to Date G]], 2, FALSE)</f>
        <v>#N/A</v>
      </c>
      <c r="G713" s="11" t="e">
        <f>_xlfn.IFNA(VLOOKUP($D713, 'SP Per G'!$A$2:$D$1385, 3, FALSE),M713)</f>
        <v>#N/A</v>
      </c>
      <c r="H713" s="11" t="e">
        <f>IF(AND(ISNA(VLOOKUP($D713, 'SP Per G'!$A$2:$D$1385, 4, FALSE)), ISTEXT($D713)), G713,IF(ISNA(VLOOKUP($D713, 'SP Per G'!$A$2:$D$1385, 4, FALSE)), M713, VLOOKUP($D713, 'SP Per G'!$A$2:$D$1385, 4, FALSE)))</f>
        <v>#N/A</v>
      </c>
      <c r="I713" s="11" t="e">
        <f t="shared" si="125"/>
        <v>#N/A</v>
      </c>
      <c r="J713" s="11" t="e">
        <f>_xlfn.IFNA(VLOOKUP($D713,Individual_Pitching___Dashboard[],18,FALSE),VLOOKUP(B713,Team_Pitching___Dashboard[[Team]:[ERA]],17,FALSE))</f>
        <v>#N/A</v>
      </c>
      <c r="K713" s="11" t="e">
        <f>_xlfn.IFNA(VLOOKUP($D713, Individual_Pitching___Dashboard[], 20, FALSE), VLOOKUP(B713,Team_Pitching___Dashboard[[Team]:[xFIP]],20,FALSE))</f>
        <v>#N/A</v>
      </c>
      <c r="L713" s="11" t="e">
        <f>_xlfn.IFNA(VLOOKUP($D713, Individual_Pitching___Advanced[], 21,FALSE), VLOOKUP(B713, Team_Pitching___Advanced[], 20, FALSE))</f>
        <v>#N/A</v>
      </c>
      <c r="M713" s="11" t="e">
        <f>VLOOKUP($B713, 'Team Per G'!$A$2:$G$31, 7, FALSE)</f>
        <v>#N/A</v>
      </c>
      <c r="N713" s="11" t="e">
        <f>VLOOKUP($B713, 'FanGraphs - Team WAR Projected'!$B$2:$E$31, 3, FALSE)/162</f>
        <v>#N/A</v>
      </c>
      <c r="O713" s="11" t="e">
        <f t="shared" si="126"/>
        <v>#N/A</v>
      </c>
      <c r="P713" s="11" t="e">
        <f>VLOOKUP($B713, Team_Pitching___Advanced[[Team]:[xFIP]], 19,FALSE)</f>
        <v>#N/A</v>
      </c>
      <c r="Q713" s="11" t="e">
        <f>VLOOKUP($B713, Team_Pitching___Advanced[], 20, FALSE)</f>
        <v>#N/A</v>
      </c>
      <c r="R713" s="11" t="e">
        <f>VLOOKUP($B713, Team_Batting___Dashboard[[Team]:[wOBA]], 16, FALSE)</f>
        <v>#N/A</v>
      </c>
      <c r="S713" s="11" t="e">
        <f>VLOOKUP($B713, Team_Batting___Advanced[[Team]:[OPS]], 9, FALSE)</f>
        <v>#N/A</v>
      </c>
      <c r="T713" s="11" t="e">
        <f>VLOOKUP($B713, Team_Batting___Advanced[], 19, FALSE)</f>
        <v>#N/A</v>
      </c>
      <c r="U713" s="11" t="e">
        <f>VLOOKUP($B713, 'Team Per G'!$A$2:$G$31, 3, FALSE)</f>
        <v>#N/A</v>
      </c>
      <c r="V713" s="11" t="e">
        <f>VLOOKUP($B713, 'Team Per G'!$A$2:$G$31, 5, FALSE)</f>
        <v>#N/A</v>
      </c>
      <c r="W713" s="11" t="e">
        <f>VLOOKUP($B713, 'Team Per G'!$A$2:$G$31, 4, FALSE)</f>
        <v>#N/A</v>
      </c>
      <c r="X713" s="11" t="e">
        <f>VLOOKUP($B713, Team_Batting___Dashboard[], 22, FALSE)/$F713</f>
        <v>#N/A</v>
      </c>
      <c r="Y713" s="11" t="e">
        <f>VLOOKUP($B713, 'FanGraphs - Team WAR Projected'!$B$2:$E$31, 4, FALSE)/162</f>
        <v>#N/A</v>
      </c>
      <c r="Z713" s="11" t="e">
        <f t="shared" si="127"/>
        <v>#N/A</v>
      </c>
      <c r="AA713" s="11" t="e">
        <f>VLOOKUP($B713, FanGraphs_Standings[[Abbreviation]:[2024 Year to Date RS/G]], 6, FALSE)/$F713</f>
        <v>#N/A</v>
      </c>
      <c r="AB713" s="11" t="e">
        <f>VLOOKUP($B713, FanGraphs_Standings[[Abbreviation]:[2024 Projected Full Season RDif]], 19, FALSE)/162</f>
        <v>#N/A</v>
      </c>
      <c r="AC713" s="11" t="e">
        <f t="shared" si="136"/>
        <v>#N/A</v>
      </c>
      <c r="AD713" s="11" t="e">
        <f>VLOOKUP($B713, FanGraphs_Standings[[Abbreviation]:[2024 Projected Full Season RDif]], 5, FALSE)</f>
        <v>#N/A</v>
      </c>
      <c r="AE713" s="11" t="e">
        <f>VLOOKUP($B713, FanGraphs_Standings[[Abbreviation]:[2024 Projected Full Season W%]], 18, FALSE)</f>
        <v>#N/A</v>
      </c>
      <c r="AF713" s="11" t="e">
        <f t="shared" si="128"/>
        <v>#N/A</v>
      </c>
      <c r="AG713" s="11" t="e">
        <f>VLOOKUP($B713, 'Home Field Adv'!$A$2:$I$31, 9, FALSE)</f>
        <v>#N/A</v>
      </c>
      <c r="AH713" s="11" t="e">
        <f>VLOOKUP($C713, FanGraphs_Standings[[Abbreviation]:[2024 Year to Date G]], 2, FALSE)</f>
        <v>#N/A</v>
      </c>
      <c r="AI713" s="11" t="e">
        <f>_xlfn.IFNA(VLOOKUP($E713, 'SP Per G'!$A$2:$D$1385, 3, FALSE), AO713)</f>
        <v>#N/A</v>
      </c>
      <c r="AJ713" s="11" t="e">
        <f>IF(AND(ISNA(VLOOKUP($E713, 'SP Per G'!$A$2:$D$1385, 4, FALSE)), ISTEXT($E713)), AI713,IF(ISNA(VLOOKUP($E713, 'SP Per G'!$A$2:$D$1385, 4, FALSE)), AO713, VLOOKUP($E713, 'SP Per G'!$A$2:$D$1385, 4, FALSE)))</f>
        <v>#N/A</v>
      </c>
      <c r="AK713" s="11" t="e">
        <f t="shared" si="129"/>
        <v>#N/A</v>
      </c>
      <c r="AL713" s="11" t="e">
        <f>_xlfn.IFNA(VLOOKUP($E713, Individual_Pitching___Dashboard[], 18, FALSE), VLOOKUP($C713,Team_Pitching___Advanced[[Team]:[SIERA]],16,FALSE))</f>
        <v>#N/A</v>
      </c>
      <c r="AM713" s="11" t="e">
        <f>_xlfn.IFNA(VLOOKUP($E713, Individual_Pitching___Dashboard[], 20, FALSE), VLOOKUP($C713,Team_Pitching___Advanced[[Team]:[xFIP]],19,FALSE))</f>
        <v>#N/A</v>
      </c>
      <c r="AN713" s="11" t="e">
        <f>_xlfn.IFNA(VLOOKUP($E713,Individual_Pitching___Advanced[],21,FALSE),VLOOKUP($C713,Team_Pitching___Advanced[[Team]:[SIERA]],20,FALSE))</f>
        <v>#N/A</v>
      </c>
      <c r="AO713" s="11" t="e">
        <f>VLOOKUP($C713, 'Team Per G'!$A$2:$G$31, 7, FALSE)</f>
        <v>#N/A</v>
      </c>
      <c r="AP713" s="11" t="e">
        <f>VLOOKUP($C713, 'FanGraphs - Team WAR Projected'!$B$2:$E$31, 3, FALSE)/162</f>
        <v>#N/A</v>
      </c>
      <c r="AQ713" s="11" t="e">
        <f t="shared" si="130"/>
        <v>#N/A</v>
      </c>
      <c r="AR713" s="11" t="e">
        <f>VLOOKUP($C713, Team_Pitching___Advanced[[Team]:[xFIP]], 19,FALSE)</f>
        <v>#N/A</v>
      </c>
      <c r="AS713" s="11" t="e">
        <f>VLOOKUP($C713, Team_Pitching___Advanced[], 20, FALSE)</f>
        <v>#N/A</v>
      </c>
      <c r="AT713" s="11" t="e">
        <f>VLOOKUP($C713, Team_Batting___Dashboard[[Team]:[wOBA]], 16, FALSE)</f>
        <v>#N/A</v>
      </c>
      <c r="AU713" s="11" t="e">
        <f>VLOOKUP($C713, Team_Batting___Advanced[[Team]:[OPS]], 9, FALSE)</f>
        <v>#N/A</v>
      </c>
      <c r="AV713" s="11" t="e">
        <f>VLOOKUP($C713, Team_Batting___Advanced[], 19, FALSE)</f>
        <v>#N/A</v>
      </c>
      <c r="AW713" s="11" t="e">
        <f>VLOOKUP($C713, 'Team Per G'!$A$2:$G$31, 3, FALSE)</f>
        <v>#N/A</v>
      </c>
      <c r="AX713" s="11" t="e">
        <f>VLOOKUP($C713, 'Team Per G'!$A$2:$G$31, 5, FALSE)</f>
        <v>#N/A</v>
      </c>
      <c r="AY713" s="11" t="e">
        <f>VLOOKUP($C713, 'Team Per G'!$A$2:$G$31, 4, FALSE)</f>
        <v>#N/A</v>
      </c>
      <c r="AZ713" s="11" t="e">
        <f>VLOOKUP($C713, Team_Batting___Dashboard[], 22, FALSE)/$AH713</f>
        <v>#N/A</v>
      </c>
      <c r="BA713" s="11" t="e">
        <f>VLOOKUP($C713, 'FanGraphs - Team WAR Projected'!$B$2:$E$31, 4, FALSE)/162</f>
        <v>#N/A</v>
      </c>
      <c r="BB713" s="11" t="e">
        <f t="shared" si="131"/>
        <v>#N/A</v>
      </c>
      <c r="BC713" s="11" t="e">
        <f>VLOOKUP($C713, FanGraphs_Standings[[Abbreviation]:[2024 Year to Date RS/G]], 6, FALSE)/$AH713</f>
        <v>#N/A</v>
      </c>
      <c r="BD713" s="11" t="e">
        <f>VLOOKUP($C713, FanGraphs_Standings[[Abbreviation]:[2024 Projected Full Season RDif]], 19, FALSE)/162</f>
        <v>#N/A</v>
      </c>
      <c r="BE713" s="11" t="e">
        <f t="shared" si="132"/>
        <v>#N/A</v>
      </c>
      <c r="BF713" s="11" t="e">
        <f>VLOOKUP($C713, FanGraphs_Standings[[Abbreviation]:[2024 Projected Full Season RDif]], 5, FALSE)</f>
        <v>#N/A</v>
      </c>
      <c r="BG713" s="11" t="e">
        <f>VLOOKUP($C713, FanGraphs_Standings[[Abbreviation]:[2024 Projected Full Season W%]], 18, FALSE)</f>
        <v>#N/A</v>
      </c>
      <c r="BH713" s="11" t="e">
        <f t="shared" si="133"/>
        <v>#N/A</v>
      </c>
      <c r="BI713" s="11" t="e">
        <f>VLOOKUP($C713, 'Home Field Adv'!$A$2:$K$31, 11, FALSE)</f>
        <v>#N/A</v>
      </c>
      <c r="BL713" s="12" t="str">
        <f t="shared" si="134"/>
        <v/>
      </c>
      <c r="BM713" s="12" t="str">
        <f t="shared" si="124"/>
        <v/>
      </c>
      <c r="BN713" s="12" t="str">
        <f t="shared" si="135"/>
        <v/>
      </c>
    </row>
    <row r="714" spans="6:66" x14ac:dyDescent="0.45">
      <c r="F714" s="11" t="e">
        <f>VLOOKUP($B714, FanGraphs_Standings[[Abbreviation]:[2024 Year to Date G]], 2, FALSE)</f>
        <v>#N/A</v>
      </c>
      <c r="G714" s="11" t="e">
        <f>_xlfn.IFNA(VLOOKUP($D714, 'SP Per G'!$A$2:$D$1385, 3, FALSE),M714)</f>
        <v>#N/A</v>
      </c>
      <c r="H714" s="11" t="e">
        <f>IF(AND(ISNA(VLOOKUP($D714, 'SP Per G'!$A$2:$D$1385, 4, FALSE)), ISTEXT($D714)), G714,IF(ISNA(VLOOKUP($D714, 'SP Per G'!$A$2:$D$1385, 4, FALSE)), M714, VLOOKUP($D714, 'SP Per G'!$A$2:$D$1385, 4, FALSE)))</f>
        <v>#N/A</v>
      </c>
      <c r="I714" s="11" t="e">
        <f t="shared" si="125"/>
        <v>#N/A</v>
      </c>
      <c r="J714" s="11" t="e">
        <f>_xlfn.IFNA(VLOOKUP($D714,Individual_Pitching___Dashboard[],18,FALSE),VLOOKUP(B714,Team_Pitching___Dashboard[[Team]:[ERA]],17,FALSE))</f>
        <v>#N/A</v>
      </c>
      <c r="K714" s="11" t="e">
        <f>_xlfn.IFNA(VLOOKUP($D714, Individual_Pitching___Dashboard[], 20, FALSE), VLOOKUP(B714,Team_Pitching___Dashboard[[Team]:[xFIP]],20,FALSE))</f>
        <v>#N/A</v>
      </c>
      <c r="L714" s="11" t="e">
        <f>_xlfn.IFNA(VLOOKUP($D714, Individual_Pitching___Advanced[], 21,FALSE), VLOOKUP(B714, Team_Pitching___Advanced[], 20, FALSE))</f>
        <v>#N/A</v>
      </c>
      <c r="M714" s="11" t="e">
        <f>VLOOKUP($B714, 'Team Per G'!$A$2:$G$31, 7, FALSE)</f>
        <v>#N/A</v>
      </c>
      <c r="N714" s="11" t="e">
        <f>VLOOKUP($B714, 'FanGraphs - Team WAR Projected'!$B$2:$E$31, 3, FALSE)/162</f>
        <v>#N/A</v>
      </c>
      <c r="O714" s="11" t="e">
        <f t="shared" si="126"/>
        <v>#N/A</v>
      </c>
      <c r="P714" s="11" t="e">
        <f>VLOOKUP($B714, Team_Pitching___Advanced[[Team]:[xFIP]], 19,FALSE)</f>
        <v>#N/A</v>
      </c>
      <c r="Q714" s="11" t="e">
        <f>VLOOKUP($B714, Team_Pitching___Advanced[], 20, FALSE)</f>
        <v>#N/A</v>
      </c>
      <c r="R714" s="11" t="e">
        <f>VLOOKUP($B714, Team_Batting___Dashboard[[Team]:[wOBA]], 16, FALSE)</f>
        <v>#N/A</v>
      </c>
      <c r="S714" s="11" t="e">
        <f>VLOOKUP($B714, Team_Batting___Advanced[[Team]:[OPS]], 9, FALSE)</f>
        <v>#N/A</v>
      </c>
      <c r="T714" s="11" t="e">
        <f>VLOOKUP($B714, Team_Batting___Advanced[], 19, FALSE)</f>
        <v>#N/A</v>
      </c>
      <c r="U714" s="11" t="e">
        <f>VLOOKUP($B714, 'Team Per G'!$A$2:$G$31, 3, FALSE)</f>
        <v>#N/A</v>
      </c>
      <c r="V714" s="11" t="e">
        <f>VLOOKUP($B714, 'Team Per G'!$A$2:$G$31, 5, FALSE)</f>
        <v>#N/A</v>
      </c>
      <c r="W714" s="11" t="e">
        <f>VLOOKUP($B714, 'Team Per G'!$A$2:$G$31, 4, FALSE)</f>
        <v>#N/A</v>
      </c>
      <c r="X714" s="11" t="e">
        <f>VLOOKUP($B714, Team_Batting___Dashboard[], 22, FALSE)/$F714</f>
        <v>#N/A</v>
      </c>
      <c r="Y714" s="11" t="e">
        <f>VLOOKUP($B714, 'FanGraphs - Team WAR Projected'!$B$2:$E$31, 4, FALSE)/162</f>
        <v>#N/A</v>
      </c>
      <c r="Z714" s="11" t="e">
        <f t="shared" si="127"/>
        <v>#N/A</v>
      </c>
      <c r="AA714" s="11" t="e">
        <f>VLOOKUP($B714, FanGraphs_Standings[[Abbreviation]:[2024 Year to Date RS/G]], 6, FALSE)/$F714</f>
        <v>#N/A</v>
      </c>
      <c r="AB714" s="11" t="e">
        <f>VLOOKUP($B714, FanGraphs_Standings[[Abbreviation]:[2024 Projected Full Season RDif]], 19, FALSE)/162</f>
        <v>#N/A</v>
      </c>
      <c r="AC714" s="11" t="e">
        <f t="shared" si="136"/>
        <v>#N/A</v>
      </c>
      <c r="AD714" s="11" t="e">
        <f>VLOOKUP($B714, FanGraphs_Standings[[Abbreviation]:[2024 Projected Full Season RDif]], 5, FALSE)</f>
        <v>#N/A</v>
      </c>
      <c r="AE714" s="11" t="e">
        <f>VLOOKUP($B714, FanGraphs_Standings[[Abbreviation]:[2024 Projected Full Season W%]], 18, FALSE)</f>
        <v>#N/A</v>
      </c>
      <c r="AF714" s="11" t="e">
        <f t="shared" si="128"/>
        <v>#N/A</v>
      </c>
      <c r="AG714" s="11" t="e">
        <f>VLOOKUP($B714, 'Home Field Adv'!$A$2:$I$31, 9, FALSE)</f>
        <v>#N/A</v>
      </c>
      <c r="AH714" s="11" t="e">
        <f>VLOOKUP($C714, FanGraphs_Standings[[Abbreviation]:[2024 Year to Date G]], 2, FALSE)</f>
        <v>#N/A</v>
      </c>
      <c r="AI714" s="11" t="e">
        <f>_xlfn.IFNA(VLOOKUP($E714, 'SP Per G'!$A$2:$D$1385, 3, FALSE), AO714)</f>
        <v>#N/A</v>
      </c>
      <c r="AJ714" s="11" t="e">
        <f>IF(AND(ISNA(VLOOKUP($E714, 'SP Per G'!$A$2:$D$1385, 4, FALSE)), ISTEXT($E714)), AI714,IF(ISNA(VLOOKUP($E714, 'SP Per G'!$A$2:$D$1385, 4, FALSE)), AO714, VLOOKUP($E714, 'SP Per G'!$A$2:$D$1385, 4, FALSE)))</f>
        <v>#N/A</v>
      </c>
      <c r="AK714" s="11" t="e">
        <f t="shared" si="129"/>
        <v>#N/A</v>
      </c>
      <c r="AL714" s="11" t="e">
        <f>_xlfn.IFNA(VLOOKUP($E714, Individual_Pitching___Dashboard[], 18, FALSE), VLOOKUP($C714,Team_Pitching___Advanced[[Team]:[SIERA]],16,FALSE))</f>
        <v>#N/A</v>
      </c>
      <c r="AM714" s="11" t="e">
        <f>_xlfn.IFNA(VLOOKUP($E714, Individual_Pitching___Dashboard[], 20, FALSE), VLOOKUP($C714,Team_Pitching___Advanced[[Team]:[xFIP]],19,FALSE))</f>
        <v>#N/A</v>
      </c>
      <c r="AN714" s="11" t="e">
        <f>_xlfn.IFNA(VLOOKUP($E714,Individual_Pitching___Advanced[],21,FALSE),VLOOKUP($C714,Team_Pitching___Advanced[[Team]:[SIERA]],20,FALSE))</f>
        <v>#N/A</v>
      </c>
      <c r="AO714" s="11" t="e">
        <f>VLOOKUP($C714, 'Team Per G'!$A$2:$G$31, 7, FALSE)</f>
        <v>#N/A</v>
      </c>
      <c r="AP714" s="11" t="e">
        <f>VLOOKUP($C714, 'FanGraphs - Team WAR Projected'!$B$2:$E$31, 3, FALSE)/162</f>
        <v>#N/A</v>
      </c>
      <c r="AQ714" s="11" t="e">
        <f t="shared" si="130"/>
        <v>#N/A</v>
      </c>
      <c r="AR714" s="11" t="e">
        <f>VLOOKUP($C714, Team_Pitching___Advanced[[Team]:[xFIP]], 19,FALSE)</f>
        <v>#N/A</v>
      </c>
      <c r="AS714" s="11" t="e">
        <f>VLOOKUP($C714, Team_Pitching___Advanced[], 20, FALSE)</f>
        <v>#N/A</v>
      </c>
      <c r="AT714" s="11" t="e">
        <f>VLOOKUP($C714, Team_Batting___Dashboard[[Team]:[wOBA]], 16, FALSE)</f>
        <v>#N/A</v>
      </c>
      <c r="AU714" s="11" t="e">
        <f>VLOOKUP($C714, Team_Batting___Advanced[[Team]:[OPS]], 9, FALSE)</f>
        <v>#N/A</v>
      </c>
      <c r="AV714" s="11" t="e">
        <f>VLOOKUP($C714, Team_Batting___Advanced[], 19, FALSE)</f>
        <v>#N/A</v>
      </c>
      <c r="AW714" s="11" t="e">
        <f>VLOOKUP($C714, 'Team Per G'!$A$2:$G$31, 3, FALSE)</f>
        <v>#N/A</v>
      </c>
      <c r="AX714" s="11" t="e">
        <f>VLOOKUP($C714, 'Team Per G'!$A$2:$G$31, 5, FALSE)</f>
        <v>#N/A</v>
      </c>
      <c r="AY714" s="11" t="e">
        <f>VLOOKUP($C714, 'Team Per G'!$A$2:$G$31, 4, FALSE)</f>
        <v>#N/A</v>
      </c>
      <c r="AZ714" s="11" t="e">
        <f>VLOOKUP($C714, Team_Batting___Dashboard[], 22, FALSE)/$AH714</f>
        <v>#N/A</v>
      </c>
      <c r="BA714" s="11" t="e">
        <f>VLOOKUP($C714, 'FanGraphs - Team WAR Projected'!$B$2:$E$31, 4, FALSE)/162</f>
        <v>#N/A</v>
      </c>
      <c r="BB714" s="11" t="e">
        <f t="shared" si="131"/>
        <v>#N/A</v>
      </c>
      <c r="BC714" s="11" t="e">
        <f>VLOOKUP($C714, FanGraphs_Standings[[Abbreviation]:[2024 Year to Date RS/G]], 6, FALSE)/$AH714</f>
        <v>#N/A</v>
      </c>
      <c r="BD714" s="11" t="e">
        <f>VLOOKUP($C714, FanGraphs_Standings[[Abbreviation]:[2024 Projected Full Season RDif]], 19, FALSE)/162</f>
        <v>#N/A</v>
      </c>
      <c r="BE714" s="11" t="e">
        <f t="shared" si="132"/>
        <v>#N/A</v>
      </c>
      <c r="BF714" s="11" t="e">
        <f>VLOOKUP($C714, FanGraphs_Standings[[Abbreviation]:[2024 Projected Full Season RDif]], 5, FALSE)</f>
        <v>#N/A</v>
      </c>
      <c r="BG714" s="11" t="e">
        <f>VLOOKUP($C714, FanGraphs_Standings[[Abbreviation]:[2024 Projected Full Season W%]], 18, FALSE)</f>
        <v>#N/A</v>
      </c>
      <c r="BH714" s="11" t="e">
        <f t="shared" si="133"/>
        <v>#N/A</v>
      </c>
      <c r="BI714" s="11" t="e">
        <f>VLOOKUP($C714, 'Home Field Adv'!$A$2:$K$31, 11, FALSE)</f>
        <v>#N/A</v>
      </c>
      <c r="BL714" s="12" t="str">
        <f t="shared" si="134"/>
        <v/>
      </c>
      <c r="BM714" s="12" t="str">
        <f t="shared" si="124"/>
        <v/>
      </c>
      <c r="BN714" s="12" t="str">
        <f t="shared" si="135"/>
        <v/>
      </c>
    </row>
    <row r="715" spans="6:66" x14ac:dyDescent="0.45">
      <c r="F715" s="11" t="e">
        <f>VLOOKUP($B715, FanGraphs_Standings[[Abbreviation]:[2024 Year to Date G]], 2, FALSE)</f>
        <v>#N/A</v>
      </c>
      <c r="G715" s="11" t="e">
        <f>_xlfn.IFNA(VLOOKUP($D715, 'SP Per G'!$A$2:$D$1385, 3, FALSE),M715)</f>
        <v>#N/A</v>
      </c>
      <c r="H715" s="11" t="e">
        <f>IF(AND(ISNA(VLOOKUP($D715, 'SP Per G'!$A$2:$D$1385, 4, FALSE)), ISTEXT($D715)), G715,IF(ISNA(VLOOKUP($D715, 'SP Per G'!$A$2:$D$1385, 4, FALSE)), M715, VLOOKUP($D715, 'SP Per G'!$A$2:$D$1385, 4, FALSE)))</f>
        <v>#N/A</v>
      </c>
      <c r="I715" s="11" t="e">
        <f t="shared" si="125"/>
        <v>#N/A</v>
      </c>
      <c r="J715" s="11" t="e">
        <f>_xlfn.IFNA(VLOOKUP($D715,Individual_Pitching___Dashboard[],18,FALSE),VLOOKUP(B715,Team_Pitching___Dashboard[[Team]:[ERA]],17,FALSE))</f>
        <v>#N/A</v>
      </c>
      <c r="K715" s="11" t="e">
        <f>_xlfn.IFNA(VLOOKUP($D715, Individual_Pitching___Dashboard[], 20, FALSE), VLOOKUP(B715,Team_Pitching___Dashboard[[Team]:[xFIP]],20,FALSE))</f>
        <v>#N/A</v>
      </c>
      <c r="L715" s="11" t="e">
        <f>_xlfn.IFNA(VLOOKUP($D715, Individual_Pitching___Advanced[], 21,FALSE), VLOOKUP(B715, Team_Pitching___Advanced[], 20, FALSE))</f>
        <v>#N/A</v>
      </c>
      <c r="M715" s="11" t="e">
        <f>VLOOKUP($B715, 'Team Per G'!$A$2:$G$31, 7, FALSE)</f>
        <v>#N/A</v>
      </c>
      <c r="N715" s="11" t="e">
        <f>VLOOKUP($B715, 'FanGraphs - Team WAR Projected'!$B$2:$E$31, 3, FALSE)/162</f>
        <v>#N/A</v>
      </c>
      <c r="O715" s="11" t="e">
        <f t="shared" si="126"/>
        <v>#N/A</v>
      </c>
      <c r="P715" s="11" t="e">
        <f>VLOOKUP($B715, Team_Pitching___Advanced[[Team]:[xFIP]], 19,FALSE)</f>
        <v>#N/A</v>
      </c>
      <c r="Q715" s="11" t="e">
        <f>VLOOKUP($B715, Team_Pitching___Advanced[], 20, FALSE)</f>
        <v>#N/A</v>
      </c>
      <c r="R715" s="11" t="e">
        <f>VLOOKUP($B715, Team_Batting___Dashboard[[Team]:[wOBA]], 16, FALSE)</f>
        <v>#N/A</v>
      </c>
      <c r="S715" s="11" t="e">
        <f>VLOOKUP($B715, Team_Batting___Advanced[[Team]:[OPS]], 9, FALSE)</f>
        <v>#N/A</v>
      </c>
      <c r="T715" s="11" t="e">
        <f>VLOOKUP($B715, Team_Batting___Advanced[], 19, FALSE)</f>
        <v>#N/A</v>
      </c>
      <c r="U715" s="11" t="e">
        <f>VLOOKUP($B715, 'Team Per G'!$A$2:$G$31, 3, FALSE)</f>
        <v>#N/A</v>
      </c>
      <c r="V715" s="11" t="e">
        <f>VLOOKUP($B715, 'Team Per G'!$A$2:$G$31, 5, FALSE)</f>
        <v>#N/A</v>
      </c>
      <c r="W715" s="11" t="e">
        <f>VLOOKUP($B715, 'Team Per G'!$A$2:$G$31, 4, FALSE)</f>
        <v>#N/A</v>
      </c>
      <c r="X715" s="11" t="e">
        <f>VLOOKUP($B715, Team_Batting___Dashboard[], 22, FALSE)/$F715</f>
        <v>#N/A</v>
      </c>
      <c r="Y715" s="11" t="e">
        <f>VLOOKUP($B715, 'FanGraphs - Team WAR Projected'!$B$2:$E$31, 4, FALSE)/162</f>
        <v>#N/A</v>
      </c>
      <c r="Z715" s="11" t="e">
        <f t="shared" si="127"/>
        <v>#N/A</v>
      </c>
      <c r="AA715" s="11" t="e">
        <f>VLOOKUP($B715, FanGraphs_Standings[[Abbreviation]:[2024 Year to Date RS/G]], 6, FALSE)/$F715</f>
        <v>#N/A</v>
      </c>
      <c r="AB715" s="11" t="e">
        <f>VLOOKUP($B715, FanGraphs_Standings[[Abbreviation]:[2024 Projected Full Season RDif]], 19, FALSE)/162</f>
        <v>#N/A</v>
      </c>
      <c r="AC715" s="11" t="e">
        <f t="shared" si="136"/>
        <v>#N/A</v>
      </c>
      <c r="AD715" s="11" t="e">
        <f>VLOOKUP($B715, FanGraphs_Standings[[Abbreviation]:[2024 Projected Full Season RDif]], 5, FALSE)</f>
        <v>#N/A</v>
      </c>
      <c r="AE715" s="11" t="e">
        <f>VLOOKUP($B715, FanGraphs_Standings[[Abbreviation]:[2024 Projected Full Season W%]], 18, FALSE)</f>
        <v>#N/A</v>
      </c>
      <c r="AF715" s="11" t="e">
        <f t="shared" si="128"/>
        <v>#N/A</v>
      </c>
      <c r="AG715" s="11" t="e">
        <f>VLOOKUP($B715, 'Home Field Adv'!$A$2:$I$31, 9, FALSE)</f>
        <v>#N/A</v>
      </c>
      <c r="AH715" s="11" t="e">
        <f>VLOOKUP($C715, FanGraphs_Standings[[Abbreviation]:[2024 Year to Date G]], 2, FALSE)</f>
        <v>#N/A</v>
      </c>
      <c r="AI715" s="11" t="e">
        <f>_xlfn.IFNA(VLOOKUP($E715, 'SP Per G'!$A$2:$D$1385, 3, FALSE), AO715)</f>
        <v>#N/A</v>
      </c>
      <c r="AJ715" s="11" t="e">
        <f>IF(AND(ISNA(VLOOKUP($E715, 'SP Per G'!$A$2:$D$1385, 4, FALSE)), ISTEXT($E715)), AI715,IF(ISNA(VLOOKUP($E715, 'SP Per G'!$A$2:$D$1385, 4, FALSE)), AO715, VLOOKUP($E715, 'SP Per G'!$A$2:$D$1385, 4, FALSE)))</f>
        <v>#N/A</v>
      </c>
      <c r="AK715" s="11" t="e">
        <f t="shared" si="129"/>
        <v>#N/A</v>
      </c>
      <c r="AL715" s="11" t="e">
        <f>_xlfn.IFNA(VLOOKUP($E715, Individual_Pitching___Dashboard[], 18, FALSE), VLOOKUP($C715,Team_Pitching___Advanced[[Team]:[SIERA]],16,FALSE))</f>
        <v>#N/A</v>
      </c>
      <c r="AM715" s="11" t="e">
        <f>_xlfn.IFNA(VLOOKUP($E715, Individual_Pitching___Dashboard[], 20, FALSE), VLOOKUP($C715,Team_Pitching___Advanced[[Team]:[xFIP]],19,FALSE))</f>
        <v>#N/A</v>
      </c>
      <c r="AN715" s="11" t="e">
        <f>_xlfn.IFNA(VLOOKUP($E715,Individual_Pitching___Advanced[],21,FALSE),VLOOKUP($C715,Team_Pitching___Advanced[[Team]:[SIERA]],20,FALSE))</f>
        <v>#N/A</v>
      </c>
      <c r="AO715" s="11" t="e">
        <f>VLOOKUP($C715, 'Team Per G'!$A$2:$G$31, 7, FALSE)</f>
        <v>#N/A</v>
      </c>
      <c r="AP715" s="11" t="e">
        <f>VLOOKUP($C715, 'FanGraphs - Team WAR Projected'!$B$2:$E$31, 3, FALSE)/162</f>
        <v>#N/A</v>
      </c>
      <c r="AQ715" s="11" t="e">
        <f t="shared" si="130"/>
        <v>#N/A</v>
      </c>
      <c r="AR715" s="11" t="e">
        <f>VLOOKUP($C715, Team_Pitching___Advanced[[Team]:[xFIP]], 19,FALSE)</f>
        <v>#N/A</v>
      </c>
      <c r="AS715" s="11" t="e">
        <f>VLOOKUP($C715, Team_Pitching___Advanced[], 20, FALSE)</f>
        <v>#N/A</v>
      </c>
      <c r="AT715" s="11" t="e">
        <f>VLOOKUP($C715, Team_Batting___Dashboard[[Team]:[wOBA]], 16, FALSE)</f>
        <v>#N/A</v>
      </c>
      <c r="AU715" s="11" t="e">
        <f>VLOOKUP($C715, Team_Batting___Advanced[[Team]:[OPS]], 9, FALSE)</f>
        <v>#N/A</v>
      </c>
      <c r="AV715" s="11" t="e">
        <f>VLOOKUP($C715, Team_Batting___Advanced[], 19, FALSE)</f>
        <v>#N/A</v>
      </c>
      <c r="AW715" s="11" t="e">
        <f>VLOOKUP($C715, 'Team Per G'!$A$2:$G$31, 3, FALSE)</f>
        <v>#N/A</v>
      </c>
      <c r="AX715" s="11" t="e">
        <f>VLOOKUP($C715, 'Team Per G'!$A$2:$G$31, 5, FALSE)</f>
        <v>#N/A</v>
      </c>
      <c r="AY715" s="11" t="e">
        <f>VLOOKUP($C715, 'Team Per G'!$A$2:$G$31, 4, FALSE)</f>
        <v>#N/A</v>
      </c>
      <c r="AZ715" s="11" t="e">
        <f>VLOOKUP($C715, Team_Batting___Dashboard[], 22, FALSE)/$AH715</f>
        <v>#N/A</v>
      </c>
      <c r="BA715" s="11" t="e">
        <f>VLOOKUP($C715, 'FanGraphs - Team WAR Projected'!$B$2:$E$31, 4, FALSE)/162</f>
        <v>#N/A</v>
      </c>
      <c r="BB715" s="11" t="e">
        <f t="shared" si="131"/>
        <v>#N/A</v>
      </c>
      <c r="BC715" s="11" t="e">
        <f>VLOOKUP($C715, FanGraphs_Standings[[Abbreviation]:[2024 Year to Date RS/G]], 6, FALSE)/$AH715</f>
        <v>#N/A</v>
      </c>
      <c r="BD715" s="11" t="e">
        <f>VLOOKUP($C715, FanGraphs_Standings[[Abbreviation]:[2024 Projected Full Season RDif]], 19, FALSE)/162</f>
        <v>#N/A</v>
      </c>
      <c r="BE715" s="11" t="e">
        <f t="shared" si="132"/>
        <v>#N/A</v>
      </c>
      <c r="BF715" s="11" t="e">
        <f>VLOOKUP($C715, FanGraphs_Standings[[Abbreviation]:[2024 Projected Full Season RDif]], 5, FALSE)</f>
        <v>#N/A</v>
      </c>
      <c r="BG715" s="11" t="e">
        <f>VLOOKUP($C715, FanGraphs_Standings[[Abbreviation]:[2024 Projected Full Season W%]], 18, FALSE)</f>
        <v>#N/A</v>
      </c>
      <c r="BH715" s="11" t="e">
        <f t="shared" si="133"/>
        <v>#N/A</v>
      </c>
      <c r="BI715" s="11" t="e">
        <f>VLOOKUP($C715, 'Home Field Adv'!$A$2:$K$31, 11, FALSE)</f>
        <v>#N/A</v>
      </c>
      <c r="BL715" s="12" t="str">
        <f t="shared" si="134"/>
        <v/>
      </c>
      <c r="BM715" s="12" t="str">
        <f t="shared" si="124"/>
        <v/>
      </c>
      <c r="BN715" s="12" t="str">
        <f t="shared" si="135"/>
        <v/>
      </c>
    </row>
    <row r="716" spans="6:66" x14ac:dyDescent="0.45">
      <c r="F716" s="11" t="e">
        <f>VLOOKUP($B716, FanGraphs_Standings[[Abbreviation]:[2024 Year to Date G]], 2, FALSE)</f>
        <v>#N/A</v>
      </c>
      <c r="G716" s="11" t="e">
        <f>_xlfn.IFNA(VLOOKUP($D716, 'SP Per G'!$A$2:$D$1385, 3, FALSE),M716)</f>
        <v>#N/A</v>
      </c>
      <c r="H716" s="11" t="e">
        <f>IF(AND(ISNA(VLOOKUP($D716, 'SP Per G'!$A$2:$D$1385, 4, FALSE)), ISTEXT($D716)), G716,IF(ISNA(VLOOKUP($D716, 'SP Per G'!$A$2:$D$1385, 4, FALSE)), M716, VLOOKUP($D716, 'SP Per G'!$A$2:$D$1385, 4, FALSE)))</f>
        <v>#N/A</v>
      </c>
      <c r="I716" s="11" t="e">
        <f t="shared" si="125"/>
        <v>#N/A</v>
      </c>
      <c r="J716" s="11" t="e">
        <f>_xlfn.IFNA(VLOOKUP($D716,Individual_Pitching___Dashboard[],18,FALSE),VLOOKUP(B716,Team_Pitching___Dashboard[[Team]:[ERA]],17,FALSE))</f>
        <v>#N/A</v>
      </c>
      <c r="K716" s="11" t="e">
        <f>_xlfn.IFNA(VLOOKUP($D716, Individual_Pitching___Dashboard[], 20, FALSE), VLOOKUP(B716,Team_Pitching___Dashboard[[Team]:[xFIP]],20,FALSE))</f>
        <v>#N/A</v>
      </c>
      <c r="L716" s="11" t="e">
        <f>_xlfn.IFNA(VLOOKUP($D716, Individual_Pitching___Advanced[], 21,FALSE), VLOOKUP(B716, Team_Pitching___Advanced[], 20, FALSE))</f>
        <v>#N/A</v>
      </c>
      <c r="M716" s="11" t="e">
        <f>VLOOKUP($B716, 'Team Per G'!$A$2:$G$31, 7, FALSE)</f>
        <v>#N/A</v>
      </c>
      <c r="N716" s="11" t="e">
        <f>VLOOKUP($B716, 'FanGraphs - Team WAR Projected'!$B$2:$E$31, 3, FALSE)/162</f>
        <v>#N/A</v>
      </c>
      <c r="O716" s="11" t="e">
        <f t="shared" si="126"/>
        <v>#N/A</v>
      </c>
      <c r="P716" s="11" t="e">
        <f>VLOOKUP($B716, Team_Pitching___Advanced[[Team]:[xFIP]], 19,FALSE)</f>
        <v>#N/A</v>
      </c>
      <c r="Q716" s="11" t="e">
        <f>VLOOKUP($B716, Team_Pitching___Advanced[], 20, FALSE)</f>
        <v>#N/A</v>
      </c>
      <c r="R716" s="11" t="e">
        <f>VLOOKUP($B716, Team_Batting___Dashboard[[Team]:[wOBA]], 16, FALSE)</f>
        <v>#N/A</v>
      </c>
      <c r="S716" s="11" t="e">
        <f>VLOOKUP($B716, Team_Batting___Advanced[[Team]:[OPS]], 9, FALSE)</f>
        <v>#N/A</v>
      </c>
      <c r="T716" s="11" t="e">
        <f>VLOOKUP($B716, Team_Batting___Advanced[], 19, FALSE)</f>
        <v>#N/A</v>
      </c>
      <c r="U716" s="11" t="e">
        <f>VLOOKUP($B716, 'Team Per G'!$A$2:$G$31, 3, FALSE)</f>
        <v>#N/A</v>
      </c>
      <c r="V716" s="11" t="e">
        <f>VLOOKUP($B716, 'Team Per G'!$A$2:$G$31, 5, FALSE)</f>
        <v>#N/A</v>
      </c>
      <c r="W716" s="11" t="e">
        <f>VLOOKUP($B716, 'Team Per G'!$A$2:$G$31, 4, FALSE)</f>
        <v>#N/A</v>
      </c>
      <c r="X716" s="11" t="e">
        <f>VLOOKUP($B716, Team_Batting___Dashboard[], 22, FALSE)/$F716</f>
        <v>#N/A</v>
      </c>
      <c r="Y716" s="11" t="e">
        <f>VLOOKUP($B716, 'FanGraphs - Team WAR Projected'!$B$2:$E$31, 4, FALSE)/162</f>
        <v>#N/A</v>
      </c>
      <c r="Z716" s="11" t="e">
        <f t="shared" si="127"/>
        <v>#N/A</v>
      </c>
      <c r="AA716" s="11" t="e">
        <f>VLOOKUP($B716, FanGraphs_Standings[[Abbreviation]:[2024 Year to Date RS/G]], 6, FALSE)/$F716</f>
        <v>#N/A</v>
      </c>
      <c r="AB716" s="11" t="e">
        <f>VLOOKUP($B716, FanGraphs_Standings[[Abbreviation]:[2024 Projected Full Season RDif]], 19, FALSE)/162</f>
        <v>#N/A</v>
      </c>
      <c r="AC716" s="11" t="e">
        <f t="shared" si="136"/>
        <v>#N/A</v>
      </c>
      <c r="AD716" s="11" t="e">
        <f>VLOOKUP($B716, FanGraphs_Standings[[Abbreviation]:[2024 Projected Full Season RDif]], 5, FALSE)</f>
        <v>#N/A</v>
      </c>
      <c r="AE716" s="11" t="e">
        <f>VLOOKUP($B716, FanGraphs_Standings[[Abbreviation]:[2024 Projected Full Season W%]], 18, FALSE)</f>
        <v>#N/A</v>
      </c>
      <c r="AF716" s="11" t="e">
        <f t="shared" si="128"/>
        <v>#N/A</v>
      </c>
      <c r="AG716" s="11" t="e">
        <f>VLOOKUP($B716, 'Home Field Adv'!$A$2:$I$31, 9, FALSE)</f>
        <v>#N/A</v>
      </c>
      <c r="AH716" s="11" t="e">
        <f>VLOOKUP($C716, FanGraphs_Standings[[Abbreviation]:[2024 Year to Date G]], 2, FALSE)</f>
        <v>#N/A</v>
      </c>
      <c r="AI716" s="11" t="e">
        <f>_xlfn.IFNA(VLOOKUP($E716, 'SP Per G'!$A$2:$D$1385, 3, FALSE), AO716)</f>
        <v>#N/A</v>
      </c>
      <c r="AJ716" s="11" t="e">
        <f>IF(AND(ISNA(VLOOKUP($E716, 'SP Per G'!$A$2:$D$1385, 4, FALSE)), ISTEXT($E716)), AI716,IF(ISNA(VLOOKUP($E716, 'SP Per G'!$A$2:$D$1385, 4, FALSE)), AO716, VLOOKUP($E716, 'SP Per G'!$A$2:$D$1385, 4, FALSE)))</f>
        <v>#N/A</v>
      </c>
      <c r="AK716" s="11" t="e">
        <f t="shared" si="129"/>
        <v>#N/A</v>
      </c>
      <c r="AL716" s="11" t="e">
        <f>_xlfn.IFNA(VLOOKUP($E716, Individual_Pitching___Dashboard[], 18, FALSE), VLOOKUP($C716,Team_Pitching___Advanced[[Team]:[SIERA]],16,FALSE))</f>
        <v>#N/A</v>
      </c>
      <c r="AM716" s="11" t="e">
        <f>_xlfn.IFNA(VLOOKUP($E716, Individual_Pitching___Dashboard[], 20, FALSE), VLOOKUP($C716,Team_Pitching___Advanced[[Team]:[xFIP]],19,FALSE))</f>
        <v>#N/A</v>
      </c>
      <c r="AN716" s="11" t="e">
        <f>_xlfn.IFNA(VLOOKUP($E716,Individual_Pitching___Advanced[],21,FALSE),VLOOKUP($C716,Team_Pitching___Advanced[[Team]:[SIERA]],20,FALSE))</f>
        <v>#N/A</v>
      </c>
      <c r="AO716" s="11" t="e">
        <f>VLOOKUP($C716, 'Team Per G'!$A$2:$G$31, 7, FALSE)</f>
        <v>#N/A</v>
      </c>
      <c r="AP716" s="11" t="e">
        <f>VLOOKUP($C716, 'FanGraphs - Team WAR Projected'!$B$2:$E$31, 3, FALSE)/162</f>
        <v>#N/A</v>
      </c>
      <c r="AQ716" s="11" t="e">
        <f t="shared" si="130"/>
        <v>#N/A</v>
      </c>
      <c r="AR716" s="11" t="e">
        <f>VLOOKUP($C716, Team_Pitching___Advanced[[Team]:[xFIP]], 19,FALSE)</f>
        <v>#N/A</v>
      </c>
      <c r="AS716" s="11" t="e">
        <f>VLOOKUP($C716, Team_Pitching___Advanced[], 20, FALSE)</f>
        <v>#N/A</v>
      </c>
      <c r="AT716" s="11" t="e">
        <f>VLOOKUP($C716, Team_Batting___Dashboard[[Team]:[wOBA]], 16, FALSE)</f>
        <v>#N/A</v>
      </c>
      <c r="AU716" s="11" t="e">
        <f>VLOOKUP($C716, Team_Batting___Advanced[[Team]:[OPS]], 9, FALSE)</f>
        <v>#N/A</v>
      </c>
      <c r="AV716" s="11" t="e">
        <f>VLOOKUP($C716, Team_Batting___Advanced[], 19, FALSE)</f>
        <v>#N/A</v>
      </c>
      <c r="AW716" s="11" t="e">
        <f>VLOOKUP($C716, 'Team Per G'!$A$2:$G$31, 3, FALSE)</f>
        <v>#N/A</v>
      </c>
      <c r="AX716" s="11" t="e">
        <f>VLOOKUP($C716, 'Team Per G'!$A$2:$G$31, 5, FALSE)</f>
        <v>#N/A</v>
      </c>
      <c r="AY716" s="11" t="e">
        <f>VLOOKUP($C716, 'Team Per G'!$A$2:$G$31, 4, FALSE)</f>
        <v>#N/A</v>
      </c>
      <c r="AZ716" s="11" t="e">
        <f>VLOOKUP($C716, Team_Batting___Dashboard[], 22, FALSE)/$AH716</f>
        <v>#N/A</v>
      </c>
      <c r="BA716" s="11" t="e">
        <f>VLOOKUP($C716, 'FanGraphs - Team WAR Projected'!$B$2:$E$31, 4, FALSE)/162</f>
        <v>#N/A</v>
      </c>
      <c r="BB716" s="11" t="e">
        <f t="shared" si="131"/>
        <v>#N/A</v>
      </c>
      <c r="BC716" s="11" t="e">
        <f>VLOOKUP($C716, FanGraphs_Standings[[Abbreviation]:[2024 Year to Date RS/G]], 6, FALSE)/$AH716</f>
        <v>#N/A</v>
      </c>
      <c r="BD716" s="11" t="e">
        <f>VLOOKUP($C716, FanGraphs_Standings[[Abbreviation]:[2024 Projected Full Season RDif]], 19, FALSE)/162</f>
        <v>#N/A</v>
      </c>
      <c r="BE716" s="11" t="e">
        <f t="shared" si="132"/>
        <v>#N/A</v>
      </c>
      <c r="BF716" s="11" t="e">
        <f>VLOOKUP($C716, FanGraphs_Standings[[Abbreviation]:[2024 Projected Full Season RDif]], 5, FALSE)</f>
        <v>#N/A</v>
      </c>
      <c r="BG716" s="11" t="e">
        <f>VLOOKUP($C716, FanGraphs_Standings[[Abbreviation]:[2024 Projected Full Season W%]], 18, FALSE)</f>
        <v>#N/A</v>
      </c>
      <c r="BH716" s="11" t="e">
        <f t="shared" si="133"/>
        <v>#N/A</v>
      </c>
      <c r="BI716" s="11" t="e">
        <f>VLOOKUP($C716, 'Home Field Adv'!$A$2:$K$31, 11, FALSE)</f>
        <v>#N/A</v>
      </c>
      <c r="BL716" s="12" t="str">
        <f t="shared" si="134"/>
        <v/>
      </c>
      <c r="BM716" s="12" t="str">
        <f t="shared" si="124"/>
        <v/>
      </c>
      <c r="BN716" s="12" t="str">
        <f t="shared" si="135"/>
        <v/>
      </c>
    </row>
    <row r="717" spans="6:66" x14ac:dyDescent="0.45">
      <c r="F717" s="11" t="e">
        <f>VLOOKUP($B717, FanGraphs_Standings[[Abbreviation]:[2024 Year to Date G]], 2, FALSE)</f>
        <v>#N/A</v>
      </c>
      <c r="G717" s="11" t="e">
        <f>_xlfn.IFNA(VLOOKUP($D717, 'SP Per G'!$A$2:$D$1385, 3, FALSE),M717)</f>
        <v>#N/A</v>
      </c>
      <c r="H717" s="11" t="e">
        <f>IF(AND(ISNA(VLOOKUP($D717, 'SP Per G'!$A$2:$D$1385, 4, FALSE)), ISTEXT($D717)), G717,IF(ISNA(VLOOKUP($D717, 'SP Per G'!$A$2:$D$1385, 4, FALSE)), M717, VLOOKUP($D717, 'SP Per G'!$A$2:$D$1385, 4, FALSE)))</f>
        <v>#N/A</v>
      </c>
      <c r="I717" s="11" t="e">
        <f t="shared" si="125"/>
        <v>#N/A</v>
      </c>
      <c r="J717" s="11" t="e">
        <f>_xlfn.IFNA(VLOOKUP($D717,Individual_Pitching___Dashboard[],18,FALSE),VLOOKUP(B717,Team_Pitching___Dashboard[[Team]:[ERA]],17,FALSE))</f>
        <v>#N/A</v>
      </c>
      <c r="K717" s="11" t="e">
        <f>_xlfn.IFNA(VLOOKUP($D717, Individual_Pitching___Dashboard[], 20, FALSE), VLOOKUP(B717,Team_Pitching___Dashboard[[Team]:[xFIP]],20,FALSE))</f>
        <v>#N/A</v>
      </c>
      <c r="L717" s="11" t="e">
        <f>_xlfn.IFNA(VLOOKUP($D717, Individual_Pitching___Advanced[], 21,FALSE), VLOOKUP(B717, Team_Pitching___Advanced[], 20, FALSE))</f>
        <v>#N/A</v>
      </c>
      <c r="M717" s="11" t="e">
        <f>VLOOKUP($B717, 'Team Per G'!$A$2:$G$31, 7, FALSE)</f>
        <v>#N/A</v>
      </c>
      <c r="N717" s="11" t="e">
        <f>VLOOKUP($B717, 'FanGraphs - Team WAR Projected'!$B$2:$E$31, 3, FALSE)/162</f>
        <v>#N/A</v>
      </c>
      <c r="O717" s="11" t="e">
        <f t="shared" si="126"/>
        <v>#N/A</v>
      </c>
      <c r="P717" s="11" t="e">
        <f>VLOOKUP($B717, Team_Pitching___Advanced[[Team]:[xFIP]], 19,FALSE)</f>
        <v>#N/A</v>
      </c>
      <c r="Q717" s="11" t="e">
        <f>VLOOKUP($B717, Team_Pitching___Advanced[], 20, FALSE)</f>
        <v>#N/A</v>
      </c>
      <c r="R717" s="11" t="e">
        <f>VLOOKUP($B717, Team_Batting___Dashboard[[Team]:[wOBA]], 16, FALSE)</f>
        <v>#N/A</v>
      </c>
      <c r="S717" s="11" t="e">
        <f>VLOOKUP($B717, Team_Batting___Advanced[[Team]:[OPS]], 9, FALSE)</f>
        <v>#N/A</v>
      </c>
      <c r="T717" s="11" t="e">
        <f>VLOOKUP($B717, Team_Batting___Advanced[], 19, FALSE)</f>
        <v>#N/A</v>
      </c>
      <c r="U717" s="11" t="e">
        <f>VLOOKUP($B717, 'Team Per G'!$A$2:$G$31, 3, FALSE)</f>
        <v>#N/A</v>
      </c>
      <c r="V717" s="11" t="e">
        <f>VLOOKUP($B717, 'Team Per G'!$A$2:$G$31, 5, FALSE)</f>
        <v>#N/A</v>
      </c>
      <c r="W717" s="11" t="e">
        <f>VLOOKUP($B717, 'Team Per G'!$A$2:$G$31, 4, FALSE)</f>
        <v>#N/A</v>
      </c>
      <c r="X717" s="11" t="e">
        <f>VLOOKUP($B717, Team_Batting___Dashboard[], 22, FALSE)/$F717</f>
        <v>#N/A</v>
      </c>
      <c r="Y717" s="11" t="e">
        <f>VLOOKUP($B717, 'FanGraphs - Team WAR Projected'!$B$2:$E$31, 4, FALSE)/162</f>
        <v>#N/A</v>
      </c>
      <c r="Z717" s="11" t="e">
        <f t="shared" si="127"/>
        <v>#N/A</v>
      </c>
      <c r="AA717" s="11" t="e">
        <f>VLOOKUP($B717, FanGraphs_Standings[[Abbreviation]:[2024 Year to Date RS/G]], 6, FALSE)/$F717</f>
        <v>#N/A</v>
      </c>
      <c r="AB717" s="11" t="e">
        <f>VLOOKUP($B717, FanGraphs_Standings[[Abbreviation]:[2024 Projected Full Season RDif]], 19, FALSE)/162</f>
        <v>#N/A</v>
      </c>
      <c r="AC717" s="11" t="e">
        <f t="shared" si="136"/>
        <v>#N/A</v>
      </c>
      <c r="AD717" s="11" t="e">
        <f>VLOOKUP($B717, FanGraphs_Standings[[Abbreviation]:[2024 Projected Full Season RDif]], 5, FALSE)</f>
        <v>#N/A</v>
      </c>
      <c r="AE717" s="11" t="e">
        <f>VLOOKUP($B717, FanGraphs_Standings[[Abbreviation]:[2024 Projected Full Season W%]], 18, FALSE)</f>
        <v>#N/A</v>
      </c>
      <c r="AF717" s="11" t="e">
        <f t="shared" si="128"/>
        <v>#N/A</v>
      </c>
      <c r="AG717" s="11" t="e">
        <f>VLOOKUP($B717, 'Home Field Adv'!$A$2:$I$31, 9, FALSE)</f>
        <v>#N/A</v>
      </c>
      <c r="AH717" s="11" t="e">
        <f>VLOOKUP($C717, FanGraphs_Standings[[Abbreviation]:[2024 Year to Date G]], 2, FALSE)</f>
        <v>#N/A</v>
      </c>
      <c r="AI717" s="11" t="e">
        <f>_xlfn.IFNA(VLOOKUP($E717, 'SP Per G'!$A$2:$D$1385, 3, FALSE), AO717)</f>
        <v>#N/A</v>
      </c>
      <c r="AJ717" s="11" t="e">
        <f>IF(AND(ISNA(VLOOKUP($E717, 'SP Per G'!$A$2:$D$1385, 4, FALSE)), ISTEXT($E717)), AI717,IF(ISNA(VLOOKUP($E717, 'SP Per G'!$A$2:$D$1385, 4, FALSE)), AO717, VLOOKUP($E717, 'SP Per G'!$A$2:$D$1385, 4, FALSE)))</f>
        <v>#N/A</v>
      </c>
      <c r="AK717" s="11" t="e">
        <f t="shared" si="129"/>
        <v>#N/A</v>
      </c>
      <c r="AL717" s="11" t="e">
        <f>_xlfn.IFNA(VLOOKUP($E717, Individual_Pitching___Dashboard[], 18, FALSE), VLOOKUP($C717,Team_Pitching___Advanced[[Team]:[SIERA]],16,FALSE))</f>
        <v>#N/A</v>
      </c>
      <c r="AM717" s="11" t="e">
        <f>_xlfn.IFNA(VLOOKUP($E717, Individual_Pitching___Dashboard[], 20, FALSE), VLOOKUP($C717,Team_Pitching___Advanced[[Team]:[xFIP]],19,FALSE))</f>
        <v>#N/A</v>
      </c>
      <c r="AN717" s="11" t="e">
        <f>_xlfn.IFNA(VLOOKUP($E717,Individual_Pitching___Advanced[],21,FALSE),VLOOKUP($C717,Team_Pitching___Advanced[[Team]:[SIERA]],20,FALSE))</f>
        <v>#N/A</v>
      </c>
      <c r="AO717" s="11" t="e">
        <f>VLOOKUP($C717, 'Team Per G'!$A$2:$G$31, 7, FALSE)</f>
        <v>#N/A</v>
      </c>
      <c r="AP717" s="11" t="e">
        <f>VLOOKUP($C717, 'FanGraphs - Team WAR Projected'!$B$2:$E$31, 3, FALSE)/162</f>
        <v>#N/A</v>
      </c>
      <c r="AQ717" s="11" t="e">
        <f t="shared" si="130"/>
        <v>#N/A</v>
      </c>
      <c r="AR717" s="11" t="e">
        <f>VLOOKUP($C717, Team_Pitching___Advanced[[Team]:[xFIP]], 19,FALSE)</f>
        <v>#N/A</v>
      </c>
      <c r="AS717" s="11" t="e">
        <f>VLOOKUP($C717, Team_Pitching___Advanced[], 20, FALSE)</f>
        <v>#N/A</v>
      </c>
      <c r="AT717" s="11" t="e">
        <f>VLOOKUP($C717, Team_Batting___Dashboard[[Team]:[wOBA]], 16, FALSE)</f>
        <v>#N/A</v>
      </c>
      <c r="AU717" s="11" t="e">
        <f>VLOOKUP($C717, Team_Batting___Advanced[[Team]:[OPS]], 9, FALSE)</f>
        <v>#N/A</v>
      </c>
      <c r="AV717" s="11" t="e">
        <f>VLOOKUP($C717, Team_Batting___Advanced[], 19, FALSE)</f>
        <v>#N/A</v>
      </c>
      <c r="AW717" s="11" t="e">
        <f>VLOOKUP($C717, 'Team Per G'!$A$2:$G$31, 3, FALSE)</f>
        <v>#N/A</v>
      </c>
      <c r="AX717" s="11" t="e">
        <f>VLOOKUP($C717, 'Team Per G'!$A$2:$G$31, 5, FALSE)</f>
        <v>#N/A</v>
      </c>
      <c r="AY717" s="11" t="e">
        <f>VLOOKUP($C717, 'Team Per G'!$A$2:$G$31, 4, FALSE)</f>
        <v>#N/A</v>
      </c>
      <c r="AZ717" s="11" t="e">
        <f>VLOOKUP($C717, Team_Batting___Dashboard[], 22, FALSE)/$AH717</f>
        <v>#N/A</v>
      </c>
      <c r="BA717" s="11" t="e">
        <f>VLOOKUP($C717, 'FanGraphs - Team WAR Projected'!$B$2:$E$31, 4, FALSE)/162</f>
        <v>#N/A</v>
      </c>
      <c r="BB717" s="11" t="e">
        <f t="shared" si="131"/>
        <v>#N/A</v>
      </c>
      <c r="BC717" s="11" t="e">
        <f>VLOOKUP($C717, FanGraphs_Standings[[Abbreviation]:[2024 Year to Date RS/G]], 6, FALSE)/$AH717</f>
        <v>#N/A</v>
      </c>
      <c r="BD717" s="11" t="e">
        <f>VLOOKUP($C717, FanGraphs_Standings[[Abbreviation]:[2024 Projected Full Season RDif]], 19, FALSE)/162</f>
        <v>#N/A</v>
      </c>
      <c r="BE717" s="11" t="e">
        <f t="shared" si="132"/>
        <v>#N/A</v>
      </c>
      <c r="BF717" s="11" t="e">
        <f>VLOOKUP($C717, FanGraphs_Standings[[Abbreviation]:[2024 Projected Full Season RDif]], 5, FALSE)</f>
        <v>#N/A</v>
      </c>
      <c r="BG717" s="11" t="e">
        <f>VLOOKUP($C717, FanGraphs_Standings[[Abbreviation]:[2024 Projected Full Season W%]], 18, FALSE)</f>
        <v>#N/A</v>
      </c>
      <c r="BH717" s="11" t="e">
        <f t="shared" si="133"/>
        <v>#N/A</v>
      </c>
      <c r="BI717" s="11" t="e">
        <f>VLOOKUP($C717, 'Home Field Adv'!$A$2:$K$31, 11, FALSE)</f>
        <v>#N/A</v>
      </c>
      <c r="BL717" s="12" t="str">
        <f t="shared" si="134"/>
        <v/>
      </c>
      <c r="BM717" s="12" t="str">
        <f t="shared" si="124"/>
        <v/>
      </c>
      <c r="BN717" s="12" t="str">
        <f t="shared" si="135"/>
        <v/>
      </c>
    </row>
    <row r="718" spans="6:66" x14ac:dyDescent="0.45">
      <c r="F718" s="11" t="e">
        <f>VLOOKUP($B718, FanGraphs_Standings[[Abbreviation]:[2024 Year to Date G]], 2, FALSE)</f>
        <v>#N/A</v>
      </c>
      <c r="G718" s="11" t="e">
        <f>_xlfn.IFNA(VLOOKUP($D718, 'SP Per G'!$A$2:$D$1385, 3, FALSE),M718)</f>
        <v>#N/A</v>
      </c>
      <c r="H718" s="11" t="e">
        <f>IF(AND(ISNA(VLOOKUP($D718, 'SP Per G'!$A$2:$D$1385, 4, FALSE)), ISTEXT($D718)), G718,IF(ISNA(VLOOKUP($D718, 'SP Per G'!$A$2:$D$1385, 4, FALSE)), M718, VLOOKUP($D718, 'SP Per G'!$A$2:$D$1385, 4, FALSE)))</f>
        <v>#N/A</v>
      </c>
      <c r="I718" s="11" t="e">
        <f t="shared" si="125"/>
        <v>#N/A</v>
      </c>
      <c r="J718" s="11" t="e">
        <f>_xlfn.IFNA(VLOOKUP($D718,Individual_Pitching___Dashboard[],18,FALSE),VLOOKUP(B718,Team_Pitching___Dashboard[[Team]:[ERA]],17,FALSE))</f>
        <v>#N/A</v>
      </c>
      <c r="K718" s="11" t="e">
        <f>_xlfn.IFNA(VLOOKUP($D718, Individual_Pitching___Dashboard[], 20, FALSE), VLOOKUP(B718,Team_Pitching___Dashboard[[Team]:[xFIP]],20,FALSE))</f>
        <v>#N/A</v>
      </c>
      <c r="L718" s="11" t="e">
        <f>_xlfn.IFNA(VLOOKUP($D718, Individual_Pitching___Advanced[], 21,FALSE), VLOOKUP(B718, Team_Pitching___Advanced[], 20, FALSE))</f>
        <v>#N/A</v>
      </c>
      <c r="M718" s="11" t="e">
        <f>VLOOKUP($B718, 'Team Per G'!$A$2:$G$31, 7, FALSE)</f>
        <v>#N/A</v>
      </c>
      <c r="N718" s="11" t="e">
        <f>VLOOKUP($B718, 'FanGraphs - Team WAR Projected'!$B$2:$E$31, 3, FALSE)/162</f>
        <v>#N/A</v>
      </c>
      <c r="O718" s="11" t="e">
        <f t="shared" si="126"/>
        <v>#N/A</v>
      </c>
      <c r="P718" s="11" t="e">
        <f>VLOOKUP($B718, Team_Pitching___Advanced[[Team]:[xFIP]], 19,FALSE)</f>
        <v>#N/A</v>
      </c>
      <c r="Q718" s="11" t="e">
        <f>VLOOKUP($B718, Team_Pitching___Advanced[], 20, FALSE)</f>
        <v>#N/A</v>
      </c>
      <c r="R718" s="11" t="e">
        <f>VLOOKUP($B718, Team_Batting___Dashboard[[Team]:[wOBA]], 16, FALSE)</f>
        <v>#N/A</v>
      </c>
      <c r="S718" s="11" t="e">
        <f>VLOOKUP($B718, Team_Batting___Advanced[[Team]:[OPS]], 9, FALSE)</f>
        <v>#N/A</v>
      </c>
      <c r="T718" s="11" t="e">
        <f>VLOOKUP($B718, Team_Batting___Advanced[], 19, FALSE)</f>
        <v>#N/A</v>
      </c>
      <c r="U718" s="11" t="e">
        <f>VLOOKUP($B718, 'Team Per G'!$A$2:$G$31, 3, FALSE)</f>
        <v>#N/A</v>
      </c>
      <c r="V718" s="11" t="e">
        <f>VLOOKUP($B718, 'Team Per G'!$A$2:$G$31, 5, FALSE)</f>
        <v>#N/A</v>
      </c>
      <c r="W718" s="11" t="e">
        <f>VLOOKUP($B718, 'Team Per G'!$A$2:$G$31, 4, FALSE)</f>
        <v>#N/A</v>
      </c>
      <c r="X718" s="11" t="e">
        <f>VLOOKUP($B718, Team_Batting___Dashboard[], 22, FALSE)/$F718</f>
        <v>#N/A</v>
      </c>
      <c r="Y718" s="11" t="e">
        <f>VLOOKUP($B718, 'FanGraphs - Team WAR Projected'!$B$2:$E$31, 4, FALSE)/162</f>
        <v>#N/A</v>
      </c>
      <c r="Z718" s="11" t="e">
        <f t="shared" si="127"/>
        <v>#N/A</v>
      </c>
      <c r="AA718" s="11" t="e">
        <f>VLOOKUP($B718, FanGraphs_Standings[[Abbreviation]:[2024 Year to Date RS/G]], 6, FALSE)/$F718</f>
        <v>#N/A</v>
      </c>
      <c r="AB718" s="11" t="e">
        <f>VLOOKUP($B718, FanGraphs_Standings[[Abbreviation]:[2024 Projected Full Season RDif]], 19, FALSE)/162</f>
        <v>#N/A</v>
      </c>
      <c r="AC718" s="11" t="e">
        <f t="shared" si="136"/>
        <v>#N/A</v>
      </c>
      <c r="AD718" s="11" t="e">
        <f>VLOOKUP($B718, FanGraphs_Standings[[Abbreviation]:[2024 Projected Full Season RDif]], 5, FALSE)</f>
        <v>#N/A</v>
      </c>
      <c r="AE718" s="11" t="e">
        <f>VLOOKUP($B718, FanGraphs_Standings[[Abbreviation]:[2024 Projected Full Season W%]], 18, FALSE)</f>
        <v>#N/A</v>
      </c>
      <c r="AF718" s="11" t="e">
        <f t="shared" si="128"/>
        <v>#N/A</v>
      </c>
      <c r="AG718" s="11" t="e">
        <f>VLOOKUP($B718, 'Home Field Adv'!$A$2:$I$31, 9, FALSE)</f>
        <v>#N/A</v>
      </c>
      <c r="AH718" s="11" t="e">
        <f>VLOOKUP($C718, FanGraphs_Standings[[Abbreviation]:[2024 Year to Date G]], 2, FALSE)</f>
        <v>#N/A</v>
      </c>
      <c r="AI718" s="11" t="e">
        <f>_xlfn.IFNA(VLOOKUP($E718, 'SP Per G'!$A$2:$D$1385, 3, FALSE), AO718)</f>
        <v>#N/A</v>
      </c>
      <c r="AJ718" s="11" t="e">
        <f>IF(AND(ISNA(VLOOKUP($E718, 'SP Per G'!$A$2:$D$1385, 4, FALSE)), ISTEXT($E718)), AI718,IF(ISNA(VLOOKUP($E718, 'SP Per G'!$A$2:$D$1385, 4, FALSE)), AO718, VLOOKUP($E718, 'SP Per G'!$A$2:$D$1385, 4, FALSE)))</f>
        <v>#N/A</v>
      </c>
      <c r="AK718" s="11" t="e">
        <f t="shared" si="129"/>
        <v>#N/A</v>
      </c>
      <c r="AL718" s="11" t="e">
        <f>_xlfn.IFNA(VLOOKUP($E718, Individual_Pitching___Dashboard[], 18, FALSE), VLOOKUP($C718,Team_Pitching___Advanced[[Team]:[SIERA]],16,FALSE))</f>
        <v>#N/A</v>
      </c>
      <c r="AM718" s="11" t="e">
        <f>_xlfn.IFNA(VLOOKUP($E718, Individual_Pitching___Dashboard[], 20, FALSE), VLOOKUP($C718,Team_Pitching___Advanced[[Team]:[xFIP]],19,FALSE))</f>
        <v>#N/A</v>
      </c>
      <c r="AN718" s="11" t="e">
        <f>_xlfn.IFNA(VLOOKUP($E718,Individual_Pitching___Advanced[],21,FALSE),VLOOKUP($C718,Team_Pitching___Advanced[[Team]:[SIERA]],20,FALSE))</f>
        <v>#N/A</v>
      </c>
      <c r="AO718" s="11" t="e">
        <f>VLOOKUP($C718, 'Team Per G'!$A$2:$G$31, 7, FALSE)</f>
        <v>#N/A</v>
      </c>
      <c r="AP718" s="11" t="e">
        <f>VLOOKUP($C718, 'FanGraphs - Team WAR Projected'!$B$2:$E$31, 3, FALSE)/162</f>
        <v>#N/A</v>
      </c>
      <c r="AQ718" s="11" t="e">
        <f t="shared" si="130"/>
        <v>#N/A</v>
      </c>
      <c r="AR718" s="11" t="e">
        <f>VLOOKUP($C718, Team_Pitching___Advanced[[Team]:[xFIP]], 19,FALSE)</f>
        <v>#N/A</v>
      </c>
      <c r="AS718" s="11" t="e">
        <f>VLOOKUP($C718, Team_Pitching___Advanced[], 20, FALSE)</f>
        <v>#N/A</v>
      </c>
      <c r="AT718" s="11" t="e">
        <f>VLOOKUP($C718, Team_Batting___Dashboard[[Team]:[wOBA]], 16, FALSE)</f>
        <v>#N/A</v>
      </c>
      <c r="AU718" s="11" t="e">
        <f>VLOOKUP($C718, Team_Batting___Advanced[[Team]:[OPS]], 9, FALSE)</f>
        <v>#N/A</v>
      </c>
      <c r="AV718" s="11" t="e">
        <f>VLOOKUP($C718, Team_Batting___Advanced[], 19, FALSE)</f>
        <v>#N/A</v>
      </c>
      <c r="AW718" s="11" t="e">
        <f>VLOOKUP($C718, 'Team Per G'!$A$2:$G$31, 3, FALSE)</f>
        <v>#N/A</v>
      </c>
      <c r="AX718" s="11" t="e">
        <f>VLOOKUP($C718, 'Team Per G'!$A$2:$G$31, 5, FALSE)</f>
        <v>#N/A</v>
      </c>
      <c r="AY718" s="11" t="e">
        <f>VLOOKUP($C718, 'Team Per G'!$A$2:$G$31, 4, FALSE)</f>
        <v>#N/A</v>
      </c>
      <c r="AZ718" s="11" t="e">
        <f>VLOOKUP($C718, Team_Batting___Dashboard[], 22, FALSE)/$AH718</f>
        <v>#N/A</v>
      </c>
      <c r="BA718" s="11" t="e">
        <f>VLOOKUP($C718, 'FanGraphs - Team WAR Projected'!$B$2:$E$31, 4, FALSE)/162</f>
        <v>#N/A</v>
      </c>
      <c r="BB718" s="11" t="e">
        <f t="shared" si="131"/>
        <v>#N/A</v>
      </c>
      <c r="BC718" s="11" t="e">
        <f>VLOOKUP($C718, FanGraphs_Standings[[Abbreviation]:[2024 Year to Date RS/G]], 6, FALSE)/$AH718</f>
        <v>#N/A</v>
      </c>
      <c r="BD718" s="11" t="e">
        <f>VLOOKUP($C718, FanGraphs_Standings[[Abbreviation]:[2024 Projected Full Season RDif]], 19, FALSE)/162</f>
        <v>#N/A</v>
      </c>
      <c r="BE718" s="11" t="e">
        <f t="shared" si="132"/>
        <v>#N/A</v>
      </c>
      <c r="BF718" s="11" t="e">
        <f>VLOOKUP($C718, FanGraphs_Standings[[Abbreviation]:[2024 Projected Full Season RDif]], 5, FALSE)</f>
        <v>#N/A</v>
      </c>
      <c r="BG718" s="11" t="e">
        <f>VLOOKUP($C718, FanGraphs_Standings[[Abbreviation]:[2024 Projected Full Season W%]], 18, FALSE)</f>
        <v>#N/A</v>
      </c>
      <c r="BH718" s="11" t="e">
        <f t="shared" si="133"/>
        <v>#N/A</v>
      </c>
      <c r="BI718" s="11" t="e">
        <f>VLOOKUP($C718, 'Home Field Adv'!$A$2:$K$31, 11, FALSE)</f>
        <v>#N/A</v>
      </c>
      <c r="BL718" s="12" t="str">
        <f t="shared" si="134"/>
        <v/>
      </c>
      <c r="BM718" s="12" t="str">
        <f t="shared" si="124"/>
        <v/>
      </c>
      <c r="BN718" s="12" t="str">
        <f t="shared" si="135"/>
        <v/>
      </c>
    </row>
    <row r="719" spans="6:66" x14ac:dyDescent="0.45">
      <c r="F719" s="11" t="e">
        <f>VLOOKUP($B719, FanGraphs_Standings[[Abbreviation]:[2024 Year to Date G]], 2, FALSE)</f>
        <v>#N/A</v>
      </c>
      <c r="G719" s="11" t="e">
        <f>_xlfn.IFNA(VLOOKUP($D719, 'SP Per G'!$A$2:$D$1385, 3, FALSE),M719)</f>
        <v>#N/A</v>
      </c>
      <c r="H719" s="11" t="e">
        <f>IF(AND(ISNA(VLOOKUP($D719, 'SP Per G'!$A$2:$D$1385, 4, FALSE)), ISTEXT($D719)), G719,IF(ISNA(VLOOKUP($D719, 'SP Per G'!$A$2:$D$1385, 4, FALSE)), M719, VLOOKUP($D719, 'SP Per G'!$A$2:$D$1385, 4, FALSE)))</f>
        <v>#N/A</v>
      </c>
      <c r="I719" s="11" t="e">
        <f t="shared" si="125"/>
        <v>#N/A</v>
      </c>
      <c r="J719" s="11" t="e">
        <f>_xlfn.IFNA(VLOOKUP($D719,Individual_Pitching___Dashboard[],18,FALSE),VLOOKUP(B719,Team_Pitching___Dashboard[[Team]:[ERA]],17,FALSE))</f>
        <v>#N/A</v>
      </c>
      <c r="K719" s="11" t="e">
        <f>_xlfn.IFNA(VLOOKUP($D719, Individual_Pitching___Dashboard[], 20, FALSE), VLOOKUP(B719,Team_Pitching___Dashboard[[Team]:[xFIP]],20,FALSE))</f>
        <v>#N/A</v>
      </c>
      <c r="L719" s="11" t="e">
        <f>_xlfn.IFNA(VLOOKUP($D719, Individual_Pitching___Advanced[], 21,FALSE), VLOOKUP(B719, Team_Pitching___Advanced[], 20, FALSE))</f>
        <v>#N/A</v>
      </c>
      <c r="M719" s="11" t="e">
        <f>VLOOKUP($B719, 'Team Per G'!$A$2:$G$31, 7, FALSE)</f>
        <v>#N/A</v>
      </c>
      <c r="N719" s="11" t="e">
        <f>VLOOKUP($B719, 'FanGraphs - Team WAR Projected'!$B$2:$E$31, 3, FALSE)/162</f>
        <v>#N/A</v>
      </c>
      <c r="O719" s="11" t="e">
        <f t="shared" si="126"/>
        <v>#N/A</v>
      </c>
      <c r="P719" s="11" t="e">
        <f>VLOOKUP($B719, Team_Pitching___Advanced[[Team]:[xFIP]], 19,FALSE)</f>
        <v>#N/A</v>
      </c>
      <c r="Q719" s="11" t="e">
        <f>VLOOKUP($B719, Team_Pitching___Advanced[], 20, FALSE)</f>
        <v>#N/A</v>
      </c>
      <c r="R719" s="11" t="e">
        <f>VLOOKUP($B719, Team_Batting___Dashboard[[Team]:[wOBA]], 16, FALSE)</f>
        <v>#N/A</v>
      </c>
      <c r="S719" s="11" t="e">
        <f>VLOOKUP($B719, Team_Batting___Advanced[[Team]:[OPS]], 9, FALSE)</f>
        <v>#N/A</v>
      </c>
      <c r="T719" s="11" t="e">
        <f>VLOOKUP($B719, Team_Batting___Advanced[], 19, FALSE)</f>
        <v>#N/A</v>
      </c>
      <c r="U719" s="11" t="e">
        <f>VLOOKUP($B719, 'Team Per G'!$A$2:$G$31, 3, FALSE)</f>
        <v>#N/A</v>
      </c>
      <c r="V719" s="11" t="e">
        <f>VLOOKUP($B719, 'Team Per G'!$A$2:$G$31, 5, FALSE)</f>
        <v>#N/A</v>
      </c>
      <c r="W719" s="11" t="e">
        <f>VLOOKUP($B719, 'Team Per G'!$A$2:$G$31, 4, FALSE)</f>
        <v>#N/A</v>
      </c>
      <c r="X719" s="11" t="e">
        <f>VLOOKUP($B719, Team_Batting___Dashboard[], 22, FALSE)/$F719</f>
        <v>#N/A</v>
      </c>
      <c r="Y719" s="11" t="e">
        <f>VLOOKUP($B719, 'FanGraphs - Team WAR Projected'!$B$2:$E$31, 4, FALSE)/162</f>
        <v>#N/A</v>
      </c>
      <c r="Z719" s="11" t="e">
        <f t="shared" si="127"/>
        <v>#N/A</v>
      </c>
      <c r="AA719" s="11" t="e">
        <f>VLOOKUP($B719, FanGraphs_Standings[[Abbreviation]:[2024 Year to Date RS/G]], 6, FALSE)/$F719</f>
        <v>#N/A</v>
      </c>
      <c r="AB719" s="11" t="e">
        <f>VLOOKUP($B719, FanGraphs_Standings[[Abbreviation]:[2024 Projected Full Season RDif]], 19, FALSE)/162</f>
        <v>#N/A</v>
      </c>
      <c r="AC719" s="11" t="e">
        <f t="shared" si="136"/>
        <v>#N/A</v>
      </c>
      <c r="AD719" s="11" t="e">
        <f>VLOOKUP($B719, FanGraphs_Standings[[Abbreviation]:[2024 Projected Full Season RDif]], 5, FALSE)</f>
        <v>#N/A</v>
      </c>
      <c r="AE719" s="11" t="e">
        <f>VLOOKUP($B719, FanGraphs_Standings[[Abbreviation]:[2024 Projected Full Season W%]], 18, FALSE)</f>
        <v>#N/A</v>
      </c>
      <c r="AF719" s="11" t="e">
        <f t="shared" si="128"/>
        <v>#N/A</v>
      </c>
      <c r="AG719" s="11" t="e">
        <f>VLOOKUP($B719, 'Home Field Adv'!$A$2:$I$31, 9, FALSE)</f>
        <v>#N/A</v>
      </c>
      <c r="AH719" s="11" t="e">
        <f>VLOOKUP($C719, FanGraphs_Standings[[Abbreviation]:[2024 Year to Date G]], 2, FALSE)</f>
        <v>#N/A</v>
      </c>
      <c r="AI719" s="11" t="e">
        <f>_xlfn.IFNA(VLOOKUP($E719, 'SP Per G'!$A$2:$D$1385, 3, FALSE), AO719)</f>
        <v>#N/A</v>
      </c>
      <c r="AJ719" s="11" t="e">
        <f>IF(AND(ISNA(VLOOKUP($E719, 'SP Per G'!$A$2:$D$1385, 4, FALSE)), ISTEXT($E719)), AI719,IF(ISNA(VLOOKUP($E719, 'SP Per G'!$A$2:$D$1385, 4, FALSE)), AO719, VLOOKUP($E719, 'SP Per G'!$A$2:$D$1385, 4, FALSE)))</f>
        <v>#N/A</v>
      </c>
      <c r="AK719" s="11" t="e">
        <f t="shared" si="129"/>
        <v>#N/A</v>
      </c>
      <c r="AL719" s="11" t="e">
        <f>_xlfn.IFNA(VLOOKUP($E719, Individual_Pitching___Dashboard[], 18, FALSE), VLOOKUP($C719,Team_Pitching___Advanced[[Team]:[SIERA]],16,FALSE))</f>
        <v>#N/A</v>
      </c>
      <c r="AM719" s="11" t="e">
        <f>_xlfn.IFNA(VLOOKUP($E719, Individual_Pitching___Dashboard[], 20, FALSE), VLOOKUP($C719,Team_Pitching___Advanced[[Team]:[xFIP]],19,FALSE))</f>
        <v>#N/A</v>
      </c>
      <c r="AN719" s="11" t="e">
        <f>_xlfn.IFNA(VLOOKUP($E719,Individual_Pitching___Advanced[],21,FALSE),VLOOKUP($C719,Team_Pitching___Advanced[[Team]:[SIERA]],20,FALSE))</f>
        <v>#N/A</v>
      </c>
      <c r="AO719" s="11" t="e">
        <f>VLOOKUP($C719, 'Team Per G'!$A$2:$G$31, 7, FALSE)</f>
        <v>#N/A</v>
      </c>
      <c r="AP719" s="11" t="e">
        <f>VLOOKUP($C719, 'FanGraphs - Team WAR Projected'!$B$2:$E$31, 3, FALSE)/162</f>
        <v>#N/A</v>
      </c>
      <c r="AQ719" s="11" t="e">
        <f t="shared" si="130"/>
        <v>#N/A</v>
      </c>
      <c r="AR719" s="11" t="e">
        <f>VLOOKUP($C719, Team_Pitching___Advanced[[Team]:[xFIP]], 19,FALSE)</f>
        <v>#N/A</v>
      </c>
      <c r="AS719" s="11" t="e">
        <f>VLOOKUP($C719, Team_Pitching___Advanced[], 20, FALSE)</f>
        <v>#N/A</v>
      </c>
      <c r="AT719" s="11" t="e">
        <f>VLOOKUP($C719, Team_Batting___Dashboard[[Team]:[wOBA]], 16, FALSE)</f>
        <v>#N/A</v>
      </c>
      <c r="AU719" s="11" t="e">
        <f>VLOOKUP($C719, Team_Batting___Advanced[[Team]:[OPS]], 9, FALSE)</f>
        <v>#N/A</v>
      </c>
      <c r="AV719" s="11" t="e">
        <f>VLOOKUP($C719, Team_Batting___Advanced[], 19, FALSE)</f>
        <v>#N/A</v>
      </c>
      <c r="AW719" s="11" t="e">
        <f>VLOOKUP($C719, 'Team Per G'!$A$2:$G$31, 3, FALSE)</f>
        <v>#N/A</v>
      </c>
      <c r="AX719" s="11" t="e">
        <f>VLOOKUP($C719, 'Team Per G'!$A$2:$G$31, 5, FALSE)</f>
        <v>#N/A</v>
      </c>
      <c r="AY719" s="11" t="e">
        <f>VLOOKUP($C719, 'Team Per G'!$A$2:$G$31, 4, FALSE)</f>
        <v>#N/A</v>
      </c>
      <c r="AZ719" s="11" t="e">
        <f>VLOOKUP($C719, Team_Batting___Dashboard[], 22, FALSE)/$AH719</f>
        <v>#N/A</v>
      </c>
      <c r="BA719" s="11" t="e">
        <f>VLOOKUP($C719, 'FanGraphs - Team WAR Projected'!$B$2:$E$31, 4, FALSE)/162</f>
        <v>#N/A</v>
      </c>
      <c r="BB719" s="11" t="e">
        <f t="shared" si="131"/>
        <v>#N/A</v>
      </c>
      <c r="BC719" s="11" t="e">
        <f>VLOOKUP($C719, FanGraphs_Standings[[Abbreviation]:[2024 Year to Date RS/G]], 6, FALSE)/$AH719</f>
        <v>#N/A</v>
      </c>
      <c r="BD719" s="11" t="e">
        <f>VLOOKUP($C719, FanGraphs_Standings[[Abbreviation]:[2024 Projected Full Season RDif]], 19, FALSE)/162</f>
        <v>#N/A</v>
      </c>
      <c r="BE719" s="11" t="e">
        <f t="shared" si="132"/>
        <v>#N/A</v>
      </c>
      <c r="BF719" s="11" t="e">
        <f>VLOOKUP($C719, FanGraphs_Standings[[Abbreviation]:[2024 Projected Full Season RDif]], 5, FALSE)</f>
        <v>#N/A</v>
      </c>
      <c r="BG719" s="11" t="e">
        <f>VLOOKUP($C719, FanGraphs_Standings[[Abbreviation]:[2024 Projected Full Season W%]], 18, FALSE)</f>
        <v>#N/A</v>
      </c>
      <c r="BH719" s="11" t="e">
        <f t="shared" si="133"/>
        <v>#N/A</v>
      </c>
      <c r="BI719" s="11" t="e">
        <f>VLOOKUP($C719, 'Home Field Adv'!$A$2:$K$31, 11, FALSE)</f>
        <v>#N/A</v>
      </c>
      <c r="BL719" s="12" t="str">
        <f t="shared" si="134"/>
        <v/>
      </c>
      <c r="BM719" s="12" t="str">
        <f t="shared" si="124"/>
        <v/>
      </c>
      <c r="BN719" s="12" t="str">
        <f t="shared" si="135"/>
        <v/>
      </c>
    </row>
    <row r="720" spans="6:66" x14ac:dyDescent="0.45">
      <c r="F720" s="11" t="e">
        <f>VLOOKUP($B720, FanGraphs_Standings[[Abbreviation]:[2024 Year to Date G]], 2, FALSE)</f>
        <v>#N/A</v>
      </c>
      <c r="G720" s="11" t="e">
        <f>_xlfn.IFNA(VLOOKUP($D720, 'SP Per G'!$A$2:$D$1385, 3, FALSE),M720)</f>
        <v>#N/A</v>
      </c>
      <c r="H720" s="11" t="e">
        <f>IF(AND(ISNA(VLOOKUP($D720, 'SP Per G'!$A$2:$D$1385, 4, FALSE)), ISTEXT($D720)), G720,IF(ISNA(VLOOKUP($D720, 'SP Per G'!$A$2:$D$1385, 4, FALSE)), M720, VLOOKUP($D720, 'SP Per G'!$A$2:$D$1385, 4, FALSE)))</f>
        <v>#N/A</v>
      </c>
      <c r="I720" s="11" t="e">
        <f t="shared" si="125"/>
        <v>#N/A</v>
      </c>
      <c r="J720" s="11" t="e">
        <f>_xlfn.IFNA(VLOOKUP($D720,Individual_Pitching___Dashboard[],18,FALSE),VLOOKUP(B720,Team_Pitching___Dashboard[[Team]:[ERA]],17,FALSE))</f>
        <v>#N/A</v>
      </c>
      <c r="K720" s="11" t="e">
        <f>_xlfn.IFNA(VLOOKUP($D720, Individual_Pitching___Dashboard[], 20, FALSE), VLOOKUP(B720,Team_Pitching___Dashboard[[Team]:[xFIP]],20,FALSE))</f>
        <v>#N/A</v>
      </c>
      <c r="L720" s="11" t="e">
        <f>_xlfn.IFNA(VLOOKUP($D720, Individual_Pitching___Advanced[], 21,FALSE), VLOOKUP(B720, Team_Pitching___Advanced[], 20, FALSE))</f>
        <v>#N/A</v>
      </c>
      <c r="M720" s="11" t="e">
        <f>VLOOKUP($B720, 'Team Per G'!$A$2:$G$31, 7, FALSE)</f>
        <v>#N/A</v>
      </c>
      <c r="N720" s="11" t="e">
        <f>VLOOKUP($B720, 'FanGraphs - Team WAR Projected'!$B$2:$E$31, 3, FALSE)/162</f>
        <v>#N/A</v>
      </c>
      <c r="O720" s="11" t="e">
        <f t="shared" si="126"/>
        <v>#N/A</v>
      </c>
      <c r="P720" s="11" t="e">
        <f>VLOOKUP($B720, Team_Pitching___Advanced[[Team]:[xFIP]], 19,FALSE)</f>
        <v>#N/A</v>
      </c>
      <c r="Q720" s="11" t="e">
        <f>VLOOKUP($B720, Team_Pitching___Advanced[], 20, FALSE)</f>
        <v>#N/A</v>
      </c>
      <c r="R720" s="11" t="e">
        <f>VLOOKUP($B720, Team_Batting___Dashboard[[Team]:[wOBA]], 16, FALSE)</f>
        <v>#N/A</v>
      </c>
      <c r="S720" s="11" t="e">
        <f>VLOOKUP($B720, Team_Batting___Advanced[[Team]:[OPS]], 9, FALSE)</f>
        <v>#N/A</v>
      </c>
      <c r="T720" s="11" t="e">
        <f>VLOOKUP($B720, Team_Batting___Advanced[], 19, FALSE)</f>
        <v>#N/A</v>
      </c>
      <c r="U720" s="11" t="e">
        <f>VLOOKUP($B720, 'Team Per G'!$A$2:$G$31, 3, FALSE)</f>
        <v>#N/A</v>
      </c>
      <c r="V720" s="11" t="e">
        <f>VLOOKUP($B720, 'Team Per G'!$A$2:$G$31, 5, FALSE)</f>
        <v>#N/A</v>
      </c>
      <c r="W720" s="11" t="e">
        <f>VLOOKUP($B720, 'Team Per G'!$A$2:$G$31, 4, FALSE)</f>
        <v>#N/A</v>
      </c>
      <c r="X720" s="11" t="e">
        <f>VLOOKUP($B720, Team_Batting___Dashboard[], 22, FALSE)/$F720</f>
        <v>#N/A</v>
      </c>
      <c r="Y720" s="11" t="e">
        <f>VLOOKUP($B720, 'FanGraphs - Team WAR Projected'!$B$2:$E$31, 4, FALSE)/162</f>
        <v>#N/A</v>
      </c>
      <c r="Z720" s="11" t="e">
        <f t="shared" si="127"/>
        <v>#N/A</v>
      </c>
      <c r="AA720" s="11" t="e">
        <f>VLOOKUP($B720, FanGraphs_Standings[[Abbreviation]:[2024 Year to Date RS/G]], 6, FALSE)/$F720</f>
        <v>#N/A</v>
      </c>
      <c r="AB720" s="11" t="e">
        <f>VLOOKUP($B720, FanGraphs_Standings[[Abbreviation]:[2024 Projected Full Season RDif]], 19, FALSE)/162</f>
        <v>#N/A</v>
      </c>
      <c r="AC720" s="11" t="e">
        <f t="shared" si="136"/>
        <v>#N/A</v>
      </c>
      <c r="AD720" s="11" t="e">
        <f>VLOOKUP($B720, FanGraphs_Standings[[Abbreviation]:[2024 Projected Full Season RDif]], 5, FALSE)</f>
        <v>#N/A</v>
      </c>
      <c r="AE720" s="11" t="e">
        <f>VLOOKUP($B720, FanGraphs_Standings[[Abbreviation]:[2024 Projected Full Season W%]], 18, FALSE)</f>
        <v>#N/A</v>
      </c>
      <c r="AF720" s="11" t="e">
        <f t="shared" si="128"/>
        <v>#N/A</v>
      </c>
      <c r="AG720" s="11" t="e">
        <f>VLOOKUP($B720, 'Home Field Adv'!$A$2:$I$31, 9, FALSE)</f>
        <v>#N/A</v>
      </c>
      <c r="AH720" s="11" t="e">
        <f>VLOOKUP($C720, FanGraphs_Standings[[Abbreviation]:[2024 Year to Date G]], 2, FALSE)</f>
        <v>#N/A</v>
      </c>
      <c r="AI720" s="11" t="e">
        <f>_xlfn.IFNA(VLOOKUP($E720, 'SP Per G'!$A$2:$D$1385, 3, FALSE), AO720)</f>
        <v>#N/A</v>
      </c>
      <c r="AJ720" s="11" t="e">
        <f>IF(AND(ISNA(VLOOKUP($E720, 'SP Per G'!$A$2:$D$1385, 4, FALSE)), ISTEXT($E720)), AI720,IF(ISNA(VLOOKUP($E720, 'SP Per G'!$A$2:$D$1385, 4, FALSE)), AO720, VLOOKUP($E720, 'SP Per G'!$A$2:$D$1385, 4, FALSE)))</f>
        <v>#N/A</v>
      </c>
      <c r="AK720" s="11" t="e">
        <f t="shared" si="129"/>
        <v>#N/A</v>
      </c>
      <c r="AL720" s="11" t="e">
        <f>_xlfn.IFNA(VLOOKUP($E720, Individual_Pitching___Dashboard[], 18, FALSE), VLOOKUP($C720,Team_Pitching___Advanced[[Team]:[SIERA]],16,FALSE))</f>
        <v>#N/A</v>
      </c>
      <c r="AM720" s="11" t="e">
        <f>_xlfn.IFNA(VLOOKUP($E720, Individual_Pitching___Dashboard[], 20, FALSE), VLOOKUP($C720,Team_Pitching___Advanced[[Team]:[xFIP]],19,FALSE))</f>
        <v>#N/A</v>
      </c>
      <c r="AN720" s="11" t="e">
        <f>_xlfn.IFNA(VLOOKUP($E720,Individual_Pitching___Advanced[],21,FALSE),VLOOKUP($C720,Team_Pitching___Advanced[[Team]:[SIERA]],20,FALSE))</f>
        <v>#N/A</v>
      </c>
      <c r="AO720" s="11" t="e">
        <f>VLOOKUP($C720, 'Team Per G'!$A$2:$G$31, 7, FALSE)</f>
        <v>#N/A</v>
      </c>
      <c r="AP720" s="11" t="e">
        <f>VLOOKUP($C720, 'FanGraphs - Team WAR Projected'!$B$2:$E$31, 3, FALSE)/162</f>
        <v>#N/A</v>
      </c>
      <c r="AQ720" s="11" t="e">
        <f t="shared" si="130"/>
        <v>#N/A</v>
      </c>
      <c r="AR720" s="11" t="e">
        <f>VLOOKUP($C720, Team_Pitching___Advanced[[Team]:[xFIP]], 19,FALSE)</f>
        <v>#N/A</v>
      </c>
      <c r="AS720" s="11" t="e">
        <f>VLOOKUP($C720, Team_Pitching___Advanced[], 20, FALSE)</f>
        <v>#N/A</v>
      </c>
      <c r="AT720" s="11" t="e">
        <f>VLOOKUP($C720, Team_Batting___Dashboard[[Team]:[wOBA]], 16, FALSE)</f>
        <v>#N/A</v>
      </c>
      <c r="AU720" s="11" t="e">
        <f>VLOOKUP($C720, Team_Batting___Advanced[[Team]:[OPS]], 9, FALSE)</f>
        <v>#N/A</v>
      </c>
      <c r="AV720" s="11" t="e">
        <f>VLOOKUP($C720, Team_Batting___Advanced[], 19, FALSE)</f>
        <v>#N/A</v>
      </c>
      <c r="AW720" s="11" t="e">
        <f>VLOOKUP($C720, 'Team Per G'!$A$2:$G$31, 3, FALSE)</f>
        <v>#N/A</v>
      </c>
      <c r="AX720" s="11" t="e">
        <f>VLOOKUP($C720, 'Team Per G'!$A$2:$G$31, 5, FALSE)</f>
        <v>#N/A</v>
      </c>
      <c r="AY720" s="11" t="e">
        <f>VLOOKUP($C720, 'Team Per G'!$A$2:$G$31, 4, FALSE)</f>
        <v>#N/A</v>
      </c>
      <c r="AZ720" s="11" t="e">
        <f>VLOOKUP($C720, Team_Batting___Dashboard[], 22, FALSE)/$AH720</f>
        <v>#N/A</v>
      </c>
      <c r="BA720" s="11" t="e">
        <f>VLOOKUP($C720, 'FanGraphs - Team WAR Projected'!$B$2:$E$31, 4, FALSE)/162</f>
        <v>#N/A</v>
      </c>
      <c r="BB720" s="11" t="e">
        <f t="shared" si="131"/>
        <v>#N/A</v>
      </c>
      <c r="BC720" s="11" t="e">
        <f>VLOOKUP($C720, FanGraphs_Standings[[Abbreviation]:[2024 Year to Date RS/G]], 6, FALSE)/$AH720</f>
        <v>#N/A</v>
      </c>
      <c r="BD720" s="11" t="e">
        <f>VLOOKUP($C720, FanGraphs_Standings[[Abbreviation]:[2024 Projected Full Season RDif]], 19, FALSE)/162</f>
        <v>#N/A</v>
      </c>
      <c r="BE720" s="11" t="e">
        <f t="shared" si="132"/>
        <v>#N/A</v>
      </c>
      <c r="BF720" s="11" t="e">
        <f>VLOOKUP($C720, FanGraphs_Standings[[Abbreviation]:[2024 Projected Full Season RDif]], 5, FALSE)</f>
        <v>#N/A</v>
      </c>
      <c r="BG720" s="11" t="e">
        <f>VLOOKUP($C720, FanGraphs_Standings[[Abbreviation]:[2024 Projected Full Season W%]], 18, FALSE)</f>
        <v>#N/A</v>
      </c>
      <c r="BH720" s="11" t="e">
        <f t="shared" si="133"/>
        <v>#N/A</v>
      </c>
      <c r="BI720" s="11" t="e">
        <f>VLOOKUP($C720, 'Home Field Adv'!$A$2:$K$31, 11, FALSE)</f>
        <v>#N/A</v>
      </c>
      <c r="BL720" s="12" t="str">
        <f t="shared" si="134"/>
        <v/>
      </c>
      <c r="BM720" s="12" t="str">
        <f t="shared" si="124"/>
        <v/>
      </c>
      <c r="BN720" s="12" t="str">
        <f t="shared" si="135"/>
        <v/>
      </c>
    </row>
    <row r="721" spans="6:66" x14ac:dyDescent="0.45">
      <c r="F721" s="11" t="e">
        <f>VLOOKUP($B721, FanGraphs_Standings[[Abbreviation]:[2024 Year to Date G]], 2, FALSE)</f>
        <v>#N/A</v>
      </c>
      <c r="G721" s="11" t="e">
        <f>_xlfn.IFNA(VLOOKUP($D721, 'SP Per G'!$A$2:$D$1385, 3, FALSE),M721)</f>
        <v>#N/A</v>
      </c>
      <c r="H721" s="11" t="e">
        <f>IF(AND(ISNA(VLOOKUP($D721, 'SP Per G'!$A$2:$D$1385, 4, FALSE)), ISTEXT($D721)), G721,IF(ISNA(VLOOKUP($D721, 'SP Per G'!$A$2:$D$1385, 4, FALSE)), M721, VLOOKUP($D721, 'SP Per G'!$A$2:$D$1385, 4, FALSE)))</f>
        <v>#N/A</v>
      </c>
      <c r="I721" s="11" t="e">
        <f t="shared" si="125"/>
        <v>#N/A</v>
      </c>
      <c r="J721" s="11" t="e">
        <f>_xlfn.IFNA(VLOOKUP($D721,Individual_Pitching___Dashboard[],18,FALSE),VLOOKUP(B721,Team_Pitching___Dashboard[[Team]:[ERA]],17,FALSE))</f>
        <v>#N/A</v>
      </c>
      <c r="K721" s="11" t="e">
        <f>_xlfn.IFNA(VLOOKUP($D721, Individual_Pitching___Dashboard[], 20, FALSE), VLOOKUP(B721,Team_Pitching___Dashboard[[Team]:[xFIP]],20,FALSE))</f>
        <v>#N/A</v>
      </c>
      <c r="L721" s="11" t="e">
        <f>_xlfn.IFNA(VLOOKUP($D721, Individual_Pitching___Advanced[], 21,FALSE), VLOOKUP(B721, Team_Pitching___Advanced[], 20, FALSE))</f>
        <v>#N/A</v>
      </c>
      <c r="M721" s="11" t="e">
        <f>VLOOKUP($B721, 'Team Per G'!$A$2:$G$31, 7, FALSE)</f>
        <v>#N/A</v>
      </c>
      <c r="N721" s="11" t="e">
        <f>VLOOKUP($B721, 'FanGraphs - Team WAR Projected'!$B$2:$E$31, 3, FALSE)/162</f>
        <v>#N/A</v>
      </c>
      <c r="O721" s="11" t="e">
        <f t="shared" si="126"/>
        <v>#N/A</v>
      </c>
      <c r="P721" s="11" t="e">
        <f>VLOOKUP($B721, Team_Pitching___Advanced[[Team]:[xFIP]], 19,FALSE)</f>
        <v>#N/A</v>
      </c>
      <c r="Q721" s="11" t="e">
        <f>VLOOKUP($B721, Team_Pitching___Advanced[], 20, FALSE)</f>
        <v>#N/A</v>
      </c>
      <c r="R721" s="11" t="e">
        <f>VLOOKUP($B721, Team_Batting___Dashboard[[Team]:[wOBA]], 16, FALSE)</f>
        <v>#N/A</v>
      </c>
      <c r="S721" s="11" t="e">
        <f>VLOOKUP($B721, Team_Batting___Advanced[[Team]:[OPS]], 9, FALSE)</f>
        <v>#N/A</v>
      </c>
      <c r="T721" s="11" t="e">
        <f>VLOOKUP($B721, Team_Batting___Advanced[], 19, FALSE)</f>
        <v>#N/A</v>
      </c>
      <c r="U721" s="11" t="e">
        <f>VLOOKUP($B721, 'Team Per G'!$A$2:$G$31, 3, FALSE)</f>
        <v>#N/A</v>
      </c>
      <c r="V721" s="11" t="e">
        <f>VLOOKUP($B721, 'Team Per G'!$A$2:$G$31, 5, FALSE)</f>
        <v>#N/A</v>
      </c>
      <c r="W721" s="11" t="e">
        <f>VLOOKUP($B721, 'Team Per G'!$A$2:$G$31, 4, FALSE)</f>
        <v>#N/A</v>
      </c>
      <c r="X721" s="11" t="e">
        <f>VLOOKUP($B721, Team_Batting___Dashboard[], 22, FALSE)/$F721</f>
        <v>#N/A</v>
      </c>
      <c r="Y721" s="11" t="e">
        <f>VLOOKUP($B721, 'FanGraphs - Team WAR Projected'!$B$2:$E$31, 4, FALSE)/162</f>
        <v>#N/A</v>
      </c>
      <c r="Z721" s="11" t="e">
        <f t="shared" si="127"/>
        <v>#N/A</v>
      </c>
      <c r="AA721" s="11" t="e">
        <f>VLOOKUP($B721, FanGraphs_Standings[[Abbreviation]:[2024 Year to Date RS/G]], 6, FALSE)/$F721</f>
        <v>#N/A</v>
      </c>
      <c r="AB721" s="11" t="e">
        <f>VLOOKUP($B721, FanGraphs_Standings[[Abbreviation]:[2024 Projected Full Season RDif]], 19, FALSE)/162</f>
        <v>#N/A</v>
      </c>
      <c r="AC721" s="11" t="e">
        <f t="shared" si="136"/>
        <v>#N/A</v>
      </c>
      <c r="AD721" s="11" t="e">
        <f>VLOOKUP($B721, FanGraphs_Standings[[Abbreviation]:[2024 Projected Full Season RDif]], 5, FALSE)</f>
        <v>#N/A</v>
      </c>
      <c r="AE721" s="11" t="e">
        <f>VLOOKUP($B721, FanGraphs_Standings[[Abbreviation]:[2024 Projected Full Season W%]], 18, FALSE)</f>
        <v>#N/A</v>
      </c>
      <c r="AF721" s="11" t="e">
        <f t="shared" si="128"/>
        <v>#N/A</v>
      </c>
      <c r="AG721" s="11" t="e">
        <f>VLOOKUP($B721, 'Home Field Adv'!$A$2:$I$31, 9, FALSE)</f>
        <v>#N/A</v>
      </c>
      <c r="AH721" s="11" t="e">
        <f>VLOOKUP($C721, FanGraphs_Standings[[Abbreviation]:[2024 Year to Date G]], 2, FALSE)</f>
        <v>#N/A</v>
      </c>
      <c r="AI721" s="11" t="e">
        <f>_xlfn.IFNA(VLOOKUP($E721, 'SP Per G'!$A$2:$D$1385, 3, FALSE), AO721)</f>
        <v>#N/A</v>
      </c>
      <c r="AJ721" s="11" t="e">
        <f>IF(AND(ISNA(VLOOKUP($E721, 'SP Per G'!$A$2:$D$1385, 4, FALSE)), ISTEXT($E721)), AI721,IF(ISNA(VLOOKUP($E721, 'SP Per G'!$A$2:$D$1385, 4, FALSE)), AO721, VLOOKUP($E721, 'SP Per G'!$A$2:$D$1385, 4, FALSE)))</f>
        <v>#N/A</v>
      </c>
      <c r="AK721" s="11" t="e">
        <f t="shared" si="129"/>
        <v>#N/A</v>
      </c>
      <c r="AL721" s="11" t="e">
        <f>_xlfn.IFNA(VLOOKUP($E721, Individual_Pitching___Dashboard[], 18, FALSE), VLOOKUP($C721,Team_Pitching___Advanced[[Team]:[SIERA]],16,FALSE))</f>
        <v>#N/A</v>
      </c>
      <c r="AM721" s="11" t="e">
        <f>_xlfn.IFNA(VLOOKUP($E721, Individual_Pitching___Dashboard[], 20, FALSE), VLOOKUP($C721,Team_Pitching___Advanced[[Team]:[xFIP]],19,FALSE))</f>
        <v>#N/A</v>
      </c>
      <c r="AN721" s="11" t="e">
        <f>_xlfn.IFNA(VLOOKUP($E721,Individual_Pitching___Advanced[],21,FALSE),VLOOKUP($C721,Team_Pitching___Advanced[[Team]:[SIERA]],20,FALSE))</f>
        <v>#N/A</v>
      </c>
      <c r="AO721" s="11" t="e">
        <f>VLOOKUP($C721, 'Team Per G'!$A$2:$G$31, 7, FALSE)</f>
        <v>#N/A</v>
      </c>
      <c r="AP721" s="11" t="e">
        <f>VLOOKUP($C721, 'FanGraphs - Team WAR Projected'!$B$2:$E$31, 3, FALSE)/162</f>
        <v>#N/A</v>
      </c>
      <c r="AQ721" s="11" t="e">
        <f t="shared" si="130"/>
        <v>#N/A</v>
      </c>
      <c r="AR721" s="11" t="e">
        <f>VLOOKUP($C721, Team_Pitching___Advanced[[Team]:[xFIP]], 19,FALSE)</f>
        <v>#N/A</v>
      </c>
      <c r="AS721" s="11" t="e">
        <f>VLOOKUP($C721, Team_Pitching___Advanced[], 20, FALSE)</f>
        <v>#N/A</v>
      </c>
      <c r="AT721" s="11" t="e">
        <f>VLOOKUP($C721, Team_Batting___Dashboard[[Team]:[wOBA]], 16, FALSE)</f>
        <v>#N/A</v>
      </c>
      <c r="AU721" s="11" t="e">
        <f>VLOOKUP($C721, Team_Batting___Advanced[[Team]:[OPS]], 9, FALSE)</f>
        <v>#N/A</v>
      </c>
      <c r="AV721" s="11" t="e">
        <f>VLOOKUP($C721, Team_Batting___Advanced[], 19, FALSE)</f>
        <v>#N/A</v>
      </c>
      <c r="AW721" s="11" t="e">
        <f>VLOOKUP($C721, 'Team Per G'!$A$2:$G$31, 3, FALSE)</f>
        <v>#N/A</v>
      </c>
      <c r="AX721" s="11" t="e">
        <f>VLOOKUP($C721, 'Team Per G'!$A$2:$G$31, 5, FALSE)</f>
        <v>#N/A</v>
      </c>
      <c r="AY721" s="11" t="e">
        <f>VLOOKUP($C721, 'Team Per G'!$A$2:$G$31, 4, FALSE)</f>
        <v>#N/A</v>
      </c>
      <c r="AZ721" s="11" t="e">
        <f>VLOOKUP($C721, Team_Batting___Dashboard[], 22, FALSE)/$AH721</f>
        <v>#N/A</v>
      </c>
      <c r="BA721" s="11" t="e">
        <f>VLOOKUP($C721, 'FanGraphs - Team WAR Projected'!$B$2:$E$31, 4, FALSE)/162</f>
        <v>#N/A</v>
      </c>
      <c r="BB721" s="11" t="e">
        <f t="shared" si="131"/>
        <v>#N/A</v>
      </c>
      <c r="BC721" s="11" t="e">
        <f>VLOOKUP($C721, FanGraphs_Standings[[Abbreviation]:[2024 Year to Date RS/G]], 6, FALSE)/$AH721</f>
        <v>#N/A</v>
      </c>
      <c r="BD721" s="11" t="e">
        <f>VLOOKUP($C721, FanGraphs_Standings[[Abbreviation]:[2024 Projected Full Season RDif]], 19, FALSE)/162</f>
        <v>#N/A</v>
      </c>
      <c r="BE721" s="11" t="e">
        <f t="shared" si="132"/>
        <v>#N/A</v>
      </c>
      <c r="BF721" s="11" t="e">
        <f>VLOOKUP($C721, FanGraphs_Standings[[Abbreviation]:[2024 Projected Full Season RDif]], 5, FALSE)</f>
        <v>#N/A</v>
      </c>
      <c r="BG721" s="11" t="e">
        <f>VLOOKUP($C721, FanGraphs_Standings[[Abbreviation]:[2024 Projected Full Season W%]], 18, FALSE)</f>
        <v>#N/A</v>
      </c>
      <c r="BH721" s="11" t="e">
        <f t="shared" si="133"/>
        <v>#N/A</v>
      </c>
      <c r="BI721" s="11" t="e">
        <f>VLOOKUP($C721, 'Home Field Adv'!$A$2:$K$31, 11, FALSE)</f>
        <v>#N/A</v>
      </c>
      <c r="BL721" s="12" t="str">
        <f t="shared" si="134"/>
        <v/>
      </c>
      <c r="BM721" s="12" t="str">
        <f t="shared" si="124"/>
        <v/>
      </c>
      <c r="BN721" s="12" t="str">
        <f t="shared" si="135"/>
        <v/>
      </c>
    </row>
    <row r="722" spans="6:66" x14ac:dyDescent="0.45">
      <c r="F722" s="11" t="e">
        <f>VLOOKUP($B722, FanGraphs_Standings[[Abbreviation]:[2024 Year to Date G]], 2, FALSE)</f>
        <v>#N/A</v>
      </c>
      <c r="G722" s="11" t="e">
        <f>_xlfn.IFNA(VLOOKUP($D722, 'SP Per G'!$A$2:$D$1385, 3, FALSE),M722)</f>
        <v>#N/A</v>
      </c>
      <c r="H722" s="11" t="e">
        <f>IF(AND(ISNA(VLOOKUP($D722, 'SP Per G'!$A$2:$D$1385, 4, FALSE)), ISTEXT($D722)), G722,IF(ISNA(VLOOKUP($D722, 'SP Per G'!$A$2:$D$1385, 4, FALSE)), M722, VLOOKUP($D722, 'SP Per G'!$A$2:$D$1385, 4, FALSE)))</f>
        <v>#N/A</v>
      </c>
      <c r="I722" s="11" t="e">
        <f t="shared" si="125"/>
        <v>#N/A</v>
      </c>
      <c r="J722" s="11" t="e">
        <f>_xlfn.IFNA(VLOOKUP($D722,Individual_Pitching___Dashboard[],18,FALSE),VLOOKUP(B722,Team_Pitching___Dashboard[[Team]:[ERA]],17,FALSE))</f>
        <v>#N/A</v>
      </c>
      <c r="K722" s="11" t="e">
        <f>_xlfn.IFNA(VLOOKUP($D722, Individual_Pitching___Dashboard[], 20, FALSE), VLOOKUP(B722,Team_Pitching___Dashboard[[Team]:[xFIP]],20,FALSE))</f>
        <v>#N/A</v>
      </c>
      <c r="L722" s="11" t="e">
        <f>_xlfn.IFNA(VLOOKUP($D722, Individual_Pitching___Advanced[], 21,FALSE), VLOOKUP(B722, Team_Pitching___Advanced[], 20, FALSE))</f>
        <v>#N/A</v>
      </c>
      <c r="M722" s="11" t="e">
        <f>VLOOKUP($B722, 'Team Per G'!$A$2:$G$31, 7, FALSE)</f>
        <v>#N/A</v>
      </c>
      <c r="N722" s="11" t="e">
        <f>VLOOKUP($B722, 'FanGraphs - Team WAR Projected'!$B$2:$E$31, 3, FALSE)/162</f>
        <v>#N/A</v>
      </c>
      <c r="O722" s="11" t="e">
        <f t="shared" si="126"/>
        <v>#N/A</v>
      </c>
      <c r="P722" s="11" t="e">
        <f>VLOOKUP($B722, Team_Pitching___Advanced[[Team]:[xFIP]], 19,FALSE)</f>
        <v>#N/A</v>
      </c>
      <c r="Q722" s="11" t="e">
        <f>VLOOKUP($B722, Team_Pitching___Advanced[], 20, FALSE)</f>
        <v>#N/A</v>
      </c>
      <c r="R722" s="11" t="e">
        <f>VLOOKUP($B722, Team_Batting___Dashboard[[Team]:[wOBA]], 16, FALSE)</f>
        <v>#N/A</v>
      </c>
      <c r="S722" s="11" t="e">
        <f>VLOOKUP($B722, Team_Batting___Advanced[[Team]:[OPS]], 9, FALSE)</f>
        <v>#N/A</v>
      </c>
      <c r="T722" s="11" t="e">
        <f>VLOOKUP($B722, Team_Batting___Advanced[], 19, FALSE)</f>
        <v>#N/A</v>
      </c>
      <c r="U722" s="11" t="e">
        <f>VLOOKUP($B722, 'Team Per G'!$A$2:$G$31, 3, FALSE)</f>
        <v>#N/A</v>
      </c>
      <c r="V722" s="11" t="e">
        <f>VLOOKUP($B722, 'Team Per G'!$A$2:$G$31, 5, FALSE)</f>
        <v>#N/A</v>
      </c>
      <c r="W722" s="11" t="e">
        <f>VLOOKUP($B722, 'Team Per G'!$A$2:$G$31, 4, FALSE)</f>
        <v>#N/A</v>
      </c>
      <c r="X722" s="11" t="e">
        <f>VLOOKUP($B722, Team_Batting___Dashboard[], 22, FALSE)/$F722</f>
        <v>#N/A</v>
      </c>
      <c r="Y722" s="11" t="e">
        <f>VLOOKUP($B722, 'FanGraphs - Team WAR Projected'!$B$2:$E$31, 4, FALSE)/162</f>
        <v>#N/A</v>
      </c>
      <c r="Z722" s="11" t="e">
        <f t="shared" si="127"/>
        <v>#N/A</v>
      </c>
      <c r="AA722" s="11" t="e">
        <f>VLOOKUP($B722, FanGraphs_Standings[[Abbreviation]:[2024 Year to Date RS/G]], 6, FALSE)/$F722</f>
        <v>#N/A</v>
      </c>
      <c r="AB722" s="11" t="e">
        <f>VLOOKUP($B722, FanGraphs_Standings[[Abbreviation]:[2024 Projected Full Season RDif]], 19, FALSE)/162</f>
        <v>#N/A</v>
      </c>
      <c r="AC722" s="11" t="e">
        <f t="shared" si="136"/>
        <v>#N/A</v>
      </c>
      <c r="AD722" s="11" t="e">
        <f>VLOOKUP($B722, FanGraphs_Standings[[Abbreviation]:[2024 Projected Full Season RDif]], 5, FALSE)</f>
        <v>#N/A</v>
      </c>
      <c r="AE722" s="11" t="e">
        <f>VLOOKUP($B722, FanGraphs_Standings[[Abbreviation]:[2024 Projected Full Season W%]], 18, FALSE)</f>
        <v>#N/A</v>
      </c>
      <c r="AF722" s="11" t="e">
        <f t="shared" si="128"/>
        <v>#N/A</v>
      </c>
      <c r="AG722" s="11" t="e">
        <f>VLOOKUP($B722, 'Home Field Adv'!$A$2:$I$31, 9, FALSE)</f>
        <v>#N/A</v>
      </c>
      <c r="AH722" s="11" t="e">
        <f>VLOOKUP($C722, FanGraphs_Standings[[Abbreviation]:[2024 Year to Date G]], 2, FALSE)</f>
        <v>#N/A</v>
      </c>
      <c r="AI722" s="11" t="e">
        <f>_xlfn.IFNA(VLOOKUP($E722, 'SP Per G'!$A$2:$D$1385, 3, FALSE), AO722)</f>
        <v>#N/A</v>
      </c>
      <c r="AJ722" s="11" t="e">
        <f>IF(AND(ISNA(VLOOKUP($E722, 'SP Per G'!$A$2:$D$1385, 4, FALSE)), ISTEXT($E722)), AI722,IF(ISNA(VLOOKUP($E722, 'SP Per G'!$A$2:$D$1385, 4, FALSE)), AO722, VLOOKUP($E722, 'SP Per G'!$A$2:$D$1385, 4, FALSE)))</f>
        <v>#N/A</v>
      </c>
      <c r="AK722" s="11" t="e">
        <f t="shared" si="129"/>
        <v>#N/A</v>
      </c>
      <c r="AL722" s="11" t="e">
        <f>_xlfn.IFNA(VLOOKUP($E722, Individual_Pitching___Dashboard[], 18, FALSE), VLOOKUP($C722,Team_Pitching___Advanced[[Team]:[SIERA]],16,FALSE))</f>
        <v>#N/A</v>
      </c>
      <c r="AM722" s="11" t="e">
        <f>_xlfn.IFNA(VLOOKUP($E722, Individual_Pitching___Dashboard[], 20, FALSE), VLOOKUP($C722,Team_Pitching___Advanced[[Team]:[xFIP]],19,FALSE))</f>
        <v>#N/A</v>
      </c>
      <c r="AN722" s="11" t="e">
        <f>_xlfn.IFNA(VLOOKUP($E722,Individual_Pitching___Advanced[],21,FALSE),VLOOKUP($C722,Team_Pitching___Advanced[[Team]:[SIERA]],20,FALSE))</f>
        <v>#N/A</v>
      </c>
      <c r="AO722" s="11" t="e">
        <f>VLOOKUP($C722, 'Team Per G'!$A$2:$G$31, 7, FALSE)</f>
        <v>#N/A</v>
      </c>
      <c r="AP722" s="11" t="e">
        <f>VLOOKUP($C722, 'FanGraphs - Team WAR Projected'!$B$2:$E$31, 3, FALSE)/162</f>
        <v>#N/A</v>
      </c>
      <c r="AQ722" s="11" t="e">
        <f t="shared" si="130"/>
        <v>#N/A</v>
      </c>
      <c r="AR722" s="11" t="e">
        <f>VLOOKUP($C722, Team_Pitching___Advanced[[Team]:[xFIP]], 19,FALSE)</f>
        <v>#N/A</v>
      </c>
      <c r="AS722" s="11" t="e">
        <f>VLOOKUP($C722, Team_Pitching___Advanced[], 20, FALSE)</f>
        <v>#N/A</v>
      </c>
      <c r="AT722" s="11" t="e">
        <f>VLOOKUP($C722, Team_Batting___Dashboard[[Team]:[wOBA]], 16, FALSE)</f>
        <v>#N/A</v>
      </c>
      <c r="AU722" s="11" t="e">
        <f>VLOOKUP($C722, Team_Batting___Advanced[[Team]:[OPS]], 9, FALSE)</f>
        <v>#N/A</v>
      </c>
      <c r="AV722" s="11" t="e">
        <f>VLOOKUP($C722, Team_Batting___Advanced[], 19, FALSE)</f>
        <v>#N/A</v>
      </c>
      <c r="AW722" s="11" t="e">
        <f>VLOOKUP($C722, 'Team Per G'!$A$2:$G$31, 3, FALSE)</f>
        <v>#N/A</v>
      </c>
      <c r="AX722" s="11" t="e">
        <f>VLOOKUP($C722, 'Team Per G'!$A$2:$G$31, 5, FALSE)</f>
        <v>#N/A</v>
      </c>
      <c r="AY722" s="11" t="e">
        <f>VLOOKUP($C722, 'Team Per G'!$A$2:$G$31, 4, FALSE)</f>
        <v>#N/A</v>
      </c>
      <c r="AZ722" s="11" t="e">
        <f>VLOOKUP($C722, Team_Batting___Dashboard[], 22, FALSE)/$AH722</f>
        <v>#N/A</v>
      </c>
      <c r="BA722" s="11" t="e">
        <f>VLOOKUP($C722, 'FanGraphs - Team WAR Projected'!$B$2:$E$31, 4, FALSE)/162</f>
        <v>#N/A</v>
      </c>
      <c r="BB722" s="11" t="e">
        <f t="shared" si="131"/>
        <v>#N/A</v>
      </c>
      <c r="BC722" s="11" t="e">
        <f>VLOOKUP($C722, FanGraphs_Standings[[Abbreviation]:[2024 Year to Date RS/G]], 6, FALSE)/$AH722</f>
        <v>#N/A</v>
      </c>
      <c r="BD722" s="11" t="e">
        <f>VLOOKUP($C722, FanGraphs_Standings[[Abbreviation]:[2024 Projected Full Season RDif]], 19, FALSE)/162</f>
        <v>#N/A</v>
      </c>
      <c r="BE722" s="11" t="e">
        <f t="shared" si="132"/>
        <v>#N/A</v>
      </c>
      <c r="BF722" s="11" t="e">
        <f>VLOOKUP($C722, FanGraphs_Standings[[Abbreviation]:[2024 Projected Full Season RDif]], 5, FALSE)</f>
        <v>#N/A</v>
      </c>
      <c r="BG722" s="11" t="e">
        <f>VLOOKUP($C722, FanGraphs_Standings[[Abbreviation]:[2024 Projected Full Season W%]], 18, FALSE)</f>
        <v>#N/A</v>
      </c>
      <c r="BH722" s="11" t="e">
        <f t="shared" si="133"/>
        <v>#N/A</v>
      </c>
      <c r="BI722" s="11" t="e">
        <f>VLOOKUP($C722, 'Home Field Adv'!$A$2:$K$31, 11, FALSE)</f>
        <v>#N/A</v>
      </c>
      <c r="BL722" s="12" t="str">
        <f t="shared" si="134"/>
        <v/>
      </c>
      <c r="BM722" s="12" t="str">
        <f t="shared" si="124"/>
        <v/>
      </c>
      <c r="BN722" s="12" t="str">
        <f t="shared" si="135"/>
        <v/>
      </c>
    </row>
    <row r="723" spans="6:66" x14ac:dyDescent="0.45">
      <c r="F723" s="11" t="e">
        <f>VLOOKUP($B723, FanGraphs_Standings[[Abbreviation]:[2024 Year to Date G]], 2, FALSE)</f>
        <v>#N/A</v>
      </c>
      <c r="G723" s="11" t="e">
        <f>_xlfn.IFNA(VLOOKUP($D723, 'SP Per G'!$A$2:$D$1385, 3, FALSE),M723)</f>
        <v>#N/A</v>
      </c>
      <c r="H723" s="11" t="e">
        <f>IF(AND(ISNA(VLOOKUP($D723, 'SP Per G'!$A$2:$D$1385, 4, FALSE)), ISTEXT($D723)), G723,IF(ISNA(VLOOKUP($D723, 'SP Per G'!$A$2:$D$1385, 4, FALSE)), M723, VLOOKUP($D723, 'SP Per G'!$A$2:$D$1385, 4, FALSE)))</f>
        <v>#N/A</v>
      </c>
      <c r="I723" s="11" t="e">
        <f t="shared" si="125"/>
        <v>#N/A</v>
      </c>
      <c r="J723" s="11" t="e">
        <f>_xlfn.IFNA(VLOOKUP($D723,Individual_Pitching___Dashboard[],18,FALSE),VLOOKUP(B723,Team_Pitching___Dashboard[[Team]:[ERA]],17,FALSE))</f>
        <v>#N/A</v>
      </c>
      <c r="K723" s="11" t="e">
        <f>_xlfn.IFNA(VLOOKUP($D723, Individual_Pitching___Dashboard[], 20, FALSE), VLOOKUP(B723,Team_Pitching___Dashboard[[Team]:[xFIP]],20,FALSE))</f>
        <v>#N/A</v>
      </c>
      <c r="L723" s="11" t="e">
        <f>_xlfn.IFNA(VLOOKUP($D723, Individual_Pitching___Advanced[], 21,FALSE), VLOOKUP(B723, Team_Pitching___Advanced[], 20, FALSE))</f>
        <v>#N/A</v>
      </c>
      <c r="M723" s="11" t="e">
        <f>VLOOKUP($B723, 'Team Per G'!$A$2:$G$31, 7, FALSE)</f>
        <v>#N/A</v>
      </c>
      <c r="N723" s="11" t="e">
        <f>VLOOKUP($B723, 'FanGraphs - Team WAR Projected'!$B$2:$E$31, 3, FALSE)/162</f>
        <v>#N/A</v>
      </c>
      <c r="O723" s="11" t="e">
        <f t="shared" si="126"/>
        <v>#N/A</v>
      </c>
      <c r="P723" s="11" t="e">
        <f>VLOOKUP($B723, Team_Pitching___Advanced[[Team]:[xFIP]], 19,FALSE)</f>
        <v>#N/A</v>
      </c>
      <c r="Q723" s="11" t="e">
        <f>VLOOKUP($B723, Team_Pitching___Advanced[], 20, FALSE)</f>
        <v>#N/A</v>
      </c>
      <c r="R723" s="11" t="e">
        <f>VLOOKUP($B723, Team_Batting___Dashboard[[Team]:[wOBA]], 16, FALSE)</f>
        <v>#N/A</v>
      </c>
      <c r="S723" s="11" t="e">
        <f>VLOOKUP($B723, Team_Batting___Advanced[[Team]:[OPS]], 9, FALSE)</f>
        <v>#N/A</v>
      </c>
      <c r="T723" s="11" t="e">
        <f>VLOOKUP($B723, Team_Batting___Advanced[], 19, FALSE)</f>
        <v>#N/A</v>
      </c>
      <c r="U723" s="11" t="e">
        <f>VLOOKUP($B723, 'Team Per G'!$A$2:$G$31, 3, FALSE)</f>
        <v>#N/A</v>
      </c>
      <c r="V723" s="11" t="e">
        <f>VLOOKUP($B723, 'Team Per G'!$A$2:$G$31, 5, FALSE)</f>
        <v>#N/A</v>
      </c>
      <c r="W723" s="11" t="e">
        <f>VLOOKUP($B723, 'Team Per G'!$A$2:$G$31, 4, FALSE)</f>
        <v>#N/A</v>
      </c>
      <c r="X723" s="11" t="e">
        <f>VLOOKUP($B723, Team_Batting___Dashboard[], 22, FALSE)/$F723</f>
        <v>#N/A</v>
      </c>
      <c r="Y723" s="11" t="e">
        <f>VLOOKUP($B723, 'FanGraphs - Team WAR Projected'!$B$2:$E$31, 4, FALSE)/162</f>
        <v>#N/A</v>
      </c>
      <c r="Z723" s="11" t="e">
        <f t="shared" si="127"/>
        <v>#N/A</v>
      </c>
      <c r="AA723" s="11" t="e">
        <f>VLOOKUP($B723, FanGraphs_Standings[[Abbreviation]:[2024 Year to Date RS/G]], 6, FALSE)/$F723</f>
        <v>#N/A</v>
      </c>
      <c r="AB723" s="11" t="e">
        <f>VLOOKUP($B723, FanGraphs_Standings[[Abbreviation]:[2024 Projected Full Season RDif]], 19, FALSE)/162</f>
        <v>#N/A</v>
      </c>
      <c r="AC723" s="11" t="e">
        <f t="shared" si="136"/>
        <v>#N/A</v>
      </c>
      <c r="AD723" s="11" t="e">
        <f>VLOOKUP($B723, FanGraphs_Standings[[Abbreviation]:[2024 Projected Full Season RDif]], 5, FALSE)</f>
        <v>#N/A</v>
      </c>
      <c r="AE723" s="11" t="e">
        <f>VLOOKUP($B723, FanGraphs_Standings[[Abbreviation]:[2024 Projected Full Season W%]], 18, FALSE)</f>
        <v>#N/A</v>
      </c>
      <c r="AF723" s="11" t="e">
        <f t="shared" si="128"/>
        <v>#N/A</v>
      </c>
      <c r="AG723" s="11" t="e">
        <f>VLOOKUP($B723, 'Home Field Adv'!$A$2:$I$31, 9, FALSE)</f>
        <v>#N/A</v>
      </c>
      <c r="AH723" s="11" t="e">
        <f>VLOOKUP($C723, FanGraphs_Standings[[Abbreviation]:[2024 Year to Date G]], 2, FALSE)</f>
        <v>#N/A</v>
      </c>
      <c r="AI723" s="11" t="e">
        <f>_xlfn.IFNA(VLOOKUP($E723, 'SP Per G'!$A$2:$D$1385, 3, FALSE), AO723)</f>
        <v>#N/A</v>
      </c>
      <c r="AJ723" s="11" t="e">
        <f>IF(AND(ISNA(VLOOKUP($E723, 'SP Per G'!$A$2:$D$1385, 4, FALSE)), ISTEXT($E723)), AI723,IF(ISNA(VLOOKUP($E723, 'SP Per G'!$A$2:$D$1385, 4, FALSE)), AO723, VLOOKUP($E723, 'SP Per G'!$A$2:$D$1385, 4, FALSE)))</f>
        <v>#N/A</v>
      </c>
      <c r="AK723" s="11" t="e">
        <f t="shared" si="129"/>
        <v>#N/A</v>
      </c>
      <c r="AL723" s="11" t="e">
        <f>_xlfn.IFNA(VLOOKUP($E723, Individual_Pitching___Dashboard[], 18, FALSE), VLOOKUP($C723,Team_Pitching___Advanced[[Team]:[SIERA]],16,FALSE))</f>
        <v>#N/A</v>
      </c>
      <c r="AM723" s="11" t="e">
        <f>_xlfn.IFNA(VLOOKUP($E723, Individual_Pitching___Dashboard[], 20, FALSE), VLOOKUP($C723,Team_Pitching___Advanced[[Team]:[xFIP]],19,FALSE))</f>
        <v>#N/A</v>
      </c>
      <c r="AN723" s="11" t="e">
        <f>_xlfn.IFNA(VLOOKUP($E723,Individual_Pitching___Advanced[],21,FALSE),VLOOKUP($C723,Team_Pitching___Advanced[[Team]:[SIERA]],20,FALSE))</f>
        <v>#N/A</v>
      </c>
      <c r="AO723" s="11" t="e">
        <f>VLOOKUP($C723, 'Team Per G'!$A$2:$G$31, 7, FALSE)</f>
        <v>#N/A</v>
      </c>
      <c r="AP723" s="11" t="e">
        <f>VLOOKUP($C723, 'FanGraphs - Team WAR Projected'!$B$2:$E$31, 3, FALSE)/162</f>
        <v>#N/A</v>
      </c>
      <c r="AQ723" s="11" t="e">
        <f t="shared" si="130"/>
        <v>#N/A</v>
      </c>
      <c r="AR723" s="11" t="e">
        <f>VLOOKUP($C723, Team_Pitching___Advanced[[Team]:[xFIP]], 19,FALSE)</f>
        <v>#N/A</v>
      </c>
      <c r="AS723" s="11" t="e">
        <f>VLOOKUP($C723, Team_Pitching___Advanced[], 20, FALSE)</f>
        <v>#N/A</v>
      </c>
      <c r="AT723" s="11" t="e">
        <f>VLOOKUP($C723, Team_Batting___Dashboard[[Team]:[wOBA]], 16, FALSE)</f>
        <v>#N/A</v>
      </c>
      <c r="AU723" s="11" t="e">
        <f>VLOOKUP($C723, Team_Batting___Advanced[[Team]:[OPS]], 9, FALSE)</f>
        <v>#N/A</v>
      </c>
      <c r="AV723" s="11" t="e">
        <f>VLOOKUP($C723, Team_Batting___Advanced[], 19, FALSE)</f>
        <v>#N/A</v>
      </c>
      <c r="AW723" s="11" t="e">
        <f>VLOOKUP($C723, 'Team Per G'!$A$2:$G$31, 3, FALSE)</f>
        <v>#N/A</v>
      </c>
      <c r="AX723" s="11" t="e">
        <f>VLOOKUP($C723, 'Team Per G'!$A$2:$G$31, 5, FALSE)</f>
        <v>#N/A</v>
      </c>
      <c r="AY723" s="11" t="e">
        <f>VLOOKUP($C723, 'Team Per G'!$A$2:$G$31, 4, FALSE)</f>
        <v>#N/A</v>
      </c>
      <c r="AZ723" s="11" t="e">
        <f>VLOOKUP($C723, Team_Batting___Dashboard[], 22, FALSE)/$AH723</f>
        <v>#N/A</v>
      </c>
      <c r="BA723" s="11" t="e">
        <f>VLOOKUP($C723, 'FanGraphs - Team WAR Projected'!$B$2:$E$31, 4, FALSE)/162</f>
        <v>#N/A</v>
      </c>
      <c r="BB723" s="11" t="e">
        <f t="shared" si="131"/>
        <v>#N/A</v>
      </c>
      <c r="BC723" s="11" t="e">
        <f>VLOOKUP($C723, FanGraphs_Standings[[Abbreviation]:[2024 Year to Date RS/G]], 6, FALSE)/$AH723</f>
        <v>#N/A</v>
      </c>
      <c r="BD723" s="11" t="e">
        <f>VLOOKUP($C723, FanGraphs_Standings[[Abbreviation]:[2024 Projected Full Season RDif]], 19, FALSE)/162</f>
        <v>#N/A</v>
      </c>
      <c r="BE723" s="11" t="e">
        <f t="shared" si="132"/>
        <v>#N/A</v>
      </c>
      <c r="BF723" s="11" t="e">
        <f>VLOOKUP($C723, FanGraphs_Standings[[Abbreviation]:[2024 Projected Full Season RDif]], 5, FALSE)</f>
        <v>#N/A</v>
      </c>
      <c r="BG723" s="11" t="e">
        <f>VLOOKUP($C723, FanGraphs_Standings[[Abbreviation]:[2024 Projected Full Season W%]], 18, FALSE)</f>
        <v>#N/A</v>
      </c>
      <c r="BH723" s="11" t="e">
        <f t="shared" si="133"/>
        <v>#N/A</v>
      </c>
      <c r="BI723" s="11" t="e">
        <f>VLOOKUP($C723, 'Home Field Adv'!$A$2:$K$31, 11, FALSE)</f>
        <v>#N/A</v>
      </c>
      <c r="BL723" s="12" t="str">
        <f t="shared" si="134"/>
        <v/>
      </c>
      <c r="BM723" s="12" t="str">
        <f t="shared" si="124"/>
        <v/>
      </c>
      <c r="BN723" s="12" t="str">
        <f t="shared" si="135"/>
        <v/>
      </c>
    </row>
    <row r="724" spans="6:66" x14ac:dyDescent="0.45">
      <c r="F724" s="11" t="e">
        <f>VLOOKUP($B724, FanGraphs_Standings[[Abbreviation]:[2024 Year to Date G]], 2, FALSE)</f>
        <v>#N/A</v>
      </c>
      <c r="G724" s="11" t="e">
        <f>_xlfn.IFNA(VLOOKUP($D724, 'SP Per G'!$A$2:$D$1385, 3, FALSE),M724)</f>
        <v>#N/A</v>
      </c>
      <c r="H724" s="11" t="e">
        <f>IF(AND(ISNA(VLOOKUP($D724, 'SP Per G'!$A$2:$D$1385, 4, FALSE)), ISTEXT($D724)), G724,IF(ISNA(VLOOKUP($D724, 'SP Per G'!$A$2:$D$1385, 4, FALSE)), M724, VLOOKUP($D724, 'SP Per G'!$A$2:$D$1385, 4, FALSE)))</f>
        <v>#N/A</v>
      </c>
      <c r="I724" s="11" t="e">
        <f t="shared" si="125"/>
        <v>#N/A</v>
      </c>
      <c r="J724" s="11" t="e">
        <f>_xlfn.IFNA(VLOOKUP($D724,Individual_Pitching___Dashboard[],18,FALSE),VLOOKUP(B724,Team_Pitching___Dashboard[[Team]:[ERA]],17,FALSE))</f>
        <v>#N/A</v>
      </c>
      <c r="K724" s="11" t="e">
        <f>_xlfn.IFNA(VLOOKUP($D724, Individual_Pitching___Dashboard[], 20, FALSE), VLOOKUP(B724,Team_Pitching___Dashboard[[Team]:[xFIP]],20,FALSE))</f>
        <v>#N/A</v>
      </c>
      <c r="L724" s="11" t="e">
        <f>_xlfn.IFNA(VLOOKUP($D724, Individual_Pitching___Advanced[], 21,FALSE), VLOOKUP(B724, Team_Pitching___Advanced[], 20, FALSE))</f>
        <v>#N/A</v>
      </c>
      <c r="M724" s="11" t="e">
        <f>VLOOKUP($B724, 'Team Per G'!$A$2:$G$31, 7, FALSE)</f>
        <v>#N/A</v>
      </c>
      <c r="N724" s="11" t="e">
        <f>VLOOKUP($B724, 'FanGraphs - Team WAR Projected'!$B$2:$E$31, 3, FALSE)/162</f>
        <v>#N/A</v>
      </c>
      <c r="O724" s="11" t="e">
        <f t="shared" si="126"/>
        <v>#N/A</v>
      </c>
      <c r="P724" s="11" t="e">
        <f>VLOOKUP($B724, Team_Pitching___Advanced[[Team]:[xFIP]], 19,FALSE)</f>
        <v>#N/A</v>
      </c>
      <c r="Q724" s="11" t="e">
        <f>VLOOKUP($B724, Team_Pitching___Advanced[], 20, FALSE)</f>
        <v>#N/A</v>
      </c>
      <c r="R724" s="11" t="e">
        <f>VLOOKUP($B724, Team_Batting___Dashboard[[Team]:[wOBA]], 16, FALSE)</f>
        <v>#N/A</v>
      </c>
      <c r="S724" s="11" t="e">
        <f>VLOOKUP($B724, Team_Batting___Advanced[[Team]:[OPS]], 9, FALSE)</f>
        <v>#N/A</v>
      </c>
      <c r="T724" s="11" t="e">
        <f>VLOOKUP($B724, Team_Batting___Advanced[], 19, FALSE)</f>
        <v>#N/A</v>
      </c>
      <c r="U724" s="11" t="e">
        <f>VLOOKUP($B724, 'Team Per G'!$A$2:$G$31, 3, FALSE)</f>
        <v>#N/A</v>
      </c>
      <c r="V724" s="11" t="e">
        <f>VLOOKUP($B724, 'Team Per G'!$A$2:$G$31, 5, FALSE)</f>
        <v>#N/A</v>
      </c>
      <c r="W724" s="11" t="e">
        <f>VLOOKUP($B724, 'Team Per G'!$A$2:$G$31, 4, FALSE)</f>
        <v>#N/A</v>
      </c>
      <c r="X724" s="11" t="e">
        <f>VLOOKUP($B724, Team_Batting___Dashboard[], 22, FALSE)/$F724</f>
        <v>#N/A</v>
      </c>
      <c r="Y724" s="11" t="e">
        <f>VLOOKUP($B724, 'FanGraphs - Team WAR Projected'!$B$2:$E$31, 4, FALSE)/162</f>
        <v>#N/A</v>
      </c>
      <c r="Z724" s="11" t="e">
        <f t="shared" si="127"/>
        <v>#N/A</v>
      </c>
      <c r="AA724" s="11" t="e">
        <f>VLOOKUP($B724, FanGraphs_Standings[[Abbreviation]:[2024 Year to Date RS/G]], 6, FALSE)/$F724</f>
        <v>#N/A</v>
      </c>
      <c r="AB724" s="11" t="e">
        <f>VLOOKUP($B724, FanGraphs_Standings[[Abbreviation]:[2024 Projected Full Season RDif]], 19, FALSE)/162</f>
        <v>#N/A</v>
      </c>
      <c r="AC724" s="11" t="e">
        <f t="shared" si="136"/>
        <v>#N/A</v>
      </c>
      <c r="AD724" s="11" t="e">
        <f>VLOOKUP($B724, FanGraphs_Standings[[Abbreviation]:[2024 Projected Full Season RDif]], 5, FALSE)</f>
        <v>#N/A</v>
      </c>
      <c r="AE724" s="11" t="e">
        <f>VLOOKUP($B724, FanGraphs_Standings[[Abbreviation]:[2024 Projected Full Season W%]], 18, FALSE)</f>
        <v>#N/A</v>
      </c>
      <c r="AF724" s="11" t="e">
        <f t="shared" si="128"/>
        <v>#N/A</v>
      </c>
      <c r="AG724" s="11" t="e">
        <f>VLOOKUP($B724, 'Home Field Adv'!$A$2:$I$31, 9, FALSE)</f>
        <v>#N/A</v>
      </c>
      <c r="AH724" s="11" t="e">
        <f>VLOOKUP($C724, FanGraphs_Standings[[Abbreviation]:[2024 Year to Date G]], 2, FALSE)</f>
        <v>#N/A</v>
      </c>
      <c r="AI724" s="11" t="e">
        <f>_xlfn.IFNA(VLOOKUP($E724, 'SP Per G'!$A$2:$D$1385, 3, FALSE), AO724)</f>
        <v>#N/A</v>
      </c>
      <c r="AJ724" s="11" t="e">
        <f>IF(AND(ISNA(VLOOKUP($E724, 'SP Per G'!$A$2:$D$1385, 4, FALSE)), ISTEXT($E724)), AI724,IF(ISNA(VLOOKUP($E724, 'SP Per G'!$A$2:$D$1385, 4, FALSE)), AO724, VLOOKUP($E724, 'SP Per G'!$A$2:$D$1385, 4, FALSE)))</f>
        <v>#N/A</v>
      </c>
      <c r="AK724" s="11" t="e">
        <f t="shared" si="129"/>
        <v>#N/A</v>
      </c>
      <c r="AL724" s="11" t="e">
        <f>_xlfn.IFNA(VLOOKUP($E724, Individual_Pitching___Dashboard[], 18, FALSE), VLOOKUP($C724,Team_Pitching___Advanced[[Team]:[SIERA]],16,FALSE))</f>
        <v>#N/A</v>
      </c>
      <c r="AM724" s="11" t="e">
        <f>_xlfn.IFNA(VLOOKUP($E724, Individual_Pitching___Dashboard[], 20, FALSE), VLOOKUP($C724,Team_Pitching___Advanced[[Team]:[xFIP]],19,FALSE))</f>
        <v>#N/A</v>
      </c>
      <c r="AN724" s="11" t="e">
        <f>_xlfn.IFNA(VLOOKUP($E724,Individual_Pitching___Advanced[],21,FALSE),VLOOKUP($C724,Team_Pitching___Advanced[[Team]:[SIERA]],20,FALSE))</f>
        <v>#N/A</v>
      </c>
      <c r="AO724" s="11" t="e">
        <f>VLOOKUP($C724, 'Team Per G'!$A$2:$G$31, 7, FALSE)</f>
        <v>#N/A</v>
      </c>
      <c r="AP724" s="11" t="e">
        <f>VLOOKUP($C724, 'FanGraphs - Team WAR Projected'!$B$2:$E$31, 3, FALSE)/162</f>
        <v>#N/A</v>
      </c>
      <c r="AQ724" s="11" t="e">
        <f t="shared" si="130"/>
        <v>#N/A</v>
      </c>
      <c r="AR724" s="11" t="e">
        <f>VLOOKUP($C724, Team_Pitching___Advanced[[Team]:[xFIP]], 19,FALSE)</f>
        <v>#N/A</v>
      </c>
      <c r="AS724" s="11" t="e">
        <f>VLOOKUP($C724, Team_Pitching___Advanced[], 20, FALSE)</f>
        <v>#N/A</v>
      </c>
      <c r="AT724" s="11" t="e">
        <f>VLOOKUP($C724, Team_Batting___Dashboard[[Team]:[wOBA]], 16, FALSE)</f>
        <v>#N/A</v>
      </c>
      <c r="AU724" s="11" t="e">
        <f>VLOOKUP($C724, Team_Batting___Advanced[[Team]:[OPS]], 9, FALSE)</f>
        <v>#N/A</v>
      </c>
      <c r="AV724" s="11" t="e">
        <f>VLOOKUP($C724, Team_Batting___Advanced[], 19, FALSE)</f>
        <v>#N/A</v>
      </c>
      <c r="AW724" s="11" t="e">
        <f>VLOOKUP($C724, 'Team Per G'!$A$2:$G$31, 3, FALSE)</f>
        <v>#N/A</v>
      </c>
      <c r="AX724" s="11" t="e">
        <f>VLOOKUP($C724, 'Team Per G'!$A$2:$G$31, 5, FALSE)</f>
        <v>#N/A</v>
      </c>
      <c r="AY724" s="11" t="e">
        <f>VLOOKUP($C724, 'Team Per G'!$A$2:$G$31, 4, FALSE)</f>
        <v>#N/A</v>
      </c>
      <c r="AZ724" s="11" t="e">
        <f>VLOOKUP($C724, Team_Batting___Dashboard[], 22, FALSE)/$AH724</f>
        <v>#N/A</v>
      </c>
      <c r="BA724" s="11" t="e">
        <f>VLOOKUP($C724, 'FanGraphs - Team WAR Projected'!$B$2:$E$31, 4, FALSE)/162</f>
        <v>#N/A</v>
      </c>
      <c r="BB724" s="11" t="e">
        <f t="shared" si="131"/>
        <v>#N/A</v>
      </c>
      <c r="BC724" s="11" t="e">
        <f>VLOOKUP($C724, FanGraphs_Standings[[Abbreviation]:[2024 Year to Date RS/G]], 6, FALSE)/$AH724</f>
        <v>#N/A</v>
      </c>
      <c r="BD724" s="11" t="e">
        <f>VLOOKUP($C724, FanGraphs_Standings[[Abbreviation]:[2024 Projected Full Season RDif]], 19, FALSE)/162</f>
        <v>#N/A</v>
      </c>
      <c r="BE724" s="11" t="e">
        <f t="shared" si="132"/>
        <v>#N/A</v>
      </c>
      <c r="BF724" s="11" t="e">
        <f>VLOOKUP($C724, FanGraphs_Standings[[Abbreviation]:[2024 Projected Full Season RDif]], 5, FALSE)</f>
        <v>#N/A</v>
      </c>
      <c r="BG724" s="11" t="e">
        <f>VLOOKUP($C724, FanGraphs_Standings[[Abbreviation]:[2024 Projected Full Season W%]], 18, FALSE)</f>
        <v>#N/A</v>
      </c>
      <c r="BH724" s="11" t="e">
        <f t="shared" si="133"/>
        <v>#N/A</v>
      </c>
      <c r="BI724" s="11" t="e">
        <f>VLOOKUP($C724, 'Home Field Adv'!$A$2:$K$31, 11, FALSE)</f>
        <v>#N/A</v>
      </c>
      <c r="BL724" s="12" t="str">
        <f t="shared" si="134"/>
        <v/>
      </c>
      <c r="BM724" s="12" t="str">
        <f t="shared" si="124"/>
        <v/>
      </c>
      <c r="BN724" s="12" t="str">
        <f t="shared" si="135"/>
        <v/>
      </c>
    </row>
    <row r="725" spans="6:66" x14ac:dyDescent="0.45">
      <c r="F725" s="11" t="e">
        <f>VLOOKUP($B725, FanGraphs_Standings[[Abbreviation]:[2024 Year to Date G]], 2, FALSE)</f>
        <v>#N/A</v>
      </c>
      <c r="G725" s="11" t="e">
        <f>_xlfn.IFNA(VLOOKUP($D725, 'SP Per G'!$A$2:$D$1385, 3, FALSE),M725)</f>
        <v>#N/A</v>
      </c>
      <c r="H725" s="11" t="e">
        <f>IF(AND(ISNA(VLOOKUP($D725, 'SP Per G'!$A$2:$D$1385, 4, FALSE)), ISTEXT($D725)), G725,IF(ISNA(VLOOKUP($D725, 'SP Per G'!$A$2:$D$1385, 4, FALSE)), M725, VLOOKUP($D725, 'SP Per G'!$A$2:$D$1385, 4, FALSE)))</f>
        <v>#N/A</v>
      </c>
      <c r="I725" s="11" t="e">
        <f t="shared" si="125"/>
        <v>#N/A</v>
      </c>
      <c r="J725" s="11" t="e">
        <f>_xlfn.IFNA(VLOOKUP($D725,Individual_Pitching___Dashboard[],18,FALSE),VLOOKUP(B725,Team_Pitching___Dashboard[[Team]:[ERA]],17,FALSE))</f>
        <v>#N/A</v>
      </c>
      <c r="K725" s="11" t="e">
        <f>_xlfn.IFNA(VLOOKUP($D725, Individual_Pitching___Dashboard[], 20, FALSE), VLOOKUP(B725,Team_Pitching___Dashboard[[Team]:[xFIP]],20,FALSE))</f>
        <v>#N/A</v>
      </c>
      <c r="L725" s="11" t="e">
        <f>_xlfn.IFNA(VLOOKUP($D725, Individual_Pitching___Advanced[], 21,FALSE), VLOOKUP(B725, Team_Pitching___Advanced[], 20, FALSE))</f>
        <v>#N/A</v>
      </c>
      <c r="M725" s="11" t="e">
        <f>VLOOKUP($B725, 'Team Per G'!$A$2:$G$31, 7, FALSE)</f>
        <v>#N/A</v>
      </c>
      <c r="N725" s="11" t="e">
        <f>VLOOKUP($B725, 'FanGraphs - Team WAR Projected'!$B$2:$E$31, 3, FALSE)/162</f>
        <v>#N/A</v>
      </c>
      <c r="O725" s="11" t="e">
        <f t="shared" si="126"/>
        <v>#N/A</v>
      </c>
      <c r="P725" s="11" t="e">
        <f>VLOOKUP($B725, Team_Pitching___Advanced[[Team]:[xFIP]], 19,FALSE)</f>
        <v>#N/A</v>
      </c>
      <c r="Q725" s="11" t="e">
        <f>VLOOKUP($B725, Team_Pitching___Advanced[], 20, FALSE)</f>
        <v>#N/A</v>
      </c>
      <c r="R725" s="11" t="e">
        <f>VLOOKUP($B725, Team_Batting___Dashboard[[Team]:[wOBA]], 16, FALSE)</f>
        <v>#N/A</v>
      </c>
      <c r="S725" s="11" t="e">
        <f>VLOOKUP($B725, Team_Batting___Advanced[[Team]:[OPS]], 9, FALSE)</f>
        <v>#N/A</v>
      </c>
      <c r="T725" s="11" t="e">
        <f>VLOOKUP($B725, Team_Batting___Advanced[], 19, FALSE)</f>
        <v>#N/A</v>
      </c>
      <c r="U725" s="11" t="e">
        <f>VLOOKUP($B725, 'Team Per G'!$A$2:$G$31, 3, FALSE)</f>
        <v>#N/A</v>
      </c>
      <c r="V725" s="11" t="e">
        <f>VLOOKUP($B725, 'Team Per G'!$A$2:$G$31, 5, FALSE)</f>
        <v>#N/A</v>
      </c>
      <c r="W725" s="11" t="e">
        <f>VLOOKUP($B725, 'Team Per G'!$A$2:$G$31, 4, FALSE)</f>
        <v>#N/A</v>
      </c>
      <c r="X725" s="11" t="e">
        <f>VLOOKUP($B725, Team_Batting___Dashboard[], 22, FALSE)/$F725</f>
        <v>#N/A</v>
      </c>
      <c r="Y725" s="11" t="e">
        <f>VLOOKUP($B725, 'FanGraphs - Team WAR Projected'!$B$2:$E$31, 4, FALSE)/162</f>
        <v>#N/A</v>
      </c>
      <c r="Z725" s="11" t="e">
        <f t="shared" si="127"/>
        <v>#N/A</v>
      </c>
      <c r="AA725" s="11" t="e">
        <f>VLOOKUP($B725, FanGraphs_Standings[[Abbreviation]:[2024 Year to Date RS/G]], 6, FALSE)/$F725</f>
        <v>#N/A</v>
      </c>
      <c r="AB725" s="11" t="e">
        <f>VLOOKUP($B725, FanGraphs_Standings[[Abbreviation]:[2024 Projected Full Season RDif]], 19, FALSE)/162</f>
        <v>#N/A</v>
      </c>
      <c r="AC725" s="11" t="e">
        <f t="shared" si="136"/>
        <v>#N/A</v>
      </c>
      <c r="AD725" s="11" t="e">
        <f>VLOOKUP($B725, FanGraphs_Standings[[Abbreviation]:[2024 Projected Full Season RDif]], 5, FALSE)</f>
        <v>#N/A</v>
      </c>
      <c r="AE725" s="11" t="e">
        <f>VLOOKUP($B725, FanGraphs_Standings[[Abbreviation]:[2024 Projected Full Season W%]], 18, FALSE)</f>
        <v>#N/A</v>
      </c>
      <c r="AF725" s="11" t="e">
        <f t="shared" si="128"/>
        <v>#N/A</v>
      </c>
      <c r="AG725" s="11" t="e">
        <f>VLOOKUP($B725, 'Home Field Adv'!$A$2:$I$31, 9, FALSE)</f>
        <v>#N/A</v>
      </c>
      <c r="AH725" s="11" t="e">
        <f>VLOOKUP($C725, FanGraphs_Standings[[Abbreviation]:[2024 Year to Date G]], 2, FALSE)</f>
        <v>#N/A</v>
      </c>
      <c r="AI725" s="11" t="e">
        <f>_xlfn.IFNA(VLOOKUP($E725, 'SP Per G'!$A$2:$D$1385, 3, FALSE), AO725)</f>
        <v>#N/A</v>
      </c>
      <c r="AJ725" s="11" t="e">
        <f>IF(AND(ISNA(VLOOKUP($E725, 'SP Per G'!$A$2:$D$1385, 4, FALSE)), ISTEXT($E725)), AI725,IF(ISNA(VLOOKUP($E725, 'SP Per G'!$A$2:$D$1385, 4, FALSE)), AO725, VLOOKUP($E725, 'SP Per G'!$A$2:$D$1385, 4, FALSE)))</f>
        <v>#N/A</v>
      </c>
      <c r="AK725" s="11" t="e">
        <f t="shared" si="129"/>
        <v>#N/A</v>
      </c>
      <c r="AL725" s="11" t="e">
        <f>_xlfn.IFNA(VLOOKUP($E725, Individual_Pitching___Dashboard[], 18, FALSE), VLOOKUP($C725,Team_Pitching___Advanced[[Team]:[SIERA]],16,FALSE))</f>
        <v>#N/A</v>
      </c>
      <c r="AM725" s="11" t="e">
        <f>_xlfn.IFNA(VLOOKUP($E725, Individual_Pitching___Dashboard[], 20, FALSE), VLOOKUP($C725,Team_Pitching___Advanced[[Team]:[xFIP]],19,FALSE))</f>
        <v>#N/A</v>
      </c>
      <c r="AN725" s="11" t="e">
        <f>_xlfn.IFNA(VLOOKUP($E725,Individual_Pitching___Advanced[],21,FALSE),VLOOKUP($C725,Team_Pitching___Advanced[[Team]:[SIERA]],20,FALSE))</f>
        <v>#N/A</v>
      </c>
      <c r="AO725" s="11" t="e">
        <f>VLOOKUP($C725, 'Team Per G'!$A$2:$G$31, 7, FALSE)</f>
        <v>#N/A</v>
      </c>
      <c r="AP725" s="11" t="e">
        <f>VLOOKUP($C725, 'FanGraphs - Team WAR Projected'!$B$2:$E$31, 3, FALSE)/162</f>
        <v>#N/A</v>
      </c>
      <c r="AQ725" s="11" t="e">
        <f t="shared" si="130"/>
        <v>#N/A</v>
      </c>
      <c r="AR725" s="11" t="e">
        <f>VLOOKUP($C725, Team_Pitching___Advanced[[Team]:[xFIP]], 19,FALSE)</f>
        <v>#N/A</v>
      </c>
      <c r="AS725" s="11" t="e">
        <f>VLOOKUP($C725, Team_Pitching___Advanced[], 20, FALSE)</f>
        <v>#N/A</v>
      </c>
      <c r="AT725" s="11" t="e">
        <f>VLOOKUP($C725, Team_Batting___Dashboard[[Team]:[wOBA]], 16, FALSE)</f>
        <v>#N/A</v>
      </c>
      <c r="AU725" s="11" t="e">
        <f>VLOOKUP($C725, Team_Batting___Advanced[[Team]:[OPS]], 9, FALSE)</f>
        <v>#N/A</v>
      </c>
      <c r="AV725" s="11" t="e">
        <f>VLOOKUP($C725, Team_Batting___Advanced[], 19, FALSE)</f>
        <v>#N/A</v>
      </c>
      <c r="AW725" s="11" t="e">
        <f>VLOOKUP($C725, 'Team Per G'!$A$2:$G$31, 3, FALSE)</f>
        <v>#N/A</v>
      </c>
      <c r="AX725" s="11" t="e">
        <f>VLOOKUP($C725, 'Team Per G'!$A$2:$G$31, 5, FALSE)</f>
        <v>#N/A</v>
      </c>
      <c r="AY725" s="11" t="e">
        <f>VLOOKUP($C725, 'Team Per G'!$A$2:$G$31, 4, FALSE)</f>
        <v>#N/A</v>
      </c>
      <c r="AZ725" s="11" t="e">
        <f>VLOOKUP($C725, Team_Batting___Dashboard[], 22, FALSE)/$AH725</f>
        <v>#N/A</v>
      </c>
      <c r="BA725" s="11" t="e">
        <f>VLOOKUP($C725, 'FanGraphs - Team WAR Projected'!$B$2:$E$31, 4, FALSE)/162</f>
        <v>#N/A</v>
      </c>
      <c r="BB725" s="11" t="e">
        <f t="shared" si="131"/>
        <v>#N/A</v>
      </c>
      <c r="BC725" s="11" t="e">
        <f>VLOOKUP($C725, FanGraphs_Standings[[Abbreviation]:[2024 Year to Date RS/G]], 6, FALSE)/$AH725</f>
        <v>#N/A</v>
      </c>
      <c r="BD725" s="11" t="e">
        <f>VLOOKUP($C725, FanGraphs_Standings[[Abbreviation]:[2024 Projected Full Season RDif]], 19, FALSE)/162</f>
        <v>#N/A</v>
      </c>
      <c r="BE725" s="11" t="e">
        <f t="shared" si="132"/>
        <v>#N/A</v>
      </c>
      <c r="BF725" s="11" t="e">
        <f>VLOOKUP($C725, FanGraphs_Standings[[Abbreviation]:[2024 Projected Full Season RDif]], 5, FALSE)</f>
        <v>#N/A</v>
      </c>
      <c r="BG725" s="11" t="e">
        <f>VLOOKUP($C725, FanGraphs_Standings[[Abbreviation]:[2024 Projected Full Season W%]], 18, FALSE)</f>
        <v>#N/A</v>
      </c>
      <c r="BH725" s="11" t="e">
        <f t="shared" si="133"/>
        <v>#N/A</v>
      </c>
      <c r="BI725" s="11" t="e">
        <f>VLOOKUP($C725, 'Home Field Adv'!$A$2:$K$31, 11, FALSE)</f>
        <v>#N/A</v>
      </c>
      <c r="BL725" s="12" t="str">
        <f t="shared" si="134"/>
        <v/>
      </c>
      <c r="BM725" s="12" t="str">
        <f t="shared" si="124"/>
        <v/>
      </c>
      <c r="BN725" s="12" t="str">
        <f t="shared" si="135"/>
        <v/>
      </c>
    </row>
    <row r="726" spans="6:66" x14ac:dyDescent="0.45">
      <c r="F726" s="11" t="e">
        <f>VLOOKUP($B726, FanGraphs_Standings[[Abbreviation]:[2024 Year to Date G]], 2, FALSE)</f>
        <v>#N/A</v>
      </c>
      <c r="G726" s="11" t="e">
        <f>_xlfn.IFNA(VLOOKUP($D726, 'SP Per G'!$A$2:$D$1385, 3, FALSE),M726)</f>
        <v>#N/A</v>
      </c>
      <c r="H726" s="11" t="e">
        <f>IF(AND(ISNA(VLOOKUP($D726, 'SP Per G'!$A$2:$D$1385, 4, FALSE)), ISTEXT($D726)), G726,IF(ISNA(VLOOKUP($D726, 'SP Per G'!$A$2:$D$1385, 4, FALSE)), M726, VLOOKUP($D726, 'SP Per G'!$A$2:$D$1385, 4, FALSE)))</f>
        <v>#N/A</v>
      </c>
      <c r="I726" s="11" t="e">
        <f t="shared" si="125"/>
        <v>#N/A</v>
      </c>
      <c r="J726" s="11" t="e">
        <f>_xlfn.IFNA(VLOOKUP($D726,Individual_Pitching___Dashboard[],18,FALSE),VLOOKUP(B726,Team_Pitching___Dashboard[[Team]:[ERA]],17,FALSE))</f>
        <v>#N/A</v>
      </c>
      <c r="K726" s="11" t="e">
        <f>_xlfn.IFNA(VLOOKUP($D726, Individual_Pitching___Dashboard[], 20, FALSE), VLOOKUP(B726,Team_Pitching___Dashboard[[Team]:[xFIP]],20,FALSE))</f>
        <v>#N/A</v>
      </c>
      <c r="L726" s="11" t="e">
        <f>_xlfn.IFNA(VLOOKUP($D726, Individual_Pitching___Advanced[], 21,FALSE), VLOOKUP(B726, Team_Pitching___Advanced[], 20, FALSE))</f>
        <v>#N/A</v>
      </c>
      <c r="M726" s="11" t="e">
        <f>VLOOKUP($B726, 'Team Per G'!$A$2:$G$31, 7, FALSE)</f>
        <v>#N/A</v>
      </c>
      <c r="N726" s="11" t="e">
        <f>VLOOKUP($B726, 'FanGraphs - Team WAR Projected'!$B$2:$E$31, 3, FALSE)/162</f>
        <v>#N/A</v>
      </c>
      <c r="O726" s="11" t="e">
        <f t="shared" si="126"/>
        <v>#N/A</v>
      </c>
      <c r="P726" s="11" t="e">
        <f>VLOOKUP($B726, Team_Pitching___Advanced[[Team]:[xFIP]], 19,FALSE)</f>
        <v>#N/A</v>
      </c>
      <c r="Q726" s="11" t="e">
        <f>VLOOKUP($B726, Team_Pitching___Advanced[], 20, FALSE)</f>
        <v>#N/A</v>
      </c>
      <c r="R726" s="11" t="e">
        <f>VLOOKUP($B726, Team_Batting___Dashboard[[Team]:[wOBA]], 16, FALSE)</f>
        <v>#N/A</v>
      </c>
      <c r="S726" s="11" t="e">
        <f>VLOOKUP($B726, Team_Batting___Advanced[[Team]:[OPS]], 9, FALSE)</f>
        <v>#N/A</v>
      </c>
      <c r="T726" s="11" t="e">
        <f>VLOOKUP($B726, Team_Batting___Advanced[], 19, FALSE)</f>
        <v>#N/A</v>
      </c>
      <c r="U726" s="11" t="e">
        <f>VLOOKUP($B726, 'Team Per G'!$A$2:$G$31, 3, FALSE)</f>
        <v>#N/A</v>
      </c>
      <c r="V726" s="11" t="e">
        <f>VLOOKUP($B726, 'Team Per G'!$A$2:$G$31, 5, FALSE)</f>
        <v>#N/A</v>
      </c>
      <c r="W726" s="11" t="e">
        <f>VLOOKUP($B726, 'Team Per G'!$A$2:$G$31, 4, FALSE)</f>
        <v>#N/A</v>
      </c>
      <c r="X726" s="11" t="e">
        <f>VLOOKUP($B726, Team_Batting___Dashboard[], 22, FALSE)/$F726</f>
        <v>#N/A</v>
      </c>
      <c r="Y726" s="11" t="e">
        <f>VLOOKUP($B726, 'FanGraphs - Team WAR Projected'!$B$2:$E$31, 4, FALSE)/162</f>
        <v>#N/A</v>
      </c>
      <c r="Z726" s="11" t="e">
        <f t="shared" si="127"/>
        <v>#N/A</v>
      </c>
      <c r="AA726" s="11" t="e">
        <f>VLOOKUP($B726, FanGraphs_Standings[[Abbreviation]:[2024 Year to Date RS/G]], 6, FALSE)/$F726</f>
        <v>#N/A</v>
      </c>
      <c r="AB726" s="11" t="e">
        <f>VLOOKUP($B726, FanGraphs_Standings[[Abbreviation]:[2024 Projected Full Season RDif]], 19, FALSE)/162</f>
        <v>#N/A</v>
      </c>
      <c r="AC726" s="11" t="e">
        <f t="shared" si="136"/>
        <v>#N/A</v>
      </c>
      <c r="AD726" s="11" t="e">
        <f>VLOOKUP($B726, FanGraphs_Standings[[Abbreviation]:[2024 Projected Full Season RDif]], 5, FALSE)</f>
        <v>#N/A</v>
      </c>
      <c r="AE726" s="11" t="e">
        <f>VLOOKUP($B726, FanGraphs_Standings[[Abbreviation]:[2024 Projected Full Season W%]], 18, FALSE)</f>
        <v>#N/A</v>
      </c>
      <c r="AF726" s="11" t="e">
        <f t="shared" si="128"/>
        <v>#N/A</v>
      </c>
      <c r="AG726" s="11" t="e">
        <f>VLOOKUP($B726, 'Home Field Adv'!$A$2:$I$31, 9, FALSE)</f>
        <v>#N/A</v>
      </c>
      <c r="AH726" s="11" t="e">
        <f>VLOOKUP($C726, FanGraphs_Standings[[Abbreviation]:[2024 Year to Date G]], 2, FALSE)</f>
        <v>#N/A</v>
      </c>
      <c r="AI726" s="11" t="e">
        <f>_xlfn.IFNA(VLOOKUP($E726, 'SP Per G'!$A$2:$D$1385, 3, FALSE), AO726)</f>
        <v>#N/A</v>
      </c>
      <c r="AJ726" s="11" t="e">
        <f>IF(AND(ISNA(VLOOKUP($E726, 'SP Per G'!$A$2:$D$1385, 4, FALSE)), ISTEXT($E726)), AI726,IF(ISNA(VLOOKUP($E726, 'SP Per G'!$A$2:$D$1385, 4, FALSE)), AO726, VLOOKUP($E726, 'SP Per G'!$A$2:$D$1385, 4, FALSE)))</f>
        <v>#N/A</v>
      </c>
      <c r="AK726" s="11" t="e">
        <f t="shared" si="129"/>
        <v>#N/A</v>
      </c>
      <c r="AL726" s="11" t="e">
        <f>_xlfn.IFNA(VLOOKUP($E726, Individual_Pitching___Dashboard[], 18, FALSE), VLOOKUP($C726,Team_Pitching___Advanced[[Team]:[SIERA]],16,FALSE))</f>
        <v>#N/A</v>
      </c>
      <c r="AM726" s="11" t="e">
        <f>_xlfn.IFNA(VLOOKUP($E726, Individual_Pitching___Dashboard[], 20, FALSE), VLOOKUP($C726,Team_Pitching___Advanced[[Team]:[xFIP]],19,FALSE))</f>
        <v>#N/A</v>
      </c>
      <c r="AN726" s="11" t="e">
        <f>_xlfn.IFNA(VLOOKUP($E726,Individual_Pitching___Advanced[],21,FALSE),VLOOKUP($C726,Team_Pitching___Advanced[[Team]:[SIERA]],20,FALSE))</f>
        <v>#N/A</v>
      </c>
      <c r="AO726" s="11" t="e">
        <f>VLOOKUP($C726, 'Team Per G'!$A$2:$G$31, 7, FALSE)</f>
        <v>#N/A</v>
      </c>
      <c r="AP726" s="11" t="e">
        <f>VLOOKUP($C726, 'FanGraphs - Team WAR Projected'!$B$2:$E$31, 3, FALSE)/162</f>
        <v>#N/A</v>
      </c>
      <c r="AQ726" s="11" t="e">
        <f t="shared" si="130"/>
        <v>#N/A</v>
      </c>
      <c r="AR726" s="11" t="e">
        <f>VLOOKUP($C726, Team_Pitching___Advanced[[Team]:[xFIP]], 19,FALSE)</f>
        <v>#N/A</v>
      </c>
      <c r="AS726" s="11" t="e">
        <f>VLOOKUP($C726, Team_Pitching___Advanced[], 20, FALSE)</f>
        <v>#N/A</v>
      </c>
      <c r="AT726" s="11" t="e">
        <f>VLOOKUP($C726, Team_Batting___Dashboard[[Team]:[wOBA]], 16, FALSE)</f>
        <v>#N/A</v>
      </c>
      <c r="AU726" s="11" t="e">
        <f>VLOOKUP($C726, Team_Batting___Advanced[[Team]:[OPS]], 9, FALSE)</f>
        <v>#N/A</v>
      </c>
      <c r="AV726" s="11" t="e">
        <f>VLOOKUP($C726, Team_Batting___Advanced[], 19, FALSE)</f>
        <v>#N/A</v>
      </c>
      <c r="AW726" s="11" t="e">
        <f>VLOOKUP($C726, 'Team Per G'!$A$2:$G$31, 3, FALSE)</f>
        <v>#N/A</v>
      </c>
      <c r="AX726" s="11" t="e">
        <f>VLOOKUP($C726, 'Team Per G'!$A$2:$G$31, 5, FALSE)</f>
        <v>#N/A</v>
      </c>
      <c r="AY726" s="11" t="e">
        <f>VLOOKUP($C726, 'Team Per G'!$A$2:$G$31, 4, FALSE)</f>
        <v>#N/A</v>
      </c>
      <c r="AZ726" s="11" t="e">
        <f>VLOOKUP($C726, Team_Batting___Dashboard[], 22, FALSE)/$AH726</f>
        <v>#N/A</v>
      </c>
      <c r="BA726" s="11" t="e">
        <f>VLOOKUP($C726, 'FanGraphs - Team WAR Projected'!$B$2:$E$31, 4, FALSE)/162</f>
        <v>#N/A</v>
      </c>
      <c r="BB726" s="11" t="e">
        <f t="shared" si="131"/>
        <v>#N/A</v>
      </c>
      <c r="BC726" s="11" t="e">
        <f>VLOOKUP($C726, FanGraphs_Standings[[Abbreviation]:[2024 Year to Date RS/G]], 6, FALSE)/$AH726</f>
        <v>#N/A</v>
      </c>
      <c r="BD726" s="11" t="e">
        <f>VLOOKUP($C726, FanGraphs_Standings[[Abbreviation]:[2024 Projected Full Season RDif]], 19, FALSE)/162</f>
        <v>#N/A</v>
      </c>
      <c r="BE726" s="11" t="e">
        <f t="shared" si="132"/>
        <v>#N/A</v>
      </c>
      <c r="BF726" s="11" t="e">
        <f>VLOOKUP($C726, FanGraphs_Standings[[Abbreviation]:[2024 Projected Full Season RDif]], 5, FALSE)</f>
        <v>#N/A</v>
      </c>
      <c r="BG726" s="11" t="e">
        <f>VLOOKUP($C726, FanGraphs_Standings[[Abbreviation]:[2024 Projected Full Season W%]], 18, FALSE)</f>
        <v>#N/A</v>
      </c>
      <c r="BH726" s="11" t="e">
        <f t="shared" si="133"/>
        <v>#N/A</v>
      </c>
      <c r="BI726" s="11" t="e">
        <f>VLOOKUP($C726, 'Home Field Adv'!$A$2:$K$31, 11, FALSE)</f>
        <v>#N/A</v>
      </c>
      <c r="BL726" s="12" t="str">
        <f t="shared" si="134"/>
        <v/>
      </c>
      <c r="BM726" s="12" t="str">
        <f t="shared" si="124"/>
        <v/>
      </c>
      <c r="BN726" s="12" t="str">
        <f t="shared" si="135"/>
        <v/>
      </c>
    </row>
    <row r="727" spans="6:66" x14ac:dyDescent="0.45">
      <c r="F727" s="11" t="e">
        <f>VLOOKUP($B727, FanGraphs_Standings[[Abbreviation]:[2024 Year to Date G]], 2, FALSE)</f>
        <v>#N/A</v>
      </c>
      <c r="G727" s="11" t="e">
        <f>_xlfn.IFNA(VLOOKUP($D727, 'SP Per G'!$A$2:$D$1385, 3, FALSE),M727)</f>
        <v>#N/A</v>
      </c>
      <c r="H727" s="11" t="e">
        <f>IF(AND(ISNA(VLOOKUP($D727, 'SP Per G'!$A$2:$D$1385, 4, FALSE)), ISTEXT($D727)), G727,IF(ISNA(VLOOKUP($D727, 'SP Per G'!$A$2:$D$1385, 4, FALSE)), M727, VLOOKUP($D727, 'SP Per G'!$A$2:$D$1385, 4, FALSE)))</f>
        <v>#N/A</v>
      </c>
      <c r="I727" s="11" t="e">
        <f t="shared" si="125"/>
        <v>#N/A</v>
      </c>
      <c r="J727" s="11" t="e">
        <f>_xlfn.IFNA(VLOOKUP($D727,Individual_Pitching___Dashboard[],18,FALSE),VLOOKUP(B727,Team_Pitching___Dashboard[[Team]:[ERA]],17,FALSE))</f>
        <v>#N/A</v>
      </c>
      <c r="K727" s="11" t="e">
        <f>_xlfn.IFNA(VLOOKUP($D727, Individual_Pitching___Dashboard[], 20, FALSE), VLOOKUP(B727,Team_Pitching___Dashboard[[Team]:[xFIP]],20,FALSE))</f>
        <v>#N/A</v>
      </c>
      <c r="L727" s="11" t="e">
        <f>_xlfn.IFNA(VLOOKUP($D727, Individual_Pitching___Advanced[], 21,FALSE), VLOOKUP(B727, Team_Pitching___Advanced[], 20, FALSE))</f>
        <v>#N/A</v>
      </c>
      <c r="M727" s="11" t="e">
        <f>VLOOKUP($B727, 'Team Per G'!$A$2:$G$31, 7, FALSE)</f>
        <v>#N/A</v>
      </c>
      <c r="N727" s="11" t="e">
        <f>VLOOKUP($B727, 'FanGraphs - Team WAR Projected'!$B$2:$E$31, 3, FALSE)/162</f>
        <v>#N/A</v>
      </c>
      <c r="O727" s="11" t="e">
        <f t="shared" si="126"/>
        <v>#N/A</v>
      </c>
      <c r="P727" s="11" t="e">
        <f>VLOOKUP($B727, Team_Pitching___Advanced[[Team]:[xFIP]], 19,FALSE)</f>
        <v>#N/A</v>
      </c>
      <c r="Q727" s="11" t="e">
        <f>VLOOKUP($B727, Team_Pitching___Advanced[], 20, FALSE)</f>
        <v>#N/A</v>
      </c>
      <c r="R727" s="11" t="e">
        <f>VLOOKUP($B727, Team_Batting___Dashboard[[Team]:[wOBA]], 16, FALSE)</f>
        <v>#N/A</v>
      </c>
      <c r="S727" s="11" t="e">
        <f>VLOOKUP($B727, Team_Batting___Advanced[[Team]:[OPS]], 9, FALSE)</f>
        <v>#N/A</v>
      </c>
      <c r="T727" s="11" t="e">
        <f>VLOOKUP($B727, Team_Batting___Advanced[], 19, FALSE)</f>
        <v>#N/A</v>
      </c>
      <c r="U727" s="11" t="e">
        <f>VLOOKUP($B727, 'Team Per G'!$A$2:$G$31, 3, FALSE)</f>
        <v>#N/A</v>
      </c>
      <c r="V727" s="11" t="e">
        <f>VLOOKUP($B727, 'Team Per G'!$A$2:$G$31, 5, FALSE)</f>
        <v>#N/A</v>
      </c>
      <c r="W727" s="11" t="e">
        <f>VLOOKUP($B727, 'Team Per G'!$A$2:$G$31, 4, FALSE)</f>
        <v>#N/A</v>
      </c>
      <c r="X727" s="11" t="e">
        <f>VLOOKUP($B727, Team_Batting___Dashboard[], 22, FALSE)/$F727</f>
        <v>#N/A</v>
      </c>
      <c r="Y727" s="11" t="e">
        <f>VLOOKUP($B727, 'FanGraphs - Team WAR Projected'!$B$2:$E$31, 4, FALSE)/162</f>
        <v>#N/A</v>
      </c>
      <c r="Z727" s="11" t="e">
        <f t="shared" si="127"/>
        <v>#N/A</v>
      </c>
      <c r="AA727" s="11" t="e">
        <f>VLOOKUP($B727, FanGraphs_Standings[[Abbreviation]:[2024 Year to Date RS/G]], 6, FALSE)/$F727</f>
        <v>#N/A</v>
      </c>
      <c r="AB727" s="11" t="e">
        <f>VLOOKUP($B727, FanGraphs_Standings[[Abbreviation]:[2024 Projected Full Season RDif]], 19, FALSE)/162</f>
        <v>#N/A</v>
      </c>
      <c r="AC727" s="11" t="e">
        <f t="shared" si="136"/>
        <v>#N/A</v>
      </c>
      <c r="AD727" s="11" t="e">
        <f>VLOOKUP($B727, FanGraphs_Standings[[Abbreviation]:[2024 Projected Full Season RDif]], 5, FALSE)</f>
        <v>#N/A</v>
      </c>
      <c r="AE727" s="11" t="e">
        <f>VLOOKUP($B727, FanGraphs_Standings[[Abbreviation]:[2024 Projected Full Season W%]], 18, FALSE)</f>
        <v>#N/A</v>
      </c>
      <c r="AF727" s="11" t="e">
        <f t="shared" si="128"/>
        <v>#N/A</v>
      </c>
      <c r="AG727" s="11" t="e">
        <f>VLOOKUP($B727, 'Home Field Adv'!$A$2:$I$31, 9, FALSE)</f>
        <v>#N/A</v>
      </c>
      <c r="AH727" s="11" t="e">
        <f>VLOOKUP($C727, FanGraphs_Standings[[Abbreviation]:[2024 Year to Date G]], 2, FALSE)</f>
        <v>#N/A</v>
      </c>
      <c r="AI727" s="11" t="e">
        <f>_xlfn.IFNA(VLOOKUP($E727, 'SP Per G'!$A$2:$D$1385, 3, FALSE), AO727)</f>
        <v>#N/A</v>
      </c>
      <c r="AJ727" s="11" t="e">
        <f>IF(AND(ISNA(VLOOKUP($E727, 'SP Per G'!$A$2:$D$1385, 4, FALSE)), ISTEXT($E727)), AI727,IF(ISNA(VLOOKUP($E727, 'SP Per G'!$A$2:$D$1385, 4, FALSE)), AO727, VLOOKUP($E727, 'SP Per G'!$A$2:$D$1385, 4, FALSE)))</f>
        <v>#N/A</v>
      </c>
      <c r="AK727" s="11" t="e">
        <f t="shared" si="129"/>
        <v>#N/A</v>
      </c>
      <c r="AL727" s="11" t="e">
        <f>_xlfn.IFNA(VLOOKUP($E727, Individual_Pitching___Dashboard[], 18, FALSE), VLOOKUP($C727,Team_Pitching___Advanced[[Team]:[SIERA]],16,FALSE))</f>
        <v>#N/A</v>
      </c>
      <c r="AM727" s="11" t="e">
        <f>_xlfn.IFNA(VLOOKUP($E727, Individual_Pitching___Dashboard[], 20, FALSE), VLOOKUP($C727,Team_Pitching___Advanced[[Team]:[xFIP]],19,FALSE))</f>
        <v>#N/A</v>
      </c>
      <c r="AN727" s="11" t="e">
        <f>_xlfn.IFNA(VLOOKUP($E727,Individual_Pitching___Advanced[],21,FALSE),VLOOKUP($C727,Team_Pitching___Advanced[[Team]:[SIERA]],20,FALSE))</f>
        <v>#N/A</v>
      </c>
      <c r="AO727" s="11" t="e">
        <f>VLOOKUP($C727, 'Team Per G'!$A$2:$G$31, 7, FALSE)</f>
        <v>#N/A</v>
      </c>
      <c r="AP727" s="11" t="e">
        <f>VLOOKUP($C727, 'FanGraphs - Team WAR Projected'!$B$2:$E$31, 3, FALSE)/162</f>
        <v>#N/A</v>
      </c>
      <c r="AQ727" s="11" t="e">
        <f t="shared" si="130"/>
        <v>#N/A</v>
      </c>
      <c r="AR727" s="11" t="e">
        <f>VLOOKUP($C727, Team_Pitching___Advanced[[Team]:[xFIP]], 19,FALSE)</f>
        <v>#N/A</v>
      </c>
      <c r="AS727" s="11" t="e">
        <f>VLOOKUP($C727, Team_Pitching___Advanced[], 20, FALSE)</f>
        <v>#N/A</v>
      </c>
      <c r="AT727" s="11" t="e">
        <f>VLOOKUP($C727, Team_Batting___Dashboard[[Team]:[wOBA]], 16, FALSE)</f>
        <v>#N/A</v>
      </c>
      <c r="AU727" s="11" t="e">
        <f>VLOOKUP($C727, Team_Batting___Advanced[[Team]:[OPS]], 9, FALSE)</f>
        <v>#N/A</v>
      </c>
      <c r="AV727" s="11" t="e">
        <f>VLOOKUP($C727, Team_Batting___Advanced[], 19, FALSE)</f>
        <v>#N/A</v>
      </c>
      <c r="AW727" s="11" t="e">
        <f>VLOOKUP($C727, 'Team Per G'!$A$2:$G$31, 3, FALSE)</f>
        <v>#N/A</v>
      </c>
      <c r="AX727" s="11" t="e">
        <f>VLOOKUP($C727, 'Team Per G'!$A$2:$G$31, 5, FALSE)</f>
        <v>#N/A</v>
      </c>
      <c r="AY727" s="11" t="e">
        <f>VLOOKUP($C727, 'Team Per G'!$A$2:$G$31, 4, FALSE)</f>
        <v>#N/A</v>
      </c>
      <c r="AZ727" s="11" t="e">
        <f>VLOOKUP($C727, Team_Batting___Dashboard[], 22, FALSE)/$AH727</f>
        <v>#N/A</v>
      </c>
      <c r="BA727" s="11" t="e">
        <f>VLOOKUP($C727, 'FanGraphs - Team WAR Projected'!$B$2:$E$31, 4, FALSE)/162</f>
        <v>#N/A</v>
      </c>
      <c r="BB727" s="11" t="e">
        <f t="shared" si="131"/>
        <v>#N/A</v>
      </c>
      <c r="BC727" s="11" t="e">
        <f>VLOOKUP($C727, FanGraphs_Standings[[Abbreviation]:[2024 Year to Date RS/G]], 6, FALSE)/$AH727</f>
        <v>#N/A</v>
      </c>
      <c r="BD727" s="11" t="e">
        <f>VLOOKUP($C727, FanGraphs_Standings[[Abbreviation]:[2024 Projected Full Season RDif]], 19, FALSE)/162</f>
        <v>#N/A</v>
      </c>
      <c r="BE727" s="11" t="e">
        <f t="shared" si="132"/>
        <v>#N/A</v>
      </c>
      <c r="BF727" s="11" t="e">
        <f>VLOOKUP($C727, FanGraphs_Standings[[Abbreviation]:[2024 Projected Full Season RDif]], 5, FALSE)</f>
        <v>#N/A</v>
      </c>
      <c r="BG727" s="11" t="e">
        <f>VLOOKUP($C727, FanGraphs_Standings[[Abbreviation]:[2024 Projected Full Season W%]], 18, FALSE)</f>
        <v>#N/A</v>
      </c>
      <c r="BH727" s="11" t="e">
        <f t="shared" si="133"/>
        <v>#N/A</v>
      </c>
      <c r="BI727" s="11" t="e">
        <f>VLOOKUP($C727, 'Home Field Adv'!$A$2:$K$31, 11, FALSE)</f>
        <v>#N/A</v>
      </c>
      <c r="BL727" s="12" t="str">
        <f t="shared" si="134"/>
        <v/>
      </c>
      <c r="BM727" s="12" t="str">
        <f t="shared" si="124"/>
        <v/>
      </c>
      <c r="BN727" s="12" t="str">
        <f t="shared" si="135"/>
        <v/>
      </c>
    </row>
    <row r="728" spans="6:66" x14ac:dyDescent="0.45">
      <c r="F728" s="11" t="e">
        <f>VLOOKUP($B728, FanGraphs_Standings[[Abbreviation]:[2024 Year to Date G]], 2, FALSE)</f>
        <v>#N/A</v>
      </c>
      <c r="G728" s="11" t="e">
        <f>_xlfn.IFNA(VLOOKUP($D728, 'SP Per G'!$A$2:$D$1385, 3, FALSE),M728)</f>
        <v>#N/A</v>
      </c>
      <c r="H728" s="11" t="e">
        <f>IF(AND(ISNA(VLOOKUP($D728, 'SP Per G'!$A$2:$D$1385, 4, FALSE)), ISTEXT($D728)), G728,IF(ISNA(VLOOKUP($D728, 'SP Per G'!$A$2:$D$1385, 4, FALSE)), M728, VLOOKUP($D728, 'SP Per G'!$A$2:$D$1385, 4, FALSE)))</f>
        <v>#N/A</v>
      </c>
      <c r="I728" s="11" t="e">
        <f t="shared" si="125"/>
        <v>#N/A</v>
      </c>
      <c r="J728" s="11" t="e">
        <f>_xlfn.IFNA(VLOOKUP($D728,Individual_Pitching___Dashboard[],18,FALSE),VLOOKUP(B728,Team_Pitching___Dashboard[[Team]:[ERA]],17,FALSE))</f>
        <v>#N/A</v>
      </c>
      <c r="K728" s="11" t="e">
        <f>_xlfn.IFNA(VLOOKUP($D728, Individual_Pitching___Dashboard[], 20, FALSE), VLOOKUP(B728,Team_Pitching___Dashboard[[Team]:[xFIP]],20,FALSE))</f>
        <v>#N/A</v>
      </c>
      <c r="L728" s="11" t="e">
        <f>_xlfn.IFNA(VLOOKUP($D728, Individual_Pitching___Advanced[], 21,FALSE), VLOOKUP(B728, Team_Pitching___Advanced[], 20, FALSE))</f>
        <v>#N/A</v>
      </c>
      <c r="M728" s="11" t="e">
        <f>VLOOKUP($B728, 'Team Per G'!$A$2:$G$31, 7, FALSE)</f>
        <v>#N/A</v>
      </c>
      <c r="N728" s="11" t="e">
        <f>VLOOKUP($B728, 'FanGraphs - Team WAR Projected'!$B$2:$E$31, 3, FALSE)/162</f>
        <v>#N/A</v>
      </c>
      <c r="O728" s="11" t="e">
        <f t="shared" si="126"/>
        <v>#N/A</v>
      </c>
      <c r="P728" s="11" t="e">
        <f>VLOOKUP($B728, Team_Pitching___Advanced[[Team]:[xFIP]], 19,FALSE)</f>
        <v>#N/A</v>
      </c>
      <c r="Q728" s="11" t="e">
        <f>VLOOKUP($B728, Team_Pitching___Advanced[], 20, FALSE)</f>
        <v>#N/A</v>
      </c>
      <c r="R728" s="11" t="e">
        <f>VLOOKUP($B728, Team_Batting___Dashboard[[Team]:[wOBA]], 16, FALSE)</f>
        <v>#N/A</v>
      </c>
      <c r="S728" s="11" t="e">
        <f>VLOOKUP($B728, Team_Batting___Advanced[[Team]:[OPS]], 9, FALSE)</f>
        <v>#N/A</v>
      </c>
      <c r="T728" s="11" t="e">
        <f>VLOOKUP($B728, Team_Batting___Advanced[], 19, FALSE)</f>
        <v>#N/A</v>
      </c>
      <c r="U728" s="11" t="e">
        <f>VLOOKUP($B728, 'Team Per G'!$A$2:$G$31, 3, FALSE)</f>
        <v>#N/A</v>
      </c>
      <c r="V728" s="11" t="e">
        <f>VLOOKUP($B728, 'Team Per G'!$A$2:$G$31, 5, FALSE)</f>
        <v>#N/A</v>
      </c>
      <c r="W728" s="11" t="e">
        <f>VLOOKUP($B728, 'Team Per G'!$A$2:$G$31, 4, FALSE)</f>
        <v>#N/A</v>
      </c>
      <c r="X728" s="11" t="e">
        <f>VLOOKUP($B728, Team_Batting___Dashboard[], 22, FALSE)/$F728</f>
        <v>#N/A</v>
      </c>
      <c r="Y728" s="11" t="e">
        <f>VLOOKUP($B728, 'FanGraphs - Team WAR Projected'!$B$2:$E$31, 4, FALSE)/162</f>
        <v>#N/A</v>
      </c>
      <c r="Z728" s="11" t="e">
        <f t="shared" si="127"/>
        <v>#N/A</v>
      </c>
      <c r="AA728" s="11" t="e">
        <f>VLOOKUP($B728, FanGraphs_Standings[[Abbreviation]:[2024 Year to Date RS/G]], 6, FALSE)/$F728</f>
        <v>#N/A</v>
      </c>
      <c r="AB728" s="11" t="e">
        <f>VLOOKUP($B728, FanGraphs_Standings[[Abbreviation]:[2024 Projected Full Season RDif]], 19, FALSE)/162</f>
        <v>#N/A</v>
      </c>
      <c r="AC728" s="11" t="e">
        <f t="shared" si="136"/>
        <v>#N/A</v>
      </c>
      <c r="AD728" s="11" t="e">
        <f>VLOOKUP($B728, FanGraphs_Standings[[Abbreviation]:[2024 Projected Full Season RDif]], 5, FALSE)</f>
        <v>#N/A</v>
      </c>
      <c r="AE728" s="11" t="e">
        <f>VLOOKUP($B728, FanGraphs_Standings[[Abbreviation]:[2024 Projected Full Season W%]], 18, FALSE)</f>
        <v>#N/A</v>
      </c>
      <c r="AF728" s="11" t="e">
        <f t="shared" si="128"/>
        <v>#N/A</v>
      </c>
      <c r="AG728" s="11" t="e">
        <f>VLOOKUP($B728, 'Home Field Adv'!$A$2:$I$31, 9, FALSE)</f>
        <v>#N/A</v>
      </c>
      <c r="AH728" s="11" t="e">
        <f>VLOOKUP($C728, FanGraphs_Standings[[Abbreviation]:[2024 Year to Date G]], 2, FALSE)</f>
        <v>#N/A</v>
      </c>
      <c r="AI728" s="11" t="e">
        <f>_xlfn.IFNA(VLOOKUP($E728, 'SP Per G'!$A$2:$D$1385, 3, FALSE), AO728)</f>
        <v>#N/A</v>
      </c>
      <c r="AJ728" s="11" t="e">
        <f>IF(AND(ISNA(VLOOKUP($E728, 'SP Per G'!$A$2:$D$1385, 4, FALSE)), ISTEXT($E728)), AI728,IF(ISNA(VLOOKUP($E728, 'SP Per G'!$A$2:$D$1385, 4, FALSE)), AO728, VLOOKUP($E728, 'SP Per G'!$A$2:$D$1385, 4, FALSE)))</f>
        <v>#N/A</v>
      </c>
      <c r="AK728" s="11" t="e">
        <f t="shared" si="129"/>
        <v>#N/A</v>
      </c>
      <c r="AL728" s="11" t="e">
        <f>_xlfn.IFNA(VLOOKUP($E728, Individual_Pitching___Dashboard[], 18, FALSE), VLOOKUP($C728,Team_Pitching___Advanced[[Team]:[SIERA]],16,FALSE))</f>
        <v>#N/A</v>
      </c>
      <c r="AM728" s="11" t="e">
        <f>_xlfn.IFNA(VLOOKUP($E728, Individual_Pitching___Dashboard[], 20, FALSE), VLOOKUP($C728,Team_Pitching___Advanced[[Team]:[xFIP]],19,FALSE))</f>
        <v>#N/A</v>
      </c>
      <c r="AN728" s="11" t="e">
        <f>_xlfn.IFNA(VLOOKUP($E728,Individual_Pitching___Advanced[],21,FALSE),VLOOKUP($C728,Team_Pitching___Advanced[[Team]:[SIERA]],20,FALSE))</f>
        <v>#N/A</v>
      </c>
      <c r="AO728" s="11" t="e">
        <f>VLOOKUP($C728, 'Team Per G'!$A$2:$G$31, 7, FALSE)</f>
        <v>#N/A</v>
      </c>
      <c r="AP728" s="11" t="e">
        <f>VLOOKUP($C728, 'FanGraphs - Team WAR Projected'!$B$2:$E$31, 3, FALSE)/162</f>
        <v>#N/A</v>
      </c>
      <c r="AQ728" s="11" t="e">
        <f t="shared" si="130"/>
        <v>#N/A</v>
      </c>
      <c r="AR728" s="11" t="e">
        <f>VLOOKUP($C728, Team_Pitching___Advanced[[Team]:[xFIP]], 19,FALSE)</f>
        <v>#N/A</v>
      </c>
      <c r="AS728" s="11" t="e">
        <f>VLOOKUP($C728, Team_Pitching___Advanced[], 20, FALSE)</f>
        <v>#N/A</v>
      </c>
      <c r="AT728" s="11" t="e">
        <f>VLOOKUP($C728, Team_Batting___Dashboard[[Team]:[wOBA]], 16, FALSE)</f>
        <v>#N/A</v>
      </c>
      <c r="AU728" s="11" t="e">
        <f>VLOOKUP($C728, Team_Batting___Advanced[[Team]:[OPS]], 9, FALSE)</f>
        <v>#N/A</v>
      </c>
      <c r="AV728" s="11" t="e">
        <f>VLOOKUP($C728, Team_Batting___Advanced[], 19, FALSE)</f>
        <v>#N/A</v>
      </c>
      <c r="AW728" s="11" t="e">
        <f>VLOOKUP($C728, 'Team Per G'!$A$2:$G$31, 3, FALSE)</f>
        <v>#N/A</v>
      </c>
      <c r="AX728" s="11" t="e">
        <f>VLOOKUP($C728, 'Team Per G'!$A$2:$G$31, 5, FALSE)</f>
        <v>#N/A</v>
      </c>
      <c r="AY728" s="11" t="e">
        <f>VLOOKUP($C728, 'Team Per G'!$A$2:$G$31, 4, FALSE)</f>
        <v>#N/A</v>
      </c>
      <c r="AZ728" s="11" t="e">
        <f>VLOOKUP($C728, Team_Batting___Dashboard[], 22, FALSE)/$AH728</f>
        <v>#N/A</v>
      </c>
      <c r="BA728" s="11" t="e">
        <f>VLOOKUP($C728, 'FanGraphs - Team WAR Projected'!$B$2:$E$31, 4, FALSE)/162</f>
        <v>#N/A</v>
      </c>
      <c r="BB728" s="11" t="e">
        <f t="shared" si="131"/>
        <v>#N/A</v>
      </c>
      <c r="BC728" s="11" t="e">
        <f>VLOOKUP($C728, FanGraphs_Standings[[Abbreviation]:[2024 Year to Date RS/G]], 6, FALSE)/$AH728</f>
        <v>#N/A</v>
      </c>
      <c r="BD728" s="11" t="e">
        <f>VLOOKUP($C728, FanGraphs_Standings[[Abbreviation]:[2024 Projected Full Season RDif]], 19, FALSE)/162</f>
        <v>#N/A</v>
      </c>
      <c r="BE728" s="11" t="e">
        <f t="shared" si="132"/>
        <v>#N/A</v>
      </c>
      <c r="BF728" s="11" t="e">
        <f>VLOOKUP($C728, FanGraphs_Standings[[Abbreviation]:[2024 Projected Full Season RDif]], 5, FALSE)</f>
        <v>#N/A</v>
      </c>
      <c r="BG728" s="11" t="e">
        <f>VLOOKUP($C728, FanGraphs_Standings[[Abbreviation]:[2024 Projected Full Season W%]], 18, FALSE)</f>
        <v>#N/A</v>
      </c>
      <c r="BH728" s="11" t="e">
        <f t="shared" si="133"/>
        <v>#N/A</v>
      </c>
      <c r="BI728" s="11" t="e">
        <f>VLOOKUP($C728, 'Home Field Adv'!$A$2:$K$31, 11, FALSE)</f>
        <v>#N/A</v>
      </c>
      <c r="BL728" s="12" t="str">
        <f t="shared" si="134"/>
        <v/>
      </c>
      <c r="BM728" s="12" t="str">
        <f t="shared" si="124"/>
        <v/>
      </c>
      <c r="BN728" s="12" t="str">
        <f t="shared" si="135"/>
        <v/>
      </c>
    </row>
    <row r="729" spans="6:66" x14ac:dyDescent="0.45">
      <c r="F729" s="11" t="e">
        <f>VLOOKUP($B729, FanGraphs_Standings[[Abbreviation]:[2024 Year to Date G]], 2, FALSE)</f>
        <v>#N/A</v>
      </c>
      <c r="G729" s="11" t="e">
        <f>_xlfn.IFNA(VLOOKUP($D729, 'SP Per G'!$A$2:$D$1385, 3, FALSE),M729)</f>
        <v>#N/A</v>
      </c>
      <c r="H729" s="11" t="e">
        <f>IF(AND(ISNA(VLOOKUP($D729, 'SP Per G'!$A$2:$D$1385, 4, FALSE)), ISTEXT($D729)), G729,IF(ISNA(VLOOKUP($D729, 'SP Per G'!$A$2:$D$1385, 4, FALSE)), M729, VLOOKUP($D729, 'SP Per G'!$A$2:$D$1385, 4, FALSE)))</f>
        <v>#N/A</v>
      </c>
      <c r="I729" s="11" t="e">
        <f t="shared" si="125"/>
        <v>#N/A</v>
      </c>
      <c r="J729" s="11" t="e">
        <f>_xlfn.IFNA(VLOOKUP($D729,Individual_Pitching___Dashboard[],18,FALSE),VLOOKUP(B729,Team_Pitching___Dashboard[[Team]:[ERA]],17,FALSE))</f>
        <v>#N/A</v>
      </c>
      <c r="K729" s="11" t="e">
        <f>_xlfn.IFNA(VLOOKUP($D729, Individual_Pitching___Dashboard[], 20, FALSE), VLOOKUP(B729,Team_Pitching___Dashboard[[Team]:[xFIP]],20,FALSE))</f>
        <v>#N/A</v>
      </c>
      <c r="L729" s="11" t="e">
        <f>_xlfn.IFNA(VLOOKUP($D729, Individual_Pitching___Advanced[], 21,FALSE), VLOOKUP(B729, Team_Pitching___Advanced[], 20, FALSE))</f>
        <v>#N/A</v>
      </c>
      <c r="M729" s="11" t="e">
        <f>VLOOKUP($B729, 'Team Per G'!$A$2:$G$31, 7, FALSE)</f>
        <v>#N/A</v>
      </c>
      <c r="N729" s="11" t="e">
        <f>VLOOKUP($B729, 'FanGraphs - Team WAR Projected'!$B$2:$E$31, 3, FALSE)/162</f>
        <v>#N/A</v>
      </c>
      <c r="O729" s="11" t="e">
        <f t="shared" si="126"/>
        <v>#N/A</v>
      </c>
      <c r="P729" s="11" t="e">
        <f>VLOOKUP($B729, Team_Pitching___Advanced[[Team]:[xFIP]], 19,FALSE)</f>
        <v>#N/A</v>
      </c>
      <c r="Q729" s="11" t="e">
        <f>VLOOKUP($B729, Team_Pitching___Advanced[], 20, FALSE)</f>
        <v>#N/A</v>
      </c>
      <c r="R729" s="11" t="e">
        <f>VLOOKUP($B729, Team_Batting___Dashboard[[Team]:[wOBA]], 16, FALSE)</f>
        <v>#N/A</v>
      </c>
      <c r="S729" s="11" t="e">
        <f>VLOOKUP($B729, Team_Batting___Advanced[[Team]:[OPS]], 9, FALSE)</f>
        <v>#N/A</v>
      </c>
      <c r="T729" s="11" t="e">
        <f>VLOOKUP($B729, Team_Batting___Advanced[], 19, FALSE)</f>
        <v>#N/A</v>
      </c>
      <c r="U729" s="11" t="e">
        <f>VLOOKUP($B729, 'Team Per G'!$A$2:$G$31, 3, FALSE)</f>
        <v>#N/A</v>
      </c>
      <c r="V729" s="11" t="e">
        <f>VLOOKUP($B729, 'Team Per G'!$A$2:$G$31, 5, FALSE)</f>
        <v>#N/A</v>
      </c>
      <c r="W729" s="11" t="e">
        <f>VLOOKUP($B729, 'Team Per G'!$A$2:$G$31, 4, FALSE)</f>
        <v>#N/A</v>
      </c>
      <c r="X729" s="11" t="e">
        <f>VLOOKUP($B729, Team_Batting___Dashboard[], 22, FALSE)/$F729</f>
        <v>#N/A</v>
      </c>
      <c r="Y729" s="11" t="e">
        <f>VLOOKUP($B729, 'FanGraphs - Team WAR Projected'!$B$2:$E$31, 4, FALSE)/162</f>
        <v>#N/A</v>
      </c>
      <c r="Z729" s="11" t="e">
        <f t="shared" si="127"/>
        <v>#N/A</v>
      </c>
      <c r="AA729" s="11" t="e">
        <f>VLOOKUP($B729, FanGraphs_Standings[[Abbreviation]:[2024 Year to Date RS/G]], 6, FALSE)/$F729</f>
        <v>#N/A</v>
      </c>
      <c r="AB729" s="11" t="e">
        <f>VLOOKUP($B729, FanGraphs_Standings[[Abbreviation]:[2024 Projected Full Season RDif]], 19, FALSE)/162</f>
        <v>#N/A</v>
      </c>
      <c r="AC729" s="11" t="e">
        <f t="shared" si="136"/>
        <v>#N/A</v>
      </c>
      <c r="AD729" s="11" t="e">
        <f>VLOOKUP($B729, FanGraphs_Standings[[Abbreviation]:[2024 Projected Full Season RDif]], 5, FALSE)</f>
        <v>#N/A</v>
      </c>
      <c r="AE729" s="11" t="e">
        <f>VLOOKUP($B729, FanGraphs_Standings[[Abbreviation]:[2024 Projected Full Season W%]], 18, FALSE)</f>
        <v>#N/A</v>
      </c>
      <c r="AF729" s="11" t="e">
        <f t="shared" si="128"/>
        <v>#N/A</v>
      </c>
      <c r="AG729" s="11" t="e">
        <f>VLOOKUP($B729, 'Home Field Adv'!$A$2:$I$31, 9, FALSE)</f>
        <v>#N/A</v>
      </c>
      <c r="AH729" s="11" t="e">
        <f>VLOOKUP($C729, FanGraphs_Standings[[Abbreviation]:[2024 Year to Date G]], 2, FALSE)</f>
        <v>#N/A</v>
      </c>
      <c r="AI729" s="11" t="e">
        <f>_xlfn.IFNA(VLOOKUP($E729, 'SP Per G'!$A$2:$D$1385, 3, FALSE), AO729)</f>
        <v>#N/A</v>
      </c>
      <c r="AJ729" s="11" t="e">
        <f>IF(AND(ISNA(VLOOKUP($E729, 'SP Per G'!$A$2:$D$1385, 4, FALSE)), ISTEXT($E729)), AI729,IF(ISNA(VLOOKUP($E729, 'SP Per G'!$A$2:$D$1385, 4, FALSE)), AO729, VLOOKUP($E729, 'SP Per G'!$A$2:$D$1385, 4, FALSE)))</f>
        <v>#N/A</v>
      </c>
      <c r="AK729" s="11" t="e">
        <f t="shared" si="129"/>
        <v>#N/A</v>
      </c>
      <c r="AL729" s="11" t="e">
        <f>_xlfn.IFNA(VLOOKUP($E729, Individual_Pitching___Dashboard[], 18, FALSE), VLOOKUP($C729,Team_Pitching___Advanced[[Team]:[SIERA]],16,FALSE))</f>
        <v>#N/A</v>
      </c>
      <c r="AM729" s="11" t="e">
        <f>_xlfn.IFNA(VLOOKUP($E729, Individual_Pitching___Dashboard[], 20, FALSE), VLOOKUP($C729,Team_Pitching___Advanced[[Team]:[xFIP]],19,FALSE))</f>
        <v>#N/A</v>
      </c>
      <c r="AN729" s="11" t="e">
        <f>_xlfn.IFNA(VLOOKUP($E729,Individual_Pitching___Advanced[],21,FALSE),VLOOKUP($C729,Team_Pitching___Advanced[[Team]:[SIERA]],20,FALSE))</f>
        <v>#N/A</v>
      </c>
      <c r="AO729" s="11" t="e">
        <f>VLOOKUP($C729, 'Team Per G'!$A$2:$G$31, 7, FALSE)</f>
        <v>#N/A</v>
      </c>
      <c r="AP729" s="11" t="e">
        <f>VLOOKUP($C729, 'FanGraphs - Team WAR Projected'!$B$2:$E$31, 3, FALSE)/162</f>
        <v>#N/A</v>
      </c>
      <c r="AQ729" s="11" t="e">
        <f t="shared" si="130"/>
        <v>#N/A</v>
      </c>
      <c r="AR729" s="11" t="e">
        <f>VLOOKUP($C729, Team_Pitching___Advanced[[Team]:[xFIP]], 19,FALSE)</f>
        <v>#N/A</v>
      </c>
      <c r="AS729" s="11" t="e">
        <f>VLOOKUP($C729, Team_Pitching___Advanced[], 20, FALSE)</f>
        <v>#N/A</v>
      </c>
      <c r="AT729" s="11" t="e">
        <f>VLOOKUP($C729, Team_Batting___Dashboard[[Team]:[wOBA]], 16, FALSE)</f>
        <v>#N/A</v>
      </c>
      <c r="AU729" s="11" t="e">
        <f>VLOOKUP($C729, Team_Batting___Advanced[[Team]:[OPS]], 9, FALSE)</f>
        <v>#N/A</v>
      </c>
      <c r="AV729" s="11" t="e">
        <f>VLOOKUP($C729, Team_Batting___Advanced[], 19, FALSE)</f>
        <v>#N/A</v>
      </c>
      <c r="AW729" s="11" t="e">
        <f>VLOOKUP($C729, 'Team Per G'!$A$2:$G$31, 3, FALSE)</f>
        <v>#N/A</v>
      </c>
      <c r="AX729" s="11" t="e">
        <f>VLOOKUP($C729, 'Team Per G'!$A$2:$G$31, 5, FALSE)</f>
        <v>#N/A</v>
      </c>
      <c r="AY729" s="11" t="e">
        <f>VLOOKUP($C729, 'Team Per G'!$A$2:$G$31, 4, FALSE)</f>
        <v>#N/A</v>
      </c>
      <c r="AZ729" s="11" t="e">
        <f>VLOOKUP($C729, Team_Batting___Dashboard[], 22, FALSE)/$AH729</f>
        <v>#N/A</v>
      </c>
      <c r="BA729" s="11" t="e">
        <f>VLOOKUP($C729, 'FanGraphs - Team WAR Projected'!$B$2:$E$31, 4, FALSE)/162</f>
        <v>#N/A</v>
      </c>
      <c r="BB729" s="11" t="e">
        <f t="shared" si="131"/>
        <v>#N/A</v>
      </c>
      <c r="BC729" s="11" t="e">
        <f>VLOOKUP($C729, FanGraphs_Standings[[Abbreviation]:[2024 Year to Date RS/G]], 6, FALSE)/$AH729</f>
        <v>#N/A</v>
      </c>
      <c r="BD729" s="11" t="e">
        <f>VLOOKUP($C729, FanGraphs_Standings[[Abbreviation]:[2024 Projected Full Season RDif]], 19, FALSE)/162</f>
        <v>#N/A</v>
      </c>
      <c r="BE729" s="11" t="e">
        <f t="shared" si="132"/>
        <v>#N/A</v>
      </c>
      <c r="BF729" s="11" t="e">
        <f>VLOOKUP($C729, FanGraphs_Standings[[Abbreviation]:[2024 Projected Full Season RDif]], 5, FALSE)</f>
        <v>#N/A</v>
      </c>
      <c r="BG729" s="11" t="e">
        <f>VLOOKUP($C729, FanGraphs_Standings[[Abbreviation]:[2024 Projected Full Season W%]], 18, FALSE)</f>
        <v>#N/A</v>
      </c>
      <c r="BH729" s="11" t="e">
        <f t="shared" si="133"/>
        <v>#N/A</v>
      </c>
      <c r="BI729" s="11" t="e">
        <f>VLOOKUP($C729, 'Home Field Adv'!$A$2:$K$31, 11, FALSE)</f>
        <v>#N/A</v>
      </c>
      <c r="BL729" s="12" t="str">
        <f t="shared" si="134"/>
        <v/>
      </c>
      <c r="BM729" s="12" t="str">
        <f t="shared" si="124"/>
        <v/>
      </c>
      <c r="BN729" s="12" t="str">
        <f t="shared" si="135"/>
        <v/>
      </c>
    </row>
    <row r="730" spans="6:66" x14ac:dyDescent="0.45">
      <c r="F730" s="11" t="e">
        <f>VLOOKUP($B730, FanGraphs_Standings[[Abbreviation]:[2024 Year to Date G]], 2, FALSE)</f>
        <v>#N/A</v>
      </c>
      <c r="G730" s="11" t="e">
        <f>_xlfn.IFNA(VLOOKUP($D730, 'SP Per G'!$A$2:$D$1385, 3, FALSE),M730)</f>
        <v>#N/A</v>
      </c>
      <c r="H730" s="11" t="e">
        <f>IF(AND(ISNA(VLOOKUP($D730, 'SP Per G'!$A$2:$D$1385, 4, FALSE)), ISTEXT($D730)), G730,IF(ISNA(VLOOKUP($D730, 'SP Per G'!$A$2:$D$1385, 4, FALSE)), M730, VLOOKUP($D730, 'SP Per G'!$A$2:$D$1385, 4, FALSE)))</f>
        <v>#N/A</v>
      </c>
      <c r="I730" s="11" t="e">
        <f t="shared" si="125"/>
        <v>#N/A</v>
      </c>
      <c r="J730" s="11" t="e">
        <f>_xlfn.IFNA(VLOOKUP($D730,Individual_Pitching___Dashboard[],18,FALSE),VLOOKUP(B730,Team_Pitching___Dashboard[[Team]:[ERA]],17,FALSE))</f>
        <v>#N/A</v>
      </c>
      <c r="K730" s="11" t="e">
        <f>_xlfn.IFNA(VLOOKUP($D730, Individual_Pitching___Dashboard[], 20, FALSE), VLOOKUP(B730,Team_Pitching___Dashboard[[Team]:[xFIP]],20,FALSE))</f>
        <v>#N/A</v>
      </c>
      <c r="L730" s="11" t="e">
        <f>_xlfn.IFNA(VLOOKUP($D730, Individual_Pitching___Advanced[], 21,FALSE), VLOOKUP(B730, Team_Pitching___Advanced[], 20, FALSE))</f>
        <v>#N/A</v>
      </c>
      <c r="M730" s="11" t="e">
        <f>VLOOKUP($B730, 'Team Per G'!$A$2:$G$31, 7, FALSE)</f>
        <v>#N/A</v>
      </c>
      <c r="N730" s="11" t="e">
        <f>VLOOKUP($B730, 'FanGraphs - Team WAR Projected'!$B$2:$E$31, 3, FALSE)/162</f>
        <v>#N/A</v>
      </c>
      <c r="O730" s="11" t="e">
        <f t="shared" si="126"/>
        <v>#N/A</v>
      </c>
      <c r="P730" s="11" t="e">
        <f>VLOOKUP($B730, Team_Pitching___Advanced[[Team]:[xFIP]], 19,FALSE)</f>
        <v>#N/A</v>
      </c>
      <c r="Q730" s="11" t="e">
        <f>VLOOKUP($B730, Team_Pitching___Advanced[], 20, FALSE)</f>
        <v>#N/A</v>
      </c>
      <c r="R730" s="11" t="e">
        <f>VLOOKUP($B730, Team_Batting___Dashboard[[Team]:[wOBA]], 16, FALSE)</f>
        <v>#N/A</v>
      </c>
      <c r="S730" s="11" t="e">
        <f>VLOOKUP($B730, Team_Batting___Advanced[[Team]:[OPS]], 9, FALSE)</f>
        <v>#N/A</v>
      </c>
      <c r="T730" s="11" t="e">
        <f>VLOOKUP($B730, Team_Batting___Advanced[], 19, FALSE)</f>
        <v>#N/A</v>
      </c>
      <c r="U730" s="11" t="e">
        <f>VLOOKUP($B730, 'Team Per G'!$A$2:$G$31, 3, FALSE)</f>
        <v>#N/A</v>
      </c>
      <c r="V730" s="11" t="e">
        <f>VLOOKUP($B730, 'Team Per G'!$A$2:$G$31, 5, FALSE)</f>
        <v>#N/A</v>
      </c>
      <c r="W730" s="11" t="e">
        <f>VLOOKUP($B730, 'Team Per G'!$A$2:$G$31, 4, FALSE)</f>
        <v>#N/A</v>
      </c>
      <c r="X730" s="11" t="e">
        <f>VLOOKUP($B730, Team_Batting___Dashboard[], 22, FALSE)/$F730</f>
        <v>#N/A</v>
      </c>
      <c r="Y730" s="11" t="e">
        <f>VLOOKUP($B730, 'FanGraphs - Team WAR Projected'!$B$2:$E$31, 4, FALSE)/162</f>
        <v>#N/A</v>
      </c>
      <c r="Z730" s="11" t="e">
        <f t="shared" si="127"/>
        <v>#N/A</v>
      </c>
      <c r="AA730" s="11" t="e">
        <f>VLOOKUP($B730, FanGraphs_Standings[[Abbreviation]:[2024 Year to Date RS/G]], 6, FALSE)/$F730</f>
        <v>#N/A</v>
      </c>
      <c r="AB730" s="11" t="e">
        <f>VLOOKUP($B730, FanGraphs_Standings[[Abbreviation]:[2024 Projected Full Season RDif]], 19, FALSE)/162</f>
        <v>#N/A</v>
      </c>
      <c r="AC730" s="11" t="e">
        <f t="shared" si="136"/>
        <v>#N/A</v>
      </c>
      <c r="AD730" s="11" t="e">
        <f>VLOOKUP($B730, FanGraphs_Standings[[Abbreviation]:[2024 Projected Full Season RDif]], 5, FALSE)</f>
        <v>#N/A</v>
      </c>
      <c r="AE730" s="11" t="e">
        <f>VLOOKUP($B730, FanGraphs_Standings[[Abbreviation]:[2024 Projected Full Season W%]], 18, FALSE)</f>
        <v>#N/A</v>
      </c>
      <c r="AF730" s="11" t="e">
        <f t="shared" si="128"/>
        <v>#N/A</v>
      </c>
      <c r="AG730" s="11" t="e">
        <f>VLOOKUP($B730, 'Home Field Adv'!$A$2:$I$31, 9, FALSE)</f>
        <v>#N/A</v>
      </c>
      <c r="AH730" s="11" t="e">
        <f>VLOOKUP($C730, FanGraphs_Standings[[Abbreviation]:[2024 Year to Date G]], 2, FALSE)</f>
        <v>#N/A</v>
      </c>
      <c r="AI730" s="11" t="e">
        <f>_xlfn.IFNA(VLOOKUP($E730, 'SP Per G'!$A$2:$D$1385, 3, FALSE), AO730)</f>
        <v>#N/A</v>
      </c>
      <c r="AJ730" s="11" t="e">
        <f>IF(AND(ISNA(VLOOKUP($E730, 'SP Per G'!$A$2:$D$1385, 4, FALSE)), ISTEXT($E730)), AI730,IF(ISNA(VLOOKUP($E730, 'SP Per G'!$A$2:$D$1385, 4, FALSE)), AO730, VLOOKUP($E730, 'SP Per G'!$A$2:$D$1385, 4, FALSE)))</f>
        <v>#N/A</v>
      </c>
      <c r="AK730" s="11" t="e">
        <f t="shared" si="129"/>
        <v>#N/A</v>
      </c>
      <c r="AL730" s="11" t="e">
        <f>_xlfn.IFNA(VLOOKUP($E730, Individual_Pitching___Dashboard[], 18, FALSE), VLOOKUP($C730,Team_Pitching___Advanced[[Team]:[SIERA]],16,FALSE))</f>
        <v>#N/A</v>
      </c>
      <c r="AM730" s="11" t="e">
        <f>_xlfn.IFNA(VLOOKUP($E730, Individual_Pitching___Dashboard[], 20, FALSE), VLOOKUP($C730,Team_Pitching___Advanced[[Team]:[xFIP]],19,FALSE))</f>
        <v>#N/A</v>
      </c>
      <c r="AN730" s="11" t="e">
        <f>_xlfn.IFNA(VLOOKUP($E730,Individual_Pitching___Advanced[],21,FALSE),VLOOKUP($C730,Team_Pitching___Advanced[[Team]:[SIERA]],20,FALSE))</f>
        <v>#N/A</v>
      </c>
      <c r="AO730" s="11" t="e">
        <f>VLOOKUP($C730, 'Team Per G'!$A$2:$G$31, 7, FALSE)</f>
        <v>#N/A</v>
      </c>
      <c r="AP730" s="11" t="e">
        <f>VLOOKUP($C730, 'FanGraphs - Team WAR Projected'!$B$2:$E$31, 3, FALSE)/162</f>
        <v>#N/A</v>
      </c>
      <c r="AQ730" s="11" t="e">
        <f t="shared" si="130"/>
        <v>#N/A</v>
      </c>
      <c r="AR730" s="11" t="e">
        <f>VLOOKUP($C730, Team_Pitching___Advanced[[Team]:[xFIP]], 19,FALSE)</f>
        <v>#N/A</v>
      </c>
      <c r="AS730" s="11" t="e">
        <f>VLOOKUP($C730, Team_Pitching___Advanced[], 20, FALSE)</f>
        <v>#N/A</v>
      </c>
      <c r="AT730" s="11" t="e">
        <f>VLOOKUP($C730, Team_Batting___Dashboard[[Team]:[wOBA]], 16, FALSE)</f>
        <v>#N/A</v>
      </c>
      <c r="AU730" s="11" t="e">
        <f>VLOOKUP($C730, Team_Batting___Advanced[[Team]:[OPS]], 9, FALSE)</f>
        <v>#N/A</v>
      </c>
      <c r="AV730" s="11" t="e">
        <f>VLOOKUP($C730, Team_Batting___Advanced[], 19, FALSE)</f>
        <v>#N/A</v>
      </c>
      <c r="AW730" s="11" t="e">
        <f>VLOOKUP($C730, 'Team Per G'!$A$2:$G$31, 3, FALSE)</f>
        <v>#N/A</v>
      </c>
      <c r="AX730" s="11" t="e">
        <f>VLOOKUP($C730, 'Team Per G'!$A$2:$G$31, 5, FALSE)</f>
        <v>#N/A</v>
      </c>
      <c r="AY730" s="11" t="e">
        <f>VLOOKUP($C730, 'Team Per G'!$A$2:$G$31, 4, FALSE)</f>
        <v>#N/A</v>
      </c>
      <c r="AZ730" s="11" t="e">
        <f>VLOOKUP($C730, Team_Batting___Dashboard[], 22, FALSE)/$AH730</f>
        <v>#N/A</v>
      </c>
      <c r="BA730" s="11" t="e">
        <f>VLOOKUP($C730, 'FanGraphs - Team WAR Projected'!$B$2:$E$31, 4, FALSE)/162</f>
        <v>#N/A</v>
      </c>
      <c r="BB730" s="11" t="e">
        <f t="shared" si="131"/>
        <v>#N/A</v>
      </c>
      <c r="BC730" s="11" t="e">
        <f>VLOOKUP($C730, FanGraphs_Standings[[Abbreviation]:[2024 Year to Date RS/G]], 6, FALSE)/$AH730</f>
        <v>#N/A</v>
      </c>
      <c r="BD730" s="11" t="e">
        <f>VLOOKUP($C730, FanGraphs_Standings[[Abbreviation]:[2024 Projected Full Season RDif]], 19, FALSE)/162</f>
        <v>#N/A</v>
      </c>
      <c r="BE730" s="11" t="e">
        <f t="shared" si="132"/>
        <v>#N/A</v>
      </c>
      <c r="BF730" s="11" t="e">
        <f>VLOOKUP($C730, FanGraphs_Standings[[Abbreviation]:[2024 Projected Full Season RDif]], 5, FALSE)</f>
        <v>#N/A</v>
      </c>
      <c r="BG730" s="11" t="e">
        <f>VLOOKUP($C730, FanGraphs_Standings[[Abbreviation]:[2024 Projected Full Season W%]], 18, FALSE)</f>
        <v>#N/A</v>
      </c>
      <c r="BH730" s="11" t="e">
        <f t="shared" si="133"/>
        <v>#N/A</v>
      </c>
      <c r="BI730" s="11" t="e">
        <f>VLOOKUP($C730, 'Home Field Adv'!$A$2:$K$31, 11, FALSE)</f>
        <v>#N/A</v>
      </c>
      <c r="BL730" s="12" t="str">
        <f t="shared" si="134"/>
        <v/>
      </c>
      <c r="BM730" s="12" t="str">
        <f t="shared" si="124"/>
        <v/>
      </c>
      <c r="BN730" s="12" t="str">
        <f t="shared" si="135"/>
        <v/>
      </c>
    </row>
    <row r="731" spans="6:66" x14ac:dyDescent="0.45">
      <c r="F731" s="11" t="e">
        <f>VLOOKUP($B731, FanGraphs_Standings[[Abbreviation]:[2024 Year to Date G]], 2, FALSE)</f>
        <v>#N/A</v>
      </c>
      <c r="G731" s="11" t="e">
        <f>_xlfn.IFNA(VLOOKUP($D731, 'SP Per G'!$A$2:$D$1385, 3, FALSE),M731)</f>
        <v>#N/A</v>
      </c>
      <c r="H731" s="11" t="e">
        <f>IF(AND(ISNA(VLOOKUP($D731, 'SP Per G'!$A$2:$D$1385, 4, FALSE)), ISTEXT($D731)), G731,IF(ISNA(VLOOKUP($D731, 'SP Per G'!$A$2:$D$1385, 4, FALSE)), M731, VLOOKUP($D731, 'SP Per G'!$A$2:$D$1385, 4, FALSE)))</f>
        <v>#N/A</v>
      </c>
      <c r="I731" s="11" t="e">
        <f t="shared" si="125"/>
        <v>#N/A</v>
      </c>
      <c r="J731" s="11" t="e">
        <f>_xlfn.IFNA(VLOOKUP($D731,Individual_Pitching___Dashboard[],18,FALSE),VLOOKUP(B731,Team_Pitching___Dashboard[[Team]:[ERA]],17,FALSE))</f>
        <v>#N/A</v>
      </c>
      <c r="K731" s="11" t="e">
        <f>_xlfn.IFNA(VLOOKUP($D731, Individual_Pitching___Dashboard[], 20, FALSE), VLOOKUP(B731,Team_Pitching___Dashboard[[Team]:[xFIP]],20,FALSE))</f>
        <v>#N/A</v>
      </c>
      <c r="L731" s="11" t="e">
        <f>_xlfn.IFNA(VLOOKUP($D731, Individual_Pitching___Advanced[], 21,FALSE), VLOOKUP(B731, Team_Pitching___Advanced[], 20, FALSE))</f>
        <v>#N/A</v>
      </c>
      <c r="M731" s="11" t="e">
        <f>VLOOKUP($B731, 'Team Per G'!$A$2:$G$31, 7, FALSE)</f>
        <v>#N/A</v>
      </c>
      <c r="N731" s="11" t="e">
        <f>VLOOKUP($B731, 'FanGraphs - Team WAR Projected'!$B$2:$E$31, 3, FALSE)/162</f>
        <v>#N/A</v>
      </c>
      <c r="O731" s="11" t="e">
        <f t="shared" si="126"/>
        <v>#N/A</v>
      </c>
      <c r="P731" s="11" t="e">
        <f>VLOOKUP($B731, Team_Pitching___Advanced[[Team]:[xFIP]], 19,FALSE)</f>
        <v>#N/A</v>
      </c>
      <c r="Q731" s="11" t="e">
        <f>VLOOKUP($B731, Team_Pitching___Advanced[], 20, FALSE)</f>
        <v>#N/A</v>
      </c>
      <c r="R731" s="11" t="e">
        <f>VLOOKUP($B731, Team_Batting___Dashboard[[Team]:[wOBA]], 16, FALSE)</f>
        <v>#N/A</v>
      </c>
      <c r="S731" s="11" t="e">
        <f>VLOOKUP($B731, Team_Batting___Advanced[[Team]:[OPS]], 9, FALSE)</f>
        <v>#N/A</v>
      </c>
      <c r="T731" s="11" t="e">
        <f>VLOOKUP($B731, Team_Batting___Advanced[], 19, FALSE)</f>
        <v>#N/A</v>
      </c>
      <c r="U731" s="11" t="e">
        <f>VLOOKUP($B731, 'Team Per G'!$A$2:$G$31, 3, FALSE)</f>
        <v>#N/A</v>
      </c>
      <c r="V731" s="11" t="e">
        <f>VLOOKUP($B731, 'Team Per G'!$A$2:$G$31, 5, FALSE)</f>
        <v>#N/A</v>
      </c>
      <c r="W731" s="11" t="e">
        <f>VLOOKUP($B731, 'Team Per G'!$A$2:$G$31, 4, FALSE)</f>
        <v>#N/A</v>
      </c>
      <c r="X731" s="11" t="e">
        <f>VLOOKUP($B731, Team_Batting___Dashboard[], 22, FALSE)/$F731</f>
        <v>#N/A</v>
      </c>
      <c r="Y731" s="11" t="e">
        <f>VLOOKUP($B731, 'FanGraphs - Team WAR Projected'!$B$2:$E$31, 4, FALSE)/162</f>
        <v>#N/A</v>
      </c>
      <c r="Z731" s="11" t="e">
        <f t="shared" si="127"/>
        <v>#N/A</v>
      </c>
      <c r="AA731" s="11" t="e">
        <f>VLOOKUP($B731, FanGraphs_Standings[[Abbreviation]:[2024 Year to Date RS/G]], 6, FALSE)/$F731</f>
        <v>#N/A</v>
      </c>
      <c r="AB731" s="11" t="e">
        <f>VLOOKUP($B731, FanGraphs_Standings[[Abbreviation]:[2024 Projected Full Season RDif]], 19, FALSE)/162</f>
        <v>#N/A</v>
      </c>
      <c r="AC731" s="11" t="e">
        <f t="shared" si="136"/>
        <v>#N/A</v>
      </c>
      <c r="AD731" s="11" t="e">
        <f>VLOOKUP($B731, FanGraphs_Standings[[Abbreviation]:[2024 Projected Full Season RDif]], 5, FALSE)</f>
        <v>#N/A</v>
      </c>
      <c r="AE731" s="11" t="e">
        <f>VLOOKUP($B731, FanGraphs_Standings[[Abbreviation]:[2024 Projected Full Season W%]], 18, FALSE)</f>
        <v>#N/A</v>
      </c>
      <c r="AF731" s="11" t="e">
        <f t="shared" si="128"/>
        <v>#N/A</v>
      </c>
      <c r="AG731" s="11" t="e">
        <f>VLOOKUP($B731, 'Home Field Adv'!$A$2:$I$31, 9, FALSE)</f>
        <v>#N/A</v>
      </c>
      <c r="AH731" s="11" t="e">
        <f>VLOOKUP($C731, FanGraphs_Standings[[Abbreviation]:[2024 Year to Date G]], 2, FALSE)</f>
        <v>#N/A</v>
      </c>
      <c r="AI731" s="11" t="e">
        <f>_xlfn.IFNA(VLOOKUP($E731, 'SP Per G'!$A$2:$D$1385, 3, FALSE), AO731)</f>
        <v>#N/A</v>
      </c>
      <c r="AJ731" s="11" t="e">
        <f>IF(AND(ISNA(VLOOKUP($E731, 'SP Per G'!$A$2:$D$1385, 4, FALSE)), ISTEXT($E731)), AI731,IF(ISNA(VLOOKUP($E731, 'SP Per G'!$A$2:$D$1385, 4, FALSE)), AO731, VLOOKUP($E731, 'SP Per G'!$A$2:$D$1385, 4, FALSE)))</f>
        <v>#N/A</v>
      </c>
      <c r="AK731" s="11" t="e">
        <f t="shared" si="129"/>
        <v>#N/A</v>
      </c>
      <c r="AL731" s="11" t="e">
        <f>_xlfn.IFNA(VLOOKUP($E731, Individual_Pitching___Dashboard[], 18, FALSE), VLOOKUP($C731,Team_Pitching___Advanced[[Team]:[SIERA]],16,FALSE))</f>
        <v>#N/A</v>
      </c>
      <c r="AM731" s="11" t="e">
        <f>_xlfn.IFNA(VLOOKUP($E731, Individual_Pitching___Dashboard[], 20, FALSE), VLOOKUP($C731,Team_Pitching___Advanced[[Team]:[xFIP]],19,FALSE))</f>
        <v>#N/A</v>
      </c>
      <c r="AN731" s="11" t="e">
        <f>_xlfn.IFNA(VLOOKUP($E731,Individual_Pitching___Advanced[],21,FALSE),VLOOKUP($C731,Team_Pitching___Advanced[[Team]:[SIERA]],20,FALSE))</f>
        <v>#N/A</v>
      </c>
      <c r="AO731" s="11" t="e">
        <f>VLOOKUP($C731, 'Team Per G'!$A$2:$G$31, 7, FALSE)</f>
        <v>#N/A</v>
      </c>
      <c r="AP731" s="11" t="e">
        <f>VLOOKUP($C731, 'FanGraphs - Team WAR Projected'!$B$2:$E$31, 3, FALSE)/162</f>
        <v>#N/A</v>
      </c>
      <c r="AQ731" s="11" t="e">
        <f t="shared" si="130"/>
        <v>#N/A</v>
      </c>
      <c r="AR731" s="11" t="e">
        <f>VLOOKUP($C731, Team_Pitching___Advanced[[Team]:[xFIP]], 19,FALSE)</f>
        <v>#N/A</v>
      </c>
      <c r="AS731" s="11" t="e">
        <f>VLOOKUP($C731, Team_Pitching___Advanced[], 20, FALSE)</f>
        <v>#N/A</v>
      </c>
      <c r="AT731" s="11" t="e">
        <f>VLOOKUP($C731, Team_Batting___Dashboard[[Team]:[wOBA]], 16, FALSE)</f>
        <v>#N/A</v>
      </c>
      <c r="AU731" s="11" t="e">
        <f>VLOOKUP($C731, Team_Batting___Advanced[[Team]:[OPS]], 9, FALSE)</f>
        <v>#N/A</v>
      </c>
      <c r="AV731" s="11" t="e">
        <f>VLOOKUP($C731, Team_Batting___Advanced[], 19, FALSE)</f>
        <v>#N/A</v>
      </c>
      <c r="AW731" s="11" t="e">
        <f>VLOOKUP($C731, 'Team Per G'!$A$2:$G$31, 3, FALSE)</f>
        <v>#N/A</v>
      </c>
      <c r="AX731" s="11" t="e">
        <f>VLOOKUP($C731, 'Team Per G'!$A$2:$G$31, 5, FALSE)</f>
        <v>#N/A</v>
      </c>
      <c r="AY731" s="11" t="e">
        <f>VLOOKUP($C731, 'Team Per G'!$A$2:$G$31, 4, FALSE)</f>
        <v>#N/A</v>
      </c>
      <c r="AZ731" s="11" t="e">
        <f>VLOOKUP($C731, Team_Batting___Dashboard[], 22, FALSE)/$AH731</f>
        <v>#N/A</v>
      </c>
      <c r="BA731" s="11" t="e">
        <f>VLOOKUP($C731, 'FanGraphs - Team WAR Projected'!$B$2:$E$31, 4, FALSE)/162</f>
        <v>#N/A</v>
      </c>
      <c r="BB731" s="11" t="e">
        <f t="shared" si="131"/>
        <v>#N/A</v>
      </c>
      <c r="BC731" s="11" t="e">
        <f>VLOOKUP($C731, FanGraphs_Standings[[Abbreviation]:[2024 Year to Date RS/G]], 6, FALSE)/$AH731</f>
        <v>#N/A</v>
      </c>
      <c r="BD731" s="11" t="e">
        <f>VLOOKUP($C731, FanGraphs_Standings[[Abbreviation]:[2024 Projected Full Season RDif]], 19, FALSE)/162</f>
        <v>#N/A</v>
      </c>
      <c r="BE731" s="11" t="e">
        <f t="shared" si="132"/>
        <v>#N/A</v>
      </c>
      <c r="BF731" s="11" t="e">
        <f>VLOOKUP($C731, FanGraphs_Standings[[Abbreviation]:[2024 Projected Full Season RDif]], 5, FALSE)</f>
        <v>#N/A</v>
      </c>
      <c r="BG731" s="11" t="e">
        <f>VLOOKUP($C731, FanGraphs_Standings[[Abbreviation]:[2024 Projected Full Season W%]], 18, FALSE)</f>
        <v>#N/A</v>
      </c>
      <c r="BH731" s="11" t="e">
        <f t="shared" si="133"/>
        <v>#N/A</v>
      </c>
      <c r="BI731" s="11" t="e">
        <f>VLOOKUP($C731, 'Home Field Adv'!$A$2:$K$31, 11, FALSE)</f>
        <v>#N/A</v>
      </c>
      <c r="BL731" s="12" t="str">
        <f t="shared" si="134"/>
        <v/>
      </c>
      <c r="BM731" s="12" t="str">
        <f t="shared" si="124"/>
        <v/>
      </c>
      <c r="BN731" s="12" t="str">
        <f t="shared" si="135"/>
        <v/>
      </c>
    </row>
    <row r="732" spans="6:66" x14ac:dyDescent="0.45">
      <c r="F732" s="11" t="e">
        <f>VLOOKUP($B732, FanGraphs_Standings[[Abbreviation]:[2024 Year to Date G]], 2, FALSE)</f>
        <v>#N/A</v>
      </c>
      <c r="G732" s="11" t="e">
        <f>_xlfn.IFNA(VLOOKUP($D732, 'SP Per G'!$A$2:$D$1385, 3, FALSE),M732)</f>
        <v>#N/A</v>
      </c>
      <c r="H732" s="11" t="e">
        <f>IF(AND(ISNA(VLOOKUP($D732, 'SP Per G'!$A$2:$D$1385, 4, FALSE)), ISTEXT($D732)), G732,IF(ISNA(VLOOKUP($D732, 'SP Per G'!$A$2:$D$1385, 4, FALSE)), M732, VLOOKUP($D732, 'SP Per G'!$A$2:$D$1385, 4, FALSE)))</f>
        <v>#N/A</v>
      </c>
      <c r="I732" s="11" t="e">
        <f t="shared" si="125"/>
        <v>#N/A</v>
      </c>
      <c r="J732" s="11" t="e">
        <f>_xlfn.IFNA(VLOOKUP($D732,Individual_Pitching___Dashboard[],18,FALSE),VLOOKUP(B732,Team_Pitching___Dashboard[[Team]:[ERA]],17,FALSE))</f>
        <v>#N/A</v>
      </c>
      <c r="K732" s="11" t="e">
        <f>_xlfn.IFNA(VLOOKUP($D732, Individual_Pitching___Dashboard[], 20, FALSE), VLOOKUP(B732,Team_Pitching___Dashboard[[Team]:[xFIP]],20,FALSE))</f>
        <v>#N/A</v>
      </c>
      <c r="L732" s="11" t="e">
        <f>_xlfn.IFNA(VLOOKUP($D732, Individual_Pitching___Advanced[], 21,FALSE), VLOOKUP(B732, Team_Pitching___Advanced[], 20, FALSE))</f>
        <v>#N/A</v>
      </c>
      <c r="M732" s="11" t="e">
        <f>VLOOKUP($B732, 'Team Per G'!$A$2:$G$31, 7, FALSE)</f>
        <v>#N/A</v>
      </c>
      <c r="N732" s="11" t="e">
        <f>VLOOKUP($B732, 'FanGraphs - Team WAR Projected'!$B$2:$E$31, 3, FALSE)/162</f>
        <v>#N/A</v>
      </c>
      <c r="O732" s="11" t="e">
        <f t="shared" si="126"/>
        <v>#N/A</v>
      </c>
      <c r="P732" s="11" t="e">
        <f>VLOOKUP($B732, Team_Pitching___Advanced[[Team]:[xFIP]], 19,FALSE)</f>
        <v>#N/A</v>
      </c>
      <c r="Q732" s="11" t="e">
        <f>VLOOKUP($B732, Team_Pitching___Advanced[], 20, FALSE)</f>
        <v>#N/A</v>
      </c>
      <c r="R732" s="11" t="e">
        <f>VLOOKUP($B732, Team_Batting___Dashboard[[Team]:[wOBA]], 16, FALSE)</f>
        <v>#N/A</v>
      </c>
      <c r="S732" s="11" t="e">
        <f>VLOOKUP($B732, Team_Batting___Advanced[[Team]:[OPS]], 9, FALSE)</f>
        <v>#N/A</v>
      </c>
      <c r="T732" s="11" t="e">
        <f>VLOOKUP($B732, Team_Batting___Advanced[], 19, FALSE)</f>
        <v>#N/A</v>
      </c>
      <c r="U732" s="11" t="e">
        <f>VLOOKUP($B732, 'Team Per G'!$A$2:$G$31, 3, FALSE)</f>
        <v>#N/A</v>
      </c>
      <c r="V732" s="11" t="e">
        <f>VLOOKUP($B732, 'Team Per G'!$A$2:$G$31, 5, FALSE)</f>
        <v>#N/A</v>
      </c>
      <c r="W732" s="11" t="e">
        <f>VLOOKUP($B732, 'Team Per G'!$A$2:$G$31, 4, FALSE)</f>
        <v>#N/A</v>
      </c>
      <c r="X732" s="11" t="e">
        <f>VLOOKUP($B732, Team_Batting___Dashboard[], 22, FALSE)/$F732</f>
        <v>#N/A</v>
      </c>
      <c r="Y732" s="11" t="e">
        <f>VLOOKUP($B732, 'FanGraphs - Team WAR Projected'!$B$2:$E$31, 4, FALSE)/162</f>
        <v>#N/A</v>
      </c>
      <c r="Z732" s="11" t="e">
        <f t="shared" si="127"/>
        <v>#N/A</v>
      </c>
      <c r="AA732" s="11" t="e">
        <f>VLOOKUP($B732, FanGraphs_Standings[[Abbreviation]:[2024 Year to Date RS/G]], 6, FALSE)/$F732</f>
        <v>#N/A</v>
      </c>
      <c r="AB732" s="11" t="e">
        <f>VLOOKUP($B732, FanGraphs_Standings[[Abbreviation]:[2024 Projected Full Season RDif]], 19, FALSE)/162</f>
        <v>#N/A</v>
      </c>
      <c r="AC732" s="11" t="e">
        <f t="shared" si="136"/>
        <v>#N/A</v>
      </c>
      <c r="AD732" s="11" t="e">
        <f>VLOOKUP($B732, FanGraphs_Standings[[Abbreviation]:[2024 Projected Full Season RDif]], 5, FALSE)</f>
        <v>#N/A</v>
      </c>
      <c r="AE732" s="11" t="e">
        <f>VLOOKUP($B732, FanGraphs_Standings[[Abbreviation]:[2024 Projected Full Season W%]], 18, FALSE)</f>
        <v>#N/A</v>
      </c>
      <c r="AF732" s="11" t="e">
        <f t="shared" si="128"/>
        <v>#N/A</v>
      </c>
      <c r="AG732" s="11" t="e">
        <f>VLOOKUP($B732, 'Home Field Adv'!$A$2:$I$31, 9, FALSE)</f>
        <v>#N/A</v>
      </c>
      <c r="AH732" s="11" t="e">
        <f>VLOOKUP($C732, FanGraphs_Standings[[Abbreviation]:[2024 Year to Date G]], 2, FALSE)</f>
        <v>#N/A</v>
      </c>
      <c r="AI732" s="11" t="e">
        <f>_xlfn.IFNA(VLOOKUP($E732, 'SP Per G'!$A$2:$D$1385, 3, FALSE), AO732)</f>
        <v>#N/A</v>
      </c>
      <c r="AJ732" s="11" t="e">
        <f>IF(AND(ISNA(VLOOKUP($E732, 'SP Per G'!$A$2:$D$1385, 4, FALSE)), ISTEXT($E732)), AI732,IF(ISNA(VLOOKUP($E732, 'SP Per G'!$A$2:$D$1385, 4, FALSE)), AO732, VLOOKUP($E732, 'SP Per G'!$A$2:$D$1385, 4, FALSE)))</f>
        <v>#N/A</v>
      </c>
      <c r="AK732" s="11" t="e">
        <f t="shared" si="129"/>
        <v>#N/A</v>
      </c>
      <c r="AL732" s="11" t="e">
        <f>_xlfn.IFNA(VLOOKUP($E732, Individual_Pitching___Dashboard[], 18, FALSE), VLOOKUP($C732,Team_Pitching___Advanced[[Team]:[SIERA]],16,FALSE))</f>
        <v>#N/A</v>
      </c>
      <c r="AM732" s="11" t="e">
        <f>_xlfn.IFNA(VLOOKUP($E732, Individual_Pitching___Dashboard[], 20, FALSE), VLOOKUP($C732,Team_Pitching___Advanced[[Team]:[xFIP]],19,FALSE))</f>
        <v>#N/A</v>
      </c>
      <c r="AN732" s="11" t="e">
        <f>_xlfn.IFNA(VLOOKUP($E732,Individual_Pitching___Advanced[],21,FALSE),VLOOKUP($C732,Team_Pitching___Advanced[[Team]:[SIERA]],20,FALSE))</f>
        <v>#N/A</v>
      </c>
      <c r="AO732" s="11" t="e">
        <f>VLOOKUP($C732, 'Team Per G'!$A$2:$G$31, 7, FALSE)</f>
        <v>#N/A</v>
      </c>
      <c r="AP732" s="11" t="e">
        <f>VLOOKUP($C732, 'FanGraphs - Team WAR Projected'!$B$2:$E$31, 3, FALSE)/162</f>
        <v>#N/A</v>
      </c>
      <c r="AQ732" s="11" t="e">
        <f t="shared" si="130"/>
        <v>#N/A</v>
      </c>
      <c r="AR732" s="11" t="e">
        <f>VLOOKUP($C732, Team_Pitching___Advanced[[Team]:[xFIP]], 19,FALSE)</f>
        <v>#N/A</v>
      </c>
      <c r="AS732" s="11" t="e">
        <f>VLOOKUP($C732, Team_Pitching___Advanced[], 20, FALSE)</f>
        <v>#N/A</v>
      </c>
      <c r="AT732" s="11" t="e">
        <f>VLOOKUP($C732, Team_Batting___Dashboard[[Team]:[wOBA]], 16, FALSE)</f>
        <v>#N/A</v>
      </c>
      <c r="AU732" s="11" t="e">
        <f>VLOOKUP($C732, Team_Batting___Advanced[[Team]:[OPS]], 9, FALSE)</f>
        <v>#N/A</v>
      </c>
      <c r="AV732" s="11" t="e">
        <f>VLOOKUP($C732, Team_Batting___Advanced[], 19, FALSE)</f>
        <v>#N/A</v>
      </c>
      <c r="AW732" s="11" t="e">
        <f>VLOOKUP($C732, 'Team Per G'!$A$2:$G$31, 3, FALSE)</f>
        <v>#N/A</v>
      </c>
      <c r="AX732" s="11" t="e">
        <f>VLOOKUP($C732, 'Team Per G'!$A$2:$G$31, 5, FALSE)</f>
        <v>#N/A</v>
      </c>
      <c r="AY732" s="11" t="e">
        <f>VLOOKUP($C732, 'Team Per G'!$A$2:$G$31, 4, FALSE)</f>
        <v>#N/A</v>
      </c>
      <c r="AZ732" s="11" t="e">
        <f>VLOOKUP($C732, Team_Batting___Dashboard[], 22, FALSE)/$AH732</f>
        <v>#N/A</v>
      </c>
      <c r="BA732" s="11" t="e">
        <f>VLOOKUP($C732, 'FanGraphs - Team WAR Projected'!$B$2:$E$31, 4, FALSE)/162</f>
        <v>#N/A</v>
      </c>
      <c r="BB732" s="11" t="e">
        <f t="shared" si="131"/>
        <v>#N/A</v>
      </c>
      <c r="BC732" s="11" t="e">
        <f>VLOOKUP($C732, FanGraphs_Standings[[Abbreviation]:[2024 Year to Date RS/G]], 6, FALSE)/$AH732</f>
        <v>#N/A</v>
      </c>
      <c r="BD732" s="11" t="e">
        <f>VLOOKUP($C732, FanGraphs_Standings[[Abbreviation]:[2024 Projected Full Season RDif]], 19, FALSE)/162</f>
        <v>#N/A</v>
      </c>
      <c r="BE732" s="11" t="e">
        <f t="shared" si="132"/>
        <v>#N/A</v>
      </c>
      <c r="BF732" s="11" t="e">
        <f>VLOOKUP($C732, FanGraphs_Standings[[Abbreviation]:[2024 Projected Full Season RDif]], 5, FALSE)</f>
        <v>#N/A</v>
      </c>
      <c r="BG732" s="11" t="e">
        <f>VLOOKUP($C732, FanGraphs_Standings[[Abbreviation]:[2024 Projected Full Season W%]], 18, FALSE)</f>
        <v>#N/A</v>
      </c>
      <c r="BH732" s="11" t="e">
        <f t="shared" si="133"/>
        <v>#N/A</v>
      </c>
      <c r="BI732" s="11" t="e">
        <f>VLOOKUP($C732, 'Home Field Adv'!$A$2:$K$31, 11, FALSE)</f>
        <v>#N/A</v>
      </c>
      <c r="BL732" s="12" t="str">
        <f t="shared" si="134"/>
        <v/>
      </c>
      <c r="BM732" s="12" t="str">
        <f t="shared" ref="BM732:BM795" si="137">IF( ISBLANK(BJ732), "",IF(BJ732&gt;BK732, B732, C732))</f>
        <v/>
      </c>
      <c r="BN732" s="12" t="str">
        <f t="shared" si="135"/>
        <v/>
      </c>
    </row>
    <row r="733" spans="6:66" x14ac:dyDescent="0.45">
      <c r="F733" s="11" t="e">
        <f>VLOOKUP($B733, FanGraphs_Standings[[Abbreviation]:[2024 Year to Date G]], 2, FALSE)</f>
        <v>#N/A</v>
      </c>
      <c r="G733" s="11" t="e">
        <f>_xlfn.IFNA(VLOOKUP($D733, 'SP Per G'!$A$2:$D$1385, 3, FALSE),M733)</f>
        <v>#N/A</v>
      </c>
      <c r="H733" s="11" t="e">
        <f>IF(AND(ISNA(VLOOKUP($D733, 'SP Per G'!$A$2:$D$1385, 4, FALSE)), ISTEXT($D733)), G733,IF(ISNA(VLOOKUP($D733, 'SP Per G'!$A$2:$D$1385, 4, FALSE)), M733, VLOOKUP($D733, 'SP Per G'!$A$2:$D$1385, 4, FALSE)))</f>
        <v>#N/A</v>
      </c>
      <c r="I733" s="11" t="e">
        <f t="shared" si="125"/>
        <v>#N/A</v>
      </c>
      <c r="J733" s="11" t="e">
        <f>_xlfn.IFNA(VLOOKUP($D733,Individual_Pitching___Dashboard[],18,FALSE),VLOOKUP(B733,Team_Pitching___Dashboard[[Team]:[ERA]],17,FALSE))</f>
        <v>#N/A</v>
      </c>
      <c r="K733" s="11" t="e">
        <f>_xlfn.IFNA(VLOOKUP($D733, Individual_Pitching___Dashboard[], 20, FALSE), VLOOKUP(B733,Team_Pitching___Dashboard[[Team]:[xFIP]],20,FALSE))</f>
        <v>#N/A</v>
      </c>
      <c r="L733" s="11" t="e">
        <f>_xlfn.IFNA(VLOOKUP($D733, Individual_Pitching___Advanced[], 21,FALSE), VLOOKUP(B733, Team_Pitching___Advanced[], 20, FALSE))</f>
        <v>#N/A</v>
      </c>
      <c r="M733" s="11" t="e">
        <f>VLOOKUP($B733, 'Team Per G'!$A$2:$G$31, 7, FALSE)</f>
        <v>#N/A</v>
      </c>
      <c r="N733" s="11" t="e">
        <f>VLOOKUP($B733, 'FanGraphs - Team WAR Projected'!$B$2:$E$31, 3, FALSE)/162</f>
        <v>#N/A</v>
      </c>
      <c r="O733" s="11" t="e">
        <f t="shared" si="126"/>
        <v>#N/A</v>
      </c>
      <c r="P733" s="11" t="e">
        <f>VLOOKUP($B733, Team_Pitching___Advanced[[Team]:[xFIP]], 19,FALSE)</f>
        <v>#N/A</v>
      </c>
      <c r="Q733" s="11" t="e">
        <f>VLOOKUP($B733, Team_Pitching___Advanced[], 20, FALSE)</f>
        <v>#N/A</v>
      </c>
      <c r="R733" s="11" t="e">
        <f>VLOOKUP($B733, Team_Batting___Dashboard[[Team]:[wOBA]], 16, FALSE)</f>
        <v>#N/A</v>
      </c>
      <c r="S733" s="11" t="e">
        <f>VLOOKUP($B733, Team_Batting___Advanced[[Team]:[OPS]], 9, FALSE)</f>
        <v>#N/A</v>
      </c>
      <c r="T733" s="11" t="e">
        <f>VLOOKUP($B733, Team_Batting___Advanced[], 19, FALSE)</f>
        <v>#N/A</v>
      </c>
      <c r="U733" s="11" t="e">
        <f>VLOOKUP($B733, 'Team Per G'!$A$2:$G$31, 3, FALSE)</f>
        <v>#N/A</v>
      </c>
      <c r="V733" s="11" t="e">
        <f>VLOOKUP($B733, 'Team Per G'!$A$2:$G$31, 5, FALSE)</f>
        <v>#N/A</v>
      </c>
      <c r="W733" s="11" t="e">
        <f>VLOOKUP($B733, 'Team Per G'!$A$2:$G$31, 4, FALSE)</f>
        <v>#N/A</v>
      </c>
      <c r="X733" s="11" t="e">
        <f>VLOOKUP($B733, Team_Batting___Dashboard[], 22, FALSE)/$F733</f>
        <v>#N/A</v>
      </c>
      <c r="Y733" s="11" t="e">
        <f>VLOOKUP($B733, 'FanGraphs - Team WAR Projected'!$B$2:$E$31, 4, FALSE)/162</f>
        <v>#N/A</v>
      </c>
      <c r="Z733" s="11" t="e">
        <f t="shared" si="127"/>
        <v>#N/A</v>
      </c>
      <c r="AA733" s="11" t="e">
        <f>VLOOKUP($B733, FanGraphs_Standings[[Abbreviation]:[2024 Year to Date RS/G]], 6, FALSE)/$F733</f>
        <v>#N/A</v>
      </c>
      <c r="AB733" s="11" t="e">
        <f>VLOOKUP($B733, FanGraphs_Standings[[Abbreviation]:[2024 Projected Full Season RDif]], 19, FALSE)/162</f>
        <v>#N/A</v>
      </c>
      <c r="AC733" s="11" t="e">
        <f t="shared" si="136"/>
        <v>#N/A</v>
      </c>
      <c r="AD733" s="11" t="e">
        <f>VLOOKUP($B733, FanGraphs_Standings[[Abbreviation]:[2024 Projected Full Season RDif]], 5, FALSE)</f>
        <v>#N/A</v>
      </c>
      <c r="AE733" s="11" t="e">
        <f>VLOOKUP($B733, FanGraphs_Standings[[Abbreviation]:[2024 Projected Full Season W%]], 18, FALSE)</f>
        <v>#N/A</v>
      </c>
      <c r="AF733" s="11" t="e">
        <f t="shared" si="128"/>
        <v>#N/A</v>
      </c>
      <c r="AG733" s="11" t="e">
        <f>VLOOKUP($B733, 'Home Field Adv'!$A$2:$I$31, 9, FALSE)</f>
        <v>#N/A</v>
      </c>
      <c r="AH733" s="11" t="e">
        <f>VLOOKUP($C733, FanGraphs_Standings[[Abbreviation]:[2024 Year to Date G]], 2, FALSE)</f>
        <v>#N/A</v>
      </c>
      <c r="AI733" s="11" t="e">
        <f>_xlfn.IFNA(VLOOKUP($E733, 'SP Per G'!$A$2:$D$1385, 3, FALSE), AO733)</f>
        <v>#N/A</v>
      </c>
      <c r="AJ733" s="11" t="e">
        <f>IF(AND(ISNA(VLOOKUP($E733, 'SP Per G'!$A$2:$D$1385, 4, FALSE)), ISTEXT($E733)), AI733,IF(ISNA(VLOOKUP($E733, 'SP Per G'!$A$2:$D$1385, 4, FALSE)), AO733, VLOOKUP($E733, 'SP Per G'!$A$2:$D$1385, 4, FALSE)))</f>
        <v>#N/A</v>
      </c>
      <c r="AK733" s="11" t="e">
        <f t="shared" si="129"/>
        <v>#N/A</v>
      </c>
      <c r="AL733" s="11" t="e">
        <f>_xlfn.IFNA(VLOOKUP($E733, Individual_Pitching___Dashboard[], 18, FALSE), VLOOKUP($C733,Team_Pitching___Advanced[[Team]:[SIERA]],16,FALSE))</f>
        <v>#N/A</v>
      </c>
      <c r="AM733" s="11" t="e">
        <f>_xlfn.IFNA(VLOOKUP($E733, Individual_Pitching___Dashboard[], 20, FALSE), VLOOKUP($C733,Team_Pitching___Advanced[[Team]:[xFIP]],19,FALSE))</f>
        <v>#N/A</v>
      </c>
      <c r="AN733" s="11" t="e">
        <f>_xlfn.IFNA(VLOOKUP($E733,Individual_Pitching___Advanced[],21,FALSE),VLOOKUP($C733,Team_Pitching___Advanced[[Team]:[SIERA]],20,FALSE))</f>
        <v>#N/A</v>
      </c>
      <c r="AO733" s="11" t="e">
        <f>VLOOKUP($C733, 'Team Per G'!$A$2:$G$31, 7, FALSE)</f>
        <v>#N/A</v>
      </c>
      <c r="AP733" s="11" t="e">
        <f>VLOOKUP($C733, 'FanGraphs - Team WAR Projected'!$B$2:$E$31, 3, FALSE)/162</f>
        <v>#N/A</v>
      </c>
      <c r="AQ733" s="11" t="e">
        <f t="shared" si="130"/>
        <v>#N/A</v>
      </c>
      <c r="AR733" s="11" t="e">
        <f>VLOOKUP($C733, Team_Pitching___Advanced[[Team]:[xFIP]], 19,FALSE)</f>
        <v>#N/A</v>
      </c>
      <c r="AS733" s="11" t="e">
        <f>VLOOKUP($C733, Team_Pitching___Advanced[], 20, FALSE)</f>
        <v>#N/A</v>
      </c>
      <c r="AT733" s="11" t="e">
        <f>VLOOKUP($C733, Team_Batting___Dashboard[[Team]:[wOBA]], 16, FALSE)</f>
        <v>#N/A</v>
      </c>
      <c r="AU733" s="11" t="e">
        <f>VLOOKUP($C733, Team_Batting___Advanced[[Team]:[OPS]], 9, FALSE)</f>
        <v>#N/A</v>
      </c>
      <c r="AV733" s="11" t="e">
        <f>VLOOKUP($C733, Team_Batting___Advanced[], 19, FALSE)</f>
        <v>#N/A</v>
      </c>
      <c r="AW733" s="11" t="e">
        <f>VLOOKUP($C733, 'Team Per G'!$A$2:$G$31, 3, FALSE)</f>
        <v>#N/A</v>
      </c>
      <c r="AX733" s="11" t="e">
        <f>VLOOKUP($C733, 'Team Per G'!$A$2:$G$31, 5, FALSE)</f>
        <v>#N/A</v>
      </c>
      <c r="AY733" s="11" t="e">
        <f>VLOOKUP($C733, 'Team Per G'!$A$2:$G$31, 4, FALSE)</f>
        <v>#N/A</v>
      </c>
      <c r="AZ733" s="11" t="e">
        <f>VLOOKUP($C733, Team_Batting___Dashboard[], 22, FALSE)/$AH733</f>
        <v>#N/A</v>
      </c>
      <c r="BA733" s="11" t="e">
        <f>VLOOKUP($C733, 'FanGraphs - Team WAR Projected'!$B$2:$E$31, 4, FALSE)/162</f>
        <v>#N/A</v>
      </c>
      <c r="BB733" s="11" t="e">
        <f t="shared" si="131"/>
        <v>#N/A</v>
      </c>
      <c r="BC733" s="11" t="e">
        <f>VLOOKUP($C733, FanGraphs_Standings[[Abbreviation]:[2024 Year to Date RS/G]], 6, FALSE)/$AH733</f>
        <v>#N/A</v>
      </c>
      <c r="BD733" s="11" t="e">
        <f>VLOOKUP($C733, FanGraphs_Standings[[Abbreviation]:[2024 Projected Full Season RDif]], 19, FALSE)/162</f>
        <v>#N/A</v>
      </c>
      <c r="BE733" s="11" t="e">
        <f t="shared" si="132"/>
        <v>#N/A</v>
      </c>
      <c r="BF733" s="11" t="e">
        <f>VLOOKUP($C733, FanGraphs_Standings[[Abbreviation]:[2024 Projected Full Season RDif]], 5, FALSE)</f>
        <v>#N/A</v>
      </c>
      <c r="BG733" s="11" t="e">
        <f>VLOOKUP($C733, FanGraphs_Standings[[Abbreviation]:[2024 Projected Full Season W%]], 18, FALSE)</f>
        <v>#N/A</v>
      </c>
      <c r="BH733" s="11" t="e">
        <f t="shared" si="133"/>
        <v>#N/A</v>
      </c>
      <c r="BI733" s="11" t="e">
        <f>VLOOKUP($C733, 'Home Field Adv'!$A$2:$K$31, 11, FALSE)</f>
        <v>#N/A</v>
      </c>
      <c r="BL733" s="12" t="str">
        <f t="shared" si="134"/>
        <v/>
      </c>
      <c r="BM733" s="12" t="str">
        <f t="shared" si="137"/>
        <v/>
      </c>
      <c r="BN733" s="12" t="str">
        <f t="shared" si="135"/>
        <v/>
      </c>
    </row>
    <row r="734" spans="6:66" x14ac:dyDescent="0.45">
      <c r="F734" s="11" t="e">
        <f>VLOOKUP($B734, FanGraphs_Standings[[Abbreviation]:[2024 Year to Date G]], 2, FALSE)</f>
        <v>#N/A</v>
      </c>
      <c r="G734" s="11" t="e">
        <f>_xlfn.IFNA(VLOOKUP($D734, 'SP Per G'!$A$2:$D$1385, 3, FALSE),M734)</f>
        <v>#N/A</v>
      </c>
      <c r="H734" s="11" t="e">
        <f>IF(AND(ISNA(VLOOKUP($D734, 'SP Per G'!$A$2:$D$1385, 4, FALSE)), ISTEXT($D734)), G734,IF(ISNA(VLOOKUP($D734, 'SP Per G'!$A$2:$D$1385, 4, FALSE)), M734, VLOOKUP($D734, 'SP Per G'!$A$2:$D$1385, 4, FALSE)))</f>
        <v>#N/A</v>
      </c>
      <c r="I734" s="11" t="e">
        <f t="shared" si="125"/>
        <v>#N/A</v>
      </c>
      <c r="J734" s="11" t="e">
        <f>_xlfn.IFNA(VLOOKUP($D734,Individual_Pitching___Dashboard[],18,FALSE),VLOOKUP(B734,Team_Pitching___Dashboard[[Team]:[ERA]],17,FALSE))</f>
        <v>#N/A</v>
      </c>
      <c r="K734" s="11" t="e">
        <f>_xlfn.IFNA(VLOOKUP($D734, Individual_Pitching___Dashboard[], 20, FALSE), VLOOKUP(B734,Team_Pitching___Dashboard[[Team]:[xFIP]],20,FALSE))</f>
        <v>#N/A</v>
      </c>
      <c r="L734" s="11" t="e">
        <f>_xlfn.IFNA(VLOOKUP($D734, Individual_Pitching___Advanced[], 21,FALSE), VLOOKUP(B734, Team_Pitching___Advanced[], 20, FALSE))</f>
        <v>#N/A</v>
      </c>
      <c r="M734" s="11" t="e">
        <f>VLOOKUP($B734, 'Team Per G'!$A$2:$G$31, 7, FALSE)</f>
        <v>#N/A</v>
      </c>
      <c r="N734" s="11" t="e">
        <f>VLOOKUP($B734, 'FanGraphs - Team WAR Projected'!$B$2:$E$31, 3, FALSE)/162</f>
        <v>#N/A</v>
      </c>
      <c r="O734" s="11" t="e">
        <f t="shared" si="126"/>
        <v>#N/A</v>
      </c>
      <c r="P734" s="11" t="e">
        <f>VLOOKUP($B734, Team_Pitching___Advanced[[Team]:[xFIP]], 19,FALSE)</f>
        <v>#N/A</v>
      </c>
      <c r="Q734" s="11" t="e">
        <f>VLOOKUP($B734, Team_Pitching___Advanced[], 20, FALSE)</f>
        <v>#N/A</v>
      </c>
      <c r="R734" s="11" t="e">
        <f>VLOOKUP($B734, Team_Batting___Dashboard[[Team]:[wOBA]], 16, FALSE)</f>
        <v>#N/A</v>
      </c>
      <c r="S734" s="11" t="e">
        <f>VLOOKUP($B734, Team_Batting___Advanced[[Team]:[OPS]], 9, FALSE)</f>
        <v>#N/A</v>
      </c>
      <c r="T734" s="11" t="e">
        <f>VLOOKUP($B734, Team_Batting___Advanced[], 19, FALSE)</f>
        <v>#N/A</v>
      </c>
      <c r="U734" s="11" t="e">
        <f>VLOOKUP($B734, 'Team Per G'!$A$2:$G$31, 3, FALSE)</f>
        <v>#N/A</v>
      </c>
      <c r="V734" s="11" t="e">
        <f>VLOOKUP($B734, 'Team Per G'!$A$2:$G$31, 5, FALSE)</f>
        <v>#N/A</v>
      </c>
      <c r="W734" s="11" t="e">
        <f>VLOOKUP($B734, 'Team Per G'!$A$2:$G$31, 4, FALSE)</f>
        <v>#N/A</v>
      </c>
      <c r="X734" s="11" t="e">
        <f>VLOOKUP($B734, Team_Batting___Dashboard[], 22, FALSE)/$F734</f>
        <v>#N/A</v>
      </c>
      <c r="Y734" s="11" t="e">
        <f>VLOOKUP($B734, 'FanGraphs - Team WAR Projected'!$B$2:$E$31, 4, FALSE)/162</f>
        <v>#N/A</v>
      </c>
      <c r="Z734" s="11" t="e">
        <f t="shared" si="127"/>
        <v>#N/A</v>
      </c>
      <c r="AA734" s="11" t="e">
        <f>VLOOKUP($B734, FanGraphs_Standings[[Abbreviation]:[2024 Year to Date RS/G]], 6, FALSE)/$F734</f>
        <v>#N/A</v>
      </c>
      <c r="AB734" s="11" t="e">
        <f>VLOOKUP($B734, FanGraphs_Standings[[Abbreviation]:[2024 Projected Full Season RDif]], 19, FALSE)/162</f>
        <v>#N/A</v>
      </c>
      <c r="AC734" s="11" t="e">
        <f t="shared" si="136"/>
        <v>#N/A</v>
      </c>
      <c r="AD734" s="11" t="e">
        <f>VLOOKUP($B734, FanGraphs_Standings[[Abbreviation]:[2024 Projected Full Season RDif]], 5, FALSE)</f>
        <v>#N/A</v>
      </c>
      <c r="AE734" s="11" t="e">
        <f>VLOOKUP($B734, FanGraphs_Standings[[Abbreviation]:[2024 Projected Full Season W%]], 18, FALSE)</f>
        <v>#N/A</v>
      </c>
      <c r="AF734" s="11" t="e">
        <f t="shared" si="128"/>
        <v>#N/A</v>
      </c>
      <c r="AG734" s="11" t="e">
        <f>VLOOKUP($B734, 'Home Field Adv'!$A$2:$I$31, 9, FALSE)</f>
        <v>#N/A</v>
      </c>
      <c r="AH734" s="11" t="e">
        <f>VLOOKUP($C734, FanGraphs_Standings[[Abbreviation]:[2024 Year to Date G]], 2, FALSE)</f>
        <v>#N/A</v>
      </c>
      <c r="AI734" s="11" t="e">
        <f>_xlfn.IFNA(VLOOKUP($E734, 'SP Per G'!$A$2:$D$1385, 3, FALSE), AO734)</f>
        <v>#N/A</v>
      </c>
      <c r="AJ734" s="11" t="e">
        <f>IF(AND(ISNA(VLOOKUP($E734, 'SP Per G'!$A$2:$D$1385, 4, FALSE)), ISTEXT($E734)), AI734,IF(ISNA(VLOOKUP($E734, 'SP Per G'!$A$2:$D$1385, 4, FALSE)), AO734, VLOOKUP($E734, 'SP Per G'!$A$2:$D$1385, 4, FALSE)))</f>
        <v>#N/A</v>
      </c>
      <c r="AK734" s="11" t="e">
        <f t="shared" si="129"/>
        <v>#N/A</v>
      </c>
      <c r="AL734" s="11" t="e">
        <f>_xlfn.IFNA(VLOOKUP($E734, Individual_Pitching___Dashboard[], 18, FALSE), VLOOKUP($C734,Team_Pitching___Advanced[[Team]:[SIERA]],16,FALSE))</f>
        <v>#N/A</v>
      </c>
      <c r="AM734" s="11" t="e">
        <f>_xlfn.IFNA(VLOOKUP($E734, Individual_Pitching___Dashboard[], 20, FALSE), VLOOKUP($C734,Team_Pitching___Advanced[[Team]:[xFIP]],19,FALSE))</f>
        <v>#N/A</v>
      </c>
      <c r="AN734" s="11" t="e">
        <f>_xlfn.IFNA(VLOOKUP($E734,Individual_Pitching___Advanced[],21,FALSE),VLOOKUP($C734,Team_Pitching___Advanced[[Team]:[SIERA]],20,FALSE))</f>
        <v>#N/A</v>
      </c>
      <c r="AO734" s="11" t="e">
        <f>VLOOKUP($C734, 'Team Per G'!$A$2:$G$31, 7, FALSE)</f>
        <v>#N/A</v>
      </c>
      <c r="AP734" s="11" t="e">
        <f>VLOOKUP($C734, 'FanGraphs - Team WAR Projected'!$B$2:$E$31, 3, FALSE)/162</f>
        <v>#N/A</v>
      </c>
      <c r="AQ734" s="11" t="e">
        <f t="shared" si="130"/>
        <v>#N/A</v>
      </c>
      <c r="AR734" s="11" t="e">
        <f>VLOOKUP($C734, Team_Pitching___Advanced[[Team]:[xFIP]], 19,FALSE)</f>
        <v>#N/A</v>
      </c>
      <c r="AS734" s="11" t="e">
        <f>VLOOKUP($C734, Team_Pitching___Advanced[], 20, FALSE)</f>
        <v>#N/A</v>
      </c>
      <c r="AT734" s="11" t="e">
        <f>VLOOKUP($C734, Team_Batting___Dashboard[[Team]:[wOBA]], 16, FALSE)</f>
        <v>#N/A</v>
      </c>
      <c r="AU734" s="11" t="e">
        <f>VLOOKUP($C734, Team_Batting___Advanced[[Team]:[OPS]], 9, FALSE)</f>
        <v>#N/A</v>
      </c>
      <c r="AV734" s="11" t="e">
        <f>VLOOKUP($C734, Team_Batting___Advanced[], 19, FALSE)</f>
        <v>#N/A</v>
      </c>
      <c r="AW734" s="11" t="e">
        <f>VLOOKUP($C734, 'Team Per G'!$A$2:$G$31, 3, FALSE)</f>
        <v>#N/A</v>
      </c>
      <c r="AX734" s="11" t="e">
        <f>VLOOKUP($C734, 'Team Per G'!$A$2:$G$31, 5, FALSE)</f>
        <v>#N/A</v>
      </c>
      <c r="AY734" s="11" t="e">
        <f>VLOOKUP($C734, 'Team Per G'!$A$2:$G$31, 4, FALSE)</f>
        <v>#N/A</v>
      </c>
      <c r="AZ734" s="11" t="e">
        <f>VLOOKUP($C734, Team_Batting___Dashboard[], 22, FALSE)/$AH734</f>
        <v>#N/A</v>
      </c>
      <c r="BA734" s="11" t="e">
        <f>VLOOKUP($C734, 'FanGraphs - Team WAR Projected'!$B$2:$E$31, 4, FALSE)/162</f>
        <v>#N/A</v>
      </c>
      <c r="BB734" s="11" t="e">
        <f t="shared" si="131"/>
        <v>#N/A</v>
      </c>
      <c r="BC734" s="11" t="e">
        <f>VLOOKUP($C734, FanGraphs_Standings[[Abbreviation]:[2024 Year to Date RS/G]], 6, FALSE)/$AH734</f>
        <v>#N/A</v>
      </c>
      <c r="BD734" s="11" t="e">
        <f>VLOOKUP($C734, FanGraphs_Standings[[Abbreviation]:[2024 Projected Full Season RDif]], 19, FALSE)/162</f>
        <v>#N/A</v>
      </c>
      <c r="BE734" s="11" t="e">
        <f t="shared" si="132"/>
        <v>#N/A</v>
      </c>
      <c r="BF734" s="11" t="e">
        <f>VLOOKUP($C734, FanGraphs_Standings[[Abbreviation]:[2024 Projected Full Season RDif]], 5, FALSE)</f>
        <v>#N/A</v>
      </c>
      <c r="BG734" s="11" t="e">
        <f>VLOOKUP($C734, FanGraphs_Standings[[Abbreviation]:[2024 Projected Full Season W%]], 18, FALSE)</f>
        <v>#N/A</v>
      </c>
      <c r="BH734" s="11" t="e">
        <f t="shared" si="133"/>
        <v>#N/A</v>
      </c>
      <c r="BI734" s="11" t="e">
        <f>VLOOKUP($C734, 'Home Field Adv'!$A$2:$K$31, 11, FALSE)</f>
        <v>#N/A</v>
      </c>
      <c r="BL734" s="12" t="str">
        <f t="shared" si="134"/>
        <v/>
      </c>
      <c r="BM734" s="12" t="str">
        <f t="shared" si="137"/>
        <v/>
      </c>
      <c r="BN734" s="12" t="str">
        <f t="shared" si="135"/>
        <v/>
      </c>
    </row>
    <row r="735" spans="6:66" x14ac:dyDescent="0.45">
      <c r="F735" s="11" t="e">
        <f>VLOOKUP($B735, FanGraphs_Standings[[Abbreviation]:[2024 Year to Date G]], 2, FALSE)</f>
        <v>#N/A</v>
      </c>
      <c r="G735" s="11" t="e">
        <f>_xlfn.IFNA(VLOOKUP($D735, 'SP Per G'!$A$2:$D$1385, 3, FALSE),M735)</f>
        <v>#N/A</v>
      </c>
      <c r="H735" s="11" t="e">
        <f>IF(AND(ISNA(VLOOKUP($D735, 'SP Per G'!$A$2:$D$1385, 4, FALSE)), ISTEXT($D735)), G735,IF(ISNA(VLOOKUP($D735, 'SP Per G'!$A$2:$D$1385, 4, FALSE)), M735, VLOOKUP($D735, 'SP Per G'!$A$2:$D$1385, 4, FALSE)))</f>
        <v>#N/A</v>
      </c>
      <c r="I735" s="11" t="e">
        <f t="shared" si="125"/>
        <v>#N/A</v>
      </c>
      <c r="J735" s="11" t="e">
        <f>_xlfn.IFNA(VLOOKUP($D735,Individual_Pitching___Dashboard[],18,FALSE),VLOOKUP(B735,Team_Pitching___Dashboard[[Team]:[ERA]],17,FALSE))</f>
        <v>#N/A</v>
      </c>
      <c r="K735" s="11" t="e">
        <f>_xlfn.IFNA(VLOOKUP($D735, Individual_Pitching___Dashboard[], 20, FALSE), VLOOKUP(B735,Team_Pitching___Dashboard[[Team]:[xFIP]],20,FALSE))</f>
        <v>#N/A</v>
      </c>
      <c r="L735" s="11" t="e">
        <f>_xlfn.IFNA(VLOOKUP($D735, Individual_Pitching___Advanced[], 21,FALSE), VLOOKUP(B735, Team_Pitching___Advanced[], 20, FALSE))</f>
        <v>#N/A</v>
      </c>
      <c r="M735" s="11" t="e">
        <f>VLOOKUP($B735, 'Team Per G'!$A$2:$G$31, 7, FALSE)</f>
        <v>#N/A</v>
      </c>
      <c r="N735" s="11" t="e">
        <f>VLOOKUP($B735, 'FanGraphs - Team WAR Projected'!$B$2:$E$31, 3, FALSE)/162</f>
        <v>#N/A</v>
      </c>
      <c r="O735" s="11" t="e">
        <f t="shared" si="126"/>
        <v>#N/A</v>
      </c>
      <c r="P735" s="11" t="e">
        <f>VLOOKUP($B735, Team_Pitching___Advanced[[Team]:[xFIP]], 19,FALSE)</f>
        <v>#N/A</v>
      </c>
      <c r="Q735" s="11" t="e">
        <f>VLOOKUP($B735, Team_Pitching___Advanced[], 20, FALSE)</f>
        <v>#N/A</v>
      </c>
      <c r="R735" s="11" t="e">
        <f>VLOOKUP($B735, Team_Batting___Dashboard[[Team]:[wOBA]], 16, FALSE)</f>
        <v>#N/A</v>
      </c>
      <c r="S735" s="11" t="e">
        <f>VLOOKUP($B735, Team_Batting___Advanced[[Team]:[OPS]], 9, FALSE)</f>
        <v>#N/A</v>
      </c>
      <c r="T735" s="11" t="e">
        <f>VLOOKUP($B735, Team_Batting___Advanced[], 19, FALSE)</f>
        <v>#N/A</v>
      </c>
      <c r="U735" s="11" t="e">
        <f>VLOOKUP($B735, 'Team Per G'!$A$2:$G$31, 3, FALSE)</f>
        <v>#N/A</v>
      </c>
      <c r="V735" s="11" t="e">
        <f>VLOOKUP($B735, 'Team Per G'!$A$2:$G$31, 5, FALSE)</f>
        <v>#N/A</v>
      </c>
      <c r="W735" s="11" t="e">
        <f>VLOOKUP($B735, 'Team Per G'!$A$2:$G$31, 4, FALSE)</f>
        <v>#N/A</v>
      </c>
      <c r="X735" s="11" t="e">
        <f>VLOOKUP($B735, Team_Batting___Dashboard[], 22, FALSE)/$F735</f>
        <v>#N/A</v>
      </c>
      <c r="Y735" s="11" t="e">
        <f>VLOOKUP($B735, 'FanGraphs - Team WAR Projected'!$B$2:$E$31, 4, FALSE)/162</f>
        <v>#N/A</v>
      </c>
      <c r="Z735" s="11" t="e">
        <f t="shared" si="127"/>
        <v>#N/A</v>
      </c>
      <c r="AA735" s="11" t="e">
        <f>VLOOKUP($B735, FanGraphs_Standings[[Abbreviation]:[2024 Year to Date RS/G]], 6, FALSE)/$F735</f>
        <v>#N/A</v>
      </c>
      <c r="AB735" s="11" t="e">
        <f>VLOOKUP($B735, FanGraphs_Standings[[Abbreviation]:[2024 Projected Full Season RDif]], 19, FALSE)/162</f>
        <v>#N/A</v>
      </c>
      <c r="AC735" s="11" t="e">
        <f t="shared" si="136"/>
        <v>#N/A</v>
      </c>
      <c r="AD735" s="11" t="e">
        <f>VLOOKUP($B735, FanGraphs_Standings[[Abbreviation]:[2024 Projected Full Season RDif]], 5, FALSE)</f>
        <v>#N/A</v>
      </c>
      <c r="AE735" s="11" t="e">
        <f>VLOOKUP($B735, FanGraphs_Standings[[Abbreviation]:[2024 Projected Full Season W%]], 18, FALSE)</f>
        <v>#N/A</v>
      </c>
      <c r="AF735" s="11" t="e">
        <f t="shared" si="128"/>
        <v>#N/A</v>
      </c>
      <c r="AG735" s="11" t="e">
        <f>VLOOKUP($B735, 'Home Field Adv'!$A$2:$I$31, 9, FALSE)</f>
        <v>#N/A</v>
      </c>
      <c r="AH735" s="11" t="e">
        <f>VLOOKUP($C735, FanGraphs_Standings[[Abbreviation]:[2024 Year to Date G]], 2, FALSE)</f>
        <v>#N/A</v>
      </c>
      <c r="AI735" s="11" t="e">
        <f>_xlfn.IFNA(VLOOKUP($E735, 'SP Per G'!$A$2:$D$1385, 3, FALSE), AO735)</f>
        <v>#N/A</v>
      </c>
      <c r="AJ735" s="11" t="e">
        <f>IF(AND(ISNA(VLOOKUP($E735, 'SP Per G'!$A$2:$D$1385, 4, FALSE)), ISTEXT($E735)), AI735,IF(ISNA(VLOOKUP($E735, 'SP Per G'!$A$2:$D$1385, 4, FALSE)), AO735, VLOOKUP($E735, 'SP Per G'!$A$2:$D$1385, 4, FALSE)))</f>
        <v>#N/A</v>
      </c>
      <c r="AK735" s="11" t="e">
        <f t="shared" si="129"/>
        <v>#N/A</v>
      </c>
      <c r="AL735" s="11" t="e">
        <f>_xlfn.IFNA(VLOOKUP($E735, Individual_Pitching___Dashboard[], 18, FALSE), VLOOKUP($C735,Team_Pitching___Advanced[[Team]:[SIERA]],16,FALSE))</f>
        <v>#N/A</v>
      </c>
      <c r="AM735" s="11" t="e">
        <f>_xlfn.IFNA(VLOOKUP($E735, Individual_Pitching___Dashboard[], 20, FALSE), VLOOKUP($C735,Team_Pitching___Advanced[[Team]:[xFIP]],19,FALSE))</f>
        <v>#N/A</v>
      </c>
      <c r="AN735" s="11" t="e">
        <f>_xlfn.IFNA(VLOOKUP($E735,Individual_Pitching___Advanced[],21,FALSE),VLOOKUP($C735,Team_Pitching___Advanced[[Team]:[SIERA]],20,FALSE))</f>
        <v>#N/A</v>
      </c>
      <c r="AO735" s="11" t="e">
        <f>VLOOKUP($C735, 'Team Per G'!$A$2:$G$31, 7, FALSE)</f>
        <v>#N/A</v>
      </c>
      <c r="AP735" s="11" t="e">
        <f>VLOOKUP($C735, 'FanGraphs - Team WAR Projected'!$B$2:$E$31, 3, FALSE)/162</f>
        <v>#N/A</v>
      </c>
      <c r="AQ735" s="11" t="e">
        <f t="shared" si="130"/>
        <v>#N/A</v>
      </c>
      <c r="AR735" s="11" t="e">
        <f>VLOOKUP($C735, Team_Pitching___Advanced[[Team]:[xFIP]], 19,FALSE)</f>
        <v>#N/A</v>
      </c>
      <c r="AS735" s="11" t="e">
        <f>VLOOKUP($C735, Team_Pitching___Advanced[], 20, FALSE)</f>
        <v>#N/A</v>
      </c>
      <c r="AT735" s="11" t="e">
        <f>VLOOKUP($C735, Team_Batting___Dashboard[[Team]:[wOBA]], 16, FALSE)</f>
        <v>#N/A</v>
      </c>
      <c r="AU735" s="11" t="e">
        <f>VLOOKUP($C735, Team_Batting___Advanced[[Team]:[OPS]], 9, FALSE)</f>
        <v>#N/A</v>
      </c>
      <c r="AV735" s="11" t="e">
        <f>VLOOKUP($C735, Team_Batting___Advanced[], 19, FALSE)</f>
        <v>#N/A</v>
      </c>
      <c r="AW735" s="11" t="e">
        <f>VLOOKUP($C735, 'Team Per G'!$A$2:$G$31, 3, FALSE)</f>
        <v>#N/A</v>
      </c>
      <c r="AX735" s="11" t="e">
        <f>VLOOKUP($C735, 'Team Per G'!$A$2:$G$31, 5, FALSE)</f>
        <v>#N/A</v>
      </c>
      <c r="AY735" s="11" t="e">
        <f>VLOOKUP($C735, 'Team Per G'!$A$2:$G$31, 4, FALSE)</f>
        <v>#N/A</v>
      </c>
      <c r="AZ735" s="11" t="e">
        <f>VLOOKUP($C735, Team_Batting___Dashboard[], 22, FALSE)/$AH735</f>
        <v>#N/A</v>
      </c>
      <c r="BA735" s="11" t="e">
        <f>VLOOKUP($C735, 'FanGraphs - Team WAR Projected'!$B$2:$E$31, 4, FALSE)/162</f>
        <v>#N/A</v>
      </c>
      <c r="BB735" s="11" t="e">
        <f t="shared" si="131"/>
        <v>#N/A</v>
      </c>
      <c r="BC735" s="11" t="e">
        <f>VLOOKUP($C735, FanGraphs_Standings[[Abbreviation]:[2024 Year to Date RS/G]], 6, FALSE)/$AH735</f>
        <v>#N/A</v>
      </c>
      <c r="BD735" s="11" t="e">
        <f>VLOOKUP($C735, FanGraphs_Standings[[Abbreviation]:[2024 Projected Full Season RDif]], 19, FALSE)/162</f>
        <v>#N/A</v>
      </c>
      <c r="BE735" s="11" t="e">
        <f t="shared" si="132"/>
        <v>#N/A</v>
      </c>
      <c r="BF735" s="11" t="e">
        <f>VLOOKUP($C735, FanGraphs_Standings[[Abbreviation]:[2024 Projected Full Season RDif]], 5, FALSE)</f>
        <v>#N/A</v>
      </c>
      <c r="BG735" s="11" t="e">
        <f>VLOOKUP($C735, FanGraphs_Standings[[Abbreviation]:[2024 Projected Full Season W%]], 18, FALSE)</f>
        <v>#N/A</v>
      </c>
      <c r="BH735" s="11" t="e">
        <f t="shared" si="133"/>
        <v>#N/A</v>
      </c>
      <c r="BI735" s="11" t="e">
        <f>VLOOKUP($C735, 'Home Field Adv'!$A$2:$K$31, 11, FALSE)</f>
        <v>#N/A</v>
      </c>
      <c r="BL735" s="12" t="str">
        <f t="shared" si="134"/>
        <v/>
      </c>
      <c r="BM735" s="12" t="str">
        <f t="shared" si="137"/>
        <v/>
      </c>
      <c r="BN735" s="12" t="str">
        <f t="shared" si="135"/>
        <v/>
      </c>
    </row>
    <row r="736" spans="6:66" x14ac:dyDescent="0.45">
      <c r="F736" s="11" t="e">
        <f>VLOOKUP($B736, FanGraphs_Standings[[Abbreviation]:[2024 Year to Date G]], 2, FALSE)</f>
        <v>#N/A</v>
      </c>
      <c r="G736" s="11" t="e">
        <f>_xlfn.IFNA(VLOOKUP($D736, 'SP Per G'!$A$2:$D$1385, 3, FALSE),M736)</f>
        <v>#N/A</v>
      </c>
      <c r="H736" s="11" t="e">
        <f>IF(AND(ISNA(VLOOKUP($D736, 'SP Per G'!$A$2:$D$1385, 4, FALSE)), ISTEXT($D736)), G736,IF(ISNA(VLOOKUP($D736, 'SP Per G'!$A$2:$D$1385, 4, FALSE)), M736, VLOOKUP($D736, 'SP Per G'!$A$2:$D$1385, 4, FALSE)))</f>
        <v>#N/A</v>
      </c>
      <c r="I736" s="11" t="e">
        <f t="shared" si="125"/>
        <v>#N/A</v>
      </c>
      <c r="J736" s="11" t="e">
        <f>_xlfn.IFNA(VLOOKUP($D736,Individual_Pitching___Dashboard[],18,FALSE),VLOOKUP(B736,Team_Pitching___Dashboard[[Team]:[ERA]],17,FALSE))</f>
        <v>#N/A</v>
      </c>
      <c r="K736" s="11" t="e">
        <f>_xlfn.IFNA(VLOOKUP($D736, Individual_Pitching___Dashboard[], 20, FALSE), VLOOKUP(B736,Team_Pitching___Dashboard[[Team]:[xFIP]],20,FALSE))</f>
        <v>#N/A</v>
      </c>
      <c r="L736" s="11" t="e">
        <f>_xlfn.IFNA(VLOOKUP($D736, Individual_Pitching___Advanced[], 21,FALSE), VLOOKUP(B736, Team_Pitching___Advanced[], 20, FALSE))</f>
        <v>#N/A</v>
      </c>
      <c r="M736" s="11" t="e">
        <f>VLOOKUP($B736, 'Team Per G'!$A$2:$G$31, 7, FALSE)</f>
        <v>#N/A</v>
      </c>
      <c r="N736" s="11" t="e">
        <f>VLOOKUP($B736, 'FanGraphs - Team WAR Projected'!$B$2:$E$31, 3, FALSE)/162</f>
        <v>#N/A</v>
      </c>
      <c r="O736" s="11" t="e">
        <f t="shared" si="126"/>
        <v>#N/A</v>
      </c>
      <c r="P736" s="11" t="e">
        <f>VLOOKUP($B736, Team_Pitching___Advanced[[Team]:[xFIP]], 19,FALSE)</f>
        <v>#N/A</v>
      </c>
      <c r="Q736" s="11" t="e">
        <f>VLOOKUP($B736, Team_Pitching___Advanced[], 20, FALSE)</f>
        <v>#N/A</v>
      </c>
      <c r="R736" s="11" t="e">
        <f>VLOOKUP($B736, Team_Batting___Dashboard[[Team]:[wOBA]], 16, FALSE)</f>
        <v>#N/A</v>
      </c>
      <c r="S736" s="11" t="e">
        <f>VLOOKUP($B736, Team_Batting___Advanced[[Team]:[OPS]], 9, FALSE)</f>
        <v>#N/A</v>
      </c>
      <c r="T736" s="11" t="e">
        <f>VLOOKUP($B736, Team_Batting___Advanced[], 19, FALSE)</f>
        <v>#N/A</v>
      </c>
      <c r="U736" s="11" t="e">
        <f>VLOOKUP($B736, 'Team Per G'!$A$2:$G$31, 3, FALSE)</f>
        <v>#N/A</v>
      </c>
      <c r="V736" s="11" t="e">
        <f>VLOOKUP($B736, 'Team Per G'!$A$2:$G$31, 5, FALSE)</f>
        <v>#N/A</v>
      </c>
      <c r="W736" s="11" t="e">
        <f>VLOOKUP($B736, 'Team Per G'!$A$2:$G$31, 4, FALSE)</f>
        <v>#N/A</v>
      </c>
      <c r="X736" s="11" t="e">
        <f>VLOOKUP($B736, Team_Batting___Dashboard[], 22, FALSE)/$F736</f>
        <v>#N/A</v>
      </c>
      <c r="Y736" s="11" t="e">
        <f>VLOOKUP($B736, 'FanGraphs - Team WAR Projected'!$B$2:$E$31, 4, FALSE)/162</f>
        <v>#N/A</v>
      </c>
      <c r="Z736" s="11" t="e">
        <f t="shared" si="127"/>
        <v>#N/A</v>
      </c>
      <c r="AA736" s="11" t="e">
        <f>VLOOKUP($B736, FanGraphs_Standings[[Abbreviation]:[2024 Year to Date RS/G]], 6, FALSE)/$F736</f>
        <v>#N/A</v>
      </c>
      <c r="AB736" s="11" t="e">
        <f>VLOOKUP($B736, FanGraphs_Standings[[Abbreviation]:[2024 Projected Full Season RDif]], 19, FALSE)/162</f>
        <v>#N/A</v>
      </c>
      <c r="AC736" s="11" t="e">
        <f t="shared" si="136"/>
        <v>#N/A</v>
      </c>
      <c r="AD736" s="11" t="e">
        <f>VLOOKUP($B736, FanGraphs_Standings[[Abbreviation]:[2024 Projected Full Season RDif]], 5, FALSE)</f>
        <v>#N/A</v>
      </c>
      <c r="AE736" s="11" t="e">
        <f>VLOOKUP($B736, FanGraphs_Standings[[Abbreviation]:[2024 Projected Full Season W%]], 18, FALSE)</f>
        <v>#N/A</v>
      </c>
      <c r="AF736" s="11" t="e">
        <f t="shared" si="128"/>
        <v>#N/A</v>
      </c>
      <c r="AG736" s="11" t="e">
        <f>VLOOKUP($B736, 'Home Field Adv'!$A$2:$I$31, 9, FALSE)</f>
        <v>#N/A</v>
      </c>
      <c r="AH736" s="11" t="e">
        <f>VLOOKUP($C736, FanGraphs_Standings[[Abbreviation]:[2024 Year to Date G]], 2, FALSE)</f>
        <v>#N/A</v>
      </c>
      <c r="AI736" s="11" t="e">
        <f>_xlfn.IFNA(VLOOKUP($E736, 'SP Per G'!$A$2:$D$1385, 3, FALSE), AO736)</f>
        <v>#N/A</v>
      </c>
      <c r="AJ736" s="11" t="e">
        <f>IF(AND(ISNA(VLOOKUP($E736, 'SP Per G'!$A$2:$D$1385, 4, FALSE)), ISTEXT($E736)), AI736,IF(ISNA(VLOOKUP($E736, 'SP Per G'!$A$2:$D$1385, 4, FALSE)), AO736, VLOOKUP($E736, 'SP Per G'!$A$2:$D$1385, 4, FALSE)))</f>
        <v>#N/A</v>
      </c>
      <c r="AK736" s="11" t="e">
        <f t="shared" si="129"/>
        <v>#N/A</v>
      </c>
      <c r="AL736" s="11" t="e">
        <f>_xlfn.IFNA(VLOOKUP($E736, Individual_Pitching___Dashboard[], 18, FALSE), VLOOKUP($C736,Team_Pitching___Advanced[[Team]:[SIERA]],16,FALSE))</f>
        <v>#N/A</v>
      </c>
      <c r="AM736" s="11" t="e">
        <f>_xlfn.IFNA(VLOOKUP($E736, Individual_Pitching___Dashboard[], 20, FALSE), VLOOKUP($C736,Team_Pitching___Advanced[[Team]:[xFIP]],19,FALSE))</f>
        <v>#N/A</v>
      </c>
      <c r="AN736" s="11" t="e">
        <f>_xlfn.IFNA(VLOOKUP($E736,Individual_Pitching___Advanced[],21,FALSE),VLOOKUP($C736,Team_Pitching___Advanced[[Team]:[SIERA]],20,FALSE))</f>
        <v>#N/A</v>
      </c>
      <c r="AO736" s="11" t="e">
        <f>VLOOKUP($C736, 'Team Per G'!$A$2:$G$31, 7, FALSE)</f>
        <v>#N/A</v>
      </c>
      <c r="AP736" s="11" t="e">
        <f>VLOOKUP($C736, 'FanGraphs - Team WAR Projected'!$B$2:$E$31, 3, FALSE)/162</f>
        <v>#N/A</v>
      </c>
      <c r="AQ736" s="11" t="e">
        <f t="shared" si="130"/>
        <v>#N/A</v>
      </c>
      <c r="AR736" s="11" t="e">
        <f>VLOOKUP($C736, Team_Pitching___Advanced[[Team]:[xFIP]], 19,FALSE)</f>
        <v>#N/A</v>
      </c>
      <c r="AS736" s="11" t="e">
        <f>VLOOKUP($C736, Team_Pitching___Advanced[], 20, FALSE)</f>
        <v>#N/A</v>
      </c>
      <c r="AT736" s="11" t="e">
        <f>VLOOKUP($C736, Team_Batting___Dashboard[[Team]:[wOBA]], 16, FALSE)</f>
        <v>#N/A</v>
      </c>
      <c r="AU736" s="11" t="e">
        <f>VLOOKUP($C736, Team_Batting___Advanced[[Team]:[OPS]], 9, FALSE)</f>
        <v>#N/A</v>
      </c>
      <c r="AV736" s="11" t="e">
        <f>VLOOKUP($C736, Team_Batting___Advanced[], 19, FALSE)</f>
        <v>#N/A</v>
      </c>
      <c r="AW736" s="11" t="e">
        <f>VLOOKUP($C736, 'Team Per G'!$A$2:$G$31, 3, FALSE)</f>
        <v>#N/A</v>
      </c>
      <c r="AX736" s="11" t="e">
        <f>VLOOKUP($C736, 'Team Per G'!$A$2:$G$31, 5, FALSE)</f>
        <v>#N/A</v>
      </c>
      <c r="AY736" s="11" t="e">
        <f>VLOOKUP($C736, 'Team Per G'!$A$2:$G$31, 4, FALSE)</f>
        <v>#N/A</v>
      </c>
      <c r="AZ736" s="11" t="e">
        <f>VLOOKUP($C736, Team_Batting___Dashboard[], 22, FALSE)/$AH736</f>
        <v>#N/A</v>
      </c>
      <c r="BA736" s="11" t="e">
        <f>VLOOKUP($C736, 'FanGraphs - Team WAR Projected'!$B$2:$E$31, 4, FALSE)/162</f>
        <v>#N/A</v>
      </c>
      <c r="BB736" s="11" t="e">
        <f t="shared" si="131"/>
        <v>#N/A</v>
      </c>
      <c r="BC736" s="11" t="e">
        <f>VLOOKUP($C736, FanGraphs_Standings[[Abbreviation]:[2024 Year to Date RS/G]], 6, FALSE)/$AH736</f>
        <v>#N/A</v>
      </c>
      <c r="BD736" s="11" t="e">
        <f>VLOOKUP($C736, FanGraphs_Standings[[Abbreviation]:[2024 Projected Full Season RDif]], 19, FALSE)/162</f>
        <v>#N/A</v>
      </c>
      <c r="BE736" s="11" t="e">
        <f t="shared" si="132"/>
        <v>#N/A</v>
      </c>
      <c r="BF736" s="11" t="e">
        <f>VLOOKUP($C736, FanGraphs_Standings[[Abbreviation]:[2024 Projected Full Season RDif]], 5, FALSE)</f>
        <v>#N/A</v>
      </c>
      <c r="BG736" s="11" t="e">
        <f>VLOOKUP($C736, FanGraphs_Standings[[Abbreviation]:[2024 Projected Full Season W%]], 18, FALSE)</f>
        <v>#N/A</v>
      </c>
      <c r="BH736" s="11" t="e">
        <f t="shared" si="133"/>
        <v>#N/A</v>
      </c>
      <c r="BI736" s="11" t="e">
        <f>VLOOKUP($C736, 'Home Field Adv'!$A$2:$K$31, 11, FALSE)</f>
        <v>#N/A</v>
      </c>
      <c r="BL736" s="12" t="str">
        <f t="shared" si="134"/>
        <v/>
      </c>
      <c r="BM736" s="12" t="str">
        <f t="shared" si="137"/>
        <v/>
      </c>
      <c r="BN736" s="12" t="str">
        <f t="shared" si="135"/>
        <v/>
      </c>
    </row>
    <row r="737" spans="6:66" x14ac:dyDescent="0.45">
      <c r="F737" s="11" t="e">
        <f>VLOOKUP($B737, FanGraphs_Standings[[Abbreviation]:[2024 Year to Date G]], 2, FALSE)</f>
        <v>#N/A</v>
      </c>
      <c r="G737" s="11" t="e">
        <f>_xlfn.IFNA(VLOOKUP($D737, 'SP Per G'!$A$2:$D$1385, 3, FALSE),M737)</f>
        <v>#N/A</v>
      </c>
      <c r="H737" s="11" t="e">
        <f>IF(AND(ISNA(VLOOKUP($D737, 'SP Per G'!$A$2:$D$1385, 4, FALSE)), ISTEXT($D737)), G737,IF(ISNA(VLOOKUP($D737, 'SP Per G'!$A$2:$D$1385, 4, FALSE)), M737, VLOOKUP($D737, 'SP Per G'!$A$2:$D$1385, 4, FALSE)))</f>
        <v>#N/A</v>
      </c>
      <c r="I737" s="11" t="e">
        <f t="shared" si="125"/>
        <v>#N/A</v>
      </c>
      <c r="J737" s="11" t="e">
        <f>_xlfn.IFNA(VLOOKUP($D737,Individual_Pitching___Dashboard[],18,FALSE),VLOOKUP(B737,Team_Pitching___Dashboard[[Team]:[ERA]],17,FALSE))</f>
        <v>#N/A</v>
      </c>
      <c r="K737" s="11" t="e">
        <f>_xlfn.IFNA(VLOOKUP($D737, Individual_Pitching___Dashboard[], 20, FALSE), VLOOKUP(B737,Team_Pitching___Dashboard[[Team]:[xFIP]],20,FALSE))</f>
        <v>#N/A</v>
      </c>
      <c r="L737" s="11" t="e">
        <f>_xlfn.IFNA(VLOOKUP($D737, Individual_Pitching___Advanced[], 21,FALSE), VLOOKUP(B737, Team_Pitching___Advanced[], 20, FALSE))</f>
        <v>#N/A</v>
      </c>
      <c r="M737" s="11" t="e">
        <f>VLOOKUP($B737, 'Team Per G'!$A$2:$G$31, 7, FALSE)</f>
        <v>#N/A</v>
      </c>
      <c r="N737" s="11" t="e">
        <f>VLOOKUP($B737, 'FanGraphs - Team WAR Projected'!$B$2:$E$31, 3, FALSE)/162</f>
        <v>#N/A</v>
      </c>
      <c r="O737" s="11" t="e">
        <f t="shared" si="126"/>
        <v>#N/A</v>
      </c>
      <c r="P737" s="11" t="e">
        <f>VLOOKUP($B737, Team_Pitching___Advanced[[Team]:[xFIP]], 19,FALSE)</f>
        <v>#N/A</v>
      </c>
      <c r="Q737" s="11" t="e">
        <f>VLOOKUP($B737, Team_Pitching___Advanced[], 20, FALSE)</f>
        <v>#N/A</v>
      </c>
      <c r="R737" s="11" t="e">
        <f>VLOOKUP($B737, Team_Batting___Dashboard[[Team]:[wOBA]], 16, FALSE)</f>
        <v>#N/A</v>
      </c>
      <c r="S737" s="11" t="e">
        <f>VLOOKUP($B737, Team_Batting___Advanced[[Team]:[OPS]], 9, FALSE)</f>
        <v>#N/A</v>
      </c>
      <c r="T737" s="11" t="e">
        <f>VLOOKUP($B737, Team_Batting___Advanced[], 19, FALSE)</f>
        <v>#N/A</v>
      </c>
      <c r="U737" s="11" t="e">
        <f>VLOOKUP($B737, 'Team Per G'!$A$2:$G$31, 3, FALSE)</f>
        <v>#N/A</v>
      </c>
      <c r="V737" s="11" t="e">
        <f>VLOOKUP($B737, 'Team Per G'!$A$2:$G$31, 5, FALSE)</f>
        <v>#N/A</v>
      </c>
      <c r="W737" s="11" t="e">
        <f>VLOOKUP($B737, 'Team Per G'!$A$2:$G$31, 4, FALSE)</f>
        <v>#N/A</v>
      </c>
      <c r="X737" s="11" t="e">
        <f>VLOOKUP($B737, Team_Batting___Dashboard[], 22, FALSE)/$F737</f>
        <v>#N/A</v>
      </c>
      <c r="Y737" s="11" t="e">
        <f>VLOOKUP($B737, 'FanGraphs - Team WAR Projected'!$B$2:$E$31, 4, FALSE)/162</f>
        <v>#N/A</v>
      </c>
      <c r="Z737" s="11" t="e">
        <f t="shared" si="127"/>
        <v>#N/A</v>
      </c>
      <c r="AA737" s="11" t="e">
        <f>VLOOKUP($B737, FanGraphs_Standings[[Abbreviation]:[2024 Year to Date RS/G]], 6, FALSE)/$F737</f>
        <v>#N/A</v>
      </c>
      <c r="AB737" s="11" t="e">
        <f>VLOOKUP($B737, FanGraphs_Standings[[Abbreviation]:[2024 Projected Full Season RDif]], 19, FALSE)/162</f>
        <v>#N/A</v>
      </c>
      <c r="AC737" s="11" t="e">
        <f t="shared" si="136"/>
        <v>#N/A</v>
      </c>
      <c r="AD737" s="11" t="e">
        <f>VLOOKUP($B737, FanGraphs_Standings[[Abbreviation]:[2024 Projected Full Season RDif]], 5, FALSE)</f>
        <v>#N/A</v>
      </c>
      <c r="AE737" s="11" t="e">
        <f>VLOOKUP($B737, FanGraphs_Standings[[Abbreviation]:[2024 Projected Full Season W%]], 18, FALSE)</f>
        <v>#N/A</v>
      </c>
      <c r="AF737" s="11" t="e">
        <f t="shared" si="128"/>
        <v>#N/A</v>
      </c>
      <c r="AG737" s="11" t="e">
        <f>VLOOKUP($B737, 'Home Field Adv'!$A$2:$I$31, 9, FALSE)</f>
        <v>#N/A</v>
      </c>
      <c r="AH737" s="11" t="e">
        <f>VLOOKUP($C737, FanGraphs_Standings[[Abbreviation]:[2024 Year to Date G]], 2, FALSE)</f>
        <v>#N/A</v>
      </c>
      <c r="AI737" s="11" t="e">
        <f>_xlfn.IFNA(VLOOKUP($E737, 'SP Per G'!$A$2:$D$1385, 3, FALSE), AO737)</f>
        <v>#N/A</v>
      </c>
      <c r="AJ737" s="11" t="e">
        <f>IF(AND(ISNA(VLOOKUP($E737, 'SP Per G'!$A$2:$D$1385, 4, FALSE)), ISTEXT($E737)), AI737,IF(ISNA(VLOOKUP($E737, 'SP Per G'!$A$2:$D$1385, 4, FALSE)), AO737, VLOOKUP($E737, 'SP Per G'!$A$2:$D$1385, 4, FALSE)))</f>
        <v>#N/A</v>
      </c>
      <c r="AK737" s="11" t="e">
        <f t="shared" si="129"/>
        <v>#N/A</v>
      </c>
      <c r="AL737" s="11" t="e">
        <f>_xlfn.IFNA(VLOOKUP($E737, Individual_Pitching___Dashboard[], 18, FALSE), VLOOKUP($C737,Team_Pitching___Advanced[[Team]:[SIERA]],16,FALSE))</f>
        <v>#N/A</v>
      </c>
      <c r="AM737" s="11" t="e">
        <f>_xlfn.IFNA(VLOOKUP($E737, Individual_Pitching___Dashboard[], 20, FALSE), VLOOKUP($C737,Team_Pitching___Advanced[[Team]:[xFIP]],19,FALSE))</f>
        <v>#N/A</v>
      </c>
      <c r="AN737" s="11" t="e">
        <f>_xlfn.IFNA(VLOOKUP($E737,Individual_Pitching___Advanced[],21,FALSE),VLOOKUP($C737,Team_Pitching___Advanced[[Team]:[SIERA]],20,FALSE))</f>
        <v>#N/A</v>
      </c>
      <c r="AO737" s="11" t="e">
        <f>VLOOKUP($C737, 'Team Per G'!$A$2:$G$31, 7, FALSE)</f>
        <v>#N/A</v>
      </c>
      <c r="AP737" s="11" t="e">
        <f>VLOOKUP($C737, 'FanGraphs - Team WAR Projected'!$B$2:$E$31, 3, FALSE)/162</f>
        <v>#N/A</v>
      </c>
      <c r="AQ737" s="11" t="e">
        <f t="shared" si="130"/>
        <v>#N/A</v>
      </c>
      <c r="AR737" s="11" t="e">
        <f>VLOOKUP($C737, Team_Pitching___Advanced[[Team]:[xFIP]], 19,FALSE)</f>
        <v>#N/A</v>
      </c>
      <c r="AS737" s="11" t="e">
        <f>VLOOKUP($C737, Team_Pitching___Advanced[], 20, FALSE)</f>
        <v>#N/A</v>
      </c>
      <c r="AT737" s="11" t="e">
        <f>VLOOKUP($C737, Team_Batting___Dashboard[[Team]:[wOBA]], 16, FALSE)</f>
        <v>#N/A</v>
      </c>
      <c r="AU737" s="11" t="e">
        <f>VLOOKUP($C737, Team_Batting___Advanced[[Team]:[OPS]], 9, FALSE)</f>
        <v>#N/A</v>
      </c>
      <c r="AV737" s="11" t="e">
        <f>VLOOKUP($C737, Team_Batting___Advanced[], 19, FALSE)</f>
        <v>#N/A</v>
      </c>
      <c r="AW737" s="11" t="e">
        <f>VLOOKUP($C737, 'Team Per G'!$A$2:$G$31, 3, FALSE)</f>
        <v>#N/A</v>
      </c>
      <c r="AX737" s="11" t="e">
        <f>VLOOKUP($C737, 'Team Per G'!$A$2:$G$31, 5, FALSE)</f>
        <v>#N/A</v>
      </c>
      <c r="AY737" s="11" t="e">
        <f>VLOOKUP($C737, 'Team Per G'!$A$2:$G$31, 4, FALSE)</f>
        <v>#N/A</v>
      </c>
      <c r="AZ737" s="11" t="e">
        <f>VLOOKUP($C737, Team_Batting___Dashboard[], 22, FALSE)/$AH737</f>
        <v>#N/A</v>
      </c>
      <c r="BA737" s="11" t="e">
        <f>VLOOKUP($C737, 'FanGraphs - Team WAR Projected'!$B$2:$E$31, 4, FALSE)/162</f>
        <v>#N/A</v>
      </c>
      <c r="BB737" s="11" t="e">
        <f t="shared" si="131"/>
        <v>#N/A</v>
      </c>
      <c r="BC737" s="11" t="e">
        <f>VLOOKUP($C737, FanGraphs_Standings[[Abbreviation]:[2024 Year to Date RS/G]], 6, FALSE)/$AH737</f>
        <v>#N/A</v>
      </c>
      <c r="BD737" s="11" t="e">
        <f>VLOOKUP($C737, FanGraphs_Standings[[Abbreviation]:[2024 Projected Full Season RDif]], 19, FALSE)/162</f>
        <v>#N/A</v>
      </c>
      <c r="BE737" s="11" t="e">
        <f t="shared" si="132"/>
        <v>#N/A</v>
      </c>
      <c r="BF737" s="11" t="e">
        <f>VLOOKUP($C737, FanGraphs_Standings[[Abbreviation]:[2024 Projected Full Season RDif]], 5, FALSE)</f>
        <v>#N/A</v>
      </c>
      <c r="BG737" s="11" t="e">
        <f>VLOOKUP($C737, FanGraphs_Standings[[Abbreviation]:[2024 Projected Full Season W%]], 18, FALSE)</f>
        <v>#N/A</v>
      </c>
      <c r="BH737" s="11" t="e">
        <f t="shared" si="133"/>
        <v>#N/A</v>
      </c>
      <c r="BI737" s="11" t="e">
        <f>VLOOKUP($C737, 'Home Field Adv'!$A$2:$K$31, 11, FALSE)</f>
        <v>#N/A</v>
      </c>
      <c r="BL737" s="12" t="str">
        <f t="shared" si="134"/>
        <v/>
      </c>
      <c r="BM737" s="12" t="str">
        <f t="shared" si="137"/>
        <v/>
      </c>
      <c r="BN737" s="12" t="str">
        <f t="shared" si="135"/>
        <v/>
      </c>
    </row>
    <row r="738" spans="6:66" x14ac:dyDescent="0.45">
      <c r="F738" s="11" t="e">
        <f>VLOOKUP($B738, FanGraphs_Standings[[Abbreviation]:[2024 Year to Date G]], 2, FALSE)</f>
        <v>#N/A</v>
      </c>
      <c r="G738" s="11" t="e">
        <f>_xlfn.IFNA(VLOOKUP($D738, 'SP Per G'!$A$2:$D$1385, 3, FALSE),M738)</f>
        <v>#N/A</v>
      </c>
      <c r="H738" s="11" t="e">
        <f>IF(AND(ISNA(VLOOKUP($D738, 'SP Per G'!$A$2:$D$1385, 4, FALSE)), ISTEXT($D738)), G738,IF(ISNA(VLOOKUP($D738, 'SP Per G'!$A$2:$D$1385, 4, FALSE)), M738, VLOOKUP($D738, 'SP Per G'!$A$2:$D$1385, 4, FALSE)))</f>
        <v>#N/A</v>
      </c>
      <c r="I738" s="11" t="e">
        <f t="shared" si="125"/>
        <v>#N/A</v>
      </c>
      <c r="J738" s="11" t="e">
        <f>_xlfn.IFNA(VLOOKUP($D738,Individual_Pitching___Dashboard[],18,FALSE),VLOOKUP(B738,Team_Pitching___Dashboard[[Team]:[ERA]],17,FALSE))</f>
        <v>#N/A</v>
      </c>
      <c r="K738" s="11" t="e">
        <f>_xlfn.IFNA(VLOOKUP($D738, Individual_Pitching___Dashboard[], 20, FALSE), VLOOKUP(B738,Team_Pitching___Dashboard[[Team]:[xFIP]],20,FALSE))</f>
        <v>#N/A</v>
      </c>
      <c r="L738" s="11" t="e">
        <f>_xlfn.IFNA(VLOOKUP($D738, Individual_Pitching___Advanced[], 21,FALSE), VLOOKUP(B738, Team_Pitching___Advanced[], 20, FALSE))</f>
        <v>#N/A</v>
      </c>
      <c r="M738" s="11" t="e">
        <f>VLOOKUP($B738, 'Team Per G'!$A$2:$G$31, 7, FALSE)</f>
        <v>#N/A</v>
      </c>
      <c r="N738" s="11" t="e">
        <f>VLOOKUP($B738, 'FanGraphs - Team WAR Projected'!$B$2:$E$31, 3, FALSE)/162</f>
        <v>#N/A</v>
      </c>
      <c r="O738" s="11" t="e">
        <f t="shared" si="126"/>
        <v>#N/A</v>
      </c>
      <c r="P738" s="11" t="e">
        <f>VLOOKUP($B738, Team_Pitching___Advanced[[Team]:[xFIP]], 19,FALSE)</f>
        <v>#N/A</v>
      </c>
      <c r="Q738" s="11" t="e">
        <f>VLOOKUP($B738, Team_Pitching___Advanced[], 20, FALSE)</f>
        <v>#N/A</v>
      </c>
      <c r="R738" s="11" t="e">
        <f>VLOOKUP($B738, Team_Batting___Dashboard[[Team]:[wOBA]], 16, FALSE)</f>
        <v>#N/A</v>
      </c>
      <c r="S738" s="11" t="e">
        <f>VLOOKUP($B738, Team_Batting___Advanced[[Team]:[OPS]], 9, FALSE)</f>
        <v>#N/A</v>
      </c>
      <c r="T738" s="11" t="e">
        <f>VLOOKUP($B738, Team_Batting___Advanced[], 19, FALSE)</f>
        <v>#N/A</v>
      </c>
      <c r="U738" s="11" t="e">
        <f>VLOOKUP($B738, 'Team Per G'!$A$2:$G$31, 3, FALSE)</f>
        <v>#N/A</v>
      </c>
      <c r="V738" s="11" t="e">
        <f>VLOOKUP($B738, 'Team Per G'!$A$2:$G$31, 5, FALSE)</f>
        <v>#N/A</v>
      </c>
      <c r="W738" s="11" t="e">
        <f>VLOOKUP($B738, 'Team Per G'!$A$2:$G$31, 4, FALSE)</f>
        <v>#N/A</v>
      </c>
      <c r="X738" s="11" t="e">
        <f>VLOOKUP($B738, Team_Batting___Dashboard[], 22, FALSE)/$F738</f>
        <v>#N/A</v>
      </c>
      <c r="Y738" s="11" t="e">
        <f>VLOOKUP($B738, 'FanGraphs - Team WAR Projected'!$B$2:$E$31, 4, FALSE)/162</f>
        <v>#N/A</v>
      </c>
      <c r="Z738" s="11" t="e">
        <f t="shared" si="127"/>
        <v>#N/A</v>
      </c>
      <c r="AA738" s="11" t="e">
        <f>VLOOKUP($B738, FanGraphs_Standings[[Abbreviation]:[2024 Year to Date RS/G]], 6, FALSE)/$F738</f>
        <v>#N/A</v>
      </c>
      <c r="AB738" s="11" t="e">
        <f>VLOOKUP($B738, FanGraphs_Standings[[Abbreviation]:[2024 Projected Full Season RDif]], 19, FALSE)/162</f>
        <v>#N/A</v>
      </c>
      <c r="AC738" s="11" t="e">
        <f t="shared" si="136"/>
        <v>#N/A</v>
      </c>
      <c r="AD738" s="11" t="e">
        <f>VLOOKUP($B738, FanGraphs_Standings[[Abbreviation]:[2024 Projected Full Season RDif]], 5, FALSE)</f>
        <v>#N/A</v>
      </c>
      <c r="AE738" s="11" t="e">
        <f>VLOOKUP($B738, FanGraphs_Standings[[Abbreviation]:[2024 Projected Full Season W%]], 18, FALSE)</f>
        <v>#N/A</v>
      </c>
      <c r="AF738" s="11" t="e">
        <f t="shared" si="128"/>
        <v>#N/A</v>
      </c>
      <c r="AG738" s="11" t="e">
        <f>VLOOKUP($B738, 'Home Field Adv'!$A$2:$I$31, 9, FALSE)</f>
        <v>#N/A</v>
      </c>
      <c r="AH738" s="11" t="e">
        <f>VLOOKUP($C738, FanGraphs_Standings[[Abbreviation]:[2024 Year to Date G]], 2, FALSE)</f>
        <v>#N/A</v>
      </c>
      <c r="AI738" s="11" t="e">
        <f>_xlfn.IFNA(VLOOKUP($E738, 'SP Per G'!$A$2:$D$1385, 3, FALSE), AO738)</f>
        <v>#N/A</v>
      </c>
      <c r="AJ738" s="11" t="e">
        <f>IF(AND(ISNA(VLOOKUP($E738, 'SP Per G'!$A$2:$D$1385, 4, FALSE)), ISTEXT($E738)), AI738,IF(ISNA(VLOOKUP($E738, 'SP Per G'!$A$2:$D$1385, 4, FALSE)), AO738, VLOOKUP($E738, 'SP Per G'!$A$2:$D$1385, 4, FALSE)))</f>
        <v>#N/A</v>
      </c>
      <c r="AK738" s="11" t="e">
        <f t="shared" si="129"/>
        <v>#N/A</v>
      </c>
      <c r="AL738" s="11" t="e">
        <f>_xlfn.IFNA(VLOOKUP($E738, Individual_Pitching___Dashboard[], 18, FALSE), VLOOKUP($C738,Team_Pitching___Advanced[[Team]:[SIERA]],16,FALSE))</f>
        <v>#N/A</v>
      </c>
      <c r="AM738" s="11" t="e">
        <f>_xlfn.IFNA(VLOOKUP($E738, Individual_Pitching___Dashboard[], 20, FALSE), VLOOKUP($C738,Team_Pitching___Advanced[[Team]:[xFIP]],19,FALSE))</f>
        <v>#N/A</v>
      </c>
      <c r="AN738" s="11" t="e">
        <f>_xlfn.IFNA(VLOOKUP($E738,Individual_Pitching___Advanced[],21,FALSE),VLOOKUP($C738,Team_Pitching___Advanced[[Team]:[SIERA]],20,FALSE))</f>
        <v>#N/A</v>
      </c>
      <c r="AO738" s="11" t="e">
        <f>VLOOKUP($C738, 'Team Per G'!$A$2:$G$31, 7, FALSE)</f>
        <v>#N/A</v>
      </c>
      <c r="AP738" s="11" t="e">
        <f>VLOOKUP($C738, 'FanGraphs - Team WAR Projected'!$B$2:$E$31, 3, FALSE)/162</f>
        <v>#N/A</v>
      </c>
      <c r="AQ738" s="11" t="e">
        <f t="shared" si="130"/>
        <v>#N/A</v>
      </c>
      <c r="AR738" s="11" t="e">
        <f>VLOOKUP($C738, Team_Pitching___Advanced[[Team]:[xFIP]], 19,FALSE)</f>
        <v>#N/A</v>
      </c>
      <c r="AS738" s="11" t="e">
        <f>VLOOKUP($C738, Team_Pitching___Advanced[], 20, FALSE)</f>
        <v>#N/A</v>
      </c>
      <c r="AT738" s="11" t="e">
        <f>VLOOKUP($C738, Team_Batting___Dashboard[[Team]:[wOBA]], 16, FALSE)</f>
        <v>#N/A</v>
      </c>
      <c r="AU738" s="11" t="e">
        <f>VLOOKUP($C738, Team_Batting___Advanced[[Team]:[OPS]], 9, FALSE)</f>
        <v>#N/A</v>
      </c>
      <c r="AV738" s="11" t="e">
        <f>VLOOKUP($C738, Team_Batting___Advanced[], 19, FALSE)</f>
        <v>#N/A</v>
      </c>
      <c r="AW738" s="11" t="e">
        <f>VLOOKUP($C738, 'Team Per G'!$A$2:$G$31, 3, FALSE)</f>
        <v>#N/A</v>
      </c>
      <c r="AX738" s="11" t="e">
        <f>VLOOKUP($C738, 'Team Per G'!$A$2:$G$31, 5, FALSE)</f>
        <v>#N/A</v>
      </c>
      <c r="AY738" s="11" t="e">
        <f>VLOOKUP($C738, 'Team Per G'!$A$2:$G$31, 4, FALSE)</f>
        <v>#N/A</v>
      </c>
      <c r="AZ738" s="11" t="e">
        <f>VLOOKUP($C738, Team_Batting___Dashboard[], 22, FALSE)/$AH738</f>
        <v>#N/A</v>
      </c>
      <c r="BA738" s="11" t="e">
        <f>VLOOKUP($C738, 'FanGraphs - Team WAR Projected'!$B$2:$E$31, 4, FALSE)/162</f>
        <v>#N/A</v>
      </c>
      <c r="BB738" s="11" t="e">
        <f t="shared" si="131"/>
        <v>#N/A</v>
      </c>
      <c r="BC738" s="11" t="e">
        <f>VLOOKUP($C738, FanGraphs_Standings[[Abbreviation]:[2024 Year to Date RS/G]], 6, FALSE)/$AH738</f>
        <v>#N/A</v>
      </c>
      <c r="BD738" s="11" t="e">
        <f>VLOOKUP($C738, FanGraphs_Standings[[Abbreviation]:[2024 Projected Full Season RDif]], 19, FALSE)/162</f>
        <v>#N/A</v>
      </c>
      <c r="BE738" s="11" t="e">
        <f t="shared" si="132"/>
        <v>#N/A</v>
      </c>
      <c r="BF738" s="11" t="e">
        <f>VLOOKUP($C738, FanGraphs_Standings[[Abbreviation]:[2024 Projected Full Season RDif]], 5, FALSE)</f>
        <v>#N/A</v>
      </c>
      <c r="BG738" s="11" t="e">
        <f>VLOOKUP($C738, FanGraphs_Standings[[Abbreviation]:[2024 Projected Full Season W%]], 18, FALSE)</f>
        <v>#N/A</v>
      </c>
      <c r="BH738" s="11" t="e">
        <f t="shared" si="133"/>
        <v>#N/A</v>
      </c>
      <c r="BI738" s="11" t="e">
        <f>VLOOKUP($C738, 'Home Field Adv'!$A$2:$K$31, 11, FALSE)</f>
        <v>#N/A</v>
      </c>
      <c r="BL738" s="12" t="str">
        <f t="shared" si="134"/>
        <v/>
      </c>
      <c r="BM738" s="12" t="str">
        <f t="shared" si="137"/>
        <v/>
      </c>
      <c r="BN738" s="12" t="str">
        <f t="shared" si="135"/>
        <v/>
      </c>
    </row>
    <row r="739" spans="6:66" x14ac:dyDescent="0.45">
      <c r="F739" s="11" t="e">
        <f>VLOOKUP($B739, FanGraphs_Standings[[Abbreviation]:[2024 Year to Date G]], 2, FALSE)</f>
        <v>#N/A</v>
      </c>
      <c r="G739" s="11" t="e">
        <f>_xlfn.IFNA(VLOOKUP($D739, 'SP Per G'!$A$2:$D$1385, 3, FALSE),M739)</f>
        <v>#N/A</v>
      </c>
      <c r="H739" s="11" t="e">
        <f>IF(AND(ISNA(VLOOKUP($D739, 'SP Per G'!$A$2:$D$1385, 4, FALSE)), ISTEXT($D739)), G739,IF(ISNA(VLOOKUP($D739, 'SP Per G'!$A$2:$D$1385, 4, FALSE)), M739, VLOOKUP($D739, 'SP Per G'!$A$2:$D$1385, 4, FALSE)))</f>
        <v>#N/A</v>
      </c>
      <c r="I739" s="11" t="e">
        <f t="shared" si="125"/>
        <v>#N/A</v>
      </c>
      <c r="J739" s="11" t="e">
        <f>_xlfn.IFNA(VLOOKUP($D739,Individual_Pitching___Dashboard[],18,FALSE),VLOOKUP(B739,Team_Pitching___Dashboard[[Team]:[ERA]],17,FALSE))</f>
        <v>#N/A</v>
      </c>
      <c r="K739" s="11" t="e">
        <f>_xlfn.IFNA(VLOOKUP($D739, Individual_Pitching___Dashboard[], 20, FALSE), VLOOKUP(B739,Team_Pitching___Dashboard[[Team]:[xFIP]],20,FALSE))</f>
        <v>#N/A</v>
      </c>
      <c r="L739" s="11" t="e">
        <f>_xlfn.IFNA(VLOOKUP($D739, Individual_Pitching___Advanced[], 21,FALSE), VLOOKUP(B739, Team_Pitching___Advanced[], 20, FALSE))</f>
        <v>#N/A</v>
      </c>
      <c r="M739" s="11" t="e">
        <f>VLOOKUP($B739, 'Team Per G'!$A$2:$G$31, 7, FALSE)</f>
        <v>#N/A</v>
      </c>
      <c r="N739" s="11" t="e">
        <f>VLOOKUP($B739, 'FanGraphs - Team WAR Projected'!$B$2:$E$31, 3, FALSE)/162</f>
        <v>#N/A</v>
      </c>
      <c r="O739" s="11" t="e">
        <f t="shared" si="126"/>
        <v>#N/A</v>
      </c>
      <c r="P739" s="11" t="e">
        <f>VLOOKUP($B739, Team_Pitching___Advanced[[Team]:[xFIP]], 19,FALSE)</f>
        <v>#N/A</v>
      </c>
      <c r="Q739" s="11" t="e">
        <f>VLOOKUP($B739, Team_Pitching___Advanced[], 20, FALSE)</f>
        <v>#N/A</v>
      </c>
      <c r="R739" s="11" t="e">
        <f>VLOOKUP($B739, Team_Batting___Dashboard[[Team]:[wOBA]], 16, FALSE)</f>
        <v>#N/A</v>
      </c>
      <c r="S739" s="11" t="e">
        <f>VLOOKUP($B739, Team_Batting___Advanced[[Team]:[OPS]], 9, FALSE)</f>
        <v>#N/A</v>
      </c>
      <c r="T739" s="11" t="e">
        <f>VLOOKUP($B739, Team_Batting___Advanced[], 19, FALSE)</f>
        <v>#N/A</v>
      </c>
      <c r="U739" s="11" t="e">
        <f>VLOOKUP($B739, 'Team Per G'!$A$2:$G$31, 3, FALSE)</f>
        <v>#N/A</v>
      </c>
      <c r="V739" s="11" t="e">
        <f>VLOOKUP($B739, 'Team Per G'!$A$2:$G$31, 5, FALSE)</f>
        <v>#N/A</v>
      </c>
      <c r="W739" s="11" t="e">
        <f>VLOOKUP($B739, 'Team Per G'!$A$2:$G$31, 4, FALSE)</f>
        <v>#N/A</v>
      </c>
      <c r="X739" s="11" t="e">
        <f>VLOOKUP($B739, Team_Batting___Dashboard[], 22, FALSE)/$F739</f>
        <v>#N/A</v>
      </c>
      <c r="Y739" s="11" t="e">
        <f>VLOOKUP($B739, 'FanGraphs - Team WAR Projected'!$B$2:$E$31, 4, FALSE)/162</f>
        <v>#N/A</v>
      </c>
      <c r="Z739" s="11" t="e">
        <f t="shared" si="127"/>
        <v>#N/A</v>
      </c>
      <c r="AA739" s="11" t="e">
        <f>VLOOKUP($B739, FanGraphs_Standings[[Abbreviation]:[2024 Year to Date RS/G]], 6, FALSE)/$F739</f>
        <v>#N/A</v>
      </c>
      <c r="AB739" s="11" t="e">
        <f>VLOOKUP($B739, FanGraphs_Standings[[Abbreviation]:[2024 Projected Full Season RDif]], 19, FALSE)/162</f>
        <v>#N/A</v>
      </c>
      <c r="AC739" s="11" t="e">
        <f t="shared" si="136"/>
        <v>#N/A</v>
      </c>
      <c r="AD739" s="11" t="e">
        <f>VLOOKUP($B739, FanGraphs_Standings[[Abbreviation]:[2024 Projected Full Season RDif]], 5, FALSE)</f>
        <v>#N/A</v>
      </c>
      <c r="AE739" s="11" t="e">
        <f>VLOOKUP($B739, FanGraphs_Standings[[Abbreviation]:[2024 Projected Full Season W%]], 18, FALSE)</f>
        <v>#N/A</v>
      </c>
      <c r="AF739" s="11" t="e">
        <f t="shared" si="128"/>
        <v>#N/A</v>
      </c>
      <c r="AG739" s="11" t="e">
        <f>VLOOKUP($B739, 'Home Field Adv'!$A$2:$I$31, 9, FALSE)</f>
        <v>#N/A</v>
      </c>
      <c r="AH739" s="11" t="e">
        <f>VLOOKUP($C739, FanGraphs_Standings[[Abbreviation]:[2024 Year to Date G]], 2, FALSE)</f>
        <v>#N/A</v>
      </c>
      <c r="AI739" s="11" t="e">
        <f>_xlfn.IFNA(VLOOKUP($E739, 'SP Per G'!$A$2:$D$1385, 3, FALSE), AO739)</f>
        <v>#N/A</v>
      </c>
      <c r="AJ739" s="11" t="e">
        <f>IF(AND(ISNA(VLOOKUP($E739, 'SP Per G'!$A$2:$D$1385, 4, FALSE)), ISTEXT($E739)), AI739,IF(ISNA(VLOOKUP($E739, 'SP Per G'!$A$2:$D$1385, 4, FALSE)), AO739, VLOOKUP($E739, 'SP Per G'!$A$2:$D$1385, 4, FALSE)))</f>
        <v>#N/A</v>
      </c>
      <c r="AK739" s="11" t="e">
        <f t="shared" si="129"/>
        <v>#N/A</v>
      </c>
      <c r="AL739" s="11" t="e">
        <f>_xlfn.IFNA(VLOOKUP($E739, Individual_Pitching___Dashboard[], 18, FALSE), VLOOKUP($C739,Team_Pitching___Advanced[[Team]:[SIERA]],16,FALSE))</f>
        <v>#N/A</v>
      </c>
      <c r="AM739" s="11" t="e">
        <f>_xlfn.IFNA(VLOOKUP($E739, Individual_Pitching___Dashboard[], 20, FALSE), VLOOKUP($C739,Team_Pitching___Advanced[[Team]:[xFIP]],19,FALSE))</f>
        <v>#N/A</v>
      </c>
      <c r="AN739" s="11" t="e">
        <f>_xlfn.IFNA(VLOOKUP($E739,Individual_Pitching___Advanced[],21,FALSE),VLOOKUP($C739,Team_Pitching___Advanced[[Team]:[SIERA]],20,FALSE))</f>
        <v>#N/A</v>
      </c>
      <c r="AO739" s="11" t="e">
        <f>VLOOKUP($C739, 'Team Per G'!$A$2:$G$31, 7, FALSE)</f>
        <v>#N/A</v>
      </c>
      <c r="AP739" s="11" t="e">
        <f>VLOOKUP($C739, 'FanGraphs - Team WAR Projected'!$B$2:$E$31, 3, FALSE)/162</f>
        <v>#N/A</v>
      </c>
      <c r="AQ739" s="11" t="e">
        <f t="shared" si="130"/>
        <v>#N/A</v>
      </c>
      <c r="AR739" s="11" t="e">
        <f>VLOOKUP($C739, Team_Pitching___Advanced[[Team]:[xFIP]], 19,FALSE)</f>
        <v>#N/A</v>
      </c>
      <c r="AS739" s="11" t="e">
        <f>VLOOKUP($C739, Team_Pitching___Advanced[], 20, FALSE)</f>
        <v>#N/A</v>
      </c>
      <c r="AT739" s="11" t="e">
        <f>VLOOKUP($C739, Team_Batting___Dashboard[[Team]:[wOBA]], 16, FALSE)</f>
        <v>#N/A</v>
      </c>
      <c r="AU739" s="11" t="e">
        <f>VLOOKUP($C739, Team_Batting___Advanced[[Team]:[OPS]], 9, FALSE)</f>
        <v>#N/A</v>
      </c>
      <c r="AV739" s="11" t="e">
        <f>VLOOKUP($C739, Team_Batting___Advanced[], 19, FALSE)</f>
        <v>#N/A</v>
      </c>
      <c r="AW739" s="11" t="e">
        <f>VLOOKUP($C739, 'Team Per G'!$A$2:$G$31, 3, FALSE)</f>
        <v>#N/A</v>
      </c>
      <c r="AX739" s="11" t="e">
        <f>VLOOKUP($C739, 'Team Per G'!$A$2:$G$31, 5, FALSE)</f>
        <v>#N/A</v>
      </c>
      <c r="AY739" s="11" t="e">
        <f>VLOOKUP($C739, 'Team Per G'!$A$2:$G$31, 4, FALSE)</f>
        <v>#N/A</v>
      </c>
      <c r="AZ739" s="11" t="e">
        <f>VLOOKUP($C739, Team_Batting___Dashboard[], 22, FALSE)/$AH739</f>
        <v>#N/A</v>
      </c>
      <c r="BA739" s="11" t="e">
        <f>VLOOKUP($C739, 'FanGraphs - Team WAR Projected'!$B$2:$E$31, 4, FALSE)/162</f>
        <v>#N/A</v>
      </c>
      <c r="BB739" s="11" t="e">
        <f t="shared" si="131"/>
        <v>#N/A</v>
      </c>
      <c r="BC739" s="11" t="e">
        <f>VLOOKUP($C739, FanGraphs_Standings[[Abbreviation]:[2024 Year to Date RS/G]], 6, FALSE)/$AH739</f>
        <v>#N/A</v>
      </c>
      <c r="BD739" s="11" t="e">
        <f>VLOOKUP($C739, FanGraphs_Standings[[Abbreviation]:[2024 Projected Full Season RDif]], 19, FALSE)/162</f>
        <v>#N/A</v>
      </c>
      <c r="BE739" s="11" t="e">
        <f t="shared" si="132"/>
        <v>#N/A</v>
      </c>
      <c r="BF739" s="11" t="e">
        <f>VLOOKUP($C739, FanGraphs_Standings[[Abbreviation]:[2024 Projected Full Season RDif]], 5, FALSE)</f>
        <v>#N/A</v>
      </c>
      <c r="BG739" s="11" t="e">
        <f>VLOOKUP($C739, FanGraphs_Standings[[Abbreviation]:[2024 Projected Full Season W%]], 18, FALSE)</f>
        <v>#N/A</v>
      </c>
      <c r="BH739" s="11" t="e">
        <f t="shared" si="133"/>
        <v>#N/A</v>
      </c>
      <c r="BI739" s="11" t="e">
        <f>VLOOKUP($C739, 'Home Field Adv'!$A$2:$K$31, 11, FALSE)</f>
        <v>#N/A</v>
      </c>
      <c r="BL739" s="12" t="str">
        <f t="shared" si="134"/>
        <v/>
      </c>
      <c r="BM739" s="12" t="str">
        <f t="shared" si="137"/>
        <v/>
      </c>
      <c r="BN739" s="12" t="str">
        <f t="shared" si="135"/>
        <v/>
      </c>
    </row>
    <row r="740" spans="6:66" x14ac:dyDescent="0.45">
      <c r="F740" s="11" t="e">
        <f>VLOOKUP($B740, FanGraphs_Standings[[Abbreviation]:[2024 Year to Date G]], 2, FALSE)</f>
        <v>#N/A</v>
      </c>
      <c r="G740" s="11" t="e">
        <f>_xlfn.IFNA(VLOOKUP($D740, 'SP Per G'!$A$2:$D$1385, 3, FALSE),M740)</f>
        <v>#N/A</v>
      </c>
      <c r="H740" s="11" t="e">
        <f>IF(AND(ISNA(VLOOKUP($D740, 'SP Per G'!$A$2:$D$1385, 4, FALSE)), ISTEXT($D740)), G740,IF(ISNA(VLOOKUP($D740, 'SP Per G'!$A$2:$D$1385, 4, FALSE)), M740, VLOOKUP($D740, 'SP Per G'!$A$2:$D$1385, 4, FALSE)))</f>
        <v>#N/A</v>
      </c>
      <c r="I740" s="11" t="e">
        <f t="shared" si="125"/>
        <v>#N/A</v>
      </c>
      <c r="J740" s="11" t="e">
        <f>_xlfn.IFNA(VLOOKUP($D740,Individual_Pitching___Dashboard[],18,FALSE),VLOOKUP(B740,Team_Pitching___Dashboard[[Team]:[ERA]],17,FALSE))</f>
        <v>#N/A</v>
      </c>
      <c r="K740" s="11" t="e">
        <f>_xlfn.IFNA(VLOOKUP($D740, Individual_Pitching___Dashboard[], 20, FALSE), VLOOKUP(B740,Team_Pitching___Dashboard[[Team]:[xFIP]],20,FALSE))</f>
        <v>#N/A</v>
      </c>
      <c r="L740" s="11" t="e">
        <f>_xlfn.IFNA(VLOOKUP($D740, Individual_Pitching___Advanced[], 21,FALSE), VLOOKUP(B740, Team_Pitching___Advanced[], 20, FALSE))</f>
        <v>#N/A</v>
      </c>
      <c r="M740" s="11" t="e">
        <f>VLOOKUP($B740, 'Team Per G'!$A$2:$G$31, 7, FALSE)</f>
        <v>#N/A</v>
      </c>
      <c r="N740" s="11" t="e">
        <f>VLOOKUP($B740, 'FanGraphs - Team WAR Projected'!$B$2:$E$31, 3, FALSE)/162</f>
        <v>#N/A</v>
      </c>
      <c r="O740" s="11" t="e">
        <f t="shared" si="126"/>
        <v>#N/A</v>
      </c>
      <c r="P740" s="11" t="e">
        <f>VLOOKUP($B740, Team_Pitching___Advanced[[Team]:[xFIP]], 19,FALSE)</f>
        <v>#N/A</v>
      </c>
      <c r="Q740" s="11" t="e">
        <f>VLOOKUP($B740, Team_Pitching___Advanced[], 20, FALSE)</f>
        <v>#N/A</v>
      </c>
      <c r="R740" s="11" t="e">
        <f>VLOOKUP($B740, Team_Batting___Dashboard[[Team]:[wOBA]], 16, FALSE)</f>
        <v>#N/A</v>
      </c>
      <c r="S740" s="11" t="e">
        <f>VLOOKUP($B740, Team_Batting___Advanced[[Team]:[OPS]], 9, FALSE)</f>
        <v>#N/A</v>
      </c>
      <c r="T740" s="11" t="e">
        <f>VLOOKUP($B740, Team_Batting___Advanced[], 19, FALSE)</f>
        <v>#N/A</v>
      </c>
      <c r="U740" s="11" t="e">
        <f>VLOOKUP($B740, 'Team Per G'!$A$2:$G$31, 3, FALSE)</f>
        <v>#N/A</v>
      </c>
      <c r="V740" s="11" t="e">
        <f>VLOOKUP($B740, 'Team Per G'!$A$2:$G$31, 5, FALSE)</f>
        <v>#N/A</v>
      </c>
      <c r="W740" s="11" t="e">
        <f>VLOOKUP($B740, 'Team Per G'!$A$2:$G$31, 4, FALSE)</f>
        <v>#N/A</v>
      </c>
      <c r="X740" s="11" t="e">
        <f>VLOOKUP($B740, Team_Batting___Dashboard[], 22, FALSE)/$F740</f>
        <v>#N/A</v>
      </c>
      <c r="Y740" s="11" t="e">
        <f>VLOOKUP($B740, 'FanGraphs - Team WAR Projected'!$B$2:$E$31, 4, FALSE)/162</f>
        <v>#N/A</v>
      </c>
      <c r="Z740" s="11" t="e">
        <f t="shared" si="127"/>
        <v>#N/A</v>
      </c>
      <c r="AA740" s="11" t="e">
        <f>VLOOKUP($B740, FanGraphs_Standings[[Abbreviation]:[2024 Year to Date RS/G]], 6, FALSE)/$F740</f>
        <v>#N/A</v>
      </c>
      <c r="AB740" s="11" t="e">
        <f>VLOOKUP($B740, FanGraphs_Standings[[Abbreviation]:[2024 Projected Full Season RDif]], 19, FALSE)/162</f>
        <v>#N/A</v>
      </c>
      <c r="AC740" s="11" t="e">
        <f t="shared" si="136"/>
        <v>#N/A</v>
      </c>
      <c r="AD740" s="11" t="e">
        <f>VLOOKUP($B740, FanGraphs_Standings[[Abbreviation]:[2024 Projected Full Season RDif]], 5, FALSE)</f>
        <v>#N/A</v>
      </c>
      <c r="AE740" s="11" t="e">
        <f>VLOOKUP($B740, FanGraphs_Standings[[Abbreviation]:[2024 Projected Full Season W%]], 18, FALSE)</f>
        <v>#N/A</v>
      </c>
      <c r="AF740" s="11" t="e">
        <f t="shared" si="128"/>
        <v>#N/A</v>
      </c>
      <c r="AG740" s="11" t="e">
        <f>VLOOKUP($B740, 'Home Field Adv'!$A$2:$I$31, 9, FALSE)</f>
        <v>#N/A</v>
      </c>
      <c r="AH740" s="11" t="e">
        <f>VLOOKUP($C740, FanGraphs_Standings[[Abbreviation]:[2024 Year to Date G]], 2, FALSE)</f>
        <v>#N/A</v>
      </c>
      <c r="AI740" s="11" t="e">
        <f>_xlfn.IFNA(VLOOKUP($E740, 'SP Per G'!$A$2:$D$1385, 3, FALSE), AO740)</f>
        <v>#N/A</v>
      </c>
      <c r="AJ740" s="11" t="e">
        <f>IF(AND(ISNA(VLOOKUP($E740, 'SP Per G'!$A$2:$D$1385, 4, FALSE)), ISTEXT($E740)), AI740,IF(ISNA(VLOOKUP($E740, 'SP Per G'!$A$2:$D$1385, 4, FALSE)), AO740, VLOOKUP($E740, 'SP Per G'!$A$2:$D$1385, 4, FALSE)))</f>
        <v>#N/A</v>
      </c>
      <c r="AK740" s="11" t="e">
        <f t="shared" si="129"/>
        <v>#N/A</v>
      </c>
      <c r="AL740" s="11" t="e">
        <f>_xlfn.IFNA(VLOOKUP($E740, Individual_Pitching___Dashboard[], 18, FALSE), VLOOKUP($C740,Team_Pitching___Advanced[[Team]:[SIERA]],16,FALSE))</f>
        <v>#N/A</v>
      </c>
      <c r="AM740" s="11" t="e">
        <f>_xlfn.IFNA(VLOOKUP($E740, Individual_Pitching___Dashboard[], 20, FALSE), VLOOKUP($C740,Team_Pitching___Advanced[[Team]:[xFIP]],19,FALSE))</f>
        <v>#N/A</v>
      </c>
      <c r="AN740" s="11" t="e">
        <f>_xlfn.IFNA(VLOOKUP($E740,Individual_Pitching___Advanced[],21,FALSE),VLOOKUP($C740,Team_Pitching___Advanced[[Team]:[SIERA]],20,FALSE))</f>
        <v>#N/A</v>
      </c>
      <c r="AO740" s="11" t="e">
        <f>VLOOKUP($C740, 'Team Per G'!$A$2:$G$31, 7, FALSE)</f>
        <v>#N/A</v>
      </c>
      <c r="AP740" s="11" t="e">
        <f>VLOOKUP($C740, 'FanGraphs - Team WAR Projected'!$B$2:$E$31, 3, FALSE)/162</f>
        <v>#N/A</v>
      </c>
      <c r="AQ740" s="11" t="e">
        <f t="shared" si="130"/>
        <v>#N/A</v>
      </c>
      <c r="AR740" s="11" t="e">
        <f>VLOOKUP($C740, Team_Pitching___Advanced[[Team]:[xFIP]], 19,FALSE)</f>
        <v>#N/A</v>
      </c>
      <c r="AS740" s="11" t="e">
        <f>VLOOKUP($C740, Team_Pitching___Advanced[], 20, FALSE)</f>
        <v>#N/A</v>
      </c>
      <c r="AT740" s="11" t="e">
        <f>VLOOKUP($C740, Team_Batting___Dashboard[[Team]:[wOBA]], 16, FALSE)</f>
        <v>#N/A</v>
      </c>
      <c r="AU740" s="11" t="e">
        <f>VLOOKUP($C740, Team_Batting___Advanced[[Team]:[OPS]], 9, FALSE)</f>
        <v>#N/A</v>
      </c>
      <c r="AV740" s="11" t="e">
        <f>VLOOKUP($C740, Team_Batting___Advanced[], 19, FALSE)</f>
        <v>#N/A</v>
      </c>
      <c r="AW740" s="11" t="e">
        <f>VLOOKUP($C740, 'Team Per G'!$A$2:$G$31, 3, FALSE)</f>
        <v>#N/A</v>
      </c>
      <c r="AX740" s="11" t="e">
        <f>VLOOKUP($C740, 'Team Per G'!$A$2:$G$31, 5, FALSE)</f>
        <v>#N/A</v>
      </c>
      <c r="AY740" s="11" t="e">
        <f>VLOOKUP($C740, 'Team Per G'!$A$2:$G$31, 4, FALSE)</f>
        <v>#N/A</v>
      </c>
      <c r="AZ740" s="11" t="e">
        <f>VLOOKUP($C740, Team_Batting___Dashboard[], 22, FALSE)/$AH740</f>
        <v>#N/A</v>
      </c>
      <c r="BA740" s="11" t="e">
        <f>VLOOKUP($C740, 'FanGraphs - Team WAR Projected'!$B$2:$E$31, 4, FALSE)/162</f>
        <v>#N/A</v>
      </c>
      <c r="BB740" s="11" t="e">
        <f t="shared" si="131"/>
        <v>#N/A</v>
      </c>
      <c r="BC740" s="11" t="e">
        <f>VLOOKUP($C740, FanGraphs_Standings[[Abbreviation]:[2024 Year to Date RS/G]], 6, FALSE)/$AH740</f>
        <v>#N/A</v>
      </c>
      <c r="BD740" s="11" t="e">
        <f>VLOOKUP($C740, FanGraphs_Standings[[Abbreviation]:[2024 Projected Full Season RDif]], 19, FALSE)/162</f>
        <v>#N/A</v>
      </c>
      <c r="BE740" s="11" t="e">
        <f t="shared" si="132"/>
        <v>#N/A</v>
      </c>
      <c r="BF740" s="11" t="e">
        <f>VLOOKUP($C740, FanGraphs_Standings[[Abbreviation]:[2024 Projected Full Season RDif]], 5, FALSE)</f>
        <v>#N/A</v>
      </c>
      <c r="BG740" s="11" t="e">
        <f>VLOOKUP($C740, FanGraphs_Standings[[Abbreviation]:[2024 Projected Full Season W%]], 18, FALSE)</f>
        <v>#N/A</v>
      </c>
      <c r="BH740" s="11" t="e">
        <f t="shared" si="133"/>
        <v>#N/A</v>
      </c>
      <c r="BI740" s="11" t="e">
        <f>VLOOKUP($C740, 'Home Field Adv'!$A$2:$K$31, 11, FALSE)</f>
        <v>#N/A</v>
      </c>
      <c r="BL740" s="12" t="str">
        <f t="shared" si="134"/>
        <v/>
      </c>
      <c r="BM740" s="12" t="str">
        <f t="shared" si="137"/>
        <v/>
      </c>
      <c r="BN740" s="12" t="str">
        <f t="shared" si="135"/>
        <v/>
      </c>
    </row>
    <row r="741" spans="6:66" x14ac:dyDescent="0.45">
      <c r="F741" s="11" t="e">
        <f>VLOOKUP($B741, FanGraphs_Standings[[Abbreviation]:[2024 Year to Date G]], 2, FALSE)</f>
        <v>#N/A</v>
      </c>
      <c r="G741" s="11" t="e">
        <f>_xlfn.IFNA(VLOOKUP($D741, 'SP Per G'!$A$2:$D$1385, 3, FALSE),M741)</f>
        <v>#N/A</v>
      </c>
      <c r="H741" s="11" t="e">
        <f>IF(AND(ISNA(VLOOKUP($D741, 'SP Per G'!$A$2:$D$1385, 4, FALSE)), ISTEXT($D741)), G741,IF(ISNA(VLOOKUP($D741, 'SP Per G'!$A$2:$D$1385, 4, FALSE)), M741, VLOOKUP($D741, 'SP Per G'!$A$2:$D$1385, 4, FALSE)))</f>
        <v>#N/A</v>
      </c>
      <c r="I741" s="11" t="e">
        <f t="shared" si="125"/>
        <v>#N/A</v>
      </c>
      <c r="J741" s="11" t="e">
        <f>_xlfn.IFNA(VLOOKUP($D741,Individual_Pitching___Dashboard[],18,FALSE),VLOOKUP(B741,Team_Pitching___Dashboard[[Team]:[ERA]],17,FALSE))</f>
        <v>#N/A</v>
      </c>
      <c r="K741" s="11" t="e">
        <f>_xlfn.IFNA(VLOOKUP($D741, Individual_Pitching___Dashboard[], 20, FALSE), VLOOKUP(B741,Team_Pitching___Dashboard[[Team]:[xFIP]],20,FALSE))</f>
        <v>#N/A</v>
      </c>
      <c r="L741" s="11" t="e">
        <f>_xlfn.IFNA(VLOOKUP($D741, Individual_Pitching___Advanced[], 21,FALSE), VLOOKUP(B741, Team_Pitching___Advanced[], 20, FALSE))</f>
        <v>#N/A</v>
      </c>
      <c r="M741" s="11" t="e">
        <f>VLOOKUP($B741, 'Team Per G'!$A$2:$G$31, 7, FALSE)</f>
        <v>#N/A</v>
      </c>
      <c r="N741" s="11" t="e">
        <f>VLOOKUP($B741, 'FanGraphs - Team WAR Projected'!$B$2:$E$31, 3, FALSE)/162</f>
        <v>#N/A</v>
      </c>
      <c r="O741" s="11" t="e">
        <f t="shared" si="126"/>
        <v>#N/A</v>
      </c>
      <c r="P741" s="11" t="e">
        <f>VLOOKUP($B741, Team_Pitching___Advanced[[Team]:[xFIP]], 19,FALSE)</f>
        <v>#N/A</v>
      </c>
      <c r="Q741" s="11" t="e">
        <f>VLOOKUP($B741, Team_Pitching___Advanced[], 20, FALSE)</f>
        <v>#N/A</v>
      </c>
      <c r="R741" s="11" t="e">
        <f>VLOOKUP($B741, Team_Batting___Dashboard[[Team]:[wOBA]], 16, FALSE)</f>
        <v>#N/A</v>
      </c>
      <c r="S741" s="11" t="e">
        <f>VLOOKUP($B741, Team_Batting___Advanced[[Team]:[OPS]], 9, FALSE)</f>
        <v>#N/A</v>
      </c>
      <c r="T741" s="11" t="e">
        <f>VLOOKUP($B741, Team_Batting___Advanced[], 19, FALSE)</f>
        <v>#N/A</v>
      </c>
      <c r="U741" s="11" t="e">
        <f>VLOOKUP($B741, 'Team Per G'!$A$2:$G$31, 3, FALSE)</f>
        <v>#N/A</v>
      </c>
      <c r="V741" s="11" t="e">
        <f>VLOOKUP($B741, 'Team Per G'!$A$2:$G$31, 5, FALSE)</f>
        <v>#N/A</v>
      </c>
      <c r="W741" s="11" t="e">
        <f>VLOOKUP($B741, 'Team Per G'!$A$2:$G$31, 4, FALSE)</f>
        <v>#N/A</v>
      </c>
      <c r="X741" s="11" t="e">
        <f>VLOOKUP($B741, Team_Batting___Dashboard[], 22, FALSE)/$F741</f>
        <v>#N/A</v>
      </c>
      <c r="Y741" s="11" t="e">
        <f>VLOOKUP($B741, 'FanGraphs - Team WAR Projected'!$B$2:$E$31, 4, FALSE)/162</f>
        <v>#N/A</v>
      </c>
      <c r="Z741" s="11" t="e">
        <f t="shared" si="127"/>
        <v>#N/A</v>
      </c>
      <c r="AA741" s="11" t="e">
        <f>VLOOKUP($B741, FanGraphs_Standings[[Abbreviation]:[2024 Year to Date RS/G]], 6, FALSE)/$F741</f>
        <v>#N/A</v>
      </c>
      <c r="AB741" s="11" t="e">
        <f>VLOOKUP($B741, FanGraphs_Standings[[Abbreviation]:[2024 Projected Full Season RDif]], 19, FALSE)/162</f>
        <v>#N/A</v>
      </c>
      <c r="AC741" s="11" t="e">
        <f t="shared" si="136"/>
        <v>#N/A</v>
      </c>
      <c r="AD741" s="11" t="e">
        <f>VLOOKUP($B741, FanGraphs_Standings[[Abbreviation]:[2024 Projected Full Season RDif]], 5, FALSE)</f>
        <v>#N/A</v>
      </c>
      <c r="AE741" s="11" t="e">
        <f>VLOOKUP($B741, FanGraphs_Standings[[Abbreviation]:[2024 Projected Full Season W%]], 18, FALSE)</f>
        <v>#N/A</v>
      </c>
      <c r="AF741" s="11" t="e">
        <f t="shared" si="128"/>
        <v>#N/A</v>
      </c>
      <c r="AG741" s="11" t="e">
        <f>VLOOKUP($B741, 'Home Field Adv'!$A$2:$I$31, 9, FALSE)</f>
        <v>#N/A</v>
      </c>
      <c r="AH741" s="11" t="e">
        <f>VLOOKUP($C741, FanGraphs_Standings[[Abbreviation]:[2024 Year to Date G]], 2, FALSE)</f>
        <v>#N/A</v>
      </c>
      <c r="AI741" s="11" t="e">
        <f>_xlfn.IFNA(VLOOKUP($E741, 'SP Per G'!$A$2:$D$1385, 3, FALSE), AO741)</f>
        <v>#N/A</v>
      </c>
      <c r="AJ741" s="11" t="e">
        <f>IF(AND(ISNA(VLOOKUP($E741, 'SP Per G'!$A$2:$D$1385, 4, FALSE)), ISTEXT($E741)), AI741,IF(ISNA(VLOOKUP($E741, 'SP Per G'!$A$2:$D$1385, 4, FALSE)), AO741, VLOOKUP($E741, 'SP Per G'!$A$2:$D$1385, 4, FALSE)))</f>
        <v>#N/A</v>
      </c>
      <c r="AK741" s="11" t="e">
        <f t="shared" si="129"/>
        <v>#N/A</v>
      </c>
      <c r="AL741" s="11" t="e">
        <f>_xlfn.IFNA(VLOOKUP($E741, Individual_Pitching___Dashboard[], 18, FALSE), VLOOKUP($C741,Team_Pitching___Advanced[[Team]:[SIERA]],16,FALSE))</f>
        <v>#N/A</v>
      </c>
      <c r="AM741" s="11" t="e">
        <f>_xlfn.IFNA(VLOOKUP($E741, Individual_Pitching___Dashboard[], 20, FALSE), VLOOKUP($C741,Team_Pitching___Advanced[[Team]:[xFIP]],19,FALSE))</f>
        <v>#N/A</v>
      </c>
      <c r="AN741" s="11" t="e">
        <f>_xlfn.IFNA(VLOOKUP($E741,Individual_Pitching___Advanced[],21,FALSE),VLOOKUP($C741,Team_Pitching___Advanced[[Team]:[SIERA]],20,FALSE))</f>
        <v>#N/A</v>
      </c>
      <c r="AO741" s="11" t="e">
        <f>VLOOKUP($C741, 'Team Per G'!$A$2:$G$31, 7, FALSE)</f>
        <v>#N/A</v>
      </c>
      <c r="AP741" s="11" t="e">
        <f>VLOOKUP($C741, 'FanGraphs - Team WAR Projected'!$B$2:$E$31, 3, FALSE)/162</f>
        <v>#N/A</v>
      </c>
      <c r="AQ741" s="11" t="e">
        <f t="shared" si="130"/>
        <v>#N/A</v>
      </c>
      <c r="AR741" s="11" t="e">
        <f>VLOOKUP($C741, Team_Pitching___Advanced[[Team]:[xFIP]], 19,FALSE)</f>
        <v>#N/A</v>
      </c>
      <c r="AS741" s="11" t="e">
        <f>VLOOKUP($C741, Team_Pitching___Advanced[], 20, FALSE)</f>
        <v>#N/A</v>
      </c>
      <c r="AT741" s="11" t="e">
        <f>VLOOKUP($C741, Team_Batting___Dashboard[[Team]:[wOBA]], 16, FALSE)</f>
        <v>#N/A</v>
      </c>
      <c r="AU741" s="11" t="e">
        <f>VLOOKUP($C741, Team_Batting___Advanced[[Team]:[OPS]], 9, FALSE)</f>
        <v>#N/A</v>
      </c>
      <c r="AV741" s="11" t="e">
        <f>VLOOKUP($C741, Team_Batting___Advanced[], 19, FALSE)</f>
        <v>#N/A</v>
      </c>
      <c r="AW741" s="11" t="e">
        <f>VLOOKUP($C741, 'Team Per G'!$A$2:$G$31, 3, FALSE)</f>
        <v>#N/A</v>
      </c>
      <c r="AX741" s="11" t="e">
        <f>VLOOKUP($C741, 'Team Per G'!$A$2:$G$31, 5, FALSE)</f>
        <v>#N/A</v>
      </c>
      <c r="AY741" s="11" t="e">
        <f>VLOOKUP($C741, 'Team Per G'!$A$2:$G$31, 4, FALSE)</f>
        <v>#N/A</v>
      </c>
      <c r="AZ741" s="11" t="e">
        <f>VLOOKUP($C741, Team_Batting___Dashboard[], 22, FALSE)/$AH741</f>
        <v>#N/A</v>
      </c>
      <c r="BA741" s="11" t="e">
        <f>VLOOKUP($C741, 'FanGraphs - Team WAR Projected'!$B$2:$E$31, 4, FALSE)/162</f>
        <v>#N/A</v>
      </c>
      <c r="BB741" s="11" t="e">
        <f t="shared" si="131"/>
        <v>#N/A</v>
      </c>
      <c r="BC741" s="11" t="e">
        <f>VLOOKUP($C741, FanGraphs_Standings[[Abbreviation]:[2024 Year to Date RS/G]], 6, FALSE)/$AH741</f>
        <v>#N/A</v>
      </c>
      <c r="BD741" s="11" t="e">
        <f>VLOOKUP($C741, FanGraphs_Standings[[Abbreviation]:[2024 Projected Full Season RDif]], 19, FALSE)/162</f>
        <v>#N/A</v>
      </c>
      <c r="BE741" s="11" t="e">
        <f t="shared" si="132"/>
        <v>#N/A</v>
      </c>
      <c r="BF741" s="11" t="e">
        <f>VLOOKUP($C741, FanGraphs_Standings[[Abbreviation]:[2024 Projected Full Season RDif]], 5, FALSE)</f>
        <v>#N/A</v>
      </c>
      <c r="BG741" s="11" t="e">
        <f>VLOOKUP($C741, FanGraphs_Standings[[Abbreviation]:[2024 Projected Full Season W%]], 18, FALSE)</f>
        <v>#N/A</v>
      </c>
      <c r="BH741" s="11" t="e">
        <f t="shared" si="133"/>
        <v>#N/A</v>
      </c>
      <c r="BI741" s="11" t="e">
        <f>VLOOKUP($C741, 'Home Field Adv'!$A$2:$K$31, 11, FALSE)</f>
        <v>#N/A</v>
      </c>
      <c r="BL741" s="12" t="str">
        <f t="shared" si="134"/>
        <v/>
      </c>
      <c r="BM741" s="12" t="str">
        <f t="shared" si="137"/>
        <v/>
      </c>
      <c r="BN741" s="12" t="str">
        <f t="shared" si="135"/>
        <v/>
      </c>
    </row>
    <row r="742" spans="6:66" x14ac:dyDescent="0.45">
      <c r="F742" s="11" t="e">
        <f>VLOOKUP($B742, FanGraphs_Standings[[Abbreviation]:[2024 Year to Date G]], 2, FALSE)</f>
        <v>#N/A</v>
      </c>
      <c r="G742" s="11" t="e">
        <f>_xlfn.IFNA(VLOOKUP($D742, 'SP Per G'!$A$2:$D$1385, 3, FALSE),M742)</f>
        <v>#N/A</v>
      </c>
      <c r="H742" s="11" t="e">
        <f>IF(AND(ISNA(VLOOKUP($D742, 'SP Per G'!$A$2:$D$1385, 4, FALSE)), ISTEXT($D742)), G742,IF(ISNA(VLOOKUP($D742, 'SP Per G'!$A$2:$D$1385, 4, FALSE)), M742, VLOOKUP($D742, 'SP Per G'!$A$2:$D$1385, 4, FALSE)))</f>
        <v>#N/A</v>
      </c>
      <c r="I742" s="11" t="e">
        <f t="shared" si="125"/>
        <v>#N/A</v>
      </c>
      <c r="J742" s="11" t="e">
        <f>_xlfn.IFNA(VLOOKUP($D742,Individual_Pitching___Dashboard[],18,FALSE),VLOOKUP(B742,Team_Pitching___Dashboard[[Team]:[ERA]],17,FALSE))</f>
        <v>#N/A</v>
      </c>
      <c r="K742" s="11" t="e">
        <f>_xlfn.IFNA(VLOOKUP($D742, Individual_Pitching___Dashboard[], 20, FALSE), VLOOKUP(B742,Team_Pitching___Dashboard[[Team]:[xFIP]],20,FALSE))</f>
        <v>#N/A</v>
      </c>
      <c r="L742" s="11" t="e">
        <f>_xlfn.IFNA(VLOOKUP($D742, Individual_Pitching___Advanced[], 21,FALSE), VLOOKUP(B742, Team_Pitching___Advanced[], 20, FALSE))</f>
        <v>#N/A</v>
      </c>
      <c r="M742" s="11" t="e">
        <f>VLOOKUP($B742, 'Team Per G'!$A$2:$G$31, 7, FALSE)</f>
        <v>#N/A</v>
      </c>
      <c r="N742" s="11" t="e">
        <f>VLOOKUP($B742, 'FanGraphs - Team WAR Projected'!$B$2:$E$31, 3, FALSE)/162</f>
        <v>#N/A</v>
      </c>
      <c r="O742" s="11" t="e">
        <f t="shared" si="126"/>
        <v>#N/A</v>
      </c>
      <c r="P742" s="11" t="e">
        <f>VLOOKUP($B742, Team_Pitching___Advanced[[Team]:[xFIP]], 19,FALSE)</f>
        <v>#N/A</v>
      </c>
      <c r="Q742" s="11" t="e">
        <f>VLOOKUP($B742, Team_Pitching___Advanced[], 20, FALSE)</f>
        <v>#N/A</v>
      </c>
      <c r="R742" s="11" t="e">
        <f>VLOOKUP($B742, Team_Batting___Dashboard[[Team]:[wOBA]], 16, FALSE)</f>
        <v>#N/A</v>
      </c>
      <c r="S742" s="11" t="e">
        <f>VLOOKUP($B742, Team_Batting___Advanced[[Team]:[OPS]], 9, FALSE)</f>
        <v>#N/A</v>
      </c>
      <c r="T742" s="11" t="e">
        <f>VLOOKUP($B742, Team_Batting___Advanced[], 19, FALSE)</f>
        <v>#N/A</v>
      </c>
      <c r="U742" s="11" t="e">
        <f>VLOOKUP($B742, 'Team Per G'!$A$2:$G$31, 3, FALSE)</f>
        <v>#N/A</v>
      </c>
      <c r="V742" s="11" t="e">
        <f>VLOOKUP($B742, 'Team Per G'!$A$2:$G$31, 5, FALSE)</f>
        <v>#N/A</v>
      </c>
      <c r="W742" s="11" t="e">
        <f>VLOOKUP($B742, 'Team Per G'!$A$2:$G$31, 4, FALSE)</f>
        <v>#N/A</v>
      </c>
      <c r="X742" s="11" t="e">
        <f>VLOOKUP($B742, Team_Batting___Dashboard[], 22, FALSE)/$F742</f>
        <v>#N/A</v>
      </c>
      <c r="Y742" s="11" t="e">
        <f>VLOOKUP($B742, 'FanGraphs - Team WAR Projected'!$B$2:$E$31, 4, FALSE)/162</f>
        <v>#N/A</v>
      </c>
      <c r="Z742" s="11" t="e">
        <f t="shared" si="127"/>
        <v>#N/A</v>
      </c>
      <c r="AA742" s="11" t="e">
        <f>VLOOKUP($B742, FanGraphs_Standings[[Abbreviation]:[2024 Year to Date RS/G]], 6, FALSE)/$F742</f>
        <v>#N/A</v>
      </c>
      <c r="AB742" s="11" t="e">
        <f>VLOOKUP($B742, FanGraphs_Standings[[Abbreviation]:[2024 Projected Full Season RDif]], 19, FALSE)/162</f>
        <v>#N/A</v>
      </c>
      <c r="AC742" s="11" t="e">
        <f t="shared" si="136"/>
        <v>#N/A</v>
      </c>
      <c r="AD742" s="11" t="e">
        <f>VLOOKUP($B742, FanGraphs_Standings[[Abbreviation]:[2024 Projected Full Season RDif]], 5, FALSE)</f>
        <v>#N/A</v>
      </c>
      <c r="AE742" s="11" t="e">
        <f>VLOOKUP($B742, FanGraphs_Standings[[Abbreviation]:[2024 Projected Full Season W%]], 18, FALSE)</f>
        <v>#N/A</v>
      </c>
      <c r="AF742" s="11" t="e">
        <f t="shared" si="128"/>
        <v>#N/A</v>
      </c>
      <c r="AG742" s="11" t="e">
        <f>VLOOKUP($B742, 'Home Field Adv'!$A$2:$I$31, 9, FALSE)</f>
        <v>#N/A</v>
      </c>
      <c r="AH742" s="11" t="e">
        <f>VLOOKUP($C742, FanGraphs_Standings[[Abbreviation]:[2024 Year to Date G]], 2, FALSE)</f>
        <v>#N/A</v>
      </c>
      <c r="AI742" s="11" t="e">
        <f>_xlfn.IFNA(VLOOKUP($E742, 'SP Per G'!$A$2:$D$1385, 3, FALSE), AO742)</f>
        <v>#N/A</v>
      </c>
      <c r="AJ742" s="11" t="e">
        <f>IF(AND(ISNA(VLOOKUP($E742, 'SP Per G'!$A$2:$D$1385, 4, FALSE)), ISTEXT($E742)), AI742,IF(ISNA(VLOOKUP($E742, 'SP Per G'!$A$2:$D$1385, 4, FALSE)), AO742, VLOOKUP($E742, 'SP Per G'!$A$2:$D$1385, 4, FALSE)))</f>
        <v>#N/A</v>
      </c>
      <c r="AK742" s="11" t="e">
        <f t="shared" si="129"/>
        <v>#N/A</v>
      </c>
      <c r="AL742" s="11" t="e">
        <f>_xlfn.IFNA(VLOOKUP($E742, Individual_Pitching___Dashboard[], 18, FALSE), VLOOKUP($C742,Team_Pitching___Advanced[[Team]:[SIERA]],16,FALSE))</f>
        <v>#N/A</v>
      </c>
      <c r="AM742" s="11" t="e">
        <f>_xlfn.IFNA(VLOOKUP($E742, Individual_Pitching___Dashboard[], 20, FALSE), VLOOKUP($C742,Team_Pitching___Advanced[[Team]:[xFIP]],19,FALSE))</f>
        <v>#N/A</v>
      </c>
      <c r="AN742" s="11" t="e">
        <f>_xlfn.IFNA(VLOOKUP($E742,Individual_Pitching___Advanced[],21,FALSE),VLOOKUP($C742,Team_Pitching___Advanced[[Team]:[SIERA]],20,FALSE))</f>
        <v>#N/A</v>
      </c>
      <c r="AO742" s="11" t="e">
        <f>VLOOKUP($C742, 'Team Per G'!$A$2:$G$31, 7, FALSE)</f>
        <v>#N/A</v>
      </c>
      <c r="AP742" s="11" t="e">
        <f>VLOOKUP($C742, 'FanGraphs - Team WAR Projected'!$B$2:$E$31, 3, FALSE)/162</f>
        <v>#N/A</v>
      </c>
      <c r="AQ742" s="11" t="e">
        <f t="shared" si="130"/>
        <v>#N/A</v>
      </c>
      <c r="AR742" s="11" t="e">
        <f>VLOOKUP($C742, Team_Pitching___Advanced[[Team]:[xFIP]], 19,FALSE)</f>
        <v>#N/A</v>
      </c>
      <c r="AS742" s="11" t="e">
        <f>VLOOKUP($C742, Team_Pitching___Advanced[], 20, FALSE)</f>
        <v>#N/A</v>
      </c>
      <c r="AT742" s="11" t="e">
        <f>VLOOKUP($C742, Team_Batting___Dashboard[[Team]:[wOBA]], 16, FALSE)</f>
        <v>#N/A</v>
      </c>
      <c r="AU742" s="11" t="e">
        <f>VLOOKUP($C742, Team_Batting___Advanced[[Team]:[OPS]], 9, FALSE)</f>
        <v>#N/A</v>
      </c>
      <c r="AV742" s="11" t="e">
        <f>VLOOKUP($C742, Team_Batting___Advanced[], 19, FALSE)</f>
        <v>#N/A</v>
      </c>
      <c r="AW742" s="11" t="e">
        <f>VLOOKUP($C742, 'Team Per G'!$A$2:$G$31, 3, FALSE)</f>
        <v>#N/A</v>
      </c>
      <c r="AX742" s="11" t="e">
        <f>VLOOKUP($C742, 'Team Per G'!$A$2:$G$31, 5, FALSE)</f>
        <v>#N/A</v>
      </c>
      <c r="AY742" s="11" t="e">
        <f>VLOOKUP($C742, 'Team Per G'!$A$2:$G$31, 4, FALSE)</f>
        <v>#N/A</v>
      </c>
      <c r="AZ742" s="11" t="e">
        <f>VLOOKUP($C742, Team_Batting___Dashboard[], 22, FALSE)/$AH742</f>
        <v>#N/A</v>
      </c>
      <c r="BA742" s="11" t="e">
        <f>VLOOKUP($C742, 'FanGraphs - Team WAR Projected'!$B$2:$E$31, 4, FALSE)/162</f>
        <v>#N/A</v>
      </c>
      <c r="BB742" s="11" t="e">
        <f t="shared" si="131"/>
        <v>#N/A</v>
      </c>
      <c r="BC742" s="11" t="e">
        <f>VLOOKUP($C742, FanGraphs_Standings[[Abbreviation]:[2024 Year to Date RS/G]], 6, FALSE)/$AH742</f>
        <v>#N/A</v>
      </c>
      <c r="BD742" s="11" t="e">
        <f>VLOOKUP($C742, FanGraphs_Standings[[Abbreviation]:[2024 Projected Full Season RDif]], 19, FALSE)/162</f>
        <v>#N/A</v>
      </c>
      <c r="BE742" s="11" t="e">
        <f t="shared" si="132"/>
        <v>#N/A</v>
      </c>
      <c r="BF742" s="11" t="e">
        <f>VLOOKUP($C742, FanGraphs_Standings[[Abbreviation]:[2024 Projected Full Season RDif]], 5, FALSE)</f>
        <v>#N/A</v>
      </c>
      <c r="BG742" s="11" t="e">
        <f>VLOOKUP($C742, FanGraphs_Standings[[Abbreviation]:[2024 Projected Full Season W%]], 18, FALSE)</f>
        <v>#N/A</v>
      </c>
      <c r="BH742" s="11" t="e">
        <f t="shared" si="133"/>
        <v>#N/A</v>
      </c>
      <c r="BI742" s="11" t="e">
        <f>VLOOKUP($C742, 'Home Field Adv'!$A$2:$K$31, 11, FALSE)</f>
        <v>#N/A</v>
      </c>
      <c r="BL742" s="12" t="str">
        <f t="shared" si="134"/>
        <v/>
      </c>
      <c r="BM742" s="12" t="str">
        <f t="shared" si="137"/>
        <v/>
      </c>
      <c r="BN742" s="12" t="str">
        <f t="shared" si="135"/>
        <v/>
      </c>
    </row>
    <row r="743" spans="6:66" x14ac:dyDescent="0.45">
      <c r="F743" s="11" t="e">
        <f>VLOOKUP($B743, FanGraphs_Standings[[Abbreviation]:[2024 Year to Date G]], 2, FALSE)</f>
        <v>#N/A</v>
      </c>
      <c r="G743" s="11" t="e">
        <f>_xlfn.IFNA(VLOOKUP($D743, 'SP Per G'!$A$2:$D$1385, 3, FALSE),M743)</f>
        <v>#N/A</v>
      </c>
      <c r="H743" s="11" t="e">
        <f>IF(AND(ISNA(VLOOKUP($D743, 'SP Per G'!$A$2:$D$1385, 4, FALSE)), ISTEXT($D743)), G743,IF(ISNA(VLOOKUP($D743, 'SP Per G'!$A$2:$D$1385, 4, FALSE)), M743, VLOOKUP($D743, 'SP Per G'!$A$2:$D$1385, 4, FALSE)))</f>
        <v>#N/A</v>
      </c>
      <c r="I743" s="11" t="e">
        <f t="shared" si="125"/>
        <v>#N/A</v>
      </c>
      <c r="J743" s="11" t="e">
        <f>_xlfn.IFNA(VLOOKUP($D743,Individual_Pitching___Dashboard[],18,FALSE),VLOOKUP(B743,Team_Pitching___Dashboard[[Team]:[ERA]],17,FALSE))</f>
        <v>#N/A</v>
      </c>
      <c r="K743" s="11" t="e">
        <f>_xlfn.IFNA(VLOOKUP($D743, Individual_Pitching___Dashboard[], 20, FALSE), VLOOKUP(B743,Team_Pitching___Dashboard[[Team]:[xFIP]],20,FALSE))</f>
        <v>#N/A</v>
      </c>
      <c r="L743" s="11" t="e">
        <f>_xlfn.IFNA(VLOOKUP($D743, Individual_Pitching___Advanced[], 21,FALSE), VLOOKUP(B743, Team_Pitching___Advanced[], 20, FALSE))</f>
        <v>#N/A</v>
      </c>
      <c r="M743" s="11" t="e">
        <f>VLOOKUP($B743, 'Team Per G'!$A$2:$G$31, 7, FALSE)</f>
        <v>#N/A</v>
      </c>
      <c r="N743" s="11" t="e">
        <f>VLOOKUP($B743, 'FanGraphs - Team WAR Projected'!$B$2:$E$31, 3, FALSE)/162</f>
        <v>#N/A</v>
      </c>
      <c r="O743" s="11" t="e">
        <f t="shared" si="126"/>
        <v>#N/A</v>
      </c>
      <c r="P743" s="11" t="e">
        <f>VLOOKUP($B743, Team_Pitching___Advanced[[Team]:[xFIP]], 19,FALSE)</f>
        <v>#N/A</v>
      </c>
      <c r="Q743" s="11" t="e">
        <f>VLOOKUP($B743, Team_Pitching___Advanced[], 20, FALSE)</f>
        <v>#N/A</v>
      </c>
      <c r="R743" s="11" t="e">
        <f>VLOOKUP($B743, Team_Batting___Dashboard[[Team]:[wOBA]], 16, FALSE)</f>
        <v>#N/A</v>
      </c>
      <c r="S743" s="11" t="e">
        <f>VLOOKUP($B743, Team_Batting___Advanced[[Team]:[OPS]], 9, FALSE)</f>
        <v>#N/A</v>
      </c>
      <c r="T743" s="11" t="e">
        <f>VLOOKUP($B743, Team_Batting___Advanced[], 19, FALSE)</f>
        <v>#N/A</v>
      </c>
      <c r="U743" s="11" t="e">
        <f>VLOOKUP($B743, 'Team Per G'!$A$2:$G$31, 3, FALSE)</f>
        <v>#N/A</v>
      </c>
      <c r="V743" s="11" t="e">
        <f>VLOOKUP($B743, 'Team Per G'!$A$2:$G$31, 5, FALSE)</f>
        <v>#N/A</v>
      </c>
      <c r="W743" s="11" t="e">
        <f>VLOOKUP($B743, 'Team Per G'!$A$2:$G$31, 4, FALSE)</f>
        <v>#N/A</v>
      </c>
      <c r="X743" s="11" t="e">
        <f>VLOOKUP($B743, Team_Batting___Dashboard[], 22, FALSE)/$F743</f>
        <v>#N/A</v>
      </c>
      <c r="Y743" s="11" t="e">
        <f>VLOOKUP($B743, 'FanGraphs - Team WAR Projected'!$B$2:$E$31, 4, FALSE)/162</f>
        <v>#N/A</v>
      </c>
      <c r="Z743" s="11" t="e">
        <f t="shared" si="127"/>
        <v>#N/A</v>
      </c>
      <c r="AA743" s="11" t="e">
        <f>VLOOKUP($B743, FanGraphs_Standings[[Abbreviation]:[2024 Year to Date RS/G]], 6, FALSE)/$F743</f>
        <v>#N/A</v>
      </c>
      <c r="AB743" s="11" t="e">
        <f>VLOOKUP($B743, FanGraphs_Standings[[Abbreviation]:[2024 Projected Full Season RDif]], 19, FALSE)/162</f>
        <v>#N/A</v>
      </c>
      <c r="AC743" s="11" t="e">
        <f t="shared" si="136"/>
        <v>#N/A</v>
      </c>
      <c r="AD743" s="11" t="e">
        <f>VLOOKUP($B743, FanGraphs_Standings[[Abbreviation]:[2024 Projected Full Season RDif]], 5, FALSE)</f>
        <v>#N/A</v>
      </c>
      <c r="AE743" s="11" t="e">
        <f>VLOOKUP($B743, FanGraphs_Standings[[Abbreviation]:[2024 Projected Full Season W%]], 18, FALSE)</f>
        <v>#N/A</v>
      </c>
      <c r="AF743" s="11" t="e">
        <f t="shared" si="128"/>
        <v>#N/A</v>
      </c>
      <c r="AG743" s="11" t="e">
        <f>VLOOKUP($B743, 'Home Field Adv'!$A$2:$I$31, 9, FALSE)</f>
        <v>#N/A</v>
      </c>
      <c r="AH743" s="11" t="e">
        <f>VLOOKUP($C743, FanGraphs_Standings[[Abbreviation]:[2024 Year to Date G]], 2, FALSE)</f>
        <v>#N/A</v>
      </c>
      <c r="AI743" s="11" t="e">
        <f>_xlfn.IFNA(VLOOKUP($E743, 'SP Per G'!$A$2:$D$1385, 3, FALSE), AO743)</f>
        <v>#N/A</v>
      </c>
      <c r="AJ743" s="11" t="e">
        <f>IF(AND(ISNA(VLOOKUP($E743, 'SP Per G'!$A$2:$D$1385, 4, FALSE)), ISTEXT($E743)), AI743,IF(ISNA(VLOOKUP($E743, 'SP Per G'!$A$2:$D$1385, 4, FALSE)), AO743, VLOOKUP($E743, 'SP Per G'!$A$2:$D$1385, 4, FALSE)))</f>
        <v>#N/A</v>
      </c>
      <c r="AK743" s="11" t="e">
        <f t="shared" si="129"/>
        <v>#N/A</v>
      </c>
      <c r="AL743" s="11" t="e">
        <f>_xlfn.IFNA(VLOOKUP($E743, Individual_Pitching___Dashboard[], 18, FALSE), VLOOKUP($C743,Team_Pitching___Advanced[[Team]:[SIERA]],16,FALSE))</f>
        <v>#N/A</v>
      </c>
      <c r="AM743" s="11" t="e">
        <f>_xlfn.IFNA(VLOOKUP($E743, Individual_Pitching___Dashboard[], 20, FALSE), VLOOKUP($C743,Team_Pitching___Advanced[[Team]:[xFIP]],19,FALSE))</f>
        <v>#N/A</v>
      </c>
      <c r="AN743" s="11" t="e">
        <f>_xlfn.IFNA(VLOOKUP($E743,Individual_Pitching___Advanced[],21,FALSE),VLOOKUP($C743,Team_Pitching___Advanced[[Team]:[SIERA]],20,FALSE))</f>
        <v>#N/A</v>
      </c>
      <c r="AO743" s="11" t="e">
        <f>VLOOKUP($C743, 'Team Per G'!$A$2:$G$31, 7, FALSE)</f>
        <v>#N/A</v>
      </c>
      <c r="AP743" s="11" t="e">
        <f>VLOOKUP($C743, 'FanGraphs - Team WAR Projected'!$B$2:$E$31, 3, FALSE)/162</f>
        <v>#N/A</v>
      </c>
      <c r="AQ743" s="11" t="e">
        <f t="shared" si="130"/>
        <v>#N/A</v>
      </c>
      <c r="AR743" s="11" t="e">
        <f>VLOOKUP($C743, Team_Pitching___Advanced[[Team]:[xFIP]], 19,FALSE)</f>
        <v>#N/A</v>
      </c>
      <c r="AS743" s="11" t="e">
        <f>VLOOKUP($C743, Team_Pitching___Advanced[], 20, FALSE)</f>
        <v>#N/A</v>
      </c>
      <c r="AT743" s="11" t="e">
        <f>VLOOKUP($C743, Team_Batting___Dashboard[[Team]:[wOBA]], 16, FALSE)</f>
        <v>#N/A</v>
      </c>
      <c r="AU743" s="11" t="e">
        <f>VLOOKUP($C743, Team_Batting___Advanced[[Team]:[OPS]], 9, FALSE)</f>
        <v>#N/A</v>
      </c>
      <c r="AV743" s="11" t="e">
        <f>VLOOKUP($C743, Team_Batting___Advanced[], 19, FALSE)</f>
        <v>#N/A</v>
      </c>
      <c r="AW743" s="11" t="e">
        <f>VLOOKUP($C743, 'Team Per G'!$A$2:$G$31, 3, FALSE)</f>
        <v>#N/A</v>
      </c>
      <c r="AX743" s="11" t="e">
        <f>VLOOKUP($C743, 'Team Per G'!$A$2:$G$31, 5, FALSE)</f>
        <v>#N/A</v>
      </c>
      <c r="AY743" s="11" t="e">
        <f>VLOOKUP($C743, 'Team Per G'!$A$2:$G$31, 4, FALSE)</f>
        <v>#N/A</v>
      </c>
      <c r="AZ743" s="11" t="e">
        <f>VLOOKUP($C743, Team_Batting___Dashboard[], 22, FALSE)/$AH743</f>
        <v>#N/A</v>
      </c>
      <c r="BA743" s="11" t="e">
        <f>VLOOKUP($C743, 'FanGraphs - Team WAR Projected'!$B$2:$E$31, 4, FALSE)/162</f>
        <v>#N/A</v>
      </c>
      <c r="BB743" s="11" t="e">
        <f t="shared" si="131"/>
        <v>#N/A</v>
      </c>
      <c r="BC743" s="11" t="e">
        <f>VLOOKUP($C743, FanGraphs_Standings[[Abbreviation]:[2024 Year to Date RS/G]], 6, FALSE)/$AH743</f>
        <v>#N/A</v>
      </c>
      <c r="BD743" s="11" t="e">
        <f>VLOOKUP($C743, FanGraphs_Standings[[Abbreviation]:[2024 Projected Full Season RDif]], 19, FALSE)/162</f>
        <v>#N/A</v>
      </c>
      <c r="BE743" s="11" t="e">
        <f t="shared" si="132"/>
        <v>#N/A</v>
      </c>
      <c r="BF743" s="11" t="e">
        <f>VLOOKUP($C743, FanGraphs_Standings[[Abbreviation]:[2024 Projected Full Season RDif]], 5, FALSE)</f>
        <v>#N/A</v>
      </c>
      <c r="BG743" s="11" t="e">
        <f>VLOOKUP($C743, FanGraphs_Standings[[Abbreviation]:[2024 Projected Full Season W%]], 18, FALSE)</f>
        <v>#N/A</v>
      </c>
      <c r="BH743" s="11" t="e">
        <f t="shared" si="133"/>
        <v>#N/A</v>
      </c>
      <c r="BI743" s="11" t="e">
        <f>VLOOKUP($C743, 'Home Field Adv'!$A$2:$K$31, 11, FALSE)</f>
        <v>#N/A</v>
      </c>
      <c r="BL743" s="12" t="str">
        <f t="shared" si="134"/>
        <v/>
      </c>
      <c r="BM743" s="12" t="str">
        <f t="shared" si="137"/>
        <v/>
      </c>
      <c r="BN743" s="12" t="str">
        <f t="shared" si="135"/>
        <v/>
      </c>
    </row>
    <row r="744" spans="6:66" x14ac:dyDescent="0.45">
      <c r="F744" s="11" t="e">
        <f>VLOOKUP($B744, FanGraphs_Standings[[Abbreviation]:[2024 Year to Date G]], 2, FALSE)</f>
        <v>#N/A</v>
      </c>
      <c r="G744" s="11" t="e">
        <f>_xlfn.IFNA(VLOOKUP($D744, 'SP Per G'!$A$2:$D$1385, 3, FALSE),M744)</f>
        <v>#N/A</v>
      </c>
      <c r="H744" s="11" t="e">
        <f>IF(AND(ISNA(VLOOKUP($D744, 'SP Per G'!$A$2:$D$1385, 4, FALSE)), ISTEXT($D744)), G744,IF(ISNA(VLOOKUP($D744, 'SP Per G'!$A$2:$D$1385, 4, FALSE)), M744, VLOOKUP($D744, 'SP Per G'!$A$2:$D$1385, 4, FALSE)))</f>
        <v>#N/A</v>
      </c>
      <c r="I744" s="11" t="e">
        <f t="shared" si="125"/>
        <v>#N/A</v>
      </c>
      <c r="J744" s="11" t="e">
        <f>_xlfn.IFNA(VLOOKUP($D744,Individual_Pitching___Dashboard[],18,FALSE),VLOOKUP(B744,Team_Pitching___Dashboard[[Team]:[ERA]],17,FALSE))</f>
        <v>#N/A</v>
      </c>
      <c r="K744" s="11" t="e">
        <f>_xlfn.IFNA(VLOOKUP($D744, Individual_Pitching___Dashboard[], 20, FALSE), VLOOKUP(B744,Team_Pitching___Dashboard[[Team]:[xFIP]],20,FALSE))</f>
        <v>#N/A</v>
      </c>
      <c r="L744" s="11" t="e">
        <f>_xlfn.IFNA(VLOOKUP($D744, Individual_Pitching___Advanced[], 21,FALSE), VLOOKUP(B744, Team_Pitching___Advanced[], 20, FALSE))</f>
        <v>#N/A</v>
      </c>
      <c r="M744" s="11" t="e">
        <f>VLOOKUP($B744, 'Team Per G'!$A$2:$G$31, 7, FALSE)</f>
        <v>#N/A</v>
      </c>
      <c r="N744" s="11" t="e">
        <f>VLOOKUP($B744, 'FanGraphs - Team WAR Projected'!$B$2:$E$31, 3, FALSE)/162</f>
        <v>#N/A</v>
      </c>
      <c r="O744" s="11" t="e">
        <f t="shared" si="126"/>
        <v>#N/A</v>
      </c>
      <c r="P744" s="11" t="e">
        <f>VLOOKUP($B744, Team_Pitching___Advanced[[Team]:[xFIP]], 19,FALSE)</f>
        <v>#N/A</v>
      </c>
      <c r="Q744" s="11" t="e">
        <f>VLOOKUP($B744, Team_Pitching___Advanced[], 20, FALSE)</f>
        <v>#N/A</v>
      </c>
      <c r="R744" s="11" t="e">
        <f>VLOOKUP($B744, Team_Batting___Dashboard[[Team]:[wOBA]], 16, FALSE)</f>
        <v>#N/A</v>
      </c>
      <c r="S744" s="11" t="e">
        <f>VLOOKUP($B744, Team_Batting___Advanced[[Team]:[OPS]], 9, FALSE)</f>
        <v>#N/A</v>
      </c>
      <c r="T744" s="11" t="e">
        <f>VLOOKUP($B744, Team_Batting___Advanced[], 19, FALSE)</f>
        <v>#N/A</v>
      </c>
      <c r="U744" s="11" t="e">
        <f>VLOOKUP($B744, 'Team Per G'!$A$2:$G$31, 3, FALSE)</f>
        <v>#N/A</v>
      </c>
      <c r="V744" s="11" t="e">
        <f>VLOOKUP($B744, 'Team Per G'!$A$2:$G$31, 5, FALSE)</f>
        <v>#N/A</v>
      </c>
      <c r="W744" s="11" t="e">
        <f>VLOOKUP($B744, 'Team Per G'!$A$2:$G$31, 4, FALSE)</f>
        <v>#N/A</v>
      </c>
      <c r="X744" s="11" t="e">
        <f>VLOOKUP($B744, Team_Batting___Dashboard[], 22, FALSE)/$F744</f>
        <v>#N/A</v>
      </c>
      <c r="Y744" s="11" t="e">
        <f>VLOOKUP($B744, 'FanGraphs - Team WAR Projected'!$B$2:$E$31, 4, FALSE)/162</f>
        <v>#N/A</v>
      </c>
      <c r="Z744" s="11" t="e">
        <f t="shared" si="127"/>
        <v>#N/A</v>
      </c>
      <c r="AA744" s="11" t="e">
        <f>VLOOKUP($B744, FanGraphs_Standings[[Abbreviation]:[2024 Year to Date RS/G]], 6, FALSE)/$F744</f>
        <v>#N/A</v>
      </c>
      <c r="AB744" s="11" t="e">
        <f>VLOOKUP($B744, FanGraphs_Standings[[Abbreviation]:[2024 Projected Full Season RDif]], 19, FALSE)/162</f>
        <v>#N/A</v>
      </c>
      <c r="AC744" s="11" t="e">
        <f t="shared" si="136"/>
        <v>#N/A</v>
      </c>
      <c r="AD744" s="11" t="e">
        <f>VLOOKUP($B744, FanGraphs_Standings[[Abbreviation]:[2024 Projected Full Season RDif]], 5, FALSE)</f>
        <v>#N/A</v>
      </c>
      <c r="AE744" s="11" t="e">
        <f>VLOOKUP($B744, FanGraphs_Standings[[Abbreviation]:[2024 Projected Full Season W%]], 18, FALSE)</f>
        <v>#N/A</v>
      </c>
      <c r="AF744" s="11" t="e">
        <f t="shared" si="128"/>
        <v>#N/A</v>
      </c>
      <c r="AG744" s="11" t="e">
        <f>VLOOKUP($B744, 'Home Field Adv'!$A$2:$I$31, 9, FALSE)</f>
        <v>#N/A</v>
      </c>
      <c r="AH744" s="11" t="e">
        <f>VLOOKUP($C744, FanGraphs_Standings[[Abbreviation]:[2024 Year to Date G]], 2, FALSE)</f>
        <v>#N/A</v>
      </c>
      <c r="AI744" s="11" t="e">
        <f>_xlfn.IFNA(VLOOKUP($E744, 'SP Per G'!$A$2:$D$1385, 3, FALSE), AO744)</f>
        <v>#N/A</v>
      </c>
      <c r="AJ744" s="11" t="e">
        <f>IF(AND(ISNA(VLOOKUP($E744, 'SP Per G'!$A$2:$D$1385, 4, FALSE)), ISTEXT($E744)), AI744,IF(ISNA(VLOOKUP($E744, 'SP Per G'!$A$2:$D$1385, 4, FALSE)), AO744, VLOOKUP($E744, 'SP Per G'!$A$2:$D$1385, 4, FALSE)))</f>
        <v>#N/A</v>
      </c>
      <c r="AK744" s="11" t="e">
        <f t="shared" si="129"/>
        <v>#N/A</v>
      </c>
      <c r="AL744" s="11" t="e">
        <f>_xlfn.IFNA(VLOOKUP($E744, Individual_Pitching___Dashboard[], 18, FALSE), VLOOKUP($C744,Team_Pitching___Advanced[[Team]:[SIERA]],16,FALSE))</f>
        <v>#N/A</v>
      </c>
      <c r="AM744" s="11" t="e">
        <f>_xlfn.IFNA(VLOOKUP($E744, Individual_Pitching___Dashboard[], 20, FALSE), VLOOKUP($C744,Team_Pitching___Advanced[[Team]:[xFIP]],19,FALSE))</f>
        <v>#N/A</v>
      </c>
      <c r="AN744" s="11" t="e">
        <f>_xlfn.IFNA(VLOOKUP($E744,Individual_Pitching___Advanced[],21,FALSE),VLOOKUP($C744,Team_Pitching___Advanced[[Team]:[SIERA]],20,FALSE))</f>
        <v>#N/A</v>
      </c>
      <c r="AO744" s="11" t="e">
        <f>VLOOKUP($C744, 'Team Per G'!$A$2:$G$31, 7, FALSE)</f>
        <v>#N/A</v>
      </c>
      <c r="AP744" s="11" t="e">
        <f>VLOOKUP($C744, 'FanGraphs - Team WAR Projected'!$B$2:$E$31, 3, FALSE)/162</f>
        <v>#N/A</v>
      </c>
      <c r="AQ744" s="11" t="e">
        <f t="shared" si="130"/>
        <v>#N/A</v>
      </c>
      <c r="AR744" s="11" t="e">
        <f>VLOOKUP($C744, Team_Pitching___Advanced[[Team]:[xFIP]], 19,FALSE)</f>
        <v>#N/A</v>
      </c>
      <c r="AS744" s="11" t="e">
        <f>VLOOKUP($C744, Team_Pitching___Advanced[], 20, FALSE)</f>
        <v>#N/A</v>
      </c>
      <c r="AT744" s="11" t="e">
        <f>VLOOKUP($C744, Team_Batting___Dashboard[[Team]:[wOBA]], 16, FALSE)</f>
        <v>#N/A</v>
      </c>
      <c r="AU744" s="11" t="e">
        <f>VLOOKUP($C744, Team_Batting___Advanced[[Team]:[OPS]], 9, FALSE)</f>
        <v>#N/A</v>
      </c>
      <c r="AV744" s="11" t="e">
        <f>VLOOKUP($C744, Team_Batting___Advanced[], 19, FALSE)</f>
        <v>#N/A</v>
      </c>
      <c r="AW744" s="11" t="e">
        <f>VLOOKUP($C744, 'Team Per G'!$A$2:$G$31, 3, FALSE)</f>
        <v>#N/A</v>
      </c>
      <c r="AX744" s="11" t="e">
        <f>VLOOKUP($C744, 'Team Per G'!$A$2:$G$31, 5, FALSE)</f>
        <v>#N/A</v>
      </c>
      <c r="AY744" s="11" t="e">
        <f>VLOOKUP($C744, 'Team Per G'!$A$2:$G$31, 4, FALSE)</f>
        <v>#N/A</v>
      </c>
      <c r="AZ744" s="11" t="e">
        <f>VLOOKUP($C744, Team_Batting___Dashboard[], 22, FALSE)/$AH744</f>
        <v>#N/A</v>
      </c>
      <c r="BA744" s="11" t="e">
        <f>VLOOKUP($C744, 'FanGraphs - Team WAR Projected'!$B$2:$E$31, 4, FALSE)/162</f>
        <v>#N/A</v>
      </c>
      <c r="BB744" s="11" t="e">
        <f t="shared" si="131"/>
        <v>#N/A</v>
      </c>
      <c r="BC744" s="11" t="e">
        <f>VLOOKUP($C744, FanGraphs_Standings[[Abbreviation]:[2024 Year to Date RS/G]], 6, FALSE)/$AH744</f>
        <v>#N/A</v>
      </c>
      <c r="BD744" s="11" t="e">
        <f>VLOOKUP($C744, FanGraphs_Standings[[Abbreviation]:[2024 Projected Full Season RDif]], 19, FALSE)/162</f>
        <v>#N/A</v>
      </c>
      <c r="BE744" s="11" t="e">
        <f t="shared" si="132"/>
        <v>#N/A</v>
      </c>
      <c r="BF744" s="11" t="e">
        <f>VLOOKUP($C744, FanGraphs_Standings[[Abbreviation]:[2024 Projected Full Season RDif]], 5, FALSE)</f>
        <v>#N/A</v>
      </c>
      <c r="BG744" s="11" t="e">
        <f>VLOOKUP($C744, FanGraphs_Standings[[Abbreviation]:[2024 Projected Full Season W%]], 18, FALSE)</f>
        <v>#N/A</v>
      </c>
      <c r="BH744" s="11" t="e">
        <f t="shared" si="133"/>
        <v>#N/A</v>
      </c>
      <c r="BI744" s="11" t="e">
        <f>VLOOKUP($C744, 'Home Field Adv'!$A$2:$K$31, 11, FALSE)</f>
        <v>#N/A</v>
      </c>
      <c r="BL744" s="12" t="str">
        <f t="shared" si="134"/>
        <v/>
      </c>
      <c r="BM744" s="12" t="str">
        <f t="shared" si="137"/>
        <v/>
      </c>
      <c r="BN744" s="12" t="str">
        <f t="shared" si="135"/>
        <v/>
      </c>
    </row>
    <row r="745" spans="6:66" x14ac:dyDescent="0.45">
      <c r="F745" s="11" t="e">
        <f>VLOOKUP($B745, FanGraphs_Standings[[Abbreviation]:[2024 Year to Date G]], 2, FALSE)</f>
        <v>#N/A</v>
      </c>
      <c r="G745" s="11" t="e">
        <f>_xlfn.IFNA(VLOOKUP($D745, 'SP Per G'!$A$2:$D$1385, 3, FALSE),M745)</f>
        <v>#N/A</v>
      </c>
      <c r="H745" s="11" t="e">
        <f>IF(AND(ISNA(VLOOKUP($D745, 'SP Per G'!$A$2:$D$1385, 4, FALSE)), ISTEXT($D745)), G745,IF(ISNA(VLOOKUP($D745, 'SP Per G'!$A$2:$D$1385, 4, FALSE)), M745, VLOOKUP($D745, 'SP Per G'!$A$2:$D$1385, 4, FALSE)))</f>
        <v>#N/A</v>
      </c>
      <c r="I745" s="11" t="e">
        <f t="shared" si="125"/>
        <v>#N/A</v>
      </c>
      <c r="J745" s="11" t="e">
        <f>_xlfn.IFNA(VLOOKUP($D745,Individual_Pitching___Dashboard[],18,FALSE),VLOOKUP(B745,Team_Pitching___Dashboard[[Team]:[ERA]],17,FALSE))</f>
        <v>#N/A</v>
      </c>
      <c r="K745" s="11" t="e">
        <f>_xlfn.IFNA(VLOOKUP($D745, Individual_Pitching___Dashboard[], 20, FALSE), VLOOKUP(B745,Team_Pitching___Dashboard[[Team]:[xFIP]],20,FALSE))</f>
        <v>#N/A</v>
      </c>
      <c r="L745" s="11" t="e">
        <f>_xlfn.IFNA(VLOOKUP($D745, Individual_Pitching___Advanced[], 21,FALSE), VLOOKUP(B745, Team_Pitching___Advanced[], 20, FALSE))</f>
        <v>#N/A</v>
      </c>
      <c r="M745" s="11" t="e">
        <f>VLOOKUP($B745, 'Team Per G'!$A$2:$G$31, 7, FALSE)</f>
        <v>#N/A</v>
      </c>
      <c r="N745" s="11" t="e">
        <f>VLOOKUP($B745, 'FanGraphs - Team WAR Projected'!$B$2:$E$31, 3, FALSE)/162</f>
        <v>#N/A</v>
      </c>
      <c r="O745" s="11" t="e">
        <f t="shared" si="126"/>
        <v>#N/A</v>
      </c>
      <c r="P745" s="11" t="e">
        <f>VLOOKUP($B745, Team_Pitching___Advanced[[Team]:[xFIP]], 19,FALSE)</f>
        <v>#N/A</v>
      </c>
      <c r="Q745" s="11" t="e">
        <f>VLOOKUP($B745, Team_Pitching___Advanced[], 20, FALSE)</f>
        <v>#N/A</v>
      </c>
      <c r="R745" s="11" t="e">
        <f>VLOOKUP($B745, Team_Batting___Dashboard[[Team]:[wOBA]], 16, FALSE)</f>
        <v>#N/A</v>
      </c>
      <c r="S745" s="11" t="e">
        <f>VLOOKUP($B745, Team_Batting___Advanced[[Team]:[OPS]], 9, FALSE)</f>
        <v>#N/A</v>
      </c>
      <c r="T745" s="11" t="e">
        <f>VLOOKUP($B745, Team_Batting___Advanced[], 19, FALSE)</f>
        <v>#N/A</v>
      </c>
      <c r="U745" s="11" t="e">
        <f>VLOOKUP($B745, 'Team Per G'!$A$2:$G$31, 3, FALSE)</f>
        <v>#N/A</v>
      </c>
      <c r="V745" s="11" t="e">
        <f>VLOOKUP($B745, 'Team Per G'!$A$2:$G$31, 5, FALSE)</f>
        <v>#N/A</v>
      </c>
      <c r="W745" s="11" t="e">
        <f>VLOOKUP($B745, 'Team Per G'!$A$2:$G$31, 4, FALSE)</f>
        <v>#N/A</v>
      </c>
      <c r="X745" s="11" t="e">
        <f>VLOOKUP($B745, Team_Batting___Dashboard[], 22, FALSE)/$F745</f>
        <v>#N/A</v>
      </c>
      <c r="Y745" s="11" t="e">
        <f>VLOOKUP($B745, 'FanGraphs - Team WAR Projected'!$B$2:$E$31, 4, FALSE)/162</f>
        <v>#N/A</v>
      </c>
      <c r="Z745" s="11" t="e">
        <f t="shared" si="127"/>
        <v>#N/A</v>
      </c>
      <c r="AA745" s="11" t="e">
        <f>VLOOKUP($B745, FanGraphs_Standings[[Abbreviation]:[2024 Year to Date RS/G]], 6, FALSE)/$F745</f>
        <v>#N/A</v>
      </c>
      <c r="AB745" s="11" t="e">
        <f>VLOOKUP($B745, FanGraphs_Standings[[Abbreviation]:[2024 Projected Full Season RDif]], 19, FALSE)/162</f>
        <v>#N/A</v>
      </c>
      <c r="AC745" s="11" t="e">
        <f t="shared" si="136"/>
        <v>#N/A</v>
      </c>
      <c r="AD745" s="11" t="e">
        <f>VLOOKUP($B745, FanGraphs_Standings[[Abbreviation]:[2024 Projected Full Season RDif]], 5, FALSE)</f>
        <v>#N/A</v>
      </c>
      <c r="AE745" s="11" t="e">
        <f>VLOOKUP($B745, FanGraphs_Standings[[Abbreviation]:[2024 Projected Full Season W%]], 18, FALSE)</f>
        <v>#N/A</v>
      </c>
      <c r="AF745" s="11" t="e">
        <f t="shared" si="128"/>
        <v>#N/A</v>
      </c>
      <c r="AG745" s="11" t="e">
        <f>VLOOKUP($B745, 'Home Field Adv'!$A$2:$I$31, 9, FALSE)</f>
        <v>#N/A</v>
      </c>
      <c r="AH745" s="11" t="e">
        <f>VLOOKUP($C745, FanGraphs_Standings[[Abbreviation]:[2024 Year to Date G]], 2, FALSE)</f>
        <v>#N/A</v>
      </c>
      <c r="AI745" s="11" t="e">
        <f>_xlfn.IFNA(VLOOKUP($E745, 'SP Per G'!$A$2:$D$1385, 3, FALSE), AO745)</f>
        <v>#N/A</v>
      </c>
      <c r="AJ745" s="11" t="e">
        <f>IF(AND(ISNA(VLOOKUP($E745, 'SP Per G'!$A$2:$D$1385, 4, FALSE)), ISTEXT($E745)), AI745,IF(ISNA(VLOOKUP($E745, 'SP Per G'!$A$2:$D$1385, 4, FALSE)), AO745, VLOOKUP($E745, 'SP Per G'!$A$2:$D$1385, 4, FALSE)))</f>
        <v>#N/A</v>
      </c>
      <c r="AK745" s="11" t="e">
        <f t="shared" si="129"/>
        <v>#N/A</v>
      </c>
      <c r="AL745" s="11" t="e">
        <f>_xlfn.IFNA(VLOOKUP($E745, Individual_Pitching___Dashboard[], 18, FALSE), VLOOKUP($C745,Team_Pitching___Advanced[[Team]:[SIERA]],16,FALSE))</f>
        <v>#N/A</v>
      </c>
      <c r="AM745" s="11" t="e">
        <f>_xlfn.IFNA(VLOOKUP($E745, Individual_Pitching___Dashboard[], 20, FALSE), VLOOKUP($C745,Team_Pitching___Advanced[[Team]:[xFIP]],19,FALSE))</f>
        <v>#N/A</v>
      </c>
      <c r="AN745" s="11" t="e">
        <f>_xlfn.IFNA(VLOOKUP($E745,Individual_Pitching___Advanced[],21,FALSE),VLOOKUP($C745,Team_Pitching___Advanced[[Team]:[SIERA]],20,FALSE))</f>
        <v>#N/A</v>
      </c>
      <c r="AO745" s="11" t="e">
        <f>VLOOKUP($C745, 'Team Per G'!$A$2:$G$31, 7, FALSE)</f>
        <v>#N/A</v>
      </c>
      <c r="AP745" s="11" t="e">
        <f>VLOOKUP($C745, 'FanGraphs - Team WAR Projected'!$B$2:$E$31, 3, FALSE)/162</f>
        <v>#N/A</v>
      </c>
      <c r="AQ745" s="11" t="e">
        <f t="shared" si="130"/>
        <v>#N/A</v>
      </c>
      <c r="AR745" s="11" t="e">
        <f>VLOOKUP($C745, Team_Pitching___Advanced[[Team]:[xFIP]], 19,FALSE)</f>
        <v>#N/A</v>
      </c>
      <c r="AS745" s="11" t="e">
        <f>VLOOKUP($C745, Team_Pitching___Advanced[], 20, FALSE)</f>
        <v>#N/A</v>
      </c>
      <c r="AT745" s="11" t="e">
        <f>VLOOKUP($C745, Team_Batting___Dashboard[[Team]:[wOBA]], 16, FALSE)</f>
        <v>#N/A</v>
      </c>
      <c r="AU745" s="11" t="e">
        <f>VLOOKUP($C745, Team_Batting___Advanced[[Team]:[OPS]], 9, FALSE)</f>
        <v>#N/A</v>
      </c>
      <c r="AV745" s="11" t="e">
        <f>VLOOKUP($C745, Team_Batting___Advanced[], 19, FALSE)</f>
        <v>#N/A</v>
      </c>
      <c r="AW745" s="11" t="e">
        <f>VLOOKUP($C745, 'Team Per G'!$A$2:$G$31, 3, FALSE)</f>
        <v>#N/A</v>
      </c>
      <c r="AX745" s="11" t="e">
        <f>VLOOKUP($C745, 'Team Per G'!$A$2:$G$31, 5, FALSE)</f>
        <v>#N/A</v>
      </c>
      <c r="AY745" s="11" t="e">
        <f>VLOOKUP($C745, 'Team Per G'!$A$2:$G$31, 4, FALSE)</f>
        <v>#N/A</v>
      </c>
      <c r="AZ745" s="11" t="e">
        <f>VLOOKUP($C745, Team_Batting___Dashboard[], 22, FALSE)/$AH745</f>
        <v>#N/A</v>
      </c>
      <c r="BA745" s="11" t="e">
        <f>VLOOKUP($C745, 'FanGraphs - Team WAR Projected'!$B$2:$E$31, 4, FALSE)/162</f>
        <v>#N/A</v>
      </c>
      <c r="BB745" s="11" t="e">
        <f t="shared" si="131"/>
        <v>#N/A</v>
      </c>
      <c r="BC745" s="11" t="e">
        <f>VLOOKUP($C745, FanGraphs_Standings[[Abbreviation]:[2024 Year to Date RS/G]], 6, FALSE)/$AH745</f>
        <v>#N/A</v>
      </c>
      <c r="BD745" s="11" t="e">
        <f>VLOOKUP($C745, FanGraphs_Standings[[Abbreviation]:[2024 Projected Full Season RDif]], 19, FALSE)/162</f>
        <v>#N/A</v>
      </c>
      <c r="BE745" s="11" t="e">
        <f t="shared" si="132"/>
        <v>#N/A</v>
      </c>
      <c r="BF745" s="11" t="e">
        <f>VLOOKUP($C745, FanGraphs_Standings[[Abbreviation]:[2024 Projected Full Season RDif]], 5, FALSE)</f>
        <v>#N/A</v>
      </c>
      <c r="BG745" s="11" t="e">
        <f>VLOOKUP($C745, FanGraphs_Standings[[Abbreviation]:[2024 Projected Full Season W%]], 18, FALSE)</f>
        <v>#N/A</v>
      </c>
      <c r="BH745" s="11" t="e">
        <f t="shared" si="133"/>
        <v>#N/A</v>
      </c>
      <c r="BI745" s="11" t="e">
        <f>VLOOKUP($C745, 'Home Field Adv'!$A$2:$K$31, 11, FALSE)</f>
        <v>#N/A</v>
      </c>
      <c r="BL745" s="12" t="str">
        <f t="shared" si="134"/>
        <v/>
      </c>
      <c r="BM745" s="12" t="str">
        <f t="shared" si="137"/>
        <v/>
      </c>
      <c r="BN745" s="12" t="str">
        <f t="shared" si="135"/>
        <v/>
      </c>
    </row>
    <row r="746" spans="6:66" x14ac:dyDescent="0.45">
      <c r="F746" s="11" t="e">
        <f>VLOOKUP($B746, FanGraphs_Standings[[Abbreviation]:[2024 Year to Date G]], 2, FALSE)</f>
        <v>#N/A</v>
      </c>
      <c r="G746" s="11" t="e">
        <f>_xlfn.IFNA(VLOOKUP($D746, 'SP Per G'!$A$2:$D$1385, 3, FALSE),M746)</f>
        <v>#N/A</v>
      </c>
      <c r="H746" s="11" t="e">
        <f>IF(AND(ISNA(VLOOKUP($D746, 'SP Per G'!$A$2:$D$1385, 4, FALSE)), ISTEXT($D746)), G746,IF(ISNA(VLOOKUP($D746, 'SP Per G'!$A$2:$D$1385, 4, FALSE)), M746, VLOOKUP($D746, 'SP Per G'!$A$2:$D$1385, 4, FALSE)))</f>
        <v>#N/A</v>
      </c>
      <c r="I746" s="11" t="e">
        <f t="shared" si="125"/>
        <v>#N/A</v>
      </c>
      <c r="J746" s="11" t="e">
        <f>_xlfn.IFNA(VLOOKUP($D746,Individual_Pitching___Dashboard[],18,FALSE),VLOOKUP(B746,Team_Pitching___Dashboard[[Team]:[ERA]],17,FALSE))</f>
        <v>#N/A</v>
      </c>
      <c r="K746" s="11" t="e">
        <f>_xlfn.IFNA(VLOOKUP($D746, Individual_Pitching___Dashboard[], 20, FALSE), VLOOKUP(B746,Team_Pitching___Dashboard[[Team]:[xFIP]],20,FALSE))</f>
        <v>#N/A</v>
      </c>
      <c r="L746" s="11" t="e">
        <f>_xlfn.IFNA(VLOOKUP($D746, Individual_Pitching___Advanced[], 21,FALSE), VLOOKUP(B746, Team_Pitching___Advanced[], 20, FALSE))</f>
        <v>#N/A</v>
      </c>
      <c r="M746" s="11" t="e">
        <f>VLOOKUP($B746, 'Team Per G'!$A$2:$G$31, 7, FALSE)</f>
        <v>#N/A</v>
      </c>
      <c r="N746" s="11" t="e">
        <f>VLOOKUP($B746, 'FanGraphs - Team WAR Projected'!$B$2:$E$31, 3, FALSE)/162</f>
        <v>#N/A</v>
      </c>
      <c r="O746" s="11" t="e">
        <f t="shared" si="126"/>
        <v>#N/A</v>
      </c>
      <c r="P746" s="11" t="e">
        <f>VLOOKUP($B746, Team_Pitching___Advanced[[Team]:[xFIP]], 19,FALSE)</f>
        <v>#N/A</v>
      </c>
      <c r="Q746" s="11" t="e">
        <f>VLOOKUP($B746, Team_Pitching___Advanced[], 20, FALSE)</f>
        <v>#N/A</v>
      </c>
      <c r="R746" s="11" t="e">
        <f>VLOOKUP($B746, Team_Batting___Dashboard[[Team]:[wOBA]], 16, FALSE)</f>
        <v>#N/A</v>
      </c>
      <c r="S746" s="11" t="e">
        <f>VLOOKUP($B746, Team_Batting___Advanced[[Team]:[OPS]], 9, FALSE)</f>
        <v>#N/A</v>
      </c>
      <c r="T746" s="11" t="e">
        <f>VLOOKUP($B746, Team_Batting___Advanced[], 19, FALSE)</f>
        <v>#N/A</v>
      </c>
      <c r="U746" s="11" t="e">
        <f>VLOOKUP($B746, 'Team Per G'!$A$2:$G$31, 3, FALSE)</f>
        <v>#N/A</v>
      </c>
      <c r="V746" s="11" t="e">
        <f>VLOOKUP($B746, 'Team Per G'!$A$2:$G$31, 5, FALSE)</f>
        <v>#N/A</v>
      </c>
      <c r="W746" s="11" t="e">
        <f>VLOOKUP($B746, 'Team Per G'!$A$2:$G$31, 4, FALSE)</f>
        <v>#N/A</v>
      </c>
      <c r="X746" s="11" t="e">
        <f>VLOOKUP($B746, Team_Batting___Dashboard[], 22, FALSE)/$F746</f>
        <v>#N/A</v>
      </c>
      <c r="Y746" s="11" t="e">
        <f>VLOOKUP($B746, 'FanGraphs - Team WAR Projected'!$B$2:$E$31, 4, FALSE)/162</f>
        <v>#N/A</v>
      </c>
      <c r="Z746" s="11" t="e">
        <f t="shared" si="127"/>
        <v>#N/A</v>
      </c>
      <c r="AA746" s="11" t="e">
        <f>VLOOKUP($B746, FanGraphs_Standings[[Abbreviation]:[2024 Year to Date RS/G]], 6, FALSE)/$F746</f>
        <v>#N/A</v>
      </c>
      <c r="AB746" s="11" t="e">
        <f>VLOOKUP($B746, FanGraphs_Standings[[Abbreviation]:[2024 Projected Full Season RDif]], 19, FALSE)/162</f>
        <v>#N/A</v>
      </c>
      <c r="AC746" s="11" t="e">
        <f t="shared" si="136"/>
        <v>#N/A</v>
      </c>
      <c r="AD746" s="11" t="e">
        <f>VLOOKUP($B746, FanGraphs_Standings[[Abbreviation]:[2024 Projected Full Season RDif]], 5, FALSE)</f>
        <v>#N/A</v>
      </c>
      <c r="AE746" s="11" t="e">
        <f>VLOOKUP($B746, FanGraphs_Standings[[Abbreviation]:[2024 Projected Full Season W%]], 18, FALSE)</f>
        <v>#N/A</v>
      </c>
      <c r="AF746" s="11" t="e">
        <f t="shared" si="128"/>
        <v>#N/A</v>
      </c>
      <c r="AG746" s="11" t="e">
        <f>VLOOKUP($B746, 'Home Field Adv'!$A$2:$I$31, 9, FALSE)</f>
        <v>#N/A</v>
      </c>
      <c r="AH746" s="11" t="e">
        <f>VLOOKUP($C746, FanGraphs_Standings[[Abbreviation]:[2024 Year to Date G]], 2, FALSE)</f>
        <v>#N/A</v>
      </c>
      <c r="AI746" s="11" t="e">
        <f>_xlfn.IFNA(VLOOKUP($E746, 'SP Per G'!$A$2:$D$1385, 3, FALSE), AO746)</f>
        <v>#N/A</v>
      </c>
      <c r="AJ746" s="11" t="e">
        <f>IF(AND(ISNA(VLOOKUP($E746, 'SP Per G'!$A$2:$D$1385, 4, FALSE)), ISTEXT($E746)), AI746,IF(ISNA(VLOOKUP($E746, 'SP Per G'!$A$2:$D$1385, 4, FALSE)), AO746, VLOOKUP($E746, 'SP Per G'!$A$2:$D$1385, 4, FALSE)))</f>
        <v>#N/A</v>
      </c>
      <c r="AK746" s="11" t="e">
        <f t="shared" si="129"/>
        <v>#N/A</v>
      </c>
      <c r="AL746" s="11" t="e">
        <f>_xlfn.IFNA(VLOOKUP($E746, Individual_Pitching___Dashboard[], 18, FALSE), VLOOKUP($C746,Team_Pitching___Advanced[[Team]:[SIERA]],16,FALSE))</f>
        <v>#N/A</v>
      </c>
      <c r="AM746" s="11" t="e">
        <f>_xlfn.IFNA(VLOOKUP($E746, Individual_Pitching___Dashboard[], 20, FALSE), VLOOKUP($C746,Team_Pitching___Advanced[[Team]:[xFIP]],19,FALSE))</f>
        <v>#N/A</v>
      </c>
      <c r="AN746" s="11" t="e">
        <f>_xlfn.IFNA(VLOOKUP($E746,Individual_Pitching___Advanced[],21,FALSE),VLOOKUP($C746,Team_Pitching___Advanced[[Team]:[SIERA]],20,FALSE))</f>
        <v>#N/A</v>
      </c>
      <c r="AO746" s="11" t="e">
        <f>VLOOKUP($C746, 'Team Per G'!$A$2:$G$31, 7, FALSE)</f>
        <v>#N/A</v>
      </c>
      <c r="AP746" s="11" t="e">
        <f>VLOOKUP($C746, 'FanGraphs - Team WAR Projected'!$B$2:$E$31, 3, FALSE)/162</f>
        <v>#N/A</v>
      </c>
      <c r="AQ746" s="11" t="e">
        <f t="shared" si="130"/>
        <v>#N/A</v>
      </c>
      <c r="AR746" s="11" t="e">
        <f>VLOOKUP($C746, Team_Pitching___Advanced[[Team]:[xFIP]], 19,FALSE)</f>
        <v>#N/A</v>
      </c>
      <c r="AS746" s="11" t="e">
        <f>VLOOKUP($C746, Team_Pitching___Advanced[], 20, FALSE)</f>
        <v>#N/A</v>
      </c>
      <c r="AT746" s="11" t="e">
        <f>VLOOKUP($C746, Team_Batting___Dashboard[[Team]:[wOBA]], 16, FALSE)</f>
        <v>#N/A</v>
      </c>
      <c r="AU746" s="11" t="e">
        <f>VLOOKUP($C746, Team_Batting___Advanced[[Team]:[OPS]], 9, FALSE)</f>
        <v>#N/A</v>
      </c>
      <c r="AV746" s="11" t="e">
        <f>VLOOKUP($C746, Team_Batting___Advanced[], 19, FALSE)</f>
        <v>#N/A</v>
      </c>
      <c r="AW746" s="11" t="e">
        <f>VLOOKUP($C746, 'Team Per G'!$A$2:$G$31, 3, FALSE)</f>
        <v>#N/A</v>
      </c>
      <c r="AX746" s="11" t="e">
        <f>VLOOKUP($C746, 'Team Per G'!$A$2:$G$31, 5, FALSE)</f>
        <v>#N/A</v>
      </c>
      <c r="AY746" s="11" t="e">
        <f>VLOOKUP($C746, 'Team Per G'!$A$2:$G$31, 4, FALSE)</f>
        <v>#N/A</v>
      </c>
      <c r="AZ746" s="11" t="e">
        <f>VLOOKUP($C746, Team_Batting___Dashboard[], 22, FALSE)/$AH746</f>
        <v>#N/A</v>
      </c>
      <c r="BA746" s="11" t="e">
        <f>VLOOKUP($C746, 'FanGraphs - Team WAR Projected'!$B$2:$E$31, 4, FALSE)/162</f>
        <v>#N/A</v>
      </c>
      <c r="BB746" s="11" t="e">
        <f t="shared" si="131"/>
        <v>#N/A</v>
      </c>
      <c r="BC746" s="11" t="e">
        <f>VLOOKUP($C746, FanGraphs_Standings[[Abbreviation]:[2024 Year to Date RS/G]], 6, FALSE)/$AH746</f>
        <v>#N/A</v>
      </c>
      <c r="BD746" s="11" t="e">
        <f>VLOOKUP($C746, FanGraphs_Standings[[Abbreviation]:[2024 Projected Full Season RDif]], 19, FALSE)/162</f>
        <v>#N/A</v>
      </c>
      <c r="BE746" s="11" t="e">
        <f t="shared" si="132"/>
        <v>#N/A</v>
      </c>
      <c r="BF746" s="11" t="e">
        <f>VLOOKUP($C746, FanGraphs_Standings[[Abbreviation]:[2024 Projected Full Season RDif]], 5, FALSE)</f>
        <v>#N/A</v>
      </c>
      <c r="BG746" s="11" t="e">
        <f>VLOOKUP($C746, FanGraphs_Standings[[Abbreviation]:[2024 Projected Full Season W%]], 18, FALSE)</f>
        <v>#N/A</v>
      </c>
      <c r="BH746" s="11" t="e">
        <f t="shared" si="133"/>
        <v>#N/A</v>
      </c>
      <c r="BI746" s="11" t="e">
        <f>VLOOKUP($C746, 'Home Field Adv'!$A$2:$K$31, 11, FALSE)</f>
        <v>#N/A</v>
      </c>
      <c r="BL746" s="12" t="str">
        <f t="shared" si="134"/>
        <v/>
      </c>
      <c r="BM746" s="12" t="str">
        <f t="shared" si="137"/>
        <v/>
      </c>
      <c r="BN746" s="12" t="str">
        <f t="shared" si="135"/>
        <v/>
      </c>
    </row>
    <row r="747" spans="6:66" x14ac:dyDescent="0.45">
      <c r="F747" s="11" t="e">
        <f>VLOOKUP($B747, FanGraphs_Standings[[Abbreviation]:[2024 Year to Date G]], 2, FALSE)</f>
        <v>#N/A</v>
      </c>
      <c r="G747" s="11" t="e">
        <f>_xlfn.IFNA(VLOOKUP($D747, 'SP Per G'!$A$2:$D$1385, 3, FALSE),M747)</f>
        <v>#N/A</v>
      </c>
      <c r="H747" s="11" t="e">
        <f>IF(AND(ISNA(VLOOKUP($D747, 'SP Per G'!$A$2:$D$1385, 4, FALSE)), ISTEXT($D747)), G747,IF(ISNA(VLOOKUP($D747, 'SP Per G'!$A$2:$D$1385, 4, FALSE)), M747, VLOOKUP($D747, 'SP Per G'!$A$2:$D$1385, 4, FALSE)))</f>
        <v>#N/A</v>
      </c>
      <c r="I747" s="11" t="e">
        <f t="shared" si="125"/>
        <v>#N/A</v>
      </c>
      <c r="J747" s="11" t="e">
        <f>_xlfn.IFNA(VLOOKUP($D747,Individual_Pitching___Dashboard[],18,FALSE),VLOOKUP(B747,Team_Pitching___Dashboard[[Team]:[ERA]],17,FALSE))</f>
        <v>#N/A</v>
      </c>
      <c r="K747" s="11" t="e">
        <f>_xlfn.IFNA(VLOOKUP($D747, Individual_Pitching___Dashboard[], 20, FALSE), VLOOKUP(B747,Team_Pitching___Dashboard[[Team]:[xFIP]],20,FALSE))</f>
        <v>#N/A</v>
      </c>
      <c r="L747" s="11" t="e">
        <f>_xlfn.IFNA(VLOOKUP($D747, Individual_Pitching___Advanced[], 21,FALSE), VLOOKUP(B747, Team_Pitching___Advanced[], 20, FALSE))</f>
        <v>#N/A</v>
      </c>
      <c r="M747" s="11" t="e">
        <f>VLOOKUP($B747, 'Team Per G'!$A$2:$G$31, 7, FALSE)</f>
        <v>#N/A</v>
      </c>
      <c r="N747" s="11" t="e">
        <f>VLOOKUP($B747, 'FanGraphs - Team WAR Projected'!$B$2:$E$31, 3, FALSE)/162</f>
        <v>#N/A</v>
      </c>
      <c r="O747" s="11" t="e">
        <f t="shared" si="126"/>
        <v>#N/A</v>
      </c>
      <c r="P747" s="11" t="e">
        <f>VLOOKUP($B747, Team_Pitching___Advanced[[Team]:[xFIP]], 19,FALSE)</f>
        <v>#N/A</v>
      </c>
      <c r="Q747" s="11" t="e">
        <f>VLOOKUP($B747, Team_Pitching___Advanced[], 20, FALSE)</f>
        <v>#N/A</v>
      </c>
      <c r="R747" s="11" t="e">
        <f>VLOOKUP($B747, Team_Batting___Dashboard[[Team]:[wOBA]], 16, FALSE)</f>
        <v>#N/A</v>
      </c>
      <c r="S747" s="11" t="e">
        <f>VLOOKUP($B747, Team_Batting___Advanced[[Team]:[OPS]], 9, FALSE)</f>
        <v>#N/A</v>
      </c>
      <c r="T747" s="11" t="e">
        <f>VLOOKUP($B747, Team_Batting___Advanced[], 19, FALSE)</f>
        <v>#N/A</v>
      </c>
      <c r="U747" s="11" t="e">
        <f>VLOOKUP($B747, 'Team Per G'!$A$2:$G$31, 3, FALSE)</f>
        <v>#N/A</v>
      </c>
      <c r="V747" s="11" t="e">
        <f>VLOOKUP($B747, 'Team Per G'!$A$2:$G$31, 5, FALSE)</f>
        <v>#N/A</v>
      </c>
      <c r="W747" s="11" t="e">
        <f>VLOOKUP($B747, 'Team Per G'!$A$2:$G$31, 4, FALSE)</f>
        <v>#N/A</v>
      </c>
      <c r="X747" s="11" t="e">
        <f>VLOOKUP($B747, Team_Batting___Dashboard[], 22, FALSE)/$F747</f>
        <v>#N/A</v>
      </c>
      <c r="Y747" s="11" t="e">
        <f>VLOOKUP($B747, 'FanGraphs - Team WAR Projected'!$B$2:$E$31, 4, FALSE)/162</f>
        <v>#N/A</v>
      </c>
      <c r="Z747" s="11" t="e">
        <f t="shared" si="127"/>
        <v>#N/A</v>
      </c>
      <c r="AA747" s="11" t="e">
        <f>VLOOKUP($B747, FanGraphs_Standings[[Abbreviation]:[2024 Year to Date RS/G]], 6, FALSE)/$F747</f>
        <v>#N/A</v>
      </c>
      <c r="AB747" s="11" t="e">
        <f>VLOOKUP($B747, FanGraphs_Standings[[Abbreviation]:[2024 Projected Full Season RDif]], 19, FALSE)/162</f>
        <v>#N/A</v>
      </c>
      <c r="AC747" s="11" t="e">
        <f t="shared" si="136"/>
        <v>#N/A</v>
      </c>
      <c r="AD747" s="11" t="e">
        <f>VLOOKUP($B747, FanGraphs_Standings[[Abbreviation]:[2024 Projected Full Season RDif]], 5, FALSE)</f>
        <v>#N/A</v>
      </c>
      <c r="AE747" s="11" t="e">
        <f>VLOOKUP($B747, FanGraphs_Standings[[Abbreviation]:[2024 Projected Full Season W%]], 18, FALSE)</f>
        <v>#N/A</v>
      </c>
      <c r="AF747" s="11" t="e">
        <f t="shared" si="128"/>
        <v>#N/A</v>
      </c>
      <c r="AG747" s="11" t="e">
        <f>VLOOKUP($B747, 'Home Field Adv'!$A$2:$I$31, 9, FALSE)</f>
        <v>#N/A</v>
      </c>
      <c r="AH747" s="11" t="e">
        <f>VLOOKUP($C747, FanGraphs_Standings[[Abbreviation]:[2024 Year to Date G]], 2, FALSE)</f>
        <v>#N/A</v>
      </c>
      <c r="AI747" s="11" t="e">
        <f>_xlfn.IFNA(VLOOKUP($E747, 'SP Per G'!$A$2:$D$1385, 3, FALSE), AO747)</f>
        <v>#N/A</v>
      </c>
      <c r="AJ747" s="11" t="e">
        <f>IF(AND(ISNA(VLOOKUP($E747, 'SP Per G'!$A$2:$D$1385, 4, FALSE)), ISTEXT($E747)), AI747,IF(ISNA(VLOOKUP($E747, 'SP Per G'!$A$2:$D$1385, 4, FALSE)), AO747, VLOOKUP($E747, 'SP Per G'!$A$2:$D$1385, 4, FALSE)))</f>
        <v>#N/A</v>
      </c>
      <c r="AK747" s="11" t="e">
        <f t="shared" si="129"/>
        <v>#N/A</v>
      </c>
      <c r="AL747" s="11" t="e">
        <f>_xlfn.IFNA(VLOOKUP($E747, Individual_Pitching___Dashboard[], 18, FALSE), VLOOKUP($C747,Team_Pitching___Advanced[[Team]:[SIERA]],16,FALSE))</f>
        <v>#N/A</v>
      </c>
      <c r="AM747" s="11" t="e">
        <f>_xlfn.IFNA(VLOOKUP($E747, Individual_Pitching___Dashboard[], 20, FALSE), VLOOKUP($C747,Team_Pitching___Advanced[[Team]:[xFIP]],19,FALSE))</f>
        <v>#N/A</v>
      </c>
      <c r="AN747" s="11" t="e">
        <f>_xlfn.IFNA(VLOOKUP($E747,Individual_Pitching___Advanced[],21,FALSE),VLOOKUP($C747,Team_Pitching___Advanced[[Team]:[SIERA]],20,FALSE))</f>
        <v>#N/A</v>
      </c>
      <c r="AO747" s="11" t="e">
        <f>VLOOKUP($C747, 'Team Per G'!$A$2:$G$31, 7, FALSE)</f>
        <v>#N/A</v>
      </c>
      <c r="AP747" s="11" t="e">
        <f>VLOOKUP($C747, 'FanGraphs - Team WAR Projected'!$B$2:$E$31, 3, FALSE)/162</f>
        <v>#N/A</v>
      </c>
      <c r="AQ747" s="11" t="e">
        <f t="shared" si="130"/>
        <v>#N/A</v>
      </c>
      <c r="AR747" s="11" t="e">
        <f>VLOOKUP($C747, Team_Pitching___Advanced[[Team]:[xFIP]], 19,FALSE)</f>
        <v>#N/A</v>
      </c>
      <c r="AS747" s="11" t="e">
        <f>VLOOKUP($C747, Team_Pitching___Advanced[], 20, FALSE)</f>
        <v>#N/A</v>
      </c>
      <c r="AT747" s="11" t="e">
        <f>VLOOKUP($C747, Team_Batting___Dashboard[[Team]:[wOBA]], 16, FALSE)</f>
        <v>#N/A</v>
      </c>
      <c r="AU747" s="11" t="e">
        <f>VLOOKUP($C747, Team_Batting___Advanced[[Team]:[OPS]], 9, FALSE)</f>
        <v>#N/A</v>
      </c>
      <c r="AV747" s="11" t="e">
        <f>VLOOKUP($C747, Team_Batting___Advanced[], 19, FALSE)</f>
        <v>#N/A</v>
      </c>
      <c r="AW747" s="11" t="e">
        <f>VLOOKUP($C747, 'Team Per G'!$A$2:$G$31, 3, FALSE)</f>
        <v>#N/A</v>
      </c>
      <c r="AX747" s="11" t="e">
        <f>VLOOKUP($C747, 'Team Per G'!$A$2:$G$31, 5, FALSE)</f>
        <v>#N/A</v>
      </c>
      <c r="AY747" s="11" t="e">
        <f>VLOOKUP($C747, 'Team Per G'!$A$2:$G$31, 4, FALSE)</f>
        <v>#N/A</v>
      </c>
      <c r="AZ747" s="11" t="e">
        <f>VLOOKUP($C747, Team_Batting___Dashboard[], 22, FALSE)/$AH747</f>
        <v>#N/A</v>
      </c>
      <c r="BA747" s="11" t="e">
        <f>VLOOKUP($C747, 'FanGraphs - Team WAR Projected'!$B$2:$E$31, 4, FALSE)/162</f>
        <v>#N/A</v>
      </c>
      <c r="BB747" s="11" t="e">
        <f t="shared" si="131"/>
        <v>#N/A</v>
      </c>
      <c r="BC747" s="11" t="e">
        <f>VLOOKUP($C747, FanGraphs_Standings[[Abbreviation]:[2024 Year to Date RS/G]], 6, FALSE)/$AH747</f>
        <v>#N/A</v>
      </c>
      <c r="BD747" s="11" t="e">
        <f>VLOOKUP($C747, FanGraphs_Standings[[Abbreviation]:[2024 Projected Full Season RDif]], 19, FALSE)/162</f>
        <v>#N/A</v>
      </c>
      <c r="BE747" s="11" t="e">
        <f t="shared" si="132"/>
        <v>#N/A</v>
      </c>
      <c r="BF747" s="11" t="e">
        <f>VLOOKUP($C747, FanGraphs_Standings[[Abbreviation]:[2024 Projected Full Season RDif]], 5, FALSE)</f>
        <v>#N/A</v>
      </c>
      <c r="BG747" s="11" t="e">
        <f>VLOOKUP($C747, FanGraphs_Standings[[Abbreviation]:[2024 Projected Full Season W%]], 18, FALSE)</f>
        <v>#N/A</v>
      </c>
      <c r="BH747" s="11" t="e">
        <f t="shared" si="133"/>
        <v>#N/A</v>
      </c>
      <c r="BI747" s="11" t="e">
        <f>VLOOKUP($C747, 'Home Field Adv'!$A$2:$K$31, 11, FALSE)</f>
        <v>#N/A</v>
      </c>
      <c r="BL747" s="12" t="str">
        <f t="shared" si="134"/>
        <v/>
      </c>
      <c r="BM747" s="12" t="str">
        <f t="shared" si="137"/>
        <v/>
      </c>
      <c r="BN747" s="12" t="str">
        <f t="shared" si="135"/>
        <v/>
      </c>
    </row>
    <row r="748" spans="6:66" x14ac:dyDescent="0.45">
      <c r="F748" s="11" t="e">
        <f>VLOOKUP($B748, FanGraphs_Standings[[Abbreviation]:[2024 Year to Date G]], 2, FALSE)</f>
        <v>#N/A</v>
      </c>
      <c r="G748" s="11" t="e">
        <f>_xlfn.IFNA(VLOOKUP($D748, 'SP Per G'!$A$2:$D$1385, 3, FALSE),M748)</f>
        <v>#N/A</v>
      </c>
      <c r="H748" s="11" t="e">
        <f>IF(AND(ISNA(VLOOKUP($D748, 'SP Per G'!$A$2:$D$1385, 4, FALSE)), ISTEXT($D748)), G748,IF(ISNA(VLOOKUP($D748, 'SP Per G'!$A$2:$D$1385, 4, FALSE)), M748, VLOOKUP($D748, 'SP Per G'!$A$2:$D$1385, 4, FALSE)))</f>
        <v>#N/A</v>
      </c>
      <c r="I748" s="11" t="e">
        <f t="shared" si="125"/>
        <v>#N/A</v>
      </c>
      <c r="J748" s="11" t="e">
        <f>_xlfn.IFNA(VLOOKUP($D748,Individual_Pitching___Dashboard[],18,FALSE),VLOOKUP(B748,Team_Pitching___Dashboard[[Team]:[ERA]],17,FALSE))</f>
        <v>#N/A</v>
      </c>
      <c r="K748" s="11" t="e">
        <f>_xlfn.IFNA(VLOOKUP($D748, Individual_Pitching___Dashboard[], 20, FALSE), VLOOKUP(B748,Team_Pitching___Dashboard[[Team]:[xFIP]],20,FALSE))</f>
        <v>#N/A</v>
      </c>
      <c r="L748" s="11" t="e">
        <f>_xlfn.IFNA(VLOOKUP($D748, Individual_Pitching___Advanced[], 21,FALSE), VLOOKUP(B748, Team_Pitching___Advanced[], 20, FALSE))</f>
        <v>#N/A</v>
      </c>
      <c r="M748" s="11" t="e">
        <f>VLOOKUP($B748, 'Team Per G'!$A$2:$G$31, 7, FALSE)</f>
        <v>#N/A</v>
      </c>
      <c r="N748" s="11" t="e">
        <f>VLOOKUP($B748, 'FanGraphs - Team WAR Projected'!$B$2:$E$31, 3, FALSE)/162</f>
        <v>#N/A</v>
      </c>
      <c r="O748" s="11" t="e">
        <f t="shared" si="126"/>
        <v>#N/A</v>
      </c>
      <c r="P748" s="11" t="e">
        <f>VLOOKUP($B748, Team_Pitching___Advanced[[Team]:[xFIP]], 19,FALSE)</f>
        <v>#N/A</v>
      </c>
      <c r="Q748" s="11" t="e">
        <f>VLOOKUP($B748, Team_Pitching___Advanced[], 20, FALSE)</f>
        <v>#N/A</v>
      </c>
      <c r="R748" s="11" t="e">
        <f>VLOOKUP($B748, Team_Batting___Dashboard[[Team]:[wOBA]], 16, FALSE)</f>
        <v>#N/A</v>
      </c>
      <c r="S748" s="11" t="e">
        <f>VLOOKUP($B748, Team_Batting___Advanced[[Team]:[OPS]], 9, FALSE)</f>
        <v>#N/A</v>
      </c>
      <c r="T748" s="11" t="e">
        <f>VLOOKUP($B748, Team_Batting___Advanced[], 19, FALSE)</f>
        <v>#N/A</v>
      </c>
      <c r="U748" s="11" t="e">
        <f>VLOOKUP($B748, 'Team Per G'!$A$2:$G$31, 3, FALSE)</f>
        <v>#N/A</v>
      </c>
      <c r="V748" s="11" t="e">
        <f>VLOOKUP($B748, 'Team Per G'!$A$2:$G$31, 5, FALSE)</f>
        <v>#N/A</v>
      </c>
      <c r="W748" s="11" t="e">
        <f>VLOOKUP($B748, 'Team Per G'!$A$2:$G$31, 4, FALSE)</f>
        <v>#N/A</v>
      </c>
      <c r="X748" s="11" t="e">
        <f>VLOOKUP($B748, Team_Batting___Dashboard[], 22, FALSE)/$F748</f>
        <v>#N/A</v>
      </c>
      <c r="Y748" s="11" t="e">
        <f>VLOOKUP($B748, 'FanGraphs - Team WAR Projected'!$B$2:$E$31, 4, FALSE)/162</f>
        <v>#N/A</v>
      </c>
      <c r="Z748" s="11" t="e">
        <f t="shared" si="127"/>
        <v>#N/A</v>
      </c>
      <c r="AA748" s="11" t="e">
        <f>VLOOKUP($B748, FanGraphs_Standings[[Abbreviation]:[2024 Year to Date RS/G]], 6, FALSE)/$F748</f>
        <v>#N/A</v>
      </c>
      <c r="AB748" s="11" t="e">
        <f>VLOOKUP($B748, FanGraphs_Standings[[Abbreviation]:[2024 Projected Full Season RDif]], 19, FALSE)/162</f>
        <v>#N/A</v>
      </c>
      <c r="AC748" s="11" t="e">
        <f t="shared" si="136"/>
        <v>#N/A</v>
      </c>
      <c r="AD748" s="11" t="e">
        <f>VLOOKUP($B748, FanGraphs_Standings[[Abbreviation]:[2024 Projected Full Season RDif]], 5, FALSE)</f>
        <v>#N/A</v>
      </c>
      <c r="AE748" s="11" t="e">
        <f>VLOOKUP($B748, FanGraphs_Standings[[Abbreviation]:[2024 Projected Full Season W%]], 18, FALSE)</f>
        <v>#N/A</v>
      </c>
      <c r="AF748" s="11" t="e">
        <f t="shared" si="128"/>
        <v>#N/A</v>
      </c>
      <c r="AG748" s="11" t="e">
        <f>VLOOKUP($B748, 'Home Field Adv'!$A$2:$I$31, 9, FALSE)</f>
        <v>#N/A</v>
      </c>
      <c r="AH748" s="11" t="e">
        <f>VLOOKUP($C748, FanGraphs_Standings[[Abbreviation]:[2024 Year to Date G]], 2, FALSE)</f>
        <v>#N/A</v>
      </c>
      <c r="AI748" s="11" t="e">
        <f>_xlfn.IFNA(VLOOKUP($E748, 'SP Per G'!$A$2:$D$1385, 3, FALSE), AO748)</f>
        <v>#N/A</v>
      </c>
      <c r="AJ748" s="11" t="e">
        <f>IF(AND(ISNA(VLOOKUP($E748, 'SP Per G'!$A$2:$D$1385, 4, FALSE)), ISTEXT($E748)), AI748,IF(ISNA(VLOOKUP($E748, 'SP Per G'!$A$2:$D$1385, 4, FALSE)), AO748, VLOOKUP($E748, 'SP Per G'!$A$2:$D$1385, 4, FALSE)))</f>
        <v>#N/A</v>
      </c>
      <c r="AK748" s="11" t="e">
        <f t="shared" si="129"/>
        <v>#N/A</v>
      </c>
      <c r="AL748" s="11" t="e">
        <f>_xlfn.IFNA(VLOOKUP($E748, Individual_Pitching___Dashboard[], 18, FALSE), VLOOKUP($C748,Team_Pitching___Advanced[[Team]:[SIERA]],16,FALSE))</f>
        <v>#N/A</v>
      </c>
      <c r="AM748" s="11" t="e">
        <f>_xlfn.IFNA(VLOOKUP($E748, Individual_Pitching___Dashboard[], 20, FALSE), VLOOKUP($C748,Team_Pitching___Advanced[[Team]:[xFIP]],19,FALSE))</f>
        <v>#N/A</v>
      </c>
      <c r="AN748" s="11" t="e">
        <f>_xlfn.IFNA(VLOOKUP($E748,Individual_Pitching___Advanced[],21,FALSE),VLOOKUP($C748,Team_Pitching___Advanced[[Team]:[SIERA]],20,FALSE))</f>
        <v>#N/A</v>
      </c>
      <c r="AO748" s="11" t="e">
        <f>VLOOKUP($C748, 'Team Per G'!$A$2:$G$31, 7, FALSE)</f>
        <v>#N/A</v>
      </c>
      <c r="AP748" s="11" t="e">
        <f>VLOOKUP($C748, 'FanGraphs - Team WAR Projected'!$B$2:$E$31, 3, FALSE)/162</f>
        <v>#N/A</v>
      </c>
      <c r="AQ748" s="11" t="e">
        <f t="shared" si="130"/>
        <v>#N/A</v>
      </c>
      <c r="AR748" s="11" t="e">
        <f>VLOOKUP($C748, Team_Pitching___Advanced[[Team]:[xFIP]], 19,FALSE)</f>
        <v>#N/A</v>
      </c>
      <c r="AS748" s="11" t="e">
        <f>VLOOKUP($C748, Team_Pitching___Advanced[], 20, FALSE)</f>
        <v>#N/A</v>
      </c>
      <c r="AT748" s="11" t="e">
        <f>VLOOKUP($C748, Team_Batting___Dashboard[[Team]:[wOBA]], 16, FALSE)</f>
        <v>#N/A</v>
      </c>
      <c r="AU748" s="11" t="e">
        <f>VLOOKUP($C748, Team_Batting___Advanced[[Team]:[OPS]], 9, FALSE)</f>
        <v>#N/A</v>
      </c>
      <c r="AV748" s="11" t="e">
        <f>VLOOKUP($C748, Team_Batting___Advanced[], 19, FALSE)</f>
        <v>#N/A</v>
      </c>
      <c r="AW748" s="11" t="e">
        <f>VLOOKUP($C748, 'Team Per G'!$A$2:$G$31, 3, FALSE)</f>
        <v>#N/A</v>
      </c>
      <c r="AX748" s="11" t="e">
        <f>VLOOKUP($C748, 'Team Per G'!$A$2:$G$31, 5, FALSE)</f>
        <v>#N/A</v>
      </c>
      <c r="AY748" s="11" t="e">
        <f>VLOOKUP($C748, 'Team Per G'!$A$2:$G$31, 4, FALSE)</f>
        <v>#N/A</v>
      </c>
      <c r="AZ748" s="11" t="e">
        <f>VLOOKUP($C748, Team_Batting___Dashboard[], 22, FALSE)/$AH748</f>
        <v>#N/A</v>
      </c>
      <c r="BA748" s="11" t="e">
        <f>VLOOKUP($C748, 'FanGraphs - Team WAR Projected'!$B$2:$E$31, 4, FALSE)/162</f>
        <v>#N/A</v>
      </c>
      <c r="BB748" s="11" t="e">
        <f t="shared" si="131"/>
        <v>#N/A</v>
      </c>
      <c r="BC748" s="11" t="e">
        <f>VLOOKUP($C748, FanGraphs_Standings[[Abbreviation]:[2024 Year to Date RS/G]], 6, FALSE)/$AH748</f>
        <v>#N/A</v>
      </c>
      <c r="BD748" s="11" t="e">
        <f>VLOOKUP($C748, FanGraphs_Standings[[Abbreviation]:[2024 Projected Full Season RDif]], 19, FALSE)/162</f>
        <v>#N/A</v>
      </c>
      <c r="BE748" s="11" t="e">
        <f t="shared" si="132"/>
        <v>#N/A</v>
      </c>
      <c r="BF748" s="11" t="e">
        <f>VLOOKUP($C748, FanGraphs_Standings[[Abbreviation]:[2024 Projected Full Season RDif]], 5, FALSE)</f>
        <v>#N/A</v>
      </c>
      <c r="BG748" s="11" t="e">
        <f>VLOOKUP($C748, FanGraphs_Standings[[Abbreviation]:[2024 Projected Full Season W%]], 18, FALSE)</f>
        <v>#N/A</v>
      </c>
      <c r="BH748" s="11" t="e">
        <f t="shared" si="133"/>
        <v>#N/A</v>
      </c>
      <c r="BI748" s="11" t="e">
        <f>VLOOKUP($C748, 'Home Field Adv'!$A$2:$K$31, 11, FALSE)</f>
        <v>#N/A</v>
      </c>
      <c r="BL748" s="12" t="str">
        <f t="shared" si="134"/>
        <v/>
      </c>
      <c r="BM748" s="12" t="str">
        <f t="shared" si="137"/>
        <v/>
      </c>
      <c r="BN748" s="12" t="str">
        <f t="shared" si="135"/>
        <v/>
      </c>
    </row>
    <row r="749" spans="6:66" x14ac:dyDescent="0.45">
      <c r="F749" s="11" t="e">
        <f>VLOOKUP($B749, FanGraphs_Standings[[Abbreviation]:[2024 Year to Date G]], 2, FALSE)</f>
        <v>#N/A</v>
      </c>
      <c r="G749" s="11" t="e">
        <f>_xlfn.IFNA(VLOOKUP($D749, 'SP Per G'!$A$2:$D$1385, 3, FALSE),M749)</f>
        <v>#N/A</v>
      </c>
      <c r="H749" s="11" t="e">
        <f>IF(AND(ISNA(VLOOKUP($D749, 'SP Per G'!$A$2:$D$1385, 4, FALSE)), ISTEXT($D749)), G749,IF(ISNA(VLOOKUP($D749, 'SP Per G'!$A$2:$D$1385, 4, FALSE)), M749, VLOOKUP($D749, 'SP Per G'!$A$2:$D$1385, 4, FALSE)))</f>
        <v>#N/A</v>
      </c>
      <c r="I749" s="11" t="e">
        <f t="shared" si="125"/>
        <v>#N/A</v>
      </c>
      <c r="J749" s="11" t="e">
        <f>_xlfn.IFNA(VLOOKUP($D749,Individual_Pitching___Dashboard[],18,FALSE),VLOOKUP(B749,Team_Pitching___Dashboard[[Team]:[ERA]],17,FALSE))</f>
        <v>#N/A</v>
      </c>
      <c r="K749" s="11" t="e">
        <f>_xlfn.IFNA(VLOOKUP($D749, Individual_Pitching___Dashboard[], 20, FALSE), VLOOKUP(B749,Team_Pitching___Dashboard[[Team]:[xFIP]],20,FALSE))</f>
        <v>#N/A</v>
      </c>
      <c r="L749" s="11" t="e">
        <f>_xlfn.IFNA(VLOOKUP($D749, Individual_Pitching___Advanced[], 21,FALSE), VLOOKUP(B749, Team_Pitching___Advanced[], 20, FALSE))</f>
        <v>#N/A</v>
      </c>
      <c r="M749" s="11" t="e">
        <f>VLOOKUP($B749, 'Team Per G'!$A$2:$G$31, 7, FALSE)</f>
        <v>#N/A</v>
      </c>
      <c r="N749" s="11" t="e">
        <f>VLOOKUP($B749, 'FanGraphs - Team WAR Projected'!$B$2:$E$31, 3, FALSE)/162</f>
        <v>#N/A</v>
      </c>
      <c r="O749" s="11" t="e">
        <f t="shared" si="126"/>
        <v>#N/A</v>
      </c>
      <c r="P749" s="11" t="e">
        <f>VLOOKUP($B749, Team_Pitching___Advanced[[Team]:[xFIP]], 19,FALSE)</f>
        <v>#N/A</v>
      </c>
      <c r="Q749" s="11" t="e">
        <f>VLOOKUP($B749, Team_Pitching___Advanced[], 20, FALSE)</f>
        <v>#N/A</v>
      </c>
      <c r="R749" s="11" t="e">
        <f>VLOOKUP($B749, Team_Batting___Dashboard[[Team]:[wOBA]], 16, FALSE)</f>
        <v>#N/A</v>
      </c>
      <c r="S749" s="11" t="e">
        <f>VLOOKUP($B749, Team_Batting___Advanced[[Team]:[OPS]], 9, FALSE)</f>
        <v>#N/A</v>
      </c>
      <c r="T749" s="11" t="e">
        <f>VLOOKUP($B749, Team_Batting___Advanced[], 19, FALSE)</f>
        <v>#N/A</v>
      </c>
      <c r="U749" s="11" t="e">
        <f>VLOOKUP($B749, 'Team Per G'!$A$2:$G$31, 3, FALSE)</f>
        <v>#N/A</v>
      </c>
      <c r="V749" s="11" t="e">
        <f>VLOOKUP($B749, 'Team Per G'!$A$2:$G$31, 5, FALSE)</f>
        <v>#N/A</v>
      </c>
      <c r="W749" s="11" t="e">
        <f>VLOOKUP($B749, 'Team Per G'!$A$2:$G$31, 4, FALSE)</f>
        <v>#N/A</v>
      </c>
      <c r="X749" s="11" t="e">
        <f>VLOOKUP($B749, Team_Batting___Dashboard[], 22, FALSE)/$F749</f>
        <v>#N/A</v>
      </c>
      <c r="Y749" s="11" t="e">
        <f>VLOOKUP($B749, 'FanGraphs - Team WAR Projected'!$B$2:$E$31, 4, FALSE)/162</f>
        <v>#N/A</v>
      </c>
      <c r="Z749" s="11" t="e">
        <f t="shared" si="127"/>
        <v>#N/A</v>
      </c>
      <c r="AA749" s="11" t="e">
        <f>VLOOKUP($B749, FanGraphs_Standings[[Abbreviation]:[2024 Year to Date RS/G]], 6, FALSE)/$F749</f>
        <v>#N/A</v>
      </c>
      <c r="AB749" s="11" t="e">
        <f>VLOOKUP($B749, FanGraphs_Standings[[Abbreviation]:[2024 Projected Full Season RDif]], 19, FALSE)/162</f>
        <v>#N/A</v>
      </c>
      <c r="AC749" s="11" t="e">
        <f t="shared" si="136"/>
        <v>#N/A</v>
      </c>
      <c r="AD749" s="11" t="e">
        <f>VLOOKUP($B749, FanGraphs_Standings[[Abbreviation]:[2024 Projected Full Season RDif]], 5, FALSE)</f>
        <v>#N/A</v>
      </c>
      <c r="AE749" s="11" t="e">
        <f>VLOOKUP($B749, FanGraphs_Standings[[Abbreviation]:[2024 Projected Full Season W%]], 18, FALSE)</f>
        <v>#N/A</v>
      </c>
      <c r="AF749" s="11" t="e">
        <f t="shared" si="128"/>
        <v>#N/A</v>
      </c>
      <c r="AG749" s="11" t="e">
        <f>VLOOKUP($B749, 'Home Field Adv'!$A$2:$I$31, 9, FALSE)</f>
        <v>#N/A</v>
      </c>
      <c r="AH749" s="11" t="e">
        <f>VLOOKUP($C749, FanGraphs_Standings[[Abbreviation]:[2024 Year to Date G]], 2, FALSE)</f>
        <v>#N/A</v>
      </c>
      <c r="AI749" s="11" t="e">
        <f>_xlfn.IFNA(VLOOKUP($E749, 'SP Per G'!$A$2:$D$1385, 3, FALSE), AO749)</f>
        <v>#N/A</v>
      </c>
      <c r="AJ749" s="11" t="e">
        <f>IF(AND(ISNA(VLOOKUP($E749, 'SP Per G'!$A$2:$D$1385, 4, FALSE)), ISTEXT($E749)), AI749,IF(ISNA(VLOOKUP($E749, 'SP Per G'!$A$2:$D$1385, 4, FALSE)), AO749, VLOOKUP($E749, 'SP Per G'!$A$2:$D$1385, 4, FALSE)))</f>
        <v>#N/A</v>
      </c>
      <c r="AK749" s="11" t="e">
        <f t="shared" si="129"/>
        <v>#N/A</v>
      </c>
      <c r="AL749" s="11" t="e">
        <f>_xlfn.IFNA(VLOOKUP($E749, Individual_Pitching___Dashboard[], 18, FALSE), VLOOKUP($C749,Team_Pitching___Advanced[[Team]:[SIERA]],16,FALSE))</f>
        <v>#N/A</v>
      </c>
      <c r="AM749" s="11" t="e">
        <f>_xlfn.IFNA(VLOOKUP($E749, Individual_Pitching___Dashboard[], 20, FALSE), VLOOKUP($C749,Team_Pitching___Advanced[[Team]:[xFIP]],19,FALSE))</f>
        <v>#N/A</v>
      </c>
      <c r="AN749" s="11" t="e">
        <f>_xlfn.IFNA(VLOOKUP($E749,Individual_Pitching___Advanced[],21,FALSE),VLOOKUP($C749,Team_Pitching___Advanced[[Team]:[SIERA]],20,FALSE))</f>
        <v>#N/A</v>
      </c>
      <c r="AO749" s="11" t="e">
        <f>VLOOKUP($C749, 'Team Per G'!$A$2:$G$31, 7, FALSE)</f>
        <v>#N/A</v>
      </c>
      <c r="AP749" s="11" t="e">
        <f>VLOOKUP($C749, 'FanGraphs - Team WAR Projected'!$B$2:$E$31, 3, FALSE)/162</f>
        <v>#N/A</v>
      </c>
      <c r="AQ749" s="11" t="e">
        <f t="shared" si="130"/>
        <v>#N/A</v>
      </c>
      <c r="AR749" s="11" t="e">
        <f>VLOOKUP($C749, Team_Pitching___Advanced[[Team]:[xFIP]], 19,FALSE)</f>
        <v>#N/A</v>
      </c>
      <c r="AS749" s="11" t="e">
        <f>VLOOKUP($C749, Team_Pitching___Advanced[], 20, FALSE)</f>
        <v>#N/A</v>
      </c>
      <c r="AT749" s="11" t="e">
        <f>VLOOKUP($C749, Team_Batting___Dashboard[[Team]:[wOBA]], 16, FALSE)</f>
        <v>#N/A</v>
      </c>
      <c r="AU749" s="11" t="e">
        <f>VLOOKUP($C749, Team_Batting___Advanced[[Team]:[OPS]], 9, FALSE)</f>
        <v>#N/A</v>
      </c>
      <c r="AV749" s="11" t="e">
        <f>VLOOKUP($C749, Team_Batting___Advanced[], 19, FALSE)</f>
        <v>#N/A</v>
      </c>
      <c r="AW749" s="11" t="e">
        <f>VLOOKUP($C749, 'Team Per G'!$A$2:$G$31, 3, FALSE)</f>
        <v>#N/A</v>
      </c>
      <c r="AX749" s="11" t="e">
        <f>VLOOKUP($C749, 'Team Per G'!$A$2:$G$31, 5, FALSE)</f>
        <v>#N/A</v>
      </c>
      <c r="AY749" s="11" t="e">
        <f>VLOOKUP($C749, 'Team Per G'!$A$2:$G$31, 4, FALSE)</f>
        <v>#N/A</v>
      </c>
      <c r="AZ749" s="11" t="e">
        <f>VLOOKUP($C749, Team_Batting___Dashboard[], 22, FALSE)/$AH749</f>
        <v>#N/A</v>
      </c>
      <c r="BA749" s="11" t="e">
        <f>VLOOKUP($C749, 'FanGraphs - Team WAR Projected'!$B$2:$E$31, 4, FALSE)/162</f>
        <v>#N/A</v>
      </c>
      <c r="BB749" s="11" t="e">
        <f t="shared" si="131"/>
        <v>#N/A</v>
      </c>
      <c r="BC749" s="11" t="e">
        <f>VLOOKUP($C749, FanGraphs_Standings[[Abbreviation]:[2024 Year to Date RS/G]], 6, FALSE)/$AH749</f>
        <v>#N/A</v>
      </c>
      <c r="BD749" s="11" t="e">
        <f>VLOOKUP($C749, FanGraphs_Standings[[Abbreviation]:[2024 Projected Full Season RDif]], 19, FALSE)/162</f>
        <v>#N/A</v>
      </c>
      <c r="BE749" s="11" t="e">
        <f t="shared" si="132"/>
        <v>#N/A</v>
      </c>
      <c r="BF749" s="11" t="e">
        <f>VLOOKUP($C749, FanGraphs_Standings[[Abbreviation]:[2024 Projected Full Season RDif]], 5, FALSE)</f>
        <v>#N/A</v>
      </c>
      <c r="BG749" s="11" t="e">
        <f>VLOOKUP($C749, FanGraphs_Standings[[Abbreviation]:[2024 Projected Full Season W%]], 18, FALSE)</f>
        <v>#N/A</v>
      </c>
      <c r="BH749" s="11" t="e">
        <f t="shared" si="133"/>
        <v>#N/A</v>
      </c>
      <c r="BI749" s="11" t="e">
        <f>VLOOKUP($C749, 'Home Field Adv'!$A$2:$K$31, 11, FALSE)</f>
        <v>#N/A</v>
      </c>
      <c r="BL749" s="12" t="str">
        <f t="shared" si="134"/>
        <v/>
      </c>
      <c r="BM749" s="12" t="str">
        <f t="shared" si="137"/>
        <v/>
      </c>
      <c r="BN749" s="12" t="str">
        <f t="shared" si="135"/>
        <v/>
      </c>
    </row>
    <row r="750" spans="6:66" x14ac:dyDescent="0.45">
      <c r="F750" s="11" t="e">
        <f>VLOOKUP($B750, FanGraphs_Standings[[Abbreviation]:[2024 Year to Date G]], 2, FALSE)</f>
        <v>#N/A</v>
      </c>
      <c r="G750" s="11" t="e">
        <f>_xlfn.IFNA(VLOOKUP($D750, 'SP Per G'!$A$2:$D$1385, 3, FALSE),M750)</f>
        <v>#N/A</v>
      </c>
      <c r="H750" s="11" t="e">
        <f>IF(AND(ISNA(VLOOKUP($D750, 'SP Per G'!$A$2:$D$1385, 4, FALSE)), ISTEXT($D750)), G750,IF(ISNA(VLOOKUP($D750, 'SP Per G'!$A$2:$D$1385, 4, FALSE)), M750, VLOOKUP($D750, 'SP Per G'!$A$2:$D$1385, 4, FALSE)))</f>
        <v>#N/A</v>
      </c>
      <c r="I750" s="11" t="e">
        <f t="shared" si="125"/>
        <v>#N/A</v>
      </c>
      <c r="J750" s="11" t="e">
        <f>_xlfn.IFNA(VLOOKUP($D750,Individual_Pitching___Dashboard[],18,FALSE),VLOOKUP(B750,Team_Pitching___Dashboard[[Team]:[ERA]],17,FALSE))</f>
        <v>#N/A</v>
      </c>
      <c r="K750" s="11" t="e">
        <f>_xlfn.IFNA(VLOOKUP($D750, Individual_Pitching___Dashboard[], 20, FALSE), VLOOKUP(B750,Team_Pitching___Dashboard[[Team]:[xFIP]],20,FALSE))</f>
        <v>#N/A</v>
      </c>
      <c r="L750" s="11" t="e">
        <f>_xlfn.IFNA(VLOOKUP($D750, Individual_Pitching___Advanced[], 21,FALSE), VLOOKUP(B750, Team_Pitching___Advanced[], 20, FALSE))</f>
        <v>#N/A</v>
      </c>
      <c r="M750" s="11" t="e">
        <f>VLOOKUP($B750, 'Team Per G'!$A$2:$G$31, 7, FALSE)</f>
        <v>#N/A</v>
      </c>
      <c r="N750" s="11" t="e">
        <f>VLOOKUP($B750, 'FanGraphs - Team WAR Projected'!$B$2:$E$31, 3, FALSE)/162</f>
        <v>#N/A</v>
      </c>
      <c r="O750" s="11" t="e">
        <f t="shared" si="126"/>
        <v>#N/A</v>
      </c>
      <c r="P750" s="11" t="e">
        <f>VLOOKUP($B750, Team_Pitching___Advanced[[Team]:[xFIP]], 19,FALSE)</f>
        <v>#N/A</v>
      </c>
      <c r="Q750" s="11" t="e">
        <f>VLOOKUP($B750, Team_Pitching___Advanced[], 20, FALSE)</f>
        <v>#N/A</v>
      </c>
      <c r="R750" s="11" t="e">
        <f>VLOOKUP($B750, Team_Batting___Dashboard[[Team]:[wOBA]], 16, FALSE)</f>
        <v>#N/A</v>
      </c>
      <c r="S750" s="11" t="e">
        <f>VLOOKUP($B750, Team_Batting___Advanced[[Team]:[OPS]], 9, FALSE)</f>
        <v>#N/A</v>
      </c>
      <c r="T750" s="11" t="e">
        <f>VLOOKUP($B750, Team_Batting___Advanced[], 19, FALSE)</f>
        <v>#N/A</v>
      </c>
      <c r="U750" s="11" t="e">
        <f>VLOOKUP($B750, 'Team Per G'!$A$2:$G$31, 3, FALSE)</f>
        <v>#N/A</v>
      </c>
      <c r="V750" s="11" t="e">
        <f>VLOOKUP($B750, 'Team Per G'!$A$2:$G$31, 5, FALSE)</f>
        <v>#N/A</v>
      </c>
      <c r="W750" s="11" t="e">
        <f>VLOOKUP($B750, 'Team Per G'!$A$2:$G$31, 4, FALSE)</f>
        <v>#N/A</v>
      </c>
      <c r="X750" s="11" t="e">
        <f>VLOOKUP($B750, Team_Batting___Dashboard[], 22, FALSE)/$F750</f>
        <v>#N/A</v>
      </c>
      <c r="Y750" s="11" t="e">
        <f>VLOOKUP($B750, 'FanGraphs - Team WAR Projected'!$B$2:$E$31, 4, FALSE)/162</f>
        <v>#N/A</v>
      </c>
      <c r="Z750" s="11" t="e">
        <f t="shared" si="127"/>
        <v>#N/A</v>
      </c>
      <c r="AA750" s="11" t="e">
        <f>VLOOKUP($B750, FanGraphs_Standings[[Abbreviation]:[2024 Year to Date RS/G]], 6, FALSE)/$F750</f>
        <v>#N/A</v>
      </c>
      <c r="AB750" s="11" t="e">
        <f>VLOOKUP($B750, FanGraphs_Standings[[Abbreviation]:[2024 Projected Full Season RDif]], 19, FALSE)/162</f>
        <v>#N/A</v>
      </c>
      <c r="AC750" s="11" t="e">
        <f t="shared" si="136"/>
        <v>#N/A</v>
      </c>
      <c r="AD750" s="11" t="e">
        <f>VLOOKUP($B750, FanGraphs_Standings[[Abbreviation]:[2024 Projected Full Season RDif]], 5, FALSE)</f>
        <v>#N/A</v>
      </c>
      <c r="AE750" s="11" t="e">
        <f>VLOOKUP($B750, FanGraphs_Standings[[Abbreviation]:[2024 Projected Full Season W%]], 18, FALSE)</f>
        <v>#N/A</v>
      </c>
      <c r="AF750" s="11" t="e">
        <f t="shared" si="128"/>
        <v>#N/A</v>
      </c>
      <c r="AG750" s="11" t="e">
        <f>VLOOKUP($B750, 'Home Field Adv'!$A$2:$I$31, 9, FALSE)</f>
        <v>#N/A</v>
      </c>
      <c r="AH750" s="11" t="e">
        <f>VLOOKUP($C750, FanGraphs_Standings[[Abbreviation]:[2024 Year to Date G]], 2, FALSE)</f>
        <v>#N/A</v>
      </c>
      <c r="AI750" s="11" t="e">
        <f>_xlfn.IFNA(VLOOKUP($E750, 'SP Per G'!$A$2:$D$1385, 3, FALSE), AO750)</f>
        <v>#N/A</v>
      </c>
      <c r="AJ750" s="11" t="e">
        <f>IF(AND(ISNA(VLOOKUP($E750, 'SP Per G'!$A$2:$D$1385, 4, FALSE)), ISTEXT($E750)), AI750,IF(ISNA(VLOOKUP($E750, 'SP Per G'!$A$2:$D$1385, 4, FALSE)), AO750, VLOOKUP($E750, 'SP Per G'!$A$2:$D$1385, 4, FALSE)))</f>
        <v>#N/A</v>
      </c>
      <c r="AK750" s="11" t="e">
        <f t="shared" si="129"/>
        <v>#N/A</v>
      </c>
      <c r="AL750" s="11" t="e">
        <f>_xlfn.IFNA(VLOOKUP($E750, Individual_Pitching___Dashboard[], 18, FALSE), VLOOKUP($C750,Team_Pitching___Advanced[[Team]:[SIERA]],16,FALSE))</f>
        <v>#N/A</v>
      </c>
      <c r="AM750" s="11" t="e">
        <f>_xlfn.IFNA(VLOOKUP($E750, Individual_Pitching___Dashboard[], 20, FALSE), VLOOKUP($C750,Team_Pitching___Advanced[[Team]:[xFIP]],19,FALSE))</f>
        <v>#N/A</v>
      </c>
      <c r="AN750" s="11" t="e">
        <f>_xlfn.IFNA(VLOOKUP($E750,Individual_Pitching___Advanced[],21,FALSE),VLOOKUP($C750,Team_Pitching___Advanced[[Team]:[SIERA]],20,FALSE))</f>
        <v>#N/A</v>
      </c>
      <c r="AO750" s="11" t="e">
        <f>VLOOKUP($C750, 'Team Per G'!$A$2:$G$31, 7, FALSE)</f>
        <v>#N/A</v>
      </c>
      <c r="AP750" s="11" t="e">
        <f>VLOOKUP($C750, 'FanGraphs - Team WAR Projected'!$B$2:$E$31, 3, FALSE)/162</f>
        <v>#N/A</v>
      </c>
      <c r="AQ750" s="11" t="e">
        <f t="shared" si="130"/>
        <v>#N/A</v>
      </c>
      <c r="AR750" s="11" t="e">
        <f>VLOOKUP($C750, Team_Pitching___Advanced[[Team]:[xFIP]], 19,FALSE)</f>
        <v>#N/A</v>
      </c>
      <c r="AS750" s="11" t="e">
        <f>VLOOKUP($C750, Team_Pitching___Advanced[], 20, FALSE)</f>
        <v>#N/A</v>
      </c>
      <c r="AT750" s="11" t="e">
        <f>VLOOKUP($C750, Team_Batting___Dashboard[[Team]:[wOBA]], 16, FALSE)</f>
        <v>#N/A</v>
      </c>
      <c r="AU750" s="11" t="e">
        <f>VLOOKUP($C750, Team_Batting___Advanced[[Team]:[OPS]], 9, FALSE)</f>
        <v>#N/A</v>
      </c>
      <c r="AV750" s="11" t="e">
        <f>VLOOKUP($C750, Team_Batting___Advanced[], 19, FALSE)</f>
        <v>#N/A</v>
      </c>
      <c r="AW750" s="11" t="e">
        <f>VLOOKUP($C750, 'Team Per G'!$A$2:$G$31, 3, FALSE)</f>
        <v>#N/A</v>
      </c>
      <c r="AX750" s="11" t="e">
        <f>VLOOKUP($C750, 'Team Per G'!$A$2:$G$31, 5, FALSE)</f>
        <v>#N/A</v>
      </c>
      <c r="AY750" s="11" t="e">
        <f>VLOOKUP($C750, 'Team Per G'!$A$2:$G$31, 4, FALSE)</f>
        <v>#N/A</v>
      </c>
      <c r="AZ750" s="11" t="e">
        <f>VLOOKUP($C750, Team_Batting___Dashboard[], 22, FALSE)/$AH750</f>
        <v>#N/A</v>
      </c>
      <c r="BA750" s="11" t="e">
        <f>VLOOKUP($C750, 'FanGraphs - Team WAR Projected'!$B$2:$E$31, 4, FALSE)/162</f>
        <v>#N/A</v>
      </c>
      <c r="BB750" s="11" t="e">
        <f t="shared" si="131"/>
        <v>#N/A</v>
      </c>
      <c r="BC750" s="11" t="e">
        <f>VLOOKUP($C750, FanGraphs_Standings[[Abbreviation]:[2024 Year to Date RS/G]], 6, FALSE)/$AH750</f>
        <v>#N/A</v>
      </c>
      <c r="BD750" s="11" t="e">
        <f>VLOOKUP($C750, FanGraphs_Standings[[Abbreviation]:[2024 Projected Full Season RDif]], 19, FALSE)/162</f>
        <v>#N/A</v>
      </c>
      <c r="BE750" s="11" t="e">
        <f t="shared" si="132"/>
        <v>#N/A</v>
      </c>
      <c r="BF750" s="11" t="e">
        <f>VLOOKUP($C750, FanGraphs_Standings[[Abbreviation]:[2024 Projected Full Season RDif]], 5, FALSE)</f>
        <v>#N/A</v>
      </c>
      <c r="BG750" s="11" t="e">
        <f>VLOOKUP($C750, FanGraphs_Standings[[Abbreviation]:[2024 Projected Full Season W%]], 18, FALSE)</f>
        <v>#N/A</v>
      </c>
      <c r="BH750" s="11" t="e">
        <f t="shared" si="133"/>
        <v>#N/A</v>
      </c>
      <c r="BI750" s="11" t="e">
        <f>VLOOKUP($C750, 'Home Field Adv'!$A$2:$K$31, 11, FALSE)</f>
        <v>#N/A</v>
      </c>
      <c r="BL750" s="12" t="str">
        <f t="shared" si="134"/>
        <v/>
      </c>
      <c r="BM750" s="12" t="str">
        <f t="shared" si="137"/>
        <v/>
      </c>
      <c r="BN750" s="12" t="str">
        <f t="shared" si="135"/>
        <v/>
      </c>
    </row>
    <row r="751" spans="6:66" x14ac:dyDescent="0.45">
      <c r="F751" s="11" t="e">
        <f>VLOOKUP($B751, FanGraphs_Standings[[Abbreviation]:[2024 Year to Date G]], 2, FALSE)</f>
        <v>#N/A</v>
      </c>
      <c r="G751" s="11" t="e">
        <f>_xlfn.IFNA(VLOOKUP($D751, 'SP Per G'!$A$2:$D$1385, 3, FALSE),M751)</f>
        <v>#N/A</v>
      </c>
      <c r="H751" s="11" t="e">
        <f>IF(AND(ISNA(VLOOKUP($D751, 'SP Per G'!$A$2:$D$1385, 4, FALSE)), ISTEXT($D751)), G751,IF(ISNA(VLOOKUP($D751, 'SP Per G'!$A$2:$D$1385, 4, FALSE)), M751, VLOOKUP($D751, 'SP Per G'!$A$2:$D$1385, 4, FALSE)))</f>
        <v>#N/A</v>
      </c>
      <c r="I751" s="11" t="e">
        <f t="shared" si="125"/>
        <v>#N/A</v>
      </c>
      <c r="J751" s="11" t="e">
        <f>_xlfn.IFNA(VLOOKUP($D751,Individual_Pitching___Dashboard[],18,FALSE),VLOOKUP(B751,Team_Pitching___Dashboard[[Team]:[ERA]],17,FALSE))</f>
        <v>#N/A</v>
      </c>
      <c r="K751" s="11" t="e">
        <f>_xlfn.IFNA(VLOOKUP($D751, Individual_Pitching___Dashboard[], 20, FALSE), VLOOKUP(B751,Team_Pitching___Dashboard[[Team]:[xFIP]],20,FALSE))</f>
        <v>#N/A</v>
      </c>
      <c r="L751" s="11" t="e">
        <f>_xlfn.IFNA(VLOOKUP($D751, Individual_Pitching___Advanced[], 21,FALSE), VLOOKUP(B751, Team_Pitching___Advanced[], 20, FALSE))</f>
        <v>#N/A</v>
      </c>
      <c r="M751" s="11" t="e">
        <f>VLOOKUP($B751, 'Team Per G'!$A$2:$G$31, 7, FALSE)</f>
        <v>#N/A</v>
      </c>
      <c r="N751" s="11" t="e">
        <f>VLOOKUP($B751, 'FanGraphs - Team WAR Projected'!$B$2:$E$31, 3, FALSE)/162</f>
        <v>#N/A</v>
      </c>
      <c r="O751" s="11" t="e">
        <f t="shared" si="126"/>
        <v>#N/A</v>
      </c>
      <c r="P751" s="11" t="e">
        <f>VLOOKUP($B751, Team_Pitching___Advanced[[Team]:[xFIP]], 19,FALSE)</f>
        <v>#N/A</v>
      </c>
      <c r="Q751" s="11" t="e">
        <f>VLOOKUP($B751, Team_Pitching___Advanced[], 20, FALSE)</f>
        <v>#N/A</v>
      </c>
      <c r="R751" s="11" t="e">
        <f>VLOOKUP($B751, Team_Batting___Dashboard[[Team]:[wOBA]], 16, FALSE)</f>
        <v>#N/A</v>
      </c>
      <c r="S751" s="11" t="e">
        <f>VLOOKUP($B751, Team_Batting___Advanced[[Team]:[OPS]], 9, FALSE)</f>
        <v>#N/A</v>
      </c>
      <c r="T751" s="11" t="e">
        <f>VLOOKUP($B751, Team_Batting___Advanced[], 19, FALSE)</f>
        <v>#N/A</v>
      </c>
      <c r="U751" s="11" t="e">
        <f>VLOOKUP($B751, 'Team Per G'!$A$2:$G$31, 3, FALSE)</f>
        <v>#N/A</v>
      </c>
      <c r="V751" s="11" t="e">
        <f>VLOOKUP($B751, 'Team Per G'!$A$2:$G$31, 5, FALSE)</f>
        <v>#N/A</v>
      </c>
      <c r="W751" s="11" t="e">
        <f>VLOOKUP($B751, 'Team Per G'!$A$2:$G$31, 4, FALSE)</f>
        <v>#N/A</v>
      </c>
      <c r="X751" s="11" t="e">
        <f>VLOOKUP($B751, Team_Batting___Dashboard[], 22, FALSE)/$F751</f>
        <v>#N/A</v>
      </c>
      <c r="Y751" s="11" t="e">
        <f>VLOOKUP($B751, 'FanGraphs - Team WAR Projected'!$B$2:$E$31, 4, FALSE)/162</f>
        <v>#N/A</v>
      </c>
      <c r="Z751" s="11" t="e">
        <f t="shared" si="127"/>
        <v>#N/A</v>
      </c>
      <c r="AA751" s="11" t="e">
        <f>VLOOKUP($B751, FanGraphs_Standings[[Abbreviation]:[2024 Year to Date RS/G]], 6, FALSE)/$F751</f>
        <v>#N/A</v>
      </c>
      <c r="AB751" s="11" t="e">
        <f>VLOOKUP($B751, FanGraphs_Standings[[Abbreviation]:[2024 Projected Full Season RDif]], 19, FALSE)/162</f>
        <v>#N/A</v>
      </c>
      <c r="AC751" s="11" t="e">
        <f t="shared" si="136"/>
        <v>#N/A</v>
      </c>
      <c r="AD751" s="11" t="e">
        <f>VLOOKUP($B751, FanGraphs_Standings[[Abbreviation]:[2024 Projected Full Season RDif]], 5, FALSE)</f>
        <v>#N/A</v>
      </c>
      <c r="AE751" s="11" t="e">
        <f>VLOOKUP($B751, FanGraphs_Standings[[Abbreviation]:[2024 Projected Full Season W%]], 18, FALSE)</f>
        <v>#N/A</v>
      </c>
      <c r="AF751" s="11" t="e">
        <f t="shared" si="128"/>
        <v>#N/A</v>
      </c>
      <c r="AG751" s="11" t="e">
        <f>VLOOKUP($B751, 'Home Field Adv'!$A$2:$I$31, 9, FALSE)</f>
        <v>#N/A</v>
      </c>
      <c r="AH751" s="11" t="e">
        <f>VLOOKUP($C751, FanGraphs_Standings[[Abbreviation]:[2024 Year to Date G]], 2, FALSE)</f>
        <v>#N/A</v>
      </c>
      <c r="AI751" s="11" t="e">
        <f>_xlfn.IFNA(VLOOKUP($E751, 'SP Per G'!$A$2:$D$1385, 3, FALSE), AO751)</f>
        <v>#N/A</v>
      </c>
      <c r="AJ751" s="11" t="e">
        <f>IF(AND(ISNA(VLOOKUP($E751, 'SP Per G'!$A$2:$D$1385, 4, FALSE)), ISTEXT($E751)), AI751,IF(ISNA(VLOOKUP($E751, 'SP Per G'!$A$2:$D$1385, 4, FALSE)), AO751, VLOOKUP($E751, 'SP Per G'!$A$2:$D$1385, 4, FALSE)))</f>
        <v>#N/A</v>
      </c>
      <c r="AK751" s="11" t="e">
        <f t="shared" si="129"/>
        <v>#N/A</v>
      </c>
      <c r="AL751" s="11" t="e">
        <f>_xlfn.IFNA(VLOOKUP($E751, Individual_Pitching___Dashboard[], 18, FALSE), VLOOKUP($C751,Team_Pitching___Advanced[[Team]:[SIERA]],16,FALSE))</f>
        <v>#N/A</v>
      </c>
      <c r="AM751" s="11" t="e">
        <f>_xlfn.IFNA(VLOOKUP($E751, Individual_Pitching___Dashboard[], 20, FALSE), VLOOKUP($C751,Team_Pitching___Advanced[[Team]:[xFIP]],19,FALSE))</f>
        <v>#N/A</v>
      </c>
      <c r="AN751" s="11" t="e">
        <f>_xlfn.IFNA(VLOOKUP($E751,Individual_Pitching___Advanced[],21,FALSE),VLOOKUP($C751,Team_Pitching___Advanced[[Team]:[SIERA]],20,FALSE))</f>
        <v>#N/A</v>
      </c>
      <c r="AO751" s="11" t="e">
        <f>VLOOKUP($C751, 'Team Per G'!$A$2:$G$31, 7, FALSE)</f>
        <v>#N/A</v>
      </c>
      <c r="AP751" s="11" t="e">
        <f>VLOOKUP($C751, 'FanGraphs - Team WAR Projected'!$B$2:$E$31, 3, FALSE)/162</f>
        <v>#N/A</v>
      </c>
      <c r="AQ751" s="11" t="e">
        <f t="shared" si="130"/>
        <v>#N/A</v>
      </c>
      <c r="AR751" s="11" t="e">
        <f>VLOOKUP($C751, Team_Pitching___Advanced[[Team]:[xFIP]], 19,FALSE)</f>
        <v>#N/A</v>
      </c>
      <c r="AS751" s="11" t="e">
        <f>VLOOKUP($C751, Team_Pitching___Advanced[], 20, FALSE)</f>
        <v>#N/A</v>
      </c>
      <c r="AT751" s="11" t="e">
        <f>VLOOKUP($C751, Team_Batting___Dashboard[[Team]:[wOBA]], 16, FALSE)</f>
        <v>#N/A</v>
      </c>
      <c r="AU751" s="11" t="e">
        <f>VLOOKUP($C751, Team_Batting___Advanced[[Team]:[OPS]], 9, FALSE)</f>
        <v>#N/A</v>
      </c>
      <c r="AV751" s="11" t="e">
        <f>VLOOKUP($C751, Team_Batting___Advanced[], 19, FALSE)</f>
        <v>#N/A</v>
      </c>
      <c r="AW751" s="11" t="e">
        <f>VLOOKUP($C751, 'Team Per G'!$A$2:$G$31, 3, FALSE)</f>
        <v>#N/A</v>
      </c>
      <c r="AX751" s="11" t="e">
        <f>VLOOKUP($C751, 'Team Per G'!$A$2:$G$31, 5, FALSE)</f>
        <v>#N/A</v>
      </c>
      <c r="AY751" s="11" t="e">
        <f>VLOOKUP($C751, 'Team Per G'!$A$2:$G$31, 4, FALSE)</f>
        <v>#N/A</v>
      </c>
      <c r="AZ751" s="11" t="e">
        <f>VLOOKUP($C751, Team_Batting___Dashboard[], 22, FALSE)/$AH751</f>
        <v>#N/A</v>
      </c>
      <c r="BA751" s="11" t="e">
        <f>VLOOKUP($C751, 'FanGraphs - Team WAR Projected'!$B$2:$E$31, 4, FALSE)/162</f>
        <v>#N/A</v>
      </c>
      <c r="BB751" s="11" t="e">
        <f t="shared" si="131"/>
        <v>#N/A</v>
      </c>
      <c r="BC751" s="11" t="e">
        <f>VLOOKUP($C751, FanGraphs_Standings[[Abbreviation]:[2024 Year to Date RS/G]], 6, FALSE)/$AH751</f>
        <v>#N/A</v>
      </c>
      <c r="BD751" s="11" t="e">
        <f>VLOOKUP($C751, FanGraphs_Standings[[Abbreviation]:[2024 Projected Full Season RDif]], 19, FALSE)/162</f>
        <v>#N/A</v>
      </c>
      <c r="BE751" s="11" t="e">
        <f t="shared" si="132"/>
        <v>#N/A</v>
      </c>
      <c r="BF751" s="11" t="e">
        <f>VLOOKUP($C751, FanGraphs_Standings[[Abbreviation]:[2024 Projected Full Season RDif]], 5, FALSE)</f>
        <v>#N/A</v>
      </c>
      <c r="BG751" s="11" t="e">
        <f>VLOOKUP($C751, FanGraphs_Standings[[Abbreviation]:[2024 Projected Full Season W%]], 18, FALSE)</f>
        <v>#N/A</v>
      </c>
      <c r="BH751" s="11" t="e">
        <f t="shared" si="133"/>
        <v>#N/A</v>
      </c>
      <c r="BI751" s="11" t="e">
        <f>VLOOKUP($C751, 'Home Field Adv'!$A$2:$K$31, 11, FALSE)</f>
        <v>#N/A</v>
      </c>
      <c r="BL751" s="12" t="str">
        <f t="shared" si="134"/>
        <v/>
      </c>
      <c r="BM751" s="12" t="str">
        <f t="shared" si="137"/>
        <v/>
      </c>
      <c r="BN751" s="12" t="str">
        <f t="shared" si="135"/>
        <v/>
      </c>
    </row>
    <row r="752" spans="6:66" x14ac:dyDescent="0.45">
      <c r="F752" s="11" t="e">
        <f>VLOOKUP($B752, FanGraphs_Standings[[Abbreviation]:[2024 Year to Date G]], 2, FALSE)</f>
        <v>#N/A</v>
      </c>
      <c r="G752" s="11" t="e">
        <f>_xlfn.IFNA(VLOOKUP($D752, 'SP Per G'!$A$2:$D$1385, 3, FALSE),M752)</f>
        <v>#N/A</v>
      </c>
      <c r="H752" s="11" t="e">
        <f>IF(AND(ISNA(VLOOKUP($D752, 'SP Per G'!$A$2:$D$1385, 4, FALSE)), ISTEXT($D752)), G752,IF(ISNA(VLOOKUP($D752, 'SP Per G'!$A$2:$D$1385, 4, FALSE)), M752, VLOOKUP($D752, 'SP Per G'!$A$2:$D$1385, 4, FALSE)))</f>
        <v>#N/A</v>
      </c>
      <c r="I752" s="11" t="e">
        <f t="shared" si="125"/>
        <v>#N/A</v>
      </c>
      <c r="J752" s="11" t="e">
        <f>_xlfn.IFNA(VLOOKUP($D752,Individual_Pitching___Dashboard[],18,FALSE),VLOOKUP(B752,Team_Pitching___Dashboard[[Team]:[ERA]],17,FALSE))</f>
        <v>#N/A</v>
      </c>
      <c r="K752" s="11" t="e">
        <f>_xlfn.IFNA(VLOOKUP($D752, Individual_Pitching___Dashboard[], 20, FALSE), VLOOKUP(B752,Team_Pitching___Dashboard[[Team]:[xFIP]],20,FALSE))</f>
        <v>#N/A</v>
      </c>
      <c r="L752" s="11" t="e">
        <f>_xlfn.IFNA(VLOOKUP($D752, Individual_Pitching___Advanced[], 21,FALSE), VLOOKUP(B752, Team_Pitching___Advanced[], 20, FALSE))</f>
        <v>#N/A</v>
      </c>
      <c r="M752" s="11" t="e">
        <f>VLOOKUP($B752, 'Team Per G'!$A$2:$G$31, 7, FALSE)</f>
        <v>#N/A</v>
      </c>
      <c r="N752" s="11" t="e">
        <f>VLOOKUP($B752, 'FanGraphs - Team WAR Projected'!$B$2:$E$31, 3, FALSE)/162</f>
        <v>#N/A</v>
      </c>
      <c r="O752" s="11" t="e">
        <f t="shared" si="126"/>
        <v>#N/A</v>
      </c>
      <c r="P752" s="11" t="e">
        <f>VLOOKUP($B752, Team_Pitching___Advanced[[Team]:[xFIP]], 19,FALSE)</f>
        <v>#N/A</v>
      </c>
      <c r="Q752" s="11" t="e">
        <f>VLOOKUP($B752, Team_Pitching___Advanced[], 20, FALSE)</f>
        <v>#N/A</v>
      </c>
      <c r="R752" s="11" t="e">
        <f>VLOOKUP($B752, Team_Batting___Dashboard[[Team]:[wOBA]], 16, FALSE)</f>
        <v>#N/A</v>
      </c>
      <c r="S752" s="11" t="e">
        <f>VLOOKUP($B752, Team_Batting___Advanced[[Team]:[OPS]], 9, FALSE)</f>
        <v>#N/A</v>
      </c>
      <c r="T752" s="11" t="e">
        <f>VLOOKUP($B752, Team_Batting___Advanced[], 19, FALSE)</f>
        <v>#N/A</v>
      </c>
      <c r="U752" s="11" t="e">
        <f>VLOOKUP($B752, 'Team Per G'!$A$2:$G$31, 3, FALSE)</f>
        <v>#N/A</v>
      </c>
      <c r="V752" s="11" t="e">
        <f>VLOOKUP($B752, 'Team Per G'!$A$2:$G$31, 5, FALSE)</f>
        <v>#N/A</v>
      </c>
      <c r="W752" s="11" t="e">
        <f>VLOOKUP($B752, 'Team Per G'!$A$2:$G$31, 4, FALSE)</f>
        <v>#N/A</v>
      </c>
      <c r="X752" s="11" t="e">
        <f>VLOOKUP($B752, Team_Batting___Dashboard[], 22, FALSE)/$F752</f>
        <v>#N/A</v>
      </c>
      <c r="Y752" s="11" t="e">
        <f>VLOOKUP($B752, 'FanGraphs - Team WAR Projected'!$B$2:$E$31, 4, FALSE)/162</f>
        <v>#N/A</v>
      </c>
      <c r="Z752" s="11" t="e">
        <f t="shared" si="127"/>
        <v>#N/A</v>
      </c>
      <c r="AA752" s="11" t="e">
        <f>VLOOKUP($B752, FanGraphs_Standings[[Abbreviation]:[2024 Year to Date RS/G]], 6, FALSE)/$F752</f>
        <v>#N/A</v>
      </c>
      <c r="AB752" s="11" t="e">
        <f>VLOOKUP($B752, FanGraphs_Standings[[Abbreviation]:[2024 Projected Full Season RDif]], 19, FALSE)/162</f>
        <v>#N/A</v>
      </c>
      <c r="AC752" s="11" t="e">
        <f t="shared" si="136"/>
        <v>#N/A</v>
      </c>
      <c r="AD752" s="11" t="e">
        <f>VLOOKUP($B752, FanGraphs_Standings[[Abbreviation]:[2024 Projected Full Season RDif]], 5, FALSE)</f>
        <v>#N/A</v>
      </c>
      <c r="AE752" s="11" t="e">
        <f>VLOOKUP($B752, FanGraphs_Standings[[Abbreviation]:[2024 Projected Full Season W%]], 18, FALSE)</f>
        <v>#N/A</v>
      </c>
      <c r="AF752" s="11" t="e">
        <f t="shared" si="128"/>
        <v>#N/A</v>
      </c>
      <c r="AG752" s="11" t="e">
        <f>VLOOKUP($B752, 'Home Field Adv'!$A$2:$I$31, 9, FALSE)</f>
        <v>#N/A</v>
      </c>
      <c r="AH752" s="11" t="e">
        <f>VLOOKUP($C752, FanGraphs_Standings[[Abbreviation]:[2024 Year to Date G]], 2, FALSE)</f>
        <v>#N/A</v>
      </c>
      <c r="AI752" s="11" t="e">
        <f>_xlfn.IFNA(VLOOKUP($E752, 'SP Per G'!$A$2:$D$1385, 3, FALSE), AO752)</f>
        <v>#N/A</v>
      </c>
      <c r="AJ752" s="11" t="e">
        <f>IF(AND(ISNA(VLOOKUP($E752, 'SP Per G'!$A$2:$D$1385, 4, FALSE)), ISTEXT($E752)), AI752,IF(ISNA(VLOOKUP($E752, 'SP Per G'!$A$2:$D$1385, 4, FALSE)), AO752, VLOOKUP($E752, 'SP Per G'!$A$2:$D$1385, 4, FALSE)))</f>
        <v>#N/A</v>
      </c>
      <c r="AK752" s="11" t="e">
        <f t="shared" si="129"/>
        <v>#N/A</v>
      </c>
      <c r="AL752" s="11" t="e">
        <f>_xlfn.IFNA(VLOOKUP($E752, Individual_Pitching___Dashboard[], 18, FALSE), VLOOKUP($C752,Team_Pitching___Advanced[[Team]:[SIERA]],16,FALSE))</f>
        <v>#N/A</v>
      </c>
      <c r="AM752" s="11" t="e">
        <f>_xlfn.IFNA(VLOOKUP($E752, Individual_Pitching___Dashboard[], 20, FALSE), VLOOKUP($C752,Team_Pitching___Advanced[[Team]:[xFIP]],19,FALSE))</f>
        <v>#N/A</v>
      </c>
      <c r="AN752" s="11" t="e">
        <f>_xlfn.IFNA(VLOOKUP($E752,Individual_Pitching___Advanced[],21,FALSE),VLOOKUP($C752,Team_Pitching___Advanced[[Team]:[SIERA]],20,FALSE))</f>
        <v>#N/A</v>
      </c>
      <c r="AO752" s="11" t="e">
        <f>VLOOKUP($C752, 'Team Per G'!$A$2:$G$31, 7, FALSE)</f>
        <v>#N/A</v>
      </c>
      <c r="AP752" s="11" t="e">
        <f>VLOOKUP($C752, 'FanGraphs - Team WAR Projected'!$B$2:$E$31, 3, FALSE)/162</f>
        <v>#N/A</v>
      </c>
      <c r="AQ752" s="11" t="e">
        <f t="shared" si="130"/>
        <v>#N/A</v>
      </c>
      <c r="AR752" s="11" t="e">
        <f>VLOOKUP($C752, Team_Pitching___Advanced[[Team]:[xFIP]], 19,FALSE)</f>
        <v>#N/A</v>
      </c>
      <c r="AS752" s="11" t="e">
        <f>VLOOKUP($C752, Team_Pitching___Advanced[], 20, FALSE)</f>
        <v>#N/A</v>
      </c>
      <c r="AT752" s="11" t="e">
        <f>VLOOKUP($C752, Team_Batting___Dashboard[[Team]:[wOBA]], 16, FALSE)</f>
        <v>#N/A</v>
      </c>
      <c r="AU752" s="11" t="e">
        <f>VLOOKUP($C752, Team_Batting___Advanced[[Team]:[OPS]], 9, FALSE)</f>
        <v>#N/A</v>
      </c>
      <c r="AV752" s="11" t="e">
        <f>VLOOKUP($C752, Team_Batting___Advanced[], 19, FALSE)</f>
        <v>#N/A</v>
      </c>
      <c r="AW752" s="11" t="e">
        <f>VLOOKUP($C752, 'Team Per G'!$A$2:$G$31, 3, FALSE)</f>
        <v>#N/A</v>
      </c>
      <c r="AX752" s="11" t="e">
        <f>VLOOKUP($C752, 'Team Per G'!$A$2:$G$31, 5, FALSE)</f>
        <v>#N/A</v>
      </c>
      <c r="AY752" s="11" t="e">
        <f>VLOOKUP($C752, 'Team Per G'!$A$2:$G$31, 4, FALSE)</f>
        <v>#N/A</v>
      </c>
      <c r="AZ752" s="11" t="e">
        <f>VLOOKUP($C752, Team_Batting___Dashboard[], 22, FALSE)/$AH752</f>
        <v>#N/A</v>
      </c>
      <c r="BA752" s="11" t="e">
        <f>VLOOKUP($C752, 'FanGraphs - Team WAR Projected'!$B$2:$E$31, 4, FALSE)/162</f>
        <v>#N/A</v>
      </c>
      <c r="BB752" s="11" t="e">
        <f t="shared" si="131"/>
        <v>#N/A</v>
      </c>
      <c r="BC752" s="11" t="e">
        <f>VLOOKUP($C752, FanGraphs_Standings[[Abbreviation]:[2024 Year to Date RS/G]], 6, FALSE)/$AH752</f>
        <v>#N/A</v>
      </c>
      <c r="BD752" s="11" t="e">
        <f>VLOOKUP($C752, FanGraphs_Standings[[Abbreviation]:[2024 Projected Full Season RDif]], 19, FALSE)/162</f>
        <v>#N/A</v>
      </c>
      <c r="BE752" s="11" t="e">
        <f t="shared" si="132"/>
        <v>#N/A</v>
      </c>
      <c r="BF752" s="11" t="e">
        <f>VLOOKUP($C752, FanGraphs_Standings[[Abbreviation]:[2024 Projected Full Season RDif]], 5, FALSE)</f>
        <v>#N/A</v>
      </c>
      <c r="BG752" s="11" t="e">
        <f>VLOOKUP($C752, FanGraphs_Standings[[Abbreviation]:[2024 Projected Full Season W%]], 18, FALSE)</f>
        <v>#N/A</v>
      </c>
      <c r="BH752" s="11" t="e">
        <f t="shared" si="133"/>
        <v>#N/A</v>
      </c>
      <c r="BI752" s="11" t="e">
        <f>VLOOKUP($C752, 'Home Field Adv'!$A$2:$K$31, 11, FALSE)</f>
        <v>#N/A</v>
      </c>
      <c r="BL752" s="12" t="str">
        <f t="shared" si="134"/>
        <v/>
      </c>
      <c r="BM752" s="12" t="str">
        <f t="shared" si="137"/>
        <v/>
      </c>
      <c r="BN752" s="12" t="str">
        <f t="shared" si="135"/>
        <v/>
      </c>
    </row>
    <row r="753" spans="6:66" x14ac:dyDescent="0.45">
      <c r="F753" s="11" t="e">
        <f>VLOOKUP($B753, FanGraphs_Standings[[Abbreviation]:[2024 Year to Date G]], 2, FALSE)</f>
        <v>#N/A</v>
      </c>
      <c r="G753" s="11" t="e">
        <f>_xlfn.IFNA(VLOOKUP($D753, 'SP Per G'!$A$2:$D$1385, 3, FALSE),M753)</f>
        <v>#N/A</v>
      </c>
      <c r="H753" s="11" t="e">
        <f>IF(AND(ISNA(VLOOKUP($D753, 'SP Per G'!$A$2:$D$1385, 4, FALSE)), ISTEXT($D753)), G753,IF(ISNA(VLOOKUP($D753, 'SP Per G'!$A$2:$D$1385, 4, FALSE)), M753, VLOOKUP($D753, 'SP Per G'!$A$2:$D$1385, 4, FALSE)))</f>
        <v>#N/A</v>
      </c>
      <c r="I753" s="11" t="e">
        <f t="shared" si="125"/>
        <v>#N/A</v>
      </c>
      <c r="J753" s="11" t="e">
        <f>_xlfn.IFNA(VLOOKUP($D753,Individual_Pitching___Dashboard[],18,FALSE),VLOOKUP(B753,Team_Pitching___Dashboard[[Team]:[ERA]],17,FALSE))</f>
        <v>#N/A</v>
      </c>
      <c r="K753" s="11" t="e">
        <f>_xlfn.IFNA(VLOOKUP($D753, Individual_Pitching___Dashboard[], 20, FALSE), VLOOKUP(B753,Team_Pitching___Dashboard[[Team]:[xFIP]],20,FALSE))</f>
        <v>#N/A</v>
      </c>
      <c r="L753" s="11" t="e">
        <f>_xlfn.IFNA(VLOOKUP($D753, Individual_Pitching___Advanced[], 21,FALSE), VLOOKUP(B753, Team_Pitching___Advanced[], 20, FALSE))</f>
        <v>#N/A</v>
      </c>
      <c r="M753" s="11" t="e">
        <f>VLOOKUP($B753, 'Team Per G'!$A$2:$G$31, 7, FALSE)</f>
        <v>#N/A</v>
      </c>
      <c r="N753" s="11" t="e">
        <f>VLOOKUP($B753, 'FanGraphs - Team WAR Projected'!$B$2:$E$31, 3, FALSE)/162</f>
        <v>#N/A</v>
      </c>
      <c r="O753" s="11" t="e">
        <f t="shared" si="126"/>
        <v>#N/A</v>
      </c>
      <c r="P753" s="11" t="e">
        <f>VLOOKUP($B753, Team_Pitching___Advanced[[Team]:[xFIP]], 19,FALSE)</f>
        <v>#N/A</v>
      </c>
      <c r="Q753" s="11" t="e">
        <f>VLOOKUP($B753, Team_Pitching___Advanced[], 20, FALSE)</f>
        <v>#N/A</v>
      </c>
      <c r="R753" s="11" t="e">
        <f>VLOOKUP($B753, Team_Batting___Dashboard[[Team]:[wOBA]], 16, FALSE)</f>
        <v>#N/A</v>
      </c>
      <c r="S753" s="11" t="e">
        <f>VLOOKUP($B753, Team_Batting___Advanced[[Team]:[OPS]], 9, FALSE)</f>
        <v>#N/A</v>
      </c>
      <c r="T753" s="11" t="e">
        <f>VLOOKUP($B753, Team_Batting___Advanced[], 19, FALSE)</f>
        <v>#N/A</v>
      </c>
      <c r="U753" s="11" t="e">
        <f>VLOOKUP($B753, 'Team Per G'!$A$2:$G$31, 3, FALSE)</f>
        <v>#N/A</v>
      </c>
      <c r="V753" s="11" t="e">
        <f>VLOOKUP($B753, 'Team Per G'!$A$2:$G$31, 5, FALSE)</f>
        <v>#N/A</v>
      </c>
      <c r="W753" s="11" t="e">
        <f>VLOOKUP($B753, 'Team Per G'!$A$2:$G$31, 4, FALSE)</f>
        <v>#N/A</v>
      </c>
      <c r="X753" s="11" t="e">
        <f>VLOOKUP($B753, Team_Batting___Dashboard[], 22, FALSE)/$F753</f>
        <v>#N/A</v>
      </c>
      <c r="Y753" s="11" t="e">
        <f>VLOOKUP($B753, 'FanGraphs - Team WAR Projected'!$B$2:$E$31, 4, FALSE)/162</f>
        <v>#N/A</v>
      </c>
      <c r="Z753" s="11" t="e">
        <f t="shared" si="127"/>
        <v>#N/A</v>
      </c>
      <c r="AA753" s="11" t="e">
        <f>VLOOKUP($B753, FanGraphs_Standings[[Abbreviation]:[2024 Year to Date RS/G]], 6, FALSE)/$F753</f>
        <v>#N/A</v>
      </c>
      <c r="AB753" s="11" t="e">
        <f>VLOOKUP($B753, FanGraphs_Standings[[Abbreviation]:[2024 Projected Full Season RDif]], 19, FALSE)/162</f>
        <v>#N/A</v>
      </c>
      <c r="AC753" s="11" t="e">
        <f t="shared" si="136"/>
        <v>#N/A</v>
      </c>
      <c r="AD753" s="11" t="e">
        <f>VLOOKUP($B753, FanGraphs_Standings[[Abbreviation]:[2024 Projected Full Season RDif]], 5, FALSE)</f>
        <v>#N/A</v>
      </c>
      <c r="AE753" s="11" t="e">
        <f>VLOOKUP($B753, FanGraphs_Standings[[Abbreviation]:[2024 Projected Full Season W%]], 18, FALSE)</f>
        <v>#N/A</v>
      </c>
      <c r="AF753" s="11" t="e">
        <f t="shared" si="128"/>
        <v>#N/A</v>
      </c>
      <c r="AG753" s="11" t="e">
        <f>VLOOKUP($B753, 'Home Field Adv'!$A$2:$I$31, 9, FALSE)</f>
        <v>#N/A</v>
      </c>
      <c r="AH753" s="11" t="e">
        <f>VLOOKUP($C753, FanGraphs_Standings[[Abbreviation]:[2024 Year to Date G]], 2, FALSE)</f>
        <v>#N/A</v>
      </c>
      <c r="AI753" s="11" t="e">
        <f>_xlfn.IFNA(VLOOKUP($E753, 'SP Per G'!$A$2:$D$1385, 3, FALSE), AO753)</f>
        <v>#N/A</v>
      </c>
      <c r="AJ753" s="11" t="e">
        <f>IF(AND(ISNA(VLOOKUP($E753, 'SP Per G'!$A$2:$D$1385, 4, FALSE)), ISTEXT($E753)), AI753,IF(ISNA(VLOOKUP($E753, 'SP Per G'!$A$2:$D$1385, 4, FALSE)), AO753, VLOOKUP($E753, 'SP Per G'!$A$2:$D$1385, 4, FALSE)))</f>
        <v>#N/A</v>
      </c>
      <c r="AK753" s="11" t="e">
        <f t="shared" si="129"/>
        <v>#N/A</v>
      </c>
      <c r="AL753" s="11" t="e">
        <f>_xlfn.IFNA(VLOOKUP($E753, Individual_Pitching___Dashboard[], 18, FALSE), VLOOKUP($C753,Team_Pitching___Advanced[[Team]:[SIERA]],16,FALSE))</f>
        <v>#N/A</v>
      </c>
      <c r="AM753" s="11" t="e">
        <f>_xlfn.IFNA(VLOOKUP($E753, Individual_Pitching___Dashboard[], 20, FALSE), VLOOKUP($C753,Team_Pitching___Advanced[[Team]:[xFIP]],19,FALSE))</f>
        <v>#N/A</v>
      </c>
      <c r="AN753" s="11" t="e">
        <f>_xlfn.IFNA(VLOOKUP($E753,Individual_Pitching___Advanced[],21,FALSE),VLOOKUP($C753,Team_Pitching___Advanced[[Team]:[SIERA]],20,FALSE))</f>
        <v>#N/A</v>
      </c>
      <c r="AO753" s="11" t="e">
        <f>VLOOKUP($C753, 'Team Per G'!$A$2:$G$31, 7, FALSE)</f>
        <v>#N/A</v>
      </c>
      <c r="AP753" s="11" t="e">
        <f>VLOOKUP($C753, 'FanGraphs - Team WAR Projected'!$B$2:$E$31, 3, FALSE)/162</f>
        <v>#N/A</v>
      </c>
      <c r="AQ753" s="11" t="e">
        <f t="shared" si="130"/>
        <v>#N/A</v>
      </c>
      <c r="AR753" s="11" t="e">
        <f>VLOOKUP($C753, Team_Pitching___Advanced[[Team]:[xFIP]], 19,FALSE)</f>
        <v>#N/A</v>
      </c>
      <c r="AS753" s="11" t="e">
        <f>VLOOKUP($C753, Team_Pitching___Advanced[], 20, FALSE)</f>
        <v>#N/A</v>
      </c>
      <c r="AT753" s="11" t="e">
        <f>VLOOKUP($C753, Team_Batting___Dashboard[[Team]:[wOBA]], 16, FALSE)</f>
        <v>#N/A</v>
      </c>
      <c r="AU753" s="11" t="e">
        <f>VLOOKUP($C753, Team_Batting___Advanced[[Team]:[OPS]], 9, FALSE)</f>
        <v>#N/A</v>
      </c>
      <c r="AV753" s="11" t="e">
        <f>VLOOKUP($C753, Team_Batting___Advanced[], 19, FALSE)</f>
        <v>#N/A</v>
      </c>
      <c r="AW753" s="11" t="e">
        <f>VLOOKUP($C753, 'Team Per G'!$A$2:$G$31, 3, FALSE)</f>
        <v>#N/A</v>
      </c>
      <c r="AX753" s="11" t="e">
        <f>VLOOKUP($C753, 'Team Per G'!$A$2:$G$31, 5, FALSE)</f>
        <v>#N/A</v>
      </c>
      <c r="AY753" s="11" t="e">
        <f>VLOOKUP($C753, 'Team Per G'!$A$2:$G$31, 4, FALSE)</f>
        <v>#N/A</v>
      </c>
      <c r="AZ753" s="11" t="e">
        <f>VLOOKUP($C753, Team_Batting___Dashboard[], 22, FALSE)/$AH753</f>
        <v>#N/A</v>
      </c>
      <c r="BA753" s="11" t="e">
        <f>VLOOKUP($C753, 'FanGraphs - Team WAR Projected'!$B$2:$E$31, 4, FALSE)/162</f>
        <v>#N/A</v>
      </c>
      <c r="BB753" s="11" t="e">
        <f t="shared" si="131"/>
        <v>#N/A</v>
      </c>
      <c r="BC753" s="11" t="e">
        <f>VLOOKUP($C753, FanGraphs_Standings[[Abbreviation]:[2024 Year to Date RS/G]], 6, FALSE)/$AH753</f>
        <v>#N/A</v>
      </c>
      <c r="BD753" s="11" t="e">
        <f>VLOOKUP($C753, FanGraphs_Standings[[Abbreviation]:[2024 Projected Full Season RDif]], 19, FALSE)/162</f>
        <v>#N/A</v>
      </c>
      <c r="BE753" s="11" t="e">
        <f t="shared" si="132"/>
        <v>#N/A</v>
      </c>
      <c r="BF753" s="11" t="e">
        <f>VLOOKUP($C753, FanGraphs_Standings[[Abbreviation]:[2024 Projected Full Season RDif]], 5, FALSE)</f>
        <v>#N/A</v>
      </c>
      <c r="BG753" s="11" t="e">
        <f>VLOOKUP($C753, FanGraphs_Standings[[Abbreviation]:[2024 Projected Full Season W%]], 18, FALSE)</f>
        <v>#N/A</v>
      </c>
      <c r="BH753" s="11" t="e">
        <f t="shared" si="133"/>
        <v>#N/A</v>
      </c>
      <c r="BI753" s="11" t="e">
        <f>VLOOKUP($C753, 'Home Field Adv'!$A$2:$K$31, 11, FALSE)</f>
        <v>#N/A</v>
      </c>
      <c r="BL753" s="12" t="str">
        <f t="shared" si="134"/>
        <v/>
      </c>
      <c r="BM753" s="12" t="str">
        <f t="shared" si="137"/>
        <v/>
      </c>
      <c r="BN753" s="12" t="str">
        <f t="shared" si="135"/>
        <v/>
      </c>
    </row>
    <row r="754" spans="6:66" x14ac:dyDescent="0.45">
      <c r="F754" s="11" t="e">
        <f>VLOOKUP($B754, FanGraphs_Standings[[Abbreviation]:[2024 Year to Date G]], 2, FALSE)</f>
        <v>#N/A</v>
      </c>
      <c r="G754" s="11" t="e">
        <f>_xlfn.IFNA(VLOOKUP($D754, 'SP Per G'!$A$2:$D$1385, 3, FALSE),M754)</f>
        <v>#N/A</v>
      </c>
      <c r="H754" s="11" t="e">
        <f>IF(AND(ISNA(VLOOKUP($D754, 'SP Per G'!$A$2:$D$1385, 4, FALSE)), ISTEXT($D754)), G754,IF(ISNA(VLOOKUP($D754, 'SP Per G'!$A$2:$D$1385, 4, FALSE)), M754, VLOOKUP($D754, 'SP Per G'!$A$2:$D$1385, 4, FALSE)))</f>
        <v>#N/A</v>
      </c>
      <c r="I754" s="11" t="e">
        <f t="shared" si="125"/>
        <v>#N/A</v>
      </c>
      <c r="J754" s="11" t="e">
        <f>_xlfn.IFNA(VLOOKUP($D754,Individual_Pitching___Dashboard[],18,FALSE),VLOOKUP(B754,Team_Pitching___Dashboard[[Team]:[ERA]],17,FALSE))</f>
        <v>#N/A</v>
      </c>
      <c r="K754" s="11" t="e">
        <f>_xlfn.IFNA(VLOOKUP($D754, Individual_Pitching___Dashboard[], 20, FALSE), VLOOKUP(B754,Team_Pitching___Dashboard[[Team]:[xFIP]],20,FALSE))</f>
        <v>#N/A</v>
      </c>
      <c r="L754" s="11" t="e">
        <f>_xlfn.IFNA(VLOOKUP($D754, Individual_Pitching___Advanced[], 21,FALSE), VLOOKUP(B754, Team_Pitching___Advanced[], 20, FALSE))</f>
        <v>#N/A</v>
      </c>
      <c r="M754" s="11" t="e">
        <f>VLOOKUP($B754, 'Team Per G'!$A$2:$G$31, 7, FALSE)</f>
        <v>#N/A</v>
      </c>
      <c r="N754" s="11" t="e">
        <f>VLOOKUP($B754, 'FanGraphs - Team WAR Projected'!$B$2:$E$31, 3, FALSE)/162</f>
        <v>#N/A</v>
      </c>
      <c r="O754" s="11" t="e">
        <f t="shared" si="126"/>
        <v>#N/A</v>
      </c>
      <c r="P754" s="11" t="e">
        <f>VLOOKUP($B754, Team_Pitching___Advanced[[Team]:[xFIP]], 19,FALSE)</f>
        <v>#N/A</v>
      </c>
      <c r="Q754" s="11" t="e">
        <f>VLOOKUP($B754, Team_Pitching___Advanced[], 20, FALSE)</f>
        <v>#N/A</v>
      </c>
      <c r="R754" s="11" t="e">
        <f>VLOOKUP($B754, Team_Batting___Dashboard[[Team]:[wOBA]], 16, FALSE)</f>
        <v>#N/A</v>
      </c>
      <c r="S754" s="11" t="e">
        <f>VLOOKUP($B754, Team_Batting___Advanced[[Team]:[OPS]], 9, FALSE)</f>
        <v>#N/A</v>
      </c>
      <c r="T754" s="11" t="e">
        <f>VLOOKUP($B754, Team_Batting___Advanced[], 19, FALSE)</f>
        <v>#N/A</v>
      </c>
      <c r="U754" s="11" t="e">
        <f>VLOOKUP($B754, 'Team Per G'!$A$2:$G$31, 3, FALSE)</f>
        <v>#N/A</v>
      </c>
      <c r="V754" s="11" t="e">
        <f>VLOOKUP($B754, 'Team Per G'!$A$2:$G$31, 5, FALSE)</f>
        <v>#N/A</v>
      </c>
      <c r="W754" s="11" t="e">
        <f>VLOOKUP($B754, 'Team Per G'!$A$2:$G$31, 4, FALSE)</f>
        <v>#N/A</v>
      </c>
      <c r="X754" s="11" t="e">
        <f>VLOOKUP($B754, Team_Batting___Dashboard[], 22, FALSE)/$F754</f>
        <v>#N/A</v>
      </c>
      <c r="Y754" s="11" t="e">
        <f>VLOOKUP($B754, 'FanGraphs - Team WAR Projected'!$B$2:$E$31, 4, FALSE)/162</f>
        <v>#N/A</v>
      </c>
      <c r="Z754" s="11" t="e">
        <f t="shared" si="127"/>
        <v>#N/A</v>
      </c>
      <c r="AA754" s="11" t="e">
        <f>VLOOKUP($B754, FanGraphs_Standings[[Abbreviation]:[2024 Year to Date RS/G]], 6, FALSE)/$F754</f>
        <v>#N/A</v>
      </c>
      <c r="AB754" s="11" t="e">
        <f>VLOOKUP($B754, FanGraphs_Standings[[Abbreviation]:[2024 Projected Full Season RDif]], 19, FALSE)/162</f>
        <v>#N/A</v>
      </c>
      <c r="AC754" s="11" t="e">
        <f t="shared" si="136"/>
        <v>#N/A</v>
      </c>
      <c r="AD754" s="11" t="e">
        <f>VLOOKUP($B754, FanGraphs_Standings[[Abbreviation]:[2024 Projected Full Season RDif]], 5, FALSE)</f>
        <v>#N/A</v>
      </c>
      <c r="AE754" s="11" t="e">
        <f>VLOOKUP($B754, FanGraphs_Standings[[Abbreviation]:[2024 Projected Full Season W%]], 18, FALSE)</f>
        <v>#N/A</v>
      </c>
      <c r="AF754" s="11" t="e">
        <f t="shared" si="128"/>
        <v>#N/A</v>
      </c>
      <c r="AG754" s="11" t="e">
        <f>VLOOKUP($B754, 'Home Field Adv'!$A$2:$I$31, 9, FALSE)</f>
        <v>#N/A</v>
      </c>
      <c r="AH754" s="11" t="e">
        <f>VLOOKUP($C754, FanGraphs_Standings[[Abbreviation]:[2024 Year to Date G]], 2, FALSE)</f>
        <v>#N/A</v>
      </c>
      <c r="AI754" s="11" t="e">
        <f>_xlfn.IFNA(VLOOKUP($E754, 'SP Per G'!$A$2:$D$1385, 3, FALSE), AO754)</f>
        <v>#N/A</v>
      </c>
      <c r="AJ754" s="11" t="e">
        <f>IF(AND(ISNA(VLOOKUP($E754, 'SP Per G'!$A$2:$D$1385, 4, FALSE)), ISTEXT($E754)), AI754,IF(ISNA(VLOOKUP($E754, 'SP Per G'!$A$2:$D$1385, 4, FALSE)), AO754, VLOOKUP($E754, 'SP Per G'!$A$2:$D$1385, 4, FALSE)))</f>
        <v>#N/A</v>
      </c>
      <c r="AK754" s="11" t="e">
        <f t="shared" si="129"/>
        <v>#N/A</v>
      </c>
      <c r="AL754" s="11" t="e">
        <f>_xlfn.IFNA(VLOOKUP($E754, Individual_Pitching___Dashboard[], 18, FALSE), VLOOKUP($C754,Team_Pitching___Advanced[[Team]:[SIERA]],16,FALSE))</f>
        <v>#N/A</v>
      </c>
      <c r="AM754" s="11" t="e">
        <f>_xlfn.IFNA(VLOOKUP($E754, Individual_Pitching___Dashboard[], 20, FALSE), VLOOKUP($C754,Team_Pitching___Advanced[[Team]:[xFIP]],19,FALSE))</f>
        <v>#N/A</v>
      </c>
      <c r="AN754" s="11" t="e">
        <f>_xlfn.IFNA(VLOOKUP($E754,Individual_Pitching___Advanced[],21,FALSE),VLOOKUP($C754,Team_Pitching___Advanced[[Team]:[SIERA]],20,FALSE))</f>
        <v>#N/A</v>
      </c>
      <c r="AO754" s="11" t="e">
        <f>VLOOKUP($C754, 'Team Per G'!$A$2:$G$31, 7, FALSE)</f>
        <v>#N/A</v>
      </c>
      <c r="AP754" s="11" t="e">
        <f>VLOOKUP($C754, 'FanGraphs - Team WAR Projected'!$B$2:$E$31, 3, FALSE)/162</f>
        <v>#N/A</v>
      </c>
      <c r="AQ754" s="11" t="e">
        <f t="shared" si="130"/>
        <v>#N/A</v>
      </c>
      <c r="AR754" s="11" t="e">
        <f>VLOOKUP($C754, Team_Pitching___Advanced[[Team]:[xFIP]], 19,FALSE)</f>
        <v>#N/A</v>
      </c>
      <c r="AS754" s="11" t="e">
        <f>VLOOKUP($C754, Team_Pitching___Advanced[], 20, FALSE)</f>
        <v>#N/A</v>
      </c>
      <c r="AT754" s="11" t="e">
        <f>VLOOKUP($C754, Team_Batting___Dashboard[[Team]:[wOBA]], 16, FALSE)</f>
        <v>#N/A</v>
      </c>
      <c r="AU754" s="11" t="e">
        <f>VLOOKUP($C754, Team_Batting___Advanced[[Team]:[OPS]], 9, FALSE)</f>
        <v>#N/A</v>
      </c>
      <c r="AV754" s="11" t="e">
        <f>VLOOKUP($C754, Team_Batting___Advanced[], 19, FALSE)</f>
        <v>#N/A</v>
      </c>
      <c r="AW754" s="11" t="e">
        <f>VLOOKUP($C754, 'Team Per G'!$A$2:$G$31, 3, FALSE)</f>
        <v>#N/A</v>
      </c>
      <c r="AX754" s="11" t="e">
        <f>VLOOKUP($C754, 'Team Per G'!$A$2:$G$31, 5, FALSE)</f>
        <v>#N/A</v>
      </c>
      <c r="AY754" s="11" t="e">
        <f>VLOOKUP($C754, 'Team Per G'!$A$2:$G$31, 4, FALSE)</f>
        <v>#N/A</v>
      </c>
      <c r="AZ754" s="11" t="e">
        <f>VLOOKUP($C754, Team_Batting___Dashboard[], 22, FALSE)/$AH754</f>
        <v>#N/A</v>
      </c>
      <c r="BA754" s="11" t="e">
        <f>VLOOKUP($C754, 'FanGraphs - Team WAR Projected'!$B$2:$E$31, 4, FALSE)/162</f>
        <v>#N/A</v>
      </c>
      <c r="BB754" s="11" t="e">
        <f t="shared" si="131"/>
        <v>#N/A</v>
      </c>
      <c r="BC754" s="11" t="e">
        <f>VLOOKUP($C754, FanGraphs_Standings[[Abbreviation]:[2024 Year to Date RS/G]], 6, FALSE)/$AH754</f>
        <v>#N/A</v>
      </c>
      <c r="BD754" s="11" t="e">
        <f>VLOOKUP($C754, FanGraphs_Standings[[Abbreviation]:[2024 Projected Full Season RDif]], 19, FALSE)/162</f>
        <v>#N/A</v>
      </c>
      <c r="BE754" s="11" t="e">
        <f t="shared" si="132"/>
        <v>#N/A</v>
      </c>
      <c r="BF754" s="11" t="e">
        <f>VLOOKUP($C754, FanGraphs_Standings[[Abbreviation]:[2024 Projected Full Season RDif]], 5, FALSE)</f>
        <v>#N/A</v>
      </c>
      <c r="BG754" s="11" t="e">
        <f>VLOOKUP($C754, FanGraphs_Standings[[Abbreviation]:[2024 Projected Full Season W%]], 18, FALSE)</f>
        <v>#N/A</v>
      </c>
      <c r="BH754" s="11" t="e">
        <f t="shared" si="133"/>
        <v>#N/A</v>
      </c>
      <c r="BI754" s="11" t="e">
        <f>VLOOKUP($C754, 'Home Field Adv'!$A$2:$K$31, 11, FALSE)</f>
        <v>#N/A</v>
      </c>
      <c r="BL754" s="12" t="str">
        <f t="shared" si="134"/>
        <v/>
      </c>
      <c r="BM754" s="12" t="str">
        <f t="shared" si="137"/>
        <v/>
      </c>
      <c r="BN754" s="12" t="str">
        <f t="shared" si="135"/>
        <v/>
      </c>
    </row>
    <row r="755" spans="6:66" x14ac:dyDescent="0.45">
      <c r="F755" s="11" t="e">
        <f>VLOOKUP($B755, FanGraphs_Standings[[Abbreviation]:[2024 Year to Date G]], 2, FALSE)</f>
        <v>#N/A</v>
      </c>
      <c r="G755" s="11" t="e">
        <f>_xlfn.IFNA(VLOOKUP($D755, 'SP Per G'!$A$2:$D$1385, 3, FALSE),M755)</f>
        <v>#N/A</v>
      </c>
      <c r="H755" s="11" t="e">
        <f>IF(AND(ISNA(VLOOKUP($D755, 'SP Per G'!$A$2:$D$1385, 4, FALSE)), ISTEXT($D755)), G755,IF(ISNA(VLOOKUP($D755, 'SP Per G'!$A$2:$D$1385, 4, FALSE)), M755, VLOOKUP($D755, 'SP Per G'!$A$2:$D$1385, 4, FALSE)))</f>
        <v>#N/A</v>
      </c>
      <c r="I755" s="11" t="e">
        <f t="shared" si="125"/>
        <v>#N/A</v>
      </c>
      <c r="J755" s="11" t="e">
        <f>_xlfn.IFNA(VLOOKUP($D755,Individual_Pitching___Dashboard[],18,FALSE),VLOOKUP(B755,Team_Pitching___Dashboard[[Team]:[ERA]],17,FALSE))</f>
        <v>#N/A</v>
      </c>
      <c r="K755" s="11" t="e">
        <f>_xlfn.IFNA(VLOOKUP($D755, Individual_Pitching___Dashboard[], 20, FALSE), VLOOKUP(B755,Team_Pitching___Dashboard[[Team]:[xFIP]],20,FALSE))</f>
        <v>#N/A</v>
      </c>
      <c r="L755" s="11" t="e">
        <f>_xlfn.IFNA(VLOOKUP($D755, Individual_Pitching___Advanced[], 21,FALSE), VLOOKUP(B755, Team_Pitching___Advanced[], 20, FALSE))</f>
        <v>#N/A</v>
      </c>
      <c r="M755" s="11" t="e">
        <f>VLOOKUP($B755, 'Team Per G'!$A$2:$G$31, 7, FALSE)</f>
        <v>#N/A</v>
      </c>
      <c r="N755" s="11" t="e">
        <f>VLOOKUP($B755, 'FanGraphs - Team WAR Projected'!$B$2:$E$31, 3, FALSE)/162</f>
        <v>#N/A</v>
      </c>
      <c r="O755" s="11" t="e">
        <f t="shared" si="126"/>
        <v>#N/A</v>
      </c>
      <c r="P755" s="11" t="e">
        <f>VLOOKUP($B755, Team_Pitching___Advanced[[Team]:[xFIP]], 19,FALSE)</f>
        <v>#N/A</v>
      </c>
      <c r="Q755" s="11" t="e">
        <f>VLOOKUP($B755, Team_Pitching___Advanced[], 20, FALSE)</f>
        <v>#N/A</v>
      </c>
      <c r="R755" s="11" t="e">
        <f>VLOOKUP($B755, Team_Batting___Dashboard[[Team]:[wOBA]], 16, FALSE)</f>
        <v>#N/A</v>
      </c>
      <c r="S755" s="11" t="e">
        <f>VLOOKUP($B755, Team_Batting___Advanced[[Team]:[OPS]], 9, FALSE)</f>
        <v>#N/A</v>
      </c>
      <c r="T755" s="11" t="e">
        <f>VLOOKUP($B755, Team_Batting___Advanced[], 19, FALSE)</f>
        <v>#N/A</v>
      </c>
      <c r="U755" s="11" t="e">
        <f>VLOOKUP($B755, 'Team Per G'!$A$2:$G$31, 3, FALSE)</f>
        <v>#N/A</v>
      </c>
      <c r="V755" s="11" t="e">
        <f>VLOOKUP($B755, 'Team Per G'!$A$2:$G$31, 5, FALSE)</f>
        <v>#N/A</v>
      </c>
      <c r="W755" s="11" t="e">
        <f>VLOOKUP($B755, 'Team Per G'!$A$2:$G$31, 4, FALSE)</f>
        <v>#N/A</v>
      </c>
      <c r="X755" s="11" t="e">
        <f>VLOOKUP($B755, Team_Batting___Dashboard[], 22, FALSE)/$F755</f>
        <v>#N/A</v>
      </c>
      <c r="Y755" s="11" t="e">
        <f>VLOOKUP($B755, 'FanGraphs - Team WAR Projected'!$B$2:$E$31, 4, FALSE)/162</f>
        <v>#N/A</v>
      </c>
      <c r="Z755" s="11" t="e">
        <f t="shared" si="127"/>
        <v>#N/A</v>
      </c>
      <c r="AA755" s="11" t="e">
        <f>VLOOKUP($B755, FanGraphs_Standings[[Abbreviation]:[2024 Year to Date RS/G]], 6, FALSE)/$F755</f>
        <v>#N/A</v>
      </c>
      <c r="AB755" s="11" t="e">
        <f>VLOOKUP($B755, FanGraphs_Standings[[Abbreviation]:[2024 Projected Full Season RDif]], 19, FALSE)/162</f>
        <v>#N/A</v>
      </c>
      <c r="AC755" s="11" t="e">
        <f t="shared" si="136"/>
        <v>#N/A</v>
      </c>
      <c r="AD755" s="11" t="e">
        <f>VLOOKUP($B755, FanGraphs_Standings[[Abbreviation]:[2024 Projected Full Season RDif]], 5, FALSE)</f>
        <v>#N/A</v>
      </c>
      <c r="AE755" s="11" t="e">
        <f>VLOOKUP($B755, FanGraphs_Standings[[Abbreviation]:[2024 Projected Full Season W%]], 18, FALSE)</f>
        <v>#N/A</v>
      </c>
      <c r="AF755" s="11" t="e">
        <f t="shared" si="128"/>
        <v>#N/A</v>
      </c>
      <c r="AG755" s="11" t="e">
        <f>VLOOKUP($B755, 'Home Field Adv'!$A$2:$I$31, 9, FALSE)</f>
        <v>#N/A</v>
      </c>
      <c r="AH755" s="11" t="e">
        <f>VLOOKUP($C755, FanGraphs_Standings[[Abbreviation]:[2024 Year to Date G]], 2, FALSE)</f>
        <v>#N/A</v>
      </c>
      <c r="AI755" s="11" t="e">
        <f>_xlfn.IFNA(VLOOKUP($E755, 'SP Per G'!$A$2:$D$1385, 3, FALSE), AO755)</f>
        <v>#N/A</v>
      </c>
      <c r="AJ755" s="11" t="e">
        <f>IF(AND(ISNA(VLOOKUP($E755, 'SP Per G'!$A$2:$D$1385, 4, FALSE)), ISTEXT($E755)), AI755,IF(ISNA(VLOOKUP($E755, 'SP Per G'!$A$2:$D$1385, 4, FALSE)), AO755, VLOOKUP($E755, 'SP Per G'!$A$2:$D$1385, 4, FALSE)))</f>
        <v>#N/A</v>
      </c>
      <c r="AK755" s="11" t="e">
        <f t="shared" si="129"/>
        <v>#N/A</v>
      </c>
      <c r="AL755" s="11" t="e">
        <f>_xlfn.IFNA(VLOOKUP($E755, Individual_Pitching___Dashboard[], 18, FALSE), VLOOKUP($C755,Team_Pitching___Advanced[[Team]:[SIERA]],16,FALSE))</f>
        <v>#N/A</v>
      </c>
      <c r="AM755" s="11" t="e">
        <f>_xlfn.IFNA(VLOOKUP($E755, Individual_Pitching___Dashboard[], 20, FALSE), VLOOKUP($C755,Team_Pitching___Advanced[[Team]:[xFIP]],19,FALSE))</f>
        <v>#N/A</v>
      </c>
      <c r="AN755" s="11" t="e">
        <f>_xlfn.IFNA(VLOOKUP($E755,Individual_Pitching___Advanced[],21,FALSE),VLOOKUP($C755,Team_Pitching___Advanced[[Team]:[SIERA]],20,FALSE))</f>
        <v>#N/A</v>
      </c>
      <c r="AO755" s="11" t="e">
        <f>VLOOKUP($C755, 'Team Per G'!$A$2:$G$31, 7, FALSE)</f>
        <v>#N/A</v>
      </c>
      <c r="AP755" s="11" t="e">
        <f>VLOOKUP($C755, 'FanGraphs - Team WAR Projected'!$B$2:$E$31, 3, FALSE)/162</f>
        <v>#N/A</v>
      </c>
      <c r="AQ755" s="11" t="e">
        <f t="shared" si="130"/>
        <v>#N/A</v>
      </c>
      <c r="AR755" s="11" t="e">
        <f>VLOOKUP($C755, Team_Pitching___Advanced[[Team]:[xFIP]], 19,FALSE)</f>
        <v>#N/A</v>
      </c>
      <c r="AS755" s="11" t="e">
        <f>VLOOKUP($C755, Team_Pitching___Advanced[], 20, FALSE)</f>
        <v>#N/A</v>
      </c>
      <c r="AT755" s="11" t="e">
        <f>VLOOKUP($C755, Team_Batting___Dashboard[[Team]:[wOBA]], 16, FALSE)</f>
        <v>#N/A</v>
      </c>
      <c r="AU755" s="11" t="e">
        <f>VLOOKUP($C755, Team_Batting___Advanced[[Team]:[OPS]], 9, FALSE)</f>
        <v>#N/A</v>
      </c>
      <c r="AV755" s="11" t="e">
        <f>VLOOKUP($C755, Team_Batting___Advanced[], 19, FALSE)</f>
        <v>#N/A</v>
      </c>
      <c r="AW755" s="11" t="e">
        <f>VLOOKUP($C755, 'Team Per G'!$A$2:$G$31, 3, FALSE)</f>
        <v>#N/A</v>
      </c>
      <c r="AX755" s="11" t="e">
        <f>VLOOKUP($C755, 'Team Per G'!$A$2:$G$31, 5, FALSE)</f>
        <v>#N/A</v>
      </c>
      <c r="AY755" s="11" t="e">
        <f>VLOOKUP($C755, 'Team Per G'!$A$2:$G$31, 4, FALSE)</f>
        <v>#N/A</v>
      </c>
      <c r="AZ755" s="11" t="e">
        <f>VLOOKUP($C755, Team_Batting___Dashboard[], 22, FALSE)/$AH755</f>
        <v>#N/A</v>
      </c>
      <c r="BA755" s="11" t="e">
        <f>VLOOKUP($C755, 'FanGraphs - Team WAR Projected'!$B$2:$E$31, 4, FALSE)/162</f>
        <v>#N/A</v>
      </c>
      <c r="BB755" s="11" t="e">
        <f t="shared" si="131"/>
        <v>#N/A</v>
      </c>
      <c r="BC755" s="11" t="e">
        <f>VLOOKUP($C755, FanGraphs_Standings[[Abbreviation]:[2024 Year to Date RS/G]], 6, FALSE)/$AH755</f>
        <v>#N/A</v>
      </c>
      <c r="BD755" s="11" t="e">
        <f>VLOOKUP($C755, FanGraphs_Standings[[Abbreviation]:[2024 Projected Full Season RDif]], 19, FALSE)/162</f>
        <v>#N/A</v>
      </c>
      <c r="BE755" s="11" t="e">
        <f t="shared" si="132"/>
        <v>#N/A</v>
      </c>
      <c r="BF755" s="11" t="e">
        <f>VLOOKUP($C755, FanGraphs_Standings[[Abbreviation]:[2024 Projected Full Season RDif]], 5, FALSE)</f>
        <v>#N/A</v>
      </c>
      <c r="BG755" s="11" t="e">
        <f>VLOOKUP($C755, FanGraphs_Standings[[Abbreviation]:[2024 Projected Full Season W%]], 18, FALSE)</f>
        <v>#N/A</v>
      </c>
      <c r="BH755" s="11" t="e">
        <f t="shared" si="133"/>
        <v>#N/A</v>
      </c>
      <c r="BI755" s="11" t="e">
        <f>VLOOKUP($C755, 'Home Field Adv'!$A$2:$K$31, 11, FALSE)</f>
        <v>#N/A</v>
      </c>
      <c r="BL755" s="12" t="str">
        <f t="shared" si="134"/>
        <v/>
      </c>
      <c r="BM755" s="12" t="str">
        <f t="shared" si="137"/>
        <v/>
      </c>
      <c r="BN755" s="12" t="str">
        <f t="shared" si="135"/>
        <v/>
      </c>
    </row>
    <row r="756" spans="6:66" x14ac:dyDescent="0.45">
      <c r="F756" s="11" t="e">
        <f>VLOOKUP($B756, FanGraphs_Standings[[Abbreviation]:[2024 Year to Date G]], 2, FALSE)</f>
        <v>#N/A</v>
      </c>
      <c r="G756" s="11" t="e">
        <f>_xlfn.IFNA(VLOOKUP($D756, 'SP Per G'!$A$2:$D$1385, 3, FALSE),M756)</f>
        <v>#N/A</v>
      </c>
      <c r="H756" s="11" t="e">
        <f>IF(AND(ISNA(VLOOKUP($D756, 'SP Per G'!$A$2:$D$1385, 4, FALSE)), ISTEXT($D756)), G756,IF(ISNA(VLOOKUP($D756, 'SP Per G'!$A$2:$D$1385, 4, FALSE)), M756, VLOOKUP($D756, 'SP Per G'!$A$2:$D$1385, 4, FALSE)))</f>
        <v>#N/A</v>
      </c>
      <c r="I756" s="11" t="e">
        <f t="shared" si="125"/>
        <v>#N/A</v>
      </c>
      <c r="J756" s="11" t="e">
        <f>_xlfn.IFNA(VLOOKUP($D756,Individual_Pitching___Dashboard[],18,FALSE),VLOOKUP(B756,Team_Pitching___Dashboard[[Team]:[ERA]],17,FALSE))</f>
        <v>#N/A</v>
      </c>
      <c r="K756" s="11" t="e">
        <f>_xlfn.IFNA(VLOOKUP($D756, Individual_Pitching___Dashboard[], 20, FALSE), VLOOKUP(B756,Team_Pitching___Dashboard[[Team]:[xFIP]],20,FALSE))</f>
        <v>#N/A</v>
      </c>
      <c r="L756" s="11" t="e">
        <f>_xlfn.IFNA(VLOOKUP($D756, Individual_Pitching___Advanced[], 21,FALSE), VLOOKUP(B756, Team_Pitching___Advanced[], 20, FALSE))</f>
        <v>#N/A</v>
      </c>
      <c r="M756" s="11" t="e">
        <f>VLOOKUP($B756, 'Team Per G'!$A$2:$G$31, 7, FALSE)</f>
        <v>#N/A</v>
      </c>
      <c r="N756" s="11" t="e">
        <f>VLOOKUP($B756, 'FanGraphs - Team WAR Projected'!$B$2:$E$31, 3, FALSE)/162</f>
        <v>#N/A</v>
      </c>
      <c r="O756" s="11" t="e">
        <f t="shared" si="126"/>
        <v>#N/A</v>
      </c>
      <c r="P756" s="11" t="e">
        <f>VLOOKUP($B756, Team_Pitching___Advanced[[Team]:[xFIP]], 19,FALSE)</f>
        <v>#N/A</v>
      </c>
      <c r="Q756" s="11" t="e">
        <f>VLOOKUP($B756, Team_Pitching___Advanced[], 20, FALSE)</f>
        <v>#N/A</v>
      </c>
      <c r="R756" s="11" t="e">
        <f>VLOOKUP($B756, Team_Batting___Dashboard[[Team]:[wOBA]], 16, FALSE)</f>
        <v>#N/A</v>
      </c>
      <c r="S756" s="11" t="e">
        <f>VLOOKUP($B756, Team_Batting___Advanced[[Team]:[OPS]], 9, FALSE)</f>
        <v>#N/A</v>
      </c>
      <c r="T756" s="11" t="e">
        <f>VLOOKUP($B756, Team_Batting___Advanced[], 19, FALSE)</f>
        <v>#N/A</v>
      </c>
      <c r="U756" s="11" t="e">
        <f>VLOOKUP($B756, 'Team Per G'!$A$2:$G$31, 3, FALSE)</f>
        <v>#N/A</v>
      </c>
      <c r="V756" s="11" t="e">
        <f>VLOOKUP($B756, 'Team Per G'!$A$2:$G$31, 5, FALSE)</f>
        <v>#N/A</v>
      </c>
      <c r="W756" s="11" t="e">
        <f>VLOOKUP($B756, 'Team Per G'!$A$2:$G$31, 4, FALSE)</f>
        <v>#N/A</v>
      </c>
      <c r="X756" s="11" t="e">
        <f>VLOOKUP($B756, Team_Batting___Dashboard[], 22, FALSE)/$F756</f>
        <v>#N/A</v>
      </c>
      <c r="Y756" s="11" t="e">
        <f>VLOOKUP($B756, 'FanGraphs - Team WAR Projected'!$B$2:$E$31, 4, FALSE)/162</f>
        <v>#N/A</v>
      </c>
      <c r="Z756" s="11" t="e">
        <f t="shared" si="127"/>
        <v>#N/A</v>
      </c>
      <c r="AA756" s="11" t="e">
        <f>VLOOKUP($B756, FanGraphs_Standings[[Abbreviation]:[2024 Year to Date RS/G]], 6, FALSE)/$F756</f>
        <v>#N/A</v>
      </c>
      <c r="AB756" s="11" t="e">
        <f>VLOOKUP($B756, FanGraphs_Standings[[Abbreviation]:[2024 Projected Full Season RDif]], 19, FALSE)/162</f>
        <v>#N/A</v>
      </c>
      <c r="AC756" s="11" t="e">
        <f t="shared" si="136"/>
        <v>#N/A</v>
      </c>
      <c r="AD756" s="11" t="e">
        <f>VLOOKUP($B756, FanGraphs_Standings[[Abbreviation]:[2024 Projected Full Season RDif]], 5, FALSE)</f>
        <v>#N/A</v>
      </c>
      <c r="AE756" s="11" t="e">
        <f>VLOOKUP($B756, FanGraphs_Standings[[Abbreviation]:[2024 Projected Full Season W%]], 18, FALSE)</f>
        <v>#N/A</v>
      </c>
      <c r="AF756" s="11" t="e">
        <f t="shared" si="128"/>
        <v>#N/A</v>
      </c>
      <c r="AG756" s="11" t="e">
        <f>VLOOKUP($B756, 'Home Field Adv'!$A$2:$I$31, 9, FALSE)</f>
        <v>#N/A</v>
      </c>
      <c r="AH756" s="11" t="e">
        <f>VLOOKUP($C756, FanGraphs_Standings[[Abbreviation]:[2024 Year to Date G]], 2, FALSE)</f>
        <v>#N/A</v>
      </c>
      <c r="AI756" s="11" t="e">
        <f>_xlfn.IFNA(VLOOKUP($E756, 'SP Per G'!$A$2:$D$1385, 3, FALSE), AO756)</f>
        <v>#N/A</v>
      </c>
      <c r="AJ756" s="11" t="e">
        <f>IF(AND(ISNA(VLOOKUP($E756, 'SP Per G'!$A$2:$D$1385, 4, FALSE)), ISTEXT($E756)), AI756,IF(ISNA(VLOOKUP($E756, 'SP Per G'!$A$2:$D$1385, 4, FALSE)), AO756, VLOOKUP($E756, 'SP Per G'!$A$2:$D$1385, 4, FALSE)))</f>
        <v>#N/A</v>
      </c>
      <c r="AK756" s="11" t="e">
        <f t="shared" si="129"/>
        <v>#N/A</v>
      </c>
      <c r="AL756" s="11" t="e">
        <f>_xlfn.IFNA(VLOOKUP($E756, Individual_Pitching___Dashboard[], 18, FALSE), VLOOKUP($C756,Team_Pitching___Advanced[[Team]:[SIERA]],16,FALSE))</f>
        <v>#N/A</v>
      </c>
      <c r="AM756" s="11" t="e">
        <f>_xlfn.IFNA(VLOOKUP($E756, Individual_Pitching___Dashboard[], 20, FALSE), VLOOKUP($C756,Team_Pitching___Advanced[[Team]:[xFIP]],19,FALSE))</f>
        <v>#N/A</v>
      </c>
      <c r="AN756" s="11" t="e">
        <f>_xlfn.IFNA(VLOOKUP($E756,Individual_Pitching___Advanced[],21,FALSE),VLOOKUP($C756,Team_Pitching___Advanced[[Team]:[SIERA]],20,FALSE))</f>
        <v>#N/A</v>
      </c>
      <c r="AO756" s="11" t="e">
        <f>VLOOKUP($C756, 'Team Per G'!$A$2:$G$31, 7, FALSE)</f>
        <v>#N/A</v>
      </c>
      <c r="AP756" s="11" t="e">
        <f>VLOOKUP($C756, 'FanGraphs - Team WAR Projected'!$B$2:$E$31, 3, FALSE)/162</f>
        <v>#N/A</v>
      </c>
      <c r="AQ756" s="11" t="e">
        <f t="shared" si="130"/>
        <v>#N/A</v>
      </c>
      <c r="AR756" s="11" t="e">
        <f>VLOOKUP($C756, Team_Pitching___Advanced[[Team]:[xFIP]], 19,FALSE)</f>
        <v>#N/A</v>
      </c>
      <c r="AS756" s="11" t="e">
        <f>VLOOKUP($C756, Team_Pitching___Advanced[], 20, FALSE)</f>
        <v>#N/A</v>
      </c>
      <c r="AT756" s="11" t="e">
        <f>VLOOKUP($C756, Team_Batting___Dashboard[[Team]:[wOBA]], 16, FALSE)</f>
        <v>#N/A</v>
      </c>
      <c r="AU756" s="11" t="e">
        <f>VLOOKUP($C756, Team_Batting___Advanced[[Team]:[OPS]], 9, FALSE)</f>
        <v>#N/A</v>
      </c>
      <c r="AV756" s="11" t="e">
        <f>VLOOKUP($C756, Team_Batting___Advanced[], 19, FALSE)</f>
        <v>#N/A</v>
      </c>
      <c r="AW756" s="11" t="e">
        <f>VLOOKUP($C756, 'Team Per G'!$A$2:$G$31, 3, FALSE)</f>
        <v>#N/A</v>
      </c>
      <c r="AX756" s="11" t="e">
        <f>VLOOKUP($C756, 'Team Per G'!$A$2:$G$31, 5, FALSE)</f>
        <v>#N/A</v>
      </c>
      <c r="AY756" s="11" t="e">
        <f>VLOOKUP($C756, 'Team Per G'!$A$2:$G$31, 4, FALSE)</f>
        <v>#N/A</v>
      </c>
      <c r="AZ756" s="11" t="e">
        <f>VLOOKUP($C756, Team_Batting___Dashboard[], 22, FALSE)/$AH756</f>
        <v>#N/A</v>
      </c>
      <c r="BA756" s="11" t="e">
        <f>VLOOKUP($C756, 'FanGraphs - Team WAR Projected'!$B$2:$E$31, 4, FALSE)/162</f>
        <v>#N/A</v>
      </c>
      <c r="BB756" s="11" t="e">
        <f t="shared" si="131"/>
        <v>#N/A</v>
      </c>
      <c r="BC756" s="11" t="e">
        <f>VLOOKUP($C756, FanGraphs_Standings[[Abbreviation]:[2024 Year to Date RS/G]], 6, FALSE)/$AH756</f>
        <v>#N/A</v>
      </c>
      <c r="BD756" s="11" t="e">
        <f>VLOOKUP($C756, FanGraphs_Standings[[Abbreviation]:[2024 Projected Full Season RDif]], 19, FALSE)/162</f>
        <v>#N/A</v>
      </c>
      <c r="BE756" s="11" t="e">
        <f t="shared" si="132"/>
        <v>#N/A</v>
      </c>
      <c r="BF756" s="11" t="e">
        <f>VLOOKUP($C756, FanGraphs_Standings[[Abbreviation]:[2024 Projected Full Season RDif]], 5, FALSE)</f>
        <v>#N/A</v>
      </c>
      <c r="BG756" s="11" t="e">
        <f>VLOOKUP($C756, FanGraphs_Standings[[Abbreviation]:[2024 Projected Full Season W%]], 18, FALSE)</f>
        <v>#N/A</v>
      </c>
      <c r="BH756" s="11" t="e">
        <f t="shared" si="133"/>
        <v>#N/A</v>
      </c>
      <c r="BI756" s="11" t="e">
        <f>VLOOKUP($C756, 'Home Field Adv'!$A$2:$K$31, 11, FALSE)</f>
        <v>#N/A</v>
      </c>
      <c r="BL756" s="12" t="str">
        <f t="shared" si="134"/>
        <v/>
      </c>
      <c r="BM756" s="12" t="str">
        <f t="shared" si="137"/>
        <v/>
      </c>
      <c r="BN756" s="12" t="str">
        <f t="shared" si="135"/>
        <v/>
      </c>
    </row>
    <row r="757" spans="6:66" x14ac:dyDescent="0.45">
      <c r="F757" s="11" t="e">
        <f>VLOOKUP($B757, FanGraphs_Standings[[Abbreviation]:[2024 Year to Date G]], 2, FALSE)</f>
        <v>#N/A</v>
      </c>
      <c r="G757" s="11" t="e">
        <f>_xlfn.IFNA(VLOOKUP($D757, 'SP Per G'!$A$2:$D$1385, 3, FALSE),M757)</f>
        <v>#N/A</v>
      </c>
      <c r="H757" s="11" t="e">
        <f>IF(AND(ISNA(VLOOKUP($D757, 'SP Per G'!$A$2:$D$1385, 4, FALSE)), ISTEXT($D757)), G757,IF(ISNA(VLOOKUP($D757, 'SP Per G'!$A$2:$D$1385, 4, FALSE)), M757, VLOOKUP($D757, 'SP Per G'!$A$2:$D$1385, 4, FALSE)))</f>
        <v>#N/A</v>
      </c>
      <c r="I757" s="11" t="e">
        <f t="shared" si="125"/>
        <v>#N/A</v>
      </c>
      <c r="J757" s="11" t="e">
        <f>_xlfn.IFNA(VLOOKUP($D757,Individual_Pitching___Dashboard[],18,FALSE),VLOOKUP(B757,Team_Pitching___Dashboard[[Team]:[ERA]],17,FALSE))</f>
        <v>#N/A</v>
      </c>
      <c r="K757" s="11" t="e">
        <f>_xlfn.IFNA(VLOOKUP($D757, Individual_Pitching___Dashboard[], 20, FALSE), VLOOKUP(B757,Team_Pitching___Dashboard[[Team]:[xFIP]],20,FALSE))</f>
        <v>#N/A</v>
      </c>
      <c r="L757" s="11" t="e">
        <f>_xlfn.IFNA(VLOOKUP($D757, Individual_Pitching___Advanced[], 21,FALSE), VLOOKUP(B757, Team_Pitching___Advanced[], 20, FALSE))</f>
        <v>#N/A</v>
      </c>
      <c r="M757" s="11" t="e">
        <f>VLOOKUP($B757, 'Team Per G'!$A$2:$G$31, 7, FALSE)</f>
        <v>#N/A</v>
      </c>
      <c r="N757" s="11" t="e">
        <f>VLOOKUP($B757, 'FanGraphs - Team WAR Projected'!$B$2:$E$31, 3, FALSE)/162</f>
        <v>#N/A</v>
      </c>
      <c r="O757" s="11" t="e">
        <f t="shared" si="126"/>
        <v>#N/A</v>
      </c>
      <c r="P757" s="11" t="e">
        <f>VLOOKUP($B757, Team_Pitching___Advanced[[Team]:[xFIP]], 19,FALSE)</f>
        <v>#N/A</v>
      </c>
      <c r="Q757" s="11" t="e">
        <f>VLOOKUP($B757, Team_Pitching___Advanced[], 20, FALSE)</f>
        <v>#N/A</v>
      </c>
      <c r="R757" s="11" t="e">
        <f>VLOOKUP($B757, Team_Batting___Dashboard[[Team]:[wOBA]], 16, FALSE)</f>
        <v>#N/A</v>
      </c>
      <c r="S757" s="11" t="e">
        <f>VLOOKUP($B757, Team_Batting___Advanced[[Team]:[OPS]], 9, FALSE)</f>
        <v>#N/A</v>
      </c>
      <c r="T757" s="11" t="e">
        <f>VLOOKUP($B757, Team_Batting___Advanced[], 19, FALSE)</f>
        <v>#N/A</v>
      </c>
      <c r="U757" s="11" t="e">
        <f>VLOOKUP($B757, 'Team Per G'!$A$2:$G$31, 3, FALSE)</f>
        <v>#N/A</v>
      </c>
      <c r="V757" s="11" t="e">
        <f>VLOOKUP($B757, 'Team Per G'!$A$2:$G$31, 5, FALSE)</f>
        <v>#N/A</v>
      </c>
      <c r="W757" s="11" t="e">
        <f>VLOOKUP($B757, 'Team Per G'!$A$2:$G$31, 4, FALSE)</f>
        <v>#N/A</v>
      </c>
      <c r="X757" s="11" t="e">
        <f>VLOOKUP($B757, Team_Batting___Dashboard[], 22, FALSE)/$F757</f>
        <v>#N/A</v>
      </c>
      <c r="Y757" s="11" t="e">
        <f>VLOOKUP($B757, 'FanGraphs - Team WAR Projected'!$B$2:$E$31, 4, FALSE)/162</f>
        <v>#N/A</v>
      </c>
      <c r="Z757" s="11" t="e">
        <f t="shared" si="127"/>
        <v>#N/A</v>
      </c>
      <c r="AA757" s="11" t="e">
        <f>VLOOKUP($B757, FanGraphs_Standings[[Abbreviation]:[2024 Year to Date RS/G]], 6, FALSE)/$F757</f>
        <v>#N/A</v>
      </c>
      <c r="AB757" s="11" t="e">
        <f>VLOOKUP($B757, FanGraphs_Standings[[Abbreviation]:[2024 Projected Full Season RDif]], 19, FALSE)/162</f>
        <v>#N/A</v>
      </c>
      <c r="AC757" s="11" t="e">
        <f t="shared" si="136"/>
        <v>#N/A</v>
      </c>
      <c r="AD757" s="11" t="e">
        <f>VLOOKUP($B757, FanGraphs_Standings[[Abbreviation]:[2024 Projected Full Season RDif]], 5, FALSE)</f>
        <v>#N/A</v>
      </c>
      <c r="AE757" s="11" t="e">
        <f>VLOOKUP($B757, FanGraphs_Standings[[Abbreviation]:[2024 Projected Full Season W%]], 18, FALSE)</f>
        <v>#N/A</v>
      </c>
      <c r="AF757" s="11" t="e">
        <f t="shared" si="128"/>
        <v>#N/A</v>
      </c>
      <c r="AG757" s="11" t="e">
        <f>VLOOKUP($B757, 'Home Field Adv'!$A$2:$I$31, 9, FALSE)</f>
        <v>#N/A</v>
      </c>
      <c r="AH757" s="11" t="e">
        <f>VLOOKUP($C757, FanGraphs_Standings[[Abbreviation]:[2024 Year to Date G]], 2, FALSE)</f>
        <v>#N/A</v>
      </c>
      <c r="AI757" s="11" t="e">
        <f>_xlfn.IFNA(VLOOKUP($E757, 'SP Per G'!$A$2:$D$1385, 3, FALSE), AO757)</f>
        <v>#N/A</v>
      </c>
      <c r="AJ757" s="11" t="e">
        <f>IF(AND(ISNA(VLOOKUP($E757, 'SP Per G'!$A$2:$D$1385, 4, FALSE)), ISTEXT($E757)), AI757,IF(ISNA(VLOOKUP($E757, 'SP Per G'!$A$2:$D$1385, 4, FALSE)), AO757, VLOOKUP($E757, 'SP Per G'!$A$2:$D$1385, 4, FALSE)))</f>
        <v>#N/A</v>
      </c>
      <c r="AK757" s="11" t="e">
        <f t="shared" si="129"/>
        <v>#N/A</v>
      </c>
      <c r="AL757" s="11" t="e">
        <f>_xlfn.IFNA(VLOOKUP($E757, Individual_Pitching___Dashboard[], 18, FALSE), VLOOKUP($C757,Team_Pitching___Advanced[[Team]:[SIERA]],16,FALSE))</f>
        <v>#N/A</v>
      </c>
      <c r="AM757" s="11" t="e">
        <f>_xlfn.IFNA(VLOOKUP($E757, Individual_Pitching___Dashboard[], 20, FALSE), VLOOKUP($C757,Team_Pitching___Advanced[[Team]:[xFIP]],19,FALSE))</f>
        <v>#N/A</v>
      </c>
      <c r="AN757" s="11" t="e">
        <f>_xlfn.IFNA(VLOOKUP($E757,Individual_Pitching___Advanced[],21,FALSE),VLOOKUP($C757,Team_Pitching___Advanced[[Team]:[SIERA]],20,FALSE))</f>
        <v>#N/A</v>
      </c>
      <c r="AO757" s="11" t="e">
        <f>VLOOKUP($C757, 'Team Per G'!$A$2:$G$31, 7, FALSE)</f>
        <v>#N/A</v>
      </c>
      <c r="AP757" s="11" t="e">
        <f>VLOOKUP($C757, 'FanGraphs - Team WAR Projected'!$B$2:$E$31, 3, FALSE)/162</f>
        <v>#N/A</v>
      </c>
      <c r="AQ757" s="11" t="e">
        <f t="shared" si="130"/>
        <v>#N/A</v>
      </c>
      <c r="AR757" s="11" t="e">
        <f>VLOOKUP($C757, Team_Pitching___Advanced[[Team]:[xFIP]], 19,FALSE)</f>
        <v>#N/A</v>
      </c>
      <c r="AS757" s="11" t="e">
        <f>VLOOKUP($C757, Team_Pitching___Advanced[], 20, FALSE)</f>
        <v>#N/A</v>
      </c>
      <c r="AT757" s="11" t="e">
        <f>VLOOKUP($C757, Team_Batting___Dashboard[[Team]:[wOBA]], 16, FALSE)</f>
        <v>#N/A</v>
      </c>
      <c r="AU757" s="11" t="e">
        <f>VLOOKUP($C757, Team_Batting___Advanced[[Team]:[OPS]], 9, FALSE)</f>
        <v>#N/A</v>
      </c>
      <c r="AV757" s="11" t="e">
        <f>VLOOKUP($C757, Team_Batting___Advanced[], 19, FALSE)</f>
        <v>#N/A</v>
      </c>
      <c r="AW757" s="11" t="e">
        <f>VLOOKUP($C757, 'Team Per G'!$A$2:$G$31, 3, FALSE)</f>
        <v>#N/A</v>
      </c>
      <c r="AX757" s="11" t="e">
        <f>VLOOKUP($C757, 'Team Per G'!$A$2:$G$31, 5, FALSE)</f>
        <v>#N/A</v>
      </c>
      <c r="AY757" s="11" t="e">
        <f>VLOOKUP($C757, 'Team Per G'!$A$2:$G$31, 4, FALSE)</f>
        <v>#N/A</v>
      </c>
      <c r="AZ757" s="11" t="e">
        <f>VLOOKUP($C757, Team_Batting___Dashboard[], 22, FALSE)/$AH757</f>
        <v>#N/A</v>
      </c>
      <c r="BA757" s="11" t="e">
        <f>VLOOKUP($C757, 'FanGraphs - Team WAR Projected'!$B$2:$E$31, 4, FALSE)/162</f>
        <v>#N/A</v>
      </c>
      <c r="BB757" s="11" t="e">
        <f t="shared" si="131"/>
        <v>#N/A</v>
      </c>
      <c r="BC757" s="11" t="e">
        <f>VLOOKUP($C757, FanGraphs_Standings[[Abbreviation]:[2024 Year to Date RS/G]], 6, FALSE)/$AH757</f>
        <v>#N/A</v>
      </c>
      <c r="BD757" s="11" t="e">
        <f>VLOOKUP($C757, FanGraphs_Standings[[Abbreviation]:[2024 Projected Full Season RDif]], 19, FALSE)/162</f>
        <v>#N/A</v>
      </c>
      <c r="BE757" s="11" t="e">
        <f t="shared" si="132"/>
        <v>#N/A</v>
      </c>
      <c r="BF757" s="11" t="e">
        <f>VLOOKUP($C757, FanGraphs_Standings[[Abbreviation]:[2024 Projected Full Season RDif]], 5, FALSE)</f>
        <v>#N/A</v>
      </c>
      <c r="BG757" s="11" t="e">
        <f>VLOOKUP($C757, FanGraphs_Standings[[Abbreviation]:[2024 Projected Full Season W%]], 18, FALSE)</f>
        <v>#N/A</v>
      </c>
      <c r="BH757" s="11" t="e">
        <f t="shared" si="133"/>
        <v>#N/A</v>
      </c>
      <c r="BI757" s="11" t="e">
        <f>VLOOKUP($C757, 'Home Field Adv'!$A$2:$K$31, 11, FALSE)</f>
        <v>#N/A</v>
      </c>
      <c r="BL757" s="12" t="str">
        <f t="shared" si="134"/>
        <v/>
      </c>
      <c r="BM757" s="12" t="str">
        <f t="shared" si="137"/>
        <v/>
      </c>
      <c r="BN757" s="12" t="str">
        <f t="shared" si="135"/>
        <v/>
      </c>
    </row>
    <row r="758" spans="6:66" x14ac:dyDescent="0.45">
      <c r="F758" s="11" t="e">
        <f>VLOOKUP($B758, FanGraphs_Standings[[Abbreviation]:[2024 Year to Date G]], 2, FALSE)</f>
        <v>#N/A</v>
      </c>
      <c r="G758" s="11" t="e">
        <f>_xlfn.IFNA(VLOOKUP($D758, 'SP Per G'!$A$2:$D$1385, 3, FALSE),M758)</f>
        <v>#N/A</v>
      </c>
      <c r="H758" s="11" t="e">
        <f>IF(AND(ISNA(VLOOKUP($D758, 'SP Per G'!$A$2:$D$1385, 4, FALSE)), ISTEXT($D758)), G758,IF(ISNA(VLOOKUP($D758, 'SP Per G'!$A$2:$D$1385, 4, FALSE)), M758, VLOOKUP($D758, 'SP Per G'!$A$2:$D$1385, 4, FALSE)))</f>
        <v>#N/A</v>
      </c>
      <c r="I758" s="11" t="e">
        <f t="shared" si="125"/>
        <v>#N/A</v>
      </c>
      <c r="J758" s="11" t="e">
        <f>_xlfn.IFNA(VLOOKUP($D758,Individual_Pitching___Dashboard[],18,FALSE),VLOOKUP(B758,Team_Pitching___Dashboard[[Team]:[ERA]],17,FALSE))</f>
        <v>#N/A</v>
      </c>
      <c r="K758" s="11" t="e">
        <f>_xlfn.IFNA(VLOOKUP($D758, Individual_Pitching___Dashboard[], 20, FALSE), VLOOKUP(B758,Team_Pitching___Dashboard[[Team]:[xFIP]],20,FALSE))</f>
        <v>#N/A</v>
      </c>
      <c r="L758" s="11" t="e">
        <f>_xlfn.IFNA(VLOOKUP($D758, Individual_Pitching___Advanced[], 21,FALSE), VLOOKUP(B758, Team_Pitching___Advanced[], 20, FALSE))</f>
        <v>#N/A</v>
      </c>
      <c r="M758" s="11" t="e">
        <f>VLOOKUP($B758, 'Team Per G'!$A$2:$G$31, 7, FALSE)</f>
        <v>#N/A</v>
      </c>
      <c r="N758" s="11" t="e">
        <f>VLOOKUP($B758, 'FanGraphs - Team WAR Projected'!$B$2:$E$31, 3, FALSE)/162</f>
        <v>#N/A</v>
      </c>
      <c r="O758" s="11" t="e">
        <f t="shared" si="126"/>
        <v>#N/A</v>
      </c>
      <c r="P758" s="11" t="e">
        <f>VLOOKUP($B758, Team_Pitching___Advanced[[Team]:[xFIP]], 19,FALSE)</f>
        <v>#N/A</v>
      </c>
      <c r="Q758" s="11" t="e">
        <f>VLOOKUP($B758, Team_Pitching___Advanced[], 20, FALSE)</f>
        <v>#N/A</v>
      </c>
      <c r="R758" s="11" t="e">
        <f>VLOOKUP($B758, Team_Batting___Dashboard[[Team]:[wOBA]], 16, FALSE)</f>
        <v>#N/A</v>
      </c>
      <c r="S758" s="11" t="e">
        <f>VLOOKUP($B758, Team_Batting___Advanced[[Team]:[OPS]], 9, FALSE)</f>
        <v>#N/A</v>
      </c>
      <c r="T758" s="11" t="e">
        <f>VLOOKUP($B758, Team_Batting___Advanced[], 19, FALSE)</f>
        <v>#N/A</v>
      </c>
      <c r="U758" s="11" t="e">
        <f>VLOOKUP($B758, 'Team Per G'!$A$2:$G$31, 3, FALSE)</f>
        <v>#N/A</v>
      </c>
      <c r="V758" s="11" t="e">
        <f>VLOOKUP($B758, 'Team Per G'!$A$2:$G$31, 5, FALSE)</f>
        <v>#N/A</v>
      </c>
      <c r="W758" s="11" t="e">
        <f>VLOOKUP($B758, 'Team Per G'!$A$2:$G$31, 4, FALSE)</f>
        <v>#N/A</v>
      </c>
      <c r="X758" s="11" t="e">
        <f>VLOOKUP($B758, Team_Batting___Dashboard[], 22, FALSE)/$F758</f>
        <v>#N/A</v>
      </c>
      <c r="Y758" s="11" t="e">
        <f>VLOOKUP($B758, 'FanGraphs - Team WAR Projected'!$B$2:$E$31, 4, FALSE)/162</f>
        <v>#N/A</v>
      </c>
      <c r="Z758" s="11" t="e">
        <f t="shared" si="127"/>
        <v>#N/A</v>
      </c>
      <c r="AA758" s="11" t="e">
        <f>VLOOKUP($B758, FanGraphs_Standings[[Abbreviation]:[2024 Year to Date RS/G]], 6, FALSE)/$F758</f>
        <v>#N/A</v>
      </c>
      <c r="AB758" s="11" t="e">
        <f>VLOOKUP($B758, FanGraphs_Standings[[Abbreviation]:[2024 Projected Full Season RDif]], 19, FALSE)/162</f>
        <v>#N/A</v>
      </c>
      <c r="AC758" s="11" t="e">
        <f t="shared" si="136"/>
        <v>#N/A</v>
      </c>
      <c r="AD758" s="11" t="e">
        <f>VLOOKUP($B758, FanGraphs_Standings[[Abbreviation]:[2024 Projected Full Season RDif]], 5, FALSE)</f>
        <v>#N/A</v>
      </c>
      <c r="AE758" s="11" t="e">
        <f>VLOOKUP($B758, FanGraphs_Standings[[Abbreviation]:[2024 Projected Full Season W%]], 18, FALSE)</f>
        <v>#N/A</v>
      </c>
      <c r="AF758" s="11" t="e">
        <f t="shared" si="128"/>
        <v>#N/A</v>
      </c>
      <c r="AG758" s="11" t="e">
        <f>VLOOKUP($B758, 'Home Field Adv'!$A$2:$I$31, 9, FALSE)</f>
        <v>#N/A</v>
      </c>
      <c r="AH758" s="11" t="e">
        <f>VLOOKUP($C758, FanGraphs_Standings[[Abbreviation]:[2024 Year to Date G]], 2, FALSE)</f>
        <v>#N/A</v>
      </c>
      <c r="AI758" s="11" t="e">
        <f>_xlfn.IFNA(VLOOKUP($E758, 'SP Per G'!$A$2:$D$1385, 3, FALSE), AO758)</f>
        <v>#N/A</v>
      </c>
      <c r="AJ758" s="11" t="e">
        <f>IF(AND(ISNA(VLOOKUP($E758, 'SP Per G'!$A$2:$D$1385, 4, FALSE)), ISTEXT($E758)), AI758,IF(ISNA(VLOOKUP($E758, 'SP Per G'!$A$2:$D$1385, 4, FALSE)), AO758, VLOOKUP($E758, 'SP Per G'!$A$2:$D$1385, 4, FALSE)))</f>
        <v>#N/A</v>
      </c>
      <c r="AK758" s="11" t="e">
        <f t="shared" si="129"/>
        <v>#N/A</v>
      </c>
      <c r="AL758" s="11" t="e">
        <f>_xlfn.IFNA(VLOOKUP($E758, Individual_Pitching___Dashboard[], 18, FALSE), VLOOKUP($C758,Team_Pitching___Advanced[[Team]:[SIERA]],16,FALSE))</f>
        <v>#N/A</v>
      </c>
      <c r="AM758" s="11" t="e">
        <f>_xlfn.IFNA(VLOOKUP($E758, Individual_Pitching___Dashboard[], 20, FALSE), VLOOKUP($C758,Team_Pitching___Advanced[[Team]:[xFIP]],19,FALSE))</f>
        <v>#N/A</v>
      </c>
      <c r="AN758" s="11" t="e">
        <f>_xlfn.IFNA(VLOOKUP($E758,Individual_Pitching___Advanced[],21,FALSE),VLOOKUP($C758,Team_Pitching___Advanced[[Team]:[SIERA]],20,FALSE))</f>
        <v>#N/A</v>
      </c>
      <c r="AO758" s="11" t="e">
        <f>VLOOKUP($C758, 'Team Per G'!$A$2:$G$31, 7, FALSE)</f>
        <v>#N/A</v>
      </c>
      <c r="AP758" s="11" t="e">
        <f>VLOOKUP($C758, 'FanGraphs - Team WAR Projected'!$B$2:$E$31, 3, FALSE)/162</f>
        <v>#N/A</v>
      </c>
      <c r="AQ758" s="11" t="e">
        <f t="shared" si="130"/>
        <v>#N/A</v>
      </c>
      <c r="AR758" s="11" t="e">
        <f>VLOOKUP($C758, Team_Pitching___Advanced[[Team]:[xFIP]], 19,FALSE)</f>
        <v>#N/A</v>
      </c>
      <c r="AS758" s="11" t="e">
        <f>VLOOKUP($C758, Team_Pitching___Advanced[], 20, FALSE)</f>
        <v>#N/A</v>
      </c>
      <c r="AT758" s="11" t="e">
        <f>VLOOKUP($C758, Team_Batting___Dashboard[[Team]:[wOBA]], 16, FALSE)</f>
        <v>#N/A</v>
      </c>
      <c r="AU758" s="11" t="e">
        <f>VLOOKUP($C758, Team_Batting___Advanced[[Team]:[OPS]], 9, FALSE)</f>
        <v>#N/A</v>
      </c>
      <c r="AV758" s="11" t="e">
        <f>VLOOKUP($C758, Team_Batting___Advanced[], 19, FALSE)</f>
        <v>#N/A</v>
      </c>
      <c r="AW758" s="11" t="e">
        <f>VLOOKUP($C758, 'Team Per G'!$A$2:$G$31, 3, FALSE)</f>
        <v>#N/A</v>
      </c>
      <c r="AX758" s="11" t="e">
        <f>VLOOKUP($C758, 'Team Per G'!$A$2:$G$31, 5, FALSE)</f>
        <v>#N/A</v>
      </c>
      <c r="AY758" s="11" t="e">
        <f>VLOOKUP($C758, 'Team Per G'!$A$2:$G$31, 4, FALSE)</f>
        <v>#N/A</v>
      </c>
      <c r="AZ758" s="11" t="e">
        <f>VLOOKUP($C758, Team_Batting___Dashboard[], 22, FALSE)/$AH758</f>
        <v>#N/A</v>
      </c>
      <c r="BA758" s="11" t="e">
        <f>VLOOKUP($C758, 'FanGraphs - Team WAR Projected'!$B$2:$E$31, 4, FALSE)/162</f>
        <v>#N/A</v>
      </c>
      <c r="BB758" s="11" t="e">
        <f t="shared" si="131"/>
        <v>#N/A</v>
      </c>
      <c r="BC758" s="11" t="e">
        <f>VLOOKUP($C758, FanGraphs_Standings[[Abbreviation]:[2024 Year to Date RS/G]], 6, FALSE)/$AH758</f>
        <v>#N/A</v>
      </c>
      <c r="BD758" s="11" t="e">
        <f>VLOOKUP($C758, FanGraphs_Standings[[Abbreviation]:[2024 Projected Full Season RDif]], 19, FALSE)/162</f>
        <v>#N/A</v>
      </c>
      <c r="BE758" s="11" t="e">
        <f t="shared" si="132"/>
        <v>#N/A</v>
      </c>
      <c r="BF758" s="11" t="e">
        <f>VLOOKUP($C758, FanGraphs_Standings[[Abbreviation]:[2024 Projected Full Season RDif]], 5, FALSE)</f>
        <v>#N/A</v>
      </c>
      <c r="BG758" s="11" t="e">
        <f>VLOOKUP($C758, FanGraphs_Standings[[Abbreviation]:[2024 Projected Full Season W%]], 18, FALSE)</f>
        <v>#N/A</v>
      </c>
      <c r="BH758" s="11" t="e">
        <f t="shared" si="133"/>
        <v>#N/A</v>
      </c>
      <c r="BI758" s="11" t="e">
        <f>VLOOKUP($C758, 'Home Field Adv'!$A$2:$K$31, 11, FALSE)</f>
        <v>#N/A</v>
      </c>
      <c r="BL758" s="12" t="str">
        <f t="shared" si="134"/>
        <v/>
      </c>
      <c r="BM758" s="12" t="str">
        <f t="shared" si="137"/>
        <v/>
      </c>
      <c r="BN758" s="12" t="str">
        <f t="shared" si="135"/>
        <v/>
      </c>
    </row>
    <row r="759" spans="6:66" x14ac:dyDescent="0.45">
      <c r="F759" s="11" t="e">
        <f>VLOOKUP($B759, FanGraphs_Standings[[Abbreviation]:[2024 Year to Date G]], 2, FALSE)</f>
        <v>#N/A</v>
      </c>
      <c r="G759" s="11" t="e">
        <f>_xlfn.IFNA(VLOOKUP($D759, 'SP Per G'!$A$2:$D$1385, 3, FALSE),M759)</f>
        <v>#N/A</v>
      </c>
      <c r="H759" s="11" t="e">
        <f>IF(AND(ISNA(VLOOKUP($D759, 'SP Per G'!$A$2:$D$1385, 4, FALSE)), ISTEXT($D759)), G759,IF(ISNA(VLOOKUP($D759, 'SP Per G'!$A$2:$D$1385, 4, FALSE)), M759, VLOOKUP($D759, 'SP Per G'!$A$2:$D$1385, 4, FALSE)))</f>
        <v>#N/A</v>
      </c>
      <c r="I759" s="11" t="e">
        <f t="shared" si="125"/>
        <v>#N/A</v>
      </c>
      <c r="J759" s="11" t="e">
        <f>_xlfn.IFNA(VLOOKUP($D759,Individual_Pitching___Dashboard[],18,FALSE),VLOOKUP(B759,Team_Pitching___Dashboard[[Team]:[ERA]],17,FALSE))</f>
        <v>#N/A</v>
      </c>
      <c r="K759" s="11" t="e">
        <f>_xlfn.IFNA(VLOOKUP($D759, Individual_Pitching___Dashboard[], 20, FALSE), VLOOKUP(B759,Team_Pitching___Dashboard[[Team]:[xFIP]],20,FALSE))</f>
        <v>#N/A</v>
      </c>
      <c r="L759" s="11" t="e">
        <f>_xlfn.IFNA(VLOOKUP($D759, Individual_Pitching___Advanced[], 21,FALSE), VLOOKUP(B759, Team_Pitching___Advanced[], 20, FALSE))</f>
        <v>#N/A</v>
      </c>
      <c r="M759" s="11" t="e">
        <f>VLOOKUP($B759, 'Team Per G'!$A$2:$G$31, 7, FALSE)</f>
        <v>#N/A</v>
      </c>
      <c r="N759" s="11" t="e">
        <f>VLOOKUP($B759, 'FanGraphs - Team WAR Projected'!$B$2:$E$31, 3, FALSE)/162</f>
        <v>#N/A</v>
      </c>
      <c r="O759" s="11" t="e">
        <f t="shared" si="126"/>
        <v>#N/A</v>
      </c>
      <c r="P759" s="11" t="e">
        <f>VLOOKUP($B759, Team_Pitching___Advanced[[Team]:[xFIP]], 19,FALSE)</f>
        <v>#N/A</v>
      </c>
      <c r="Q759" s="11" t="e">
        <f>VLOOKUP($B759, Team_Pitching___Advanced[], 20, FALSE)</f>
        <v>#N/A</v>
      </c>
      <c r="R759" s="11" t="e">
        <f>VLOOKUP($B759, Team_Batting___Dashboard[[Team]:[wOBA]], 16, FALSE)</f>
        <v>#N/A</v>
      </c>
      <c r="S759" s="11" t="e">
        <f>VLOOKUP($B759, Team_Batting___Advanced[[Team]:[OPS]], 9, FALSE)</f>
        <v>#N/A</v>
      </c>
      <c r="T759" s="11" t="e">
        <f>VLOOKUP($B759, Team_Batting___Advanced[], 19, FALSE)</f>
        <v>#N/A</v>
      </c>
      <c r="U759" s="11" t="e">
        <f>VLOOKUP($B759, 'Team Per G'!$A$2:$G$31, 3, FALSE)</f>
        <v>#N/A</v>
      </c>
      <c r="V759" s="11" t="e">
        <f>VLOOKUP($B759, 'Team Per G'!$A$2:$G$31, 5, FALSE)</f>
        <v>#N/A</v>
      </c>
      <c r="W759" s="11" t="e">
        <f>VLOOKUP($B759, 'Team Per G'!$A$2:$G$31, 4, FALSE)</f>
        <v>#N/A</v>
      </c>
      <c r="X759" s="11" t="e">
        <f>VLOOKUP($B759, Team_Batting___Dashboard[], 22, FALSE)/$F759</f>
        <v>#N/A</v>
      </c>
      <c r="Y759" s="11" t="e">
        <f>VLOOKUP($B759, 'FanGraphs - Team WAR Projected'!$B$2:$E$31, 4, FALSE)/162</f>
        <v>#N/A</v>
      </c>
      <c r="Z759" s="11" t="e">
        <f t="shared" si="127"/>
        <v>#N/A</v>
      </c>
      <c r="AA759" s="11" t="e">
        <f>VLOOKUP($B759, FanGraphs_Standings[[Abbreviation]:[2024 Year to Date RS/G]], 6, FALSE)/$F759</f>
        <v>#N/A</v>
      </c>
      <c r="AB759" s="11" t="e">
        <f>VLOOKUP($B759, FanGraphs_Standings[[Abbreviation]:[2024 Projected Full Season RDif]], 19, FALSE)/162</f>
        <v>#N/A</v>
      </c>
      <c r="AC759" s="11" t="e">
        <f t="shared" si="136"/>
        <v>#N/A</v>
      </c>
      <c r="AD759" s="11" t="e">
        <f>VLOOKUP($B759, FanGraphs_Standings[[Abbreviation]:[2024 Projected Full Season RDif]], 5, FALSE)</f>
        <v>#N/A</v>
      </c>
      <c r="AE759" s="11" t="e">
        <f>VLOOKUP($B759, FanGraphs_Standings[[Abbreviation]:[2024 Projected Full Season W%]], 18, FALSE)</f>
        <v>#N/A</v>
      </c>
      <c r="AF759" s="11" t="e">
        <f t="shared" si="128"/>
        <v>#N/A</v>
      </c>
      <c r="AG759" s="11" t="e">
        <f>VLOOKUP($B759, 'Home Field Adv'!$A$2:$I$31, 9, FALSE)</f>
        <v>#N/A</v>
      </c>
      <c r="AH759" s="11" t="e">
        <f>VLOOKUP($C759, FanGraphs_Standings[[Abbreviation]:[2024 Year to Date G]], 2, FALSE)</f>
        <v>#N/A</v>
      </c>
      <c r="AI759" s="11" t="e">
        <f>_xlfn.IFNA(VLOOKUP($E759, 'SP Per G'!$A$2:$D$1385, 3, FALSE), AO759)</f>
        <v>#N/A</v>
      </c>
      <c r="AJ759" s="11" t="e">
        <f>IF(AND(ISNA(VLOOKUP($E759, 'SP Per G'!$A$2:$D$1385, 4, FALSE)), ISTEXT($E759)), AI759,IF(ISNA(VLOOKUP($E759, 'SP Per G'!$A$2:$D$1385, 4, FALSE)), AO759, VLOOKUP($E759, 'SP Per G'!$A$2:$D$1385, 4, FALSE)))</f>
        <v>#N/A</v>
      </c>
      <c r="AK759" s="11" t="e">
        <f t="shared" si="129"/>
        <v>#N/A</v>
      </c>
      <c r="AL759" s="11" t="e">
        <f>_xlfn.IFNA(VLOOKUP($E759, Individual_Pitching___Dashboard[], 18, FALSE), VLOOKUP($C759,Team_Pitching___Advanced[[Team]:[SIERA]],16,FALSE))</f>
        <v>#N/A</v>
      </c>
      <c r="AM759" s="11" t="e">
        <f>_xlfn.IFNA(VLOOKUP($E759, Individual_Pitching___Dashboard[], 20, FALSE), VLOOKUP($C759,Team_Pitching___Advanced[[Team]:[xFIP]],19,FALSE))</f>
        <v>#N/A</v>
      </c>
      <c r="AN759" s="11" t="e">
        <f>_xlfn.IFNA(VLOOKUP($E759,Individual_Pitching___Advanced[],21,FALSE),VLOOKUP($C759,Team_Pitching___Advanced[[Team]:[SIERA]],20,FALSE))</f>
        <v>#N/A</v>
      </c>
      <c r="AO759" s="11" t="e">
        <f>VLOOKUP($C759, 'Team Per G'!$A$2:$G$31, 7, FALSE)</f>
        <v>#N/A</v>
      </c>
      <c r="AP759" s="11" t="e">
        <f>VLOOKUP($C759, 'FanGraphs - Team WAR Projected'!$B$2:$E$31, 3, FALSE)/162</f>
        <v>#N/A</v>
      </c>
      <c r="AQ759" s="11" t="e">
        <f t="shared" si="130"/>
        <v>#N/A</v>
      </c>
      <c r="AR759" s="11" t="e">
        <f>VLOOKUP($C759, Team_Pitching___Advanced[[Team]:[xFIP]], 19,FALSE)</f>
        <v>#N/A</v>
      </c>
      <c r="AS759" s="11" t="e">
        <f>VLOOKUP($C759, Team_Pitching___Advanced[], 20, FALSE)</f>
        <v>#N/A</v>
      </c>
      <c r="AT759" s="11" t="e">
        <f>VLOOKUP($C759, Team_Batting___Dashboard[[Team]:[wOBA]], 16, FALSE)</f>
        <v>#N/A</v>
      </c>
      <c r="AU759" s="11" t="e">
        <f>VLOOKUP($C759, Team_Batting___Advanced[[Team]:[OPS]], 9, FALSE)</f>
        <v>#N/A</v>
      </c>
      <c r="AV759" s="11" t="e">
        <f>VLOOKUP($C759, Team_Batting___Advanced[], 19, FALSE)</f>
        <v>#N/A</v>
      </c>
      <c r="AW759" s="11" t="e">
        <f>VLOOKUP($C759, 'Team Per G'!$A$2:$G$31, 3, FALSE)</f>
        <v>#N/A</v>
      </c>
      <c r="AX759" s="11" t="e">
        <f>VLOOKUP($C759, 'Team Per G'!$A$2:$G$31, 5, FALSE)</f>
        <v>#N/A</v>
      </c>
      <c r="AY759" s="11" t="e">
        <f>VLOOKUP($C759, 'Team Per G'!$A$2:$G$31, 4, FALSE)</f>
        <v>#N/A</v>
      </c>
      <c r="AZ759" s="11" t="e">
        <f>VLOOKUP($C759, Team_Batting___Dashboard[], 22, FALSE)/$AH759</f>
        <v>#N/A</v>
      </c>
      <c r="BA759" s="11" t="e">
        <f>VLOOKUP($C759, 'FanGraphs - Team WAR Projected'!$B$2:$E$31, 4, FALSE)/162</f>
        <v>#N/A</v>
      </c>
      <c r="BB759" s="11" t="e">
        <f t="shared" si="131"/>
        <v>#N/A</v>
      </c>
      <c r="BC759" s="11" t="e">
        <f>VLOOKUP($C759, FanGraphs_Standings[[Abbreviation]:[2024 Year to Date RS/G]], 6, FALSE)/$AH759</f>
        <v>#N/A</v>
      </c>
      <c r="BD759" s="11" t="e">
        <f>VLOOKUP($C759, FanGraphs_Standings[[Abbreviation]:[2024 Projected Full Season RDif]], 19, FALSE)/162</f>
        <v>#N/A</v>
      </c>
      <c r="BE759" s="11" t="e">
        <f t="shared" si="132"/>
        <v>#N/A</v>
      </c>
      <c r="BF759" s="11" t="e">
        <f>VLOOKUP($C759, FanGraphs_Standings[[Abbreviation]:[2024 Projected Full Season RDif]], 5, FALSE)</f>
        <v>#N/A</v>
      </c>
      <c r="BG759" s="11" t="e">
        <f>VLOOKUP($C759, FanGraphs_Standings[[Abbreviation]:[2024 Projected Full Season W%]], 18, FALSE)</f>
        <v>#N/A</v>
      </c>
      <c r="BH759" s="11" t="e">
        <f t="shared" si="133"/>
        <v>#N/A</v>
      </c>
      <c r="BI759" s="11" t="e">
        <f>VLOOKUP($C759, 'Home Field Adv'!$A$2:$K$31, 11, FALSE)</f>
        <v>#N/A</v>
      </c>
      <c r="BL759" s="12" t="str">
        <f t="shared" si="134"/>
        <v/>
      </c>
      <c r="BM759" s="12" t="str">
        <f t="shared" si="137"/>
        <v/>
      </c>
      <c r="BN759" s="12" t="str">
        <f t="shared" si="135"/>
        <v/>
      </c>
    </row>
    <row r="760" spans="6:66" x14ac:dyDescent="0.45">
      <c r="F760" s="11" t="e">
        <f>VLOOKUP($B760, FanGraphs_Standings[[Abbreviation]:[2024 Year to Date G]], 2, FALSE)</f>
        <v>#N/A</v>
      </c>
      <c r="G760" s="11" t="e">
        <f>_xlfn.IFNA(VLOOKUP($D760, 'SP Per G'!$A$2:$D$1385, 3, FALSE),M760)</f>
        <v>#N/A</v>
      </c>
      <c r="H760" s="11" t="e">
        <f>IF(AND(ISNA(VLOOKUP($D760, 'SP Per G'!$A$2:$D$1385, 4, FALSE)), ISTEXT($D760)), G760,IF(ISNA(VLOOKUP($D760, 'SP Per G'!$A$2:$D$1385, 4, FALSE)), M760, VLOOKUP($D760, 'SP Per G'!$A$2:$D$1385, 4, FALSE)))</f>
        <v>#N/A</v>
      </c>
      <c r="I760" s="11" t="e">
        <f t="shared" si="125"/>
        <v>#N/A</v>
      </c>
      <c r="J760" s="11" t="e">
        <f>_xlfn.IFNA(VLOOKUP($D760,Individual_Pitching___Dashboard[],18,FALSE),VLOOKUP(B760,Team_Pitching___Dashboard[[Team]:[ERA]],17,FALSE))</f>
        <v>#N/A</v>
      </c>
      <c r="K760" s="11" t="e">
        <f>_xlfn.IFNA(VLOOKUP($D760, Individual_Pitching___Dashboard[], 20, FALSE), VLOOKUP(B760,Team_Pitching___Dashboard[[Team]:[xFIP]],20,FALSE))</f>
        <v>#N/A</v>
      </c>
      <c r="L760" s="11" t="e">
        <f>_xlfn.IFNA(VLOOKUP($D760, Individual_Pitching___Advanced[], 21,FALSE), VLOOKUP(B760, Team_Pitching___Advanced[], 20, FALSE))</f>
        <v>#N/A</v>
      </c>
      <c r="M760" s="11" t="e">
        <f>VLOOKUP($B760, 'Team Per G'!$A$2:$G$31, 7, FALSE)</f>
        <v>#N/A</v>
      </c>
      <c r="N760" s="11" t="e">
        <f>VLOOKUP($B760, 'FanGraphs - Team WAR Projected'!$B$2:$E$31, 3, FALSE)/162</f>
        <v>#N/A</v>
      </c>
      <c r="O760" s="11" t="e">
        <f t="shared" si="126"/>
        <v>#N/A</v>
      </c>
      <c r="P760" s="11" t="e">
        <f>VLOOKUP($B760, Team_Pitching___Advanced[[Team]:[xFIP]], 19,FALSE)</f>
        <v>#N/A</v>
      </c>
      <c r="Q760" s="11" t="e">
        <f>VLOOKUP($B760, Team_Pitching___Advanced[], 20, FALSE)</f>
        <v>#N/A</v>
      </c>
      <c r="R760" s="11" t="e">
        <f>VLOOKUP($B760, Team_Batting___Dashboard[[Team]:[wOBA]], 16, FALSE)</f>
        <v>#N/A</v>
      </c>
      <c r="S760" s="11" t="e">
        <f>VLOOKUP($B760, Team_Batting___Advanced[[Team]:[OPS]], 9, FALSE)</f>
        <v>#N/A</v>
      </c>
      <c r="T760" s="11" t="e">
        <f>VLOOKUP($B760, Team_Batting___Advanced[], 19, FALSE)</f>
        <v>#N/A</v>
      </c>
      <c r="U760" s="11" t="e">
        <f>VLOOKUP($B760, 'Team Per G'!$A$2:$G$31, 3, FALSE)</f>
        <v>#N/A</v>
      </c>
      <c r="V760" s="11" t="e">
        <f>VLOOKUP($B760, 'Team Per G'!$A$2:$G$31, 5, FALSE)</f>
        <v>#N/A</v>
      </c>
      <c r="W760" s="11" t="e">
        <f>VLOOKUP($B760, 'Team Per G'!$A$2:$G$31, 4, FALSE)</f>
        <v>#N/A</v>
      </c>
      <c r="X760" s="11" t="e">
        <f>VLOOKUP($B760, Team_Batting___Dashboard[], 22, FALSE)/$F760</f>
        <v>#N/A</v>
      </c>
      <c r="Y760" s="11" t="e">
        <f>VLOOKUP($B760, 'FanGraphs - Team WAR Projected'!$B$2:$E$31, 4, FALSE)/162</f>
        <v>#N/A</v>
      </c>
      <c r="Z760" s="11" t="e">
        <f t="shared" si="127"/>
        <v>#N/A</v>
      </c>
      <c r="AA760" s="11" t="e">
        <f>VLOOKUP($B760, FanGraphs_Standings[[Abbreviation]:[2024 Year to Date RS/G]], 6, FALSE)/$F760</f>
        <v>#N/A</v>
      </c>
      <c r="AB760" s="11" t="e">
        <f>VLOOKUP($B760, FanGraphs_Standings[[Abbreviation]:[2024 Projected Full Season RDif]], 19, FALSE)/162</f>
        <v>#N/A</v>
      </c>
      <c r="AC760" s="11" t="e">
        <f t="shared" si="136"/>
        <v>#N/A</v>
      </c>
      <c r="AD760" s="11" t="e">
        <f>VLOOKUP($B760, FanGraphs_Standings[[Abbreviation]:[2024 Projected Full Season RDif]], 5, FALSE)</f>
        <v>#N/A</v>
      </c>
      <c r="AE760" s="11" t="e">
        <f>VLOOKUP($B760, FanGraphs_Standings[[Abbreviation]:[2024 Projected Full Season W%]], 18, FALSE)</f>
        <v>#N/A</v>
      </c>
      <c r="AF760" s="11" t="e">
        <f t="shared" si="128"/>
        <v>#N/A</v>
      </c>
      <c r="AG760" s="11" t="e">
        <f>VLOOKUP($B760, 'Home Field Adv'!$A$2:$I$31, 9, FALSE)</f>
        <v>#N/A</v>
      </c>
      <c r="AH760" s="11" t="e">
        <f>VLOOKUP($C760, FanGraphs_Standings[[Abbreviation]:[2024 Year to Date G]], 2, FALSE)</f>
        <v>#N/A</v>
      </c>
      <c r="AI760" s="11" t="e">
        <f>_xlfn.IFNA(VLOOKUP($E760, 'SP Per G'!$A$2:$D$1385, 3, FALSE), AO760)</f>
        <v>#N/A</v>
      </c>
      <c r="AJ760" s="11" t="e">
        <f>IF(AND(ISNA(VLOOKUP($E760, 'SP Per G'!$A$2:$D$1385, 4, FALSE)), ISTEXT($E760)), AI760,IF(ISNA(VLOOKUP($E760, 'SP Per G'!$A$2:$D$1385, 4, FALSE)), AO760, VLOOKUP($E760, 'SP Per G'!$A$2:$D$1385, 4, FALSE)))</f>
        <v>#N/A</v>
      </c>
      <c r="AK760" s="11" t="e">
        <f t="shared" si="129"/>
        <v>#N/A</v>
      </c>
      <c r="AL760" s="11" t="e">
        <f>_xlfn.IFNA(VLOOKUP($E760, Individual_Pitching___Dashboard[], 18, FALSE), VLOOKUP($C760,Team_Pitching___Advanced[[Team]:[SIERA]],16,FALSE))</f>
        <v>#N/A</v>
      </c>
      <c r="AM760" s="11" t="e">
        <f>_xlfn.IFNA(VLOOKUP($E760, Individual_Pitching___Dashboard[], 20, FALSE), VLOOKUP($C760,Team_Pitching___Advanced[[Team]:[xFIP]],19,FALSE))</f>
        <v>#N/A</v>
      </c>
      <c r="AN760" s="11" t="e">
        <f>_xlfn.IFNA(VLOOKUP($E760,Individual_Pitching___Advanced[],21,FALSE),VLOOKUP($C760,Team_Pitching___Advanced[[Team]:[SIERA]],20,FALSE))</f>
        <v>#N/A</v>
      </c>
      <c r="AO760" s="11" t="e">
        <f>VLOOKUP($C760, 'Team Per G'!$A$2:$G$31, 7, FALSE)</f>
        <v>#N/A</v>
      </c>
      <c r="AP760" s="11" t="e">
        <f>VLOOKUP($C760, 'FanGraphs - Team WAR Projected'!$B$2:$E$31, 3, FALSE)/162</f>
        <v>#N/A</v>
      </c>
      <c r="AQ760" s="11" t="e">
        <f t="shared" si="130"/>
        <v>#N/A</v>
      </c>
      <c r="AR760" s="11" t="e">
        <f>VLOOKUP($C760, Team_Pitching___Advanced[[Team]:[xFIP]], 19,FALSE)</f>
        <v>#N/A</v>
      </c>
      <c r="AS760" s="11" t="e">
        <f>VLOOKUP($C760, Team_Pitching___Advanced[], 20, FALSE)</f>
        <v>#N/A</v>
      </c>
      <c r="AT760" s="11" t="e">
        <f>VLOOKUP($C760, Team_Batting___Dashboard[[Team]:[wOBA]], 16, FALSE)</f>
        <v>#N/A</v>
      </c>
      <c r="AU760" s="11" t="e">
        <f>VLOOKUP($C760, Team_Batting___Advanced[[Team]:[OPS]], 9, FALSE)</f>
        <v>#N/A</v>
      </c>
      <c r="AV760" s="11" t="e">
        <f>VLOOKUP($C760, Team_Batting___Advanced[], 19, FALSE)</f>
        <v>#N/A</v>
      </c>
      <c r="AW760" s="11" t="e">
        <f>VLOOKUP($C760, 'Team Per G'!$A$2:$G$31, 3, FALSE)</f>
        <v>#N/A</v>
      </c>
      <c r="AX760" s="11" t="e">
        <f>VLOOKUP($C760, 'Team Per G'!$A$2:$G$31, 5, FALSE)</f>
        <v>#N/A</v>
      </c>
      <c r="AY760" s="11" t="e">
        <f>VLOOKUP($C760, 'Team Per G'!$A$2:$G$31, 4, FALSE)</f>
        <v>#N/A</v>
      </c>
      <c r="AZ760" s="11" t="e">
        <f>VLOOKUP($C760, Team_Batting___Dashboard[], 22, FALSE)/$AH760</f>
        <v>#N/A</v>
      </c>
      <c r="BA760" s="11" t="e">
        <f>VLOOKUP($C760, 'FanGraphs - Team WAR Projected'!$B$2:$E$31, 4, FALSE)/162</f>
        <v>#N/A</v>
      </c>
      <c r="BB760" s="11" t="e">
        <f t="shared" si="131"/>
        <v>#N/A</v>
      </c>
      <c r="BC760" s="11" t="e">
        <f>VLOOKUP($C760, FanGraphs_Standings[[Abbreviation]:[2024 Year to Date RS/G]], 6, FALSE)/$AH760</f>
        <v>#N/A</v>
      </c>
      <c r="BD760" s="11" t="e">
        <f>VLOOKUP($C760, FanGraphs_Standings[[Abbreviation]:[2024 Projected Full Season RDif]], 19, FALSE)/162</f>
        <v>#N/A</v>
      </c>
      <c r="BE760" s="11" t="e">
        <f t="shared" si="132"/>
        <v>#N/A</v>
      </c>
      <c r="BF760" s="11" t="e">
        <f>VLOOKUP($C760, FanGraphs_Standings[[Abbreviation]:[2024 Projected Full Season RDif]], 5, FALSE)</f>
        <v>#N/A</v>
      </c>
      <c r="BG760" s="11" t="e">
        <f>VLOOKUP($C760, FanGraphs_Standings[[Abbreviation]:[2024 Projected Full Season W%]], 18, FALSE)</f>
        <v>#N/A</v>
      </c>
      <c r="BH760" s="11" t="e">
        <f t="shared" si="133"/>
        <v>#N/A</v>
      </c>
      <c r="BI760" s="11" t="e">
        <f>VLOOKUP($C760, 'Home Field Adv'!$A$2:$K$31, 11, FALSE)</f>
        <v>#N/A</v>
      </c>
      <c r="BL760" s="12" t="str">
        <f t="shared" si="134"/>
        <v/>
      </c>
      <c r="BM760" s="12" t="str">
        <f t="shared" si="137"/>
        <v/>
      </c>
      <c r="BN760" s="12" t="str">
        <f t="shared" si="135"/>
        <v/>
      </c>
    </row>
    <row r="761" spans="6:66" x14ac:dyDescent="0.45">
      <c r="F761" s="11" t="e">
        <f>VLOOKUP($B761, FanGraphs_Standings[[Abbreviation]:[2024 Year to Date G]], 2, FALSE)</f>
        <v>#N/A</v>
      </c>
      <c r="G761" s="11" t="e">
        <f>_xlfn.IFNA(VLOOKUP($D761, 'SP Per G'!$A$2:$D$1385, 3, FALSE),M761)</f>
        <v>#N/A</v>
      </c>
      <c r="H761" s="11" t="e">
        <f>IF(AND(ISNA(VLOOKUP($D761, 'SP Per G'!$A$2:$D$1385, 4, FALSE)), ISTEXT($D761)), G761,IF(ISNA(VLOOKUP($D761, 'SP Per G'!$A$2:$D$1385, 4, FALSE)), M761, VLOOKUP($D761, 'SP Per G'!$A$2:$D$1385, 4, FALSE)))</f>
        <v>#N/A</v>
      </c>
      <c r="I761" s="11" t="e">
        <f t="shared" si="125"/>
        <v>#N/A</v>
      </c>
      <c r="J761" s="11" t="e">
        <f>_xlfn.IFNA(VLOOKUP($D761,Individual_Pitching___Dashboard[],18,FALSE),VLOOKUP(B761,Team_Pitching___Dashboard[[Team]:[ERA]],17,FALSE))</f>
        <v>#N/A</v>
      </c>
      <c r="K761" s="11" t="e">
        <f>_xlfn.IFNA(VLOOKUP($D761, Individual_Pitching___Dashboard[], 20, FALSE), VLOOKUP(B761,Team_Pitching___Dashboard[[Team]:[xFIP]],20,FALSE))</f>
        <v>#N/A</v>
      </c>
      <c r="L761" s="11" t="e">
        <f>_xlfn.IFNA(VLOOKUP($D761, Individual_Pitching___Advanced[], 21,FALSE), VLOOKUP(B761, Team_Pitching___Advanced[], 20, FALSE))</f>
        <v>#N/A</v>
      </c>
      <c r="M761" s="11" t="e">
        <f>VLOOKUP($B761, 'Team Per G'!$A$2:$G$31, 7, FALSE)</f>
        <v>#N/A</v>
      </c>
      <c r="N761" s="11" t="e">
        <f>VLOOKUP($B761, 'FanGraphs - Team WAR Projected'!$B$2:$E$31, 3, FALSE)/162</f>
        <v>#N/A</v>
      </c>
      <c r="O761" s="11" t="e">
        <f t="shared" si="126"/>
        <v>#N/A</v>
      </c>
      <c r="P761" s="11" t="e">
        <f>VLOOKUP($B761, Team_Pitching___Advanced[[Team]:[xFIP]], 19,FALSE)</f>
        <v>#N/A</v>
      </c>
      <c r="Q761" s="11" t="e">
        <f>VLOOKUP($B761, Team_Pitching___Advanced[], 20, FALSE)</f>
        <v>#N/A</v>
      </c>
      <c r="R761" s="11" t="e">
        <f>VLOOKUP($B761, Team_Batting___Dashboard[[Team]:[wOBA]], 16, FALSE)</f>
        <v>#N/A</v>
      </c>
      <c r="S761" s="11" t="e">
        <f>VLOOKUP($B761, Team_Batting___Advanced[[Team]:[OPS]], 9, FALSE)</f>
        <v>#N/A</v>
      </c>
      <c r="T761" s="11" t="e">
        <f>VLOOKUP($B761, Team_Batting___Advanced[], 19, FALSE)</f>
        <v>#N/A</v>
      </c>
      <c r="U761" s="11" t="e">
        <f>VLOOKUP($B761, 'Team Per G'!$A$2:$G$31, 3, FALSE)</f>
        <v>#N/A</v>
      </c>
      <c r="V761" s="11" t="e">
        <f>VLOOKUP($B761, 'Team Per G'!$A$2:$G$31, 5, FALSE)</f>
        <v>#N/A</v>
      </c>
      <c r="W761" s="11" t="e">
        <f>VLOOKUP($B761, 'Team Per G'!$A$2:$G$31, 4, FALSE)</f>
        <v>#N/A</v>
      </c>
      <c r="X761" s="11" t="e">
        <f>VLOOKUP($B761, Team_Batting___Dashboard[], 22, FALSE)/$F761</f>
        <v>#N/A</v>
      </c>
      <c r="Y761" s="11" t="e">
        <f>VLOOKUP($B761, 'FanGraphs - Team WAR Projected'!$B$2:$E$31, 4, FALSE)/162</f>
        <v>#N/A</v>
      </c>
      <c r="Z761" s="11" t="e">
        <f t="shared" si="127"/>
        <v>#N/A</v>
      </c>
      <c r="AA761" s="11" t="e">
        <f>VLOOKUP($B761, FanGraphs_Standings[[Abbreviation]:[2024 Year to Date RS/G]], 6, FALSE)/$F761</f>
        <v>#N/A</v>
      </c>
      <c r="AB761" s="11" t="e">
        <f>VLOOKUP($B761, FanGraphs_Standings[[Abbreviation]:[2024 Projected Full Season RDif]], 19, FALSE)/162</f>
        <v>#N/A</v>
      </c>
      <c r="AC761" s="11" t="e">
        <f t="shared" si="136"/>
        <v>#N/A</v>
      </c>
      <c r="AD761" s="11" t="e">
        <f>VLOOKUP($B761, FanGraphs_Standings[[Abbreviation]:[2024 Projected Full Season RDif]], 5, FALSE)</f>
        <v>#N/A</v>
      </c>
      <c r="AE761" s="11" t="e">
        <f>VLOOKUP($B761, FanGraphs_Standings[[Abbreviation]:[2024 Projected Full Season W%]], 18, FALSE)</f>
        <v>#N/A</v>
      </c>
      <c r="AF761" s="11" t="e">
        <f t="shared" si="128"/>
        <v>#N/A</v>
      </c>
      <c r="AG761" s="11" t="e">
        <f>VLOOKUP($B761, 'Home Field Adv'!$A$2:$I$31, 9, FALSE)</f>
        <v>#N/A</v>
      </c>
      <c r="AH761" s="11" t="e">
        <f>VLOOKUP($C761, FanGraphs_Standings[[Abbreviation]:[2024 Year to Date G]], 2, FALSE)</f>
        <v>#N/A</v>
      </c>
      <c r="AI761" s="11" t="e">
        <f>_xlfn.IFNA(VLOOKUP($E761, 'SP Per G'!$A$2:$D$1385, 3, FALSE), AO761)</f>
        <v>#N/A</v>
      </c>
      <c r="AJ761" s="11" t="e">
        <f>IF(AND(ISNA(VLOOKUP($E761, 'SP Per G'!$A$2:$D$1385, 4, FALSE)), ISTEXT($E761)), AI761,IF(ISNA(VLOOKUP($E761, 'SP Per G'!$A$2:$D$1385, 4, FALSE)), AO761, VLOOKUP($E761, 'SP Per G'!$A$2:$D$1385, 4, FALSE)))</f>
        <v>#N/A</v>
      </c>
      <c r="AK761" s="11" t="e">
        <f t="shared" si="129"/>
        <v>#N/A</v>
      </c>
      <c r="AL761" s="11" t="e">
        <f>_xlfn.IFNA(VLOOKUP($E761, Individual_Pitching___Dashboard[], 18, FALSE), VLOOKUP($C761,Team_Pitching___Advanced[[Team]:[SIERA]],16,FALSE))</f>
        <v>#N/A</v>
      </c>
      <c r="AM761" s="11" t="e">
        <f>_xlfn.IFNA(VLOOKUP($E761, Individual_Pitching___Dashboard[], 20, FALSE), VLOOKUP($C761,Team_Pitching___Advanced[[Team]:[xFIP]],19,FALSE))</f>
        <v>#N/A</v>
      </c>
      <c r="AN761" s="11" t="e">
        <f>_xlfn.IFNA(VLOOKUP($E761,Individual_Pitching___Advanced[],21,FALSE),VLOOKUP($C761,Team_Pitching___Advanced[[Team]:[SIERA]],20,FALSE))</f>
        <v>#N/A</v>
      </c>
      <c r="AO761" s="11" t="e">
        <f>VLOOKUP($C761, 'Team Per G'!$A$2:$G$31, 7, FALSE)</f>
        <v>#N/A</v>
      </c>
      <c r="AP761" s="11" t="e">
        <f>VLOOKUP($C761, 'FanGraphs - Team WAR Projected'!$B$2:$E$31, 3, FALSE)/162</f>
        <v>#N/A</v>
      </c>
      <c r="AQ761" s="11" t="e">
        <f t="shared" si="130"/>
        <v>#N/A</v>
      </c>
      <c r="AR761" s="11" t="e">
        <f>VLOOKUP($C761, Team_Pitching___Advanced[[Team]:[xFIP]], 19,FALSE)</f>
        <v>#N/A</v>
      </c>
      <c r="AS761" s="11" t="e">
        <f>VLOOKUP($C761, Team_Pitching___Advanced[], 20, FALSE)</f>
        <v>#N/A</v>
      </c>
      <c r="AT761" s="11" t="e">
        <f>VLOOKUP($C761, Team_Batting___Dashboard[[Team]:[wOBA]], 16, FALSE)</f>
        <v>#N/A</v>
      </c>
      <c r="AU761" s="11" t="e">
        <f>VLOOKUP($C761, Team_Batting___Advanced[[Team]:[OPS]], 9, FALSE)</f>
        <v>#N/A</v>
      </c>
      <c r="AV761" s="11" t="e">
        <f>VLOOKUP($C761, Team_Batting___Advanced[], 19, FALSE)</f>
        <v>#N/A</v>
      </c>
      <c r="AW761" s="11" t="e">
        <f>VLOOKUP($C761, 'Team Per G'!$A$2:$G$31, 3, FALSE)</f>
        <v>#N/A</v>
      </c>
      <c r="AX761" s="11" t="e">
        <f>VLOOKUP($C761, 'Team Per G'!$A$2:$G$31, 5, FALSE)</f>
        <v>#N/A</v>
      </c>
      <c r="AY761" s="11" t="e">
        <f>VLOOKUP($C761, 'Team Per G'!$A$2:$G$31, 4, FALSE)</f>
        <v>#N/A</v>
      </c>
      <c r="AZ761" s="11" t="e">
        <f>VLOOKUP($C761, Team_Batting___Dashboard[], 22, FALSE)/$AH761</f>
        <v>#N/A</v>
      </c>
      <c r="BA761" s="11" t="e">
        <f>VLOOKUP($C761, 'FanGraphs - Team WAR Projected'!$B$2:$E$31, 4, FALSE)/162</f>
        <v>#N/A</v>
      </c>
      <c r="BB761" s="11" t="e">
        <f t="shared" si="131"/>
        <v>#N/A</v>
      </c>
      <c r="BC761" s="11" t="e">
        <f>VLOOKUP($C761, FanGraphs_Standings[[Abbreviation]:[2024 Year to Date RS/G]], 6, FALSE)/$AH761</f>
        <v>#N/A</v>
      </c>
      <c r="BD761" s="11" t="e">
        <f>VLOOKUP($C761, FanGraphs_Standings[[Abbreviation]:[2024 Projected Full Season RDif]], 19, FALSE)/162</f>
        <v>#N/A</v>
      </c>
      <c r="BE761" s="11" t="e">
        <f t="shared" si="132"/>
        <v>#N/A</v>
      </c>
      <c r="BF761" s="11" t="e">
        <f>VLOOKUP($C761, FanGraphs_Standings[[Abbreviation]:[2024 Projected Full Season RDif]], 5, FALSE)</f>
        <v>#N/A</v>
      </c>
      <c r="BG761" s="11" t="e">
        <f>VLOOKUP($C761, FanGraphs_Standings[[Abbreviation]:[2024 Projected Full Season W%]], 18, FALSE)</f>
        <v>#N/A</v>
      </c>
      <c r="BH761" s="11" t="e">
        <f t="shared" si="133"/>
        <v>#N/A</v>
      </c>
      <c r="BI761" s="11" t="e">
        <f>VLOOKUP($C761, 'Home Field Adv'!$A$2:$K$31, 11, FALSE)</f>
        <v>#N/A</v>
      </c>
      <c r="BL761" s="12" t="str">
        <f t="shared" si="134"/>
        <v/>
      </c>
      <c r="BM761" s="12" t="str">
        <f t="shared" si="137"/>
        <v/>
      </c>
      <c r="BN761" s="12" t="str">
        <f t="shared" si="135"/>
        <v/>
      </c>
    </row>
    <row r="762" spans="6:66" x14ac:dyDescent="0.45">
      <c r="F762" s="11" t="e">
        <f>VLOOKUP($B762, FanGraphs_Standings[[Abbreviation]:[2024 Year to Date G]], 2, FALSE)</f>
        <v>#N/A</v>
      </c>
      <c r="G762" s="11" t="e">
        <f>_xlfn.IFNA(VLOOKUP($D762, 'SP Per G'!$A$2:$D$1385, 3, FALSE),M762)</f>
        <v>#N/A</v>
      </c>
      <c r="H762" s="11" t="e">
        <f>IF(AND(ISNA(VLOOKUP($D762, 'SP Per G'!$A$2:$D$1385, 4, FALSE)), ISTEXT($D762)), G762,IF(ISNA(VLOOKUP($D762, 'SP Per G'!$A$2:$D$1385, 4, FALSE)), M762, VLOOKUP($D762, 'SP Per G'!$A$2:$D$1385, 4, FALSE)))</f>
        <v>#N/A</v>
      </c>
      <c r="I762" s="11" t="e">
        <f t="shared" si="125"/>
        <v>#N/A</v>
      </c>
      <c r="J762" s="11" t="e">
        <f>_xlfn.IFNA(VLOOKUP($D762,Individual_Pitching___Dashboard[],18,FALSE),VLOOKUP(B762,Team_Pitching___Dashboard[[Team]:[ERA]],17,FALSE))</f>
        <v>#N/A</v>
      </c>
      <c r="K762" s="11" t="e">
        <f>_xlfn.IFNA(VLOOKUP($D762, Individual_Pitching___Dashboard[], 20, FALSE), VLOOKUP(B762,Team_Pitching___Dashboard[[Team]:[xFIP]],20,FALSE))</f>
        <v>#N/A</v>
      </c>
      <c r="L762" s="11" t="e">
        <f>_xlfn.IFNA(VLOOKUP($D762, Individual_Pitching___Advanced[], 21,FALSE), VLOOKUP(B762, Team_Pitching___Advanced[], 20, FALSE))</f>
        <v>#N/A</v>
      </c>
      <c r="M762" s="11" t="e">
        <f>VLOOKUP($B762, 'Team Per G'!$A$2:$G$31, 7, FALSE)</f>
        <v>#N/A</v>
      </c>
      <c r="N762" s="11" t="e">
        <f>VLOOKUP($B762, 'FanGraphs - Team WAR Projected'!$B$2:$E$31, 3, FALSE)/162</f>
        <v>#N/A</v>
      </c>
      <c r="O762" s="11" t="e">
        <f t="shared" si="126"/>
        <v>#N/A</v>
      </c>
      <c r="P762" s="11" t="e">
        <f>VLOOKUP($B762, Team_Pitching___Advanced[[Team]:[xFIP]], 19,FALSE)</f>
        <v>#N/A</v>
      </c>
      <c r="Q762" s="11" t="e">
        <f>VLOOKUP($B762, Team_Pitching___Advanced[], 20, FALSE)</f>
        <v>#N/A</v>
      </c>
      <c r="R762" s="11" t="e">
        <f>VLOOKUP($B762, Team_Batting___Dashboard[[Team]:[wOBA]], 16, FALSE)</f>
        <v>#N/A</v>
      </c>
      <c r="S762" s="11" t="e">
        <f>VLOOKUP($B762, Team_Batting___Advanced[[Team]:[OPS]], 9, FALSE)</f>
        <v>#N/A</v>
      </c>
      <c r="T762" s="11" t="e">
        <f>VLOOKUP($B762, Team_Batting___Advanced[], 19, FALSE)</f>
        <v>#N/A</v>
      </c>
      <c r="U762" s="11" t="e">
        <f>VLOOKUP($B762, 'Team Per G'!$A$2:$G$31, 3, FALSE)</f>
        <v>#N/A</v>
      </c>
      <c r="V762" s="11" t="e">
        <f>VLOOKUP($B762, 'Team Per G'!$A$2:$G$31, 5, FALSE)</f>
        <v>#N/A</v>
      </c>
      <c r="W762" s="11" t="e">
        <f>VLOOKUP($B762, 'Team Per G'!$A$2:$G$31, 4, FALSE)</f>
        <v>#N/A</v>
      </c>
      <c r="X762" s="11" t="e">
        <f>VLOOKUP($B762, Team_Batting___Dashboard[], 22, FALSE)/$F762</f>
        <v>#N/A</v>
      </c>
      <c r="Y762" s="11" t="e">
        <f>VLOOKUP($B762, 'FanGraphs - Team WAR Projected'!$B$2:$E$31, 4, FALSE)/162</f>
        <v>#N/A</v>
      </c>
      <c r="Z762" s="11" t="e">
        <f t="shared" si="127"/>
        <v>#N/A</v>
      </c>
      <c r="AA762" s="11" t="e">
        <f>VLOOKUP($B762, FanGraphs_Standings[[Abbreviation]:[2024 Year to Date RS/G]], 6, FALSE)/$F762</f>
        <v>#N/A</v>
      </c>
      <c r="AB762" s="11" t="e">
        <f>VLOOKUP($B762, FanGraphs_Standings[[Abbreviation]:[2024 Projected Full Season RDif]], 19, FALSE)/162</f>
        <v>#N/A</v>
      </c>
      <c r="AC762" s="11" t="e">
        <f t="shared" si="136"/>
        <v>#N/A</v>
      </c>
      <c r="AD762" s="11" t="e">
        <f>VLOOKUP($B762, FanGraphs_Standings[[Abbreviation]:[2024 Projected Full Season RDif]], 5, FALSE)</f>
        <v>#N/A</v>
      </c>
      <c r="AE762" s="11" t="e">
        <f>VLOOKUP($B762, FanGraphs_Standings[[Abbreviation]:[2024 Projected Full Season W%]], 18, FALSE)</f>
        <v>#N/A</v>
      </c>
      <c r="AF762" s="11" t="e">
        <f t="shared" si="128"/>
        <v>#N/A</v>
      </c>
      <c r="AG762" s="11" t="e">
        <f>VLOOKUP($B762, 'Home Field Adv'!$A$2:$I$31, 9, FALSE)</f>
        <v>#N/A</v>
      </c>
      <c r="AH762" s="11" t="e">
        <f>VLOOKUP($C762, FanGraphs_Standings[[Abbreviation]:[2024 Year to Date G]], 2, FALSE)</f>
        <v>#N/A</v>
      </c>
      <c r="AI762" s="11" t="e">
        <f>_xlfn.IFNA(VLOOKUP($E762, 'SP Per G'!$A$2:$D$1385, 3, FALSE), AO762)</f>
        <v>#N/A</v>
      </c>
      <c r="AJ762" s="11" t="e">
        <f>IF(AND(ISNA(VLOOKUP($E762, 'SP Per G'!$A$2:$D$1385, 4, FALSE)), ISTEXT($E762)), AI762,IF(ISNA(VLOOKUP($E762, 'SP Per G'!$A$2:$D$1385, 4, FALSE)), AO762, VLOOKUP($E762, 'SP Per G'!$A$2:$D$1385, 4, FALSE)))</f>
        <v>#N/A</v>
      </c>
      <c r="AK762" s="11" t="e">
        <f t="shared" si="129"/>
        <v>#N/A</v>
      </c>
      <c r="AL762" s="11" t="e">
        <f>_xlfn.IFNA(VLOOKUP($E762, Individual_Pitching___Dashboard[], 18, FALSE), VLOOKUP($C762,Team_Pitching___Advanced[[Team]:[SIERA]],16,FALSE))</f>
        <v>#N/A</v>
      </c>
      <c r="AM762" s="11" t="e">
        <f>_xlfn.IFNA(VLOOKUP($E762, Individual_Pitching___Dashboard[], 20, FALSE), VLOOKUP($C762,Team_Pitching___Advanced[[Team]:[xFIP]],19,FALSE))</f>
        <v>#N/A</v>
      </c>
      <c r="AN762" s="11" t="e">
        <f>_xlfn.IFNA(VLOOKUP($E762,Individual_Pitching___Advanced[],21,FALSE),VLOOKUP($C762,Team_Pitching___Advanced[[Team]:[SIERA]],20,FALSE))</f>
        <v>#N/A</v>
      </c>
      <c r="AO762" s="11" t="e">
        <f>VLOOKUP($C762, 'Team Per G'!$A$2:$G$31, 7, FALSE)</f>
        <v>#N/A</v>
      </c>
      <c r="AP762" s="11" t="e">
        <f>VLOOKUP($C762, 'FanGraphs - Team WAR Projected'!$B$2:$E$31, 3, FALSE)/162</f>
        <v>#N/A</v>
      </c>
      <c r="AQ762" s="11" t="e">
        <f t="shared" si="130"/>
        <v>#N/A</v>
      </c>
      <c r="AR762" s="11" t="e">
        <f>VLOOKUP($C762, Team_Pitching___Advanced[[Team]:[xFIP]], 19,FALSE)</f>
        <v>#N/A</v>
      </c>
      <c r="AS762" s="11" t="e">
        <f>VLOOKUP($C762, Team_Pitching___Advanced[], 20, FALSE)</f>
        <v>#N/A</v>
      </c>
      <c r="AT762" s="11" t="e">
        <f>VLOOKUP($C762, Team_Batting___Dashboard[[Team]:[wOBA]], 16, FALSE)</f>
        <v>#N/A</v>
      </c>
      <c r="AU762" s="11" t="e">
        <f>VLOOKUP($C762, Team_Batting___Advanced[[Team]:[OPS]], 9, FALSE)</f>
        <v>#N/A</v>
      </c>
      <c r="AV762" s="11" t="e">
        <f>VLOOKUP($C762, Team_Batting___Advanced[], 19, FALSE)</f>
        <v>#N/A</v>
      </c>
      <c r="AW762" s="11" t="e">
        <f>VLOOKUP($C762, 'Team Per G'!$A$2:$G$31, 3, FALSE)</f>
        <v>#N/A</v>
      </c>
      <c r="AX762" s="11" t="e">
        <f>VLOOKUP($C762, 'Team Per G'!$A$2:$G$31, 5, FALSE)</f>
        <v>#N/A</v>
      </c>
      <c r="AY762" s="11" t="e">
        <f>VLOOKUP($C762, 'Team Per G'!$A$2:$G$31, 4, FALSE)</f>
        <v>#N/A</v>
      </c>
      <c r="AZ762" s="11" t="e">
        <f>VLOOKUP($C762, Team_Batting___Dashboard[], 22, FALSE)/$AH762</f>
        <v>#N/A</v>
      </c>
      <c r="BA762" s="11" t="e">
        <f>VLOOKUP($C762, 'FanGraphs - Team WAR Projected'!$B$2:$E$31, 4, FALSE)/162</f>
        <v>#N/A</v>
      </c>
      <c r="BB762" s="11" t="e">
        <f t="shared" si="131"/>
        <v>#N/A</v>
      </c>
      <c r="BC762" s="11" t="e">
        <f>VLOOKUP($C762, FanGraphs_Standings[[Abbreviation]:[2024 Year to Date RS/G]], 6, FALSE)/$AH762</f>
        <v>#N/A</v>
      </c>
      <c r="BD762" s="11" t="e">
        <f>VLOOKUP($C762, FanGraphs_Standings[[Abbreviation]:[2024 Projected Full Season RDif]], 19, FALSE)/162</f>
        <v>#N/A</v>
      </c>
      <c r="BE762" s="11" t="e">
        <f t="shared" si="132"/>
        <v>#N/A</v>
      </c>
      <c r="BF762" s="11" t="e">
        <f>VLOOKUP($C762, FanGraphs_Standings[[Abbreviation]:[2024 Projected Full Season RDif]], 5, FALSE)</f>
        <v>#N/A</v>
      </c>
      <c r="BG762" s="11" t="e">
        <f>VLOOKUP($C762, FanGraphs_Standings[[Abbreviation]:[2024 Projected Full Season W%]], 18, FALSE)</f>
        <v>#N/A</v>
      </c>
      <c r="BH762" s="11" t="e">
        <f t="shared" si="133"/>
        <v>#N/A</v>
      </c>
      <c r="BI762" s="11" t="e">
        <f>VLOOKUP($C762, 'Home Field Adv'!$A$2:$K$31, 11, FALSE)</f>
        <v>#N/A</v>
      </c>
      <c r="BL762" s="12" t="str">
        <f t="shared" si="134"/>
        <v/>
      </c>
      <c r="BM762" s="12" t="str">
        <f t="shared" si="137"/>
        <v/>
      </c>
      <c r="BN762" s="12" t="str">
        <f t="shared" si="135"/>
        <v/>
      </c>
    </row>
    <row r="763" spans="6:66" x14ac:dyDescent="0.45">
      <c r="F763" s="11" t="e">
        <f>VLOOKUP($B763, FanGraphs_Standings[[Abbreviation]:[2024 Year to Date G]], 2, FALSE)</f>
        <v>#N/A</v>
      </c>
      <c r="G763" s="11" t="e">
        <f>_xlfn.IFNA(VLOOKUP($D763, 'SP Per G'!$A$2:$D$1385, 3, FALSE),M763)</f>
        <v>#N/A</v>
      </c>
      <c r="H763" s="11" t="e">
        <f>IF(AND(ISNA(VLOOKUP($D763, 'SP Per G'!$A$2:$D$1385, 4, FALSE)), ISTEXT($D763)), G763,IF(ISNA(VLOOKUP($D763, 'SP Per G'!$A$2:$D$1385, 4, FALSE)), M763, VLOOKUP($D763, 'SP Per G'!$A$2:$D$1385, 4, FALSE)))</f>
        <v>#N/A</v>
      </c>
      <c r="I763" s="11" t="e">
        <f t="shared" si="125"/>
        <v>#N/A</v>
      </c>
      <c r="J763" s="11" t="e">
        <f>_xlfn.IFNA(VLOOKUP($D763,Individual_Pitching___Dashboard[],18,FALSE),VLOOKUP(B763,Team_Pitching___Dashboard[[Team]:[ERA]],17,FALSE))</f>
        <v>#N/A</v>
      </c>
      <c r="K763" s="11" t="e">
        <f>_xlfn.IFNA(VLOOKUP($D763, Individual_Pitching___Dashboard[], 20, FALSE), VLOOKUP(B763,Team_Pitching___Dashboard[[Team]:[xFIP]],20,FALSE))</f>
        <v>#N/A</v>
      </c>
      <c r="L763" s="11" t="e">
        <f>_xlfn.IFNA(VLOOKUP($D763, Individual_Pitching___Advanced[], 21,FALSE), VLOOKUP(B763, Team_Pitching___Advanced[], 20, FALSE))</f>
        <v>#N/A</v>
      </c>
      <c r="M763" s="11" t="e">
        <f>VLOOKUP($B763, 'Team Per G'!$A$2:$G$31, 7, FALSE)</f>
        <v>#N/A</v>
      </c>
      <c r="N763" s="11" t="e">
        <f>VLOOKUP($B763, 'FanGraphs - Team WAR Projected'!$B$2:$E$31, 3, FALSE)/162</f>
        <v>#N/A</v>
      </c>
      <c r="O763" s="11" t="e">
        <f t="shared" si="126"/>
        <v>#N/A</v>
      </c>
      <c r="P763" s="11" t="e">
        <f>VLOOKUP($B763, Team_Pitching___Advanced[[Team]:[xFIP]], 19,FALSE)</f>
        <v>#N/A</v>
      </c>
      <c r="Q763" s="11" t="e">
        <f>VLOOKUP($B763, Team_Pitching___Advanced[], 20, FALSE)</f>
        <v>#N/A</v>
      </c>
      <c r="R763" s="11" t="e">
        <f>VLOOKUP($B763, Team_Batting___Dashboard[[Team]:[wOBA]], 16, FALSE)</f>
        <v>#N/A</v>
      </c>
      <c r="S763" s="11" t="e">
        <f>VLOOKUP($B763, Team_Batting___Advanced[[Team]:[OPS]], 9, FALSE)</f>
        <v>#N/A</v>
      </c>
      <c r="T763" s="11" t="e">
        <f>VLOOKUP($B763, Team_Batting___Advanced[], 19, FALSE)</f>
        <v>#N/A</v>
      </c>
      <c r="U763" s="11" t="e">
        <f>VLOOKUP($B763, 'Team Per G'!$A$2:$G$31, 3, FALSE)</f>
        <v>#N/A</v>
      </c>
      <c r="V763" s="11" t="e">
        <f>VLOOKUP($B763, 'Team Per G'!$A$2:$G$31, 5, FALSE)</f>
        <v>#N/A</v>
      </c>
      <c r="W763" s="11" t="e">
        <f>VLOOKUP($B763, 'Team Per G'!$A$2:$G$31, 4, FALSE)</f>
        <v>#N/A</v>
      </c>
      <c r="X763" s="11" t="e">
        <f>VLOOKUP($B763, Team_Batting___Dashboard[], 22, FALSE)/$F763</f>
        <v>#N/A</v>
      </c>
      <c r="Y763" s="11" t="e">
        <f>VLOOKUP($B763, 'FanGraphs - Team WAR Projected'!$B$2:$E$31, 4, FALSE)/162</f>
        <v>#N/A</v>
      </c>
      <c r="Z763" s="11" t="e">
        <f t="shared" si="127"/>
        <v>#N/A</v>
      </c>
      <c r="AA763" s="11" t="e">
        <f>VLOOKUP($B763, FanGraphs_Standings[[Abbreviation]:[2024 Year to Date RS/G]], 6, FALSE)/$F763</f>
        <v>#N/A</v>
      </c>
      <c r="AB763" s="11" t="e">
        <f>VLOOKUP($B763, FanGraphs_Standings[[Abbreviation]:[2024 Projected Full Season RDif]], 19, FALSE)/162</f>
        <v>#N/A</v>
      </c>
      <c r="AC763" s="11" t="e">
        <f t="shared" si="136"/>
        <v>#N/A</v>
      </c>
      <c r="AD763" s="11" t="e">
        <f>VLOOKUP($B763, FanGraphs_Standings[[Abbreviation]:[2024 Projected Full Season RDif]], 5, FALSE)</f>
        <v>#N/A</v>
      </c>
      <c r="AE763" s="11" t="e">
        <f>VLOOKUP($B763, FanGraphs_Standings[[Abbreviation]:[2024 Projected Full Season W%]], 18, FALSE)</f>
        <v>#N/A</v>
      </c>
      <c r="AF763" s="11" t="e">
        <f t="shared" si="128"/>
        <v>#N/A</v>
      </c>
      <c r="AG763" s="11" t="e">
        <f>VLOOKUP($B763, 'Home Field Adv'!$A$2:$I$31, 9, FALSE)</f>
        <v>#N/A</v>
      </c>
      <c r="AH763" s="11" t="e">
        <f>VLOOKUP($C763, FanGraphs_Standings[[Abbreviation]:[2024 Year to Date G]], 2, FALSE)</f>
        <v>#N/A</v>
      </c>
      <c r="AI763" s="11" t="e">
        <f>_xlfn.IFNA(VLOOKUP($E763, 'SP Per G'!$A$2:$D$1385, 3, FALSE), AO763)</f>
        <v>#N/A</v>
      </c>
      <c r="AJ763" s="11" t="e">
        <f>IF(AND(ISNA(VLOOKUP($E763, 'SP Per G'!$A$2:$D$1385, 4, FALSE)), ISTEXT($E763)), AI763,IF(ISNA(VLOOKUP($E763, 'SP Per G'!$A$2:$D$1385, 4, FALSE)), AO763, VLOOKUP($E763, 'SP Per G'!$A$2:$D$1385, 4, FALSE)))</f>
        <v>#N/A</v>
      </c>
      <c r="AK763" s="11" t="e">
        <f t="shared" si="129"/>
        <v>#N/A</v>
      </c>
      <c r="AL763" s="11" t="e">
        <f>_xlfn.IFNA(VLOOKUP($E763, Individual_Pitching___Dashboard[], 18, FALSE), VLOOKUP($C763,Team_Pitching___Advanced[[Team]:[SIERA]],16,FALSE))</f>
        <v>#N/A</v>
      </c>
      <c r="AM763" s="11" t="e">
        <f>_xlfn.IFNA(VLOOKUP($E763, Individual_Pitching___Dashboard[], 20, FALSE), VLOOKUP($C763,Team_Pitching___Advanced[[Team]:[xFIP]],19,FALSE))</f>
        <v>#N/A</v>
      </c>
      <c r="AN763" s="11" t="e">
        <f>_xlfn.IFNA(VLOOKUP($E763,Individual_Pitching___Advanced[],21,FALSE),VLOOKUP($C763,Team_Pitching___Advanced[[Team]:[SIERA]],20,FALSE))</f>
        <v>#N/A</v>
      </c>
      <c r="AO763" s="11" t="e">
        <f>VLOOKUP($C763, 'Team Per G'!$A$2:$G$31, 7, FALSE)</f>
        <v>#N/A</v>
      </c>
      <c r="AP763" s="11" t="e">
        <f>VLOOKUP($C763, 'FanGraphs - Team WAR Projected'!$B$2:$E$31, 3, FALSE)/162</f>
        <v>#N/A</v>
      </c>
      <c r="AQ763" s="11" t="e">
        <f t="shared" si="130"/>
        <v>#N/A</v>
      </c>
      <c r="AR763" s="11" t="e">
        <f>VLOOKUP($C763, Team_Pitching___Advanced[[Team]:[xFIP]], 19,FALSE)</f>
        <v>#N/A</v>
      </c>
      <c r="AS763" s="11" t="e">
        <f>VLOOKUP($C763, Team_Pitching___Advanced[], 20, FALSE)</f>
        <v>#N/A</v>
      </c>
      <c r="AT763" s="11" t="e">
        <f>VLOOKUP($C763, Team_Batting___Dashboard[[Team]:[wOBA]], 16, FALSE)</f>
        <v>#N/A</v>
      </c>
      <c r="AU763" s="11" t="e">
        <f>VLOOKUP($C763, Team_Batting___Advanced[[Team]:[OPS]], 9, FALSE)</f>
        <v>#N/A</v>
      </c>
      <c r="AV763" s="11" t="e">
        <f>VLOOKUP($C763, Team_Batting___Advanced[], 19, FALSE)</f>
        <v>#N/A</v>
      </c>
      <c r="AW763" s="11" t="e">
        <f>VLOOKUP($C763, 'Team Per G'!$A$2:$G$31, 3, FALSE)</f>
        <v>#N/A</v>
      </c>
      <c r="AX763" s="11" t="e">
        <f>VLOOKUP($C763, 'Team Per G'!$A$2:$G$31, 5, FALSE)</f>
        <v>#N/A</v>
      </c>
      <c r="AY763" s="11" t="e">
        <f>VLOOKUP($C763, 'Team Per G'!$A$2:$G$31, 4, FALSE)</f>
        <v>#N/A</v>
      </c>
      <c r="AZ763" s="11" t="e">
        <f>VLOOKUP($C763, Team_Batting___Dashboard[], 22, FALSE)/$AH763</f>
        <v>#N/A</v>
      </c>
      <c r="BA763" s="11" t="e">
        <f>VLOOKUP($C763, 'FanGraphs - Team WAR Projected'!$B$2:$E$31, 4, FALSE)/162</f>
        <v>#N/A</v>
      </c>
      <c r="BB763" s="11" t="e">
        <f t="shared" si="131"/>
        <v>#N/A</v>
      </c>
      <c r="BC763" s="11" t="e">
        <f>VLOOKUP($C763, FanGraphs_Standings[[Abbreviation]:[2024 Year to Date RS/G]], 6, FALSE)/$AH763</f>
        <v>#N/A</v>
      </c>
      <c r="BD763" s="11" t="e">
        <f>VLOOKUP($C763, FanGraphs_Standings[[Abbreviation]:[2024 Projected Full Season RDif]], 19, FALSE)/162</f>
        <v>#N/A</v>
      </c>
      <c r="BE763" s="11" t="e">
        <f t="shared" si="132"/>
        <v>#N/A</v>
      </c>
      <c r="BF763" s="11" t="e">
        <f>VLOOKUP($C763, FanGraphs_Standings[[Abbreviation]:[2024 Projected Full Season RDif]], 5, FALSE)</f>
        <v>#N/A</v>
      </c>
      <c r="BG763" s="11" t="e">
        <f>VLOOKUP($C763, FanGraphs_Standings[[Abbreviation]:[2024 Projected Full Season W%]], 18, FALSE)</f>
        <v>#N/A</v>
      </c>
      <c r="BH763" s="11" t="e">
        <f t="shared" si="133"/>
        <v>#N/A</v>
      </c>
      <c r="BI763" s="11" t="e">
        <f>VLOOKUP($C763, 'Home Field Adv'!$A$2:$K$31, 11, FALSE)</f>
        <v>#N/A</v>
      </c>
      <c r="BL763" s="12" t="str">
        <f t="shared" si="134"/>
        <v/>
      </c>
      <c r="BM763" s="12" t="str">
        <f t="shared" si="137"/>
        <v/>
      </c>
      <c r="BN763" s="12" t="str">
        <f t="shared" si="135"/>
        <v/>
      </c>
    </row>
    <row r="764" spans="6:66" x14ac:dyDescent="0.45">
      <c r="F764" s="11" t="e">
        <f>VLOOKUP($B764, FanGraphs_Standings[[Abbreviation]:[2024 Year to Date G]], 2, FALSE)</f>
        <v>#N/A</v>
      </c>
      <c r="G764" s="11" t="e">
        <f>_xlfn.IFNA(VLOOKUP($D764, 'SP Per G'!$A$2:$D$1385, 3, FALSE),M764)</f>
        <v>#N/A</v>
      </c>
      <c r="H764" s="11" t="e">
        <f>IF(AND(ISNA(VLOOKUP($D764, 'SP Per G'!$A$2:$D$1385, 4, FALSE)), ISTEXT($D764)), G764,IF(ISNA(VLOOKUP($D764, 'SP Per G'!$A$2:$D$1385, 4, FALSE)), M764, VLOOKUP($D764, 'SP Per G'!$A$2:$D$1385, 4, FALSE)))</f>
        <v>#N/A</v>
      </c>
      <c r="I764" s="11" t="e">
        <f t="shared" si="125"/>
        <v>#N/A</v>
      </c>
      <c r="J764" s="11" t="e">
        <f>_xlfn.IFNA(VLOOKUP($D764,Individual_Pitching___Dashboard[],18,FALSE),VLOOKUP(B764,Team_Pitching___Dashboard[[Team]:[ERA]],17,FALSE))</f>
        <v>#N/A</v>
      </c>
      <c r="K764" s="11" t="e">
        <f>_xlfn.IFNA(VLOOKUP($D764, Individual_Pitching___Dashboard[], 20, FALSE), VLOOKUP(B764,Team_Pitching___Dashboard[[Team]:[xFIP]],20,FALSE))</f>
        <v>#N/A</v>
      </c>
      <c r="L764" s="11" t="e">
        <f>_xlfn.IFNA(VLOOKUP($D764, Individual_Pitching___Advanced[], 21,FALSE), VLOOKUP(B764, Team_Pitching___Advanced[], 20, FALSE))</f>
        <v>#N/A</v>
      </c>
      <c r="M764" s="11" t="e">
        <f>VLOOKUP($B764, 'Team Per G'!$A$2:$G$31, 7, FALSE)</f>
        <v>#N/A</v>
      </c>
      <c r="N764" s="11" t="e">
        <f>VLOOKUP($B764, 'FanGraphs - Team WAR Projected'!$B$2:$E$31, 3, FALSE)/162</f>
        <v>#N/A</v>
      </c>
      <c r="O764" s="11" t="e">
        <f t="shared" si="126"/>
        <v>#N/A</v>
      </c>
      <c r="P764" s="11" t="e">
        <f>VLOOKUP($B764, Team_Pitching___Advanced[[Team]:[xFIP]], 19,FALSE)</f>
        <v>#N/A</v>
      </c>
      <c r="Q764" s="11" t="e">
        <f>VLOOKUP($B764, Team_Pitching___Advanced[], 20, FALSE)</f>
        <v>#N/A</v>
      </c>
      <c r="R764" s="11" t="e">
        <f>VLOOKUP($B764, Team_Batting___Dashboard[[Team]:[wOBA]], 16, FALSE)</f>
        <v>#N/A</v>
      </c>
      <c r="S764" s="11" t="e">
        <f>VLOOKUP($B764, Team_Batting___Advanced[[Team]:[OPS]], 9, FALSE)</f>
        <v>#N/A</v>
      </c>
      <c r="T764" s="11" t="e">
        <f>VLOOKUP($B764, Team_Batting___Advanced[], 19, FALSE)</f>
        <v>#N/A</v>
      </c>
      <c r="U764" s="11" t="e">
        <f>VLOOKUP($B764, 'Team Per G'!$A$2:$G$31, 3, FALSE)</f>
        <v>#N/A</v>
      </c>
      <c r="V764" s="11" t="e">
        <f>VLOOKUP($B764, 'Team Per G'!$A$2:$G$31, 5, FALSE)</f>
        <v>#N/A</v>
      </c>
      <c r="W764" s="11" t="e">
        <f>VLOOKUP($B764, 'Team Per G'!$A$2:$G$31, 4, FALSE)</f>
        <v>#N/A</v>
      </c>
      <c r="X764" s="11" t="e">
        <f>VLOOKUP($B764, Team_Batting___Dashboard[], 22, FALSE)/$F764</f>
        <v>#N/A</v>
      </c>
      <c r="Y764" s="11" t="e">
        <f>VLOOKUP($B764, 'FanGraphs - Team WAR Projected'!$B$2:$E$31, 4, FALSE)/162</f>
        <v>#N/A</v>
      </c>
      <c r="Z764" s="11" t="e">
        <f t="shared" si="127"/>
        <v>#N/A</v>
      </c>
      <c r="AA764" s="11" t="e">
        <f>VLOOKUP($B764, FanGraphs_Standings[[Abbreviation]:[2024 Year to Date RS/G]], 6, FALSE)/$F764</f>
        <v>#N/A</v>
      </c>
      <c r="AB764" s="11" t="e">
        <f>VLOOKUP($B764, FanGraphs_Standings[[Abbreviation]:[2024 Projected Full Season RDif]], 19, FALSE)/162</f>
        <v>#N/A</v>
      </c>
      <c r="AC764" s="11" t="e">
        <f t="shared" si="136"/>
        <v>#N/A</v>
      </c>
      <c r="AD764" s="11" t="e">
        <f>VLOOKUP($B764, FanGraphs_Standings[[Abbreviation]:[2024 Projected Full Season RDif]], 5, FALSE)</f>
        <v>#N/A</v>
      </c>
      <c r="AE764" s="11" t="e">
        <f>VLOOKUP($B764, FanGraphs_Standings[[Abbreviation]:[2024 Projected Full Season W%]], 18, FALSE)</f>
        <v>#N/A</v>
      </c>
      <c r="AF764" s="11" t="e">
        <f t="shared" si="128"/>
        <v>#N/A</v>
      </c>
      <c r="AG764" s="11" t="e">
        <f>VLOOKUP($B764, 'Home Field Adv'!$A$2:$I$31, 9, FALSE)</f>
        <v>#N/A</v>
      </c>
      <c r="AH764" s="11" t="e">
        <f>VLOOKUP($C764, FanGraphs_Standings[[Abbreviation]:[2024 Year to Date G]], 2, FALSE)</f>
        <v>#N/A</v>
      </c>
      <c r="AI764" s="11" t="e">
        <f>_xlfn.IFNA(VLOOKUP($E764, 'SP Per G'!$A$2:$D$1385, 3, FALSE), AO764)</f>
        <v>#N/A</v>
      </c>
      <c r="AJ764" s="11" t="e">
        <f>IF(AND(ISNA(VLOOKUP($E764, 'SP Per G'!$A$2:$D$1385, 4, FALSE)), ISTEXT($E764)), AI764,IF(ISNA(VLOOKUP($E764, 'SP Per G'!$A$2:$D$1385, 4, FALSE)), AO764, VLOOKUP($E764, 'SP Per G'!$A$2:$D$1385, 4, FALSE)))</f>
        <v>#N/A</v>
      </c>
      <c r="AK764" s="11" t="e">
        <f t="shared" si="129"/>
        <v>#N/A</v>
      </c>
      <c r="AL764" s="11" t="e">
        <f>_xlfn.IFNA(VLOOKUP($E764, Individual_Pitching___Dashboard[], 18, FALSE), VLOOKUP($C764,Team_Pitching___Advanced[[Team]:[SIERA]],16,FALSE))</f>
        <v>#N/A</v>
      </c>
      <c r="AM764" s="11" t="e">
        <f>_xlfn.IFNA(VLOOKUP($E764, Individual_Pitching___Dashboard[], 20, FALSE), VLOOKUP($C764,Team_Pitching___Advanced[[Team]:[xFIP]],19,FALSE))</f>
        <v>#N/A</v>
      </c>
      <c r="AN764" s="11" t="e">
        <f>_xlfn.IFNA(VLOOKUP($E764,Individual_Pitching___Advanced[],21,FALSE),VLOOKUP($C764,Team_Pitching___Advanced[[Team]:[SIERA]],20,FALSE))</f>
        <v>#N/A</v>
      </c>
      <c r="AO764" s="11" t="e">
        <f>VLOOKUP($C764, 'Team Per G'!$A$2:$G$31, 7, FALSE)</f>
        <v>#N/A</v>
      </c>
      <c r="AP764" s="11" t="e">
        <f>VLOOKUP($C764, 'FanGraphs - Team WAR Projected'!$B$2:$E$31, 3, FALSE)/162</f>
        <v>#N/A</v>
      </c>
      <c r="AQ764" s="11" t="e">
        <f t="shared" si="130"/>
        <v>#N/A</v>
      </c>
      <c r="AR764" s="11" t="e">
        <f>VLOOKUP($C764, Team_Pitching___Advanced[[Team]:[xFIP]], 19,FALSE)</f>
        <v>#N/A</v>
      </c>
      <c r="AS764" s="11" t="e">
        <f>VLOOKUP($C764, Team_Pitching___Advanced[], 20, FALSE)</f>
        <v>#N/A</v>
      </c>
      <c r="AT764" s="11" t="e">
        <f>VLOOKUP($C764, Team_Batting___Dashboard[[Team]:[wOBA]], 16, FALSE)</f>
        <v>#N/A</v>
      </c>
      <c r="AU764" s="11" t="e">
        <f>VLOOKUP($C764, Team_Batting___Advanced[[Team]:[OPS]], 9, FALSE)</f>
        <v>#N/A</v>
      </c>
      <c r="AV764" s="11" t="e">
        <f>VLOOKUP($C764, Team_Batting___Advanced[], 19, FALSE)</f>
        <v>#N/A</v>
      </c>
      <c r="AW764" s="11" t="e">
        <f>VLOOKUP($C764, 'Team Per G'!$A$2:$G$31, 3, FALSE)</f>
        <v>#N/A</v>
      </c>
      <c r="AX764" s="11" t="e">
        <f>VLOOKUP($C764, 'Team Per G'!$A$2:$G$31, 5, FALSE)</f>
        <v>#N/A</v>
      </c>
      <c r="AY764" s="11" t="e">
        <f>VLOOKUP($C764, 'Team Per G'!$A$2:$G$31, 4, FALSE)</f>
        <v>#N/A</v>
      </c>
      <c r="AZ764" s="11" t="e">
        <f>VLOOKUP($C764, Team_Batting___Dashboard[], 22, FALSE)/$AH764</f>
        <v>#N/A</v>
      </c>
      <c r="BA764" s="11" t="e">
        <f>VLOOKUP($C764, 'FanGraphs - Team WAR Projected'!$B$2:$E$31, 4, FALSE)/162</f>
        <v>#N/A</v>
      </c>
      <c r="BB764" s="11" t="e">
        <f t="shared" si="131"/>
        <v>#N/A</v>
      </c>
      <c r="BC764" s="11" t="e">
        <f>VLOOKUP($C764, FanGraphs_Standings[[Abbreviation]:[2024 Year to Date RS/G]], 6, FALSE)/$AH764</f>
        <v>#N/A</v>
      </c>
      <c r="BD764" s="11" t="e">
        <f>VLOOKUP($C764, FanGraphs_Standings[[Abbreviation]:[2024 Projected Full Season RDif]], 19, FALSE)/162</f>
        <v>#N/A</v>
      </c>
      <c r="BE764" s="11" t="e">
        <f t="shared" si="132"/>
        <v>#N/A</v>
      </c>
      <c r="BF764" s="11" t="e">
        <f>VLOOKUP($C764, FanGraphs_Standings[[Abbreviation]:[2024 Projected Full Season RDif]], 5, FALSE)</f>
        <v>#N/A</v>
      </c>
      <c r="BG764" s="11" t="e">
        <f>VLOOKUP($C764, FanGraphs_Standings[[Abbreviation]:[2024 Projected Full Season W%]], 18, FALSE)</f>
        <v>#N/A</v>
      </c>
      <c r="BH764" s="11" t="e">
        <f t="shared" si="133"/>
        <v>#N/A</v>
      </c>
      <c r="BI764" s="11" t="e">
        <f>VLOOKUP($C764, 'Home Field Adv'!$A$2:$K$31, 11, FALSE)</f>
        <v>#N/A</v>
      </c>
      <c r="BL764" s="12" t="str">
        <f t="shared" si="134"/>
        <v/>
      </c>
      <c r="BM764" s="12" t="str">
        <f t="shared" si="137"/>
        <v/>
      </c>
      <c r="BN764" s="12" t="str">
        <f t="shared" si="135"/>
        <v/>
      </c>
    </row>
    <row r="765" spans="6:66" x14ac:dyDescent="0.45">
      <c r="F765" s="11" t="e">
        <f>VLOOKUP($B765, FanGraphs_Standings[[Abbreviation]:[2024 Year to Date G]], 2, FALSE)</f>
        <v>#N/A</v>
      </c>
      <c r="G765" s="11" t="e">
        <f>_xlfn.IFNA(VLOOKUP($D765, 'SP Per G'!$A$2:$D$1385, 3, FALSE),M765)</f>
        <v>#N/A</v>
      </c>
      <c r="H765" s="11" t="e">
        <f>IF(AND(ISNA(VLOOKUP($D765, 'SP Per G'!$A$2:$D$1385, 4, FALSE)), ISTEXT($D765)), G765,IF(ISNA(VLOOKUP($D765, 'SP Per G'!$A$2:$D$1385, 4, FALSE)), M765, VLOOKUP($D765, 'SP Per G'!$A$2:$D$1385, 4, FALSE)))</f>
        <v>#N/A</v>
      </c>
      <c r="I765" s="11" t="e">
        <f t="shared" si="125"/>
        <v>#N/A</v>
      </c>
      <c r="J765" s="11" t="e">
        <f>_xlfn.IFNA(VLOOKUP($D765,Individual_Pitching___Dashboard[],18,FALSE),VLOOKUP(B765,Team_Pitching___Dashboard[[Team]:[ERA]],17,FALSE))</f>
        <v>#N/A</v>
      </c>
      <c r="K765" s="11" t="e">
        <f>_xlfn.IFNA(VLOOKUP($D765, Individual_Pitching___Dashboard[], 20, FALSE), VLOOKUP(B765,Team_Pitching___Dashboard[[Team]:[xFIP]],20,FALSE))</f>
        <v>#N/A</v>
      </c>
      <c r="L765" s="11" t="e">
        <f>_xlfn.IFNA(VLOOKUP($D765, Individual_Pitching___Advanced[], 21,FALSE), VLOOKUP(B765, Team_Pitching___Advanced[], 20, FALSE))</f>
        <v>#N/A</v>
      </c>
      <c r="M765" s="11" t="e">
        <f>VLOOKUP($B765, 'Team Per G'!$A$2:$G$31, 7, FALSE)</f>
        <v>#N/A</v>
      </c>
      <c r="N765" s="11" t="e">
        <f>VLOOKUP($B765, 'FanGraphs - Team WAR Projected'!$B$2:$E$31, 3, FALSE)/162</f>
        <v>#N/A</v>
      </c>
      <c r="O765" s="11" t="e">
        <f t="shared" si="126"/>
        <v>#N/A</v>
      </c>
      <c r="P765" s="11" t="e">
        <f>VLOOKUP($B765, Team_Pitching___Advanced[[Team]:[xFIP]], 19,FALSE)</f>
        <v>#N/A</v>
      </c>
      <c r="Q765" s="11" t="e">
        <f>VLOOKUP($B765, Team_Pitching___Advanced[], 20, FALSE)</f>
        <v>#N/A</v>
      </c>
      <c r="R765" s="11" t="e">
        <f>VLOOKUP($B765, Team_Batting___Dashboard[[Team]:[wOBA]], 16, FALSE)</f>
        <v>#N/A</v>
      </c>
      <c r="S765" s="11" t="e">
        <f>VLOOKUP($B765, Team_Batting___Advanced[[Team]:[OPS]], 9, FALSE)</f>
        <v>#N/A</v>
      </c>
      <c r="T765" s="11" t="e">
        <f>VLOOKUP($B765, Team_Batting___Advanced[], 19, FALSE)</f>
        <v>#N/A</v>
      </c>
      <c r="U765" s="11" t="e">
        <f>VLOOKUP($B765, 'Team Per G'!$A$2:$G$31, 3, FALSE)</f>
        <v>#N/A</v>
      </c>
      <c r="V765" s="11" t="e">
        <f>VLOOKUP($B765, 'Team Per G'!$A$2:$G$31, 5, FALSE)</f>
        <v>#N/A</v>
      </c>
      <c r="W765" s="11" t="e">
        <f>VLOOKUP($B765, 'Team Per G'!$A$2:$G$31, 4, FALSE)</f>
        <v>#N/A</v>
      </c>
      <c r="X765" s="11" t="e">
        <f>VLOOKUP($B765, Team_Batting___Dashboard[], 22, FALSE)/$F765</f>
        <v>#N/A</v>
      </c>
      <c r="Y765" s="11" t="e">
        <f>VLOOKUP($B765, 'FanGraphs - Team WAR Projected'!$B$2:$E$31, 4, FALSE)/162</f>
        <v>#N/A</v>
      </c>
      <c r="Z765" s="11" t="e">
        <f t="shared" si="127"/>
        <v>#N/A</v>
      </c>
      <c r="AA765" s="11" t="e">
        <f>VLOOKUP($B765, FanGraphs_Standings[[Abbreviation]:[2024 Year to Date RS/G]], 6, FALSE)/$F765</f>
        <v>#N/A</v>
      </c>
      <c r="AB765" s="11" t="e">
        <f>VLOOKUP($B765, FanGraphs_Standings[[Abbreviation]:[2024 Projected Full Season RDif]], 19, FALSE)/162</f>
        <v>#N/A</v>
      </c>
      <c r="AC765" s="11" t="e">
        <f t="shared" si="136"/>
        <v>#N/A</v>
      </c>
      <c r="AD765" s="11" t="e">
        <f>VLOOKUP($B765, FanGraphs_Standings[[Abbreviation]:[2024 Projected Full Season RDif]], 5, FALSE)</f>
        <v>#N/A</v>
      </c>
      <c r="AE765" s="11" t="e">
        <f>VLOOKUP($B765, FanGraphs_Standings[[Abbreviation]:[2024 Projected Full Season W%]], 18, FALSE)</f>
        <v>#N/A</v>
      </c>
      <c r="AF765" s="11" t="e">
        <f t="shared" si="128"/>
        <v>#N/A</v>
      </c>
      <c r="AG765" s="11" t="e">
        <f>VLOOKUP($B765, 'Home Field Adv'!$A$2:$I$31, 9, FALSE)</f>
        <v>#N/A</v>
      </c>
      <c r="AH765" s="11" t="e">
        <f>VLOOKUP($C765, FanGraphs_Standings[[Abbreviation]:[2024 Year to Date G]], 2, FALSE)</f>
        <v>#N/A</v>
      </c>
      <c r="AI765" s="11" t="e">
        <f>_xlfn.IFNA(VLOOKUP($E765, 'SP Per G'!$A$2:$D$1385, 3, FALSE), AO765)</f>
        <v>#N/A</v>
      </c>
      <c r="AJ765" s="11" t="e">
        <f>IF(AND(ISNA(VLOOKUP($E765, 'SP Per G'!$A$2:$D$1385, 4, FALSE)), ISTEXT($E765)), AI765,IF(ISNA(VLOOKUP($E765, 'SP Per G'!$A$2:$D$1385, 4, FALSE)), AO765, VLOOKUP($E765, 'SP Per G'!$A$2:$D$1385, 4, FALSE)))</f>
        <v>#N/A</v>
      </c>
      <c r="AK765" s="11" t="e">
        <f t="shared" si="129"/>
        <v>#N/A</v>
      </c>
      <c r="AL765" s="11" t="e">
        <f>_xlfn.IFNA(VLOOKUP($E765, Individual_Pitching___Dashboard[], 18, FALSE), VLOOKUP($C765,Team_Pitching___Advanced[[Team]:[SIERA]],16,FALSE))</f>
        <v>#N/A</v>
      </c>
      <c r="AM765" s="11" t="e">
        <f>_xlfn.IFNA(VLOOKUP($E765, Individual_Pitching___Dashboard[], 20, FALSE), VLOOKUP($C765,Team_Pitching___Advanced[[Team]:[xFIP]],19,FALSE))</f>
        <v>#N/A</v>
      </c>
      <c r="AN765" s="11" t="e">
        <f>_xlfn.IFNA(VLOOKUP($E765,Individual_Pitching___Advanced[],21,FALSE),VLOOKUP($C765,Team_Pitching___Advanced[[Team]:[SIERA]],20,FALSE))</f>
        <v>#N/A</v>
      </c>
      <c r="AO765" s="11" t="e">
        <f>VLOOKUP($C765, 'Team Per G'!$A$2:$G$31, 7, FALSE)</f>
        <v>#N/A</v>
      </c>
      <c r="AP765" s="11" t="e">
        <f>VLOOKUP($C765, 'FanGraphs - Team WAR Projected'!$B$2:$E$31, 3, FALSE)/162</f>
        <v>#N/A</v>
      </c>
      <c r="AQ765" s="11" t="e">
        <f t="shared" si="130"/>
        <v>#N/A</v>
      </c>
      <c r="AR765" s="11" t="e">
        <f>VLOOKUP($C765, Team_Pitching___Advanced[[Team]:[xFIP]], 19,FALSE)</f>
        <v>#N/A</v>
      </c>
      <c r="AS765" s="11" t="e">
        <f>VLOOKUP($C765, Team_Pitching___Advanced[], 20, FALSE)</f>
        <v>#N/A</v>
      </c>
      <c r="AT765" s="11" t="e">
        <f>VLOOKUP($C765, Team_Batting___Dashboard[[Team]:[wOBA]], 16, FALSE)</f>
        <v>#N/A</v>
      </c>
      <c r="AU765" s="11" t="e">
        <f>VLOOKUP($C765, Team_Batting___Advanced[[Team]:[OPS]], 9, FALSE)</f>
        <v>#N/A</v>
      </c>
      <c r="AV765" s="11" t="e">
        <f>VLOOKUP($C765, Team_Batting___Advanced[], 19, FALSE)</f>
        <v>#N/A</v>
      </c>
      <c r="AW765" s="11" t="e">
        <f>VLOOKUP($C765, 'Team Per G'!$A$2:$G$31, 3, FALSE)</f>
        <v>#N/A</v>
      </c>
      <c r="AX765" s="11" t="e">
        <f>VLOOKUP($C765, 'Team Per G'!$A$2:$G$31, 5, FALSE)</f>
        <v>#N/A</v>
      </c>
      <c r="AY765" s="11" t="e">
        <f>VLOOKUP($C765, 'Team Per G'!$A$2:$G$31, 4, FALSE)</f>
        <v>#N/A</v>
      </c>
      <c r="AZ765" s="11" t="e">
        <f>VLOOKUP($C765, Team_Batting___Dashboard[], 22, FALSE)/$AH765</f>
        <v>#N/A</v>
      </c>
      <c r="BA765" s="11" t="e">
        <f>VLOOKUP($C765, 'FanGraphs - Team WAR Projected'!$B$2:$E$31, 4, FALSE)/162</f>
        <v>#N/A</v>
      </c>
      <c r="BB765" s="11" t="e">
        <f t="shared" si="131"/>
        <v>#N/A</v>
      </c>
      <c r="BC765" s="11" t="e">
        <f>VLOOKUP($C765, FanGraphs_Standings[[Abbreviation]:[2024 Year to Date RS/G]], 6, FALSE)/$AH765</f>
        <v>#N/A</v>
      </c>
      <c r="BD765" s="11" t="e">
        <f>VLOOKUP($C765, FanGraphs_Standings[[Abbreviation]:[2024 Projected Full Season RDif]], 19, FALSE)/162</f>
        <v>#N/A</v>
      </c>
      <c r="BE765" s="11" t="e">
        <f t="shared" si="132"/>
        <v>#N/A</v>
      </c>
      <c r="BF765" s="11" t="e">
        <f>VLOOKUP($C765, FanGraphs_Standings[[Abbreviation]:[2024 Projected Full Season RDif]], 5, FALSE)</f>
        <v>#N/A</v>
      </c>
      <c r="BG765" s="11" t="e">
        <f>VLOOKUP($C765, FanGraphs_Standings[[Abbreviation]:[2024 Projected Full Season W%]], 18, FALSE)</f>
        <v>#N/A</v>
      </c>
      <c r="BH765" s="11" t="e">
        <f t="shared" si="133"/>
        <v>#N/A</v>
      </c>
      <c r="BI765" s="11" t="e">
        <f>VLOOKUP($C765, 'Home Field Adv'!$A$2:$K$31, 11, FALSE)</f>
        <v>#N/A</v>
      </c>
      <c r="BL765" s="12" t="str">
        <f t="shared" si="134"/>
        <v/>
      </c>
      <c r="BM765" s="12" t="str">
        <f t="shared" si="137"/>
        <v/>
      </c>
      <c r="BN765" s="12" t="str">
        <f t="shared" si="135"/>
        <v/>
      </c>
    </row>
    <row r="766" spans="6:66" x14ac:dyDescent="0.45">
      <c r="F766" s="11" t="e">
        <f>VLOOKUP($B766, FanGraphs_Standings[[Abbreviation]:[2024 Year to Date G]], 2, FALSE)</f>
        <v>#N/A</v>
      </c>
      <c r="G766" s="11" t="e">
        <f>_xlfn.IFNA(VLOOKUP($D766, 'SP Per G'!$A$2:$D$1385, 3, FALSE),M766)</f>
        <v>#N/A</v>
      </c>
      <c r="H766" s="11" t="e">
        <f>IF(AND(ISNA(VLOOKUP($D766, 'SP Per G'!$A$2:$D$1385, 4, FALSE)), ISTEXT($D766)), G766,IF(ISNA(VLOOKUP($D766, 'SP Per G'!$A$2:$D$1385, 4, FALSE)), M766, VLOOKUP($D766, 'SP Per G'!$A$2:$D$1385, 4, FALSE)))</f>
        <v>#N/A</v>
      </c>
      <c r="I766" s="11" t="e">
        <f t="shared" si="125"/>
        <v>#N/A</v>
      </c>
      <c r="J766" s="11" t="e">
        <f>_xlfn.IFNA(VLOOKUP($D766,Individual_Pitching___Dashboard[],18,FALSE),VLOOKUP(B766,Team_Pitching___Dashboard[[Team]:[ERA]],17,FALSE))</f>
        <v>#N/A</v>
      </c>
      <c r="K766" s="11" t="e">
        <f>_xlfn.IFNA(VLOOKUP($D766, Individual_Pitching___Dashboard[], 20, FALSE), VLOOKUP(B766,Team_Pitching___Dashboard[[Team]:[xFIP]],20,FALSE))</f>
        <v>#N/A</v>
      </c>
      <c r="L766" s="11" t="e">
        <f>_xlfn.IFNA(VLOOKUP($D766, Individual_Pitching___Advanced[], 21,FALSE), VLOOKUP(B766, Team_Pitching___Advanced[], 20, FALSE))</f>
        <v>#N/A</v>
      </c>
      <c r="M766" s="11" t="e">
        <f>VLOOKUP($B766, 'Team Per G'!$A$2:$G$31, 7, FALSE)</f>
        <v>#N/A</v>
      </c>
      <c r="N766" s="11" t="e">
        <f>VLOOKUP($B766, 'FanGraphs - Team WAR Projected'!$B$2:$E$31, 3, FALSE)/162</f>
        <v>#N/A</v>
      </c>
      <c r="O766" s="11" t="e">
        <f t="shared" si="126"/>
        <v>#N/A</v>
      </c>
      <c r="P766" s="11" t="e">
        <f>VLOOKUP($B766, Team_Pitching___Advanced[[Team]:[xFIP]], 19,FALSE)</f>
        <v>#N/A</v>
      </c>
      <c r="Q766" s="11" t="e">
        <f>VLOOKUP($B766, Team_Pitching___Advanced[], 20, FALSE)</f>
        <v>#N/A</v>
      </c>
      <c r="R766" s="11" t="e">
        <f>VLOOKUP($B766, Team_Batting___Dashboard[[Team]:[wOBA]], 16, FALSE)</f>
        <v>#N/A</v>
      </c>
      <c r="S766" s="11" t="e">
        <f>VLOOKUP($B766, Team_Batting___Advanced[[Team]:[OPS]], 9, FALSE)</f>
        <v>#N/A</v>
      </c>
      <c r="T766" s="11" t="e">
        <f>VLOOKUP($B766, Team_Batting___Advanced[], 19, FALSE)</f>
        <v>#N/A</v>
      </c>
      <c r="U766" s="11" t="e">
        <f>VLOOKUP($B766, 'Team Per G'!$A$2:$G$31, 3, FALSE)</f>
        <v>#N/A</v>
      </c>
      <c r="V766" s="11" t="e">
        <f>VLOOKUP($B766, 'Team Per G'!$A$2:$G$31, 5, FALSE)</f>
        <v>#N/A</v>
      </c>
      <c r="W766" s="11" t="e">
        <f>VLOOKUP($B766, 'Team Per G'!$A$2:$G$31, 4, FALSE)</f>
        <v>#N/A</v>
      </c>
      <c r="X766" s="11" t="e">
        <f>VLOOKUP($B766, Team_Batting___Dashboard[], 22, FALSE)/$F766</f>
        <v>#N/A</v>
      </c>
      <c r="Y766" s="11" t="e">
        <f>VLOOKUP($B766, 'FanGraphs - Team WAR Projected'!$B$2:$E$31, 4, FALSE)/162</f>
        <v>#N/A</v>
      </c>
      <c r="Z766" s="11" t="e">
        <f t="shared" si="127"/>
        <v>#N/A</v>
      </c>
      <c r="AA766" s="11" t="e">
        <f>VLOOKUP($B766, FanGraphs_Standings[[Abbreviation]:[2024 Year to Date RS/G]], 6, FALSE)/$F766</f>
        <v>#N/A</v>
      </c>
      <c r="AB766" s="11" t="e">
        <f>VLOOKUP($B766, FanGraphs_Standings[[Abbreviation]:[2024 Projected Full Season RDif]], 19, FALSE)/162</f>
        <v>#N/A</v>
      </c>
      <c r="AC766" s="11" t="e">
        <f t="shared" si="136"/>
        <v>#N/A</v>
      </c>
      <c r="AD766" s="11" t="e">
        <f>VLOOKUP($B766, FanGraphs_Standings[[Abbreviation]:[2024 Projected Full Season RDif]], 5, FALSE)</f>
        <v>#N/A</v>
      </c>
      <c r="AE766" s="11" t="e">
        <f>VLOOKUP($B766, FanGraphs_Standings[[Abbreviation]:[2024 Projected Full Season W%]], 18, FALSE)</f>
        <v>#N/A</v>
      </c>
      <c r="AF766" s="11" t="e">
        <f t="shared" si="128"/>
        <v>#N/A</v>
      </c>
      <c r="AG766" s="11" t="e">
        <f>VLOOKUP($B766, 'Home Field Adv'!$A$2:$I$31, 9, FALSE)</f>
        <v>#N/A</v>
      </c>
      <c r="AH766" s="11" t="e">
        <f>VLOOKUP($C766, FanGraphs_Standings[[Abbreviation]:[2024 Year to Date G]], 2, FALSE)</f>
        <v>#N/A</v>
      </c>
      <c r="AI766" s="11" t="e">
        <f>_xlfn.IFNA(VLOOKUP($E766, 'SP Per G'!$A$2:$D$1385, 3, FALSE), AO766)</f>
        <v>#N/A</v>
      </c>
      <c r="AJ766" s="11" t="e">
        <f>IF(AND(ISNA(VLOOKUP($E766, 'SP Per G'!$A$2:$D$1385, 4, FALSE)), ISTEXT($E766)), AI766,IF(ISNA(VLOOKUP($E766, 'SP Per G'!$A$2:$D$1385, 4, FALSE)), AO766, VLOOKUP($E766, 'SP Per G'!$A$2:$D$1385, 4, FALSE)))</f>
        <v>#N/A</v>
      </c>
      <c r="AK766" s="11" t="e">
        <f t="shared" si="129"/>
        <v>#N/A</v>
      </c>
      <c r="AL766" s="11" t="e">
        <f>_xlfn.IFNA(VLOOKUP($E766, Individual_Pitching___Dashboard[], 18, FALSE), VLOOKUP($C766,Team_Pitching___Advanced[[Team]:[SIERA]],16,FALSE))</f>
        <v>#N/A</v>
      </c>
      <c r="AM766" s="11" t="e">
        <f>_xlfn.IFNA(VLOOKUP($E766, Individual_Pitching___Dashboard[], 20, FALSE), VLOOKUP($C766,Team_Pitching___Advanced[[Team]:[xFIP]],19,FALSE))</f>
        <v>#N/A</v>
      </c>
      <c r="AN766" s="11" t="e">
        <f>_xlfn.IFNA(VLOOKUP($E766,Individual_Pitching___Advanced[],21,FALSE),VLOOKUP($C766,Team_Pitching___Advanced[[Team]:[SIERA]],20,FALSE))</f>
        <v>#N/A</v>
      </c>
      <c r="AO766" s="11" t="e">
        <f>VLOOKUP($C766, 'Team Per G'!$A$2:$G$31, 7, FALSE)</f>
        <v>#N/A</v>
      </c>
      <c r="AP766" s="11" t="e">
        <f>VLOOKUP($C766, 'FanGraphs - Team WAR Projected'!$B$2:$E$31, 3, FALSE)/162</f>
        <v>#N/A</v>
      </c>
      <c r="AQ766" s="11" t="e">
        <f t="shared" si="130"/>
        <v>#N/A</v>
      </c>
      <c r="AR766" s="11" t="e">
        <f>VLOOKUP($C766, Team_Pitching___Advanced[[Team]:[xFIP]], 19,FALSE)</f>
        <v>#N/A</v>
      </c>
      <c r="AS766" s="11" t="e">
        <f>VLOOKUP($C766, Team_Pitching___Advanced[], 20, FALSE)</f>
        <v>#N/A</v>
      </c>
      <c r="AT766" s="11" t="e">
        <f>VLOOKUP($C766, Team_Batting___Dashboard[[Team]:[wOBA]], 16, FALSE)</f>
        <v>#N/A</v>
      </c>
      <c r="AU766" s="11" t="e">
        <f>VLOOKUP($C766, Team_Batting___Advanced[[Team]:[OPS]], 9, FALSE)</f>
        <v>#N/A</v>
      </c>
      <c r="AV766" s="11" t="e">
        <f>VLOOKUP($C766, Team_Batting___Advanced[], 19, FALSE)</f>
        <v>#N/A</v>
      </c>
      <c r="AW766" s="11" t="e">
        <f>VLOOKUP($C766, 'Team Per G'!$A$2:$G$31, 3, FALSE)</f>
        <v>#N/A</v>
      </c>
      <c r="AX766" s="11" t="e">
        <f>VLOOKUP($C766, 'Team Per G'!$A$2:$G$31, 5, FALSE)</f>
        <v>#N/A</v>
      </c>
      <c r="AY766" s="11" t="e">
        <f>VLOOKUP($C766, 'Team Per G'!$A$2:$G$31, 4, FALSE)</f>
        <v>#N/A</v>
      </c>
      <c r="AZ766" s="11" t="e">
        <f>VLOOKUP($C766, Team_Batting___Dashboard[], 22, FALSE)/$AH766</f>
        <v>#N/A</v>
      </c>
      <c r="BA766" s="11" t="e">
        <f>VLOOKUP($C766, 'FanGraphs - Team WAR Projected'!$B$2:$E$31, 4, FALSE)/162</f>
        <v>#N/A</v>
      </c>
      <c r="BB766" s="11" t="e">
        <f t="shared" si="131"/>
        <v>#N/A</v>
      </c>
      <c r="BC766" s="11" t="e">
        <f>VLOOKUP($C766, FanGraphs_Standings[[Abbreviation]:[2024 Year to Date RS/G]], 6, FALSE)/$AH766</f>
        <v>#N/A</v>
      </c>
      <c r="BD766" s="11" t="e">
        <f>VLOOKUP($C766, FanGraphs_Standings[[Abbreviation]:[2024 Projected Full Season RDif]], 19, FALSE)/162</f>
        <v>#N/A</v>
      </c>
      <c r="BE766" s="11" t="e">
        <f t="shared" si="132"/>
        <v>#N/A</v>
      </c>
      <c r="BF766" s="11" t="e">
        <f>VLOOKUP($C766, FanGraphs_Standings[[Abbreviation]:[2024 Projected Full Season RDif]], 5, FALSE)</f>
        <v>#N/A</v>
      </c>
      <c r="BG766" s="11" t="e">
        <f>VLOOKUP($C766, FanGraphs_Standings[[Abbreviation]:[2024 Projected Full Season W%]], 18, FALSE)</f>
        <v>#N/A</v>
      </c>
      <c r="BH766" s="11" t="e">
        <f t="shared" si="133"/>
        <v>#N/A</v>
      </c>
      <c r="BI766" s="11" t="e">
        <f>VLOOKUP($C766, 'Home Field Adv'!$A$2:$K$31, 11, FALSE)</f>
        <v>#N/A</v>
      </c>
      <c r="BL766" s="12" t="str">
        <f t="shared" si="134"/>
        <v/>
      </c>
      <c r="BM766" s="12" t="str">
        <f t="shared" si="137"/>
        <v/>
      </c>
      <c r="BN766" s="12" t="str">
        <f t="shared" si="135"/>
        <v/>
      </c>
    </row>
    <row r="767" spans="6:66" x14ac:dyDescent="0.45">
      <c r="F767" s="11" t="e">
        <f>VLOOKUP($B767, FanGraphs_Standings[[Abbreviation]:[2024 Year to Date G]], 2, FALSE)</f>
        <v>#N/A</v>
      </c>
      <c r="G767" s="11" t="e">
        <f>_xlfn.IFNA(VLOOKUP($D767, 'SP Per G'!$A$2:$D$1385, 3, FALSE),M767)</f>
        <v>#N/A</v>
      </c>
      <c r="H767" s="11" t="e">
        <f>IF(AND(ISNA(VLOOKUP($D767, 'SP Per G'!$A$2:$D$1385, 4, FALSE)), ISTEXT($D767)), G767,IF(ISNA(VLOOKUP($D767, 'SP Per G'!$A$2:$D$1385, 4, FALSE)), M767, VLOOKUP($D767, 'SP Per G'!$A$2:$D$1385, 4, FALSE)))</f>
        <v>#N/A</v>
      </c>
      <c r="I767" s="11" t="e">
        <f t="shared" si="125"/>
        <v>#N/A</v>
      </c>
      <c r="J767" s="11" t="e">
        <f>_xlfn.IFNA(VLOOKUP($D767,Individual_Pitching___Dashboard[],18,FALSE),VLOOKUP(B767,Team_Pitching___Dashboard[[Team]:[ERA]],17,FALSE))</f>
        <v>#N/A</v>
      </c>
      <c r="K767" s="11" t="e">
        <f>_xlfn.IFNA(VLOOKUP($D767, Individual_Pitching___Dashboard[], 20, FALSE), VLOOKUP(B767,Team_Pitching___Dashboard[[Team]:[xFIP]],20,FALSE))</f>
        <v>#N/A</v>
      </c>
      <c r="L767" s="11" t="e">
        <f>_xlfn.IFNA(VLOOKUP($D767, Individual_Pitching___Advanced[], 21,FALSE), VLOOKUP(B767, Team_Pitching___Advanced[], 20, FALSE))</f>
        <v>#N/A</v>
      </c>
      <c r="M767" s="11" t="e">
        <f>VLOOKUP($B767, 'Team Per G'!$A$2:$G$31, 7, FALSE)</f>
        <v>#N/A</v>
      </c>
      <c r="N767" s="11" t="e">
        <f>VLOOKUP($B767, 'FanGraphs - Team WAR Projected'!$B$2:$E$31, 3, FALSE)/162</f>
        <v>#N/A</v>
      </c>
      <c r="O767" s="11" t="e">
        <f t="shared" si="126"/>
        <v>#N/A</v>
      </c>
      <c r="P767" s="11" t="e">
        <f>VLOOKUP($B767, Team_Pitching___Advanced[[Team]:[xFIP]], 19,FALSE)</f>
        <v>#N/A</v>
      </c>
      <c r="Q767" s="11" t="e">
        <f>VLOOKUP($B767, Team_Pitching___Advanced[], 20, FALSE)</f>
        <v>#N/A</v>
      </c>
      <c r="R767" s="11" t="e">
        <f>VLOOKUP($B767, Team_Batting___Dashboard[[Team]:[wOBA]], 16, FALSE)</f>
        <v>#N/A</v>
      </c>
      <c r="S767" s="11" t="e">
        <f>VLOOKUP($B767, Team_Batting___Advanced[[Team]:[OPS]], 9, FALSE)</f>
        <v>#N/A</v>
      </c>
      <c r="T767" s="11" t="e">
        <f>VLOOKUP($B767, Team_Batting___Advanced[], 19, FALSE)</f>
        <v>#N/A</v>
      </c>
      <c r="U767" s="11" t="e">
        <f>VLOOKUP($B767, 'Team Per G'!$A$2:$G$31, 3, FALSE)</f>
        <v>#N/A</v>
      </c>
      <c r="V767" s="11" t="e">
        <f>VLOOKUP($B767, 'Team Per G'!$A$2:$G$31, 5, FALSE)</f>
        <v>#N/A</v>
      </c>
      <c r="W767" s="11" t="e">
        <f>VLOOKUP($B767, 'Team Per G'!$A$2:$G$31, 4, FALSE)</f>
        <v>#N/A</v>
      </c>
      <c r="X767" s="11" t="e">
        <f>VLOOKUP($B767, Team_Batting___Dashboard[], 22, FALSE)/$F767</f>
        <v>#N/A</v>
      </c>
      <c r="Y767" s="11" t="e">
        <f>VLOOKUP($B767, 'FanGraphs - Team WAR Projected'!$B$2:$E$31, 4, FALSE)/162</f>
        <v>#N/A</v>
      </c>
      <c r="Z767" s="11" t="e">
        <f t="shared" si="127"/>
        <v>#N/A</v>
      </c>
      <c r="AA767" s="11" t="e">
        <f>VLOOKUP($B767, FanGraphs_Standings[[Abbreviation]:[2024 Year to Date RS/G]], 6, FALSE)/$F767</f>
        <v>#N/A</v>
      </c>
      <c r="AB767" s="11" t="e">
        <f>VLOOKUP($B767, FanGraphs_Standings[[Abbreviation]:[2024 Projected Full Season RDif]], 19, FALSE)/162</f>
        <v>#N/A</v>
      </c>
      <c r="AC767" s="11" t="e">
        <f t="shared" si="136"/>
        <v>#N/A</v>
      </c>
      <c r="AD767" s="11" t="e">
        <f>VLOOKUP($B767, FanGraphs_Standings[[Abbreviation]:[2024 Projected Full Season RDif]], 5, FALSE)</f>
        <v>#N/A</v>
      </c>
      <c r="AE767" s="11" t="e">
        <f>VLOOKUP($B767, FanGraphs_Standings[[Abbreviation]:[2024 Projected Full Season W%]], 18, FALSE)</f>
        <v>#N/A</v>
      </c>
      <c r="AF767" s="11" t="e">
        <f t="shared" si="128"/>
        <v>#N/A</v>
      </c>
      <c r="AG767" s="11" t="e">
        <f>VLOOKUP($B767, 'Home Field Adv'!$A$2:$I$31, 9, FALSE)</f>
        <v>#N/A</v>
      </c>
      <c r="AH767" s="11" t="e">
        <f>VLOOKUP($C767, FanGraphs_Standings[[Abbreviation]:[2024 Year to Date G]], 2, FALSE)</f>
        <v>#N/A</v>
      </c>
      <c r="AI767" s="11" t="e">
        <f>_xlfn.IFNA(VLOOKUP($E767, 'SP Per G'!$A$2:$D$1385, 3, FALSE), AO767)</f>
        <v>#N/A</v>
      </c>
      <c r="AJ767" s="11" t="e">
        <f>IF(AND(ISNA(VLOOKUP($E767, 'SP Per G'!$A$2:$D$1385, 4, FALSE)), ISTEXT($E767)), AI767,IF(ISNA(VLOOKUP($E767, 'SP Per G'!$A$2:$D$1385, 4, FALSE)), AO767, VLOOKUP($E767, 'SP Per G'!$A$2:$D$1385, 4, FALSE)))</f>
        <v>#N/A</v>
      </c>
      <c r="AK767" s="11" t="e">
        <f t="shared" si="129"/>
        <v>#N/A</v>
      </c>
      <c r="AL767" s="11" t="e">
        <f>_xlfn.IFNA(VLOOKUP($E767, Individual_Pitching___Dashboard[], 18, FALSE), VLOOKUP($C767,Team_Pitching___Advanced[[Team]:[SIERA]],16,FALSE))</f>
        <v>#N/A</v>
      </c>
      <c r="AM767" s="11" t="e">
        <f>_xlfn.IFNA(VLOOKUP($E767, Individual_Pitching___Dashboard[], 20, FALSE), VLOOKUP($C767,Team_Pitching___Advanced[[Team]:[xFIP]],19,FALSE))</f>
        <v>#N/A</v>
      </c>
      <c r="AN767" s="11" t="e">
        <f>_xlfn.IFNA(VLOOKUP($E767,Individual_Pitching___Advanced[],21,FALSE),VLOOKUP($C767,Team_Pitching___Advanced[[Team]:[SIERA]],20,FALSE))</f>
        <v>#N/A</v>
      </c>
      <c r="AO767" s="11" t="e">
        <f>VLOOKUP($C767, 'Team Per G'!$A$2:$G$31, 7, FALSE)</f>
        <v>#N/A</v>
      </c>
      <c r="AP767" s="11" t="e">
        <f>VLOOKUP($C767, 'FanGraphs - Team WAR Projected'!$B$2:$E$31, 3, FALSE)/162</f>
        <v>#N/A</v>
      </c>
      <c r="AQ767" s="11" t="e">
        <f t="shared" si="130"/>
        <v>#N/A</v>
      </c>
      <c r="AR767" s="11" t="e">
        <f>VLOOKUP($C767, Team_Pitching___Advanced[[Team]:[xFIP]], 19,FALSE)</f>
        <v>#N/A</v>
      </c>
      <c r="AS767" s="11" t="e">
        <f>VLOOKUP($C767, Team_Pitching___Advanced[], 20, FALSE)</f>
        <v>#N/A</v>
      </c>
      <c r="AT767" s="11" t="e">
        <f>VLOOKUP($C767, Team_Batting___Dashboard[[Team]:[wOBA]], 16, FALSE)</f>
        <v>#N/A</v>
      </c>
      <c r="AU767" s="11" t="e">
        <f>VLOOKUP($C767, Team_Batting___Advanced[[Team]:[OPS]], 9, FALSE)</f>
        <v>#N/A</v>
      </c>
      <c r="AV767" s="11" t="e">
        <f>VLOOKUP($C767, Team_Batting___Advanced[], 19, FALSE)</f>
        <v>#N/A</v>
      </c>
      <c r="AW767" s="11" t="e">
        <f>VLOOKUP($C767, 'Team Per G'!$A$2:$G$31, 3, FALSE)</f>
        <v>#N/A</v>
      </c>
      <c r="AX767" s="11" t="e">
        <f>VLOOKUP($C767, 'Team Per G'!$A$2:$G$31, 5, FALSE)</f>
        <v>#N/A</v>
      </c>
      <c r="AY767" s="11" t="e">
        <f>VLOOKUP($C767, 'Team Per G'!$A$2:$G$31, 4, FALSE)</f>
        <v>#N/A</v>
      </c>
      <c r="AZ767" s="11" t="e">
        <f>VLOOKUP($C767, Team_Batting___Dashboard[], 22, FALSE)/$AH767</f>
        <v>#N/A</v>
      </c>
      <c r="BA767" s="11" t="e">
        <f>VLOOKUP($C767, 'FanGraphs - Team WAR Projected'!$B$2:$E$31, 4, FALSE)/162</f>
        <v>#N/A</v>
      </c>
      <c r="BB767" s="11" t="e">
        <f t="shared" si="131"/>
        <v>#N/A</v>
      </c>
      <c r="BC767" s="11" t="e">
        <f>VLOOKUP($C767, FanGraphs_Standings[[Abbreviation]:[2024 Year to Date RS/G]], 6, FALSE)/$AH767</f>
        <v>#N/A</v>
      </c>
      <c r="BD767" s="11" t="e">
        <f>VLOOKUP($C767, FanGraphs_Standings[[Abbreviation]:[2024 Projected Full Season RDif]], 19, FALSE)/162</f>
        <v>#N/A</v>
      </c>
      <c r="BE767" s="11" t="e">
        <f t="shared" si="132"/>
        <v>#N/A</v>
      </c>
      <c r="BF767" s="11" t="e">
        <f>VLOOKUP($C767, FanGraphs_Standings[[Abbreviation]:[2024 Projected Full Season RDif]], 5, FALSE)</f>
        <v>#N/A</v>
      </c>
      <c r="BG767" s="11" t="e">
        <f>VLOOKUP($C767, FanGraphs_Standings[[Abbreviation]:[2024 Projected Full Season W%]], 18, FALSE)</f>
        <v>#N/A</v>
      </c>
      <c r="BH767" s="11" t="e">
        <f t="shared" si="133"/>
        <v>#N/A</v>
      </c>
      <c r="BI767" s="11" t="e">
        <f>VLOOKUP($C767, 'Home Field Adv'!$A$2:$K$31, 11, FALSE)</f>
        <v>#N/A</v>
      </c>
      <c r="BL767" s="12" t="str">
        <f t="shared" si="134"/>
        <v/>
      </c>
      <c r="BM767" s="12" t="str">
        <f t="shared" si="137"/>
        <v/>
      </c>
      <c r="BN767" s="12" t="str">
        <f t="shared" si="135"/>
        <v/>
      </c>
    </row>
    <row r="768" spans="6:66" x14ac:dyDescent="0.45">
      <c r="F768" s="11" t="e">
        <f>VLOOKUP($B768, FanGraphs_Standings[[Abbreviation]:[2024 Year to Date G]], 2, FALSE)</f>
        <v>#N/A</v>
      </c>
      <c r="G768" s="11" t="e">
        <f>_xlfn.IFNA(VLOOKUP($D768, 'SP Per G'!$A$2:$D$1385, 3, FALSE),M768)</f>
        <v>#N/A</v>
      </c>
      <c r="H768" s="11" t="e">
        <f>IF(AND(ISNA(VLOOKUP($D768, 'SP Per G'!$A$2:$D$1385, 4, FALSE)), ISTEXT($D768)), G768,IF(ISNA(VLOOKUP($D768, 'SP Per G'!$A$2:$D$1385, 4, FALSE)), M768, VLOOKUP($D768, 'SP Per G'!$A$2:$D$1385, 4, FALSE)))</f>
        <v>#N/A</v>
      </c>
      <c r="I768" s="11" t="e">
        <f t="shared" si="125"/>
        <v>#N/A</v>
      </c>
      <c r="J768" s="11" t="e">
        <f>_xlfn.IFNA(VLOOKUP($D768,Individual_Pitching___Dashboard[],18,FALSE),VLOOKUP(B768,Team_Pitching___Dashboard[[Team]:[ERA]],17,FALSE))</f>
        <v>#N/A</v>
      </c>
      <c r="K768" s="11" t="e">
        <f>_xlfn.IFNA(VLOOKUP($D768, Individual_Pitching___Dashboard[], 20, FALSE), VLOOKUP(B768,Team_Pitching___Dashboard[[Team]:[xFIP]],20,FALSE))</f>
        <v>#N/A</v>
      </c>
      <c r="L768" s="11" t="e">
        <f>_xlfn.IFNA(VLOOKUP($D768, Individual_Pitching___Advanced[], 21,FALSE), VLOOKUP(B768, Team_Pitching___Advanced[], 20, FALSE))</f>
        <v>#N/A</v>
      </c>
      <c r="M768" s="11" t="e">
        <f>VLOOKUP($B768, 'Team Per G'!$A$2:$G$31, 7, FALSE)</f>
        <v>#N/A</v>
      </c>
      <c r="N768" s="11" t="e">
        <f>VLOOKUP($B768, 'FanGraphs - Team WAR Projected'!$B$2:$E$31, 3, FALSE)/162</f>
        <v>#N/A</v>
      </c>
      <c r="O768" s="11" t="e">
        <f t="shared" si="126"/>
        <v>#N/A</v>
      </c>
      <c r="P768" s="11" t="e">
        <f>VLOOKUP($B768, Team_Pitching___Advanced[[Team]:[xFIP]], 19,FALSE)</f>
        <v>#N/A</v>
      </c>
      <c r="Q768" s="11" t="e">
        <f>VLOOKUP($B768, Team_Pitching___Advanced[], 20, FALSE)</f>
        <v>#N/A</v>
      </c>
      <c r="R768" s="11" t="e">
        <f>VLOOKUP($B768, Team_Batting___Dashboard[[Team]:[wOBA]], 16, FALSE)</f>
        <v>#N/A</v>
      </c>
      <c r="S768" s="11" t="e">
        <f>VLOOKUP($B768, Team_Batting___Advanced[[Team]:[OPS]], 9, FALSE)</f>
        <v>#N/A</v>
      </c>
      <c r="T768" s="11" t="e">
        <f>VLOOKUP($B768, Team_Batting___Advanced[], 19, FALSE)</f>
        <v>#N/A</v>
      </c>
      <c r="U768" s="11" t="e">
        <f>VLOOKUP($B768, 'Team Per G'!$A$2:$G$31, 3, FALSE)</f>
        <v>#N/A</v>
      </c>
      <c r="V768" s="11" t="e">
        <f>VLOOKUP($B768, 'Team Per G'!$A$2:$G$31, 5, FALSE)</f>
        <v>#N/A</v>
      </c>
      <c r="W768" s="11" t="e">
        <f>VLOOKUP($B768, 'Team Per G'!$A$2:$G$31, 4, FALSE)</f>
        <v>#N/A</v>
      </c>
      <c r="X768" s="11" t="e">
        <f>VLOOKUP($B768, Team_Batting___Dashboard[], 22, FALSE)/$F768</f>
        <v>#N/A</v>
      </c>
      <c r="Y768" s="11" t="e">
        <f>VLOOKUP($B768, 'FanGraphs - Team WAR Projected'!$B$2:$E$31, 4, FALSE)/162</f>
        <v>#N/A</v>
      </c>
      <c r="Z768" s="11" t="e">
        <f t="shared" si="127"/>
        <v>#N/A</v>
      </c>
      <c r="AA768" s="11" t="e">
        <f>VLOOKUP($B768, FanGraphs_Standings[[Abbreviation]:[2024 Year to Date RS/G]], 6, FALSE)/$F768</f>
        <v>#N/A</v>
      </c>
      <c r="AB768" s="11" t="e">
        <f>VLOOKUP($B768, FanGraphs_Standings[[Abbreviation]:[2024 Projected Full Season RDif]], 19, FALSE)/162</f>
        <v>#N/A</v>
      </c>
      <c r="AC768" s="11" t="e">
        <f t="shared" si="136"/>
        <v>#N/A</v>
      </c>
      <c r="AD768" s="11" t="e">
        <f>VLOOKUP($B768, FanGraphs_Standings[[Abbreviation]:[2024 Projected Full Season RDif]], 5, FALSE)</f>
        <v>#N/A</v>
      </c>
      <c r="AE768" s="11" t="e">
        <f>VLOOKUP($B768, FanGraphs_Standings[[Abbreviation]:[2024 Projected Full Season W%]], 18, FALSE)</f>
        <v>#N/A</v>
      </c>
      <c r="AF768" s="11" t="e">
        <f t="shared" si="128"/>
        <v>#N/A</v>
      </c>
      <c r="AG768" s="11" t="e">
        <f>VLOOKUP($B768, 'Home Field Adv'!$A$2:$I$31, 9, FALSE)</f>
        <v>#N/A</v>
      </c>
      <c r="AH768" s="11" t="e">
        <f>VLOOKUP($C768, FanGraphs_Standings[[Abbreviation]:[2024 Year to Date G]], 2, FALSE)</f>
        <v>#N/A</v>
      </c>
      <c r="AI768" s="11" t="e">
        <f>_xlfn.IFNA(VLOOKUP($E768, 'SP Per G'!$A$2:$D$1385, 3, FALSE), AO768)</f>
        <v>#N/A</v>
      </c>
      <c r="AJ768" s="11" t="e">
        <f>IF(AND(ISNA(VLOOKUP($E768, 'SP Per G'!$A$2:$D$1385, 4, FALSE)), ISTEXT($E768)), AI768,IF(ISNA(VLOOKUP($E768, 'SP Per G'!$A$2:$D$1385, 4, FALSE)), AO768, VLOOKUP($E768, 'SP Per G'!$A$2:$D$1385, 4, FALSE)))</f>
        <v>#N/A</v>
      </c>
      <c r="AK768" s="11" t="e">
        <f t="shared" si="129"/>
        <v>#N/A</v>
      </c>
      <c r="AL768" s="11" t="e">
        <f>_xlfn.IFNA(VLOOKUP($E768, Individual_Pitching___Dashboard[], 18, FALSE), VLOOKUP($C768,Team_Pitching___Advanced[[Team]:[SIERA]],16,FALSE))</f>
        <v>#N/A</v>
      </c>
      <c r="AM768" s="11" t="e">
        <f>_xlfn.IFNA(VLOOKUP($E768, Individual_Pitching___Dashboard[], 20, FALSE), VLOOKUP($C768,Team_Pitching___Advanced[[Team]:[xFIP]],19,FALSE))</f>
        <v>#N/A</v>
      </c>
      <c r="AN768" s="11" t="e">
        <f>_xlfn.IFNA(VLOOKUP($E768,Individual_Pitching___Advanced[],21,FALSE),VLOOKUP($C768,Team_Pitching___Advanced[[Team]:[SIERA]],20,FALSE))</f>
        <v>#N/A</v>
      </c>
      <c r="AO768" s="11" t="e">
        <f>VLOOKUP($C768, 'Team Per G'!$A$2:$G$31, 7, FALSE)</f>
        <v>#N/A</v>
      </c>
      <c r="AP768" s="11" t="e">
        <f>VLOOKUP($C768, 'FanGraphs - Team WAR Projected'!$B$2:$E$31, 3, FALSE)/162</f>
        <v>#N/A</v>
      </c>
      <c r="AQ768" s="11" t="e">
        <f t="shared" si="130"/>
        <v>#N/A</v>
      </c>
      <c r="AR768" s="11" t="e">
        <f>VLOOKUP($C768, Team_Pitching___Advanced[[Team]:[xFIP]], 19,FALSE)</f>
        <v>#N/A</v>
      </c>
      <c r="AS768" s="11" t="e">
        <f>VLOOKUP($C768, Team_Pitching___Advanced[], 20, FALSE)</f>
        <v>#N/A</v>
      </c>
      <c r="AT768" s="11" t="e">
        <f>VLOOKUP($C768, Team_Batting___Dashboard[[Team]:[wOBA]], 16, FALSE)</f>
        <v>#N/A</v>
      </c>
      <c r="AU768" s="11" t="e">
        <f>VLOOKUP($C768, Team_Batting___Advanced[[Team]:[OPS]], 9, FALSE)</f>
        <v>#N/A</v>
      </c>
      <c r="AV768" s="11" t="e">
        <f>VLOOKUP($C768, Team_Batting___Advanced[], 19, FALSE)</f>
        <v>#N/A</v>
      </c>
      <c r="AW768" s="11" t="e">
        <f>VLOOKUP($C768, 'Team Per G'!$A$2:$G$31, 3, FALSE)</f>
        <v>#N/A</v>
      </c>
      <c r="AX768" s="11" t="e">
        <f>VLOOKUP($C768, 'Team Per G'!$A$2:$G$31, 5, FALSE)</f>
        <v>#N/A</v>
      </c>
      <c r="AY768" s="11" t="e">
        <f>VLOOKUP($C768, 'Team Per G'!$A$2:$G$31, 4, FALSE)</f>
        <v>#N/A</v>
      </c>
      <c r="AZ768" s="11" t="e">
        <f>VLOOKUP($C768, Team_Batting___Dashboard[], 22, FALSE)/$AH768</f>
        <v>#N/A</v>
      </c>
      <c r="BA768" s="11" t="e">
        <f>VLOOKUP($C768, 'FanGraphs - Team WAR Projected'!$B$2:$E$31, 4, FALSE)/162</f>
        <v>#N/A</v>
      </c>
      <c r="BB768" s="11" t="e">
        <f t="shared" si="131"/>
        <v>#N/A</v>
      </c>
      <c r="BC768" s="11" t="e">
        <f>VLOOKUP($C768, FanGraphs_Standings[[Abbreviation]:[2024 Year to Date RS/G]], 6, FALSE)/$AH768</f>
        <v>#N/A</v>
      </c>
      <c r="BD768" s="11" t="e">
        <f>VLOOKUP($C768, FanGraphs_Standings[[Abbreviation]:[2024 Projected Full Season RDif]], 19, FALSE)/162</f>
        <v>#N/A</v>
      </c>
      <c r="BE768" s="11" t="e">
        <f t="shared" si="132"/>
        <v>#N/A</v>
      </c>
      <c r="BF768" s="11" t="e">
        <f>VLOOKUP($C768, FanGraphs_Standings[[Abbreviation]:[2024 Projected Full Season RDif]], 5, FALSE)</f>
        <v>#N/A</v>
      </c>
      <c r="BG768" s="11" t="e">
        <f>VLOOKUP($C768, FanGraphs_Standings[[Abbreviation]:[2024 Projected Full Season W%]], 18, FALSE)</f>
        <v>#N/A</v>
      </c>
      <c r="BH768" s="11" t="e">
        <f t="shared" si="133"/>
        <v>#N/A</v>
      </c>
      <c r="BI768" s="11" t="e">
        <f>VLOOKUP($C768, 'Home Field Adv'!$A$2:$K$31, 11, FALSE)</f>
        <v>#N/A</v>
      </c>
      <c r="BL768" s="12" t="str">
        <f t="shared" si="134"/>
        <v/>
      </c>
      <c r="BM768" s="12" t="str">
        <f t="shared" si="137"/>
        <v/>
      </c>
      <c r="BN768" s="12" t="str">
        <f t="shared" si="135"/>
        <v/>
      </c>
    </row>
    <row r="769" spans="6:66" x14ac:dyDescent="0.45">
      <c r="F769" s="11" t="e">
        <f>VLOOKUP($B769, FanGraphs_Standings[[Abbreviation]:[2024 Year to Date G]], 2, FALSE)</f>
        <v>#N/A</v>
      </c>
      <c r="G769" s="11" t="e">
        <f>_xlfn.IFNA(VLOOKUP($D769, 'SP Per G'!$A$2:$D$1385, 3, FALSE),M769)</f>
        <v>#N/A</v>
      </c>
      <c r="H769" s="11" t="e">
        <f>IF(AND(ISNA(VLOOKUP($D769, 'SP Per G'!$A$2:$D$1385, 4, FALSE)), ISTEXT($D769)), G769,IF(ISNA(VLOOKUP($D769, 'SP Per G'!$A$2:$D$1385, 4, FALSE)), M769, VLOOKUP($D769, 'SP Per G'!$A$2:$D$1385, 4, FALSE)))</f>
        <v>#N/A</v>
      </c>
      <c r="I769" s="11" t="e">
        <f t="shared" si="125"/>
        <v>#N/A</v>
      </c>
      <c r="J769" s="11" t="e">
        <f>_xlfn.IFNA(VLOOKUP($D769,Individual_Pitching___Dashboard[],18,FALSE),VLOOKUP(B769,Team_Pitching___Dashboard[[Team]:[ERA]],17,FALSE))</f>
        <v>#N/A</v>
      </c>
      <c r="K769" s="11" t="e">
        <f>_xlfn.IFNA(VLOOKUP($D769, Individual_Pitching___Dashboard[], 20, FALSE), VLOOKUP(B769,Team_Pitching___Dashboard[[Team]:[xFIP]],20,FALSE))</f>
        <v>#N/A</v>
      </c>
      <c r="L769" s="11" t="e">
        <f>_xlfn.IFNA(VLOOKUP($D769, Individual_Pitching___Advanced[], 21,FALSE), VLOOKUP(B769, Team_Pitching___Advanced[], 20, FALSE))</f>
        <v>#N/A</v>
      </c>
      <c r="M769" s="11" t="e">
        <f>VLOOKUP($B769, 'Team Per G'!$A$2:$G$31, 7, FALSE)</f>
        <v>#N/A</v>
      </c>
      <c r="N769" s="11" t="e">
        <f>VLOOKUP($B769, 'FanGraphs - Team WAR Projected'!$B$2:$E$31, 3, FALSE)/162</f>
        <v>#N/A</v>
      </c>
      <c r="O769" s="11" t="e">
        <f t="shared" si="126"/>
        <v>#N/A</v>
      </c>
      <c r="P769" s="11" t="e">
        <f>VLOOKUP($B769, Team_Pitching___Advanced[[Team]:[xFIP]], 19,FALSE)</f>
        <v>#N/A</v>
      </c>
      <c r="Q769" s="11" t="e">
        <f>VLOOKUP($B769, Team_Pitching___Advanced[], 20, FALSE)</f>
        <v>#N/A</v>
      </c>
      <c r="R769" s="11" t="e">
        <f>VLOOKUP($B769, Team_Batting___Dashboard[[Team]:[wOBA]], 16, FALSE)</f>
        <v>#N/A</v>
      </c>
      <c r="S769" s="11" t="e">
        <f>VLOOKUP($B769, Team_Batting___Advanced[[Team]:[OPS]], 9, FALSE)</f>
        <v>#N/A</v>
      </c>
      <c r="T769" s="11" t="e">
        <f>VLOOKUP($B769, Team_Batting___Advanced[], 19, FALSE)</f>
        <v>#N/A</v>
      </c>
      <c r="U769" s="11" t="e">
        <f>VLOOKUP($B769, 'Team Per G'!$A$2:$G$31, 3, FALSE)</f>
        <v>#N/A</v>
      </c>
      <c r="V769" s="11" t="e">
        <f>VLOOKUP($B769, 'Team Per G'!$A$2:$G$31, 5, FALSE)</f>
        <v>#N/A</v>
      </c>
      <c r="W769" s="11" t="e">
        <f>VLOOKUP($B769, 'Team Per G'!$A$2:$G$31, 4, FALSE)</f>
        <v>#N/A</v>
      </c>
      <c r="X769" s="11" t="e">
        <f>VLOOKUP($B769, Team_Batting___Dashboard[], 22, FALSE)/$F769</f>
        <v>#N/A</v>
      </c>
      <c r="Y769" s="11" t="e">
        <f>VLOOKUP($B769, 'FanGraphs - Team WAR Projected'!$B$2:$E$31, 4, FALSE)/162</f>
        <v>#N/A</v>
      </c>
      <c r="Z769" s="11" t="e">
        <f t="shared" si="127"/>
        <v>#N/A</v>
      </c>
      <c r="AA769" s="11" t="e">
        <f>VLOOKUP($B769, FanGraphs_Standings[[Abbreviation]:[2024 Year to Date RS/G]], 6, FALSE)/$F769</f>
        <v>#N/A</v>
      </c>
      <c r="AB769" s="11" t="e">
        <f>VLOOKUP($B769, FanGraphs_Standings[[Abbreviation]:[2024 Projected Full Season RDif]], 19, FALSE)/162</f>
        <v>#N/A</v>
      </c>
      <c r="AC769" s="11" t="e">
        <f t="shared" si="136"/>
        <v>#N/A</v>
      </c>
      <c r="AD769" s="11" t="e">
        <f>VLOOKUP($B769, FanGraphs_Standings[[Abbreviation]:[2024 Projected Full Season RDif]], 5, FALSE)</f>
        <v>#N/A</v>
      </c>
      <c r="AE769" s="11" t="e">
        <f>VLOOKUP($B769, FanGraphs_Standings[[Abbreviation]:[2024 Projected Full Season W%]], 18, FALSE)</f>
        <v>#N/A</v>
      </c>
      <c r="AF769" s="11" t="e">
        <f t="shared" si="128"/>
        <v>#N/A</v>
      </c>
      <c r="AG769" s="11" t="e">
        <f>VLOOKUP($B769, 'Home Field Adv'!$A$2:$I$31, 9, FALSE)</f>
        <v>#N/A</v>
      </c>
      <c r="AH769" s="11" t="e">
        <f>VLOOKUP($C769, FanGraphs_Standings[[Abbreviation]:[2024 Year to Date G]], 2, FALSE)</f>
        <v>#N/A</v>
      </c>
      <c r="AI769" s="11" t="e">
        <f>_xlfn.IFNA(VLOOKUP($E769, 'SP Per G'!$A$2:$D$1385, 3, FALSE), AO769)</f>
        <v>#N/A</v>
      </c>
      <c r="AJ769" s="11" t="e">
        <f>IF(AND(ISNA(VLOOKUP($E769, 'SP Per G'!$A$2:$D$1385, 4, FALSE)), ISTEXT($E769)), AI769,IF(ISNA(VLOOKUP($E769, 'SP Per G'!$A$2:$D$1385, 4, FALSE)), AO769, VLOOKUP($E769, 'SP Per G'!$A$2:$D$1385, 4, FALSE)))</f>
        <v>#N/A</v>
      </c>
      <c r="AK769" s="11" t="e">
        <f t="shared" si="129"/>
        <v>#N/A</v>
      </c>
      <c r="AL769" s="11" t="e">
        <f>_xlfn.IFNA(VLOOKUP($E769, Individual_Pitching___Dashboard[], 18, FALSE), VLOOKUP($C769,Team_Pitching___Advanced[[Team]:[SIERA]],16,FALSE))</f>
        <v>#N/A</v>
      </c>
      <c r="AM769" s="11" t="e">
        <f>_xlfn.IFNA(VLOOKUP($E769, Individual_Pitching___Dashboard[], 20, FALSE), VLOOKUP($C769,Team_Pitching___Advanced[[Team]:[xFIP]],19,FALSE))</f>
        <v>#N/A</v>
      </c>
      <c r="AN769" s="11" t="e">
        <f>_xlfn.IFNA(VLOOKUP($E769,Individual_Pitching___Advanced[],21,FALSE),VLOOKUP($C769,Team_Pitching___Advanced[[Team]:[SIERA]],20,FALSE))</f>
        <v>#N/A</v>
      </c>
      <c r="AO769" s="11" t="e">
        <f>VLOOKUP($C769, 'Team Per G'!$A$2:$G$31, 7, FALSE)</f>
        <v>#N/A</v>
      </c>
      <c r="AP769" s="11" t="e">
        <f>VLOOKUP($C769, 'FanGraphs - Team WAR Projected'!$B$2:$E$31, 3, FALSE)/162</f>
        <v>#N/A</v>
      </c>
      <c r="AQ769" s="11" t="e">
        <f t="shared" si="130"/>
        <v>#N/A</v>
      </c>
      <c r="AR769" s="11" t="e">
        <f>VLOOKUP($C769, Team_Pitching___Advanced[[Team]:[xFIP]], 19,FALSE)</f>
        <v>#N/A</v>
      </c>
      <c r="AS769" s="11" t="e">
        <f>VLOOKUP($C769, Team_Pitching___Advanced[], 20, FALSE)</f>
        <v>#N/A</v>
      </c>
      <c r="AT769" s="11" t="e">
        <f>VLOOKUP($C769, Team_Batting___Dashboard[[Team]:[wOBA]], 16, FALSE)</f>
        <v>#N/A</v>
      </c>
      <c r="AU769" s="11" t="e">
        <f>VLOOKUP($C769, Team_Batting___Advanced[[Team]:[OPS]], 9, FALSE)</f>
        <v>#N/A</v>
      </c>
      <c r="AV769" s="11" t="e">
        <f>VLOOKUP($C769, Team_Batting___Advanced[], 19, FALSE)</f>
        <v>#N/A</v>
      </c>
      <c r="AW769" s="11" t="e">
        <f>VLOOKUP($C769, 'Team Per G'!$A$2:$G$31, 3, FALSE)</f>
        <v>#N/A</v>
      </c>
      <c r="AX769" s="11" t="e">
        <f>VLOOKUP($C769, 'Team Per G'!$A$2:$G$31, 5, FALSE)</f>
        <v>#N/A</v>
      </c>
      <c r="AY769" s="11" t="e">
        <f>VLOOKUP($C769, 'Team Per G'!$A$2:$G$31, 4, FALSE)</f>
        <v>#N/A</v>
      </c>
      <c r="AZ769" s="11" t="e">
        <f>VLOOKUP($C769, Team_Batting___Dashboard[], 22, FALSE)/$AH769</f>
        <v>#N/A</v>
      </c>
      <c r="BA769" s="11" t="e">
        <f>VLOOKUP($C769, 'FanGraphs - Team WAR Projected'!$B$2:$E$31, 4, FALSE)/162</f>
        <v>#N/A</v>
      </c>
      <c r="BB769" s="11" t="e">
        <f t="shared" si="131"/>
        <v>#N/A</v>
      </c>
      <c r="BC769" s="11" t="e">
        <f>VLOOKUP($C769, FanGraphs_Standings[[Abbreviation]:[2024 Year to Date RS/G]], 6, FALSE)/$AH769</f>
        <v>#N/A</v>
      </c>
      <c r="BD769" s="11" t="e">
        <f>VLOOKUP($C769, FanGraphs_Standings[[Abbreviation]:[2024 Projected Full Season RDif]], 19, FALSE)/162</f>
        <v>#N/A</v>
      </c>
      <c r="BE769" s="11" t="e">
        <f t="shared" si="132"/>
        <v>#N/A</v>
      </c>
      <c r="BF769" s="11" t="e">
        <f>VLOOKUP($C769, FanGraphs_Standings[[Abbreviation]:[2024 Projected Full Season RDif]], 5, FALSE)</f>
        <v>#N/A</v>
      </c>
      <c r="BG769" s="11" t="e">
        <f>VLOOKUP($C769, FanGraphs_Standings[[Abbreviation]:[2024 Projected Full Season W%]], 18, FALSE)</f>
        <v>#N/A</v>
      </c>
      <c r="BH769" s="11" t="e">
        <f t="shared" si="133"/>
        <v>#N/A</v>
      </c>
      <c r="BI769" s="11" t="e">
        <f>VLOOKUP($C769, 'Home Field Adv'!$A$2:$K$31, 11, FALSE)</f>
        <v>#N/A</v>
      </c>
      <c r="BL769" s="12" t="str">
        <f t="shared" si="134"/>
        <v/>
      </c>
      <c r="BM769" s="12" t="str">
        <f t="shared" si="137"/>
        <v/>
      </c>
      <c r="BN769" s="12" t="str">
        <f t="shared" si="135"/>
        <v/>
      </c>
    </row>
    <row r="770" spans="6:66" x14ac:dyDescent="0.45">
      <c r="F770" s="11" t="e">
        <f>VLOOKUP($B770, FanGraphs_Standings[[Abbreviation]:[2024 Year to Date G]], 2, FALSE)</f>
        <v>#N/A</v>
      </c>
      <c r="G770" s="11" t="e">
        <f>_xlfn.IFNA(VLOOKUP($D770, 'SP Per G'!$A$2:$D$1385, 3, FALSE),M770)</f>
        <v>#N/A</v>
      </c>
      <c r="H770" s="11" t="e">
        <f>IF(AND(ISNA(VLOOKUP($D770, 'SP Per G'!$A$2:$D$1385, 4, FALSE)), ISTEXT($D770)), G770,IF(ISNA(VLOOKUP($D770, 'SP Per G'!$A$2:$D$1385, 4, FALSE)), M770, VLOOKUP($D770, 'SP Per G'!$A$2:$D$1385, 4, FALSE)))</f>
        <v>#N/A</v>
      </c>
      <c r="I770" s="11" t="e">
        <f t="shared" si="125"/>
        <v>#N/A</v>
      </c>
      <c r="J770" s="11" t="e">
        <f>_xlfn.IFNA(VLOOKUP($D770,Individual_Pitching___Dashboard[],18,FALSE),VLOOKUP(B770,Team_Pitching___Dashboard[[Team]:[ERA]],17,FALSE))</f>
        <v>#N/A</v>
      </c>
      <c r="K770" s="11" t="e">
        <f>_xlfn.IFNA(VLOOKUP($D770, Individual_Pitching___Dashboard[], 20, FALSE), VLOOKUP(B770,Team_Pitching___Dashboard[[Team]:[xFIP]],20,FALSE))</f>
        <v>#N/A</v>
      </c>
      <c r="L770" s="11" t="e">
        <f>_xlfn.IFNA(VLOOKUP($D770, Individual_Pitching___Advanced[], 21,FALSE), VLOOKUP(B770, Team_Pitching___Advanced[], 20, FALSE))</f>
        <v>#N/A</v>
      </c>
      <c r="M770" s="11" t="e">
        <f>VLOOKUP($B770, 'Team Per G'!$A$2:$G$31, 7, FALSE)</f>
        <v>#N/A</v>
      </c>
      <c r="N770" s="11" t="e">
        <f>VLOOKUP($B770, 'FanGraphs - Team WAR Projected'!$B$2:$E$31, 3, FALSE)/162</f>
        <v>#N/A</v>
      </c>
      <c r="O770" s="11" t="e">
        <f t="shared" si="126"/>
        <v>#N/A</v>
      </c>
      <c r="P770" s="11" t="e">
        <f>VLOOKUP($B770, Team_Pitching___Advanced[[Team]:[xFIP]], 19,FALSE)</f>
        <v>#N/A</v>
      </c>
      <c r="Q770" s="11" t="e">
        <f>VLOOKUP($B770, Team_Pitching___Advanced[], 20, FALSE)</f>
        <v>#N/A</v>
      </c>
      <c r="R770" s="11" t="e">
        <f>VLOOKUP($B770, Team_Batting___Dashboard[[Team]:[wOBA]], 16, FALSE)</f>
        <v>#N/A</v>
      </c>
      <c r="S770" s="11" t="e">
        <f>VLOOKUP($B770, Team_Batting___Advanced[[Team]:[OPS]], 9, FALSE)</f>
        <v>#N/A</v>
      </c>
      <c r="T770" s="11" t="e">
        <f>VLOOKUP($B770, Team_Batting___Advanced[], 19, FALSE)</f>
        <v>#N/A</v>
      </c>
      <c r="U770" s="11" t="e">
        <f>VLOOKUP($B770, 'Team Per G'!$A$2:$G$31, 3, FALSE)</f>
        <v>#N/A</v>
      </c>
      <c r="V770" s="11" t="e">
        <f>VLOOKUP($B770, 'Team Per G'!$A$2:$G$31, 5, FALSE)</f>
        <v>#N/A</v>
      </c>
      <c r="W770" s="11" t="e">
        <f>VLOOKUP($B770, 'Team Per G'!$A$2:$G$31, 4, FALSE)</f>
        <v>#N/A</v>
      </c>
      <c r="X770" s="11" t="e">
        <f>VLOOKUP($B770, Team_Batting___Dashboard[], 22, FALSE)/$F770</f>
        <v>#N/A</v>
      </c>
      <c r="Y770" s="11" t="e">
        <f>VLOOKUP($B770, 'FanGraphs - Team WAR Projected'!$B$2:$E$31, 4, FALSE)/162</f>
        <v>#N/A</v>
      </c>
      <c r="Z770" s="11" t="e">
        <f t="shared" si="127"/>
        <v>#N/A</v>
      </c>
      <c r="AA770" s="11" t="e">
        <f>VLOOKUP($B770, FanGraphs_Standings[[Abbreviation]:[2024 Year to Date RS/G]], 6, FALSE)/$F770</f>
        <v>#N/A</v>
      </c>
      <c r="AB770" s="11" t="e">
        <f>VLOOKUP($B770, FanGraphs_Standings[[Abbreviation]:[2024 Projected Full Season RDif]], 19, FALSE)/162</f>
        <v>#N/A</v>
      </c>
      <c r="AC770" s="11" t="e">
        <f t="shared" si="136"/>
        <v>#N/A</v>
      </c>
      <c r="AD770" s="11" t="e">
        <f>VLOOKUP($B770, FanGraphs_Standings[[Abbreviation]:[2024 Projected Full Season RDif]], 5, FALSE)</f>
        <v>#N/A</v>
      </c>
      <c r="AE770" s="11" t="e">
        <f>VLOOKUP($B770, FanGraphs_Standings[[Abbreviation]:[2024 Projected Full Season W%]], 18, FALSE)</f>
        <v>#N/A</v>
      </c>
      <c r="AF770" s="11" t="e">
        <f t="shared" si="128"/>
        <v>#N/A</v>
      </c>
      <c r="AG770" s="11" t="e">
        <f>VLOOKUP($B770, 'Home Field Adv'!$A$2:$I$31, 9, FALSE)</f>
        <v>#N/A</v>
      </c>
      <c r="AH770" s="11" t="e">
        <f>VLOOKUP($C770, FanGraphs_Standings[[Abbreviation]:[2024 Year to Date G]], 2, FALSE)</f>
        <v>#N/A</v>
      </c>
      <c r="AI770" s="11" t="e">
        <f>_xlfn.IFNA(VLOOKUP($E770, 'SP Per G'!$A$2:$D$1385, 3, FALSE), AO770)</f>
        <v>#N/A</v>
      </c>
      <c r="AJ770" s="11" t="e">
        <f>IF(AND(ISNA(VLOOKUP($E770, 'SP Per G'!$A$2:$D$1385, 4, FALSE)), ISTEXT($E770)), AI770,IF(ISNA(VLOOKUP($E770, 'SP Per G'!$A$2:$D$1385, 4, FALSE)), AO770, VLOOKUP($E770, 'SP Per G'!$A$2:$D$1385, 4, FALSE)))</f>
        <v>#N/A</v>
      </c>
      <c r="AK770" s="11" t="e">
        <f t="shared" si="129"/>
        <v>#N/A</v>
      </c>
      <c r="AL770" s="11" t="e">
        <f>_xlfn.IFNA(VLOOKUP($E770, Individual_Pitching___Dashboard[], 18, FALSE), VLOOKUP($C770,Team_Pitching___Advanced[[Team]:[SIERA]],16,FALSE))</f>
        <v>#N/A</v>
      </c>
      <c r="AM770" s="11" t="e">
        <f>_xlfn.IFNA(VLOOKUP($E770, Individual_Pitching___Dashboard[], 20, FALSE), VLOOKUP($C770,Team_Pitching___Advanced[[Team]:[xFIP]],19,FALSE))</f>
        <v>#N/A</v>
      </c>
      <c r="AN770" s="11" t="e">
        <f>_xlfn.IFNA(VLOOKUP($E770,Individual_Pitching___Advanced[],21,FALSE),VLOOKUP($C770,Team_Pitching___Advanced[[Team]:[SIERA]],20,FALSE))</f>
        <v>#N/A</v>
      </c>
      <c r="AO770" s="11" t="e">
        <f>VLOOKUP($C770, 'Team Per G'!$A$2:$G$31, 7, FALSE)</f>
        <v>#N/A</v>
      </c>
      <c r="AP770" s="11" t="e">
        <f>VLOOKUP($C770, 'FanGraphs - Team WAR Projected'!$B$2:$E$31, 3, FALSE)/162</f>
        <v>#N/A</v>
      </c>
      <c r="AQ770" s="11" t="e">
        <f t="shared" si="130"/>
        <v>#N/A</v>
      </c>
      <c r="AR770" s="11" t="e">
        <f>VLOOKUP($C770, Team_Pitching___Advanced[[Team]:[xFIP]], 19,FALSE)</f>
        <v>#N/A</v>
      </c>
      <c r="AS770" s="11" t="e">
        <f>VLOOKUP($C770, Team_Pitching___Advanced[], 20, FALSE)</f>
        <v>#N/A</v>
      </c>
      <c r="AT770" s="11" t="e">
        <f>VLOOKUP($C770, Team_Batting___Dashboard[[Team]:[wOBA]], 16, FALSE)</f>
        <v>#N/A</v>
      </c>
      <c r="AU770" s="11" t="e">
        <f>VLOOKUP($C770, Team_Batting___Advanced[[Team]:[OPS]], 9, FALSE)</f>
        <v>#N/A</v>
      </c>
      <c r="AV770" s="11" t="e">
        <f>VLOOKUP($C770, Team_Batting___Advanced[], 19, FALSE)</f>
        <v>#N/A</v>
      </c>
      <c r="AW770" s="11" t="e">
        <f>VLOOKUP($C770, 'Team Per G'!$A$2:$G$31, 3, FALSE)</f>
        <v>#N/A</v>
      </c>
      <c r="AX770" s="11" t="e">
        <f>VLOOKUP($C770, 'Team Per G'!$A$2:$G$31, 5, FALSE)</f>
        <v>#N/A</v>
      </c>
      <c r="AY770" s="11" t="e">
        <f>VLOOKUP($C770, 'Team Per G'!$A$2:$G$31, 4, FALSE)</f>
        <v>#N/A</v>
      </c>
      <c r="AZ770" s="11" t="e">
        <f>VLOOKUP($C770, Team_Batting___Dashboard[], 22, FALSE)/$AH770</f>
        <v>#N/A</v>
      </c>
      <c r="BA770" s="11" t="e">
        <f>VLOOKUP($C770, 'FanGraphs - Team WAR Projected'!$B$2:$E$31, 4, FALSE)/162</f>
        <v>#N/A</v>
      </c>
      <c r="BB770" s="11" t="e">
        <f t="shared" si="131"/>
        <v>#N/A</v>
      </c>
      <c r="BC770" s="11" t="e">
        <f>VLOOKUP($C770, FanGraphs_Standings[[Abbreviation]:[2024 Year to Date RS/G]], 6, FALSE)/$AH770</f>
        <v>#N/A</v>
      </c>
      <c r="BD770" s="11" t="e">
        <f>VLOOKUP($C770, FanGraphs_Standings[[Abbreviation]:[2024 Projected Full Season RDif]], 19, FALSE)/162</f>
        <v>#N/A</v>
      </c>
      <c r="BE770" s="11" t="e">
        <f t="shared" si="132"/>
        <v>#N/A</v>
      </c>
      <c r="BF770" s="11" t="e">
        <f>VLOOKUP($C770, FanGraphs_Standings[[Abbreviation]:[2024 Projected Full Season RDif]], 5, FALSE)</f>
        <v>#N/A</v>
      </c>
      <c r="BG770" s="11" t="e">
        <f>VLOOKUP($C770, FanGraphs_Standings[[Abbreviation]:[2024 Projected Full Season W%]], 18, FALSE)</f>
        <v>#N/A</v>
      </c>
      <c r="BH770" s="11" t="e">
        <f t="shared" si="133"/>
        <v>#N/A</v>
      </c>
      <c r="BI770" s="11" t="e">
        <f>VLOOKUP($C770, 'Home Field Adv'!$A$2:$K$31, 11, FALSE)</f>
        <v>#N/A</v>
      </c>
      <c r="BL770" s="12" t="str">
        <f t="shared" si="134"/>
        <v/>
      </c>
      <c r="BM770" s="12" t="str">
        <f t="shared" si="137"/>
        <v/>
      </c>
      <c r="BN770" s="12" t="str">
        <f t="shared" si="135"/>
        <v/>
      </c>
    </row>
    <row r="771" spans="6:66" x14ac:dyDescent="0.45">
      <c r="F771" s="11" t="e">
        <f>VLOOKUP($B771, FanGraphs_Standings[[Abbreviation]:[2024 Year to Date G]], 2, FALSE)</f>
        <v>#N/A</v>
      </c>
      <c r="G771" s="11" t="e">
        <f>_xlfn.IFNA(VLOOKUP($D771, 'SP Per G'!$A$2:$D$1385, 3, FALSE),M771)</f>
        <v>#N/A</v>
      </c>
      <c r="H771" s="11" t="e">
        <f>IF(AND(ISNA(VLOOKUP($D771, 'SP Per G'!$A$2:$D$1385, 4, FALSE)), ISTEXT($D771)), G771,IF(ISNA(VLOOKUP($D771, 'SP Per G'!$A$2:$D$1385, 4, FALSE)), M771, VLOOKUP($D771, 'SP Per G'!$A$2:$D$1385, 4, FALSE)))</f>
        <v>#N/A</v>
      </c>
      <c r="I771" s="11" t="e">
        <f t="shared" ref="I771:I834" si="138">(G771*($F771/162))+(H771*((162-$F771)/162))</f>
        <v>#N/A</v>
      </c>
      <c r="J771" s="11" t="e">
        <f>_xlfn.IFNA(VLOOKUP($D771,Individual_Pitching___Dashboard[],18,FALSE),VLOOKUP(B771,Team_Pitching___Dashboard[[Team]:[ERA]],17,FALSE))</f>
        <v>#N/A</v>
      </c>
      <c r="K771" s="11" t="e">
        <f>_xlfn.IFNA(VLOOKUP($D771, Individual_Pitching___Dashboard[], 20, FALSE), VLOOKUP(B771,Team_Pitching___Dashboard[[Team]:[xFIP]],20,FALSE))</f>
        <v>#N/A</v>
      </c>
      <c r="L771" s="11" t="e">
        <f>_xlfn.IFNA(VLOOKUP($D771, Individual_Pitching___Advanced[], 21,FALSE), VLOOKUP(B771, Team_Pitching___Advanced[], 20, FALSE))</f>
        <v>#N/A</v>
      </c>
      <c r="M771" s="11" t="e">
        <f>VLOOKUP($B771, 'Team Per G'!$A$2:$G$31, 7, FALSE)</f>
        <v>#N/A</v>
      </c>
      <c r="N771" s="11" t="e">
        <f>VLOOKUP($B771, 'FanGraphs - Team WAR Projected'!$B$2:$E$31, 3, FALSE)/162</f>
        <v>#N/A</v>
      </c>
      <c r="O771" s="11" t="e">
        <f t="shared" ref="O771:O834" si="139">(M771*($F771/162))+(N771*((162-$F771)/162))</f>
        <v>#N/A</v>
      </c>
      <c r="P771" s="11" t="e">
        <f>VLOOKUP($B771, Team_Pitching___Advanced[[Team]:[xFIP]], 19,FALSE)</f>
        <v>#N/A</v>
      </c>
      <c r="Q771" s="11" t="e">
        <f>VLOOKUP($B771, Team_Pitching___Advanced[], 20, FALSE)</f>
        <v>#N/A</v>
      </c>
      <c r="R771" s="11" t="e">
        <f>VLOOKUP($B771, Team_Batting___Dashboard[[Team]:[wOBA]], 16, FALSE)</f>
        <v>#N/A</v>
      </c>
      <c r="S771" s="11" t="e">
        <f>VLOOKUP($B771, Team_Batting___Advanced[[Team]:[OPS]], 9, FALSE)</f>
        <v>#N/A</v>
      </c>
      <c r="T771" s="11" t="e">
        <f>VLOOKUP($B771, Team_Batting___Advanced[], 19, FALSE)</f>
        <v>#N/A</v>
      </c>
      <c r="U771" s="11" t="e">
        <f>VLOOKUP($B771, 'Team Per G'!$A$2:$G$31, 3, FALSE)</f>
        <v>#N/A</v>
      </c>
      <c r="V771" s="11" t="e">
        <f>VLOOKUP($B771, 'Team Per G'!$A$2:$G$31, 5, FALSE)</f>
        <v>#N/A</v>
      </c>
      <c r="W771" s="11" t="e">
        <f>VLOOKUP($B771, 'Team Per G'!$A$2:$G$31, 4, FALSE)</f>
        <v>#N/A</v>
      </c>
      <c r="X771" s="11" t="e">
        <f>VLOOKUP($B771, Team_Batting___Dashboard[], 22, FALSE)/$F771</f>
        <v>#N/A</v>
      </c>
      <c r="Y771" s="11" t="e">
        <f>VLOOKUP($B771, 'FanGraphs - Team WAR Projected'!$B$2:$E$31, 4, FALSE)/162</f>
        <v>#N/A</v>
      </c>
      <c r="Z771" s="11" t="e">
        <f t="shared" ref="Z771:Z834" si="140">(X771*($F771/162))+(Y771*((162-$F771)/162))</f>
        <v>#N/A</v>
      </c>
      <c r="AA771" s="11" t="e">
        <f>VLOOKUP($B771, FanGraphs_Standings[[Abbreviation]:[2024 Year to Date RS/G]], 6, FALSE)/$F771</f>
        <v>#N/A</v>
      </c>
      <c r="AB771" s="11" t="e">
        <f>VLOOKUP($B771, FanGraphs_Standings[[Abbreviation]:[2024 Projected Full Season RDif]], 19, FALSE)/162</f>
        <v>#N/A</v>
      </c>
      <c r="AC771" s="11" t="e">
        <f t="shared" si="136"/>
        <v>#N/A</v>
      </c>
      <c r="AD771" s="11" t="e">
        <f>VLOOKUP($B771, FanGraphs_Standings[[Abbreviation]:[2024 Projected Full Season RDif]], 5, FALSE)</f>
        <v>#N/A</v>
      </c>
      <c r="AE771" s="11" t="e">
        <f>VLOOKUP($B771, FanGraphs_Standings[[Abbreviation]:[2024 Projected Full Season W%]], 18, FALSE)</f>
        <v>#N/A</v>
      </c>
      <c r="AF771" s="11" t="e">
        <f t="shared" ref="AF771:AF834" si="141">(AD771*($F771/162))+(AE771*((162-$F771)/162))</f>
        <v>#N/A</v>
      </c>
      <c r="AG771" s="11" t="e">
        <f>VLOOKUP($B771, 'Home Field Adv'!$A$2:$I$31, 9, FALSE)</f>
        <v>#N/A</v>
      </c>
      <c r="AH771" s="11" t="e">
        <f>VLOOKUP($C771, FanGraphs_Standings[[Abbreviation]:[2024 Year to Date G]], 2, FALSE)</f>
        <v>#N/A</v>
      </c>
      <c r="AI771" s="11" t="e">
        <f>_xlfn.IFNA(VLOOKUP($E771, 'SP Per G'!$A$2:$D$1385, 3, FALSE), AO771)</f>
        <v>#N/A</v>
      </c>
      <c r="AJ771" s="11" t="e">
        <f>IF(AND(ISNA(VLOOKUP($E771, 'SP Per G'!$A$2:$D$1385, 4, FALSE)), ISTEXT($E771)), AI771,IF(ISNA(VLOOKUP($E771, 'SP Per G'!$A$2:$D$1385, 4, FALSE)), AO771, VLOOKUP($E771, 'SP Per G'!$A$2:$D$1385, 4, FALSE)))</f>
        <v>#N/A</v>
      </c>
      <c r="AK771" s="11" t="e">
        <f t="shared" ref="AK771:AK834" si="142">(AI771*($AH771/162))+(AJ771*((162-$AH771)/162))</f>
        <v>#N/A</v>
      </c>
      <c r="AL771" s="11" t="e">
        <f>_xlfn.IFNA(VLOOKUP($E771, Individual_Pitching___Dashboard[], 18, FALSE), VLOOKUP($C771,Team_Pitching___Advanced[[Team]:[SIERA]],16,FALSE))</f>
        <v>#N/A</v>
      </c>
      <c r="AM771" s="11" t="e">
        <f>_xlfn.IFNA(VLOOKUP($E771, Individual_Pitching___Dashboard[], 20, FALSE), VLOOKUP($C771,Team_Pitching___Advanced[[Team]:[xFIP]],19,FALSE))</f>
        <v>#N/A</v>
      </c>
      <c r="AN771" s="11" t="e">
        <f>_xlfn.IFNA(VLOOKUP($E771,Individual_Pitching___Advanced[],21,FALSE),VLOOKUP($C771,Team_Pitching___Advanced[[Team]:[SIERA]],20,FALSE))</f>
        <v>#N/A</v>
      </c>
      <c r="AO771" s="11" t="e">
        <f>VLOOKUP($C771, 'Team Per G'!$A$2:$G$31, 7, FALSE)</f>
        <v>#N/A</v>
      </c>
      <c r="AP771" s="11" t="e">
        <f>VLOOKUP($C771, 'FanGraphs - Team WAR Projected'!$B$2:$E$31, 3, FALSE)/162</f>
        <v>#N/A</v>
      </c>
      <c r="AQ771" s="11" t="e">
        <f t="shared" ref="AQ771:AQ834" si="143">(AO771*($AH771/162))+(AP771*((162-$AH771)/162))</f>
        <v>#N/A</v>
      </c>
      <c r="AR771" s="11" t="e">
        <f>VLOOKUP($C771, Team_Pitching___Advanced[[Team]:[xFIP]], 19,FALSE)</f>
        <v>#N/A</v>
      </c>
      <c r="AS771" s="11" t="e">
        <f>VLOOKUP($C771, Team_Pitching___Advanced[], 20, FALSE)</f>
        <v>#N/A</v>
      </c>
      <c r="AT771" s="11" t="e">
        <f>VLOOKUP($C771, Team_Batting___Dashboard[[Team]:[wOBA]], 16, FALSE)</f>
        <v>#N/A</v>
      </c>
      <c r="AU771" s="11" t="e">
        <f>VLOOKUP($C771, Team_Batting___Advanced[[Team]:[OPS]], 9, FALSE)</f>
        <v>#N/A</v>
      </c>
      <c r="AV771" s="11" t="e">
        <f>VLOOKUP($C771, Team_Batting___Advanced[], 19, FALSE)</f>
        <v>#N/A</v>
      </c>
      <c r="AW771" s="11" t="e">
        <f>VLOOKUP($C771, 'Team Per G'!$A$2:$G$31, 3, FALSE)</f>
        <v>#N/A</v>
      </c>
      <c r="AX771" s="11" t="e">
        <f>VLOOKUP($C771, 'Team Per G'!$A$2:$G$31, 5, FALSE)</f>
        <v>#N/A</v>
      </c>
      <c r="AY771" s="11" t="e">
        <f>VLOOKUP($C771, 'Team Per G'!$A$2:$G$31, 4, FALSE)</f>
        <v>#N/A</v>
      </c>
      <c r="AZ771" s="11" t="e">
        <f>VLOOKUP($C771, Team_Batting___Dashboard[], 22, FALSE)/$AH771</f>
        <v>#N/A</v>
      </c>
      <c r="BA771" s="11" t="e">
        <f>VLOOKUP($C771, 'FanGraphs - Team WAR Projected'!$B$2:$E$31, 4, FALSE)/162</f>
        <v>#N/A</v>
      </c>
      <c r="BB771" s="11" t="e">
        <f t="shared" ref="BB771:BB834" si="144">(AZ771*($AH771/162))+(BA771*((162-$AH771)/162))</f>
        <v>#N/A</v>
      </c>
      <c r="BC771" s="11" t="e">
        <f>VLOOKUP($C771, FanGraphs_Standings[[Abbreviation]:[2024 Year to Date RS/G]], 6, FALSE)/$AH771</f>
        <v>#N/A</v>
      </c>
      <c r="BD771" s="11" t="e">
        <f>VLOOKUP($C771, FanGraphs_Standings[[Abbreviation]:[2024 Projected Full Season RDif]], 19, FALSE)/162</f>
        <v>#N/A</v>
      </c>
      <c r="BE771" s="11" t="e">
        <f t="shared" ref="BE771:BE834" si="145">(BC771*($AH771/162))+(BD771*((162-$AH771)/162))</f>
        <v>#N/A</v>
      </c>
      <c r="BF771" s="11" t="e">
        <f>VLOOKUP($C771, FanGraphs_Standings[[Abbreviation]:[2024 Projected Full Season RDif]], 5, FALSE)</f>
        <v>#N/A</v>
      </c>
      <c r="BG771" s="11" t="e">
        <f>VLOOKUP($C771, FanGraphs_Standings[[Abbreviation]:[2024 Projected Full Season W%]], 18, FALSE)</f>
        <v>#N/A</v>
      </c>
      <c r="BH771" s="11" t="e">
        <f t="shared" ref="BH771:BH834" si="146">(BF771*($AH771/162))+(BG771*((162-$AH771)/162))</f>
        <v>#N/A</v>
      </c>
      <c r="BI771" s="11" t="e">
        <f>VLOOKUP($C771, 'Home Field Adv'!$A$2:$K$31, 11, FALSE)</f>
        <v>#N/A</v>
      </c>
      <c r="BL771" s="12" t="str">
        <f t="shared" ref="BL771:BL834" si="147">IF(ISBLANK(BJ771), "", BJ771-BK771)</f>
        <v/>
      </c>
      <c r="BM771" s="12" t="str">
        <f t="shared" si="137"/>
        <v/>
      </c>
      <c r="BN771" s="12" t="str">
        <f t="shared" ref="BN771:BN834" si="148">IF(ISBLANK(BJ771), "", BJ771+BK771)</f>
        <v/>
      </c>
    </row>
    <row r="772" spans="6:66" x14ac:dyDescent="0.45">
      <c r="F772" s="11" t="e">
        <f>VLOOKUP($B772, FanGraphs_Standings[[Abbreviation]:[2024 Year to Date G]], 2, FALSE)</f>
        <v>#N/A</v>
      </c>
      <c r="G772" s="11" t="e">
        <f>_xlfn.IFNA(VLOOKUP($D772, 'SP Per G'!$A$2:$D$1385, 3, FALSE),M772)</f>
        <v>#N/A</v>
      </c>
      <c r="H772" s="11" t="e">
        <f>IF(AND(ISNA(VLOOKUP($D772, 'SP Per G'!$A$2:$D$1385, 4, FALSE)), ISTEXT($D772)), G772,IF(ISNA(VLOOKUP($D772, 'SP Per G'!$A$2:$D$1385, 4, FALSE)), M772, VLOOKUP($D772, 'SP Per G'!$A$2:$D$1385, 4, FALSE)))</f>
        <v>#N/A</v>
      </c>
      <c r="I772" s="11" t="e">
        <f t="shared" si="138"/>
        <v>#N/A</v>
      </c>
      <c r="J772" s="11" t="e">
        <f>_xlfn.IFNA(VLOOKUP($D772,Individual_Pitching___Dashboard[],18,FALSE),VLOOKUP(B772,Team_Pitching___Dashboard[[Team]:[ERA]],17,FALSE))</f>
        <v>#N/A</v>
      </c>
      <c r="K772" s="11" t="e">
        <f>_xlfn.IFNA(VLOOKUP($D772, Individual_Pitching___Dashboard[], 20, FALSE), VLOOKUP(B772,Team_Pitching___Dashboard[[Team]:[xFIP]],20,FALSE))</f>
        <v>#N/A</v>
      </c>
      <c r="L772" s="11" t="e">
        <f>_xlfn.IFNA(VLOOKUP($D772, Individual_Pitching___Advanced[], 21,FALSE), VLOOKUP(B772, Team_Pitching___Advanced[], 20, FALSE))</f>
        <v>#N/A</v>
      </c>
      <c r="M772" s="11" t="e">
        <f>VLOOKUP($B772, 'Team Per G'!$A$2:$G$31, 7, FALSE)</f>
        <v>#N/A</v>
      </c>
      <c r="N772" s="11" t="e">
        <f>VLOOKUP($B772, 'FanGraphs - Team WAR Projected'!$B$2:$E$31, 3, FALSE)/162</f>
        <v>#N/A</v>
      </c>
      <c r="O772" s="11" t="e">
        <f t="shared" si="139"/>
        <v>#N/A</v>
      </c>
      <c r="P772" s="11" t="e">
        <f>VLOOKUP($B772, Team_Pitching___Advanced[[Team]:[xFIP]], 19,FALSE)</f>
        <v>#N/A</v>
      </c>
      <c r="Q772" s="11" t="e">
        <f>VLOOKUP($B772, Team_Pitching___Advanced[], 20, FALSE)</f>
        <v>#N/A</v>
      </c>
      <c r="R772" s="11" t="e">
        <f>VLOOKUP($B772, Team_Batting___Dashboard[[Team]:[wOBA]], 16, FALSE)</f>
        <v>#N/A</v>
      </c>
      <c r="S772" s="11" t="e">
        <f>VLOOKUP($B772, Team_Batting___Advanced[[Team]:[OPS]], 9, FALSE)</f>
        <v>#N/A</v>
      </c>
      <c r="T772" s="11" t="e">
        <f>VLOOKUP($B772, Team_Batting___Advanced[], 19, FALSE)</f>
        <v>#N/A</v>
      </c>
      <c r="U772" s="11" t="e">
        <f>VLOOKUP($B772, 'Team Per G'!$A$2:$G$31, 3, FALSE)</f>
        <v>#N/A</v>
      </c>
      <c r="V772" s="11" t="e">
        <f>VLOOKUP($B772, 'Team Per G'!$A$2:$G$31, 5, FALSE)</f>
        <v>#N/A</v>
      </c>
      <c r="W772" s="11" t="e">
        <f>VLOOKUP($B772, 'Team Per G'!$A$2:$G$31, 4, FALSE)</f>
        <v>#N/A</v>
      </c>
      <c r="X772" s="11" t="e">
        <f>VLOOKUP($B772, Team_Batting___Dashboard[], 22, FALSE)/$F772</f>
        <v>#N/A</v>
      </c>
      <c r="Y772" s="11" t="e">
        <f>VLOOKUP($B772, 'FanGraphs - Team WAR Projected'!$B$2:$E$31, 4, FALSE)/162</f>
        <v>#N/A</v>
      </c>
      <c r="Z772" s="11" t="e">
        <f t="shared" si="140"/>
        <v>#N/A</v>
      </c>
      <c r="AA772" s="11" t="e">
        <f>VLOOKUP($B772, FanGraphs_Standings[[Abbreviation]:[2024 Year to Date RS/G]], 6, FALSE)/$F772</f>
        <v>#N/A</v>
      </c>
      <c r="AB772" s="11" t="e">
        <f>VLOOKUP($B772, FanGraphs_Standings[[Abbreviation]:[2024 Projected Full Season RDif]], 19, FALSE)/162</f>
        <v>#N/A</v>
      </c>
      <c r="AC772" s="11" t="e">
        <f t="shared" ref="AC772:AC835" si="149">(AA772*($F772/162))+(AB772*((162-$F772)/162))</f>
        <v>#N/A</v>
      </c>
      <c r="AD772" s="11" t="e">
        <f>VLOOKUP($B772, FanGraphs_Standings[[Abbreviation]:[2024 Projected Full Season RDif]], 5, FALSE)</f>
        <v>#N/A</v>
      </c>
      <c r="AE772" s="11" t="e">
        <f>VLOOKUP($B772, FanGraphs_Standings[[Abbreviation]:[2024 Projected Full Season W%]], 18, FALSE)</f>
        <v>#N/A</v>
      </c>
      <c r="AF772" s="11" t="e">
        <f t="shared" si="141"/>
        <v>#N/A</v>
      </c>
      <c r="AG772" s="11" t="e">
        <f>VLOOKUP($B772, 'Home Field Adv'!$A$2:$I$31, 9, FALSE)</f>
        <v>#N/A</v>
      </c>
      <c r="AH772" s="11" t="e">
        <f>VLOOKUP($C772, FanGraphs_Standings[[Abbreviation]:[2024 Year to Date G]], 2, FALSE)</f>
        <v>#N/A</v>
      </c>
      <c r="AI772" s="11" t="e">
        <f>_xlfn.IFNA(VLOOKUP($E772, 'SP Per G'!$A$2:$D$1385, 3, FALSE), AO772)</f>
        <v>#N/A</v>
      </c>
      <c r="AJ772" s="11" t="e">
        <f>IF(AND(ISNA(VLOOKUP($E772, 'SP Per G'!$A$2:$D$1385, 4, FALSE)), ISTEXT($E772)), AI772,IF(ISNA(VLOOKUP($E772, 'SP Per G'!$A$2:$D$1385, 4, FALSE)), AO772, VLOOKUP($E772, 'SP Per G'!$A$2:$D$1385, 4, FALSE)))</f>
        <v>#N/A</v>
      </c>
      <c r="AK772" s="11" t="e">
        <f t="shared" si="142"/>
        <v>#N/A</v>
      </c>
      <c r="AL772" s="11" t="e">
        <f>_xlfn.IFNA(VLOOKUP($E772, Individual_Pitching___Dashboard[], 18, FALSE), VLOOKUP($C772,Team_Pitching___Advanced[[Team]:[SIERA]],16,FALSE))</f>
        <v>#N/A</v>
      </c>
      <c r="AM772" s="11" t="e">
        <f>_xlfn.IFNA(VLOOKUP($E772, Individual_Pitching___Dashboard[], 20, FALSE), VLOOKUP($C772,Team_Pitching___Advanced[[Team]:[xFIP]],19,FALSE))</f>
        <v>#N/A</v>
      </c>
      <c r="AN772" s="11" t="e">
        <f>_xlfn.IFNA(VLOOKUP($E772,Individual_Pitching___Advanced[],21,FALSE),VLOOKUP($C772,Team_Pitching___Advanced[[Team]:[SIERA]],20,FALSE))</f>
        <v>#N/A</v>
      </c>
      <c r="AO772" s="11" t="e">
        <f>VLOOKUP($C772, 'Team Per G'!$A$2:$G$31, 7, FALSE)</f>
        <v>#N/A</v>
      </c>
      <c r="AP772" s="11" t="e">
        <f>VLOOKUP($C772, 'FanGraphs - Team WAR Projected'!$B$2:$E$31, 3, FALSE)/162</f>
        <v>#N/A</v>
      </c>
      <c r="AQ772" s="11" t="e">
        <f t="shared" si="143"/>
        <v>#N/A</v>
      </c>
      <c r="AR772" s="11" t="e">
        <f>VLOOKUP($C772, Team_Pitching___Advanced[[Team]:[xFIP]], 19,FALSE)</f>
        <v>#N/A</v>
      </c>
      <c r="AS772" s="11" t="e">
        <f>VLOOKUP($C772, Team_Pitching___Advanced[], 20, FALSE)</f>
        <v>#N/A</v>
      </c>
      <c r="AT772" s="11" t="e">
        <f>VLOOKUP($C772, Team_Batting___Dashboard[[Team]:[wOBA]], 16, FALSE)</f>
        <v>#N/A</v>
      </c>
      <c r="AU772" s="11" t="e">
        <f>VLOOKUP($C772, Team_Batting___Advanced[[Team]:[OPS]], 9, FALSE)</f>
        <v>#N/A</v>
      </c>
      <c r="AV772" s="11" t="e">
        <f>VLOOKUP($C772, Team_Batting___Advanced[], 19, FALSE)</f>
        <v>#N/A</v>
      </c>
      <c r="AW772" s="11" t="e">
        <f>VLOOKUP($C772, 'Team Per G'!$A$2:$G$31, 3, FALSE)</f>
        <v>#N/A</v>
      </c>
      <c r="AX772" s="11" t="e">
        <f>VLOOKUP($C772, 'Team Per G'!$A$2:$G$31, 5, FALSE)</f>
        <v>#N/A</v>
      </c>
      <c r="AY772" s="11" t="e">
        <f>VLOOKUP($C772, 'Team Per G'!$A$2:$G$31, 4, FALSE)</f>
        <v>#N/A</v>
      </c>
      <c r="AZ772" s="11" t="e">
        <f>VLOOKUP($C772, Team_Batting___Dashboard[], 22, FALSE)/$AH772</f>
        <v>#N/A</v>
      </c>
      <c r="BA772" s="11" t="e">
        <f>VLOOKUP($C772, 'FanGraphs - Team WAR Projected'!$B$2:$E$31, 4, FALSE)/162</f>
        <v>#N/A</v>
      </c>
      <c r="BB772" s="11" t="e">
        <f t="shared" si="144"/>
        <v>#N/A</v>
      </c>
      <c r="BC772" s="11" t="e">
        <f>VLOOKUP($C772, FanGraphs_Standings[[Abbreviation]:[2024 Year to Date RS/G]], 6, FALSE)/$AH772</f>
        <v>#N/A</v>
      </c>
      <c r="BD772" s="11" t="e">
        <f>VLOOKUP($C772, FanGraphs_Standings[[Abbreviation]:[2024 Projected Full Season RDif]], 19, FALSE)/162</f>
        <v>#N/A</v>
      </c>
      <c r="BE772" s="11" t="e">
        <f t="shared" si="145"/>
        <v>#N/A</v>
      </c>
      <c r="BF772" s="11" t="e">
        <f>VLOOKUP($C772, FanGraphs_Standings[[Abbreviation]:[2024 Projected Full Season RDif]], 5, FALSE)</f>
        <v>#N/A</v>
      </c>
      <c r="BG772" s="11" t="e">
        <f>VLOOKUP($C772, FanGraphs_Standings[[Abbreviation]:[2024 Projected Full Season W%]], 18, FALSE)</f>
        <v>#N/A</v>
      </c>
      <c r="BH772" s="11" t="e">
        <f t="shared" si="146"/>
        <v>#N/A</v>
      </c>
      <c r="BI772" s="11" t="e">
        <f>VLOOKUP($C772, 'Home Field Adv'!$A$2:$K$31, 11, FALSE)</f>
        <v>#N/A</v>
      </c>
      <c r="BL772" s="12" t="str">
        <f t="shared" si="147"/>
        <v/>
      </c>
      <c r="BM772" s="12" t="str">
        <f t="shared" si="137"/>
        <v/>
      </c>
      <c r="BN772" s="12" t="str">
        <f t="shared" si="148"/>
        <v/>
      </c>
    </row>
    <row r="773" spans="6:66" x14ac:dyDescent="0.45">
      <c r="F773" s="11" t="e">
        <f>VLOOKUP($B773, FanGraphs_Standings[[Abbreviation]:[2024 Year to Date G]], 2, FALSE)</f>
        <v>#N/A</v>
      </c>
      <c r="G773" s="11" t="e">
        <f>_xlfn.IFNA(VLOOKUP($D773, 'SP Per G'!$A$2:$D$1385, 3, FALSE),M773)</f>
        <v>#N/A</v>
      </c>
      <c r="H773" s="11" t="e">
        <f>IF(AND(ISNA(VLOOKUP($D773, 'SP Per G'!$A$2:$D$1385, 4, FALSE)), ISTEXT($D773)), G773,IF(ISNA(VLOOKUP($D773, 'SP Per G'!$A$2:$D$1385, 4, FALSE)), M773, VLOOKUP($D773, 'SP Per G'!$A$2:$D$1385, 4, FALSE)))</f>
        <v>#N/A</v>
      </c>
      <c r="I773" s="11" t="e">
        <f t="shared" si="138"/>
        <v>#N/A</v>
      </c>
      <c r="J773" s="11" t="e">
        <f>_xlfn.IFNA(VLOOKUP($D773,Individual_Pitching___Dashboard[],18,FALSE),VLOOKUP(B773,Team_Pitching___Dashboard[[Team]:[ERA]],17,FALSE))</f>
        <v>#N/A</v>
      </c>
      <c r="K773" s="11" t="e">
        <f>_xlfn.IFNA(VLOOKUP($D773, Individual_Pitching___Dashboard[], 20, FALSE), VLOOKUP(B773,Team_Pitching___Dashboard[[Team]:[xFIP]],20,FALSE))</f>
        <v>#N/A</v>
      </c>
      <c r="L773" s="11" t="e">
        <f>_xlfn.IFNA(VLOOKUP($D773, Individual_Pitching___Advanced[], 21,FALSE), VLOOKUP(B773, Team_Pitching___Advanced[], 20, FALSE))</f>
        <v>#N/A</v>
      </c>
      <c r="M773" s="11" t="e">
        <f>VLOOKUP($B773, 'Team Per G'!$A$2:$G$31, 7, FALSE)</f>
        <v>#N/A</v>
      </c>
      <c r="N773" s="11" t="e">
        <f>VLOOKUP($B773, 'FanGraphs - Team WAR Projected'!$B$2:$E$31, 3, FALSE)/162</f>
        <v>#N/A</v>
      </c>
      <c r="O773" s="11" t="e">
        <f t="shared" si="139"/>
        <v>#N/A</v>
      </c>
      <c r="P773" s="11" t="e">
        <f>VLOOKUP($B773, Team_Pitching___Advanced[[Team]:[xFIP]], 19,FALSE)</f>
        <v>#N/A</v>
      </c>
      <c r="Q773" s="11" t="e">
        <f>VLOOKUP($B773, Team_Pitching___Advanced[], 20, FALSE)</f>
        <v>#N/A</v>
      </c>
      <c r="R773" s="11" t="e">
        <f>VLOOKUP($B773, Team_Batting___Dashboard[[Team]:[wOBA]], 16, FALSE)</f>
        <v>#N/A</v>
      </c>
      <c r="S773" s="11" t="e">
        <f>VLOOKUP($B773, Team_Batting___Advanced[[Team]:[OPS]], 9, FALSE)</f>
        <v>#N/A</v>
      </c>
      <c r="T773" s="11" t="e">
        <f>VLOOKUP($B773, Team_Batting___Advanced[], 19, FALSE)</f>
        <v>#N/A</v>
      </c>
      <c r="U773" s="11" t="e">
        <f>VLOOKUP($B773, 'Team Per G'!$A$2:$G$31, 3, FALSE)</f>
        <v>#N/A</v>
      </c>
      <c r="V773" s="11" t="e">
        <f>VLOOKUP($B773, 'Team Per G'!$A$2:$G$31, 5, FALSE)</f>
        <v>#N/A</v>
      </c>
      <c r="W773" s="11" t="e">
        <f>VLOOKUP($B773, 'Team Per G'!$A$2:$G$31, 4, FALSE)</f>
        <v>#N/A</v>
      </c>
      <c r="X773" s="11" t="e">
        <f>VLOOKUP($B773, Team_Batting___Dashboard[], 22, FALSE)/$F773</f>
        <v>#N/A</v>
      </c>
      <c r="Y773" s="11" t="e">
        <f>VLOOKUP($B773, 'FanGraphs - Team WAR Projected'!$B$2:$E$31, 4, FALSE)/162</f>
        <v>#N/A</v>
      </c>
      <c r="Z773" s="11" t="e">
        <f t="shared" si="140"/>
        <v>#N/A</v>
      </c>
      <c r="AA773" s="11" t="e">
        <f>VLOOKUP($B773, FanGraphs_Standings[[Abbreviation]:[2024 Year to Date RS/G]], 6, FALSE)/$F773</f>
        <v>#N/A</v>
      </c>
      <c r="AB773" s="11" t="e">
        <f>VLOOKUP($B773, FanGraphs_Standings[[Abbreviation]:[2024 Projected Full Season RDif]], 19, FALSE)/162</f>
        <v>#N/A</v>
      </c>
      <c r="AC773" s="11" t="e">
        <f t="shared" si="149"/>
        <v>#N/A</v>
      </c>
      <c r="AD773" s="11" t="e">
        <f>VLOOKUP($B773, FanGraphs_Standings[[Abbreviation]:[2024 Projected Full Season RDif]], 5, FALSE)</f>
        <v>#N/A</v>
      </c>
      <c r="AE773" s="11" t="e">
        <f>VLOOKUP($B773, FanGraphs_Standings[[Abbreviation]:[2024 Projected Full Season W%]], 18, FALSE)</f>
        <v>#N/A</v>
      </c>
      <c r="AF773" s="11" t="e">
        <f t="shared" si="141"/>
        <v>#N/A</v>
      </c>
      <c r="AG773" s="11" t="e">
        <f>VLOOKUP($B773, 'Home Field Adv'!$A$2:$I$31, 9, FALSE)</f>
        <v>#N/A</v>
      </c>
      <c r="AH773" s="11" t="e">
        <f>VLOOKUP($C773, FanGraphs_Standings[[Abbreviation]:[2024 Year to Date G]], 2, FALSE)</f>
        <v>#N/A</v>
      </c>
      <c r="AI773" s="11" t="e">
        <f>_xlfn.IFNA(VLOOKUP($E773, 'SP Per G'!$A$2:$D$1385, 3, FALSE), AO773)</f>
        <v>#N/A</v>
      </c>
      <c r="AJ773" s="11" t="e">
        <f>IF(AND(ISNA(VLOOKUP($E773, 'SP Per G'!$A$2:$D$1385, 4, FALSE)), ISTEXT($E773)), AI773,IF(ISNA(VLOOKUP($E773, 'SP Per G'!$A$2:$D$1385, 4, FALSE)), AO773, VLOOKUP($E773, 'SP Per G'!$A$2:$D$1385, 4, FALSE)))</f>
        <v>#N/A</v>
      </c>
      <c r="AK773" s="11" t="e">
        <f t="shared" si="142"/>
        <v>#N/A</v>
      </c>
      <c r="AL773" s="11" t="e">
        <f>_xlfn.IFNA(VLOOKUP($E773, Individual_Pitching___Dashboard[], 18, FALSE), VLOOKUP($C773,Team_Pitching___Advanced[[Team]:[SIERA]],16,FALSE))</f>
        <v>#N/A</v>
      </c>
      <c r="AM773" s="11" t="e">
        <f>_xlfn.IFNA(VLOOKUP($E773, Individual_Pitching___Dashboard[], 20, FALSE), VLOOKUP($C773,Team_Pitching___Advanced[[Team]:[xFIP]],19,FALSE))</f>
        <v>#N/A</v>
      </c>
      <c r="AN773" s="11" t="e">
        <f>_xlfn.IFNA(VLOOKUP($E773,Individual_Pitching___Advanced[],21,FALSE),VLOOKUP($C773,Team_Pitching___Advanced[[Team]:[SIERA]],20,FALSE))</f>
        <v>#N/A</v>
      </c>
      <c r="AO773" s="11" t="e">
        <f>VLOOKUP($C773, 'Team Per G'!$A$2:$G$31, 7, FALSE)</f>
        <v>#N/A</v>
      </c>
      <c r="AP773" s="11" t="e">
        <f>VLOOKUP($C773, 'FanGraphs - Team WAR Projected'!$B$2:$E$31, 3, FALSE)/162</f>
        <v>#N/A</v>
      </c>
      <c r="AQ773" s="11" t="e">
        <f t="shared" si="143"/>
        <v>#N/A</v>
      </c>
      <c r="AR773" s="11" t="e">
        <f>VLOOKUP($C773, Team_Pitching___Advanced[[Team]:[xFIP]], 19,FALSE)</f>
        <v>#N/A</v>
      </c>
      <c r="AS773" s="11" t="e">
        <f>VLOOKUP($C773, Team_Pitching___Advanced[], 20, FALSE)</f>
        <v>#N/A</v>
      </c>
      <c r="AT773" s="11" t="e">
        <f>VLOOKUP($C773, Team_Batting___Dashboard[[Team]:[wOBA]], 16, FALSE)</f>
        <v>#N/A</v>
      </c>
      <c r="AU773" s="11" t="e">
        <f>VLOOKUP($C773, Team_Batting___Advanced[[Team]:[OPS]], 9, FALSE)</f>
        <v>#N/A</v>
      </c>
      <c r="AV773" s="11" t="e">
        <f>VLOOKUP($C773, Team_Batting___Advanced[], 19, FALSE)</f>
        <v>#N/A</v>
      </c>
      <c r="AW773" s="11" t="e">
        <f>VLOOKUP($C773, 'Team Per G'!$A$2:$G$31, 3, FALSE)</f>
        <v>#N/A</v>
      </c>
      <c r="AX773" s="11" t="e">
        <f>VLOOKUP($C773, 'Team Per G'!$A$2:$G$31, 5, FALSE)</f>
        <v>#N/A</v>
      </c>
      <c r="AY773" s="11" t="e">
        <f>VLOOKUP($C773, 'Team Per G'!$A$2:$G$31, 4, FALSE)</f>
        <v>#N/A</v>
      </c>
      <c r="AZ773" s="11" t="e">
        <f>VLOOKUP($C773, Team_Batting___Dashboard[], 22, FALSE)/$AH773</f>
        <v>#N/A</v>
      </c>
      <c r="BA773" s="11" t="e">
        <f>VLOOKUP($C773, 'FanGraphs - Team WAR Projected'!$B$2:$E$31, 4, FALSE)/162</f>
        <v>#N/A</v>
      </c>
      <c r="BB773" s="11" t="e">
        <f t="shared" si="144"/>
        <v>#N/A</v>
      </c>
      <c r="BC773" s="11" t="e">
        <f>VLOOKUP($C773, FanGraphs_Standings[[Abbreviation]:[2024 Year to Date RS/G]], 6, FALSE)/$AH773</f>
        <v>#N/A</v>
      </c>
      <c r="BD773" s="11" t="e">
        <f>VLOOKUP($C773, FanGraphs_Standings[[Abbreviation]:[2024 Projected Full Season RDif]], 19, FALSE)/162</f>
        <v>#N/A</v>
      </c>
      <c r="BE773" s="11" t="e">
        <f t="shared" si="145"/>
        <v>#N/A</v>
      </c>
      <c r="BF773" s="11" t="e">
        <f>VLOOKUP($C773, FanGraphs_Standings[[Abbreviation]:[2024 Projected Full Season RDif]], 5, FALSE)</f>
        <v>#N/A</v>
      </c>
      <c r="BG773" s="11" t="e">
        <f>VLOOKUP($C773, FanGraphs_Standings[[Abbreviation]:[2024 Projected Full Season W%]], 18, FALSE)</f>
        <v>#N/A</v>
      </c>
      <c r="BH773" s="11" t="e">
        <f t="shared" si="146"/>
        <v>#N/A</v>
      </c>
      <c r="BI773" s="11" t="e">
        <f>VLOOKUP($C773, 'Home Field Adv'!$A$2:$K$31, 11, FALSE)</f>
        <v>#N/A</v>
      </c>
      <c r="BL773" s="12" t="str">
        <f t="shared" si="147"/>
        <v/>
      </c>
      <c r="BM773" s="12" t="str">
        <f t="shared" si="137"/>
        <v/>
      </c>
      <c r="BN773" s="12" t="str">
        <f t="shared" si="148"/>
        <v/>
      </c>
    </row>
    <row r="774" spans="6:66" x14ac:dyDescent="0.45">
      <c r="F774" s="11" t="e">
        <f>VLOOKUP($B774, FanGraphs_Standings[[Abbreviation]:[2024 Year to Date G]], 2, FALSE)</f>
        <v>#N/A</v>
      </c>
      <c r="G774" s="11" t="e">
        <f>_xlfn.IFNA(VLOOKUP($D774, 'SP Per G'!$A$2:$D$1385, 3, FALSE),M774)</f>
        <v>#N/A</v>
      </c>
      <c r="H774" s="11" t="e">
        <f>IF(AND(ISNA(VLOOKUP($D774, 'SP Per G'!$A$2:$D$1385, 4, FALSE)), ISTEXT($D774)), G774,IF(ISNA(VLOOKUP($D774, 'SP Per G'!$A$2:$D$1385, 4, FALSE)), M774, VLOOKUP($D774, 'SP Per G'!$A$2:$D$1385, 4, FALSE)))</f>
        <v>#N/A</v>
      </c>
      <c r="I774" s="11" t="e">
        <f t="shared" si="138"/>
        <v>#N/A</v>
      </c>
      <c r="J774" s="11" t="e">
        <f>_xlfn.IFNA(VLOOKUP($D774,Individual_Pitching___Dashboard[],18,FALSE),VLOOKUP(B774,Team_Pitching___Dashboard[[Team]:[ERA]],17,FALSE))</f>
        <v>#N/A</v>
      </c>
      <c r="K774" s="11" t="e">
        <f>_xlfn.IFNA(VLOOKUP($D774, Individual_Pitching___Dashboard[], 20, FALSE), VLOOKUP(B774,Team_Pitching___Dashboard[[Team]:[xFIP]],20,FALSE))</f>
        <v>#N/A</v>
      </c>
      <c r="L774" s="11" t="e">
        <f>_xlfn.IFNA(VLOOKUP($D774, Individual_Pitching___Advanced[], 21,FALSE), VLOOKUP(B774, Team_Pitching___Advanced[], 20, FALSE))</f>
        <v>#N/A</v>
      </c>
      <c r="M774" s="11" t="e">
        <f>VLOOKUP($B774, 'Team Per G'!$A$2:$G$31, 7, FALSE)</f>
        <v>#N/A</v>
      </c>
      <c r="N774" s="11" t="e">
        <f>VLOOKUP($B774, 'FanGraphs - Team WAR Projected'!$B$2:$E$31, 3, FALSE)/162</f>
        <v>#N/A</v>
      </c>
      <c r="O774" s="11" t="e">
        <f t="shared" si="139"/>
        <v>#N/A</v>
      </c>
      <c r="P774" s="11" t="e">
        <f>VLOOKUP($B774, Team_Pitching___Advanced[[Team]:[xFIP]], 19,FALSE)</f>
        <v>#N/A</v>
      </c>
      <c r="Q774" s="11" t="e">
        <f>VLOOKUP($B774, Team_Pitching___Advanced[], 20, FALSE)</f>
        <v>#N/A</v>
      </c>
      <c r="R774" s="11" t="e">
        <f>VLOOKUP($B774, Team_Batting___Dashboard[[Team]:[wOBA]], 16, FALSE)</f>
        <v>#N/A</v>
      </c>
      <c r="S774" s="11" t="e">
        <f>VLOOKUP($B774, Team_Batting___Advanced[[Team]:[OPS]], 9, FALSE)</f>
        <v>#N/A</v>
      </c>
      <c r="T774" s="11" t="e">
        <f>VLOOKUP($B774, Team_Batting___Advanced[], 19, FALSE)</f>
        <v>#N/A</v>
      </c>
      <c r="U774" s="11" t="e">
        <f>VLOOKUP($B774, 'Team Per G'!$A$2:$G$31, 3, FALSE)</f>
        <v>#N/A</v>
      </c>
      <c r="V774" s="11" t="e">
        <f>VLOOKUP($B774, 'Team Per G'!$A$2:$G$31, 5, FALSE)</f>
        <v>#N/A</v>
      </c>
      <c r="W774" s="11" t="e">
        <f>VLOOKUP($B774, 'Team Per G'!$A$2:$G$31, 4, FALSE)</f>
        <v>#N/A</v>
      </c>
      <c r="X774" s="11" t="e">
        <f>VLOOKUP($B774, Team_Batting___Dashboard[], 22, FALSE)/$F774</f>
        <v>#N/A</v>
      </c>
      <c r="Y774" s="11" t="e">
        <f>VLOOKUP($B774, 'FanGraphs - Team WAR Projected'!$B$2:$E$31, 4, FALSE)/162</f>
        <v>#N/A</v>
      </c>
      <c r="Z774" s="11" t="e">
        <f t="shared" si="140"/>
        <v>#N/A</v>
      </c>
      <c r="AA774" s="11" t="e">
        <f>VLOOKUP($B774, FanGraphs_Standings[[Abbreviation]:[2024 Year to Date RS/G]], 6, FALSE)/$F774</f>
        <v>#N/A</v>
      </c>
      <c r="AB774" s="11" t="e">
        <f>VLOOKUP($B774, FanGraphs_Standings[[Abbreviation]:[2024 Projected Full Season RDif]], 19, FALSE)/162</f>
        <v>#N/A</v>
      </c>
      <c r="AC774" s="11" t="e">
        <f t="shared" si="149"/>
        <v>#N/A</v>
      </c>
      <c r="AD774" s="11" t="e">
        <f>VLOOKUP($B774, FanGraphs_Standings[[Abbreviation]:[2024 Projected Full Season RDif]], 5, FALSE)</f>
        <v>#N/A</v>
      </c>
      <c r="AE774" s="11" t="e">
        <f>VLOOKUP($B774, FanGraphs_Standings[[Abbreviation]:[2024 Projected Full Season W%]], 18, FALSE)</f>
        <v>#N/A</v>
      </c>
      <c r="AF774" s="11" t="e">
        <f t="shared" si="141"/>
        <v>#N/A</v>
      </c>
      <c r="AG774" s="11" t="e">
        <f>VLOOKUP($B774, 'Home Field Adv'!$A$2:$I$31, 9, FALSE)</f>
        <v>#N/A</v>
      </c>
      <c r="AH774" s="11" t="e">
        <f>VLOOKUP($C774, FanGraphs_Standings[[Abbreviation]:[2024 Year to Date G]], 2, FALSE)</f>
        <v>#N/A</v>
      </c>
      <c r="AI774" s="11" t="e">
        <f>_xlfn.IFNA(VLOOKUP($E774, 'SP Per G'!$A$2:$D$1385, 3, FALSE), AO774)</f>
        <v>#N/A</v>
      </c>
      <c r="AJ774" s="11" t="e">
        <f>IF(AND(ISNA(VLOOKUP($E774, 'SP Per G'!$A$2:$D$1385, 4, FALSE)), ISTEXT($E774)), AI774,IF(ISNA(VLOOKUP($E774, 'SP Per G'!$A$2:$D$1385, 4, FALSE)), AO774, VLOOKUP($E774, 'SP Per G'!$A$2:$D$1385, 4, FALSE)))</f>
        <v>#N/A</v>
      </c>
      <c r="AK774" s="11" t="e">
        <f t="shared" si="142"/>
        <v>#N/A</v>
      </c>
      <c r="AL774" s="11" t="e">
        <f>_xlfn.IFNA(VLOOKUP($E774, Individual_Pitching___Dashboard[], 18, FALSE), VLOOKUP($C774,Team_Pitching___Advanced[[Team]:[SIERA]],16,FALSE))</f>
        <v>#N/A</v>
      </c>
      <c r="AM774" s="11" t="e">
        <f>_xlfn.IFNA(VLOOKUP($E774, Individual_Pitching___Dashboard[], 20, FALSE), VLOOKUP($C774,Team_Pitching___Advanced[[Team]:[xFIP]],19,FALSE))</f>
        <v>#N/A</v>
      </c>
      <c r="AN774" s="11" t="e">
        <f>_xlfn.IFNA(VLOOKUP($E774,Individual_Pitching___Advanced[],21,FALSE),VLOOKUP($C774,Team_Pitching___Advanced[[Team]:[SIERA]],20,FALSE))</f>
        <v>#N/A</v>
      </c>
      <c r="AO774" s="11" t="e">
        <f>VLOOKUP($C774, 'Team Per G'!$A$2:$G$31, 7, FALSE)</f>
        <v>#N/A</v>
      </c>
      <c r="AP774" s="11" t="e">
        <f>VLOOKUP($C774, 'FanGraphs - Team WAR Projected'!$B$2:$E$31, 3, FALSE)/162</f>
        <v>#N/A</v>
      </c>
      <c r="AQ774" s="11" t="e">
        <f t="shared" si="143"/>
        <v>#N/A</v>
      </c>
      <c r="AR774" s="11" t="e">
        <f>VLOOKUP($C774, Team_Pitching___Advanced[[Team]:[xFIP]], 19,FALSE)</f>
        <v>#N/A</v>
      </c>
      <c r="AS774" s="11" t="e">
        <f>VLOOKUP($C774, Team_Pitching___Advanced[], 20, FALSE)</f>
        <v>#N/A</v>
      </c>
      <c r="AT774" s="11" t="e">
        <f>VLOOKUP($C774, Team_Batting___Dashboard[[Team]:[wOBA]], 16, FALSE)</f>
        <v>#N/A</v>
      </c>
      <c r="AU774" s="11" t="e">
        <f>VLOOKUP($C774, Team_Batting___Advanced[[Team]:[OPS]], 9, FALSE)</f>
        <v>#N/A</v>
      </c>
      <c r="AV774" s="11" t="e">
        <f>VLOOKUP($C774, Team_Batting___Advanced[], 19, FALSE)</f>
        <v>#N/A</v>
      </c>
      <c r="AW774" s="11" t="e">
        <f>VLOOKUP($C774, 'Team Per G'!$A$2:$G$31, 3, FALSE)</f>
        <v>#N/A</v>
      </c>
      <c r="AX774" s="11" t="e">
        <f>VLOOKUP($C774, 'Team Per G'!$A$2:$G$31, 5, FALSE)</f>
        <v>#N/A</v>
      </c>
      <c r="AY774" s="11" t="e">
        <f>VLOOKUP($C774, 'Team Per G'!$A$2:$G$31, 4, FALSE)</f>
        <v>#N/A</v>
      </c>
      <c r="AZ774" s="11" t="e">
        <f>VLOOKUP($C774, Team_Batting___Dashboard[], 22, FALSE)/$AH774</f>
        <v>#N/A</v>
      </c>
      <c r="BA774" s="11" t="e">
        <f>VLOOKUP($C774, 'FanGraphs - Team WAR Projected'!$B$2:$E$31, 4, FALSE)/162</f>
        <v>#N/A</v>
      </c>
      <c r="BB774" s="11" t="e">
        <f t="shared" si="144"/>
        <v>#N/A</v>
      </c>
      <c r="BC774" s="11" t="e">
        <f>VLOOKUP($C774, FanGraphs_Standings[[Abbreviation]:[2024 Year to Date RS/G]], 6, FALSE)/$AH774</f>
        <v>#N/A</v>
      </c>
      <c r="BD774" s="11" t="e">
        <f>VLOOKUP($C774, FanGraphs_Standings[[Abbreviation]:[2024 Projected Full Season RDif]], 19, FALSE)/162</f>
        <v>#N/A</v>
      </c>
      <c r="BE774" s="11" t="e">
        <f t="shared" si="145"/>
        <v>#N/A</v>
      </c>
      <c r="BF774" s="11" t="e">
        <f>VLOOKUP($C774, FanGraphs_Standings[[Abbreviation]:[2024 Projected Full Season RDif]], 5, FALSE)</f>
        <v>#N/A</v>
      </c>
      <c r="BG774" s="11" t="e">
        <f>VLOOKUP($C774, FanGraphs_Standings[[Abbreviation]:[2024 Projected Full Season W%]], 18, FALSE)</f>
        <v>#N/A</v>
      </c>
      <c r="BH774" s="11" t="e">
        <f t="shared" si="146"/>
        <v>#N/A</v>
      </c>
      <c r="BI774" s="11" t="e">
        <f>VLOOKUP($C774, 'Home Field Adv'!$A$2:$K$31, 11, FALSE)</f>
        <v>#N/A</v>
      </c>
      <c r="BL774" s="12" t="str">
        <f t="shared" si="147"/>
        <v/>
      </c>
      <c r="BM774" s="12" t="str">
        <f t="shared" si="137"/>
        <v/>
      </c>
      <c r="BN774" s="12" t="str">
        <f t="shared" si="148"/>
        <v/>
      </c>
    </row>
    <row r="775" spans="6:66" x14ac:dyDescent="0.45">
      <c r="F775" s="11" t="e">
        <f>VLOOKUP($B775, FanGraphs_Standings[[Abbreviation]:[2024 Year to Date G]], 2, FALSE)</f>
        <v>#N/A</v>
      </c>
      <c r="G775" s="11" t="e">
        <f>_xlfn.IFNA(VLOOKUP($D775, 'SP Per G'!$A$2:$D$1385, 3, FALSE),M775)</f>
        <v>#N/A</v>
      </c>
      <c r="H775" s="11" t="e">
        <f>IF(AND(ISNA(VLOOKUP($D775, 'SP Per G'!$A$2:$D$1385, 4, FALSE)), ISTEXT($D775)), G775,IF(ISNA(VLOOKUP($D775, 'SP Per G'!$A$2:$D$1385, 4, FALSE)), M775, VLOOKUP($D775, 'SP Per G'!$A$2:$D$1385, 4, FALSE)))</f>
        <v>#N/A</v>
      </c>
      <c r="I775" s="11" t="e">
        <f t="shared" si="138"/>
        <v>#N/A</v>
      </c>
      <c r="J775" s="11" t="e">
        <f>_xlfn.IFNA(VLOOKUP($D775,Individual_Pitching___Dashboard[],18,FALSE),VLOOKUP(B775,Team_Pitching___Dashboard[[Team]:[ERA]],17,FALSE))</f>
        <v>#N/A</v>
      </c>
      <c r="K775" s="11" t="e">
        <f>_xlfn.IFNA(VLOOKUP($D775, Individual_Pitching___Dashboard[], 20, FALSE), VLOOKUP(B775,Team_Pitching___Dashboard[[Team]:[xFIP]],20,FALSE))</f>
        <v>#N/A</v>
      </c>
      <c r="L775" s="11" t="e">
        <f>_xlfn.IFNA(VLOOKUP($D775, Individual_Pitching___Advanced[], 21,FALSE), VLOOKUP(B775, Team_Pitching___Advanced[], 20, FALSE))</f>
        <v>#N/A</v>
      </c>
      <c r="M775" s="11" t="e">
        <f>VLOOKUP($B775, 'Team Per G'!$A$2:$G$31, 7, FALSE)</f>
        <v>#N/A</v>
      </c>
      <c r="N775" s="11" t="e">
        <f>VLOOKUP($B775, 'FanGraphs - Team WAR Projected'!$B$2:$E$31, 3, FALSE)/162</f>
        <v>#N/A</v>
      </c>
      <c r="O775" s="11" t="e">
        <f t="shared" si="139"/>
        <v>#N/A</v>
      </c>
      <c r="P775" s="11" t="e">
        <f>VLOOKUP($B775, Team_Pitching___Advanced[[Team]:[xFIP]], 19,FALSE)</f>
        <v>#N/A</v>
      </c>
      <c r="Q775" s="11" t="e">
        <f>VLOOKUP($B775, Team_Pitching___Advanced[], 20, FALSE)</f>
        <v>#N/A</v>
      </c>
      <c r="R775" s="11" t="e">
        <f>VLOOKUP($B775, Team_Batting___Dashboard[[Team]:[wOBA]], 16, FALSE)</f>
        <v>#N/A</v>
      </c>
      <c r="S775" s="11" t="e">
        <f>VLOOKUP($B775, Team_Batting___Advanced[[Team]:[OPS]], 9, FALSE)</f>
        <v>#N/A</v>
      </c>
      <c r="T775" s="11" t="e">
        <f>VLOOKUP($B775, Team_Batting___Advanced[], 19, FALSE)</f>
        <v>#N/A</v>
      </c>
      <c r="U775" s="11" t="e">
        <f>VLOOKUP($B775, 'Team Per G'!$A$2:$G$31, 3, FALSE)</f>
        <v>#N/A</v>
      </c>
      <c r="V775" s="11" t="e">
        <f>VLOOKUP($B775, 'Team Per G'!$A$2:$G$31, 5, FALSE)</f>
        <v>#N/A</v>
      </c>
      <c r="W775" s="11" t="e">
        <f>VLOOKUP($B775, 'Team Per G'!$A$2:$G$31, 4, FALSE)</f>
        <v>#N/A</v>
      </c>
      <c r="X775" s="11" t="e">
        <f>VLOOKUP($B775, Team_Batting___Dashboard[], 22, FALSE)/$F775</f>
        <v>#N/A</v>
      </c>
      <c r="Y775" s="11" t="e">
        <f>VLOOKUP($B775, 'FanGraphs - Team WAR Projected'!$B$2:$E$31, 4, FALSE)/162</f>
        <v>#N/A</v>
      </c>
      <c r="Z775" s="11" t="e">
        <f t="shared" si="140"/>
        <v>#N/A</v>
      </c>
      <c r="AA775" s="11" t="e">
        <f>VLOOKUP($B775, FanGraphs_Standings[[Abbreviation]:[2024 Year to Date RS/G]], 6, FALSE)/$F775</f>
        <v>#N/A</v>
      </c>
      <c r="AB775" s="11" t="e">
        <f>VLOOKUP($B775, FanGraphs_Standings[[Abbreviation]:[2024 Projected Full Season RDif]], 19, FALSE)/162</f>
        <v>#N/A</v>
      </c>
      <c r="AC775" s="11" t="e">
        <f t="shared" si="149"/>
        <v>#N/A</v>
      </c>
      <c r="AD775" s="11" t="e">
        <f>VLOOKUP($B775, FanGraphs_Standings[[Abbreviation]:[2024 Projected Full Season RDif]], 5, FALSE)</f>
        <v>#N/A</v>
      </c>
      <c r="AE775" s="11" t="e">
        <f>VLOOKUP($B775, FanGraphs_Standings[[Abbreviation]:[2024 Projected Full Season W%]], 18, FALSE)</f>
        <v>#N/A</v>
      </c>
      <c r="AF775" s="11" t="e">
        <f t="shared" si="141"/>
        <v>#N/A</v>
      </c>
      <c r="AG775" s="11" t="e">
        <f>VLOOKUP($B775, 'Home Field Adv'!$A$2:$I$31, 9, FALSE)</f>
        <v>#N/A</v>
      </c>
      <c r="AH775" s="11" t="e">
        <f>VLOOKUP($C775, FanGraphs_Standings[[Abbreviation]:[2024 Year to Date G]], 2, FALSE)</f>
        <v>#N/A</v>
      </c>
      <c r="AI775" s="11" t="e">
        <f>_xlfn.IFNA(VLOOKUP($E775, 'SP Per G'!$A$2:$D$1385, 3, FALSE), AO775)</f>
        <v>#N/A</v>
      </c>
      <c r="AJ775" s="11" t="e">
        <f>IF(AND(ISNA(VLOOKUP($E775, 'SP Per G'!$A$2:$D$1385, 4, FALSE)), ISTEXT($E775)), AI775,IF(ISNA(VLOOKUP($E775, 'SP Per G'!$A$2:$D$1385, 4, FALSE)), AO775, VLOOKUP($E775, 'SP Per G'!$A$2:$D$1385, 4, FALSE)))</f>
        <v>#N/A</v>
      </c>
      <c r="AK775" s="11" t="e">
        <f t="shared" si="142"/>
        <v>#N/A</v>
      </c>
      <c r="AL775" s="11" t="e">
        <f>_xlfn.IFNA(VLOOKUP($E775, Individual_Pitching___Dashboard[], 18, FALSE), VLOOKUP($C775,Team_Pitching___Advanced[[Team]:[SIERA]],16,FALSE))</f>
        <v>#N/A</v>
      </c>
      <c r="AM775" s="11" t="e">
        <f>_xlfn.IFNA(VLOOKUP($E775, Individual_Pitching___Dashboard[], 20, FALSE), VLOOKUP($C775,Team_Pitching___Advanced[[Team]:[xFIP]],19,FALSE))</f>
        <v>#N/A</v>
      </c>
      <c r="AN775" s="11" t="e">
        <f>_xlfn.IFNA(VLOOKUP($E775,Individual_Pitching___Advanced[],21,FALSE),VLOOKUP($C775,Team_Pitching___Advanced[[Team]:[SIERA]],20,FALSE))</f>
        <v>#N/A</v>
      </c>
      <c r="AO775" s="11" t="e">
        <f>VLOOKUP($C775, 'Team Per G'!$A$2:$G$31, 7, FALSE)</f>
        <v>#N/A</v>
      </c>
      <c r="AP775" s="11" t="e">
        <f>VLOOKUP($C775, 'FanGraphs - Team WAR Projected'!$B$2:$E$31, 3, FALSE)/162</f>
        <v>#N/A</v>
      </c>
      <c r="AQ775" s="11" t="e">
        <f t="shared" si="143"/>
        <v>#N/A</v>
      </c>
      <c r="AR775" s="11" t="e">
        <f>VLOOKUP($C775, Team_Pitching___Advanced[[Team]:[xFIP]], 19,FALSE)</f>
        <v>#N/A</v>
      </c>
      <c r="AS775" s="11" t="e">
        <f>VLOOKUP($C775, Team_Pitching___Advanced[], 20, FALSE)</f>
        <v>#N/A</v>
      </c>
      <c r="AT775" s="11" t="e">
        <f>VLOOKUP($C775, Team_Batting___Dashboard[[Team]:[wOBA]], 16, FALSE)</f>
        <v>#N/A</v>
      </c>
      <c r="AU775" s="11" t="e">
        <f>VLOOKUP($C775, Team_Batting___Advanced[[Team]:[OPS]], 9, FALSE)</f>
        <v>#N/A</v>
      </c>
      <c r="AV775" s="11" t="e">
        <f>VLOOKUP($C775, Team_Batting___Advanced[], 19, FALSE)</f>
        <v>#N/A</v>
      </c>
      <c r="AW775" s="11" t="e">
        <f>VLOOKUP($C775, 'Team Per G'!$A$2:$G$31, 3, FALSE)</f>
        <v>#N/A</v>
      </c>
      <c r="AX775" s="11" t="e">
        <f>VLOOKUP($C775, 'Team Per G'!$A$2:$G$31, 5, FALSE)</f>
        <v>#N/A</v>
      </c>
      <c r="AY775" s="11" t="e">
        <f>VLOOKUP($C775, 'Team Per G'!$A$2:$G$31, 4, FALSE)</f>
        <v>#N/A</v>
      </c>
      <c r="AZ775" s="11" t="e">
        <f>VLOOKUP($C775, Team_Batting___Dashboard[], 22, FALSE)/$AH775</f>
        <v>#N/A</v>
      </c>
      <c r="BA775" s="11" t="e">
        <f>VLOOKUP($C775, 'FanGraphs - Team WAR Projected'!$B$2:$E$31, 4, FALSE)/162</f>
        <v>#N/A</v>
      </c>
      <c r="BB775" s="11" t="e">
        <f t="shared" si="144"/>
        <v>#N/A</v>
      </c>
      <c r="BC775" s="11" t="e">
        <f>VLOOKUP($C775, FanGraphs_Standings[[Abbreviation]:[2024 Year to Date RS/G]], 6, FALSE)/$AH775</f>
        <v>#N/A</v>
      </c>
      <c r="BD775" s="11" t="e">
        <f>VLOOKUP($C775, FanGraphs_Standings[[Abbreviation]:[2024 Projected Full Season RDif]], 19, FALSE)/162</f>
        <v>#N/A</v>
      </c>
      <c r="BE775" s="11" t="e">
        <f t="shared" si="145"/>
        <v>#N/A</v>
      </c>
      <c r="BF775" s="11" t="e">
        <f>VLOOKUP($C775, FanGraphs_Standings[[Abbreviation]:[2024 Projected Full Season RDif]], 5, FALSE)</f>
        <v>#N/A</v>
      </c>
      <c r="BG775" s="11" t="e">
        <f>VLOOKUP($C775, FanGraphs_Standings[[Abbreviation]:[2024 Projected Full Season W%]], 18, FALSE)</f>
        <v>#N/A</v>
      </c>
      <c r="BH775" s="11" t="e">
        <f t="shared" si="146"/>
        <v>#N/A</v>
      </c>
      <c r="BI775" s="11" t="e">
        <f>VLOOKUP($C775, 'Home Field Adv'!$A$2:$K$31, 11, FALSE)</f>
        <v>#N/A</v>
      </c>
      <c r="BL775" s="12" t="str">
        <f t="shared" si="147"/>
        <v/>
      </c>
      <c r="BM775" s="12" t="str">
        <f t="shared" si="137"/>
        <v/>
      </c>
      <c r="BN775" s="12" t="str">
        <f t="shared" si="148"/>
        <v/>
      </c>
    </row>
    <row r="776" spans="6:66" x14ac:dyDescent="0.45">
      <c r="F776" s="11" t="e">
        <f>VLOOKUP($B776, FanGraphs_Standings[[Abbreviation]:[2024 Year to Date G]], 2, FALSE)</f>
        <v>#N/A</v>
      </c>
      <c r="G776" s="11" t="e">
        <f>_xlfn.IFNA(VLOOKUP($D776, 'SP Per G'!$A$2:$D$1385, 3, FALSE),M776)</f>
        <v>#N/A</v>
      </c>
      <c r="H776" s="11" t="e">
        <f>IF(AND(ISNA(VLOOKUP($D776, 'SP Per G'!$A$2:$D$1385, 4, FALSE)), ISTEXT($D776)), G776,IF(ISNA(VLOOKUP($D776, 'SP Per G'!$A$2:$D$1385, 4, FALSE)), M776, VLOOKUP($D776, 'SP Per G'!$A$2:$D$1385, 4, FALSE)))</f>
        <v>#N/A</v>
      </c>
      <c r="I776" s="11" t="e">
        <f t="shared" si="138"/>
        <v>#N/A</v>
      </c>
      <c r="J776" s="11" t="e">
        <f>_xlfn.IFNA(VLOOKUP($D776,Individual_Pitching___Dashboard[],18,FALSE),VLOOKUP(B776,Team_Pitching___Dashboard[[Team]:[ERA]],17,FALSE))</f>
        <v>#N/A</v>
      </c>
      <c r="K776" s="11" t="e">
        <f>_xlfn.IFNA(VLOOKUP($D776, Individual_Pitching___Dashboard[], 20, FALSE), VLOOKUP(B776,Team_Pitching___Dashboard[[Team]:[xFIP]],20,FALSE))</f>
        <v>#N/A</v>
      </c>
      <c r="L776" s="11" t="e">
        <f>_xlfn.IFNA(VLOOKUP($D776, Individual_Pitching___Advanced[], 21,FALSE), VLOOKUP(B776, Team_Pitching___Advanced[], 20, FALSE))</f>
        <v>#N/A</v>
      </c>
      <c r="M776" s="11" t="e">
        <f>VLOOKUP($B776, 'Team Per G'!$A$2:$G$31, 7, FALSE)</f>
        <v>#N/A</v>
      </c>
      <c r="N776" s="11" t="e">
        <f>VLOOKUP($B776, 'FanGraphs - Team WAR Projected'!$B$2:$E$31, 3, FALSE)/162</f>
        <v>#N/A</v>
      </c>
      <c r="O776" s="11" t="e">
        <f t="shared" si="139"/>
        <v>#N/A</v>
      </c>
      <c r="P776" s="11" t="e">
        <f>VLOOKUP($B776, Team_Pitching___Advanced[[Team]:[xFIP]], 19,FALSE)</f>
        <v>#N/A</v>
      </c>
      <c r="Q776" s="11" t="e">
        <f>VLOOKUP($B776, Team_Pitching___Advanced[], 20, FALSE)</f>
        <v>#N/A</v>
      </c>
      <c r="R776" s="11" t="e">
        <f>VLOOKUP($B776, Team_Batting___Dashboard[[Team]:[wOBA]], 16, FALSE)</f>
        <v>#N/A</v>
      </c>
      <c r="S776" s="11" t="e">
        <f>VLOOKUP($B776, Team_Batting___Advanced[[Team]:[OPS]], 9, FALSE)</f>
        <v>#N/A</v>
      </c>
      <c r="T776" s="11" t="e">
        <f>VLOOKUP($B776, Team_Batting___Advanced[], 19, FALSE)</f>
        <v>#N/A</v>
      </c>
      <c r="U776" s="11" t="e">
        <f>VLOOKUP($B776, 'Team Per G'!$A$2:$G$31, 3, FALSE)</f>
        <v>#N/A</v>
      </c>
      <c r="V776" s="11" t="e">
        <f>VLOOKUP($B776, 'Team Per G'!$A$2:$G$31, 5, FALSE)</f>
        <v>#N/A</v>
      </c>
      <c r="W776" s="11" t="e">
        <f>VLOOKUP($B776, 'Team Per G'!$A$2:$G$31, 4, FALSE)</f>
        <v>#N/A</v>
      </c>
      <c r="X776" s="11" t="e">
        <f>VLOOKUP($B776, Team_Batting___Dashboard[], 22, FALSE)/$F776</f>
        <v>#N/A</v>
      </c>
      <c r="Y776" s="11" t="e">
        <f>VLOOKUP($B776, 'FanGraphs - Team WAR Projected'!$B$2:$E$31, 4, FALSE)/162</f>
        <v>#N/A</v>
      </c>
      <c r="Z776" s="11" t="e">
        <f t="shared" si="140"/>
        <v>#N/A</v>
      </c>
      <c r="AA776" s="11" t="e">
        <f>VLOOKUP($B776, FanGraphs_Standings[[Abbreviation]:[2024 Year to Date RS/G]], 6, FALSE)/$F776</f>
        <v>#N/A</v>
      </c>
      <c r="AB776" s="11" t="e">
        <f>VLOOKUP($B776, FanGraphs_Standings[[Abbreviation]:[2024 Projected Full Season RDif]], 19, FALSE)/162</f>
        <v>#N/A</v>
      </c>
      <c r="AC776" s="11" t="e">
        <f t="shared" si="149"/>
        <v>#N/A</v>
      </c>
      <c r="AD776" s="11" t="e">
        <f>VLOOKUP($B776, FanGraphs_Standings[[Abbreviation]:[2024 Projected Full Season RDif]], 5, FALSE)</f>
        <v>#N/A</v>
      </c>
      <c r="AE776" s="11" t="e">
        <f>VLOOKUP($B776, FanGraphs_Standings[[Abbreviation]:[2024 Projected Full Season W%]], 18, FALSE)</f>
        <v>#N/A</v>
      </c>
      <c r="AF776" s="11" t="e">
        <f t="shared" si="141"/>
        <v>#N/A</v>
      </c>
      <c r="AG776" s="11" t="e">
        <f>VLOOKUP($B776, 'Home Field Adv'!$A$2:$I$31, 9, FALSE)</f>
        <v>#N/A</v>
      </c>
      <c r="AH776" s="11" t="e">
        <f>VLOOKUP($C776, FanGraphs_Standings[[Abbreviation]:[2024 Year to Date G]], 2, FALSE)</f>
        <v>#N/A</v>
      </c>
      <c r="AI776" s="11" t="e">
        <f>_xlfn.IFNA(VLOOKUP($E776, 'SP Per G'!$A$2:$D$1385, 3, FALSE), AO776)</f>
        <v>#N/A</v>
      </c>
      <c r="AJ776" s="11" t="e">
        <f>IF(AND(ISNA(VLOOKUP($E776, 'SP Per G'!$A$2:$D$1385, 4, FALSE)), ISTEXT($E776)), AI776,IF(ISNA(VLOOKUP($E776, 'SP Per G'!$A$2:$D$1385, 4, FALSE)), AO776, VLOOKUP($E776, 'SP Per G'!$A$2:$D$1385, 4, FALSE)))</f>
        <v>#N/A</v>
      </c>
      <c r="AK776" s="11" t="e">
        <f t="shared" si="142"/>
        <v>#N/A</v>
      </c>
      <c r="AL776" s="11" t="e">
        <f>_xlfn.IFNA(VLOOKUP($E776, Individual_Pitching___Dashboard[], 18, FALSE), VLOOKUP($C776,Team_Pitching___Advanced[[Team]:[SIERA]],16,FALSE))</f>
        <v>#N/A</v>
      </c>
      <c r="AM776" s="11" t="e">
        <f>_xlfn.IFNA(VLOOKUP($E776, Individual_Pitching___Dashboard[], 20, FALSE), VLOOKUP($C776,Team_Pitching___Advanced[[Team]:[xFIP]],19,FALSE))</f>
        <v>#N/A</v>
      </c>
      <c r="AN776" s="11" t="e">
        <f>_xlfn.IFNA(VLOOKUP($E776,Individual_Pitching___Advanced[],21,FALSE),VLOOKUP($C776,Team_Pitching___Advanced[[Team]:[SIERA]],20,FALSE))</f>
        <v>#N/A</v>
      </c>
      <c r="AO776" s="11" t="e">
        <f>VLOOKUP($C776, 'Team Per G'!$A$2:$G$31, 7, FALSE)</f>
        <v>#N/A</v>
      </c>
      <c r="AP776" s="11" t="e">
        <f>VLOOKUP($C776, 'FanGraphs - Team WAR Projected'!$B$2:$E$31, 3, FALSE)/162</f>
        <v>#N/A</v>
      </c>
      <c r="AQ776" s="11" t="e">
        <f t="shared" si="143"/>
        <v>#N/A</v>
      </c>
      <c r="AR776" s="11" t="e">
        <f>VLOOKUP($C776, Team_Pitching___Advanced[[Team]:[xFIP]], 19,FALSE)</f>
        <v>#N/A</v>
      </c>
      <c r="AS776" s="11" t="e">
        <f>VLOOKUP($C776, Team_Pitching___Advanced[], 20, FALSE)</f>
        <v>#N/A</v>
      </c>
      <c r="AT776" s="11" t="e">
        <f>VLOOKUP($C776, Team_Batting___Dashboard[[Team]:[wOBA]], 16, FALSE)</f>
        <v>#N/A</v>
      </c>
      <c r="AU776" s="11" t="e">
        <f>VLOOKUP($C776, Team_Batting___Advanced[[Team]:[OPS]], 9, FALSE)</f>
        <v>#N/A</v>
      </c>
      <c r="AV776" s="11" t="e">
        <f>VLOOKUP($C776, Team_Batting___Advanced[], 19, FALSE)</f>
        <v>#N/A</v>
      </c>
      <c r="AW776" s="11" t="e">
        <f>VLOOKUP($C776, 'Team Per G'!$A$2:$G$31, 3, FALSE)</f>
        <v>#N/A</v>
      </c>
      <c r="AX776" s="11" t="e">
        <f>VLOOKUP($C776, 'Team Per G'!$A$2:$G$31, 5, FALSE)</f>
        <v>#N/A</v>
      </c>
      <c r="AY776" s="11" t="e">
        <f>VLOOKUP($C776, 'Team Per G'!$A$2:$G$31, 4, FALSE)</f>
        <v>#N/A</v>
      </c>
      <c r="AZ776" s="11" t="e">
        <f>VLOOKUP($C776, Team_Batting___Dashboard[], 22, FALSE)/$AH776</f>
        <v>#N/A</v>
      </c>
      <c r="BA776" s="11" t="e">
        <f>VLOOKUP($C776, 'FanGraphs - Team WAR Projected'!$B$2:$E$31, 4, FALSE)/162</f>
        <v>#N/A</v>
      </c>
      <c r="BB776" s="11" t="e">
        <f t="shared" si="144"/>
        <v>#N/A</v>
      </c>
      <c r="BC776" s="11" t="e">
        <f>VLOOKUP($C776, FanGraphs_Standings[[Abbreviation]:[2024 Year to Date RS/G]], 6, FALSE)/$AH776</f>
        <v>#N/A</v>
      </c>
      <c r="BD776" s="11" t="e">
        <f>VLOOKUP($C776, FanGraphs_Standings[[Abbreviation]:[2024 Projected Full Season RDif]], 19, FALSE)/162</f>
        <v>#N/A</v>
      </c>
      <c r="BE776" s="11" t="e">
        <f t="shared" si="145"/>
        <v>#N/A</v>
      </c>
      <c r="BF776" s="11" t="e">
        <f>VLOOKUP($C776, FanGraphs_Standings[[Abbreviation]:[2024 Projected Full Season RDif]], 5, FALSE)</f>
        <v>#N/A</v>
      </c>
      <c r="BG776" s="11" t="e">
        <f>VLOOKUP($C776, FanGraphs_Standings[[Abbreviation]:[2024 Projected Full Season W%]], 18, FALSE)</f>
        <v>#N/A</v>
      </c>
      <c r="BH776" s="11" t="e">
        <f t="shared" si="146"/>
        <v>#N/A</v>
      </c>
      <c r="BI776" s="11" t="e">
        <f>VLOOKUP($C776, 'Home Field Adv'!$A$2:$K$31, 11, FALSE)</f>
        <v>#N/A</v>
      </c>
      <c r="BL776" s="12" t="str">
        <f t="shared" si="147"/>
        <v/>
      </c>
      <c r="BM776" s="12" t="str">
        <f t="shared" si="137"/>
        <v/>
      </c>
      <c r="BN776" s="12" t="str">
        <f t="shared" si="148"/>
        <v/>
      </c>
    </row>
    <row r="777" spans="6:66" x14ac:dyDescent="0.45">
      <c r="F777" s="11" t="e">
        <f>VLOOKUP($B777, FanGraphs_Standings[[Abbreviation]:[2024 Year to Date G]], 2, FALSE)</f>
        <v>#N/A</v>
      </c>
      <c r="G777" s="11" t="e">
        <f>_xlfn.IFNA(VLOOKUP($D777, 'SP Per G'!$A$2:$D$1385, 3, FALSE),M777)</f>
        <v>#N/A</v>
      </c>
      <c r="H777" s="11" t="e">
        <f>IF(AND(ISNA(VLOOKUP($D777, 'SP Per G'!$A$2:$D$1385, 4, FALSE)), ISTEXT($D777)), G777,IF(ISNA(VLOOKUP($D777, 'SP Per G'!$A$2:$D$1385, 4, FALSE)), M777, VLOOKUP($D777, 'SP Per G'!$A$2:$D$1385, 4, FALSE)))</f>
        <v>#N/A</v>
      </c>
      <c r="I777" s="11" t="e">
        <f t="shared" si="138"/>
        <v>#N/A</v>
      </c>
      <c r="J777" s="11" t="e">
        <f>_xlfn.IFNA(VLOOKUP($D777,Individual_Pitching___Dashboard[],18,FALSE),VLOOKUP(B777,Team_Pitching___Dashboard[[Team]:[ERA]],17,FALSE))</f>
        <v>#N/A</v>
      </c>
      <c r="K777" s="11" t="e">
        <f>_xlfn.IFNA(VLOOKUP($D777, Individual_Pitching___Dashboard[], 20, FALSE), VLOOKUP(B777,Team_Pitching___Dashboard[[Team]:[xFIP]],20,FALSE))</f>
        <v>#N/A</v>
      </c>
      <c r="L777" s="11" t="e">
        <f>_xlfn.IFNA(VLOOKUP($D777, Individual_Pitching___Advanced[], 21,FALSE), VLOOKUP(B777, Team_Pitching___Advanced[], 20, FALSE))</f>
        <v>#N/A</v>
      </c>
      <c r="M777" s="11" t="e">
        <f>VLOOKUP($B777, 'Team Per G'!$A$2:$G$31, 7, FALSE)</f>
        <v>#N/A</v>
      </c>
      <c r="N777" s="11" t="e">
        <f>VLOOKUP($B777, 'FanGraphs - Team WAR Projected'!$B$2:$E$31, 3, FALSE)/162</f>
        <v>#N/A</v>
      </c>
      <c r="O777" s="11" t="e">
        <f t="shared" si="139"/>
        <v>#N/A</v>
      </c>
      <c r="P777" s="11" t="e">
        <f>VLOOKUP($B777, Team_Pitching___Advanced[[Team]:[xFIP]], 19,FALSE)</f>
        <v>#N/A</v>
      </c>
      <c r="Q777" s="11" t="e">
        <f>VLOOKUP($B777, Team_Pitching___Advanced[], 20, FALSE)</f>
        <v>#N/A</v>
      </c>
      <c r="R777" s="11" t="e">
        <f>VLOOKUP($B777, Team_Batting___Dashboard[[Team]:[wOBA]], 16, FALSE)</f>
        <v>#N/A</v>
      </c>
      <c r="S777" s="11" t="e">
        <f>VLOOKUP($B777, Team_Batting___Advanced[[Team]:[OPS]], 9, FALSE)</f>
        <v>#N/A</v>
      </c>
      <c r="T777" s="11" t="e">
        <f>VLOOKUP($B777, Team_Batting___Advanced[], 19, FALSE)</f>
        <v>#N/A</v>
      </c>
      <c r="U777" s="11" t="e">
        <f>VLOOKUP($B777, 'Team Per G'!$A$2:$G$31, 3, FALSE)</f>
        <v>#N/A</v>
      </c>
      <c r="V777" s="11" t="e">
        <f>VLOOKUP($B777, 'Team Per G'!$A$2:$G$31, 5, FALSE)</f>
        <v>#N/A</v>
      </c>
      <c r="W777" s="11" t="e">
        <f>VLOOKUP($B777, 'Team Per G'!$A$2:$G$31, 4, FALSE)</f>
        <v>#N/A</v>
      </c>
      <c r="X777" s="11" t="e">
        <f>VLOOKUP($B777, Team_Batting___Dashboard[], 22, FALSE)/$F777</f>
        <v>#N/A</v>
      </c>
      <c r="Y777" s="11" t="e">
        <f>VLOOKUP($B777, 'FanGraphs - Team WAR Projected'!$B$2:$E$31, 4, FALSE)/162</f>
        <v>#N/A</v>
      </c>
      <c r="Z777" s="11" t="e">
        <f t="shared" si="140"/>
        <v>#N/A</v>
      </c>
      <c r="AA777" s="11" t="e">
        <f>VLOOKUP($B777, FanGraphs_Standings[[Abbreviation]:[2024 Year to Date RS/G]], 6, FALSE)/$F777</f>
        <v>#N/A</v>
      </c>
      <c r="AB777" s="11" t="e">
        <f>VLOOKUP($B777, FanGraphs_Standings[[Abbreviation]:[2024 Projected Full Season RDif]], 19, FALSE)/162</f>
        <v>#N/A</v>
      </c>
      <c r="AC777" s="11" t="e">
        <f t="shared" si="149"/>
        <v>#N/A</v>
      </c>
      <c r="AD777" s="11" t="e">
        <f>VLOOKUP($B777, FanGraphs_Standings[[Abbreviation]:[2024 Projected Full Season RDif]], 5, FALSE)</f>
        <v>#N/A</v>
      </c>
      <c r="AE777" s="11" t="e">
        <f>VLOOKUP($B777, FanGraphs_Standings[[Abbreviation]:[2024 Projected Full Season W%]], 18, FALSE)</f>
        <v>#N/A</v>
      </c>
      <c r="AF777" s="11" t="e">
        <f t="shared" si="141"/>
        <v>#N/A</v>
      </c>
      <c r="AG777" s="11" t="e">
        <f>VLOOKUP($B777, 'Home Field Adv'!$A$2:$I$31, 9, FALSE)</f>
        <v>#N/A</v>
      </c>
      <c r="AH777" s="11" t="e">
        <f>VLOOKUP($C777, FanGraphs_Standings[[Abbreviation]:[2024 Year to Date G]], 2, FALSE)</f>
        <v>#N/A</v>
      </c>
      <c r="AI777" s="11" t="e">
        <f>_xlfn.IFNA(VLOOKUP($E777, 'SP Per G'!$A$2:$D$1385, 3, FALSE), AO777)</f>
        <v>#N/A</v>
      </c>
      <c r="AJ777" s="11" t="e">
        <f>IF(AND(ISNA(VLOOKUP($E777, 'SP Per G'!$A$2:$D$1385, 4, FALSE)), ISTEXT($E777)), AI777,IF(ISNA(VLOOKUP($E777, 'SP Per G'!$A$2:$D$1385, 4, FALSE)), AO777, VLOOKUP($E777, 'SP Per G'!$A$2:$D$1385, 4, FALSE)))</f>
        <v>#N/A</v>
      </c>
      <c r="AK777" s="11" t="e">
        <f t="shared" si="142"/>
        <v>#N/A</v>
      </c>
      <c r="AL777" s="11" t="e">
        <f>_xlfn.IFNA(VLOOKUP($E777, Individual_Pitching___Dashboard[], 18, FALSE), VLOOKUP($C777,Team_Pitching___Advanced[[Team]:[SIERA]],16,FALSE))</f>
        <v>#N/A</v>
      </c>
      <c r="AM777" s="11" t="e">
        <f>_xlfn.IFNA(VLOOKUP($E777, Individual_Pitching___Dashboard[], 20, FALSE), VLOOKUP($C777,Team_Pitching___Advanced[[Team]:[xFIP]],19,FALSE))</f>
        <v>#N/A</v>
      </c>
      <c r="AN777" s="11" t="e">
        <f>_xlfn.IFNA(VLOOKUP($E777,Individual_Pitching___Advanced[],21,FALSE),VLOOKUP($C777,Team_Pitching___Advanced[[Team]:[SIERA]],20,FALSE))</f>
        <v>#N/A</v>
      </c>
      <c r="AO777" s="11" t="e">
        <f>VLOOKUP($C777, 'Team Per G'!$A$2:$G$31, 7, FALSE)</f>
        <v>#N/A</v>
      </c>
      <c r="AP777" s="11" t="e">
        <f>VLOOKUP($C777, 'FanGraphs - Team WAR Projected'!$B$2:$E$31, 3, FALSE)/162</f>
        <v>#N/A</v>
      </c>
      <c r="AQ777" s="11" t="e">
        <f t="shared" si="143"/>
        <v>#N/A</v>
      </c>
      <c r="AR777" s="11" t="e">
        <f>VLOOKUP($C777, Team_Pitching___Advanced[[Team]:[xFIP]], 19,FALSE)</f>
        <v>#N/A</v>
      </c>
      <c r="AS777" s="11" t="e">
        <f>VLOOKUP($C777, Team_Pitching___Advanced[], 20, FALSE)</f>
        <v>#N/A</v>
      </c>
      <c r="AT777" s="11" t="e">
        <f>VLOOKUP($C777, Team_Batting___Dashboard[[Team]:[wOBA]], 16, FALSE)</f>
        <v>#N/A</v>
      </c>
      <c r="AU777" s="11" t="e">
        <f>VLOOKUP($C777, Team_Batting___Advanced[[Team]:[OPS]], 9, FALSE)</f>
        <v>#N/A</v>
      </c>
      <c r="AV777" s="11" t="e">
        <f>VLOOKUP($C777, Team_Batting___Advanced[], 19, FALSE)</f>
        <v>#N/A</v>
      </c>
      <c r="AW777" s="11" t="e">
        <f>VLOOKUP($C777, 'Team Per G'!$A$2:$G$31, 3, FALSE)</f>
        <v>#N/A</v>
      </c>
      <c r="AX777" s="11" t="e">
        <f>VLOOKUP($C777, 'Team Per G'!$A$2:$G$31, 5, FALSE)</f>
        <v>#N/A</v>
      </c>
      <c r="AY777" s="11" t="e">
        <f>VLOOKUP($C777, 'Team Per G'!$A$2:$G$31, 4, FALSE)</f>
        <v>#N/A</v>
      </c>
      <c r="AZ777" s="11" t="e">
        <f>VLOOKUP($C777, Team_Batting___Dashboard[], 22, FALSE)/$AH777</f>
        <v>#N/A</v>
      </c>
      <c r="BA777" s="11" t="e">
        <f>VLOOKUP($C777, 'FanGraphs - Team WAR Projected'!$B$2:$E$31, 4, FALSE)/162</f>
        <v>#N/A</v>
      </c>
      <c r="BB777" s="11" t="e">
        <f t="shared" si="144"/>
        <v>#N/A</v>
      </c>
      <c r="BC777" s="11" t="e">
        <f>VLOOKUP($C777, FanGraphs_Standings[[Abbreviation]:[2024 Year to Date RS/G]], 6, FALSE)/$AH777</f>
        <v>#N/A</v>
      </c>
      <c r="BD777" s="11" t="e">
        <f>VLOOKUP($C777, FanGraphs_Standings[[Abbreviation]:[2024 Projected Full Season RDif]], 19, FALSE)/162</f>
        <v>#N/A</v>
      </c>
      <c r="BE777" s="11" t="e">
        <f t="shared" si="145"/>
        <v>#N/A</v>
      </c>
      <c r="BF777" s="11" t="e">
        <f>VLOOKUP($C777, FanGraphs_Standings[[Abbreviation]:[2024 Projected Full Season RDif]], 5, FALSE)</f>
        <v>#N/A</v>
      </c>
      <c r="BG777" s="11" t="e">
        <f>VLOOKUP($C777, FanGraphs_Standings[[Abbreviation]:[2024 Projected Full Season W%]], 18, FALSE)</f>
        <v>#N/A</v>
      </c>
      <c r="BH777" s="11" t="e">
        <f t="shared" si="146"/>
        <v>#N/A</v>
      </c>
      <c r="BI777" s="11" t="e">
        <f>VLOOKUP($C777, 'Home Field Adv'!$A$2:$K$31, 11, FALSE)</f>
        <v>#N/A</v>
      </c>
      <c r="BL777" s="12" t="str">
        <f t="shared" si="147"/>
        <v/>
      </c>
      <c r="BM777" s="12" t="str">
        <f t="shared" si="137"/>
        <v/>
      </c>
      <c r="BN777" s="12" t="str">
        <f t="shared" si="148"/>
        <v/>
      </c>
    </row>
    <row r="778" spans="6:66" x14ac:dyDescent="0.45">
      <c r="F778" s="11" t="e">
        <f>VLOOKUP($B778, FanGraphs_Standings[[Abbreviation]:[2024 Year to Date G]], 2, FALSE)</f>
        <v>#N/A</v>
      </c>
      <c r="G778" s="11" t="e">
        <f>_xlfn.IFNA(VLOOKUP($D778, 'SP Per G'!$A$2:$D$1385, 3, FALSE),M778)</f>
        <v>#N/A</v>
      </c>
      <c r="H778" s="11" t="e">
        <f>IF(AND(ISNA(VLOOKUP($D778, 'SP Per G'!$A$2:$D$1385, 4, FALSE)), ISTEXT($D778)), G778,IF(ISNA(VLOOKUP($D778, 'SP Per G'!$A$2:$D$1385, 4, FALSE)), M778, VLOOKUP($D778, 'SP Per G'!$A$2:$D$1385, 4, FALSE)))</f>
        <v>#N/A</v>
      </c>
      <c r="I778" s="11" t="e">
        <f t="shared" si="138"/>
        <v>#N/A</v>
      </c>
      <c r="J778" s="11" t="e">
        <f>_xlfn.IFNA(VLOOKUP($D778,Individual_Pitching___Dashboard[],18,FALSE),VLOOKUP(B778,Team_Pitching___Dashboard[[Team]:[ERA]],17,FALSE))</f>
        <v>#N/A</v>
      </c>
      <c r="K778" s="11" t="e">
        <f>_xlfn.IFNA(VLOOKUP($D778, Individual_Pitching___Dashboard[], 20, FALSE), VLOOKUP(B778,Team_Pitching___Dashboard[[Team]:[xFIP]],20,FALSE))</f>
        <v>#N/A</v>
      </c>
      <c r="L778" s="11" t="e">
        <f>_xlfn.IFNA(VLOOKUP($D778, Individual_Pitching___Advanced[], 21,FALSE), VLOOKUP(B778, Team_Pitching___Advanced[], 20, FALSE))</f>
        <v>#N/A</v>
      </c>
      <c r="M778" s="11" t="e">
        <f>VLOOKUP($B778, 'Team Per G'!$A$2:$G$31, 7, FALSE)</f>
        <v>#N/A</v>
      </c>
      <c r="N778" s="11" t="e">
        <f>VLOOKUP($B778, 'FanGraphs - Team WAR Projected'!$B$2:$E$31, 3, FALSE)/162</f>
        <v>#N/A</v>
      </c>
      <c r="O778" s="11" t="e">
        <f t="shared" si="139"/>
        <v>#N/A</v>
      </c>
      <c r="P778" s="11" t="e">
        <f>VLOOKUP($B778, Team_Pitching___Advanced[[Team]:[xFIP]], 19,FALSE)</f>
        <v>#N/A</v>
      </c>
      <c r="Q778" s="11" t="e">
        <f>VLOOKUP($B778, Team_Pitching___Advanced[], 20, FALSE)</f>
        <v>#N/A</v>
      </c>
      <c r="R778" s="11" t="e">
        <f>VLOOKUP($B778, Team_Batting___Dashboard[[Team]:[wOBA]], 16, FALSE)</f>
        <v>#N/A</v>
      </c>
      <c r="S778" s="11" t="e">
        <f>VLOOKUP($B778, Team_Batting___Advanced[[Team]:[OPS]], 9, FALSE)</f>
        <v>#N/A</v>
      </c>
      <c r="T778" s="11" t="e">
        <f>VLOOKUP($B778, Team_Batting___Advanced[], 19, FALSE)</f>
        <v>#N/A</v>
      </c>
      <c r="U778" s="11" t="e">
        <f>VLOOKUP($B778, 'Team Per G'!$A$2:$G$31, 3, FALSE)</f>
        <v>#N/A</v>
      </c>
      <c r="V778" s="11" t="e">
        <f>VLOOKUP($B778, 'Team Per G'!$A$2:$G$31, 5, FALSE)</f>
        <v>#N/A</v>
      </c>
      <c r="W778" s="11" t="e">
        <f>VLOOKUP($B778, 'Team Per G'!$A$2:$G$31, 4, FALSE)</f>
        <v>#N/A</v>
      </c>
      <c r="X778" s="11" t="e">
        <f>VLOOKUP($B778, Team_Batting___Dashboard[], 22, FALSE)/$F778</f>
        <v>#N/A</v>
      </c>
      <c r="Y778" s="11" t="e">
        <f>VLOOKUP($B778, 'FanGraphs - Team WAR Projected'!$B$2:$E$31, 4, FALSE)/162</f>
        <v>#N/A</v>
      </c>
      <c r="Z778" s="11" t="e">
        <f t="shared" si="140"/>
        <v>#N/A</v>
      </c>
      <c r="AA778" s="11" t="e">
        <f>VLOOKUP($B778, FanGraphs_Standings[[Abbreviation]:[2024 Year to Date RS/G]], 6, FALSE)/$F778</f>
        <v>#N/A</v>
      </c>
      <c r="AB778" s="11" t="e">
        <f>VLOOKUP($B778, FanGraphs_Standings[[Abbreviation]:[2024 Projected Full Season RDif]], 19, FALSE)/162</f>
        <v>#N/A</v>
      </c>
      <c r="AC778" s="11" t="e">
        <f t="shared" si="149"/>
        <v>#N/A</v>
      </c>
      <c r="AD778" s="11" t="e">
        <f>VLOOKUP($B778, FanGraphs_Standings[[Abbreviation]:[2024 Projected Full Season RDif]], 5, FALSE)</f>
        <v>#N/A</v>
      </c>
      <c r="AE778" s="11" t="e">
        <f>VLOOKUP($B778, FanGraphs_Standings[[Abbreviation]:[2024 Projected Full Season W%]], 18, FALSE)</f>
        <v>#N/A</v>
      </c>
      <c r="AF778" s="11" t="e">
        <f t="shared" si="141"/>
        <v>#N/A</v>
      </c>
      <c r="AG778" s="11" t="e">
        <f>VLOOKUP($B778, 'Home Field Adv'!$A$2:$I$31, 9, FALSE)</f>
        <v>#N/A</v>
      </c>
      <c r="AH778" s="11" t="e">
        <f>VLOOKUP($C778, FanGraphs_Standings[[Abbreviation]:[2024 Year to Date G]], 2, FALSE)</f>
        <v>#N/A</v>
      </c>
      <c r="AI778" s="11" t="e">
        <f>_xlfn.IFNA(VLOOKUP($E778, 'SP Per G'!$A$2:$D$1385, 3, FALSE), AO778)</f>
        <v>#N/A</v>
      </c>
      <c r="AJ778" s="11" t="e">
        <f>IF(AND(ISNA(VLOOKUP($E778, 'SP Per G'!$A$2:$D$1385, 4, FALSE)), ISTEXT($E778)), AI778,IF(ISNA(VLOOKUP($E778, 'SP Per G'!$A$2:$D$1385, 4, FALSE)), AO778, VLOOKUP($E778, 'SP Per G'!$A$2:$D$1385, 4, FALSE)))</f>
        <v>#N/A</v>
      </c>
      <c r="AK778" s="11" t="e">
        <f t="shared" si="142"/>
        <v>#N/A</v>
      </c>
      <c r="AL778" s="11" t="e">
        <f>_xlfn.IFNA(VLOOKUP($E778, Individual_Pitching___Dashboard[], 18, FALSE), VLOOKUP($C778,Team_Pitching___Advanced[[Team]:[SIERA]],16,FALSE))</f>
        <v>#N/A</v>
      </c>
      <c r="AM778" s="11" t="e">
        <f>_xlfn.IFNA(VLOOKUP($E778, Individual_Pitching___Dashboard[], 20, FALSE), VLOOKUP($C778,Team_Pitching___Advanced[[Team]:[xFIP]],19,FALSE))</f>
        <v>#N/A</v>
      </c>
      <c r="AN778" s="11" t="e">
        <f>_xlfn.IFNA(VLOOKUP($E778,Individual_Pitching___Advanced[],21,FALSE),VLOOKUP($C778,Team_Pitching___Advanced[[Team]:[SIERA]],20,FALSE))</f>
        <v>#N/A</v>
      </c>
      <c r="AO778" s="11" t="e">
        <f>VLOOKUP($C778, 'Team Per G'!$A$2:$G$31, 7, FALSE)</f>
        <v>#N/A</v>
      </c>
      <c r="AP778" s="11" t="e">
        <f>VLOOKUP($C778, 'FanGraphs - Team WAR Projected'!$B$2:$E$31, 3, FALSE)/162</f>
        <v>#N/A</v>
      </c>
      <c r="AQ778" s="11" t="e">
        <f t="shared" si="143"/>
        <v>#N/A</v>
      </c>
      <c r="AR778" s="11" t="e">
        <f>VLOOKUP($C778, Team_Pitching___Advanced[[Team]:[xFIP]], 19,FALSE)</f>
        <v>#N/A</v>
      </c>
      <c r="AS778" s="11" t="e">
        <f>VLOOKUP($C778, Team_Pitching___Advanced[], 20, FALSE)</f>
        <v>#N/A</v>
      </c>
      <c r="AT778" s="11" t="e">
        <f>VLOOKUP($C778, Team_Batting___Dashboard[[Team]:[wOBA]], 16, FALSE)</f>
        <v>#N/A</v>
      </c>
      <c r="AU778" s="11" t="e">
        <f>VLOOKUP($C778, Team_Batting___Advanced[[Team]:[OPS]], 9, FALSE)</f>
        <v>#N/A</v>
      </c>
      <c r="AV778" s="11" t="e">
        <f>VLOOKUP($C778, Team_Batting___Advanced[], 19, FALSE)</f>
        <v>#N/A</v>
      </c>
      <c r="AW778" s="11" t="e">
        <f>VLOOKUP($C778, 'Team Per G'!$A$2:$G$31, 3, FALSE)</f>
        <v>#N/A</v>
      </c>
      <c r="AX778" s="11" t="e">
        <f>VLOOKUP($C778, 'Team Per G'!$A$2:$G$31, 5, FALSE)</f>
        <v>#N/A</v>
      </c>
      <c r="AY778" s="11" t="e">
        <f>VLOOKUP($C778, 'Team Per G'!$A$2:$G$31, 4, FALSE)</f>
        <v>#N/A</v>
      </c>
      <c r="AZ778" s="11" t="e">
        <f>VLOOKUP($C778, Team_Batting___Dashboard[], 22, FALSE)/$AH778</f>
        <v>#N/A</v>
      </c>
      <c r="BA778" s="11" t="e">
        <f>VLOOKUP($C778, 'FanGraphs - Team WAR Projected'!$B$2:$E$31, 4, FALSE)/162</f>
        <v>#N/A</v>
      </c>
      <c r="BB778" s="11" t="e">
        <f t="shared" si="144"/>
        <v>#N/A</v>
      </c>
      <c r="BC778" s="11" t="e">
        <f>VLOOKUP($C778, FanGraphs_Standings[[Abbreviation]:[2024 Year to Date RS/G]], 6, FALSE)/$AH778</f>
        <v>#N/A</v>
      </c>
      <c r="BD778" s="11" t="e">
        <f>VLOOKUP($C778, FanGraphs_Standings[[Abbreviation]:[2024 Projected Full Season RDif]], 19, FALSE)/162</f>
        <v>#N/A</v>
      </c>
      <c r="BE778" s="11" t="e">
        <f t="shared" si="145"/>
        <v>#N/A</v>
      </c>
      <c r="BF778" s="11" t="e">
        <f>VLOOKUP($C778, FanGraphs_Standings[[Abbreviation]:[2024 Projected Full Season RDif]], 5, FALSE)</f>
        <v>#N/A</v>
      </c>
      <c r="BG778" s="11" t="e">
        <f>VLOOKUP($C778, FanGraphs_Standings[[Abbreviation]:[2024 Projected Full Season W%]], 18, FALSE)</f>
        <v>#N/A</v>
      </c>
      <c r="BH778" s="11" t="e">
        <f t="shared" si="146"/>
        <v>#N/A</v>
      </c>
      <c r="BI778" s="11" t="e">
        <f>VLOOKUP($C778, 'Home Field Adv'!$A$2:$K$31, 11, FALSE)</f>
        <v>#N/A</v>
      </c>
      <c r="BL778" s="12" t="str">
        <f t="shared" si="147"/>
        <v/>
      </c>
      <c r="BM778" s="12" t="str">
        <f t="shared" si="137"/>
        <v/>
      </c>
      <c r="BN778" s="12" t="str">
        <f t="shared" si="148"/>
        <v/>
      </c>
    </row>
    <row r="779" spans="6:66" x14ac:dyDescent="0.45">
      <c r="F779" s="11" t="e">
        <f>VLOOKUP($B779, FanGraphs_Standings[[Abbreviation]:[2024 Year to Date G]], 2, FALSE)</f>
        <v>#N/A</v>
      </c>
      <c r="G779" s="11" t="e">
        <f>_xlfn.IFNA(VLOOKUP($D779, 'SP Per G'!$A$2:$D$1385, 3, FALSE),M779)</f>
        <v>#N/A</v>
      </c>
      <c r="H779" s="11" t="e">
        <f>IF(AND(ISNA(VLOOKUP($D779, 'SP Per G'!$A$2:$D$1385, 4, FALSE)), ISTEXT($D779)), G779,IF(ISNA(VLOOKUP($D779, 'SP Per G'!$A$2:$D$1385, 4, FALSE)), M779, VLOOKUP($D779, 'SP Per G'!$A$2:$D$1385, 4, FALSE)))</f>
        <v>#N/A</v>
      </c>
      <c r="I779" s="11" t="e">
        <f t="shared" si="138"/>
        <v>#N/A</v>
      </c>
      <c r="J779" s="11" t="e">
        <f>_xlfn.IFNA(VLOOKUP($D779,Individual_Pitching___Dashboard[],18,FALSE),VLOOKUP(B779,Team_Pitching___Dashboard[[Team]:[ERA]],17,FALSE))</f>
        <v>#N/A</v>
      </c>
      <c r="K779" s="11" t="e">
        <f>_xlfn.IFNA(VLOOKUP($D779, Individual_Pitching___Dashboard[], 20, FALSE), VLOOKUP(B779,Team_Pitching___Dashboard[[Team]:[xFIP]],20,FALSE))</f>
        <v>#N/A</v>
      </c>
      <c r="L779" s="11" t="e">
        <f>_xlfn.IFNA(VLOOKUP($D779, Individual_Pitching___Advanced[], 21,FALSE), VLOOKUP(B779, Team_Pitching___Advanced[], 20, FALSE))</f>
        <v>#N/A</v>
      </c>
      <c r="M779" s="11" t="e">
        <f>VLOOKUP($B779, 'Team Per G'!$A$2:$G$31, 7, FALSE)</f>
        <v>#N/A</v>
      </c>
      <c r="N779" s="11" t="e">
        <f>VLOOKUP($B779, 'FanGraphs - Team WAR Projected'!$B$2:$E$31, 3, FALSE)/162</f>
        <v>#N/A</v>
      </c>
      <c r="O779" s="11" t="e">
        <f t="shared" si="139"/>
        <v>#N/A</v>
      </c>
      <c r="P779" s="11" t="e">
        <f>VLOOKUP($B779, Team_Pitching___Advanced[[Team]:[xFIP]], 19,FALSE)</f>
        <v>#N/A</v>
      </c>
      <c r="Q779" s="11" t="e">
        <f>VLOOKUP($B779, Team_Pitching___Advanced[], 20, FALSE)</f>
        <v>#N/A</v>
      </c>
      <c r="R779" s="11" t="e">
        <f>VLOOKUP($B779, Team_Batting___Dashboard[[Team]:[wOBA]], 16, FALSE)</f>
        <v>#N/A</v>
      </c>
      <c r="S779" s="11" t="e">
        <f>VLOOKUP($B779, Team_Batting___Advanced[[Team]:[OPS]], 9, FALSE)</f>
        <v>#N/A</v>
      </c>
      <c r="T779" s="11" t="e">
        <f>VLOOKUP($B779, Team_Batting___Advanced[], 19, FALSE)</f>
        <v>#N/A</v>
      </c>
      <c r="U779" s="11" t="e">
        <f>VLOOKUP($B779, 'Team Per G'!$A$2:$G$31, 3, FALSE)</f>
        <v>#N/A</v>
      </c>
      <c r="V779" s="11" t="e">
        <f>VLOOKUP($B779, 'Team Per G'!$A$2:$G$31, 5, FALSE)</f>
        <v>#N/A</v>
      </c>
      <c r="W779" s="11" t="e">
        <f>VLOOKUP($B779, 'Team Per G'!$A$2:$G$31, 4, FALSE)</f>
        <v>#N/A</v>
      </c>
      <c r="X779" s="11" t="e">
        <f>VLOOKUP($B779, Team_Batting___Dashboard[], 22, FALSE)/$F779</f>
        <v>#N/A</v>
      </c>
      <c r="Y779" s="11" t="e">
        <f>VLOOKUP($B779, 'FanGraphs - Team WAR Projected'!$B$2:$E$31, 4, FALSE)/162</f>
        <v>#N/A</v>
      </c>
      <c r="Z779" s="11" t="e">
        <f t="shared" si="140"/>
        <v>#N/A</v>
      </c>
      <c r="AA779" s="11" t="e">
        <f>VLOOKUP($B779, FanGraphs_Standings[[Abbreviation]:[2024 Year to Date RS/G]], 6, FALSE)/$F779</f>
        <v>#N/A</v>
      </c>
      <c r="AB779" s="11" t="e">
        <f>VLOOKUP($B779, FanGraphs_Standings[[Abbreviation]:[2024 Projected Full Season RDif]], 19, FALSE)/162</f>
        <v>#N/A</v>
      </c>
      <c r="AC779" s="11" t="e">
        <f t="shared" si="149"/>
        <v>#N/A</v>
      </c>
      <c r="AD779" s="11" t="e">
        <f>VLOOKUP($B779, FanGraphs_Standings[[Abbreviation]:[2024 Projected Full Season RDif]], 5, FALSE)</f>
        <v>#N/A</v>
      </c>
      <c r="AE779" s="11" t="e">
        <f>VLOOKUP($B779, FanGraphs_Standings[[Abbreviation]:[2024 Projected Full Season W%]], 18, FALSE)</f>
        <v>#N/A</v>
      </c>
      <c r="AF779" s="11" t="e">
        <f t="shared" si="141"/>
        <v>#N/A</v>
      </c>
      <c r="AG779" s="11" t="e">
        <f>VLOOKUP($B779, 'Home Field Adv'!$A$2:$I$31, 9, FALSE)</f>
        <v>#N/A</v>
      </c>
      <c r="AH779" s="11" t="e">
        <f>VLOOKUP($C779, FanGraphs_Standings[[Abbreviation]:[2024 Year to Date G]], 2, FALSE)</f>
        <v>#N/A</v>
      </c>
      <c r="AI779" s="11" t="e">
        <f>_xlfn.IFNA(VLOOKUP($E779, 'SP Per G'!$A$2:$D$1385, 3, FALSE), AO779)</f>
        <v>#N/A</v>
      </c>
      <c r="AJ779" s="11" t="e">
        <f>IF(AND(ISNA(VLOOKUP($E779, 'SP Per G'!$A$2:$D$1385, 4, FALSE)), ISTEXT($E779)), AI779,IF(ISNA(VLOOKUP($E779, 'SP Per G'!$A$2:$D$1385, 4, FALSE)), AO779, VLOOKUP($E779, 'SP Per G'!$A$2:$D$1385, 4, FALSE)))</f>
        <v>#N/A</v>
      </c>
      <c r="AK779" s="11" t="e">
        <f t="shared" si="142"/>
        <v>#N/A</v>
      </c>
      <c r="AL779" s="11" t="e">
        <f>_xlfn.IFNA(VLOOKUP($E779, Individual_Pitching___Dashboard[], 18, FALSE), VLOOKUP($C779,Team_Pitching___Advanced[[Team]:[SIERA]],16,FALSE))</f>
        <v>#N/A</v>
      </c>
      <c r="AM779" s="11" t="e">
        <f>_xlfn.IFNA(VLOOKUP($E779, Individual_Pitching___Dashboard[], 20, FALSE), VLOOKUP($C779,Team_Pitching___Advanced[[Team]:[xFIP]],19,FALSE))</f>
        <v>#N/A</v>
      </c>
      <c r="AN779" s="11" t="e">
        <f>_xlfn.IFNA(VLOOKUP($E779,Individual_Pitching___Advanced[],21,FALSE),VLOOKUP($C779,Team_Pitching___Advanced[[Team]:[SIERA]],20,FALSE))</f>
        <v>#N/A</v>
      </c>
      <c r="AO779" s="11" t="e">
        <f>VLOOKUP($C779, 'Team Per G'!$A$2:$G$31, 7, FALSE)</f>
        <v>#N/A</v>
      </c>
      <c r="AP779" s="11" t="e">
        <f>VLOOKUP($C779, 'FanGraphs - Team WAR Projected'!$B$2:$E$31, 3, FALSE)/162</f>
        <v>#N/A</v>
      </c>
      <c r="AQ779" s="11" t="e">
        <f t="shared" si="143"/>
        <v>#N/A</v>
      </c>
      <c r="AR779" s="11" t="e">
        <f>VLOOKUP($C779, Team_Pitching___Advanced[[Team]:[xFIP]], 19,FALSE)</f>
        <v>#N/A</v>
      </c>
      <c r="AS779" s="11" t="e">
        <f>VLOOKUP($C779, Team_Pitching___Advanced[], 20, FALSE)</f>
        <v>#N/A</v>
      </c>
      <c r="AT779" s="11" t="e">
        <f>VLOOKUP($C779, Team_Batting___Dashboard[[Team]:[wOBA]], 16, FALSE)</f>
        <v>#N/A</v>
      </c>
      <c r="AU779" s="11" t="e">
        <f>VLOOKUP($C779, Team_Batting___Advanced[[Team]:[OPS]], 9, FALSE)</f>
        <v>#N/A</v>
      </c>
      <c r="AV779" s="11" t="e">
        <f>VLOOKUP($C779, Team_Batting___Advanced[], 19, FALSE)</f>
        <v>#N/A</v>
      </c>
      <c r="AW779" s="11" t="e">
        <f>VLOOKUP($C779, 'Team Per G'!$A$2:$G$31, 3, FALSE)</f>
        <v>#N/A</v>
      </c>
      <c r="AX779" s="11" t="e">
        <f>VLOOKUP($C779, 'Team Per G'!$A$2:$G$31, 5, FALSE)</f>
        <v>#N/A</v>
      </c>
      <c r="AY779" s="11" t="e">
        <f>VLOOKUP($C779, 'Team Per G'!$A$2:$G$31, 4, FALSE)</f>
        <v>#N/A</v>
      </c>
      <c r="AZ779" s="11" t="e">
        <f>VLOOKUP($C779, Team_Batting___Dashboard[], 22, FALSE)/$AH779</f>
        <v>#N/A</v>
      </c>
      <c r="BA779" s="11" t="e">
        <f>VLOOKUP($C779, 'FanGraphs - Team WAR Projected'!$B$2:$E$31, 4, FALSE)/162</f>
        <v>#N/A</v>
      </c>
      <c r="BB779" s="11" t="e">
        <f t="shared" si="144"/>
        <v>#N/A</v>
      </c>
      <c r="BC779" s="11" t="e">
        <f>VLOOKUP($C779, FanGraphs_Standings[[Abbreviation]:[2024 Year to Date RS/G]], 6, FALSE)/$AH779</f>
        <v>#N/A</v>
      </c>
      <c r="BD779" s="11" t="e">
        <f>VLOOKUP($C779, FanGraphs_Standings[[Abbreviation]:[2024 Projected Full Season RDif]], 19, FALSE)/162</f>
        <v>#N/A</v>
      </c>
      <c r="BE779" s="11" t="e">
        <f t="shared" si="145"/>
        <v>#N/A</v>
      </c>
      <c r="BF779" s="11" t="e">
        <f>VLOOKUP($C779, FanGraphs_Standings[[Abbreviation]:[2024 Projected Full Season RDif]], 5, FALSE)</f>
        <v>#N/A</v>
      </c>
      <c r="BG779" s="11" t="e">
        <f>VLOOKUP($C779, FanGraphs_Standings[[Abbreviation]:[2024 Projected Full Season W%]], 18, FALSE)</f>
        <v>#N/A</v>
      </c>
      <c r="BH779" s="11" t="e">
        <f t="shared" si="146"/>
        <v>#N/A</v>
      </c>
      <c r="BI779" s="11" t="e">
        <f>VLOOKUP($C779, 'Home Field Adv'!$A$2:$K$31, 11, FALSE)</f>
        <v>#N/A</v>
      </c>
      <c r="BL779" s="12" t="str">
        <f t="shared" si="147"/>
        <v/>
      </c>
      <c r="BM779" s="12" t="str">
        <f t="shared" si="137"/>
        <v/>
      </c>
      <c r="BN779" s="12" t="str">
        <f t="shared" si="148"/>
        <v/>
      </c>
    </row>
    <row r="780" spans="6:66" x14ac:dyDescent="0.45">
      <c r="F780" s="11" t="e">
        <f>VLOOKUP($B780, FanGraphs_Standings[[Abbreviation]:[2024 Year to Date G]], 2, FALSE)</f>
        <v>#N/A</v>
      </c>
      <c r="G780" s="11" t="e">
        <f>_xlfn.IFNA(VLOOKUP($D780, 'SP Per G'!$A$2:$D$1385, 3, FALSE),M780)</f>
        <v>#N/A</v>
      </c>
      <c r="H780" s="11" t="e">
        <f>IF(AND(ISNA(VLOOKUP($D780, 'SP Per G'!$A$2:$D$1385, 4, FALSE)), ISTEXT($D780)), G780,IF(ISNA(VLOOKUP($D780, 'SP Per G'!$A$2:$D$1385, 4, FALSE)), M780, VLOOKUP($D780, 'SP Per G'!$A$2:$D$1385, 4, FALSE)))</f>
        <v>#N/A</v>
      </c>
      <c r="I780" s="11" t="e">
        <f t="shared" si="138"/>
        <v>#N/A</v>
      </c>
      <c r="J780" s="11" t="e">
        <f>_xlfn.IFNA(VLOOKUP($D780,Individual_Pitching___Dashboard[],18,FALSE),VLOOKUP(B780,Team_Pitching___Dashboard[[Team]:[ERA]],17,FALSE))</f>
        <v>#N/A</v>
      </c>
      <c r="K780" s="11" t="e">
        <f>_xlfn.IFNA(VLOOKUP($D780, Individual_Pitching___Dashboard[], 20, FALSE), VLOOKUP(B780,Team_Pitching___Dashboard[[Team]:[xFIP]],20,FALSE))</f>
        <v>#N/A</v>
      </c>
      <c r="L780" s="11" t="e">
        <f>_xlfn.IFNA(VLOOKUP($D780, Individual_Pitching___Advanced[], 21,FALSE), VLOOKUP(B780, Team_Pitching___Advanced[], 20, FALSE))</f>
        <v>#N/A</v>
      </c>
      <c r="M780" s="11" t="e">
        <f>VLOOKUP($B780, 'Team Per G'!$A$2:$G$31, 7, FALSE)</f>
        <v>#N/A</v>
      </c>
      <c r="N780" s="11" t="e">
        <f>VLOOKUP($B780, 'FanGraphs - Team WAR Projected'!$B$2:$E$31, 3, FALSE)/162</f>
        <v>#N/A</v>
      </c>
      <c r="O780" s="11" t="e">
        <f t="shared" si="139"/>
        <v>#N/A</v>
      </c>
      <c r="P780" s="11" t="e">
        <f>VLOOKUP($B780, Team_Pitching___Advanced[[Team]:[xFIP]], 19,FALSE)</f>
        <v>#N/A</v>
      </c>
      <c r="Q780" s="11" t="e">
        <f>VLOOKUP($B780, Team_Pitching___Advanced[], 20, FALSE)</f>
        <v>#N/A</v>
      </c>
      <c r="R780" s="11" t="e">
        <f>VLOOKUP($B780, Team_Batting___Dashboard[[Team]:[wOBA]], 16, FALSE)</f>
        <v>#N/A</v>
      </c>
      <c r="S780" s="11" t="e">
        <f>VLOOKUP($B780, Team_Batting___Advanced[[Team]:[OPS]], 9, FALSE)</f>
        <v>#N/A</v>
      </c>
      <c r="T780" s="11" t="e">
        <f>VLOOKUP($B780, Team_Batting___Advanced[], 19, FALSE)</f>
        <v>#N/A</v>
      </c>
      <c r="U780" s="11" t="e">
        <f>VLOOKUP($B780, 'Team Per G'!$A$2:$G$31, 3, FALSE)</f>
        <v>#N/A</v>
      </c>
      <c r="V780" s="11" t="e">
        <f>VLOOKUP($B780, 'Team Per G'!$A$2:$G$31, 5, FALSE)</f>
        <v>#N/A</v>
      </c>
      <c r="W780" s="11" t="e">
        <f>VLOOKUP($B780, 'Team Per G'!$A$2:$G$31, 4, FALSE)</f>
        <v>#N/A</v>
      </c>
      <c r="X780" s="11" t="e">
        <f>VLOOKUP($B780, Team_Batting___Dashboard[], 22, FALSE)/$F780</f>
        <v>#N/A</v>
      </c>
      <c r="Y780" s="11" t="e">
        <f>VLOOKUP($B780, 'FanGraphs - Team WAR Projected'!$B$2:$E$31, 4, FALSE)/162</f>
        <v>#N/A</v>
      </c>
      <c r="Z780" s="11" t="e">
        <f t="shared" si="140"/>
        <v>#N/A</v>
      </c>
      <c r="AA780" s="11" t="e">
        <f>VLOOKUP($B780, FanGraphs_Standings[[Abbreviation]:[2024 Year to Date RS/G]], 6, FALSE)/$F780</f>
        <v>#N/A</v>
      </c>
      <c r="AB780" s="11" t="e">
        <f>VLOOKUP($B780, FanGraphs_Standings[[Abbreviation]:[2024 Projected Full Season RDif]], 19, FALSE)/162</f>
        <v>#N/A</v>
      </c>
      <c r="AC780" s="11" t="e">
        <f t="shared" si="149"/>
        <v>#N/A</v>
      </c>
      <c r="AD780" s="11" t="e">
        <f>VLOOKUP($B780, FanGraphs_Standings[[Abbreviation]:[2024 Projected Full Season RDif]], 5, FALSE)</f>
        <v>#N/A</v>
      </c>
      <c r="AE780" s="11" t="e">
        <f>VLOOKUP($B780, FanGraphs_Standings[[Abbreviation]:[2024 Projected Full Season W%]], 18, FALSE)</f>
        <v>#N/A</v>
      </c>
      <c r="AF780" s="11" t="e">
        <f t="shared" si="141"/>
        <v>#N/A</v>
      </c>
      <c r="AG780" s="11" t="e">
        <f>VLOOKUP($B780, 'Home Field Adv'!$A$2:$I$31, 9, FALSE)</f>
        <v>#N/A</v>
      </c>
      <c r="AH780" s="11" t="e">
        <f>VLOOKUP($C780, FanGraphs_Standings[[Abbreviation]:[2024 Year to Date G]], 2, FALSE)</f>
        <v>#N/A</v>
      </c>
      <c r="AI780" s="11" t="e">
        <f>_xlfn.IFNA(VLOOKUP($E780, 'SP Per G'!$A$2:$D$1385, 3, FALSE), AO780)</f>
        <v>#N/A</v>
      </c>
      <c r="AJ780" s="11" t="e">
        <f>IF(AND(ISNA(VLOOKUP($E780, 'SP Per G'!$A$2:$D$1385, 4, FALSE)), ISTEXT($E780)), AI780,IF(ISNA(VLOOKUP($E780, 'SP Per G'!$A$2:$D$1385, 4, FALSE)), AO780, VLOOKUP($E780, 'SP Per G'!$A$2:$D$1385, 4, FALSE)))</f>
        <v>#N/A</v>
      </c>
      <c r="AK780" s="11" t="e">
        <f t="shared" si="142"/>
        <v>#N/A</v>
      </c>
      <c r="AL780" s="11" t="e">
        <f>_xlfn.IFNA(VLOOKUP($E780, Individual_Pitching___Dashboard[], 18, FALSE), VLOOKUP($C780,Team_Pitching___Advanced[[Team]:[SIERA]],16,FALSE))</f>
        <v>#N/A</v>
      </c>
      <c r="AM780" s="11" t="e">
        <f>_xlfn.IFNA(VLOOKUP($E780, Individual_Pitching___Dashboard[], 20, FALSE), VLOOKUP($C780,Team_Pitching___Advanced[[Team]:[xFIP]],19,FALSE))</f>
        <v>#N/A</v>
      </c>
      <c r="AN780" s="11" t="e">
        <f>_xlfn.IFNA(VLOOKUP($E780,Individual_Pitching___Advanced[],21,FALSE),VLOOKUP($C780,Team_Pitching___Advanced[[Team]:[SIERA]],20,FALSE))</f>
        <v>#N/A</v>
      </c>
      <c r="AO780" s="11" t="e">
        <f>VLOOKUP($C780, 'Team Per G'!$A$2:$G$31, 7, FALSE)</f>
        <v>#N/A</v>
      </c>
      <c r="AP780" s="11" t="e">
        <f>VLOOKUP($C780, 'FanGraphs - Team WAR Projected'!$B$2:$E$31, 3, FALSE)/162</f>
        <v>#N/A</v>
      </c>
      <c r="AQ780" s="11" t="e">
        <f t="shared" si="143"/>
        <v>#N/A</v>
      </c>
      <c r="AR780" s="11" t="e">
        <f>VLOOKUP($C780, Team_Pitching___Advanced[[Team]:[xFIP]], 19,FALSE)</f>
        <v>#N/A</v>
      </c>
      <c r="AS780" s="11" t="e">
        <f>VLOOKUP($C780, Team_Pitching___Advanced[], 20, FALSE)</f>
        <v>#N/A</v>
      </c>
      <c r="AT780" s="11" t="e">
        <f>VLOOKUP($C780, Team_Batting___Dashboard[[Team]:[wOBA]], 16, FALSE)</f>
        <v>#N/A</v>
      </c>
      <c r="AU780" s="11" t="e">
        <f>VLOOKUP($C780, Team_Batting___Advanced[[Team]:[OPS]], 9, FALSE)</f>
        <v>#N/A</v>
      </c>
      <c r="AV780" s="11" t="e">
        <f>VLOOKUP($C780, Team_Batting___Advanced[], 19, FALSE)</f>
        <v>#N/A</v>
      </c>
      <c r="AW780" s="11" t="e">
        <f>VLOOKUP($C780, 'Team Per G'!$A$2:$G$31, 3, FALSE)</f>
        <v>#N/A</v>
      </c>
      <c r="AX780" s="11" t="e">
        <f>VLOOKUP($C780, 'Team Per G'!$A$2:$G$31, 5, FALSE)</f>
        <v>#N/A</v>
      </c>
      <c r="AY780" s="11" t="e">
        <f>VLOOKUP($C780, 'Team Per G'!$A$2:$G$31, 4, FALSE)</f>
        <v>#N/A</v>
      </c>
      <c r="AZ780" s="11" t="e">
        <f>VLOOKUP($C780, Team_Batting___Dashboard[], 22, FALSE)/$AH780</f>
        <v>#N/A</v>
      </c>
      <c r="BA780" s="11" t="e">
        <f>VLOOKUP($C780, 'FanGraphs - Team WAR Projected'!$B$2:$E$31, 4, FALSE)/162</f>
        <v>#N/A</v>
      </c>
      <c r="BB780" s="11" t="e">
        <f t="shared" si="144"/>
        <v>#N/A</v>
      </c>
      <c r="BC780" s="11" t="e">
        <f>VLOOKUP($C780, FanGraphs_Standings[[Abbreviation]:[2024 Year to Date RS/G]], 6, FALSE)/$AH780</f>
        <v>#N/A</v>
      </c>
      <c r="BD780" s="11" t="e">
        <f>VLOOKUP($C780, FanGraphs_Standings[[Abbreviation]:[2024 Projected Full Season RDif]], 19, FALSE)/162</f>
        <v>#N/A</v>
      </c>
      <c r="BE780" s="11" t="e">
        <f t="shared" si="145"/>
        <v>#N/A</v>
      </c>
      <c r="BF780" s="11" t="e">
        <f>VLOOKUP($C780, FanGraphs_Standings[[Abbreviation]:[2024 Projected Full Season RDif]], 5, FALSE)</f>
        <v>#N/A</v>
      </c>
      <c r="BG780" s="11" t="e">
        <f>VLOOKUP($C780, FanGraphs_Standings[[Abbreviation]:[2024 Projected Full Season W%]], 18, FALSE)</f>
        <v>#N/A</v>
      </c>
      <c r="BH780" s="11" t="e">
        <f t="shared" si="146"/>
        <v>#N/A</v>
      </c>
      <c r="BI780" s="11" t="e">
        <f>VLOOKUP($C780, 'Home Field Adv'!$A$2:$K$31, 11, FALSE)</f>
        <v>#N/A</v>
      </c>
      <c r="BL780" s="12" t="str">
        <f t="shared" si="147"/>
        <v/>
      </c>
      <c r="BM780" s="12" t="str">
        <f t="shared" si="137"/>
        <v/>
      </c>
      <c r="BN780" s="12" t="str">
        <f t="shared" si="148"/>
        <v/>
      </c>
    </row>
    <row r="781" spans="6:66" x14ac:dyDescent="0.45">
      <c r="F781" s="11" t="e">
        <f>VLOOKUP($B781, FanGraphs_Standings[[Abbreviation]:[2024 Year to Date G]], 2, FALSE)</f>
        <v>#N/A</v>
      </c>
      <c r="G781" s="11" t="e">
        <f>_xlfn.IFNA(VLOOKUP($D781, 'SP Per G'!$A$2:$D$1385, 3, FALSE),M781)</f>
        <v>#N/A</v>
      </c>
      <c r="H781" s="11" t="e">
        <f>IF(AND(ISNA(VLOOKUP($D781, 'SP Per G'!$A$2:$D$1385, 4, FALSE)), ISTEXT($D781)), G781,IF(ISNA(VLOOKUP($D781, 'SP Per G'!$A$2:$D$1385, 4, FALSE)), M781, VLOOKUP($D781, 'SP Per G'!$A$2:$D$1385, 4, FALSE)))</f>
        <v>#N/A</v>
      </c>
      <c r="I781" s="11" t="e">
        <f t="shared" si="138"/>
        <v>#N/A</v>
      </c>
      <c r="J781" s="11" t="e">
        <f>_xlfn.IFNA(VLOOKUP($D781,Individual_Pitching___Dashboard[],18,FALSE),VLOOKUP(B781,Team_Pitching___Dashboard[[Team]:[ERA]],17,FALSE))</f>
        <v>#N/A</v>
      </c>
      <c r="K781" s="11" t="e">
        <f>_xlfn.IFNA(VLOOKUP($D781, Individual_Pitching___Dashboard[], 20, FALSE), VLOOKUP(B781,Team_Pitching___Dashboard[[Team]:[xFIP]],20,FALSE))</f>
        <v>#N/A</v>
      </c>
      <c r="L781" s="11" t="e">
        <f>_xlfn.IFNA(VLOOKUP($D781, Individual_Pitching___Advanced[], 21,FALSE), VLOOKUP(B781, Team_Pitching___Advanced[], 20, FALSE))</f>
        <v>#N/A</v>
      </c>
      <c r="M781" s="11" t="e">
        <f>VLOOKUP($B781, 'Team Per G'!$A$2:$G$31, 7, FALSE)</f>
        <v>#N/A</v>
      </c>
      <c r="N781" s="11" t="e">
        <f>VLOOKUP($B781, 'FanGraphs - Team WAR Projected'!$B$2:$E$31, 3, FALSE)/162</f>
        <v>#N/A</v>
      </c>
      <c r="O781" s="11" t="e">
        <f t="shared" si="139"/>
        <v>#N/A</v>
      </c>
      <c r="P781" s="11" t="e">
        <f>VLOOKUP($B781, Team_Pitching___Advanced[[Team]:[xFIP]], 19,FALSE)</f>
        <v>#N/A</v>
      </c>
      <c r="Q781" s="11" t="e">
        <f>VLOOKUP($B781, Team_Pitching___Advanced[], 20, FALSE)</f>
        <v>#N/A</v>
      </c>
      <c r="R781" s="11" t="e">
        <f>VLOOKUP($B781, Team_Batting___Dashboard[[Team]:[wOBA]], 16, FALSE)</f>
        <v>#N/A</v>
      </c>
      <c r="S781" s="11" t="e">
        <f>VLOOKUP($B781, Team_Batting___Advanced[[Team]:[OPS]], 9, FALSE)</f>
        <v>#N/A</v>
      </c>
      <c r="T781" s="11" t="e">
        <f>VLOOKUP($B781, Team_Batting___Advanced[], 19, FALSE)</f>
        <v>#N/A</v>
      </c>
      <c r="U781" s="11" t="e">
        <f>VLOOKUP($B781, 'Team Per G'!$A$2:$G$31, 3, FALSE)</f>
        <v>#N/A</v>
      </c>
      <c r="V781" s="11" t="e">
        <f>VLOOKUP($B781, 'Team Per G'!$A$2:$G$31, 5, FALSE)</f>
        <v>#N/A</v>
      </c>
      <c r="W781" s="11" t="e">
        <f>VLOOKUP($B781, 'Team Per G'!$A$2:$G$31, 4, FALSE)</f>
        <v>#N/A</v>
      </c>
      <c r="X781" s="11" t="e">
        <f>VLOOKUP($B781, Team_Batting___Dashboard[], 22, FALSE)/$F781</f>
        <v>#N/A</v>
      </c>
      <c r="Y781" s="11" t="e">
        <f>VLOOKUP($B781, 'FanGraphs - Team WAR Projected'!$B$2:$E$31, 4, FALSE)/162</f>
        <v>#N/A</v>
      </c>
      <c r="Z781" s="11" t="e">
        <f t="shared" si="140"/>
        <v>#N/A</v>
      </c>
      <c r="AA781" s="11" t="e">
        <f>VLOOKUP($B781, FanGraphs_Standings[[Abbreviation]:[2024 Year to Date RS/G]], 6, FALSE)/$F781</f>
        <v>#N/A</v>
      </c>
      <c r="AB781" s="11" t="e">
        <f>VLOOKUP($B781, FanGraphs_Standings[[Abbreviation]:[2024 Projected Full Season RDif]], 19, FALSE)/162</f>
        <v>#N/A</v>
      </c>
      <c r="AC781" s="11" t="e">
        <f t="shared" si="149"/>
        <v>#N/A</v>
      </c>
      <c r="AD781" s="11" t="e">
        <f>VLOOKUP($B781, FanGraphs_Standings[[Abbreviation]:[2024 Projected Full Season RDif]], 5, FALSE)</f>
        <v>#N/A</v>
      </c>
      <c r="AE781" s="11" t="e">
        <f>VLOOKUP($B781, FanGraphs_Standings[[Abbreviation]:[2024 Projected Full Season W%]], 18, FALSE)</f>
        <v>#N/A</v>
      </c>
      <c r="AF781" s="11" t="e">
        <f t="shared" si="141"/>
        <v>#N/A</v>
      </c>
      <c r="AG781" s="11" t="e">
        <f>VLOOKUP($B781, 'Home Field Adv'!$A$2:$I$31, 9, FALSE)</f>
        <v>#N/A</v>
      </c>
      <c r="AH781" s="11" t="e">
        <f>VLOOKUP($C781, FanGraphs_Standings[[Abbreviation]:[2024 Year to Date G]], 2, FALSE)</f>
        <v>#N/A</v>
      </c>
      <c r="AI781" s="11" t="e">
        <f>_xlfn.IFNA(VLOOKUP($E781, 'SP Per G'!$A$2:$D$1385, 3, FALSE), AO781)</f>
        <v>#N/A</v>
      </c>
      <c r="AJ781" s="11" t="e">
        <f>IF(AND(ISNA(VLOOKUP($E781, 'SP Per G'!$A$2:$D$1385, 4, FALSE)), ISTEXT($E781)), AI781,IF(ISNA(VLOOKUP($E781, 'SP Per G'!$A$2:$D$1385, 4, FALSE)), AO781, VLOOKUP($E781, 'SP Per G'!$A$2:$D$1385, 4, FALSE)))</f>
        <v>#N/A</v>
      </c>
      <c r="AK781" s="11" t="e">
        <f t="shared" si="142"/>
        <v>#N/A</v>
      </c>
      <c r="AL781" s="11" t="e">
        <f>_xlfn.IFNA(VLOOKUP($E781, Individual_Pitching___Dashboard[], 18, FALSE), VLOOKUP($C781,Team_Pitching___Advanced[[Team]:[SIERA]],16,FALSE))</f>
        <v>#N/A</v>
      </c>
      <c r="AM781" s="11" t="e">
        <f>_xlfn.IFNA(VLOOKUP($E781, Individual_Pitching___Dashboard[], 20, FALSE), VLOOKUP($C781,Team_Pitching___Advanced[[Team]:[xFIP]],19,FALSE))</f>
        <v>#N/A</v>
      </c>
      <c r="AN781" s="11" t="e">
        <f>_xlfn.IFNA(VLOOKUP($E781,Individual_Pitching___Advanced[],21,FALSE),VLOOKUP($C781,Team_Pitching___Advanced[[Team]:[SIERA]],20,FALSE))</f>
        <v>#N/A</v>
      </c>
      <c r="AO781" s="11" t="e">
        <f>VLOOKUP($C781, 'Team Per G'!$A$2:$G$31, 7, FALSE)</f>
        <v>#N/A</v>
      </c>
      <c r="AP781" s="11" t="e">
        <f>VLOOKUP($C781, 'FanGraphs - Team WAR Projected'!$B$2:$E$31, 3, FALSE)/162</f>
        <v>#N/A</v>
      </c>
      <c r="AQ781" s="11" t="e">
        <f t="shared" si="143"/>
        <v>#N/A</v>
      </c>
      <c r="AR781" s="11" t="e">
        <f>VLOOKUP($C781, Team_Pitching___Advanced[[Team]:[xFIP]], 19,FALSE)</f>
        <v>#N/A</v>
      </c>
      <c r="AS781" s="11" t="e">
        <f>VLOOKUP($C781, Team_Pitching___Advanced[], 20, FALSE)</f>
        <v>#N/A</v>
      </c>
      <c r="AT781" s="11" t="e">
        <f>VLOOKUP($C781, Team_Batting___Dashboard[[Team]:[wOBA]], 16, FALSE)</f>
        <v>#N/A</v>
      </c>
      <c r="AU781" s="11" t="e">
        <f>VLOOKUP($C781, Team_Batting___Advanced[[Team]:[OPS]], 9, FALSE)</f>
        <v>#N/A</v>
      </c>
      <c r="AV781" s="11" t="e">
        <f>VLOOKUP($C781, Team_Batting___Advanced[], 19, FALSE)</f>
        <v>#N/A</v>
      </c>
      <c r="AW781" s="11" t="e">
        <f>VLOOKUP($C781, 'Team Per G'!$A$2:$G$31, 3, FALSE)</f>
        <v>#N/A</v>
      </c>
      <c r="AX781" s="11" t="e">
        <f>VLOOKUP($C781, 'Team Per G'!$A$2:$G$31, 5, FALSE)</f>
        <v>#N/A</v>
      </c>
      <c r="AY781" s="11" t="e">
        <f>VLOOKUP($C781, 'Team Per G'!$A$2:$G$31, 4, FALSE)</f>
        <v>#N/A</v>
      </c>
      <c r="AZ781" s="11" t="e">
        <f>VLOOKUP($C781, Team_Batting___Dashboard[], 22, FALSE)/$AH781</f>
        <v>#N/A</v>
      </c>
      <c r="BA781" s="11" t="e">
        <f>VLOOKUP($C781, 'FanGraphs - Team WAR Projected'!$B$2:$E$31, 4, FALSE)/162</f>
        <v>#N/A</v>
      </c>
      <c r="BB781" s="11" t="e">
        <f t="shared" si="144"/>
        <v>#N/A</v>
      </c>
      <c r="BC781" s="11" t="e">
        <f>VLOOKUP($C781, FanGraphs_Standings[[Abbreviation]:[2024 Year to Date RS/G]], 6, FALSE)/$AH781</f>
        <v>#N/A</v>
      </c>
      <c r="BD781" s="11" t="e">
        <f>VLOOKUP($C781, FanGraphs_Standings[[Abbreviation]:[2024 Projected Full Season RDif]], 19, FALSE)/162</f>
        <v>#N/A</v>
      </c>
      <c r="BE781" s="11" t="e">
        <f t="shared" si="145"/>
        <v>#N/A</v>
      </c>
      <c r="BF781" s="11" t="e">
        <f>VLOOKUP($C781, FanGraphs_Standings[[Abbreviation]:[2024 Projected Full Season RDif]], 5, FALSE)</f>
        <v>#N/A</v>
      </c>
      <c r="BG781" s="11" t="e">
        <f>VLOOKUP($C781, FanGraphs_Standings[[Abbreviation]:[2024 Projected Full Season W%]], 18, FALSE)</f>
        <v>#N/A</v>
      </c>
      <c r="BH781" s="11" t="e">
        <f t="shared" si="146"/>
        <v>#N/A</v>
      </c>
      <c r="BI781" s="11" t="e">
        <f>VLOOKUP($C781, 'Home Field Adv'!$A$2:$K$31, 11, FALSE)</f>
        <v>#N/A</v>
      </c>
      <c r="BL781" s="12" t="str">
        <f t="shared" si="147"/>
        <v/>
      </c>
      <c r="BM781" s="12" t="str">
        <f t="shared" si="137"/>
        <v/>
      </c>
      <c r="BN781" s="12" t="str">
        <f t="shared" si="148"/>
        <v/>
      </c>
    </row>
    <row r="782" spans="6:66" x14ac:dyDescent="0.45">
      <c r="F782" s="11" t="e">
        <f>VLOOKUP($B782, FanGraphs_Standings[[Abbreviation]:[2024 Year to Date G]], 2, FALSE)</f>
        <v>#N/A</v>
      </c>
      <c r="G782" s="11" t="e">
        <f>_xlfn.IFNA(VLOOKUP($D782, 'SP Per G'!$A$2:$D$1385, 3, FALSE),M782)</f>
        <v>#N/A</v>
      </c>
      <c r="H782" s="11" t="e">
        <f>IF(AND(ISNA(VLOOKUP($D782, 'SP Per G'!$A$2:$D$1385, 4, FALSE)), ISTEXT($D782)), G782,IF(ISNA(VLOOKUP($D782, 'SP Per G'!$A$2:$D$1385, 4, FALSE)), M782, VLOOKUP($D782, 'SP Per G'!$A$2:$D$1385, 4, FALSE)))</f>
        <v>#N/A</v>
      </c>
      <c r="I782" s="11" t="e">
        <f t="shared" si="138"/>
        <v>#N/A</v>
      </c>
      <c r="J782" s="11" t="e">
        <f>_xlfn.IFNA(VLOOKUP($D782,Individual_Pitching___Dashboard[],18,FALSE),VLOOKUP(B782,Team_Pitching___Dashboard[[Team]:[ERA]],17,FALSE))</f>
        <v>#N/A</v>
      </c>
      <c r="K782" s="11" t="e">
        <f>_xlfn.IFNA(VLOOKUP($D782, Individual_Pitching___Dashboard[], 20, FALSE), VLOOKUP(B782,Team_Pitching___Dashboard[[Team]:[xFIP]],20,FALSE))</f>
        <v>#N/A</v>
      </c>
      <c r="L782" s="11" t="e">
        <f>_xlfn.IFNA(VLOOKUP($D782, Individual_Pitching___Advanced[], 21,FALSE), VLOOKUP(B782, Team_Pitching___Advanced[], 20, FALSE))</f>
        <v>#N/A</v>
      </c>
      <c r="M782" s="11" t="e">
        <f>VLOOKUP($B782, 'Team Per G'!$A$2:$G$31, 7, FALSE)</f>
        <v>#N/A</v>
      </c>
      <c r="N782" s="11" t="e">
        <f>VLOOKUP($B782, 'FanGraphs - Team WAR Projected'!$B$2:$E$31, 3, FALSE)/162</f>
        <v>#N/A</v>
      </c>
      <c r="O782" s="11" t="e">
        <f t="shared" si="139"/>
        <v>#N/A</v>
      </c>
      <c r="P782" s="11" t="e">
        <f>VLOOKUP($B782, Team_Pitching___Advanced[[Team]:[xFIP]], 19,FALSE)</f>
        <v>#N/A</v>
      </c>
      <c r="Q782" s="11" t="e">
        <f>VLOOKUP($B782, Team_Pitching___Advanced[], 20, FALSE)</f>
        <v>#N/A</v>
      </c>
      <c r="R782" s="11" t="e">
        <f>VLOOKUP($B782, Team_Batting___Dashboard[[Team]:[wOBA]], 16, FALSE)</f>
        <v>#N/A</v>
      </c>
      <c r="S782" s="11" t="e">
        <f>VLOOKUP($B782, Team_Batting___Advanced[[Team]:[OPS]], 9, FALSE)</f>
        <v>#N/A</v>
      </c>
      <c r="T782" s="11" t="e">
        <f>VLOOKUP($B782, Team_Batting___Advanced[], 19, FALSE)</f>
        <v>#N/A</v>
      </c>
      <c r="U782" s="11" t="e">
        <f>VLOOKUP($B782, 'Team Per G'!$A$2:$G$31, 3, FALSE)</f>
        <v>#N/A</v>
      </c>
      <c r="V782" s="11" t="e">
        <f>VLOOKUP($B782, 'Team Per G'!$A$2:$G$31, 5, FALSE)</f>
        <v>#N/A</v>
      </c>
      <c r="W782" s="11" t="e">
        <f>VLOOKUP($B782, 'Team Per G'!$A$2:$G$31, 4, FALSE)</f>
        <v>#N/A</v>
      </c>
      <c r="X782" s="11" t="e">
        <f>VLOOKUP($B782, Team_Batting___Dashboard[], 22, FALSE)/$F782</f>
        <v>#N/A</v>
      </c>
      <c r="Y782" s="11" t="e">
        <f>VLOOKUP($B782, 'FanGraphs - Team WAR Projected'!$B$2:$E$31, 4, FALSE)/162</f>
        <v>#N/A</v>
      </c>
      <c r="Z782" s="11" t="e">
        <f t="shared" si="140"/>
        <v>#N/A</v>
      </c>
      <c r="AA782" s="11" t="e">
        <f>VLOOKUP($B782, FanGraphs_Standings[[Abbreviation]:[2024 Year to Date RS/G]], 6, FALSE)/$F782</f>
        <v>#N/A</v>
      </c>
      <c r="AB782" s="11" t="e">
        <f>VLOOKUP($B782, FanGraphs_Standings[[Abbreviation]:[2024 Projected Full Season RDif]], 19, FALSE)/162</f>
        <v>#N/A</v>
      </c>
      <c r="AC782" s="11" t="e">
        <f t="shared" si="149"/>
        <v>#N/A</v>
      </c>
      <c r="AD782" s="11" t="e">
        <f>VLOOKUP($B782, FanGraphs_Standings[[Abbreviation]:[2024 Projected Full Season RDif]], 5, FALSE)</f>
        <v>#N/A</v>
      </c>
      <c r="AE782" s="11" t="e">
        <f>VLOOKUP($B782, FanGraphs_Standings[[Abbreviation]:[2024 Projected Full Season W%]], 18, FALSE)</f>
        <v>#N/A</v>
      </c>
      <c r="AF782" s="11" t="e">
        <f t="shared" si="141"/>
        <v>#N/A</v>
      </c>
      <c r="AG782" s="11" t="e">
        <f>VLOOKUP($B782, 'Home Field Adv'!$A$2:$I$31, 9, FALSE)</f>
        <v>#N/A</v>
      </c>
      <c r="AH782" s="11" t="e">
        <f>VLOOKUP($C782, FanGraphs_Standings[[Abbreviation]:[2024 Year to Date G]], 2, FALSE)</f>
        <v>#N/A</v>
      </c>
      <c r="AI782" s="11" t="e">
        <f>_xlfn.IFNA(VLOOKUP($E782, 'SP Per G'!$A$2:$D$1385, 3, FALSE), AO782)</f>
        <v>#N/A</v>
      </c>
      <c r="AJ782" s="11" t="e">
        <f>IF(AND(ISNA(VLOOKUP($E782, 'SP Per G'!$A$2:$D$1385, 4, FALSE)), ISTEXT($E782)), AI782,IF(ISNA(VLOOKUP($E782, 'SP Per G'!$A$2:$D$1385, 4, FALSE)), AO782, VLOOKUP($E782, 'SP Per G'!$A$2:$D$1385, 4, FALSE)))</f>
        <v>#N/A</v>
      </c>
      <c r="AK782" s="11" t="e">
        <f t="shared" si="142"/>
        <v>#N/A</v>
      </c>
      <c r="AL782" s="11" t="e">
        <f>_xlfn.IFNA(VLOOKUP($E782, Individual_Pitching___Dashboard[], 18, FALSE), VLOOKUP($C782,Team_Pitching___Advanced[[Team]:[SIERA]],16,FALSE))</f>
        <v>#N/A</v>
      </c>
      <c r="AM782" s="11" t="e">
        <f>_xlfn.IFNA(VLOOKUP($E782, Individual_Pitching___Dashboard[], 20, FALSE), VLOOKUP($C782,Team_Pitching___Advanced[[Team]:[xFIP]],19,FALSE))</f>
        <v>#N/A</v>
      </c>
      <c r="AN782" s="11" t="e">
        <f>_xlfn.IFNA(VLOOKUP($E782,Individual_Pitching___Advanced[],21,FALSE),VLOOKUP($C782,Team_Pitching___Advanced[[Team]:[SIERA]],20,FALSE))</f>
        <v>#N/A</v>
      </c>
      <c r="AO782" s="11" t="e">
        <f>VLOOKUP($C782, 'Team Per G'!$A$2:$G$31, 7, FALSE)</f>
        <v>#N/A</v>
      </c>
      <c r="AP782" s="11" t="e">
        <f>VLOOKUP($C782, 'FanGraphs - Team WAR Projected'!$B$2:$E$31, 3, FALSE)/162</f>
        <v>#N/A</v>
      </c>
      <c r="AQ782" s="11" t="e">
        <f t="shared" si="143"/>
        <v>#N/A</v>
      </c>
      <c r="AR782" s="11" t="e">
        <f>VLOOKUP($C782, Team_Pitching___Advanced[[Team]:[xFIP]], 19,FALSE)</f>
        <v>#N/A</v>
      </c>
      <c r="AS782" s="11" t="e">
        <f>VLOOKUP($C782, Team_Pitching___Advanced[], 20, FALSE)</f>
        <v>#N/A</v>
      </c>
      <c r="AT782" s="11" t="e">
        <f>VLOOKUP($C782, Team_Batting___Dashboard[[Team]:[wOBA]], 16, FALSE)</f>
        <v>#N/A</v>
      </c>
      <c r="AU782" s="11" t="e">
        <f>VLOOKUP($C782, Team_Batting___Advanced[[Team]:[OPS]], 9, FALSE)</f>
        <v>#N/A</v>
      </c>
      <c r="AV782" s="11" t="e">
        <f>VLOOKUP($C782, Team_Batting___Advanced[], 19, FALSE)</f>
        <v>#N/A</v>
      </c>
      <c r="AW782" s="11" t="e">
        <f>VLOOKUP($C782, 'Team Per G'!$A$2:$G$31, 3, FALSE)</f>
        <v>#N/A</v>
      </c>
      <c r="AX782" s="11" t="e">
        <f>VLOOKUP($C782, 'Team Per G'!$A$2:$G$31, 5, FALSE)</f>
        <v>#N/A</v>
      </c>
      <c r="AY782" s="11" t="e">
        <f>VLOOKUP($C782, 'Team Per G'!$A$2:$G$31, 4, FALSE)</f>
        <v>#N/A</v>
      </c>
      <c r="AZ782" s="11" t="e">
        <f>VLOOKUP($C782, Team_Batting___Dashboard[], 22, FALSE)/$AH782</f>
        <v>#N/A</v>
      </c>
      <c r="BA782" s="11" t="e">
        <f>VLOOKUP($C782, 'FanGraphs - Team WAR Projected'!$B$2:$E$31, 4, FALSE)/162</f>
        <v>#N/A</v>
      </c>
      <c r="BB782" s="11" t="e">
        <f t="shared" si="144"/>
        <v>#N/A</v>
      </c>
      <c r="BC782" s="11" t="e">
        <f>VLOOKUP($C782, FanGraphs_Standings[[Abbreviation]:[2024 Year to Date RS/G]], 6, FALSE)/$AH782</f>
        <v>#N/A</v>
      </c>
      <c r="BD782" s="11" t="e">
        <f>VLOOKUP($C782, FanGraphs_Standings[[Abbreviation]:[2024 Projected Full Season RDif]], 19, FALSE)/162</f>
        <v>#N/A</v>
      </c>
      <c r="BE782" s="11" t="e">
        <f t="shared" si="145"/>
        <v>#N/A</v>
      </c>
      <c r="BF782" s="11" t="e">
        <f>VLOOKUP($C782, FanGraphs_Standings[[Abbreviation]:[2024 Projected Full Season RDif]], 5, FALSE)</f>
        <v>#N/A</v>
      </c>
      <c r="BG782" s="11" t="e">
        <f>VLOOKUP($C782, FanGraphs_Standings[[Abbreviation]:[2024 Projected Full Season W%]], 18, FALSE)</f>
        <v>#N/A</v>
      </c>
      <c r="BH782" s="11" t="e">
        <f t="shared" si="146"/>
        <v>#N/A</v>
      </c>
      <c r="BI782" s="11" t="e">
        <f>VLOOKUP($C782, 'Home Field Adv'!$A$2:$K$31, 11, FALSE)</f>
        <v>#N/A</v>
      </c>
      <c r="BL782" s="12" t="str">
        <f t="shared" si="147"/>
        <v/>
      </c>
      <c r="BM782" s="12" t="str">
        <f t="shared" si="137"/>
        <v/>
      </c>
      <c r="BN782" s="12" t="str">
        <f t="shared" si="148"/>
        <v/>
      </c>
    </row>
    <row r="783" spans="6:66" x14ac:dyDescent="0.45">
      <c r="F783" s="11" t="e">
        <f>VLOOKUP($B783, FanGraphs_Standings[[Abbreviation]:[2024 Year to Date G]], 2, FALSE)</f>
        <v>#N/A</v>
      </c>
      <c r="G783" s="11" t="e">
        <f>_xlfn.IFNA(VLOOKUP($D783, 'SP Per G'!$A$2:$D$1385, 3, FALSE),M783)</f>
        <v>#N/A</v>
      </c>
      <c r="H783" s="11" t="e">
        <f>IF(AND(ISNA(VLOOKUP($D783, 'SP Per G'!$A$2:$D$1385, 4, FALSE)), ISTEXT($D783)), G783,IF(ISNA(VLOOKUP($D783, 'SP Per G'!$A$2:$D$1385, 4, FALSE)), M783, VLOOKUP($D783, 'SP Per G'!$A$2:$D$1385, 4, FALSE)))</f>
        <v>#N/A</v>
      </c>
      <c r="I783" s="11" t="e">
        <f t="shared" si="138"/>
        <v>#N/A</v>
      </c>
      <c r="J783" s="11" t="e">
        <f>_xlfn.IFNA(VLOOKUP($D783,Individual_Pitching___Dashboard[],18,FALSE),VLOOKUP(B783,Team_Pitching___Dashboard[[Team]:[ERA]],17,FALSE))</f>
        <v>#N/A</v>
      </c>
      <c r="K783" s="11" t="e">
        <f>_xlfn.IFNA(VLOOKUP($D783, Individual_Pitching___Dashboard[], 20, FALSE), VLOOKUP(B783,Team_Pitching___Dashboard[[Team]:[xFIP]],20,FALSE))</f>
        <v>#N/A</v>
      </c>
      <c r="L783" s="11" t="e">
        <f>_xlfn.IFNA(VLOOKUP($D783, Individual_Pitching___Advanced[], 21,FALSE), VLOOKUP(B783, Team_Pitching___Advanced[], 20, FALSE))</f>
        <v>#N/A</v>
      </c>
      <c r="M783" s="11" t="e">
        <f>VLOOKUP($B783, 'Team Per G'!$A$2:$G$31, 7, FALSE)</f>
        <v>#N/A</v>
      </c>
      <c r="N783" s="11" t="e">
        <f>VLOOKUP($B783, 'FanGraphs - Team WAR Projected'!$B$2:$E$31, 3, FALSE)/162</f>
        <v>#N/A</v>
      </c>
      <c r="O783" s="11" t="e">
        <f t="shared" si="139"/>
        <v>#N/A</v>
      </c>
      <c r="P783" s="11" t="e">
        <f>VLOOKUP($B783, Team_Pitching___Advanced[[Team]:[xFIP]], 19,FALSE)</f>
        <v>#N/A</v>
      </c>
      <c r="Q783" s="11" t="e">
        <f>VLOOKUP($B783, Team_Pitching___Advanced[], 20, FALSE)</f>
        <v>#N/A</v>
      </c>
      <c r="R783" s="11" t="e">
        <f>VLOOKUP($B783, Team_Batting___Dashboard[[Team]:[wOBA]], 16, FALSE)</f>
        <v>#N/A</v>
      </c>
      <c r="S783" s="11" t="e">
        <f>VLOOKUP($B783, Team_Batting___Advanced[[Team]:[OPS]], 9, FALSE)</f>
        <v>#N/A</v>
      </c>
      <c r="T783" s="11" t="e">
        <f>VLOOKUP($B783, Team_Batting___Advanced[], 19, FALSE)</f>
        <v>#N/A</v>
      </c>
      <c r="U783" s="11" t="e">
        <f>VLOOKUP($B783, 'Team Per G'!$A$2:$G$31, 3, FALSE)</f>
        <v>#N/A</v>
      </c>
      <c r="V783" s="11" t="e">
        <f>VLOOKUP($B783, 'Team Per G'!$A$2:$G$31, 5, FALSE)</f>
        <v>#N/A</v>
      </c>
      <c r="W783" s="11" t="e">
        <f>VLOOKUP($B783, 'Team Per G'!$A$2:$G$31, 4, FALSE)</f>
        <v>#N/A</v>
      </c>
      <c r="X783" s="11" t="e">
        <f>VLOOKUP($B783, Team_Batting___Dashboard[], 22, FALSE)/$F783</f>
        <v>#N/A</v>
      </c>
      <c r="Y783" s="11" t="e">
        <f>VLOOKUP($B783, 'FanGraphs - Team WAR Projected'!$B$2:$E$31, 4, FALSE)/162</f>
        <v>#N/A</v>
      </c>
      <c r="Z783" s="11" t="e">
        <f t="shared" si="140"/>
        <v>#N/A</v>
      </c>
      <c r="AA783" s="11" t="e">
        <f>VLOOKUP($B783, FanGraphs_Standings[[Abbreviation]:[2024 Year to Date RS/G]], 6, FALSE)/$F783</f>
        <v>#N/A</v>
      </c>
      <c r="AB783" s="11" t="e">
        <f>VLOOKUP($B783, FanGraphs_Standings[[Abbreviation]:[2024 Projected Full Season RDif]], 19, FALSE)/162</f>
        <v>#N/A</v>
      </c>
      <c r="AC783" s="11" t="e">
        <f t="shared" si="149"/>
        <v>#N/A</v>
      </c>
      <c r="AD783" s="11" t="e">
        <f>VLOOKUP($B783, FanGraphs_Standings[[Abbreviation]:[2024 Projected Full Season RDif]], 5, FALSE)</f>
        <v>#N/A</v>
      </c>
      <c r="AE783" s="11" t="e">
        <f>VLOOKUP($B783, FanGraphs_Standings[[Abbreviation]:[2024 Projected Full Season W%]], 18, FALSE)</f>
        <v>#N/A</v>
      </c>
      <c r="AF783" s="11" t="e">
        <f t="shared" si="141"/>
        <v>#N/A</v>
      </c>
      <c r="AG783" s="11" t="e">
        <f>VLOOKUP($B783, 'Home Field Adv'!$A$2:$I$31, 9, FALSE)</f>
        <v>#N/A</v>
      </c>
      <c r="AH783" s="11" t="e">
        <f>VLOOKUP($C783, FanGraphs_Standings[[Abbreviation]:[2024 Year to Date G]], 2, FALSE)</f>
        <v>#N/A</v>
      </c>
      <c r="AI783" s="11" t="e">
        <f>_xlfn.IFNA(VLOOKUP($E783, 'SP Per G'!$A$2:$D$1385, 3, FALSE), AO783)</f>
        <v>#N/A</v>
      </c>
      <c r="AJ783" s="11" t="e">
        <f>IF(AND(ISNA(VLOOKUP($E783, 'SP Per G'!$A$2:$D$1385, 4, FALSE)), ISTEXT($E783)), AI783,IF(ISNA(VLOOKUP($E783, 'SP Per G'!$A$2:$D$1385, 4, FALSE)), AO783, VLOOKUP($E783, 'SP Per G'!$A$2:$D$1385, 4, FALSE)))</f>
        <v>#N/A</v>
      </c>
      <c r="AK783" s="11" t="e">
        <f t="shared" si="142"/>
        <v>#N/A</v>
      </c>
      <c r="AL783" s="11" t="e">
        <f>_xlfn.IFNA(VLOOKUP($E783, Individual_Pitching___Dashboard[], 18, FALSE), VLOOKUP($C783,Team_Pitching___Advanced[[Team]:[SIERA]],16,FALSE))</f>
        <v>#N/A</v>
      </c>
      <c r="AM783" s="11" t="e">
        <f>_xlfn.IFNA(VLOOKUP($E783, Individual_Pitching___Dashboard[], 20, FALSE), VLOOKUP($C783,Team_Pitching___Advanced[[Team]:[xFIP]],19,FALSE))</f>
        <v>#N/A</v>
      </c>
      <c r="AN783" s="11" t="e">
        <f>_xlfn.IFNA(VLOOKUP($E783,Individual_Pitching___Advanced[],21,FALSE),VLOOKUP($C783,Team_Pitching___Advanced[[Team]:[SIERA]],20,FALSE))</f>
        <v>#N/A</v>
      </c>
      <c r="AO783" s="11" t="e">
        <f>VLOOKUP($C783, 'Team Per G'!$A$2:$G$31, 7, FALSE)</f>
        <v>#N/A</v>
      </c>
      <c r="AP783" s="11" t="e">
        <f>VLOOKUP($C783, 'FanGraphs - Team WAR Projected'!$B$2:$E$31, 3, FALSE)/162</f>
        <v>#N/A</v>
      </c>
      <c r="AQ783" s="11" t="e">
        <f t="shared" si="143"/>
        <v>#N/A</v>
      </c>
      <c r="AR783" s="11" t="e">
        <f>VLOOKUP($C783, Team_Pitching___Advanced[[Team]:[xFIP]], 19,FALSE)</f>
        <v>#N/A</v>
      </c>
      <c r="AS783" s="11" t="e">
        <f>VLOOKUP($C783, Team_Pitching___Advanced[], 20, FALSE)</f>
        <v>#N/A</v>
      </c>
      <c r="AT783" s="11" t="e">
        <f>VLOOKUP($C783, Team_Batting___Dashboard[[Team]:[wOBA]], 16, FALSE)</f>
        <v>#N/A</v>
      </c>
      <c r="AU783" s="11" t="e">
        <f>VLOOKUP($C783, Team_Batting___Advanced[[Team]:[OPS]], 9, FALSE)</f>
        <v>#N/A</v>
      </c>
      <c r="AV783" s="11" t="e">
        <f>VLOOKUP($C783, Team_Batting___Advanced[], 19, FALSE)</f>
        <v>#N/A</v>
      </c>
      <c r="AW783" s="11" t="e">
        <f>VLOOKUP($C783, 'Team Per G'!$A$2:$G$31, 3, FALSE)</f>
        <v>#N/A</v>
      </c>
      <c r="AX783" s="11" t="e">
        <f>VLOOKUP($C783, 'Team Per G'!$A$2:$G$31, 5, FALSE)</f>
        <v>#N/A</v>
      </c>
      <c r="AY783" s="11" t="e">
        <f>VLOOKUP($C783, 'Team Per G'!$A$2:$G$31, 4, FALSE)</f>
        <v>#N/A</v>
      </c>
      <c r="AZ783" s="11" t="e">
        <f>VLOOKUP($C783, Team_Batting___Dashboard[], 22, FALSE)/$AH783</f>
        <v>#N/A</v>
      </c>
      <c r="BA783" s="11" t="e">
        <f>VLOOKUP($C783, 'FanGraphs - Team WAR Projected'!$B$2:$E$31, 4, FALSE)/162</f>
        <v>#N/A</v>
      </c>
      <c r="BB783" s="11" t="e">
        <f t="shared" si="144"/>
        <v>#N/A</v>
      </c>
      <c r="BC783" s="11" t="e">
        <f>VLOOKUP($C783, FanGraphs_Standings[[Abbreviation]:[2024 Year to Date RS/G]], 6, FALSE)/$AH783</f>
        <v>#N/A</v>
      </c>
      <c r="BD783" s="11" t="e">
        <f>VLOOKUP($C783, FanGraphs_Standings[[Abbreviation]:[2024 Projected Full Season RDif]], 19, FALSE)/162</f>
        <v>#N/A</v>
      </c>
      <c r="BE783" s="11" t="e">
        <f t="shared" si="145"/>
        <v>#N/A</v>
      </c>
      <c r="BF783" s="11" t="e">
        <f>VLOOKUP($C783, FanGraphs_Standings[[Abbreviation]:[2024 Projected Full Season RDif]], 5, FALSE)</f>
        <v>#N/A</v>
      </c>
      <c r="BG783" s="11" t="e">
        <f>VLOOKUP($C783, FanGraphs_Standings[[Abbreviation]:[2024 Projected Full Season W%]], 18, FALSE)</f>
        <v>#N/A</v>
      </c>
      <c r="BH783" s="11" t="e">
        <f t="shared" si="146"/>
        <v>#N/A</v>
      </c>
      <c r="BI783" s="11" t="e">
        <f>VLOOKUP($C783, 'Home Field Adv'!$A$2:$K$31, 11, FALSE)</f>
        <v>#N/A</v>
      </c>
      <c r="BL783" s="12" t="str">
        <f t="shared" si="147"/>
        <v/>
      </c>
      <c r="BM783" s="12" t="str">
        <f t="shared" si="137"/>
        <v/>
      </c>
      <c r="BN783" s="12" t="str">
        <f t="shared" si="148"/>
        <v/>
      </c>
    </row>
    <row r="784" spans="6:66" x14ac:dyDescent="0.45">
      <c r="F784" s="11" t="e">
        <f>VLOOKUP($B784, FanGraphs_Standings[[Abbreviation]:[2024 Year to Date G]], 2, FALSE)</f>
        <v>#N/A</v>
      </c>
      <c r="G784" s="11" t="e">
        <f>_xlfn.IFNA(VLOOKUP($D784, 'SP Per G'!$A$2:$D$1385, 3, FALSE),M784)</f>
        <v>#N/A</v>
      </c>
      <c r="H784" s="11" t="e">
        <f>IF(AND(ISNA(VLOOKUP($D784, 'SP Per G'!$A$2:$D$1385, 4, FALSE)), ISTEXT($D784)), G784,IF(ISNA(VLOOKUP($D784, 'SP Per G'!$A$2:$D$1385, 4, FALSE)), M784, VLOOKUP($D784, 'SP Per G'!$A$2:$D$1385, 4, FALSE)))</f>
        <v>#N/A</v>
      </c>
      <c r="I784" s="11" t="e">
        <f t="shared" si="138"/>
        <v>#N/A</v>
      </c>
      <c r="J784" s="11" t="e">
        <f>_xlfn.IFNA(VLOOKUP($D784,Individual_Pitching___Dashboard[],18,FALSE),VLOOKUP(B784,Team_Pitching___Dashboard[[Team]:[ERA]],17,FALSE))</f>
        <v>#N/A</v>
      </c>
      <c r="K784" s="11" t="e">
        <f>_xlfn.IFNA(VLOOKUP($D784, Individual_Pitching___Dashboard[], 20, FALSE), VLOOKUP(B784,Team_Pitching___Dashboard[[Team]:[xFIP]],20,FALSE))</f>
        <v>#N/A</v>
      </c>
      <c r="L784" s="11" t="e">
        <f>_xlfn.IFNA(VLOOKUP($D784, Individual_Pitching___Advanced[], 21,FALSE), VLOOKUP(B784, Team_Pitching___Advanced[], 20, FALSE))</f>
        <v>#N/A</v>
      </c>
      <c r="M784" s="11" t="e">
        <f>VLOOKUP($B784, 'Team Per G'!$A$2:$G$31, 7, FALSE)</f>
        <v>#N/A</v>
      </c>
      <c r="N784" s="11" t="e">
        <f>VLOOKUP($B784, 'FanGraphs - Team WAR Projected'!$B$2:$E$31, 3, FALSE)/162</f>
        <v>#N/A</v>
      </c>
      <c r="O784" s="11" t="e">
        <f t="shared" si="139"/>
        <v>#N/A</v>
      </c>
      <c r="P784" s="11" t="e">
        <f>VLOOKUP($B784, Team_Pitching___Advanced[[Team]:[xFIP]], 19,FALSE)</f>
        <v>#N/A</v>
      </c>
      <c r="Q784" s="11" t="e">
        <f>VLOOKUP($B784, Team_Pitching___Advanced[], 20, FALSE)</f>
        <v>#N/A</v>
      </c>
      <c r="R784" s="11" t="e">
        <f>VLOOKUP($B784, Team_Batting___Dashboard[[Team]:[wOBA]], 16, FALSE)</f>
        <v>#N/A</v>
      </c>
      <c r="S784" s="11" t="e">
        <f>VLOOKUP($B784, Team_Batting___Advanced[[Team]:[OPS]], 9, FALSE)</f>
        <v>#N/A</v>
      </c>
      <c r="T784" s="11" t="e">
        <f>VLOOKUP($B784, Team_Batting___Advanced[], 19, FALSE)</f>
        <v>#N/A</v>
      </c>
      <c r="U784" s="11" t="e">
        <f>VLOOKUP($B784, 'Team Per G'!$A$2:$G$31, 3, FALSE)</f>
        <v>#N/A</v>
      </c>
      <c r="V784" s="11" t="e">
        <f>VLOOKUP($B784, 'Team Per G'!$A$2:$G$31, 5, FALSE)</f>
        <v>#N/A</v>
      </c>
      <c r="W784" s="11" t="e">
        <f>VLOOKUP($B784, 'Team Per G'!$A$2:$G$31, 4, FALSE)</f>
        <v>#N/A</v>
      </c>
      <c r="X784" s="11" t="e">
        <f>VLOOKUP($B784, Team_Batting___Dashboard[], 22, FALSE)/$F784</f>
        <v>#N/A</v>
      </c>
      <c r="Y784" s="11" t="e">
        <f>VLOOKUP($B784, 'FanGraphs - Team WAR Projected'!$B$2:$E$31, 4, FALSE)/162</f>
        <v>#N/A</v>
      </c>
      <c r="Z784" s="11" t="e">
        <f t="shared" si="140"/>
        <v>#N/A</v>
      </c>
      <c r="AA784" s="11" t="e">
        <f>VLOOKUP($B784, FanGraphs_Standings[[Abbreviation]:[2024 Year to Date RS/G]], 6, FALSE)/$F784</f>
        <v>#N/A</v>
      </c>
      <c r="AB784" s="11" t="e">
        <f>VLOOKUP($B784, FanGraphs_Standings[[Abbreviation]:[2024 Projected Full Season RDif]], 19, FALSE)/162</f>
        <v>#N/A</v>
      </c>
      <c r="AC784" s="11" t="e">
        <f t="shared" si="149"/>
        <v>#N/A</v>
      </c>
      <c r="AD784" s="11" t="e">
        <f>VLOOKUP($B784, FanGraphs_Standings[[Abbreviation]:[2024 Projected Full Season RDif]], 5, FALSE)</f>
        <v>#N/A</v>
      </c>
      <c r="AE784" s="11" t="e">
        <f>VLOOKUP($B784, FanGraphs_Standings[[Abbreviation]:[2024 Projected Full Season W%]], 18, FALSE)</f>
        <v>#N/A</v>
      </c>
      <c r="AF784" s="11" t="e">
        <f t="shared" si="141"/>
        <v>#N/A</v>
      </c>
      <c r="AG784" s="11" t="e">
        <f>VLOOKUP($B784, 'Home Field Adv'!$A$2:$I$31, 9, FALSE)</f>
        <v>#N/A</v>
      </c>
      <c r="AH784" s="11" t="e">
        <f>VLOOKUP($C784, FanGraphs_Standings[[Abbreviation]:[2024 Year to Date G]], 2, FALSE)</f>
        <v>#N/A</v>
      </c>
      <c r="AI784" s="11" t="e">
        <f>_xlfn.IFNA(VLOOKUP($E784, 'SP Per G'!$A$2:$D$1385, 3, FALSE), AO784)</f>
        <v>#N/A</v>
      </c>
      <c r="AJ784" s="11" t="e">
        <f>IF(AND(ISNA(VLOOKUP($E784, 'SP Per G'!$A$2:$D$1385, 4, FALSE)), ISTEXT($E784)), AI784,IF(ISNA(VLOOKUP($E784, 'SP Per G'!$A$2:$D$1385, 4, FALSE)), AO784, VLOOKUP($E784, 'SP Per G'!$A$2:$D$1385, 4, FALSE)))</f>
        <v>#N/A</v>
      </c>
      <c r="AK784" s="11" t="e">
        <f t="shared" si="142"/>
        <v>#N/A</v>
      </c>
      <c r="AL784" s="11" t="e">
        <f>_xlfn.IFNA(VLOOKUP($E784, Individual_Pitching___Dashboard[], 18, FALSE), VLOOKUP($C784,Team_Pitching___Advanced[[Team]:[SIERA]],16,FALSE))</f>
        <v>#N/A</v>
      </c>
      <c r="AM784" s="11" t="e">
        <f>_xlfn.IFNA(VLOOKUP($E784, Individual_Pitching___Dashboard[], 20, FALSE), VLOOKUP($C784,Team_Pitching___Advanced[[Team]:[xFIP]],19,FALSE))</f>
        <v>#N/A</v>
      </c>
      <c r="AN784" s="11" t="e">
        <f>_xlfn.IFNA(VLOOKUP($E784,Individual_Pitching___Advanced[],21,FALSE),VLOOKUP($C784,Team_Pitching___Advanced[[Team]:[SIERA]],20,FALSE))</f>
        <v>#N/A</v>
      </c>
      <c r="AO784" s="11" t="e">
        <f>VLOOKUP($C784, 'Team Per G'!$A$2:$G$31, 7, FALSE)</f>
        <v>#N/A</v>
      </c>
      <c r="AP784" s="11" t="e">
        <f>VLOOKUP($C784, 'FanGraphs - Team WAR Projected'!$B$2:$E$31, 3, FALSE)/162</f>
        <v>#N/A</v>
      </c>
      <c r="AQ784" s="11" t="e">
        <f t="shared" si="143"/>
        <v>#N/A</v>
      </c>
      <c r="AR784" s="11" t="e">
        <f>VLOOKUP($C784, Team_Pitching___Advanced[[Team]:[xFIP]], 19,FALSE)</f>
        <v>#N/A</v>
      </c>
      <c r="AS784" s="11" t="e">
        <f>VLOOKUP($C784, Team_Pitching___Advanced[], 20, FALSE)</f>
        <v>#N/A</v>
      </c>
      <c r="AT784" s="11" t="e">
        <f>VLOOKUP($C784, Team_Batting___Dashboard[[Team]:[wOBA]], 16, FALSE)</f>
        <v>#N/A</v>
      </c>
      <c r="AU784" s="11" t="e">
        <f>VLOOKUP($C784, Team_Batting___Advanced[[Team]:[OPS]], 9, FALSE)</f>
        <v>#N/A</v>
      </c>
      <c r="AV784" s="11" t="e">
        <f>VLOOKUP($C784, Team_Batting___Advanced[], 19, FALSE)</f>
        <v>#N/A</v>
      </c>
      <c r="AW784" s="11" t="e">
        <f>VLOOKUP($C784, 'Team Per G'!$A$2:$G$31, 3, FALSE)</f>
        <v>#N/A</v>
      </c>
      <c r="AX784" s="11" t="e">
        <f>VLOOKUP($C784, 'Team Per G'!$A$2:$G$31, 5, FALSE)</f>
        <v>#N/A</v>
      </c>
      <c r="AY784" s="11" t="e">
        <f>VLOOKUP($C784, 'Team Per G'!$A$2:$G$31, 4, FALSE)</f>
        <v>#N/A</v>
      </c>
      <c r="AZ784" s="11" t="e">
        <f>VLOOKUP($C784, Team_Batting___Dashboard[], 22, FALSE)/$AH784</f>
        <v>#N/A</v>
      </c>
      <c r="BA784" s="11" t="e">
        <f>VLOOKUP($C784, 'FanGraphs - Team WAR Projected'!$B$2:$E$31, 4, FALSE)/162</f>
        <v>#N/A</v>
      </c>
      <c r="BB784" s="11" t="e">
        <f t="shared" si="144"/>
        <v>#N/A</v>
      </c>
      <c r="BC784" s="11" t="e">
        <f>VLOOKUP($C784, FanGraphs_Standings[[Abbreviation]:[2024 Year to Date RS/G]], 6, FALSE)/$AH784</f>
        <v>#N/A</v>
      </c>
      <c r="BD784" s="11" t="e">
        <f>VLOOKUP($C784, FanGraphs_Standings[[Abbreviation]:[2024 Projected Full Season RDif]], 19, FALSE)/162</f>
        <v>#N/A</v>
      </c>
      <c r="BE784" s="11" t="e">
        <f t="shared" si="145"/>
        <v>#N/A</v>
      </c>
      <c r="BF784" s="11" t="e">
        <f>VLOOKUP($C784, FanGraphs_Standings[[Abbreviation]:[2024 Projected Full Season RDif]], 5, FALSE)</f>
        <v>#N/A</v>
      </c>
      <c r="BG784" s="11" t="e">
        <f>VLOOKUP($C784, FanGraphs_Standings[[Abbreviation]:[2024 Projected Full Season W%]], 18, FALSE)</f>
        <v>#N/A</v>
      </c>
      <c r="BH784" s="11" t="e">
        <f t="shared" si="146"/>
        <v>#N/A</v>
      </c>
      <c r="BI784" s="11" t="e">
        <f>VLOOKUP($C784, 'Home Field Adv'!$A$2:$K$31, 11, FALSE)</f>
        <v>#N/A</v>
      </c>
      <c r="BL784" s="12" t="str">
        <f t="shared" si="147"/>
        <v/>
      </c>
      <c r="BM784" s="12" t="str">
        <f t="shared" si="137"/>
        <v/>
      </c>
      <c r="BN784" s="12" t="str">
        <f t="shared" si="148"/>
        <v/>
      </c>
    </row>
    <row r="785" spans="6:66" x14ac:dyDescent="0.45">
      <c r="F785" s="11" t="e">
        <f>VLOOKUP($B785, FanGraphs_Standings[[Abbreviation]:[2024 Year to Date G]], 2, FALSE)</f>
        <v>#N/A</v>
      </c>
      <c r="G785" s="11" t="e">
        <f>_xlfn.IFNA(VLOOKUP($D785, 'SP Per G'!$A$2:$D$1385, 3, FALSE),M785)</f>
        <v>#N/A</v>
      </c>
      <c r="H785" s="11" t="e">
        <f>IF(AND(ISNA(VLOOKUP($D785, 'SP Per G'!$A$2:$D$1385, 4, FALSE)), ISTEXT($D785)), G785,IF(ISNA(VLOOKUP($D785, 'SP Per G'!$A$2:$D$1385, 4, FALSE)), M785, VLOOKUP($D785, 'SP Per G'!$A$2:$D$1385, 4, FALSE)))</f>
        <v>#N/A</v>
      </c>
      <c r="I785" s="11" t="e">
        <f t="shared" si="138"/>
        <v>#N/A</v>
      </c>
      <c r="J785" s="11" t="e">
        <f>_xlfn.IFNA(VLOOKUP($D785,Individual_Pitching___Dashboard[],18,FALSE),VLOOKUP(B785,Team_Pitching___Dashboard[[Team]:[ERA]],17,FALSE))</f>
        <v>#N/A</v>
      </c>
      <c r="K785" s="11" t="e">
        <f>_xlfn.IFNA(VLOOKUP($D785, Individual_Pitching___Dashboard[], 20, FALSE), VLOOKUP(B785,Team_Pitching___Dashboard[[Team]:[xFIP]],20,FALSE))</f>
        <v>#N/A</v>
      </c>
      <c r="L785" s="11" t="e">
        <f>_xlfn.IFNA(VLOOKUP($D785, Individual_Pitching___Advanced[], 21,FALSE), VLOOKUP(B785, Team_Pitching___Advanced[], 20, FALSE))</f>
        <v>#N/A</v>
      </c>
      <c r="M785" s="11" t="e">
        <f>VLOOKUP($B785, 'Team Per G'!$A$2:$G$31, 7, FALSE)</f>
        <v>#N/A</v>
      </c>
      <c r="N785" s="11" t="e">
        <f>VLOOKUP($B785, 'FanGraphs - Team WAR Projected'!$B$2:$E$31, 3, FALSE)/162</f>
        <v>#N/A</v>
      </c>
      <c r="O785" s="11" t="e">
        <f t="shared" si="139"/>
        <v>#N/A</v>
      </c>
      <c r="P785" s="11" t="e">
        <f>VLOOKUP($B785, Team_Pitching___Advanced[[Team]:[xFIP]], 19,FALSE)</f>
        <v>#N/A</v>
      </c>
      <c r="Q785" s="11" t="e">
        <f>VLOOKUP($B785, Team_Pitching___Advanced[], 20, FALSE)</f>
        <v>#N/A</v>
      </c>
      <c r="R785" s="11" t="e">
        <f>VLOOKUP($B785, Team_Batting___Dashboard[[Team]:[wOBA]], 16, FALSE)</f>
        <v>#N/A</v>
      </c>
      <c r="S785" s="11" t="e">
        <f>VLOOKUP($B785, Team_Batting___Advanced[[Team]:[OPS]], 9, FALSE)</f>
        <v>#N/A</v>
      </c>
      <c r="T785" s="11" t="e">
        <f>VLOOKUP($B785, Team_Batting___Advanced[], 19, FALSE)</f>
        <v>#N/A</v>
      </c>
      <c r="U785" s="11" t="e">
        <f>VLOOKUP($B785, 'Team Per G'!$A$2:$G$31, 3, FALSE)</f>
        <v>#N/A</v>
      </c>
      <c r="V785" s="11" t="e">
        <f>VLOOKUP($B785, 'Team Per G'!$A$2:$G$31, 5, FALSE)</f>
        <v>#N/A</v>
      </c>
      <c r="W785" s="11" t="e">
        <f>VLOOKUP($B785, 'Team Per G'!$A$2:$G$31, 4, FALSE)</f>
        <v>#N/A</v>
      </c>
      <c r="X785" s="11" t="e">
        <f>VLOOKUP($B785, Team_Batting___Dashboard[], 22, FALSE)/$F785</f>
        <v>#N/A</v>
      </c>
      <c r="Y785" s="11" t="e">
        <f>VLOOKUP($B785, 'FanGraphs - Team WAR Projected'!$B$2:$E$31, 4, FALSE)/162</f>
        <v>#N/A</v>
      </c>
      <c r="Z785" s="11" t="e">
        <f t="shared" si="140"/>
        <v>#N/A</v>
      </c>
      <c r="AA785" s="11" t="e">
        <f>VLOOKUP($B785, FanGraphs_Standings[[Abbreviation]:[2024 Year to Date RS/G]], 6, FALSE)/$F785</f>
        <v>#N/A</v>
      </c>
      <c r="AB785" s="11" t="e">
        <f>VLOOKUP($B785, FanGraphs_Standings[[Abbreviation]:[2024 Projected Full Season RDif]], 19, FALSE)/162</f>
        <v>#N/A</v>
      </c>
      <c r="AC785" s="11" t="e">
        <f t="shared" si="149"/>
        <v>#N/A</v>
      </c>
      <c r="AD785" s="11" t="e">
        <f>VLOOKUP($B785, FanGraphs_Standings[[Abbreviation]:[2024 Projected Full Season RDif]], 5, FALSE)</f>
        <v>#N/A</v>
      </c>
      <c r="AE785" s="11" t="e">
        <f>VLOOKUP($B785, FanGraphs_Standings[[Abbreviation]:[2024 Projected Full Season W%]], 18, FALSE)</f>
        <v>#N/A</v>
      </c>
      <c r="AF785" s="11" t="e">
        <f t="shared" si="141"/>
        <v>#N/A</v>
      </c>
      <c r="AG785" s="11" t="e">
        <f>VLOOKUP($B785, 'Home Field Adv'!$A$2:$I$31, 9, FALSE)</f>
        <v>#N/A</v>
      </c>
      <c r="AH785" s="11" t="e">
        <f>VLOOKUP($C785, FanGraphs_Standings[[Abbreviation]:[2024 Year to Date G]], 2, FALSE)</f>
        <v>#N/A</v>
      </c>
      <c r="AI785" s="11" t="e">
        <f>_xlfn.IFNA(VLOOKUP($E785, 'SP Per G'!$A$2:$D$1385, 3, FALSE), AO785)</f>
        <v>#N/A</v>
      </c>
      <c r="AJ785" s="11" t="e">
        <f>IF(AND(ISNA(VLOOKUP($E785, 'SP Per G'!$A$2:$D$1385, 4, FALSE)), ISTEXT($E785)), AI785,IF(ISNA(VLOOKUP($E785, 'SP Per G'!$A$2:$D$1385, 4, FALSE)), AO785, VLOOKUP($E785, 'SP Per G'!$A$2:$D$1385, 4, FALSE)))</f>
        <v>#N/A</v>
      </c>
      <c r="AK785" s="11" t="e">
        <f t="shared" si="142"/>
        <v>#N/A</v>
      </c>
      <c r="AL785" s="11" t="e">
        <f>_xlfn.IFNA(VLOOKUP($E785, Individual_Pitching___Dashboard[], 18, FALSE), VLOOKUP($C785,Team_Pitching___Advanced[[Team]:[SIERA]],16,FALSE))</f>
        <v>#N/A</v>
      </c>
      <c r="AM785" s="11" t="e">
        <f>_xlfn.IFNA(VLOOKUP($E785, Individual_Pitching___Dashboard[], 20, FALSE), VLOOKUP($C785,Team_Pitching___Advanced[[Team]:[xFIP]],19,FALSE))</f>
        <v>#N/A</v>
      </c>
      <c r="AN785" s="11" t="e">
        <f>_xlfn.IFNA(VLOOKUP($E785,Individual_Pitching___Advanced[],21,FALSE),VLOOKUP($C785,Team_Pitching___Advanced[[Team]:[SIERA]],20,FALSE))</f>
        <v>#N/A</v>
      </c>
      <c r="AO785" s="11" t="e">
        <f>VLOOKUP($C785, 'Team Per G'!$A$2:$G$31, 7, FALSE)</f>
        <v>#N/A</v>
      </c>
      <c r="AP785" s="11" t="e">
        <f>VLOOKUP($C785, 'FanGraphs - Team WAR Projected'!$B$2:$E$31, 3, FALSE)/162</f>
        <v>#N/A</v>
      </c>
      <c r="AQ785" s="11" t="e">
        <f t="shared" si="143"/>
        <v>#N/A</v>
      </c>
      <c r="AR785" s="11" t="e">
        <f>VLOOKUP($C785, Team_Pitching___Advanced[[Team]:[xFIP]], 19,FALSE)</f>
        <v>#N/A</v>
      </c>
      <c r="AS785" s="11" t="e">
        <f>VLOOKUP($C785, Team_Pitching___Advanced[], 20, FALSE)</f>
        <v>#N/A</v>
      </c>
      <c r="AT785" s="11" t="e">
        <f>VLOOKUP($C785, Team_Batting___Dashboard[[Team]:[wOBA]], 16, FALSE)</f>
        <v>#N/A</v>
      </c>
      <c r="AU785" s="11" t="e">
        <f>VLOOKUP($C785, Team_Batting___Advanced[[Team]:[OPS]], 9, FALSE)</f>
        <v>#N/A</v>
      </c>
      <c r="AV785" s="11" t="e">
        <f>VLOOKUP($C785, Team_Batting___Advanced[], 19, FALSE)</f>
        <v>#N/A</v>
      </c>
      <c r="AW785" s="11" t="e">
        <f>VLOOKUP($C785, 'Team Per G'!$A$2:$G$31, 3, FALSE)</f>
        <v>#N/A</v>
      </c>
      <c r="AX785" s="11" t="e">
        <f>VLOOKUP($C785, 'Team Per G'!$A$2:$G$31, 5, FALSE)</f>
        <v>#N/A</v>
      </c>
      <c r="AY785" s="11" t="e">
        <f>VLOOKUP($C785, 'Team Per G'!$A$2:$G$31, 4, FALSE)</f>
        <v>#N/A</v>
      </c>
      <c r="AZ785" s="11" t="e">
        <f>VLOOKUP($C785, Team_Batting___Dashboard[], 22, FALSE)/$AH785</f>
        <v>#N/A</v>
      </c>
      <c r="BA785" s="11" t="e">
        <f>VLOOKUP($C785, 'FanGraphs - Team WAR Projected'!$B$2:$E$31, 4, FALSE)/162</f>
        <v>#N/A</v>
      </c>
      <c r="BB785" s="11" t="e">
        <f t="shared" si="144"/>
        <v>#N/A</v>
      </c>
      <c r="BC785" s="11" t="e">
        <f>VLOOKUP($C785, FanGraphs_Standings[[Abbreviation]:[2024 Year to Date RS/G]], 6, FALSE)/$AH785</f>
        <v>#N/A</v>
      </c>
      <c r="BD785" s="11" t="e">
        <f>VLOOKUP($C785, FanGraphs_Standings[[Abbreviation]:[2024 Projected Full Season RDif]], 19, FALSE)/162</f>
        <v>#N/A</v>
      </c>
      <c r="BE785" s="11" t="e">
        <f t="shared" si="145"/>
        <v>#N/A</v>
      </c>
      <c r="BF785" s="11" t="e">
        <f>VLOOKUP($C785, FanGraphs_Standings[[Abbreviation]:[2024 Projected Full Season RDif]], 5, FALSE)</f>
        <v>#N/A</v>
      </c>
      <c r="BG785" s="11" t="e">
        <f>VLOOKUP($C785, FanGraphs_Standings[[Abbreviation]:[2024 Projected Full Season W%]], 18, FALSE)</f>
        <v>#N/A</v>
      </c>
      <c r="BH785" s="11" t="e">
        <f t="shared" si="146"/>
        <v>#N/A</v>
      </c>
      <c r="BI785" s="11" t="e">
        <f>VLOOKUP($C785, 'Home Field Adv'!$A$2:$K$31, 11, FALSE)</f>
        <v>#N/A</v>
      </c>
      <c r="BL785" s="12" t="str">
        <f t="shared" si="147"/>
        <v/>
      </c>
      <c r="BM785" s="12" t="str">
        <f t="shared" si="137"/>
        <v/>
      </c>
      <c r="BN785" s="12" t="str">
        <f t="shared" si="148"/>
        <v/>
      </c>
    </row>
    <row r="786" spans="6:66" x14ac:dyDescent="0.45">
      <c r="F786" s="11" t="e">
        <f>VLOOKUP($B786, FanGraphs_Standings[[Abbreviation]:[2024 Year to Date G]], 2, FALSE)</f>
        <v>#N/A</v>
      </c>
      <c r="G786" s="11" t="e">
        <f>_xlfn.IFNA(VLOOKUP($D786, 'SP Per G'!$A$2:$D$1385, 3, FALSE),M786)</f>
        <v>#N/A</v>
      </c>
      <c r="H786" s="11" t="e">
        <f>IF(AND(ISNA(VLOOKUP($D786, 'SP Per G'!$A$2:$D$1385, 4, FALSE)), ISTEXT($D786)), G786,IF(ISNA(VLOOKUP($D786, 'SP Per G'!$A$2:$D$1385, 4, FALSE)), M786, VLOOKUP($D786, 'SP Per G'!$A$2:$D$1385, 4, FALSE)))</f>
        <v>#N/A</v>
      </c>
      <c r="I786" s="11" t="e">
        <f t="shared" si="138"/>
        <v>#N/A</v>
      </c>
      <c r="J786" s="11" t="e">
        <f>_xlfn.IFNA(VLOOKUP($D786,Individual_Pitching___Dashboard[],18,FALSE),VLOOKUP(B786,Team_Pitching___Dashboard[[Team]:[ERA]],17,FALSE))</f>
        <v>#N/A</v>
      </c>
      <c r="K786" s="11" t="e">
        <f>_xlfn.IFNA(VLOOKUP($D786, Individual_Pitching___Dashboard[], 20, FALSE), VLOOKUP(B786,Team_Pitching___Dashboard[[Team]:[xFIP]],20,FALSE))</f>
        <v>#N/A</v>
      </c>
      <c r="L786" s="11" t="e">
        <f>_xlfn.IFNA(VLOOKUP($D786, Individual_Pitching___Advanced[], 21,FALSE), VLOOKUP(B786, Team_Pitching___Advanced[], 20, FALSE))</f>
        <v>#N/A</v>
      </c>
      <c r="M786" s="11" t="e">
        <f>VLOOKUP($B786, 'Team Per G'!$A$2:$G$31, 7, FALSE)</f>
        <v>#N/A</v>
      </c>
      <c r="N786" s="11" t="e">
        <f>VLOOKUP($B786, 'FanGraphs - Team WAR Projected'!$B$2:$E$31, 3, FALSE)/162</f>
        <v>#N/A</v>
      </c>
      <c r="O786" s="11" t="e">
        <f t="shared" si="139"/>
        <v>#N/A</v>
      </c>
      <c r="P786" s="11" t="e">
        <f>VLOOKUP($B786, Team_Pitching___Advanced[[Team]:[xFIP]], 19,FALSE)</f>
        <v>#N/A</v>
      </c>
      <c r="Q786" s="11" t="e">
        <f>VLOOKUP($B786, Team_Pitching___Advanced[], 20, FALSE)</f>
        <v>#N/A</v>
      </c>
      <c r="R786" s="11" t="e">
        <f>VLOOKUP($B786, Team_Batting___Dashboard[[Team]:[wOBA]], 16, FALSE)</f>
        <v>#N/A</v>
      </c>
      <c r="S786" s="11" t="e">
        <f>VLOOKUP($B786, Team_Batting___Advanced[[Team]:[OPS]], 9, FALSE)</f>
        <v>#N/A</v>
      </c>
      <c r="T786" s="11" t="e">
        <f>VLOOKUP($B786, Team_Batting___Advanced[], 19, FALSE)</f>
        <v>#N/A</v>
      </c>
      <c r="U786" s="11" t="e">
        <f>VLOOKUP($B786, 'Team Per G'!$A$2:$G$31, 3, FALSE)</f>
        <v>#N/A</v>
      </c>
      <c r="V786" s="11" t="e">
        <f>VLOOKUP($B786, 'Team Per G'!$A$2:$G$31, 5, FALSE)</f>
        <v>#N/A</v>
      </c>
      <c r="W786" s="11" t="e">
        <f>VLOOKUP($B786, 'Team Per G'!$A$2:$G$31, 4, FALSE)</f>
        <v>#N/A</v>
      </c>
      <c r="X786" s="11" t="e">
        <f>VLOOKUP($B786, Team_Batting___Dashboard[], 22, FALSE)/$F786</f>
        <v>#N/A</v>
      </c>
      <c r="Y786" s="11" t="e">
        <f>VLOOKUP($B786, 'FanGraphs - Team WAR Projected'!$B$2:$E$31, 4, FALSE)/162</f>
        <v>#N/A</v>
      </c>
      <c r="Z786" s="11" t="e">
        <f t="shared" si="140"/>
        <v>#N/A</v>
      </c>
      <c r="AA786" s="11" t="e">
        <f>VLOOKUP($B786, FanGraphs_Standings[[Abbreviation]:[2024 Year to Date RS/G]], 6, FALSE)/$F786</f>
        <v>#N/A</v>
      </c>
      <c r="AB786" s="11" t="e">
        <f>VLOOKUP($B786, FanGraphs_Standings[[Abbreviation]:[2024 Projected Full Season RDif]], 19, FALSE)/162</f>
        <v>#N/A</v>
      </c>
      <c r="AC786" s="11" t="e">
        <f t="shared" si="149"/>
        <v>#N/A</v>
      </c>
      <c r="AD786" s="11" t="e">
        <f>VLOOKUP($B786, FanGraphs_Standings[[Abbreviation]:[2024 Projected Full Season RDif]], 5, FALSE)</f>
        <v>#N/A</v>
      </c>
      <c r="AE786" s="11" t="e">
        <f>VLOOKUP($B786, FanGraphs_Standings[[Abbreviation]:[2024 Projected Full Season W%]], 18, FALSE)</f>
        <v>#N/A</v>
      </c>
      <c r="AF786" s="11" t="e">
        <f t="shared" si="141"/>
        <v>#N/A</v>
      </c>
      <c r="AG786" s="11" t="e">
        <f>VLOOKUP($B786, 'Home Field Adv'!$A$2:$I$31, 9, FALSE)</f>
        <v>#N/A</v>
      </c>
      <c r="AH786" s="11" t="e">
        <f>VLOOKUP($C786, FanGraphs_Standings[[Abbreviation]:[2024 Year to Date G]], 2, FALSE)</f>
        <v>#N/A</v>
      </c>
      <c r="AI786" s="11" t="e">
        <f>_xlfn.IFNA(VLOOKUP($E786, 'SP Per G'!$A$2:$D$1385, 3, FALSE), AO786)</f>
        <v>#N/A</v>
      </c>
      <c r="AJ786" s="11" t="e">
        <f>IF(AND(ISNA(VLOOKUP($E786, 'SP Per G'!$A$2:$D$1385, 4, FALSE)), ISTEXT($E786)), AI786,IF(ISNA(VLOOKUP($E786, 'SP Per G'!$A$2:$D$1385, 4, FALSE)), AO786, VLOOKUP($E786, 'SP Per G'!$A$2:$D$1385, 4, FALSE)))</f>
        <v>#N/A</v>
      </c>
      <c r="AK786" s="11" t="e">
        <f t="shared" si="142"/>
        <v>#N/A</v>
      </c>
      <c r="AL786" s="11" t="e">
        <f>_xlfn.IFNA(VLOOKUP($E786, Individual_Pitching___Dashboard[], 18, FALSE), VLOOKUP($C786,Team_Pitching___Advanced[[Team]:[SIERA]],16,FALSE))</f>
        <v>#N/A</v>
      </c>
      <c r="AM786" s="11" t="e">
        <f>_xlfn.IFNA(VLOOKUP($E786, Individual_Pitching___Dashboard[], 20, FALSE), VLOOKUP($C786,Team_Pitching___Advanced[[Team]:[xFIP]],19,FALSE))</f>
        <v>#N/A</v>
      </c>
      <c r="AN786" s="11" t="e">
        <f>_xlfn.IFNA(VLOOKUP($E786,Individual_Pitching___Advanced[],21,FALSE),VLOOKUP($C786,Team_Pitching___Advanced[[Team]:[SIERA]],20,FALSE))</f>
        <v>#N/A</v>
      </c>
      <c r="AO786" s="11" t="e">
        <f>VLOOKUP($C786, 'Team Per G'!$A$2:$G$31, 7, FALSE)</f>
        <v>#N/A</v>
      </c>
      <c r="AP786" s="11" t="e">
        <f>VLOOKUP($C786, 'FanGraphs - Team WAR Projected'!$B$2:$E$31, 3, FALSE)/162</f>
        <v>#N/A</v>
      </c>
      <c r="AQ786" s="11" t="e">
        <f t="shared" si="143"/>
        <v>#N/A</v>
      </c>
      <c r="AR786" s="11" t="e">
        <f>VLOOKUP($C786, Team_Pitching___Advanced[[Team]:[xFIP]], 19,FALSE)</f>
        <v>#N/A</v>
      </c>
      <c r="AS786" s="11" t="e">
        <f>VLOOKUP($C786, Team_Pitching___Advanced[], 20, FALSE)</f>
        <v>#N/A</v>
      </c>
      <c r="AT786" s="11" t="e">
        <f>VLOOKUP($C786, Team_Batting___Dashboard[[Team]:[wOBA]], 16, FALSE)</f>
        <v>#N/A</v>
      </c>
      <c r="AU786" s="11" t="e">
        <f>VLOOKUP($C786, Team_Batting___Advanced[[Team]:[OPS]], 9, FALSE)</f>
        <v>#N/A</v>
      </c>
      <c r="AV786" s="11" t="e">
        <f>VLOOKUP($C786, Team_Batting___Advanced[], 19, FALSE)</f>
        <v>#N/A</v>
      </c>
      <c r="AW786" s="11" t="e">
        <f>VLOOKUP($C786, 'Team Per G'!$A$2:$G$31, 3, FALSE)</f>
        <v>#N/A</v>
      </c>
      <c r="AX786" s="11" t="e">
        <f>VLOOKUP($C786, 'Team Per G'!$A$2:$G$31, 5, FALSE)</f>
        <v>#N/A</v>
      </c>
      <c r="AY786" s="11" t="e">
        <f>VLOOKUP($C786, 'Team Per G'!$A$2:$G$31, 4, FALSE)</f>
        <v>#N/A</v>
      </c>
      <c r="AZ786" s="11" t="e">
        <f>VLOOKUP($C786, Team_Batting___Dashboard[], 22, FALSE)/$AH786</f>
        <v>#N/A</v>
      </c>
      <c r="BA786" s="11" t="e">
        <f>VLOOKUP($C786, 'FanGraphs - Team WAR Projected'!$B$2:$E$31, 4, FALSE)/162</f>
        <v>#N/A</v>
      </c>
      <c r="BB786" s="11" t="e">
        <f t="shared" si="144"/>
        <v>#N/A</v>
      </c>
      <c r="BC786" s="11" t="e">
        <f>VLOOKUP($C786, FanGraphs_Standings[[Abbreviation]:[2024 Year to Date RS/G]], 6, FALSE)/$AH786</f>
        <v>#N/A</v>
      </c>
      <c r="BD786" s="11" t="e">
        <f>VLOOKUP($C786, FanGraphs_Standings[[Abbreviation]:[2024 Projected Full Season RDif]], 19, FALSE)/162</f>
        <v>#N/A</v>
      </c>
      <c r="BE786" s="11" t="e">
        <f t="shared" si="145"/>
        <v>#N/A</v>
      </c>
      <c r="BF786" s="11" t="e">
        <f>VLOOKUP($C786, FanGraphs_Standings[[Abbreviation]:[2024 Projected Full Season RDif]], 5, FALSE)</f>
        <v>#N/A</v>
      </c>
      <c r="BG786" s="11" t="e">
        <f>VLOOKUP($C786, FanGraphs_Standings[[Abbreviation]:[2024 Projected Full Season W%]], 18, FALSE)</f>
        <v>#N/A</v>
      </c>
      <c r="BH786" s="11" t="e">
        <f t="shared" si="146"/>
        <v>#N/A</v>
      </c>
      <c r="BI786" s="11" t="e">
        <f>VLOOKUP($C786, 'Home Field Adv'!$A$2:$K$31, 11, FALSE)</f>
        <v>#N/A</v>
      </c>
      <c r="BL786" s="12" t="str">
        <f t="shared" si="147"/>
        <v/>
      </c>
      <c r="BM786" s="12" t="str">
        <f t="shared" si="137"/>
        <v/>
      </c>
      <c r="BN786" s="12" t="str">
        <f t="shared" si="148"/>
        <v/>
      </c>
    </row>
    <row r="787" spans="6:66" x14ac:dyDescent="0.45">
      <c r="F787" s="11" t="e">
        <f>VLOOKUP($B787, FanGraphs_Standings[[Abbreviation]:[2024 Year to Date G]], 2, FALSE)</f>
        <v>#N/A</v>
      </c>
      <c r="G787" s="11" t="e">
        <f>_xlfn.IFNA(VLOOKUP($D787, 'SP Per G'!$A$2:$D$1385, 3, FALSE),M787)</f>
        <v>#N/A</v>
      </c>
      <c r="H787" s="11" t="e">
        <f>IF(AND(ISNA(VLOOKUP($D787, 'SP Per G'!$A$2:$D$1385, 4, FALSE)), ISTEXT($D787)), G787,IF(ISNA(VLOOKUP($D787, 'SP Per G'!$A$2:$D$1385, 4, FALSE)), M787, VLOOKUP($D787, 'SP Per G'!$A$2:$D$1385, 4, FALSE)))</f>
        <v>#N/A</v>
      </c>
      <c r="I787" s="11" t="e">
        <f t="shared" si="138"/>
        <v>#N/A</v>
      </c>
      <c r="J787" s="11" t="e">
        <f>_xlfn.IFNA(VLOOKUP($D787,Individual_Pitching___Dashboard[],18,FALSE),VLOOKUP(B787,Team_Pitching___Dashboard[[Team]:[ERA]],17,FALSE))</f>
        <v>#N/A</v>
      </c>
      <c r="K787" s="11" t="e">
        <f>_xlfn.IFNA(VLOOKUP($D787, Individual_Pitching___Dashboard[], 20, FALSE), VLOOKUP(B787,Team_Pitching___Dashboard[[Team]:[xFIP]],20,FALSE))</f>
        <v>#N/A</v>
      </c>
      <c r="L787" s="11" t="e">
        <f>_xlfn.IFNA(VLOOKUP($D787, Individual_Pitching___Advanced[], 21,FALSE), VLOOKUP(B787, Team_Pitching___Advanced[], 20, FALSE))</f>
        <v>#N/A</v>
      </c>
      <c r="M787" s="11" t="e">
        <f>VLOOKUP($B787, 'Team Per G'!$A$2:$G$31, 7, FALSE)</f>
        <v>#N/A</v>
      </c>
      <c r="N787" s="11" t="e">
        <f>VLOOKUP($B787, 'FanGraphs - Team WAR Projected'!$B$2:$E$31, 3, FALSE)/162</f>
        <v>#N/A</v>
      </c>
      <c r="O787" s="11" t="e">
        <f t="shared" si="139"/>
        <v>#N/A</v>
      </c>
      <c r="P787" s="11" t="e">
        <f>VLOOKUP($B787, Team_Pitching___Advanced[[Team]:[xFIP]], 19,FALSE)</f>
        <v>#N/A</v>
      </c>
      <c r="Q787" s="11" t="e">
        <f>VLOOKUP($B787, Team_Pitching___Advanced[], 20, FALSE)</f>
        <v>#N/A</v>
      </c>
      <c r="R787" s="11" t="e">
        <f>VLOOKUP($B787, Team_Batting___Dashboard[[Team]:[wOBA]], 16, FALSE)</f>
        <v>#N/A</v>
      </c>
      <c r="S787" s="11" t="e">
        <f>VLOOKUP($B787, Team_Batting___Advanced[[Team]:[OPS]], 9, FALSE)</f>
        <v>#N/A</v>
      </c>
      <c r="T787" s="11" t="e">
        <f>VLOOKUP($B787, Team_Batting___Advanced[], 19, FALSE)</f>
        <v>#N/A</v>
      </c>
      <c r="U787" s="11" t="e">
        <f>VLOOKUP($B787, 'Team Per G'!$A$2:$G$31, 3, FALSE)</f>
        <v>#N/A</v>
      </c>
      <c r="V787" s="11" t="e">
        <f>VLOOKUP($B787, 'Team Per G'!$A$2:$G$31, 5, FALSE)</f>
        <v>#N/A</v>
      </c>
      <c r="W787" s="11" t="e">
        <f>VLOOKUP($B787, 'Team Per G'!$A$2:$G$31, 4, FALSE)</f>
        <v>#N/A</v>
      </c>
      <c r="X787" s="11" t="e">
        <f>VLOOKUP($B787, Team_Batting___Dashboard[], 22, FALSE)/$F787</f>
        <v>#N/A</v>
      </c>
      <c r="Y787" s="11" t="e">
        <f>VLOOKUP($B787, 'FanGraphs - Team WAR Projected'!$B$2:$E$31, 4, FALSE)/162</f>
        <v>#N/A</v>
      </c>
      <c r="Z787" s="11" t="e">
        <f t="shared" si="140"/>
        <v>#N/A</v>
      </c>
      <c r="AA787" s="11" t="e">
        <f>VLOOKUP($B787, FanGraphs_Standings[[Abbreviation]:[2024 Year to Date RS/G]], 6, FALSE)/$F787</f>
        <v>#N/A</v>
      </c>
      <c r="AB787" s="11" t="e">
        <f>VLOOKUP($B787, FanGraphs_Standings[[Abbreviation]:[2024 Projected Full Season RDif]], 19, FALSE)/162</f>
        <v>#N/A</v>
      </c>
      <c r="AC787" s="11" t="e">
        <f t="shared" si="149"/>
        <v>#N/A</v>
      </c>
      <c r="AD787" s="11" t="e">
        <f>VLOOKUP($B787, FanGraphs_Standings[[Abbreviation]:[2024 Projected Full Season RDif]], 5, FALSE)</f>
        <v>#N/A</v>
      </c>
      <c r="AE787" s="11" t="e">
        <f>VLOOKUP($B787, FanGraphs_Standings[[Abbreviation]:[2024 Projected Full Season W%]], 18, FALSE)</f>
        <v>#N/A</v>
      </c>
      <c r="AF787" s="11" t="e">
        <f t="shared" si="141"/>
        <v>#N/A</v>
      </c>
      <c r="AG787" s="11" t="e">
        <f>VLOOKUP($B787, 'Home Field Adv'!$A$2:$I$31, 9, FALSE)</f>
        <v>#N/A</v>
      </c>
      <c r="AH787" s="11" t="e">
        <f>VLOOKUP($C787, FanGraphs_Standings[[Abbreviation]:[2024 Year to Date G]], 2, FALSE)</f>
        <v>#N/A</v>
      </c>
      <c r="AI787" s="11" t="e">
        <f>_xlfn.IFNA(VLOOKUP($E787, 'SP Per G'!$A$2:$D$1385, 3, FALSE), AO787)</f>
        <v>#N/A</v>
      </c>
      <c r="AJ787" s="11" t="e">
        <f>IF(AND(ISNA(VLOOKUP($E787, 'SP Per G'!$A$2:$D$1385, 4, FALSE)), ISTEXT($E787)), AI787,IF(ISNA(VLOOKUP($E787, 'SP Per G'!$A$2:$D$1385, 4, FALSE)), AO787, VLOOKUP($E787, 'SP Per G'!$A$2:$D$1385, 4, FALSE)))</f>
        <v>#N/A</v>
      </c>
      <c r="AK787" s="11" t="e">
        <f t="shared" si="142"/>
        <v>#N/A</v>
      </c>
      <c r="AL787" s="11" t="e">
        <f>_xlfn.IFNA(VLOOKUP($E787, Individual_Pitching___Dashboard[], 18, FALSE), VLOOKUP($C787,Team_Pitching___Advanced[[Team]:[SIERA]],16,FALSE))</f>
        <v>#N/A</v>
      </c>
      <c r="AM787" s="11" t="e">
        <f>_xlfn.IFNA(VLOOKUP($E787, Individual_Pitching___Dashboard[], 20, FALSE), VLOOKUP($C787,Team_Pitching___Advanced[[Team]:[xFIP]],19,FALSE))</f>
        <v>#N/A</v>
      </c>
      <c r="AN787" s="11" t="e">
        <f>_xlfn.IFNA(VLOOKUP($E787,Individual_Pitching___Advanced[],21,FALSE),VLOOKUP($C787,Team_Pitching___Advanced[[Team]:[SIERA]],20,FALSE))</f>
        <v>#N/A</v>
      </c>
      <c r="AO787" s="11" t="e">
        <f>VLOOKUP($C787, 'Team Per G'!$A$2:$G$31, 7, FALSE)</f>
        <v>#N/A</v>
      </c>
      <c r="AP787" s="11" t="e">
        <f>VLOOKUP($C787, 'FanGraphs - Team WAR Projected'!$B$2:$E$31, 3, FALSE)/162</f>
        <v>#N/A</v>
      </c>
      <c r="AQ787" s="11" t="e">
        <f t="shared" si="143"/>
        <v>#N/A</v>
      </c>
      <c r="AR787" s="11" t="e">
        <f>VLOOKUP($C787, Team_Pitching___Advanced[[Team]:[xFIP]], 19,FALSE)</f>
        <v>#N/A</v>
      </c>
      <c r="AS787" s="11" t="e">
        <f>VLOOKUP($C787, Team_Pitching___Advanced[], 20, FALSE)</f>
        <v>#N/A</v>
      </c>
      <c r="AT787" s="11" t="e">
        <f>VLOOKUP($C787, Team_Batting___Dashboard[[Team]:[wOBA]], 16, FALSE)</f>
        <v>#N/A</v>
      </c>
      <c r="AU787" s="11" t="e">
        <f>VLOOKUP($C787, Team_Batting___Advanced[[Team]:[OPS]], 9, FALSE)</f>
        <v>#N/A</v>
      </c>
      <c r="AV787" s="11" t="e">
        <f>VLOOKUP($C787, Team_Batting___Advanced[], 19, FALSE)</f>
        <v>#N/A</v>
      </c>
      <c r="AW787" s="11" t="e">
        <f>VLOOKUP($C787, 'Team Per G'!$A$2:$G$31, 3, FALSE)</f>
        <v>#N/A</v>
      </c>
      <c r="AX787" s="11" t="e">
        <f>VLOOKUP($C787, 'Team Per G'!$A$2:$G$31, 5, FALSE)</f>
        <v>#N/A</v>
      </c>
      <c r="AY787" s="11" t="e">
        <f>VLOOKUP($C787, 'Team Per G'!$A$2:$G$31, 4, FALSE)</f>
        <v>#N/A</v>
      </c>
      <c r="AZ787" s="11" t="e">
        <f>VLOOKUP($C787, Team_Batting___Dashboard[], 22, FALSE)/$AH787</f>
        <v>#N/A</v>
      </c>
      <c r="BA787" s="11" t="e">
        <f>VLOOKUP($C787, 'FanGraphs - Team WAR Projected'!$B$2:$E$31, 4, FALSE)/162</f>
        <v>#N/A</v>
      </c>
      <c r="BB787" s="11" t="e">
        <f t="shared" si="144"/>
        <v>#N/A</v>
      </c>
      <c r="BC787" s="11" t="e">
        <f>VLOOKUP($C787, FanGraphs_Standings[[Abbreviation]:[2024 Year to Date RS/G]], 6, FALSE)/$AH787</f>
        <v>#N/A</v>
      </c>
      <c r="BD787" s="11" t="e">
        <f>VLOOKUP($C787, FanGraphs_Standings[[Abbreviation]:[2024 Projected Full Season RDif]], 19, FALSE)/162</f>
        <v>#N/A</v>
      </c>
      <c r="BE787" s="11" t="e">
        <f t="shared" si="145"/>
        <v>#N/A</v>
      </c>
      <c r="BF787" s="11" t="e">
        <f>VLOOKUP($C787, FanGraphs_Standings[[Abbreviation]:[2024 Projected Full Season RDif]], 5, FALSE)</f>
        <v>#N/A</v>
      </c>
      <c r="BG787" s="11" t="e">
        <f>VLOOKUP($C787, FanGraphs_Standings[[Abbreviation]:[2024 Projected Full Season W%]], 18, FALSE)</f>
        <v>#N/A</v>
      </c>
      <c r="BH787" s="11" t="e">
        <f t="shared" si="146"/>
        <v>#N/A</v>
      </c>
      <c r="BI787" s="11" t="e">
        <f>VLOOKUP($C787, 'Home Field Adv'!$A$2:$K$31, 11, FALSE)</f>
        <v>#N/A</v>
      </c>
      <c r="BL787" s="12" t="str">
        <f t="shared" si="147"/>
        <v/>
      </c>
      <c r="BM787" s="12" t="str">
        <f t="shared" si="137"/>
        <v/>
      </c>
      <c r="BN787" s="12" t="str">
        <f t="shared" si="148"/>
        <v/>
      </c>
    </row>
    <row r="788" spans="6:66" x14ac:dyDescent="0.45">
      <c r="F788" s="11" t="e">
        <f>VLOOKUP($B788, FanGraphs_Standings[[Abbreviation]:[2024 Year to Date G]], 2, FALSE)</f>
        <v>#N/A</v>
      </c>
      <c r="G788" s="11" t="e">
        <f>_xlfn.IFNA(VLOOKUP($D788, 'SP Per G'!$A$2:$D$1385, 3, FALSE),M788)</f>
        <v>#N/A</v>
      </c>
      <c r="H788" s="11" t="e">
        <f>IF(AND(ISNA(VLOOKUP($D788, 'SP Per G'!$A$2:$D$1385, 4, FALSE)), ISTEXT($D788)), G788,IF(ISNA(VLOOKUP($D788, 'SP Per G'!$A$2:$D$1385, 4, FALSE)), M788, VLOOKUP($D788, 'SP Per G'!$A$2:$D$1385, 4, FALSE)))</f>
        <v>#N/A</v>
      </c>
      <c r="I788" s="11" t="e">
        <f t="shared" si="138"/>
        <v>#N/A</v>
      </c>
      <c r="J788" s="11" t="e">
        <f>_xlfn.IFNA(VLOOKUP($D788,Individual_Pitching___Dashboard[],18,FALSE),VLOOKUP(B788,Team_Pitching___Dashboard[[Team]:[ERA]],17,FALSE))</f>
        <v>#N/A</v>
      </c>
      <c r="K788" s="11" t="e">
        <f>_xlfn.IFNA(VLOOKUP($D788, Individual_Pitching___Dashboard[], 20, FALSE), VLOOKUP(B788,Team_Pitching___Dashboard[[Team]:[xFIP]],20,FALSE))</f>
        <v>#N/A</v>
      </c>
      <c r="L788" s="11" t="e">
        <f>_xlfn.IFNA(VLOOKUP($D788, Individual_Pitching___Advanced[], 21,FALSE), VLOOKUP(B788, Team_Pitching___Advanced[], 20, FALSE))</f>
        <v>#N/A</v>
      </c>
      <c r="M788" s="11" t="e">
        <f>VLOOKUP($B788, 'Team Per G'!$A$2:$G$31, 7, FALSE)</f>
        <v>#N/A</v>
      </c>
      <c r="N788" s="11" t="e">
        <f>VLOOKUP($B788, 'FanGraphs - Team WAR Projected'!$B$2:$E$31, 3, FALSE)/162</f>
        <v>#N/A</v>
      </c>
      <c r="O788" s="11" t="e">
        <f t="shared" si="139"/>
        <v>#N/A</v>
      </c>
      <c r="P788" s="11" t="e">
        <f>VLOOKUP($B788, Team_Pitching___Advanced[[Team]:[xFIP]], 19,FALSE)</f>
        <v>#N/A</v>
      </c>
      <c r="Q788" s="11" t="e">
        <f>VLOOKUP($B788, Team_Pitching___Advanced[], 20, FALSE)</f>
        <v>#N/A</v>
      </c>
      <c r="R788" s="11" t="e">
        <f>VLOOKUP($B788, Team_Batting___Dashboard[[Team]:[wOBA]], 16, FALSE)</f>
        <v>#N/A</v>
      </c>
      <c r="S788" s="11" t="e">
        <f>VLOOKUP($B788, Team_Batting___Advanced[[Team]:[OPS]], 9, FALSE)</f>
        <v>#N/A</v>
      </c>
      <c r="T788" s="11" t="e">
        <f>VLOOKUP($B788, Team_Batting___Advanced[], 19, FALSE)</f>
        <v>#N/A</v>
      </c>
      <c r="U788" s="11" t="e">
        <f>VLOOKUP($B788, 'Team Per G'!$A$2:$G$31, 3, FALSE)</f>
        <v>#N/A</v>
      </c>
      <c r="V788" s="11" t="e">
        <f>VLOOKUP($B788, 'Team Per G'!$A$2:$G$31, 5, FALSE)</f>
        <v>#N/A</v>
      </c>
      <c r="W788" s="11" t="e">
        <f>VLOOKUP($B788, 'Team Per G'!$A$2:$G$31, 4, FALSE)</f>
        <v>#N/A</v>
      </c>
      <c r="X788" s="11" t="e">
        <f>VLOOKUP($B788, Team_Batting___Dashboard[], 22, FALSE)/$F788</f>
        <v>#N/A</v>
      </c>
      <c r="Y788" s="11" t="e">
        <f>VLOOKUP($B788, 'FanGraphs - Team WAR Projected'!$B$2:$E$31, 4, FALSE)/162</f>
        <v>#N/A</v>
      </c>
      <c r="Z788" s="11" t="e">
        <f t="shared" si="140"/>
        <v>#N/A</v>
      </c>
      <c r="AA788" s="11" t="e">
        <f>VLOOKUP($B788, FanGraphs_Standings[[Abbreviation]:[2024 Year to Date RS/G]], 6, FALSE)/$F788</f>
        <v>#N/A</v>
      </c>
      <c r="AB788" s="11" t="e">
        <f>VLOOKUP($B788, FanGraphs_Standings[[Abbreviation]:[2024 Projected Full Season RDif]], 19, FALSE)/162</f>
        <v>#N/A</v>
      </c>
      <c r="AC788" s="11" t="e">
        <f t="shared" si="149"/>
        <v>#N/A</v>
      </c>
      <c r="AD788" s="11" t="e">
        <f>VLOOKUP($B788, FanGraphs_Standings[[Abbreviation]:[2024 Projected Full Season RDif]], 5, FALSE)</f>
        <v>#N/A</v>
      </c>
      <c r="AE788" s="11" t="e">
        <f>VLOOKUP($B788, FanGraphs_Standings[[Abbreviation]:[2024 Projected Full Season W%]], 18, FALSE)</f>
        <v>#N/A</v>
      </c>
      <c r="AF788" s="11" t="e">
        <f t="shared" si="141"/>
        <v>#N/A</v>
      </c>
      <c r="AG788" s="11" t="e">
        <f>VLOOKUP($B788, 'Home Field Adv'!$A$2:$I$31, 9, FALSE)</f>
        <v>#N/A</v>
      </c>
      <c r="AH788" s="11" t="e">
        <f>VLOOKUP($C788, FanGraphs_Standings[[Abbreviation]:[2024 Year to Date G]], 2, FALSE)</f>
        <v>#N/A</v>
      </c>
      <c r="AI788" s="11" t="e">
        <f>_xlfn.IFNA(VLOOKUP($E788, 'SP Per G'!$A$2:$D$1385, 3, FALSE), AO788)</f>
        <v>#N/A</v>
      </c>
      <c r="AJ788" s="11" t="e">
        <f>IF(AND(ISNA(VLOOKUP($E788, 'SP Per G'!$A$2:$D$1385, 4, FALSE)), ISTEXT($E788)), AI788,IF(ISNA(VLOOKUP($E788, 'SP Per G'!$A$2:$D$1385, 4, FALSE)), AO788, VLOOKUP($E788, 'SP Per G'!$A$2:$D$1385, 4, FALSE)))</f>
        <v>#N/A</v>
      </c>
      <c r="AK788" s="11" t="e">
        <f t="shared" si="142"/>
        <v>#N/A</v>
      </c>
      <c r="AL788" s="11" t="e">
        <f>_xlfn.IFNA(VLOOKUP($E788, Individual_Pitching___Dashboard[], 18, FALSE), VLOOKUP($C788,Team_Pitching___Advanced[[Team]:[SIERA]],16,FALSE))</f>
        <v>#N/A</v>
      </c>
      <c r="AM788" s="11" t="e">
        <f>_xlfn.IFNA(VLOOKUP($E788, Individual_Pitching___Dashboard[], 20, FALSE), VLOOKUP($C788,Team_Pitching___Advanced[[Team]:[xFIP]],19,FALSE))</f>
        <v>#N/A</v>
      </c>
      <c r="AN788" s="11" t="e">
        <f>_xlfn.IFNA(VLOOKUP($E788,Individual_Pitching___Advanced[],21,FALSE),VLOOKUP($C788,Team_Pitching___Advanced[[Team]:[SIERA]],20,FALSE))</f>
        <v>#N/A</v>
      </c>
      <c r="AO788" s="11" t="e">
        <f>VLOOKUP($C788, 'Team Per G'!$A$2:$G$31, 7, FALSE)</f>
        <v>#N/A</v>
      </c>
      <c r="AP788" s="11" t="e">
        <f>VLOOKUP($C788, 'FanGraphs - Team WAR Projected'!$B$2:$E$31, 3, FALSE)/162</f>
        <v>#N/A</v>
      </c>
      <c r="AQ788" s="11" t="e">
        <f t="shared" si="143"/>
        <v>#N/A</v>
      </c>
      <c r="AR788" s="11" t="e">
        <f>VLOOKUP($C788, Team_Pitching___Advanced[[Team]:[xFIP]], 19,FALSE)</f>
        <v>#N/A</v>
      </c>
      <c r="AS788" s="11" t="e">
        <f>VLOOKUP($C788, Team_Pitching___Advanced[], 20, FALSE)</f>
        <v>#N/A</v>
      </c>
      <c r="AT788" s="11" t="e">
        <f>VLOOKUP($C788, Team_Batting___Dashboard[[Team]:[wOBA]], 16, FALSE)</f>
        <v>#N/A</v>
      </c>
      <c r="AU788" s="11" t="e">
        <f>VLOOKUP($C788, Team_Batting___Advanced[[Team]:[OPS]], 9, FALSE)</f>
        <v>#N/A</v>
      </c>
      <c r="AV788" s="11" t="e">
        <f>VLOOKUP($C788, Team_Batting___Advanced[], 19, FALSE)</f>
        <v>#N/A</v>
      </c>
      <c r="AW788" s="11" t="e">
        <f>VLOOKUP($C788, 'Team Per G'!$A$2:$G$31, 3, FALSE)</f>
        <v>#N/A</v>
      </c>
      <c r="AX788" s="11" t="e">
        <f>VLOOKUP($C788, 'Team Per G'!$A$2:$G$31, 5, FALSE)</f>
        <v>#N/A</v>
      </c>
      <c r="AY788" s="11" t="e">
        <f>VLOOKUP($C788, 'Team Per G'!$A$2:$G$31, 4, FALSE)</f>
        <v>#N/A</v>
      </c>
      <c r="AZ788" s="11" t="e">
        <f>VLOOKUP($C788, Team_Batting___Dashboard[], 22, FALSE)/$AH788</f>
        <v>#N/A</v>
      </c>
      <c r="BA788" s="11" t="e">
        <f>VLOOKUP($C788, 'FanGraphs - Team WAR Projected'!$B$2:$E$31, 4, FALSE)/162</f>
        <v>#N/A</v>
      </c>
      <c r="BB788" s="11" t="e">
        <f t="shared" si="144"/>
        <v>#N/A</v>
      </c>
      <c r="BC788" s="11" t="e">
        <f>VLOOKUP($C788, FanGraphs_Standings[[Abbreviation]:[2024 Year to Date RS/G]], 6, FALSE)/$AH788</f>
        <v>#N/A</v>
      </c>
      <c r="BD788" s="11" t="e">
        <f>VLOOKUP($C788, FanGraphs_Standings[[Abbreviation]:[2024 Projected Full Season RDif]], 19, FALSE)/162</f>
        <v>#N/A</v>
      </c>
      <c r="BE788" s="11" t="e">
        <f t="shared" si="145"/>
        <v>#N/A</v>
      </c>
      <c r="BF788" s="11" t="e">
        <f>VLOOKUP($C788, FanGraphs_Standings[[Abbreviation]:[2024 Projected Full Season RDif]], 5, FALSE)</f>
        <v>#N/A</v>
      </c>
      <c r="BG788" s="11" t="e">
        <f>VLOOKUP($C788, FanGraphs_Standings[[Abbreviation]:[2024 Projected Full Season W%]], 18, FALSE)</f>
        <v>#N/A</v>
      </c>
      <c r="BH788" s="11" t="e">
        <f t="shared" si="146"/>
        <v>#N/A</v>
      </c>
      <c r="BI788" s="11" t="e">
        <f>VLOOKUP($C788, 'Home Field Adv'!$A$2:$K$31, 11, FALSE)</f>
        <v>#N/A</v>
      </c>
      <c r="BL788" s="12" t="str">
        <f t="shared" si="147"/>
        <v/>
      </c>
      <c r="BM788" s="12" t="str">
        <f t="shared" si="137"/>
        <v/>
      </c>
      <c r="BN788" s="12" t="str">
        <f t="shared" si="148"/>
        <v/>
      </c>
    </row>
    <row r="789" spans="6:66" x14ac:dyDescent="0.45">
      <c r="F789" s="11" t="e">
        <f>VLOOKUP($B789, FanGraphs_Standings[[Abbreviation]:[2024 Year to Date G]], 2, FALSE)</f>
        <v>#N/A</v>
      </c>
      <c r="G789" s="11" t="e">
        <f>_xlfn.IFNA(VLOOKUP($D789, 'SP Per G'!$A$2:$D$1385, 3, FALSE),M789)</f>
        <v>#N/A</v>
      </c>
      <c r="H789" s="11" t="e">
        <f>IF(AND(ISNA(VLOOKUP($D789, 'SP Per G'!$A$2:$D$1385, 4, FALSE)), ISTEXT($D789)), G789,IF(ISNA(VLOOKUP($D789, 'SP Per G'!$A$2:$D$1385, 4, FALSE)), M789, VLOOKUP($D789, 'SP Per G'!$A$2:$D$1385, 4, FALSE)))</f>
        <v>#N/A</v>
      </c>
      <c r="I789" s="11" t="e">
        <f t="shared" si="138"/>
        <v>#N/A</v>
      </c>
      <c r="J789" s="11" t="e">
        <f>_xlfn.IFNA(VLOOKUP($D789,Individual_Pitching___Dashboard[],18,FALSE),VLOOKUP(B789,Team_Pitching___Dashboard[[Team]:[ERA]],17,FALSE))</f>
        <v>#N/A</v>
      </c>
      <c r="K789" s="11" t="e">
        <f>_xlfn.IFNA(VLOOKUP($D789, Individual_Pitching___Dashboard[], 20, FALSE), VLOOKUP(B789,Team_Pitching___Dashboard[[Team]:[xFIP]],20,FALSE))</f>
        <v>#N/A</v>
      </c>
      <c r="L789" s="11" t="e">
        <f>_xlfn.IFNA(VLOOKUP($D789, Individual_Pitching___Advanced[], 21,FALSE), VLOOKUP(B789, Team_Pitching___Advanced[], 20, FALSE))</f>
        <v>#N/A</v>
      </c>
      <c r="M789" s="11" t="e">
        <f>VLOOKUP($B789, 'Team Per G'!$A$2:$G$31, 7, FALSE)</f>
        <v>#N/A</v>
      </c>
      <c r="N789" s="11" t="e">
        <f>VLOOKUP($B789, 'FanGraphs - Team WAR Projected'!$B$2:$E$31, 3, FALSE)/162</f>
        <v>#N/A</v>
      </c>
      <c r="O789" s="11" t="e">
        <f t="shared" si="139"/>
        <v>#N/A</v>
      </c>
      <c r="P789" s="11" t="e">
        <f>VLOOKUP($B789, Team_Pitching___Advanced[[Team]:[xFIP]], 19,FALSE)</f>
        <v>#N/A</v>
      </c>
      <c r="Q789" s="11" t="e">
        <f>VLOOKUP($B789, Team_Pitching___Advanced[], 20, FALSE)</f>
        <v>#N/A</v>
      </c>
      <c r="R789" s="11" t="e">
        <f>VLOOKUP($B789, Team_Batting___Dashboard[[Team]:[wOBA]], 16, FALSE)</f>
        <v>#N/A</v>
      </c>
      <c r="S789" s="11" t="e">
        <f>VLOOKUP($B789, Team_Batting___Advanced[[Team]:[OPS]], 9, FALSE)</f>
        <v>#N/A</v>
      </c>
      <c r="T789" s="11" t="e">
        <f>VLOOKUP($B789, Team_Batting___Advanced[], 19, FALSE)</f>
        <v>#N/A</v>
      </c>
      <c r="U789" s="11" t="e">
        <f>VLOOKUP($B789, 'Team Per G'!$A$2:$G$31, 3, FALSE)</f>
        <v>#N/A</v>
      </c>
      <c r="V789" s="11" t="e">
        <f>VLOOKUP($B789, 'Team Per G'!$A$2:$G$31, 5, FALSE)</f>
        <v>#N/A</v>
      </c>
      <c r="W789" s="11" t="e">
        <f>VLOOKUP($B789, 'Team Per G'!$A$2:$G$31, 4, FALSE)</f>
        <v>#N/A</v>
      </c>
      <c r="X789" s="11" t="e">
        <f>VLOOKUP($B789, Team_Batting___Dashboard[], 22, FALSE)/$F789</f>
        <v>#N/A</v>
      </c>
      <c r="Y789" s="11" t="e">
        <f>VLOOKUP($B789, 'FanGraphs - Team WAR Projected'!$B$2:$E$31, 4, FALSE)/162</f>
        <v>#N/A</v>
      </c>
      <c r="Z789" s="11" t="e">
        <f t="shared" si="140"/>
        <v>#N/A</v>
      </c>
      <c r="AA789" s="11" t="e">
        <f>VLOOKUP($B789, FanGraphs_Standings[[Abbreviation]:[2024 Year to Date RS/G]], 6, FALSE)/$F789</f>
        <v>#N/A</v>
      </c>
      <c r="AB789" s="11" t="e">
        <f>VLOOKUP($B789, FanGraphs_Standings[[Abbreviation]:[2024 Projected Full Season RDif]], 19, FALSE)/162</f>
        <v>#N/A</v>
      </c>
      <c r="AC789" s="11" t="e">
        <f t="shared" si="149"/>
        <v>#N/A</v>
      </c>
      <c r="AD789" s="11" t="e">
        <f>VLOOKUP($B789, FanGraphs_Standings[[Abbreviation]:[2024 Projected Full Season RDif]], 5, FALSE)</f>
        <v>#N/A</v>
      </c>
      <c r="AE789" s="11" t="e">
        <f>VLOOKUP($B789, FanGraphs_Standings[[Abbreviation]:[2024 Projected Full Season W%]], 18, FALSE)</f>
        <v>#N/A</v>
      </c>
      <c r="AF789" s="11" t="e">
        <f t="shared" si="141"/>
        <v>#N/A</v>
      </c>
      <c r="AG789" s="11" t="e">
        <f>VLOOKUP($B789, 'Home Field Adv'!$A$2:$I$31, 9, FALSE)</f>
        <v>#N/A</v>
      </c>
      <c r="AH789" s="11" t="e">
        <f>VLOOKUP($C789, FanGraphs_Standings[[Abbreviation]:[2024 Year to Date G]], 2, FALSE)</f>
        <v>#N/A</v>
      </c>
      <c r="AI789" s="11" t="e">
        <f>_xlfn.IFNA(VLOOKUP($E789, 'SP Per G'!$A$2:$D$1385, 3, FALSE), AO789)</f>
        <v>#N/A</v>
      </c>
      <c r="AJ789" s="11" t="e">
        <f>IF(AND(ISNA(VLOOKUP($E789, 'SP Per G'!$A$2:$D$1385, 4, FALSE)), ISTEXT($E789)), AI789,IF(ISNA(VLOOKUP($E789, 'SP Per G'!$A$2:$D$1385, 4, FALSE)), AO789, VLOOKUP($E789, 'SP Per G'!$A$2:$D$1385, 4, FALSE)))</f>
        <v>#N/A</v>
      </c>
      <c r="AK789" s="11" t="e">
        <f t="shared" si="142"/>
        <v>#N/A</v>
      </c>
      <c r="AL789" s="11" t="e">
        <f>_xlfn.IFNA(VLOOKUP($E789, Individual_Pitching___Dashboard[], 18, FALSE), VLOOKUP($C789,Team_Pitching___Advanced[[Team]:[SIERA]],16,FALSE))</f>
        <v>#N/A</v>
      </c>
      <c r="AM789" s="11" t="e">
        <f>_xlfn.IFNA(VLOOKUP($E789, Individual_Pitching___Dashboard[], 20, FALSE), VLOOKUP($C789,Team_Pitching___Advanced[[Team]:[xFIP]],19,FALSE))</f>
        <v>#N/A</v>
      </c>
      <c r="AN789" s="11" t="e">
        <f>_xlfn.IFNA(VLOOKUP($E789,Individual_Pitching___Advanced[],21,FALSE),VLOOKUP($C789,Team_Pitching___Advanced[[Team]:[SIERA]],20,FALSE))</f>
        <v>#N/A</v>
      </c>
      <c r="AO789" s="11" t="e">
        <f>VLOOKUP($C789, 'Team Per G'!$A$2:$G$31, 7, FALSE)</f>
        <v>#N/A</v>
      </c>
      <c r="AP789" s="11" t="e">
        <f>VLOOKUP($C789, 'FanGraphs - Team WAR Projected'!$B$2:$E$31, 3, FALSE)/162</f>
        <v>#N/A</v>
      </c>
      <c r="AQ789" s="11" t="e">
        <f t="shared" si="143"/>
        <v>#N/A</v>
      </c>
      <c r="AR789" s="11" t="e">
        <f>VLOOKUP($C789, Team_Pitching___Advanced[[Team]:[xFIP]], 19,FALSE)</f>
        <v>#N/A</v>
      </c>
      <c r="AS789" s="11" t="e">
        <f>VLOOKUP($C789, Team_Pitching___Advanced[], 20, FALSE)</f>
        <v>#N/A</v>
      </c>
      <c r="AT789" s="11" t="e">
        <f>VLOOKUP($C789, Team_Batting___Dashboard[[Team]:[wOBA]], 16, FALSE)</f>
        <v>#N/A</v>
      </c>
      <c r="AU789" s="11" t="e">
        <f>VLOOKUP($C789, Team_Batting___Advanced[[Team]:[OPS]], 9, FALSE)</f>
        <v>#N/A</v>
      </c>
      <c r="AV789" s="11" t="e">
        <f>VLOOKUP($C789, Team_Batting___Advanced[], 19, FALSE)</f>
        <v>#N/A</v>
      </c>
      <c r="AW789" s="11" t="e">
        <f>VLOOKUP($C789, 'Team Per G'!$A$2:$G$31, 3, FALSE)</f>
        <v>#N/A</v>
      </c>
      <c r="AX789" s="11" t="e">
        <f>VLOOKUP($C789, 'Team Per G'!$A$2:$G$31, 5, FALSE)</f>
        <v>#N/A</v>
      </c>
      <c r="AY789" s="11" t="e">
        <f>VLOOKUP($C789, 'Team Per G'!$A$2:$G$31, 4, FALSE)</f>
        <v>#N/A</v>
      </c>
      <c r="AZ789" s="11" t="e">
        <f>VLOOKUP($C789, Team_Batting___Dashboard[], 22, FALSE)/$AH789</f>
        <v>#N/A</v>
      </c>
      <c r="BA789" s="11" t="e">
        <f>VLOOKUP($C789, 'FanGraphs - Team WAR Projected'!$B$2:$E$31, 4, FALSE)/162</f>
        <v>#N/A</v>
      </c>
      <c r="BB789" s="11" t="e">
        <f t="shared" si="144"/>
        <v>#N/A</v>
      </c>
      <c r="BC789" s="11" t="e">
        <f>VLOOKUP($C789, FanGraphs_Standings[[Abbreviation]:[2024 Year to Date RS/G]], 6, FALSE)/$AH789</f>
        <v>#N/A</v>
      </c>
      <c r="BD789" s="11" t="e">
        <f>VLOOKUP($C789, FanGraphs_Standings[[Abbreviation]:[2024 Projected Full Season RDif]], 19, FALSE)/162</f>
        <v>#N/A</v>
      </c>
      <c r="BE789" s="11" t="e">
        <f t="shared" si="145"/>
        <v>#N/A</v>
      </c>
      <c r="BF789" s="11" t="e">
        <f>VLOOKUP($C789, FanGraphs_Standings[[Abbreviation]:[2024 Projected Full Season RDif]], 5, FALSE)</f>
        <v>#N/A</v>
      </c>
      <c r="BG789" s="11" t="e">
        <f>VLOOKUP($C789, FanGraphs_Standings[[Abbreviation]:[2024 Projected Full Season W%]], 18, FALSE)</f>
        <v>#N/A</v>
      </c>
      <c r="BH789" s="11" t="e">
        <f t="shared" si="146"/>
        <v>#N/A</v>
      </c>
      <c r="BI789" s="11" t="e">
        <f>VLOOKUP($C789, 'Home Field Adv'!$A$2:$K$31, 11, FALSE)</f>
        <v>#N/A</v>
      </c>
      <c r="BL789" s="12" t="str">
        <f t="shared" si="147"/>
        <v/>
      </c>
      <c r="BM789" s="12" t="str">
        <f t="shared" si="137"/>
        <v/>
      </c>
      <c r="BN789" s="12" t="str">
        <f t="shared" si="148"/>
        <v/>
      </c>
    </row>
    <row r="790" spans="6:66" x14ac:dyDescent="0.45">
      <c r="F790" s="11" t="e">
        <f>VLOOKUP($B790, FanGraphs_Standings[[Abbreviation]:[2024 Year to Date G]], 2, FALSE)</f>
        <v>#N/A</v>
      </c>
      <c r="G790" s="11" t="e">
        <f>_xlfn.IFNA(VLOOKUP($D790, 'SP Per G'!$A$2:$D$1385, 3, FALSE),M790)</f>
        <v>#N/A</v>
      </c>
      <c r="H790" s="11" t="e">
        <f>IF(AND(ISNA(VLOOKUP($D790, 'SP Per G'!$A$2:$D$1385, 4, FALSE)), ISTEXT($D790)), G790,IF(ISNA(VLOOKUP($D790, 'SP Per G'!$A$2:$D$1385, 4, FALSE)), M790, VLOOKUP($D790, 'SP Per G'!$A$2:$D$1385, 4, FALSE)))</f>
        <v>#N/A</v>
      </c>
      <c r="I790" s="11" t="e">
        <f t="shared" si="138"/>
        <v>#N/A</v>
      </c>
      <c r="J790" s="11" t="e">
        <f>_xlfn.IFNA(VLOOKUP($D790,Individual_Pitching___Dashboard[],18,FALSE),VLOOKUP(B790,Team_Pitching___Dashboard[[Team]:[ERA]],17,FALSE))</f>
        <v>#N/A</v>
      </c>
      <c r="K790" s="11" t="e">
        <f>_xlfn.IFNA(VLOOKUP($D790, Individual_Pitching___Dashboard[], 20, FALSE), VLOOKUP(B790,Team_Pitching___Dashboard[[Team]:[xFIP]],20,FALSE))</f>
        <v>#N/A</v>
      </c>
      <c r="L790" s="11" t="e">
        <f>_xlfn.IFNA(VLOOKUP($D790, Individual_Pitching___Advanced[], 21,FALSE), VLOOKUP(B790, Team_Pitching___Advanced[], 20, FALSE))</f>
        <v>#N/A</v>
      </c>
      <c r="M790" s="11" t="e">
        <f>VLOOKUP($B790, 'Team Per G'!$A$2:$G$31, 7, FALSE)</f>
        <v>#N/A</v>
      </c>
      <c r="N790" s="11" t="e">
        <f>VLOOKUP($B790, 'FanGraphs - Team WAR Projected'!$B$2:$E$31, 3, FALSE)/162</f>
        <v>#N/A</v>
      </c>
      <c r="O790" s="11" t="e">
        <f t="shared" si="139"/>
        <v>#N/A</v>
      </c>
      <c r="P790" s="11" t="e">
        <f>VLOOKUP($B790, Team_Pitching___Advanced[[Team]:[xFIP]], 19,FALSE)</f>
        <v>#N/A</v>
      </c>
      <c r="Q790" s="11" t="e">
        <f>VLOOKUP($B790, Team_Pitching___Advanced[], 20, FALSE)</f>
        <v>#N/A</v>
      </c>
      <c r="R790" s="11" t="e">
        <f>VLOOKUP($B790, Team_Batting___Dashboard[[Team]:[wOBA]], 16, FALSE)</f>
        <v>#N/A</v>
      </c>
      <c r="S790" s="11" t="e">
        <f>VLOOKUP($B790, Team_Batting___Advanced[[Team]:[OPS]], 9, FALSE)</f>
        <v>#N/A</v>
      </c>
      <c r="T790" s="11" t="e">
        <f>VLOOKUP($B790, Team_Batting___Advanced[], 19, FALSE)</f>
        <v>#N/A</v>
      </c>
      <c r="U790" s="11" t="e">
        <f>VLOOKUP($B790, 'Team Per G'!$A$2:$G$31, 3, FALSE)</f>
        <v>#N/A</v>
      </c>
      <c r="V790" s="11" t="e">
        <f>VLOOKUP($B790, 'Team Per G'!$A$2:$G$31, 5, FALSE)</f>
        <v>#N/A</v>
      </c>
      <c r="W790" s="11" t="e">
        <f>VLOOKUP($B790, 'Team Per G'!$A$2:$G$31, 4, FALSE)</f>
        <v>#N/A</v>
      </c>
      <c r="X790" s="11" t="e">
        <f>VLOOKUP($B790, Team_Batting___Dashboard[], 22, FALSE)/$F790</f>
        <v>#N/A</v>
      </c>
      <c r="Y790" s="11" t="e">
        <f>VLOOKUP($B790, 'FanGraphs - Team WAR Projected'!$B$2:$E$31, 4, FALSE)/162</f>
        <v>#N/A</v>
      </c>
      <c r="Z790" s="11" t="e">
        <f t="shared" si="140"/>
        <v>#N/A</v>
      </c>
      <c r="AA790" s="11" t="e">
        <f>VLOOKUP($B790, FanGraphs_Standings[[Abbreviation]:[2024 Year to Date RS/G]], 6, FALSE)/$F790</f>
        <v>#N/A</v>
      </c>
      <c r="AB790" s="11" t="e">
        <f>VLOOKUP($B790, FanGraphs_Standings[[Abbreviation]:[2024 Projected Full Season RDif]], 19, FALSE)/162</f>
        <v>#N/A</v>
      </c>
      <c r="AC790" s="11" t="e">
        <f t="shared" si="149"/>
        <v>#N/A</v>
      </c>
      <c r="AD790" s="11" t="e">
        <f>VLOOKUP($B790, FanGraphs_Standings[[Abbreviation]:[2024 Projected Full Season RDif]], 5, FALSE)</f>
        <v>#N/A</v>
      </c>
      <c r="AE790" s="11" t="e">
        <f>VLOOKUP($B790, FanGraphs_Standings[[Abbreviation]:[2024 Projected Full Season W%]], 18, FALSE)</f>
        <v>#N/A</v>
      </c>
      <c r="AF790" s="11" t="e">
        <f t="shared" si="141"/>
        <v>#N/A</v>
      </c>
      <c r="AG790" s="11" t="e">
        <f>VLOOKUP($B790, 'Home Field Adv'!$A$2:$I$31, 9, FALSE)</f>
        <v>#N/A</v>
      </c>
      <c r="AH790" s="11" t="e">
        <f>VLOOKUP($C790, FanGraphs_Standings[[Abbreviation]:[2024 Year to Date G]], 2, FALSE)</f>
        <v>#N/A</v>
      </c>
      <c r="AI790" s="11" t="e">
        <f>_xlfn.IFNA(VLOOKUP($E790, 'SP Per G'!$A$2:$D$1385, 3, FALSE), AO790)</f>
        <v>#N/A</v>
      </c>
      <c r="AJ790" s="11" t="e">
        <f>IF(AND(ISNA(VLOOKUP($E790, 'SP Per G'!$A$2:$D$1385, 4, FALSE)), ISTEXT($E790)), AI790,IF(ISNA(VLOOKUP($E790, 'SP Per G'!$A$2:$D$1385, 4, FALSE)), AO790, VLOOKUP($E790, 'SP Per G'!$A$2:$D$1385, 4, FALSE)))</f>
        <v>#N/A</v>
      </c>
      <c r="AK790" s="11" t="e">
        <f t="shared" si="142"/>
        <v>#N/A</v>
      </c>
      <c r="AL790" s="11" t="e">
        <f>_xlfn.IFNA(VLOOKUP($E790, Individual_Pitching___Dashboard[], 18, FALSE), VLOOKUP($C790,Team_Pitching___Advanced[[Team]:[SIERA]],16,FALSE))</f>
        <v>#N/A</v>
      </c>
      <c r="AM790" s="11" t="e">
        <f>_xlfn.IFNA(VLOOKUP($E790, Individual_Pitching___Dashboard[], 20, FALSE), VLOOKUP($C790,Team_Pitching___Advanced[[Team]:[xFIP]],19,FALSE))</f>
        <v>#N/A</v>
      </c>
      <c r="AN790" s="11" t="e">
        <f>_xlfn.IFNA(VLOOKUP($E790,Individual_Pitching___Advanced[],21,FALSE),VLOOKUP($C790,Team_Pitching___Advanced[[Team]:[SIERA]],20,FALSE))</f>
        <v>#N/A</v>
      </c>
      <c r="AO790" s="11" t="e">
        <f>VLOOKUP($C790, 'Team Per G'!$A$2:$G$31, 7, FALSE)</f>
        <v>#N/A</v>
      </c>
      <c r="AP790" s="11" t="e">
        <f>VLOOKUP($C790, 'FanGraphs - Team WAR Projected'!$B$2:$E$31, 3, FALSE)/162</f>
        <v>#N/A</v>
      </c>
      <c r="AQ790" s="11" t="e">
        <f t="shared" si="143"/>
        <v>#N/A</v>
      </c>
      <c r="AR790" s="11" t="e">
        <f>VLOOKUP($C790, Team_Pitching___Advanced[[Team]:[xFIP]], 19,FALSE)</f>
        <v>#N/A</v>
      </c>
      <c r="AS790" s="11" t="e">
        <f>VLOOKUP($C790, Team_Pitching___Advanced[], 20, FALSE)</f>
        <v>#N/A</v>
      </c>
      <c r="AT790" s="11" t="e">
        <f>VLOOKUP($C790, Team_Batting___Dashboard[[Team]:[wOBA]], 16, FALSE)</f>
        <v>#N/A</v>
      </c>
      <c r="AU790" s="11" t="e">
        <f>VLOOKUP($C790, Team_Batting___Advanced[[Team]:[OPS]], 9, FALSE)</f>
        <v>#N/A</v>
      </c>
      <c r="AV790" s="11" t="e">
        <f>VLOOKUP($C790, Team_Batting___Advanced[], 19, FALSE)</f>
        <v>#N/A</v>
      </c>
      <c r="AW790" s="11" t="e">
        <f>VLOOKUP($C790, 'Team Per G'!$A$2:$G$31, 3, FALSE)</f>
        <v>#N/A</v>
      </c>
      <c r="AX790" s="11" t="e">
        <f>VLOOKUP($C790, 'Team Per G'!$A$2:$G$31, 5, FALSE)</f>
        <v>#N/A</v>
      </c>
      <c r="AY790" s="11" t="e">
        <f>VLOOKUP($C790, 'Team Per G'!$A$2:$G$31, 4, FALSE)</f>
        <v>#N/A</v>
      </c>
      <c r="AZ790" s="11" t="e">
        <f>VLOOKUP($C790, Team_Batting___Dashboard[], 22, FALSE)/$AH790</f>
        <v>#N/A</v>
      </c>
      <c r="BA790" s="11" t="e">
        <f>VLOOKUP($C790, 'FanGraphs - Team WAR Projected'!$B$2:$E$31, 4, FALSE)/162</f>
        <v>#N/A</v>
      </c>
      <c r="BB790" s="11" t="e">
        <f t="shared" si="144"/>
        <v>#N/A</v>
      </c>
      <c r="BC790" s="11" t="e">
        <f>VLOOKUP($C790, FanGraphs_Standings[[Abbreviation]:[2024 Year to Date RS/G]], 6, FALSE)/$AH790</f>
        <v>#N/A</v>
      </c>
      <c r="BD790" s="11" t="e">
        <f>VLOOKUP($C790, FanGraphs_Standings[[Abbreviation]:[2024 Projected Full Season RDif]], 19, FALSE)/162</f>
        <v>#N/A</v>
      </c>
      <c r="BE790" s="11" t="e">
        <f t="shared" si="145"/>
        <v>#N/A</v>
      </c>
      <c r="BF790" s="11" t="e">
        <f>VLOOKUP($C790, FanGraphs_Standings[[Abbreviation]:[2024 Projected Full Season RDif]], 5, FALSE)</f>
        <v>#N/A</v>
      </c>
      <c r="BG790" s="11" t="e">
        <f>VLOOKUP($C790, FanGraphs_Standings[[Abbreviation]:[2024 Projected Full Season W%]], 18, FALSE)</f>
        <v>#N/A</v>
      </c>
      <c r="BH790" s="11" t="e">
        <f t="shared" si="146"/>
        <v>#N/A</v>
      </c>
      <c r="BI790" s="11" t="e">
        <f>VLOOKUP($C790, 'Home Field Adv'!$A$2:$K$31, 11, FALSE)</f>
        <v>#N/A</v>
      </c>
      <c r="BL790" s="12" t="str">
        <f t="shared" si="147"/>
        <v/>
      </c>
      <c r="BM790" s="12" t="str">
        <f t="shared" si="137"/>
        <v/>
      </c>
      <c r="BN790" s="12" t="str">
        <f t="shared" si="148"/>
        <v/>
      </c>
    </row>
    <row r="791" spans="6:66" x14ac:dyDescent="0.45">
      <c r="F791" s="11" t="e">
        <f>VLOOKUP($B791, FanGraphs_Standings[[Abbreviation]:[2024 Year to Date G]], 2, FALSE)</f>
        <v>#N/A</v>
      </c>
      <c r="G791" s="11" t="e">
        <f>_xlfn.IFNA(VLOOKUP($D791, 'SP Per G'!$A$2:$D$1385, 3, FALSE),M791)</f>
        <v>#N/A</v>
      </c>
      <c r="H791" s="11" t="e">
        <f>IF(AND(ISNA(VLOOKUP($D791, 'SP Per G'!$A$2:$D$1385, 4, FALSE)), ISTEXT($D791)), G791,IF(ISNA(VLOOKUP($D791, 'SP Per G'!$A$2:$D$1385, 4, FALSE)), M791, VLOOKUP($D791, 'SP Per G'!$A$2:$D$1385, 4, FALSE)))</f>
        <v>#N/A</v>
      </c>
      <c r="I791" s="11" t="e">
        <f t="shared" si="138"/>
        <v>#N/A</v>
      </c>
      <c r="J791" s="11" t="e">
        <f>_xlfn.IFNA(VLOOKUP($D791,Individual_Pitching___Dashboard[],18,FALSE),VLOOKUP(B791,Team_Pitching___Dashboard[[Team]:[ERA]],17,FALSE))</f>
        <v>#N/A</v>
      </c>
      <c r="K791" s="11" t="e">
        <f>_xlfn.IFNA(VLOOKUP($D791, Individual_Pitching___Dashboard[], 20, FALSE), VLOOKUP(B791,Team_Pitching___Dashboard[[Team]:[xFIP]],20,FALSE))</f>
        <v>#N/A</v>
      </c>
      <c r="L791" s="11" t="e">
        <f>_xlfn.IFNA(VLOOKUP($D791, Individual_Pitching___Advanced[], 21,FALSE), VLOOKUP(B791, Team_Pitching___Advanced[], 20, FALSE))</f>
        <v>#N/A</v>
      </c>
      <c r="M791" s="11" t="e">
        <f>VLOOKUP($B791, 'Team Per G'!$A$2:$G$31, 7, FALSE)</f>
        <v>#N/A</v>
      </c>
      <c r="N791" s="11" t="e">
        <f>VLOOKUP($B791, 'FanGraphs - Team WAR Projected'!$B$2:$E$31, 3, FALSE)/162</f>
        <v>#N/A</v>
      </c>
      <c r="O791" s="11" t="e">
        <f t="shared" si="139"/>
        <v>#N/A</v>
      </c>
      <c r="P791" s="11" t="e">
        <f>VLOOKUP($B791, Team_Pitching___Advanced[[Team]:[xFIP]], 19,FALSE)</f>
        <v>#N/A</v>
      </c>
      <c r="Q791" s="11" t="e">
        <f>VLOOKUP($B791, Team_Pitching___Advanced[], 20, FALSE)</f>
        <v>#N/A</v>
      </c>
      <c r="R791" s="11" t="e">
        <f>VLOOKUP($B791, Team_Batting___Dashboard[[Team]:[wOBA]], 16, FALSE)</f>
        <v>#N/A</v>
      </c>
      <c r="S791" s="11" t="e">
        <f>VLOOKUP($B791, Team_Batting___Advanced[[Team]:[OPS]], 9, FALSE)</f>
        <v>#N/A</v>
      </c>
      <c r="T791" s="11" t="e">
        <f>VLOOKUP($B791, Team_Batting___Advanced[], 19, FALSE)</f>
        <v>#N/A</v>
      </c>
      <c r="U791" s="11" t="e">
        <f>VLOOKUP($B791, 'Team Per G'!$A$2:$G$31, 3, FALSE)</f>
        <v>#N/A</v>
      </c>
      <c r="V791" s="11" t="e">
        <f>VLOOKUP($B791, 'Team Per G'!$A$2:$G$31, 5, FALSE)</f>
        <v>#N/A</v>
      </c>
      <c r="W791" s="11" t="e">
        <f>VLOOKUP($B791, 'Team Per G'!$A$2:$G$31, 4, FALSE)</f>
        <v>#N/A</v>
      </c>
      <c r="X791" s="11" t="e">
        <f>VLOOKUP($B791, Team_Batting___Dashboard[], 22, FALSE)/$F791</f>
        <v>#N/A</v>
      </c>
      <c r="Y791" s="11" t="e">
        <f>VLOOKUP($B791, 'FanGraphs - Team WAR Projected'!$B$2:$E$31, 4, FALSE)/162</f>
        <v>#N/A</v>
      </c>
      <c r="Z791" s="11" t="e">
        <f t="shared" si="140"/>
        <v>#N/A</v>
      </c>
      <c r="AA791" s="11" t="e">
        <f>VLOOKUP($B791, FanGraphs_Standings[[Abbreviation]:[2024 Year to Date RS/G]], 6, FALSE)/$F791</f>
        <v>#N/A</v>
      </c>
      <c r="AB791" s="11" t="e">
        <f>VLOOKUP($B791, FanGraphs_Standings[[Abbreviation]:[2024 Projected Full Season RDif]], 19, FALSE)/162</f>
        <v>#N/A</v>
      </c>
      <c r="AC791" s="11" t="e">
        <f t="shared" si="149"/>
        <v>#N/A</v>
      </c>
      <c r="AD791" s="11" t="e">
        <f>VLOOKUP($B791, FanGraphs_Standings[[Abbreviation]:[2024 Projected Full Season RDif]], 5, FALSE)</f>
        <v>#N/A</v>
      </c>
      <c r="AE791" s="11" t="e">
        <f>VLOOKUP($B791, FanGraphs_Standings[[Abbreviation]:[2024 Projected Full Season W%]], 18, FALSE)</f>
        <v>#N/A</v>
      </c>
      <c r="AF791" s="11" t="e">
        <f t="shared" si="141"/>
        <v>#N/A</v>
      </c>
      <c r="AG791" s="11" t="e">
        <f>VLOOKUP($B791, 'Home Field Adv'!$A$2:$I$31, 9, FALSE)</f>
        <v>#N/A</v>
      </c>
      <c r="AH791" s="11" t="e">
        <f>VLOOKUP($C791, FanGraphs_Standings[[Abbreviation]:[2024 Year to Date G]], 2, FALSE)</f>
        <v>#N/A</v>
      </c>
      <c r="AI791" s="11" t="e">
        <f>_xlfn.IFNA(VLOOKUP($E791, 'SP Per G'!$A$2:$D$1385, 3, FALSE), AO791)</f>
        <v>#N/A</v>
      </c>
      <c r="AJ791" s="11" t="e">
        <f>IF(AND(ISNA(VLOOKUP($E791, 'SP Per G'!$A$2:$D$1385, 4, FALSE)), ISTEXT($E791)), AI791,IF(ISNA(VLOOKUP($E791, 'SP Per G'!$A$2:$D$1385, 4, FALSE)), AO791, VLOOKUP($E791, 'SP Per G'!$A$2:$D$1385, 4, FALSE)))</f>
        <v>#N/A</v>
      </c>
      <c r="AK791" s="11" t="e">
        <f t="shared" si="142"/>
        <v>#N/A</v>
      </c>
      <c r="AL791" s="11" t="e">
        <f>_xlfn.IFNA(VLOOKUP($E791, Individual_Pitching___Dashboard[], 18, FALSE), VLOOKUP($C791,Team_Pitching___Advanced[[Team]:[SIERA]],16,FALSE))</f>
        <v>#N/A</v>
      </c>
      <c r="AM791" s="11" t="e">
        <f>_xlfn.IFNA(VLOOKUP($E791, Individual_Pitching___Dashboard[], 20, FALSE), VLOOKUP($C791,Team_Pitching___Advanced[[Team]:[xFIP]],19,FALSE))</f>
        <v>#N/A</v>
      </c>
      <c r="AN791" s="11" t="e">
        <f>_xlfn.IFNA(VLOOKUP($E791,Individual_Pitching___Advanced[],21,FALSE),VLOOKUP($C791,Team_Pitching___Advanced[[Team]:[SIERA]],20,FALSE))</f>
        <v>#N/A</v>
      </c>
      <c r="AO791" s="11" t="e">
        <f>VLOOKUP($C791, 'Team Per G'!$A$2:$G$31, 7, FALSE)</f>
        <v>#N/A</v>
      </c>
      <c r="AP791" s="11" t="e">
        <f>VLOOKUP($C791, 'FanGraphs - Team WAR Projected'!$B$2:$E$31, 3, FALSE)/162</f>
        <v>#N/A</v>
      </c>
      <c r="AQ791" s="11" t="e">
        <f t="shared" si="143"/>
        <v>#N/A</v>
      </c>
      <c r="AR791" s="11" t="e">
        <f>VLOOKUP($C791, Team_Pitching___Advanced[[Team]:[xFIP]], 19,FALSE)</f>
        <v>#N/A</v>
      </c>
      <c r="AS791" s="11" t="e">
        <f>VLOOKUP($C791, Team_Pitching___Advanced[], 20, FALSE)</f>
        <v>#N/A</v>
      </c>
      <c r="AT791" s="11" t="e">
        <f>VLOOKUP($C791, Team_Batting___Dashboard[[Team]:[wOBA]], 16, FALSE)</f>
        <v>#N/A</v>
      </c>
      <c r="AU791" s="11" t="e">
        <f>VLOOKUP($C791, Team_Batting___Advanced[[Team]:[OPS]], 9, FALSE)</f>
        <v>#N/A</v>
      </c>
      <c r="AV791" s="11" t="e">
        <f>VLOOKUP($C791, Team_Batting___Advanced[], 19, FALSE)</f>
        <v>#N/A</v>
      </c>
      <c r="AW791" s="11" t="e">
        <f>VLOOKUP($C791, 'Team Per G'!$A$2:$G$31, 3, FALSE)</f>
        <v>#N/A</v>
      </c>
      <c r="AX791" s="11" t="e">
        <f>VLOOKUP($C791, 'Team Per G'!$A$2:$G$31, 5, FALSE)</f>
        <v>#N/A</v>
      </c>
      <c r="AY791" s="11" t="e">
        <f>VLOOKUP($C791, 'Team Per G'!$A$2:$G$31, 4, FALSE)</f>
        <v>#N/A</v>
      </c>
      <c r="AZ791" s="11" t="e">
        <f>VLOOKUP($C791, Team_Batting___Dashboard[], 22, FALSE)/$AH791</f>
        <v>#N/A</v>
      </c>
      <c r="BA791" s="11" t="e">
        <f>VLOOKUP($C791, 'FanGraphs - Team WAR Projected'!$B$2:$E$31, 4, FALSE)/162</f>
        <v>#N/A</v>
      </c>
      <c r="BB791" s="11" t="e">
        <f t="shared" si="144"/>
        <v>#N/A</v>
      </c>
      <c r="BC791" s="11" t="e">
        <f>VLOOKUP($C791, FanGraphs_Standings[[Abbreviation]:[2024 Year to Date RS/G]], 6, FALSE)/$AH791</f>
        <v>#N/A</v>
      </c>
      <c r="BD791" s="11" t="e">
        <f>VLOOKUP($C791, FanGraphs_Standings[[Abbreviation]:[2024 Projected Full Season RDif]], 19, FALSE)/162</f>
        <v>#N/A</v>
      </c>
      <c r="BE791" s="11" t="e">
        <f t="shared" si="145"/>
        <v>#N/A</v>
      </c>
      <c r="BF791" s="11" t="e">
        <f>VLOOKUP($C791, FanGraphs_Standings[[Abbreviation]:[2024 Projected Full Season RDif]], 5, FALSE)</f>
        <v>#N/A</v>
      </c>
      <c r="BG791" s="11" t="e">
        <f>VLOOKUP($C791, FanGraphs_Standings[[Abbreviation]:[2024 Projected Full Season W%]], 18, FALSE)</f>
        <v>#N/A</v>
      </c>
      <c r="BH791" s="11" t="e">
        <f t="shared" si="146"/>
        <v>#N/A</v>
      </c>
      <c r="BI791" s="11" t="e">
        <f>VLOOKUP($C791, 'Home Field Adv'!$A$2:$K$31, 11, FALSE)</f>
        <v>#N/A</v>
      </c>
      <c r="BL791" s="12" t="str">
        <f t="shared" si="147"/>
        <v/>
      </c>
      <c r="BM791" s="12" t="str">
        <f t="shared" si="137"/>
        <v/>
      </c>
      <c r="BN791" s="12" t="str">
        <f t="shared" si="148"/>
        <v/>
      </c>
    </row>
    <row r="792" spans="6:66" x14ac:dyDescent="0.45">
      <c r="F792" s="11" t="e">
        <f>VLOOKUP($B792, FanGraphs_Standings[[Abbreviation]:[2024 Year to Date G]], 2, FALSE)</f>
        <v>#N/A</v>
      </c>
      <c r="G792" s="11" t="e">
        <f>_xlfn.IFNA(VLOOKUP($D792, 'SP Per G'!$A$2:$D$1385, 3, FALSE),M792)</f>
        <v>#N/A</v>
      </c>
      <c r="H792" s="11" t="e">
        <f>IF(AND(ISNA(VLOOKUP($D792, 'SP Per G'!$A$2:$D$1385, 4, FALSE)), ISTEXT($D792)), G792,IF(ISNA(VLOOKUP($D792, 'SP Per G'!$A$2:$D$1385, 4, FALSE)), M792, VLOOKUP($D792, 'SP Per G'!$A$2:$D$1385, 4, FALSE)))</f>
        <v>#N/A</v>
      </c>
      <c r="I792" s="11" t="e">
        <f t="shared" si="138"/>
        <v>#N/A</v>
      </c>
      <c r="J792" s="11" t="e">
        <f>_xlfn.IFNA(VLOOKUP($D792,Individual_Pitching___Dashboard[],18,FALSE),VLOOKUP(B792,Team_Pitching___Dashboard[[Team]:[ERA]],17,FALSE))</f>
        <v>#N/A</v>
      </c>
      <c r="K792" s="11" t="e">
        <f>_xlfn.IFNA(VLOOKUP($D792, Individual_Pitching___Dashboard[], 20, FALSE), VLOOKUP(B792,Team_Pitching___Dashboard[[Team]:[xFIP]],20,FALSE))</f>
        <v>#N/A</v>
      </c>
      <c r="L792" s="11" t="e">
        <f>_xlfn.IFNA(VLOOKUP($D792, Individual_Pitching___Advanced[], 21,FALSE), VLOOKUP(B792, Team_Pitching___Advanced[], 20, FALSE))</f>
        <v>#N/A</v>
      </c>
      <c r="M792" s="11" t="e">
        <f>VLOOKUP($B792, 'Team Per G'!$A$2:$G$31, 7, FALSE)</f>
        <v>#N/A</v>
      </c>
      <c r="N792" s="11" t="e">
        <f>VLOOKUP($B792, 'FanGraphs - Team WAR Projected'!$B$2:$E$31, 3, FALSE)/162</f>
        <v>#N/A</v>
      </c>
      <c r="O792" s="11" t="e">
        <f t="shared" si="139"/>
        <v>#N/A</v>
      </c>
      <c r="P792" s="11" t="e">
        <f>VLOOKUP($B792, Team_Pitching___Advanced[[Team]:[xFIP]], 19,FALSE)</f>
        <v>#N/A</v>
      </c>
      <c r="Q792" s="11" t="e">
        <f>VLOOKUP($B792, Team_Pitching___Advanced[], 20, FALSE)</f>
        <v>#N/A</v>
      </c>
      <c r="R792" s="11" t="e">
        <f>VLOOKUP($B792, Team_Batting___Dashboard[[Team]:[wOBA]], 16, FALSE)</f>
        <v>#N/A</v>
      </c>
      <c r="S792" s="11" t="e">
        <f>VLOOKUP($B792, Team_Batting___Advanced[[Team]:[OPS]], 9, FALSE)</f>
        <v>#N/A</v>
      </c>
      <c r="T792" s="11" t="e">
        <f>VLOOKUP($B792, Team_Batting___Advanced[], 19, FALSE)</f>
        <v>#N/A</v>
      </c>
      <c r="U792" s="11" t="e">
        <f>VLOOKUP($B792, 'Team Per G'!$A$2:$G$31, 3, FALSE)</f>
        <v>#N/A</v>
      </c>
      <c r="V792" s="11" t="e">
        <f>VLOOKUP($B792, 'Team Per G'!$A$2:$G$31, 5, FALSE)</f>
        <v>#N/A</v>
      </c>
      <c r="W792" s="11" t="e">
        <f>VLOOKUP($B792, 'Team Per G'!$A$2:$G$31, 4, FALSE)</f>
        <v>#N/A</v>
      </c>
      <c r="X792" s="11" t="e">
        <f>VLOOKUP($B792, Team_Batting___Dashboard[], 22, FALSE)/$F792</f>
        <v>#N/A</v>
      </c>
      <c r="Y792" s="11" t="e">
        <f>VLOOKUP($B792, 'FanGraphs - Team WAR Projected'!$B$2:$E$31, 4, FALSE)/162</f>
        <v>#N/A</v>
      </c>
      <c r="Z792" s="11" t="e">
        <f t="shared" si="140"/>
        <v>#N/A</v>
      </c>
      <c r="AA792" s="11" t="e">
        <f>VLOOKUP($B792, FanGraphs_Standings[[Abbreviation]:[2024 Year to Date RS/G]], 6, FALSE)/$F792</f>
        <v>#N/A</v>
      </c>
      <c r="AB792" s="11" t="e">
        <f>VLOOKUP($B792, FanGraphs_Standings[[Abbreviation]:[2024 Projected Full Season RDif]], 19, FALSE)/162</f>
        <v>#N/A</v>
      </c>
      <c r="AC792" s="11" t="e">
        <f t="shared" si="149"/>
        <v>#N/A</v>
      </c>
      <c r="AD792" s="11" t="e">
        <f>VLOOKUP($B792, FanGraphs_Standings[[Abbreviation]:[2024 Projected Full Season RDif]], 5, FALSE)</f>
        <v>#N/A</v>
      </c>
      <c r="AE792" s="11" t="e">
        <f>VLOOKUP($B792, FanGraphs_Standings[[Abbreviation]:[2024 Projected Full Season W%]], 18, FALSE)</f>
        <v>#N/A</v>
      </c>
      <c r="AF792" s="11" t="e">
        <f t="shared" si="141"/>
        <v>#N/A</v>
      </c>
      <c r="AG792" s="11" t="e">
        <f>VLOOKUP($B792, 'Home Field Adv'!$A$2:$I$31, 9, FALSE)</f>
        <v>#N/A</v>
      </c>
      <c r="AH792" s="11" t="e">
        <f>VLOOKUP($C792, FanGraphs_Standings[[Abbreviation]:[2024 Year to Date G]], 2, FALSE)</f>
        <v>#N/A</v>
      </c>
      <c r="AI792" s="11" t="e">
        <f>_xlfn.IFNA(VLOOKUP($E792, 'SP Per G'!$A$2:$D$1385, 3, FALSE), AO792)</f>
        <v>#N/A</v>
      </c>
      <c r="AJ792" s="11" t="e">
        <f>IF(AND(ISNA(VLOOKUP($E792, 'SP Per G'!$A$2:$D$1385, 4, FALSE)), ISTEXT($E792)), AI792,IF(ISNA(VLOOKUP($E792, 'SP Per G'!$A$2:$D$1385, 4, FALSE)), AO792, VLOOKUP($E792, 'SP Per G'!$A$2:$D$1385, 4, FALSE)))</f>
        <v>#N/A</v>
      </c>
      <c r="AK792" s="11" t="e">
        <f t="shared" si="142"/>
        <v>#N/A</v>
      </c>
      <c r="AL792" s="11" t="e">
        <f>_xlfn.IFNA(VLOOKUP($E792, Individual_Pitching___Dashboard[], 18, FALSE), VLOOKUP($C792,Team_Pitching___Advanced[[Team]:[SIERA]],16,FALSE))</f>
        <v>#N/A</v>
      </c>
      <c r="AM792" s="11" t="e">
        <f>_xlfn.IFNA(VLOOKUP($E792, Individual_Pitching___Dashboard[], 20, FALSE), VLOOKUP($C792,Team_Pitching___Advanced[[Team]:[xFIP]],19,FALSE))</f>
        <v>#N/A</v>
      </c>
      <c r="AN792" s="11" t="e">
        <f>_xlfn.IFNA(VLOOKUP($E792,Individual_Pitching___Advanced[],21,FALSE),VLOOKUP($C792,Team_Pitching___Advanced[[Team]:[SIERA]],20,FALSE))</f>
        <v>#N/A</v>
      </c>
      <c r="AO792" s="11" t="e">
        <f>VLOOKUP($C792, 'Team Per G'!$A$2:$G$31, 7, FALSE)</f>
        <v>#N/A</v>
      </c>
      <c r="AP792" s="11" t="e">
        <f>VLOOKUP($C792, 'FanGraphs - Team WAR Projected'!$B$2:$E$31, 3, FALSE)/162</f>
        <v>#N/A</v>
      </c>
      <c r="AQ792" s="11" t="e">
        <f t="shared" si="143"/>
        <v>#N/A</v>
      </c>
      <c r="AR792" s="11" t="e">
        <f>VLOOKUP($C792, Team_Pitching___Advanced[[Team]:[xFIP]], 19,FALSE)</f>
        <v>#N/A</v>
      </c>
      <c r="AS792" s="11" t="e">
        <f>VLOOKUP($C792, Team_Pitching___Advanced[], 20, FALSE)</f>
        <v>#N/A</v>
      </c>
      <c r="AT792" s="11" t="e">
        <f>VLOOKUP($C792, Team_Batting___Dashboard[[Team]:[wOBA]], 16, FALSE)</f>
        <v>#N/A</v>
      </c>
      <c r="AU792" s="11" t="e">
        <f>VLOOKUP($C792, Team_Batting___Advanced[[Team]:[OPS]], 9, FALSE)</f>
        <v>#N/A</v>
      </c>
      <c r="AV792" s="11" t="e">
        <f>VLOOKUP($C792, Team_Batting___Advanced[], 19, FALSE)</f>
        <v>#N/A</v>
      </c>
      <c r="AW792" s="11" t="e">
        <f>VLOOKUP($C792, 'Team Per G'!$A$2:$G$31, 3, FALSE)</f>
        <v>#N/A</v>
      </c>
      <c r="AX792" s="11" t="e">
        <f>VLOOKUP($C792, 'Team Per G'!$A$2:$G$31, 5, FALSE)</f>
        <v>#N/A</v>
      </c>
      <c r="AY792" s="11" t="e">
        <f>VLOOKUP($C792, 'Team Per G'!$A$2:$G$31, 4, FALSE)</f>
        <v>#N/A</v>
      </c>
      <c r="AZ792" s="11" t="e">
        <f>VLOOKUP($C792, Team_Batting___Dashboard[], 22, FALSE)/$AH792</f>
        <v>#N/A</v>
      </c>
      <c r="BA792" s="11" t="e">
        <f>VLOOKUP($C792, 'FanGraphs - Team WAR Projected'!$B$2:$E$31, 4, FALSE)/162</f>
        <v>#N/A</v>
      </c>
      <c r="BB792" s="11" t="e">
        <f t="shared" si="144"/>
        <v>#N/A</v>
      </c>
      <c r="BC792" s="11" t="e">
        <f>VLOOKUP($C792, FanGraphs_Standings[[Abbreviation]:[2024 Year to Date RS/G]], 6, FALSE)/$AH792</f>
        <v>#N/A</v>
      </c>
      <c r="BD792" s="11" t="e">
        <f>VLOOKUP($C792, FanGraphs_Standings[[Abbreviation]:[2024 Projected Full Season RDif]], 19, FALSE)/162</f>
        <v>#N/A</v>
      </c>
      <c r="BE792" s="11" t="e">
        <f t="shared" si="145"/>
        <v>#N/A</v>
      </c>
      <c r="BF792" s="11" t="e">
        <f>VLOOKUP($C792, FanGraphs_Standings[[Abbreviation]:[2024 Projected Full Season RDif]], 5, FALSE)</f>
        <v>#N/A</v>
      </c>
      <c r="BG792" s="11" t="e">
        <f>VLOOKUP($C792, FanGraphs_Standings[[Abbreviation]:[2024 Projected Full Season W%]], 18, FALSE)</f>
        <v>#N/A</v>
      </c>
      <c r="BH792" s="11" t="e">
        <f t="shared" si="146"/>
        <v>#N/A</v>
      </c>
      <c r="BI792" s="11" t="e">
        <f>VLOOKUP($C792, 'Home Field Adv'!$A$2:$K$31, 11, FALSE)</f>
        <v>#N/A</v>
      </c>
      <c r="BL792" s="12" t="str">
        <f t="shared" si="147"/>
        <v/>
      </c>
      <c r="BM792" s="12" t="str">
        <f t="shared" si="137"/>
        <v/>
      </c>
      <c r="BN792" s="12" t="str">
        <f t="shared" si="148"/>
        <v/>
      </c>
    </row>
    <row r="793" spans="6:66" x14ac:dyDescent="0.45">
      <c r="F793" s="11" t="e">
        <f>VLOOKUP($B793, FanGraphs_Standings[[Abbreviation]:[2024 Year to Date G]], 2, FALSE)</f>
        <v>#N/A</v>
      </c>
      <c r="G793" s="11" t="e">
        <f>_xlfn.IFNA(VLOOKUP($D793, 'SP Per G'!$A$2:$D$1385, 3, FALSE),M793)</f>
        <v>#N/A</v>
      </c>
      <c r="H793" s="11" t="e">
        <f>IF(AND(ISNA(VLOOKUP($D793, 'SP Per G'!$A$2:$D$1385, 4, FALSE)), ISTEXT($D793)), G793,IF(ISNA(VLOOKUP($D793, 'SP Per G'!$A$2:$D$1385, 4, FALSE)), M793, VLOOKUP($D793, 'SP Per G'!$A$2:$D$1385, 4, FALSE)))</f>
        <v>#N/A</v>
      </c>
      <c r="I793" s="11" t="e">
        <f t="shared" si="138"/>
        <v>#N/A</v>
      </c>
      <c r="J793" s="11" t="e">
        <f>_xlfn.IFNA(VLOOKUP($D793,Individual_Pitching___Dashboard[],18,FALSE),VLOOKUP(B793,Team_Pitching___Dashboard[[Team]:[ERA]],17,FALSE))</f>
        <v>#N/A</v>
      </c>
      <c r="K793" s="11" t="e">
        <f>_xlfn.IFNA(VLOOKUP($D793, Individual_Pitching___Dashboard[], 20, FALSE), VLOOKUP(B793,Team_Pitching___Dashboard[[Team]:[xFIP]],20,FALSE))</f>
        <v>#N/A</v>
      </c>
      <c r="L793" s="11" t="e">
        <f>_xlfn.IFNA(VLOOKUP($D793, Individual_Pitching___Advanced[], 21,FALSE), VLOOKUP(B793, Team_Pitching___Advanced[], 20, FALSE))</f>
        <v>#N/A</v>
      </c>
      <c r="M793" s="11" t="e">
        <f>VLOOKUP($B793, 'Team Per G'!$A$2:$G$31, 7, FALSE)</f>
        <v>#N/A</v>
      </c>
      <c r="N793" s="11" t="e">
        <f>VLOOKUP($B793, 'FanGraphs - Team WAR Projected'!$B$2:$E$31, 3, FALSE)/162</f>
        <v>#N/A</v>
      </c>
      <c r="O793" s="11" t="e">
        <f t="shared" si="139"/>
        <v>#N/A</v>
      </c>
      <c r="P793" s="11" t="e">
        <f>VLOOKUP($B793, Team_Pitching___Advanced[[Team]:[xFIP]], 19,FALSE)</f>
        <v>#N/A</v>
      </c>
      <c r="Q793" s="11" t="e">
        <f>VLOOKUP($B793, Team_Pitching___Advanced[], 20, FALSE)</f>
        <v>#N/A</v>
      </c>
      <c r="R793" s="11" t="e">
        <f>VLOOKUP($B793, Team_Batting___Dashboard[[Team]:[wOBA]], 16, FALSE)</f>
        <v>#N/A</v>
      </c>
      <c r="S793" s="11" t="e">
        <f>VLOOKUP($B793, Team_Batting___Advanced[[Team]:[OPS]], 9, FALSE)</f>
        <v>#N/A</v>
      </c>
      <c r="T793" s="11" t="e">
        <f>VLOOKUP($B793, Team_Batting___Advanced[], 19, FALSE)</f>
        <v>#N/A</v>
      </c>
      <c r="U793" s="11" t="e">
        <f>VLOOKUP($B793, 'Team Per G'!$A$2:$G$31, 3, FALSE)</f>
        <v>#N/A</v>
      </c>
      <c r="V793" s="11" t="e">
        <f>VLOOKUP($B793, 'Team Per G'!$A$2:$G$31, 5, FALSE)</f>
        <v>#N/A</v>
      </c>
      <c r="W793" s="11" t="e">
        <f>VLOOKUP($B793, 'Team Per G'!$A$2:$G$31, 4, FALSE)</f>
        <v>#N/A</v>
      </c>
      <c r="X793" s="11" t="e">
        <f>VLOOKUP($B793, Team_Batting___Dashboard[], 22, FALSE)/$F793</f>
        <v>#N/A</v>
      </c>
      <c r="Y793" s="11" t="e">
        <f>VLOOKUP($B793, 'FanGraphs - Team WAR Projected'!$B$2:$E$31, 4, FALSE)/162</f>
        <v>#N/A</v>
      </c>
      <c r="Z793" s="11" t="e">
        <f t="shared" si="140"/>
        <v>#N/A</v>
      </c>
      <c r="AA793" s="11" t="e">
        <f>VLOOKUP($B793, FanGraphs_Standings[[Abbreviation]:[2024 Year to Date RS/G]], 6, FALSE)/$F793</f>
        <v>#N/A</v>
      </c>
      <c r="AB793" s="11" t="e">
        <f>VLOOKUP($B793, FanGraphs_Standings[[Abbreviation]:[2024 Projected Full Season RDif]], 19, FALSE)/162</f>
        <v>#N/A</v>
      </c>
      <c r="AC793" s="11" t="e">
        <f t="shared" si="149"/>
        <v>#N/A</v>
      </c>
      <c r="AD793" s="11" t="e">
        <f>VLOOKUP($B793, FanGraphs_Standings[[Abbreviation]:[2024 Projected Full Season RDif]], 5, FALSE)</f>
        <v>#N/A</v>
      </c>
      <c r="AE793" s="11" t="e">
        <f>VLOOKUP($B793, FanGraphs_Standings[[Abbreviation]:[2024 Projected Full Season W%]], 18, FALSE)</f>
        <v>#N/A</v>
      </c>
      <c r="AF793" s="11" t="e">
        <f t="shared" si="141"/>
        <v>#N/A</v>
      </c>
      <c r="AG793" s="11" t="e">
        <f>VLOOKUP($B793, 'Home Field Adv'!$A$2:$I$31, 9, FALSE)</f>
        <v>#N/A</v>
      </c>
      <c r="AH793" s="11" t="e">
        <f>VLOOKUP($C793, FanGraphs_Standings[[Abbreviation]:[2024 Year to Date G]], 2, FALSE)</f>
        <v>#N/A</v>
      </c>
      <c r="AI793" s="11" t="e">
        <f>_xlfn.IFNA(VLOOKUP($E793, 'SP Per G'!$A$2:$D$1385, 3, FALSE), AO793)</f>
        <v>#N/A</v>
      </c>
      <c r="AJ793" s="11" t="e">
        <f>IF(AND(ISNA(VLOOKUP($E793, 'SP Per G'!$A$2:$D$1385, 4, FALSE)), ISTEXT($E793)), AI793,IF(ISNA(VLOOKUP($E793, 'SP Per G'!$A$2:$D$1385, 4, FALSE)), AO793, VLOOKUP($E793, 'SP Per G'!$A$2:$D$1385, 4, FALSE)))</f>
        <v>#N/A</v>
      </c>
      <c r="AK793" s="11" t="e">
        <f t="shared" si="142"/>
        <v>#N/A</v>
      </c>
      <c r="AL793" s="11" t="e">
        <f>_xlfn.IFNA(VLOOKUP($E793, Individual_Pitching___Dashboard[], 18, FALSE), VLOOKUP($C793,Team_Pitching___Advanced[[Team]:[SIERA]],16,FALSE))</f>
        <v>#N/A</v>
      </c>
      <c r="AM793" s="11" t="e">
        <f>_xlfn.IFNA(VLOOKUP($E793, Individual_Pitching___Dashboard[], 20, FALSE), VLOOKUP($C793,Team_Pitching___Advanced[[Team]:[xFIP]],19,FALSE))</f>
        <v>#N/A</v>
      </c>
      <c r="AN793" s="11" t="e">
        <f>_xlfn.IFNA(VLOOKUP($E793,Individual_Pitching___Advanced[],21,FALSE),VLOOKUP($C793,Team_Pitching___Advanced[[Team]:[SIERA]],20,FALSE))</f>
        <v>#N/A</v>
      </c>
      <c r="AO793" s="11" t="e">
        <f>VLOOKUP($C793, 'Team Per G'!$A$2:$G$31, 7, FALSE)</f>
        <v>#N/A</v>
      </c>
      <c r="AP793" s="11" t="e">
        <f>VLOOKUP($C793, 'FanGraphs - Team WAR Projected'!$B$2:$E$31, 3, FALSE)/162</f>
        <v>#N/A</v>
      </c>
      <c r="AQ793" s="11" t="e">
        <f t="shared" si="143"/>
        <v>#N/A</v>
      </c>
      <c r="AR793" s="11" t="e">
        <f>VLOOKUP($C793, Team_Pitching___Advanced[[Team]:[xFIP]], 19,FALSE)</f>
        <v>#N/A</v>
      </c>
      <c r="AS793" s="11" t="e">
        <f>VLOOKUP($C793, Team_Pitching___Advanced[], 20, FALSE)</f>
        <v>#N/A</v>
      </c>
      <c r="AT793" s="11" t="e">
        <f>VLOOKUP($C793, Team_Batting___Dashboard[[Team]:[wOBA]], 16, FALSE)</f>
        <v>#N/A</v>
      </c>
      <c r="AU793" s="11" t="e">
        <f>VLOOKUP($C793, Team_Batting___Advanced[[Team]:[OPS]], 9, FALSE)</f>
        <v>#N/A</v>
      </c>
      <c r="AV793" s="11" t="e">
        <f>VLOOKUP($C793, Team_Batting___Advanced[], 19, FALSE)</f>
        <v>#N/A</v>
      </c>
      <c r="AW793" s="11" t="e">
        <f>VLOOKUP($C793, 'Team Per G'!$A$2:$G$31, 3, FALSE)</f>
        <v>#N/A</v>
      </c>
      <c r="AX793" s="11" t="e">
        <f>VLOOKUP($C793, 'Team Per G'!$A$2:$G$31, 5, FALSE)</f>
        <v>#N/A</v>
      </c>
      <c r="AY793" s="11" t="e">
        <f>VLOOKUP($C793, 'Team Per G'!$A$2:$G$31, 4, FALSE)</f>
        <v>#N/A</v>
      </c>
      <c r="AZ793" s="11" t="e">
        <f>VLOOKUP($C793, Team_Batting___Dashboard[], 22, FALSE)/$AH793</f>
        <v>#N/A</v>
      </c>
      <c r="BA793" s="11" t="e">
        <f>VLOOKUP($C793, 'FanGraphs - Team WAR Projected'!$B$2:$E$31, 4, FALSE)/162</f>
        <v>#N/A</v>
      </c>
      <c r="BB793" s="11" t="e">
        <f t="shared" si="144"/>
        <v>#N/A</v>
      </c>
      <c r="BC793" s="11" t="e">
        <f>VLOOKUP($C793, FanGraphs_Standings[[Abbreviation]:[2024 Year to Date RS/G]], 6, FALSE)/$AH793</f>
        <v>#N/A</v>
      </c>
      <c r="BD793" s="11" t="e">
        <f>VLOOKUP($C793, FanGraphs_Standings[[Abbreviation]:[2024 Projected Full Season RDif]], 19, FALSE)/162</f>
        <v>#N/A</v>
      </c>
      <c r="BE793" s="11" t="e">
        <f t="shared" si="145"/>
        <v>#N/A</v>
      </c>
      <c r="BF793" s="11" t="e">
        <f>VLOOKUP($C793, FanGraphs_Standings[[Abbreviation]:[2024 Projected Full Season RDif]], 5, FALSE)</f>
        <v>#N/A</v>
      </c>
      <c r="BG793" s="11" t="e">
        <f>VLOOKUP($C793, FanGraphs_Standings[[Abbreviation]:[2024 Projected Full Season W%]], 18, FALSE)</f>
        <v>#N/A</v>
      </c>
      <c r="BH793" s="11" t="e">
        <f t="shared" si="146"/>
        <v>#N/A</v>
      </c>
      <c r="BI793" s="11" t="e">
        <f>VLOOKUP($C793, 'Home Field Adv'!$A$2:$K$31, 11, FALSE)</f>
        <v>#N/A</v>
      </c>
      <c r="BL793" s="12" t="str">
        <f t="shared" si="147"/>
        <v/>
      </c>
      <c r="BM793" s="12" t="str">
        <f t="shared" si="137"/>
        <v/>
      </c>
      <c r="BN793" s="12" t="str">
        <f t="shared" si="148"/>
        <v/>
      </c>
    </row>
    <row r="794" spans="6:66" x14ac:dyDescent="0.45">
      <c r="F794" s="11" t="e">
        <f>VLOOKUP($B794, FanGraphs_Standings[[Abbreviation]:[2024 Year to Date G]], 2, FALSE)</f>
        <v>#N/A</v>
      </c>
      <c r="G794" s="11" t="e">
        <f>_xlfn.IFNA(VLOOKUP($D794, 'SP Per G'!$A$2:$D$1385, 3, FALSE),M794)</f>
        <v>#N/A</v>
      </c>
      <c r="H794" s="11" t="e">
        <f>IF(AND(ISNA(VLOOKUP($D794, 'SP Per G'!$A$2:$D$1385, 4, FALSE)), ISTEXT($D794)), G794,IF(ISNA(VLOOKUP($D794, 'SP Per G'!$A$2:$D$1385, 4, FALSE)), M794, VLOOKUP($D794, 'SP Per G'!$A$2:$D$1385, 4, FALSE)))</f>
        <v>#N/A</v>
      </c>
      <c r="I794" s="11" t="e">
        <f t="shared" si="138"/>
        <v>#N/A</v>
      </c>
      <c r="J794" s="11" t="e">
        <f>_xlfn.IFNA(VLOOKUP($D794,Individual_Pitching___Dashboard[],18,FALSE),VLOOKUP(B794,Team_Pitching___Dashboard[[Team]:[ERA]],17,FALSE))</f>
        <v>#N/A</v>
      </c>
      <c r="K794" s="11" t="e">
        <f>_xlfn.IFNA(VLOOKUP($D794, Individual_Pitching___Dashboard[], 20, FALSE), VLOOKUP(B794,Team_Pitching___Dashboard[[Team]:[xFIP]],20,FALSE))</f>
        <v>#N/A</v>
      </c>
      <c r="L794" s="11" t="e">
        <f>_xlfn.IFNA(VLOOKUP($D794, Individual_Pitching___Advanced[], 21,FALSE), VLOOKUP(B794, Team_Pitching___Advanced[], 20, FALSE))</f>
        <v>#N/A</v>
      </c>
      <c r="M794" s="11" t="e">
        <f>VLOOKUP($B794, 'Team Per G'!$A$2:$G$31, 7, FALSE)</f>
        <v>#N/A</v>
      </c>
      <c r="N794" s="11" t="e">
        <f>VLOOKUP($B794, 'FanGraphs - Team WAR Projected'!$B$2:$E$31, 3, FALSE)/162</f>
        <v>#N/A</v>
      </c>
      <c r="O794" s="11" t="e">
        <f t="shared" si="139"/>
        <v>#N/A</v>
      </c>
      <c r="P794" s="11" t="e">
        <f>VLOOKUP($B794, Team_Pitching___Advanced[[Team]:[xFIP]], 19,FALSE)</f>
        <v>#N/A</v>
      </c>
      <c r="Q794" s="11" t="e">
        <f>VLOOKUP($B794, Team_Pitching___Advanced[], 20, FALSE)</f>
        <v>#N/A</v>
      </c>
      <c r="R794" s="11" t="e">
        <f>VLOOKUP($B794, Team_Batting___Dashboard[[Team]:[wOBA]], 16, FALSE)</f>
        <v>#N/A</v>
      </c>
      <c r="S794" s="11" t="e">
        <f>VLOOKUP($B794, Team_Batting___Advanced[[Team]:[OPS]], 9, FALSE)</f>
        <v>#N/A</v>
      </c>
      <c r="T794" s="11" t="e">
        <f>VLOOKUP($B794, Team_Batting___Advanced[], 19, FALSE)</f>
        <v>#N/A</v>
      </c>
      <c r="U794" s="11" t="e">
        <f>VLOOKUP($B794, 'Team Per G'!$A$2:$G$31, 3, FALSE)</f>
        <v>#N/A</v>
      </c>
      <c r="V794" s="11" t="e">
        <f>VLOOKUP($B794, 'Team Per G'!$A$2:$G$31, 5, FALSE)</f>
        <v>#N/A</v>
      </c>
      <c r="W794" s="11" t="e">
        <f>VLOOKUP($B794, 'Team Per G'!$A$2:$G$31, 4, FALSE)</f>
        <v>#N/A</v>
      </c>
      <c r="X794" s="11" t="e">
        <f>VLOOKUP($B794, Team_Batting___Dashboard[], 22, FALSE)/$F794</f>
        <v>#N/A</v>
      </c>
      <c r="Y794" s="11" t="e">
        <f>VLOOKUP($B794, 'FanGraphs - Team WAR Projected'!$B$2:$E$31, 4, FALSE)/162</f>
        <v>#N/A</v>
      </c>
      <c r="Z794" s="11" t="e">
        <f t="shared" si="140"/>
        <v>#N/A</v>
      </c>
      <c r="AA794" s="11" t="e">
        <f>VLOOKUP($B794, FanGraphs_Standings[[Abbreviation]:[2024 Year to Date RS/G]], 6, FALSE)/$F794</f>
        <v>#N/A</v>
      </c>
      <c r="AB794" s="11" t="e">
        <f>VLOOKUP($B794, FanGraphs_Standings[[Abbreviation]:[2024 Projected Full Season RDif]], 19, FALSE)/162</f>
        <v>#N/A</v>
      </c>
      <c r="AC794" s="11" t="e">
        <f t="shared" si="149"/>
        <v>#N/A</v>
      </c>
      <c r="AD794" s="11" t="e">
        <f>VLOOKUP($B794, FanGraphs_Standings[[Abbreviation]:[2024 Projected Full Season RDif]], 5, FALSE)</f>
        <v>#N/A</v>
      </c>
      <c r="AE794" s="11" t="e">
        <f>VLOOKUP($B794, FanGraphs_Standings[[Abbreviation]:[2024 Projected Full Season W%]], 18, FALSE)</f>
        <v>#N/A</v>
      </c>
      <c r="AF794" s="11" t="e">
        <f t="shared" si="141"/>
        <v>#N/A</v>
      </c>
      <c r="AG794" s="11" t="e">
        <f>VLOOKUP($B794, 'Home Field Adv'!$A$2:$I$31, 9, FALSE)</f>
        <v>#N/A</v>
      </c>
      <c r="AH794" s="11" t="e">
        <f>VLOOKUP($C794, FanGraphs_Standings[[Abbreviation]:[2024 Year to Date G]], 2, FALSE)</f>
        <v>#N/A</v>
      </c>
      <c r="AI794" s="11" t="e">
        <f>_xlfn.IFNA(VLOOKUP($E794, 'SP Per G'!$A$2:$D$1385, 3, FALSE), AO794)</f>
        <v>#N/A</v>
      </c>
      <c r="AJ794" s="11" t="e">
        <f>IF(AND(ISNA(VLOOKUP($E794, 'SP Per G'!$A$2:$D$1385, 4, FALSE)), ISTEXT($E794)), AI794,IF(ISNA(VLOOKUP($E794, 'SP Per G'!$A$2:$D$1385, 4, FALSE)), AO794, VLOOKUP($E794, 'SP Per G'!$A$2:$D$1385, 4, FALSE)))</f>
        <v>#N/A</v>
      </c>
      <c r="AK794" s="11" t="e">
        <f t="shared" si="142"/>
        <v>#N/A</v>
      </c>
      <c r="AL794" s="11" t="e">
        <f>_xlfn.IFNA(VLOOKUP($E794, Individual_Pitching___Dashboard[], 18, FALSE), VLOOKUP($C794,Team_Pitching___Advanced[[Team]:[SIERA]],16,FALSE))</f>
        <v>#N/A</v>
      </c>
      <c r="AM794" s="11" t="e">
        <f>_xlfn.IFNA(VLOOKUP($E794, Individual_Pitching___Dashboard[], 20, FALSE), VLOOKUP($C794,Team_Pitching___Advanced[[Team]:[xFIP]],19,FALSE))</f>
        <v>#N/A</v>
      </c>
      <c r="AN794" s="11" t="e">
        <f>_xlfn.IFNA(VLOOKUP($E794,Individual_Pitching___Advanced[],21,FALSE),VLOOKUP($C794,Team_Pitching___Advanced[[Team]:[SIERA]],20,FALSE))</f>
        <v>#N/A</v>
      </c>
      <c r="AO794" s="11" t="e">
        <f>VLOOKUP($C794, 'Team Per G'!$A$2:$G$31, 7, FALSE)</f>
        <v>#N/A</v>
      </c>
      <c r="AP794" s="11" t="e">
        <f>VLOOKUP($C794, 'FanGraphs - Team WAR Projected'!$B$2:$E$31, 3, FALSE)/162</f>
        <v>#N/A</v>
      </c>
      <c r="AQ794" s="11" t="e">
        <f t="shared" si="143"/>
        <v>#N/A</v>
      </c>
      <c r="AR794" s="11" t="e">
        <f>VLOOKUP($C794, Team_Pitching___Advanced[[Team]:[xFIP]], 19,FALSE)</f>
        <v>#N/A</v>
      </c>
      <c r="AS794" s="11" t="e">
        <f>VLOOKUP($C794, Team_Pitching___Advanced[], 20, FALSE)</f>
        <v>#N/A</v>
      </c>
      <c r="AT794" s="11" t="e">
        <f>VLOOKUP($C794, Team_Batting___Dashboard[[Team]:[wOBA]], 16, FALSE)</f>
        <v>#N/A</v>
      </c>
      <c r="AU794" s="11" t="e">
        <f>VLOOKUP($C794, Team_Batting___Advanced[[Team]:[OPS]], 9, FALSE)</f>
        <v>#N/A</v>
      </c>
      <c r="AV794" s="11" t="e">
        <f>VLOOKUP($C794, Team_Batting___Advanced[], 19, FALSE)</f>
        <v>#N/A</v>
      </c>
      <c r="AW794" s="11" t="e">
        <f>VLOOKUP($C794, 'Team Per G'!$A$2:$G$31, 3, FALSE)</f>
        <v>#N/A</v>
      </c>
      <c r="AX794" s="11" t="e">
        <f>VLOOKUP($C794, 'Team Per G'!$A$2:$G$31, 5, FALSE)</f>
        <v>#N/A</v>
      </c>
      <c r="AY794" s="11" t="e">
        <f>VLOOKUP($C794, 'Team Per G'!$A$2:$G$31, 4, FALSE)</f>
        <v>#N/A</v>
      </c>
      <c r="AZ794" s="11" t="e">
        <f>VLOOKUP($C794, Team_Batting___Dashboard[], 22, FALSE)/$AH794</f>
        <v>#N/A</v>
      </c>
      <c r="BA794" s="11" t="e">
        <f>VLOOKUP($C794, 'FanGraphs - Team WAR Projected'!$B$2:$E$31, 4, FALSE)/162</f>
        <v>#N/A</v>
      </c>
      <c r="BB794" s="11" t="e">
        <f t="shared" si="144"/>
        <v>#N/A</v>
      </c>
      <c r="BC794" s="11" t="e">
        <f>VLOOKUP($C794, FanGraphs_Standings[[Abbreviation]:[2024 Year to Date RS/G]], 6, FALSE)/$AH794</f>
        <v>#N/A</v>
      </c>
      <c r="BD794" s="11" t="e">
        <f>VLOOKUP($C794, FanGraphs_Standings[[Abbreviation]:[2024 Projected Full Season RDif]], 19, FALSE)/162</f>
        <v>#N/A</v>
      </c>
      <c r="BE794" s="11" t="e">
        <f t="shared" si="145"/>
        <v>#N/A</v>
      </c>
      <c r="BF794" s="11" t="e">
        <f>VLOOKUP($C794, FanGraphs_Standings[[Abbreviation]:[2024 Projected Full Season RDif]], 5, FALSE)</f>
        <v>#N/A</v>
      </c>
      <c r="BG794" s="11" t="e">
        <f>VLOOKUP($C794, FanGraphs_Standings[[Abbreviation]:[2024 Projected Full Season W%]], 18, FALSE)</f>
        <v>#N/A</v>
      </c>
      <c r="BH794" s="11" t="e">
        <f t="shared" si="146"/>
        <v>#N/A</v>
      </c>
      <c r="BI794" s="11" t="e">
        <f>VLOOKUP($C794, 'Home Field Adv'!$A$2:$K$31, 11, FALSE)</f>
        <v>#N/A</v>
      </c>
      <c r="BL794" s="12" t="str">
        <f t="shared" si="147"/>
        <v/>
      </c>
      <c r="BM794" s="12" t="str">
        <f t="shared" si="137"/>
        <v/>
      </c>
      <c r="BN794" s="12" t="str">
        <f t="shared" si="148"/>
        <v/>
      </c>
    </row>
    <row r="795" spans="6:66" x14ac:dyDescent="0.45">
      <c r="F795" s="11" t="e">
        <f>VLOOKUP($B795, FanGraphs_Standings[[Abbreviation]:[2024 Year to Date G]], 2, FALSE)</f>
        <v>#N/A</v>
      </c>
      <c r="G795" s="11" t="e">
        <f>_xlfn.IFNA(VLOOKUP($D795, 'SP Per G'!$A$2:$D$1385, 3, FALSE),M795)</f>
        <v>#N/A</v>
      </c>
      <c r="H795" s="11" t="e">
        <f>IF(AND(ISNA(VLOOKUP($D795, 'SP Per G'!$A$2:$D$1385, 4, FALSE)), ISTEXT($D795)), G795,IF(ISNA(VLOOKUP($D795, 'SP Per G'!$A$2:$D$1385, 4, FALSE)), M795, VLOOKUP($D795, 'SP Per G'!$A$2:$D$1385, 4, FALSE)))</f>
        <v>#N/A</v>
      </c>
      <c r="I795" s="11" t="e">
        <f t="shared" si="138"/>
        <v>#N/A</v>
      </c>
      <c r="J795" s="11" t="e">
        <f>_xlfn.IFNA(VLOOKUP($D795,Individual_Pitching___Dashboard[],18,FALSE),VLOOKUP(B795,Team_Pitching___Dashboard[[Team]:[ERA]],17,FALSE))</f>
        <v>#N/A</v>
      </c>
      <c r="K795" s="11" t="e">
        <f>_xlfn.IFNA(VLOOKUP($D795, Individual_Pitching___Dashboard[], 20, FALSE), VLOOKUP(B795,Team_Pitching___Dashboard[[Team]:[xFIP]],20,FALSE))</f>
        <v>#N/A</v>
      </c>
      <c r="L795" s="11" t="e">
        <f>_xlfn.IFNA(VLOOKUP($D795, Individual_Pitching___Advanced[], 21,FALSE), VLOOKUP(B795, Team_Pitching___Advanced[], 20, FALSE))</f>
        <v>#N/A</v>
      </c>
      <c r="M795" s="11" t="e">
        <f>VLOOKUP($B795, 'Team Per G'!$A$2:$G$31, 7, FALSE)</f>
        <v>#N/A</v>
      </c>
      <c r="N795" s="11" t="e">
        <f>VLOOKUP($B795, 'FanGraphs - Team WAR Projected'!$B$2:$E$31, 3, FALSE)/162</f>
        <v>#N/A</v>
      </c>
      <c r="O795" s="11" t="e">
        <f t="shared" si="139"/>
        <v>#N/A</v>
      </c>
      <c r="P795" s="11" t="e">
        <f>VLOOKUP($B795, Team_Pitching___Advanced[[Team]:[xFIP]], 19,FALSE)</f>
        <v>#N/A</v>
      </c>
      <c r="Q795" s="11" t="e">
        <f>VLOOKUP($B795, Team_Pitching___Advanced[], 20, FALSE)</f>
        <v>#N/A</v>
      </c>
      <c r="R795" s="11" t="e">
        <f>VLOOKUP($B795, Team_Batting___Dashboard[[Team]:[wOBA]], 16, FALSE)</f>
        <v>#N/A</v>
      </c>
      <c r="S795" s="11" t="e">
        <f>VLOOKUP($B795, Team_Batting___Advanced[[Team]:[OPS]], 9, FALSE)</f>
        <v>#N/A</v>
      </c>
      <c r="T795" s="11" t="e">
        <f>VLOOKUP($B795, Team_Batting___Advanced[], 19, FALSE)</f>
        <v>#N/A</v>
      </c>
      <c r="U795" s="11" t="e">
        <f>VLOOKUP($B795, 'Team Per G'!$A$2:$G$31, 3, FALSE)</f>
        <v>#N/A</v>
      </c>
      <c r="V795" s="11" t="e">
        <f>VLOOKUP($B795, 'Team Per G'!$A$2:$G$31, 5, FALSE)</f>
        <v>#N/A</v>
      </c>
      <c r="W795" s="11" t="e">
        <f>VLOOKUP($B795, 'Team Per G'!$A$2:$G$31, 4, FALSE)</f>
        <v>#N/A</v>
      </c>
      <c r="X795" s="11" t="e">
        <f>VLOOKUP($B795, Team_Batting___Dashboard[], 22, FALSE)/$F795</f>
        <v>#N/A</v>
      </c>
      <c r="Y795" s="11" t="e">
        <f>VLOOKUP($B795, 'FanGraphs - Team WAR Projected'!$B$2:$E$31, 4, FALSE)/162</f>
        <v>#N/A</v>
      </c>
      <c r="Z795" s="11" t="e">
        <f t="shared" si="140"/>
        <v>#N/A</v>
      </c>
      <c r="AA795" s="11" t="e">
        <f>VLOOKUP($B795, FanGraphs_Standings[[Abbreviation]:[2024 Year to Date RS/G]], 6, FALSE)/$F795</f>
        <v>#N/A</v>
      </c>
      <c r="AB795" s="11" t="e">
        <f>VLOOKUP($B795, FanGraphs_Standings[[Abbreviation]:[2024 Projected Full Season RDif]], 19, FALSE)/162</f>
        <v>#N/A</v>
      </c>
      <c r="AC795" s="11" t="e">
        <f t="shared" si="149"/>
        <v>#N/A</v>
      </c>
      <c r="AD795" s="11" t="e">
        <f>VLOOKUP($B795, FanGraphs_Standings[[Abbreviation]:[2024 Projected Full Season RDif]], 5, FALSE)</f>
        <v>#N/A</v>
      </c>
      <c r="AE795" s="11" t="e">
        <f>VLOOKUP($B795, FanGraphs_Standings[[Abbreviation]:[2024 Projected Full Season W%]], 18, FALSE)</f>
        <v>#N/A</v>
      </c>
      <c r="AF795" s="11" t="e">
        <f t="shared" si="141"/>
        <v>#N/A</v>
      </c>
      <c r="AG795" s="11" t="e">
        <f>VLOOKUP($B795, 'Home Field Adv'!$A$2:$I$31, 9, FALSE)</f>
        <v>#N/A</v>
      </c>
      <c r="AH795" s="11" t="e">
        <f>VLOOKUP($C795, FanGraphs_Standings[[Abbreviation]:[2024 Year to Date G]], 2, FALSE)</f>
        <v>#N/A</v>
      </c>
      <c r="AI795" s="11" t="e">
        <f>_xlfn.IFNA(VLOOKUP($E795, 'SP Per G'!$A$2:$D$1385, 3, FALSE), AO795)</f>
        <v>#N/A</v>
      </c>
      <c r="AJ795" s="11" t="e">
        <f>IF(AND(ISNA(VLOOKUP($E795, 'SP Per G'!$A$2:$D$1385, 4, FALSE)), ISTEXT($E795)), AI795,IF(ISNA(VLOOKUP($E795, 'SP Per G'!$A$2:$D$1385, 4, FALSE)), AO795, VLOOKUP($E795, 'SP Per G'!$A$2:$D$1385, 4, FALSE)))</f>
        <v>#N/A</v>
      </c>
      <c r="AK795" s="11" t="e">
        <f t="shared" si="142"/>
        <v>#N/A</v>
      </c>
      <c r="AL795" s="11" t="e">
        <f>_xlfn.IFNA(VLOOKUP($E795, Individual_Pitching___Dashboard[], 18, FALSE), VLOOKUP($C795,Team_Pitching___Advanced[[Team]:[SIERA]],16,FALSE))</f>
        <v>#N/A</v>
      </c>
      <c r="AM795" s="11" t="e">
        <f>_xlfn.IFNA(VLOOKUP($E795, Individual_Pitching___Dashboard[], 20, FALSE), VLOOKUP($C795,Team_Pitching___Advanced[[Team]:[xFIP]],19,FALSE))</f>
        <v>#N/A</v>
      </c>
      <c r="AN795" s="11" t="e">
        <f>_xlfn.IFNA(VLOOKUP($E795,Individual_Pitching___Advanced[],21,FALSE),VLOOKUP($C795,Team_Pitching___Advanced[[Team]:[SIERA]],20,FALSE))</f>
        <v>#N/A</v>
      </c>
      <c r="AO795" s="11" t="e">
        <f>VLOOKUP($C795, 'Team Per G'!$A$2:$G$31, 7, FALSE)</f>
        <v>#N/A</v>
      </c>
      <c r="AP795" s="11" t="e">
        <f>VLOOKUP($C795, 'FanGraphs - Team WAR Projected'!$B$2:$E$31, 3, FALSE)/162</f>
        <v>#N/A</v>
      </c>
      <c r="AQ795" s="11" t="e">
        <f t="shared" si="143"/>
        <v>#N/A</v>
      </c>
      <c r="AR795" s="11" t="e">
        <f>VLOOKUP($C795, Team_Pitching___Advanced[[Team]:[xFIP]], 19,FALSE)</f>
        <v>#N/A</v>
      </c>
      <c r="AS795" s="11" t="e">
        <f>VLOOKUP($C795, Team_Pitching___Advanced[], 20, FALSE)</f>
        <v>#N/A</v>
      </c>
      <c r="AT795" s="11" t="e">
        <f>VLOOKUP($C795, Team_Batting___Dashboard[[Team]:[wOBA]], 16, FALSE)</f>
        <v>#N/A</v>
      </c>
      <c r="AU795" s="11" t="e">
        <f>VLOOKUP($C795, Team_Batting___Advanced[[Team]:[OPS]], 9, FALSE)</f>
        <v>#N/A</v>
      </c>
      <c r="AV795" s="11" t="e">
        <f>VLOOKUP($C795, Team_Batting___Advanced[], 19, FALSE)</f>
        <v>#N/A</v>
      </c>
      <c r="AW795" s="11" t="e">
        <f>VLOOKUP($C795, 'Team Per G'!$A$2:$G$31, 3, FALSE)</f>
        <v>#N/A</v>
      </c>
      <c r="AX795" s="11" t="e">
        <f>VLOOKUP($C795, 'Team Per G'!$A$2:$G$31, 5, FALSE)</f>
        <v>#N/A</v>
      </c>
      <c r="AY795" s="11" t="e">
        <f>VLOOKUP($C795, 'Team Per G'!$A$2:$G$31, 4, FALSE)</f>
        <v>#N/A</v>
      </c>
      <c r="AZ795" s="11" t="e">
        <f>VLOOKUP($C795, Team_Batting___Dashboard[], 22, FALSE)/$AH795</f>
        <v>#N/A</v>
      </c>
      <c r="BA795" s="11" t="e">
        <f>VLOOKUP($C795, 'FanGraphs - Team WAR Projected'!$B$2:$E$31, 4, FALSE)/162</f>
        <v>#N/A</v>
      </c>
      <c r="BB795" s="11" t="e">
        <f t="shared" si="144"/>
        <v>#N/A</v>
      </c>
      <c r="BC795" s="11" t="e">
        <f>VLOOKUP($C795, FanGraphs_Standings[[Abbreviation]:[2024 Year to Date RS/G]], 6, FALSE)/$AH795</f>
        <v>#N/A</v>
      </c>
      <c r="BD795" s="11" t="e">
        <f>VLOOKUP($C795, FanGraphs_Standings[[Abbreviation]:[2024 Projected Full Season RDif]], 19, FALSE)/162</f>
        <v>#N/A</v>
      </c>
      <c r="BE795" s="11" t="e">
        <f t="shared" si="145"/>
        <v>#N/A</v>
      </c>
      <c r="BF795" s="11" t="e">
        <f>VLOOKUP($C795, FanGraphs_Standings[[Abbreviation]:[2024 Projected Full Season RDif]], 5, FALSE)</f>
        <v>#N/A</v>
      </c>
      <c r="BG795" s="11" t="e">
        <f>VLOOKUP($C795, FanGraphs_Standings[[Abbreviation]:[2024 Projected Full Season W%]], 18, FALSE)</f>
        <v>#N/A</v>
      </c>
      <c r="BH795" s="11" t="e">
        <f t="shared" si="146"/>
        <v>#N/A</v>
      </c>
      <c r="BI795" s="11" t="e">
        <f>VLOOKUP($C795, 'Home Field Adv'!$A$2:$K$31, 11, FALSE)</f>
        <v>#N/A</v>
      </c>
      <c r="BL795" s="12" t="str">
        <f t="shared" si="147"/>
        <v/>
      </c>
      <c r="BM795" s="12" t="str">
        <f t="shared" si="137"/>
        <v/>
      </c>
      <c r="BN795" s="12" t="str">
        <f t="shared" si="148"/>
        <v/>
      </c>
    </row>
    <row r="796" spans="6:66" x14ac:dyDescent="0.45">
      <c r="F796" s="11" t="e">
        <f>VLOOKUP($B796, FanGraphs_Standings[[Abbreviation]:[2024 Year to Date G]], 2, FALSE)</f>
        <v>#N/A</v>
      </c>
      <c r="G796" s="11" t="e">
        <f>_xlfn.IFNA(VLOOKUP($D796, 'SP Per G'!$A$2:$D$1385, 3, FALSE),M796)</f>
        <v>#N/A</v>
      </c>
      <c r="H796" s="11" t="e">
        <f>IF(AND(ISNA(VLOOKUP($D796, 'SP Per G'!$A$2:$D$1385, 4, FALSE)), ISTEXT($D796)), G796,IF(ISNA(VLOOKUP($D796, 'SP Per G'!$A$2:$D$1385, 4, FALSE)), M796, VLOOKUP($D796, 'SP Per G'!$A$2:$D$1385, 4, FALSE)))</f>
        <v>#N/A</v>
      </c>
      <c r="I796" s="11" t="e">
        <f t="shared" si="138"/>
        <v>#N/A</v>
      </c>
      <c r="J796" s="11" t="e">
        <f>_xlfn.IFNA(VLOOKUP($D796,Individual_Pitching___Dashboard[],18,FALSE),VLOOKUP(B796,Team_Pitching___Dashboard[[Team]:[ERA]],17,FALSE))</f>
        <v>#N/A</v>
      </c>
      <c r="K796" s="11" t="e">
        <f>_xlfn.IFNA(VLOOKUP($D796, Individual_Pitching___Dashboard[], 20, FALSE), VLOOKUP(B796,Team_Pitching___Dashboard[[Team]:[xFIP]],20,FALSE))</f>
        <v>#N/A</v>
      </c>
      <c r="L796" s="11" t="e">
        <f>_xlfn.IFNA(VLOOKUP($D796, Individual_Pitching___Advanced[], 21,FALSE), VLOOKUP(B796, Team_Pitching___Advanced[], 20, FALSE))</f>
        <v>#N/A</v>
      </c>
      <c r="M796" s="11" t="e">
        <f>VLOOKUP($B796, 'Team Per G'!$A$2:$G$31, 7, FALSE)</f>
        <v>#N/A</v>
      </c>
      <c r="N796" s="11" t="e">
        <f>VLOOKUP($B796, 'FanGraphs - Team WAR Projected'!$B$2:$E$31, 3, FALSE)/162</f>
        <v>#N/A</v>
      </c>
      <c r="O796" s="11" t="e">
        <f t="shared" si="139"/>
        <v>#N/A</v>
      </c>
      <c r="P796" s="11" t="e">
        <f>VLOOKUP($B796, Team_Pitching___Advanced[[Team]:[xFIP]], 19,FALSE)</f>
        <v>#N/A</v>
      </c>
      <c r="Q796" s="11" t="e">
        <f>VLOOKUP($B796, Team_Pitching___Advanced[], 20, FALSE)</f>
        <v>#N/A</v>
      </c>
      <c r="R796" s="11" t="e">
        <f>VLOOKUP($B796, Team_Batting___Dashboard[[Team]:[wOBA]], 16, FALSE)</f>
        <v>#N/A</v>
      </c>
      <c r="S796" s="11" t="e">
        <f>VLOOKUP($B796, Team_Batting___Advanced[[Team]:[OPS]], 9, FALSE)</f>
        <v>#N/A</v>
      </c>
      <c r="T796" s="11" t="e">
        <f>VLOOKUP($B796, Team_Batting___Advanced[], 19, FALSE)</f>
        <v>#N/A</v>
      </c>
      <c r="U796" s="11" t="e">
        <f>VLOOKUP($B796, 'Team Per G'!$A$2:$G$31, 3, FALSE)</f>
        <v>#N/A</v>
      </c>
      <c r="V796" s="11" t="e">
        <f>VLOOKUP($B796, 'Team Per G'!$A$2:$G$31, 5, FALSE)</f>
        <v>#N/A</v>
      </c>
      <c r="W796" s="11" t="e">
        <f>VLOOKUP($B796, 'Team Per G'!$A$2:$G$31, 4, FALSE)</f>
        <v>#N/A</v>
      </c>
      <c r="X796" s="11" t="e">
        <f>VLOOKUP($B796, Team_Batting___Dashboard[], 22, FALSE)/$F796</f>
        <v>#N/A</v>
      </c>
      <c r="Y796" s="11" t="e">
        <f>VLOOKUP($B796, 'FanGraphs - Team WAR Projected'!$B$2:$E$31, 4, FALSE)/162</f>
        <v>#N/A</v>
      </c>
      <c r="Z796" s="11" t="e">
        <f t="shared" si="140"/>
        <v>#N/A</v>
      </c>
      <c r="AA796" s="11" t="e">
        <f>VLOOKUP($B796, FanGraphs_Standings[[Abbreviation]:[2024 Year to Date RS/G]], 6, FALSE)/$F796</f>
        <v>#N/A</v>
      </c>
      <c r="AB796" s="11" t="e">
        <f>VLOOKUP($B796, FanGraphs_Standings[[Abbreviation]:[2024 Projected Full Season RDif]], 19, FALSE)/162</f>
        <v>#N/A</v>
      </c>
      <c r="AC796" s="11" t="e">
        <f t="shared" si="149"/>
        <v>#N/A</v>
      </c>
      <c r="AD796" s="11" t="e">
        <f>VLOOKUP($B796, FanGraphs_Standings[[Abbreviation]:[2024 Projected Full Season RDif]], 5, FALSE)</f>
        <v>#N/A</v>
      </c>
      <c r="AE796" s="11" t="e">
        <f>VLOOKUP($B796, FanGraphs_Standings[[Abbreviation]:[2024 Projected Full Season W%]], 18, FALSE)</f>
        <v>#N/A</v>
      </c>
      <c r="AF796" s="11" t="e">
        <f t="shared" si="141"/>
        <v>#N/A</v>
      </c>
      <c r="AG796" s="11" t="e">
        <f>VLOOKUP($B796, 'Home Field Adv'!$A$2:$I$31, 9, FALSE)</f>
        <v>#N/A</v>
      </c>
      <c r="AH796" s="11" t="e">
        <f>VLOOKUP($C796, FanGraphs_Standings[[Abbreviation]:[2024 Year to Date G]], 2, FALSE)</f>
        <v>#N/A</v>
      </c>
      <c r="AI796" s="11" t="e">
        <f>_xlfn.IFNA(VLOOKUP($E796, 'SP Per G'!$A$2:$D$1385, 3, FALSE), AO796)</f>
        <v>#N/A</v>
      </c>
      <c r="AJ796" s="11" t="e">
        <f>IF(AND(ISNA(VLOOKUP($E796, 'SP Per G'!$A$2:$D$1385, 4, FALSE)), ISTEXT($E796)), AI796,IF(ISNA(VLOOKUP($E796, 'SP Per G'!$A$2:$D$1385, 4, FALSE)), AO796, VLOOKUP($E796, 'SP Per G'!$A$2:$D$1385, 4, FALSE)))</f>
        <v>#N/A</v>
      </c>
      <c r="AK796" s="11" t="e">
        <f t="shared" si="142"/>
        <v>#N/A</v>
      </c>
      <c r="AL796" s="11" t="e">
        <f>_xlfn.IFNA(VLOOKUP($E796, Individual_Pitching___Dashboard[], 18, FALSE), VLOOKUP($C796,Team_Pitching___Advanced[[Team]:[SIERA]],16,FALSE))</f>
        <v>#N/A</v>
      </c>
      <c r="AM796" s="11" t="e">
        <f>_xlfn.IFNA(VLOOKUP($E796, Individual_Pitching___Dashboard[], 20, FALSE), VLOOKUP($C796,Team_Pitching___Advanced[[Team]:[xFIP]],19,FALSE))</f>
        <v>#N/A</v>
      </c>
      <c r="AN796" s="11" t="e">
        <f>_xlfn.IFNA(VLOOKUP($E796,Individual_Pitching___Advanced[],21,FALSE),VLOOKUP($C796,Team_Pitching___Advanced[[Team]:[SIERA]],20,FALSE))</f>
        <v>#N/A</v>
      </c>
      <c r="AO796" s="11" t="e">
        <f>VLOOKUP($C796, 'Team Per G'!$A$2:$G$31, 7, FALSE)</f>
        <v>#N/A</v>
      </c>
      <c r="AP796" s="11" t="e">
        <f>VLOOKUP($C796, 'FanGraphs - Team WAR Projected'!$B$2:$E$31, 3, FALSE)/162</f>
        <v>#N/A</v>
      </c>
      <c r="AQ796" s="11" t="e">
        <f t="shared" si="143"/>
        <v>#N/A</v>
      </c>
      <c r="AR796" s="11" t="e">
        <f>VLOOKUP($C796, Team_Pitching___Advanced[[Team]:[xFIP]], 19,FALSE)</f>
        <v>#N/A</v>
      </c>
      <c r="AS796" s="11" t="e">
        <f>VLOOKUP($C796, Team_Pitching___Advanced[], 20, FALSE)</f>
        <v>#N/A</v>
      </c>
      <c r="AT796" s="11" t="e">
        <f>VLOOKUP($C796, Team_Batting___Dashboard[[Team]:[wOBA]], 16, FALSE)</f>
        <v>#N/A</v>
      </c>
      <c r="AU796" s="11" t="e">
        <f>VLOOKUP($C796, Team_Batting___Advanced[[Team]:[OPS]], 9, FALSE)</f>
        <v>#N/A</v>
      </c>
      <c r="AV796" s="11" t="e">
        <f>VLOOKUP($C796, Team_Batting___Advanced[], 19, FALSE)</f>
        <v>#N/A</v>
      </c>
      <c r="AW796" s="11" t="e">
        <f>VLOOKUP($C796, 'Team Per G'!$A$2:$G$31, 3, FALSE)</f>
        <v>#N/A</v>
      </c>
      <c r="AX796" s="11" t="e">
        <f>VLOOKUP($C796, 'Team Per G'!$A$2:$G$31, 5, FALSE)</f>
        <v>#N/A</v>
      </c>
      <c r="AY796" s="11" t="e">
        <f>VLOOKUP($C796, 'Team Per G'!$A$2:$G$31, 4, FALSE)</f>
        <v>#N/A</v>
      </c>
      <c r="AZ796" s="11" t="e">
        <f>VLOOKUP($C796, Team_Batting___Dashboard[], 22, FALSE)/$AH796</f>
        <v>#N/A</v>
      </c>
      <c r="BA796" s="11" t="e">
        <f>VLOOKUP($C796, 'FanGraphs - Team WAR Projected'!$B$2:$E$31, 4, FALSE)/162</f>
        <v>#N/A</v>
      </c>
      <c r="BB796" s="11" t="e">
        <f t="shared" si="144"/>
        <v>#N/A</v>
      </c>
      <c r="BC796" s="11" t="e">
        <f>VLOOKUP($C796, FanGraphs_Standings[[Abbreviation]:[2024 Year to Date RS/G]], 6, FALSE)/$AH796</f>
        <v>#N/A</v>
      </c>
      <c r="BD796" s="11" t="e">
        <f>VLOOKUP($C796, FanGraphs_Standings[[Abbreviation]:[2024 Projected Full Season RDif]], 19, FALSE)/162</f>
        <v>#N/A</v>
      </c>
      <c r="BE796" s="11" t="e">
        <f t="shared" si="145"/>
        <v>#N/A</v>
      </c>
      <c r="BF796" s="11" t="e">
        <f>VLOOKUP($C796, FanGraphs_Standings[[Abbreviation]:[2024 Projected Full Season RDif]], 5, FALSE)</f>
        <v>#N/A</v>
      </c>
      <c r="BG796" s="11" t="e">
        <f>VLOOKUP($C796, FanGraphs_Standings[[Abbreviation]:[2024 Projected Full Season W%]], 18, FALSE)</f>
        <v>#N/A</v>
      </c>
      <c r="BH796" s="11" t="e">
        <f t="shared" si="146"/>
        <v>#N/A</v>
      </c>
      <c r="BI796" s="11" t="e">
        <f>VLOOKUP($C796, 'Home Field Adv'!$A$2:$K$31, 11, FALSE)</f>
        <v>#N/A</v>
      </c>
      <c r="BL796" s="12" t="str">
        <f t="shared" si="147"/>
        <v/>
      </c>
      <c r="BM796" s="12" t="str">
        <f t="shared" ref="BM796:BM859" si="150">IF( ISBLANK(BJ796), "",IF(BJ796&gt;BK796, B796, C796))</f>
        <v/>
      </c>
      <c r="BN796" s="12" t="str">
        <f t="shared" si="148"/>
        <v/>
      </c>
    </row>
    <row r="797" spans="6:66" x14ac:dyDescent="0.45">
      <c r="F797" s="11" t="e">
        <f>VLOOKUP($B797, FanGraphs_Standings[[Abbreviation]:[2024 Year to Date G]], 2, FALSE)</f>
        <v>#N/A</v>
      </c>
      <c r="G797" s="11" t="e">
        <f>_xlfn.IFNA(VLOOKUP($D797, 'SP Per G'!$A$2:$D$1385, 3, FALSE),M797)</f>
        <v>#N/A</v>
      </c>
      <c r="H797" s="11" t="e">
        <f>IF(AND(ISNA(VLOOKUP($D797, 'SP Per G'!$A$2:$D$1385, 4, FALSE)), ISTEXT($D797)), G797,IF(ISNA(VLOOKUP($D797, 'SP Per G'!$A$2:$D$1385, 4, FALSE)), M797, VLOOKUP($D797, 'SP Per G'!$A$2:$D$1385, 4, FALSE)))</f>
        <v>#N/A</v>
      </c>
      <c r="I797" s="11" t="e">
        <f t="shared" si="138"/>
        <v>#N/A</v>
      </c>
      <c r="J797" s="11" t="e">
        <f>_xlfn.IFNA(VLOOKUP($D797,Individual_Pitching___Dashboard[],18,FALSE),VLOOKUP(B797,Team_Pitching___Dashboard[[Team]:[ERA]],17,FALSE))</f>
        <v>#N/A</v>
      </c>
      <c r="K797" s="11" t="e">
        <f>_xlfn.IFNA(VLOOKUP($D797, Individual_Pitching___Dashboard[], 20, FALSE), VLOOKUP(B797,Team_Pitching___Dashboard[[Team]:[xFIP]],20,FALSE))</f>
        <v>#N/A</v>
      </c>
      <c r="L797" s="11" t="e">
        <f>_xlfn.IFNA(VLOOKUP($D797, Individual_Pitching___Advanced[], 21,FALSE), VLOOKUP(B797, Team_Pitching___Advanced[], 20, FALSE))</f>
        <v>#N/A</v>
      </c>
      <c r="M797" s="11" t="e">
        <f>VLOOKUP($B797, 'Team Per G'!$A$2:$G$31, 7, FALSE)</f>
        <v>#N/A</v>
      </c>
      <c r="N797" s="11" t="e">
        <f>VLOOKUP($B797, 'FanGraphs - Team WAR Projected'!$B$2:$E$31, 3, FALSE)/162</f>
        <v>#N/A</v>
      </c>
      <c r="O797" s="11" t="e">
        <f t="shared" si="139"/>
        <v>#N/A</v>
      </c>
      <c r="P797" s="11" t="e">
        <f>VLOOKUP($B797, Team_Pitching___Advanced[[Team]:[xFIP]], 19,FALSE)</f>
        <v>#N/A</v>
      </c>
      <c r="Q797" s="11" t="e">
        <f>VLOOKUP($B797, Team_Pitching___Advanced[], 20, FALSE)</f>
        <v>#N/A</v>
      </c>
      <c r="R797" s="11" t="e">
        <f>VLOOKUP($B797, Team_Batting___Dashboard[[Team]:[wOBA]], 16, FALSE)</f>
        <v>#N/A</v>
      </c>
      <c r="S797" s="11" t="e">
        <f>VLOOKUP($B797, Team_Batting___Advanced[[Team]:[OPS]], 9, FALSE)</f>
        <v>#N/A</v>
      </c>
      <c r="T797" s="11" t="e">
        <f>VLOOKUP($B797, Team_Batting___Advanced[], 19, FALSE)</f>
        <v>#N/A</v>
      </c>
      <c r="U797" s="11" t="e">
        <f>VLOOKUP($B797, 'Team Per G'!$A$2:$G$31, 3, FALSE)</f>
        <v>#N/A</v>
      </c>
      <c r="V797" s="11" t="e">
        <f>VLOOKUP($B797, 'Team Per G'!$A$2:$G$31, 5, FALSE)</f>
        <v>#N/A</v>
      </c>
      <c r="W797" s="11" t="e">
        <f>VLOOKUP($B797, 'Team Per G'!$A$2:$G$31, 4, FALSE)</f>
        <v>#N/A</v>
      </c>
      <c r="X797" s="11" t="e">
        <f>VLOOKUP($B797, Team_Batting___Dashboard[], 22, FALSE)/$F797</f>
        <v>#N/A</v>
      </c>
      <c r="Y797" s="11" t="e">
        <f>VLOOKUP($B797, 'FanGraphs - Team WAR Projected'!$B$2:$E$31, 4, FALSE)/162</f>
        <v>#N/A</v>
      </c>
      <c r="Z797" s="11" t="e">
        <f t="shared" si="140"/>
        <v>#N/A</v>
      </c>
      <c r="AA797" s="11" t="e">
        <f>VLOOKUP($B797, FanGraphs_Standings[[Abbreviation]:[2024 Year to Date RS/G]], 6, FALSE)/$F797</f>
        <v>#N/A</v>
      </c>
      <c r="AB797" s="11" t="e">
        <f>VLOOKUP($B797, FanGraphs_Standings[[Abbreviation]:[2024 Projected Full Season RDif]], 19, FALSE)/162</f>
        <v>#N/A</v>
      </c>
      <c r="AC797" s="11" t="e">
        <f t="shared" si="149"/>
        <v>#N/A</v>
      </c>
      <c r="AD797" s="11" t="e">
        <f>VLOOKUP($B797, FanGraphs_Standings[[Abbreviation]:[2024 Projected Full Season RDif]], 5, FALSE)</f>
        <v>#N/A</v>
      </c>
      <c r="AE797" s="11" t="e">
        <f>VLOOKUP($B797, FanGraphs_Standings[[Abbreviation]:[2024 Projected Full Season W%]], 18, FALSE)</f>
        <v>#N/A</v>
      </c>
      <c r="AF797" s="11" t="e">
        <f t="shared" si="141"/>
        <v>#N/A</v>
      </c>
      <c r="AG797" s="11" t="e">
        <f>VLOOKUP($B797, 'Home Field Adv'!$A$2:$I$31, 9, FALSE)</f>
        <v>#N/A</v>
      </c>
      <c r="AH797" s="11" t="e">
        <f>VLOOKUP($C797, FanGraphs_Standings[[Abbreviation]:[2024 Year to Date G]], 2, FALSE)</f>
        <v>#N/A</v>
      </c>
      <c r="AI797" s="11" t="e">
        <f>_xlfn.IFNA(VLOOKUP($E797, 'SP Per G'!$A$2:$D$1385, 3, FALSE), AO797)</f>
        <v>#N/A</v>
      </c>
      <c r="AJ797" s="11" t="e">
        <f>IF(AND(ISNA(VLOOKUP($E797, 'SP Per G'!$A$2:$D$1385, 4, FALSE)), ISTEXT($E797)), AI797,IF(ISNA(VLOOKUP($E797, 'SP Per G'!$A$2:$D$1385, 4, FALSE)), AO797, VLOOKUP($E797, 'SP Per G'!$A$2:$D$1385, 4, FALSE)))</f>
        <v>#N/A</v>
      </c>
      <c r="AK797" s="11" t="e">
        <f t="shared" si="142"/>
        <v>#N/A</v>
      </c>
      <c r="AL797" s="11" t="e">
        <f>_xlfn.IFNA(VLOOKUP($E797, Individual_Pitching___Dashboard[], 18, FALSE), VLOOKUP($C797,Team_Pitching___Advanced[[Team]:[SIERA]],16,FALSE))</f>
        <v>#N/A</v>
      </c>
      <c r="AM797" s="11" t="e">
        <f>_xlfn.IFNA(VLOOKUP($E797, Individual_Pitching___Dashboard[], 20, FALSE), VLOOKUP($C797,Team_Pitching___Advanced[[Team]:[xFIP]],19,FALSE))</f>
        <v>#N/A</v>
      </c>
      <c r="AN797" s="11" t="e">
        <f>_xlfn.IFNA(VLOOKUP($E797,Individual_Pitching___Advanced[],21,FALSE),VLOOKUP($C797,Team_Pitching___Advanced[[Team]:[SIERA]],20,FALSE))</f>
        <v>#N/A</v>
      </c>
      <c r="AO797" s="11" t="e">
        <f>VLOOKUP($C797, 'Team Per G'!$A$2:$G$31, 7, FALSE)</f>
        <v>#N/A</v>
      </c>
      <c r="AP797" s="11" t="e">
        <f>VLOOKUP($C797, 'FanGraphs - Team WAR Projected'!$B$2:$E$31, 3, FALSE)/162</f>
        <v>#N/A</v>
      </c>
      <c r="AQ797" s="11" t="e">
        <f t="shared" si="143"/>
        <v>#N/A</v>
      </c>
      <c r="AR797" s="11" t="e">
        <f>VLOOKUP($C797, Team_Pitching___Advanced[[Team]:[xFIP]], 19,FALSE)</f>
        <v>#N/A</v>
      </c>
      <c r="AS797" s="11" t="e">
        <f>VLOOKUP($C797, Team_Pitching___Advanced[], 20, FALSE)</f>
        <v>#N/A</v>
      </c>
      <c r="AT797" s="11" t="e">
        <f>VLOOKUP($C797, Team_Batting___Dashboard[[Team]:[wOBA]], 16, FALSE)</f>
        <v>#N/A</v>
      </c>
      <c r="AU797" s="11" t="e">
        <f>VLOOKUP($C797, Team_Batting___Advanced[[Team]:[OPS]], 9, FALSE)</f>
        <v>#N/A</v>
      </c>
      <c r="AV797" s="11" t="e">
        <f>VLOOKUP($C797, Team_Batting___Advanced[], 19, FALSE)</f>
        <v>#N/A</v>
      </c>
      <c r="AW797" s="11" t="e">
        <f>VLOOKUP($C797, 'Team Per G'!$A$2:$G$31, 3, FALSE)</f>
        <v>#N/A</v>
      </c>
      <c r="AX797" s="11" t="e">
        <f>VLOOKUP($C797, 'Team Per G'!$A$2:$G$31, 5, FALSE)</f>
        <v>#N/A</v>
      </c>
      <c r="AY797" s="11" t="e">
        <f>VLOOKUP($C797, 'Team Per G'!$A$2:$G$31, 4, FALSE)</f>
        <v>#N/A</v>
      </c>
      <c r="AZ797" s="11" t="e">
        <f>VLOOKUP($C797, Team_Batting___Dashboard[], 22, FALSE)/$AH797</f>
        <v>#N/A</v>
      </c>
      <c r="BA797" s="11" t="e">
        <f>VLOOKUP($C797, 'FanGraphs - Team WAR Projected'!$B$2:$E$31, 4, FALSE)/162</f>
        <v>#N/A</v>
      </c>
      <c r="BB797" s="11" t="e">
        <f t="shared" si="144"/>
        <v>#N/A</v>
      </c>
      <c r="BC797" s="11" t="e">
        <f>VLOOKUP($C797, FanGraphs_Standings[[Abbreviation]:[2024 Year to Date RS/G]], 6, FALSE)/$AH797</f>
        <v>#N/A</v>
      </c>
      <c r="BD797" s="11" t="e">
        <f>VLOOKUP($C797, FanGraphs_Standings[[Abbreviation]:[2024 Projected Full Season RDif]], 19, FALSE)/162</f>
        <v>#N/A</v>
      </c>
      <c r="BE797" s="11" t="e">
        <f t="shared" si="145"/>
        <v>#N/A</v>
      </c>
      <c r="BF797" s="11" t="e">
        <f>VLOOKUP($C797, FanGraphs_Standings[[Abbreviation]:[2024 Projected Full Season RDif]], 5, FALSE)</f>
        <v>#N/A</v>
      </c>
      <c r="BG797" s="11" t="e">
        <f>VLOOKUP($C797, FanGraphs_Standings[[Abbreviation]:[2024 Projected Full Season W%]], 18, FALSE)</f>
        <v>#N/A</v>
      </c>
      <c r="BH797" s="11" t="e">
        <f t="shared" si="146"/>
        <v>#N/A</v>
      </c>
      <c r="BI797" s="11" t="e">
        <f>VLOOKUP($C797, 'Home Field Adv'!$A$2:$K$31, 11, FALSE)</f>
        <v>#N/A</v>
      </c>
      <c r="BL797" s="12" t="str">
        <f t="shared" si="147"/>
        <v/>
      </c>
      <c r="BM797" s="12" t="str">
        <f t="shared" si="150"/>
        <v/>
      </c>
      <c r="BN797" s="12" t="str">
        <f t="shared" si="148"/>
        <v/>
      </c>
    </row>
    <row r="798" spans="6:66" x14ac:dyDescent="0.45">
      <c r="F798" s="11" t="e">
        <f>VLOOKUP($B798, FanGraphs_Standings[[Abbreviation]:[2024 Year to Date G]], 2, FALSE)</f>
        <v>#N/A</v>
      </c>
      <c r="G798" s="11" t="e">
        <f>_xlfn.IFNA(VLOOKUP($D798, 'SP Per G'!$A$2:$D$1385, 3, FALSE),M798)</f>
        <v>#N/A</v>
      </c>
      <c r="H798" s="11" t="e">
        <f>IF(AND(ISNA(VLOOKUP($D798, 'SP Per G'!$A$2:$D$1385, 4, FALSE)), ISTEXT($D798)), G798,IF(ISNA(VLOOKUP($D798, 'SP Per G'!$A$2:$D$1385, 4, FALSE)), M798, VLOOKUP($D798, 'SP Per G'!$A$2:$D$1385, 4, FALSE)))</f>
        <v>#N/A</v>
      </c>
      <c r="I798" s="11" t="e">
        <f t="shared" si="138"/>
        <v>#N/A</v>
      </c>
      <c r="J798" s="11" t="e">
        <f>_xlfn.IFNA(VLOOKUP($D798,Individual_Pitching___Dashboard[],18,FALSE),VLOOKUP(B798,Team_Pitching___Dashboard[[Team]:[ERA]],17,FALSE))</f>
        <v>#N/A</v>
      </c>
      <c r="K798" s="11" t="e">
        <f>_xlfn.IFNA(VLOOKUP($D798, Individual_Pitching___Dashboard[], 20, FALSE), VLOOKUP(B798,Team_Pitching___Dashboard[[Team]:[xFIP]],20,FALSE))</f>
        <v>#N/A</v>
      </c>
      <c r="L798" s="11" t="e">
        <f>_xlfn.IFNA(VLOOKUP($D798, Individual_Pitching___Advanced[], 21,FALSE), VLOOKUP(B798, Team_Pitching___Advanced[], 20, FALSE))</f>
        <v>#N/A</v>
      </c>
      <c r="M798" s="11" t="e">
        <f>VLOOKUP($B798, 'Team Per G'!$A$2:$G$31, 7, FALSE)</f>
        <v>#N/A</v>
      </c>
      <c r="N798" s="11" t="e">
        <f>VLOOKUP($B798, 'FanGraphs - Team WAR Projected'!$B$2:$E$31, 3, FALSE)/162</f>
        <v>#N/A</v>
      </c>
      <c r="O798" s="11" t="e">
        <f t="shared" si="139"/>
        <v>#N/A</v>
      </c>
      <c r="P798" s="11" t="e">
        <f>VLOOKUP($B798, Team_Pitching___Advanced[[Team]:[xFIP]], 19,FALSE)</f>
        <v>#N/A</v>
      </c>
      <c r="Q798" s="11" t="e">
        <f>VLOOKUP($B798, Team_Pitching___Advanced[], 20, FALSE)</f>
        <v>#N/A</v>
      </c>
      <c r="R798" s="11" t="e">
        <f>VLOOKUP($B798, Team_Batting___Dashboard[[Team]:[wOBA]], 16, FALSE)</f>
        <v>#N/A</v>
      </c>
      <c r="S798" s="11" t="e">
        <f>VLOOKUP($B798, Team_Batting___Advanced[[Team]:[OPS]], 9, FALSE)</f>
        <v>#N/A</v>
      </c>
      <c r="T798" s="11" t="e">
        <f>VLOOKUP($B798, Team_Batting___Advanced[], 19, FALSE)</f>
        <v>#N/A</v>
      </c>
      <c r="U798" s="11" t="e">
        <f>VLOOKUP($B798, 'Team Per G'!$A$2:$G$31, 3, FALSE)</f>
        <v>#N/A</v>
      </c>
      <c r="V798" s="11" t="e">
        <f>VLOOKUP($B798, 'Team Per G'!$A$2:$G$31, 5, FALSE)</f>
        <v>#N/A</v>
      </c>
      <c r="W798" s="11" t="e">
        <f>VLOOKUP($B798, 'Team Per G'!$A$2:$G$31, 4, FALSE)</f>
        <v>#N/A</v>
      </c>
      <c r="X798" s="11" t="e">
        <f>VLOOKUP($B798, Team_Batting___Dashboard[], 22, FALSE)/$F798</f>
        <v>#N/A</v>
      </c>
      <c r="Y798" s="11" t="e">
        <f>VLOOKUP($B798, 'FanGraphs - Team WAR Projected'!$B$2:$E$31, 4, FALSE)/162</f>
        <v>#N/A</v>
      </c>
      <c r="Z798" s="11" t="e">
        <f t="shared" si="140"/>
        <v>#N/A</v>
      </c>
      <c r="AA798" s="11" t="e">
        <f>VLOOKUP($B798, FanGraphs_Standings[[Abbreviation]:[2024 Year to Date RS/G]], 6, FALSE)/$F798</f>
        <v>#N/A</v>
      </c>
      <c r="AB798" s="11" t="e">
        <f>VLOOKUP($B798, FanGraphs_Standings[[Abbreviation]:[2024 Projected Full Season RDif]], 19, FALSE)/162</f>
        <v>#N/A</v>
      </c>
      <c r="AC798" s="11" t="e">
        <f t="shared" si="149"/>
        <v>#N/A</v>
      </c>
      <c r="AD798" s="11" t="e">
        <f>VLOOKUP($B798, FanGraphs_Standings[[Abbreviation]:[2024 Projected Full Season RDif]], 5, FALSE)</f>
        <v>#N/A</v>
      </c>
      <c r="AE798" s="11" t="e">
        <f>VLOOKUP($B798, FanGraphs_Standings[[Abbreviation]:[2024 Projected Full Season W%]], 18, FALSE)</f>
        <v>#N/A</v>
      </c>
      <c r="AF798" s="11" t="e">
        <f t="shared" si="141"/>
        <v>#N/A</v>
      </c>
      <c r="AG798" s="11" t="e">
        <f>VLOOKUP($B798, 'Home Field Adv'!$A$2:$I$31, 9, FALSE)</f>
        <v>#N/A</v>
      </c>
      <c r="AH798" s="11" t="e">
        <f>VLOOKUP($C798, FanGraphs_Standings[[Abbreviation]:[2024 Year to Date G]], 2, FALSE)</f>
        <v>#N/A</v>
      </c>
      <c r="AI798" s="11" t="e">
        <f>_xlfn.IFNA(VLOOKUP($E798, 'SP Per G'!$A$2:$D$1385, 3, FALSE), AO798)</f>
        <v>#N/A</v>
      </c>
      <c r="AJ798" s="11" t="e">
        <f>IF(AND(ISNA(VLOOKUP($E798, 'SP Per G'!$A$2:$D$1385, 4, FALSE)), ISTEXT($E798)), AI798,IF(ISNA(VLOOKUP($E798, 'SP Per G'!$A$2:$D$1385, 4, FALSE)), AO798, VLOOKUP($E798, 'SP Per G'!$A$2:$D$1385, 4, FALSE)))</f>
        <v>#N/A</v>
      </c>
      <c r="AK798" s="11" t="e">
        <f t="shared" si="142"/>
        <v>#N/A</v>
      </c>
      <c r="AL798" s="11" t="e">
        <f>_xlfn.IFNA(VLOOKUP($E798, Individual_Pitching___Dashboard[], 18, FALSE), VLOOKUP($C798,Team_Pitching___Advanced[[Team]:[SIERA]],16,FALSE))</f>
        <v>#N/A</v>
      </c>
      <c r="AM798" s="11" t="e">
        <f>_xlfn.IFNA(VLOOKUP($E798, Individual_Pitching___Dashboard[], 20, FALSE), VLOOKUP($C798,Team_Pitching___Advanced[[Team]:[xFIP]],19,FALSE))</f>
        <v>#N/A</v>
      </c>
      <c r="AN798" s="11" t="e">
        <f>_xlfn.IFNA(VLOOKUP($E798,Individual_Pitching___Advanced[],21,FALSE),VLOOKUP($C798,Team_Pitching___Advanced[[Team]:[SIERA]],20,FALSE))</f>
        <v>#N/A</v>
      </c>
      <c r="AO798" s="11" t="e">
        <f>VLOOKUP($C798, 'Team Per G'!$A$2:$G$31, 7, FALSE)</f>
        <v>#N/A</v>
      </c>
      <c r="AP798" s="11" t="e">
        <f>VLOOKUP($C798, 'FanGraphs - Team WAR Projected'!$B$2:$E$31, 3, FALSE)/162</f>
        <v>#N/A</v>
      </c>
      <c r="AQ798" s="11" t="e">
        <f t="shared" si="143"/>
        <v>#N/A</v>
      </c>
      <c r="AR798" s="11" t="e">
        <f>VLOOKUP($C798, Team_Pitching___Advanced[[Team]:[xFIP]], 19,FALSE)</f>
        <v>#N/A</v>
      </c>
      <c r="AS798" s="11" t="e">
        <f>VLOOKUP($C798, Team_Pitching___Advanced[], 20, FALSE)</f>
        <v>#N/A</v>
      </c>
      <c r="AT798" s="11" t="e">
        <f>VLOOKUP($C798, Team_Batting___Dashboard[[Team]:[wOBA]], 16, FALSE)</f>
        <v>#N/A</v>
      </c>
      <c r="AU798" s="11" t="e">
        <f>VLOOKUP($C798, Team_Batting___Advanced[[Team]:[OPS]], 9, FALSE)</f>
        <v>#N/A</v>
      </c>
      <c r="AV798" s="11" t="e">
        <f>VLOOKUP($C798, Team_Batting___Advanced[], 19, FALSE)</f>
        <v>#N/A</v>
      </c>
      <c r="AW798" s="11" t="e">
        <f>VLOOKUP($C798, 'Team Per G'!$A$2:$G$31, 3, FALSE)</f>
        <v>#N/A</v>
      </c>
      <c r="AX798" s="11" t="e">
        <f>VLOOKUP($C798, 'Team Per G'!$A$2:$G$31, 5, FALSE)</f>
        <v>#N/A</v>
      </c>
      <c r="AY798" s="11" t="e">
        <f>VLOOKUP($C798, 'Team Per G'!$A$2:$G$31, 4, FALSE)</f>
        <v>#N/A</v>
      </c>
      <c r="AZ798" s="11" t="e">
        <f>VLOOKUP($C798, Team_Batting___Dashboard[], 22, FALSE)/$AH798</f>
        <v>#N/A</v>
      </c>
      <c r="BA798" s="11" t="e">
        <f>VLOOKUP($C798, 'FanGraphs - Team WAR Projected'!$B$2:$E$31, 4, FALSE)/162</f>
        <v>#N/A</v>
      </c>
      <c r="BB798" s="11" t="e">
        <f t="shared" si="144"/>
        <v>#N/A</v>
      </c>
      <c r="BC798" s="11" t="e">
        <f>VLOOKUP($C798, FanGraphs_Standings[[Abbreviation]:[2024 Year to Date RS/G]], 6, FALSE)/$AH798</f>
        <v>#N/A</v>
      </c>
      <c r="BD798" s="11" t="e">
        <f>VLOOKUP($C798, FanGraphs_Standings[[Abbreviation]:[2024 Projected Full Season RDif]], 19, FALSE)/162</f>
        <v>#N/A</v>
      </c>
      <c r="BE798" s="11" t="e">
        <f t="shared" si="145"/>
        <v>#N/A</v>
      </c>
      <c r="BF798" s="11" t="e">
        <f>VLOOKUP($C798, FanGraphs_Standings[[Abbreviation]:[2024 Projected Full Season RDif]], 5, FALSE)</f>
        <v>#N/A</v>
      </c>
      <c r="BG798" s="11" t="e">
        <f>VLOOKUP($C798, FanGraphs_Standings[[Abbreviation]:[2024 Projected Full Season W%]], 18, FALSE)</f>
        <v>#N/A</v>
      </c>
      <c r="BH798" s="11" t="e">
        <f t="shared" si="146"/>
        <v>#N/A</v>
      </c>
      <c r="BI798" s="11" t="e">
        <f>VLOOKUP($C798, 'Home Field Adv'!$A$2:$K$31, 11, FALSE)</f>
        <v>#N/A</v>
      </c>
      <c r="BL798" s="12" t="str">
        <f t="shared" si="147"/>
        <v/>
      </c>
      <c r="BM798" s="12" t="str">
        <f t="shared" si="150"/>
        <v/>
      </c>
      <c r="BN798" s="12" t="str">
        <f t="shared" si="148"/>
        <v/>
      </c>
    </row>
    <row r="799" spans="6:66" x14ac:dyDescent="0.45">
      <c r="F799" s="11" t="e">
        <f>VLOOKUP($B799, FanGraphs_Standings[[Abbreviation]:[2024 Year to Date G]], 2, FALSE)</f>
        <v>#N/A</v>
      </c>
      <c r="G799" s="11" t="e">
        <f>_xlfn.IFNA(VLOOKUP($D799, 'SP Per G'!$A$2:$D$1385, 3, FALSE),M799)</f>
        <v>#N/A</v>
      </c>
      <c r="H799" s="11" t="e">
        <f>IF(AND(ISNA(VLOOKUP($D799, 'SP Per G'!$A$2:$D$1385, 4, FALSE)), ISTEXT($D799)), G799,IF(ISNA(VLOOKUP($D799, 'SP Per G'!$A$2:$D$1385, 4, FALSE)), M799, VLOOKUP($D799, 'SP Per G'!$A$2:$D$1385, 4, FALSE)))</f>
        <v>#N/A</v>
      </c>
      <c r="I799" s="11" t="e">
        <f t="shared" si="138"/>
        <v>#N/A</v>
      </c>
      <c r="J799" s="11" t="e">
        <f>_xlfn.IFNA(VLOOKUP($D799,Individual_Pitching___Dashboard[],18,FALSE),VLOOKUP(B799,Team_Pitching___Dashboard[[Team]:[ERA]],17,FALSE))</f>
        <v>#N/A</v>
      </c>
      <c r="K799" s="11" t="e">
        <f>_xlfn.IFNA(VLOOKUP($D799, Individual_Pitching___Dashboard[], 20, FALSE), VLOOKUP(B799,Team_Pitching___Dashboard[[Team]:[xFIP]],20,FALSE))</f>
        <v>#N/A</v>
      </c>
      <c r="L799" s="11" t="e">
        <f>_xlfn.IFNA(VLOOKUP($D799, Individual_Pitching___Advanced[], 21,FALSE), VLOOKUP(B799, Team_Pitching___Advanced[], 20, FALSE))</f>
        <v>#N/A</v>
      </c>
      <c r="M799" s="11" t="e">
        <f>VLOOKUP($B799, 'Team Per G'!$A$2:$G$31, 7, FALSE)</f>
        <v>#N/A</v>
      </c>
      <c r="N799" s="11" t="e">
        <f>VLOOKUP($B799, 'FanGraphs - Team WAR Projected'!$B$2:$E$31, 3, FALSE)/162</f>
        <v>#N/A</v>
      </c>
      <c r="O799" s="11" t="e">
        <f t="shared" si="139"/>
        <v>#N/A</v>
      </c>
      <c r="P799" s="11" t="e">
        <f>VLOOKUP($B799, Team_Pitching___Advanced[[Team]:[xFIP]], 19,FALSE)</f>
        <v>#N/A</v>
      </c>
      <c r="Q799" s="11" t="e">
        <f>VLOOKUP($B799, Team_Pitching___Advanced[], 20, FALSE)</f>
        <v>#N/A</v>
      </c>
      <c r="R799" s="11" t="e">
        <f>VLOOKUP($B799, Team_Batting___Dashboard[[Team]:[wOBA]], 16, FALSE)</f>
        <v>#N/A</v>
      </c>
      <c r="S799" s="11" t="e">
        <f>VLOOKUP($B799, Team_Batting___Advanced[[Team]:[OPS]], 9, FALSE)</f>
        <v>#N/A</v>
      </c>
      <c r="T799" s="11" t="e">
        <f>VLOOKUP($B799, Team_Batting___Advanced[], 19, FALSE)</f>
        <v>#N/A</v>
      </c>
      <c r="U799" s="11" t="e">
        <f>VLOOKUP($B799, 'Team Per G'!$A$2:$G$31, 3, FALSE)</f>
        <v>#N/A</v>
      </c>
      <c r="V799" s="11" t="e">
        <f>VLOOKUP($B799, 'Team Per G'!$A$2:$G$31, 5, FALSE)</f>
        <v>#N/A</v>
      </c>
      <c r="W799" s="11" t="e">
        <f>VLOOKUP($B799, 'Team Per G'!$A$2:$G$31, 4, FALSE)</f>
        <v>#N/A</v>
      </c>
      <c r="X799" s="11" t="e">
        <f>VLOOKUP($B799, Team_Batting___Dashboard[], 22, FALSE)/$F799</f>
        <v>#N/A</v>
      </c>
      <c r="Y799" s="11" t="e">
        <f>VLOOKUP($B799, 'FanGraphs - Team WAR Projected'!$B$2:$E$31, 4, FALSE)/162</f>
        <v>#N/A</v>
      </c>
      <c r="Z799" s="11" t="e">
        <f t="shared" si="140"/>
        <v>#N/A</v>
      </c>
      <c r="AA799" s="11" t="e">
        <f>VLOOKUP($B799, FanGraphs_Standings[[Abbreviation]:[2024 Year to Date RS/G]], 6, FALSE)/$F799</f>
        <v>#N/A</v>
      </c>
      <c r="AB799" s="11" t="e">
        <f>VLOOKUP($B799, FanGraphs_Standings[[Abbreviation]:[2024 Projected Full Season RDif]], 19, FALSE)/162</f>
        <v>#N/A</v>
      </c>
      <c r="AC799" s="11" t="e">
        <f t="shared" si="149"/>
        <v>#N/A</v>
      </c>
      <c r="AD799" s="11" t="e">
        <f>VLOOKUP($B799, FanGraphs_Standings[[Abbreviation]:[2024 Projected Full Season RDif]], 5, FALSE)</f>
        <v>#N/A</v>
      </c>
      <c r="AE799" s="11" t="e">
        <f>VLOOKUP($B799, FanGraphs_Standings[[Abbreviation]:[2024 Projected Full Season W%]], 18, FALSE)</f>
        <v>#N/A</v>
      </c>
      <c r="AF799" s="11" t="e">
        <f t="shared" si="141"/>
        <v>#N/A</v>
      </c>
      <c r="AG799" s="11" t="e">
        <f>VLOOKUP($B799, 'Home Field Adv'!$A$2:$I$31, 9, FALSE)</f>
        <v>#N/A</v>
      </c>
      <c r="AH799" s="11" t="e">
        <f>VLOOKUP($C799, FanGraphs_Standings[[Abbreviation]:[2024 Year to Date G]], 2, FALSE)</f>
        <v>#N/A</v>
      </c>
      <c r="AI799" s="11" t="e">
        <f>_xlfn.IFNA(VLOOKUP($E799, 'SP Per G'!$A$2:$D$1385, 3, FALSE), AO799)</f>
        <v>#N/A</v>
      </c>
      <c r="AJ799" s="11" t="e">
        <f>IF(AND(ISNA(VLOOKUP($E799, 'SP Per G'!$A$2:$D$1385, 4, FALSE)), ISTEXT($E799)), AI799,IF(ISNA(VLOOKUP($E799, 'SP Per G'!$A$2:$D$1385, 4, FALSE)), AO799, VLOOKUP($E799, 'SP Per G'!$A$2:$D$1385, 4, FALSE)))</f>
        <v>#N/A</v>
      </c>
      <c r="AK799" s="11" t="e">
        <f t="shared" si="142"/>
        <v>#N/A</v>
      </c>
      <c r="AL799" s="11" t="e">
        <f>_xlfn.IFNA(VLOOKUP($E799, Individual_Pitching___Dashboard[], 18, FALSE), VLOOKUP($C799,Team_Pitching___Advanced[[Team]:[SIERA]],16,FALSE))</f>
        <v>#N/A</v>
      </c>
      <c r="AM799" s="11" t="e">
        <f>_xlfn.IFNA(VLOOKUP($E799, Individual_Pitching___Dashboard[], 20, FALSE), VLOOKUP($C799,Team_Pitching___Advanced[[Team]:[xFIP]],19,FALSE))</f>
        <v>#N/A</v>
      </c>
      <c r="AN799" s="11" t="e">
        <f>_xlfn.IFNA(VLOOKUP($E799,Individual_Pitching___Advanced[],21,FALSE),VLOOKUP($C799,Team_Pitching___Advanced[[Team]:[SIERA]],20,FALSE))</f>
        <v>#N/A</v>
      </c>
      <c r="AO799" s="11" t="e">
        <f>VLOOKUP($C799, 'Team Per G'!$A$2:$G$31, 7, FALSE)</f>
        <v>#N/A</v>
      </c>
      <c r="AP799" s="11" t="e">
        <f>VLOOKUP($C799, 'FanGraphs - Team WAR Projected'!$B$2:$E$31, 3, FALSE)/162</f>
        <v>#N/A</v>
      </c>
      <c r="AQ799" s="11" t="e">
        <f t="shared" si="143"/>
        <v>#N/A</v>
      </c>
      <c r="AR799" s="11" t="e">
        <f>VLOOKUP($C799, Team_Pitching___Advanced[[Team]:[xFIP]], 19,FALSE)</f>
        <v>#N/A</v>
      </c>
      <c r="AS799" s="11" t="e">
        <f>VLOOKUP($C799, Team_Pitching___Advanced[], 20, FALSE)</f>
        <v>#N/A</v>
      </c>
      <c r="AT799" s="11" t="e">
        <f>VLOOKUP($C799, Team_Batting___Dashboard[[Team]:[wOBA]], 16, FALSE)</f>
        <v>#N/A</v>
      </c>
      <c r="AU799" s="11" t="e">
        <f>VLOOKUP($C799, Team_Batting___Advanced[[Team]:[OPS]], 9, FALSE)</f>
        <v>#N/A</v>
      </c>
      <c r="AV799" s="11" t="e">
        <f>VLOOKUP($C799, Team_Batting___Advanced[], 19, FALSE)</f>
        <v>#N/A</v>
      </c>
      <c r="AW799" s="11" t="e">
        <f>VLOOKUP($C799, 'Team Per G'!$A$2:$G$31, 3, FALSE)</f>
        <v>#N/A</v>
      </c>
      <c r="AX799" s="11" t="e">
        <f>VLOOKUP($C799, 'Team Per G'!$A$2:$G$31, 5, FALSE)</f>
        <v>#N/A</v>
      </c>
      <c r="AY799" s="11" t="e">
        <f>VLOOKUP($C799, 'Team Per G'!$A$2:$G$31, 4, FALSE)</f>
        <v>#N/A</v>
      </c>
      <c r="AZ799" s="11" t="e">
        <f>VLOOKUP($C799, Team_Batting___Dashboard[], 22, FALSE)/$AH799</f>
        <v>#N/A</v>
      </c>
      <c r="BA799" s="11" t="e">
        <f>VLOOKUP($C799, 'FanGraphs - Team WAR Projected'!$B$2:$E$31, 4, FALSE)/162</f>
        <v>#N/A</v>
      </c>
      <c r="BB799" s="11" t="e">
        <f t="shared" si="144"/>
        <v>#N/A</v>
      </c>
      <c r="BC799" s="11" t="e">
        <f>VLOOKUP($C799, FanGraphs_Standings[[Abbreviation]:[2024 Year to Date RS/G]], 6, FALSE)/$AH799</f>
        <v>#N/A</v>
      </c>
      <c r="BD799" s="11" t="e">
        <f>VLOOKUP($C799, FanGraphs_Standings[[Abbreviation]:[2024 Projected Full Season RDif]], 19, FALSE)/162</f>
        <v>#N/A</v>
      </c>
      <c r="BE799" s="11" t="e">
        <f t="shared" si="145"/>
        <v>#N/A</v>
      </c>
      <c r="BF799" s="11" t="e">
        <f>VLOOKUP($C799, FanGraphs_Standings[[Abbreviation]:[2024 Projected Full Season RDif]], 5, FALSE)</f>
        <v>#N/A</v>
      </c>
      <c r="BG799" s="11" t="e">
        <f>VLOOKUP($C799, FanGraphs_Standings[[Abbreviation]:[2024 Projected Full Season W%]], 18, FALSE)</f>
        <v>#N/A</v>
      </c>
      <c r="BH799" s="11" t="e">
        <f t="shared" si="146"/>
        <v>#N/A</v>
      </c>
      <c r="BI799" s="11" t="e">
        <f>VLOOKUP($C799, 'Home Field Adv'!$A$2:$K$31, 11, FALSE)</f>
        <v>#N/A</v>
      </c>
      <c r="BL799" s="12" t="str">
        <f t="shared" si="147"/>
        <v/>
      </c>
      <c r="BM799" s="12" t="str">
        <f t="shared" si="150"/>
        <v/>
      </c>
      <c r="BN799" s="12" t="str">
        <f t="shared" si="148"/>
        <v/>
      </c>
    </row>
    <row r="800" spans="6:66" x14ac:dyDescent="0.45">
      <c r="F800" s="11" t="e">
        <f>VLOOKUP($B800, FanGraphs_Standings[[Abbreviation]:[2024 Year to Date G]], 2, FALSE)</f>
        <v>#N/A</v>
      </c>
      <c r="G800" s="11" t="e">
        <f>_xlfn.IFNA(VLOOKUP($D800, 'SP Per G'!$A$2:$D$1385, 3, FALSE),M800)</f>
        <v>#N/A</v>
      </c>
      <c r="H800" s="11" t="e">
        <f>IF(AND(ISNA(VLOOKUP($D800, 'SP Per G'!$A$2:$D$1385, 4, FALSE)), ISTEXT($D800)), G800,IF(ISNA(VLOOKUP($D800, 'SP Per G'!$A$2:$D$1385, 4, FALSE)), M800, VLOOKUP($D800, 'SP Per G'!$A$2:$D$1385, 4, FALSE)))</f>
        <v>#N/A</v>
      </c>
      <c r="I800" s="11" t="e">
        <f t="shared" si="138"/>
        <v>#N/A</v>
      </c>
      <c r="J800" s="11" t="e">
        <f>_xlfn.IFNA(VLOOKUP($D800,Individual_Pitching___Dashboard[],18,FALSE),VLOOKUP(B800,Team_Pitching___Dashboard[[Team]:[ERA]],17,FALSE))</f>
        <v>#N/A</v>
      </c>
      <c r="K800" s="11" t="e">
        <f>_xlfn.IFNA(VLOOKUP($D800, Individual_Pitching___Dashboard[], 20, FALSE), VLOOKUP(B800,Team_Pitching___Dashboard[[Team]:[xFIP]],20,FALSE))</f>
        <v>#N/A</v>
      </c>
      <c r="L800" s="11" t="e">
        <f>_xlfn.IFNA(VLOOKUP($D800, Individual_Pitching___Advanced[], 21,FALSE), VLOOKUP(B800, Team_Pitching___Advanced[], 20, FALSE))</f>
        <v>#N/A</v>
      </c>
      <c r="M800" s="11" t="e">
        <f>VLOOKUP($B800, 'Team Per G'!$A$2:$G$31, 7, FALSE)</f>
        <v>#N/A</v>
      </c>
      <c r="N800" s="11" t="e">
        <f>VLOOKUP($B800, 'FanGraphs - Team WAR Projected'!$B$2:$E$31, 3, FALSE)/162</f>
        <v>#N/A</v>
      </c>
      <c r="O800" s="11" t="e">
        <f t="shared" si="139"/>
        <v>#N/A</v>
      </c>
      <c r="P800" s="11" t="e">
        <f>VLOOKUP($B800, Team_Pitching___Advanced[[Team]:[xFIP]], 19,FALSE)</f>
        <v>#N/A</v>
      </c>
      <c r="Q800" s="11" t="e">
        <f>VLOOKUP($B800, Team_Pitching___Advanced[], 20, FALSE)</f>
        <v>#N/A</v>
      </c>
      <c r="R800" s="11" t="e">
        <f>VLOOKUP($B800, Team_Batting___Dashboard[[Team]:[wOBA]], 16, FALSE)</f>
        <v>#N/A</v>
      </c>
      <c r="S800" s="11" t="e">
        <f>VLOOKUP($B800, Team_Batting___Advanced[[Team]:[OPS]], 9, FALSE)</f>
        <v>#N/A</v>
      </c>
      <c r="T800" s="11" t="e">
        <f>VLOOKUP($B800, Team_Batting___Advanced[], 19, FALSE)</f>
        <v>#N/A</v>
      </c>
      <c r="U800" s="11" t="e">
        <f>VLOOKUP($B800, 'Team Per G'!$A$2:$G$31, 3, FALSE)</f>
        <v>#N/A</v>
      </c>
      <c r="V800" s="11" t="e">
        <f>VLOOKUP($B800, 'Team Per G'!$A$2:$G$31, 5, FALSE)</f>
        <v>#N/A</v>
      </c>
      <c r="W800" s="11" t="e">
        <f>VLOOKUP($B800, 'Team Per G'!$A$2:$G$31, 4, FALSE)</f>
        <v>#N/A</v>
      </c>
      <c r="X800" s="11" t="e">
        <f>VLOOKUP($B800, Team_Batting___Dashboard[], 22, FALSE)/$F800</f>
        <v>#N/A</v>
      </c>
      <c r="Y800" s="11" t="e">
        <f>VLOOKUP($B800, 'FanGraphs - Team WAR Projected'!$B$2:$E$31, 4, FALSE)/162</f>
        <v>#N/A</v>
      </c>
      <c r="Z800" s="11" t="e">
        <f t="shared" si="140"/>
        <v>#N/A</v>
      </c>
      <c r="AA800" s="11" t="e">
        <f>VLOOKUP($B800, FanGraphs_Standings[[Abbreviation]:[2024 Year to Date RS/G]], 6, FALSE)/$F800</f>
        <v>#N/A</v>
      </c>
      <c r="AB800" s="11" t="e">
        <f>VLOOKUP($B800, FanGraphs_Standings[[Abbreviation]:[2024 Projected Full Season RDif]], 19, FALSE)/162</f>
        <v>#N/A</v>
      </c>
      <c r="AC800" s="11" t="e">
        <f t="shared" si="149"/>
        <v>#N/A</v>
      </c>
      <c r="AD800" s="11" t="e">
        <f>VLOOKUP($B800, FanGraphs_Standings[[Abbreviation]:[2024 Projected Full Season RDif]], 5, FALSE)</f>
        <v>#N/A</v>
      </c>
      <c r="AE800" s="11" t="e">
        <f>VLOOKUP($B800, FanGraphs_Standings[[Abbreviation]:[2024 Projected Full Season W%]], 18, FALSE)</f>
        <v>#N/A</v>
      </c>
      <c r="AF800" s="11" t="e">
        <f t="shared" si="141"/>
        <v>#N/A</v>
      </c>
      <c r="AG800" s="11" t="e">
        <f>VLOOKUP($B800, 'Home Field Adv'!$A$2:$I$31, 9, FALSE)</f>
        <v>#N/A</v>
      </c>
      <c r="AH800" s="11" t="e">
        <f>VLOOKUP($C800, FanGraphs_Standings[[Abbreviation]:[2024 Year to Date G]], 2, FALSE)</f>
        <v>#N/A</v>
      </c>
      <c r="AI800" s="11" t="e">
        <f>_xlfn.IFNA(VLOOKUP($E800, 'SP Per G'!$A$2:$D$1385, 3, FALSE), AO800)</f>
        <v>#N/A</v>
      </c>
      <c r="AJ800" s="11" t="e">
        <f>IF(AND(ISNA(VLOOKUP($E800, 'SP Per G'!$A$2:$D$1385, 4, FALSE)), ISTEXT($E800)), AI800,IF(ISNA(VLOOKUP($E800, 'SP Per G'!$A$2:$D$1385, 4, FALSE)), AO800, VLOOKUP($E800, 'SP Per G'!$A$2:$D$1385, 4, FALSE)))</f>
        <v>#N/A</v>
      </c>
      <c r="AK800" s="11" t="e">
        <f t="shared" si="142"/>
        <v>#N/A</v>
      </c>
      <c r="AL800" s="11" t="e">
        <f>_xlfn.IFNA(VLOOKUP($E800, Individual_Pitching___Dashboard[], 18, FALSE), VLOOKUP($C800,Team_Pitching___Advanced[[Team]:[SIERA]],16,FALSE))</f>
        <v>#N/A</v>
      </c>
      <c r="AM800" s="11" t="e">
        <f>_xlfn.IFNA(VLOOKUP($E800, Individual_Pitching___Dashboard[], 20, FALSE), VLOOKUP($C800,Team_Pitching___Advanced[[Team]:[xFIP]],19,FALSE))</f>
        <v>#N/A</v>
      </c>
      <c r="AN800" s="11" t="e">
        <f>_xlfn.IFNA(VLOOKUP($E800,Individual_Pitching___Advanced[],21,FALSE),VLOOKUP($C800,Team_Pitching___Advanced[[Team]:[SIERA]],20,FALSE))</f>
        <v>#N/A</v>
      </c>
      <c r="AO800" s="11" t="e">
        <f>VLOOKUP($C800, 'Team Per G'!$A$2:$G$31, 7, FALSE)</f>
        <v>#N/A</v>
      </c>
      <c r="AP800" s="11" t="e">
        <f>VLOOKUP($C800, 'FanGraphs - Team WAR Projected'!$B$2:$E$31, 3, FALSE)/162</f>
        <v>#N/A</v>
      </c>
      <c r="AQ800" s="11" t="e">
        <f t="shared" si="143"/>
        <v>#N/A</v>
      </c>
      <c r="AR800" s="11" t="e">
        <f>VLOOKUP($C800, Team_Pitching___Advanced[[Team]:[xFIP]], 19,FALSE)</f>
        <v>#N/A</v>
      </c>
      <c r="AS800" s="11" t="e">
        <f>VLOOKUP($C800, Team_Pitching___Advanced[], 20, FALSE)</f>
        <v>#N/A</v>
      </c>
      <c r="AT800" s="11" t="e">
        <f>VLOOKUP($C800, Team_Batting___Dashboard[[Team]:[wOBA]], 16, FALSE)</f>
        <v>#N/A</v>
      </c>
      <c r="AU800" s="11" t="e">
        <f>VLOOKUP($C800, Team_Batting___Advanced[[Team]:[OPS]], 9, FALSE)</f>
        <v>#N/A</v>
      </c>
      <c r="AV800" s="11" t="e">
        <f>VLOOKUP($C800, Team_Batting___Advanced[], 19, FALSE)</f>
        <v>#N/A</v>
      </c>
      <c r="AW800" s="11" t="e">
        <f>VLOOKUP($C800, 'Team Per G'!$A$2:$G$31, 3, FALSE)</f>
        <v>#N/A</v>
      </c>
      <c r="AX800" s="11" t="e">
        <f>VLOOKUP($C800, 'Team Per G'!$A$2:$G$31, 5, FALSE)</f>
        <v>#N/A</v>
      </c>
      <c r="AY800" s="11" t="e">
        <f>VLOOKUP($C800, 'Team Per G'!$A$2:$G$31, 4, FALSE)</f>
        <v>#N/A</v>
      </c>
      <c r="AZ800" s="11" t="e">
        <f>VLOOKUP($C800, Team_Batting___Dashboard[], 22, FALSE)/$AH800</f>
        <v>#N/A</v>
      </c>
      <c r="BA800" s="11" t="e">
        <f>VLOOKUP($C800, 'FanGraphs - Team WAR Projected'!$B$2:$E$31, 4, FALSE)/162</f>
        <v>#N/A</v>
      </c>
      <c r="BB800" s="11" t="e">
        <f t="shared" si="144"/>
        <v>#N/A</v>
      </c>
      <c r="BC800" s="11" t="e">
        <f>VLOOKUP($C800, FanGraphs_Standings[[Abbreviation]:[2024 Year to Date RS/G]], 6, FALSE)/$AH800</f>
        <v>#N/A</v>
      </c>
      <c r="BD800" s="11" t="e">
        <f>VLOOKUP($C800, FanGraphs_Standings[[Abbreviation]:[2024 Projected Full Season RDif]], 19, FALSE)/162</f>
        <v>#N/A</v>
      </c>
      <c r="BE800" s="11" t="e">
        <f t="shared" si="145"/>
        <v>#N/A</v>
      </c>
      <c r="BF800" s="11" t="e">
        <f>VLOOKUP($C800, FanGraphs_Standings[[Abbreviation]:[2024 Projected Full Season RDif]], 5, FALSE)</f>
        <v>#N/A</v>
      </c>
      <c r="BG800" s="11" t="e">
        <f>VLOOKUP($C800, FanGraphs_Standings[[Abbreviation]:[2024 Projected Full Season W%]], 18, FALSE)</f>
        <v>#N/A</v>
      </c>
      <c r="BH800" s="11" t="e">
        <f t="shared" si="146"/>
        <v>#N/A</v>
      </c>
      <c r="BI800" s="11" t="e">
        <f>VLOOKUP($C800, 'Home Field Adv'!$A$2:$K$31, 11, FALSE)</f>
        <v>#N/A</v>
      </c>
      <c r="BL800" s="12" t="str">
        <f t="shared" si="147"/>
        <v/>
      </c>
      <c r="BM800" s="12" t="str">
        <f t="shared" si="150"/>
        <v/>
      </c>
      <c r="BN800" s="12" t="str">
        <f t="shared" si="148"/>
        <v/>
      </c>
    </row>
    <row r="801" spans="6:66" x14ac:dyDescent="0.45">
      <c r="F801" s="11" t="e">
        <f>VLOOKUP($B801, FanGraphs_Standings[[Abbreviation]:[2024 Year to Date G]], 2, FALSE)</f>
        <v>#N/A</v>
      </c>
      <c r="G801" s="11" t="e">
        <f>_xlfn.IFNA(VLOOKUP($D801, 'SP Per G'!$A$2:$D$1385, 3, FALSE),M801)</f>
        <v>#N/A</v>
      </c>
      <c r="H801" s="11" t="e">
        <f>IF(AND(ISNA(VLOOKUP($D801, 'SP Per G'!$A$2:$D$1385, 4, FALSE)), ISTEXT($D801)), G801,IF(ISNA(VLOOKUP($D801, 'SP Per G'!$A$2:$D$1385, 4, FALSE)), M801, VLOOKUP($D801, 'SP Per G'!$A$2:$D$1385, 4, FALSE)))</f>
        <v>#N/A</v>
      </c>
      <c r="I801" s="11" t="e">
        <f t="shared" si="138"/>
        <v>#N/A</v>
      </c>
      <c r="J801" s="11" t="e">
        <f>_xlfn.IFNA(VLOOKUP($D801,Individual_Pitching___Dashboard[],18,FALSE),VLOOKUP(B801,Team_Pitching___Dashboard[[Team]:[ERA]],17,FALSE))</f>
        <v>#N/A</v>
      </c>
      <c r="K801" s="11" t="e">
        <f>_xlfn.IFNA(VLOOKUP($D801, Individual_Pitching___Dashboard[], 20, FALSE), VLOOKUP(B801,Team_Pitching___Dashboard[[Team]:[xFIP]],20,FALSE))</f>
        <v>#N/A</v>
      </c>
      <c r="L801" s="11" t="e">
        <f>_xlfn.IFNA(VLOOKUP($D801, Individual_Pitching___Advanced[], 21,FALSE), VLOOKUP(B801, Team_Pitching___Advanced[], 20, FALSE))</f>
        <v>#N/A</v>
      </c>
      <c r="M801" s="11" t="e">
        <f>VLOOKUP($B801, 'Team Per G'!$A$2:$G$31, 7, FALSE)</f>
        <v>#N/A</v>
      </c>
      <c r="N801" s="11" t="e">
        <f>VLOOKUP($B801, 'FanGraphs - Team WAR Projected'!$B$2:$E$31, 3, FALSE)/162</f>
        <v>#N/A</v>
      </c>
      <c r="O801" s="11" t="e">
        <f t="shared" si="139"/>
        <v>#N/A</v>
      </c>
      <c r="P801" s="11" t="e">
        <f>VLOOKUP($B801, Team_Pitching___Advanced[[Team]:[xFIP]], 19,FALSE)</f>
        <v>#N/A</v>
      </c>
      <c r="Q801" s="11" t="e">
        <f>VLOOKUP($B801, Team_Pitching___Advanced[], 20, FALSE)</f>
        <v>#N/A</v>
      </c>
      <c r="R801" s="11" t="e">
        <f>VLOOKUP($B801, Team_Batting___Dashboard[[Team]:[wOBA]], 16, FALSE)</f>
        <v>#N/A</v>
      </c>
      <c r="S801" s="11" t="e">
        <f>VLOOKUP($B801, Team_Batting___Advanced[[Team]:[OPS]], 9, FALSE)</f>
        <v>#N/A</v>
      </c>
      <c r="T801" s="11" t="e">
        <f>VLOOKUP($B801, Team_Batting___Advanced[], 19, FALSE)</f>
        <v>#N/A</v>
      </c>
      <c r="U801" s="11" t="e">
        <f>VLOOKUP($B801, 'Team Per G'!$A$2:$G$31, 3, FALSE)</f>
        <v>#N/A</v>
      </c>
      <c r="V801" s="11" t="e">
        <f>VLOOKUP($B801, 'Team Per G'!$A$2:$G$31, 5, FALSE)</f>
        <v>#N/A</v>
      </c>
      <c r="W801" s="11" t="e">
        <f>VLOOKUP($B801, 'Team Per G'!$A$2:$G$31, 4, FALSE)</f>
        <v>#N/A</v>
      </c>
      <c r="X801" s="11" t="e">
        <f>VLOOKUP($B801, Team_Batting___Dashboard[], 22, FALSE)/$F801</f>
        <v>#N/A</v>
      </c>
      <c r="Y801" s="11" t="e">
        <f>VLOOKUP($B801, 'FanGraphs - Team WAR Projected'!$B$2:$E$31, 4, FALSE)/162</f>
        <v>#N/A</v>
      </c>
      <c r="Z801" s="11" t="e">
        <f t="shared" si="140"/>
        <v>#N/A</v>
      </c>
      <c r="AA801" s="11" t="e">
        <f>VLOOKUP($B801, FanGraphs_Standings[[Abbreviation]:[2024 Year to Date RS/G]], 6, FALSE)/$F801</f>
        <v>#N/A</v>
      </c>
      <c r="AB801" s="11" t="e">
        <f>VLOOKUP($B801, FanGraphs_Standings[[Abbreviation]:[2024 Projected Full Season RDif]], 19, FALSE)/162</f>
        <v>#N/A</v>
      </c>
      <c r="AC801" s="11" t="e">
        <f t="shared" si="149"/>
        <v>#N/A</v>
      </c>
      <c r="AD801" s="11" t="e">
        <f>VLOOKUP($B801, FanGraphs_Standings[[Abbreviation]:[2024 Projected Full Season RDif]], 5, FALSE)</f>
        <v>#N/A</v>
      </c>
      <c r="AE801" s="11" t="e">
        <f>VLOOKUP($B801, FanGraphs_Standings[[Abbreviation]:[2024 Projected Full Season W%]], 18, FALSE)</f>
        <v>#N/A</v>
      </c>
      <c r="AF801" s="11" t="e">
        <f t="shared" si="141"/>
        <v>#N/A</v>
      </c>
      <c r="AG801" s="11" t="e">
        <f>VLOOKUP($B801, 'Home Field Adv'!$A$2:$I$31, 9, FALSE)</f>
        <v>#N/A</v>
      </c>
      <c r="AH801" s="11" t="e">
        <f>VLOOKUP($C801, FanGraphs_Standings[[Abbreviation]:[2024 Year to Date G]], 2, FALSE)</f>
        <v>#N/A</v>
      </c>
      <c r="AI801" s="11" t="e">
        <f>_xlfn.IFNA(VLOOKUP($E801, 'SP Per G'!$A$2:$D$1385, 3, FALSE), AO801)</f>
        <v>#N/A</v>
      </c>
      <c r="AJ801" s="11" t="e">
        <f>IF(AND(ISNA(VLOOKUP($E801, 'SP Per G'!$A$2:$D$1385, 4, FALSE)), ISTEXT($E801)), AI801,IF(ISNA(VLOOKUP($E801, 'SP Per G'!$A$2:$D$1385, 4, FALSE)), AO801, VLOOKUP($E801, 'SP Per G'!$A$2:$D$1385, 4, FALSE)))</f>
        <v>#N/A</v>
      </c>
      <c r="AK801" s="11" t="e">
        <f t="shared" si="142"/>
        <v>#N/A</v>
      </c>
      <c r="AL801" s="11" t="e">
        <f>_xlfn.IFNA(VLOOKUP($E801, Individual_Pitching___Dashboard[], 18, FALSE), VLOOKUP($C801,Team_Pitching___Advanced[[Team]:[SIERA]],16,FALSE))</f>
        <v>#N/A</v>
      </c>
      <c r="AM801" s="11" t="e">
        <f>_xlfn.IFNA(VLOOKUP($E801, Individual_Pitching___Dashboard[], 20, FALSE), VLOOKUP($C801,Team_Pitching___Advanced[[Team]:[xFIP]],19,FALSE))</f>
        <v>#N/A</v>
      </c>
      <c r="AN801" s="11" t="e">
        <f>_xlfn.IFNA(VLOOKUP($E801,Individual_Pitching___Advanced[],21,FALSE),VLOOKUP($C801,Team_Pitching___Advanced[[Team]:[SIERA]],20,FALSE))</f>
        <v>#N/A</v>
      </c>
      <c r="AO801" s="11" t="e">
        <f>VLOOKUP($C801, 'Team Per G'!$A$2:$G$31, 7, FALSE)</f>
        <v>#N/A</v>
      </c>
      <c r="AP801" s="11" t="e">
        <f>VLOOKUP($C801, 'FanGraphs - Team WAR Projected'!$B$2:$E$31, 3, FALSE)/162</f>
        <v>#N/A</v>
      </c>
      <c r="AQ801" s="11" t="e">
        <f t="shared" si="143"/>
        <v>#N/A</v>
      </c>
      <c r="AR801" s="11" t="e">
        <f>VLOOKUP($C801, Team_Pitching___Advanced[[Team]:[xFIP]], 19,FALSE)</f>
        <v>#N/A</v>
      </c>
      <c r="AS801" s="11" t="e">
        <f>VLOOKUP($C801, Team_Pitching___Advanced[], 20, FALSE)</f>
        <v>#N/A</v>
      </c>
      <c r="AT801" s="11" t="e">
        <f>VLOOKUP($C801, Team_Batting___Dashboard[[Team]:[wOBA]], 16, FALSE)</f>
        <v>#N/A</v>
      </c>
      <c r="AU801" s="11" t="e">
        <f>VLOOKUP($C801, Team_Batting___Advanced[[Team]:[OPS]], 9, FALSE)</f>
        <v>#N/A</v>
      </c>
      <c r="AV801" s="11" t="e">
        <f>VLOOKUP($C801, Team_Batting___Advanced[], 19, FALSE)</f>
        <v>#N/A</v>
      </c>
      <c r="AW801" s="11" t="e">
        <f>VLOOKUP($C801, 'Team Per G'!$A$2:$G$31, 3, FALSE)</f>
        <v>#N/A</v>
      </c>
      <c r="AX801" s="11" t="e">
        <f>VLOOKUP($C801, 'Team Per G'!$A$2:$G$31, 5, FALSE)</f>
        <v>#N/A</v>
      </c>
      <c r="AY801" s="11" t="e">
        <f>VLOOKUP($C801, 'Team Per G'!$A$2:$G$31, 4, FALSE)</f>
        <v>#N/A</v>
      </c>
      <c r="AZ801" s="11" t="e">
        <f>VLOOKUP($C801, Team_Batting___Dashboard[], 22, FALSE)/$AH801</f>
        <v>#N/A</v>
      </c>
      <c r="BA801" s="11" t="e">
        <f>VLOOKUP($C801, 'FanGraphs - Team WAR Projected'!$B$2:$E$31, 4, FALSE)/162</f>
        <v>#N/A</v>
      </c>
      <c r="BB801" s="11" t="e">
        <f t="shared" si="144"/>
        <v>#N/A</v>
      </c>
      <c r="BC801" s="11" t="e">
        <f>VLOOKUP($C801, FanGraphs_Standings[[Abbreviation]:[2024 Year to Date RS/G]], 6, FALSE)/$AH801</f>
        <v>#N/A</v>
      </c>
      <c r="BD801" s="11" t="e">
        <f>VLOOKUP($C801, FanGraphs_Standings[[Abbreviation]:[2024 Projected Full Season RDif]], 19, FALSE)/162</f>
        <v>#N/A</v>
      </c>
      <c r="BE801" s="11" t="e">
        <f t="shared" si="145"/>
        <v>#N/A</v>
      </c>
      <c r="BF801" s="11" t="e">
        <f>VLOOKUP($C801, FanGraphs_Standings[[Abbreviation]:[2024 Projected Full Season RDif]], 5, FALSE)</f>
        <v>#N/A</v>
      </c>
      <c r="BG801" s="11" t="e">
        <f>VLOOKUP($C801, FanGraphs_Standings[[Abbreviation]:[2024 Projected Full Season W%]], 18, FALSE)</f>
        <v>#N/A</v>
      </c>
      <c r="BH801" s="11" t="e">
        <f t="shared" si="146"/>
        <v>#N/A</v>
      </c>
      <c r="BI801" s="11" t="e">
        <f>VLOOKUP($C801, 'Home Field Adv'!$A$2:$K$31, 11, FALSE)</f>
        <v>#N/A</v>
      </c>
      <c r="BL801" s="12" t="str">
        <f t="shared" si="147"/>
        <v/>
      </c>
      <c r="BM801" s="12" t="str">
        <f t="shared" si="150"/>
        <v/>
      </c>
      <c r="BN801" s="12" t="str">
        <f t="shared" si="148"/>
        <v/>
      </c>
    </row>
    <row r="802" spans="6:66" x14ac:dyDescent="0.45">
      <c r="F802" s="11" t="e">
        <f>VLOOKUP($B802, FanGraphs_Standings[[Abbreviation]:[2024 Year to Date G]], 2, FALSE)</f>
        <v>#N/A</v>
      </c>
      <c r="G802" s="11" t="e">
        <f>_xlfn.IFNA(VLOOKUP($D802, 'SP Per G'!$A$2:$D$1385, 3, FALSE),M802)</f>
        <v>#N/A</v>
      </c>
      <c r="H802" s="11" t="e">
        <f>IF(AND(ISNA(VLOOKUP($D802, 'SP Per G'!$A$2:$D$1385, 4, FALSE)), ISTEXT($D802)), G802,IF(ISNA(VLOOKUP($D802, 'SP Per G'!$A$2:$D$1385, 4, FALSE)), M802, VLOOKUP($D802, 'SP Per G'!$A$2:$D$1385, 4, FALSE)))</f>
        <v>#N/A</v>
      </c>
      <c r="I802" s="11" t="e">
        <f t="shared" si="138"/>
        <v>#N/A</v>
      </c>
      <c r="J802" s="11" t="e">
        <f>_xlfn.IFNA(VLOOKUP($D802,Individual_Pitching___Dashboard[],18,FALSE),VLOOKUP(B802,Team_Pitching___Dashboard[[Team]:[ERA]],17,FALSE))</f>
        <v>#N/A</v>
      </c>
      <c r="K802" s="11" t="e">
        <f>_xlfn.IFNA(VLOOKUP($D802, Individual_Pitching___Dashboard[], 20, FALSE), VLOOKUP(B802,Team_Pitching___Dashboard[[Team]:[xFIP]],20,FALSE))</f>
        <v>#N/A</v>
      </c>
      <c r="L802" s="11" t="e">
        <f>_xlfn.IFNA(VLOOKUP($D802, Individual_Pitching___Advanced[], 21,FALSE), VLOOKUP(B802, Team_Pitching___Advanced[], 20, FALSE))</f>
        <v>#N/A</v>
      </c>
      <c r="M802" s="11" t="e">
        <f>VLOOKUP($B802, 'Team Per G'!$A$2:$G$31, 7, FALSE)</f>
        <v>#N/A</v>
      </c>
      <c r="N802" s="11" t="e">
        <f>VLOOKUP($B802, 'FanGraphs - Team WAR Projected'!$B$2:$E$31, 3, FALSE)/162</f>
        <v>#N/A</v>
      </c>
      <c r="O802" s="11" t="e">
        <f t="shared" si="139"/>
        <v>#N/A</v>
      </c>
      <c r="P802" s="11" t="e">
        <f>VLOOKUP($B802, Team_Pitching___Advanced[[Team]:[xFIP]], 19,FALSE)</f>
        <v>#N/A</v>
      </c>
      <c r="Q802" s="11" t="e">
        <f>VLOOKUP($B802, Team_Pitching___Advanced[], 20, FALSE)</f>
        <v>#N/A</v>
      </c>
      <c r="R802" s="11" t="e">
        <f>VLOOKUP($B802, Team_Batting___Dashboard[[Team]:[wOBA]], 16, FALSE)</f>
        <v>#N/A</v>
      </c>
      <c r="S802" s="11" t="e">
        <f>VLOOKUP($B802, Team_Batting___Advanced[[Team]:[OPS]], 9, FALSE)</f>
        <v>#N/A</v>
      </c>
      <c r="T802" s="11" t="e">
        <f>VLOOKUP($B802, Team_Batting___Advanced[], 19, FALSE)</f>
        <v>#N/A</v>
      </c>
      <c r="U802" s="11" t="e">
        <f>VLOOKUP($B802, 'Team Per G'!$A$2:$G$31, 3, FALSE)</f>
        <v>#N/A</v>
      </c>
      <c r="V802" s="11" t="e">
        <f>VLOOKUP($B802, 'Team Per G'!$A$2:$G$31, 5, FALSE)</f>
        <v>#N/A</v>
      </c>
      <c r="W802" s="11" t="e">
        <f>VLOOKUP($B802, 'Team Per G'!$A$2:$G$31, 4, FALSE)</f>
        <v>#N/A</v>
      </c>
      <c r="X802" s="11" t="e">
        <f>VLOOKUP($B802, Team_Batting___Dashboard[], 22, FALSE)/$F802</f>
        <v>#N/A</v>
      </c>
      <c r="Y802" s="11" t="e">
        <f>VLOOKUP($B802, 'FanGraphs - Team WAR Projected'!$B$2:$E$31, 4, FALSE)/162</f>
        <v>#N/A</v>
      </c>
      <c r="Z802" s="11" t="e">
        <f t="shared" si="140"/>
        <v>#N/A</v>
      </c>
      <c r="AA802" s="11" t="e">
        <f>VLOOKUP($B802, FanGraphs_Standings[[Abbreviation]:[2024 Year to Date RS/G]], 6, FALSE)/$F802</f>
        <v>#N/A</v>
      </c>
      <c r="AB802" s="11" t="e">
        <f>VLOOKUP($B802, FanGraphs_Standings[[Abbreviation]:[2024 Projected Full Season RDif]], 19, FALSE)/162</f>
        <v>#N/A</v>
      </c>
      <c r="AC802" s="11" t="e">
        <f t="shared" si="149"/>
        <v>#N/A</v>
      </c>
      <c r="AD802" s="11" t="e">
        <f>VLOOKUP($B802, FanGraphs_Standings[[Abbreviation]:[2024 Projected Full Season RDif]], 5, FALSE)</f>
        <v>#N/A</v>
      </c>
      <c r="AE802" s="11" t="e">
        <f>VLOOKUP($B802, FanGraphs_Standings[[Abbreviation]:[2024 Projected Full Season W%]], 18, FALSE)</f>
        <v>#N/A</v>
      </c>
      <c r="AF802" s="11" t="e">
        <f t="shared" si="141"/>
        <v>#N/A</v>
      </c>
      <c r="AG802" s="11" t="e">
        <f>VLOOKUP($B802, 'Home Field Adv'!$A$2:$I$31, 9, FALSE)</f>
        <v>#N/A</v>
      </c>
      <c r="AH802" s="11" t="e">
        <f>VLOOKUP($C802, FanGraphs_Standings[[Abbreviation]:[2024 Year to Date G]], 2, FALSE)</f>
        <v>#N/A</v>
      </c>
      <c r="AI802" s="11" t="e">
        <f>_xlfn.IFNA(VLOOKUP($E802, 'SP Per G'!$A$2:$D$1385, 3, FALSE), AO802)</f>
        <v>#N/A</v>
      </c>
      <c r="AJ802" s="11" t="e">
        <f>IF(AND(ISNA(VLOOKUP($E802, 'SP Per G'!$A$2:$D$1385, 4, FALSE)), ISTEXT($E802)), AI802,IF(ISNA(VLOOKUP($E802, 'SP Per G'!$A$2:$D$1385, 4, FALSE)), AO802, VLOOKUP($E802, 'SP Per G'!$A$2:$D$1385, 4, FALSE)))</f>
        <v>#N/A</v>
      </c>
      <c r="AK802" s="11" t="e">
        <f t="shared" si="142"/>
        <v>#N/A</v>
      </c>
      <c r="AL802" s="11" t="e">
        <f>_xlfn.IFNA(VLOOKUP($E802, Individual_Pitching___Dashboard[], 18, FALSE), VLOOKUP($C802,Team_Pitching___Advanced[[Team]:[SIERA]],16,FALSE))</f>
        <v>#N/A</v>
      </c>
      <c r="AM802" s="11" t="e">
        <f>_xlfn.IFNA(VLOOKUP($E802, Individual_Pitching___Dashboard[], 20, FALSE), VLOOKUP($C802,Team_Pitching___Advanced[[Team]:[xFIP]],19,FALSE))</f>
        <v>#N/A</v>
      </c>
      <c r="AN802" s="11" t="e">
        <f>_xlfn.IFNA(VLOOKUP($E802,Individual_Pitching___Advanced[],21,FALSE),VLOOKUP($C802,Team_Pitching___Advanced[[Team]:[SIERA]],20,FALSE))</f>
        <v>#N/A</v>
      </c>
      <c r="AO802" s="11" t="e">
        <f>VLOOKUP($C802, 'Team Per G'!$A$2:$G$31, 7, FALSE)</f>
        <v>#N/A</v>
      </c>
      <c r="AP802" s="11" t="e">
        <f>VLOOKUP($C802, 'FanGraphs - Team WAR Projected'!$B$2:$E$31, 3, FALSE)/162</f>
        <v>#N/A</v>
      </c>
      <c r="AQ802" s="11" t="e">
        <f t="shared" si="143"/>
        <v>#N/A</v>
      </c>
      <c r="AR802" s="11" t="e">
        <f>VLOOKUP($C802, Team_Pitching___Advanced[[Team]:[xFIP]], 19,FALSE)</f>
        <v>#N/A</v>
      </c>
      <c r="AS802" s="11" t="e">
        <f>VLOOKUP($C802, Team_Pitching___Advanced[], 20, FALSE)</f>
        <v>#N/A</v>
      </c>
      <c r="AT802" s="11" t="e">
        <f>VLOOKUP($C802, Team_Batting___Dashboard[[Team]:[wOBA]], 16, FALSE)</f>
        <v>#N/A</v>
      </c>
      <c r="AU802" s="11" t="e">
        <f>VLOOKUP($C802, Team_Batting___Advanced[[Team]:[OPS]], 9, FALSE)</f>
        <v>#N/A</v>
      </c>
      <c r="AV802" s="11" t="e">
        <f>VLOOKUP($C802, Team_Batting___Advanced[], 19, FALSE)</f>
        <v>#N/A</v>
      </c>
      <c r="AW802" s="11" t="e">
        <f>VLOOKUP($C802, 'Team Per G'!$A$2:$G$31, 3, FALSE)</f>
        <v>#N/A</v>
      </c>
      <c r="AX802" s="11" t="e">
        <f>VLOOKUP($C802, 'Team Per G'!$A$2:$G$31, 5, FALSE)</f>
        <v>#N/A</v>
      </c>
      <c r="AY802" s="11" t="e">
        <f>VLOOKUP($C802, 'Team Per G'!$A$2:$G$31, 4, FALSE)</f>
        <v>#N/A</v>
      </c>
      <c r="AZ802" s="11" t="e">
        <f>VLOOKUP($C802, Team_Batting___Dashboard[], 22, FALSE)/$AH802</f>
        <v>#N/A</v>
      </c>
      <c r="BA802" s="11" t="e">
        <f>VLOOKUP($C802, 'FanGraphs - Team WAR Projected'!$B$2:$E$31, 4, FALSE)/162</f>
        <v>#N/A</v>
      </c>
      <c r="BB802" s="11" t="e">
        <f t="shared" si="144"/>
        <v>#N/A</v>
      </c>
      <c r="BC802" s="11" t="e">
        <f>VLOOKUP($C802, FanGraphs_Standings[[Abbreviation]:[2024 Year to Date RS/G]], 6, FALSE)/$AH802</f>
        <v>#N/A</v>
      </c>
      <c r="BD802" s="11" t="e">
        <f>VLOOKUP($C802, FanGraphs_Standings[[Abbreviation]:[2024 Projected Full Season RDif]], 19, FALSE)/162</f>
        <v>#N/A</v>
      </c>
      <c r="BE802" s="11" t="e">
        <f t="shared" si="145"/>
        <v>#N/A</v>
      </c>
      <c r="BF802" s="11" t="e">
        <f>VLOOKUP($C802, FanGraphs_Standings[[Abbreviation]:[2024 Projected Full Season RDif]], 5, FALSE)</f>
        <v>#N/A</v>
      </c>
      <c r="BG802" s="11" t="e">
        <f>VLOOKUP($C802, FanGraphs_Standings[[Abbreviation]:[2024 Projected Full Season W%]], 18, FALSE)</f>
        <v>#N/A</v>
      </c>
      <c r="BH802" s="11" t="e">
        <f t="shared" si="146"/>
        <v>#N/A</v>
      </c>
      <c r="BI802" s="11" t="e">
        <f>VLOOKUP($C802, 'Home Field Adv'!$A$2:$K$31, 11, FALSE)</f>
        <v>#N/A</v>
      </c>
      <c r="BL802" s="12" t="str">
        <f t="shared" si="147"/>
        <v/>
      </c>
      <c r="BM802" s="12" t="str">
        <f t="shared" si="150"/>
        <v/>
      </c>
      <c r="BN802" s="12" t="str">
        <f t="shared" si="148"/>
        <v/>
      </c>
    </row>
    <row r="803" spans="6:66" x14ac:dyDescent="0.45">
      <c r="F803" s="11" t="e">
        <f>VLOOKUP($B803, FanGraphs_Standings[[Abbreviation]:[2024 Year to Date G]], 2, FALSE)</f>
        <v>#N/A</v>
      </c>
      <c r="G803" s="11" t="e">
        <f>_xlfn.IFNA(VLOOKUP($D803, 'SP Per G'!$A$2:$D$1385, 3, FALSE),M803)</f>
        <v>#N/A</v>
      </c>
      <c r="H803" s="11" t="e">
        <f>IF(AND(ISNA(VLOOKUP($D803, 'SP Per G'!$A$2:$D$1385, 4, FALSE)), ISTEXT($D803)), G803,IF(ISNA(VLOOKUP($D803, 'SP Per G'!$A$2:$D$1385, 4, FALSE)), M803, VLOOKUP($D803, 'SP Per G'!$A$2:$D$1385, 4, FALSE)))</f>
        <v>#N/A</v>
      </c>
      <c r="I803" s="11" t="e">
        <f t="shared" si="138"/>
        <v>#N/A</v>
      </c>
      <c r="J803" s="11" t="e">
        <f>_xlfn.IFNA(VLOOKUP($D803,Individual_Pitching___Dashboard[],18,FALSE),VLOOKUP(B803,Team_Pitching___Dashboard[[Team]:[ERA]],17,FALSE))</f>
        <v>#N/A</v>
      </c>
      <c r="K803" s="11" t="e">
        <f>_xlfn.IFNA(VLOOKUP($D803, Individual_Pitching___Dashboard[], 20, FALSE), VLOOKUP(B803,Team_Pitching___Dashboard[[Team]:[xFIP]],20,FALSE))</f>
        <v>#N/A</v>
      </c>
      <c r="L803" s="11" t="e">
        <f>_xlfn.IFNA(VLOOKUP($D803, Individual_Pitching___Advanced[], 21,FALSE), VLOOKUP(B803, Team_Pitching___Advanced[], 20, FALSE))</f>
        <v>#N/A</v>
      </c>
      <c r="M803" s="11" t="e">
        <f>VLOOKUP($B803, 'Team Per G'!$A$2:$G$31, 7, FALSE)</f>
        <v>#N/A</v>
      </c>
      <c r="N803" s="11" t="e">
        <f>VLOOKUP($B803, 'FanGraphs - Team WAR Projected'!$B$2:$E$31, 3, FALSE)/162</f>
        <v>#N/A</v>
      </c>
      <c r="O803" s="11" t="e">
        <f t="shared" si="139"/>
        <v>#N/A</v>
      </c>
      <c r="P803" s="11" t="e">
        <f>VLOOKUP($B803, Team_Pitching___Advanced[[Team]:[xFIP]], 19,FALSE)</f>
        <v>#N/A</v>
      </c>
      <c r="Q803" s="11" t="e">
        <f>VLOOKUP($B803, Team_Pitching___Advanced[], 20, FALSE)</f>
        <v>#N/A</v>
      </c>
      <c r="R803" s="11" t="e">
        <f>VLOOKUP($B803, Team_Batting___Dashboard[[Team]:[wOBA]], 16, FALSE)</f>
        <v>#N/A</v>
      </c>
      <c r="S803" s="11" t="e">
        <f>VLOOKUP($B803, Team_Batting___Advanced[[Team]:[OPS]], 9, FALSE)</f>
        <v>#N/A</v>
      </c>
      <c r="T803" s="11" t="e">
        <f>VLOOKUP($B803, Team_Batting___Advanced[], 19, FALSE)</f>
        <v>#N/A</v>
      </c>
      <c r="U803" s="11" t="e">
        <f>VLOOKUP($B803, 'Team Per G'!$A$2:$G$31, 3, FALSE)</f>
        <v>#N/A</v>
      </c>
      <c r="V803" s="11" t="e">
        <f>VLOOKUP($B803, 'Team Per G'!$A$2:$G$31, 5, FALSE)</f>
        <v>#N/A</v>
      </c>
      <c r="W803" s="11" t="e">
        <f>VLOOKUP($B803, 'Team Per G'!$A$2:$G$31, 4, FALSE)</f>
        <v>#N/A</v>
      </c>
      <c r="X803" s="11" t="e">
        <f>VLOOKUP($B803, Team_Batting___Dashboard[], 22, FALSE)/$F803</f>
        <v>#N/A</v>
      </c>
      <c r="Y803" s="11" t="e">
        <f>VLOOKUP($B803, 'FanGraphs - Team WAR Projected'!$B$2:$E$31, 4, FALSE)/162</f>
        <v>#N/A</v>
      </c>
      <c r="Z803" s="11" t="e">
        <f t="shared" si="140"/>
        <v>#N/A</v>
      </c>
      <c r="AA803" s="11" t="e">
        <f>VLOOKUP($B803, FanGraphs_Standings[[Abbreviation]:[2024 Year to Date RS/G]], 6, FALSE)/$F803</f>
        <v>#N/A</v>
      </c>
      <c r="AB803" s="11" t="e">
        <f>VLOOKUP($B803, FanGraphs_Standings[[Abbreviation]:[2024 Projected Full Season RDif]], 19, FALSE)/162</f>
        <v>#N/A</v>
      </c>
      <c r="AC803" s="11" t="e">
        <f t="shared" si="149"/>
        <v>#N/A</v>
      </c>
      <c r="AD803" s="11" t="e">
        <f>VLOOKUP($B803, FanGraphs_Standings[[Abbreviation]:[2024 Projected Full Season RDif]], 5, FALSE)</f>
        <v>#N/A</v>
      </c>
      <c r="AE803" s="11" t="e">
        <f>VLOOKUP($B803, FanGraphs_Standings[[Abbreviation]:[2024 Projected Full Season W%]], 18, FALSE)</f>
        <v>#N/A</v>
      </c>
      <c r="AF803" s="11" t="e">
        <f t="shared" si="141"/>
        <v>#N/A</v>
      </c>
      <c r="AG803" s="11" t="e">
        <f>VLOOKUP($B803, 'Home Field Adv'!$A$2:$I$31, 9, FALSE)</f>
        <v>#N/A</v>
      </c>
      <c r="AH803" s="11" t="e">
        <f>VLOOKUP($C803, FanGraphs_Standings[[Abbreviation]:[2024 Year to Date G]], 2, FALSE)</f>
        <v>#N/A</v>
      </c>
      <c r="AI803" s="11" t="e">
        <f>_xlfn.IFNA(VLOOKUP($E803, 'SP Per G'!$A$2:$D$1385, 3, FALSE), AO803)</f>
        <v>#N/A</v>
      </c>
      <c r="AJ803" s="11" t="e">
        <f>IF(AND(ISNA(VLOOKUP($E803, 'SP Per G'!$A$2:$D$1385, 4, FALSE)), ISTEXT($E803)), AI803,IF(ISNA(VLOOKUP($E803, 'SP Per G'!$A$2:$D$1385, 4, FALSE)), AO803, VLOOKUP($E803, 'SP Per G'!$A$2:$D$1385, 4, FALSE)))</f>
        <v>#N/A</v>
      </c>
      <c r="AK803" s="11" t="e">
        <f t="shared" si="142"/>
        <v>#N/A</v>
      </c>
      <c r="AL803" s="11" t="e">
        <f>_xlfn.IFNA(VLOOKUP($E803, Individual_Pitching___Dashboard[], 18, FALSE), VLOOKUP($C803,Team_Pitching___Advanced[[Team]:[SIERA]],16,FALSE))</f>
        <v>#N/A</v>
      </c>
      <c r="AM803" s="11" t="e">
        <f>_xlfn.IFNA(VLOOKUP($E803, Individual_Pitching___Dashboard[], 20, FALSE), VLOOKUP($C803,Team_Pitching___Advanced[[Team]:[xFIP]],19,FALSE))</f>
        <v>#N/A</v>
      </c>
      <c r="AN803" s="11" t="e">
        <f>_xlfn.IFNA(VLOOKUP($E803,Individual_Pitching___Advanced[],21,FALSE),VLOOKUP($C803,Team_Pitching___Advanced[[Team]:[SIERA]],20,FALSE))</f>
        <v>#N/A</v>
      </c>
      <c r="AO803" s="11" t="e">
        <f>VLOOKUP($C803, 'Team Per G'!$A$2:$G$31, 7, FALSE)</f>
        <v>#N/A</v>
      </c>
      <c r="AP803" s="11" t="e">
        <f>VLOOKUP($C803, 'FanGraphs - Team WAR Projected'!$B$2:$E$31, 3, FALSE)/162</f>
        <v>#N/A</v>
      </c>
      <c r="AQ803" s="11" t="e">
        <f t="shared" si="143"/>
        <v>#N/A</v>
      </c>
      <c r="AR803" s="11" t="e">
        <f>VLOOKUP($C803, Team_Pitching___Advanced[[Team]:[xFIP]], 19,FALSE)</f>
        <v>#N/A</v>
      </c>
      <c r="AS803" s="11" t="e">
        <f>VLOOKUP($C803, Team_Pitching___Advanced[], 20, FALSE)</f>
        <v>#N/A</v>
      </c>
      <c r="AT803" s="11" t="e">
        <f>VLOOKUP($C803, Team_Batting___Dashboard[[Team]:[wOBA]], 16, FALSE)</f>
        <v>#N/A</v>
      </c>
      <c r="AU803" s="11" t="e">
        <f>VLOOKUP($C803, Team_Batting___Advanced[[Team]:[OPS]], 9, FALSE)</f>
        <v>#N/A</v>
      </c>
      <c r="AV803" s="11" t="e">
        <f>VLOOKUP($C803, Team_Batting___Advanced[], 19, FALSE)</f>
        <v>#N/A</v>
      </c>
      <c r="AW803" s="11" t="e">
        <f>VLOOKUP($C803, 'Team Per G'!$A$2:$G$31, 3, FALSE)</f>
        <v>#N/A</v>
      </c>
      <c r="AX803" s="11" t="e">
        <f>VLOOKUP($C803, 'Team Per G'!$A$2:$G$31, 5, FALSE)</f>
        <v>#N/A</v>
      </c>
      <c r="AY803" s="11" t="e">
        <f>VLOOKUP($C803, 'Team Per G'!$A$2:$G$31, 4, FALSE)</f>
        <v>#N/A</v>
      </c>
      <c r="AZ803" s="11" t="e">
        <f>VLOOKUP($C803, Team_Batting___Dashboard[], 22, FALSE)/$AH803</f>
        <v>#N/A</v>
      </c>
      <c r="BA803" s="11" t="e">
        <f>VLOOKUP($C803, 'FanGraphs - Team WAR Projected'!$B$2:$E$31, 4, FALSE)/162</f>
        <v>#N/A</v>
      </c>
      <c r="BB803" s="11" t="e">
        <f t="shared" si="144"/>
        <v>#N/A</v>
      </c>
      <c r="BC803" s="11" t="e">
        <f>VLOOKUP($C803, FanGraphs_Standings[[Abbreviation]:[2024 Year to Date RS/G]], 6, FALSE)/$AH803</f>
        <v>#N/A</v>
      </c>
      <c r="BD803" s="11" t="e">
        <f>VLOOKUP($C803, FanGraphs_Standings[[Abbreviation]:[2024 Projected Full Season RDif]], 19, FALSE)/162</f>
        <v>#N/A</v>
      </c>
      <c r="BE803" s="11" t="e">
        <f t="shared" si="145"/>
        <v>#N/A</v>
      </c>
      <c r="BF803" s="11" t="e">
        <f>VLOOKUP($C803, FanGraphs_Standings[[Abbreviation]:[2024 Projected Full Season RDif]], 5, FALSE)</f>
        <v>#N/A</v>
      </c>
      <c r="BG803" s="11" t="e">
        <f>VLOOKUP($C803, FanGraphs_Standings[[Abbreviation]:[2024 Projected Full Season W%]], 18, FALSE)</f>
        <v>#N/A</v>
      </c>
      <c r="BH803" s="11" t="e">
        <f t="shared" si="146"/>
        <v>#N/A</v>
      </c>
      <c r="BI803" s="11" t="e">
        <f>VLOOKUP($C803, 'Home Field Adv'!$A$2:$K$31, 11, FALSE)</f>
        <v>#N/A</v>
      </c>
      <c r="BL803" s="12" t="str">
        <f t="shared" si="147"/>
        <v/>
      </c>
      <c r="BM803" s="12" t="str">
        <f t="shared" si="150"/>
        <v/>
      </c>
      <c r="BN803" s="12" t="str">
        <f t="shared" si="148"/>
        <v/>
      </c>
    </row>
    <row r="804" spans="6:66" x14ac:dyDescent="0.45">
      <c r="F804" s="11" t="e">
        <f>VLOOKUP($B804, FanGraphs_Standings[[Abbreviation]:[2024 Year to Date G]], 2, FALSE)</f>
        <v>#N/A</v>
      </c>
      <c r="G804" s="11" t="e">
        <f>_xlfn.IFNA(VLOOKUP($D804, 'SP Per G'!$A$2:$D$1385, 3, FALSE),M804)</f>
        <v>#N/A</v>
      </c>
      <c r="H804" s="11" t="e">
        <f>IF(AND(ISNA(VLOOKUP($D804, 'SP Per G'!$A$2:$D$1385, 4, FALSE)), ISTEXT($D804)), G804,IF(ISNA(VLOOKUP($D804, 'SP Per G'!$A$2:$D$1385, 4, FALSE)), M804, VLOOKUP($D804, 'SP Per G'!$A$2:$D$1385, 4, FALSE)))</f>
        <v>#N/A</v>
      </c>
      <c r="I804" s="11" t="e">
        <f t="shared" si="138"/>
        <v>#N/A</v>
      </c>
      <c r="J804" s="11" t="e">
        <f>_xlfn.IFNA(VLOOKUP($D804,Individual_Pitching___Dashboard[],18,FALSE),VLOOKUP(B804,Team_Pitching___Dashboard[[Team]:[ERA]],17,FALSE))</f>
        <v>#N/A</v>
      </c>
      <c r="K804" s="11" t="e">
        <f>_xlfn.IFNA(VLOOKUP($D804, Individual_Pitching___Dashboard[], 20, FALSE), VLOOKUP(B804,Team_Pitching___Dashboard[[Team]:[xFIP]],20,FALSE))</f>
        <v>#N/A</v>
      </c>
      <c r="L804" s="11" t="e">
        <f>_xlfn.IFNA(VLOOKUP($D804, Individual_Pitching___Advanced[], 21,FALSE), VLOOKUP(B804, Team_Pitching___Advanced[], 20, FALSE))</f>
        <v>#N/A</v>
      </c>
      <c r="M804" s="11" t="e">
        <f>VLOOKUP($B804, 'Team Per G'!$A$2:$G$31, 7, FALSE)</f>
        <v>#N/A</v>
      </c>
      <c r="N804" s="11" t="e">
        <f>VLOOKUP($B804, 'FanGraphs - Team WAR Projected'!$B$2:$E$31, 3, FALSE)/162</f>
        <v>#N/A</v>
      </c>
      <c r="O804" s="11" t="e">
        <f t="shared" si="139"/>
        <v>#N/A</v>
      </c>
      <c r="P804" s="11" t="e">
        <f>VLOOKUP($B804, Team_Pitching___Advanced[[Team]:[xFIP]], 19,FALSE)</f>
        <v>#N/A</v>
      </c>
      <c r="Q804" s="11" t="e">
        <f>VLOOKUP($B804, Team_Pitching___Advanced[], 20, FALSE)</f>
        <v>#N/A</v>
      </c>
      <c r="R804" s="11" t="e">
        <f>VLOOKUP($B804, Team_Batting___Dashboard[[Team]:[wOBA]], 16, FALSE)</f>
        <v>#N/A</v>
      </c>
      <c r="S804" s="11" t="e">
        <f>VLOOKUP($B804, Team_Batting___Advanced[[Team]:[OPS]], 9, FALSE)</f>
        <v>#N/A</v>
      </c>
      <c r="T804" s="11" t="e">
        <f>VLOOKUP($B804, Team_Batting___Advanced[], 19, FALSE)</f>
        <v>#N/A</v>
      </c>
      <c r="U804" s="11" t="e">
        <f>VLOOKUP($B804, 'Team Per G'!$A$2:$G$31, 3, FALSE)</f>
        <v>#N/A</v>
      </c>
      <c r="V804" s="11" t="e">
        <f>VLOOKUP($B804, 'Team Per G'!$A$2:$G$31, 5, FALSE)</f>
        <v>#N/A</v>
      </c>
      <c r="W804" s="11" t="e">
        <f>VLOOKUP($B804, 'Team Per G'!$A$2:$G$31, 4, FALSE)</f>
        <v>#N/A</v>
      </c>
      <c r="X804" s="11" t="e">
        <f>VLOOKUP($B804, Team_Batting___Dashboard[], 22, FALSE)/$F804</f>
        <v>#N/A</v>
      </c>
      <c r="Y804" s="11" t="e">
        <f>VLOOKUP($B804, 'FanGraphs - Team WAR Projected'!$B$2:$E$31, 4, FALSE)/162</f>
        <v>#N/A</v>
      </c>
      <c r="Z804" s="11" t="e">
        <f t="shared" si="140"/>
        <v>#N/A</v>
      </c>
      <c r="AA804" s="11" t="e">
        <f>VLOOKUP($B804, FanGraphs_Standings[[Abbreviation]:[2024 Year to Date RS/G]], 6, FALSE)/$F804</f>
        <v>#N/A</v>
      </c>
      <c r="AB804" s="11" t="e">
        <f>VLOOKUP($B804, FanGraphs_Standings[[Abbreviation]:[2024 Projected Full Season RDif]], 19, FALSE)/162</f>
        <v>#N/A</v>
      </c>
      <c r="AC804" s="11" t="e">
        <f t="shared" si="149"/>
        <v>#N/A</v>
      </c>
      <c r="AD804" s="11" t="e">
        <f>VLOOKUP($B804, FanGraphs_Standings[[Abbreviation]:[2024 Projected Full Season RDif]], 5, FALSE)</f>
        <v>#N/A</v>
      </c>
      <c r="AE804" s="11" t="e">
        <f>VLOOKUP($B804, FanGraphs_Standings[[Abbreviation]:[2024 Projected Full Season W%]], 18, FALSE)</f>
        <v>#N/A</v>
      </c>
      <c r="AF804" s="11" t="e">
        <f t="shared" si="141"/>
        <v>#N/A</v>
      </c>
      <c r="AG804" s="11" t="e">
        <f>VLOOKUP($B804, 'Home Field Adv'!$A$2:$I$31, 9, FALSE)</f>
        <v>#N/A</v>
      </c>
      <c r="AH804" s="11" t="e">
        <f>VLOOKUP($C804, FanGraphs_Standings[[Abbreviation]:[2024 Year to Date G]], 2, FALSE)</f>
        <v>#N/A</v>
      </c>
      <c r="AI804" s="11" t="e">
        <f>_xlfn.IFNA(VLOOKUP($E804, 'SP Per G'!$A$2:$D$1385, 3, FALSE), AO804)</f>
        <v>#N/A</v>
      </c>
      <c r="AJ804" s="11" t="e">
        <f>IF(AND(ISNA(VLOOKUP($E804, 'SP Per G'!$A$2:$D$1385, 4, FALSE)), ISTEXT($E804)), AI804,IF(ISNA(VLOOKUP($E804, 'SP Per G'!$A$2:$D$1385, 4, FALSE)), AO804, VLOOKUP($E804, 'SP Per G'!$A$2:$D$1385, 4, FALSE)))</f>
        <v>#N/A</v>
      </c>
      <c r="AK804" s="11" t="e">
        <f t="shared" si="142"/>
        <v>#N/A</v>
      </c>
      <c r="AL804" s="11" t="e">
        <f>_xlfn.IFNA(VLOOKUP($E804, Individual_Pitching___Dashboard[], 18, FALSE), VLOOKUP($C804,Team_Pitching___Advanced[[Team]:[SIERA]],16,FALSE))</f>
        <v>#N/A</v>
      </c>
      <c r="AM804" s="11" t="e">
        <f>_xlfn.IFNA(VLOOKUP($E804, Individual_Pitching___Dashboard[], 20, FALSE), VLOOKUP($C804,Team_Pitching___Advanced[[Team]:[xFIP]],19,FALSE))</f>
        <v>#N/A</v>
      </c>
      <c r="AN804" s="11" t="e">
        <f>_xlfn.IFNA(VLOOKUP($E804,Individual_Pitching___Advanced[],21,FALSE),VLOOKUP($C804,Team_Pitching___Advanced[[Team]:[SIERA]],20,FALSE))</f>
        <v>#N/A</v>
      </c>
      <c r="AO804" s="11" t="e">
        <f>VLOOKUP($C804, 'Team Per G'!$A$2:$G$31, 7, FALSE)</f>
        <v>#N/A</v>
      </c>
      <c r="AP804" s="11" t="e">
        <f>VLOOKUP($C804, 'FanGraphs - Team WAR Projected'!$B$2:$E$31, 3, FALSE)/162</f>
        <v>#N/A</v>
      </c>
      <c r="AQ804" s="11" t="e">
        <f t="shared" si="143"/>
        <v>#N/A</v>
      </c>
      <c r="AR804" s="11" t="e">
        <f>VLOOKUP($C804, Team_Pitching___Advanced[[Team]:[xFIP]], 19,FALSE)</f>
        <v>#N/A</v>
      </c>
      <c r="AS804" s="11" t="e">
        <f>VLOOKUP($C804, Team_Pitching___Advanced[], 20, FALSE)</f>
        <v>#N/A</v>
      </c>
      <c r="AT804" s="11" t="e">
        <f>VLOOKUP($C804, Team_Batting___Dashboard[[Team]:[wOBA]], 16, FALSE)</f>
        <v>#N/A</v>
      </c>
      <c r="AU804" s="11" t="e">
        <f>VLOOKUP($C804, Team_Batting___Advanced[[Team]:[OPS]], 9, FALSE)</f>
        <v>#N/A</v>
      </c>
      <c r="AV804" s="11" t="e">
        <f>VLOOKUP($C804, Team_Batting___Advanced[], 19, FALSE)</f>
        <v>#N/A</v>
      </c>
      <c r="AW804" s="11" t="e">
        <f>VLOOKUP($C804, 'Team Per G'!$A$2:$G$31, 3, FALSE)</f>
        <v>#N/A</v>
      </c>
      <c r="AX804" s="11" t="e">
        <f>VLOOKUP($C804, 'Team Per G'!$A$2:$G$31, 5, FALSE)</f>
        <v>#N/A</v>
      </c>
      <c r="AY804" s="11" t="e">
        <f>VLOOKUP($C804, 'Team Per G'!$A$2:$G$31, 4, FALSE)</f>
        <v>#N/A</v>
      </c>
      <c r="AZ804" s="11" t="e">
        <f>VLOOKUP($C804, Team_Batting___Dashboard[], 22, FALSE)/$AH804</f>
        <v>#N/A</v>
      </c>
      <c r="BA804" s="11" t="e">
        <f>VLOOKUP($C804, 'FanGraphs - Team WAR Projected'!$B$2:$E$31, 4, FALSE)/162</f>
        <v>#N/A</v>
      </c>
      <c r="BB804" s="11" t="e">
        <f t="shared" si="144"/>
        <v>#N/A</v>
      </c>
      <c r="BC804" s="11" t="e">
        <f>VLOOKUP($C804, FanGraphs_Standings[[Abbreviation]:[2024 Year to Date RS/G]], 6, FALSE)/$AH804</f>
        <v>#N/A</v>
      </c>
      <c r="BD804" s="11" t="e">
        <f>VLOOKUP($C804, FanGraphs_Standings[[Abbreviation]:[2024 Projected Full Season RDif]], 19, FALSE)/162</f>
        <v>#N/A</v>
      </c>
      <c r="BE804" s="11" t="e">
        <f t="shared" si="145"/>
        <v>#N/A</v>
      </c>
      <c r="BF804" s="11" t="e">
        <f>VLOOKUP($C804, FanGraphs_Standings[[Abbreviation]:[2024 Projected Full Season RDif]], 5, FALSE)</f>
        <v>#N/A</v>
      </c>
      <c r="BG804" s="11" t="e">
        <f>VLOOKUP($C804, FanGraphs_Standings[[Abbreviation]:[2024 Projected Full Season W%]], 18, FALSE)</f>
        <v>#N/A</v>
      </c>
      <c r="BH804" s="11" t="e">
        <f t="shared" si="146"/>
        <v>#N/A</v>
      </c>
      <c r="BI804" s="11" t="e">
        <f>VLOOKUP($C804, 'Home Field Adv'!$A$2:$K$31, 11, FALSE)</f>
        <v>#N/A</v>
      </c>
      <c r="BL804" s="12" t="str">
        <f t="shared" si="147"/>
        <v/>
      </c>
      <c r="BM804" s="12" t="str">
        <f t="shared" si="150"/>
        <v/>
      </c>
      <c r="BN804" s="12" t="str">
        <f t="shared" si="148"/>
        <v/>
      </c>
    </row>
    <row r="805" spans="6:66" x14ac:dyDescent="0.45">
      <c r="F805" s="11" t="e">
        <f>VLOOKUP($B805, FanGraphs_Standings[[Abbreviation]:[2024 Year to Date G]], 2, FALSE)</f>
        <v>#N/A</v>
      </c>
      <c r="G805" s="11" t="e">
        <f>_xlfn.IFNA(VLOOKUP($D805, 'SP Per G'!$A$2:$D$1385, 3, FALSE),M805)</f>
        <v>#N/A</v>
      </c>
      <c r="H805" s="11" t="e">
        <f>IF(AND(ISNA(VLOOKUP($D805, 'SP Per G'!$A$2:$D$1385, 4, FALSE)), ISTEXT($D805)), G805,IF(ISNA(VLOOKUP($D805, 'SP Per G'!$A$2:$D$1385, 4, FALSE)), M805, VLOOKUP($D805, 'SP Per G'!$A$2:$D$1385, 4, FALSE)))</f>
        <v>#N/A</v>
      </c>
      <c r="I805" s="11" t="e">
        <f t="shared" si="138"/>
        <v>#N/A</v>
      </c>
      <c r="J805" s="11" t="e">
        <f>_xlfn.IFNA(VLOOKUP($D805,Individual_Pitching___Dashboard[],18,FALSE),VLOOKUP(B805,Team_Pitching___Dashboard[[Team]:[ERA]],17,FALSE))</f>
        <v>#N/A</v>
      </c>
      <c r="K805" s="11" t="e">
        <f>_xlfn.IFNA(VLOOKUP($D805, Individual_Pitching___Dashboard[], 20, FALSE), VLOOKUP(B805,Team_Pitching___Dashboard[[Team]:[xFIP]],20,FALSE))</f>
        <v>#N/A</v>
      </c>
      <c r="L805" s="11" t="e">
        <f>_xlfn.IFNA(VLOOKUP($D805, Individual_Pitching___Advanced[], 21,FALSE), VLOOKUP(B805, Team_Pitching___Advanced[], 20, FALSE))</f>
        <v>#N/A</v>
      </c>
      <c r="M805" s="11" t="e">
        <f>VLOOKUP($B805, 'Team Per G'!$A$2:$G$31, 7, FALSE)</f>
        <v>#N/A</v>
      </c>
      <c r="N805" s="11" t="e">
        <f>VLOOKUP($B805, 'FanGraphs - Team WAR Projected'!$B$2:$E$31, 3, FALSE)/162</f>
        <v>#N/A</v>
      </c>
      <c r="O805" s="11" t="e">
        <f t="shared" si="139"/>
        <v>#N/A</v>
      </c>
      <c r="P805" s="11" t="e">
        <f>VLOOKUP($B805, Team_Pitching___Advanced[[Team]:[xFIP]], 19,FALSE)</f>
        <v>#N/A</v>
      </c>
      <c r="Q805" s="11" t="e">
        <f>VLOOKUP($B805, Team_Pitching___Advanced[], 20, FALSE)</f>
        <v>#N/A</v>
      </c>
      <c r="R805" s="11" t="e">
        <f>VLOOKUP($B805, Team_Batting___Dashboard[[Team]:[wOBA]], 16, FALSE)</f>
        <v>#N/A</v>
      </c>
      <c r="S805" s="11" t="e">
        <f>VLOOKUP($B805, Team_Batting___Advanced[[Team]:[OPS]], 9, FALSE)</f>
        <v>#N/A</v>
      </c>
      <c r="T805" s="11" t="e">
        <f>VLOOKUP($B805, Team_Batting___Advanced[], 19, FALSE)</f>
        <v>#N/A</v>
      </c>
      <c r="U805" s="11" t="e">
        <f>VLOOKUP($B805, 'Team Per G'!$A$2:$G$31, 3, FALSE)</f>
        <v>#N/A</v>
      </c>
      <c r="V805" s="11" t="e">
        <f>VLOOKUP($B805, 'Team Per G'!$A$2:$G$31, 5, FALSE)</f>
        <v>#N/A</v>
      </c>
      <c r="W805" s="11" t="e">
        <f>VLOOKUP($B805, 'Team Per G'!$A$2:$G$31, 4, FALSE)</f>
        <v>#N/A</v>
      </c>
      <c r="X805" s="11" t="e">
        <f>VLOOKUP($B805, Team_Batting___Dashboard[], 22, FALSE)/$F805</f>
        <v>#N/A</v>
      </c>
      <c r="Y805" s="11" t="e">
        <f>VLOOKUP($B805, 'FanGraphs - Team WAR Projected'!$B$2:$E$31, 4, FALSE)/162</f>
        <v>#N/A</v>
      </c>
      <c r="Z805" s="11" t="e">
        <f t="shared" si="140"/>
        <v>#N/A</v>
      </c>
      <c r="AA805" s="11" t="e">
        <f>VLOOKUP($B805, FanGraphs_Standings[[Abbreviation]:[2024 Year to Date RS/G]], 6, FALSE)/$F805</f>
        <v>#N/A</v>
      </c>
      <c r="AB805" s="11" t="e">
        <f>VLOOKUP($B805, FanGraphs_Standings[[Abbreviation]:[2024 Projected Full Season RDif]], 19, FALSE)/162</f>
        <v>#N/A</v>
      </c>
      <c r="AC805" s="11" t="e">
        <f t="shared" si="149"/>
        <v>#N/A</v>
      </c>
      <c r="AD805" s="11" t="e">
        <f>VLOOKUP($B805, FanGraphs_Standings[[Abbreviation]:[2024 Projected Full Season RDif]], 5, FALSE)</f>
        <v>#N/A</v>
      </c>
      <c r="AE805" s="11" t="e">
        <f>VLOOKUP($B805, FanGraphs_Standings[[Abbreviation]:[2024 Projected Full Season W%]], 18, FALSE)</f>
        <v>#N/A</v>
      </c>
      <c r="AF805" s="11" t="e">
        <f t="shared" si="141"/>
        <v>#N/A</v>
      </c>
      <c r="AG805" s="11" t="e">
        <f>VLOOKUP($B805, 'Home Field Adv'!$A$2:$I$31, 9, FALSE)</f>
        <v>#N/A</v>
      </c>
      <c r="AH805" s="11" t="e">
        <f>VLOOKUP($C805, FanGraphs_Standings[[Abbreviation]:[2024 Year to Date G]], 2, FALSE)</f>
        <v>#N/A</v>
      </c>
      <c r="AI805" s="11" t="e">
        <f>_xlfn.IFNA(VLOOKUP($E805, 'SP Per G'!$A$2:$D$1385, 3, FALSE), AO805)</f>
        <v>#N/A</v>
      </c>
      <c r="AJ805" s="11" t="e">
        <f>IF(AND(ISNA(VLOOKUP($E805, 'SP Per G'!$A$2:$D$1385, 4, FALSE)), ISTEXT($E805)), AI805,IF(ISNA(VLOOKUP($E805, 'SP Per G'!$A$2:$D$1385, 4, FALSE)), AO805, VLOOKUP($E805, 'SP Per G'!$A$2:$D$1385, 4, FALSE)))</f>
        <v>#N/A</v>
      </c>
      <c r="AK805" s="11" t="e">
        <f t="shared" si="142"/>
        <v>#N/A</v>
      </c>
      <c r="AL805" s="11" t="e">
        <f>_xlfn.IFNA(VLOOKUP($E805, Individual_Pitching___Dashboard[], 18, FALSE), VLOOKUP($C805,Team_Pitching___Advanced[[Team]:[SIERA]],16,FALSE))</f>
        <v>#N/A</v>
      </c>
      <c r="AM805" s="11" t="e">
        <f>_xlfn.IFNA(VLOOKUP($E805, Individual_Pitching___Dashboard[], 20, FALSE), VLOOKUP($C805,Team_Pitching___Advanced[[Team]:[xFIP]],19,FALSE))</f>
        <v>#N/A</v>
      </c>
      <c r="AN805" s="11" t="e">
        <f>_xlfn.IFNA(VLOOKUP($E805,Individual_Pitching___Advanced[],21,FALSE),VLOOKUP($C805,Team_Pitching___Advanced[[Team]:[SIERA]],20,FALSE))</f>
        <v>#N/A</v>
      </c>
      <c r="AO805" s="11" t="e">
        <f>VLOOKUP($C805, 'Team Per G'!$A$2:$G$31, 7, FALSE)</f>
        <v>#N/A</v>
      </c>
      <c r="AP805" s="11" t="e">
        <f>VLOOKUP($C805, 'FanGraphs - Team WAR Projected'!$B$2:$E$31, 3, FALSE)/162</f>
        <v>#N/A</v>
      </c>
      <c r="AQ805" s="11" t="e">
        <f t="shared" si="143"/>
        <v>#N/A</v>
      </c>
      <c r="AR805" s="11" t="e">
        <f>VLOOKUP($C805, Team_Pitching___Advanced[[Team]:[xFIP]], 19,FALSE)</f>
        <v>#N/A</v>
      </c>
      <c r="AS805" s="11" t="e">
        <f>VLOOKUP($C805, Team_Pitching___Advanced[], 20, FALSE)</f>
        <v>#N/A</v>
      </c>
      <c r="AT805" s="11" t="e">
        <f>VLOOKUP($C805, Team_Batting___Dashboard[[Team]:[wOBA]], 16, FALSE)</f>
        <v>#N/A</v>
      </c>
      <c r="AU805" s="11" t="e">
        <f>VLOOKUP($C805, Team_Batting___Advanced[[Team]:[OPS]], 9, FALSE)</f>
        <v>#N/A</v>
      </c>
      <c r="AV805" s="11" t="e">
        <f>VLOOKUP($C805, Team_Batting___Advanced[], 19, FALSE)</f>
        <v>#N/A</v>
      </c>
      <c r="AW805" s="11" t="e">
        <f>VLOOKUP($C805, 'Team Per G'!$A$2:$G$31, 3, FALSE)</f>
        <v>#N/A</v>
      </c>
      <c r="AX805" s="11" t="e">
        <f>VLOOKUP($C805, 'Team Per G'!$A$2:$G$31, 5, FALSE)</f>
        <v>#N/A</v>
      </c>
      <c r="AY805" s="11" t="e">
        <f>VLOOKUP($C805, 'Team Per G'!$A$2:$G$31, 4, FALSE)</f>
        <v>#N/A</v>
      </c>
      <c r="AZ805" s="11" t="e">
        <f>VLOOKUP($C805, Team_Batting___Dashboard[], 22, FALSE)/$AH805</f>
        <v>#N/A</v>
      </c>
      <c r="BA805" s="11" t="e">
        <f>VLOOKUP($C805, 'FanGraphs - Team WAR Projected'!$B$2:$E$31, 4, FALSE)/162</f>
        <v>#N/A</v>
      </c>
      <c r="BB805" s="11" t="e">
        <f t="shared" si="144"/>
        <v>#N/A</v>
      </c>
      <c r="BC805" s="11" t="e">
        <f>VLOOKUP($C805, FanGraphs_Standings[[Abbreviation]:[2024 Year to Date RS/G]], 6, FALSE)/$AH805</f>
        <v>#N/A</v>
      </c>
      <c r="BD805" s="11" t="e">
        <f>VLOOKUP($C805, FanGraphs_Standings[[Abbreviation]:[2024 Projected Full Season RDif]], 19, FALSE)/162</f>
        <v>#N/A</v>
      </c>
      <c r="BE805" s="11" t="e">
        <f t="shared" si="145"/>
        <v>#N/A</v>
      </c>
      <c r="BF805" s="11" t="e">
        <f>VLOOKUP($C805, FanGraphs_Standings[[Abbreviation]:[2024 Projected Full Season RDif]], 5, FALSE)</f>
        <v>#N/A</v>
      </c>
      <c r="BG805" s="11" t="e">
        <f>VLOOKUP($C805, FanGraphs_Standings[[Abbreviation]:[2024 Projected Full Season W%]], 18, FALSE)</f>
        <v>#N/A</v>
      </c>
      <c r="BH805" s="11" t="e">
        <f t="shared" si="146"/>
        <v>#N/A</v>
      </c>
      <c r="BI805" s="11" t="e">
        <f>VLOOKUP($C805, 'Home Field Adv'!$A$2:$K$31, 11, FALSE)</f>
        <v>#N/A</v>
      </c>
      <c r="BL805" s="12" t="str">
        <f t="shared" si="147"/>
        <v/>
      </c>
      <c r="BM805" s="12" t="str">
        <f t="shared" si="150"/>
        <v/>
      </c>
      <c r="BN805" s="12" t="str">
        <f t="shared" si="148"/>
        <v/>
      </c>
    </row>
    <row r="806" spans="6:66" x14ac:dyDescent="0.45">
      <c r="F806" s="11" t="e">
        <f>VLOOKUP($B806, FanGraphs_Standings[[Abbreviation]:[2024 Year to Date G]], 2, FALSE)</f>
        <v>#N/A</v>
      </c>
      <c r="G806" s="11" t="e">
        <f>_xlfn.IFNA(VLOOKUP($D806, 'SP Per G'!$A$2:$D$1385, 3, FALSE),M806)</f>
        <v>#N/A</v>
      </c>
      <c r="H806" s="11" t="e">
        <f>IF(AND(ISNA(VLOOKUP($D806, 'SP Per G'!$A$2:$D$1385, 4, FALSE)), ISTEXT($D806)), G806,IF(ISNA(VLOOKUP($D806, 'SP Per G'!$A$2:$D$1385, 4, FALSE)), M806, VLOOKUP($D806, 'SP Per G'!$A$2:$D$1385, 4, FALSE)))</f>
        <v>#N/A</v>
      </c>
      <c r="I806" s="11" t="e">
        <f t="shared" si="138"/>
        <v>#N/A</v>
      </c>
      <c r="J806" s="11" t="e">
        <f>_xlfn.IFNA(VLOOKUP($D806,Individual_Pitching___Dashboard[],18,FALSE),VLOOKUP(B806,Team_Pitching___Dashboard[[Team]:[ERA]],17,FALSE))</f>
        <v>#N/A</v>
      </c>
      <c r="K806" s="11" t="e">
        <f>_xlfn.IFNA(VLOOKUP($D806, Individual_Pitching___Dashboard[], 20, FALSE), VLOOKUP(B806,Team_Pitching___Dashboard[[Team]:[xFIP]],20,FALSE))</f>
        <v>#N/A</v>
      </c>
      <c r="L806" s="11" t="e">
        <f>_xlfn.IFNA(VLOOKUP($D806, Individual_Pitching___Advanced[], 21,FALSE), VLOOKUP(B806, Team_Pitching___Advanced[], 20, FALSE))</f>
        <v>#N/A</v>
      </c>
      <c r="M806" s="11" t="e">
        <f>VLOOKUP($B806, 'Team Per G'!$A$2:$G$31, 7, FALSE)</f>
        <v>#N/A</v>
      </c>
      <c r="N806" s="11" t="e">
        <f>VLOOKUP($B806, 'FanGraphs - Team WAR Projected'!$B$2:$E$31, 3, FALSE)/162</f>
        <v>#N/A</v>
      </c>
      <c r="O806" s="11" t="e">
        <f t="shared" si="139"/>
        <v>#N/A</v>
      </c>
      <c r="P806" s="11" t="e">
        <f>VLOOKUP($B806, Team_Pitching___Advanced[[Team]:[xFIP]], 19,FALSE)</f>
        <v>#N/A</v>
      </c>
      <c r="Q806" s="11" t="e">
        <f>VLOOKUP($B806, Team_Pitching___Advanced[], 20, FALSE)</f>
        <v>#N/A</v>
      </c>
      <c r="R806" s="11" t="e">
        <f>VLOOKUP($B806, Team_Batting___Dashboard[[Team]:[wOBA]], 16, FALSE)</f>
        <v>#N/A</v>
      </c>
      <c r="S806" s="11" t="e">
        <f>VLOOKUP($B806, Team_Batting___Advanced[[Team]:[OPS]], 9, FALSE)</f>
        <v>#N/A</v>
      </c>
      <c r="T806" s="11" t="e">
        <f>VLOOKUP($B806, Team_Batting___Advanced[], 19, FALSE)</f>
        <v>#N/A</v>
      </c>
      <c r="U806" s="11" t="e">
        <f>VLOOKUP($B806, 'Team Per G'!$A$2:$G$31, 3, FALSE)</f>
        <v>#N/A</v>
      </c>
      <c r="V806" s="11" t="e">
        <f>VLOOKUP($B806, 'Team Per G'!$A$2:$G$31, 5, FALSE)</f>
        <v>#N/A</v>
      </c>
      <c r="W806" s="11" t="e">
        <f>VLOOKUP($B806, 'Team Per G'!$A$2:$G$31, 4, FALSE)</f>
        <v>#N/A</v>
      </c>
      <c r="X806" s="11" t="e">
        <f>VLOOKUP($B806, Team_Batting___Dashboard[], 22, FALSE)/$F806</f>
        <v>#N/A</v>
      </c>
      <c r="Y806" s="11" t="e">
        <f>VLOOKUP($B806, 'FanGraphs - Team WAR Projected'!$B$2:$E$31, 4, FALSE)/162</f>
        <v>#N/A</v>
      </c>
      <c r="Z806" s="11" t="e">
        <f t="shared" si="140"/>
        <v>#N/A</v>
      </c>
      <c r="AA806" s="11" t="e">
        <f>VLOOKUP($B806, FanGraphs_Standings[[Abbreviation]:[2024 Year to Date RS/G]], 6, FALSE)/$F806</f>
        <v>#N/A</v>
      </c>
      <c r="AB806" s="11" t="e">
        <f>VLOOKUP($B806, FanGraphs_Standings[[Abbreviation]:[2024 Projected Full Season RDif]], 19, FALSE)/162</f>
        <v>#N/A</v>
      </c>
      <c r="AC806" s="11" t="e">
        <f t="shared" si="149"/>
        <v>#N/A</v>
      </c>
      <c r="AD806" s="11" t="e">
        <f>VLOOKUP($B806, FanGraphs_Standings[[Abbreviation]:[2024 Projected Full Season RDif]], 5, FALSE)</f>
        <v>#N/A</v>
      </c>
      <c r="AE806" s="11" t="e">
        <f>VLOOKUP($B806, FanGraphs_Standings[[Abbreviation]:[2024 Projected Full Season W%]], 18, FALSE)</f>
        <v>#N/A</v>
      </c>
      <c r="AF806" s="11" t="e">
        <f t="shared" si="141"/>
        <v>#N/A</v>
      </c>
      <c r="AG806" s="11" t="e">
        <f>VLOOKUP($B806, 'Home Field Adv'!$A$2:$I$31, 9, FALSE)</f>
        <v>#N/A</v>
      </c>
      <c r="AH806" s="11" t="e">
        <f>VLOOKUP($C806, FanGraphs_Standings[[Abbreviation]:[2024 Year to Date G]], 2, FALSE)</f>
        <v>#N/A</v>
      </c>
      <c r="AI806" s="11" t="e">
        <f>_xlfn.IFNA(VLOOKUP($E806, 'SP Per G'!$A$2:$D$1385, 3, FALSE), AO806)</f>
        <v>#N/A</v>
      </c>
      <c r="AJ806" s="11" t="e">
        <f>IF(AND(ISNA(VLOOKUP($E806, 'SP Per G'!$A$2:$D$1385, 4, FALSE)), ISTEXT($E806)), AI806,IF(ISNA(VLOOKUP($E806, 'SP Per G'!$A$2:$D$1385, 4, FALSE)), AO806, VLOOKUP($E806, 'SP Per G'!$A$2:$D$1385, 4, FALSE)))</f>
        <v>#N/A</v>
      </c>
      <c r="AK806" s="11" t="e">
        <f t="shared" si="142"/>
        <v>#N/A</v>
      </c>
      <c r="AL806" s="11" t="e">
        <f>_xlfn.IFNA(VLOOKUP($E806, Individual_Pitching___Dashboard[], 18, FALSE), VLOOKUP($C806,Team_Pitching___Advanced[[Team]:[SIERA]],16,FALSE))</f>
        <v>#N/A</v>
      </c>
      <c r="AM806" s="11" t="e">
        <f>_xlfn.IFNA(VLOOKUP($E806, Individual_Pitching___Dashboard[], 20, FALSE), VLOOKUP($C806,Team_Pitching___Advanced[[Team]:[xFIP]],19,FALSE))</f>
        <v>#N/A</v>
      </c>
      <c r="AN806" s="11" t="e">
        <f>_xlfn.IFNA(VLOOKUP($E806,Individual_Pitching___Advanced[],21,FALSE),VLOOKUP($C806,Team_Pitching___Advanced[[Team]:[SIERA]],20,FALSE))</f>
        <v>#N/A</v>
      </c>
      <c r="AO806" s="11" t="e">
        <f>VLOOKUP($C806, 'Team Per G'!$A$2:$G$31, 7, FALSE)</f>
        <v>#N/A</v>
      </c>
      <c r="AP806" s="11" t="e">
        <f>VLOOKUP($C806, 'FanGraphs - Team WAR Projected'!$B$2:$E$31, 3, FALSE)/162</f>
        <v>#N/A</v>
      </c>
      <c r="AQ806" s="11" t="e">
        <f t="shared" si="143"/>
        <v>#N/A</v>
      </c>
      <c r="AR806" s="11" t="e">
        <f>VLOOKUP($C806, Team_Pitching___Advanced[[Team]:[xFIP]], 19,FALSE)</f>
        <v>#N/A</v>
      </c>
      <c r="AS806" s="11" t="e">
        <f>VLOOKUP($C806, Team_Pitching___Advanced[], 20, FALSE)</f>
        <v>#N/A</v>
      </c>
      <c r="AT806" s="11" t="e">
        <f>VLOOKUP($C806, Team_Batting___Dashboard[[Team]:[wOBA]], 16, FALSE)</f>
        <v>#N/A</v>
      </c>
      <c r="AU806" s="11" t="e">
        <f>VLOOKUP($C806, Team_Batting___Advanced[[Team]:[OPS]], 9, FALSE)</f>
        <v>#N/A</v>
      </c>
      <c r="AV806" s="11" t="e">
        <f>VLOOKUP($C806, Team_Batting___Advanced[], 19, FALSE)</f>
        <v>#N/A</v>
      </c>
      <c r="AW806" s="11" t="e">
        <f>VLOOKUP($C806, 'Team Per G'!$A$2:$G$31, 3, FALSE)</f>
        <v>#N/A</v>
      </c>
      <c r="AX806" s="11" t="e">
        <f>VLOOKUP($C806, 'Team Per G'!$A$2:$G$31, 5, FALSE)</f>
        <v>#N/A</v>
      </c>
      <c r="AY806" s="11" t="e">
        <f>VLOOKUP($C806, 'Team Per G'!$A$2:$G$31, 4, FALSE)</f>
        <v>#N/A</v>
      </c>
      <c r="AZ806" s="11" t="e">
        <f>VLOOKUP($C806, Team_Batting___Dashboard[], 22, FALSE)/$AH806</f>
        <v>#N/A</v>
      </c>
      <c r="BA806" s="11" t="e">
        <f>VLOOKUP($C806, 'FanGraphs - Team WAR Projected'!$B$2:$E$31, 4, FALSE)/162</f>
        <v>#N/A</v>
      </c>
      <c r="BB806" s="11" t="e">
        <f t="shared" si="144"/>
        <v>#N/A</v>
      </c>
      <c r="BC806" s="11" t="e">
        <f>VLOOKUP($C806, FanGraphs_Standings[[Abbreviation]:[2024 Year to Date RS/G]], 6, FALSE)/$AH806</f>
        <v>#N/A</v>
      </c>
      <c r="BD806" s="11" t="e">
        <f>VLOOKUP($C806, FanGraphs_Standings[[Abbreviation]:[2024 Projected Full Season RDif]], 19, FALSE)/162</f>
        <v>#N/A</v>
      </c>
      <c r="BE806" s="11" t="e">
        <f t="shared" si="145"/>
        <v>#N/A</v>
      </c>
      <c r="BF806" s="11" t="e">
        <f>VLOOKUP($C806, FanGraphs_Standings[[Abbreviation]:[2024 Projected Full Season RDif]], 5, FALSE)</f>
        <v>#N/A</v>
      </c>
      <c r="BG806" s="11" t="e">
        <f>VLOOKUP($C806, FanGraphs_Standings[[Abbreviation]:[2024 Projected Full Season W%]], 18, FALSE)</f>
        <v>#N/A</v>
      </c>
      <c r="BH806" s="11" t="e">
        <f t="shared" si="146"/>
        <v>#N/A</v>
      </c>
      <c r="BI806" s="11" t="e">
        <f>VLOOKUP($C806, 'Home Field Adv'!$A$2:$K$31, 11, FALSE)</f>
        <v>#N/A</v>
      </c>
      <c r="BL806" s="12" t="str">
        <f t="shared" si="147"/>
        <v/>
      </c>
      <c r="BM806" s="12" t="str">
        <f t="shared" si="150"/>
        <v/>
      </c>
      <c r="BN806" s="12" t="str">
        <f t="shared" si="148"/>
        <v/>
      </c>
    </row>
    <row r="807" spans="6:66" x14ac:dyDescent="0.45">
      <c r="F807" s="11" t="e">
        <f>VLOOKUP($B807, FanGraphs_Standings[[Abbreviation]:[2024 Year to Date G]], 2, FALSE)</f>
        <v>#N/A</v>
      </c>
      <c r="G807" s="11" t="e">
        <f>_xlfn.IFNA(VLOOKUP($D807, 'SP Per G'!$A$2:$D$1385, 3, FALSE),M807)</f>
        <v>#N/A</v>
      </c>
      <c r="H807" s="11" t="e">
        <f>IF(AND(ISNA(VLOOKUP($D807, 'SP Per G'!$A$2:$D$1385, 4, FALSE)), ISTEXT($D807)), G807,IF(ISNA(VLOOKUP($D807, 'SP Per G'!$A$2:$D$1385, 4, FALSE)), M807, VLOOKUP($D807, 'SP Per G'!$A$2:$D$1385, 4, FALSE)))</f>
        <v>#N/A</v>
      </c>
      <c r="I807" s="11" t="e">
        <f t="shared" si="138"/>
        <v>#N/A</v>
      </c>
      <c r="J807" s="11" t="e">
        <f>_xlfn.IFNA(VLOOKUP($D807,Individual_Pitching___Dashboard[],18,FALSE),VLOOKUP(B807,Team_Pitching___Dashboard[[Team]:[ERA]],17,FALSE))</f>
        <v>#N/A</v>
      </c>
      <c r="K807" s="11" t="e">
        <f>_xlfn.IFNA(VLOOKUP($D807, Individual_Pitching___Dashboard[], 20, FALSE), VLOOKUP(B807,Team_Pitching___Dashboard[[Team]:[xFIP]],20,FALSE))</f>
        <v>#N/A</v>
      </c>
      <c r="L807" s="11" t="e">
        <f>_xlfn.IFNA(VLOOKUP($D807, Individual_Pitching___Advanced[], 21,FALSE), VLOOKUP(B807, Team_Pitching___Advanced[], 20, FALSE))</f>
        <v>#N/A</v>
      </c>
      <c r="M807" s="11" t="e">
        <f>VLOOKUP($B807, 'Team Per G'!$A$2:$G$31, 7, FALSE)</f>
        <v>#N/A</v>
      </c>
      <c r="N807" s="11" t="e">
        <f>VLOOKUP($B807, 'FanGraphs - Team WAR Projected'!$B$2:$E$31, 3, FALSE)/162</f>
        <v>#N/A</v>
      </c>
      <c r="O807" s="11" t="e">
        <f t="shared" si="139"/>
        <v>#N/A</v>
      </c>
      <c r="P807" s="11" t="e">
        <f>VLOOKUP($B807, Team_Pitching___Advanced[[Team]:[xFIP]], 19,FALSE)</f>
        <v>#N/A</v>
      </c>
      <c r="Q807" s="11" t="e">
        <f>VLOOKUP($B807, Team_Pitching___Advanced[], 20, FALSE)</f>
        <v>#N/A</v>
      </c>
      <c r="R807" s="11" t="e">
        <f>VLOOKUP($B807, Team_Batting___Dashboard[[Team]:[wOBA]], 16, FALSE)</f>
        <v>#N/A</v>
      </c>
      <c r="S807" s="11" t="e">
        <f>VLOOKUP($B807, Team_Batting___Advanced[[Team]:[OPS]], 9, FALSE)</f>
        <v>#N/A</v>
      </c>
      <c r="T807" s="11" t="e">
        <f>VLOOKUP($B807, Team_Batting___Advanced[], 19, FALSE)</f>
        <v>#N/A</v>
      </c>
      <c r="U807" s="11" t="e">
        <f>VLOOKUP($B807, 'Team Per G'!$A$2:$G$31, 3, FALSE)</f>
        <v>#N/A</v>
      </c>
      <c r="V807" s="11" t="e">
        <f>VLOOKUP($B807, 'Team Per G'!$A$2:$G$31, 5, FALSE)</f>
        <v>#N/A</v>
      </c>
      <c r="W807" s="11" t="e">
        <f>VLOOKUP($B807, 'Team Per G'!$A$2:$G$31, 4, FALSE)</f>
        <v>#N/A</v>
      </c>
      <c r="X807" s="11" t="e">
        <f>VLOOKUP($B807, Team_Batting___Dashboard[], 22, FALSE)/$F807</f>
        <v>#N/A</v>
      </c>
      <c r="Y807" s="11" t="e">
        <f>VLOOKUP($B807, 'FanGraphs - Team WAR Projected'!$B$2:$E$31, 4, FALSE)/162</f>
        <v>#N/A</v>
      </c>
      <c r="Z807" s="11" t="e">
        <f t="shared" si="140"/>
        <v>#N/A</v>
      </c>
      <c r="AA807" s="11" t="e">
        <f>VLOOKUP($B807, FanGraphs_Standings[[Abbreviation]:[2024 Year to Date RS/G]], 6, FALSE)/$F807</f>
        <v>#N/A</v>
      </c>
      <c r="AB807" s="11" t="e">
        <f>VLOOKUP($B807, FanGraphs_Standings[[Abbreviation]:[2024 Projected Full Season RDif]], 19, FALSE)/162</f>
        <v>#N/A</v>
      </c>
      <c r="AC807" s="11" t="e">
        <f t="shared" si="149"/>
        <v>#N/A</v>
      </c>
      <c r="AD807" s="11" t="e">
        <f>VLOOKUP($B807, FanGraphs_Standings[[Abbreviation]:[2024 Projected Full Season RDif]], 5, FALSE)</f>
        <v>#N/A</v>
      </c>
      <c r="AE807" s="11" t="e">
        <f>VLOOKUP($B807, FanGraphs_Standings[[Abbreviation]:[2024 Projected Full Season W%]], 18, FALSE)</f>
        <v>#N/A</v>
      </c>
      <c r="AF807" s="11" t="e">
        <f t="shared" si="141"/>
        <v>#N/A</v>
      </c>
      <c r="AG807" s="11" t="e">
        <f>VLOOKUP($B807, 'Home Field Adv'!$A$2:$I$31, 9, FALSE)</f>
        <v>#N/A</v>
      </c>
      <c r="AH807" s="11" t="e">
        <f>VLOOKUP($C807, FanGraphs_Standings[[Abbreviation]:[2024 Year to Date G]], 2, FALSE)</f>
        <v>#N/A</v>
      </c>
      <c r="AI807" s="11" t="e">
        <f>_xlfn.IFNA(VLOOKUP($E807, 'SP Per G'!$A$2:$D$1385, 3, FALSE), AO807)</f>
        <v>#N/A</v>
      </c>
      <c r="AJ807" s="11" t="e">
        <f>IF(AND(ISNA(VLOOKUP($E807, 'SP Per G'!$A$2:$D$1385, 4, FALSE)), ISTEXT($E807)), AI807,IF(ISNA(VLOOKUP($E807, 'SP Per G'!$A$2:$D$1385, 4, FALSE)), AO807, VLOOKUP($E807, 'SP Per G'!$A$2:$D$1385, 4, FALSE)))</f>
        <v>#N/A</v>
      </c>
      <c r="AK807" s="11" t="e">
        <f t="shared" si="142"/>
        <v>#N/A</v>
      </c>
      <c r="AL807" s="11" t="e">
        <f>_xlfn.IFNA(VLOOKUP($E807, Individual_Pitching___Dashboard[], 18, FALSE), VLOOKUP($C807,Team_Pitching___Advanced[[Team]:[SIERA]],16,FALSE))</f>
        <v>#N/A</v>
      </c>
      <c r="AM807" s="11" t="e">
        <f>_xlfn.IFNA(VLOOKUP($E807, Individual_Pitching___Dashboard[], 20, FALSE), VLOOKUP($C807,Team_Pitching___Advanced[[Team]:[xFIP]],19,FALSE))</f>
        <v>#N/A</v>
      </c>
      <c r="AN807" s="11" t="e">
        <f>_xlfn.IFNA(VLOOKUP($E807,Individual_Pitching___Advanced[],21,FALSE),VLOOKUP($C807,Team_Pitching___Advanced[[Team]:[SIERA]],20,FALSE))</f>
        <v>#N/A</v>
      </c>
      <c r="AO807" s="11" t="e">
        <f>VLOOKUP($C807, 'Team Per G'!$A$2:$G$31, 7, FALSE)</f>
        <v>#N/A</v>
      </c>
      <c r="AP807" s="11" t="e">
        <f>VLOOKUP($C807, 'FanGraphs - Team WAR Projected'!$B$2:$E$31, 3, FALSE)/162</f>
        <v>#N/A</v>
      </c>
      <c r="AQ807" s="11" t="e">
        <f t="shared" si="143"/>
        <v>#N/A</v>
      </c>
      <c r="AR807" s="11" t="e">
        <f>VLOOKUP($C807, Team_Pitching___Advanced[[Team]:[xFIP]], 19,FALSE)</f>
        <v>#N/A</v>
      </c>
      <c r="AS807" s="11" t="e">
        <f>VLOOKUP($C807, Team_Pitching___Advanced[], 20, FALSE)</f>
        <v>#N/A</v>
      </c>
      <c r="AT807" s="11" t="e">
        <f>VLOOKUP($C807, Team_Batting___Dashboard[[Team]:[wOBA]], 16, FALSE)</f>
        <v>#N/A</v>
      </c>
      <c r="AU807" s="11" t="e">
        <f>VLOOKUP($C807, Team_Batting___Advanced[[Team]:[OPS]], 9, FALSE)</f>
        <v>#N/A</v>
      </c>
      <c r="AV807" s="11" t="e">
        <f>VLOOKUP($C807, Team_Batting___Advanced[], 19, FALSE)</f>
        <v>#N/A</v>
      </c>
      <c r="AW807" s="11" t="e">
        <f>VLOOKUP($C807, 'Team Per G'!$A$2:$G$31, 3, FALSE)</f>
        <v>#N/A</v>
      </c>
      <c r="AX807" s="11" t="e">
        <f>VLOOKUP($C807, 'Team Per G'!$A$2:$G$31, 5, FALSE)</f>
        <v>#N/A</v>
      </c>
      <c r="AY807" s="11" t="e">
        <f>VLOOKUP($C807, 'Team Per G'!$A$2:$G$31, 4, FALSE)</f>
        <v>#N/A</v>
      </c>
      <c r="AZ807" s="11" t="e">
        <f>VLOOKUP($C807, Team_Batting___Dashboard[], 22, FALSE)/$AH807</f>
        <v>#N/A</v>
      </c>
      <c r="BA807" s="11" t="e">
        <f>VLOOKUP($C807, 'FanGraphs - Team WAR Projected'!$B$2:$E$31, 4, FALSE)/162</f>
        <v>#N/A</v>
      </c>
      <c r="BB807" s="11" t="e">
        <f t="shared" si="144"/>
        <v>#N/A</v>
      </c>
      <c r="BC807" s="11" t="e">
        <f>VLOOKUP($C807, FanGraphs_Standings[[Abbreviation]:[2024 Year to Date RS/G]], 6, FALSE)/$AH807</f>
        <v>#N/A</v>
      </c>
      <c r="BD807" s="11" t="e">
        <f>VLOOKUP($C807, FanGraphs_Standings[[Abbreviation]:[2024 Projected Full Season RDif]], 19, FALSE)/162</f>
        <v>#N/A</v>
      </c>
      <c r="BE807" s="11" t="e">
        <f t="shared" si="145"/>
        <v>#N/A</v>
      </c>
      <c r="BF807" s="11" t="e">
        <f>VLOOKUP($C807, FanGraphs_Standings[[Abbreviation]:[2024 Projected Full Season RDif]], 5, FALSE)</f>
        <v>#N/A</v>
      </c>
      <c r="BG807" s="11" t="e">
        <f>VLOOKUP($C807, FanGraphs_Standings[[Abbreviation]:[2024 Projected Full Season W%]], 18, FALSE)</f>
        <v>#N/A</v>
      </c>
      <c r="BH807" s="11" t="e">
        <f t="shared" si="146"/>
        <v>#N/A</v>
      </c>
      <c r="BI807" s="11" t="e">
        <f>VLOOKUP($C807, 'Home Field Adv'!$A$2:$K$31, 11, FALSE)</f>
        <v>#N/A</v>
      </c>
      <c r="BL807" s="12" t="str">
        <f t="shared" si="147"/>
        <v/>
      </c>
      <c r="BM807" s="12" t="str">
        <f t="shared" si="150"/>
        <v/>
      </c>
      <c r="BN807" s="12" t="str">
        <f t="shared" si="148"/>
        <v/>
      </c>
    </row>
    <row r="808" spans="6:66" x14ac:dyDescent="0.45">
      <c r="F808" s="11" t="e">
        <f>VLOOKUP($B808, FanGraphs_Standings[[Abbreviation]:[2024 Year to Date G]], 2, FALSE)</f>
        <v>#N/A</v>
      </c>
      <c r="G808" s="11" t="e">
        <f>_xlfn.IFNA(VLOOKUP($D808, 'SP Per G'!$A$2:$D$1385, 3, FALSE),M808)</f>
        <v>#N/A</v>
      </c>
      <c r="H808" s="11" t="e">
        <f>IF(AND(ISNA(VLOOKUP($D808, 'SP Per G'!$A$2:$D$1385, 4, FALSE)), ISTEXT($D808)), G808,IF(ISNA(VLOOKUP($D808, 'SP Per G'!$A$2:$D$1385, 4, FALSE)), M808, VLOOKUP($D808, 'SP Per G'!$A$2:$D$1385, 4, FALSE)))</f>
        <v>#N/A</v>
      </c>
      <c r="I808" s="11" t="e">
        <f t="shared" si="138"/>
        <v>#N/A</v>
      </c>
      <c r="J808" s="11" t="e">
        <f>_xlfn.IFNA(VLOOKUP($D808,Individual_Pitching___Dashboard[],18,FALSE),VLOOKUP(B808,Team_Pitching___Dashboard[[Team]:[ERA]],17,FALSE))</f>
        <v>#N/A</v>
      </c>
      <c r="K808" s="11" t="e">
        <f>_xlfn.IFNA(VLOOKUP($D808, Individual_Pitching___Dashboard[], 20, FALSE), VLOOKUP(B808,Team_Pitching___Dashboard[[Team]:[xFIP]],20,FALSE))</f>
        <v>#N/A</v>
      </c>
      <c r="L808" s="11" t="e">
        <f>_xlfn.IFNA(VLOOKUP($D808, Individual_Pitching___Advanced[], 21,FALSE), VLOOKUP(B808, Team_Pitching___Advanced[], 20, FALSE))</f>
        <v>#N/A</v>
      </c>
      <c r="M808" s="11" t="e">
        <f>VLOOKUP($B808, 'Team Per G'!$A$2:$G$31, 7, FALSE)</f>
        <v>#N/A</v>
      </c>
      <c r="N808" s="11" t="e">
        <f>VLOOKUP($B808, 'FanGraphs - Team WAR Projected'!$B$2:$E$31, 3, FALSE)/162</f>
        <v>#N/A</v>
      </c>
      <c r="O808" s="11" t="e">
        <f t="shared" si="139"/>
        <v>#N/A</v>
      </c>
      <c r="P808" s="11" t="e">
        <f>VLOOKUP($B808, Team_Pitching___Advanced[[Team]:[xFIP]], 19,FALSE)</f>
        <v>#N/A</v>
      </c>
      <c r="Q808" s="11" t="e">
        <f>VLOOKUP($B808, Team_Pitching___Advanced[], 20, FALSE)</f>
        <v>#N/A</v>
      </c>
      <c r="R808" s="11" t="e">
        <f>VLOOKUP($B808, Team_Batting___Dashboard[[Team]:[wOBA]], 16, FALSE)</f>
        <v>#N/A</v>
      </c>
      <c r="S808" s="11" t="e">
        <f>VLOOKUP($B808, Team_Batting___Advanced[[Team]:[OPS]], 9, FALSE)</f>
        <v>#N/A</v>
      </c>
      <c r="T808" s="11" t="e">
        <f>VLOOKUP($B808, Team_Batting___Advanced[], 19, FALSE)</f>
        <v>#N/A</v>
      </c>
      <c r="U808" s="11" t="e">
        <f>VLOOKUP($B808, 'Team Per G'!$A$2:$G$31, 3, FALSE)</f>
        <v>#N/A</v>
      </c>
      <c r="V808" s="11" t="e">
        <f>VLOOKUP($B808, 'Team Per G'!$A$2:$G$31, 5, FALSE)</f>
        <v>#N/A</v>
      </c>
      <c r="W808" s="11" t="e">
        <f>VLOOKUP($B808, 'Team Per G'!$A$2:$G$31, 4, FALSE)</f>
        <v>#N/A</v>
      </c>
      <c r="X808" s="11" t="e">
        <f>VLOOKUP($B808, Team_Batting___Dashboard[], 22, FALSE)/$F808</f>
        <v>#N/A</v>
      </c>
      <c r="Y808" s="11" t="e">
        <f>VLOOKUP($B808, 'FanGraphs - Team WAR Projected'!$B$2:$E$31, 4, FALSE)/162</f>
        <v>#N/A</v>
      </c>
      <c r="Z808" s="11" t="e">
        <f t="shared" si="140"/>
        <v>#N/A</v>
      </c>
      <c r="AA808" s="11" t="e">
        <f>VLOOKUP($B808, FanGraphs_Standings[[Abbreviation]:[2024 Year to Date RS/G]], 6, FALSE)/$F808</f>
        <v>#N/A</v>
      </c>
      <c r="AB808" s="11" t="e">
        <f>VLOOKUP($B808, FanGraphs_Standings[[Abbreviation]:[2024 Projected Full Season RDif]], 19, FALSE)/162</f>
        <v>#N/A</v>
      </c>
      <c r="AC808" s="11" t="e">
        <f t="shared" si="149"/>
        <v>#N/A</v>
      </c>
      <c r="AD808" s="11" t="e">
        <f>VLOOKUP($B808, FanGraphs_Standings[[Abbreviation]:[2024 Projected Full Season RDif]], 5, FALSE)</f>
        <v>#N/A</v>
      </c>
      <c r="AE808" s="11" t="e">
        <f>VLOOKUP($B808, FanGraphs_Standings[[Abbreviation]:[2024 Projected Full Season W%]], 18, FALSE)</f>
        <v>#N/A</v>
      </c>
      <c r="AF808" s="11" t="e">
        <f t="shared" si="141"/>
        <v>#N/A</v>
      </c>
      <c r="AG808" s="11" t="e">
        <f>VLOOKUP($B808, 'Home Field Adv'!$A$2:$I$31, 9, FALSE)</f>
        <v>#N/A</v>
      </c>
      <c r="AH808" s="11" t="e">
        <f>VLOOKUP($C808, FanGraphs_Standings[[Abbreviation]:[2024 Year to Date G]], 2, FALSE)</f>
        <v>#N/A</v>
      </c>
      <c r="AI808" s="11" t="e">
        <f>_xlfn.IFNA(VLOOKUP($E808, 'SP Per G'!$A$2:$D$1385, 3, FALSE), AO808)</f>
        <v>#N/A</v>
      </c>
      <c r="AJ808" s="11" t="e">
        <f>IF(AND(ISNA(VLOOKUP($E808, 'SP Per G'!$A$2:$D$1385, 4, FALSE)), ISTEXT($E808)), AI808,IF(ISNA(VLOOKUP($E808, 'SP Per G'!$A$2:$D$1385, 4, FALSE)), AO808, VLOOKUP($E808, 'SP Per G'!$A$2:$D$1385, 4, FALSE)))</f>
        <v>#N/A</v>
      </c>
      <c r="AK808" s="11" t="e">
        <f t="shared" si="142"/>
        <v>#N/A</v>
      </c>
      <c r="AL808" s="11" t="e">
        <f>_xlfn.IFNA(VLOOKUP($E808, Individual_Pitching___Dashboard[], 18, FALSE), VLOOKUP($C808,Team_Pitching___Advanced[[Team]:[SIERA]],16,FALSE))</f>
        <v>#N/A</v>
      </c>
      <c r="AM808" s="11" t="e">
        <f>_xlfn.IFNA(VLOOKUP($E808, Individual_Pitching___Dashboard[], 20, FALSE), VLOOKUP($C808,Team_Pitching___Advanced[[Team]:[xFIP]],19,FALSE))</f>
        <v>#N/A</v>
      </c>
      <c r="AN808" s="11" t="e">
        <f>_xlfn.IFNA(VLOOKUP($E808,Individual_Pitching___Advanced[],21,FALSE),VLOOKUP($C808,Team_Pitching___Advanced[[Team]:[SIERA]],20,FALSE))</f>
        <v>#N/A</v>
      </c>
      <c r="AO808" s="11" t="e">
        <f>VLOOKUP($C808, 'Team Per G'!$A$2:$G$31, 7, FALSE)</f>
        <v>#N/A</v>
      </c>
      <c r="AP808" s="11" t="e">
        <f>VLOOKUP($C808, 'FanGraphs - Team WAR Projected'!$B$2:$E$31, 3, FALSE)/162</f>
        <v>#N/A</v>
      </c>
      <c r="AQ808" s="11" t="e">
        <f t="shared" si="143"/>
        <v>#N/A</v>
      </c>
      <c r="AR808" s="11" t="e">
        <f>VLOOKUP($C808, Team_Pitching___Advanced[[Team]:[xFIP]], 19,FALSE)</f>
        <v>#N/A</v>
      </c>
      <c r="AS808" s="11" t="e">
        <f>VLOOKUP($C808, Team_Pitching___Advanced[], 20, FALSE)</f>
        <v>#N/A</v>
      </c>
      <c r="AT808" s="11" t="e">
        <f>VLOOKUP($C808, Team_Batting___Dashboard[[Team]:[wOBA]], 16, FALSE)</f>
        <v>#N/A</v>
      </c>
      <c r="AU808" s="11" t="e">
        <f>VLOOKUP($C808, Team_Batting___Advanced[[Team]:[OPS]], 9, FALSE)</f>
        <v>#N/A</v>
      </c>
      <c r="AV808" s="11" t="e">
        <f>VLOOKUP($C808, Team_Batting___Advanced[], 19, FALSE)</f>
        <v>#N/A</v>
      </c>
      <c r="AW808" s="11" t="e">
        <f>VLOOKUP($C808, 'Team Per G'!$A$2:$G$31, 3, FALSE)</f>
        <v>#N/A</v>
      </c>
      <c r="AX808" s="11" t="e">
        <f>VLOOKUP($C808, 'Team Per G'!$A$2:$G$31, 5, FALSE)</f>
        <v>#N/A</v>
      </c>
      <c r="AY808" s="11" t="e">
        <f>VLOOKUP($C808, 'Team Per G'!$A$2:$G$31, 4, FALSE)</f>
        <v>#N/A</v>
      </c>
      <c r="AZ808" s="11" t="e">
        <f>VLOOKUP($C808, Team_Batting___Dashboard[], 22, FALSE)/$AH808</f>
        <v>#N/A</v>
      </c>
      <c r="BA808" s="11" t="e">
        <f>VLOOKUP($C808, 'FanGraphs - Team WAR Projected'!$B$2:$E$31, 4, FALSE)/162</f>
        <v>#N/A</v>
      </c>
      <c r="BB808" s="11" t="e">
        <f t="shared" si="144"/>
        <v>#N/A</v>
      </c>
      <c r="BC808" s="11" t="e">
        <f>VLOOKUP($C808, FanGraphs_Standings[[Abbreviation]:[2024 Year to Date RS/G]], 6, FALSE)/$AH808</f>
        <v>#N/A</v>
      </c>
      <c r="BD808" s="11" t="e">
        <f>VLOOKUP($C808, FanGraphs_Standings[[Abbreviation]:[2024 Projected Full Season RDif]], 19, FALSE)/162</f>
        <v>#N/A</v>
      </c>
      <c r="BE808" s="11" t="e">
        <f t="shared" si="145"/>
        <v>#N/A</v>
      </c>
      <c r="BF808" s="11" t="e">
        <f>VLOOKUP($C808, FanGraphs_Standings[[Abbreviation]:[2024 Projected Full Season RDif]], 5, FALSE)</f>
        <v>#N/A</v>
      </c>
      <c r="BG808" s="11" t="e">
        <f>VLOOKUP($C808, FanGraphs_Standings[[Abbreviation]:[2024 Projected Full Season W%]], 18, FALSE)</f>
        <v>#N/A</v>
      </c>
      <c r="BH808" s="11" t="e">
        <f t="shared" si="146"/>
        <v>#N/A</v>
      </c>
      <c r="BI808" s="11" t="e">
        <f>VLOOKUP($C808, 'Home Field Adv'!$A$2:$K$31, 11, FALSE)</f>
        <v>#N/A</v>
      </c>
      <c r="BL808" s="12" t="str">
        <f t="shared" si="147"/>
        <v/>
      </c>
      <c r="BM808" s="12" t="str">
        <f t="shared" si="150"/>
        <v/>
      </c>
      <c r="BN808" s="12" t="str">
        <f t="shared" si="148"/>
        <v/>
      </c>
    </row>
    <row r="809" spans="6:66" x14ac:dyDescent="0.45">
      <c r="F809" s="11" t="e">
        <f>VLOOKUP($B809, FanGraphs_Standings[[Abbreviation]:[2024 Year to Date G]], 2, FALSE)</f>
        <v>#N/A</v>
      </c>
      <c r="G809" s="11" t="e">
        <f>_xlfn.IFNA(VLOOKUP($D809, 'SP Per G'!$A$2:$D$1385, 3, FALSE),M809)</f>
        <v>#N/A</v>
      </c>
      <c r="H809" s="11" t="e">
        <f>IF(AND(ISNA(VLOOKUP($D809, 'SP Per G'!$A$2:$D$1385, 4, FALSE)), ISTEXT($D809)), G809,IF(ISNA(VLOOKUP($D809, 'SP Per G'!$A$2:$D$1385, 4, FALSE)), M809, VLOOKUP($D809, 'SP Per G'!$A$2:$D$1385, 4, FALSE)))</f>
        <v>#N/A</v>
      </c>
      <c r="I809" s="11" t="e">
        <f t="shared" si="138"/>
        <v>#N/A</v>
      </c>
      <c r="J809" s="11" t="e">
        <f>_xlfn.IFNA(VLOOKUP($D809,Individual_Pitching___Dashboard[],18,FALSE),VLOOKUP(B809,Team_Pitching___Dashboard[[Team]:[ERA]],17,FALSE))</f>
        <v>#N/A</v>
      </c>
      <c r="K809" s="11" t="e">
        <f>_xlfn.IFNA(VLOOKUP($D809, Individual_Pitching___Dashboard[], 20, FALSE), VLOOKUP(B809,Team_Pitching___Dashboard[[Team]:[xFIP]],20,FALSE))</f>
        <v>#N/A</v>
      </c>
      <c r="L809" s="11" t="e">
        <f>_xlfn.IFNA(VLOOKUP($D809, Individual_Pitching___Advanced[], 21,FALSE), VLOOKUP(B809, Team_Pitching___Advanced[], 20, FALSE))</f>
        <v>#N/A</v>
      </c>
      <c r="M809" s="11" t="e">
        <f>VLOOKUP($B809, 'Team Per G'!$A$2:$G$31, 7, FALSE)</f>
        <v>#N/A</v>
      </c>
      <c r="N809" s="11" t="e">
        <f>VLOOKUP($B809, 'FanGraphs - Team WAR Projected'!$B$2:$E$31, 3, FALSE)/162</f>
        <v>#N/A</v>
      </c>
      <c r="O809" s="11" t="e">
        <f t="shared" si="139"/>
        <v>#N/A</v>
      </c>
      <c r="P809" s="11" t="e">
        <f>VLOOKUP($B809, Team_Pitching___Advanced[[Team]:[xFIP]], 19,FALSE)</f>
        <v>#N/A</v>
      </c>
      <c r="Q809" s="11" t="e">
        <f>VLOOKUP($B809, Team_Pitching___Advanced[], 20, FALSE)</f>
        <v>#N/A</v>
      </c>
      <c r="R809" s="11" t="e">
        <f>VLOOKUP($B809, Team_Batting___Dashboard[[Team]:[wOBA]], 16, FALSE)</f>
        <v>#N/A</v>
      </c>
      <c r="S809" s="11" t="e">
        <f>VLOOKUP($B809, Team_Batting___Advanced[[Team]:[OPS]], 9, FALSE)</f>
        <v>#N/A</v>
      </c>
      <c r="T809" s="11" t="e">
        <f>VLOOKUP($B809, Team_Batting___Advanced[], 19, FALSE)</f>
        <v>#N/A</v>
      </c>
      <c r="U809" s="11" t="e">
        <f>VLOOKUP($B809, 'Team Per G'!$A$2:$G$31, 3, FALSE)</f>
        <v>#N/A</v>
      </c>
      <c r="V809" s="11" t="e">
        <f>VLOOKUP($B809, 'Team Per G'!$A$2:$G$31, 5, FALSE)</f>
        <v>#N/A</v>
      </c>
      <c r="W809" s="11" t="e">
        <f>VLOOKUP($B809, 'Team Per G'!$A$2:$G$31, 4, FALSE)</f>
        <v>#N/A</v>
      </c>
      <c r="X809" s="11" t="e">
        <f>VLOOKUP($B809, Team_Batting___Dashboard[], 22, FALSE)/$F809</f>
        <v>#N/A</v>
      </c>
      <c r="Y809" s="11" t="e">
        <f>VLOOKUP($B809, 'FanGraphs - Team WAR Projected'!$B$2:$E$31, 4, FALSE)/162</f>
        <v>#N/A</v>
      </c>
      <c r="Z809" s="11" t="e">
        <f t="shared" si="140"/>
        <v>#N/A</v>
      </c>
      <c r="AA809" s="11" t="e">
        <f>VLOOKUP($B809, FanGraphs_Standings[[Abbreviation]:[2024 Year to Date RS/G]], 6, FALSE)/$F809</f>
        <v>#N/A</v>
      </c>
      <c r="AB809" s="11" t="e">
        <f>VLOOKUP($B809, FanGraphs_Standings[[Abbreviation]:[2024 Projected Full Season RDif]], 19, FALSE)/162</f>
        <v>#N/A</v>
      </c>
      <c r="AC809" s="11" t="e">
        <f t="shared" si="149"/>
        <v>#N/A</v>
      </c>
      <c r="AD809" s="11" t="e">
        <f>VLOOKUP($B809, FanGraphs_Standings[[Abbreviation]:[2024 Projected Full Season RDif]], 5, FALSE)</f>
        <v>#N/A</v>
      </c>
      <c r="AE809" s="11" t="e">
        <f>VLOOKUP($B809, FanGraphs_Standings[[Abbreviation]:[2024 Projected Full Season W%]], 18, FALSE)</f>
        <v>#N/A</v>
      </c>
      <c r="AF809" s="11" t="e">
        <f t="shared" si="141"/>
        <v>#N/A</v>
      </c>
      <c r="AG809" s="11" t="e">
        <f>VLOOKUP($B809, 'Home Field Adv'!$A$2:$I$31, 9, FALSE)</f>
        <v>#N/A</v>
      </c>
      <c r="AH809" s="11" t="e">
        <f>VLOOKUP($C809, FanGraphs_Standings[[Abbreviation]:[2024 Year to Date G]], 2, FALSE)</f>
        <v>#N/A</v>
      </c>
      <c r="AI809" s="11" t="e">
        <f>_xlfn.IFNA(VLOOKUP($E809, 'SP Per G'!$A$2:$D$1385, 3, FALSE), AO809)</f>
        <v>#N/A</v>
      </c>
      <c r="AJ809" s="11" t="e">
        <f>IF(AND(ISNA(VLOOKUP($E809, 'SP Per G'!$A$2:$D$1385, 4, FALSE)), ISTEXT($E809)), AI809,IF(ISNA(VLOOKUP($E809, 'SP Per G'!$A$2:$D$1385, 4, FALSE)), AO809, VLOOKUP($E809, 'SP Per G'!$A$2:$D$1385, 4, FALSE)))</f>
        <v>#N/A</v>
      </c>
      <c r="AK809" s="11" t="e">
        <f t="shared" si="142"/>
        <v>#N/A</v>
      </c>
      <c r="AL809" s="11" t="e">
        <f>_xlfn.IFNA(VLOOKUP($E809, Individual_Pitching___Dashboard[], 18, FALSE), VLOOKUP($C809,Team_Pitching___Advanced[[Team]:[SIERA]],16,FALSE))</f>
        <v>#N/A</v>
      </c>
      <c r="AM809" s="11" t="e">
        <f>_xlfn.IFNA(VLOOKUP($E809, Individual_Pitching___Dashboard[], 20, FALSE), VLOOKUP($C809,Team_Pitching___Advanced[[Team]:[xFIP]],19,FALSE))</f>
        <v>#N/A</v>
      </c>
      <c r="AN809" s="11" t="e">
        <f>_xlfn.IFNA(VLOOKUP($E809,Individual_Pitching___Advanced[],21,FALSE),VLOOKUP($C809,Team_Pitching___Advanced[[Team]:[SIERA]],20,FALSE))</f>
        <v>#N/A</v>
      </c>
      <c r="AO809" s="11" t="e">
        <f>VLOOKUP($C809, 'Team Per G'!$A$2:$G$31, 7, FALSE)</f>
        <v>#N/A</v>
      </c>
      <c r="AP809" s="11" t="e">
        <f>VLOOKUP($C809, 'FanGraphs - Team WAR Projected'!$B$2:$E$31, 3, FALSE)/162</f>
        <v>#N/A</v>
      </c>
      <c r="AQ809" s="11" t="e">
        <f t="shared" si="143"/>
        <v>#N/A</v>
      </c>
      <c r="AR809" s="11" t="e">
        <f>VLOOKUP($C809, Team_Pitching___Advanced[[Team]:[xFIP]], 19,FALSE)</f>
        <v>#N/A</v>
      </c>
      <c r="AS809" s="11" t="e">
        <f>VLOOKUP($C809, Team_Pitching___Advanced[], 20, FALSE)</f>
        <v>#N/A</v>
      </c>
      <c r="AT809" s="11" t="e">
        <f>VLOOKUP($C809, Team_Batting___Dashboard[[Team]:[wOBA]], 16, FALSE)</f>
        <v>#N/A</v>
      </c>
      <c r="AU809" s="11" t="e">
        <f>VLOOKUP($C809, Team_Batting___Advanced[[Team]:[OPS]], 9, FALSE)</f>
        <v>#N/A</v>
      </c>
      <c r="AV809" s="11" t="e">
        <f>VLOOKUP($C809, Team_Batting___Advanced[], 19, FALSE)</f>
        <v>#N/A</v>
      </c>
      <c r="AW809" s="11" t="e">
        <f>VLOOKUP($C809, 'Team Per G'!$A$2:$G$31, 3, FALSE)</f>
        <v>#N/A</v>
      </c>
      <c r="AX809" s="11" t="e">
        <f>VLOOKUP($C809, 'Team Per G'!$A$2:$G$31, 5, FALSE)</f>
        <v>#N/A</v>
      </c>
      <c r="AY809" s="11" t="e">
        <f>VLOOKUP($C809, 'Team Per G'!$A$2:$G$31, 4, FALSE)</f>
        <v>#N/A</v>
      </c>
      <c r="AZ809" s="11" t="e">
        <f>VLOOKUP($C809, Team_Batting___Dashboard[], 22, FALSE)/$AH809</f>
        <v>#N/A</v>
      </c>
      <c r="BA809" s="11" t="e">
        <f>VLOOKUP($C809, 'FanGraphs - Team WAR Projected'!$B$2:$E$31, 4, FALSE)/162</f>
        <v>#N/A</v>
      </c>
      <c r="BB809" s="11" t="e">
        <f t="shared" si="144"/>
        <v>#N/A</v>
      </c>
      <c r="BC809" s="11" t="e">
        <f>VLOOKUP($C809, FanGraphs_Standings[[Abbreviation]:[2024 Year to Date RS/G]], 6, FALSE)/$AH809</f>
        <v>#N/A</v>
      </c>
      <c r="BD809" s="11" t="e">
        <f>VLOOKUP($C809, FanGraphs_Standings[[Abbreviation]:[2024 Projected Full Season RDif]], 19, FALSE)/162</f>
        <v>#N/A</v>
      </c>
      <c r="BE809" s="11" t="e">
        <f t="shared" si="145"/>
        <v>#N/A</v>
      </c>
      <c r="BF809" s="11" t="e">
        <f>VLOOKUP($C809, FanGraphs_Standings[[Abbreviation]:[2024 Projected Full Season RDif]], 5, FALSE)</f>
        <v>#N/A</v>
      </c>
      <c r="BG809" s="11" t="e">
        <f>VLOOKUP($C809, FanGraphs_Standings[[Abbreviation]:[2024 Projected Full Season W%]], 18, FALSE)</f>
        <v>#N/A</v>
      </c>
      <c r="BH809" s="11" t="e">
        <f t="shared" si="146"/>
        <v>#N/A</v>
      </c>
      <c r="BI809" s="11" t="e">
        <f>VLOOKUP($C809, 'Home Field Adv'!$A$2:$K$31, 11, FALSE)</f>
        <v>#N/A</v>
      </c>
      <c r="BL809" s="12" t="str">
        <f t="shared" si="147"/>
        <v/>
      </c>
      <c r="BM809" s="12" t="str">
        <f t="shared" si="150"/>
        <v/>
      </c>
      <c r="BN809" s="12" t="str">
        <f t="shared" si="148"/>
        <v/>
      </c>
    </row>
    <row r="810" spans="6:66" x14ac:dyDescent="0.45">
      <c r="F810" s="11" t="e">
        <f>VLOOKUP($B810, FanGraphs_Standings[[Abbreviation]:[2024 Year to Date G]], 2, FALSE)</f>
        <v>#N/A</v>
      </c>
      <c r="G810" s="11" t="e">
        <f>_xlfn.IFNA(VLOOKUP($D810, 'SP Per G'!$A$2:$D$1385, 3, FALSE),M810)</f>
        <v>#N/A</v>
      </c>
      <c r="H810" s="11" t="e">
        <f>IF(AND(ISNA(VLOOKUP($D810, 'SP Per G'!$A$2:$D$1385, 4, FALSE)), ISTEXT($D810)), G810,IF(ISNA(VLOOKUP($D810, 'SP Per G'!$A$2:$D$1385, 4, FALSE)), M810, VLOOKUP($D810, 'SP Per G'!$A$2:$D$1385, 4, FALSE)))</f>
        <v>#N/A</v>
      </c>
      <c r="I810" s="11" t="e">
        <f t="shared" si="138"/>
        <v>#N/A</v>
      </c>
      <c r="J810" s="11" t="e">
        <f>_xlfn.IFNA(VLOOKUP($D810,Individual_Pitching___Dashboard[],18,FALSE),VLOOKUP(B810,Team_Pitching___Dashboard[[Team]:[ERA]],17,FALSE))</f>
        <v>#N/A</v>
      </c>
      <c r="K810" s="11" t="e">
        <f>_xlfn.IFNA(VLOOKUP($D810, Individual_Pitching___Dashboard[], 20, FALSE), VLOOKUP(B810,Team_Pitching___Dashboard[[Team]:[xFIP]],20,FALSE))</f>
        <v>#N/A</v>
      </c>
      <c r="L810" s="11" t="e">
        <f>_xlfn.IFNA(VLOOKUP($D810, Individual_Pitching___Advanced[], 21,FALSE), VLOOKUP(B810, Team_Pitching___Advanced[], 20, FALSE))</f>
        <v>#N/A</v>
      </c>
      <c r="M810" s="11" t="e">
        <f>VLOOKUP($B810, 'Team Per G'!$A$2:$G$31, 7, FALSE)</f>
        <v>#N/A</v>
      </c>
      <c r="N810" s="11" t="e">
        <f>VLOOKUP($B810, 'FanGraphs - Team WAR Projected'!$B$2:$E$31, 3, FALSE)/162</f>
        <v>#N/A</v>
      </c>
      <c r="O810" s="11" t="e">
        <f t="shared" si="139"/>
        <v>#N/A</v>
      </c>
      <c r="P810" s="11" t="e">
        <f>VLOOKUP($B810, Team_Pitching___Advanced[[Team]:[xFIP]], 19,FALSE)</f>
        <v>#N/A</v>
      </c>
      <c r="Q810" s="11" t="e">
        <f>VLOOKUP($B810, Team_Pitching___Advanced[], 20, FALSE)</f>
        <v>#N/A</v>
      </c>
      <c r="R810" s="11" t="e">
        <f>VLOOKUP($B810, Team_Batting___Dashboard[[Team]:[wOBA]], 16, FALSE)</f>
        <v>#N/A</v>
      </c>
      <c r="S810" s="11" t="e">
        <f>VLOOKUP($B810, Team_Batting___Advanced[[Team]:[OPS]], 9, FALSE)</f>
        <v>#N/A</v>
      </c>
      <c r="T810" s="11" t="e">
        <f>VLOOKUP($B810, Team_Batting___Advanced[], 19, FALSE)</f>
        <v>#N/A</v>
      </c>
      <c r="U810" s="11" t="e">
        <f>VLOOKUP($B810, 'Team Per G'!$A$2:$G$31, 3, FALSE)</f>
        <v>#N/A</v>
      </c>
      <c r="V810" s="11" t="e">
        <f>VLOOKUP($B810, 'Team Per G'!$A$2:$G$31, 5, FALSE)</f>
        <v>#N/A</v>
      </c>
      <c r="W810" s="11" t="e">
        <f>VLOOKUP($B810, 'Team Per G'!$A$2:$G$31, 4, FALSE)</f>
        <v>#N/A</v>
      </c>
      <c r="X810" s="11" t="e">
        <f>VLOOKUP($B810, Team_Batting___Dashboard[], 22, FALSE)/$F810</f>
        <v>#N/A</v>
      </c>
      <c r="Y810" s="11" t="e">
        <f>VLOOKUP($B810, 'FanGraphs - Team WAR Projected'!$B$2:$E$31, 4, FALSE)/162</f>
        <v>#N/A</v>
      </c>
      <c r="Z810" s="11" t="e">
        <f t="shared" si="140"/>
        <v>#N/A</v>
      </c>
      <c r="AA810" s="11" t="e">
        <f>VLOOKUP($B810, FanGraphs_Standings[[Abbreviation]:[2024 Year to Date RS/G]], 6, FALSE)/$F810</f>
        <v>#N/A</v>
      </c>
      <c r="AB810" s="11" t="e">
        <f>VLOOKUP($B810, FanGraphs_Standings[[Abbreviation]:[2024 Projected Full Season RDif]], 19, FALSE)/162</f>
        <v>#N/A</v>
      </c>
      <c r="AC810" s="11" t="e">
        <f t="shared" si="149"/>
        <v>#N/A</v>
      </c>
      <c r="AD810" s="11" t="e">
        <f>VLOOKUP($B810, FanGraphs_Standings[[Abbreviation]:[2024 Projected Full Season RDif]], 5, FALSE)</f>
        <v>#N/A</v>
      </c>
      <c r="AE810" s="11" t="e">
        <f>VLOOKUP($B810, FanGraphs_Standings[[Abbreviation]:[2024 Projected Full Season W%]], 18, FALSE)</f>
        <v>#N/A</v>
      </c>
      <c r="AF810" s="11" t="e">
        <f t="shared" si="141"/>
        <v>#N/A</v>
      </c>
      <c r="AG810" s="11" t="e">
        <f>VLOOKUP($B810, 'Home Field Adv'!$A$2:$I$31, 9, FALSE)</f>
        <v>#N/A</v>
      </c>
      <c r="AH810" s="11" t="e">
        <f>VLOOKUP($C810, FanGraphs_Standings[[Abbreviation]:[2024 Year to Date G]], 2, FALSE)</f>
        <v>#N/A</v>
      </c>
      <c r="AI810" s="11" t="e">
        <f>_xlfn.IFNA(VLOOKUP($E810, 'SP Per G'!$A$2:$D$1385, 3, FALSE), AO810)</f>
        <v>#N/A</v>
      </c>
      <c r="AJ810" s="11" t="e">
        <f>IF(AND(ISNA(VLOOKUP($E810, 'SP Per G'!$A$2:$D$1385, 4, FALSE)), ISTEXT($E810)), AI810,IF(ISNA(VLOOKUP($E810, 'SP Per G'!$A$2:$D$1385, 4, FALSE)), AO810, VLOOKUP($E810, 'SP Per G'!$A$2:$D$1385, 4, FALSE)))</f>
        <v>#N/A</v>
      </c>
      <c r="AK810" s="11" t="e">
        <f t="shared" si="142"/>
        <v>#N/A</v>
      </c>
      <c r="AL810" s="11" t="e">
        <f>_xlfn.IFNA(VLOOKUP($E810, Individual_Pitching___Dashboard[], 18, FALSE), VLOOKUP($C810,Team_Pitching___Advanced[[Team]:[SIERA]],16,FALSE))</f>
        <v>#N/A</v>
      </c>
      <c r="AM810" s="11" t="e">
        <f>_xlfn.IFNA(VLOOKUP($E810, Individual_Pitching___Dashboard[], 20, FALSE), VLOOKUP($C810,Team_Pitching___Advanced[[Team]:[xFIP]],19,FALSE))</f>
        <v>#N/A</v>
      </c>
      <c r="AN810" s="11" t="e">
        <f>_xlfn.IFNA(VLOOKUP($E810,Individual_Pitching___Advanced[],21,FALSE),VLOOKUP($C810,Team_Pitching___Advanced[[Team]:[SIERA]],20,FALSE))</f>
        <v>#N/A</v>
      </c>
      <c r="AO810" s="11" t="e">
        <f>VLOOKUP($C810, 'Team Per G'!$A$2:$G$31, 7, FALSE)</f>
        <v>#N/A</v>
      </c>
      <c r="AP810" s="11" t="e">
        <f>VLOOKUP($C810, 'FanGraphs - Team WAR Projected'!$B$2:$E$31, 3, FALSE)/162</f>
        <v>#N/A</v>
      </c>
      <c r="AQ810" s="11" t="e">
        <f t="shared" si="143"/>
        <v>#N/A</v>
      </c>
      <c r="AR810" s="11" t="e">
        <f>VLOOKUP($C810, Team_Pitching___Advanced[[Team]:[xFIP]], 19,FALSE)</f>
        <v>#N/A</v>
      </c>
      <c r="AS810" s="11" t="e">
        <f>VLOOKUP($C810, Team_Pitching___Advanced[], 20, FALSE)</f>
        <v>#N/A</v>
      </c>
      <c r="AT810" s="11" t="e">
        <f>VLOOKUP($C810, Team_Batting___Dashboard[[Team]:[wOBA]], 16, FALSE)</f>
        <v>#N/A</v>
      </c>
      <c r="AU810" s="11" t="e">
        <f>VLOOKUP($C810, Team_Batting___Advanced[[Team]:[OPS]], 9, FALSE)</f>
        <v>#N/A</v>
      </c>
      <c r="AV810" s="11" t="e">
        <f>VLOOKUP($C810, Team_Batting___Advanced[], 19, FALSE)</f>
        <v>#N/A</v>
      </c>
      <c r="AW810" s="11" t="e">
        <f>VLOOKUP($C810, 'Team Per G'!$A$2:$G$31, 3, FALSE)</f>
        <v>#N/A</v>
      </c>
      <c r="AX810" s="11" t="e">
        <f>VLOOKUP($C810, 'Team Per G'!$A$2:$G$31, 5, FALSE)</f>
        <v>#N/A</v>
      </c>
      <c r="AY810" s="11" t="e">
        <f>VLOOKUP($C810, 'Team Per G'!$A$2:$G$31, 4, FALSE)</f>
        <v>#N/A</v>
      </c>
      <c r="AZ810" s="11" t="e">
        <f>VLOOKUP($C810, Team_Batting___Dashboard[], 22, FALSE)/$AH810</f>
        <v>#N/A</v>
      </c>
      <c r="BA810" s="11" t="e">
        <f>VLOOKUP($C810, 'FanGraphs - Team WAR Projected'!$B$2:$E$31, 4, FALSE)/162</f>
        <v>#N/A</v>
      </c>
      <c r="BB810" s="11" t="e">
        <f t="shared" si="144"/>
        <v>#N/A</v>
      </c>
      <c r="BC810" s="11" t="e">
        <f>VLOOKUP($C810, FanGraphs_Standings[[Abbreviation]:[2024 Year to Date RS/G]], 6, FALSE)/$AH810</f>
        <v>#N/A</v>
      </c>
      <c r="BD810" s="11" t="e">
        <f>VLOOKUP($C810, FanGraphs_Standings[[Abbreviation]:[2024 Projected Full Season RDif]], 19, FALSE)/162</f>
        <v>#N/A</v>
      </c>
      <c r="BE810" s="11" t="e">
        <f t="shared" si="145"/>
        <v>#N/A</v>
      </c>
      <c r="BF810" s="11" t="e">
        <f>VLOOKUP($C810, FanGraphs_Standings[[Abbreviation]:[2024 Projected Full Season RDif]], 5, FALSE)</f>
        <v>#N/A</v>
      </c>
      <c r="BG810" s="11" t="e">
        <f>VLOOKUP($C810, FanGraphs_Standings[[Abbreviation]:[2024 Projected Full Season W%]], 18, FALSE)</f>
        <v>#N/A</v>
      </c>
      <c r="BH810" s="11" t="e">
        <f t="shared" si="146"/>
        <v>#N/A</v>
      </c>
      <c r="BI810" s="11" t="e">
        <f>VLOOKUP($C810, 'Home Field Adv'!$A$2:$K$31, 11, FALSE)</f>
        <v>#N/A</v>
      </c>
      <c r="BL810" s="12" t="str">
        <f t="shared" si="147"/>
        <v/>
      </c>
      <c r="BM810" s="12" t="str">
        <f t="shared" si="150"/>
        <v/>
      </c>
      <c r="BN810" s="12" t="str">
        <f t="shared" si="148"/>
        <v/>
      </c>
    </row>
    <row r="811" spans="6:66" x14ac:dyDescent="0.45">
      <c r="F811" s="11" t="e">
        <f>VLOOKUP($B811, FanGraphs_Standings[[Abbreviation]:[2024 Year to Date G]], 2, FALSE)</f>
        <v>#N/A</v>
      </c>
      <c r="G811" s="11" t="e">
        <f>_xlfn.IFNA(VLOOKUP($D811, 'SP Per G'!$A$2:$D$1385, 3, FALSE),M811)</f>
        <v>#N/A</v>
      </c>
      <c r="H811" s="11" t="e">
        <f>IF(AND(ISNA(VLOOKUP($D811, 'SP Per G'!$A$2:$D$1385, 4, FALSE)), ISTEXT($D811)), G811,IF(ISNA(VLOOKUP($D811, 'SP Per G'!$A$2:$D$1385, 4, FALSE)), M811, VLOOKUP($D811, 'SP Per G'!$A$2:$D$1385, 4, FALSE)))</f>
        <v>#N/A</v>
      </c>
      <c r="I811" s="11" t="e">
        <f t="shared" si="138"/>
        <v>#N/A</v>
      </c>
      <c r="J811" s="11" t="e">
        <f>_xlfn.IFNA(VLOOKUP($D811,Individual_Pitching___Dashboard[],18,FALSE),VLOOKUP(B811,Team_Pitching___Dashboard[[Team]:[ERA]],17,FALSE))</f>
        <v>#N/A</v>
      </c>
      <c r="K811" s="11" t="e">
        <f>_xlfn.IFNA(VLOOKUP($D811, Individual_Pitching___Dashboard[], 20, FALSE), VLOOKUP(B811,Team_Pitching___Dashboard[[Team]:[xFIP]],20,FALSE))</f>
        <v>#N/A</v>
      </c>
      <c r="L811" s="11" t="e">
        <f>_xlfn.IFNA(VLOOKUP($D811, Individual_Pitching___Advanced[], 21,FALSE), VLOOKUP(B811, Team_Pitching___Advanced[], 20, FALSE))</f>
        <v>#N/A</v>
      </c>
      <c r="M811" s="11" t="e">
        <f>VLOOKUP($B811, 'Team Per G'!$A$2:$G$31, 7, FALSE)</f>
        <v>#N/A</v>
      </c>
      <c r="N811" s="11" t="e">
        <f>VLOOKUP($B811, 'FanGraphs - Team WAR Projected'!$B$2:$E$31, 3, FALSE)/162</f>
        <v>#N/A</v>
      </c>
      <c r="O811" s="11" t="e">
        <f t="shared" si="139"/>
        <v>#N/A</v>
      </c>
      <c r="P811" s="11" t="e">
        <f>VLOOKUP($B811, Team_Pitching___Advanced[[Team]:[xFIP]], 19,FALSE)</f>
        <v>#N/A</v>
      </c>
      <c r="Q811" s="11" t="e">
        <f>VLOOKUP($B811, Team_Pitching___Advanced[], 20, FALSE)</f>
        <v>#N/A</v>
      </c>
      <c r="R811" s="11" t="e">
        <f>VLOOKUP($B811, Team_Batting___Dashboard[[Team]:[wOBA]], 16, FALSE)</f>
        <v>#N/A</v>
      </c>
      <c r="S811" s="11" t="e">
        <f>VLOOKUP($B811, Team_Batting___Advanced[[Team]:[OPS]], 9, FALSE)</f>
        <v>#N/A</v>
      </c>
      <c r="T811" s="11" t="e">
        <f>VLOOKUP($B811, Team_Batting___Advanced[], 19, FALSE)</f>
        <v>#N/A</v>
      </c>
      <c r="U811" s="11" t="e">
        <f>VLOOKUP($B811, 'Team Per G'!$A$2:$G$31, 3, FALSE)</f>
        <v>#N/A</v>
      </c>
      <c r="V811" s="11" t="e">
        <f>VLOOKUP($B811, 'Team Per G'!$A$2:$G$31, 5, FALSE)</f>
        <v>#N/A</v>
      </c>
      <c r="W811" s="11" t="e">
        <f>VLOOKUP($B811, 'Team Per G'!$A$2:$G$31, 4, FALSE)</f>
        <v>#N/A</v>
      </c>
      <c r="X811" s="11" t="e">
        <f>VLOOKUP($B811, Team_Batting___Dashboard[], 22, FALSE)/$F811</f>
        <v>#N/A</v>
      </c>
      <c r="Y811" s="11" t="e">
        <f>VLOOKUP($B811, 'FanGraphs - Team WAR Projected'!$B$2:$E$31, 4, FALSE)/162</f>
        <v>#N/A</v>
      </c>
      <c r="Z811" s="11" t="e">
        <f t="shared" si="140"/>
        <v>#N/A</v>
      </c>
      <c r="AA811" s="11" t="e">
        <f>VLOOKUP($B811, FanGraphs_Standings[[Abbreviation]:[2024 Year to Date RS/G]], 6, FALSE)/$F811</f>
        <v>#N/A</v>
      </c>
      <c r="AB811" s="11" t="e">
        <f>VLOOKUP($B811, FanGraphs_Standings[[Abbreviation]:[2024 Projected Full Season RDif]], 19, FALSE)/162</f>
        <v>#N/A</v>
      </c>
      <c r="AC811" s="11" t="e">
        <f t="shared" si="149"/>
        <v>#N/A</v>
      </c>
      <c r="AD811" s="11" t="e">
        <f>VLOOKUP($B811, FanGraphs_Standings[[Abbreviation]:[2024 Projected Full Season RDif]], 5, FALSE)</f>
        <v>#N/A</v>
      </c>
      <c r="AE811" s="11" t="e">
        <f>VLOOKUP($B811, FanGraphs_Standings[[Abbreviation]:[2024 Projected Full Season W%]], 18, FALSE)</f>
        <v>#N/A</v>
      </c>
      <c r="AF811" s="11" t="e">
        <f t="shared" si="141"/>
        <v>#N/A</v>
      </c>
      <c r="AG811" s="11" t="e">
        <f>VLOOKUP($B811, 'Home Field Adv'!$A$2:$I$31, 9, FALSE)</f>
        <v>#N/A</v>
      </c>
      <c r="AH811" s="11" t="e">
        <f>VLOOKUP($C811, FanGraphs_Standings[[Abbreviation]:[2024 Year to Date G]], 2, FALSE)</f>
        <v>#N/A</v>
      </c>
      <c r="AI811" s="11" t="e">
        <f>_xlfn.IFNA(VLOOKUP($E811, 'SP Per G'!$A$2:$D$1385, 3, FALSE), AO811)</f>
        <v>#N/A</v>
      </c>
      <c r="AJ811" s="11" t="e">
        <f>IF(AND(ISNA(VLOOKUP($E811, 'SP Per G'!$A$2:$D$1385, 4, FALSE)), ISTEXT($E811)), AI811,IF(ISNA(VLOOKUP($E811, 'SP Per G'!$A$2:$D$1385, 4, FALSE)), AO811, VLOOKUP($E811, 'SP Per G'!$A$2:$D$1385, 4, FALSE)))</f>
        <v>#N/A</v>
      </c>
      <c r="AK811" s="11" t="e">
        <f t="shared" si="142"/>
        <v>#N/A</v>
      </c>
      <c r="AL811" s="11" t="e">
        <f>_xlfn.IFNA(VLOOKUP($E811, Individual_Pitching___Dashboard[], 18, FALSE), VLOOKUP($C811,Team_Pitching___Advanced[[Team]:[SIERA]],16,FALSE))</f>
        <v>#N/A</v>
      </c>
      <c r="AM811" s="11" t="e">
        <f>_xlfn.IFNA(VLOOKUP($E811, Individual_Pitching___Dashboard[], 20, FALSE), VLOOKUP($C811,Team_Pitching___Advanced[[Team]:[xFIP]],19,FALSE))</f>
        <v>#N/A</v>
      </c>
      <c r="AN811" s="11" t="e">
        <f>_xlfn.IFNA(VLOOKUP($E811,Individual_Pitching___Advanced[],21,FALSE),VLOOKUP($C811,Team_Pitching___Advanced[[Team]:[SIERA]],20,FALSE))</f>
        <v>#N/A</v>
      </c>
      <c r="AO811" s="11" t="e">
        <f>VLOOKUP($C811, 'Team Per G'!$A$2:$G$31, 7, FALSE)</f>
        <v>#N/A</v>
      </c>
      <c r="AP811" s="11" t="e">
        <f>VLOOKUP($C811, 'FanGraphs - Team WAR Projected'!$B$2:$E$31, 3, FALSE)/162</f>
        <v>#N/A</v>
      </c>
      <c r="AQ811" s="11" t="e">
        <f t="shared" si="143"/>
        <v>#N/A</v>
      </c>
      <c r="AR811" s="11" t="e">
        <f>VLOOKUP($C811, Team_Pitching___Advanced[[Team]:[xFIP]], 19,FALSE)</f>
        <v>#N/A</v>
      </c>
      <c r="AS811" s="11" t="e">
        <f>VLOOKUP($C811, Team_Pitching___Advanced[], 20, FALSE)</f>
        <v>#N/A</v>
      </c>
      <c r="AT811" s="11" t="e">
        <f>VLOOKUP($C811, Team_Batting___Dashboard[[Team]:[wOBA]], 16, FALSE)</f>
        <v>#N/A</v>
      </c>
      <c r="AU811" s="11" t="e">
        <f>VLOOKUP($C811, Team_Batting___Advanced[[Team]:[OPS]], 9, FALSE)</f>
        <v>#N/A</v>
      </c>
      <c r="AV811" s="11" t="e">
        <f>VLOOKUP($C811, Team_Batting___Advanced[], 19, FALSE)</f>
        <v>#N/A</v>
      </c>
      <c r="AW811" s="11" t="e">
        <f>VLOOKUP($C811, 'Team Per G'!$A$2:$G$31, 3, FALSE)</f>
        <v>#N/A</v>
      </c>
      <c r="AX811" s="11" t="e">
        <f>VLOOKUP($C811, 'Team Per G'!$A$2:$G$31, 5, FALSE)</f>
        <v>#N/A</v>
      </c>
      <c r="AY811" s="11" t="e">
        <f>VLOOKUP($C811, 'Team Per G'!$A$2:$G$31, 4, FALSE)</f>
        <v>#N/A</v>
      </c>
      <c r="AZ811" s="11" t="e">
        <f>VLOOKUP($C811, Team_Batting___Dashboard[], 22, FALSE)/$AH811</f>
        <v>#N/A</v>
      </c>
      <c r="BA811" s="11" t="e">
        <f>VLOOKUP($C811, 'FanGraphs - Team WAR Projected'!$B$2:$E$31, 4, FALSE)/162</f>
        <v>#N/A</v>
      </c>
      <c r="BB811" s="11" t="e">
        <f t="shared" si="144"/>
        <v>#N/A</v>
      </c>
      <c r="BC811" s="11" t="e">
        <f>VLOOKUP($C811, FanGraphs_Standings[[Abbreviation]:[2024 Year to Date RS/G]], 6, FALSE)/$AH811</f>
        <v>#N/A</v>
      </c>
      <c r="BD811" s="11" t="e">
        <f>VLOOKUP($C811, FanGraphs_Standings[[Abbreviation]:[2024 Projected Full Season RDif]], 19, FALSE)/162</f>
        <v>#N/A</v>
      </c>
      <c r="BE811" s="11" t="e">
        <f t="shared" si="145"/>
        <v>#N/A</v>
      </c>
      <c r="BF811" s="11" t="e">
        <f>VLOOKUP($C811, FanGraphs_Standings[[Abbreviation]:[2024 Projected Full Season RDif]], 5, FALSE)</f>
        <v>#N/A</v>
      </c>
      <c r="BG811" s="11" t="e">
        <f>VLOOKUP($C811, FanGraphs_Standings[[Abbreviation]:[2024 Projected Full Season W%]], 18, FALSE)</f>
        <v>#N/A</v>
      </c>
      <c r="BH811" s="11" t="e">
        <f t="shared" si="146"/>
        <v>#N/A</v>
      </c>
      <c r="BI811" s="11" t="e">
        <f>VLOOKUP($C811, 'Home Field Adv'!$A$2:$K$31, 11, FALSE)</f>
        <v>#N/A</v>
      </c>
      <c r="BL811" s="12" t="str">
        <f t="shared" si="147"/>
        <v/>
      </c>
      <c r="BM811" s="12" t="str">
        <f t="shared" si="150"/>
        <v/>
      </c>
      <c r="BN811" s="12" t="str">
        <f t="shared" si="148"/>
        <v/>
      </c>
    </row>
    <row r="812" spans="6:66" x14ac:dyDescent="0.45">
      <c r="F812" s="11" t="e">
        <f>VLOOKUP($B812, FanGraphs_Standings[[Abbreviation]:[2024 Year to Date G]], 2, FALSE)</f>
        <v>#N/A</v>
      </c>
      <c r="G812" s="11" t="e">
        <f>_xlfn.IFNA(VLOOKUP($D812, 'SP Per G'!$A$2:$D$1385, 3, FALSE),M812)</f>
        <v>#N/A</v>
      </c>
      <c r="H812" s="11" t="e">
        <f>IF(AND(ISNA(VLOOKUP($D812, 'SP Per G'!$A$2:$D$1385, 4, FALSE)), ISTEXT($D812)), G812,IF(ISNA(VLOOKUP($D812, 'SP Per G'!$A$2:$D$1385, 4, FALSE)), M812, VLOOKUP($D812, 'SP Per G'!$A$2:$D$1385, 4, FALSE)))</f>
        <v>#N/A</v>
      </c>
      <c r="I812" s="11" t="e">
        <f t="shared" si="138"/>
        <v>#N/A</v>
      </c>
      <c r="J812" s="11" t="e">
        <f>_xlfn.IFNA(VLOOKUP($D812,Individual_Pitching___Dashboard[],18,FALSE),VLOOKUP(B812,Team_Pitching___Dashboard[[Team]:[ERA]],17,FALSE))</f>
        <v>#N/A</v>
      </c>
      <c r="K812" s="11" t="e">
        <f>_xlfn.IFNA(VLOOKUP($D812, Individual_Pitching___Dashboard[], 20, FALSE), VLOOKUP(B812,Team_Pitching___Dashboard[[Team]:[xFIP]],20,FALSE))</f>
        <v>#N/A</v>
      </c>
      <c r="L812" s="11" t="e">
        <f>_xlfn.IFNA(VLOOKUP($D812, Individual_Pitching___Advanced[], 21,FALSE), VLOOKUP(B812, Team_Pitching___Advanced[], 20, FALSE))</f>
        <v>#N/A</v>
      </c>
      <c r="M812" s="11" t="e">
        <f>VLOOKUP($B812, 'Team Per G'!$A$2:$G$31, 7, FALSE)</f>
        <v>#N/A</v>
      </c>
      <c r="N812" s="11" t="e">
        <f>VLOOKUP($B812, 'FanGraphs - Team WAR Projected'!$B$2:$E$31, 3, FALSE)/162</f>
        <v>#N/A</v>
      </c>
      <c r="O812" s="11" t="e">
        <f t="shared" si="139"/>
        <v>#N/A</v>
      </c>
      <c r="P812" s="11" t="e">
        <f>VLOOKUP($B812, Team_Pitching___Advanced[[Team]:[xFIP]], 19,FALSE)</f>
        <v>#N/A</v>
      </c>
      <c r="Q812" s="11" t="e">
        <f>VLOOKUP($B812, Team_Pitching___Advanced[], 20, FALSE)</f>
        <v>#N/A</v>
      </c>
      <c r="R812" s="11" t="e">
        <f>VLOOKUP($B812, Team_Batting___Dashboard[[Team]:[wOBA]], 16, FALSE)</f>
        <v>#N/A</v>
      </c>
      <c r="S812" s="11" t="e">
        <f>VLOOKUP($B812, Team_Batting___Advanced[[Team]:[OPS]], 9, FALSE)</f>
        <v>#N/A</v>
      </c>
      <c r="T812" s="11" t="e">
        <f>VLOOKUP($B812, Team_Batting___Advanced[], 19, FALSE)</f>
        <v>#N/A</v>
      </c>
      <c r="U812" s="11" t="e">
        <f>VLOOKUP($B812, 'Team Per G'!$A$2:$G$31, 3, FALSE)</f>
        <v>#N/A</v>
      </c>
      <c r="V812" s="11" t="e">
        <f>VLOOKUP($B812, 'Team Per G'!$A$2:$G$31, 5, FALSE)</f>
        <v>#N/A</v>
      </c>
      <c r="W812" s="11" t="e">
        <f>VLOOKUP($B812, 'Team Per G'!$A$2:$G$31, 4, FALSE)</f>
        <v>#N/A</v>
      </c>
      <c r="X812" s="11" t="e">
        <f>VLOOKUP($B812, Team_Batting___Dashboard[], 22, FALSE)/$F812</f>
        <v>#N/A</v>
      </c>
      <c r="Y812" s="11" t="e">
        <f>VLOOKUP($B812, 'FanGraphs - Team WAR Projected'!$B$2:$E$31, 4, FALSE)/162</f>
        <v>#N/A</v>
      </c>
      <c r="Z812" s="11" t="e">
        <f t="shared" si="140"/>
        <v>#N/A</v>
      </c>
      <c r="AA812" s="11" t="e">
        <f>VLOOKUP($B812, FanGraphs_Standings[[Abbreviation]:[2024 Year to Date RS/G]], 6, FALSE)/$F812</f>
        <v>#N/A</v>
      </c>
      <c r="AB812" s="11" t="e">
        <f>VLOOKUP($B812, FanGraphs_Standings[[Abbreviation]:[2024 Projected Full Season RDif]], 19, FALSE)/162</f>
        <v>#N/A</v>
      </c>
      <c r="AC812" s="11" t="e">
        <f t="shared" si="149"/>
        <v>#N/A</v>
      </c>
      <c r="AD812" s="11" t="e">
        <f>VLOOKUP($B812, FanGraphs_Standings[[Abbreviation]:[2024 Projected Full Season RDif]], 5, FALSE)</f>
        <v>#N/A</v>
      </c>
      <c r="AE812" s="11" t="e">
        <f>VLOOKUP($B812, FanGraphs_Standings[[Abbreviation]:[2024 Projected Full Season W%]], 18, FALSE)</f>
        <v>#N/A</v>
      </c>
      <c r="AF812" s="11" t="e">
        <f t="shared" si="141"/>
        <v>#N/A</v>
      </c>
      <c r="AG812" s="11" t="e">
        <f>VLOOKUP($B812, 'Home Field Adv'!$A$2:$I$31, 9, FALSE)</f>
        <v>#N/A</v>
      </c>
      <c r="AH812" s="11" t="e">
        <f>VLOOKUP($C812, FanGraphs_Standings[[Abbreviation]:[2024 Year to Date G]], 2, FALSE)</f>
        <v>#N/A</v>
      </c>
      <c r="AI812" s="11" t="e">
        <f>_xlfn.IFNA(VLOOKUP($E812, 'SP Per G'!$A$2:$D$1385, 3, FALSE), AO812)</f>
        <v>#N/A</v>
      </c>
      <c r="AJ812" s="11" t="e">
        <f>IF(AND(ISNA(VLOOKUP($E812, 'SP Per G'!$A$2:$D$1385, 4, FALSE)), ISTEXT($E812)), AI812,IF(ISNA(VLOOKUP($E812, 'SP Per G'!$A$2:$D$1385, 4, FALSE)), AO812, VLOOKUP($E812, 'SP Per G'!$A$2:$D$1385, 4, FALSE)))</f>
        <v>#N/A</v>
      </c>
      <c r="AK812" s="11" t="e">
        <f t="shared" si="142"/>
        <v>#N/A</v>
      </c>
      <c r="AL812" s="11" t="e">
        <f>_xlfn.IFNA(VLOOKUP($E812, Individual_Pitching___Dashboard[], 18, FALSE), VLOOKUP($C812,Team_Pitching___Advanced[[Team]:[SIERA]],16,FALSE))</f>
        <v>#N/A</v>
      </c>
      <c r="AM812" s="11" t="e">
        <f>_xlfn.IFNA(VLOOKUP($E812, Individual_Pitching___Dashboard[], 20, FALSE), VLOOKUP($C812,Team_Pitching___Advanced[[Team]:[xFIP]],19,FALSE))</f>
        <v>#N/A</v>
      </c>
      <c r="AN812" s="11" t="e">
        <f>_xlfn.IFNA(VLOOKUP($E812,Individual_Pitching___Advanced[],21,FALSE),VLOOKUP($C812,Team_Pitching___Advanced[[Team]:[SIERA]],20,FALSE))</f>
        <v>#N/A</v>
      </c>
      <c r="AO812" s="11" t="e">
        <f>VLOOKUP($C812, 'Team Per G'!$A$2:$G$31, 7, FALSE)</f>
        <v>#N/A</v>
      </c>
      <c r="AP812" s="11" t="e">
        <f>VLOOKUP($C812, 'FanGraphs - Team WAR Projected'!$B$2:$E$31, 3, FALSE)/162</f>
        <v>#N/A</v>
      </c>
      <c r="AQ812" s="11" t="e">
        <f t="shared" si="143"/>
        <v>#N/A</v>
      </c>
      <c r="AR812" s="11" t="e">
        <f>VLOOKUP($C812, Team_Pitching___Advanced[[Team]:[xFIP]], 19,FALSE)</f>
        <v>#N/A</v>
      </c>
      <c r="AS812" s="11" t="e">
        <f>VLOOKUP($C812, Team_Pitching___Advanced[], 20, FALSE)</f>
        <v>#N/A</v>
      </c>
      <c r="AT812" s="11" t="e">
        <f>VLOOKUP($C812, Team_Batting___Dashboard[[Team]:[wOBA]], 16, FALSE)</f>
        <v>#N/A</v>
      </c>
      <c r="AU812" s="11" t="e">
        <f>VLOOKUP($C812, Team_Batting___Advanced[[Team]:[OPS]], 9, FALSE)</f>
        <v>#N/A</v>
      </c>
      <c r="AV812" s="11" t="e">
        <f>VLOOKUP($C812, Team_Batting___Advanced[], 19, FALSE)</f>
        <v>#N/A</v>
      </c>
      <c r="AW812" s="11" t="e">
        <f>VLOOKUP($C812, 'Team Per G'!$A$2:$G$31, 3, FALSE)</f>
        <v>#N/A</v>
      </c>
      <c r="AX812" s="11" t="e">
        <f>VLOOKUP($C812, 'Team Per G'!$A$2:$G$31, 5, FALSE)</f>
        <v>#N/A</v>
      </c>
      <c r="AY812" s="11" t="e">
        <f>VLOOKUP($C812, 'Team Per G'!$A$2:$G$31, 4, FALSE)</f>
        <v>#N/A</v>
      </c>
      <c r="AZ812" s="11" t="e">
        <f>VLOOKUP($C812, Team_Batting___Dashboard[], 22, FALSE)/$AH812</f>
        <v>#N/A</v>
      </c>
      <c r="BA812" s="11" t="e">
        <f>VLOOKUP($C812, 'FanGraphs - Team WAR Projected'!$B$2:$E$31, 4, FALSE)/162</f>
        <v>#N/A</v>
      </c>
      <c r="BB812" s="11" t="e">
        <f t="shared" si="144"/>
        <v>#N/A</v>
      </c>
      <c r="BC812" s="11" t="e">
        <f>VLOOKUP($C812, FanGraphs_Standings[[Abbreviation]:[2024 Year to Date RS/G]], 6, FALSE)/$AH812</f>
        <v>#N/A</v>
      </c>
      <c r="BD812" s="11" t="e">
        <f>VLOOKUP($C812, FanGraphs_Standings[[Abbreviation]:[2024 Projected Full Season RDif]], 19, FALSE)/162</f>
        <v>#N/A</v>
      </c>
      <c r="BE812" s="11" t="e">
        <f t="shared" si="145"/>
        <v>#N/A</v>
      </c>
      <c r="BF812" s="11" t="e">
        <f>VLOOKUP($C812, FanGraphs_Standings[[Abbreviation]:[2024 Projected Full Season RDif]], 5, FALSE)</f>
        <v>#N/A</v>
      </c>
      <c r="BG812" s="11" t="e">
        <f>VLOOKUP($C812, FanGraphs_Standings[[Abbreviation]:[2024 Projected Full Season W%]], 18, FALSE)</f>
        <v>#N/A</v>
      </c>
      <c r="BH812" s="11" t="e">
        <f t="shared" si="146"/>
        <v>#N/A</v>
      </c>
      <c r="BI812" s="11" t="e">
        <f>VLOOKUP($C812, 'Home Field Adv'!$A$2:$K$31, 11, FALSE)</f>
        <v>#N/A</v>
      </c>
      <c r="BL812" s="12" t="str">
        <f t="shared" si="147"/>
        <v/>
      </c>
      <c r="BM812" s="12" t="str">
        <f t="shared" si="150"/>
        <v/>
      </c>
      <c r="BN812" s="12" t="str">
        <f t="shared" si="148"/>
        <v/>
      </c>
    </row>
    <row r="813" spans="6:66" x14ac:dyDescent="0.45">
      <c r="F813" s="11" t="e">
        <f>VLOOKUP($B813, FanGraphs_Standings[[Abbreviation]:[2024 Year to Date G]], 2, FALSE)</f>
        <v>#N/A</v>
      </c>
      <c r="G813" s="11" t="e">
        <f>_xlfn.IFNA(VLOOKUP($D813, 'SP Per G'!$A$2:$D$1385, 3, FALSE),M813)</f>
        <v>#N/A</v>
      </c>
      <c r="H813" s="11" t="e">
        <f>IF(AND(ISNA(VLOOKUP($D813, 'SP Per G'!$A$2:$D$1385, 4, FALSE)), ISTEXT($D813)), G813,IF(ISNA(VLOOKUP($D813, 'SP Per G'!$A$2:$D$1385, 4, FALSE)), M813, VLOOKUP($D813, 'SP Per G'!$A$2:$D$1385, 4, FALSE)))</f>
        <v>#N/A</v>
      </c>
      <c r="I813" s="11" t="e">
        <f t="shared" si="138"/>
        <v>#N/A</v>
      </c>
      <c r="J813" s="11" t="e">
        <f>_xlfn.IFNA(VLOOKUP($D813,Individual_Pitching___Dashboard[],18,FALSE),VLOOKUP(B813,Team_Pitching___Dashboard[[Team]:[ERA]],17,FALSE))</f>
        <v>#N/A</v>
      </c>
      <c r="K813" s="11" t="e">
        <f>_xlfn.IFNA(VLOOKUP($D813, Individual_Pitching___Dashboard[], 20, FALSE), VLOOKUP(B813,Team_Pitching___Dashboard[[Team]:[xFIP]],20,FALSE))</f>
        <v>#N/A</v>
      </c>
      <c r="L813" s="11" t="e">
        <f>_xlfn.IFNA(VLOOKUP($D813, Individual_Pitching___Advanced[], 21,FALSE), VLOOKUP(B813, Team_Pitching___Advanced[], 20, FALSE))</f>
        <v>#N/A</v>
      </c>
      <c r="M813" s="11" t="e">
        <f>VLOOKUP($B813, 'Team Per G'!$A$2:$G$31, 7, FALSE)</f>
        <v>#N/A</v>
      </c>
      <c r="N813" s="11" t="e">
        <f>VLOOKUP($B813, 'FanGraphs - Team WAR Projected'!$B$2:$E$31, 3, FALSE)/162</f>
        <v>#N/A</v>
      </c>
      <c r="O813" s="11" t="e">
        <f t="shared" si="139"/>
        <v>#N/A</v>
      </c>
      <c r="P813" s="11" t="e">
        <f>VLOOKUP($B813, Team_Pitching___Advanced[[Team]:[xFIP]], 19,FALSE)</f>
        <v>#N/A</v>
      </c>
      <c r="Q813" s="11" t="e">
        <f>VLOOKUP($B813, Team_Pitching___Advanced[], 20, FALSE)</f>
        <v>#N/A</v>
      </c>
      <c r="R813" s="11" t="e">
        <f>VLOOKUP($B813, Team_Batting___Dashboard[[Team]:[wOBA]], 16, FALSE)</f>
        <v>#N/A</v>
      </c>
      <c r="S813" s="11" t="e">
        <f>VLOOKUP($B813, Team_Batting___Advanced[[Team]:[OPS]], 9, FALSE)</f>
        <v>#N/A</v>
      </c>
      <c r="T813" s="11" t="e">
        <f>VLOOKUP($B813, Team_Batting___Advanced[], 19, FALSE)</f>
        <v>#N/A</v>
      </c>
      <c r="U813" s="11" t="e">
        <f>VLOOKUP($B813, 'Team Per G'!$A$2:$G$31, 3, FALSE)</f>
        <v>#N/A</v>
      </c>
      <c r="V813" s="11" t="e">
        <f>VLOOKUP($B813, 'Team Per G'!$A$2:$G$31, 5, FALSE)</f>
        <v>#N/A</v>
      </c>
      <c r="W813" s="11" t="e">
        <f>VLOOKUP($B813, 'Team Per G'!$A$2:$G$31, 4, FALSE)</f>
        <v>#N/A</v>
      </c>
      <c r="X813" s="11" t="e">
        <f>VLOOKUP($B813, Team_Batting___Dashboard[], 22, FALSE)/$F813</f>
        <v>#N/A</v>
      </c>
      <c r="Y813" s="11" t="e">
        <f>VLOOKUP($B813, 'FanGraphs - Team WAR Projected'!$B$2:$E$31, 4, FALSE)/162</f>
        <v>#N/A</v>
      </c>
      <c r="Z813" s="11" t="e">
        <f t="shared" si="140"/>
        <v>#N/A</v>
      </c>
      <c r="AA813" s="11" t="e">
        <f>VLOOKUP($B813, FanGraphs_Standings[[Abbreviation]:[2024 Year to Date RS/G]], 6, FALSE)/$F813</f>
        <v>#N/A</v>
      </c>
      <c r="AB813" s="11" t="e">
        <f>VLOOKUP($B813, FanGraphs_Standings[[Abbreviation]:[2024 Projected Full Season RDif]], 19, FALSE)/162</f>
        <v>#N/A</v>
      </c>
      <c r="AC813" s="11" t="e">
        <f t="shared" si="149"/>
        <v>#N/A</v>
      </c>
      <c r="AD813" s="11" t="e">
        <f>VLOOKUP($B813, FanGraphs_Standings[[Abbreviation]:[2024 Projected Full Season RDif]], 5, FALSE)</f>
        <v>#N/A</v>
      </c>
      <c r="AE813" s="11" t="e">
        <f>VLOOKUP($B813, FanGraphs_Standings[[Abbreviation]:[2024 Projected Full Season W%]], 18, FALSE)</f>
        <v>#N/A</v>
      </c>
      <c r="AF813" s="11" t="e">
        <f t="shared" si="141"/>
        <v>#N/A</v>
      </c>
      <c r="AG813" s="11" t="e">
        <f>VLOOKUP($B813, 'Home Field Adv'!$A$2:$I$31, 9, FALSE)</f>
        <v>#N/A</v>
      </c>
      <c r="AH813" s="11" t="e">
        <f>VLOOKUP($C813, FanGraphs_Standings[[Abbreviation]:[2024 Year to Date G]], 2, FALSE)</f>
        <v>#N/A</v>
      </c>
      <c r="AI813" s="11" t="e">
        <f>_xlfn.IFNA(VLOOKUP($E813, 'SP Per G'!$A$2:$D$1385, 3, FALSE), AO813)</f>
        <v>#N/A</v>
      </c>
      <c r="AJ813" s="11" t="e">
        <f>IF(AND(ISNA(VLOOKUP($E813, 'SP Per G'!$A$2:$D$1385, 4, FALSE)), ISTEXT($E813)), AI813,IF(ISNA(VLOOKUP($E813, 'SP Per G'!$A$2:$D$1385, 4, FALSE)), AO813, VLOOKUP($E813, 'SP Per G'!$A$2:$D$1385, 4, FALSE)))</f>
        <v>#N/A</v>
      </c>
      <c r="AK813" s="11" t="e">
        <f t="shared" si="142"/>
        <v>#N/A</v>
      </c>
      <c r="AL813" s="11" t="e">
        <f>_xlfn.IFNA(VLOOKUP($E813, Individual_Pitching___Dashboard[], 18, FALSE), VLOOKUP($C813,Team_Pitching___Advanced[[Team]:[SIERA]],16,FALSE))</f>
        <v>#N/A</v>
      </c>
      <c r="AM813" s="11" t="e">
        <f>_xlfn.IFNA(VLOOKUP($E813, Individual_Pitching___Dashboard[], 20, FALSE), VLOOKUP($C813,Team_Pitching___Advanced[[Team]:[xFIP]],19,FALSE))</f>
        <v>#N/A</v>
      </c>
      <c r="AN813" s="11" t="e">
        <f>_xlfn.IFNA(VLOOKUP($E813,Individual_Pitching___Advanced[],21,FALSE),VLOOKUP($C813,Team_Pitching___Advanced[[Team]:[SIERA]],20,FALSE))</f>
        <v>#N/A</v>
      </c>
      <c r="AO813" s="11" t="e">
        <f>VLOOKUP($C813, 'Team Per G'!$A$2:$G$31, 7, FALSE)</f>
        <v>#N/A</v>
      </c>
      <c r="AP813" s="11" t="e">
        <f>VLOOKUP($C813, 'FanGraphs - Team WAR Projected'!$B$2:$E$31, 3, FALSE)/162</f>
        <v>#N/A</v>
      </c>
      <c r="AQ813" s="11" t="e">
        <f t="shared" si="143"/>
        <v>#N/A</v>
      </c>
      <c r="AR813" s="11" t="e">
        <f>VLOOKUP($C813, Team_Pitching___Advanced[[Team]:[xFIP]], 19,FALSE)</f>
        <v>#N/A</v>
      </c>
      <c r="AS813" s="11" t="e">
        <f>VLOOKUP($C813, Team_Pitching___Advanced[], 20, FALSE)</f>
        <v>#N/A</v>
      </c>
      <c r="AT813" s="11" t="e">
        <f>VLOOKUP($C813, Team_Batting___Dashboard[[Team]:[wOBA]], 16, FALSE)</f>
        <v>#N/A</v>
      </c>
      <c r="AU813" s="11" t="e">
        <f>VLOOKUP($C813, Team_Batting___Advanced[[Team]:[OPS]], 9, FALSE)</f>
        <v>#N/A</v>
      </c>
      <c r="AV813" s="11" t="e">
        <f>VLOOKUP($C813, Team_Batting___Advanced[], 19, FALSE)</f>
        <v>#N/A</v>
      </c>
      <c r="AW813" s="11" t="e">
        <f>VLOOKUP($C813, 'Team Per G'!$A$2:$G$31, 3, FALSE)</f>
        <v>#N/A</v>
      </c>
      <c r="AX813" s="11" t="e">
        <f>VLOOKUP($C813, 'Team Per G'!$A$2:$G$31, 5, FALSE)</f>
        <v>#N/A</v>
      </c>
      <c r="AY813" s="11" t="e">
        <f>VLOOKUP($C813, 'Team Per G'!$A$2:$G$31, 4, FALSE)</f>
        <v>#N/A</v>
      </c>
      <c r="AZ813" s="11" t="e">
        <f>VLOOKUP($C813, Team_Batting___Dashboard[], 22, FALSE)/$AH813</f>
        <v>#N/A</v>
      </c>
      <c r="BA813" s="11" t="e">
        <f>VLOOKUP($C813, 'FanGraphs - Team WAR Projected'!$B$2:$E$31, 4, FALSE)/162</f>
        <v>#N/A</v>
      </c>
      <c r="BB813" s="11" t="e">
        <f t="shared" si="144"/>
        <v>#N/A</v>
      </c>
      <c r="BC813" s="11" t="e">
        <f>VLOOKUP($C813, FanGraphs_Standings[[Abbreviation]:[2024 Year to Date RS/G]], 6, FALSE)/$AH813</f>
        <v>#N/A</v>
      </c>
      <c r="BD813" s="11" t="e">
        <f>VLOOKUP($C813, FanGraphs_Standings[[Abbreviation]:[2024 Projected Full Season RDif]], 19, FALSE)/162</f>
        <v>#N/A</v>
      </c>
      <c r="BE813" s="11" t="e">
        <f t="shared" si="145"/>
        <v>#N/A</v>
      </c>
      <c r="BF813" s="11" t="e">
        <f>VLOOKUP($C813, FanGraphs_Standings[[Abbreviation]:[2024 Projected Full Season RDif]], 5, FALSE)</f>
        <v>#N/A</v>
      </c>
      <c r="BG813" s="11" t="e">
        <f>VLOOKUP($C813, FanGraphs_Standings[[Abbreviation]:[2024 Projected Full Season W%]], 18, FALSE)</f>
        <v>#N/A</v>
      </c>
      <c r="BH813" s="11" t="e">
        <f t="shared" si="146"/>
        <v>#N/A</v>
      </c>
      <c r="BI813" s="11" t="e">
        <f>VLOOKUP($C813, 'Home Field Adv'!$A$2:$K$31, 11, FALSE)</f>
        <v>#N/A</v>
      </c>
      <c r="BL813" s="12" t="str">
        <f t="shared" si="147"/>
        <v/>
      </c>
      <c r="BM813" s="12" t="str">
        <f t="shared" si="150"/>
        <v/>
      </c>
      <c r="BN813" s="12" t="str">
        <f t="shared" si="148"/>
        <v/>
      </c>
    </row>
    <row r="814" spans="6:66" x14ac:dyDescent="0.45">
      <c r="F814" s="11" t="e">
        <f>VLOOKUP($B814, FanGraphs_Standings[[Abbreviation]:[2024 Year to Date G]], 2, FALSE)</f>
        <v>#N/A</v>
      </c>
      <c r="G814" s="11" t="e">
        <f>_xlfn.IFNA(VLOOKUP($D814, 'SP Per G'!$A$2:$D$1385, 3, FALSE),M814)</f>
        <v>#N/A</v>
      </c>
      <c r="H814" s="11" t="e">
        <f>IF(AND(ISNA(VLOOKUP($D814, 'SP Per G'!$A$2:$D$1385, 4, FALSE)), ISTEXT($D814)), G814,IF(ISNA(VLOOKUP($D814, 'SP Per G'!$A$2:$D$1385, 4, FALSE)), M814, VLOOKUP($D814, 'SP Per G'!$A$2:$D$1385, 4, FALSE)))</f>
        <v>#N/A</v>
      </c>
      <c r="I814" s="11" t="e">
        <f t="shared" si="138"/>
        <v>#N/A</v>
      </c>
      <c r="J814" s="11" t="e">
        <f>_xlfn.IFNA(VLOOKUP($D814,Individual_Pitching___Dashboard[],18,FALSE),VLOOKUP(B814,Team_Pitching___Dashboard[[Team]:[ERA]],17,FALSE))</f>
        <v>#N/A</v>
      </c>
      <c r="K814" s="11" t="e">
        <f>_xlfn.IFNA(VLOOKUP($D814, Individual_Pitching___Dashboard[], 20, FALSE), VLOOKUP(B814,Team_Pitching___Dashboard[[Team]:[xFIP]],20,FALSE))</f>
        <v>#N/A</v>
      </c>
      <c r="L814" s="11" t="e">
        <f>_xlfn.IFNA(VLOOKUP($D814, Individual_Pitching___Advanced[], 21,FALSE), VLOOKUP(B814, Team_Pitching___Advanced[], 20, FALSE))</f>
        <v>#N/A</v>
      </c>
      <c r="M814" s="11" t="e">
        <f>VLOOKUP($B814, 'Team Per G'!$A$2:$G$31, 7, FALSE)</f>
        <v>#N/A</v>
      </c>
      <c r="N814" s="11" t="e">
        <f>VLOOKUP($B814, 'FanGraphs - Team WAR Projected'!$B$2:$E$31, 3, FALSE)/162</f>
        <v>#N/A</v>
      </c>
      <c r="O814" s="11" t="e">
        <f t="shared" si="139"/>
        <v>#N/A</v>
      </c>
      <c r="P814" s="11" t="e">
        <f>VLOOKUP($B814, Team_Pitching___Advanced[[Team]:[xFIP]], 19,FALSE)</f>
        <v>#N/A</v>
      </c>
      <c r="Q814" s="11" t="e">
        <f>VLOOKUP($B814, Team_Pitching___Advanced[], 20, FALSE)</f>
        <v>#N/A</v>
      </c>
      <c r="R814" s="11" t="e">
        <f>VLOOKUP($B814, Team_Batting___Dashboard[[Team]:[wOBA]], 16, FALSE)</f>
        <v>#N/A</v>
      </c>
      <c r="S814" s="11" t="e">
        <f>VLOOKUP($B814, Team_Batting___Advanced[[Team]:[OPS]], 9, FALSE)</f>
        <v>#N/A</v>
      </c>
      <c r="T814" s="11" t="e">
        <f>VLOOKUP($B814, Team_Batting___Advanced[], 19, FALSE)</f>
        <v>#N/A</v>
      </c>
      <c r="U814" s="11" t="e">
        <f>VLOOKUP($B814, 'Team Per G'!$A$2:$G$31, 3, FALSE)</f>
        <v>#N/A</v>
      </c>
      <c r="V814" s="11" t="e">
        <f>VLOOKUP($B814, 'Team Per G'!$A$2:$G$31, 5, FALSE)</f>
        <v>#N/A</v>
      </c>
      <c r="W814" s="11" t="e">
        <f>VLOOKUP($B814, 'Team Per G'!$A$2:$G$31, 4, FALSE)</f>
        <v>#N/A</v>
      </c>
      <c r="X814" s="11" t="e">
        <f>VLOOKUP($B814, Team_Batting___Dashboard[], 22, FALSE)/$F814</f>
        <v>#N/A</v>
      </c>
      <c r="Y814" s="11" t="e">
        <f>VLOOKUP($B814, 'FanGraphs - Team WAR Projected'!$B$2:$E$31, 4, FALSE)/162</f>
        <v>#N/A</v>
      </c>
      <c r="Z814" s="11" t="e">
        <f t="shared" si="140"/>
        <v>#N/A</v>
      </c>
      <c r="AA814" s="11" t="e">
        <f>VLOOKUP($B814, FanGraphs_Standings[[Abbreviation]:[2024 Year to Date RS/G]], 6, FALSE)/$F814</f>
        <v>#N/A</v>
      </c>
      <c r="AB814" s="11" t="e">
        <f>VLOOKUP($B814, FanGraphs_Standings[[Abbreviation]:[2024 Projected Full Season RDif]], 19, FALSE)/162</f>
        <v>#N/A</v>
      </c>
      <c r="AC814" s="11" t="e">
        <f t="shared" si="149"/>
        <v>#N/A</v>
      </c>
      <c r="AD814" s="11" t="e">
        <f>VLOOKUP($B814, FanGraphs_Standings[[Abbreviation]:[2024 Projected Full Season RDif]], 5, FALSE)</f>
        <v>#N/A</v>
      </c>
      <c r="AE814" s="11" t="e">
        <f>VLOOKUP($B814, FanGraphs_Standings[[Abbreviation]:[2024 Projected Full Season W%]], 18, FALSE)</f>
        <v>#N/A</v>
      </c>
      <c r="AF814" s="11" t="e">
        <f t="shared" si="141"/>
        <v>#N/A</v>
      </c>
      <c r="AG814" s="11" t="e">
        <f>VLOOKUP($B814, 'Home Field Adv'!$A$2:$I$31, 9, FALSE)</f>
        <v>#N/A</v>
      </c>
      <c r="AH814" s="11" t="e">
        <f>VLOOKUP($C814, FanGraphs_Standings[[Abbreviation]:[2024 Year to Date G]], 2, FALSE)</f>
        <v>#N/A</v>
      </c>
      <c r="AI814" s="11" t="e">
        <f>_xlfn.IFNA(VLOOKUP($E814, 'SP Per G'!$A$2:$D$1385, 3, FALSE), AO814)</f>
        <v>#N/A</v>
      </c>
      <c r="AJ814" s="11" t="e">
        <f>IF(AND(ISNA(VLOOKUP($E814, 'SP Per G'!$A$2:$D$1385, 4, FALSE)), ISTEXT($E814)), AI814,IF(ISNA(VLOOKUP($E814, 'SP Per G'!$A$2:$D$1385, 4, FALSE)), AO814, VLOOKUP($E814, 'SP Per G'!$A$2:$D$1385, 4, FALSE)))</f>
        <v>#N/A</v>
      </c>
      <c r="AK814" s="11" t="e">
        <f t="shared" si="142"/>
        <v>#N/A</v>
      </c>
      <c r="AL814" s="11" t="e">
        <f>_xlfn.IFNA(VLOOKUP($E814, Individual_Pitching___Dashboard[], 18, FALSE), VLOOKUP($C814,Team_Pitching___Advanced[[Team]:[SIERA]],16,FALSE))</f>
        <v>#N/A</v>
      </c>
      <c r="AM814" s="11" t="e">
        <f>_xlfn.IFNA(VLOOKUP($E814, Individual_Pitching___Dashboard[], 20, FALSE), VLOOKUP($C814,Team_Pitching___Advanced[[Team]:[xFIP]],19,FALSE))</f>
        <v>#N/A</v>
      </c>
      <c r="AN814" s="11" t="e">
        <f>_xlfn.IFNA(VLOOKUP($E814,Individual_Pitching___Advanced[],21,FALSE),VLOOKUP($C814,Team_Pitching___Advanced[[Team]:[SIERA]],20,FALSE))</f>
        <v>#N/A</v>
      </c>
      <c r="AO814" s="11" t="e">
        <f>VLOOKUP($C814, 'Team Per G'!$A$2:$G$31, 7, FALSE)</f>
        <v>#N/A</v>
      </c>
      <c r="AP814" s="11" t="e">
        <f>VLOOKUP($C814, 'FanGraphs - Team WAR Projected'!$B$2:$E$31, 3, FALSE)/162</f>
        <v>#N/A</v>
      </c>
      <c r="AQ814" s="11" t="e">
        <f t="shared" si="143"/>
        <v>#N/A</v>
      </c>
      <c r="AR814" s="11" t="e">
        <f>VLOOKUP($C814, Team_Pitching___Advanced[[Team]:[xFIP]], 19,FALSE)</f>
        <v>#N/A</v>
      </c>
      <c r="AS814" s="11" t="e">
        <f>VLOOKUP($C814, Team_Pitching___Advanced[], 20, FALSE)</f>
        <v>#N/A</v>
      </c>
      <c r="AT814" s="11" t="e">
        <f>VLOOKUP($C814, Team_Batting___Dashboard[[Team]:[wOBA]], 16, FALSE)</f>
        <v>#N/A</v>
      </c>
      <c r="AU814" s="11" t="e">
        <f>VLOOKUP($C814, Team_Batting___Advanced[[Team]:[OPS]], 9, FALSE)</f>
        <v>#N/A</v>
      </c>
      <c r="AV814" s="11" t="e">
        <f>VLOOKUP($C814, Team_Batting___Advanced[], 19, FALSE)</f>
        <v>#N/A</v>
      </c>
      <c r="AW814" s="11" t="e">
        <f>VLOOKUP($C814, 'Team Per G'!$A$2:$G$31, 3, FALSE)</f>
        <v>#N/A</v>
      </c>
      <c r="AX814" s="11" t="e">
        <f>VLOOKUP($C814, 'Team Per G'!$A$2:$G$31, 5, FALSE)</f>
        <v>#N/A</v>
      </c>
      <c r="AY814" s="11" t="e">
        <f>VLOOKUP($C814, 'Team Per G'!$A$2:$G$31, 4, FALSE)</f>
        <v>#N/A</v>
      </c>
      <c r="AZ814" s="11" t="e">
        <f>VLOOKUP($C814, Team_Batting___Dashboard[], 22, FALSE)/$AH814</f>
        <v>#N/A</v>
      </c>
      <c r="BA814" s="11" t="e">
        <f>VLOOKUP($C814, 'FanGraphs - Team WAR Projected'!$B$2:$E$31, 4, FALSE)/162</f>
        <v>#N/A</v>
      </c>
      <c r="BB814" s="11" t="e">
        <f t="shared" si="144"/>
        <v>#N/A</v>
      </c>
      <c r="BC814" s="11" t="e">
        <f>VLOOKUP($C814, FanGraphs_Standings[[Abbreviation]:[2024 Year to Date RS/G]], 6, FALSE)/$AH814</f>
        <v>#N/A</v>
      </c>
      <c r="BD814" s="11" t="e">
        <f>VLOOKUP($C814, FanGraphs_Standings[[Abbreviation]:[2024 Projected Full Season RDif]], 19, FALSE)/162</f>
        <v>#N/A</v>
      </c>
      <c r="BE814" s="11" t="e">
        <f t="shared" si="145"/>
        <v>#N/A</v>
      </c>
      <c r="BF814" s="11" t="e">
        <f>VLOOKUP($C814, FanGraphs_Standings[[Abbreviation]:[2024 Projected Full Season RDif]], 5, FALSE)</f>
        <v>#N/A</v>
      </c>
      <c r="BG814" s="11" t="e">
        <f>VLOOKUP($C814, FanGraphs_Standings[[Abbreviation]:[2024 Projected Full Season W%]], 18, FALSE)</f>
        <v>#N/A</v>
      </c>
      <c r="BH814" s="11" t="e">
        <f t="shared" si="146"/>
        <v>#N/A</v>
      </c>
      <c r="BI814" s="11" t="e">
        <f>VLOOKUP($C814, 'Home Field Adv'!$A$2:$K$31, 11, FALSE)</f>
        <v>#N/A</v>
      </c>
      <c r="BL814" s="12" t="str">
        <f t="shared" si="147"/>
        <v/>
      </c>
      <c r="BM814" s="12" t="str">
        <f t="shared" si="150"/>
        <v/>
      </c>
      <c r="BN814" s="12" t="str">
        <f t="shared" si="148"/>
        <v/>
      </c>
    </row>
    <row r="815" spans="6:66" x14ac:dyDescent="0.45">
      <c r="F815" s="11" t="e">
        <f>VLOOKUP($B815, FanGraphs_Standings[[Abbreviation]:[2024 Year to Date G]], 2, FALSE)</f>
        <v>#N/A</v>
      </c>
      <c r="G815" s="11" t="e">
        <f>_xlfn.IFNA(VLOOKUP($D815, 'SP Per G'!$A$2:$D$1385, 3, FALSE),M815)</f>
        <v>#N/A</v>
      </c>
      <c r="H815" s="11" t="e">
        <f>IF(AND(ISNA(VLOOKUP($D815, 'SP Per G'!$A$2:$D$1385, 4, FALSE)), ISTEXT($D815)), G815,IF(ISNA(VLOOKUP($D815, 'SP Per G'!$A$2:$D$1385, 4, FALSE)), M815, VLOOKUP($D815, 'SP Per G'!$A$2:$D$1385, 4, FALSE)))</f>
        <v>#N/A</v>
      </c>
      <c r="I815" s="11" t="e">
        <f t="shared" si="138"/>
        <v>#N/A</v>
      </c>
      <c r="J815" s="11" t="e">
        <f>_xlfn.IFNA(VLOOKUP($D815,Individual_Pitching___Dashboard[],18,FALSE),VLOOKUP(B815,Team_Pitching___Dashboard[[Team]:[ERA]],17,FALSE))</f>
        <v>#N/A</v>
      </c>
      <c r="K815" s="11" t="e">
        <f>_xlfn.IFNA(VLOOKUP($D815, Individual_Pitching___Dashboard[], 20, FALSE), VLOOKUP(B815,Team_Pitching___Dashboard[[Team]:[xFIP]],20,FALSE))</f>
        <v>#N/A</v>
      </c>
      <c r="L815" s="11" t="e">
        <f>_xlfn.IFNA(VLOOKUP($D815, Individual_Pitching___Advanced[], 21,FALSE), VLOOKUP(B815, Team_Pitching___Advanced[], 20, FALSE))</f>
        <v>#N/A</v>
      </c>
      <c r="M815" s="11" t="e">
        <f>VLOOKUP($B815, 'Team Per G'!$A$2:$G$31, 7, FALSE)</f>
        <v>#N/A</v>
      </c>
      <c r="N815" s="11" t="e">
        <f>VLOOKUP($B815, 'FanGraphs - Team WAR Projected'!$B$2:$E$31, 3, FALSE)/162</f>
        <v>#N/A</v>
      </c>
      <c r="O815" s="11" t="e">
        <f t="shared" si="139"/>
        <v>#N/A</v>
      </c>
      <c r="P815" s="11" t="e">
        <f>VLOOKUP($B815, Team_Pitching___Advanced[[Team]:[xFIP]], 19,FALSE)</f>
        <v>#N/A</v>
      </c>
      <c r="Q815" s="11" t="e">
        <f>VLOOKUP($B815, Team_Pitching___Advanced[], 20, FALSE)</f>
        <v>#N/A</v>
      </c>
      <c r="R815" s="11" t="e">
        <f>VLOOKUP($B815, Team_Batting___Dashboard[[Team]:[wOBA]], 16, FALSE)</f>
        <v>#N/A</v>
      </c>
      <c r="S815" s="11" t="e">
        <f>VLOOKUP($B815, Team_Batting___Advanced[[Team]:[OPS]], 9, FALSE)</f>
        <v>#N/A</v>
      </c>
      <c r="T815" s="11" t="e">
        <f>VLOOKUP($B815, Team_Batting___Advanced[], 19, FALSE)</f>
        <v>#N/A</v>
      </c>
      <c r="U815" s="11" t="e">
        <f>VLOOKUP($B815, 'Team Per G'!$A$2:$G$31, 3, FALSE)</f>
        <v>#N/A</v>
      </c>
      <c r="V815" s="11" t="e">
        <f>VLOOKUP($B815, 'Team Per G'!$A$2:$G$31, 5, FALSE)</f>
        <v>#N/A</v>
      </c>
      <c r="W815" s="11" t="e">
        <f>VLOOKUP($B815, 'Team Per G'!$A$2:$G$31, 4, FALSE)</f>
        <v>#N/A</v>
      </c>
      <c r="X815" s="11" t="e">
        <f>VLOOKUP($B815, Team_Batting___Dashboard[], 22, FALSE)/$F815</f>
        <v>#N/A</v>
      </c>
      <c r="Y815" s="11" t="e">
        <f>VLOOKUP($B815, 'FanGraphs - Team WAR Projected'!$B$2:$E$31, 4, FALSE)/162</f>
        <v>#N/A</v>
      </c>
      <c r="Z815" s="11" t="e">
        <f t="shared" si="140"/>
        <v>#N/A</v>
      </c>
      <c r="AA815" s="11" t="e">
        <f>VLOOKUP($B815, FanGraphs_Standings[[Abbreviation]:[2024 Year to Date RS/G]], 6, FALSE)/$F815</f>
        <v>#N/A</v>
      </c>
      <c r="AB815" s="11" t="e">
        <f>VLOOKUP($B815, FanGraphs_Standings[[Abbreviation]:[2024 Projected Full Season RDif]], 19, FALSE)/162</f>
        <v>#N/A</v>
      </c>
      <c r="AC815" s="11" t="e">
        <f t="shared" si="149"/>
        <v>#N/A</v>
      </c>
      <c r="AD815" s="11" t="e">
        <f>VLOOKUP($B815, FanGraphs_Standings[[Abbreviation]:[2024 Projected Full Season RDif]], 5, FALSE)</f>
        <v>#N/A</v>
      </c>
      <c r="AE815" s="11" t="e">
        <f>VLOOKUP($B815, FanGraphs_Standings[[Abbreviation]:[2024 Projected Full Season W%]], 18, FALSE)</f>
        <v>#N/A</v>
      </c>
      <c r="AF815" s="11" t="e">
        <f t="shared" si="141"/>
        <v>#N/A</v>
      </c>
      <c r="AG815" s="11" t="e">
        <f>VLOOKUP($B815, 'Home Field Adv'!$A$2:$I$31, 9, FALSE)</f>
        <v>#N/A</v>
      </c>
      <c r="AH815" s="11" t="e">
        <f>VLOOKUP($C815, FanGraphs_Standings[[Abbreviation]:[2024 Year to Date G]], 2, FALSE)</f>
        <v>#N/A</v>
      </c>
      <c r="AI815" s="11" t="e">
        <f>_xlfn.IFNA(VLOOKUP($E815, 'SP Per G'!$A$2:$D$1385, 3, FALSE), AO815)</f>
        <v>#N/A</v>
      </c>
      <c r="AJ815" s="11" t="e">
        <f>IF(AND(ISNA(VLOOKUP($E815, 'SP Per G'!$A$2:$D$1385, 4, FALSE)), ISTEXT($E815)), AI815,IF(ISNA(VLOOKUP($E815, 'SP Per G'!$A$2:$D$1385, 4, FALSE)), AO815, VLOOKUP($E815, 'SP Per G'!$A$2:$D$1385, 4, FALSE)))</f>
        <v>#N/A</v>
      </c>
      <c r="AK815" s="11" t="e">
        <f t="shared" si="142"/>
        <v>#N/A</v>
      </c>
      <c r="AL815" s="11" t="e">
        <f>_xlfn.IFNA(VLOOKUP($E815, Individual_Pitching___Dashboard[], 18, FALSE), VLOOKUP($C815,Team_Pitching___Advanced[[Team]:[SIERA]],16,FALSE))</f>
        <v>#N/A</v>
      </c>
      <c r="AM815" s="11" t="e">
        <f>_xlfn.IFNA(VLOOKUP($E815, Individual_Pitching___Dashboard[], 20, FALSE), VLOOKUP($C815,Team_Pitching___Advanced[[Team]:[xFIP]],19,FALSE))</f>
        <v>#N/A</v>
      </c>
      <c r="AN815" s="11" t="e">
        <f>_xlfn.IFNA(VLOOKUP($E815,Individual_Pitching___Advanced[],21,FALSE),VLOOKUP($C815,Team_Pitching___Advanced[[Team]:[SIERA]],20,FALSE))</f>
        <v>#N/A</v>
      </c>
      <c r="AO815" s="11" t="e">
        <f>VLOOKUP($C815, 'Team Per G'!$A$2:$G$31, 7, FALSE)</f>
        <v>#N/A</v>
      </c>
      <c r="AP815" s="11" t="e">
        <f>VLOOKUP($C815, 'FanGraphs - Team WAR Projected'!$B$2:$E$31, 3, FALSE)/162</f>
        <v>#N/A</v>
      </c>
      <c r="AQ815" s="11" t="e">
        <f t="shared" si="143"/>
        <v>#N/A</v>
      </c>
      <c r="AR815" s="11" t="e">
        <f>VLOOKUP($C815, Team_Pitching___Advanced[[Team]:[xFIP]], 19,FALSE)</f>
        <v>#N/A</v>
      </c>
      <c r="AS815" s="11" t="e">
        <f>VLOOKUP($C815, Team_Pitching___Advanced[], 20, FALSE)</f>
        <v>#N/A</v>
      </c>
      <c r="AT815" s="11" t="e">
        <f>VLOOKUP($C815, Team_Batting___Dashboard[[Team]:[wOBA]], 16, FALSE)</f>
        <v>#N/A</v>
      </c>
      <c r="AU815" s="11" t="e">
        <f>VLOOKUP($C815, Team_Batting___Advanced[[Team]:[OPS]], 9, FALSE)</f>
        <v>#N/A</v>
      </c>
      <c r="AV815" s="11" t="e">
        <f>VLOOKUP($C815, Team_Batting___Advanced[], 19, FALSE)</f>
        <v>#N/A</v>
      </c>
      <c r="AW815" s="11" t="e">
        <f>VLOOKUP($C815, 'Team Per G'!$A$2:$G$31, 3, FALSE)</f>
        <v>#N/A</v>
      </c>
      <c r="AX815" s="11" t="e">
        <f>VLOOKUP($C815, 'Team Per G'!$A$2:$G$31, 5, FALSE)</f>
        <v>#N/A</v>
      </c>
      <c r="AY815" s="11" t="e">
        <f>VLOOKUP($C815, 'Team Per G'!$A$2:$G$31, 4, FALSE)</f>
        <v>#N/A</v>
      </c>
      <c r="AZ815" s="11" t="e">
        <f>VLOOKUP($C815, Team_Batting___Dashboard[], 22, FALSE)/$AH815</f>
        <v>#N/A</v>
      </c>
      <c r="BA815" s="11" t="e">
        <f>VLOOKUP($C815, 'FanGraphs - Team WAR Projected'!$B$2:$E$31, 4, FALSE)/162</f>
        <v>#N/A</v>
      </c>
      <c r="BB815" s="11" t="e">
        <f t="shared" si="144"/>
        <v>#N/A</v>
      </c>
      <c r="BC815" s="11" t="e">
        <f>VLOOKUP($C815, FanGraphs_Standings[[Abbreviation]:[2024 Year to Date RS/G]], 6, FALSE)/$AH815</f>
        <v>#N/A</v>
      </c>
      <c r="BD815" s="11" t="e">
        <f>VLOOKUP($C815, FanGraphs_Standings[[Abbreviation]:[2024 Projected Full Season RDif]], 19, FALSE)/162</f>
        <v>#N/A</v>
      </c>
      <c r="BE815" s="11" t="e">
        <f t="shared" si="145"/>
        <v>#N/A</v>
      </c>
      <c r="BF815" s="11" t="e">
        <f>VLOOKUP($C815, FanGraphs_Standings[[Abbreviation]:[2024 Projected Full Season RDif]], 5, FALSE)</f>
        <v>#N/A</v>
      </c>
      <c r="BG815" s="11" t="e">
        <f>VLOOKUP($C815, FanGraphs_Standings[[Abbreviation]:[2024 Projected Full Season W%]], 18, FALSE)</f>
        <v>#N/A</v>
      </c>
      <c r="BH815" s="11" t="e">
        <f t="shared" si="146"/>
        <v>#N/A</v>
      </c>
      <c r="BI815" s="11" t="e">
        <f>VLOOKUP($C815, 'Home Field Adv'!$A$2:$K$31, 11, FALSE)</f>
        <v>#N/A</v>
      </c>
      <c r="BL815" s="12" t="str">
        <f t="shared" si="147"/>
        <v/>
      </c>
      <c r="BM815" s="12" t="str">
        <f t="shared" si="150"/>
        <v/>
      </c>
      <c r="BN815" s="12" t="str">
        <f t="shared" si="148"/>
        <v/>
      </c>
    </row>
    <row r="816" spans="6:66" x14ac:dyDescent="0.45">
      <c r="F816" s="11" t="e">
        <f>VLOOKUP($B816, FanGraphs_Standings[[Abbreviation]:[2024 Year to Date G]], 2, FALSE)</f>
        <v>#N/A</v>
      </c>
      <c r="G816" s="11" t="e">
        <f>_xlfn.IFNA(VLOOKUP($D816, 'SP Per G'!$A$2:$D$1385, 3, FALSE),M816)</f>
        <v>#N/A</v>
      </c>
      <c r="H816" s="11" t="e">
        <f>IF(AND(ISNA(VLOOKUP($D816, 'SP Per G'!$A$2:$D$1385, 4, FALSE)), ISTEXT($D816)), G816,IF(ISNA(VLOOKUP($D816, 'SP Per G'!$A$2:$D$1385, 4, FALSE)), M816, VLOOKUP($D816, 'SP Per G'!$A$2:$D$1385, 4, FALSE)))</f>
        <v>#N/A</v>
      </c>
      <c r="I816" s="11" t="e">
        <f t="shared" si="138"/>
        <v>#N/A</v>
      </c>
      <c r="J816" s="11" t="e">
        <f>_xlfn.IFNA(VLOOKUP($D816,Individual_Pitching___Dashboard[],18,FALSE),VLOOKUP(B816,Team_Pitching___Dashboard[[Team]:[ERA]],17,FALSE))</f>
        <v>#N/A</v>
      </c>
      <c r="K816" s="11" t="e">
        <f>_xlfn.IFNA(VLOOKUP($D816, Individual_Pitching___Dashboard[], 20, FALSE), VLOOKUP(B816,Team_Pitching___Dashboard[[Team]:[xFIP]],20,FALSE))</f>
        <v>#N/A</v>
      </c>
      <c r="L816" s="11" t="e">
        <f>_xlfn.IFNA(VLOOKUP($D816, Individual_Pitching___Advanced[], 21,FALSE), VLOOKUP(B816, Team_Pitching___Advanced[], 20, FALSE))</f>
        <v>#N/A</v>
      </c>
      <c r="M816" s="11" t="e">
        <f>VLOOKUP($B816, 'Team Per G'!$A$2:$G$31, 7, FALSE)</f>
        <v>#N/A</v>
      </c>
      <c r="N816" s="11" t="e">
        <f>VLOOKUP($B816, 'FanGraphs - Team WAR Projected'!$B$2:$E$31, 3, FALSE)/162</f>
        <v>#N/A</v>
      </c>
      <c r="O816" s="11" t="e">
        <f t="shared" si="139"/>
        <v>#N/A</v>
      </c>
      <c r="P816" s="11" t="e">
        <f>VLOOKUP($B816, Team_Pitching___Advanced[[Team]:[xFIP]], 19,FALSE)</f>
        <v>#N/A</v>
      </c>
      <c r="Q816" s="11" t="e">
        <f>VLOOKUP($B816, Team_Pitching___Advanced[], 20, FALSE)</f>
        <v>#N/A</v>
      </c>
      <c r="R816" s="11" t="e">
        <f>VLOOKUP($B816, Team_Batting___Dashboard[[Team]:[wOBA]], 16, FALSE)</f>
        <v>#N/A</v>
      </c>
      <c r="S816" s="11" t="e">
        <f>VLOOKUP($B816, Team_Batting___Advanced[[Team]:[OPS]], 9, FALSE)</f>
        <v>#N/A</v>
      </c>
      <c r="T816" s="11" t="e">
        <f>VLOOKUP($B816, Team_Batting___Advanced[], 19, FALSE)</f>
        <v>#N/A</v>
      </c>
      <c r="U816" s="11" t="e">
        <f>VLOOKUP($B816, 'Team Per G'!$A$2:$G$31, 3, FALSE)</f>
        <v>#N/A</v>
      </c>
      <c r="V816" s="11" t="e">
        <f>VLOOKUP($B816, 'Team Per G'!$A$2:$G$31, 5, FALSE)</f>
        <v>#N/A</v>
      </c>
      <c r="W816" s="11" t="e">
        <f>VLOOKUP($B816, 'Team Per G'!$A$2:$G$31, 4, FALSE)</f>
        <v>#N/A</v>
      </c>
      <c r="X816" s="11" t="e">
        <f>VLOOKUP($B816, Team_Batting___Dashboard[], 22, FALSE)/$F816</f>
        <v>#N/A</v>
      </c>
      <c r="Y816" s="11" t="e">
        <f>VLOOKUP($B816, 'FanGraphs - Team WAR Projected'!$B$2:$E$31, 4, FALSE)/162</f>
        <v>#N/A</v>
      </c>
      <c r="Z816" s="11" t="e">
        <f t="shared" si="140"/>
        <v>#N/A</v>
      </c>
      <c r="AA816" s="11" t="e">
        <f>VLOOKUP($B816, FanGraphs_Standings[[Abbreviation]:[2024 Year to Date RS/G]], 6, FALSE)/$F816</f>
        <v>#N/A</v>
      </c>
      <c r="AB816" s="11" t="e">
        <f>VLOOKUP($B816, FanGraphs_Standings[[Abbreviation]:[2024 Projected Full Season RDif]], 19, FALSE)/162</f>
        <v>#N/A</v>
      </c>
      <c r="AC816" s="11" t="e">
        <f t="shared" si="149"/>
        <v>#N/A</v>
      </c>
      <c r="AD816" s="11" t="e">
        <f>VLOOKUP($B816, FanGraphs_Standings[[Abbreviation]:[2024 Projected Full Season RDif]], 5, FALSE)</f>
        <v>#N/A</v>
      </c>
      <c r="AE816" s="11" t="e">
        <f>VLOOKUP($B816, FanGraphs_Standings[[Abbreviation]:[2024 Projected Full Season W%]], 18, FALSE)</f>
        <v>#N/A</v>
      </c>
      <c r="AF816" s="11" t="e">
        <f t="shared" si="141"/>
        <v>#N/A</v>
      </c>
      <c r="AG816" s="11" t="e">
        <f>VLOOKUP($B816, 'Home Field Adv'!$A$2:$I$31, 9, FALSE)</f>
        <v>#N/A</v>
      </c>
      <c r="AH816" s="11" t="e">
        <f>VLOOKUP($C816, FanGraphs_Standings[[Abbreviation]:[2024 Year to Date G]], 2, FALSE)</f>
        <v>#N/A</v>
      </c>
      <c r="AI816" s="11" t="e">
        <f>_xlfn.IFNA(VLOOKUP($E816, 'SP Per G'!$A$2:$D$1385, 3, FALSE), AO816)</f>
        <v>#N/A</v>
      </c>
      <c r="AJ816" s="11" t="e">
        <f>IF(AND(ISNA(VLOOKUP($E816, 'SP Per G'!$A$2:$D$1385, 4, FALSE)), ISTEXT($E816)), AI816,IF(ISNA(VLOOKUP($E816, 'SP Per G'!$A$2:$D$1385, 4, FALSE)), AO816, VLOOKUP($E816, 'SP Per G'!$A$2:$D$1385, 4, FALSE)))</f>
        <v>#N/A</v>
      </c>
      <c r="AK816" s="11" t="e">
        <f t="shared" si="142"/>
        <v>#N/A</v>
      </c>
      <c r="AL816" s="11" t="e">
        <f>_xlfn.IFNA(VLOOKUP($E816, Individual_Pitching___Dashboard[], 18, FALSE), VLOOKUP($C816,Team_Pitching___Advanced[[Team]:[SIERA]],16,FALSE))</f>
        <v>#N/A</v>
      </c>
      <c r="AM816" s="11" t="e">
        <f>_xlfn.IFNA(VLOOKUP($E816, Individual_Pitching___Dashboard[], 20, FALSE), VLOOKUP($C816,Team_Pitching___Advanced[[Team]:[xFIP]],19,FALSE))</f>
        <v>#N/A</v>
      </c>
      <c r="AN816" s="11" t="e">
        <f>_xlfn.IFNA(VLOOKUP($E816,Individual_Pitching___Advanced[],21,FALSE),VLOOKUP($C816,Team_Pitching___Advanced[[Team]:[SIERA]],20,FALSE))</f>
        <v>#N/A</v>
      </c>
      <c r="AO816" s="11" t="e">
        <f>VLOOKUP($C816, 'Team Per G'!$A$2:$G$31, 7, FALSE)</f>
        <v>#N/A</v>
      </c>
      <c r="AP816" s="11" t="e">
        <f>VLOOKUP($C816, 'FanGraphs - Team WAR Projected'!$B$2:$E$31, 3, FALSE)/162</f>
        <v>#N/A</v>
      </c>
      <c r="AQ816" s="11" t="e">
        <f t="shared" si="143"/>
        <v>#N/A</v>
      </c>
      <c r="AR816" s="11" t="e">
        <f>VLOOKUP($C816, Team_Pitching___Advanced[[Team]:[xFIP]], 19,FALSE)</f>
        <v>#N/A</v>
      </c>
      <c r="AS816" s="11" t="e">
        <f>VLOOKUP($C816, Team_Pitching___Advanced[], 20, FALSE)</f>
        <v>#N/A</v>
      </c>
      <c r="AT816" s="11" t="e">
        <f>VLOOKUP($C816, Team_Batting___Dashboard[[Team]:[wOBA]], 16, FALSE)</f>
        <v>#N/A</v>
      </c>
      <c r="AU816" s="11" t="e">
        <f>VLOOKUP($C816, Team_Batting___Advanced[[Team]:[OPS]], 9, FALSE)</f>
        <v>#N/A</v>
      </c>
      <c r="AV816" s="11" t="e">
        <f>VLOOKUP($C816, Team_Batting___Advanced[], 19, FALSE)</f>
        <v>#N/A</v>
      </c>
      <c r="AW816" s="11" t="e">
        <f>VLOOKUP($C816, 'Team Per G'!$A$2:$G$31, 3, FALSE)</f>
        <v>#N/A</v>
      </c>
      <c r="AX816" s="11" t="e">
        <f>VLOOKUP($C816, 'Team Per G'!$A$2:$G$31, 5, FALSE)</f>
        <v>#N/A</v>
      </c>
      <c r="AY816" s="11" t="e">
        <f>VLOOKUP($C816, 'Team Per G'!$A$2:$G$31, 4, FALSE)</f>
        <v>#N/A</v>
      </c>
      <c r="AZ816" s="11" t="e">
        <f>VLOOKUP($C816, Team_Batting___Dashboard[], 22, FALSE)/$AH816</f>
        <v>#N/A</v>
      </c>
      <c r="BA816" s="11" t="e">
        <f>VLOOKUP($C816, 'FanGraphs - Team WAR Projected'!$B$2:$E$31, 4, FALSE)/162</f>
        <v>#N/A</v>
      </c>
      <c r="BB816" s="11" t="e">
        <f t="shared" si="144"/>
        <v>#N/A</v>
      </c>
      <c r="BC816" s="11" t="e">
        <f>VLOOKUP($C816, FanGraphs_Standings[[Abbreviation]:[2024 Year to Date RS/G]], 6, FALSE)/$AH816</f>
        <v>#N/A</v>
      </c>
      <c r="BD816" s="11" t="e">
        <f>VLOOKUP($C816, FanGraphs_Standings[[Abbreviation]:[2024 Projected Full Season RDif]], 19, FALSE)/162</f>
        <v>#N/A</v>
      </c>
      <c r="BE816" s="11" t="e">
        <f t="shared" si="145"/>
        <v>#N/A</v>
      </c>
      <c r="BF816" s="11" t="e">
        <f>VLOOKUP($C816, FanGraphs_Standings[[Abbreviation]:[2024 Projected Full Season RDif]], 5, FALSE)</f>
        <v>#N/A</v>
      </c>
      <c r="BG816" s="11" t="e">
        <f>VLOOKUP($C816, FanGraphs_Standings[[Abbreviation]:[2024 Projected Full Season W%]], 18, FALSE)</f>
        <v>#N/A</v>
      </c>
      <c r="BH816" s="11" t="e">
        <f t="shared" si="146"/>
        <v>#N/A</v>
      </c>
      <c r="BI816" s="11" t="e">
        <f>VLOOKUP($C816, 'Home Field Adv'!$A$2:$K$31, 11, FALSE)</f>
        <v>#N/A</v>
      </c>
      <c r="BL816" s="12" t="str">
        <f t="shared" si="147"/>
        <v/>
      </c>
      <c r="BM816" s="12" t="str">
        <f t="shared" si="150"/>
        <v/>
      </c>
      <c r="BN816" s="12" t="str">
        <f t="shared" si="148"/>
        <v/>
      </c>
    </row>
    <row r="817" spans="6:66" x14ac:dyDescent="0.45">
      <c r="F817" s="11" t="e">
        <f>VLOOKUP($B817, FanGraphs_Standings[[Abbreviation]:[2024 Year to Date G]], 2, FALSE)</f>
        <v>#N/A</v>
      </c>
      <c r="G817" s="11" t="e">
        <f>_xlfn.IFNA(VLOOKUP($D817, 'SP Per G'!$A$2:$D$1385, 3, FALSE),M817)</f>
        <v>#N/A</v>
      </c>
      <c r="H817" s="11" t="e">
        <f>IF(AND(ISNA(VLOOKUP($D817, 'SP Per G'!$A$2:$D$1385, 4, FALSE)), ISTEXT($D817)), G817,IF(ISNA(VLOOKUP($D817, 'SP Per G'!$A$2:$D$1385, 4, FALSE)), M817, VLOOKUP($D817, 'SP Per G'!$A$2:$D$1385, 4, FALSE)))</f>
        <v>#N/A</v>
      </c>
      <c r="I817" s="11" t="e">
        <f t="shared" si="138"/>
        <v>#N/A</v>
      </c>
      <c r="J817" s="11" t="e">
        <f>_xlfn.IFNA(VLOOKUP($D817,Individual_Pitching___Dashboard[],18,FALSE),VLOOKUP(B817,Team_Pitching___Dashboard[[Team]:[ERA]],17,FALSE))</f>
        <v>#N/A</v>
      </c>
      <c r="K817" s="11" t="e">
        <f>_xlfn.IFNA(VLOOKUP($D817, Individual_Pitching___Dashboard[], 20, FALSE), VLOOKUP(B817,Team_Pitching___Dashboard[[Team]:[xFIP]],20,FALSE))</f>
        <v>#N/A</v>
      </c>
      <c r="L817" s="11" t="e">
        <f>_xlfn.IFNA(VLOOKUP($D817, Individual_Pitching___Advanced[], 21,FALSE), VLOOKUP(B817, Team_Pitching___Advanced[], 20, FALSE))</f>
        <v>#N/A</v>
      </c>
      <c r="M817" s="11" t="e">
        <f>VLOOKUP($B817, 'Team Per G'!$A$2:$G$31, 7, FALSE)</f>
        <v>#N/A</v>
      </c>
      <c r="N817" s="11" t="e">
        <f>VLOOKUP($B817, 'FanGraphs - Team WAR Projected'!$B$2:$E$31, 3, FALSE)/162</f>
        <v>#N/A</v>
      </c>
      <c r="O817" s="11" t="e">
        <f t="shared" si="139"/>
        <v>#N/A</v>
      </c>
      <c r="P817" s="11" t="e">
        <f>VLOOKUP($B817, Team_Pitching___Advanced[[Team]:[xFIP]], 19,FALSE)</f>
        <v>#N/A</v>
      </c>
      <c r="Q817" s="11" t="e">
        <f>VLOOKUP($B817, Team_Pitching___Advanced[], 20, FALSE)</f>
        <v>#N/A</v>
      </c>
      <c r="R817" s="11" t="e">
        <f>VLOOKUP($B817, Team_Batting___Dashboard[[Team]:[wOBA]], 16, FALSE)</f>
        <v>#N/A</v>
      </c>
      <c r="S817" s="11" t="e">
        <f>VLOOKUP($B817, Team_Batting___Advanced[[Team]:[OPS]], 9, FALSE)</f>
        <v>#N/A</v>
      </c>
      <c r="T817" s="11" t="e">
        <f>VLOOKUP($B817, Team_Batting___Advanced[], 19, FALSE)</f>
        <v>#N/A</v>
      </c>
      <c r="U817" s="11" t="e">
        <f>VLOOKUP($B817, 'Team Per G'!$A$2:$G$31, 3, FALSE)</f>
        <v>#N/A</v>
      </c>
      <c r="V817" s="11" t="e">
        <f>VLOOKUP($B817, 'Team Per G'!$A$2:$G$31, 5, FALSE)</f>
        <v>#N/A</v>
      </c>
      <c r="W817" s="11" t="e">
        <f>VLOOKUP($B817, 'Team Per G'!$A$2:$G$31, 4, FALSE)</f>
        <v>#N/A</v>
      </c>
      <c r="X817" s="11" t="e">
        <f>VLOOKUP($B817, Team_Batting___Dashboard[], 22, FALSE)/$F817</f>
        <v>#N/A</v>
      </c>
      <c r="Y817" s="11" t="e">
        <f>VLOOKUP($B817, 'FanGraphs - Team WAR Projected'!$B$2:$E$31, 4, FALSE)/162</f>
        <v>#N/A</v>
      </c>
      <c r="Z817" s="11" t="e">
        <f t="shared" si="140"/>
        <v>#N/A</v>
      </c>
      <c r="AA817" s="11" t="e">
        <f>VLOOKUP($B817, FanGraphs_Standings[[Abbreviation]:[2024 Year to Date RS/G]], 6, FALSE)/$F817</f>
        <v>#N/A</v>
      </c>
      <c r="AB817" s="11" t="e">
        <f>VLOOKUP($B817, FanGraphs_Standings[[Abbreviation]:[2024 Projected Full Season RDif]], 19, FALSE)/162</f>
        <v>#N/A</v>
      </c>
      <c r="AC817" s="11" t="e">
        <f t="shared" si="149"/>
        <v>#N/A</v>
      </c>
      <c r="AD817" s="11" t="e">
        <f>VLOOKUP($B817, FanGraphs_Standings[[Abbreviation]:[2024 Projected Full Season RDif]], 5, FALSE)</f>
        <v>#N/A</v>
      </c>
      <c r="AE817" s="11" t="e">
        <f>VLOOKUP($B817, FanGraphs_Standings[[Abbreviation]:[2024 Projected Full Season W%]], 18, FALSE)</f>
        <v>#N/A</v>
      </c>
      <c r="AF817" s="11" t="e">
        <f t="shared" si="141"/>
        <v>#N/A</v>
      </c>
      <c r="AG817" s="11" t="e">
        <f>VLOOKUP($B817, 'Home Field Adv'!$A$2:$I$31, 9, FALSE)</f>
        <v>#N/A</v>
      </c>
      <c r="AH817" s="11" t="e">
        <f>VLOOKUP($C817, FanGraphs_Standings[[Abbreviation]:[2024 Year to Date G]], 2, FALSE)</f>
        <v>#N/A</v>
      </c>
      <c r="AI817" s="11" t="e">
        <f>_xlfn.IFNA(VLOOKUP($E817, 'SP Per G'!$A$2:$D$1385, 3, FALSE), AO817)</f>
        <v>#N/A</v>
      </c>
      <c r="AJ817" s="11" t="e">
        <f>IF(AND(ISNA(VLOOKUP($E817, 'SP Per G'!$A$2:$D$1385, 4, FALSE)), ISTEXT($E817)), AI817,IF(ISNA(VLOOKUP($E817, 'SP Per G'!$A$2:$D$1385, 4, FALSE)), AO817, VLOOKUP($E817, 'SP Per G'!$A$2:$D$1385, 4, FALSE)))</f>
        <v>#N/A</v>
      </c>
      <c r="AK817" s="11" t="e">
        <f t="shared" si="142"/>
        <v>#N/A</v>
      </c>
      <c r="AL817" s="11" t="e">
        <f>_xlfn.IFNA(VLOOKUP($E817, Individual_Pitching___Dashboard[], 18, FALSE), VLOOKUP($C817,Team_Pitching___Advanced[[Team]:[SIERA]],16,FALSE))</f>
        <v>#N/A</v>
      </c>
      <c r="AM817" s="11" t="e">
        <f>_xlfn.IFNA(VLOOKUP($E817, Individual_Pitching___Dashboard[], 20, FALSE), VLOOKUP($C817,Team_Pitching___Advanced[[Team]:[xFIP]],19,FALSE))</f>
        <v>#N/A</v>
      </c>
      <c r="AN817" s="11" t="e">
        <f>_xlfn.IFNA(VLOOKUP($E817,Individual_Pitching___Advanced[],21,FALSE),VLOOKUP($C817,Team_Pitching___Advanced[[Team]:[SIERA]],20,FALSE))</f>
        <v>#N/A</v>
      </c>
      <c r="AO817" s="11" t="e">
        <f>VLOOKUP($C817, 'Team Per G'!$A$2:$G$31, 7, FALSE)</f>
        <v>#N/A</v>
      </c>
      <c r="AP817" s="11" t="e">
        <f>VLOOKUP($C817, 'FanGraphs - Team WAR Projected'!$B$2:$E$31, 3, FALSE)/162</f>
        <v>#N/A</v>
      </c>
      <c r="AQ817" s="11" t="e">
        <f t="shared" si="143"/>
        <v>#N/A</v>
      </c>
      <c r="AR817" s="11" t="e">
        <f>VLOOKUP($C817, Team_Pitching___Advanced[[Team]:[xFIP]], 19,FALSE)</f>
        <v>#N/A</v>
      </c>
      <c r="AS817" s="11" t="e">
        <f>VLOOKUP($C817, Team_Pitching___Advanced[], 20, FALSE)</f>
        <v>#N/A</v>
      </c>
      <c r="AT817" s="11" t="e">
        <f>VLOOKUP($C817, Team_Batting___Dashboard[[Team]:[wOBA]], 16, FALSE)</f>
        <v>#N/A</v>
      </c>
      <c r="AU817" s="11" t="e">
        <f>VLOOKUP($C817, Team_Batting___Advanced[[Team]:[OPS]], 9, FALSE)</f>
        <v>#N/A</v>
      </c>
      <c r="AV817" s="11" t="e">
        <f>VLOOKUP($C817, Team_Batting___Advanced[], 19, FALSE)</f>
        <v>#N/A</v>
      </c>
      <c r="AW817" s="11" t="e">
        <f>VLOOKUP($C817, 'Team Per G'!$A$2:$G$31, 3, FALSE)</f>
        <v>#N/A</v>
      </c>
      <c r="AX817" s="11" t="e">
        <f>VLOOKUP($C817, 'Team Per G'!$A$2:$G$31, 5, FALSE)</f>
        <v>#N/A</v>
      </c>
      <c r="AY817" s="11" t="e">
        <f>VLOOKUP($C817, 'Team Per G'!$A$2:$G$31, 4, FALSE)</f>
        <v>#N/A</v>
      </c>
      <c r="AZ817" s="11" t="e">
        <f>VLOOKUP($C817, Team_Batting___Dashboard[], 22, FALSE)/$AH817</f>
        <v>#N/A</v>
      </c>
      <c r="BA817" s="11" t="e">
        <f>VLOOKUP($C817, 'FanGraphs - Team WAR Projected'!$B$2:$E$31, 4, FALSE)/162</f>
        <v>#N/A</v>
      </c>
      <c r="BB817" s="11" t="e">
        <f t="shared" si="144"/>
        <v>#N/A</v>
      </c>
      <c r="BC817" s="11" t="e">
        <f>VLOOKUP($C817, FanGraphs_Standings[[Abbreviation]:[2024 Year to Date RS/G]], 6, FALSE)/$AH817</f>
        <v>#N/A</v>
      </c>
      <c r="BD817" s="11" t="e">
        <f>VLOOKUP($C817, FanGraphs_Standings[[Abbreviation]:[2024 Projected Full Season RDif]], 19, FALSE)/162</f>
        <v>#N/A</v>
      </c>
      <c r="BE817" s="11" t="e">
        <f t="shared" si="145"/>
        <v>#N/A</v>
      </c>
      <c r="BF817" s="11" t="e">
        <f>VLOOKUP($C817, FanGraphs_Standings[[Abbreviation]:[2024 Projected Full Season RDif]], 5, FALSE)</f>
        <v>#N/A</v>
      </c>
      <c r="BG817" s="11" t="e">
        <f>VLOOKUP($C817, FanGraphs_Standings[[Abbreviation]:[2024 Projected Full Season W%]], 18, FALSE)</f>
        <v>#N/A</v>
      </c>
      <c r="BH817" s="11" t="e">
        <f t="shared" si="146"/>
        <v>#N/A</v>
      </c>
      <c r="BI817" s="11" t="e">
        <f>VLOOKUP($C817, 'Home Field Adv'!$A$2:$K$31, 11, FALSE)</f>
        <v>#N/A</v>
      </c>
      <c r="BL817" s="12" t="str">
        <f t="shared" si="147"/>
        <v/>
      </c>
      <c r="BM817" s="12" t="str">
        <f t="shared" si="150"/>
        <v/>
      </c>
      <c r="BN817" s="12" t="str">
        <f t="shared" si="148"/>
        <v/>
      </c>
    </row>
    <row r="818" spans="6:66" x14ac:dyDescent="0.45">
      <c r="F818" s="11" t="e">
        <f>VLOOKUP($B818, FanGraphs_Standings[[Abbreviation]:[2024 Year to Date G]], 2, FALSE)</f>
        <v>#N/A</v>
      </c>
      <c r="G818" s="11" t="e">
        <f>_xlfn.IFNA(VLOOKUP($D818, 'SP Per G'!$A$2:$D$1385, 3, FALSE),M818)</f>
        <v>#N/A</v>
      </c>
      <c r="H818" s="11" t="e">
        <f>IF(AND(ISNA(VLOOKUP($D818, 'SP Per G'!$A$2:$D$1385, 4, FALSE)), ISTEXT($D818)), G818,IF(ISNA(VLOOKUP($D818, 'SP Per G'!$A$2:$D$1385, 4, FALSE)), M818, VLOOKUP($D818, 'SP Per G'!$A$2:$D$1385, 4, FALSE)))</f>
        <v>#N/A</v>
      </c>
      <c r="I818" s="11" t="e">
        <f t="shared" si="138"/>
        <v>#N/A</v>
      </c>
      <c r="J818" s="11" t="e">
        <f>_xlfn.IFNA(VLOOKUP($D818,Individual_Pitching___Dashboard[],18,FALSE),VLOOKUP(B818,Team_Pitching___Dashboard[[Team]:[ERA]],17,FALSE))</f>
        <v>#N/A</v>
      </c>
      <c r="K818" s="11" t="e">
        <f>_xlfn.IFNA(VLOOKUP($D818, Individual_Pitching___Dashboard[], 20, FALSE), VLOOKUP(B818,Team_Pitching___Dashboard[[Team]:[xFIP]],20,FALSE))</f>
        <v>#N/A</v>
      </c>
      <c r="L818" s="11" t="e">
        <f>_xlfn.IFNA(VLOOKUP($D818, Individual_Pitching___Advanced[], 21,FALSE), VLOOKUP(B818, Team_Pitching___Advanced[], 20, FALSE))</f>
        <v>#N/A</v>
      </c>
      <c r="M818" s="11" t="e">
        <f>VLOOKUP($B818, 'Team Per G'!$A$2:$G$31, 7, FALSE)</f>
        <v>#N/A</v>
      </c>
      <c r="N818" s="11" t="e">
        <f>VLOOKUP($B818, 'FanGraphs - Team WAR Projected'!$B$2:$E$31, 3, FALSE)/162</f>
        <v>#N/A</v>
      </c>
      <c r="O818" s="11" t="e">
        <f t="shared" si="139"/>
        <v>#N/A</v>
      </c>
      <c r="P818" s="11" t="e">
        <f>VLOOKUP($B818, Team_Pitching___Advanced[[Team]:[xFIP]], 19,FALSE)</f>
        <v>#N/A</v>
      </c>
      <c r="Q818" s="11" t="e">
        <f>VLOOKUP($B818, Team_Pitching___Advanced[], 20, FALSE)</f>
        <v>#N/A</v>
      </c>
      <c r="R818" s="11" t="e">
        <f>VLOOKUP($B818, Team_Batting___Dashboard[[Team]:[wOBA]], 16, FALSE)</f>
        <v>#N/A</v>
      </c>
      <c r="S818" s="11" t="e">
        <f>VLOOKUP($B818, Team_Batting___Advanced[[Team]:[OPS]], 9, FALSE)</f>
        <v>#N/A</v>
      </c>
      <c r="T818" s="11" t="e">
        <f>VLOOKUP($B818, Team_Batting___Advanced[], 19, FALSE)</f>
        <v>#N/A</v>
      </c>
      <c r="U818" s="11" t="e">
        <f>VLOOKUP($B818, 'Team Per G'!$A$2:$G$31, 3, FALSE)</f>
        <v>#N/A</v>
      </c>
      <c r="V818" s="11" t="e">
        <f>VLOOKUP($B818, 'Team Per G'!$A$2:$G$31, 5, FALSE)</f>
        <v>#N/A</v>
      </c>
      <c r="W818" s="11" t="e">
        <f>VLOOKUP($B818, 'Team Per G'!$A$2:$G$31, 4, FALSE)</f>
        <v>#N/A</v>
      </c>
      <c r="X818" s="11" t="e">
        <f>VLOOKUP($B818, Team_Batting___Dashboard[], 22, FALSE)/$F818</f>
        <v>#N/A</v>
      </c>
      <c r="Y818" s="11" t="e">
        <f>VLOOKUP($B818, 'FanGraphs - Team WAR Projected'!$B$2:$E$31, 4, FALSE)/162</f>
        <v>#N/A</v>
      </c>
      <c r="Z818" s="11" t="e">
        <f t="shared" si="140"/>
        <v>#N/A</v>
      </c>
      <c r="AA818" s="11" t="e">
        <f>VLOOKUP($B818, FanGraphs_Standings[[Abbreviation]:[2024 Year to Date RS/G]], 6, FALSE)/$F818</f>
        <v>#N/A</v>
      </c>
      <c r="AB818" s="11" t="e">
        <f>VLOOKUP($B818, FanGraphs_Standings[[Abbreviation]:[2024 Projected Full Season RDif]], 19, FALSE)/162</f>
        <v>#N/A</v>
      </c>
      <c r="AC818" s="11" t="e">
        <f t="shared" si="149"/>
        <v>#N/A</v>
      </c>
      <c r="AD818" s="11" t="e">
        <f>VLOOKUP($B818, FanGraphs_Standings[[Abbreviation]:[2024 Projected Full Season RDif]], 5, FALSE)</f>
        <v>#N/A</v>
      </c>
      <c r="AE818" s="11" t="e">
        <f>VLOOKUP($B818, FanGraphs_Standings[[Abbreviation]:[2024 Projected Full Season W%]], 18, FALSE)</f>
        <v>#N/A</v>
      </c>
      <c r="AF818" s="11" t="e">
        <f t="shared" si="141"/>
        <v>#N/A</v>
      </c>
      <c r="AG818" s="11" t="e">
        <f>VLOOKUP($B818, 'Home Field Adv'!$A$2:$I$31, 9, FALSE)</f>
        <v>#N/A</v>
      </c>
      <c r="AH818" s="11" t="e">
        <f>VLOOKUP($C818, FanGraphs_Standings[[Abbreviation]:[2024 Year to Date G]], 2, FALSE)</f>
        <v>#N/A</v>
      </c>
      <c r="AI818" s="11" t="e">
        <f>_xlfn.IFNA(VLOOKUP($E818, 'SP Per G'!$A$2:$D$1385, 3, FALSE), AO818)</f>
        <v>#N/A</v>
      </c>
      <c r="AJ818" s="11" t="e">
        <f>IF(AND(ISNA(VLOOKUP($E818, 'SP Per G'!$A$2:$D$1385, 4, FALSE)), ISTEXT($E818)), AI818,IF(ISNA(VLOOKUP($E818, 'SP Per G'!$A$2:$D$1385, 4, FALSE)), AO818, VLOOKUP($E818, 'SP Per G'!$A$2:$D$1385, 4, FALSE)))</f>
        <v>#N/A</v>
      </c>
      <c r="AK818" s="11" t="e">
        <f t="shared" si="142"/>
        <v>#N/A</v>
      </c>
      <c r="AL818" s="11" t="e">
        <f>_xlfn.IFNA(VLOOKUP($E818, Individual_Pitching___Dashboard[], 18, FALSE), VLOOKUP($C818,Team_Pitching___Advanced[[Team]:[SIERA]],16,FALSE))</f>
        <v>#N/A</v>
      </c>
      <c r="AM818" s="11" t="e">
        <f>_xlfn.IFNA(VLOOKUP($E818, Individual_Pitching___Dashboard[], 20, FALSE), VLOOKUP($C818,Team_Pitching___Advanced[[Team]:[xFIP]],19,FALSE))</f>
        <v>#N/A</v>
      </c>
      <c r="AN818" s="11" t="e">
        <f>_xlfn.IFNA(VLOOKUP($E818,Individual_Pitching___Advanced[],21,FALSE),VLOOKUP($C818,Team_Pitching___Advanced[[Team]:[SIERA]],20,FALSE))</f>
        <v>#N/A</v>
      </c>
      <c r="AO818" s="11" t="e">
        <f>VLOOKUP($C818, 'Team Per G'!$A$2:$G$31, 7, FALSE)</f>
        <v>#N/A</v>
      </c>
      <c r="AP818" s="11" t="e">
        <f>VLOOKUP($C818, 'FanGraphs - Team WAR Projected'!$B$2:$E$31, 3, FALSE)/162</f>
        <v>#N/A</v>
      </c>
      <c r="AQ818" s="11" t="e">
        <f t="shared" si="143"/>
        <v>#N/A</v>
      </c>
      <c r="AR818" s="11" t="e">
        <f>VLOOKUP($C818, Team_Pitching___Advanced[[Team]:[xFIP]], 19,FALSE)</f>
        <v>#N/A</v>
      </c>
      <c r="AS818" s="11" t="e">
        <f>VLOOKUP($C818, Team_Pitching___Advanced[], 20, FALSE)</f>
        <v>#N/A</v>
      </c>
      <c r="AT818" s="11" t="e">
        <f>VLOOKUP($C818, Team_Batting___Dashboard[[Team]:[wOBA]], 16, FALSE)</f>
        <v>#N/A</v>
      </c>
      <c r="AU818" s="11" t="e">
        <f>VLOOKUP($C818, Team_Batting___Advanced[[Team]:[OPS]], 9, FALSE)</f>
        <v>#N/A</v>
      </c>
      <c r="AV818" s="11" t="e">
        <f>VLOOKUP($C818, Team_Batting___Advanced[], 19, FALSE)</f>
        <v>#N/A</v>
      </c>
      <c r="AW818" s="11" t="e">
        <f>VLOOKUP($C818, 'Team Per G'!$A$2:$G$31, 3, FALSE)</f>
        <v>#N/A</v>
      </c>
      <c r="AX818" s="11" t="e">
        <f>VLOOKUP($C818, 'Team Per G'!$A$2:$G$31, 5, FALSE)</f>
        <v>#N/A</v>
      </c>
      <c r="AY818" s="11" t="e">
        <f>VLOOKUP($C818, 'Team Per G'!$A$2:$G$31, 4, FALSE)</f>
        <v>#N/A</v>
      </c>
      <c r="AZ818" s="11" t="e">
        <f>VLOOKUP($C818, Team_Batting___Dashboard[], 22, FALSE)/$AH818</f>
        <v>#N/A</v>
      </c>
      <c r="BA818" s="11" t="e">
        <f>VLOOKUP($C818, 'FanGraphs - Team WAR Projected'!$B$2:$E$31, 4, FALSE)/162</f>
        <v>#N/A</v>
      </c>
      <c r="BB818" s="11" t="e">
        <f t="shared" si="144"/>
        <v>#N/A</v>
      </c>
      <c r="BC818" s="11" t="e">
        <f>VLOOKUP($C818, FanGraphs_Standings[[Abbreviation]:[2024 Year to Date RS/G]], 6, FALSE)/$AH818</f>
        <v>#N/A</v>
      </c>
      <c r="BD818" s="11" t="e">
        <f>VLOOKUP($C818, FanGraphs_Standings[[Abbreviation]:[2024 Projected Full Season RDif]], 19, FALSE)/162</f>
        <v>#N/A</v>
      </c>
      <c r="BE818" s="11" t="e">
        <f t="shared" si="145"/>
        <v>#N/A</v>
      </c>
      <c r="BF818" s="11" t="e">
        <f>VLOOKUP($C818, FanGraphs_Standings[[Abbreviation]:[2024 Projected Full Season RDif]], 5, FALSE)</f>
        <v>#N/A</v>
      </c>
      <c r="BG818" s="11" t="e">
        <f>VLOOKUP($C818, FanGraphs_Standings[[Abbreviation]:[2024 Projected Full Season W%]], 18, FALSE)</f>
        <v>#N/A</v>
      </c>
      <c r="BH818" s="11" t="e">
        <f t="shared" si="146"/>
        <v>#N/A</v>
      </c>
      <c r="BI818" s="11" t="e">
        <f>VLOOKUP($C818, 'Home Field Adv'!$A$2:$K$31, 11, FALSE)</f>
        <v>#N/A</v>
      </c>
      <c r="BL818" s="12" t="str">
        <f t="shared" si="147"/>
        <v/>
      </c>
      <c r="BM818" s="12" t="str">
        <f t="shared" si="150"/>
        <v/>
      </c>
      <c r="BN818" s="12" t="str">
        <f t="shared" si="148"/>
        <v/>
      </c>
    </row>
    <row r="819" spans="6:66" x14ac:dyDescent="0.45">
      <c r="F819" s="11" t="e">
        <f>VLOOKUP($B819, FanGraphs_Standings[[Abbreviation]:[2024 Year to Date G]], 2, FALSE)</f>
        <v>#N/A</v>
      </c>
      <c r="G819" s="11" t="e">
        <f>_xlfn.IFNA(VLOOKUP($D819, 'SP Per G'!$A$2:$D$1385, 3, FALSE),M819)</f>
        <v>#N/A</v>
      </c>
      <c r="H819" s="11" t="e">
        <f>IF(AND(ISNA(VLOOKUP($D819, 'SP Per G'!$A$2:$D$1385, 4, FALSE)), ISTEXT($D819)), G819,IF(ISNA(VLOOKUP($D819, 'SP Per G'!$A$2:$D$1385, 4, FALSE)), M819, VLOOKUP($D819, 'SP Per G'!$A$2:$D$1385, 4, FALSE)))</f>
        <v>#N/A</v>
      </c>
      <c r="I819" s="11" t="e">
        <f t="shared" si="138"/>
        <v>#N/A</v>
      </c>
      <c r="J819" s="11" t="e">
        <f>_xlfn.IFNA(VLOOKUP($D819,Individual_Pitching___Dashboard[],18,FALSE),VLOOKUP(B819,Team_Pitching___Dashboard[[Team]:[ERA]],17,FALSE))</f>
        <v>#N/A</v>
      </c>
      <c r="K819" s="11" t="e">
        <f>_xlfn.IFNA(VLOOKUP($D819, Individual_Pitching___Dashboard[], 20, FALSE), VLOOKUP(B819,Team_Pitching___Dashboard[[Team]:[xFIP]],20,FALSE))</f>
        <v>#N/A</v>
      </c>
      <c r="L819" s="11" t="e">
        <f>_xlfn.IFNA(VLOOKUP($D819, Individual_Pitching___Advanced[], 21,FALSE), VLOOKUP(B819, Team_Pitching___Advanced[], 20, FALSE))</f>
        <v>#N/A</v>
      </c>
      <c r="M819" s="11" t="e">
        <f>VLOOKUP($B819, 'Team Per G'!$A$2:$G$31, 7, FALSE)</f>
        <v>#N/A</v>
      </c>
      <c r="N819" s="11" t="e">
        <f>VLOOKUP($B819, 'FanGraphs - Team WAR Projected'!$B$2:$E$31, 3, FALSE)/162</f>
        <v>#N/A</v>
      </c>
      <c r="O819" s="11" t="e">
        <f t="shared" si="139"/>
        <v>#N/A</v>
      </c>
      <c r="P819" s="11" t="e">
        <f>VLOOKUP($B819, Team_Pitching___Advanced[[Team]:[xFIP]], 19,FALSE)</f>
        <v>#N/A</v>
      </c>
      <c r="Q819" s="11" t="e">
        <f>VLOOKUP($B819, Team_Pitching___Advanced[], 20, FALSE)</f>
        <v>#N/A</v>
      </c>
      <c r="R819" s="11" t="e">
        <f>VLOOKUP($B819, Team_Batting___Dashboard[[Team]:[wOBA]], 16, FALSE)</f>
        <v>#N/A</v>
      </c>
      <c r="S819" s="11" t="e">
        <f>VLOOKUP($B819, Team_Batting___Advanced[[Team]:[OPS]], 9, FALSE)</f>
        <v>#N/A</v>
      </c>
      <c r="T819" s="11" t="e">
        <f>VLOOKUP($B819, Team_Batting___Advanced[], 19, FALSE)</f>
        <v>#N/A</v>
      </c>
      <c r="U819" s="11" t="e">
        <f>VLOOKUP($B819, 'Team Per G'!$A$2:$G$31, 3, FALSE)</f>
        <v>#N/A</v>
      </c>
      <c r="V819" s="11" t="e">
        <f>VLOOKUP($B819, 'Team Per G'!$A$2:$G$31, 5, FALSE)</f>
        <v>#N/A</v>
      </c>
      <c r="W819" s="11" t="e">
        <f>VLOOKUP($B819, 'Team Per G'!$A$2:$G$31, 4, FALSE)</f>
        <v>#N/A</v>
      </c>
      <c r="X819" s="11" t="e">
        <f>VLOOKUP($B819, Team_Batting___Dashboard[], 22, FALSE)/$F819</f>
        <v>#N/A</v>
      </c>
      <c r="Y819" s="11" t="e">
        <f>VLOOKUP($B819, 'FanGraphs - Team WAR Projected'!$B$2:$E$31, 4, FALSE)/162</f>
        <v>#N/A</v>
      </c>
      <c r="Z819" s="11" t="e">
        <f t="shared" si="140"/>
        <v>#N/A</v>
      </c>
      <c r="AA819" s="11" t="e">
        <f>VLOOKUP($B819, FanGraphs_Standings[[Abbreviation]:[2024 Year to Date RS/G]], 6, FALSE)/$F819</f>
        <v>#N/A</v>
      </c>
      <c r="AB819" s="11" t="e">
        <f>VLOOKUP($B819, FanGraphs_Standings[[Abbreviation]:[2024 Projected Full Season RDif]], 19, FALSE)/162</f>
        <v>#N/A</v>
      </c>
      <c r="AC819" s="11" t="e">
        <f t="shared" si="149"/>
        <v>#N/A</v>
      </c>
      <c r="AD819" s="11" t="e">
        <f>VLOOKUP($B819, FanGraphs_Standings[[Abbreviation]:[2024 Projected Full Season RDif]], 5, FALSE)</f>
        <v>#N/A</v>
      </c>
      <c r="AE819" s="11" t="e">
        <f>VLOOKUP($B819, FanGraphs_Standings[[Abbreviation]:[2024 Projected Full Season W%]], 18, FALSE)</f>
        <v>#N/A</v>
      </c>
      <c r="AF819" s="11" t="e">
        <f t="shared" si="141"/>
        <v>#N/A</v>
      </c>
      <c r="AG819" s="11" t="e">
        <f>VLOOKUP($B819, 'Home Field Adv'!$A$2:$I$31, 9, FALSE)</f>
        <v>#N/A</v>
      </c>
      <c r="AH819" s="11" t="e">
        <f>VLOOKUP($C819, FanGraphs_Standings[[Abbreviation]:[2024 Year to Date G]], 2, FALSE)</f>
        <v>#N/A</v>
      </c>
      <c r="AI819" s="11" t="e">
        <f>_xlfn.IFNA(VLOOKUP($E819, 'SP Per G'!$A$2:$D$1385, 3, FALSE), AO819)</f>
        <v>#N/A</v>
      </c>
      <c r="AJ819" s="11" t="e">
        <f>IF(AND(ISNA(VLOOKUP($E819, 'SP Per G'!$A$2:$D$1385, 4, FALSE)), ISTEXT($E819)), AI819,IF(ISNA(VLOOKUP($E819, 'SP Per G'!$A$2:$D$1385, 4, FALSE)), AO819, VLOOKUP($E819, 'SP Per G'!$A$2:$D$1385, 4, FALSE)))</f>
        <v>#N/A</v>
      </c>
      <c r="AK819" s="11" t="e">
        <f t="shared" si="142"/>
        <v>#N/A</v>
      </c>
      <c r="AL819" s="11" t="e">
        <f>_xlfn.IFNA(VLOOKUP($E819, Individual_Pitching___Dashboard[], 18, FALSE), VLOOKUP($C819,Team_Pitching___Advanced[[Team]:[SIERA]],16,FALSE))</f>
        <v>#N/A</v>
      </c>
      <c r="AM819" s="11" t="e">
        <f>_xlfn.IFNA(VLOOKUP($E819, Individual_Pitching___Dashboard[], 20, FALSE), VLOOKUP($C819,Team_Pitching___Advanced[[Team]:[xFIP]],19,FALSE))</f>
        <v>#N/A</v>
      </c>
      <c r="AN819" s="11" t="e">
        <f>_xlfn.IFNA(VLOOKUP($E819,Individual_Pitching___Advanced[],21,FALSE),VLOOKUP($C819,Team_Pitching___Advanced[[Team]:[SIERA]],20,FALSE))</f>
        <v>#N/A</v>
      </c>
      <c r="AO819" s="11" t="e">
        <f>VLOOKUP($C819, 'Team Per G'!$A$2:$G$31, 7, FALSE)</f>
        <v>#N/A</v>
      </c>
      <c r="AP819" s="11" t="e">
        <f>VLOOKUP($C819, 'FanGraphs - Team WAR Projected'!$B$2:$E$31, 3, FALSE)/162</f>
        <v>#N/A</v>
      </c>
      <c r="AQ819" s="11" t="e">
        <f t="shared" si="143"/>
        <v>#N/A</v>
      </c>
      <c r="AR819" s="11" t="e">
        <f>VLOOKUP($C819, Team_Pitching___Advanced[[Team]:[xFIP]], 19,FALSE)</f>
        <v>#N/A</v>
      </c>
      <c r="AS819" s="11" t="e">
        <f>VLOOKUP($C819, Team_Pitching___Advanced[], 20, FALSE)</f>
        <v>#N/A</v>
      </c>
      <c r="AT819" s="11" t="e">
        <f>VLOOKUP($C819, Team_Batting___Dashboard[[Team]:[wOBA]], 16, FALSE)</f>
        <v>#N/A</v>
      </c>
      <c r="AU819" s="11" t="e">
        <f>VLOOKUP($C819, Team_Batting___Advanced[[Team]:[OPS]], 9, FALSE)</f>
        <v>#N/A</v>
      </c>
      <c r="AV819" s="11" t="e">
        <f>VLOOKUP($C819, Team_Batting___Advanced[], 19, FALSE)</f>
        <v>#N/A</v>
      </c>
      <c r="AW819" s="11" t="e">
        <f>VLOOKUP($C819, 'Team Per G'!$A$2:$G$31, 3, FALSE)</f>
        <v>#N/A</v>
      </c>
      <c r="AX819" s="11" t="e">
        <f>VLOOKUP($C819, 'Team Per G'!$A$2:$G$31, 5, FALSE)</f>
        <v>#N/A</v>
      </c>
      <c r="AY819" s="11" t="e">
        <f>VLOOKUP($C819, 'Team Per G'!$A$2:$G$31, 4, FALSE)</f>
        <v>#N/A</v>
      </c>
      <c r="AZ819" s="11" t="e">
        <f>VLOOKUP($C819, Team_Batting___Dashboard[], 22, FALSE)/$AH819</f>
        <v>#N/A</v>
      </c>
      <c r="BA819" s="11" t="e">
        <f>VLOOKUP($C819, 'FanGraphs - Team WAR Projected'!$B$2:$E$31, 4, FALSE)/162</f>
        <v>#N/A</v>
      </c>
      <c r="BB819" s="11" t="e">
        <f t="shared" si="144"/>
        <v>#N/A</v>
      </c>
      <c r="BC819" s="11" t="e">
        <f>VLOOKUP($C819, FanGraphs_Standings[[Abbreviation]:[2024 Year to Date RS/G]], 6, FALSE)/$AH819</f>
        <v>#N/A</v>
      </c>
      <c r="BD819" s="11" t="e">
        <f>VLOOKUP($C819, FanGraphs_Standings[[Abbreviation]:[2024 Projected Full Season RDif]], 19, FALSE)/162</f>
        <v>#N/A</v>
      </c>
      <c r="BE819" s="11" t="e">
        <f t="shared" si="145"/>
        <v>#N/A</v>
      </c>
      <c r="BF819" s="11" t="e">
        <f>VLOOKUP($C819, FanGraphs_Standings[[Abbreviation]:[2024 Projected Full Season RDif]], 5, FALSE)</f>
        <v>#N/A</v>
      </c>
      <c r="BG819" s="11" t="e">
        <f>VLOOKUP($C819, FanGraphs_Standings[[Abbreviation]:[2024 Projected Full Season W%]], 18, FALSE)</f>
        <v>#N/A</v>
      </c>
      <c r="BH819" s="11" t="e">
        <f t="shared" si="146"/>
        <v>#N/A</v>
      </c>
      <c r="BI819" s="11" t="e">
        <f>VLOOKUP($C819, 'Home Field Adv'!$A$2:$K$31, 11, FALSE)</f>
        <v>#N/A</v>
      </c>
      <c r="BL819" s="12" t="str">
        <f t="shared" si="147"/>
        <v/>
      </c>
      <c r="BM819" s="12" t="str">
        <f t="shared" si="150"/>
        <v/>
      </c>
      <c r="BN819" s="12" t="str">
        <f t="shared" si="148"/>
        <v/>
      </c>
    </row>
    <row r="820" spans="6:66" x14ac:dyDescent="0.45">
      <c r="F820" s="11" t="e">
        <f>VLOOKUP($B820, FanGraphs_Standings[[Abbreviation]:[2024 Year to Date G]], 2, FALSE)</f>
        <v>#N/A</v>
      </c>
      <c r="G820" s="11" t="e">
        <f>_xlfn.IFNA(VLOOKUP($D820, 'SP Per G'!$A$2:$D$1385, 3, FALSE),M820)</f>
        <v>#N/A</v>
      </c>
      <c r="H820" s="11" t="e">
        <f>IF(AND(ISNA(VLOOKUP($D820, 'SP Per G'!$A$2:$D$1385, 4, FALSE)), ISTEXT($D820)), G820,IF(ISNA(VLOOKUP($D820, 'SP Per G'!$A$2:$D$1385, 4, FALSE)), M820, VLOOKUP($D820, 'SP Per G'!$A$2:$D$1385, 4, FALSE)))</f>
        <v>#N/A</v>
      </c>
      <c r="I820" s="11" t="e">
        <f t="shared" si="138"/>
        <v>#N/A</v>
      </c>
      <c r="J820" s="11" t="e">
        <f>_xlfn.IFNA(VLOOKUP($D820,Individual_Pitching___Dashboard[],18,FALSE),VLOOKUP(B820,Team_Pitching___Dashboard[[Team]:[ERA]],17,FALSE))</f>
        <v>#N/A</v>
      </c>
      <c r="K820" s="11" t="e">
        <f>_xlfn.IFNA(VLOOKUP($D820, Individual_Pitching___Dashboard[], 20, FALSE), VLOOKUP(B820,Team_Pitching___Dashboard[[Team]:[xFIP]],20,FALSE))</f>
        <v>#N/A</v>
      </c>
      <c r="L820" s="11" t="e">
        <f>_xlfn.IFNA(VLOOKUP($D820, Individual_Pitching___Advanced[], 21,FALSE), VLOOKUP(B820, Team_Pitching___Advanced[], 20, FALSE))</f>
        <v>#N/A</v>
      </c>
      <c r="M820" s="11" t="e">
        <f>VLOOKUP($B820, 'Team Per G'!$A$2:$G$31, 7, FALSE)</f>
        <v>#N/A</v>
      </c>
      <c r="N820" s="11" t="e">
        <f>VLOOKUP($B820, 'FanGraphs - Team WAR Projected'!$B$2:$E$31, 3, FALSE)/162</f>
        <v>#N/A</v>
      </c>
      <c r="O820" s="11" t="e">
        <f t="shared" si="139"/>
        <v>#N/A</v>
      </c>
      <c r="P820" s="11" t="e">
        <f>VLOOKUP($B820, Team_Pitching___Advanced[[Team]:[xFIP]], 19,FALSE)</f>
        <v>#N/A</v>
      </c>
      <c r="Q820" s="11" t="e">
        <f>VLOOKUP($B820, Team_Pitching___Advanced[], 20, FALSE)</f>
        <v>#N/A</v>
      </c>
      <c r="R820" s="11" t="e">
        <f>VLOOKUP($B820, Team_Batting___Dashboard[[Team]:[wOBA]], 16, FALSE)</f>
        <v>#N/A</v>
      </c>
      <c r="S820" s="11" t="e">
        <f>VLOOKUP($B820, Team_Batting___Advanced[[Team]:[OPS]], 9, FALSE)</f>
        <v>#N/A</v>
      </c>
      <c r="T820" s="11" t="e">
        <f>VLOOKUP($B820, Team_Batting___Advanced[], 19, FALSE)</f>
        <v>#N/A</v>
      </c>
      <c r="U820" s="11" t="e">
        <f>VLOOKUP($B820, 'Team Per G'!$A$2:$G$31, 3, FALSE)</f>
        <v>#N/A</v>
      </c>
      <c r="V820" s="11" t="e">
        <f>VLOOKUP($B820, 'Team Per G'!$A$2:$G$31, 5, FALSE)</f>
        <v>#N/A</v>
      </c>
      <c r="W820" s="11" t="e">
        <f>VLOOKUP($B820, 'Team Per G'!$A$2:$G$31, 4, FALSE)</f>
        <v>#N/A</v>
      </c>
      <c r="X820" s="11" t="e">
        <f>VLOOKUP($B820, Team_Batting___Dashboard[], 22, FALSE)/$F820</f>
        <v>#N/A</v>
      </c>
      <c r="Y820" s="11" t="e">
        <f>VLOOKUP($B820, 'FanGraphs - Team WAR Projected'!$B$2:$E$31, 4, FALSE)/162</f>
        <v>#N/A</v>
      </c>
      <c r="Z820" s="11" t="e">
        <f t="shared" si="140"/>
        <v>#N/A</v>
      </c>
      <c r="AA820" s="11" t="e">
        <f>VLOOKUP($B820, FanGraphs_Standings[[Abbreviation]:[2024 Year to Date RS/G]], 6, FALSE)/$F820</f>
        <v>#N/A</v>
      </c>
      <c r="AB820" s="11" t="e">
        <f>VLOOKUP($B820, FanGraphs_Standings[[Abbreviation]:[2024 Projected Full Season RDif]], 19, FALSE)/162</f>
        <v>#N/A</v>
      </c>
      <c r="AC820" s="11" t="e">
        <f t="shared" si="149"/>
        <v>#N/A</v>
      </c>
      <c r="AD820" s="11" t="e">
        <f>VLOOKUP($B820, FanGraphs_Standings[[Abbreviation]:[2024 Projected Full Season RDif]], 5, FALSE)</f>
        <v>#N/A</v>
      </c>
      <c r="AE820" s="11" t="e">
        <f>VLOOKUP($B820, FanGraphs_Standings[[Abbreviation]:[2024 Projected Full Season W%]], 18, FALSE)</f>
        <v>#N/A</v>
      </c>
      <c r="AF820" s="11" t="e">
        <f t="shared" si="141"/>
        <v>#N/A</v>
      </c>
      <c r="AG820" s="11" t="e">
        <f>VLOOKUP($B820, 'Home Field Adv'!$A$2:$I$31, 9, FALSE)</f>
        <v>#N/A</v>
      </c>
      <c r="AH820" s="11" t="e">
        <f>VLOOKUP($C820, FanGraphs_Standings[[Abbreviation]:[2024 Year to Date G]], 2, FALSE)</f>
        <v>#N/A</v>
      </c>
      <c r="AI820" s="11" t="e">
        <f>_xlfn.IFNA(VLOOKUP($E820, 'SP Per G'!$A$2:$D$1385, 3, FALSE), AO820)</f>
        <v>#N/A</v>
      </c>
      <c r="AJ820" s="11" t="e">
        <f>IF(AND(ISNA(VLOOKUP($E820, 'SP Per G'!$A$2:$D$1385, 4, FALSE)), ISTEXT($E820)), AI820,IF(ISNA(VLOOKUP($E820, 'SP Per G'!$A$2:$D$1385, 4, FALSE)), AO820, VLOOKUP($E820, 'SP Per G'!$A$2:$D$1385, 4, FALSE)))</f>
        <v>#N/A</v>
      </c>
      <c r="AK820" s="11" t="e">
        <f t="shared" si="142"/>
        <v>#N/A</v>
      </c>
      <c r="AL820" s="11" t="e">
        <f>_xlfn.IFNA(VLOOKUP($E820, Individual_Pitching___Dashboard[], 18, FALSE), VLOOKUP($C820,Team_Pitching___Advanced[[Team]:[SIERA]],16,FALSE))</f>
        <v>#N/A</v>
      </c>
      <c r="AM820" s="11" t="e">
        <f>_xlfn.IFNA(VLOOKUP($E820, Individual_Pitching___Dashboard[], 20, FALSE), VLOOKUP($C820,Team_Pitching___Advanced[[Team]:[xFIP]],19,FALSE))</f>
        <v>#N/A</v>
      </c>
      <c r="AN820" s="11" t="e">
        <f>_xlfn.IFNA(VLOOKUP($E820,Individual_Pitching___Advanced[],21,FALSE),VLOOKUP($C820,Team_Pitching___Advanced[[Team]:[SIERA]],20,FALSE))</f>
        <v>#N/A</v>
      </c>
      <c r="AO820" s="11" t="e">
        <f>VLOOKUP($C820, 'Team Per G'!$A$2:$G$31, 7, FALSE)</f>
        <v>#N/A</v>
      </c>
      <c r="AP820" s="11" t="e">
        <f>VLOOKUP($C820, 'FanGraphs - Team WAR Projected'!$B$2:$E$31, 3, FALSE)/162</f>
        <v>#N/A</v>
      </c>
      <c r="AQ820" s="11" t="e">
        <f t="shared" si="143"/>
        <v>#N/A</v>
      </c>
      <c r="AR820" s="11" t="e">
        <f>VLOOKUP($C820, Team_Pitching___Advanced[[Team]:[xFIP]], 19,FALSE)</f>
        <v>#N/A</v>
      </c>
      <c r="AS820" s="11" t="e">
        <f>VLOOKUP($C820, Team_Pitching___Advanced[], 20, FALSE)</f>
        <v>#N/A</v>
      </c>
      <c r="AT820" s="11" t="e">
        <f>VLOOKUP($C820, Team_Batting___Dashboard[[Team]:[wOBA]], 16, FALSE)</f>
        <v>#N/A</v>
      </c>
      <c r="AU820" s="11" t="e">
        <f>VLOOKUP($C820, Team_Batting___Advanced[[Team]:[OPS]], 9, FALSE)</f>
        <v>#N/A</v>
      </c>
      <c r="AV820" s="11" t="e">
        <f>VLOOKUP($C820, Team_Batting___Advanced[], 19, FALSE)</f>
        <v>#N/A</v>
      </c>
      <c r="AW820" s="11" t="e">
        <f>VLOOKUP($C820, 'Team Per G'!$A$2:$G$31, 3, FALSE)</f>
        <v>#N/A</v>
      </c>
      <c r="AX820" s="11" t="e">
        <f>VLOOKUP($C820, 'Team Per G'!$A$2:$G$31, 5, FALSE)</f>
        <v>#N/A</v>
      </c>
      <c r="AY820" s="11" t="e">
        <f>VLOOKUP($C820, 'Team Per G'!$A$2:$G$31, 4, FALSE)</f>
        <v>#N/A</v>
      </c>
      <c r="AZ820" s="11" t="e">
        <f>VLOOKUP($C820, Team_Batting___Dashboard[], 22, FALSE)/$AH820</f>
        <v>#N/A</v>
      </c>
      <c r="BA820" s="11" t="e">
        <f>VLOOKUP($C820, 'FanGraphs - Team WAR Projected'!$B$2:$E$31, 4, FALSE)/162</f>
        <v>#N/A</v>
      </c>
      <c r="BB820" s="11" t="e">
        <f t="shared" si="144"/>
        <v>#N/A</v>
      </c>
      <c r="BC820" s="11" t="e">
        <f>VLOOKUP($C820, FanGraphs_Standings[[Abbreviation]:[2024 Year to Date RS/G]], 6, FALSE)/$AH820</f>
        <v>#N/A</v>
      </c>
      <c r="BD820" s="11" t="e">
        <f>VLOOKUP($C820, FanGraphs_Standings[[Abbreviation]:[2024 Projected Full Season RDif]], 19, FALSE)/162</f>
        <v>#N/A</v>
      </c>
      <c r="BE820" s="11" t="e">
        <f t="shared" si="145"/>
        <v>#N/A</v>
      </c>
      <c r="BF820" s="11" t="e">
        <f>VLOOKUP($C820, FanGraphs_Standings[[Abbreviation]:[2024 Projected Full Season RDif]], 5, FALSE)</f>
        <v>#N/A</v>
      </c>
      <c r="BG820" s="11" t="e">
        <f>VLOOKUP($C820, FanGraphs_Standings[[Abbreviation]:[2024 Projected Full Season W%]], 18, FALSE)</f>
        <v>#N/A</v>
      </c>
      <c r="BH820" s="11" t="e">
        <f t="shared" si="146"/>
        <v>#N/A</v>
      </c>
      <c r="BI820" s="11" t="e">
        <f>VLOOKUP($C820, 'Home Field Adv'!$A$2:$K$31, 11, FALSE)</f>
        <v>#N/A</v>
      </c>
      <c r="BL820" s="12" t="str">
        <f t="shared" si="147"/>
        <v/>
      </c>
      <c r="BM820" s="12" t="str">
        <f t="shared" si="150"/>
        <v/>
      </c>
      <c r="BN820" s="12" t="str">
        <f t="shared" si="148"/>
        <v/>
      </c>
    </row>
    <row r="821" spans="6:66" x14ac:dyDescent="0.45">
      <c r="F821" s="11" t="e">
        <f>VLOOKUP($B821, FanGraphs_Standings[[Abbreviation]:[2024 Year to Date G]], 2, FALSE)</f>
        <v>#N/A</v>
      </c>
      <c r="G821" s="11" t="e">
        <f>_xlfn.IFNA(VLOOKUP($D821, 'SP Per G'!$A$2:$D$1385, 3, FALSE),M821)</f>
        <v>#N/A</v>
      </c>
      <c r="H821" s="11" t="e">
        <f>IF(AND(ISNA(VLOOKUP($D821, 'SP Per G'!$A$2:$D$1385, 4, FALSE)), ISTEXT($D821)), G821,IF(ISNA(VLOOKUP($D821, 'SP Per G'!$A$2:$D$1385, 4, FALSE)), M821, VLOOKUP($D821, 'SP Per G'!$A$2:$D$1385, 4, FALSE)))</f>
        <v>#N/A</v>
      </c>
      <c r="I821" s="11" t="e">
        <f t="shared" si="138"/>
        <v>#N/A</v>
      </c>
      <c r="J821" s="11" t="e">
        <f>_xlfn.IFNA(VLOOKUP($D821,Individual_Pitching___Dashboard[],18,FALSE),VLOOKUP(B821,Team_Pitching___Dashboard[[Team]:[ERA]],17,FALSE))</f>
        <v>#N/A</v>
      </c>
      <c r="K821" s="11" t="e">
        <f>_xlfn.IFNA(VLOOKUP($D821, Individual_Pitching___Dashboard[], 20, FALSE), VLOOKUP(B821,Team_Pitching___Dashboard[[Team]:[xFIP]],20,FALSE))</f>
        <v>#N/A</v>
      </c>
      <c r="L821" s="11" t="e">
        <f>_xlfn.IFNA(VLOOKUP($D821, Individual_Pitching___Advanced[], 21,FALSE), VLOOKUP(B821, Team_Pitching___Advanced[], 20, FALSE))</f>
        <v>#N/A</v>
      </c>
      <c r="M821" s="11" t="e">
        <f>VLOOKUP($B821, 'Team Per G'!$A$2:$G$31, 7, FALSE)</f>
        <v>#N/A</v>
      </c>
      <c r="N821" s="11" t="e">
        <f>VLOOKUP($B821, 'FanGraphs - Team WAR Projected'!$B$2:$E$31, 3, FALSE)/162</f>
        <v>#N/A</v>
      </c>
      <c r="O821" s="11" t="e">
        <f t="shared" si="139"/>
        <v>#N/A</v>
      </c>
      <c r="P821" s="11" t="e">
        <f>VLOOKUP($B821, Team_Pitching___Advanced[[Team]:[xFIP]], 19,FALSE)</f>
        <v>#N/A</v>
      </c>
      <c r="Q821" s="11" t="e">
        <f>VLOOKUP($B821, Team_Pitching___Advanced[], 20, FALSE)</f>
        <v>#N/A</v>
      </c>
      <c r="R821" s="11" t="e">
        <f>VLOOKUP($B821, Team_Batting___Dashboard[[Team]:[wOBA]], 16, FALSE)</f>
        <v>#N/A</v>
      </c>
      <c r="S821" s="11" t="e">
        <f>VLOOKUP($B821, Team_Batting___Advanced[[Team]:[OPS]], 9, FALSE)</f>
        <v>#N/A</v>
      </c>
      <c r="T821" s="11" t="e">
        <f>VLOOKUP($B821, Team_Batting___Advanced[], 19, FALSE)</f>
        <v>#N/A</v>
      </c>
      <c r="U821" s="11" t="e">
        <f>VLOOKUP($B821, 'Team Per G'!$A$2:$G$31, 3, FALSE)</f>
        <v>#N/A</v>
      </c>
      <c r="V821" s="11" t="e">
        <f>VLOOKUP($B821, 'Team Per G'!$A$2:$G$31, 5, FALSE)</f>
        <v>#N/A</v>
      </c>
      <c r="W821" s="11" t="e">
        <f>VLOOKUP($B821, 'Team Per G'!$A$2:$G$31, 4, FALSE)</f>
        <v>#N/A</v>
      </c>
      <c r="X821" s="11" t="e">
        <f>VLOOKUP($B821, Team_Batting___Dashboard[], 22, FALSE)/$F821</f>
        <v>#N/A</v>
      </c>
      <c r="Y821" s="11" t="e">
        <f>VLOOKUP($B821, 'FanGraphs - Team WAR Projected'!$B$2:$E$31, 4, FALSE)/162</f>
        <v>#N/A</v>
      </c>
      <c r="Z821" s="11" t="e">
        <f t="shared" si="140"/>
        <v>#N/A</v>
      </c>
      <c r="AA821" s="11" t="e">
        <f>VLOOKUP($B821, FanGraphs_Standings[[Abbreviation]:[2024 Year to Date RS/G]], 6, FALSE)/$F821</f>
        <v>#N/A</v>
      </c>
      <c r="AB821" s="11" t="e">
        <f>VLOOKUP($B821, FanGraphs_Standings[[Abbreviation]:[2024 Projected Full Season RDif]], 19, FALSE)/162</f>
        <v>#N/A</v>
      </c>
      <c r="AC821" s="11" t="e">
        <f t="shared" si="149"/>
        <v>#N/A</v>
      </c>
      <c r="AD821" s="11" t="e">
        <f>VLOOKUP($B821, FanGraphs_Standings[[Abbreviation]:[2024 Projected Full Season RDif]], 5, FALSE)</f>
        <v>#N/A</v>
      </c>
      <c r="AE821" s="11" t="e">
        <f>VLOOKUP($B821, FanGraphs_Standings[[Abbreviation]:[2024 Projected Full Season W%]], 18, FALSE)</f>
        <v>#N/A</v>
      </c>
      <c r="AF821" s="11" t="e">
        <f t="shared" si="141"/>
        <v>#N/A</v>
      </c>
      <c r="AG821" s="11" t="e">
        <f>VLOOKUP($B821, 'Home Field Adv'!$A$2:$I$31, 9, FALSE)</f>
        <v>#N/A</v>
      </c>
      <c r="AH821" s="11" t="e">
        <f>VLOOKUP($C821, FanGraphs_Standings[[Abbreviation]:[2024 Year to Date G]], 2, FALSE)</f>
        <v>#N/A</v>
      </c>
      <c r="AI821" s="11" t="e">
        <f>_xlfn.IFNA(VLOOKUP($E821, 'SP Per G'!$A$2:$D$1385, 3, FALSE), AO821)</f>
        <v>#N/A</v>
      </c>
      <c r="AJ821" s="11" t="e">
        <f>IF(AND(ISNA(VLOOKUP($E821, 'SP Per G'!$A$2:$D$1385, 4, FALSE)), ISTEXT($E821)), AI821,IF(ISNA(VLOOKUP($E821, 'SP Per G'!$A$2:$D$1385, 4, FALSE)), AO821, VLOOKUP($E821, 'SP Per G'!$A$2:$D$1385, 4, FALSE)))</f>
        <v>#N/A</v>
      </c>
      <c r="AK821" s="11" t="e">
        <f t="shared" si="142"/>
        <v>#N/A</v>
      </c>
      <c r="AL821" s="11" t="e">
        <f>_xlfn.IFNA(VLOOKUP($E821, Individual_Pitching___Dashboard[], 18, FALSE), VLOOKUP($C821,Team_Pitching___Advanced[[Team]:[SIERA]],16,FALSE))</f>
        <v>#N/A</v>
      </c>
      <c r="AM821" s="11" t="e">
        <f>_xlfn.IFNA(VLOOKUP($E821, Individual_Pitching___Dashboard[], 20, FALSE), VLOOKUP($C821,Team_Pitching___Advanced[[Team]:[xFIP]],19,FALSE))</f>
        <v>#N/A</v>
      </c>
      <c r="AN821" s="11" t="e">
        <f>_xlfn.IFNA(VLOOKUP($E821,Individual_Pitching___Advanced[],21,FALSE),VLOOKUP($C821,Team_Pitching___Advanced[[Team]:[SIERA]],20,FALSE))</f>
        <v>#N/A</v>
      </c>
      <c r="AO821" s="11" t="e">
        <f>VLOOKUP($C821, 'Team Per G'!$A$2:$G$31, 7, FALSE)</f>
        <v>#N/A</v>
      </c>
      <c r="AP821" s="11" t="e">
        <f>VLOOKUP($C821, 'FanGraphs - Team WAR Projected'!$B$2:$E$31, 3, FALSE)/162</f>
        <v>#N/A</v>
      </c>
      <c r="AQ821" s="11" t="e">
        <f t="shared" si="143"/>
        <v>#N/A</v>
      </c>
      <c r="AR821" s="11" t="e">
        <f>VLOOKUP($C821, Team_Pitching___Advanced[[Team]:[xFIP]], 19,FALSE)</f>
        <v>#N/A</v>
      </c>
      <c r="AS821" s="11" t="e">
        <f>VLOOKUP($C821, Team_Pitching___Advanced[], 20, FALSE)</f>
        <v>#N/A</v>
      </c>
      <c r="AT821" s="11" t="e">
        <f>VLOOKUP($C821, Team_Batting___Dashboard[[Team]:[wOBA]], 16, FALSE)</f>
        <v>#N/A</v>
      </c>
      <c r="AU821" s="11" t="e">
        <f>VLOOKUP($C821, Team_Batting___Advanced[[Team]:[OPS]], 9, FALSE)</f>
        <v>#N/A</v>
      </c>
      <c r="AV821" s="11" t="e">
        <f>VLOOKUP($C821, Team_Batting___Advanced[], 19, FALSE)</f>
        <v>#N/A</v>
      </c>
      <c r="AW821" s="11" t="e">
        <f>VLOOKUP($C821, 'Team Per G'!$A$2:$G$31, 3, FALSE)</f>
        <v>#N/A</v>
      </c>
      <c r="AX821" s="11" t="e">
        <f>VLOOKUP($C821, 'Team Per G'!$A$2:$G$31, 5, FALSE)</f>
        <v>#N/A</v>
      </c>
      <c r="AY821" s="11" t="e">
        <f>VLOOKUP($C821, 'Team Per G'!$A$2:$G$31, 4, FALSE)</f>
        <v>#N/A</v>
      </c>
      <c r="AZ821" s="11" t="e">
        <f>VLOOKUP($C821, Team_Batting___Dashboard[], 22, FALSE)/$AH821</f>
        <v>#N/A</v>
      </c>
      <c r="BA821" s="11" t="e">
        <f>VLOOKUP($C821, 'FanGraphs - Team WAR Projected'!$B$2:$E$31, 4, FALSE)/162</f>
        <v>#N/A</v>
      </c>
      <c r="BB821" s="11" t="e">
        <f t="shared" si="144"/>
        <v>#N/A</v>
      </c>
      <c r="BC821" s="11" t="e">
        <f>VLOOKUP($C821, FanGraphs_Standings[[Abbreviation]:[2024 Year to Date RS/G]], 6, FALSE)/$AH821</f>
        <v>#N/A</v>
      </c>
      <c r="BD821" s="11" t="e">
        <f>VLOOKUP($C821, FanGraphs_Standings[[Abbreviation]:[2024 Projected Full Season RDif]], 19, FALSE)/162</f>
        <v>#N/A</v>
      </c>
      <c r="BE821" s="11" t="e">
        <f t="shared" si="145"/>
        <v>#N/A</v>
      </c>
      <c r="BF821" s="11" t="e">
        <f>VLOOKUP($C821, FanGraphs_Standings[[Abbreviation]:[2024 Projected Full Season RDif]], 5, FALSE)</f>
        <v>#N/A</v>
      </c>
      <c r="BG821" s="11" t="e">
        <f>VLOOKUP($C821, FanGraphs_Standings[[Abbreviation]:[2024 Projected Full Season W%]], 18, FALSE)</f>
        <v>#N/A</v>
      </c>
      <c r="BH821" s="11" t="e">
        <f t="shared" si="146"/>
        <v>#N/A</v>
      </c>
      <c r="BI821" s="11" t="e">
        <f>VLOOKUP($C821, 'Home Field Adv'!$A$2:$K$31, 11, FALSE)</f>
        <v>#N/A</v>
      </c>
      <c r="BL821" s="12" t="str">
        <f t="shared" si="147"/>
        <v/>
      </c>
      <c r="BM821" s="12" t="str">
        <f t="shared" si="150"/>
        <v/>
      </c>
      <c r="BN821" s="12" t="str">
        <f t="shared" si="148"/>
        <v/>
      </c>
    </row>
    <row r="822" spans="6:66" x14ac:dyDescent="0.45">
      <c r="F822" s="11" t="e">
        <f>VLOOKUP($B822, FanGraphs_Standings[[Abbreviation]:[2024 Year to Date G]], 2, FALSE)</f>
        <v>#N/A</v>
      </c>
      <c r="G822" s="11" t="e">
        <f>_xlfn.IFNA(VLOOKUP($D822, 'SP Per G'!$A$2:$D$1385, 3, FALSE),M822)</f>
        <v>#N/A</v>
      </c>
      <c r="H822" s="11" t="e">
        <f>IF(AND(ISNA(VLOOKUP($D822, 'SP Per G'!$A$2:$D$1385, 4, FALSE)), ISTEXT($D822)), G822,IF(ISNA(VLOOKUP($D822, 'SP Per G'!$A$2:$D$1385, 4, FALSE)), M822, VLOOKUP($D822, 'SP Per G'!$A$2:$D$1385, 4, FALSE)))</f>
        <v>#N/A</v>
      </c>
      <c r="I822" s="11" t="e">
        <f t="shared" si="138"/>
        <v>#N/A</v>
      </c>
      <c r="J822" s="11" t="e">
        <f>_xlfn.IFNA(VLOOKUP($D822,Individual_Pitching___Dashboard[],18,FALSE),VLOOKUP(B822,Team_Pitching___Dashboard[[Team]:[ERA]],17,FALSE))</f>
        <v>#N/A</v>
      </c>
      <c r="K822" s="11" t="e">
        <f>_xlfn.IFNA(VLOOKUP($D822, Individual_Pitching___Dashboard[], 20, FALSE), VLOOKUP(B822,Team_Pitching___Dashboard[[Team]:[xFIP]],20,FALSE))</f>
        <v>#N/A</v>
      </c>
      <c r="L822" s="11" t="e">
        <f>_xlfn.IFNA(VLOOKUP($D822, Individual_Pitching___Advanced[], 21,FALSE), VLOOKUP(B822, Team_Pitching___Advanced[], 20, FALSE))</f>
        <v>#N/A</v>
      </c>
      <c r="M822" s="11" t="e">
        <f>VLOOKUP($B822, 'Team Per G'!$A$2:$G$31, 7, FALSE)</f>
        <v>#N/A</v>
      </c>
      <c r="N822" s="11" t="e">
        <f>VLOOKUP($B822, 'FanGraphs - Team WAR Projected'!$B$2:$E$31, 3, FALSE)/162</f>
        <v>#N/A</v>
      </c>
      <c r="O822" s="11" t="e">
        <f t="shared" si="139"/>
        <v>#N/A</v>
      </c>
      <c r="P822" s="11" t="e">
        <f>VLOOKUP($B822, Team_Pitching___Advanced[[Team]:[xFIP]], 19,FALSE)</f>
        <v>#N/A</v>
      </c>
      <c r="Q822" s="11" t="e">
        <f>VLOOKUP($B822, Team_Pitching___Advanced[], 20, FALSE)</f>
        <v>#N/A</v>
      </c>
      <c r="R822" s="11" t="e">
        <f>VLOOKUP($B822, Team_Batting___Dashboard[[Team]:[wOBA]], 16, FALSE)</f>
        <v>#N/A</v>
      </c>
      <c r="S822" s="11" t="e">
        <f>VLOOKUP($B822, Team_Batting___Advanced[[Team]:[OPS]], 9, FALSE)</f>
        <v>#N/A</v>
      </c>
      <c r="T822" s="11" t="e">
        <f>VLOOKUP($B822, Team_Batting___Advanced[], 19, FALSE)</f>
        <v>#N/A</v>
      </c>
      <c r="U822" s="11" t="e">
        <f>VLOOKUP($B822, 'Team Per G'!$A$2:$G$31, 3, FALSE)</f>
        <v>#N/A</v>
      </c>
      <c r="V822" s="11" t="e">
        <f>VLOOKUP($B822, 'Team Per G'!$A$2:$G$31, 5, FALSE)</f>
        <v>#N/A</v>
      </c>
      <c r="W822" s="11" t="e">
        <f>VLOOKUP($B822, 'Team Per G'!$A$2:$G$31, 4, FALSE)</f>
        <v>#N/A</v>
      </c>
      <c r="X822" s="11" t="e">
        <f>VLOOKUP($B822, Team_Batting___Dashboard[], 22, FALSE)/$F822</f>
        <v>#N/A</v>
      </c>
      <c r="Y822" s="11" t="e">
        <f>VLOOKUP($B822, 'FanGraphs - Team WAR Projected'!$B$2:$E$31, 4, FALSE)/162</f>
        <v>#N/A</v>
      </c>
      <c r="Z822" s="11" t="e">
        <f t="shared" si="140"/>
        <v>#N/A</v>
      </c>
      <c r="AA822" s="11" t="e">
        <f>VLOOKUP($B822, FanGraphs_Standings[[Abbreviation]:[2024 Year to Date RS/G]], 6, FALSE)/$F822</f>
        <v>#N/A</v>
      </c>
      <c r="AB822" s="11" t="e">
        <f>VLOOKUP($B822, FanGraphs_Standings[[Abbreviation]:[2024 Projected Full Season RDif]], 19, FALSE)/162</f>
        <v>#N/A</v>
      </c>
      <c r="AC822" s="11" t="e">
        <f t="shared" si="149"/>
        <v>#N/A</v>
      </c>
      <c r="AD822" s="11" t="e">
        <f>VLOOKUP($B822, FanGraphs_Standings[[Abbreviation]:[2024 Projected Full Season RDif]], 5, FALSE)</f>
        <v>#N/A</v>
      </c>
      <c r="AE822" s="11" t="e">
        <f>VLOOKUP($B822, FanGraphs_Standings[[Abbreviation]:[2024 Projected Full Season W%]], 18, FALSE)</f>
        <v>#N/A</v>
      </c>
      <c r="AF822" s="11" t="e">
        <f t="shared" si="141"/>
        <v>#N/A</v>
      </c>
      <c r="AG822" s="11" t="e">
        <f>VLOOKUP($B822, 'Home Field Adv'!$A$2:$I$31, 9, FALSE)</f>
        <v>#N/A</v>
      </c>
      <c r="AH822" s="11" t="e">
        <f>VLOOKUP($C822, FanGraphs_Standings[[Abbreviation]:[2024 Year to Date G]], 2, FALSE)</f>
        <v>#N/A</v>
      </c>
      <c r="AI822" s="11" t="e">
        <f>_xlfn.IFNA(VLOOKUP($E822, 'SP Per G'!$A$2:$D$1385, 3, FALSE), AO822)</f>
        <v>#N/A</v>
      </c>
      <c r="AJ822" s="11" t="e">
        <f>IF(AND(ISNA(VLOOKUP($E822, 'SP Per G'!$A$2:$D$1385, 4, FALSE)), ISTEXT($E822)), AI822,IF(ISNA(VLOOKUP($E822, 'SP Per G'!$A$2:$D$1385, 4, FALSE)), AO822, VLOOKUP($E822, 'SP Per G'!$A$2:$D$1385, 4, FALSE)))</f>
        <v>#N/A</v>
      </c>
      <c r="AK822" s="11" t="e">
        <f t="shared" si="142"/>
        <v>#N/A</v>
      </c>
      <c r="AL822" s="11" t="e">
        <f>_xlfn.IFNA(VLOOKUP($E822, Individual_Pitching___Dashboard[], 18, FALSE), VLOOKUP($C822,Team_Pitching___Advanced[[Team]:[SIERA]],16,FALSE))</f>
        <v>#N/A</v>
      </c>
      <c r="AM822" s="11" t="e">
        <f>_xlfn.IFNA(VLOOKUP($E822, Individual_Pitching___Dashboard[], 20, FALSE), VLOOKUP($C822,Team_Pitching___Advanced[[Team]:[xFIP]],19,FALSE))</f>
        <v>#N/A</v>
      </c>
      <c r="AN822" s="11" t="e">
        <f>_xlfn.IFNA(VLOOKUP($E822,Individual_Pitching___Advanced[],21,FALSE),VLOOKUP($C822,Team_Pitching___Advanced[[Team]:[SIERA]],20,FALSE))</f>
        <v>#N/A</v>
      </c>
      <c r="AO822" s="11" t="e">
        <f>VLOOKUP($C822, 'Team Per G'!$A$2:$G$31, 7, FALSE)</f>
        <v>#N/A</v>
      </c>
      <c r="AP822" s="11" t="e">
        <f>VLOOKUP($C822, 'FanGraphs - Team WAR Projected'!$B$2:$E$31, 3, FALSE)/162</f>
        <v>#N/A</v>
      </c>
      <c r="AQ822" s="11" t="e">
        <f t="shared" si="143"/>
        <v>#N/A</v>
      </c>
      <c r="AR822" s="11" t="e">
        <f>VLOOKUP($C822, Team_Pitching___Advanced[[Team]:[xFIP]], 19,FALSE)</f>
        <v>#N/A</v>
      </c>
      <c r="AS822" s="11" t="e">
        <f>VLOOKUP($C822, Team_Pitching___Advanced[], 20, FALSE)</f>
        <v>#N/A</v>
      </c>
      <c r="AT822" s="11" t="e">
        <f>VLOOKUP($C822, Team_Batting___Dashboard[[Team]:[wOBA]], 16, FALSE)</f>
        <v>#N/A</v>
      </c>
      <c r="AU822" s="11" t="e">
        <f>VLOOKUP($C822, Team_Batting___Advanced[[Team]:[OPS]], 9, FALSE)</f>
        <v>#N/A</v>
      </c>
      <c r="AV822" s="11" t="e">
        <f>VLOOKUP($C822, Team_Batting___Advanced[], 19, FALSE)</f>
        <v>#N/A</v>
      </c>
      <c r="AW822" s="11" t="e">
        <f>VLOOKUP($C822, 'Team Per G'!$A$2:$G$31, 3, FALSE)</f>
        <v>#N/A</v>
      </c>
      <c r="AX822" s="11" t="e">
        <f>VLOOKUP($C822, 'Team Per G'!$A$2:$G$31, 5, FALSE)</f>
        <v>#N/A</v>
      </c>
      <c r="AY822" s="11" t="e">
        <f>VLOOKUP($C822, 'Team Per G'!$A$2:$G$31, 4, FALSE)</f>
        <v>#N/A</v>
      </c>
      <c r="AZ822" s="11" t="e">
        <f>VLOOKUP($C822, Team_Batting___Dashboard[], 22, FALSE)/$AH822</f>
        <v>#N/A</v>
      </c>
      <c r="BA822" s="11" t="e">
        <f>VLOOKUP($C822, 'FanGraphs - Team WAR Projected'!$B$2:$E$31, 4, FALSE)/162</f>
        <v>#N/A</v>
      </c>
      <c r="BB822" s="11" t="e">
        <f t="shared" si="144"/>
        <v>#N/A</v>
      </c>
      <c r="BC822" s="11" t="e">
        <f>VLOOKUP($C822, FanGraphs_Standings[[Abbreviation]:[2024 Year to Date RS/G]], 6, FALSE)/$AH822</f>
        <v>#N/A</v>
      </c>
      <c r="BD822" s="11" t="e">
        <f>VLOOKUP($C822, FanGraphs_Standings[[Abbreviation]:[2024 Projected Full Season RDif]], 19, FALSE)/162</f>
        <v>#N/A</v>
      </c>
      <c r="BE822" s="11" t="e">
        <f t="shared" si="145"/>
        <v>#N/A</v>
      </c>
      <c r="BF822" s="11" t="e">
        <f>VLOOKUP($C822, FanGraphs_Standings[[Abbreviation]:[2024 Projected Full Season RDif]], 5, FALSE)</f>
        <v>#N/A</v>
      </c>
      <c r="BG822" s="11" t="e">
        <f>VLOOKUP($C822, FanGraphs_Standings[[Abbreviation]:[2024 Projected Full Season W%]], 18, FALSE)</f>
        <v>#N/A</v>
      </c>
      <c r="BH822" s="11" t="e">
        <f t="shared" si="146"/>
        <v>#N/A</v>
      </c>
      <c r="BI822" s="11" t="e">
        <f>VLOOKUP($C822, 'Home Field Adv'!$A$2:$K$31, 11, FALSE)</f>
        <v>#N/A</v>
      </c>
      <c r="BL822" s="12" t="str">
        <f t="shared" si="147"/>
        <v/>
      </c>
      <c r="BM822" s="12" t="str">
        <f t="shared" si="150"/>
        <v/>
      </c>
      <c r="BN822" s="12" t="str">
        <f t="shared" si="148"/>
        <v/>
      </c>
    </row>
    <row r="823" spans="6:66" x14ac:dyDescent="0.45">
      <c r="F823" s="11" t="e">
        <f>VLOOKUP($B823, FanGraphs_Standings[[Abbreviation]:[2024 Year to Date G]], 2, FALSE)</f>
        <v>#N/A</v>
      </c>
      <c r="G823" s="11" t="e">
        <f>_xlfn.IFNA(VLOOKUP($D823, 'SP Per G'!$A$2:$D$1385, 3, FALSE),M823)</f>
        <v>#N/A</v>
      </c>
      <c r="H823" s="11" t="e">
        <f>IF(AND(ISNA(VLOOKUP($D823, 'SP Per G'!$A$2:$D$1385, 4, FALSE)), ISTEXT($D823)), G823,IF(ISNA(VLOOKUP($D823, 'SP Per G'!$A$2:$D$1385, 4, FALSE)), M823, VLOOKUP($D823, 'SP Per G'!$A$2:$D$1385, 4, FALSE)))</f>
        <v>#N/A</v>
      </c>
      <c r="I823" s="11" t="e">
        <f t="shared" si="138"/>
        <v>#N/A</v>
      </c>
      <c r="J823" s="11" t="e">
        <f>_xlfn.IFNA(VLOOKUP($D823,Individual_Pitching___Dashboard[],18,FALSE),VLOOKUP(B823,Team_Pitching___Dashboard[[Team]:[ERA]],17,FALSE))</f>
        <v>#N/A</v>
      </c>
      <c r="K823" s="11" t="e">
        <f>_xlfn.IFNA(VLOOKUP($D823, Individual_Pitching___Dashboard[], 20, FALSE), VLOOKUP(B823,Team_Pitching___Dashboard[[Team]:[xFIP]],20,FALSE))</f>
        <v>#N/A</v>
      </c>
      <c r="L823" s="11" t="e">
        <f>_xlfn.IFNA(VLOOKUP($D823, Individual_Pitching___Advanced[], 21,FALSE), VLOOKUP(B823, Team_Pitching___Advanced[], 20, FALSE))</f>
        <v>#N/A</v>
      </c>
      <c r="M823" s="11" t="e">
        <f>VLOOKUP($B823, 'Team Per G'!$A$2:$G$31, 7, FALSE)</f>
        <v>#N/A</v>
      </c>
      <c r="N823" s="11" t="e">
        <f>VLOOKUP($B823, 'FanGraphs - Team WAR Projected'!$B$2:$E$31, 3, FALSE)/162</f>
        <v>#N/A</v>
      </c>
      <c r="O823" s="11" t="e">
        <f t="shared" si="139"/>
        <v>#N/A</v>
      </c>
      <c r="P823" s="11" t="e">
        <f>VLOOKUP($B823, Team_Pitching___Advanced[[Team]:[xFIP]], 19,FALSE)</f>
        <v>#N/A</v>
      </c>
      <c r="Q823" s="11" t="e">
        <f>VLOOKUP($B823, Team_Pitching___Advanced[], 20, FALSE)</f>
        <v>#N/A</v>
      </c>
      <c r="R823" s="11" t="e">
        <f>VLOOKUP($B823, Team_Batting___Dashboard[[Team]:[wOBA]], 16, FALSE)</f>
        <v>#N/A</v>
      </c>
      <c r="S823" s="11" t="e">
        <f>VLOOKUP($B823, Team_Batting___Advanced[[Team]:[OPS]], 9, FALSE)</f>
        <v>#N/A</v>
      </c>
      <c r="T823" s="11" t="e">
        <f>VLOOKUP($B823, Team_Batting___Advanced[], 19, FALSE)</f>
        <v>#N/A</v>
      </c>
      <c r="U823" s="11" t="e">
        <f>VLOOKUP($B823, 'Team Per G'!$A$2:$G$31, 3, FALSE)</f>
        <v>#N/A</v>
      </c>
      <c r="V823" s="11" t="e">
        <f>VLOOKUP($B823, 'Team Per G'!$A$2:$G$31, 5, FALSE)</f>
        <v>#N/A</v>
      </c>
      <c r="W823" s="11" t="e">
        <f>VLOOKUP($B823, 'Team Per G'!$A$2:$G$31, 4, FALSE)</f>
        <v>#N/A</v>
      </c>
      <c r="X823" s="11" t="e">
        <f>VLOOKUP($B823, Team_Batting___Dashboard[], 22, FALSE)/$F823</f>
        <v>#N/A</v>
      </c>
      <c r="Y823" s="11" t="e">
        <f>VLOOKUP($B823, 'FanGraphs - Team WAR Projected'!$B$2:$E$31, 4, FALSE)/162</f>
        <v>#N/A</v>
      </c>
      <c r="Z823" s="11" t="e">
        <f t="shared" si="140"/>
        <v>#N/A</v>
      </c>
      <c r="AA823" s="11" t="e">
        <f>VLOOKUP($B823, FanGraphs_Standings[[Abbreviation]:[2024 Year to Date RS/G]], 6, FALSE)/$F823</f>
        <v>#N/A</v>
      </c>
      <c r="AB823" s="11" t="e">
        <f>VLOOKUP($B823, FanGraphs_Standings[[Abbreviation]:[2024 Projected Full Season RDif]], 19, FALSE)/162</f>
        <v>#N/A</v>
      </c>
      <c r="AC823" s="11" t="e">
        <f t="shared" si="149"/>
        <v>#N/A</v>
      </c>
      <c r="AD823" s="11" t="e">
        <f>VLOOKUP($B823, FanGraphs_Standings[[Abbreviation]:[2024 Projected Full Season RDif]], 5, FALSE)</f>
        <v>#N/A</v>
      </c>
      <c r="AE823" s="11" t="e">
        <f>VLOOKUP($B823, FanGraphs_Standings[[Abbreviation]:[2024 Projected Full Season W%]], 18, FALSE)</f>
        <v>#N/A</v>
      </c>
      <c r="AF823" s="11" t="e">
        <f t="shared" si="141"/>
        <v>#N/A</v>
      </c>
      <c r="AG823" s="11" t="e">
        <f>VLOOKUP($B823, 'Home Field Adv'!$A$2:$I$31, 9, FALSE)</f>
        <v>#N/A</v>
      </c>
      <c r="AH823" s="11" t="e">
        <f>VLOOKUP($C823, FanGraphs_Standings[[Abbreviation]:[2024 Year to Date G]], 2, FALSE)</f>
        <v>#N/A</v>
      </c>
      <c r="AI823" s="11" t="e">
        <f>_xlfn.IFNA(VLOOKUP($E823, 'SP Per G'!$A$2:$D$1385, 3, FALSE), AO823)</f>
        <v>#N/A</v>
      </c>
      <c r="AJ823" s="11" t="e">
        <f>IF(AND(ISNA(VLOOKUP($E823, 'SP Per G'!$A$2:$D$1385, 4, FALSE)), ISTEXT($E823)), AI823,IF(ISNA(VLOOKUP($E823, 'SP Per G'!$A$2:$D$1385, 4, FALSE)), AO823, VLOOKUP($E823, 'SP Per G'!$A$2:$D$1385, 4, FALSE)))</f>
        <v>#N/A</v>
      </c>
      <c r="AK823" s="11" t="e">
        <f t="shared" si="142"/>
        <v>#N/A</v>
      </c>
      <c r="AL823" s="11" t="e">
        <f>_xlfn.IFNA(VLOOKUP($E823, Individual_Pitching___Dashboard[], 18, FALSE), VLOOKUP($C823,Team_Pitching___Advanced[[Team]:[SIERA]],16,FALSE))</f>
        <v>#N/A</v>
      </c>
      <c r="AM823" s="11" t="e">
        <f>_xlfn.IFNA(VLOOKUP($E823, Individual_Pitching___Dashboard[], 20, FALSE), VLOOKUP($C823,Team_Pitching___Advanced[[Team]:[xFIP]],19,FALSE))</f>
        <v>#N/A</v>
      </c>
      <c r="AN823" s="11" t="e">
        <f>_xlfn.IFNA(VLOOKUP($E823,Individual_Pitching___Advanced[],21,FALSE),VLOOKUP($C823,Team_Pitching___Advanced[[Team]:[SIERA]],20,FALSE))</f>
        <v>#N/A</v>
      </c>
      <c r="AO823" s="11" t="e">
        <f>VLOOKUP($C823, 'Team Per G'!$A$2:$G$31, 7, FALSE)</f>
        <v>#N/A</v>
      </c>
      <c r="AP823" s="11" t="e">
        <f>VLOOKUP($C823, 'FanGraphs - Team WAR Projected'!$B$2:$E$31, 3, FALSE)/162</f>
        <v>#N/A</v>
      </c>
      <c r="AQ823" s="11" t="e">
        <f t="shared" si="143"/>
        <v>#N/A</v>
      </c>
      <c r="AR823" s="11" t="e">
        <f>VLOOKUP($C823, Team_Pitching___Advanced[[Team]:[xFIP]], 19,FALSE)</f>
        <v>#N/A</v>
      </c>
      <c r="AS823" s="11" t="e">
        <f>VLOOKUP($C823, Team_Pitching___Advanced[], 20, FALSE)</f>
        <v>#N/A</v>
      </c>
      <c r="AT823" s="11" t="e">
        <f>VLOOKUP($C823, Team_Batting___Dashboard[[Team]:[wOBA]], 16, FALSE)</f>
        <v>#N/A</v>
      </c>
      <c r="AU823" s="11" t="e">
        <f>VLOOKUP($C823, Team_Batting___Advanced[[Team]:[OPS]], 9, FALSE)</f>
        <v>#N/A</v>
      </c>
      <c r="AV823" s="11" t="e">
        <f>VLOOKUP($C823, Team_Batting___Advanced[], 19, FALSE)</f>
        <v>#N/A</v>
      </c>
      <c r="AW823" s="11" t="e">
        <f>VLOOKUP($C823, 'Team Per G'!$A$2:$G$31, 3, FALSE)</f>
        <v>#N/A</v>
      </c>
      <c r="AX823" s="11" t="e">
        <f>VLOOKUP($C823, 'Team Per G'!$A$2:$G$31, 5, FALSE)</f>
        <v>#N/A</v>
      </c>
      <c r="AY823" s="11" t="e">
        <f>VLOOKUP($C823, 'Team Per G'!$A$2:$G$31, 4, FALSE)</f>
        <v>#N/A</v>
      </c>
      <c r="AZ823" s="11" t="e">
        <f>VLOOKUP($C823, Team_Batting___Dashboard[], 22, FALSE)/$AH823</f>
        <v>#N/A</v>
      </c>
      <c r="BA823" s="11" t="e">
        <f>VLOOKUP($C823, 'FanGraphs - Team WAR Projected'!$B$2:$E$31, 4, FALSE)/162</f>
        <v>#N/A</v>
      </c>
      <c r="BB823" s="11" t="e">
        <f t="shared" si="144"/>
        <v>#N/A</v>
      </c>
      <c r="BC823" s="11" t="e">
        <f>VLOOKUP($C823, FanGraphs_Standings[[Abbreviation]:[2024 Year to Date RS/G]], 6, FALSE)/$AH823</f>
        <v>#N/A</v>
      </c>
      <c r="BD823" s="11" t="e">
        <f>VLOOKUP($C823, FanGraphs_Standings[[Abbreviation]:[2024 Projected Full Season RDif]], 19, FALSE)/162</f>
        <v>#N/A</v>
      </c>
      <c r="BE823" s="11" t="e">
        <f t="shared" si="145"/>
        <v>#N/A</v>
      </c>
      <c r="BF823" s="11" t="e">
        <f>VLOOKUP($C823, FanGraphs_Standings[[Abbreviation]:[2024 Projected Full Season RDif]], 5, FALSE)</f>
        <v>#N/A</v>
      </c>
      <c r="BG823" s="11" t="e">
        <f>VLOOKUP($C823, FanGraphs_Standings[[Abbreviation]:[2024 Projected Full Season W%]], 18, FALSE)</f>
        <v>#N/A</v>
      </c>
      <c r="BH823" s="11" t="e">
        <f t="shared" si="146"/>
        <v>#N/A</v>
      </c>
      <c r="BI823" s="11" t="e">
        <f>VLOOKUP($C823, 'Home Field Adv'!$A$2:$K$31, 11, FALSE)</f>
        <v>#N/A</v>
      </c>
      <c r="BL823" s="12" t="str">
        <f t="shared" si="147"/>
        <v/>
      </c>
      <c r="BM823" s="12" t="str">
        <f t="shared" si="150"/>
        <v/>
      </c>
      <c r="BN823" s="12" t="str">
        <f t="shared" si="148"/>
        <v/>
      </c>
    </row>
    <row r="824" spans="6:66" x14ac:dyDescent="0.45">
      <c r="F824" s="11" t="e">
        <f>VLOOKUP($B824, FanGraphs_Standings[[Abbreviation]:[2024 Year to Date G]], 2, FALSE)</f>
        <v>#N/A</v>
      </c>
      <c r="G824" s="11" t="e">
        <f>_xlfn.IFNA(VLOOKUP($D824, 'SP Per G'!$A$2:$D$1385, 3, FALSE),M824)</f>
        <v>#N/A</v>
      </c>
      <c r="H824" s="11" t="e">
        <f>IF(AND(ISNA(VLOOKUP($D824, 'SP Per G'!$A$2:$D$1385, 4, FALSE)), ISTEXT($D824)), G824,IF(ISNA(VLOOKUP($D824, 'SP Per G'!$A$2:$D$1385, 4, FALSE)), M824, VLOOKUP($D824, 'SP Per G'!$A$2:$D$1385, 4, FALSE)))</f>
        <v>#N/A</v>
      </c>
      <c r="I824" s="11" t="e">
        <f t="shared" si="138"/>
        <v>#N/A</v>
      </c>
      <c r="J824" s="11" t="e">
        <f>_xlfn.IFNA(VLOOKUP($D824,Individual_Pitching___Dashboard[],18,FALSE),VLOOKUP(B824,Team_Pitching___Dashboard[[Team]:[ERA]],17,FALSE))</f>
        <v>#N/A</v>
      </c>
      <c r="K824" s="11" t="e">
        <f>_xlfn.IFNA(VLOOKUP($D824, Individual_Pitching___Dashboard[], 20, FALSE), VLOOKUP(B824,Team_Pitching___Dashboard[[Team]:[xFIP]],20,FALSE))</f>
        <v>#N/A</v>
      </c>
      <c r="L824" s="11" t="e">
        <f>_xlfn.IFNA(VLOOKUP($D824, Individual_Pitching___Advanced[], 21,FALSE), VLOOKUP(B824, Team_Pitching___Advanced[], 20, FALSE))</f>
        <v>#N/A</v>
      </c>
      <c r="M824" s="11" t="e">
        <f>VLOOKUP($B824, 'Team Per G'!$A$2:$G$31, 7, FALSE)</f>
        <v>#N/A</v>
      </c>
      <c r="N824" s="11" t="e">
        <f>VLOOKUP($B824, 'FanGraphs - Team WAR Projected'!$B$2:$E$31, 3, FALSE)/162</f>
        <v>#N/A</v>
      </c>
      <c r="O824" s="11" t="e">
        <f t="shared" si="139"/>
        <v>#N/A</v>
      </c>
      <c r="P824" s="11" t="e">
        <f>VLOOKUP($B824, Team_Pitching___Advanced[[Team]:[xFIP]], 19,FALSE)</f>
        <v>#N/A</v>
      </c>
      <c r="Q824" s="11" t="e">
        <f>VLOOKUP($B824, Team_Pitching___Advanced[], 20, FALSE)</f>
        <v>#N/A</v>
      </c>
      <c r="R824" s="11" t="e">
        <f>VLOOKUP($B824, Team_Batting___Dashboard[[Team]:[wOBA]], 16, FALSE)</f>
        <v>#N/A</v>
      </c>
      <c r="S824" s="11" t="e">
        <f>VLOOKUP($B824, Team_Batting___Advanced[[Team]:[OPS]], 9, FALSE)</f>
        <v>#N/A</v>
      </c>
      <c r="T824" s="11" t="e">
        <f>VLOOKUP($B824, Team_Batting___Advanced[], 19, FALSE)</f>
        <v>#N/A</v>
      </c>
      <c r="U824" s="11" t="e">
        <f>VLOOKUP($B824, 'Team Per G'!$A$2:$G$31, 3, FALSE)</f>
        <v>#N/A</v>
      </c>
      <c r="V824" s="11" t="e">
        <f>VLOOKUP($B824, 'Team Per G'!$A$2:$G$31, 5, FALSE)</f>
        <v>#N/A</v>
      </c>
      <c r="W824" s="11" t="e">
        <f>VLOOKUP($B824, 'Team Per G'!$A$2:$G$31, 4, FALSE)</f>
        <v>#N/A</v>
      </c>
      <c r="X824" s="11" t="e">
        <f>VLOOKUP($B824, Team_Batting___Dashboard[], 22, FALSE)/$F824</f>
        <v>#N/A</v>
      </c>
      <c r="Y824" s="11" t="e">
        <f>VLOOKUP($B824, 'FanGraphs - Team WAR Projected'!$B$2:$E$31, 4, FALSE)/162</f>
        <v>#N/A</v>
      </c>
      <c r="Z824" s="11" t="e">
        <f t="shared" si="140"/>
        <v>#N/A</v>
      </c>
      <c r="AA824" s="11" t="e">
        <f>VLOOKUP($B824, FanGraphs_Standings[[Abbreviation]:[2024 Year to Date RS/G]], 6, FALSE)/$F824</f>
        <v>#N/A</v>
      </c>
      <c r="AB824" s="11" t="e">
        <f>VLOOKUP($B824, FanGraphs_Standings[[Abbreviation]:[2024 Projected Full Season RDif]], 19, FALSE)/162</f>
        <v>#N/A</v>
      </c>
      <c r="AC824" s="11" t="e">
        <f t="shared" si="149"/>
        <v>#N/A</v>
      </c>
      <c r="AD824" s="11" t="e">
        <f>VLOOKUP($B824, FanGraphs_Standings[[Abbreviation]:[2024 Projected Full Season RDif]], 5, FALSE)</f>
        <v>#N/A</v>
      </c>
      <c r="AE824" s="11" t="e">
        <f>VLOOKUP($B824, FanGraphs_Standings[[Abbreviation]:[2024 Projected Full Season W%]], 18, FALSE)</f>
        <v>#N/A</v>
      </c>
      <c r="AF824" s="11" t="e">
        <f t="shared" si="141"/>
        <v>#N/A</v>
      </c>
      <c r="AG824" s="11" t="e">
        <f>VLOOKUP($B824, 'Home Field Adv'!$A$2:$I$31, 9, FALSE)</f>
        <v>#N/A</v>
      </c>
      <c r="AH824" s="11" t="e">
        <f>VLOOKUP($C824, FanGraphs_Standings[[Abbreviation]:[2024 Year to Date G]], 2, FALSE)</f>
        <v>#N/A</v>
      </c>
      <c r="AI824" s="11" t="e">
        <f>_xlfn.IFNA(VLOOKUP($E824, 'SP Per G'!$A$2:$D$1385, 3, FALSE), AO824)</f>
        <v>#N/A</v>
      </c>
      <c r="AJ824" s="11" t="e">
        <f>IF(AND(ISNA(VLOOKUP($E824, 'SP Per G'!$A$2:$D$1385, 4, FALSE)), ISTEXT($E824)), AI824,IF(ISNA(VLOOKUP($E824, 'SP Per G'!$A$2:$D$1385, 4, FALSE)), AO824, VLOOKUP($E824, 'SP Per G'!$A$2:$D$1385, 4, FALSE)))</f>
        <v>#N/A</v>
      </c>
      <c r="AK824" s="11" t="e">
        <f t="shared" si="142"/>
        <v>#N/A</v>
      </c>
      <c r="AL824" s="11" t="e">
        <f>_xlfn.IFNA(VLOOKUP($E824, Individual_Pitching___Dashboard[], 18, FALSE), VLOOKUP($C824,Team_Pitching___Advanced[[Team]:[SIERA]],16,FALSE))</f>
        <v>#N/A</v>
      </c>
      <c r="AM824" s="11" t="e">
        <f>_xlfn.IFNA(VLOOKUP($E824, Individual_Pitching___Dashboard[], 20, FALSE), VLOOKUP($C824,Team_Pitching___Advanced[[Team]:[xFIP]],19,FALSE))</f>
        <v>#N/A</v>
      </c>
      <c r="AN824" s="11" t="e">
        <f>_xlfn.IFNA(VLOOKUP($E824,Individual_Pitching___Advanced[],21,FALSE),VLOOKUP($C824,Team_Pitching___Advanced[[Team]:[SIERA]],20,FALSE))</f>
        <v>#N/A</v>
      </c>
      <c r="AO824" s="11" t="e">
        <f>VLOOKUP($C824, 'Team Per G'!$A$2:$G$31, 7, FALSE)</f>
        <v>#N/A</v>
      </c>
      <c r="AP824" s="11" t="e">
        <f>VLOOKUP($C824, 'FanGraphs - Team WAR Projected'!$B$2:$E$31, 3, FALSE)/162</f>
        <v>#N/A</v>
      </c>
      <c r="AQ824" s="11" t="e">
        <f t="shared" si="143"/>
        <v>#N/A</v>
      </c>
      <c r="AR824" s="11" t="e">
        <f>VLOOKUP($C824, Team_Pitching___Advanced[[Team]:[xFIP]], 19,FALSE)</f>
        <v>#N/A</v>
      </c>
      <c r="AS824" s="11" t="e">
        <f>VLOOKUP($C824, Team_Pitching___Advanced[], 20, FALSE)</f>
        <v>#N/A</v>
      </c>
      <c r="AT824" s="11" t="e">
        <f>VLOOKUP($C824, Team_Batting___Dashboard[[Team]:[wOBA]], 16, FALSE)</f>
        <v>#N/A</v>
      </c>
      <c r="AU824" s="11" t="e">
        <f>VLOOKUP($C824, Team_Batting___Advanced[[Team]:[OPS]], 9, FALSE)</f>
        <v>#N/A</v>
      </c>
      <c r="AV824" s="11" t="e">
        <f>VLOOKUP($C824, Team_Batting___Advanced[], 19, FALSE)</f>
        <v>#N/A</v>
      </c>
      <c r="AW824" s="11" t="e">
        <f>VLOOKUP($C824, 'Team Per G'!$A$2:$G$31, 3, FALSE)</f>
        <v>#N/A</v>
      </c>
      <c r="AX824" s="11" t="e">
        <f>VLOOKUP($C824, 'Team Per G'!$A$2:$G$31, 5, FALSE)</f>
        <v>#N/A</v>
      </c>
      <c r="AY824" s="11" t="e">
        <f>VLOOKUP($C824, 'Team Per G'!$A$2:$G$31, 4, FALSE)</f>
        <v>#N/A</v>
      </c>
      <c r="AZ824" s="11" t="e">
        <f>VLOOKUP($C824, Team_Batting___Dashboard[], 22, FALSE)/$AH824</f>
        <v>#N/A</v>
      </c>
      <c r="BA824" s="11" t="e">
        <f>VLOOKUP($C824, 'FanGraphs - Team WAR Projected'!$B$2:$E$31, 4, FALSE)/162</f>
        <v>#N/A</v>
      </c>
      <c r="BB824" s="11" t="e">
        <f t="shared" si="144"/>
        <v>#N/A</v>
      </c>
      <c r="BC824" s="11" t="e">
        <f>VLOOKUP($C824, FanGraphs_Standings[[Abbreviation]:[2024 Year to Date RS/G]], 6, FALSE)/$AH824</f>
        <v>#N/A</v>
      </c>
      <c r="BD824" s="11" t="e">
        <f>VLOOKUP($C824, FanGraphs_Standings[[Abbreviation]:[2024 Projected Full Season RDif]], 19, FALSE)/162</f>
        <v>#N/A</v>
      </c>
      <c r="BE824" s="11" t="e">
        <f t="shared" si="145"/>
        <v>#N/A</v>
      </c>
      <c r="BF824" s="11" t="e">
        <f>VLOOKUP($C824, FanGraphs_Standings[[Abbreviation]:[2024 Projected Full Season RDif]], 5, FALSE)</f>
        <v>#N/A</v>
      </c>
      <c r="BG824" s="11" t="e">
        <f>VLOOKUP($C824, FanGraphs_Standings[[Abbreviation]:[2024 Projected Full Season W%]], 18, FALSE)</f>
        <v>#N/A</v>
      </c>
      <c r="BH824" s="11" t="e">
        <f t="shared" si="146"/>
        <v>#N/A</v>
      </c>
      <c r="BI824" s="11" t="e">
        <f>VLOOKUP($C824, 'Home Field Adv'!$A$2:$K$31, 11, FALSE)</f>
        <v>#N/A</v>
      </c>
      <c r="BL824" s="12" t="str">
        <f t="shared" si="147"/>
        <v/>
      </c>
      <c r="BM824" s="12" t="str">
        <f t="shared" si="150"/>
        <v/>
      </c>
      <c r="BN824" s="12" t="str">
        <f t="shared" si="148"/>
        <v/>
      </c>
    </row>
    <row r="825" spans="6:66" x14ac:dyDescent="0.45">
      <c r="F825" s="11" t="e">
        <f>VLOOKUP($B825, FanGraphs_Standings[[Abbreviation]:[2024 Year to Date G]], 2, FALSE)</f>
        <v>#N/A</v>
      </c>
      <c r="G825" s="11" t="e">
        <f>_xlfn.IFNA(VLOOKUP($D825, 'SP Per G'!$A$2:$D$1385, 3, FALSE),M825)</f>
        <v>#N/A</v>
      </c>
      <c r="H825" s="11" t="e">
        <f>IF(AND(ISNA(VLOOKUP($D825, 'SP Per G'!$A$2:$D$1385, 4, FALSE)), ISTEXT($D825)), G825,IF(ISNA(VLOOKUP($D825, 'SP Per G'!$A$2:$D$1385, 4, FALSE)), M825, VLOOKUP($D825, 'SP Per G'!$A$2:$D$1385, 4, FALSE)))</f>
        <v>#N/A</v>
      </c>
      <c r="I825" s="11" t="e">
        <f t="shared" si="138"/>
        <v>#N/A</v>
      </c>
      <c r="J825" s="11" t="e">
        <f>_xlfn.IFNA(VLOOKUP($D825,Individual_Pitching___Dashboard[],18,FALSE),VLOOKUP(B825,Team_Pitching___Dashboard[[Team]:[ERA]],17,FALSE))</f>
        <v>#N/A</v>
      </c>
      <c r="K825" s="11" t="e">
        <f>_xlfn.IFNA(VLOOKUP($D825, Individual_Pitching___Dashboard[], 20, FALSE), VLOOKUP(B825,Team_Pitching___Dashboard[[Team]:[xFIP]],20,FALSE))</f>
        <v>#N/A</v>
      </c>
      <c r="L825" s="11" t="e">
        <f>_xlfn.IFNA(VLOOKUP($D825, Individual_Pitching___Advanced[], 21,FALSE), VLOOKUP(B825, Team_Pitching___Advanced[], 20, FALSE))</f>
        <v>#N/A</v>
      </c>
      <c r="M825" s="11" t="e">
        <f>VLOOKUP($B825, 'Team Per G'!$A$2:$G$31, 7, FALSE)</f>
        <v>#N/A</v>
      </c>
      <c r="N825" s="11" t="e">
        <f>VLOOKUP($B825, 'FanGraphs - Team WAR Projected'!$B$2:$E$31, 3, FALSE)/162</f>
        <v>#N/A</v>
      </c>
      <c r="O825" s="11" t="e">
        <f t="shared" si="139"/>
        <v>#N/A</v>
      </c>
      <c r="P825" s="11" t="e">
        <f>VLOOKUP($B825, Team_Pitching___Advanced[[Team]:[xFIP]], 19,FALSE)</f>
        <v>#N/A</v>
      </c>
      <c r="Q825" s="11" t="e">
        <f>VLOOKUP($B825, Team_Pitching___Advanced[], 20, FALSE)</f>
        <v>#N/A</v>
      </c>
      <c r="R825" s="11" t="e">
        <f>VLOOKUP($B825, Team_Batting___Dashboard[[Team]:[wOBA]], 16, FALSE)</f>
        <v>#N/A</v>
      </c>
      <c r="S825" s="11" t="e">
        <f>VLOOKUP($B825, Team_Batting___Advanced[[Team]:[OPS]], 9, FALSE)</f>
        <v>#N/A</v>
      </c>
      <c r="T825" s="11" t="e">
        <f>VLOOKUP($B825, Team_Batting___Advanced[], 19, FALSE)</f>
        <v>#N/A</v>
      </c>
      <c r="U825" s="11" t="e">
        <f>VLOOKUP($B825, 'Team Per G'!$A$2:$G$31, 3, FALSE)</f>
        <v>#N/A</v>
      </c>
      <c r="V825" s="11" t="e">
        <f>VLOOKUP($B825, 'Team Per G'!$A$2:$G$31, 5, FALSE)</f>
        <v>#N/A</v>
      </c>
      <c r="W825" s="11" t="e">
        <f>VLOOKUP($B825, 'Team Per G'!$A$2:$G$31, 4, FALSE)</f>
        <v>#N/A</v>
      </c>
      <c r="X825" s="11" t="e">
        <f>VLOOKUP($B825, Team_Batting___Dashboard[], 22, FALSE)/$F825</f>
        <v>#N/A</v>
      </c>
      <c r="Y825" s="11" t="e">
        <f>VLOOKUP($B825, 'FanGraphs - Team WAR Projected'!$B$2:$E$31, 4, FALSE)/162</f>
        <v>#N/A</v>
      </c>
      <c r="Z825" s="11" t="e">
        <f t="shared" si="140"/>
        <v>#N/A</v>
      </c>
      <c r="AA825" s="11" t="e">
        <f>VLOOKUP($B825, FanGraphs_Standings[[Abbreviation]:[2024 Year to Date RS/G]], 6, FALSE)/$F825</f>
        <v>#N/A</v>
      </c>
      <c r="AB825" s="11" t="e">
        <f>VLOOKUP($B825, FanGraphs_Standings[[Abbreviation]:[2024 Projected Full Season RDif]], 19, FALSE)/162</f>
        <v>#N/A</v>
      </c>
      <c r="AC825" s="11" t="e">
        <f t="shared" si="149"/>
        <v>#N/A</v>
      </c>
      <c r="AD825" s="11" t="e">
        <f>VLOOKUP($B825, FanGraphs_Standings[[Abbreviation]:[2024 Projected Full Season RDif]], 5, FALSE)</f>
        <v>#N/A</v>
      </c>
      <c r="AE825" s="11" t="e">
        <f>VLOOKUP($B825, FanGraphs_Standings[[Abbreviation]:[2024 Projected Full Season W%]], 18, FALSE)</f>
        <v>#N/A</v>
      </c>
      <c r="AF825" s="11" t="e">
        <f t="shared" si="141"/>
        <v>#N/A</v>
      </c>
      <c r="AG825" s="11" t="e">
        <f>VLOOKUP($B825, 'Home Field Adv'!$A$2:$I$31, 9, FALSE)</f>
        <v>#N/A</v>
      </c>
      <c r="AH825" s="11" t="e">
        <f>VLOOKUP($C825, FanGraphs_Standings[[Abbreviation]:[2024 Year to Date G]], 2, FALSE)</f>
        <v>#N/A</v>
      </c>
      <c r="AI825" s="11" t="e">
        <f>_xlfn.IFNA(VLOOKUP($E825, 'SP Per G'!$A$2:$D$1385, 3, FALSE), AO825)</f>
        <v>#N/A</v>
      </c>
      <c r="AJ825" s="11" t="e">
        <f>IF(AND(ISNA(VLOOKUP($E825, 'SP Per G'!$A$2:$D$1385, 4, FALSE)), ISTEXT($E825)), AI825,IF(ISNA(VLOOKUP($E825, 'SP Per G'!$A$2:$D$1385, 4, FALSE)), AO825, VLOOKUP($E825, 'SP Per G'!$A$2:$D$1385, 4, FALSE)))</f>
        <v>#N/A</v>
      </c>
      <c r="AK825" s="11" t="e">
        <f t="shared" si="142"/>
        <v>#N/A</v>
      </c>
      <c r="AL825" s="11" t="e">
        <f>_xlfn.IFNA(VLOOKUP($E825, Individual_Pitching___Dashboard[], 18, FALSE), VLOOKUP($C825,Team_Pitching___Advanced[[Team]:[SIERA]],16,FALSE))</f>
        <v>#N/A</v>
      </c>
      <c r="AM825" s="11" t="e">
        <f>_xlfn.IFNA(VLOOKUP($E825, Individual_Pitching___Dashboard[], 20, FALSE), VLOOKUP($C825,Team_Pitching___Advanced[[Team]:[xFIP]],19,FALSE))</f>
        <v>#N/A</v>
      </c>
      <c r="AN825" s="11" t="e">
        <f>_xlfn.IFNA(VLOOKUP($E825,Individual_Pitching___Advanced[],21,FALSE),VLOOKUP($C825,Team_Pitching___Advanced[[Team]:[SIERA]],20,FALSE))</f>
        <v>#N/A</v>
      </c>
      <c r="AO825" s="11" t="e">
        <f>VLOOKUP($C825, 'Team Per G'!$A$2:$G$31, 7, FALSE)</f>
        <v>#N/A</v>
      </c>
      <c r="AP825" s="11" t="e">
        <f>VLOOKUP($C825, 'FanGraphs - Team WAR Projected'!$B$2:$E$31, 3, FALSE)/162</f>
        <v>#N/A</v>
      </c>
      <c r="AQ825" s="11" t="e">
        <f t="shared" si="143"/>
        <v>#N/A</v>
      </c>
      <c r="AR825" s="11" t="e">
        <f>VLOOKUP($C825, Team_Pitching___Advanced[[Team]:[xFIP]], 19,FALSE)</f>
        <v>#N/A</v>
      </c>
      <c r="AS825" s="11" t="e">
        <f>VLOOKUP($C825, Team_Pitching___Advanced[], 20, FALSE)</f>
        <v>#N/A</v>
      </c>
      <c r="AT825" s="11" t="e">
        <f>VLOOKUP($C825, Team_Batting___Dashboard[[Team]:[wOBA]], 16, FALSE)</f>
        <v>#N/A</v>
      </c>
      <c r="AU825" s="11" t="e">
        <f>VLOOKUP($C825, Team_Batting___Advanced[[Team]:[OPS]], 9, FALSE)</f>
        <v>#N/A</v>
      </c>
      <c r="AV825" s="11" t="e">
        <f>VLOOKUP($C825, Team_Batting___Advanced[], 19, FALSE)</f>
        <v>#N/A</v>
      </c>
      <c r="AW825" s="11" t="e">
        <f>VLOOKUP($C825, 'Team Per G'!$A$2:$G$31, 3, FALSE)</f>
        <v>#N/A</v>
      </c>
      <c r="AX825" s="11" t="e">
        <f>VLOOKUP($C825, 'Team Per G'!$A$2:$G$31, 5, FALSE)</f>
        <v>#N/A</v>
      </c>
      <c r="AY825" s="11" t="e">
        <f>VLOOKUP($C825, 'Team Per G'!$A$2:$G$31, 4, FALSE)</f>
        <v>#N/A</v>
      </c>
      <c r="AZ825" s="11" t="e">
        <f>VLOOKUP($C825, Team_Batting___Dashboard[], 22, FALSE)/$AH825</f>
        <v>#N/A</v>
      </c>
      <c r="BA825" s="11" t="e">
        <f>VLOOKUP($C825, 'FanGraphs - Team WAR Projected'!$B$2:$E$31, 4, FALSE)/162</f>
        <v>#N/A</v>
      </c>
      <c r="BB825" s="11" t="e">
        <f t="shared" si="144"/>
        <v>#N/A</v>
      </c>
      <c r="BC825" s="11" t="e">
        <f>VLOOKUP($C825, FanGraphs_Standings[[Abbreviation]:[2024 Year to Date RS/G]], 6, FALSE)/$AH825</f>
        <v>#N/A</v>
      </c>
      <c r="BD825" s="11" t="e">
        <f>VLOOKUP($C825, FanGraphs_Standings[[Abbreviation]:[2024 Projected Full Season RDif]], 19, FALSE)/162</f>
        <v>#N/A</v>
      </c>
      <c r="BE825" s="11" t="e">
        <f t="shared" si="145"/>
        <v>#N/A</v>
      </c>
      <c r="BF825" s="11" t="e">
        <f>VLOOKUP($C825, FanGraphs_Standings[[Abbreviation]:[2024 Projected Full Season RDif]], 5, FALSE)</f>
        <v>#N/A</v>
      </c>
      <c r="BG825" s="11" t="e">
        <f>VLOOKUP($C825, FanGraphs_Standings[[Abbreviation]:[2024 Projected Full Season W%]], 18, FALSE)</f>
        <v>#N/A</v>
      </c>
      <c r="BH825" s="11" t="e">
        <f t="shared" si="146"/>
        <v>#N/A</v>
      </c>
      <c r="BI825" s="11" t="e">
        <f>VLOOKUP($C825, 'Home Field Adv'!$A$2:$K$31, 11, FALSE)</f>
        <v>#N/A</v>
      </c>
      <c r="BL825" s="12" t="str">
        <f t="shared" si="147"/>
        <v/>
      </c>
      <c r="BM825" s="12" t="str">
        <f t="shared" si="150"/>
        <v/>
      </c>
      <c r="BN825" s="12" t="str">
        <f t="shared" si="148"/>
        <v/>
      </c>
    </row>
    <row r="826" spans="6:66" x14ac:dyDescent="0.45">
      <c r="F826" s="11" t="e">
        <f>VLOOKUP($B826, FanGraphs_Standings[[Abbreviation]:[2024 Year to Date G]], 2, FALSE)</f>
        <v>#N/A</v>
      </c>
      <c r="G826" s="11" t="e">
        <f>_xlfn.IFNA(VLOOKUP($D826, 'SP Per G'!$A$2:$D$1385, 3, FALSE),M826)</f>
        <v>#N/A</v>
      </c>
      <c r="H826" s="11" t="e">
        <f>IF(AND(ISNA(VLOOKUP($D826, 'SP Per G'!$A$2:$D$1385, 4, FALSE)), ISTEXT($D826)), G826,IF(ISNA(VLOOKUP($D826, 'SP Per G'!$A$2:$D$1385, 4, FALSE)), M826, VLOOKUP($D826, 'SP Per G'!$A$2:$D$1385, 4, FALSE)))</f>
        <v>#N/A</v>
      </c>
      <c r="I826" s="11" t="e">
        <f t="shared" si="138"/>
        <v>#N/A</v>
      </c>
      <c r="J826" s="11" t="e">
        <f>_xlfn.IFNA(VLOOKUP($D826,Individual_Pitching___Dashboard[],18,FALSE),VLOOKUP(B826,Team_Pitching___Dashboard[[Team]:[ERA]],17,FALSE))</f>
        <v>#N/A</v>
      </c>
      <c r="K826" s="11" t="e">
        <f>_xlfn.IFNA(VLOOKUP($D826, Individual_Pitching___Dashboard[], 20, FALSE), VLOOKUP(B826,Team_Pitching___Dashboard[[Team]:[xFIP]],20,FALSE))</f>
        <v>#N/A</v>
      </c>
      <c r="L826" s="11" t="e">
        <f>_xlfn.IFNA(VLOOKUP($D826, Individual_Pitching___Advanced[], 21,FALSE), VLOOKUP(B826, Team_Pitching___Advanced[], 20, FALSE))</f>
        <v>#N/A</v>
      </c>
      <c r="M826" s="11" t="e">
        <f>VLOOKUP($B826, 'Team Per G'!$A$2:$G$31, 7, FALSE)</f>
        <v>#N/A</v>
      </c>
      <c r="N826" s="11" t="e">
        <f>VLOOKUP($B826, 'FanGraphs - Team WAR Projected'!$B$2:$E$31, 3, FALSE)/162</f>
        <v>#N/A</v>
      </c>
      <c r="O826" s="11" t="e">
        <f t="shared" si="139"/>
        <v>#N/A</v>
      </c>
      <c r="P826" s="11" t="e">
        <f>VLOOKUP($B826, Team_Pitching___Advanced[[Team]:[xFIP]], 19,FALSE)</f>
        <v>#N/A</v>
      </c>
      <c r="Q826" s="11" t="e">
        <f>VLOOKUP($B826, Team_Pitching___Advanced[], 20, FALSE)</f>
        <v>#N/A</v>
      </c>
      <c r="R826" s="11" t="e">
        <f>VLOOKUP($B826, Team_Batting___Dashboard[[Team]:[wOBA]], 16, FALSE)</f>
        <v>#N/A</v>
      </c>
      <c r="S826" s="11" t="e">
        <f>VLOOKUP($B826, Team_Batting___Advanced[[Team]:[OPS]], 9, FALSE)</f>
        <v>#N/A</v>
      </c>
      <c r="T826" s="11" t="e">
        <f>VLOOKUP($B826, Team_Batting___Advanced[], 19, FALSE)</f>
        <v>#N/A</v>
      </c>
      <c r="U826" s="11" t="e">
        <f>VLOOKUP($B826, 'Team Per G'!$A$2:$G$31, 3, FALSE)</f>
        <v>#N/A</v>
      </c>
      <c r="V826" s="11" t="e">
        <f>VLOOKUP($B826, 'Team Per G'!$A$2:$G$31, 5, FALSE)</f>
        <v>#N/A</v>
      </c>
      <c r="W826" s="11" t="e">
        <f>VLOOKUP($B826, 'Team Per G'!$A$2:$G$31, 4, FALSE)</f>
        <v>#N/A</v>
      </c>
      <c r="X826" s="11" t="e">
        <f>VLOOKUP($B826, Team_Batting___Dashboard[], 22, FALSE)/$F826</f>
        <v>#N/A</v>
      </c>
      <c r="Y826" s="11" t="e">
        <f>VLOOKUP($B826, 'FanGraphs - Team WAR Projected'!$B$2:$E$31, 4, FALSE)/162</f>
        <v>#N/A</v>
      </c>
      <c r="Z826" s="11" t="e">
        <f t="shared" si="140"/>
        <v>#N/A</v>
      </c>
      <c r="AA826" s="11" t="e">
        <f>VLOOKUP($B826, FanGraphs_Standings[[Abbreviation]:[2024 Year to Date RS/G]], 6, FALSE)/$F826</f>
        <v>#N/A</v>
      </c>
      <c r="AB826" s="11" t="e">
        <f>VLOOKUP($B826, FanGraphs_Standings[[Abbreviation]:[2024 Projected Full Season RDif]], 19, FALSE)/162</f>
        <v>#N/A</v>
      </c>
      <c r="AC826" s="11" t="e">
        <f t="shared" si="149"/>
        <v>#N/A</v>
      </c>
      <c r="AD826" s="11" t="e">
        <f>VLOOKUP($B826, FanGraphs_Standings[[Abbreviation]:[2024 Projected Full Season RDif]], 5, FALSE)</f>
        <v>#N/A</v>
      </c>
      <c r="AE826" s="11" t="e">
        <f>VLOOKUP($B826, FanGraphs_Standings[[Abbreviation]:[2024 Projected Full Season W%]], 18, FALSE)</f>
        <v>#N/A</v>
      </c>
      <c r="AF826" s="11" t="e">
        <f t="shared" si="141"/>
        <v>#N/A</v>
      </c>
      <c r="AG826" s="11" t="e">
        <f>VLOOKUP($B826, 'Home Field Adv'!$A$2:$I$31, 9, FALSE)</f>
        <v>#N/A</v>
      </c>
      <c r="AH826" s="11" t="e">
        <f>VLOOKUP($C826, FanGraphs_Standings[[Abbreviation]:[2024 Year to Date G]], 2, FALSE)</f>
        <v>#N/A</v>
      </c>
      <c r="AI826" s="11" t="e">
        <f>_xlfn.IFNA(VLOOKUP($E826, 'SP Per G'!$A$2:$D$1385, 3, FALSE), AO826)</f>
        <v>#N/A</v>
      </c>
      <c r="AJ826" s="11" t="e">
        <f>IF(AND(ISNA(VLOOKUP($E826, 'SP Per G'!$A$2:$D$1385, 4, FALSE)), ISTEXT($E826)), AI826,IF(ISNA(VLOOKUP($E826, 'SP Per G'!$A$2:$D$1385, 4, FALSE)), AO826, VLOOKUP($E826, 'SP Per G'!$A$2:$D$1385, 4, FALSE)))</f>
        <v>#N/A</v>
      </c>
      <c r="AK826" s="11" t="e">
        <f t="shared" si="142"/>
        <v>#N/A</v>
      </c>
      <c r="AL826" s="11" t="e">
        <f>_xlfn.IFNA(VLOOKUP($E826, Individual_Pitching___Dashboard[], 18, FALSE), VLOOKUP($C826,Team_Pitching___Advanced[[Team]:[SIERA]],16,FALSE))</f>
        <v>#N/A</v>
      </c>
      <c r="AM826" s="11" t="e">
        <f>_xlfn.IFNA(VLOOKUP($E826, Individual_Pitching___Dashboard[], 20, FALSE), VLOOKUP($C826,Team_Pitching___Advanced[[Team]:[xFIP]],19,FALSE))</f>
        <v>#N/A</v>
      </c>
      <c r="AN826" s="11" t="e">
        <f>_xlfn.IFNA(VLOOKUP($E826,Individual_Pitching___Advanced[],21,FALSE),VLOOKUP($C826,Team_Pitching___Advanced[[Team]:[SIERA]],20,FALSE))</f>
        <v>#N/A</v>
      </c>
      <c r="AO826" s="11" t="e">
        <f>VLOOKUP($C826, 'Team Per G'!$A$2:$G$31, 7, FALSE)</f>
        <v>#N/A</v>
      </c>
      <c r="AP826" s="11" t="e">
        <f>VLOOKUP($C826, 'FanGraphs - Team WAR Projected'!$B$2:$E$31, 3, FALSE)/162</f>
        <v>#N/A</v>
      </c>
      <c r="AQ826" s="11" t="e">
        <f t="shared" si="143"/>
        <v>#N/A</v>
      </c>
      <c r="AR826" s="11" t="e">
        <f>VLOOKUP($C826, Team_Pitching___Advanced[[Team]:[xFIP]], 19,FALSE)</f>
        <v>#N/A</v>
      </c>
      <c r="AS826" s="11" t="e">
        <f>VLOOKUP($C826, Team_Pitching___Advanced[], 20, FALSE)</f>
        <v>#N/A</v>
      </c>
      <c r="AT826" s="11" t="e">
        <f>VLOOKUP($C826, Team_Batting___Dashboard[[Team]:[wOBA]], 16, FALSE)</f>
        <v>#N/A</v>
      </c>
      <c r="AU826" s="11" t="e">
        <f>VLOOKUP($C826, Team_Batting___Advanced[[Team]:[OPS]], 9, FALSE)</f>
        <v>#N/A</v>
      </c>
      <c r="AV826" s="11" t="e">
        <f>VLOOKUP($C826, Team_Batting___Advanced[], 19, FALSE)</f>
        <v>#N/A</v>
      </c>
      <c r="AW826" s="11" t="e">
        <f>VLOOKUP($C826, 'Team Per G'!$A$2:$G$31, 3, FALSE)</f>
        <v>#N/A</v>
      </c>
      <c r="AX826" s="11" t="e">
        <f>VLOOKUP($C826, 'Team Per G'!$A$2:$G$31, 5, FALSE)</f>
        <v>#N/A</v>
      </c>
      <c r="AY826" s="11" t="e">
        <f>VLOOKUP($C826, 'Team Per G'!$A$2:$G$31, 4, FALSE)</f>
        <v>#N/A</v>
      </c>
      <c r="AZ826" s="11" t="e">
        <f>VLOOKUP($C826, Team_Batting___Dashboard[], 22, FALSE)/$AH826</f>
        <v>#N/A</v>
      </c>
      <c r="BA826" s="11" t="e">
        <f>VLOOKUP($C826, 'FanGraphs - Team WAR Projected'!$B$2:$E$31, 4, FALSE)/162</f>
        <v>#N/A</v>
      </c>
      <c r="BB826" s="11" t="e">
        <f t="shared" si="144"/>
        <v>#N/A</v>
      </c>
      <c r="BC826" s="11" t="e">
        <f>VLOOKUP($C826, FanGraphs_Standings[[Abbreviation]:[2024 Year to Date RS/G]], 6, FALSE)/$AH826</f>
        <v>#N/A</v>
      </c>
      <c r="BD826" s="11" t="e">
        <f>VLOOKUP($C826, FanGraphs_Standings[[Abbreviation]:[2024 Projected Full Season RDif]], 19, FALSE)/162</f>
        <v>#N/A</v>
      </c>
      <c r="BE826" s="11" t="e">
        <f t="shared" si="145"/>
        <v>#N/A</v>
      </c>
      <c r="BF826" s="11" t="e">
        <f>VLOOKUP($C826, FanGraphs_Standings[[Abbreviation]:[2024 Projected Full Season RDif]], 5, FALSE)</f>
        <v>#N/A</v>
      </c>
      <c r="BG826" s="11" t="e">
        <f>VLOOKUP($C826, FanGraphs_Standings[[Abbreviation]:[2024 Projected Full Season W%]], 18, FALSE)</f>
        <v>#N/A</v>
      </c>
      <c r="BH826" s="11" t="e">
        <f t="shared" si="146"/>
        <v>#N/A</v>
      </c>
      <c r="BI826" s="11" t="e">
        <f>VLOOKUP($C826, 'Home Field Adv'!$A$2:$K$31, 11, FALSE)</f>
        <v>#N/A</v>
      </c>
      <c r="BL826" s="12" t="str">
        <f t="shared" si="147"/>
        <v/>
      </c>
      <c r="BM826" s="12" t="str">
        <f t="shared" si="150"/>
        <v/>
      </c>
      <c r="BN826" s="12" t="str">
        <f t="shared" si="148"/>
        <v/>
      </c>
    </row>
    <row r="827" spans="6:66" x14ac:dyDescent="0.45">
      <c r="F827" s="11" t="e">
        <f>VLOOKUP($B827, FanGraphs_Standings[[Abbreviation]:[2024 Year to Date G]], 2, FALSE)</f>
        <v>#N/A</v>
      </c>
      <c r="G827" s="11" t="e">
        <f>_xlfn.IFNA(VLOOKUP($D827, 'SP Per G'!$A$2:$D$1385, 3, FALSE),M827)</f>
        <v>#N/A</v>
      </c>
      <c r="H827" s="11" t="e">
        <f>IF(AND(ISNA(VLOOKUP($D827, 'SP Per G'!$A$2:$D$1385, 4, FALSE)), ISTEXT($D827)), G827,IF(ISNA(VLOOKUP($D827, 'SP Per G'!$A$2:$D$1385, 4, FALSE)), M827, VLOOKUP($D827, 'SP Per G'!$A$2:$D$1385, 4, FALSE)))</f>
        <v>#N/A</v>
      </c>
      <c r="I827" s="11" t="e">
        <f t="shared" si="138"/>
        <v>#N/A</v>
      </c>
      <c r="J827" s="11" t="e">
        <f>_xlfn.IFNA(VLOOKUP($D827,Individual_Pitching___Dashboard[],18,FALSE),VLOOKUP(B827,Team_Pitching___Dashboard[[Team]:[ERA]],17,FALSE))</f>
        <v>#N/A</v>
      </c>
      <c r="K827" s="11" t="e">
        <f>_xlfn.IFNA(VLOOKUP($D827, Individual_Pitching___Dashboard[], 20, FALSE), VLOOKUP(B827,Team_Pitching___Dashboard[[Team]:[xFIP]],20,FALSE))</f>
        <v>#N/A</v>
      </c>
      <c r="L827" s="11" t="e">
        <f>_xlfn.IFNA(VLOOKUP($D827, Individual_Pitching___Advanced[], 21,FALSE), VLOOKUP(B827, Team_Pitching___Advanced[], 20, FALSE))</f>
        <v>#N/A</v>
      </c>
      <c r="M827" s="11" t="e">
        <f>VLOOKUP($B827, 'Team Per G'!$A$2:$G$31, 7, FALSE)</f>
        <v>#N/A</v>
      </c>
      <c r="N827" s="11" t="e">
        <f>VLOOKUP($B827, 'FanGraphs - Team WAR Projected'!$B$2:$E$31, 3, FALSE)/162</f>
        <v>#N/A</v>
      </c>
      <c r="O827" s="11" t="e">
        <f t="shared" si="139"/>
        <v>#N/A</v>
      </c>
      <c r="P827" s="11" t="e">
        <f>VLOOKUP($B827, Team_Pitching___Advanced[[Team]:[xFIP]], 19,FALSE)</f>
        <v>#N/A</v>
      </c>
      <c r="Q827" s="11" t="e">
        <f>VLOOKUP($B827, Team_Pitching___Advanced[], 20, FALSE)</f>
        <v>#N/A</v>
      </c>
      <c r="R827" s="11" t="e">
        <f>VLOOKUP($B827, Team_Batting___Dashboard[[Team]:[wOBA]], 16, FALSE)</f>
        <v>#N/A</v>
      </c>
      <c r="S827" s="11" t="e">
        <f>VLOOKUP($B827, Team_Batting___Advanced[[Team]:[OPS]], 9, FALSE)</f>
        <v>#N/A</v>
      </c>
      <c r="T827" s="11" t="e">
        <f>VLOOKUP($B827, Team_Batting___Advanced[], 19, FALSE)</f>
        <v>#N/A</v>
      </c>
      <c r="U827" s="11" t="e">
        <f>VLOOKUP($B827, 'Team Per G'!$A$2:$G$31, 3, FALSE)</f>
        <v>#N/A</v>
      </c>
      <c r="V827" s="11" t="e">
        <f>VLOOKUP($B827, 'Team Per G'!$A$2:$G$31, 5, FALSE)</f>
        <v>#N/A</v>
      </c>
      <c r="W827" s="11" t="e">
        <f>VLOOKUP($B827, 'Team Per G'!$A$2:$G$31, 4, FALSE)</f>
        <v>#N/A</v>
      </c>
      <c r="X827" s="11" t="e">
        <f>VLOOKUP($B827, Team_Batting___Dashboard[], 22, FALSE)/$F827</f>
        <v>#N/A</v>
      </c>
      <c r="Y827" s="11" t="e">
        <f>VLOOKUP($B827, 'FanGraphs - Team WAR Projected'!$B$2:$E$31, 4, FALSE)/162</f>
        <v>#N/A</v>
      </c>
      <c r="Z827" s="11" t="e">
        <f t="shared" si="140"/>
        <v>#N/A</v>
      </c>
      <c r="AA827" s="11" t="e">
        <f>VLOOKUP($B827, FanGraphs_Standings[[Abbreviation]:[2024 Year to Date RS/G]], 6, FALSE)/$F827</f>
        <v>#N/A</v>
      </c>
      <c r="AB827" s="11" t="e">
        <f>VLOOKUP($B827, FanGraphs_Standings[[Abbreviation]:[2024 Projected Full Season RDif]], 19, FALSE)/162</f>
        <v>#N/A</v>
      </c>
      <c r="AC827" s="11" t="e">
        <f t="shared" si="149"/>
        <v>#N/A</v>
      </c>
      <c r="AD827" s="11" t="e">
        <f>VLOOKUP($B827, FanGraphs_Standings[[Abbreviation]:[2024 Projected Full Season RDif]], 5, FALSE)</f>
        <v>#N/A</v>
      </c>
      <c r="AE827" s="11" t="e">
        <f>VLOOKUP($B827, FanGraphs_Standings[[Abbreviation]:[2024 Projected Full Season W%]], 18, FALSE)</f>
        <v>#N/A</v>
      </c>
      <c r="AF827" s="11" t="e">
        <f t="shared" si="141"/>
        <v>#N/A</v>
      </c>
      <c r="AG827" s="11" t="e">
        <f>VLOOKUP($B827, 'Home Field Adv'!$A$2:$I$31, 9, FALSE)</f>
        <v>#N/A</v>
      </c>
      <c r="AH827" s="11" t="e">
        <f>VLOOKUP($C827, FanGraphs_Standings[[Abbreviation]:[2024 Year to Date G]], 2, FALSE)</f>
        <v>#N/A</v>
      </c>
      <c r="AI827" s="11" t="e">
        <f>_xlfn.IFNA(VLOOKUP($E827, 'SP Per G'!$A$2:$D$1385, 3, FALSE), AO827)</f>
        <v>#N/A</v>
      </c>
      <c r="AJ827" s="11" t="e">
        <f>IF(AND(ISNA(VLOOKUP($E827, 'SP Per G'!$A$2:$D$1385, 4, FALSE)), ISTEXT($E827)), AI827,IF(ISNA(VLOOKUP($E827, 'SP Per G'!$A$2:$D$1385, 4, FALSE)), AO827, VLOOKUP($E827, 'SP Per G'!$A$2:$D$1385, 4, FALSE)))</f>
        <v>#N/A</v>
      </c>
      <c r="AK827" s="11" t="e">
        <f t="shared" si="142"/>
        <v>#N/A</v>
      </c>
      <c r="AL827" s="11" t="e">
        <f>_xlfn.IFNA(VLOOKUP($E827, Individual_Pitching___Dashboard[], 18, FALSE), VLOOKUP($C827,Team_Pitching___Advanced[[Team]:[SIERA]],16,FALSE))</f>
        <v>#N/A</v>
      </c>
      <c r="AM827" s="11" t="e">
        <f>_xlfn.IFNA(VLOOKUP($E827, Individual_Pitching___Dashboard[], 20, FALSE), VLOOKUP($C827,Team_Pitching___Advanced[[Team]:[xFIP]],19,FALSE))</f>
        <v>#N/A</v>
      </c>
      <c r="AN827" s="11" t="e">
        <f>_xlfn.IFNA(VLOOKUP($E827,Individual_Pitching___Advanced[],21,FALSE),VLOOKUP($C827,Team_Pitching___Advanced[[Team]:[SIERA]],20,FALSE))</f>
        <v>#N/A</v>
      </c>
      <c r="AO827" s="11" t="e">
        <f>VLOOKUP($C827, 'Team Per G'!$A$2:$G$31, 7, FALSE)</f>
        <v>#N/A</v>
      </c>
      <c r="AP827" s="11" t="e">
        <f>VLOOKUP($C827, 'FanGraphs - Team WAR Projected'!$B$2:$E$31, 3, FALSE)/162</f>
        <v>#N/A</v>
      </c>
      <c r="AQ827" s="11" t="e">
        <f t="shared" si="143"/>
        <v>#N/A</v>
      </c>
      <c r="AR827" s="11" t="e">
        <f>VLOOKUP($C827, Team_Pitching___Advanced[[Team]:[xFIP]], 19,FALSE)</f>
        <v>#N/A</v>
      </c>
      <c r="AS827" s="11" t="e">
        <f>VLOOKUP($C827, Team_Pitching___Advanced[], 20, FALSE)</f>
        <v>#N/A</v>
      </c>
      <c r="AT827" s="11" t="e">
        <f>VLOOKUP($C827, Team_Batting___Dashboard[[Team]:[wOBA]], 16, FALSE)</f>
        <v>#N/A</v>
      </c>
      <c r="AU827" s="11" t="e">
        <f>VLOOKUP($C827, Team_Batting___Advanced[[Team]:[OPS]], 9, FALSE)</f>
        <v>#N/A</v>
      </c>
      <c r="AV827" s="11" t="e">
        <f>VLOOKUP($C827, Team_Batting___Advanced[], 19, FALSE)</f>
        <v>#N/A</v>
      </c>
      <c r="AW827" s="11" t="e">
        <f>VLOOKUP($C827, 'Team Per G'!$A$2:$G$31, 3, FALSE)</f>
        <v>#N/A</v>
      </c>
      <c r="AX827" s="11" t="e">
        <f>VLOOKUP($C827, 'Team Per G'!$A$2:$G$31, 5, FALSE)</f>
        <v>#N/A</v>
      </c>
      <c r="AY827" s="11" t="e">
        <f>VLOOKUP($C827, 'Team Per G'!$A$2:$G$31, 4, FALSE)</f>
        <v>#N/A</v>
      </c>
      <c r="AZ827" s="11" t="e">
        <f>VLOOKUP($C827, Team_Batting___Dashboard[], 22, FALSE)/$AH827</f>
        <v>#N/A</v>
      </c>
      <c r="BA827" s="11" t="e">
        <f>VLOOKUP($C827, 'FanGraphs - Team WAR Projected'!$B$2:$E$31, 4, FALSE)/162</f>
        <v>#N/A</v>
      </c>
      <c r="BB827" s="11" t="e">
        <f t="shared" si="144"/>
        <v>#N/A</v>
      </c>
      <c r="BC827" s="11" t="e">
        <f>VLOOKUP($C827, FanGraphs_Standings[[Abbreviation]:[2024 Year to Date RS/G]], 6, FALSE)/$AH827</f>
        <v>#N/A</v>
      </c>
      <c r="BD827" s="11" t="e">
        <f>VLOOKUP($C827, FanGraphs_Standings[[Abbreviation]:[2024 Projected Full Season RDif]], 19, FALSE)/162</f>
        <v>#N/A</v>
      </c>
      <c r="BE827" s="11" t="e">
        <f t="shared" si="145"/>
        <v>#N/A</v>
      </c>
      <c r="BF827" s="11" t="e">
        <f>VLOOKUP($C827, FanGraphs_Standings[[Abbreviation]:[2024 Projected Full Season RDif]], 5, FALSE)</f>
        <v>#N/A</v>
      </c>
      <c r="BG827" s="11" t="e">
        <f>VLOOKUP($C827, FanGraphs_Standings[[Abbreviation]:[2024 Projected Full Season W%]], 18, FALSE)</f>
        <v>#N/A</v>
      </c>
      <c r="BH827" s="11" t="e">
        <f t="shared" si="146"/>
        <v>#N/A</v>
      </c>
      <c r="BI827" s="11" t="e">
        <f>VLOOKUP($C827, 'Home Field Adv'!$A$2:$K$31, 11, FALSE)</f>
        <v>#N/A</v>
      </c>
      <c r="BL827" s="12" t="str">
        <f t="shared" si="147"/>
        <v/>
      </c>
      <c r="BM827" s="12" t="str">
        <f t="shared" si="150"/>
        <v/>
      </c>
      <c r="BN827" s="12" t="str">
        <f t="shared" si="148"/>
        <v/>
      </c>
    </row>
    <row r="828" spans="6:66" x14ac:dyDescent="0.45">
      <c r="F828" s="11" t="e">
        <f>VLOOKUP($B828, FanGraphs_Standings[[Abbreviation]:[2024 Year to Date G]], 2, FALSE)</f>
        <v>#N/A</v>
      </c>
      <c r="G828" s="11" t="e">
        <f>_xlfn.IFNA(VLOOKUP($D828, 'SP Per G'!$A$2:$D$1385, 3, FALSE),M828)</f>
        <v>#N/A</v>
      </c>
      <c r="H828" s="11" t="e">
        <f>IF(AND(ISNA(VLOOKUP($D828, 'SP Per G'!$A$2:$D$1385, 4, FALSE)), ISTEXT($D828)), G828,IF(ISNA(VLOOKUP($D828, 'SP Per G'!$A$2:$D$1385, 4, FALSE)), M828, VLOOKUP($D828, 'SP Per G'!$A$2:$D$1385, 4, FALSE)))</f>
        <v>#N/A</v>
      </c>
      <c r="I828" s="11" t="e">
        <f t="shared" si="138"/>
        <v>#N/A</v>
      </c>
      <c r="J828" s="11" t="e">
        <f>_xlfn.IFNA(VLOOKUP($D828,Individual_Pitching___Dashboard[],18,FALSE),VLOOKUP(B828,Team_Pitching___Dashboard[[Team]:[ERA]],17,FALSE))</f>
        <v>#N/A</v>
      </c>
      <c r="K828" s="11" t="e">
        <f>_xlfn.IFNA(VLOOKUP($D828, Individual_Pitching___Dashboard[], 20, FALSE), VLOOKUP(B828,Team_Pitching___Dashboard[[Team]:[xFIP]],20,FALSE))</f>
        <v>#N/A</v>
      </c>
      <c r="L828" s="11" t="e">
        <f>_xlfn.IFNA(VLOOKUP($D828, Individual_Pitching___Advanced[], 21,FALSE), VLOOKUP(B828, Team_Pitching___Advanced[], 20, FALSE))</f>
        <v>#N/A</v>
      </c>
      <c r="M828" s="11" t="e">
        <f>VLOOKUP($B828, 'Team Per G'!$A$2:$G$31, 7, FALSE)</f>
        <v>#N/A</v>
      </c>
      <c r="N828" s="11" t="e">
        <f>VLOOKUP($B828, 'FanGraphs - Team WAR Projected'!$B$2:$E$31, 3, FALSE)/162</f>
        <v>#N/A</v>
      </c>
      <c r="O828" s="11" t="e">
        <f t="shared" si="139"/>
        <v>#N/A</v>
      </c>
      <c r="P828" s="11" t="e">
        <f>VLOOKUP($B828, Team_Pitching___Advanced[[Team]:[xFIP]], 19,FALSE)</f>
        <v>#N/A</v>
      </c>
      <c r="Q828" s="11" t="e">
        <f>VLOOKUP($B828, Team_Pitching___Advanced[], 20, FALSE)</f>
        <v>#N/A</v>
      </c>
      <c r="R828" s="11" t="e">
        <f>VLOOKUP($B828, Team_Batting___Dashboard[[Team]:[wOBA]], 16, FALSE)</f>
        <v>#N/A</v>
      </c>
      <c r="S828" s="11" t="e">
        <f>VLOOKUP($B828, Team_Batting___Advanced[[Team]:[OPS]], 9, FALSE)</f>
        <v>#N/A</v>
      </c>
      <c r="T828" s="11" t="e">
        <f>VLOOKUP($B828, Team_Batting___Advanced[], 19, FALSE)</f>
        <v>#N/A</v>
      </c>
      <c r="U828" s="11" t="e">
        <f>VLOOKUP($B828, 'Team Per G'!$A$2:$G$31, 3, FALSE)</f>
        <v>#N/A</v>
      </c>
      <c r="V828" s="11" t="e">
        <f>VLOOKUP($B828, 'Team Per G'!$A$2:$G$31, 5, FALSE)</f>
        <v>#N/A</v>
      </c>
      <c r="W828" s="11" t="e">
        <f>VLOOKUP($B828, 'Team Per G'!$A$2:$G$31, 4, FALSE)</f>
        <v>#N/A</v>
      </c>
      <c r="X828" s="11" t="e">
        <f>VLOOKUP($B828, Team_Batting___Dashboard[], 22, FALSE)/$F828</f>
        <v>#N/A</v>
      </c>
      <c r="Y828" s="11" t="e">
        <f>VLOOKUP($B828, 'FanGraphs - Team WAR Projected'!$B$2:$E$31, 4, FALSE)/162</f>
        <v>#N/A</v>
      </c>
      <c r="Z828" s="11" t="e">
        <f t="shared" si="140"/>
        <v>#N/A</v>
      </c>
      <c r="AA828" s="11" t="e">
        <f>VLOOKUP($B828, FanGraphs_Standings[[Abbreviation]:[2024 Year to Date RS/G]], 6, FALSE)/$F828</f>
        <v>#N/A</v>
      </c>
      <c r="AB828" s="11" t="e">
        <f>VLOOKUP($B828, FanGraphs_Standings[[Abbreviation]:[2024 Projected Full Season RDif]], 19, FALSE)/162</f>
        <v>#N/A</v>
      </c>
      <c r="AC828" s="11" t="e">
        <f t="shared" si="149"/>
        <v>#N/A</v>
      </c>
      <c r="AD828" s="11" t="e">
        <f>VLOOKUP($B828, FanGraphs_Standings[[Abbreviation]:[2024 Projected Full Season RDif]], 5, FALSE)</f>
        <v>#N/A</v>
      </c>
      <c r="AE828" s="11" t="e">
        <f>VLOOKUP($B828, FanGraphs_Standings[[Abbreviation]:[2024 Projected Full Season W%]], 18, FALSE)</f>
        <v>#N/A</v>
      </c>
      <c r="AF828" s="11" t="e">
        <f t="shared" si="141"/>
        <v>#N/A</v>
      </c>
      <c r="AG828" s="11" t="e">
        <f>VLOOKUP($B828, 'Home Field Adv'!$A$2:$I$31, 9, FALSE)</f>
        <v>#N/A</v>
      </c>
      <c r="AH828" s="11" t="e">
        <f>VLOOKUP($C828, FanGraphs_Standings[[Abbreviation]:[2024 Year to Date G]], 2, FALSE)</f>
        <v>#N/A</v>
      </c>
      <c r="AI828" s="11" t="e">
        <f>_xlfn.IFNA(VLOOKUP($E828, 'SP Per G'!$A$2:$D$1385, 3, FALSE), AO828)</f>
        <v>#N/A</v>
      </c>
      <c r="AJ828" s="11" t="e">
        <f>IF(AND(ISNA(VLOOKUP($E828, 'SP Per G'!$A$2:$D$1385, 4, FALSE)), ISTEXT($E828)), AI828,IF(ISNA(VLOOKUP($E828, 'SP Per G'!$A$2:$D$1385, 4, FALSE)), AO828, VLOOKUP($E828, 'SP Per G'!$A$2:$D$1385, 4, FALSE)))</f>
        <v>#N/A</v>
      </c>
      <c r="AK828" s="11" t="e">
        <f t="shared" si="142"/>
        <v>#N/A</v>
      </c>
      <c r="AL828" s="11" t="e">
        <f>_xlfn.IFNA(VLOOKUP($E828, Individual_Pitching___Dashboard[], 18, FALSE), VLOOKUP($C828,Team_Pitching___Advanced[[Team]:[SIERA]],16,FALSE))</f>
        <v>#N/A</v>
      </c>
      <c r="AM828" s="11" t="e">
        <f>_xlfn.IFNA(VLOOKUP($E828, Individual_Pitching___Dashboard[], 20, FALSE), VLOOKUP($C828,Team_Pitching___Advanced[[Team]:[xFIP]],19,FALSE))</f>
        <v>#N/A</v>
      </c>
      <c r="AN828" s="11" t="e">
        <f>_xlfn.IFNA(VLOOKUP($E828,Individual_Pitching___Advanced[],21,FALSE),VLOOKUP($C828,Team_Pitching___Advanced[[Team]:[SIERA]],20,FALSE))</f>
        <v>#N/A</v>
      </c>
      <c r="AO828" s="11" t="e">
        <f>VLOOKUP($C828, 'Team Per G'!$A$2:$G$31, 7, FALSE)</f>
        <v>#N/A</v>
      </c>
      <c r="AP828" s="11" t="e">
        <f>VLOOKUP($C828, 'FanGraphs - Team WAR Projected'!$B$2:$E$31, 3, FALSE)/162</f>
        <v>#N/A</v>
      </c>
      <c r="AQ828" s="11" t="e">
        <f t="shared" si="143"/>
        <v>#N/A</v>
      </c>
      <c r="AR828" s="11" t="e">
        <f>VLOOKUP($C828, Team_Pitching___Advanced[[Team]:[xFIP]], 19,FALSE)</f>
        <v>#N/A</v>
      </c>
      <c r="AS828" s="11" t="e">
        <f>VLOOKUP($C828, Team_Pitching___Advanced[], 20, FALSE)</f>
        <v>#N/A</v>
      </c>
      <c r="AT828" s="11" t="e">
        <f>VLOOKUP($C828, Team_Batting___Dashboard[[Team]:[wOBA]], 16, FALSE)</f>
        <v>#N/A</v>
      </c>
      <c r="AU828" s="11" t="e">
        <f>VLOOKUP($C828, Team_Batting___Advanced[[Team]:[OPS]], 9, FALSE)</f>
        <v>#N/A</v>
      </c>
      <c r="AV828" s="11" t="e">
        <f>VLOOKUP($C828, Team_Batting___Advanced[], 19, FALSE)</f>
        <v>#N/A</v>
      </c>
      <c r="AW828" s="11" t="e">
        <f>VLOOKUP($C828, 'Team Per G'!$A$2:$G$31, 3, FALSE)</f>
        <v>#N/A</v>
      </c>
      <c r="AX828" s="11" t="e">
        <f>VLOOKUP($C828, 'Team Per G'!$A$2:$G$31, 5, FALSE)</f>
        <v>#N/A</v>
      </c>
      <c r="AY828" s="11" t="e">
        <f>VLOOKUP($C828, 'Team Per G'!$A$2:$G$31, 4, FALSE)</f>
        <v>#N/A</v>
      </c>
      <c r="AZ828" s="11" t="e">
        <f>VLOOKUP($C828, Team_Batting___Dashboard[], 22, FALSE)/$AH828</f>
        <v>#N/A</v>
      </c>
      <c r="BA828" s="11" t="e">
        <f>VLOOKUP($C828, 'FanGraphs - Team WAR Projected'!$B$2:$E$31, 4, FALSE)/162</f>
        <v>#N/A</v>
      </c>
      <c r="BB828" s="11" t="e">
        <f t="shared" si="144"/>
        <v>#N/A</v>
      </c>
      <c r="BC828" s="11" t="e">
        <f>VLOOKUP($C828, FanGraphs_Standings[[Abbreviation]:[2024 Year to Date RS/G]], 6, FALSE)/$AH828</f>
        <v>#N/A</v>
      </c>
      <c r="BD828" s="11" t="e">
        <f>VLOOKUP($C828, FanGraphs_Standings[[Abbreviation]:[2024 Projected Full Season RDif]], 19, FALSE)/162</f>
        <v>#N/A</v>
      </c>
      <c r="BE828" s="11" t="e">
        <f t="shared" si="145"/>
        <v>#N/A</v>
      </c>
      <c r="BF828" s="11" t="e">
        <f>VLOOKUP($C828, FanGraphs_Standings[[Abbreviation]:[2024 Projected Full Season RDif]], 5, FALSE)</f>
        <v>#N/A</v>
      </c>
      <c r="BG828" s="11" t="e">
        <f>VLOOKUP($C828, FanGraphs_Standings[[Abbreviation]:[2024 Projected Full Season W%]], 18, FALSE)</f>
        <v>#N/A</v>
      </c>
      <c r="BH828" s="11" t="e">
        <f t="shared" si="146"/>
        <v>#N/A</v>
      </c>
      <c r="BI828" s="11" t="e">
        <f>VLOOKUP($C828, 'Home Field Adv'!$A$2:$K$31, 11, FALSE)</f>
        <v>#N/A</v>
      </c>
      <c r="BL828" s="12" t="str">
        <f t="shared" si="147"/>
        <v/>
      </c>
      <c r="BM828" s="12" t="str">
        <f t="shared" si="150"/>
        <v/>
      </c>
      <c r="BN828" s="12" t="str">
        <f t="shared" si="148"/>
        <v/>
      </c>
    </row>
    <row r="829" spans="6:66" x14ac:dyDescent="0.45">
      <c r="F829" s="11" t="e">
        <f>VLOOKUP($B829, FanGraphs_Standings[[Abbreviation]:[2024 Year to Date G]], 2, FALSE)</f>
        <v>#N/A</v>
      </c>
      <c r="G829" s="11" t="e">
        <f>_xlfn.IFNA(VLOOKUP($D829, 'SP Per G'!$A$2:$D$1385, 3, FALSE),M829)</f>
        <v>#N/A</v>
      </c>
      <c r="H829" s="11" t="e">
        <f>IF(AND(ISNA(VLOOKUP($D829, 'SP Per G'!$A$2:$D$1385, 4, FALSE)), ISTEXT($D829)), G829,IF(ISNA(VLOOKUP($D829, 'SP Per G'!$A$2:$D$1385, 4, FALSE)), M829, VLOOKUP($D829, 'SP Per G'!$A$2:$D$1385, 4, FALSE)))</f>
        <v>#N/A</v>
      </c>
      <c r="I829" s="11" t="e">
        <f t="shared" si="138"/>
        <v>#N/A</v>
      </c>
      <c r="J829" s="11" t="e">
        <f>_xlfn.IFNA(VLOOKUP($D829,Individual_Pitching___Dashboard[],18,FALSE),VLOOKUP(B829,Team_Pitching___Dashboard[[Team]:[ERA]],17,FALSE))</f>
        <v>#N/A</v>
      </c>
      <c r="K829" s="11" t="e">
        <f>_xlfn.IFNA(VLOOKUP($D829, Individual_Pitching___Dashboard[], 20, FALSE), VLOOKUP(B829,Team_Pitching___Dashboard[[Team]:[xFIP]],20,FALSE))</f>
        <v>#N/A</v>
      </c>
      <c r="L829" s="11" t="e">
        <f>_xlfn.IFNA(VLOOKUP($D829, Individual_Pitching___Advanced[], 21,FALSE), VLOOKUP(B829, Team_Pitching___Advanced[], 20, FALSE))</f>
        <v>#N/A</v>
      </c>
      <c r="M829" s="11" t="e">
        <f>VLOOKUP($B829, 'Team Per G'!$A$2:$G$31, 7, FALSE)</f>
        <v>#N/A</v>
      </c>
      <c r="N829" s="11" t="e">
        <f>VLOOKUP($B829, 'FanGraphs - Team WAR Projected'!$B$2:$E$31, 3, FALSE)/162</f>
        <v>#N/A</v>
      </c>
      <c r="O829" s="11" t="e">
        <f t="shared" si="139"/>
        <v>#N/A</v>
      </c>
      <c r="P829" s="11" t="e">
        <f>VLOOKUP($B829, Team_Pitching___Advanced[[Team]:[xFIP]], 19,FALSE)</f>
        <v>#N/A</v>
      </c>
      <c r="Q829" s="11" t="e">
        <f>VLOOKUP($B829, Team_Pitching___Advanced[], 20, FALSE)</f>
        <v>#N/A</v>
      </c>
      <c r="R829" s="11" t="e">
        <f>VLOOKUP($B829, Team_Batting___Dashboard[[Team]:[wOBA]], 16, FALSE)</f>
        <v>#N/A</v>
      </c>
      <c r="S829" s="11" t="e">
        <f>VLOOKUP($B829, Team_Batting___Advanced[[Team]:[OPS]], 9, FALSE)</f>
        <v>#N/A</v>
      </c>
      <c r="T829" s="11" t="e">
        <f>VLOOKUP($B829, Team_Batting___Advanced[], 19, FALSE)</f>
        <v>#N/A</v>
      </c>
      <c r="U829" s="11" t="e">
        <f>VLOOKUP($B829, 'Team Per G'!$A$2:$G$31, 3, FALSE)</f>
        <v>#N/A</v>
      </c>
      <c r="V829" s="11" t="e">
        <f>VLOOKUP($B829, 'Team Per G'!$A$2:$G$31, 5, FALSE)</f>
        <v>#N/A</v>
      </c>
      <c r="W829" s="11" t="e">
        <f>VLOOKUP($B829, 'Team Per G'!$A$2:$G$31, 4, FALSE)</f>
        <v>#N/A</v>
      </c>
      <c r="X829" s="11" t="e">
        <f>VLOOKUP($B829, Team_Batting___Dashboard[], 22, FALSE)/$F829</f>
        <v>#N/A</v>
      </c>
      <c r="Y829" s="11" t="e">
        <f>VLOOKUP($B829, 'FanGraphs - Team WAR Projected'!$B$2:$E$31, 4, FALSE)/162</f>
        <v>#N/A</v>
      </c>
      <c r="Z829" s="11" t="e">
        <f t="shared" si="140"/>
        <v>#N/A</v>
      </c>
      <c r="AA829" s="11" t="e">
        <f>VLOOKUP($B829, FanGraphs_Standings[[Abbreviation]:[2024 Year to Date RS/G]], 6, FALSE)/$F829</f>
        <v>#N/A</v>
      </c>
      <c r="AB829" s="11" t="e">
        <f>VLOOKUP($B829, FanGraphs_Standings[[Abbreviation]:[2024 Projected Full Season RDif]], 19, FALSE)/162</f>
        <v>#N/A</v>
      </c>
      <c r="AC829" s="11" t="e">
        <f t="shared" si="149"/>
        <v>#N/A</v>
      </c>
      <c r="AD829" s="11" t="e">
        <f>VLOOKUP($B829, FanGraphs_Standings[[Abbreviation]:[2024 Projected Full Season RDif]], 5, FALSE)</f>
        <v>#N/A</v>
      </c>
      <c r="AE829" s="11" t="e">
        <f>VLOOKUP($B829, FanGraphs_Standings[[Abbreviation]:[2024 Projected Full Season W%]], 18, FALSE)</f>
        <v>#N/A</v>
      </c>
      <c r="AF829" s="11" t="e">
        <f t="shared" si="141"/>
        <v>#N/A</v>
      </c>
      <c r="AG829" s="11" t="e">
        <f>VLOOKUP($B829, 'Home Field Adv'!$A$2:$I$31, 9, FALSE)</f>
        <v>#N/A</v>
      </c>
      <c r="AH829" s="11" t="e">
        <f>VLOOKUP($C829, FanGraphs_Standings[[Abbreviation]:[2024 Year to Date G]], 2, FALSE)</f>
        <v>#N/A</v>
      </c>
      <c r="AI829" s="11" t="e">
        <f>_xlfn.IFNA(VLOOKUP($E829, 'SP Per G'!$A$2:$D$1385, 3, FALSE), AO829)</f>
        <v>#N/A</v>
      </c>
      <c r="AJ829" s="11" t="e">
        <f>IF(AND(ISNA(VLOOKUP($E829, 'SP Per G'!$A$2:$D$1385, 4, FALSE)), ISTEXT($E829)), AI829,IF(ISNA(VLOOKUP($E829, 'SP Per G'!$A$2:$D$1385, 4, FALSE)), AO829, VLOOKUP($E829, 'SP Per G'!$A$2:$D$1385, 4, FALSE)))</f>
        <v>#N/A</v>
      </c>
      <c r="AK829" s="11" t="e">
        <f t="shared" si="142"/>
        <v>#N/A</v>
      </c>
      <c r="AL829" s="11" t="e">
        <f>_xlfn.IFNA(VLOOKUP($E829, Individual_Pitching___Dashboard[], 18, FALSE), VLOOKUP($C829,Team_Pitching___Advanced[[Team]:[SIERA]],16,FALSE))</f>
        <v>#N/A</v>
      </c>
      <c r="AM829" s="11" t="e">
        <f>_xlfn.IFNA(VLOOKUP($E829, Individual_Pitching___Dashboard[], 20, FALSE), VLOOKUP($C829,Team_Pitching___Advanced[[Team]:[xFIP]],19,FALSE))</f>
        <v>#N/A</v>
      </c>
      <c r="AN829" s="11" t="e">
        <f>_xlfn.IFNA(VLOOKUP($E829,Individual_Pitching___Advanced[],21,FALSE),VLOOKUP($C829,Team_Pitching___Advanced[[Team]:[SIERA]],20,FALSE))</f>
        <v>#N/A</v>
      </c>
      <c r="AO829" s="11" t="e">
        <f>VLOOKUP($C829, 'Team Per G'!$A$2:$G$31, 7, FALSE)</f>
        <v>#N/A</v>
      </c>
      <c r="AP829" s="11" t="e">
        <f>VLOOKUP($C829, 'FanGraphs - Team WAR Projected'!$B$2:$E$31, 3, FALSE)/162</f>
        <v>#N/A</v>
      </c>
      <c r="AQ829" s="11" t="e">
        <f t="shared" si="143"/>
        <v>#N/A</v>
      </c>
      <c r="AR829" s="11" t="e">
        <f>VLOOKUP($C829, Team_Pitching___Advanced[[Team]:[xFIP]], 19,FALSE)</f>
        <v>#N/A</v>
      </c>
      <c r="AS829" s="11" t="e">
        <f>VLOOKUP($C829, Team_Pitching___Advanced[], 20, FALSE)</f>
        <v>#N/A</v>
      </c>
      <c r="AT829" s="11" t="e">
        <f>VLOOKUP($C829, Team_Batting___Dashboard[[Team]:[wOBA]], 16, FALSE)</f>
        <v>#N/A</v>
      </c>
      <c r="AU829" s="11" t="e">
        <f>VLOOKUP($C829, Team_Batting___Advanced[[Team]:[OPS]], 9, FALSE)</f>
        <v>#N/A</v>
      </c>
      <c r="AV829" s="11" t="e">
        <f>VLOOKUP($C829, Team_Batting___Advanced[], 19, FALSE)</f>
        <v>#N/A</v>
      </c>
      <c r="AW829" s="11" t="e">
        <f>VLOOKUP($C829, 'Team Per G'!$A$2:$G$31, 3, FALSE)</f>
        <v>#N/A</v>
      </c>
      <c r="AX829" s="11" t="e">
        <f>VLOOKUP($C829, 'Team Per G'!$A$2:$G$31, 5, FALSE)</f>
        <v>#N/A</v>
      </c>
      <c r="AY829" s="11" t="e">
        <f>VLOOKUP($C829, 'Team Per G'!$A$2:$G$31, 4, FALSE)</f>
        <v>#N/A</v>
      </c>
      <c r="AZ829" s="11" t="e">
        <f>VLOOKUP($C829, Team_Batting___Dashboard[], 22, FALSE)/$AH829</f>
        <v>#N/A</v>
      </c>
      <c r="BA829" s="11" t="e">
        <f>VLOOKUP($C829, 'FanGraphs - Team WAR Projected'!$B$2:$E$31, 4, FALSE)/162</f>
        <v>#N/A</v>
      </c>
      <c r="BB829" s="11" t="e">
        <f t="shared" si="144"/>
        <v>#N/A</v>
      </c>
      <c r="BC829" s="11" t="e">
        <f>VLOOKUP($C829, FanGraphs_Standings[[Abbreviation]:[2024 Year to Date RS/G]], 6, FALSE)/$AH829</f>
        <v>#N/A</v>
      </c>
      <c r="BD829" s="11" t="e">
        <f>VLOOKUP($C829, FanGraphs_Standings[[Abbreviation]:[2024 Projected Full Season RDif]], 19, FALSE)/162</f>
        <v>#N/A</v>
      </c>
      <c r="BE829" s="11" t="e">
        <f t="shared" si="145"/>
        <v>#N/A</v>
      </c>
      <c r="BF829" s="11" t="e">
        <f>VLOOKUP($C829, FanGraphs_Standings[[Abbreviation]:[2024 Projected Full Season RDif]], 5, FALSE)</f>
        <v>#N/A</v>
      </c>
      <c r="BG829" s="11" t="e">
        <f>VLOOKUP($C829, FanGraphs_Standings[[Abbreviation]:[2024 Projected Full Season W%]], 18, FALSE)</f>
        <v>#N/A</v>
      </c>
      <c r="BH829" s="11" t="e">
        <f t="shared" si="146"/>
        <v>#N/A</v>
      </c>
      <c r="BI829" s="11" t="e">
        <f>VLOOKUP($C829, 'Home Field Adv'!$A$2:$K$31, 11, FALSE)</f>
        <v>#N/A</v>
      </c>
      <c r="BL829" s="12" t="str">
        <f t="shared" si="147"/>
        <v/>
      </c>
      <c r="BM829" s="12" t="str">
        <f t="shared" si="150"/>
        <v/>
      </c>
      <c r="BN829" s="12" t="str">
        <f t="shared" si="148"/>
        <v/>
      </c>
    </row>
    <row r="830" spans="6:66" x14ac:dyDescent="0.45">
      <c r="F830" s="11" t="e">
        <f>VLOOKUP($B830, FanGraphs_Standings[[Abbreviation]:[2024 Year to Date G]], 2, FALSE)</f>
        <v>#N/A</v>
      </c>
      <c r="G830" s="11" t="e">
        <f>_xlfn.IFNA(VLOOKUP($D830, 'SP Per G'!$A$2:$D$1385, 3, FALSE),M830)</f>
        <v>#N/A</v>
      </c>
      <c r="H830" s="11" t="e">
        <f>IF(AND(ISNA(VLOOKUP($D830, 'SP Per G'!$A$2:$D$1385, 4, FALSE)), ISTEXT($D830)), G830,IF(ISNA(VLOOKUP($D830, 'SP Per G'!$A$2:$D$1385, 4, FALSE)), M830, VLOOKUP($D830, 'SP Per G'!$A$2:$D$1385, 4, FALSE)))</f>
        <v>#N/A</v>
      </c>
      <c r="I830" s="11" t="e">
        <f t="shared" si="138"/>
        <v>#N/A</v>
      </c>
      <c r="J830" s="11" t="e">
        <f>_xlfn.IFNA(VLOOKUP($D830,Individual_Pitching___Dashboard[],18,FALSE),VLOOKUP(B830,Team_Pitching___Dashboard[[Team]:[ERA]],17,FALSE))</f>
        <v>#N/A</v>
      </c>
      <c r="K830" s="11" t="e">
        <f>_xlfn.IFNA(VLOOKUP($D830, Individual_Pitching___Dashboard[], 20, FALSE), VLOOKUP(B830,Team_Pitching___Dashboard[[Team]:[xFIP]],20,FALSE))</f>
        <v>#N/A</v>
      </c>
      <c r="L830" s="11" t="e">
        <f>_xlfn.IFNA(VLOOKUP($D830, Individual_Pitching___Advanced[], 21,FALSE), VLOOKUP(B830, Team_Pitching___Advanced[], 20, FALSE))</f>
        <v>#N/A</v>
      </c>
      <c r="M830" s="11" t="e">
        <f>VLOOKUP($B830, 'Team Per G'!$A$2:$G$31, 7, FALSE)</f>
        <v>#N/A</v>
      </c>
      <c r="N830" s="11" t="e">
        <f>VLOOKUP($B830, 'FanGraphs - Team WAR Projected'!$B$2:$E$31, 3, FALSE)/162</f>
        <v>#N/A</v>
      </c>
      <c r="O830" s="11" t="e">
        <f t="shared" si="139"/>
        <v>#N/A</v>
      </c>
      <c r="P830" s="11" t="e">
        <f>VLOOKUP($B830, Team_Pitching___Advanced[[Team]:[xFIP]], 19,FALSE)</f>
        <v>#N/A</v>
      </c>
      <c r="Q830" s="11" t="e">
        <f>VLOOKUP($B830, Team_Pitching___Advanced[], 20, FALSE)</f>
        <v>#N/A</v>
      </c>
      <c r="R830" s="11" t="e">
        <f>VLOOKUP($B830, Team_Batting___Dashboard[[Team]:[wOBA]], 16, FALSE)</f>
        <v>#N/A</v>
      </c>
      <c r="S830" s="11" t="e">
        <f>VLOOKUP($B830, Team_Batting___Advanced[[Team]:[OPS]], 9, FALSE)</f>
        <v>#N/A</v>
      </c>
      <c r="T830" s="11" t="e">
        <f>VLOOKUP($B830, Team_Batting___Advanced[], 19, FALSE)</f>
        <v>#N/A</v>
      </c>
      <c r="U830" s="11" t="e">
        <f>VLOOKUP($B830, 'Team Per G'!$A$2:$G$31, 3, FALSE)</f>
        <v>#N/A</v>
      </c>
      <c r="V830" s="11" t="e">
        <f>VLOOKUP($B830, 'Team Per G'!$A$2:$G$31, 5, FALSE)</f>
        <v>#N/A</v>
      </c>
      <c r="W830" s="11" t="e">
        <f>VLOOKUP($B830, 'Team Per G'!$A$2:$G$31, 4, FALSE)</f>
        <v>#N/A</v>
      </c>
      <c r="X830" s="11" t="e">
        <f>VLOOKUP($B830, Team_Batting___Dashboard[], 22, FALSE)/$F830</f>
        <v>#N/A</v>
      </c>
      <c r="Y830" s="11" t="e">
        <f>VLOOKUP($B830, 'FanGraphs - Team WAR Projected'!$B$2:$E$31, 4, FALSE)/162</f>
        <v>#N/A</v>
      </c>
      <c r="Z830" s="11" t="e">
        <f t="shared" si="140"/>
        <v>#N/A</v>
      </c>
      <c r="AA830" s="11" t="e">
        <f>VLOOKUP($B830, FanGraphs_Standings[[Abbreviation]:[2024 Year to Date RS/G]], 6, FALSE)/$F830</f>
        <v>#N/A</v>
      </c>
      <c r="AB830" s="11" t="e">
        <f>VLOOKUP($B830, FanGraphs_Standings[[Abbreviation]:[2024 Projected Full Season RDif]], 19, FALSE)/162</f>
        <v>#N/A</v>
      </c>
      <c r="AC830" s="11" t="e">
        <f t="shared" si="149"/>
        <v>#N/A</v>
      </c>
      <c r="AD830" s="11" t="e">
        <f>VLOOKUP($B830, FanGraphs_Standings[[Abbreviation]:[2024 Projected Full Season RDif]], 5, FALSE)</f>
        <v>#N/A</v>
      </c>
      <c r="AE830" s="11" t="e">
        <f>VLOOKUP($B830, FanGraphs_Standings[[Abbreviation]:[2024 Projected Full Season W%]], 18, FALSE)</f>
        <v>#N/A</v>
      </c>
      <c r="AF830" s="11" t="e">
        <f t="shared" si="141"/>
        <v>#N/A</v>
      </c>
      <c r="AG830" s="11" t="e">
        <f>VLOOKUP($B830, 'Home Field Adv'!$A$2:$I$31, 9, FALSE)</f>
        <v>#N/A</v>
      </c>
      <c r="AH830" s="11" t="e">
        <f>VLOOKUP($C830, FanGraphs_Standings[[Abbreviation]:[2024 Year to Date G]], 2, FALSE)</f>
        <v>#N/A</v>
      </c>
      <c r="AI830" s="11" t="e">
        <f>_xlfn.IFNA(VLOOKUP($E830, 'SP Per G'!$A$2:$D$1385, 3, FALSE), AO830)</f>
        <v>#N/A</v>
      </c>
      <c r="AJ830" s="11" t="e">
        <f>IF(AND(ISNA(VLOOKUP($E830, 'SP Per G'!$A$2:$D$1385, 4, FALSE)), ISTEXT($E830)), AI830,IF(ISNA(VLOOKUP($E830, 'SP Per G'!$A$2:$D$1385, 4, FALSE)), AO830, VLOOKUP($E830, 'SP Per G'!$A$2:$D$1385, 4, FALSE)))</f>
        <v>#N/A</v>
      </c>
      <c r="AK830" s="11" t="e">
        <f t="shared" si="142"/>
        <v>#N/A</v>
      </c>
      <c r="AL830" s="11" t="e">
        <f>_xlfn.IFNA(VLOOKUP($E830, Individual_Pitching___Dashboard[], 18, FALSE), VLOOKUP($C830,Team_Pitching___Advanced[[Team]:[SIERA]],16,FALSE))</f>
        <v>#N/A</v>
      </c>
      <c r="AM830" s="11" t="e">
        <f>_xlfn.IFNA(VLOOKUP($E830, Individual_Pitching___Dashboard[], 20, FALSE), VLOOKUP($C830,Team_Pitching___Advanced[[Team]:[xFIP]],19,FALSE))</f>
        <v>#N/A</v>
      </c>
      <c r="AN830" s="11" t="e">
        <f>_xlfn.IFNA(VLOOKUP($E830,Individual_Pitching___Advanced[],21,FALSE),VLOOKUP($C830,Team_Pitching___Advanced[[Team]:[SIERA]],20,FALSE))</f>
        <v>#N/A</v>
      </c>
      <c r="AO830" s="11" t="e">
        <f>VLOOKUP($C830, 'Team Per G'!$A$2:$G$31, 7, FALSE)</f>
        <v>#N/A</v>
      </c>
      <c r="AP830" s="11" t="e">
        <f>VLOOKUP($C830, 'FanGraphs - Team WAR Projected'!$B$2:$E$31, 3, FALSE)/162</f>
        <v>#N/A</v>
      </c>
      <c r="AQ830" s="11" t="e">
        <f t="shared" si="143"/>
        <v>#N/A</v>
      </c>
      <c r="AR830" s="11" t="e">
        <f>VLOOKUP($C830, Team_Pitching___Advanced[[Team]:[xFIP]], 19,FALSE)</f>
        <v>#N/A</v>
      </c>
      <c r="AS830" s="11" t="e">
        <f>VLOOKUP($C830, Team_Pitching___Advanced[], 20, FALSE)</f>
        <v>#N/A</v>
      </c>
      <c r="AT830" s="11" t="e">
        <f>VLOOKUP($C830, Team_Batting___Dashboard[[Team]:[wOBA]], 16, FALSE)</f>
        <v>#N/A</v>
      </c>
      <c r="AU830" s="11" t="e">
        <f>VLOOKUP($C830, Team_Batting___Advanced[[Team]:[OPS]], 9, FALSE)</f>
        <v>#N/A</v>
      </c>
      <c r="AV830" s="11" t="e">
        <f>VLOOKUP($C830, Team_Batting___Advanced[], 19, FALSE)</f>
        <v>#N/A</v>
      </c>
      <c r="AW830" s="11" t="e">
        <f>VLOOKUP($C830, 'Team Per G'!$A$2:$G$31, 3, FALSE)</f>
        <v>#N/A</v>
      </c>
      <c r="AX830" s="11" t="e">
        <f>VLOOKUP($C830, 'Team Per G'!$A$2:$G$31, 5, FALSE)</f>
        <v>#N/A</v>
      </c>
      <c r="AY830" s="11" t="e">
        <f>VLOOKUP($C830, 'Team Per G'!$A$2:$G$31, 4, FALSE)</f>
        <v>#N/A</v>
      </c>
      <c r="AZ830" s="11" t="e">
        <f>VLOOKUP($C830, Team_Batting___Dashboard[], 22, FALSE)/$AH830</f>
        <v>#N/A</v>
      </c>
      <c r="BA830" s="11" t="e">
        <f>VLOOKUP($C830, 'FanGraphs - Team WAR Projected'!$B$2:$E$31, 4, FALSE)/162</f>
        <v>#N/A</v>
      </c>
      <c r="BB830" s="11" t="e">
        <f t="shared" si="144"/>
        <v>#N/A</v>
      </c>
      <c r="BC830" s="11" t="e">
        <f>VLOOKUP($C830, FanGraphs_Standings[[Abbreviation]:[2024 Year to Date RS/G]], 6, FALSE)/$AH830</f>
        <v>#N/A</v>
      </c>
      <c r="BD830" s="11" t="e">
        <f>VLOOKUP($C830, FanGraphs_Standings[[Abbreviation]:[2024 Projected Full Season RDif]], 19, FALSE)/162</f>
        <v>#N/A</v>
      </c>
      <c r="BE830" s="11" t="e">
        <f t="shared" si="145"/>
        <v>#N/A</v>
      </c>
      <c r="BF830" s="11" t="e">
        <f>VLOOKUP($C830, FanGraphs_Standings[[Abbreviation]:[2024 Projected Full Season RDif]], 5, FALSE)</f>
        <v>#N/A</v>
      </c>
      <c r="BG830" s="11" t="e">
        <f>VLOOKUP($C830, FanGraphs_Standings[[Abbreviation]:[2024 Projected Full Season W%]], 18, FALSE)</f>
        <v>#N/A</v>
      </c>
      <c r="BH830" s="11" t="e">
        <f t="shared" si="146"/>
        <v>#N/A</v>
      </c>
      <c r="BI830" s="11" t="e">
        <f>VLOOKUP($C830, 'Home Field Adv'!$A$2:$K$31, 11, FALSE)</f>
        <v>#N/A</v>
      </c>
      <c r="BL830" s="12" t="str">
        <f t="shared" si="147"/>
        <v/>
      </c>
      <c r="BM830" s="12" t="str">
        <f t="shared" si="150"/>
        <v/>
      </c>
      <c r="BN830" s="12" t="str">
        <f t="shared" si="148"/>
        <v/>
      </c>
    </row>
    <row r="831" spans="6:66" x14ac:dyDescent="0.45">
      <c r="F831" s="11" t="e">
        <f>VLOOKUP($B831, FanGraphs_Standings[[Abbreviation]:[2024 Year to Date G]], 2, FALSE)</f>
        <v>#N/A</v>
      </c>
      <c r="G831" s="11" t="e">
        <f>_xlfn.IFNA(VLOOKUP($D831, 'SP Per G'!$A$2:$D$1385, 3, FALSE),M831)</f>
        <v>#N/A</v>
      </c>
      <c r="H831" s="11" t="e">
        <f>IF(AND(ISNA(VLOOKUP($D831, 'SP Per G'!$A$2:$D$1385, 4, FALSE)), ISTEXT($D831)), G831,IF(ISNA(VLOOKUP($D831, 'SP Per G'!$A$2:$D$1385, 4, FALSE)), M831, VLOOKUP($D831, 'SP Per G'!$A$2:$D$1385, 4, FALSE)))</f>
        <v>#N/A</v>
      </c>
      <c r="I831" s="11" t="e">
        <f t="shared" si="138"/>
        <v>#N/A</v>
      </c>
      <c r="J831" s="11" t="e">
        <f>_xlfn.IFNA(VLOOKUP($D831,Individual_Pitching___Dashboard[],18,FALSE),VLOOKUP(B831,Team_Pitching___Dashboard[[Team]:[ERA]],17,FALSE))</f>
        <v>#N/A</v>
      </c>
      <c r="K831" s="11" t="e">
        <f>_xlfn.IFNA(VLOOKUP($D831, Individual_Pitching___Dashboard[], 20, FALSE), VLOOKUP(B831,Team_Pitching___Dashboard[[Team]:[xFIP]],20,FALSE))</f>
        <v>#N/A</v>
      </c>
      <c r="L831" s="11" t="e">
        <f>_xlfn.IFNA(VLOOKUP($D831, Individual_Pitching___Advanced[], 21,FALSE), VLOOKUP(B831, Team_Pitching___Advanced[], 20, FALSE))</f>
        <v>#N/A</v>
      </c>
      <c r="M831" s="11" t="e">
        <f>VLOOKUP($B831, 'Team Per G'!$A$2:$G$31, 7, FALSE)</f>
        <v>#N/A</v>
      </c>
      <c r="N831" s="11" t="e">
        <f>VLOOKUP($B831, 'FanGraphs - Team WAR Projected'!$B$2:$E$31, 3, FALSE)/162</f>
        <v>#N/A</v>
      </c>
      <c r="O831" s="11" t="e">
        <f t="shared" si="139"/>
        <v>#N/A</v>
      </c>
      <c r="P831" s="11" t="e">
        <f>VLOOKUP($B831, Team_Pitching___Advanced[[Team]:[xFIP]], 19,FALSE)</f>
        <v>#N/A</v>
      </c>
      <c r="Q831" s="11" t="e">
        <f>VLOOKUP($B831, Team_Pitching___Advanced[], 20, FALSE)</f>
        <v>#N/A</v>
      </c>
      <c r="R831" s="11" t="e">
        <f>VLOOKUP($B831, Team_Batting___Dashboard[[Team]:[wOBA]], 16, FALSE)</f>
        <v>#N/A</v>
      </c>
      <c r="S831" s="11" t="e">
        <f>VLOOKUP($B831, Team_Batting___Advanced[[Team]:[OPS]], 9, FALSE)</f>
        <v>#N/A</v>
      </c>
      <c r="T831" s="11" t="e">
        <f>VLOOKUP($B831, Team_Batting___Advanced[], 19, FALSE)</f>
        <v>#N/A</v>
      </c>
      <c r="U831" s="11" t="e">
        <f>VLOOKUP($B831, 'Team Per G'!$A$2:$G$31, 3, FALSE)</f>
        <v>#N/A</v>
      </c>
      <c r="V831" s="11" t="e">
        <f>VLOOKUP($B831, 'Team Per G'!$A$2:$G$31, 5, FALSE)</f>
        <v>#N/A</v>
      </c>
      <c r="W831" s="11" t="e">
        <f>VLOOKUP($B831, 'Team Per G'!$A$2:$G$31, 4, FALSE)</f>
        <v>#N/A</v>
      </c>
      <c r="X831" s="11" t="e">
        <f>VLOOKUP($B831, Team_Batting___Dashboard[], 22, FALSE)/$F831</f>
        <v>#N/A</v>
      </c>
      <c r="Y831" s="11" t="e">
        <f>VLOOKUP($B831, 'FanGraphs - Team WAR Projected'!$B$2:$E$31, 4, FALSE)/162</f>
        <v>#N/A</v>
      </c>
      <c r="Z831" s="11" t="e">
        <f t="shared" si="140"/>
        <v>#N/A</v>
      </c>
      <c r="AA831" s="11" t="e">
        <f>VLOOKUP($B831, FanGraphs_Standings[[Abbreviation]:[2024 Year to Date RS/G]], 6, FALSE)/$F831</f>
        <v>#N/A</v>
      </c>
      <c r="AB831" s="11" t="e">
        <f>VLOOKUP($B831, FanGraphs_Standings[[Abbreviation]:[2024 Projected Full Season RDif]], 19, FALSE)/162</f>
        <v>#N/A</v>
      </c>
      <c r="AC831" s="11" t="e">
        <f t="shared" si="149"/>
        <v>#N/A</v>
      </c>
      <c r="AD831" s="11" t="e">
        <f>VLOOKUP($B831, FanGraphs_Standings[[Abbreviation]:[2024 Projected Full Season RDif]], 5, FALSE)</f>
        <v>#N/A</v>
      </c>
      <c r="AE831" s="11" t="e">
        <f>VLOOKUP($B831, FanGraphs_Standings[[Abbreviation]:[2024 Projected Full Season W%]], 18, FALSE)</f>
        <v>#N/A</v>
      </c>
      <c r="AF831" s="11" t="e">
        <f t="shared" si="141"/>
        <v>#N/A</v>
      </c>
      <c r="AG831" s="11" t="e">
        <f>VLOOKUP($B831, 'Home Field Adv'!$A$2:$I$31, 9, FALSE)</f>
        <v>#N/A</v>
      </c>
      <c r="AH831" s="11" t="e">
        <f>VLOOKUP($C831, FanGraphs_Standings[[Abbreviation]:[2024 Year to Date G]], 2, FALSE)</f>
        <v>#N/A</v>
      </c>
      <c r="AI831" s="11" t="e">
        <f>_xlfn.IFNA(VLOOKUP($E831, 'SP Per G'!$A$2:$D$1385, 3, FALSE), AO831)</f>
        <v>#N/A</v>
      </c>
      <c r="AJ831" s="11" t="e">
        <f>IF(AND(ISNA(VLOOKUP($E831, 'SP Per G'!$A$2:$D$1385, 4, FALSE)), ISTEXT($E831)), AI831,IF(ISNA(VLOOKUP($E831, 'SP Per G'!$A$2:$D$1385, 4, FALSE)), AO831, VLOOKUP($E831, 'SP Per G'!$A$2:$D$1385, 4, FALSE)))</f>
        <v>#N/A</v>
      </c>
      <c r="AK831" s="11" t="e">
        <f t="shared" si="142"/>
        <v>#N/A</v>
      </c>
      <c r="AL831" s="11" t="e">
        <f>_xlfn.IFNA(VLOOKUP($E831, Individual_Pitching___Dashboard[], 18, FALSE), VLOOKUP($C831,Team_Pitching___Advanced[[Team]:[SIERA]],16,FALSE))</f>
        <v>#N/A</v>
      </c>
      <c r="AM831" s="11" t="e">
        <f>_xlfn.IFNA(VLOOKUP($E831, Individual_Pitching___Dashboard[], 20, FALSE), VLOOKUP($C831,Team_Pitching___Advanced[[Team]:[xFIP]],19,FALSE))</f>
        <v>#N/A</v>
      </c>
      <c r="AN831" s="11" t="e">
        <f>_xlfn.IFNA(VLOOKUP($E831,Individual_Pitching___Advanced[],21,FALSE),VLOOKUP($C831,Team_Pitching___Advanced[[Team]:[SIERA]],20,FALSE))</f>
        <v>#N/A</v>
      </c>
      <c r="AO831" s="11" t="e">
        <f>VLOOKUP($C831, 'Team Per G'!$A$2:$G$31, 7, FALSE)</f>
        <v>#N/A</v>
      </c>
      <c r="AP831" s="11" t="e">
        <f>VLOOKUP($C831, 'FanGraphs - Team WAR Projected'!$B$2:$E$31, 3, FALSE)/162</f>
        <v>#N/A</v>
      </c>
      <c r="AQ831" s="11" t="e">
        <f t="shared" si="143"/>
        <v>#N/A</v>
      </c>
      <c r="AR831" s="11" t="e">
        <f>VLOOKUP($C831, Team_Pitching___Advanced[[Team]:[xFIP]], 19,FALSE)</f>
        <v>#N/A</v>
      </c>
      <c r="AS831" s="11" t="e">
        <f>VLOOKUP($C831, Team_Pitching___Advanced[], 20, FALSE)</f>
        <v>#N/A</v>
      </c>
      <c r="AT831" s="11" t="e">
        <f>VLOOKUP($C831, Team_Batting___Dashboard[[Team]:[wOBA]], 16, FALSE)</f>
        <v>#N/A</v>
      </c>
      <c r="AU831" s="11" t="e">
        <f>VLOOKUP($C831, Team_Batting___Advanced[[Team]:[OPS]], 9, FALSE)</f>
        <v>#N/A</v>
      </c>
      <c r="AV831" s="11" t="e">
        <f>VLOOKUP($C831, Team_Batting___Advanced[], 19, FALSE)</f>
        <v>#N/A</v>
      </c>
      <c r="AW831" s="11" t="e">
        <f>VLOOKUP($C831, 'Team Per G'!$A$2:$G$31, 3, FALSE)</f>
        <v>#N/A</v>
      </c>
      <c r="AX831" s="11" t="e">
        <f>VLOOKUP($C831, 'Team Per G'!$A$2:$G$31, 5, FALSE)</f>
        <v>#N/A</v>
      </c>
      <c r="AY831" s="11" t="e">
        <f>VLOOKUP($C831, 'Team Per G'!$A$2:$G$31, 4, FALSE)</f>
        <v>#N/A</v>
      </c>
      <c r="AZ831" s="11" t="e">
        <f>VLOOKUP($C831, Team_Batting___Dashboard[], 22, FALSE)/$AH831</f>
        <v>#N/A</v>
      </c>
      <c r="BA831" s="11" t="e">
        <f>VLOOKUP($C831, 'FanGraphs - Team WAR Projected'!$B$2:$E$31, 4, FALSE)/162</f>
        <v>#N/A</v>
      </c>
      <c r="BB831" s="11" t="e">
        <f t="shared" si="144"/>
        <v>#N/A</v>
      </c>
      <c r="BC831" s="11" t="e">
        <f>VLOOKUP($C831, FanGraphs_Standings[[Abbreviation]:[2024 Year to Date RS/G]], 6, FALSE)/$AH831</f>
        <v>#N/A</v>
      </c>
      <c r="BD831" s="11" t="e">
        <f>VLOOKUP($C831, FanGraphs_Standings[[Abbreviation]:[2024 Projected Full Season RDif]], 19, FALSE)/162</f>
        <v>#N/A</v>
      </c>
      <c r="BE831" s="11" t="e">
        <f t="shared" si="145"/>
        <v>#N/A</v>
      </c>
      <c r="BF831" s="11" t="e">
        <f>VLOOKUP($C831, FanGraphs_Standings[[Abbreviation]:[2024 Projected Full Season RDif]], 5, FALSE)</f>
        <v>#N/A</v>
      </c>
      <c r="BG831" s="11" t="e">
        <f>VLOOKUP($C831, FanGraphs_Standings[[Abbreviation]:[2024 Projected Full Season W%]], 18, FALSE)</f>
        <v>#N/A</v>
      </c>
      <c r="BH831" s="11" t="e">
        <f t="shared" si="146"/>
        <v>#N/A</v>
      </c>
      <c r="BI831" s="11" t="e">
        <f>VLOOKUP($C831, 'Home Field Adv'!$A$2:$K$31, 11, FALSE)</f>
        <v>#N/A</v>
      </c>
      <c r="BL831" s="12" t="str">
        <f t="shared" si="147"/>
        <v/>
      </c>
      <c r="BM831" s="12" t="str">
        <f t="shared" si="150"/>
        <v/>
      </c>
      <c r="BN831" s="12" t="str">
        <f t="shared" si="148"/>
        <v/>
      </c>
    </row>
    <row r="832" spans="6:66" x14ac:dyDescent="0.45">
      <c r="F832" s="11" t="e">
        <f>VLOOKUP($B832, FanGraphs_Standings[[Abbreviation]:[2024 Year to Date G]], 2, FALSE)</f>
        <v>#N/A</v>
      </c>
      <c r="G832" s="11" t="e">
        <f>_xlfn.IFNA(VLOOKUP($D832, 'SP Per G'!$A$2:$D$1385, 3, FALSE),M832)</f>
        <v>#N/A</v>
      </c>
      <c r="H832" s="11" t="e">
        <f>IF(AND(ISNA(VLOOKUP($D832, 'SP Per G'!$A$2:$D$1385, 4, FALSE)), ISTEXT($D832)), G832,IF(ISNA(VLOOKUP($D832, 'SP Per G'!$A$2:$D$1385, 4, FALSE)), M832, VLOOKUP($D832, 'SP Per G'!$A$2:$D$1385, 4, FALSE)))</f>
        <v>#N/A</v>
      </c>
      <c r="I832" s="11" t="e">
        <f t="shared" si="138"/>
        <v>#N/A</v>
      </c>
      <c r="J832" s="11" t="e">
        <f>_xlfn.IFNA(VLOOKUP($D832,Individual_Pitching___Dashboard[],18,FALSE),VLOOKUP(B832,Team_Pitching___Dashboard[[Team]:[ERA]],17,FALSE))</f>
        <v>#N/A</v>
      </c>
      <c r="K832" s="11" t="e">
        <f>_xlfn.IFNA(VLOOKUP($D832, Individual_Pitching___Dashboard[], 20, FALSE), VLOOKUP(B832,Team_Pitching___Dashboard[[Team]:[xFIP]],20,FALSE))</f>
        <v>#N/A</v>
      </c>
      <c r="L832" s="11" t="e">
        <f>_xlfn.IFNA(VLOOKUP($D832, Individual_Pitching___Advanced[], 21,FALSE), VLOOKUP(B832, Team_Pitching___Advanced[], 20, FALSE))</f>
        <v>#N/A</v>
      </c>
      <c r="M832" s="11" t="e">
        <f>VLOOKUP($B832, 'Team Per G'!$A$2:$G$31, 7, FALSE)</f>
        <v>#N/A</v>
      </c>
      <c r="N832" s="11" t="e">
        <f>VLOOKUP($B832, 'FanGraphs - Team WAR Projected'!$B$2:$E$31, 3, FALSE)/162</f>
        <v>#N/A</v>
      </c>
      <c r="O832" s="11" t="e">
        <f t="shared" si="139"/>
        <v>#N/A</v>
      </c>
      <c r="P832" s="11" t="e">
        <f>VLOOKUP($B832, Team_Pitching___Advanced[[Team]:[xFIP]], 19,FALSE)</f>
        <v>#N/A</v>
      </c>
      <c r="Q832" s="11" t="e">
        <f>VLOOKUP($B832, Team_Pitching___Advanced[], 20, FALSE)</f>
        <v>#N/A</v>
      </c>
      <c r="R832" s="11" t="e">
        <f>VLOOKUP($B832, Team_Batting___Dashboard[[Team]:[wOBA]], 16, FALSE)</f>
        <v>#N/A</v>
      </c>
      <c r="S832" s="11" t="e">
        <f>VLOOKUP($B832, Team_Batting___Advanced[[Team]:[OPS]], 9, FALSE)</f>
        <v>#N/A</v>
      </c>
      <c r="T832" s="11" t="e">
        <f>VLOOKUP($B832, Team_Batting___Advanced[], 19, FALSE)</f>
        <v>#N/A</v>
      </c>
      <c r="U832" s="11" t="e">
        <f>VLOOKUP($B832, 'Team Per G'!$A$2:$G$31, 3, FALSE)</f>
        <v>#N/A</v>
      </c>
      <c r="V832" s="11" t="e">
        <f>VLOOKUP($B832, 'Team Per G'!$A$2:$G$31, 5, FALSE)</f>
        <v>#N/A</v>
      </c>
      <c r="W832" s="11" t="e">
        <f>VLOOKUP($B832, 'Team Per G'!$A$2:$G$31, 4, FALSE)</f>
        <v>#N/A</v>
      </c>
      <c r="X832" s="11" t="e">
        <f>VLOOKUP($B832, Team_Batting___Dashboard[], 22, FALSE)/$F832</f>
        <v>#N/A</v>
      </c>
      <c r="Y832" s="11" t="e">
        <f>VLOOKUP($B832, 'FanGraphs - Team WAR Projected'!$B$2:$E$31, 4, FALSE)/162</f>
        <v>#N/A</v>
      </c>
      <c r="Z832" s="11" t="e">
        <f t="shared" si="140"/>
        <v>#N/A</v>
      </c>
      <c r="AA832" s="11" t="e">
        <f>VLOOKUP($B832, FanGraphs_Standings[[Abbreviation]:[2024 Year to Date RS/G]], 6, FALSE)/$F832</f>
        <v>#N/A</v>
      </c>
      <c r="AB832" s="11" t="e">
        <f>VLOOKUP($B832, FanGraphs_Standings[[Abbreviation]:[2024 Projected Full Season RDif]], 19, FALSE)/162</f>
        <v>#N/A</v>
      </c>
      <c r="AC832" s="11" t="e">
        <f t="shared" si="149"/>
        <v>#N/A</v>
      </c>
      <c r="AD832" s="11" t="e">
        <f>VLOOKUP($B832, FanGraphs_Standings[[Abbreviation]:[2024 Projected Full Season RDif]], 5, FALSE)</f>
        <v>#N/A</v>
      </c>
      <c r="AE832" s="11" t="e">
        <f>VLOOKUP($B832, FanGraphs_Standings[[Abbreviation]:[2024 Projected Full Season W%]], 18, FALSE)</f>
        <v>#N/A</v>
      </c>
      <c r="AF832" s="11" t="e">
        <f t="shared" si="141"/>
        <v>#N/A</v>
      </c>
      <c r="AG832" s="11" t="e">
        <f>VLOOKUP($B832, 'Home Field Adv'!$A$2:$I$31, 9, FALSE)</f>
        <v>#N/A</v>
      </c>
      <c r="AH832" s="11" t="e">
        <f>VLOOKUP($C832, FanGraphs_Standings[[Abbreviation]:[2024 Year to Date G]], 2, FALSE)</f>
        <v>#N/A</v>
      </c>
      <c r="AI832" s="11" t="e">
        <f>_xlfn.IFNA(VLOOKUP($E832, 'SP Per G'!$A$2:$D$1385, 3, FALSE), AO832)</f>
        <v>#N/A</v>
      </c>
      <c r="AJ832" s="11" t="e">
        <f>IF(AND(ISNA(VLOOKUP($E832, 'SP Per G'!$A$2:$D$1385, 4, FALSE)), ISTEXT($E832)), AI832,IF(ISNA(VLOOKUP($E832, 'SP Per G'!$A$2:$D$1385, 4, FALSE)), AO832, VLOOKUP($E832, 'SP Per G'!$A$2:$D$1385, 4, FALSE)))</f>
        <v>#N/A</v>
      </c>
      <c r="AK832" s="11" t="e">
        <f t="shared" si="142"/>
        <v>#N/A</v>
      </c>
      <c r="AL832" s="11" t="e">
        <f>_xlfn.IFNA(VLOOKUP($E832, Individual_Pitching___Dashboard[], 18, FALSE), VLOOKUP($C832,Team_Pitching___Advanced[[Team]:[SIERA]],16,FALSE))</f>
        <v>#N/A</v>
      </c>
      <c r="AM832" s="11" t="e">
        <f>_xlfn.IFNA(VLOOKUP($E832, Individual_Pitching___Dashboard[], 20, FALSE), VLOOKUP($C832,Team_Pitching___Advanced[[Team]:[xFIP]],19,FALSE))</f>
        <v>#N/A</v>
      </c>
      <c r="AN832" s="11" t="e">
        <f>_xlfn.IFNA(VLOOKUP($E832,Individual_Pitching___Advanced[],21,FALSE),VLOOKUP($C832,Team_Pitching___Advanced[[Team]:[SIERA]],20,FALSE))</f>
        <v>#N/A</v>
      </c>
      <c r="AO832" s="11" t="e">
        <f>VLOOKUP($C832, 'Team Per G'!$A$2:$G$31, 7, FALSE)</f>
        <v>#N/A</v>
      </c>
      <c r="AP832" s="11" t="e">
        <f>VLOOKUP($C832, 'FanGraphs - Team WAR Projected'!$B$2:$E$31, 3, FALSE)/162</f>
        <v>#N/A</v>
      </c>
      <c r="AQ832" s="11" t="e">
        <f t="shared" si="143"/>
        <v>#N/A</v>
      </c>
      <c r="AR832" s="11" t="e">
        <f>VLOOKUP($C832, Team_Pitching___Advanced[[Team]:[xFIP]], 19,FALSE)</f>
        <v>#N/A</v>
      </c>
      <c r="AS832" s="11" t="e">
        <f>VLOOKUP($C832, Team_Pitching___Advanced[], 20, FALSE)</f>
        <v>#N/A</v>
      </c>
      <c r="AT832" s="11" t="e">
        <f>VLOOKUP($C832, Team_Batting___Dashboard[[Team]:[wOBA]], 16, FALSE)</f>
        <v>#N/A</v>
      </c>
      <c r="AU832" s="11" t="e">
        <f>VLOOKUP($C832, Team_Batting___Advanced[[Team]:[OPS]], 9, FALSE)</f>
        <v>#N/A</v>
      </c>
      <c r="AV832" s="11" t="e">
        <f>VLOOKUP($C832, Team_Batting___Advanced[], 19, FALSE)</f>
        <v>#N/A</v>
      </c>
      <c r="AW832" s="11" t="e">
        <f>VLOOKUP($C832, 'Team Per G'!$A$2:$G$31, 3, FALSE)</f>
        <v>#N/A</v>
      </c>
      <c r="AX832" s="11" t="e">
        <f>VLOOKUP($C832, 'Team Per G'!$A$2:$G$31, 5, FALSE)</f>
        <v>#N/A</v>
      </c>
      <c r="AY832" s="11" t="e">
        <f>VLOOKUP($C832, 'Team Per G'!$A$2:$G$31, 4, FALSE)</f>
        <v>#N/A</v>
      </c>
      <c r="AZ832" s="11" t="e">
        <f>VLOOKUP($C832, Team_Batting___Dashboard[], 22, FALSE)/$AH832</f>
        <v>#N/A</v>
      </c>
      <c r="BA832" s="11" t="e">
        <f>VLOOKUP($C832, 'FanGraphs - Team WAR Projected'!$B$2:$E$31, 4, FALSE)/162</f>
        <v>#N/A</v>
      </c>
      <c r="BB832" s="11" t="e">
        <f t="shared" si="144"/>
        <v>#N/A</v>
      </c>
      <c r="BC832" s="11" t="e">
        <f>VLOOKUP($C832, FanGraphs_Standings[[Abbreviation]:[2024 Year to Date RS/G]], 6, FALSE)/$AH832</f>
        <v>#N/A</v>
      </c>
      <c r="BD832" s="11" t="e">
        <f>VLOOKUP($C832, FanGraphs_Standings[[Abbreviation]:[2024 Projected Full Season RDif]], 19, FALSE)/162</f>
        <v>#N/A</v>
      </c>
      <c r="BE832" s="11" t="e">
        <f t="shared" si="145"/>
        <v>#N/A</v>
      </c>
      <c r="BF832" s="11" t="e">
        <f>VLOOKUP($C832, FanGraphs_Standings[[Abbreviation]:[2024 Projected Full Season RDif]], 5, FALSE)</f>
        <v>#N/A</v>
      </c>
      <c r="BG832" s="11" t="e">
        <f>VLOOKUP($C832, FanGraphs_Standings[[Abbreviation]:[2024 Projected Full Season W%]], 18, FALSE)</f>
        <v>#N/A</v>
      </c>
      <c r="BH832" s="11" t="e">
        <f t="shared" si="146"/>
        <v>#N/A</v>
      </c>
      <c r="BI832" s="11" t="e">
        <f>VLOOKUP($C832, 'Home Field Adv'!$A$2:$K$31, 11, FALSE)</f>
        <v>#N/A</v>
      </c>
      <c r="BL832" s="12" t="str">
        <f t="shared" si="147"/>
        <v/>
      </c>
      <c r="BM832" s="12" t="str">
        <f t="shared" si="150"/>
        <v/>
      </c>
      <c r="BN832" s="12" t="str">
        <f t="shared" si="148"/>
        <v/>
      </c>
    </row>
    <row r="833" spans="6:66" x14ac:dyDescent="0.45">
      <c r="F833" s="11" t="e">
        <f>VLOOKUP($B833, FanGraphs_Standings[[Abbreviation]:[2024 Year to Date G]], 2, FALSE)</f>
        <v>#N/A</v>
      </c>
      <c r="G833" s="11" t="e">
        <f>_xlfn.IFNA(VLOOKUP($D833, 'SP Per G'!$A$2:$D$1385, 3, FALSE),M833)</f>
        <v>#N/A</v>
      </c>
      <c r="H833" s="11" t="e">
        <f>IF(AND(ISNA(VLOOKUP($D833, 'SP Per G'!$A$2:$D$1385, 4, FALSE)), ISTEXT($D833)), G833,IF(ISNA(VLOOKUP($D833, 'SP Per G'!$A$2:$D$1385, 4, FALSE)), M833, VLOOKUP($D833, 'SP Per G'!$A$2:$D$1385, 4, FALSE)))</f>
        <v>#N/A</v>
      </c>
      <c r="I833" s="11" t="e">
        <f t="shared" si="138"/>
        <v>#N/A</v>
      </c>
      <c r="J833" s="11" t="e">
        <f>_xlfn.IFNA(VLOOKUP($D833,Individual_Pitching___Dashboard[],18,FALSE),VLOOKUP(B833,Team_Pitching___Dashboard[[Team]:[ERA]],17,FALSE))</f>
        <v>#N/A</v>
      </c>
      <c r="K833" s="11" t="e">
        <f>_xlfn.IFNA(VLOOKUP($D833, Individual_Pitching___Dashboard[], 20, FALSE), VLOOKUP(B833,Team_Pitching___Dashboard[[Team]:[xFIP]],20,FALSE))</f>
        <v>#N/A</v>
      </c>
      <c r="L833" s="11" t="e">
        <f>_xlfn.IFNA(VLOOKUP($D833, Individual_Pitching___Advanced[], 21,FALSE), VLOOKUP(B833, Team_Pitching___Advanced[], 20, FALSE))</f>
        <v>#N/A</v>
      </c>
      <c r="M833" s="11" t="e">
        <f>VLOOKUP($B833, 'Team Per G'!$A$2:$G$31, 7, FALSE)</f>
        <v>#N/A</v>
      </c>
      <c r="N833" s="11" t="e">
        <f>VLOOKUP($B833, 'FanGraphs - Team WAR Projected'!$B$2:$E$31, 3, FALSE)/162</f>
        <v>#N/A</v>
      </c>
      <c r="O833" s="11" t="e">
        <f t="shared" si="139"/>
        <v>#N/A</v>
      </c>
      <c r="P833" s="11" t="e">
        <f>VLOOKUP($B833, Team_Pitching___Advanced[[Team]:[xFIP]], 19,FALSE)</f>
        <v>#N/A</v>
      </c>
      <c r="Q833" s="11" t="e">
        <f>VLOOKUP($B833, Team_Pitching___Advanced[], 20, FALSE)</f>
        <v>#N/A</v>
      </c>
      <c r="R833" s="11" t="e">
        <f>VLOOKUP($B833, Team_Batting___Dashboard[[Team]:[wOBA]], 16, FALSE)</f>
        <v>#N/A</v>
      </c>
      <c r="S833" s="11" t="e">
        <f>VLOOKUP($B833, Team_Batting___Advanced[[Team]:[OPS]], 9, FALSE)</f>
        <v>#N/A</v>
      </c>
      <c r="T833" s="11" t="e">
        <f>VLOOKUP($B833, Team_Batting___Advanced[], 19, FALSE)</f>
        <v>#N/A</v>
      </c>
      <c r="U833" s="11" t="e">
        <f>VLOOKUP($B833, 'Team Per G'!$A$2:$G$31, 3, FALSE)</f>
        <v>#N/A</v>
      </c>
      <c r="V833" s="11" t="e">
        <f>VLOOKUP($B833, 'Team Per G'!$A$2:$G$31, 5, FALSE)</f>
        <v>#N/A</v>
      </c>
      <c r="W833" s="11" t="e">
        <f>VLOOKUP($B833, 'Team Per G'!$A$2:$G$31, 4, FALSE)</f>
        <v>#N/A</v>
      </c>
      <c r="X833" s="11" t="e">
        <f>VLOOKUP($B833, Team_Batting___Dashboard[], 22, FALSE)/$F833</f>
        <v>#N/A</v>
      </c>
      <c r="Y833" s="11" t="e">
        <f>VLOOKUP($B833, 'FanGraphs - Team WAR Projected'!$B$2:$E$31, 4, FALSE)/162</f>
        <v>#N/A</v>
      </c>
      <c r="Z833" s="11" t="e">
        <f t="shared" si="140"/>
        <v>#N/A</v>
      </c>
      <c r="AA833" s="11" t="e">
        <f>VLOOKUP($B833, FanGraphs_Standings[[Abbreviation]:[2024 Year to Date RS/G]], 6, FALSE)/$F833</f>
        <v>#N/A</v>
      </c>
      <c r="AB833" s="11" t="e">
        <f>VLOOKUP($B833, FanGraphs_Standings[[Abbreviation]:[2024 Projected Full Season RDif]], 19, FALSE)/162</f>
        <v>#N/A</v>
      </c>
      <c r="AC833" s="11" t="e">
        <f t="shared" si="149"/>
        <v>#N/A</v>
      </c>
      <c r="AD833" s="11" t="e">
        <f>VLOOKUP($B833, FanGraphs_Standings[[Abbreviation]:[2024 Projected Full Season RDif]], 5, FALSE)</f>
        <v>#N/A</v>
      </c>
      <c r="AE833" s="11" t="e">
        <f>VLOOKUP($B833, FanGraphs_Standings[[Abbreviation]:[2024 Projected Full Season W%]], 18, FALSE)</f>
        <v>#N/A</v>
      </c>
      <c r="AF833" s="11" t="e">
        <f t="shared" si="141"/>
        <v>#N/A</v>
      </c>
      <c r="AG833" s="11" t="e">
        <f>VLOOKUP($B833, 'Home Field Adv'!$A$2:$I$31, 9, FALSE)</f>
        <v>#N/A</v>
      </c>
      <c r="AH833" s="11" t="e">
        <f>VLOOKUP($C833, FanGraphs_Standings[[Abbreviation]:[2024 Year to Date G]], 2, FALSE)</f>
        <v>#N/A</v>
      </c>
      <c r="AI833" s="11" t="e">
        <f>_xlfn.IFNA(VLOOKUP($E833, 'SP Per G'!$A$2:$D$1385, 3, FALSE), AO833)</f>
        <v>#N/A</v>
      </c>
      <c r="AJ833" s="11" t="e">
        <f>IF(AND(ISNA(VLOOKUP($E833, 'SP Per G'!$A$2:$D$1385, 4, FALSE)), ISTEXT($E833)), AI833,IF(ISNA(VLOOKUP($E833, 'SP Per G'!$A$2:$D$1385, 4, FALSE)), AO833, VLOOKUP($E833, 'SP Per G'!$A$2:$D$1385, 4, FALSE)))</f>
        <v>#N/A</v>
      </c>
      <c r="AK833" s="11" t="e">
        <f t="shared" si="142"/>
        <v>#N/A</v>
      </c>
      <c r="AL833" s="11" t="e">
        <f>_xlfn.IFNA(VLOOKUP($E833, Individual_Pitching___Dashboard[], 18, FALSE), VLOOKUP($C833,Team_Pitching___Advanced[[Team]:[SIERA]],16,FALSE))</f>
        <v>#N/A</v>
      </c>
      <c r="AM833" s="11" t="e">
        <f>_xlfn.IFNA(VLOOKUP($E833, Individual_Pitching___Dashboard[], 20, FALSE), VLOOKUP($C833,Team_Pitching___Advanced[[Team]:[xFIP]],19,FALSE))</f>
        <v>#N/A</v>
      </c>
      <c r="AN833" s="11" t="e">
        <f>_xlfn.IFNA(VLOOKUP($E833,Individual_Pitching___Advanced[],21,FALSE),VLOOKUP($C833,Team_Pitching___Advanced[[Team]:[SIERA]],20,FALSE))</f>
        <v>#N/A</v>
      </c>
      <c r="AO833" s="11" t="e">
        <f>VLOOKUP($C833, 'Team Per G'!$A$2:$G$31, 7, FALSE)</f>
        <v>#N/A</v>
      </c>
      <c r="AP833" s="11" t="e">
        <f>VLOOKUP($C833, 'FanGraphs - Team WAR Projected'!$B$2:$E$31, 3, FALSE)/162</f>
        <v>#N/A</v>
      </c>
      <c r="AQ833" s="11" t="e">
        <f t="shared" si="143"/>
        <v>#N/A</v>
      </c>
      <c r="AR833" s="11" t="e">
        <f>VLOOKUP($C833, Team_Pitching___Advanced[[Team]:[xFIP]], 19,FALSE)</f>
        <v>#N/A</v>
      </c>
      <c r="AS833" s="11" t="e">
        <f>VLOOKUP($C833, Team_Pitching___Advanced[], 20, FALSE)</f>
        <v>#N/A</v>
      </c>
      <c r="AT833" s="11" t="e">
        <f>VLOOKUP($C833, Team_Batting___Dashboard[[Team]:[wOBA]], 16, FALSE)</f>
        <v>#N/A</v>
      </c>
      <c r="AU833" s="11" t="e">
        <f>VLOOKUP($C833, Team_Batting___Advanced[[Team]:[OPS]], 9, FALSE)</f>
        <v>#N/A</v>
      </c>
      <c r="AV833" s="11" t="e">
        <f>VLOOKUP($C833, Team_Batting___Advanced[], 19, FALSE)</f>
        <v>#N/A</v>
      </c>
      <c r="AW833" s="11" t="e">
        <f>VLOOKUP($C833, 'Team Per G'!$A$2:$G$31, 3, FALSE)</f>
        <v>#N/A</v>
      </c>
      <c r="AX833" s="11" t="e">
        <f>VLOOKUP($C833, 'Team Per G'!$A$2:$G$31, 5, FALSE)</f>
        <v>#N/A</v>
      </c>
      <c r="AY833" s="11" t="e">
        <f>VLOOKUP($C833, 'Team Per G'!$A$2:$G$31, 4, FALSE)</f>
        <v>#N/A</v>
      </c>
      <c r="AZ833" s="11" t="e">
        <f>VLOOKUP($C833, Team_Batting___Dashboard[], 22, FALSE)/$AH833</f>
        <v>#N/A</v>
      </c>
      <c r="BA833" s="11" t="e">
        <f>VLOOKUP($C833, 'FanGraphs - Team WAR Projected'!$B$2:$E$31, 4, FALSE)/162</f>
        <v>#N/A</v>
      </c>
      <c r="BB833" s="11" t="e">
        <f t="shared" si="144"/>
        <v>#N/A</v>
      </c>
      <c r="BC833" s="11" t="e">
        <f>VLOOKUP($C833, FanGraphs_Standings[[Abbreviation]:[2024 Year to Date RS/G]], 6, FALSE)/$AH833</f>
        <v>#N/A</v>
      </c>
      <c r="BD833" s="11" t="e">
        <f>VLOOKUP($C833, FanGraphs_Standings[[Abbreviation]:[2024 Projected Full Season RDif]], 19, FALSE)/162</f>
        <v>#N/A</v>
      </c>
      <c r="BE833" s="11" t="e">
        <f t="shared" si="145"/>
        <v>#N/A</v>
      </c>
      <c r="BF833" s="11" t="e">
        <f>VLOOKUP($C833, FanGraphs_Standings[[Abbreviation]:[2024 Projected Full Season RDif]], 5, FALSE)</f>
        <v>#N/A</v>
      </c>
      <c r="BG833" s="11" t="e">
        <f>VLOOKUP($C833, FanGraphs_Standings[[Abbreviation]:[2024 Projected Full Season W%]], 18, FALSE)</f>
        <v>#N/A</v>
      </c>
      <c r="BH833" s="11" t="e">
        <f t="shared" si="146"/>
        <v>#N/A</v>
      </c>
      <c r="BI833" s="11" t="e">
        <f>VLOOKUP($C833, 'Home Field Adv'!$A$2:$K$31, 11, FALSE)</f>
        <v>#N/A</v>
      </c>
      <c r="BL833" s="12" t="str">
        <f t="shared" si="147"/>
        <v/>
      </c>
      <c r="BM833" s="12" t="str">
        <f t="shared" si="150"/>
        <v/>
      </c>
      <c r="BN833" s="12" t="str">
        <f t="shared" si="148"/>
        <v/>
      </c>
    </row>
    <row r="834" spans="6:66" x14ac:dyDescent="0.45">
      <c r="F834" s="11" t="e">
        <f>VLOOKUP($B834, FanGraphs_Standings[[Abbreviation]:[2024 Year to Date G]], 2, FALSE)</f>
        <v>#N/A</v>
      </c>
      <c r="G834" s="11" t="e">
        <f>_xlfn.IFNA(VLOOKUP($D834, 'SP Per G'!$A$2:$D$1385, 3, FALSE),M834)</f>
        <v>#N/A</v>
      </c>
      <c r="H834" s="11" t="e">
        <f>IF(AND(ISNA(VLOOKUP($D834, 'SP Per G'!$A$2:$D$1385, 4, FALSE)), ISTEXT($D834)), G834,IF(ISNA(VLOOKUP($D834, 'SP Per G'!$A$2:$D$1385, 4, FALSE)), M834, VLOOKUP($D834, 'SP Per G'!$A$2:$D$1385, 4, FALSE)))</f>
        <v>#N/A</v>
      </c>
      <c r="I834" s="11" t="e">
        <f t="shared" si="138"/>
        <v>#N/A</v>
      </c>
      <c r="J834" s="11" t="e">
        <f>_xlfn.IFNA(VLOOKUP($D834,Individual_Pitching___Dashboard[],18,FALSE),VLOOKUP(B834,Team_Pitching___Dashboard[[Team]:[ERA]],17,FALSE))</f>
        <v>#N/A</v>
      </c>
      <c r="K834" s="11" t="e">
        <f>_xlfn.IFNA(VLOOKUP($D834, Individual_Pitching___Dashboard[], 20, FALSE), VLOOKUP(B834,Team_Pitching___Dashboard[[Team]:[xFIP]],20,FALSE))</f>
        <v>#N/A</v>
      </c>
      <c r="L834" s="11" t="e">
        <f>_xlfn.IFNA(VLOOKUP($D834, Individual_Pitching___Advanced[], 21,FALSE), VLOOKUP(B834, Team_Pitching___Advanced[], 20, FALSE))</f>
        <v>#N/A</v>
      </c>
      <c r="M834" s="11" t="e">
        <f>VLOOKUP($B834, 'Team Per G'!$A$2:$G$31, 7, FALSE)</f>
        <v>#N/A</v>
      </c>
      <c r="N834" s="11" t="e">
        <f>VLOOKUP($B834, 'FanGraphs - Team WAR Projected'!$B$2:$E$31, 3, FALSE)/162</f>
        <v>#N/A</v>
      </c>
      <c r="O834" s="11" t="e">
        <f t="shared" si="139"/>
        <v>#N/A</v>
      </c>
      <c r="P834" s="11" t="e">
        <f>VLOOKUP($B834, Team_Pitching___Advanced[[Team]:[xFIP]], 19,FALSE)</f>
        <v>#N/A</v>
      </c>
      <c r="Q834" s="11" t="e">
        <f>VLOOKUP($B834, Team_Pitching___Advanced[], 20, FALSE)</f>
        <v>#N/A</v>
      </c>
      <c r="R834" s="11" t="e">
        <f>VLOOKUP($B834, Team_Batting___Dashboard[[Team]:[wOBA]], 16, FALSE)</f>
        <v>#N/A</v>
      </c>
      <c r="S834" s="11" t="e">
        <f>VLOOKUP($B834, Team_Batting___Advanced[[Team]:[OPS]], 9, FALSE)</f>
        <v>#N/A</v>
      </c>
      <c r="T834" s="11" t="e">
        <f>VLOOKUP($B834, Team_Batting___Advanced[], 19, FALSE)</f>
        <v>#N/A</v>
      </c>
      <c r="U834" s="11" t="e">
        <f>VLOOKUP($B834, 'Team Per G'!$A$2:$G$31, 3, FALSE)</f>
        <v>#N/A</v>
      </c>
      <c r="V834" s="11" t="e">
        <f>VLOOKUP($B834, 'Team Per G'!$A$2:$G$31, 5, FALSE)</f>
        <v>#N/A</v>
      </c>
      <c r="W834" s="11" t="e">
        <f>VLOOKUP($B834, 'Team Per G'!$A$2:$G$31, 4, FALSE)</f>
        <v>#N/A</v>
      </c>
      <c r="X834" s="11" t="e">
        <f>VLOOKUP($B834, Team_Batting___Dashboard[], 22, FALSE)/$F834</f>
        <v>#N/A</v>
      </c>
      <c r="Y834" s="11" t="e">
        <f>VLOOKUP($B834, 'FanGraphs - Team WAR Projected'!$B$2:$E$31, 4, FALSE)/162</f>
        <v>#N/A</v>
      </c>
      <c r="Z834" s="11" t="e">
        <f t="shared" si="140"/>
        <v>#N/A</v>
      </c>
      <c r="AA834" s="11" t="e">
        <f>VLOOKUP($B834, FanGraphs_Standings[[Abbreviation]:[2024 Year to Date RS/G]], 6, FALSE)/$F834</f>
        <v>#N/A</v>
      </c>
      <c r="AB834" s="11" t="e">
        <f>VLOOKUP($B834, FanGraphs_Standings[[Abbreviation]:[2024 Projected Full Season RDif]], 19, FALSE)/162</f>
        <v>#N/A</v>
      </c>
      <c r="AC834" s="11" t="e">
        <f t="shared" si="149"/>
        <v>#N/A</v>
      </c>
      <c r="AD834" s="11" t="e">
        <f>VLOOKUP($B834, FanGraphs_Standings[[Abbreviation]:[2024 Projected Full Season RDif]], 5, FALSE)</f>
        <v>#N/A</v>
      </c>
      <c r="AE834" s="11" t="e">
        <f>VLOOKUP($B834, FanGraphs_Standings[[Abbreviation]:[2024 Projected Full Season W%]], 18, FALSE)</f>
        <v>#N/A</v>
      </c>
      <c r="AF834" s="11" t="e">
        <f t="shared" si="141"/>
        <v>#N/A</v>
      </c>
      <c r="AG834" s="11" t="e">
        <f>VLOOKUP($B834, 'Home Field Adv'!$A$2:$I$31, 9, FALSE)</f>
        <v>#N/A</v>
      </c>
      <c r="AH834" s="11" t="e">
        <f>VLOOKUP($C834, FanGraphs_Standings[[Abbreviation]:[2024 Year to Date G]], 2, FALSE)</f>
        <v>#N/A</v>
      </c>
      <c r="AI834" s="11" t="e">
        <f>_xlfn.IFNA(VLOOKUP($E834, 'SP Per G'!$A$2:$D$1385, 3, FALSE), AO834)</f>
        <v>#N/A</v>
      </c>
      <c r="AJ834" s="11" t="e">
        <f>IF(AND(ISNA(VLOOKUP($E834, 'SP Per G'!$A$2:$D$1385, 4, FALSE)), ISTEXT($E834)), AI834,IF(ISNA(VLOOKUP($E834, 'SP Per G'!$A$2:$D$1385, 4, FALSE)), AO834, VLOOKUP($E834, 'SP Per G'!$A$2:$D$1385, 4, FALSE)))</f>
        <v>#N/A</v>
      </c>
      <c r="AK834" s="11" t="e">
        <f t="shared" si="142"/>
        <v>#N/A</v>
      </c>
      <c r="AL834" s="11" t="e">
        <f>_xlfn.IFNA(VLOOKUP($E834, Individual_Pitching___Dashboard[], 18, FALSE), VLOOKUP($C834,Team_Pitching___Advanced[[Team]:[SIERA]],16,FALSE))</f>
        <v>#N/A</v>
      </c>
      <c r="AM834" s="11" t="e">
        <f>_xlfn.IFNA(VLOOKUP($E834, Individual_Pitching___Dashboard[], 20, FALSE), VLOOKUP($C834,Team_Pitching___Advanced[[Team]:[xFIP]],19,FALSE))</f>
        <v>#N/A</v>
      </c>
      <c r="AN834" s="11" t="e">
        <f>_xlfn.IFNA(VLOOKUP($E834,Individual_Pitching___Advanced[],21,FALSE),VLOOKUP($C834,Team_Pitching___Advanced[[Team]:[SIERA]],20,FALSE))</f>
        <v>#N/A</v>
      </c>
      <c r="AO834" s="11" t="e">
        <f>VLOOKUP($C834, 'Team Per G'!$A$2:$G$31, 7, FALSE)</f>
        <v>#N/A</v>
      </c>
      <c r="AP834" s="11" t="e">
        <f>VLOOKUP($C834, 'FanGraphs - Team WAR Projected'!$B$2:$E$31, 3, FALSE)/162</f>
        <v>#N/A</v>
      </c>
      <c r="AQ834" s="11" t="e">
        <f t="shared" si="143"/>
        <v>#N/A</v>
      </c>
      <c r="AR834" s="11" t="e">
        <f>VLOOKUP($C834, Team_Pitching___Advanced[[Team]:[xFIP]], 19,FALSE)</f>
        <v>#N/A</v>
      </c>
      <c r="AS834" s="11" t="e">
        <f>VLOOKUP($C834, Team_Pitching___Advanced[], 20, FALSE)</f>
        <v>#N/A</v>
      </c>
      <c r="AT834" s="11" t="e">
        <f>VLOOKUP($C834, Team_Batting___Dashboard[[Team]:[wOBA]], 16, FALSE)</f>
        <v>#N/A</v>
      </c>
      <c r="AU834" s="11" t="e">
        <f>VLOOKUP($C834, Team_Batting___Advanced[[Team]:[OPS]], 9, FALSE)</f>
        <v>#N/A</v>
      </c>
      <c r="AV834" s="11" t="e">
        <f>VLOOKUP($C834, Team_Batting___Advanced[], 19, FALSE)</f>
        <v>#N/A</v>
      </c>
      <c r="AW834" s="11" t="e">
        <f>VLOOKUP($C834, 'Team Per G'!$A$2:$G$31, 3, FALSE)</f>
        <v>#N/A</v>
      </c>
      <c r="AX834" s="11" t="e">
        <f>VLOOKUP($C834, 'Team Per G'!$A$2:$G$31, 5, FALSE)</f>
        <v>#N/A</v>
      </c>
      <c r="AY834" s="11" t="e">
        <f>VLOOKUP($C834, 'Team Per G'!$A$2:$G$31, 4, FALSE)</f>
        <v>#N/A</v>
      </c>
      <c r="AZ834" s="11" t="e">
        <f>VLOOKUP($C834, Team_Batting___Dashboard[], 22, FALSE)/$AH834</f>
        <v>#N/A</v>
      </c>
      <c r="BA834" s="11" t="e">
        <f>VLOOKUP($C834, 'FanGraphs - Team WAR Projected'!$B$2:$E$31, 4, FALSE)/162</f>
        <v>#N/A</v>
      </c>
      <c r="BB834" s="11" t="e">
        <f t="shared" si="144"/>
        <v>#N/A</v>
      </c>
      <c r="BC834" s="11" t="e">
        <f>VLOOKUP($C834, FanGraphs_Standings[[Abbreviation]:[2024 Year to Date RS/G]], 6, FALSE)/$AH834</f>
        <v>#N/A</v>
      </c>
      <c r="BD834" s="11" t="e">
        <f>VLOOKUP($C834, FanGraphs_Standings[[Abbreviation]:[2024 Projected Full Season RDif]], 19, FALSE)/162</f>
        <v>#N/A</v>
      </c>
      <c r="BE834" s="11" t="e">
        <f t="shared" si="145"/>
        <v>#N/A</v>
      </c>
      <c r="BF834" s="11" t="e">
        <f>VLOOKUP($C834, FanGraphs_Standings[[Abbreviation]:[2024 Projected Full Season RDif]], 5, FALSE)</f>
        <v>#N/A</v>
      </c>
      <c r="BG834" s="11" t="e">
        <f>VLOOKUP($C834, FanGraphs_Standings[[Abbreviation]:[2024 Projected Full Season W%]], 18, FALSE)</f>
        <v>#N/A</v>
      </c>
      <c r="BH834" s="11" t="e">
        <f t="shared" si="146"/>
        <v>#N/A</v>
      </c>
      <c r="BI834" s="11" t="e">
        <f>VLOOKUP($C834, 'Home Field Adv'!$A$2:$K$31, 11, FALSE)</f>
        <v>#N/A</v>
      </c>
      <c r="BL834" s="12" t="str">
        <f t="shared" si="147"/>
        <v/>
      </c>
      <c r="BM834" s="12" t="str">
        <f t="shared" si="150"/>
        <v/>
      </c>
      <c r="BN834" s="12" t="str">
        <f t="shared" si="148"/>
        <v/>
      </c>
    </row>
    <row r="835" spans="6:66" x14ac:dyDescent="0.45">
      <c r="F835" s="11" t="e">
        <f>VLOOKUP($B835, FanGraphs_Standings[[Abbreviation]:[2024 Year to Date G]], 2, FALSE)</f>
        <v>#N/A</v>
      </c>
      <c r="G835" s="11" t="e">
        <f>_xlfn.IFNA(VLOOKUP($D835, 'SP Per G'!$A$2:$D$1385, 3, FALSE),M835)</f>
        <v>#N/A</v>
      </c>
      <c r="H835" s="11" t="e">
        <f>IF(AND(ISNA(VLOOKUP($D835, 'SP Per G'!$A$2:$D$1385, 4, FALSE)), ISTEXT($D835)), G835,IF(ISNA(VLOOKUP($D835, 'SP Per G'!$A$2:$D$1385, 4, FALSE)), M835, VLOOKUP($D835, 'SP Per G'!$A$2:$D$1385, 4, FALSE)))</f>
        <v>#N/A</v>
      </c>
      <c r="I835" s="11" t="e">
        <f t="shared" ref="I835:I898" si="151">(G835*($F835/162))+(H835*((162-$F835)/162))</f>
        <v>#N/A</v>
      </c>
      <c r="J835" s="11" t="e">
        <f>_xlfn.IFNA(VLOOKUP($D835,Individual_Pitching___Dashboard[],18,FALSE),VLOOKUP(B835,Team_Pitching___Dashboard[[Team]:[ERA]],17,FALSE))</f>
        <v>#N/A</v>
      </c>
      <c r="K835" s="11" t="e">
        <f>_xlfn.IFNA(VLOOKUP($D835, Individual_Pitching___Dashboard[], 20, FALSE), VLOOKUP(B835,Team_Pitching___Dashboard[[Team]:[xFIP]],20,FALSE))</f>
        <v>#N/A</v>
      </c>
      <c r="L835" s="11" t="e">
        <f>_xlfn.IFNA(VLOOKUP($D835, Individual_Pitching___Advanced[], 21,FALSE), VLOOKUP(B835, Team_Pitching___Advanced[], 20, FALSE))</f>
        <v>#N/A</v>
      </c>
      <c r="M835" s="11" t="e">
        <f>VLOOKUP($B835, 'Team Per G'!$A$2:$G$31, 7, FALSE)</f>
        <v>#N/A</v>
      </c>
      <c r="N835" s="11" t="e">
        <f>VLOOKUP($B835, 'FanGraphs - Team WAR Projected'!$B$2:$E$31, 3, FALSE)/162</f>
        <v>#N/A</v>
      </c>
      <c r="O835" s="11" t="e">
        <f t="shared" ref="O835:O898" si="152">(M835*($F835/162))+(N835*((162-$F835)/162))</f>
        <v>#N/A</v>
      </c>
      <c r="P835" s="11" t="e">
        <f>VLOOKUP($B835, Team_Pitching___Advanced[[Team]:[xFIP]], 19,FALSE)</f>
        <v>#N/A</v>
      </c>
      <c r="Q835" s="11" t="e">
        <f>VLOOKUP($B835, Team_Pitching___Advanced[], 20, FALSE)</f>
        <v>#N/A</v>
      </c>
      <c r="R835" s="11" t="e">
        <f>VLOOKUP($B835, Team_Batting___Dashboard[[Team]:[wOBA]], 16, FALSE)</f>
        <v>#N/A</v>
      </c>
      <c r="S835" s="11" t="e">
        <f>VLOOKUP($B835, Team_Batting___Advanced[[Team]:[OPS]], 9, FALSE)</f>
        <v>#N/A</v>
      </c>
      <c r="T835" s="11" t="e">
        <f>VLOOKUP($B835, Team_Batting___Advanced[], 19, FALSE)</f>
        <v>#N/A</v>
      </c>
      <c r="U835" s="11" t="e">
        <f>VLOOKUP($B835, 'Team Per G'!$A$2:$G$31, 3, FALSE)</f>
        <v>#N/A</v>
      </c>
      <c r="V835" s="11" t="e">
        <f>VLOOKUP($B835, 'Team Per G'!$A$2:$G$31, 5, FALSE)</f>
        <v>#N/A</v>
      </c>
      <c r="W835" s="11" t="e">
        <f>VLOOKUP($B835, 'Team Per G'!$A$2:$G$31, 4, FALSE)</f>
        <v>#N/A</v>
      </c>
      <c r="X835" s="11" t="e">
        <f>VLOOKUP($B835, Team_Batting___Dashboard[], 22, FALSE)/$F835</f>
        <v>#N/A</v>
      </c>
      <c r="Y835" s="11" t="e">
        <f>VLOOKUP($B835, 'FanGraphs - Team WAR Projected'!$B$2:$E$31, 4, FALSE)/162</f>
        <v>#N/A</v>
      </c>
      <c r="Z835" s="11" t="e">
        <f t="shared" ref="Z835:Z898" si="153">(X835*($F835/162))+(Y835*((162-$F835)/162))</f>
        <v>#N/A</v>
      </c>
      <c r="AA835" s="11" t="e">
        <f>VLOOKUP($B835, FanGraphs_Standings[[Abbreviation]:[2024 Year to Date RS/G]], 6, FALSE)/$F835</f>
        <v>#N/A</v>
      </c>
      <c r="AB835" s="11" t="e">
        <f>VLOOKUP($B835, FanGraphs_Standings[[Abbreviation]:[2024 Projected Full Season RDif]], 19, FALSE)/162</f>
        <v>#N/A</v>
      </c>
      <c r="AC835" s="11" t="e">
        <f t="shared" si="149"/>
        <v>#N/A</v>
      </c>
      <c r="AD835" s="11" t="e">
        <f>VLOOKUP($B835, FanGraphs_Standings[[Abbreviation]:[2024 Projected Full Season RDif]], 5, FALSE)</f>
        <v>#N/A</v>
      </c>
      <c r="AE835" s="11" t="e">
        <f>VLOOKUP($B835, FanGraphs_Standings[[Abbreviation]:[2024 Projected Full Season W%]], 18, FALSE)</f>
        <v>#N/A</v>
      </c>
      <c r="AF835" s="11" t="e">
        <f t="shared" ref="AF835:AF898" si="154">(AD835*($F835/162))+(AE835*((162-$F835)/162))</f>
        <v>#N/A</v>
      </c>
      <c r="AG835" s="11" t="e">
        <f>VLOOKUP($B835, 'Home Field Adv'!$A$2:$I$31, 9, FALSE)</f>
        <v>#N/A</v>
      </c>
      <c r="AH835" s="11" t="e">
        <f>VLOOKUP($C835, FanGraphs_Standings[[Abbreviation]:[2024 Year to Date G]], 2, FALSE)</f>
        <v>#N/A</v>
      </c>
      <c r="AI835" s="11" t="e">
        <f>_xlfn.IFNA(VLOOKUP($E835, 'SP Per G'!$A$2:$D$1385, 3, FALSE), AO835)</f>
        <v>#N/A</v>
      </c>
      <c r="AJ835" s="11" t="e">
        <f>IF(AND(ISNA(VLOOKUP($E835, 'SP Per G'!$A$2:$D$1385, 4, FALSE)), ISTEXT($E835)), AI835,IF(ISNA(VLOOKUP($E835, 'SP Per G'!$A$2:$D$1385, 4, FALSE)), AO835, VLOOKUP($E835, 'SP Per G'!$A$2:$D$1385, 4, FALSE)))</f>
        <v>#N/A</v>
      </c>
      <c r="AK835" s="11" t="e">
        <f t="shared" ref="AK835:AK898" si="155">(AI835*($AH835/162))+(AJ835*((162-$AH835)/162))</f>
        <v>#N/A</v>
      </c>
      <c r="AL835" s="11" t="e">
        <f>_xlfn.IFNA(VLOOKUP($E835, Individual_Pitching___Dashboard[], 18, FALSE), VLOOKUP($C835,Team_Pitching___Advanced[[Team]:[SIERA]],16,FALSE))</f>
        <v>#N/A</v>
      </c>
      <c r="AM835" s="11" t="e">
        <f>_xlfn.IFNA(VLOOKUP($E835, Individual_Pitching___Dashboard[], 20, FALSE), VLOOKUP($C835,Team_Pitching___Advanced[[Team]:[xFIP]],19,FALSE))</f>
        <v>#N/A</v>
      </c>
      <c r="AN835" s="11" t="e">
        <f>_xlfn.IFNA(VLOOKUP($E835,Individual_Pitching___Advanced[],21,FALSE),VLOOKUP($C835,Team_Pitching___Advanced[[Team]:[SIERA]],20,FALSE))</f>
        <v>#N/A</v>
      </c>
      <c r="AO835" s="11" t="e">
        <f>VLOOKUP($C835, 'Team Per G'!$A$2:$G$31, 7, FALSE)</f>
        <v>#N/A</v>
      </c>
      <c r="AP835" s="11" t="e">
        <f>VLOOKUP($C835, 'FanGraphs - Team WAR Projected'!$B$2:$E$31, 3, FALSE)/162</f>
        <v>#N/A</v>
      </c>
      <c r="AQ835" s="11" t="e">
        <f t="shared" ref="AQ835:AQ898" si="156">(AO835*($AH835/162))+(AP835*((162-$AH835)/162))</f>
        <v>#N/A</v>
      </c>
      <c r="AR835" s="11" t="e">
        <f>VLOOKUP($C835, Team_Pitching___Advanced[[Team]:[xFIP]], 19,FALSE)</f>
        <v>#N/A</v>
      </c>
      <c r="AS835" s="11" t="e">
        <f>VLOOKUP($C835, Team_Pitching___Advanced[], 20, FALSE)</f>
        <v>#N/A</v>
      </c>
      <c r="AT835" s="11" t="e">
        <f>VLOOKUP($C835, Team_Batting___Dashboard[[Team]:[wOBA]], 16, FALSE)</f>
        <v>#N/A</v>
      </c>
      <c r="AU835" s="11" t="e">
        <f>VLOOKUP($C835, Team_Batting___Advanced[[Team]:[OPS]], 9, FALSE)</f>
        <v>#N/A</v>
      </c>
      <c r="AV835" s="11" t="e">
        <f>VLOOKUP($C835, Team_Batting___Advanced[], 19, FALSE)</f>
        <v>#N/A</v>
      </c>
      <c r="AW835" s="11" t="e">
        <f>VLOOKUP($C835, 'Team Per G'!$A$2:$G$31, 3, FALSE)</f>
        <v>#N/A</v>
      </c>
      <c r="AX835" s="11" t="e">
        <f>VLOOKUP($C835, 'Team Per G'!$A$2:$G$31, 5, FALSE)</f>
        <v>#N/A</v>
      </c>
      <c r="AY835" s="11" t="e">
        <f>VLOOKUP($C835, 'Team Per G'!$A$2:$G$31, 4, FALSE)</f>
        <v>#N/A</v>
      </c>
      <c r="AZ835" s="11" t="e">
        <f>VLOOKUP($C835, Team_Batting___Dashboard[], 22, FALSE)/$AH835</f>
        <v>#N/A</v>
      </c>
      <c r="BA835" s="11" t="e">
        <f>VLOOKUP($C835, 'FanGraphs - Team WAR Projected'!$B$2:$E$31, 4, FALSE)/162</f>
        <v>#N/A</v>
      </c>
      <c r="BB835" s="11" t="e">
        <f t="shared" ref="BB835:BB898" si="157">(AZ835*($AH835/162))+(BA835*((162-$AH835)/162))</f>
        <v>#N/A</v>
      </c>
      <c r="BC835" s="11" t="e">
        <f>VLOOKUP($C835, FanGraphs_Standings[[Abbreviation]:[2024 Year to Date RS/G]], 6, FALSE)/$AH835</f>
        <v>#N/A</v>
      </c>
      <c r="BD835" s="11" t="e">
        <f>VLOOKUP($C835, FanGraphs_Standings[[Abbreviation]:[2024 Projected Full Season RDif]], 19, FALSE)/162</f>
        <v>#N/A</v>
      </c>
      <c r="BE835" s="11" t="e">
        <f t="shared" ref="BE835:BE898" si="158">(BC835*($AH835/162))+(BD835*((162-$AH835)/162))</f>
        <v>#N/A</v>
      </c>
      <c r="BF835" s="11" t="e">
        <f>VLOOKUP($C835, FanGraphs_Standings[[Abbreviation]:[2024 Projected Full Season RDif]], 5, FALSE)</f>
        <v>#N/A</v>
      </c>
      <c r="BG835" s="11" t="e">
        <f>VLOOKUP($C835, FanGraphs_Standings[[Abbreviation]:[2024 Projected Full Season W%]], 18, FALSE)</f>
        <v>#N/A</v>
      </c>
      <c r="BH835" s="11" t="e">
        <f t="shared" ref="BH835:BH898" si="159">(BF835*($AH835/162))+(BG835*((162-$AH835)/162))</f>
        <v>#N/A</v>
      </c>
      <c r="BI835" s="11" t="e">
        <f>VLOOKUP($C835, 'Home Field Adv'!$A$2:$K$31, 11, FALSE)</f>
        <v>#N/A</v>
      </c>
      <c r="BL835" s="12" t="str">
        <f t="shared" ref="BL835:BL898" si="160">IF(ISBLANK(BJ835), "", BJ835-BK835)</f>
        <v/>
      </c>
      <c r="BM835" s="12" t="str">
        <f t="shared" si="150"/>
        <v/>
      </c>
      <c r="BN835" s="12" t="str">
        <f t="shared" ref="BN835:BN898" si="161">IF(ISBLANK(BJ835), "", BJ835+BK835)</f>
        <v/>
      </c>
    </row>
    <row r="836" spans="6:66" x14ac:dyDescent="0.45">
      <c r="F836" s="11" t="e">
        <f>VLOOKUP($B836, FanGraphs_Standings[[Abbreviation]:[2024 Year to Date G]], 2, FALSE)</f>
        <v>#N/A</v>
      </c>
      <c r="G836" s="11" t="e">
        <f>_xlfn.IFNA(VLOOKUP($D836, 'SP Per G'!$A$2:$D$1385, 3, FALSE),M836)</f>
        <v>#N/A</v>
      </c>
      <c r="H836" s="11" t="e">
        <f>IF(AND(ISNA(VLOOKUP($D836, 'SP Per G'!$A$2:$D$1385, 4, FALSE)), ISTEXT($D836)), G836,IF(ISNA(VLOOKUP($D836, 'SP Per G'!$A$2:$D$1385, 4, FALSE)), M836, VLOOKUP($D836, 'SP Per G'!$A$2:$D$1385, 4, FALSE)))</f>
        <v>#N/A</v>
      </c>
      <c r="I836" s="11" t="e">
        <f t="shared" si="151"/>
        <v>#N/A</v>
      </c>
      <c r="J836" s="11" t="e">
        <f>_xlfn.IFNA(VLOOKUP($D836,Individual_Pitching___Dashboard[],18,FALSE),VLOOKUP(B836,Team_Pitching___Dashboard[[Team]:[ERA]],17,FALSE))</f>
        <v>#N/A</v>
      </c>
      <c r="K836" s="11" t="e">
        <f>_xlfn.IFNA(VLOOKUP($D836, Individual_Pitching___Dashboard[], 20, FALSE), VLOOKUP(B836,Team_Pitching___Dashboard[[Team]:[xFIP]],20,FALSE))</f>
        <v>#N/A</v>
      </c>
      <c r="L836" s="11" t="e">
        <f>_xlfn.IFNA(VLOOKUP($D836, Individual_Pitching___Advanced[], 21,FALSE), VLOOKUP(B836, Team_Pitching___Advanced[], 20, FALSE))</f>
        <v>#N/A</v>
      </c>
      <c r="M836" s="11" t="e">
        <f>VLOOKUP($B836, 'Team Per G'!$A$2:$G$31, 7, FALSE)</f>
        <v>#N/A</v>
      </c>
      <c r="N836" s="11" t="e">
        <f>VLOOKUP($B836, 'FanGraphs - Team WAR Projected'!$B$2:$E$31, 3, FALSE)/162</f>
        <v>#N/A</v>
      </c>
      <c r="O836" s="11" t="e">
        <f t="shared" si="152"/>
        <v>#N/A</v>
      </c>
      <c r="P836" s="11" t="e">
        <f>VLOOKUP($B836, Team_Pitching___Advanced[[Team]:[xFIP]], 19,FALSE)</f>
        <v>#N/A</v>
      </c>
      <c r="Q836" s="11" t="e">
        <f>VLOOKUP($B836, Team_Pitching___Advanced[], 20, FALSE)</f>
        <v>#N/A</v>
      </c>
      <c r="R836" s="11" t="e">
        <f>VLOOKUP($B836, Team_Batting___Dashboard[[Team]:[wOBA]], 16, FALSE)</f>
        <v>#N/A</v>
      </c>
      <c r="S836" s="11" t="e">
        <f>VLOOKUP($B836, Team_Batting___Advanced[[Team]:[OPS]], 9, FALSE)</f>
        <v>#N/A</v>
      </c>
      <c r="T836" s="11" t="e">
        <f>VLOOKUP($B836, Team_Batting___Advanced[], 19, FALSE)</f>
        <v>#N/A</v>
      </c>
      <c r="U836" s="11" t="e">
        <f>VLOOKUP($B836, 'Team Per G'!$A$2:$G$31, 3, FALSE)</f>
        <v>#N/A</v>
      </c>
      <c r="V836" s="11" t="e">
        <f>VLOOKUP($B836, 'Team Per G'!$A$2:$G$31, 5, FALSE)</f>
        <v>#N/A</v>
      </c>
      <c r="W836" s="11" t="e">
        <f>VLOOKUP($B836, 'Team Per G'!$A$2:$G$31, 4, FALSE)</f>
        <v>#N/A</v>
      </c>
      <c r="X836" s="11" t="e">
        <f>VLOOKUP($B836, Team_Batting___Dashboard[], 22, FALSE)/$F836</f>
        <v>#N/A</v>
      </c>
      <c r="Y836" s="11" t="e">
        <f>VLOOKUP($B836, 'FanGraphs - Team WAR Projected'!$B$2:$E$31, 4, FALSE)/162</f>
        <v>#N/A</v>
      </c>
      <c r="Z836" s="11" t="e">
        <f t="shared" si="153"/>
        <v>#N/A</v>
      </c>
      <c r="AA836" s="11" t="e">
        <f>VLOOKUP($B836, FanGraphs_Standings[[Abbreviation]:[2024 Year to Date RS/G]], 6, FALSE)/$F836</f>
        <v>#N/A</v>
      </c>
      <c r="AB836" s="11" t="e">
        <f>VLOOKUP($B836, FanGraphs_Standings[[Abbreviation]:[2024 Projected Full Season RDif]], 19, FALSE)/162</f>
        <v>#N/A</v>
      </c>
      <c r="AC836" s="11" t="e">
        <f t="shared" ref="AC836:AC899" si="162">(AA836*($F836/162))+(AB836*((162-$F836)/162))</f>
        <v>#N/A</v>
      </c>
      <c r="AD836" s="11" t="e">
        <f>VLOOKUP($B836, FanGraphs_Standings[[Abbreviation]:[2024 Projected Full Season RDif]], 5, FALSE)</f>
        <v>#N/A</v>
      </c>
      <c r="AE836" s="11" t="e">
        <f>VLOOKUP($B836, FanGraphs_Standings[[Abbreviation]:[2024 Projected Full Season W%]], 18, FALSE)</f>
        <v>#N/A</v>
      </c>
      <c r="AF836" s="11" t="e">
        <f t="shared" si="154"/>
        <v>#N/A</v>
      </c>
      <c r="AG836" s="11" t="e">
        <f>VLOOKUP($B836, 'Home Field Adv'!$A$2:$I$31, 9, FALSE)</f>
        <v>#N/A</v>
      </c>
      <c r="AH836" s="11" t="e">
        <f>VLOOKUP($C836, FanGraphs_Standings[[Abbreviation]:[2024 Year to Date G]], 2, FALSE)</f>
        <v>#N/A</v>
      </c>
      <c r="AI836" s="11" t="e">
        <f>_xlfn.IFNA(VLOOKUP($E836, 'SP Per G'!$A$2:$D$1385, 3, FALSE), AO836)</f>
        <v>#N/A</v>
      </c>
      <c r="AJ836" s="11" t="e">
        <f>IF(AND(ISNA(VLOOKUP($E836, 'SP Per G'!$A$2:$D$1385, 4, FALSE)), ISTEXT($E836)), AI836,IF(ISNA(VLOOKUP($E836, 'SP Per G'!$A$2:$D$1385, 4, FALSE)), AO836, VLOOKUP($E836, 'SP Per G'!$A$2:$D$1385, 4, FALSE)))</f>
        <v>#N/A</v>
      </c>
      <c r="AK836" s="11" t="e">
        <f t="shared" si="155"/>
        <v>#N/A</v>
      </c>
      <c r="AL836" s="11" t="e">
        <f>_xlfn.IFNA(VLOOKUP($E836, Individual_Pitching___Dashboard[], 18, FALSE), VLOOKUP($C836,Team_Pitching___Advanced[[Team]:[SIERA]],16,FALSE))</f>
        <v>#N/A</v>
      </c>
      <c r="AM836" s="11" t="e">
        <f>_xlfn.IFNA(VLOOKUP($E836, Individual_Pitching___Dashboard[], 20, FALSE), VLOOKUP($C836,Team_Pitching___Advanced[[Team]:[xFIP]],19,FALSE))</f>
        <v>#N/A</v>
      </c>
      <c r="AN836" s="11" t="e">
        <f>_xlfn.IFNA(VLOOKUP($E836,Individual_Pitching___Advanced[],21,FALSE),VLOOKUP($C836,Team_Pitching___Advanced[[Team]:[SIERA]],20,FALSE))</f>
        <v>#N/A</v>
      </c>
      <c r="AO836" s="11" t="e">
        <f>VLOOKUP($C836, 'Team Per G'!$A$2:$G$31, 7, FALSE)</f>
        <v>#N/A</v>
      </c>
      <c r="AP836" s="11" t="e">
        <f>VLOOKUP($C836, 'FanGraphs - Team WAR Projected'!$B$2:$E$31, 3, FALSE)/162</f>
        <v>#N/A</v>
      </c>
      <c r="AQ836" s="11" t="e">
        <f t="shared" si="156"/>
        <v>#N/A</v>
      </c>
      <c r="AR836" s="11" t="e">
        <f>VLOOKUP($C836, Team_Pitching___Advanced[[Team]:[xFIP]], 19,FALSE)</f>
        <v>#N/A</v>
      </c>
      <c r="AS836" s="11" t="e">
        <f>VLOOKUP($C836, Team_Pitching___Advanced[], 20, FALSE)</f>
        <v>#N/A</v>
      </c>
      <c r="AT836" s="11" t="e">
        <f>VLOOKUP($C836, Team_Batting___Dashboard[[Team]:[wOBA]], 16, FALSE)</f>
        <v>#N/A</v>
      </c>
      <c r="AU836" s="11" t="e">
        <f>VLOOKUP($C836, Team_Batting___Advanced[[Team]:[OPS]], 9, FALSE)</f>
        <v>#N/A</v>
      </c>
      <c r="AV836" s="11" t="e">
        <f>VLOOKUP($C836, Team_Batting___Advanced[], 19, FALSE)</f>
        <v>#N/A</v>
      </c>
      <c r="AW836" s="11" t="e">
        <f>VLOOKUP($C836, 'Team Per G'!$A$2:$G$31, 3, FALSE)</f>
        <v>#N/A</v>
      </c>
      <c r="AX836" s="11" t="e">
        <f>VLOOKUP($C836, 'Team Per G'!$A$2:$G$31, 5, FALSE)</f>
        <v>#N/A</v>
      </c>
      <c r="AY836" s="11" t="e">
        <f>VLOOKUP($C836, 'Team Per G'!$A$2:$G$31, 4, FALSE)</f>
        <v>#N/A</v>
      </c>
      <c r="AZ836" s="11" t="e">
        <f>VLOOKUP($C836, Team_Batting___Dashboard[], 22, FALSE)/$AH836</f>
        <v>#N/A</v>
      </c>
      <c r="BA836" s="11" t="e">
        <f>VLOOKUP($C836, 'FanGraphs - Team WAR Projected'!$B$2:$E$31, 4, FALSE)/162</f>
        <v>#N/A</v>
      </c>
      <c r="BB836" s="11" t="e">
        <f t="shared" si="157"/>
        <v>#N/A</v>
      </c>
      <c r="BC836" s="11" t="e">
        <f>VLOOKUP($C836, FanGraphs_Standings[[Abbreviation]:[2024 Year to Date RS/G]], 6, FALSE)/$AH836</f>
        <v>#N/A</v>
      </c>
      <c r="BD836" s="11" t="e">
        <f>VLOOKUP($C836, FanGraphs_Standings[[Abbreviation]:[2024 Projected Full Season RDif]], 19, FALSE)/162</f>
        <v>#N/A</v>
      </c>
      <c r="BE836" s="11" t="e">
        <f t="shared" si="158"/>
        <v>#N/A</v>
      </c>
      <c r="BF836" s="11" t="e">
        <f>VLOOKUP($C836, FanGraphs_Standings[[Abbreviation]:[2024 Projected Full Season RDif]], 5, FALSE)</f>
        <v>#N/A</v>
      </c>
      <c r="BG836" s="11" t="e">
        <f>VLOOKUP($C836, FanGraphs_Standings[[Abbreviation]:[2024 Projected Full Season W%]], 18, FALSE)</f>
        <v>#N/A</v>
      </c>
      <c r="BH836" s="11" t="e">
        <f t="shared" si="159"/>
        <v>#N/A</v>
      </c>
      <c r="BI836" s="11" t="e">
        <f>VLOOKUP($C836, 'Home Field Adv'!$A$2:$K$31, 11, FALSE)</f>
        <v>#N/A</v>
      </c>
      <c r="BL836" s="12" t="str">
        <f t="shared" si="160"/>
        <v/>
      </c>
      <c r="BM836" s="12" t="str">
        <f t="shared" si="150"/>
        <v/>
      </c>
      <c r="BN836" s="12" t="str">
        <f t="shared" si="161"/>
        <v/>
      </c>
    </row>
    <row r="837" spans="6:66" x14ac:dyDescent="0.45">
      <c r="F837" s="11" t="e">
        <f>VLOOKUP($B837, FanGraphs_Standings[[Abbreviation]:[2024 Year to Date G]], 2, FALSE)</f>
        <v>#N/A</v>
      </c>
      <c r="G837" s="11" t="e">
        <f>_xlfn.IFNA(VLOOKUP($D837, 'SP Per G'!$A$2:$D$1385, 3, FALSE),M837)</f>
        <v>#N/A</v>
      </c>
      <c r="H837" s="11" t="e">
        <f>IF(AND(ISNA(VLOOKUP($D837, 'SP Per G'!$A$2:$D$1385, 4, FALSE)), ISTEXT($D837)), G837,IF(ISNA(VLOOKUP($D837, 'SP Per G'!$A$2:$D$1385, 4, FALSE)), M837, VLOOKUP($D837, 'SP Per G'!$A$2:$D$1385, 4, FALSE)))</f>
        <v>#N/A</v>
      </c>
      <c r="I837" s="11" t="e">
        <f t="shared" si="151"/>
        <v>#N/A</v>
      </c>
      <c r="J837" s="11" t="e">
        <f>_xlfn.IFNA(VLOOKUP($D837,Individual_Pitching___Dashboard[],18,FALSE),VLOOKUP(B837,Team_Pitching___Dashboard[[Team]:[ERA]],17,FALSE))</f>
        <v>#N/A</v>
      </c>
      <c r="K837" s="11" t="e">
        <f>_xlfn.IFNA(VLOOKUP($D837, Individual_Pitching___Dashboard[], 20, FALSE), VLOOKUP(B837,Team_Pitching___Dashboard[[Team]:[xFIP]],20,FALSE))</f>
        <v>#N/A</v>
      </c>
      <c r="L837" s="11" t="e">
        <f>_xlfn.IFNA(VLOOKUP($D837, Individual_Pitching___Advanced[], 21,FALSE), VLOOKUP(B837, Team_Pitching___Advanced[], 20, FALSE))</f>
        <v>#N/A</v>
      </c>
      <c r="M837" s="11" t="e">
        <f>VLOOKUP($B837, 'Team Per G'!$A$2:$G$31, 7, FALSE)</f>
        <v>#N/A</v>
      </c>
      <c r="N837" s="11" t="e">
        <f>VLOOKUP($B837, 'FanGraphs - Team WAR Projected'!$B$2:$E$31, 3, FALSE)/162</f>
        <v>#N/A</v>
      </c>
      <c r="O837" s="11" t="e">
        <f t="shared" si="152"/>
        <v>#N/A</v>
      </c>
      <c r="P837" s="11" t="e">
        <f>VLOOKUP($B837, Team_Pitching___Advanced[[Team]:[xFIP]], 19,FALSE)</f>
        <v>#N/A</v>
      </c>
      <c r="Q837" s="11" t="e">
        <f>VLOOKUP($B837, Team_Pitching___Advanced[], 20, FALSE)</f>
        <v>#N/A</v>
      </c>
      <c r="R837" s="11" t="e">
        <f>VLOOKUP($B837, Team_Batting___Dashboard[[Team]:[wOBA]], 16, FALSE)</f>
        <v>#N/A</v>
      </c>
      <c r="S837" s="11" t="e">
        <f>VLOOKUP($B837, Team_Batting___Advanced[[Team]:[OPS]], 9, FALSE)</f>
        <v>#N/A</v>
      </c>
      <c r="T837" s="11" t="e">
        <f>VLOOKUP($B837, Team_Batting___Advanced[], 19, FALSE)</f>
        <v>#N/A</v>
      </c>
      <c r="U837" s="11" t="e">
        <f>VLOOKUP($B837, 'Team Per G'!$A$2:$G$31, 3, FALSE)</f>
        <v>#N/A</v>
      </c>
      <c r="V837" s="11" t="e">
        <f>VLOOKUP($B837, 'Team Per G'!$A$2:$G$31, 5, FALSE)</f>
        <v>#N/A</v>
      </c>
      <c r="W837" s="11" t="e">
        <f>VLOOKUP($B837, 'Team Per G'!$A$2:$G$31, 4, FALSE)</f>
        <v>#N/A</v>
      </c>
      <c r="X837" s="11" t="e">
        <f>VLOOKUP($B837, Team_Batting___Dashboard[], 22, FALSE)/$F837</f>
        <v>#N/A</v>
      </c>
      <c r="Y837" s="11" t="e">
        <f>VLOOKUP($B837, 'FanGraphs - Team WAR Projected'!$B$2:$E$31, 4, FALSE)/162</f>
        <v>#N/A</v>
      </c>
      <c r="Z837" s="11" t="e">
        <f t="shared" si="153"/>
        <v>#N/A</v>
      </c>
      <c r="AA837" s="11" t="e">
        <f>VLOOKUP($B837, FanGraphs_Standings[[Abbreviation]:[2024 Year to Date RS/G]], 6, FALSE)/$F837</f>
        <v>#N/A</v>
      </c>
      <c r="AB837" s="11" t="e">
        <f>VLOOKUP($B837, FanGraphs_Standings[[Abbreviation]:[2024 Projected Full Season RDif]], 19, FALSE)/162</f>
        <v>#N/A</v>
      </c>
      <c r="AC837" s="11" t="e">
        <f t="shared" si="162"/>
        <v>#N/A</v>
      </c>
      <c r="AD837" s="11" t="e">
        <f>VLOOKUP($B837, FanGraphs_Standings[[Abbreviation]:[2024 Projected Full Season RDif]], 5, FALSE)</f>
        <v>#N/A</v>
      </c>
      <c r="AE837" s="11" t="e">
        <f>VLOOKUP($B837, FanGraphs_Standings[[Abbreviation]:[2024 Projected Full Season W%]], 18, FALSE)</f>
        <v>#N/A</v>
      </c>
      <c r="AF837" s="11" t="e">
        <f t="shared" si="154"/>
        <v>#N/A</v>
      </c>
      <c r="AG837" s="11" t="e">
        <f>VLOOKUP($B837, 'Home Field Adv'!$A$2:$I$31, 9, FALSE)</f>
        <v>#N/A</v>
      </c>
      <c r="AH837" s="11" t="e">
        <f>VLOOKUP($C837, FanGraphs_Standings[[Abbreviation]:[2024 Year to Date G]], 2, FALSE)</f>
        <v>#N/A</v>
      </c>
      <c r="AI837" s="11" t="e">
        <f>_xlfn.IFNA(VLOOKUP($E837, 'SP Per G'!$A$2:$D$1385, 3, FALSE), AO837)</f>
        <v>#N/A</v>
      </c>
      <c r="AJ837" s="11" t="e">
        <f>IF(AND(ISNA(VLOOKUP($E837, 'SP Per G'!$A$2:$D$1385, 4, FALSE)), ISTEXT($E837)), AI837,IF(ISNA(VLOOKUP($E837, 'SP Per G'!$A$2:$D$1385, 4, FALSE)), AO837, VLOOKUP($E837, 'SP Per G'!$A$2:$D$1385, 4, FALSE)))</f>
        <v>#N/A</v>
      </c>
      <c r="AK837" s="11" t="e">
        <f t="shared" si="155"/>
        <v>#N/A</v>
      </c>
      <c r="AL837" s="11" t="e">
        <f>_xlfn.IFNA(VLOOKUP($E837, Individual_Pitching___Dashboard[], 18, FALSE), VLOOKUP($C837,Team_Pitching___Advanced[[Team]:[SIERA]],16,FALSE))</f>
        <v>#N/A</v>
      </c>
      <c r="AM837" s="11" t="e">
        <f>_xlfn.IFNA(VLOOKUP($E837, Individual_Pitching___Dashboard[], 20, FALSE), VLOOKUP($C837,Team_Pitching___Advanced[[Team]:[xFIP]],19,FALSE))</f>
        <v>#N/A</v>
      </c>
      <c r="AN837" s="11" t="e">
        <f>_xlfn.IFNA(VLOOKUP($E837,Individual_Pitching___Advanced[],21,FALSE),VLOOKUP($C837,Team_Pitching___Advanced[[Team]:[SIERA]],20,FALSE))</f>
        <v>#N/A</v>
      </c>
      <c r="AO837" s="11" t="e">
        <f>VLOOKUP($C837, 'Team Per G'!$A$2:$G$31, 7, FALSE)</f>
        <v>#N/A</v>
      </c>
      <c r="AP837" s="11" t="e">
        <f>VLOOKUP($C837, 'FanGraphs - Team WAR Projected'!$B$2:$E$31, 3, FALSE)/162</f>
        <v>#N/A</v>
      </c>
      <c r="AQ837" s="11" t="e">
        <f t="shared" si="156"/>
        <v>#N/A</v>
      </c>
      <c r="AR837" s="11" t="e">
        <f>VLOOKUP($C837, Team_Pitching___Advanced[[Team]:[xFIP]], 19,FALSE)</f>
        <v>#N/A</v>
      </c>
      <c r="AS837" s="11" t="e">
        <f>VLOOKUP($C837, Team_Pitching___Advanced[], 20, FALSE)</f>
        <v>#N/A</v>
      </c>
      <c r="AT837" s="11" t="e">
        <f>VLOOKUP($C837, Team_Batting___Dashboard[[Team]:[wOBA]], 16, FALSE)</f>
        <v>#N/A</v>
      </c>
      <c r="AU837" s="11" t="e">
        <f>VLOOKUP($C837, Team_Batting___Advanced[[Team]:[OPS]], 9, FALSE)</f>
        <v>#N/A</v>
      </c>
      <c r="AV837" s="11" t="e">
        <f>VLOOKUP($C837, Team_Batting___Advanced[], 19, FALSE)</f>
        <v>#N/A</v>
      </c>
      <c r="AW837" s="11" t="e">
        <f>VLOOKUP($C837, 'Team Per G'!$A$2:$G$31, 3, FALSE)</f>
        <v>#N/A</v>
      </c>
      <c r="AX837" s="11" t="e">
        <f>VLOOKUP($C837, 'Team Per G'!$A$2:$G$31, 5, FALSE)</f>
        <v>#N/A</v>
      </c>
      <c r="AY837" s="11" t="e">
        <f>VLOOKUP($C837, 'Team Per G'!$A$2:$G$31, 4, FALSE)</f>
        <v>#N/A</v>
      </c>
      <c r="AZ837" s="11" t="e">
        <f>VLOOKUP($C837, Team_Batting___Dashboard[], 22, FALSE)/$AH837</f>
        <v>#N/A</v>
      </c>
      <c r="BA837" s="11" t="e">
        <f>VLOOKUP($C837, 'FanGraphs - Team WAR Projected'!$B$2:$E$31, 4, FALSE)/162</f>
        <v>#N/A</v>
      </c>
      <c r="BB837" s="11" t="e">
        <f t="shared" si="157"/>
        <v>#N/A</v>
      </c>
      <c r="BC837" s="11" t="e">
        <f>VLOOKUP($C837, FanGraphs_Standings[[Abbreviation]:[2024 Year to Date RS/G]], 6, FALSE)/$AH837</f>
        <v>#N/A</v>
      </c>
      <c r="BD837" s="11" t="e">
        <f>VLOOKUP($C837, FanGraphs_Standings[[Abbreviation]:[2024 Projected Full Season RDif]], 19, FALSE)/162</f>
        <v>#N/A</v>
      </c>
      <c r="BE837" s="11" t="e">
        <f t="shared" si="158"/>
        <v>#N/A</v>
      </c>
      <c r="BF837" s="11" t="e">
        <f>VLOOKUP($C837, FanGraphs_Standings[[Abbreviation]:[2024 Projected Full Season RDif]], 5, FALSE)</f>
        <v>#N/A</v>
      </c>
      <c r="BG837" s="11" t="e">
        <f>VLOOKUP($C837, FanGraphs_Standings[[Abbreviation]:[2024 Projected Full Season W%]], 18, FALSE)</f>
        <v>#N/A</v>
      </c>
      <c r="BH837" s="11" t="e">
        <f t="shared" si="159"/>
        <v>#N/A</v>
      </c>
      <c r="BI837" s="11" t="e">
        <f>VLOOKUP($C837, 'Home Field Adv'!$A$2:$K$31, 11, FALSE)</f>
        <v>#N/A</v>
      </c>
      <c r="BL837" s="12" t="str">
        <f t="shared" si="160"/>
        <v/>
      </c>
      <c r="BM837" s="12" t="str">
        <f t="shared" si="150"/>
        <v/>
      </c>
      <c r="BN837" s="12" t="str">
        <f t="shared" si="161"/>
        <v/>
      </c>
    </row>
    <row r="838" spans="6:66" x14ac:dyDescent="0.45">
      <c r="F838" s="11" t="e">
        <f>VLOOKUP($B838, FanGraphs_Standings[[Abbreviation]:[2024 Year to Date G]], 2, FALSE)</f>
        <v>#N/A</v>
      </c>
      <c r="G838" s="11" t="e">
        <f>_xlfn.IFNA(VLOOKUP($D838, 'SP Per G'!$A$2:$D$1385, 3, FALSE),M838)</f>
        <v>#N/A</v>
      </c>
      <c r="H838" s="11" t="e">
        <f>IF(AND(ISNA(VLOOKUP($D838, 'SP Per G'!$A$2:$D$1385, 4, FALSE)), ISTEXT($D838)), G838,IF(ISNA(VLOOKUP($D838, 'SP Per G'!$A$2:$D$1385, 4, FALSE)), M838, VLOOKUP($D838, 'SP Per G'!$A$2:$D$1385, 4, FALSE)))</f>
        <v>#N/A</v>
      </c>
      <c r="I838" s="11" t="e">
        <f t="shared" si="151"/>
        <v>#N/A</v>
      </c>
      <c r="J838" s="11" t="e">
        <f>_xlfn.IFNA(VLOOKUP($D838,Individual_Pitching___Dashboard[],18,FALSE),VLOOKUP(B838,Team_Pitching___Dashboard[[Team]:[ERA]],17,FALSE))</f>
        <v>#N/A</v>
      </c>
      <c r="K838" s="11" t="e">
        <f>_xlfn.IFNA(VLOOKUP($D838, Individual_Pitching___Dashboard[], 20, FALSE), VLOOKUP(B838,Team_Pitching___Dashboard[[Team]:[xFIP]],20,FALSE))</f>
        <v>#N/A</v>
      </c>
      <c r="L838" s="11" t="e">
        <f>_xlfn.IFNA(VLOOKUP($D838, Individual_Pitching___Advanced[], 21,FALSE), VLOOKUP(B838, Team_Pitching___Advanced[], 20, FALSE))</f>
        <v>#N/A</v>
      </c>
      <c r="M838" s="11" t="e">
        <f>VLOOKUP($B838, 'Team Per G'!$A$2:$G$31, 7, FALSE)</f>
        <v>#N/A</v>
      </c>
      <c r="N838" s="11" t="e">
        <f>VLOOKUP($B838, 'FanGraphs - Team WAR Projected'!$B$2:$E$31, 3, FALSE)/162</f>
        <v>#N/A</v>
      </c>
      <c r="O838" s="11" t="e">
        <f t="shared" si="152"/>
        <v>#N/A</v>
      </c>
      <c r="P838" s="11" t="e">
        <f>VLOOKUP($B838, Team_Pitching___Advanced[[Team]:[xFIP]], 19,FALSE)</f>
        <v>#N/A</v>
      </c>
      <c r="Q838" s="11" t="e">
        <f>VLOOKUP($B838, Team_Pitching___Advanced[], 20, FALSE)</f>
        <v>#N/A</v>
      </c>
      <c r="R838" s="11" t="e">
        <f>VLOOKUP($B838, Team_Batting___Dashboard[[Team]:[wOBA]], 16, FALSE)</f>
        <v>#N/A</v>
      </c>
      <c r="S838" s="11" t="e">
        <f>VLOOKUP($B838, Team_Batting___Advanced[[Team]:[OPS]], 9, FALSE)</f>
        <v>#N/A</v>
      </c>
      <c r="T838" s="11" t="e">
        <f>VLOOKUP($B838, Team_Batting___Advanced[], 19, FALSE)</f>
        <v>#N/A</v>
      </c>
      <c r="U838" s="11" t="e">
        <f>VLOOKUP($B838, 'Team Per G'!$A$2:$G$31, 3, FALSE)</f>
        <v>#N/A</v>
      </c>
      <c r="V838" s="11" t="e">
        <f>VLOOKUP($B838, 'Team Per G'!$A$2:$G$31, 5, FALSE)</f>
        <v>#N/A</v>
      </c>
      <c r="W838" s="11" t="e">
        <f>VLOOKUP($B838, 'Team Per G'!$A$2:$G$31, 4, FALSE)</f>
        <v>#N/A</v>
      </c>
      <c r="X838" s="11" t="e">
        <f>VLOOKUP($B838, Team_Batting___Dashboard[], 22, FALSE)/$F838</f>
        <v>#N/A</v>
      </c>
      <c r="Y838" s="11" t="e">
        <f>VLOOKUP($B838, 'FanGraphs - Team WAR Projected'!$B$2:$E$31, 4, FALSE)/162</f>
        <v>#N/A</v>
      </c>
      <c r="Z838" s="11" t="e">
        <f t="shared" si="153"/>
        <v>#N/A</v>
      </c>
      <c r="AA838" s="11" t="e">
        <f>VLOOKUP($B838, FanGraphs_Standings[[Abbreviation]:[2024 Year to Date RS/G]], 6, FALSE)/$F838</f>
        <v>#N/A</v>
      </c>
      <c r="AB838" s="11" t="e">
        <f>VLOOKUP($B838, FanGraphs_Standings[[Abbreviation]:[2024 Projected Full Season RDif]], 19, FALSE)/162</f>
        <v>#N/A</v>
      </c>
      <c r="AC838" s="11" t="e">
        <f t="shared" si="162"/>
        <v>#N/A</v>
      </c>
      <c r="AD838" s="11" t="e">
        <f>VLOOKUP($B838, FanGraphs_Standings[[Abbreviation]:[2024 Projected Full Season RDif]], 5, FALSE)</f>
        <v>#N/A</v>
      </c>
      <c r="AE838" s="11" t="e">
        <f>VLOOKUP($B838, FanGraphs_Standings[[Abbreviation]:[2024 Projected Full Season W%]], 18, FALSE)</f>
        <v>#N/A</v>
      </c>
      <c r="AF838" s="11" t="e">
        <f t="shared" si="154"/>
        <v>#N/A</v>
      </c>
      <c r="AG838" s="11" t="e">
        <f>VLOOKUP($B838, 'Home Field Adv'!$A$2:$I$31, 9, FALSE)</f>
        <v>#N/A</v>
      </c>
      <c r="AH838" s="11" t="e">
        <f>VLOOKUP($C838, FanGraphs_Standings[[Abbreviation]:[2024 Year to Date G]], 2, FALSE)</f>
        <v>#N/A</v>
      </c>
      <c r="AI838" s="11" t="e">
        <f>_xlfn.IFNA(VLOOKUP($E838, 'SP Per G'!$A$2:$D$1385, 3, FALSE), AO838)</f>
        <v>#N/A</v>
      </c>
      <c r="AJ838" s="11" t="e">
        <f>IF(AND(ISNA(VLOOKUP($E838, 'SP Per G'!$A$2:$D$1385, 4, FALSE)), ISTEXT($E838)), AI838,IF(ISNA(VLOOKUP($E838, 'SP Per G'!$A$2:$D$1385, 4, FALSE)), AO838, VLOOKUP($E838, 'SP Per G'!$A$2:$D$1385, 4, FALSE)))</f>
        <v>#N/A</v>
      </c>
      <c r="AK838" s="11" t="e">
        <f t="shared" si="155"/>
        <v>#N/A</v>
      </c>
      <c r="AL838" s="11" t="e">
        <f>_xlfn.IFNA(VLOOKUP($E838, Individual_Pitching___Dashboard[], 18, FALSE), VLOOKUP($C838,Team_Pitching___Advanced[[Team]:[SIERA]],16,FALSE))</f>
        <v>#N/A</v>
      </c>
      <c r="AM838" s="11" t="e">
        <f>_xlfn.IFNA(VLOOKUP($E838, Individual_Pitching___Dashboard[], 20, FALSE), VLOOKUP($C838,Team_Pitching___Advanced[[Team]:[xFIP]],19,FALSE))</f>
        <v>#N/A</v>
      </c>
      <c r="AN838" s="11" t="e">
        <f>_xlfn.IFNA(VLOOKUP($E838,Individual_Pitching___Advanced[],21,FALSE),VLOOKUP($C838,Team_Pitching___Advanced[[Team]:[SIERA]],20,FALSE))</f>
        <v>#N/A</v>
      </c>
      <c r="AO838" s="11" t="e">
        <f>VLOOKUP($C838, 'Team Per G'!$A$2:$G$31, 7, FALSE)</f>
        <v>#N/A</v>
      </c>
      <c r="AP838" s="11" t="e">
        <f>VLOOKUP($C838, 'FanGraphs - Team WAR Projected'!$B$2:$E$31, 3, FALSE)/162</f>
        <v>#N/A</v>
      </c>
      <c r="AQ838" s="11" t="e">
        <f t="shared" si="156"/>
        <v>#N/A</v>
      </c>
      <c r="AR838" s="11" t="e">
        <f>VLOOKUP($C838, Team_Pitching___Advanced[[Team]:[xFIP]], 19,FALSE)</f>
        <v>#N/A</v>
      </c>
      <c r="AS838" s="11" t="e">
        <f>VLOOKUP($C838, Team_Pitching___Advanced[], 20, FALSE)</f>
        <v>#N/A</v>
      </c>
      <c r="AT838" s="11" t="e">
        <f>VLOOKUP($C838, Team_Batting___Dashboard[[Team]:[wOBA]], 16, FALSE)</f>
        <v>#N/A</v>
      </c>
      <c r="AU838" s="11" t="e">
        <f>VLOOKUP($C838, Team_Batting___Advanced[[Team]:[OPS]], 9, FALSE)</f>
        <v>#N/A</v>
      </c>
      <c r="AV838" s="11" t="e">
        <f>VLOOKUP($C838, Team_Batting___Advanced[], 19, FALSE)</f>
        <v>#N/A</v>
      </c>
      <c r="AW838" s="11" t="e">
        <f>VLOOKUP($C838, 'Team Per G'!$A$2:$G$31, 3, FALSE)</f>
        <v>#N/A</v>
      </c>
      <c r="AX838" s="11" t="e">
        <f>VLOOKUP($C838, 'Team Per G'!$A$2:$G$31, 5, FALSE)</f>
        <v>#N/A</v>
      </c>
      <c r="AY838" s="11" t="e">
        <f>VLOOKUP($C838, 'Team Per G'!$A$2:$G$31, 4, FALSE)</f>
        <v>#N/A</v>
      </c>
      <c r="AZ838" s="11" t="e">
        <f>VLOOKUP($C838, Team_Batting___Dashboard[], 22, FALSE)/$AH838</f>
        <v>#N/A</v>
      </c>
      <c r="BA838" s="11" t="e">
        <f>VLOOKUP($C838, 'FanGraphs - Team WAR Projected'!$B$2:$E$31, 4, FALSE)/162</f>
        <v>#N/A</v>
      </c>
      <c r="BB838" s="11" t="e">
        <f t="shared" si="157"/>
        <v>#N/A</v>
      </c>
      <c r="BC838" s="11" t="e">
        <f>VLOOKUP($C838, FanGraphs_Standings[[Abbreviation]:[2024 Year to Date RS/G]], 6, FALSE)/$AH838</f>
        <v>#N/A</v>
      </c>
      <c r="BD838" s="11" t="e">
        <f>VLOOKUP($C838, FanGraphs_Standings[[Abbreviation]:[2024 Projected Full Season RDif]], 19, FALSE)/162</f>
        <v>#N/A</v>
      </c>
      <c r="BE838" s="11" t="e">
        <f t="shared" si="158"/>
        <v>#N/A</v>
      </c>
      <c r="BF838" s="11" t="e">
        <f>VLOOKUP($C838, FanGraphs_Standings[[Abbreviation]:[2024 Projected Full Season RDif]], 5, FALSE)</f>
        <v>#N/A</v>
      </c>
      <c r="BG838" s="11" t="e">
        <f>VLOOKUP($C838, FanGraphs_Standings[[Abbreviation]:[2024 Projected Full Season W%]], 18, FALSE)</f>
        <v>#N/A</v>
      </c>
      <c r="BH838" s="11" t="e">
        <f t="shared" si="159"/>
        <v>#N/A</v>
      </c>
      <c r="BI838" s="11" t="e">
        <f>VLOOKUP($C838, 'Home Field Adv'!$A$2:$K$31, 11, FALSE)</f>
        <v>#N/A</v>
      </c>
      <c r="BL838" s="12" t="str">
        <f t="shared" si="160"/>
        <v/>
      </c>
      <c r="BM838" s="12" t="str">
        <f t="shared" si="150"/>
        <v/>
      </c>
      <c r="BN838" s="12" t="str">
        <f t="shared" si="161"/>
        <v/>
      </c>
    </row>
    <row r="839" spans="6:66" x14ac:dyDescent="0.45">
      <c r="F839" s="11" t="e">
        <f>VLOOKUP($B839, FanGraphs_Standings[[Abbreviation]:[2024 Year to Date G]], 2, FALSE)</f>
        <v>#N/A</v>
      </c>
      <c r="G839" s="11" t="e">
        <f>_xlfn.IFNA(VLOOKUP($D839, 'SP Per G'!$A$2:$D$1385, 3, FALSE),M839)</f>
        <v>#N/A</v>
      </c>
      <c r="H839" s="11" t="e">
        <f>IF(AND(ISNA(VLOOKUP($D839, 'SP Per G'!$A$2:$D$1385, 4, FALSE)), ISTEXT($D839)), G839,IF(ISNA(VLOOKUP($D839, 'SP Per G'!$A$2:$D$1385, 4, FALSE)), M839, VLOOKUP($D839, 'SP Per G'!$A$2:$D$1385, 4, FALSE)))</f>
        <v>#N/A</v>
      </c>
      <c r="I839" s="11" t="e">
        <f t="shared" si="151"/>
        <v>#N/A</v>
      </c>
      <c r="J839" s="11" t="e">
        <f>_xlfn.IFNA(VLOOKUP($D839,Individual_Pitching___Dashboard[],18,FALSE),VLOOKUP(B839,Team_Pitching___Dashboard[[Team]:[ERA]],17,FALSE))</f>
        <v>#N/A</v>
      </c>
      <c r="K839" s="11" t="e">
        <f>_xlfn.IFNA(VLOOKUP($D839, Individual_Pitching___Dashboard[], 20, FALSE), VLOOKUP(B839,Team_Pitching___Dashboard[[Team]:[xFIP]],20,FALSE))</f>
        <v>#N/A</v>
      </c>
      <c r="L839" s="11" t="e">
        <f>_xlfn.IFNA(VLOOKUP($D839, Individual_Pitching___Advanced[], 21,FALSE), VLOOKUP(B839, Team_Pitching___Advanced[], 20, FALSE))</f>
        <v>#N/A</v>
      </c>
      <c r="M839" s="11" t="e">
        <f>VLOOKUP($B839, 'Team Per G'!$A$2:$G$31, 7, FALSE)</f>
        <v>#N/A</v>
      </c>
      <c r="N839" s="11" t="e">
        <f>VLOOKUP($B839, 'FanGraphs - Team WAR Projected'!$B$2:$E$31, 3, FALSE)/162</f>
        <v>#N/A</v>
      </c>
      <c r="O839" s="11" t="e">
        <f t="shared" si="152"/>
        <v>#N/A</v>
      </c>
      <c r="P839" s="11" t="e">
        <f>VLOOKUP($B839, Team_Pitching___Advanced[[Team]:[xFIP]], 19,FALSE)</f>
        <v>#N/A</v>
      </c>
      <c r="Q839" s="11" t="e">
        <f>VLOOKUP($B839, Team_Pitching___Advanced[], 20, FALSE)</f>
        <v>#N/A</v>
      </c>
      <c r="R839" s="11" t="e">
        <f>VLOOKUP($B839, Team_Batting___Dashboard[[Team]:[wOBA]], 16, FALSE)</f>
        <v>#N/A</v>
      </c>
      <c r="S839" s="11" t="e">
        <f>VLOOKUP($B839, Team_Batting___Advanced[[Team]:[OPS]], 9, FALSE)</f>
        <v>#N/A</v>
      </c>
      <c r="T839" s="11" t="e">
        <f>VLOOKUP($B839, Team_Batting___Advanced[], 19, FALSE)</f>
        <v>#N/A</v>
      </c>
      <c r="U839" s="11" t="e">
        <f>VLOOKUP($B839, 'Team Per G'!$A$2:$G$31, 3, FALSE)</f>
        <v>#N/A</v>
      </c>
      <c r="V839" s="11" t="e">
        <f>VLOOKUP($B839, 'Team Per G'!$A$2:$G$31, 5, FALSE)</f>
        <v>#N/A</v>
      </c>
      <c r="W839" s="11" t="e">
        <f>VLOOKUP($B839, 'Team Per G'!$A$2:$G$31, 4, FALSE)</f>
        <v>#N/A</v>
      </c>
      <c r="X839" s="11" t="e">
        <f>VLOOKUP($B839, Team_Batting___Dashboard[], 22, FALSE)/$F839</f>
        <v>#N/A</v>
      </c>
      <c r="Y839" s="11" t="e">
        <f>VLOOKUP($B839, 'FanGraphs - Team WAR Projected'!$B$2:$E$31, 4, FALSE)/162</f>
        <v>#N/A</v>
      </c>
      <c r="Z839" s="11" t="e">
        <f t="shared" si="153"/>
        <v>#N/A</v>
      </c>
      <c r="AA839" s="11" t="e">
        <f>VLOOKUP($B839, FanGraphs_Standings[[Abbreviation]:[2024 Year to Date RS/G]], 6, FALSE)/$F839</f>
        <v>#N/A</v>
      </c>
      <c r="AB839" s="11" t="e">
        <f>VLOOKUP($B839, FanGraphs_Standings[[Abbreviation]:[2024 Projected Full Season RDif]], 19, FALSE)/162</f>
        <v>#N/A</v>
      </c>
      <c r="AC839" s="11" t="e">
        <f t="shared" si="162"/>
        <v>#N/A</v>
      </c>
      <c r="AD839" s="11" t="e">
        <f>VLOOKUP($B839, FanGraphs_Standings[[Abbreviation]:[2024 Projected Full Season RDif]], 5, FALSE)</f>
        <v>#N/A</v>
      </c>
      <c r="AE839" s="11" t="e">
        <f>VLOOKUP($B839, FanGraphs_Standings[[Abbreviation]:[2024 Projected Full Season W%]], 18, FALSE)</f>
        <v>#N/A</v>
      </c>
      <c r="AF839" s="11" t="e">
        <f t="shared" si="154"/>
        <v>#N/A</v>
      </c>
      <c r="AG839" s="11" t="e">
        <f>VLOOKUP($B839, 'Home Field Adv'!$A$2:$I$31, 9, FALSE)</f>
        <v>#N/A</v>
      </c>
      <c r="AH839" s="11" t="e">
        <f>VLOOKUP($C839, FanGraphs_Standings[[Abbreviation]:[2024 Year to Date G]], 2, FALSE)</f>
        <v>#N/A</v>
      </c>
      <c r="AI839" s="11" t="e">
        <f>_xlfn.IFNA(VLOOKUP($E839, 'SP Per G'!$A$2:$D$1385, 3, FALSE), AO839)</f>
        <v>#N/A</v>
      </c>
      <c r="AJ839" s="11" t="e">
        <f>IF(AND(ISNA(VLOOKUP($E839, 'SP Per G'!$A$2:$D$1385, 4, FALSE)), ISTEXT($E839)), AI839,IF(ISNA(VLOOKUP($E839, 'SP Per G'!$A$2:$D$1385, 4, FALSE)), AO839, VLOOKUP($E839, 'SP Per G'!$A$2:$D$1385, 4, FALSE)))</f>
        <v>#N/A</v>
      </c>
      <c r="AK839" s="11" t="e">
        <f t="shared" si="155"/>
        <v>#N/A</v>
      </c>
      <c r="AL839" s="11" t="e">
        <f>_xlfn.IFNA(VLOOKUP($E839, Individual_Pitching___Dashboard[], 18, FALSE), VLOOKUP($C839,Team_Pitching___Advanced[[Team]:[SIERA]],16,FALSE))</f>
        <v>#N/A</v>
      </c>
      <c r="AM839" s="11" t="e">
        <f>_xlfn.IFNA(VLOOKUP($E839, Individual_Pitching___Dashboard[], 20, FALSE), VLOOKUP($C839,Team_Pitching___Advanced[[Team]:[xFIP]],19,FALSE))</f>
        <v>#N/A</v>
      </c>
      <c r="AN839" s="11" t="e">
        <f>_xlfn.IFNA(VLOOKUP($E839,Individual_Pitching___Advanced[],21,FALSE),VLOOKUP($C839,Team_Pitching___Advanced[[Team]:[SIERA]],20,FALSE))</f>
        <v>#N/A</v>
      </c>
      <c r="AO839" s="11" t="e">
        <f>VLOOKUP($C839, 'Team Per G'!$A$2:$G$31, 7, FALSE)</f>
        <v>#N/A</v>
      </c>
      <c r="AP839" s="11" t="e">
        <f>VLOOKUP($C839, 'FanGraphs - Team WAR Projected'!$B$2:$E$31, 3, FALSE)/162</f>
        <v>#N/A</v>
      </c>
      <c r="AQ839" s="11" t="e">
        <f t="shared" si="156"/>
        <v>#N/A</v>
      </c>
      <c r="AR839" s="11" t="e">
        <f>VLOOKUP($C839, Team_Pitching___Advanced[[Team]:[xFIP]], 19,FALSE)</f>
        <v>#N/A</v>
      </c>
      <c r="AS839" s="11" t="e">
        <f>VLOOKUP($C839, Team_Pitching___Advanced[], 20, FALSE)</f>
        <v>#N/A</v>
      </c>
      <c r="AT839" s="11" t="e">
        <f>VLOOKUP($C839, Team_Batting___Dashboard[[Team]:[wOBA]], 16, FALSE)</f>
        <v>#N/A</v>
      </c>
      <c r="AU839" s="11" t="e">
        <f>VLOOKUP($C839, Team_Batting___Advanced[[Team]:[OPS]], 9, FALSE)</f>
        <v>#N/A</v>
      </c>
      <c r="AV839" s="11" t="e">
        <f>VLOOKUP($C839, Team_Batting___Advanced[], 19, FALSE)</f>
        <v>#N/A</v>
      </c>
      <c r="AW839" s="11" t="e">
        <f>VLOOKUP($C839, 'Team Per G'!$A$2:$G$31, 3, FALSE)</f>
        <v>#N/A</v>
      </c>
      <c r="AX839" s="11" t="e">
        <f>VLOOKUP($C839, 'Team Per G'!$A$2:$G$31, 5, FALSE)</f>
        <v>#N/A</v>
      </c>
      <c r="AY839" s="11" t="e">
        <f>VLOOKUP($C839, 'Team Per G'!$A$2:$G$31, 4, FALSE)</f>
        <v>#N/A</v>
      </c>
      <c r="AZ839" s="11" t="e">
        <f>VLOOKUP($C839, Team_Batting___Dashboard[], 22, FALSE)/$AH839</f>
        <v>#N/A</v>
      </c>
      <c r="BA839" s="11" t="e">
        <f>VLOOKUP($C839, 'FanGraphs - Team WAR Projected'!$B$2:$E$31, 4, FALSE)/162</f>
        <v>#N/A</v>
      </c>
      <c r="BB839" s="11" t="e">
        <f t="shared" si="157"/>
        <v>#N/A</v>
      </c>
      <c r="BC839" s="11" t="e">
        <f>VLOOKUP($C839, FanGraphs_Standings[[Abbreviation]:[2024 Year to Date RS/G]], 6, FALSE)/$AH839</f>
        <v>#N/A</v>
      </c>
      <c r="BD839" s="11" t="e">
        <f>VLOOKUP($C839, FanGraphs_Standings[[Abbreviation]:[2024 Projected Full Season RDif]], 19, FALSE)/162</f>
        <v>#N/A</v>
      </c>
      <c r="BE839" s="11" t="e">
        <f t="shared" si="158"/>
        <v>#N/A</v>
      </c>
      <c r="BF839" s="11" t="e">
        <f>VLOOKUP($C839, FanGraphs_Standings[[Abbreviation]:[2024 Projected Full Season RDif]], 5, FALSE)</f>
        <v>#N/A</v>
      </c>
      <c r="BG839" s="11" t="e">
        <f>VLOOKUP($C839, FanGraphs_Standings[[Abbreviation]:[2024 Projected Full Season W%]], 18, FALSE)</f>
        <v>#N/A</v>
      </c>
      <c r="BH839" s="11" t="e">
        <f t="shared" si="159"/>
        <v>#N/A</v>
      </c>
      <c r="BI839" s="11" t="e">
        <f>VLOOKUP($C839, 'Home Field Adv'!$A$2:$K$31, 11, FALSE)</f>
        <v>#N/A</v>
      </c>
      <c r="BL839" s="12" t="str">
        <f t="shared" si="160"/>
        <v/>
      </c>
      <c r="BM839" s="12" t="str">
        <f t="shared" si="150"/>
        <v/>
      </c>
      <c r="BN839" s="12" t="str">
        <f t="shared" si="161"/>
        <v/>
      </c>
    </row>
    <row r="840" spans="6:66" x14ac:dyDescent="0.45">
      <c r="F840" s="11" t="e">
        <f>VLOOKUP($B840, FanGraphs_Standings[[Abbreviation]:[2024 Year to Date G]], 2, FALSE)</f>
        <v>#N/A</v>
      </c>
      <c r="G840" s="11" t="e">
        <f>_xlfn.IFNA(VLOOKUP($D840, 'SP Per G'!$A$2:$D$1385, 3, FALSE),M840)</f>
        <v>#N/A</v>
      </c>
      <c r="H840" s="11" t="e">
        <f>IF(AND(ISNA(VLOOKUP($D840, 'SP Per G'!$A$2:$D$1385, 4, FALSE)), ISTEXT($D840)), G840,IF(ISNA(VLOOKUP($D840, 'SP Per G'!$A$2:$D$1385, 4, FALSE)), M840, VLOOKUP($D840, 'SP Per G'!$A$2:$D$1385, 4, FALSE)))</f>
        <v>#N/A</v>
      </c>
      <c r="I840" s="11" t="e">
        <f t="shared" si="151"/>
        <v>#N/A</v>
      </c>
      <c r="J840" s="11" t="e">
        <f>_xlfn.IFNA(VLOOKUP($D840,Individual_Pitching___Dashboard[],18,FALSE),VLOOKUP(B840,Team_Pitching___Dashboard[[Team]:[ERA]],17,FALSE))</f>
        <v>#N/A</v>
      </c>
      <c r="K840" s="11" t="e">
        <f>_xlfn.IFNA(VLOOKUP($D840, Individual_Pitching___Dashboard[], 20, FALSE), VLOOKUP(B840,Team_Pitching___Dashboard[[Team]:[xFIP]],20,FALSE))</f>
        <v>#N/A</v>
      </c>
      <c r="L840" s="11" t="e">
        <f>_xlfn.IFNA(VLOOKUP($D840, Individual_Pitching___Advanced[], 21,FALSE), VLOOKUP(B840, Team_Pitching___Advanced[], 20, FALSE))</f>
        <v>#N/A</v>
      </c>
      <c r="M840" s="11" t="e">
        <f>VLOOKUP($B840, 'Team Per G'!$A$2:$G$31, 7, FALSE)</f>
        <v>#N/A</v>
      </c>
      <c r="N840" s="11" t="e">
        <f>VLOOKUP($B840, 'FanGraphs - Team WAR Projected'!$B$2:$E$31, 3, FALSE)/162</f>
        <v>#N/A</v>
      </c>
      <c r="O840" s="11" t="e">
        <f t="shared" si="152"/>
        <v>#N/A</v>
      </c>
      <c r="P840" s="11" t="e">
        <f>VLOOKUP($B840, Team_Pitching___Advanced[[Team]:[xFIP]], 19,FALSE)</f>
        <v>#N/A</v>
      </c>
      <c r="Q840" s="11" t="e">
        <f>VLOOKUP($B840, Team_Pitching___Advanced[], 20, FALSE)</f>
        <v>#N/A</v>
      </c>
      <c r="R840" s="11" t="e">
        <f>VLOOKUP($B840, Team_Batting___Dashboard[[Team]:[wOBA]], 16, FALSE)</f>
        <v>#N/A</v>
      </c>
      <c r="S840" s="11" t="e">
        <f>VLOOKUP($B840, Team_Batting___Advanced[[Team]:[OPS]], 9, FALSE)</f>
        <v>#N/A</v>
      </c>
      <c r="T840" s="11" t="e">
        <f>VLOOKUP($B840, Team_Batting___Advanced[], 19, FALSE)</f>
        <v>#N/A</v>
      </c>
      <c r="U840" s="11" t="e">
        <f>VLOOKUP($B840, 'Team Per G'!$A$2:$G$31, 3, FALSE)</f>
        <v>#N/A</v>
      </c>
      <c r="V840" s="11" t="e">
        <f>VLOOKUP($B840, 'Team Per G'!$A$2:$G$31, 5, FALSE)</f>
        <v>#N/A</v>
      </c>
      <c r="W840" s="11" t="e">
        <f>VLOOKUP($B840, 'Team Per G'!$A$2:$G$31, 4, FALSE)</f>
        <v>#N/A</v>
      </c>
      <c r="X840" s="11" t="e">
        <f>VLOOKUP($B840, Team_Batting___Dashboard[], 22, FALSE)/$F840</f>
        <v>#N/A</v>
      </c>
      <c r="Y840" s="11" t="e">
        <f>VLOOKUP($B840, 'FanGraphs - Team WAR Projected'!$B$2:$E$31, 4, FALSE)/162</f>
        <v>#N/A</v>
      </c>
      <c r="Z840" s="11" t="e">
        <f t="shared" si="153"/>
        <v>#N/A</v>
      </c>
      <c r="AA840" s="11" t="e">
        <f>VLOOKUP($B840, FanGraphs_Standings[[Abbreviation]:[2024 Year to Date RS/G]], 6, FALSE)/$F840</f>
        <v>#N/A</v>
      </c>
      <c r="AB840" s="11" t="e">
        <f>VLOOKUP($B840, FanGraphs_Standings[[Abbreviation]:[2024 Projected Full Season RDif]], 19, FALSE)/162</f>
        <v>#N/A</v>
      </c>
      <c r="AC840" s="11" t="e">
        <f t="shared" si="162"/>
        <v>#N/A</v>
      </c>
      <c r="AD840" s="11" t="e">
        <f>VLOOKUP($B840, FanGraphs_Standings[[Abbreviation]:[2024 Projected Full Season RDif]], 5, FALSE)</f>
        <v>#N/A</v>
      </c>
      <c r="AE840" s="11" t="e">
        <f>VLOOKUP($B840, FanGraphs_Standings[[Abbreviation]:[2024 Projected Full Season W%]], 18, FALSE)</f>
        <v>#N/A</v>
      </c>
      <c r="AF840" s="11" t="e">
        <f t="shared" si="154"/>
        <v>#N/A</v>
      </c>
      <c r="AG840" s="11" t="e">
        <f>VLOOKUP($B840, 'Home Field Adv'!$A$2:$I$31, 9, FALSE)</f>
        <v>#N/A</v>
      </c>
      <c r="AH840" s="11" t="e">
        <f>VLOOKUP($C840, FanGraphs_Standings[[Abbreviation]:[2024 Year to Date G]], 2, FALSE)</f>
        <v>#N/A</v>
      </c>
      <c r="AI840" s="11" t="e">
        <f>_xlfn.IFNA(VLOOKUP($E840, 'SP Per G'!$A$2:$D$1385, 3, FALSE), AO840)</f>
        <v>#N/A</v>
      </c>
      <c r="AJ840" s="11" t="e">
        <f>IF(AND(ISNA(VLOOKUP($E840, 'SP Per G'!$A$2:$D$1385, 4, FALSE)), ISTEXT($E840)), AI840,IF(ISNA(VLOOKUP($E840, 'SP Per G'!$A$2:$D$1385, 4, FALSE)), AO840, VLOOKUP($E840, 'SP Per G'!$A$2:$D$1385, 4, FALSE)))</f>
        <v>#N/A</v>
      </c>
      <c r="AK840" s="11" t="e">
        <f t="shared" si="155"/>
        <v>#N/A</v>
      </c>
      <c r="AL840" s="11" t="e">
        <f>_xlfn.IFNA(VLOOKUP($E840, Individual_Pitching___Dashboard[], 18, FALSE), VLOOKUP($C840,Team_Pitching___Advanced[[Team]:[SIERA]],16,FALSE))</f>
        <v>#N/A</v>
      </c>
      <c r="AM840" s="11" t="e">
        <f>_xlfn.IFNA(VLOOKUP($E840, Individual_Pitching___Dashboard[], 20, FALSE), VLOOKUP($C840,Team_Pitching___Advanced[[Team]:[xFIP]],19,FALSE))</f>
        <v>#N/A</v>
      </c>
      <c r="AN840" s="11" t="e">
        <f>_xlfn.IFNA(VLOOKUP($E840,Individual_Pitching___Advanced[],21,FALSE),VLOOKUP($C840,Team_Pitching___Advanced[[Team]:[SIERA]],20,FALSE))</f>
        <v>#N/A</v>
      </c>
      <c r="AO840" s="11" t="e">
        <f>VLOOKUP($C840, 'Team Per G'!$A$2:$G$31, 7, FALSE)</f>
        <v>#N/A</v>
      </c>
      <c r="AP840" s="11" t="e">
        <f>VLOOKUP($C840, 'FanGraphs - Team WAR Projected'!$B$2:$E$31, 3, FALSE)/162</f>
        <v>#N/A</v>
      </c>
      <c r="AQ840" s="11" t="e">
        <f t="shared" si="156"/>
        <v>#N/A</v>
      </c>
      <c r="AR840" s="11" t="e">
        <f>VLOOKUP($C840, Team_Pitching___Advanced[[Team]:[xFIP]], 19,FALSE)</f>
        <v>#N/A</v>
      </c>
      <c r="AS840" s="11" t="e">
        <f>VLOOKUP($C840, Team_Pitching___Advanced[], 20, FALSE)</f>
        <v>#N/A</v>
      </c>
      <c r="AT840" s="11" t="e">
        <f>VLOOKUP($C840, Team_Batting___Dashboard[[Team]:[wOBA]], 16, FALSE)</f>
        <v>#N/A</v>
      </c>
      <c r="AU840" s="11" t="e">
        <f>VLOOKUP($C840, Team_Batting___Advanced[[Team]:[OPS]], 9, FALSE)</f>
        <v>#N/A</v>
      </c>
      <c r="AV840" s="11" t="e">
        <f>VLOOKUP($C840, Team_Batting___Advanced[], 19, FALSE)</f>
        <v>#N/A</v>
      </c>
      <c r="AW840" s="11" t="e">
        <f>VLOOKUP($C840, 'Team Per G'!$A$2:$G$31, 3, FALSE)</f>
        <v>#N/A</v>
      </c>
      <c r="AX840" s="11" t="e">
        <f>VLOOKUP($C840, 'Team Per G'!$A$2:$G$31, 5, FALSE)</f>
        <v>#N/A</v>
      </c>
      <c r="AY840" s="11" t="e">
        <f>VLOOKUP($C840, 'Team Per G'!$A$2:$G$31, 4, FALSE)</f>
        <v>#N/A</v>
      </c>
      <c r="AZ840" s="11" t="e">
        <f>VLOOKUP($C840, Team_Batting___Dashboard[], 22, FALSE)/$AH840</f>
        <v>#N/A</v>
      </c>
      <c r="BA840" s="11" t="e">
        <f>VLOOKUP($C840, 'FanGraphs - Team WAR Projected'!$B$2:$E$31, 4, FALSE)/162</f>
        <v>#N/A</v>
      </c>
      <c r="BB840" s="11" t="e">
        <f t="shared" si="157"/>
        <v>#N/A</v>
      </c>
      <c r="BC840" s="11" t="e">
        <f>VLOOKUP($C840, FanGraphs_Standings[[Abbreviation]:[2024 Year to Date RS/G]], 6, FALSE)/$AH840</f>
        <v>#N/A</v>
      </c>
      <c r="BD840" s="11" t="e">
        <f>VLOOKUP($C840, FanGraphs_Standings[[Abbreviation]:[2024 Projected Full Season RDif]], 19, FALSE)/162</f>
        <v>#N/A</v>
      </c>
      <c r="BE840" s="11" t="e">
        <f t="shared" si="158"/>
        <v>#N/A</v>
      </c>
      <c r="BF840" s="11" t="e">
        <f>VLOOKUP($C840, FanGraphs_Standings[[Abbreviation]:[2024 Projected Full Season RDif]], 5, FALSE)</f>
        <v>#N/A</v>
      </c>
      <c r="BG840" s="11" t="e">
        <f>VLOOKUP($C840, FanGraphs_Standings[[Abbreviation]:[2024 Projected Full Season W%]], 18, FALSE)</f>
        <v>#N/A</v>
      </c>
      <c r="BH840" s="11" t="e">
        <f t="shared" si="159"/>
        <v>#N/A</v>
      </c>
      <c r="BI840" s="11" t="e">
        <f>VLOOKUP($C840, 'Home Field Adv'!$A$2:$K$31, 11, FALSE)</f>
        <v>#N/A</v>
      </c>
      <c r="BL840" s="12" t="str">
        <f t="shared" si="160"/>
        <v/>
      </c>
      <c r="BM840" s="12" t="str">
        <f t="shared" si="150"/>
        <v/>
      </c>
      <c r="BN840" s="12" t="str">
        <f t="shared" si="161"/>
        <v/>
      </c>
    </row>
    <row r="841" spans="6:66" x14ac:dyDescent="0.45">
      <c r="F841" s="11" t="e">
        <f>VLOOKUP($B841, FanGraphs_Standings[[Abbreviation]:[2024 Year to Date G]], 2, FALSE)</f>
        <v>#N/A</v>
      </c>
      <c r="G841" s="11" t="e">
        <f>_xlfn.IFNA(VLOOKUP($D841, 'SP Per G'!$A$2:$D$1385, 3, FALSE),M841)</f>
        <v>#N/A</v>
      </c>
      <c r="H841" s="11" t="e">
        <f>IF(AND(ISNA(VLOOKUP($D841, 'SP Per G'!$A$2:$D$1385, 4, FALSE)), ISTEXT($D841)), G841,IF(ISNA(VLOOKUP($D841, 'SP Per G'!$A$2:$D$1385, 4, FALSE)), M841, VLOOKUP($D841, 'SP Per G'!$A$2:$D$1385, 4, FALSE)))</f>
        <v>#N/A</v>
      </c>
      <c r="I841" s="11" t="e">
        <f t="shared" si="151"/>
        <v>#N/A</v>
      </c>
      <c r="J841" s="11" t="e">
        <f>_xlfn.IFNA(VLOOKUP($D841,Individual_Pitching___Dashboard[],18,FALSE),VLOOKUP(B841,Team_Pitching___Dashboard[[Team]:[ERA]],17,FALSE))</f>
        <v>#N/A</v>
      </c>
      <c r="K841" s="11" t="e">
        <f>_xlfn.IFNA(VLOOKUP($D841, Individual_Pitching___Dashboard[], 20, FALSE), VLOOKUP(B841,Team_Pitching___Dashboard[[Team]:[xFIP]],20,FALSE))</f>
        <v>#N/A</v>
      </c>
      <c r="L841" s="11" t="e">
        <f>_xlfn.IFNA(VLOOKUP($D841, Individual_Pitching___Advanced[], 21,FALSE), VLOOKUP(B841, Team_Pitching___Advanced[], 20, FALSE))</f>
        <v>#N/A</v>
      </c>
      <c r="M841" s="11" t="e">
        <f>VLOOKUP($B841, 'Team Per G'!$A$2:$G$31, 7, FALSE)</f>
        <v>#N/A</v>
      </c>
      <c r="N841" s="11" t="e">
        <f>VLOOKUP($B841, 'FanGraphs - Team WAR Projected'!$B$2:$E$31, 3, FALSE)/162</f>
        <v>#N/A</v>
      </c>
      <c r="O841" s="11" t="e">
        <f t="shared" si="152"/>
        <v>#N/A</v>
      </c>
      <c r="P841" s="11" t="e">
        <f>VLOOKUP($B841, Team_Pitching___Advanced[[Team]:[xFIP]], 19,FALSE)</f>
        <v>#N/A</v>
      </c>
      <c r="Q841" s="11" t="e">
        <f>VLOOKUP($B841, Team_Pitching___Advanced[], 20, FALSE)</f>
        <v>#N/A</v>
      </c>
      <c r="R841" s="11" t="e">
        <f>VLOOKUP($B841, Team_Batting___Dashboard[[Team]:[wOBA]], 16, FALSE)</f>
        <v>#N/A</v>
      </c>
      <c r="S841" s="11" t="e">
        <f>VLOOKUP($B841, Team_Batting___Advanced[[Team]:[OPS]], 9, FALSE)</f>
        <v>#N/A</v>
      </c>
      <c r="T841" s="11" t="e">
        <f>VLOOKUP($B841, Team_Batting___Advanced[], 19, FALSE)</f>
        <v>#N/A</v>
      </c>
      <c r="U841" s="11" t="e">
        <f>VLOOKUP($B841, 'Team Per G'!$A$2:$G$31, 3, FALSE)</f>
        <v>#N/A</v>
      </c>
      <c r="V841" s="11" t="e">
        <f>VLOOKUP($B841, 'Team Per G'!$A$2:$G$31, 5, FALSE)</f>
        <v>#N/A</v>
      </c>
      <c r="W841" s="11" t="e">
        <f>VLOOKUP($B841, 'Team Per G'!$A$2:$G$31, 4, FALSE)</f>
        <v>#N/A</v>
      </c>
      <c r="X841" s="11" t="e">
        <f>VLOOKUP($B841, Team_Batting___Dashboard[], 22, FALSE)/$F841</f>
        <v>#N/A</v>
      </c>
      <c r="Y841" s="11" t="e">
        <f>VLOOKUP($B841, 'FanGraphs - Team WAR Projected'!$B$2:$E$31, 4, FALSE)/162</f>
        <v>#N/A</v>
      </c>
      <c r="Z841" s="11" t="e">
        <f t="shared" si="153"/>
        <v>#N/A</v>
      </c>
      <c r="AA841" s="11" t="e">
        <f>VLOOKUP($B841, FanGraphs_Standings[[Abbreviation]:[2024 Year to Date RS/G]], 6, FALSE)/$F841</f>
        <v>#N/A</v>
      </c>
      <c r="AB841" s="11" t="e">
        <f>VLOOKUP($B841, FanGraphs_Standings[[Abbreviation]:[2024 Projected Full Season RDif]], 19, FALSE)/162</f>
        <v>#N/A</v>
      </c>
      <c r="AC841" s="11" t="e">
        <f t="shared" si="162"/>
        <v>#N/A</v>
      </c>
      <c r="AD841" s="11" t="e">
        <f>VLOOKUP($B841, FanGraphs_Standings[[Abbreviation]:[2024 Projected Full Season RDif]], 5, FALSE)</f>
        <v>#N/A</v>
      </c>
      <c r="AE841" s="11" t="e">
        <f>VLOOKUP($B841, FanGraphs_Standings[[Abbreviation]:[2024 Projected Full Season W%]], 18, FALSE)</f>
        <v>#N/A</v>
      </c>
      <c r="AF841" s="11" t="e">
        <f t="shared" si="154"/>
        <v>#N/A</v>
      </c>
      <c r="AG841" s="11" t="e">
        <f>VLOOKUP($B841, 'Home Field Adv'!$A$2:$I$31, 9, FALSE)</f>
        <v>#N/A</v>
      </c>
      <c r="AH841" s="11" t="e">
        <f>VLOOKUP($C841, FanGraphs_Standings[[Abbreviation]:[2024 Year to Date G]], 2, FALSE)</f>
        <v>#N/A</v>
      </c>
      <c r="AI841" s="11" t="e">
        <f>_xlfn.IFNA(VLOOKUP($E841, 'SP Per G'!$A$2:$D$1385, 3, FALSE), AO841)</f>
        <v>#N/A</v>
      </c>
      <c r="AJ841" s="11" t="e">
        <f>IF(AND(ISNA(VLOOKUP($E841, 'SP Per G'!$A$2:$D$1385, 4, FALSE)), ISTEXT($E841)), AI841,IF(ISNA(VLOOKUP($E841, 'SP Per G'!$A$2:$D$1385, 4, FALSE)), AO841, VLOOKUP($E841, 'SP Per G'!$A$2:$D$1385, 4, FALSE)))</f>
        <v>#N/A</v>
      </c>
      <c r="AK841" s="11" t="e">
        <f t="shared" si="155"/>
        <v>#N/A</v>
      </c>
      <c r="AL841" s="11" t="e">
        <f>_xlfn.IFNA(VLOOKUP($E841, Individual_Pitching___Dashboard[], 18, FALSE), VLOOKUP($C841,Team_Pitching___Advanced[[Team]:[SIERA]],16,FALSE))</f>
        <v>#N/A</v>
      </c>
      <c r="AM841" s="11" t="e">
        <f>_xlfn.IFNA(VLOOKUP($E841, Individual_Pitching___Dashboard[], 20, FALSE), VLOOKUP($C841,Team_Pitching___Advanced[[Team]:[xFIP]],19,FALSE))</f>
        <v>#N/A</v>
      </c>
      <c r="AN841" s="11" t="e">
        <f>_xlfn.IFNA(VLOOKUP($E841,Individual_Pitching___Advanced[],21,FALSE),VLOOKUP($C841,Team_Pitching___Advanced[[Team]:[SIERA]],20,FALSE))</f>
        <v>#N/A</v>
      </c>
      <c r="AO841" s="11" t="e">
        <f>VLOOKUP($C841, 'Team Per G'!$A$2:$G$31, 7, FALSE)</f>
        <v>#N/A</v>
      </c>
      <c r="AP841" s="11" t="e">
        <f>VLOOKUP($C841, 'FanGraphs - Team WAR Projected'!$B$2:$E$31, 3, FALSE)/162</f>
        <v>#N/A</v>
      </c>
      <c r="AQ841" s="11" t="e">
        <f t="shared" si="156"/>
        <v>#N/A</v>
      </c>
      <c r="AR841" s="11" t="e">
        <f>VLOOKUP($C841, Team_Pitching___Advanced[[Team]:[xFIP]], 19,FALSE)</f>
        <v>#N/A</v>
      </c>
      <c r="AS841" s="11" t="e">
        <f>VLOOKUP($C841, Team_Pitching___Advanced[], 20, FALSE)</f>
        <v>#N/A</v>
      </c>
      <c r="AT841" s="11" t="e">
        <f>VLOOKUP($C841, Team_Batting___Dashboard[[Team]:[wOBA]], 16, FALSE)</f>
        <v>#N/A</v>
      </c>
      <c r="AU841" s="11" t="e">
        <f>VLOOKUP($C841, Team_Batting___Advanced[[Team]:[OPS]], 9, FALSE)</f>
        <v>#N/A</v>
      </c>
      <c r="AV841" s="11" t="e">
        <f>VLOOKUP($C841, Team_Batting___Advanced[], 19, FALSE)</f>
        <v>#N/A</v>
      </c>
      <c r="AW841" s="11" t="e">
        <f>VLOOKUP($C841, 'Team Per G'!$A$2:$G$31, 3, FALSE)</f>
        <v>#N/A</v>
      </c>
      <c r="AX841" s="11" t="e">
        <f>VLOOKUP($C841, 'Team Per G'!$A$2:$G$31, 5, FALSE)</f>
        <v>#N/A</v>
      </c>
      <c r="AY841" s="11" t="e">
        <f>VLOOKUP($C841, 'Team Per G'!$A$2:$G$31, 4, FALSE)</f>
        <v>#N/A</v>
      </c>
      <c r="AZ841" s="11" t="e">
        <f>VLOOKUP($C841, Team_Batting___Dashboard[], 22, FALSE)/$AH841</f>
        <v>#N/A</v>
      </c>
      <c r="BA841" s="11" t="e">
        <f>VLOOKUP($C841, 'FanGraphs - Team WAR Projected'!$B$2:$E$31, 4, FALSE)/162</f>
        <v>#N/A</v>
      </c>
      <c r="BB841" s="11" t="e">
        <f t="shared" si="157"/>
        <v>#N/A</v>
      </c>
      <c r="BC841" s="11" t="e">
        <f>VLOOKUP($C841, FanGraphs_Standings[[Abbreviation]:[2024 Year to Date RS/G]], 6, FALSE)/$AH841</f>
        <v>#N/A</v>
      </c>
      <c r="BD841" s="11" t="e">
        <f>VLOOKUP($C841, FanGraphs_Standings[[Abbreviation]:[2024 Projected Full Season RDif]], 19, FALSE)/162</f>
        <v>#N/A</v>
      </c>
      <c r="BE841" s="11" t="e">
        <f t="shared" si="158"/>
        <v>#N/A</v>
      </c>
      <c r="BF841" s="11" t="e">
        <f>VLOOKUP($C841, FanGraphs_Standings[[Abbreviation]:[2024 Projected Full Season RDif]], 5, FALSE)</f>
        <v>#N/A</v>
      </c>
      <c r="BG841" s="11" t="e">
        <f>VLOOKUP($C841, FanGraphs_Standings[[Abbreviation]:[2024 Projected Full Season W%]], 18, FALSE)</f>
        <v>#N/A</v>
      </c>
      <c r="BH841" s="11" t="e">
        <f t="shared" si="159"/>
        <v>#N/A</v>
      </c>
      <c r="BI841" s="11" t="e">
        <f>VLOOKUP($C841, 'Home Field Adv'!$A$2:$K$31, 11, FALSE)</f>
        <v>#N/A</v>
      </c>
      <c r="BL841" s="12" t="str">
        <f t="shared" si="160"/>
        <v/>
      </c>
      <c r="BM841" s="12" t="str">
        <f t="shared" si="150"/>
        <v/>
      </c>
      <c r="BN841" s="12" t="str">
        <f t="shared" si="161"/>
        <v/>
      </c>
    </row>
    <row r="842" spans="6:66" x14ac:dyDescent="0.45">
      <c r="F842" s="11" t="e">
        <f>VLOOKUP($B842, FanGraphs_Standings[[Abbreviation]:[2024 Year to Date G]], 2, FALSE)</f>
        <v>#N/A</v>
      </c>
      <c r="G842" s="11" t="e">
        <f>_xlfn.IFNA(VLOOKUP($D842, 'SP Per G'!$A$2:$D$1385, 3, FALSE),M842)</f>
        <v>#N/A</v>
      </c>
      <c r="H842" s="11" t="e">
        <f>IF(AND(ISNA(VLOOKUP($D842, 'SP Per G'!$A$2:$D$1385, 4, FALSE)), ISTEXT($D842)), G842,IF(ISNA(VLOOKUP($D842, 'SP Per G'!$A$2:$D$1385, 4, FALSE)), M842, VLOOKUP($D842, 'SP Per G'!$A$2:$D$1385, 4, FALSE)))</f>
        <v>#N/A</v>
      </c>
      <c r="I842" s="11" t="e">
        <f t="shared" si="151"/>
        <v>#N/A</v>
      </c>
      <c r="J842" s="11" t="e">
        <f>_xlfn.IFNA(VLOOKUP($D842,Individual_Pitching___Dashboard[],18,FALSE),VLOOKUP(B842,Team_Pitching___Dashboard[[Team]:[ERA]],17,FALSE))</f>
        <v>#N/A</v>
      </c>
      <c r="K842" s="11" t="e">
        <f>_xlfn.IFNA(VLOOKUP($D842, Individual_Pitching___Dashboard[], 20, FALSE), VLOOKUP(B842,Team_Pitching___Dashboard[[Team]:[xFIP]],20,FALSE))</f>
        <v>#N/A</v>
      </c>
      <c r="L842" s="11" t="e">
        <f>_xlfn.IFNA(VLOOKUP($D842, Individual_Pitching___Advanced[], 21,FALSE), VLOOKUP(B842, Team_Pitching___Advanced[], 20, FALSE))</f>
        <v>#N/A</v>
      </c>
      <c r="M842" s="11" t="e">
        <f>VLOOKUP($B842, 'Team Per G'!$A$2:$G$31, 7, FALSE)</f>
        <v>#N/A</v>
      </c>
      <c r="N842" s="11" t="e">
        <f>VLOOKUP($B842, 'FanGraphs - Team WAR Projected'!$B$2:$E$31, 3, FALSE)/162</f>
        <v>#N/A</v>
      </c>
      <c r="O842" s="11" t="e">
        <f t="shared" si="152"/>
        <v>#N/A</v>
      </c>
      <c r="P842" s="11" t="e">
        <f>VLOOKUP($B842, Team_Pitching___Advanced[[Team]:[xFIP]], 19,FALSE)</f>
        <v>#N/A</v>
      </c>
      <c r="Q842" s="11" t="e">
        <f>VLOOKUP($B842, Team_Pitching___Advanced[], 20, FALSE)</f>
        <v>#N/A</v>
      </c>
      <c r="R842" s="11" t="e">
        <f>VLOOKUP($B842, Team_Batting___Dashboard[[Team]:[wOBA]], 16, FALSE)</f>
        <v>#N/A</v>
      </c>
      <c r="S842" s="11" t="e">
        <f>VLOOKUP($B842, Team_Batting___Advanced[[Team]:[OPS]], 9, FALSE)</f>
        <v>#N/A</v>
      </c>
      <c r="T842" s="11" t="e">
        <f>VLOOKUP($B842, Team_Batting___Advanced[], 19, FALSE)</f>
        <v>#N/A</v>
      </c>
      <c r="U842" s="11" t="e">
        <f>VLOOKUP($B842, 'Team Per G'!$A$2:$G$31, 3, FALSE)</f>
        <v>#N/A</v>
      </c>
      <c r="V842" s="11" t="e">
        <f>VLOOKUP($B842, 'Team Per G'!$A$2:$G$31, 5, FALSE)</f>
        <v>#N/A</v>
      </c>
      <c r="W842" s="11" t="e">
        <f>VLOOKUP($B842, 'Team Per G'!$A$2:$G$31, 4, FALSE)</f>
        <v>#N/A</v>
      </c>
      <c r="X842" s="11" t="e">
        <f>VLOOKUP($B842, Team_Batting___Dashboard[], 22, FALSE)/$F842</f>
        <v>#N/A</v>
      </c>
      <c r="Y842" s="11" t="e">
        <f>VLOOKUP($B842, 'FanGraphs - Team WAR Projected'!$B$2:$E$31, 4, FALSE)/162</f>
        <v>#N/A</v>
      </c>
      <c r="Z842" s="11" t="e">
        <f t="shared" si="153"/>
        <v>#N/A</v>
      </c>
      <c r="AA842" s="11" t="e">
        <f>VLOOKUP($B842, FanGraphs_Standings[[Abbreviation]:[2024 Year to Date RS/G]], 6, FALSE)/$F842</f>
        <v>#N/A</v>
      </c>
      <c r="AB842" s="11" t="e">
        <f>VLOOKUP($B842, FanGraphs_Standings[[Abbreviation]:[2024 Projected Full Season RDif]], 19, FALSE)/162</f>
        <v>#N/A</v>
      </c>
      <c r="AC842" s="11" t="e">
        <f t="shared" si="162"/>
        <v>#N/A</v>
      </c>
      <c r="AD842" s="11" t="e">
        <f>VLOOKUP($B842, FanGraphs_Standings[[Abbreviation]:[2024 Projected Full Season RDif]], 5, FALSE)</f>
        <v>#N/A</v>
      </c>
      <c r="AE842" s="11" t="e">
        <f>VLOOKUP($B842, FanGraphs_Standings[[Abbreviation]:[2024 Projected Full Season W%]], 18, FALSE)</f>
        <v>#N/A</v>
      </c>
      <c r="AF842" s="11" t="e">
        <f t="shared" si="154"/>
        <v>#N/A</v>
      </c>
      <c r="AG842" s="11" t="e">
        <f>VLOOKUP($B842, 'Home Field Adv'!$A$2:$I$31, 9, FALSE)</f>
        <v>#N/A</v>
      </c>
      <c r="AH842" s="11" t="e">
        <f>VLOOKUP($C842, FanGraphs_Standings[[Abbreviation]:[2024 Year to Date G]], 2, FALSE)</f>
        <v>#N/A</v>
      </c>
      <c r="AI842" s="11" t="e">
        <f>_xlfn.IFNA(VLOOKUP($E842, 'SP Per G'!$A$2:$D$1385, 3, FALSE), AO842)</f>
        <v>#N/A</v>
      </c>
      <c r="AJ842" s="11" t="e">
        <f>IF(AND(ISNA(VLOOKUP($E842, 'SP Per G'!$A$2:$D$1385, 4, FALSE)), ISTEXT($E842)), AI842,IF(ISNA(VLOOKUP($E842, 'SP Per G'!$A$2:$D$1385, 4, FALSE)), AO842, VLOOKUP($E842, 'SP Per G'!$A$2:$D$1385, 4, FALSE)))</f>
        <v>#N/A</v>
      </c>
      <c r="AK842" s="11" t="e">
        <f t="shared" si="155"/>
        <v>#N/A</v>
      </c>
      <c r="AL842" s="11" t="e">
        <f>_xlfn.IFNA(VLOOKUP($E842, Individual_Pitching___Dashboard[], 18, FALSE), VLOOKUP($C842,Team_Pitching___Advanced[[Team]:[SIERA]],16,FALSE))</f>
        <v>#N/A</v>
      </c>
      <c r="AM842" s="11" t="e">
        <f>_xlfn.IFNA(VLOOKUP($E842, Individual_Pitching___Dashboard[], 20, FALSE), VLOOKUP($C842,Team_Pitching___Advanced[[Team]:[xFIP]],19,FALSE))</f>
        <v>#N/A</v>
      </c>
      <c r="AN842" s="11" t="e">
        <f>_xlfn.IFNA(VLOOKUP($E842,Individual_Pitching___Advanced[],21,FALSE),VLOOKUP($C842,Team_Pitching___Advanced[[Team]:[SIERA]],20,FALSE))</f>
        <v>#N/A</v>
      </c>
      <c r="AO842" s="11" t="e">
        <f>VLOOKUP($C842, 'Team Per G'!$A$2:$G$31, 7, FALSE)</f>
        <v>#N/A</v>
      </c>
      <c r="AP842" s="11" t="e">
        <f>VLOOKUP($C842, 'FanGraphs - Team WAR Projected'!$B$2:$E$31, 3, FALSE)/162</f>
        <v>#N/A</v>
      </c>
      <c r="AQ842" s="11" t="e">
        <f t="shared" si="156"/>
        <v>#N/A</v>
      </c>
      <c r="AR842" s="11" t="e">
        <f>VLOOKUP($C842, Team_Pitching___Advanced[[Team]:[xFIP]], 19,FALSE)</f>
        <v>#N/A</v>
      </c>
      <c r="AS842" s="11" t="e">
        <f>VLOOKUP($C842, Team_Pitching___Advanced[], 20, FALSE)</f>
        <v>#N/A</v>
      </c>
      <c r="AT842" s="11" t="e">
        <f>VLOOKUP($C842, Team_Batting___Dashboard[[Team]:[wOBA]], 16, FALSE)</f>
        <v>#N/A</v>
      </c>
      <c r="AU842" s="11" t="e">
        <f>VLOOKUP($C842, Team_Batting___Advanced[[Team]:[OPS]], 9, FALSE)</f>
        <v>#N/A</v>
      </c>
      <c r="AV842" s="11" t="e">
        <f>VLOOKUP($C842, Team_Batting___Advanced[], 19, FALSE)</f>
        <v>#N/A</v>
      </c>
      <c r="AW842" s="11" t="e">
        <f>VLOOKUP($C842, 'Team Per G'!$A$2:$G$31, 3, FALSE)</f>
        <v>#N/A</v>
      </c>
      <c r="AX842" s="11" t="e">
        <f>VLOOKUP($C842, 'Team Per G'!$A$2:$G$31, 5, FALSE)</f>
        <v>#N/A</v>
      </c>
      <c r="AY842" s="11" t="e">
        <f>VLOOKUP($C842, 'Team Per G'!$A$2:$G$31, 4, FALSE)</f>
        <v>#N/A</v>
      </c>
      <c r="AZ842" s="11" t="e">
        <f>VLOOKUP($C842, Team_Batting___Dashboard[], 22, FALSE)/$AH842</f>
        <v>#N/A</v>
      </c>
      <c r="BA842" s="11" t="e">
        <f>VLOOKUP($C842, 'FanGraphs - Team WAR Projected'!$B$2:$E$31, 4, FALSE)/162</f>
        <v>#N/A</v>
      </c>
      <c r="BB842" s="11" t="e">
        <f t="shared" si="157"/>
        <v>#N/A</v>
      </c>
      <c r="BC842" s="11" t="e">
        <f>VLOOKUP($C842, FanGraphs_Standings[[Abbreviation]:[2024 Year to Date RS/G]], 6, FALSE)/$AH842</f>
        <v>#N/A</v>
      </c>
      <c r="BD842" s="11" t="e">
        <f>VLOOKUP($C842, FanGraphs_Standings[[Abbreviation]:[2024 Projected Full Season RDif]], 19, FALSE)/162</f>
        <v>#N/A</v>
      </c>
      <c r="BE842" s="11" t="e">
        <f t="shared" si="158"/>
        <v>#N/A</v>
      </c>
      <c r="BF842" s="11" t="e">
        <f>VLOOKUP($C842, FanGraphs_Standings[[Abbreviation]:[2024 Projected Full Season RDif]], 5, FALSE)</f>
        <v>#N/A</v>
      </c>
      <c r="BG842" s="11" t="e">
        <f>VLOOKUP($C842, FanGraphs_Standings[[Abbreviation]:[2024 Projected Full Season W%]], 18, FALSE)</f>
        <v>#N/A</v>
      </c>
      <c r="BH842" s="11" t="e">
        <f t="shared" si="159"/>
        <v>#N/A</v>
      </c>
      <c r="BI842" s="11" t="e">
        <f>VLOOKUP($C842, 'Home Field Adv'!$A$2:$K$31, 11, FALSE)</f>
        <v>#N/A</v>
      </c>
      <c r="BL842" s="12" t="str">
        <f t="shared" si="160"/>
        <v/>
      </c>
      <c r="BM842" s="12" t="str">
        <f t="shared" si="150"/>
        <v/>
      </c>
      <c r="BN842" s="12" t="str">
        <f t="shared" si="161"/>
        <v/>
      </c>
    </row>
    <row r="843" spans="6:66" x14ac:dyDescent="0.45">
      <c r="F843" s="11" t="e">
        <f>VLOOKUP($B843, FanGraphs_Standings[[Abbreviation]:[2024 Year to Date G]], 2, FALSE)</f>
        <v>#N/A</v>
      </c>
      <c r="G843" s="11" t="e">
        <f>_xlfn.IFNA(VLOOKUP($D843, 'SP Per G'!$A$2:$D$1385, 3, FALSE),M843)</f>
        <v>#N/A</v>
      </c>
      <c r="H843" s="11" t="e">
        <f>IF(AND(ISNA(VLOOKUP($D843, 'SP Per G'!$A$2:$D$1385, 4, FALSE)), ISTEXT($D843)), G843,IF(ISNA(VLOOKUP($D843, 'SP Per G'!$A$2:$D$1385, 4, FALSE)), M843, VLOOKUP($D843, 'SP Per G'!$A$2:$D$1385, 4, FALSE)))</f>
        <v>#N/A</v>
      </c>
      <c r="I843" s="11" t="e">
        <f t="shared" si="151"/>
        <v>#N/A</v>
      </c>
      <c r="J843" s="11" t="e">
        <f>_xlfn.IFNA(VLOOKUP($D843,Individual_Pitching___Dashboard[],18,FALSE),VLOOKUP(B843,Team_Pitching___Dashboard[[Team]:[ERA]],17,FALSE))</f>
        <v>#N/A</v>
      </c>
      <c r="K843" s="11" t="e">
        <f>_xlfn.IFNA(VLOOKUP($D843, Individual_Pitching___Dashboard[], 20, FALSE), VLOOKUP(B843,Team_Pitching___Dashboard[[Team]:[xFIP]],20,FALSE))</f>
        <v>#N/A</v>
      </c>
      <c r="L843" s="11" t="e">
        <f>_xlfn.IFNA(VLOOKUP($D843, Individual_Pitching___Advanced[], 21,FALSE), VLOOKUP(B843, Team_Pitching___Advanced[], 20, FALSE))</f>
        <v>#N/A</v>
      </c>
      <c r="M843" s="11" t="e">
        <f>VLOOKUP($B843, 'Team Per G'!$A$2:$G$31, 7, FALSE)</f>
        <v>#N/A</v>
      </c>
      <c r="N843" s="11" t="e">
        <f>VLOOKUP($B843, 'FanGraphs - Team WAR Projected'!$B$2:$E$31, 3, FALSE)/162</f>
        <v>#N/A</v>
      </c>
      <c r="O843" s="11" t="e">
        <f t="shared" si="152"/>
        <v>#N/A</v>
      </c>
      <c r="P843" s="11" t="e">
        <f>VLOOKUP($B843, Team_Pitching___Advanced[[Team]:[xFIP]], 19,FALSE)</f>
        <v>#N/A</v>
      </c>
      <c r="Q843" s="11" t="e">
        <f>VLOOKUP($B843, Team_Pitching___Advanced[], 20, FALSE)</f>
        <v>#N/A</v>
      </c>
      <c r="R843" s="11" t="e">
        <f>VLOOKUP($B843, Team_Batting___Dashboard[[Team]:[wOBA]], 16, FALSE)</f>
        <v>#N/A</v>
      </c>
      <c r="S843" s="11" t="e">
        <f>VLOOKUP($B843, Team_Batting___Advanced[[Team]:[OPS]], 9, FALSE)</f>
        <v>#N/A</v>
      </c>
      <c r="T843" s="11" t="e">
        <f>VLOOKUP($B843, Team_Batting___Advanced[], 19, FALSE)</f>
        <v>#N/A</v>
      </c>
      <c r="U843" s="11" t="e">
        <f>VLOOKUP($B843, 'Team Per G'!$A$2:$G$31, 3, FALSE)</f>
        <v>#N/A</v>
      </c>
      <c r="V843" s="11" t="e">
        <f>VLOOKUP($B843, 'Team Per G'!$A$2:$G$31, 5, FALSE)</f>
        <v>#N/A</v>
      </c>
      <c r="W843" s="11" t="e">
        <f>VLOOKUP($B843, 'Team Per G'!$A$2:$G$31, 4, FALSE)</f>
        <v>#N/A</v>
      </c>
      <c r="X843" s="11" t="e">
        <f>VLOOKUP($B843, Team_Batting___Dashboard[], 22, FALSE)/$F843</f>
        <v>#N/A</v>
      </c>
      <c r="Y843" s="11" t="e">
        <f>VLOOKUP($B843, 'FanGraphs - Team WAR Projected'!$B$2:$E$31, 4, FALSE)/162</f>
        <v>#N/A</v>
      </c>
      <c r="Z843" s="11" t="e">
        <f t="shared" si="153"/>
        <v>#N/A</v>
      </c>
      <c r="AA843" s="11" t="e">
        <f>VLOOKUP($B843, FanGraphs_Standings[[Abbreviation]:[2024 Year to Date RS/G]], 6, FALSE)/$F843</f>
        <v>#N/A</v>
      </c>
      <c r="AB843" s="11" t="e">
        <f>VLOOKUP($B843, FanGraphs_Standings[[Abbreviation]:[2024 Projected Full Season RDif]], 19, FALSE)/162</f>
        <v>#N/A</v>
      </c>
      <c r="AC843" s="11" t="e">
        <f t="shared" si="162"/>
        <v>#N/A</v>
      </c>
      <c r="AD843" s="11" t="e">
        <f>VLOOKUP($B843, FanGraphs_Standings[[Abbreviation]:[2024 Projected Full Season RDif]], 5, FALSE)</f>
        <v>#N/A</v>
      </c>
      <c r="AE843" s="11" t="e">
        <f>VLOOKUP($B843, FanGraphs_Standings[[Abbreviation]:[2024 Projected Full Season W%]], 18, FALSE)</f>
        <v>#N/A</v>
      </c>
      <c r="AF843" s="11" t="e">
        <f t="shared" si="154"/>
        <v>#N/A</v>
      </c>
      <c r="AG843" s="11" t="e">
        <f>VLOOKUP($B843, 'Home Field Adv'!$A$2:$I$31, 9, FALSE)</f>
        <v>#N/A</v>
      </c>
      <c r="AH843" s="11" t="e">
        <f>VLOOKUP($C843, FanGraphs_Standings[[Abbreviation]:[2024 Year to Date G]], 2, FALSE)</f>
        <v>#N/A</v>
      </c>
      <c r="AI843" s="11" t="e">
        <f>_xlfn.IFNA(VLOOKUP($E843, 'SP Per G'!$A$2:$D$1385, 3, FALSE), AO843)</f>
        <v>#N/A</v>
      </c>
      <c r="AJ843" s="11" t="e">
        <f>IF(AND(ISNA(VLOOKUP($E843, 'SP Per G'!$A$2:$D$1385, 4, FALSE)), ISTEXT($E843)), AI843,IF(ISNA(VLOOKUP($E843, 'SP Per G'!$A$2:$D$1385, 4, FALSE)), AO843, VLOOKUP($E843, 'SP Per G'!$A$2:$D$1385, 4, FALSE)))</f>
        <v>#N/A</v>
      </c>
      <c r="AK843" s="11" t="e">
        <f t="shared" si="155"/>
        <v>#N/A</v>
      </c>
      <c r="AL843" s="11" t="e">
        <f>_xlfn.IFNA(VLOOKUP($E843, Individual_Pitching___Dashboard[], 18, FALSE), VLOOKUP($C843,Team_Pitching___Advanced[[Team]:[SIERA]],16,FALSE))</f>
        <v>#N/A</v>
      </c>
      <c r="AM843" s="11" t="e">
        <f>_xlfn.IFNA(VLOOKUP($E843, Individual_Pitching___Dashboard[], 20, FALSE), VLOOKUP($C843,Team_Pitching___Advanced[[Team]:[xFIP]],19,FALSE))</f>
        <v>#N/A</v>
      </c>
      <c r="AN843" s="11" t="e">
        <f>_xlfn.IFNA(VLOOKUP($E843,Individual_Pitching___Advanced[],21,FALSE),VLOOKUP($C843,Team_Pitching___Advanced[[Team]:[SIERA]],20,FALSE))</f>
        <v>#N/A</v>
      </c>
      <c r="AO843" s="11" t="e">
        <f>VLOOKUP($C843, 'Team Per G'!$A$2:$G$31, 7, FALSE)</f>
        <v>#N/A</v>
      </c>
      <c r="AP843" s="11" t="e">
        <f>VLOOKUP($C843, 'FanGraphs - Team WAR Projected'!$B$2:$E$31, 3, FALSE)/162</f>
        <v>#N/A</v>
      </c>
      <c r="AQ843" s="11" t="e">
        <f t="shared" si="156"/>
        <v>#N/A</v>
      </c>
      <c r="AR843" s="11" t="e">
        <f>VLOOKUP($C843, Team_Pitching___Advanced[[Team]:[xFIP]], 19,FALSE)</f>
        <v>#N/A</v>
      </c>
      <c r="AS843" s="11" t="e">
        <f>VLOOKUP($C843, Team_Pitching___Advanced[], 20, FALSE)</f>
        <v>#N/A</v>
      </c>
      <c r="AT843" s="11" t="e">
        <f>VLOOKUP($C843, Team_Batting___Dashboard[[Team]:[wOBA]], 16, FALSE)</f>
        <v>#N/A</v>
      </c>
      <c r="AU843" s="11" t="e">
        <f>VLOOKUP($C843, Team_Batting___Advanced[[Team]:[OPS]], 9, FALSE)</f>
        <v>#N/A</v>
      </c>
      <c r="AV843" s="11" t="e">
        <f>VLOOKUP($C843, Team_Batting___Advanced[], 19, FALSE)</f>
        <v>#N/A</v>
      </c>
      <c r="AW843" s="11" t="e">
        <f>VLOOKUP($C843, 'Team Per G'!$A$2:$G$31, 3, FALSE)</f>
        <v>#N/A</v>
      </c>
      <c r="AX843" s="11" t="e">
        <f>VLOOKUP($C843, 'Team Per G'!$A$2:$G$31, 5, FALSE)</f>
        <v>#N/A</v>
      </c>
      <c r="AY843" s="11" t="e">
        <f>VLOOKUP($C843, 'Team Per G'!$A$2:$G$31, 4, FALSE)</f>
        <v>#N/A</v>
      </c>
      <c r="AZ843" s="11" t="e">
        <f>VLOOKUP($C843, Team_Batting___Dashboard[], 22, FALSE)/$AH843</f>
        <v>#N/A</v>
      </c>
      <c r="BA843" s="11" t="e">
        <f>VLOOKUP($C843, 'FanGraphs - Team WAR Projected'!$B$2:$E$31, 4, FALSE)/162</f>
        <v>#N/A</v>
      </c>
      <c r="BB843" s="11" t="e">
        <f t="shared" si="157"/>
        <v>#N/A</v>
      </c>
      <c r="BC843" s="11" t="e">
        <f>VLOOKUP($C843, FanGraphs_Standings[[Abbreviation]:[2024 Year to Date RS/G]], 6, FALSE)/$AH843</f>
        <v>#N/A</v>
      </c>
      <c r="BD843" s="11" t="e">
        <f>VLOOKUP($C843, FanGraphs_Standings[[Abbreviation]:[2024 Projected Full Season RDif]], 19, FALSE)/162</f>
        <v>#N/A</v>
      </c>
      <c r="BE843" s="11" t="e">
        <f t="shared" si="158"/>
        <v>#N/A</v>
      </c>
      <c r="BF843" s="11" t="e">
        <f>VLOOKUP($C843, FanGraphs_Standings[[Abbreviation]:[2024 Projected Full Season RDif]], 5, FALSE)</f>
        <v>#N/A</v>
      </c>
      <c r="BG843" s="11" t="e">
        <f>VLOOKUP($C843, FanGraphs_Standings[[Abbreviation]:[2024 Projected Full Season W%]], 18, FALSE)</f>
        <v>#N/A</v>
      </c>
      <c r="BH843" s="11" t="e">
        <f t="shared" si="159"/>
        <v>#N/A</v>
      </c>
      <c r="BI843" s="11" t="e">
        <f>VLOOKUP($C843, 'Home Field Adv'!$A$2:$K$31, 11, FALSE)</f>
        <v>#N/A</v>
      </c>
      <c r="BL843" s="12" t="str">
        <f t="shared" si="160"/>
        <v/>
      </c>
      <c r="BM843" s="12" t="str">
        <f t="shared" si="150"/>
        <v/>
      </c>
      <c r="BN843" s="12" t="str">
        <f t="shared" si="161"/>
        <v/>
      </c>
    </row>
    <row r="844" spans="6:66" x14ac:dyDescent="0.45">
      <c r="F844" s="11" t="e">
        <f>VLOOKUP($B844, FanGraphs_Standings[[Abbreviation]:[2024 Year to Date G]], 2, FALSE)</f>
        <v>#N/A</v>
      </c>
      <c r="G844" s="11" t="e">
        <f>_xlfn.IFNA(VLOOKUP($D844, 'SP Per G'!$A$2:$D$1385, 3, FALSE),M844)</f>
        <v>#N/A</v>
      </c>
      <c r="H844" s="11" t="e">
        <f>IF(AND(ISNA(VLOOKUP($D844, 'SP Per G'!$A$2:$D$1385, 4, FALSE)), ISTEXT($D844)), G844,IF(ISNA(VLOOKUP($D844, 'SP Per G'!$A$2:$D$1385, 4, FALSE)), M844, VLOOKUP($D844, 'SP Per G'!$A$2:$D$1385, 4, FALSE)))</f>
        <v>#N/A</v>
      </c>
      <c r="I844" s="11" t="e">
        <f t="shared" si="151"/>
        <v>#N/A</v>
      </c>
      <c r="J844" s="11" t="e">
        <f>_xlfn.IFNA(VLOOKUP($D844,Individual_Pitching___Dashboard[],18,FALSE),VLOOKUP(B844,Team_Pitching___Dashboard[[Team]:[ERA]],17,FALSE))</f>
        <v>#N/A</v>
      </c>
      <c r="K844" s="11" t="e">
        <f>_xlfn.IFNA(VLOOKUP($D844, Individual_Pitching___Dashboard[], 20, FALSE), VLOOKUP(B844,Team_Pitching___Dashboard[[Team]:[xFIP]],20,FALSE))</f>
        <v>#N/A</v>
      </c>
      <c r="L844" s="11" t="e">
        <f>_xlfn.IFNA(VLOOKUP($D844, Individual_Pitching___Advanced[], 21,FALSE), VLOOKUP(B844, Team_Pitching___Advanced[], 20, FALSE))</f>
        <v>#N/A</v>
      </c>
      <c r="M844" s="11" t="e">
        <f>VLOOKUP($B844, 'Team Per G'!$A$2:$G$31, 7, FALSE)</f>
        <v>#N/A</v>
      </c>
      <c r="N844" s="11" t="e">
        <f>VLOOKUP($B844, 'FanGraphs - Team WAR Projected'!$B$2:$E$31, 3, FALSE)/162</f>
        <v>#N/A</v>
      </c>
      <c r="O844" s="11" t="e">
        <f t="shared" si="152"/>
        <v>#N/A</v>
      </c>
      <c r="P844" s="11" t="e">
        <f>VLOOKUP($B844, Team_Pitching___Advanced[[Team]:[xFIP]], 19,FALSE)</f>
        <v>#N/A</v>
      </c>
      <c r="Q844" s="11" t="e">
        <f>VLOOKUP($B844, Team_Pitching___Advanced[], 20, FALSE)</f>
        <v>#N/A</v>
      </c>
      <c r="R844" s="11" t="e">
        <f>VLOOKUP($B844, Team_Batting___Dashboard[[Team]:[wOBA]], 16, FALSE)</f>
        <v>#N/A</v>
      </c>
      <c r="S844" s="11" t="e">
        <f>VLOOKUP($B844, Team_Batting___Advanced[[Team]:[OPS]], 9, FALSE)</f>
        <v>#N/A</v>
      </c>
      <c r="T844" s="11" t="e">
        <f>VLOOKUP($B844, Team_Batting___Advanced[], 19, FALSE)</f>
        <v>#N/A</v>
      </c>
      <c r="U844" s="11" t="e">
        <f>VLOOKUP($B844, 'Team Per G'!$A$2:$G$31, 3, FALSE)</f>
        <v>#N/A</v>
      </c>
      <c r="V844" s="11" t="e">
        <f>VLOOKUP($B844, 'Team Per G'!$A$2:$G$31, 5, FALSE)</f>
        <v>#N/A</v>
      </c>
      <c r="W844" s="11" t="e">
        <f>VLOOKUP($B844, 'Team Per G'!$A$2:$G$31, 4, FALSE)</f>
        <v>#N/A</v>
      </c>
      <c r="X844" s="11" t="e">
        <f>VLOOKUP($B844, Team_Batting___Dashboard[], 22, FALSE)/$F844</f>
        <v>#N/A</v>
      </c>
      <c r="Y844" s="11" t="e">
        <f>VLOOKUP($B844, 'FanGraphs - Team WAR Projected'!$B$2:$E$31, 4, FALSE)/162</f>
        <v>#N/A</v>
      </c>
      <c r="Z844" s="11" t="e">
        <f t="shared" si="153"/>
        <v>#N/A</v>
      </c>
      <c r="AA844" s="11" t="e">
        <f>VLOOKUP($B844, FanGraphs_Standings[[Abbreviation]:[2024 Year to Date RS/G]], 6, FALSE)/$F844</f>
        <v>#N/A</v>
      </c>
      <c r="AB844" s="11" t="e">
        <f>VLOOKUP($B844, FanGraphs_Standings[[Abbreviation]:[2024 Projected Full Season RDif]], 19, FALSE)/162</f>
        <v>#N/A</v>
      </c>
      <c r="AC844" s="11" t="e">
        <f t="shared" si="162"/>
        <v>#N/A</v>
      </c>
      <c r="AD844" s="11" t="e">
        <f>VLOOKUP($B844, FanGraphs_Standings[[Abbreviation]:[2024 Projected Full Season RDif]], 5, FALSE)</f>
        <v>#N/A</v>
      </c>
      <c r="AE844" s="11" t="e">
        <f>VLOOKUP($B844, FanGraphs_Standings[[Abbreviation]:[2024 Projected Full Season W%]], 18, FALSE)</f>
        <v>#N/A</v>
      </c>
      <c r="AF844" s="11" t="e">
        <f t="shared" si="154"/>
        <v>#N/A</v>
      </c>
      <c r="AG844" s="11" t="e">
        <f>VLOOKUP($B844, 'Home Field Adv'!$A$2:$I$31, 9, FALSE)</f>
        <v>#N/A</v>
      </c>
      <c r="AH844" s="11" t="e">
        <f>VLOOKUP($C844, FanGraphs_Standings[[Abbreviation]:[2024 Year to Date G]], 2, FALSE)</f>
        <v>#N/A</v>
      </c>
      <c r="AI844" s="11" t="e">
        <f>_xlfn.IFNA(VLOOKUP($E844, 'SP Per G'!$A$2:$D$1385, 3, FALSE), AO844)</f>
        <v>#N/A</v>
      </c>
      <c r="AJ844" s="11" t="e">
        <f>IF(AND(ISNA(VLOOKUP($E844, 'SP Per G'!$A$2:$D$1385, 4, FALSE)), ISTEXT($E844)), AI844,IF(ISNA(VLOOKUP($E844, 'SP Per G'!$A$2:$D$1385, 4, FALSE)), AO844, VLOOKUP($E844, 'SP Per G'!$A$2:$D$1385, 4, FALSE)))</f>
        <v>#N/A</v>
      </c>
      <c r="AK844" s="11" t="e">
        <f t="shared" si="155"/>
        <v>#N/A</v>
      </c>
      <c r="AL844" s="11" t="e">
        <f>_xlfn.IFNA(VLOOKUP($E844, Individual_Pitching___Dashboard[], 18, FALSE), VLOOKUP($C844,Team_Pitching___Advanced[[Team]:[SIERA]],16,FALSE))</f>
        <v>#N/A</v>
      </c>
      <c r="AM844" s="11" t="e">
        <f>_xlfn.IFNA(VLOOKUP($E844, Individual_Pitching___Dashboard[], 20, FALSE), VLOOKUP($C844,Team_Pitching___Advanced[[Team]:[xFIP]],19,FALSE))</f>
        <v>#N/A</v>
      </c>
      <c r="AN844" s="11" t="e">
        <f>_xlfn.IFNA(VLOOKUP($E844,Individual_Pitching___Advanced[],21,FALSE),VLOOKUP($C844,Team_Pitching___Advanced[[Team]:[SIERA]],20,FALSE))</f>
        <v>#N/A</v>
      </c>
      <c r="AO844" s="11" t="e">
        <f>VLOOKUP($C844, 'Team Per G'!$A$2:$G$31, 7, FALSE)</f>
        <v>#N/A</v>
      </c>
      <c r="AP844" s="11" t="e">
        <f>VLOOKUP($C844, 'FanGraphs - Team WAR Projected'!$B$2:$E$31, 3, FALSE)/162</f>
        <v>#N/A</v>
      </c>
      <c r="AQ844" s="11" t="e">
        <f t="shared" si="156"/>
        <v>#N/A</v>
      </c>
      <c r="AR844" s="11" t="e">
        <f>VLOOKUP($C844, Team_Pitching___Advanced[[Team]:[xFIP]], 19,FALSE)</f>
        <v>#N/A</v>
      </c>
      <c r="AS844" s="11" t="e">
        <f>VLOOKUP($C844, Team_Pitching___Advanced[], 20, FALSE)</f>
        <v>#N/A</v>
      </c>
      <c r="AT844" s="11" t="e">
        <f>VLOOKUP($C844, Team_Batting___Dashboard[[Team]:[wOBA]], 16, FALSE)</f>
        <v>#N/A</v>
      </c>
      <c r="AU844" s="11" t="e">
        <f>VLOOKUP($C844, Team_Batting___Advanced[[Team]:[OPS]], 9, FALSE)</f>
        <v>#N/A</v>
      </c>
      <c r="AV844" s="11" t="e">
        <f>VLOOKUP($C844, Team_Batting___Advanced[], 19, FALSE)</f>
        <v>#N/A</v>
      </c>
      <c r="AW844" s="11" t="e">
        <f>VLOOKUP($C844, 'Team Per G'!$A$2:$G$31, 3, FALSE)</f>
        <v>#N/A</v>
      </c>
      <c r="AX844" s="11" t="e">
        <f>VLOOKUP($C844, 'Team Per G'!$A$2:$G$31, 5, FALSE)</f>
        <v>#N/A</v>
      </c>
      <c r="AY844" s="11" t="e">
        <f>VLOOKUP($C844, 'Team Per G'!$A$2:$G$31, 4, FALSE)</f>
        <v>#N/A</v>
      </c>
      <c r="AZ844" s="11" t="e">
        <f>VLOOKUP($C844, Team_Batting___Dashboard[], 22, FALSE)/$AH844</f>
        <v>#N/A</v>
      </c>
      <c r="BA844" s="11" t="e">
        <f>VLOOKUP($C844, 'FanGraphs - Team WAR Projected'!$B$2:$E$31, 4, FALSE)/162</f>
        <v>#N/A</v>
      </c>
      <c r="BB844" s="11" t="e">
        <f t="shared" si="157"/>
        <v>#N/A</v>
      </c>
      <c r="BC844" s="11" t="e">
        <f>VLOOKUP($C844, FanGraphs_Standings[[Abbreviation]:[2024 Year to Date RS/G]], 6, FALSE)/$AH844</f>
        <v>#N/A</v>
      </c>
      <c r="BD844" s="11" t="e">
        <f>VLOOKUP($C844, FanGraphs_Standings[[Abbreviation]:[2024 Projected Full Season RDif]], 19, FALSE)/162</f>
        <v>#N/A</v>
      </c>
      <c r="BE844" s="11" t="e">
        <f t="shared" si="158"/>
        <v>#N/A</v>
      </c>
      <c r="BF844" s="11" t="e">
        <f>VLOOKUP($C844, FanGraphs_Standings[[Abbreviation]:[2024 Projected Full Season RDif]], 5, FALSE)</f>
        <v>#N/A</v>
      </c>
      <c r="BG844" s="11" t="e">
        <f>VLOOKUP($C844, FanGraphs_Standings[[Abbreviation]:[2024 Projected Full Season W%]], 18, FALSE)</f>
        <v>#N/A</v>
      </c>
      <c r="BH844" s="11" t="e">
        <f t="shared" si="159"/>
        <v>#N/A</v>
      </c>
      <c r="BI844" s="11" t="e">
        <f>VLOOKUP($C844, 'Home Field Adv'!$A$2:$K$31, 11, FALSE)</f>
        <v>#N/A</v>
      </c>
      <c r="BL844" s="12" t="str">
        <f t="shared" si="160"/>
        <v/>
      </c>
      <c r="BM844" s="12" t="str">
        <f t="shared" si="150"/>
        <v/>
      </c>
      <c r="BN844" s="12" t="str">
        <f t="shared" si="161"/>
        <v/>
      </c>
    </row>
    <row r="845" spans="6:66" x14ac:dyDescent="0.45">
      <c r="F845" s="11" t="e">
        <f>VLOOKUP($B845, FanGraphs_Standings[[Abbreviation]:[2024 Year to Date G]], 2, FALSE)</f>
        <v>#N/A</v>
      </c>
      <c r="G845" s="11" t="e">
        <f>_xlfn.IFNA(VLOOKUP($D845, 'SP Per G'!$A$2:$D$1385, 3, FALSE),M845)</f>
        <v>#N/A</v>
      </c>
      <c r="H845" s="11" t="e">
        <f>IF(AND(ISNA(VLOOKUP($D845, 'SP Per G'!$A$2:$D$1385, 4, FALSE)), ISTEXT($D845)), G845,IF(ISNA(VLOOKUP($D845, 'SP Per G'!$A$2:$D$1385, 4, FALSE)), M845, VLOOKUP($D845, 'SP Per G'!$A$2:$D$1385, 4, FALSE)))</f>
        <v>#N/A</v>
      </c>
      <c r="I845" s="11" t="e">
        <f t="shared" si="151"/>
        <v>#N/A</v>
      </c>
      <c r="J845" s="11" t="e">
        <f>_xlfn.IFNA(VLOOKUP($D845,Individual_Pitching___Dashboard[],18,FALSE),VLOOKUP(B845,Team_Pitching___Dashboard[[Team]:[ERA]],17,FALSE))</f>
        <v>#N/A</v>
      </c>
      <c r="K845" s="11" t="e">
        <f>_xlfn.IFNA(VLOOKUP($D845, Individual_Pitching___Dashboard[], 20, FALSE), VLOOKUP(B845,Team_Pitching___Dashboard[[Team]:[xFIP]],20,FALSE))</f>
        <v>#N/A</v>
      </c>
      <c r="L845" s="11" t="e">
        <f>_xlfn.IFNA(VLOOKUP($D845, Individual_Pitching___Advanced[], 21,FALSE), VLOOKUP(B845, Team_Pitching___Advanced[], 20, FALSE))</f>
        <v>#N/A</v>
      </c>
      <c r="M845" s="11" t="e">
        <f>VLOOKUP($B845, 'Team Per G'!$A$2:$G$31, 7, FALSE)</f>
        <v>#N/A</v>
      </c>
      <c r="N845" s="11" t="e">
        <f>VLOOKUP($B845, 'FanGraphs - Team WAR Projected'!$B$2:$E$31, 3, FALSE)/162</f>
        <v>#N/A</v>
      </c>
      <c r="O845" s="11" t="e">
        <f t="shared" si="152"/>
        <v>#N/A</v>
      </c>
      <c r="P845" s="11" t="e">
        <f>VLOOKUP($B845, Team_Pitching___Advanced[[Team]:[xFIP]], 19,FALSE)</f>
        <v>#N/A</v>
      </c>
      <c r="Q845" s="11" t="e">
        <f>VLOOKUP($B845, Team_Pitching___Advanced[], 20, FALSE)</f>
        <v>#N/A</v>
      </c>
      <c r="R845" s="11" t="e">
        <f>VLOOKUP($B845, Team_Batting___Dashboard[[Team]:[wOBA]], 16, FALSE)</f>
        <v>#N/A</v>
      </c>
      <c r="S845" s="11" t="e">
        <f>VLOOKUP($B845, Team_Batting___Advanced[[Team]:[OPS]], 9, FALSE)</f>
        <v>#N/A</v>
      </c>
      <c r="T845" s="11" t="e">
        <f>VLOOKUP($B845, Team_Batting___Advanced[], 19, FALSE)</f>
        <v>#N/A</v>
      </c>
      <c r="U845" s="11" t="e">
        <f>VLOOKUP($B845, 'Team Per G'!$A$2:$G$31, 3, FALSE)</f>
        <v>#N/A</v>
      </c>
      <c r="V845" s="11" t="e">
        <f>VLOOKUP($B845, 'Team Per G'!$A$2:$G$31, 5, FALSE)</f>
        <v>#N/A</v>
      </c>
      <c r="W845" s="11" t="e">
        <f>VLOOKUP($B845, 'Team Per G'!$A$2:$G$31, 4, FALSE)</f>
        <v>#N/A</v>
      </c>
      <c r="X845" s="11" t="e">
        <f>VLOOKUP($B845, Team_Batting___Dashboard[], 22, FALSE)/$F845</f>
        <v>#N/A</v>
      </c>
      <c r="Y845" s="11" t="e">
        <f>VLOOKUP($B845, 'FanGraphs - Team WAR Projected'!$B$2:$E$31, 4, FALSE)/162</f>
        <v>#N/A</v>
      </c>
      <c r="Z845" s="11" t="e">
        <f t="shared" si="153"/>
        <v>#N/A</v>
      </c>
      <c r="AA845" s="11" t="e">
        <f>VLOOKUP($B845, FanGraphs_Standings[[Abbreviation]:[2024 Year to Date RS/G]], 6, FALSE)/$F845</f>
        <v>#N/A</v>
      </c>
      <c r="AB845" s="11" t="e">
        <f>VLOOKUP($B845, FanGraphs_Standings[[Abbreviation]:[2024 Projected Full Season RDif]], 19, FALSE)/162</f>
        <v>#N/A</v>
      </c>
      <c r="AC845" s="11" t="e">
        <f t="shared" si="162"/>
        <v>#N/A</v>
      </c>
      <c r="AD845" s="11" t="e">
        <f>VLOOKUP($B845, FanGraphs_Standings[[Abbreviation]:[2024 Projected Full Season RDif]], 5, FALSE)</f>
        <v>#N/A</v>
      </c>
      <c r="AE845" s="11" t="e">
        <f>VLOOKUP($B845, FanGraphs_Standings[[Abbreviation]:[2024 Projected Full Season W%]], 18, FALSE)</f>
        <v>#N/A</v>
      </c>
      <c r="AF845" s="11" t="e">
        <f t="shared" si="154"/>
        <v>#N/A</v>
      </c>
      <c r="AG845" s="11" t="e">
        <f>VLOOKUP($B845, 'Home Field Adv'!$A$2:$I$31, 9, FALSE)</f>
        <v>#N/A</v>
      </c>
      <c r="AH845" s="11" t="e">
        <f>VLOOKUP($C845, FanGraphs_Standings[[Abbreviation]:[2024 Year to Date G]], 2, FALSE)</f>
        <v>#N/A</v>
      </c>
      <c r="AI845" s="11" t="e">
        <f>_xlfn.IFNA(VLOOKUP($E845, 'SP Per G'!$A$2:$D$1385, 3, FALSE), AO845)</f>
        <v>#N/A</v>
      </c>
      <c r="AJ845" s="11" t="e">
        <f>IF(AND(ISNA(VLOOKUP($E845, 'SP Per G'!$A$2:$D$1385, 4, FALSE)), ISTEXT($E845)), AI845,IF(ISNA(VLOOKUP($E845, 'SP Per G'!$A$2:$D$1385, 4, FALSE)), AO845, VLOOKUP($E845, 'SP Per G'!$A$2:$D$1385, 4, FALSE)))</f>
        <v>#N/A</v>
      </c>
      <c r="AK845" s="11" t="e">
        <f t="shared" si="155"/>
        <v>#N/A</v>
      </c>
      <c r="AL845" s="11" t="e">
        <f>_xlfn.IFNA(VLOOKUP($E845, Individual_Pitching___Dashboard[], 18, FALSE), VLOOKUP($C845,Team_Pitching___Advanced[[Team]:[SIERA]],16,FALSE))</f>
        <v>#N/A</v>
      </c>
      <c r="AM845" s="11" t="e">
        <f>_xlfn.IFNA(VLOOKUP($E845, Individual_Pitching___Dashboard[], 20, FALSE), VLOOKUP($C845,Team_Pitching___Advanced[[Team]:[xFIP]],19,FALSE))</f>
        <v>#N/A</v>
      </c>
      <c r="AN845" s="11" t="e">
        <f>_xlfn.IFNA(VLOOKUP($E845,Individual_Pitching___Advanced[],21,FALSE),VLOOKUP($C845,Team_Pitching___Advanced[[Team]:[SIERA]],20,FALSE))</f>
        <v>#N/A</v>
      </c>
      <c r="AO845" s="11" t="e">
        <f>VLOOKUP($C845, 'Team Per G'!$A$2:$G$31, 7, FALSE)</f>
        <v>#N/A</v>
      </c>
      <c r="AP845" s="11" t="e">
        <f>VLOOKUP($C845, 'FanGraphs - Team WAR Projected'!$B$2:$E$31, 3, FALSE)/162</f>
        <v>#N/A</v>
      </c>
      <c r="AQ845" s="11" t="e">
        <f t="shared" si="156"/>
        <v>#N/A</v>
      </c>
      <c r="AR845" s="11" t="e">
        <f>VLOOKUP($C845, Team_Pitching___Advanced[[Team]:[xFIP]], 19,FALSE)</f>
        <v>#N/A</v>
      </c>
      <c r="AS845" s="11" t="e">
        <f>VLOOKUP($C845, Team_Pitching___Advanced[], 20, FALSE)</f>
        <v>#N/A</v>
      </c>
      <c r="AT845" s="11" t="e">
        <f>VLOOKUP($C845, Team_Batting___Dashboard[[Team]:[wOBA]], 16, FALSE)</f>
        <v>#N/A</v>
      </c>
      <c r="AU845" s="11" t="e">
        <f>VLOOKUP($C845, Team_Batting___Advanced[[Team]:[OPS]], 9, FALSE)</f>
        <v>#N/A</v>
      </c>
      <c r="AV845" s="11" t="e">
        <f>VLOOKUP($C845, Team_Batting___Advanced[], 19, FALSE)</f>
        <v>#N/A</v>
      </c>
      <c r="AW845" s="11" t="e">
        <f>VLOOKUP($C845, 'Team Per G'!$A$2:$G$31, 3, FALSE)</f>
        <v>#N/A</v>
      </c>
      <c r="AX845" s="11" t="e">
        <f>VLOOKUP($C845, 'Team Per G'!$A$2:$G$31, 5, FALSE)</f>
        <v>#N/A</v>
      </c>
      <c r="AY845" s="11" t="e">
        <f>VLOOKUP($C845, 'Team Per G'!$A$2:$G$31, 4, FALSE)</f>
        <v>#N/A</v>
      </c>
      <c r="AZ845" s="11" t="e">
        <f>VLOOKUP($C845, Team_Batting___Dashboard[], 22, FALSE)/$AH845</f>
        <v>#N/A</v>
      </c>
      <c r="BA845" s="11" t="e">
        <f>VLOOKUP($C845, 'FanGraphs - Team WAR Projected'!$B$2:$E$31, 4, FALSE)/162</f>
        <v>#N/A</v>
      </c>
      <c r="BB845" s="11" t="e">
        <f t="shared" si="157"/>
        <v>#N/A</v>
      </c>
      <c r="BC845" s="11" t="e">
        <f>VLOOKUP($C845, FanGraphs_Standings[[Abbreviation]:[2024 Year to Date RS/G]], 6, FALSE)/$AH845</f>
        <v>#N/A</v>
      </c>
      <c r="BD845" s="11" t="e">
        <f>VLOOKUP($C845, FanGraphs_Standings[[Abbreviation]:[2024 Projected Full Season RDif]], 19, FALSE)/162</f>
        <v>#N/A</v>
      </c>
      <c r="BE845" s="11" t="e">
        <f t="shared" si="158"/>
        <v>#N/A</v>
      </c>
      <c r="BF845" s="11" t="e">
        <f>VLOOKUP($C845, FanGraphs_Standings[[Abbreviation]:[2024 Projected Full Season RDif]], 5, FALSE)</f>
        <v>#N/A</v>
      </c>
      <c r="BG845" s="11" t="e">
        <f>VLOOKUP($C845, FanGraphs_Standings[[Abbreviation]:[2024 Projected Full Season W%]], 18, FALSE)</f>
        <v>#N/A</v>
      </c>
      <c r="BH845" s="11" t="e">
        <f t="shared" si="159"/>
        <v>#N/A</v>
      </c>
      <c r="BI845" s="11" t="e">
        <f>VLOOKUP($C845, 'Home Field Adv'!$A$2:$K$31, 11, FALSE)</f>
        <v>#N/A</v>
      </c>
      <c r="BL845" s="12" t="str">
        <f t="shared" si="160"/>
        <v/>
      </c>
      <c r="BM845" s="12" t="str">
        <f t="shared" si="150"/>
        <v/>
      </c>
      <c r="BN845" s="12" t="str">
        <f t="shared" si="161"/>
        <v/>
      </c>
    </row>
    <row r="846" spans="6:66" x14ac:dyDescent="0.45">
      <c r="F846" s="11" t="e">
        <f>VLOOKUP($B846, FanGraphs_Standings[[Abbreviation]:[2024 Year to Date G]], 2, FALSE)</f>
        <v>#N/A</v>
      </c>
      <c r="G846" s="11" t="e">
        <f>_xlfn.IFNA(VLOOKUP($D846, 'SP Per G'!$A$2:$D$1385, 3, FALSE),M846)</f>
        <v>#N/A</v>
      </c>
      <c r="H846" s="11" t="e">
        <f>IF(AND(ISNA(VLOOKUP($D846, 'SP Per G'!$A$2:$D$1385, 4, FALSE)), ISTEXT($D846)), G846,IF(ISNA(VLOOKUP($D846, 'SP Per G'!$A$2:$D$1385, 4, FALSE)), M846, VLOOKUP($D846, 'SP Per G'!$A$2:$D$1385, 4, FALSE)))</f>
        <v>#N/A</v>
      </c>
      <c r="I846" s="11" t="e">
        <f t="shared" si="151"/>
        <v>#N/A</v>
      </c>
      <c r="J846" s="11" t="e">
        <f>_xlfn.IFNA(VLOOKUP($D846,Individual_Pitching___Dashboard[],18,FALSE),VLOOKUP(B846,Team_Pitching___Dashboard[[Team]:[ERA]],17,FALSE))</f>
        <v>#N/A</v>
      </c>
      <c r="K846" s="11" t="e">
        <f>_xlfn.IFNA(VLOOKUP($D846, Individual_Pitching___Dashboard[], 20, FALSE), VLOOKUP(B846,Team_Pitching___Dashboard[[Team]:[xFIP]],20,FALSE))</f>
        <v>#N/A</v>
      </c>
      <c r="L846" s="11" t="e">
        <f>_xlfn.IFNA(VLOOKUP($D846, Individual_Pitching___Advanced[], 21,FALSE), VLOOKUP(B846, Team_Pitching___Advanced[], 20, FALSE))</f>
        <v>#N/A</v>
      </c>
      <c r="M846" s="11" t="e">
        <f>VLOOKUP($B846, 'Team Per G'!$A$2:$G$31, 7, FALSE)</f>
        <v>#N/A</v>
      </c>
      <c r="N846" s="11" t="e">
        <f>VLOOKUP($B846, 'FanGraphs - Team WAR Projected'!$B$2:$E$31, 3, FALSE)/162</f>
        <v>#N/A</v>
      </c>
      <c r="O846" s="11" t="e">
        <f t="shared" si="152"/>
        <v>#N/A</v>
      </c>
      <c r="P846" s="11" t="e">
        <f>VLOOKUP($B846, Team_Pitching___Advanced[[Team]:[xFIP]], 19,FALSE)</f>
        <v>#N/A</v>
      </c>
      <c r="Q846" s="11" t="e">
        <f>VLOOKUP($B846, Team_Pitching___Advanced[], 20, FALSE)</f>
        <v>#N/A</v>
      </c>
      <c r="R846" s="11" t="e">
        <f>VLOOKUP($B846, Team_Batting___Dashboard[[Team]:[wOBA]], 16, FALSE)</f>
        <v>#N/A</v>
      </c>
      <c r="S846" s="11" t="e">
        <f>VLOOKUP($B846, Team_Batting___Advanced[[Team]:[OPS]], 9, FALSE)</f>
        <v>#N/A</v>
      </c>
      <c r="T846" s="11" t="e">
        <f>VLOOKUP($B846, Team_Batting___Advanced[], 19, FALSE)</f>
        <v>#N/A</v>
      </c>
      <c r="U846" s="11" t="e">
        <f>VLOOKUP($B846, 'Team Per G'!$A$2:$G$31, 3, FALSE)</f>
        <v>#N/A</v>
      </c>
      <c r="V846" s="11" t="e">
        <f>VLOOKUP($B846, 'Team Per G'!$A$2:$G$31, 5, FALSE)</f>
        <v>#N/A</v>
      </c>
      <c r="W846" s="11" t="e">
        <f>VLOOKUP($B846, 'Team Per G'!$A$2:$G$31, 4, FALSE)</f>
        <v>#N/A</v>
      </c>
      <c r="X846" s="11" t="e">
        <f>VLOOKUP($B846, Team_Batting___Dashboard[], 22, FALSE)/$F846</f>
        <v>#N/A</v>
      </c>
      <c r="Y846" s="11" t="e">
        <f>VLOOKUP($B846, 'FanGraphs - Team WAR Projected'!$B$2:$E$31, 4, FALSE)/162</f>
        <v>#N/A</v>
      </c>
      <c r="Z846" s="11" t="e">
        <f t="shared" si="153"/>
        <v>#N/A</v>
      </c>
      <c r="AA846" s="11" t="e">
        <f>VLOOKUP($B846, FanGraphs_Standings[[Abbreviation]:[2024 Year to Date RS/G]], 6, FALSE)/$F846</f>
        <v>#N/A</v>
      </c>
      <c r="AB846" s="11" t="e">
        <f>VLOOKUP($B846, FanGraphs_Standings[[Abbreviation]:[2024 Projected Full Season RDif]], 19, FALSE)/162</f>
        <v>#N/A</v>
      </c>
      <c r="AC846" s="11" t="e">
        <f t="shared" si="162"/>
        <v>#N/A</v>
      </c>
      <c r="AD846" s="11" t="e">
        <f>VLOOKUP($B846, FanGraphs_Standings[[Abbreviation]:[2024 Projected Full Season RDif]], 5, FALSE)</f>
        <v>#N/A</v>
      </c>
      <c r="AE846" s="11" t="e">
        <f>VLOOKUP($B846, FanGraphs_Standings[[Abbreviation]:[2024 Projected Full Season W%]], 18, FALSE)</f>
        <v>#N/A</v>
      </c>
      <c r="AF846" s="11" t="e">
        <f t="shared" si="154"/>
        <v>#N/A</v>
      </c>
      <c r="AG846" s="11" t="e">
        <f>VLOOKUP($B846, 'Home Field Adv'!$A$2:$I$31, 9, FALSE)</f>
        <v>#N/A</v>
      </c>
      <c r="AH846" s="11" t="e">
        <f>VLOOKUP($C846, FanGraphs_Standings[[Abbreviation]:[2024 Year to Date G]], 2, FALSE)</f>
        <v>#N/A</v>
      </c>
      <c r="AI846" s="11" t="e">
        <f>_xlfn.IFNA(VLOOKUP($E846, 'SP Per G'!$A$2:$D$1385, 3, FALSE), AO846)</f>
        <v>#N/A</v>
      </c>
      <c r="AJ846" s="11" t="e">
        <f>IF(AND(ISNA(VLOOKUP($E846, 'SP Per G'!$A$2:$D$1385, 4, FALSE)), ISTEXT($E846)), AI846,IF(ISNA(VLOOKUP($E846, 'SP Per G'!$A$2:$D$1385, 4, FALSE)), AO846, VLOOKUP($E846, 'SP Per G'!$A$2:$D$1385, 4, FALSE)))</f>
        <v>#N/A</v>
      </c>
      <c r="AK846" s="11" t="e">
        <f t="shared" si="155"/>
        <v>#N/A</v>
      </c>
      <c r="AL846" s="11" t="e">
        <f>_xlfn.IFNA(VLOOKUP($E846, Individual_Pitching___Dashboard[], 18, FALSE), VLOOKUP($C846,Team_Pitching___Advanced[[Team]:[SIERA]],16,FALSE))</f>
        <v>#N/A</v>
      </c>
      <c r="AM846" s="11" t="e">
        <f>_xlfn.IFNA(VLOOKUP($E846, Individual_Pitching___Dashboard[], 20, FALSE), VLOOKUP($C846,Team_Pitching___Advanced[[Team]:[xFIP]],19,FALSE))</f>
        <v>#N/A</v>
      </c>
      <c r="AN846" s="11" t="e">
        <f>_xlfn.IFNA(VLOOKUP($E846,Individual_Pitching___Advanced[],21,FALSE),VLOOKUP($C846,Team_Pitching___Advanced[[Team]:[SIERA]],20,FALSE))</f>
        <v>#N/A</v>
      </c>
      <c r="AO846" s="11" t="e">
        <f>VLOOKUP($C846, 'Team Per G'!$A$2:$G$31, 7, FALSE)</f>
        <v>#N/A</v>
      </c>
      <c r="AP846" s="11" t="e">
        <f>VLOOKUP($C846, 'FanGraphs - Team WAR Projected'!$B$2:$E$31, 3, FALSE)/162</f>
        <v>#N/A</v>
      </c>
      <c r="AQ846" s="11" t="e">
        <f t="shared" si="156"/>
        <v>#N/A</v>
      </c>
      <c r="AR846" s="11" t="e">
        <f>VLOOKUP($C846, Team_Pitching___Advanced[[Team]:[xFIP]], 19,FALSE)</f>
        <v>#N/A</v>
      </c>
      <c r="AS846" s="11" t="e">
        <f>VLOOKUP($C846, Team_Pitching___Advanced[], 20, FALSE)</f>
        <v>#N/A</v>
      </c>
      <c r="AT846" s="11" t="e">
        <f>VLOOKUP($C846, Team_Batting___Dashboard[[Team]:[wOBA]], 16, FALSE)</f>
        <v>#N/A</v>
      </c>
      <c r="AU846" s="11" t="e">
        <f>VLOOKUP($C846, Team_Batting___Advanced[[Team]:[OPS]], 9, FALSE)</f>
        <v>#N/A</v>
      </c>
      <c r="AV846" s="11" t="e">
        <f>VLOOKUP($C846, Team_Batting___Advanced[], 19, FALSE)</f>
        <v>#N/A</v>
      </c>
      <c r="AW846" s="11" t="e">
        <f>VLOOKUP($C846, 'Team Per G'!$A$2:$G$31, 3, FALSE)</f>
        <v>#N/A</v>
      </c>
      <c r="AX846" s="11" t="e">
        <f>VLOOKUP($C846, 'Team Per G'!$A$2:$G$31, 5, FALSE)</f>
        <v>#N/A</v>
      </c>
      <c r="AY846" s="11" t="e">
        <f>VLOOKUP($C846, 'Team Per G'!$A$2:$G$31, 4, FALSE)</f>
        <v>#N/A</v>
      </c>
      <c r="AZ846" s="11" t="e">
        <f>VLOOKUP($C846, Team_Batting___Dashboard[], 22, FALSE)/$AH846</f>
        <v>#N/A</v>
      </c>
      <c r="BA846" s="11" t="e">
        <f>VLOOKUP($C846, 'FanGraphs - Team WAR Projected'!$B$2:$E$31, 4, FALSE)/162</f>
        <v>#N/A</v>
      </c>
      <c r="BB846" s="11" t="e">
        <f t="shared" si="157"/>
        <v>#N/A</v>
      </c>
      <c r="BC846" s="11" t="e">
        <f>VLOOKUP($C846, FanGraphs_Standings[[Abbreviation]:[2024 Year to Date RS/G]], 6, FALSE)/$AH846</f>
        <v>#N/A</v>
      </c>
      <c r="BD846" s="11" t="e">
        <f>VLOOKUP($C846, FanGraphs_Standings[[Abbreviation]:[2024 Projected Full Season RDif]], 19, FALSE)/162</f>
        <v>#N/A</v>
      </c>
      <c r="BE846" s="11" t="e">
        <f t="shared" si="158"/>
        <v>#N/A</v>
      </c>
      <c r="BF846" s="11" t="e">
        <f>VLOOKUP($C846, FanGraphs_Standings[[Abbreviation]:[2024 Projected Full Season RDif]], 5, FALSE)</f>
        <v>#N/A</v>
      </c>
      <c r="BG846" s="11" t="e">
        <f>VLOOKUP($C846, FanGraphs_Standings[[Abbreviation]:[2024 Projected Full Season W%]], 18, FALSE)</f>
        <v>#N/A</v>
      </c>
      <c r="BH846" s="11" t="e">
        <f t="shared" si="159"/>
        <v>#N/A</v>
      </c>
      <c r="BI846" s="11" t="e">
        <f>VLOOKUP($C846, 'Home Field Adv'!$A$2:$K$31, 11, FALSE)</f>
        <v>#N/A</v>
      </c>
      <c r="BL846" s="12" t="str">
        <f t="shared" si="160"/>
        <v/>
      </c>
      <c r="BM846" s="12" t="str">
        <f t="shared" si="150"/>
        <v/>
      </c>
      <c r="BN846" s="12" t="str">
        <f t="shared" si="161"/>
        <v/>
      </c>
    </row>
    <row r="847" spans="6:66" x14ac:dyDescent="0.45">
      <c r="F847" s="11" t="e">
        <f>VLOOKUP($B847, FanGraphs_Standings[[Abbreviation]:[2024 Year to Date G]], 2, FALSE)</f>
        <v>#N/A</v>
      </c>
      <c r="G847" s="11" t="e">
        <f>_xlfn.IFNA(VLOOKUP($D847, 'SP Per G'!$A$2:$D$1385, 3, FALSE),M847)</f>
        <v>#N/A</v>
      </c>
      <c r="H847" s="11" t="e">
        <f>IF(AND(ISNA(VLOOKUP($D847, 'SP Per G'!$A$2:$D$1385, 4, FALSE)), ISTEXT($D847)), G847,IF(ISNA(VLOOKUP($D847, 'SP Per G'!$A$2:$D$1385, 4, FALSE)), M847, VLOOKUP($D847, 'SP Per G'!$A$2:$D$1385, 4, FALSE)))</f>
        <v>#N/A</v>
      </c>
      <c r="I847" s="11" t="e">
        <f t="shared" si="151"/>
        <v>#N/A</v>
      </c>
      <c r="J847" s="11" t="e">
        <f>_xlfn.IFNA(VLOOKUP($D847,Individual_Pitching___Dashboard[],18,FALSE),VLOOKUP(B847,Team_Pitching___Dashboard[[Team]:[ERA]],17,FALSE))</f>
        <v>#N/A</v>
      </c>
      <c r="K847" s="11" t="e">
        <f>_xlfn.IFNA(VLOOKUP($D847, Individual_Pitching___Dashboard[], 20, FALSE), VLOOKUP(B847,Team_Pitching___Dashboard[[Team]:[xFIP]],20,FALSE))</f>
        <v>#N/A</v>
      </c>
      <c r="L847" s="11" t="e">
        <f>_xlfn.IFNA(VLOOKUP($D847, Individual_Pitching___Advanced[], 21,FALSE), VLOOKUP(B847, Team_Pitching___Advanced[], 20, FALSE))</f>
        <v>#N/A</v>
      </c>
      <c r="M847" s="11" t="e">
        <f>VLOOKUP($B847, 'Team Per G'!$A$2:$G$31, 7, FALSE)</f>
        <v>#N/A</v>
      </c>
      <c r="N847" s="11" t="e">
        <f>VLOOKUP($B847, 'FanGraphs - Team WAR Projected'!$B$2:$E$31, 3, FALSE)/162</f>
        <v>#N/A</v>
      </c>
      <c r="O847" s="11" t="e">
        <f t="shared" si="152"/>
        <v>#N/A</v>
      </c>
      <c r="P847" s="11" t="e">
        <f>VLOOKUP($B847, Team_Pitching___Advanced[[Team]:[xFIP]], 19,FALSE)</f>
        <v>#N/A</v>
      </c>
      <c r="Q847" s="11" t="e">
        <f>VLOOKUP($B847, Team_Pitching___Advanced[], 20, FALSE)</f>
        <v>#N/A</v>
      </c>
      <c r="R847" s="11" t="e">
        <f>VLOOKUP($B847, Team_Batting___Dashboard[[Team]:[wOBA]], 16, FALSE)</f>
        <v>#N/A</v>
      </c>
      <c r="S847" s="11" t="e">
        <f>VLOOKUP($B847, Team_Batting___Advanced[[Team]:[OPS]], 9, FALSE)</f>
        <v>#N/A</v>
      </c>
      <c r="T847" s="11" t="e">
        <f>VLOOKUP($B847, Team_Batting___Advanced[], 19, FALSE)</f>
        <v>#N/A</v>
      </c>
      <c r="U847" s="11" t="e">
        <f>VLOOKUP($B847, 'Team Per G'!$A$2:$G$31, 3, FALSE)</f>
        <v>#N/A</v>
      </c>
      <c r="V847" s="11" t="e">
        <f>VLOOKUP($B847, 'Team Per G'!$A$2:$G$31, 5, FALSE)</f>
        <v>#N/A</v>
      </c>
      <c r="W847" s="11" t="e">
        <f>VLOOKUP($B847, 'Team Per G'!$A$2:$G$31, 4, FALSE)</f>
        <v>#N/A</v>
      </c>
      <c r="X847" s="11" t="e">
        <f>VLOOKUP($B847, Team_Batting___Dashboard[], 22, FALSE)/$F847</f>
        <v>#N/A</v>
      </c>
      <c r="Y847" s="11" t="e">
        <f>VLOOKUP($B847, 'FanGraphs - Team WAR Projected'!$B$2:$E$31, 4, FALSE)/162</f>
        <v>#N/A</v>
      </c>
      <c r="Z847" s="11" t="e">
        <f t="shared" si="153"/>
        <v>#N/A</v>
      </c>
      <c r="AA847" s="11" t="e">
        <f>VLOOKUP($B847, FanGraphs_Standings[[Abbreviation]:[2024 Year to Date RS/G]], 6, FALSE)/$F847</f>
        <v>#N/A</v>
      </c>
      <c r="AB847" s="11" t="e">
        <f>VLOOKUP($B847, FanGraphs_Standings[[Abbreviation]:[2024 Projected Full Season RDif]], 19, FALSE)/162</f>
        <v>#N/A</v>
      </c>
      <c r="AC847" s="11" t="e">
        <f t="shared" si="162"/>
        <v>#N/A</v>
      </c>
      <c r="AD847" s="11" t="e">
        <f>VLOOKUP($B847, FanGraphs_Standings[[Abbreviation]:[2024 Projected Full Season RDif]], 5, FALSE)</f>
        <v>#N/A</v>
      </c>
      <c r="AE847" s="11" t="e">
        <f>VLOOKUP($B847, FanGraphs_Standings[[Abbreviation]:[2024 Projected Full Season W%]], 18, FALSE)</f>
        <v>#N/A</v>
      </c>
      <c r="AF847" s="11" t="e">
        <f t="shared" si="154"/>
        <v>#N/A</v>
      </c>
      <c r="AG847" s="11" t="e">
        <f>VLOOKUP($B847, 'Home Field Adv'!$A$2:$I$31, 9, FALSE)</f>
        <v>#N/A</v>
      </c>
      <c r="AH847" s="11" t="e">
        <f>VLOOKUP($C847, FanGraphs_Standings[[Abbreviation]:[2024 Year to Date G]], 2, FALSE)</f>
        <v>#N/A</v>
      </c>
      <c r="AI847" s="11" t="e">
        <f>_xlfn.IFNA(VLOOKUP($E847, 'SP Per G'!$A$2:$D$1385, 3, FALSE), AO847)</f>
        <v>#N/A</v>
      </c>
      <c r="AJ847" s="11" t="e">
        <f>IF(AND(ISNA(VLOOKUP($E847, 'SP Per G'!$A$2:$D$1385, 4, FALSE)), ISTEXT($E847)), AI847,IF(ISNA(VLOOKUP($E847, 'SP Per G'!$A$2:$D$1385, 4, FALSE)), AO847, VLOOKUP($E847, 'SP Per G'!$A$2:$D$1385, 4, FALSE)))</f>
        <v>#N/A</v>
      </c>
      <c r="AK847" s="11" t="e">
        <f t="shared" si="155"/>
        <v>#N/A</v>
      </c>
      <c r="AL847" s="11" t="e">
        <f>_xlfn.IFNA(VLOOKUP($E847, Individual_Pitching___Dashboard[], 18, FALSE), VLOOKUP($C847,Team_Pitching___Advanced[[Team]:[SIERA]],16,FALSE))</f>
        <v>#N/A</v>
      </c>
      <c r="AM847" s="11" t="e">
        <f>_xlfn.IFNA(VLOOKUP($E847, Individual_Pitching___Dashboard[], 20, FALSE), VLOOKUP($C847,Team_Pitching___Advanced[[Team]:[xFIP]],19,FALSE))</f>
        <v>#N/A</v>
      </c>
      <c r="AN847" s="11" t="e">
        <f>_xlfn.IFNA(VLOOKUP($E847,Individual_Pitching___Advanced[],21,FALSE),VLOOKUP($C847,Team_Pitching___Advanced[[Team]:[SIERA]],20,FALSE))</f>
        <v>#N/A</v>
      </c>
      <c r="AO847" s="11" t="e">
        <f>VLOOKUP($C847, 'Team Per G'!$A$2:$G$31, 7, FALSE)</f>
        <v>#N/A</v>
      </c>
      <c r="AP847" s="11" t="e">
        <f>VLOOKUP($C847, 'FanGraphs - Team WAR Projected'!$B$2:$E$31, 3, FALSE)/162</f>
        <v>#N/A</v>
      </c>
      <c r="AQ847" s="11" t="e">
        <f t="shared" si="156"/>
        <v>#N/A</v>
      </c>
      <c r="AR847" s="11" t="e">
        <f>VLOOKUP($C847, Team_Pitching___Advanced[[Team]:[xFIP]], 19,FALSE)</f>
        <v>#N/A</v>
      </c>
      <c r="AS847" s="11" t="e">
        <f>VLOOKUP($C847, Team_Pitching___Advanced[], 20, FALSE)</f>
        <v>#N/A</v>
      </c>
      <c r="AT847" s="11" t="e">
        <f>VLOOKUP($C847, Team_Batting___Dashboard[[Team]:[wOBA]], 16, FALSE)</f>
        <v>#N/A</v>
      </c>
      <c r="AU847" s="11" t="e">
        <f>VLOOKUP($C847, Team_Batting___Advanced[[Team]:[OPS]], 9, FALSE)</f>
        <v>#N/A</v>
      </c>
      <c r="AV847" s="11" t="e">
        <f>VLOOKUP($C847, Team_Batting___Advanced[], 19, FALSE)</f>
        <v>#N/A</v>
      </c>
      <c r="AW847" s="11" t="e">
        <f>VLOOKUP($C847, 'Team Per G'!$A$2:$G$31, 3, FALSE)</f>
        <v>#N/A</v>
      </c>
      <c r="AX847" s="11" t="e">
        <f>VLOOKUP($C847, 'Team Per G'!$A$2:$G$31, 5, FALSE)</f>
        <v>#N/A</v>
      </c>
      <c r="AY847" s="11" t="e">
        <f>VLOOKUP($C847, 'Team Per G'!$A$2:$G$31, 4, FALSE)</f>
        <v>#N/A</v>
      </c>
      <c r="AZ847" s="11" t="e">
        <f>VLOOKUP($C847, Team_Batting___Dashboard[], 22, FALSE)/$AH847</f>
        <v>#N/A</v>
      </c>
      <c r="BA847" s="11" t="e">
        <f>VLOOKUP($C847, 'FanGraphs - Team WAR Projected'!$B$2:$E$31, 4, FALSE)/162</f>
        <v>#N/A</v>
      </c>
      <c r="BB847" s="11" t="e">
        <f t="shared" si="157"/>
        <v>#N/A</v>
      </c>
      <c r="BC847" s="11" t="e">
        <f>VLOOKUP($C847, FanGraphs_Standings[[Abbreviation]:[2024 Year to Date RS/G]], 6, FALSE)/$AH847</f>
        <v>#N/A</v>
      </c>
      <c r="BD847" s="11" t="e">
        <f>VLOOKUP($C847, FanGraphs_Standings[[Abbreviation]:[2024 Projected Full Season RDif]], 19, FALSE)/162</f>
        <v>#N/A</v>
      </c>
      <c r="BE847" s="11" t="e">
        <f t="shared" si="158"/>
        <v>#N/A</v>
      </c>
      <c r="BF847" s="11" t="e">
        <f>VLOOKUP($C847, FanGraphs_Standings[[Abbreviation]:[2024 Projected Full Season RDif]], 5, FALSE)</f>
        <v>#N/A</v>
      </c>
      <c r="BG847" s="11" t="e">
        <f>VLOOKUP($C847, FanGraphs_Standings[[Abbreviation]:[2024 Projected Full Season W%]], 18, FALSE)</f>
        <v>#N/A</v>
      </c>
      <c r="BH847" s="11" t="e">
        <f t="shared" si="159"/>
        <v>#N/A</v>
      </c>
      <c r="BI847" s="11" t="e">
        <f>VLOOKUP($C847, 'Home Field Adv'!$A$2:$K$31, 11, FALSE)</f>
        <v>#N/A</v>
      </c>
      <c r="BL847" s="12" t="str">
        <f t="shared" si="160"/>
        <v/>
      </c>
      <c r="BM847" s="12" t="str">
        <f t="shared" si="150"/>
        <v/>
      </c>
      <c r="BN847" s="12" t="str">
        <f t="shared" si="161"/>
        <v/>
      </c>
    </row>
    <row r="848" spans="6:66" x14ac:dyDescent="0.45">
      <c r="F848" s="11" t="e">
        <f>VLOOKUP($B848, FanGraphs_Standings[[Abbreviation]:[2024 Year to Date G]], 2, FALSE)</f>
        <v>#N/A</v>
      </c>
      <c r="G848" s="11" t="e">
        <f>_xlfn.IFNA(VLOOKUP($D848, 'SP Per G'!$A$2:$D$1385, 3, FALSE),M848)</f>
        <v>#N/A</v>
      </c>
      <c r="H848" s="11" t="e">
        <f>IF(AND(ISNA(VLOOKUP($D848, 'SP Per G'!$A$2:$D$1385, 4, FALSE)), ISTEXT($D848)), G848,IF(ISNA(VLOOKUP($D848, 'SP Per G'!$A$2:$D$1385, 4, FALSE)), M848, VLOOKUP($D848, 'SP Per G'!$A$2:$D$1385, 4, FALSE)))</f>
        <v>#N/A</v>
      </c>
      <c r="I848" s="11" t="e">
        <f t="shared" si="151"/>
        <v>#N/A</v>
      </c>
      <c r="J848" s="11" t="e">
        <f>_xlfn.IFNA(VLOOKUP($D848,Individual_Pitching___Dashboard[],18,FALSE),VLOOKUP(B848,Team_Pitching___Dashboard[[Team]:[ERA]],17,FALSE))</f>
        <v>#N/A</v>
      </c>
      <c r="K848" s="11" t="e">
        <f>_xlfn.IFNA(VLOOKUP($D848, Individual_Pitching___Dashboard[], 20, FALSE), VLOOKUP(B848,Team_Pitching___Dashboard[[Team]:[xFIP]],20,FALSE))</f>
        <v>#N/A</v>
      </c>
      <c r="L848" s="11" t="e">
        <f>_xlfn.IFNA(VLOOKUP($D848, Individual_Pitching___Advanced[], 21,FALSE), VLOOKUP(B848, Team_Pitching___Advanced[], 20, FALSE))</f>
        <v>#N/A</v>
      </c>
      <c r="M848" s="11" t="e">
        <f>VLOOKUP($B848, 'Team Per G'!$A$2:$G$31, 7, FALSE)</f>
        <v>#N/A</v>
      </c>
      <c r="N848" s="11" t="e">
        <f>VLOOKUP($B848, 'FanGraphs - Team WAR Projected'!$B$2:$E$31, 3, FALSE)/162</f>
        <v>#N/A</v>
      </c>
      <c r="O848" s="11" t="e">
        <f t="shared" si="152"/>
        <v>#N/A</v>
      </c>
      <c r="P848" s="11" t="e">
        <f>VLOOKUP($B848, Team_Pitching___Advanced[[Team]:[xFIP]], 19,FALSE)</f>
        <v>#N/A</v>
      </c>
      <c r="Q848" s="11" t="e">
        <f>VLOOKUP($B848, Team_Pitching___Advanced[], 20, FALSE)</f>
        <v>#N/A</v>
      </c>
      <c r="R848" s="11" t="e">
        <f>VLOOKUP($B848, Team_Batting___Dashboard[[Team]:[wOBA]], 16, FALSE)</f>
        <v>#N/A</v>
      </c>
      <c r="S848" s="11" t="e">
        <f>VLOOKUP($B848, Team_Batting___Advanced[[Team]:[OPS]], 9, FALSE)</f>
        <v>#N/A</v>
      </c>
      <c r="T848" s="11" t="e">
        <f>VLOOKUP($B848, Team_Batting___Advanced[], 19, FALSE)</f>
        <v>#N/A</v>
      </c>
      <c r="U848" s="11" t="e">
        <f>VLOOKUP($B848, 'Team Per G'!$A$2:$G$31, 3, FALSE)</f>
        <v>#N/A</v>
      </c>
      <c r="V848" s="11" t="e">
        <f>VLOOKUP($B848, 'Team Per G'!$A$2:$G$31, 5, FALSE)</f>
        <v>#N/A</v>
      </c>
      <c r="W848" s="11" t="e">
        <f>VLOOKUP($B848, 'Team Per G'!$A$2:$G$31, 4, FALSE)</f>
        <v>#N/A</v>
      </c>
      <c r="X848" s="11" t="e">
        <f>VLOOKUP($B848, Team_Batting___Dashboard[], 22, FALSE)/$F848</f>
        <v>#N/A</v>
      </c>
      <c r="Y848" s="11" t="e">
        <f>VLOOKUP($B848, 'FanGraphs - Team WAR Projected'!$B$2:$E$31, 4, FALSE)/162</f>
        <v>#N/A</v>
      </c>
      <c r="Z848" s="11" t="e">
        <f t="shared" si="153"/>
        <v>#N/A</v>
      </c>
      <c r="AA848" s="11" t="e">
        <f>VLOOKUP($B848, FanGraphs_Standings[[Abbreviation]:[2024 Year to Date RS/G]], 6, FALSE)/$F848</f>
        <v>#N/A</v>
      </c>
      <c r="AB848" s="11" t="e">
        <f>VLOOKUP($B848, FanGraphs_Standings[[Abbreviation]:[2024 Projected Full Season RDif]], 19, FALSE)/162</f>
        <v>#N/A</v>
      </c>
      <c r="AC848" s="11" t="e">
        <f t="shared" si="162"/>
        <v>#N/A</v>
      </c>
      <c r="AD848" s="11" t="e">
        <f>VLOOKUP($B848, FanGraphs_Standings[[Abbreviation]:[2024 Projected Full Season RDif]], 5, FALSE)</f>
        <v>#N/A</v>
      </c>
      <c r="AE848" s="11" t="e">
        <f>VLOOKUP($B848, FanGraphs_Standings[[Abbreviation]:[2024 Projected Full Season W%]], 18, FALSE)</f>
        <v>#N/A</v>
      </c>
      <c r="AF848" s="11" t="e">
        <f t="shared" si="154"/>
        <v>#N/A</v>
      </c>
      <c r="AG848" s="11" t="e">
        <f>VLOOKUP($B848, 'Home Field Adv'!$A$2:$I$31, 9, FALSE)</f>
        <v>#N/A</v>
      </c>
      <c r="AH848" s="11" t="e">
        <f>VLOOKUP($C848, FanGraphs_Standings[[Abbreviation]:[2024 Year to Date G]], 2, FALSE)</f>
        <v>#N/A</v>
      </c>
      <c r="AI848" s="11" t="e">
        <f>_xlfn.IFNA(VLOOKUP($E848, 'SP Per G'!$A$2:$D$1385, 3, FALSE), AO848)</f>
        <v>#N/A</v>
      </c>
      <c r="AJ848" s="11" t="e">
        <f>IF(AND(ISNA(VLOOKUP($E848, 'SP Per G'!$A$2:$D$1385, 4, FALSE)), ISTEXT($E848)), AI848,IF(ISNA(VLOOKUP($E848, 'SP Per G'!$A$2:$D$1385, 4, FALSE)), AO848, VLOOKUP($E848, 'SP Per G'!$A$2:$D$1385, 4, FALSE)))</f>
        <v>#N/A</v>
      </c>
      <c r="AK848" s="11" t="e">
        <f t="shared" si="155"/>
        <v>#N/A</v>
      </c>
      <c r="AL848" s="11" t="e">
        <f>_xlfn.IFNA(VLOOKUP($E848, Individual_Pitching___Dashboard[], 18, FALSE), VLOOKUP($C848,Team_Pitching___Advanced[[Team]:[SIERA]],16,FALSE))</f>
        <v>#N/A</v>
      </c>
      <c r="AM848" s="11" t="e">
        <f>_xlfn.IFNA(VLOOKUP($E848, Individual_Pitching___Dashboard[], 20, FALSE), VLOOKUP($C848,Team_Pitching___Advanced[[Team]:[xFIP]],19,FALSE))</f>
        <v>#N/A</v>
      </c>
      <c r="AN848" s="11" t="e">
        <f>_xlfn.IFNA(VLOOKUP($E848,Individual_Pitching___Advanced[],21,FALSE),VLOOKUP($C848,Team_Pitching___Advanced[[Team]:[SIERA]],20,FALSE))</f>
        <v>#N/A</v>
      </c>
      <c r="AO848" s="11" t="e">
        <f>VLOOKUP($C848, 'Team Per G'!$A$2:$G$31, 7, FALSE)</f>
        <v>#N/A</v>
      </c>
      <c r="AP848" s="11" t="e">
        <f>VLOOKUP($C848, 'FanGraphs - Team WAR Projected'!$B$2:$E$31, 3, FALSE)/162</f>
        <v>#N/A</v>
      </c>
      <c r="AQ848" s="11" t="e">
        <f t="shared" si="156"/>
        <v>#N/A</v>
      </c>
      <c r="AR848" s="11" t="e">
        <f>VLOOKUP($C848, Team_Pitching___Advanced[[Team]:[xFIP]], 19,FALSE)</f>
        <v>#N/A</v>
      </c>
      <c r="AS848" s="11" t="e">
        <f>VLOOKUP($C848, Team_Pitching___Advanced[], 20, FALSE)</f>
        <v>#N/A</v>
      </c>
      <c r="AT848" s="11" t="e">
        <f>VLOOKUP($C848, Team_Batting___Dashboard[[Team]:[wOBA]], 16, FALSE)</f>
        <v>#N/A</v>
      </c>
      <c r="AU848" s="11" t="e">
        <f>VLOOKUP($C848, Team_Batting___Advanced[[Team]:[OPS]], 9, FALSE)</f>
        <v>#N/A</v>
      </c>
      <c r="AV848" s="11" t="e">
        <f>VLOOKUP($C848, Team_Batting___Advanced[], 19, FALSE)</f>
        <v>#N/A</v>
      </c>
      <c r="AW848" s="11" t="e">
        <f>VLOOKUP($C848, 'Team Per G'!$A$2:$G$31, 3, FALSE)</f>
        <v>#N/A</v>
      </c>
      <c r="AX848" s="11" t="e">
        <f>VLOOKUP($C848, 'Team Per G'!$A$2:$G$31, 5, FALSE)</f>
        <v>#N/A</v>
      </c>
      <c r="AY848" s="11" t="e">
        <f>VLOOKUP($C848, 'Team Per G'!$A$2:$G$31, 4, FALSE)</f>
        <v>#N/A</v>
      </c>
      <c r="AZ848" s="11" t="e">
        <f>VLOOKUP($C848, Team_Batting___Dashboard[], 22, FALSE)/$AH848</f>
        <v>#N/A</v>
      </c>
      <c r="BA848" s="11" t="e">
        <f>VLOOKUP($C848, 'FanGraphs - Team WAR Projected'!$B$2:$E$31, 4, FALSE)/162</f>
        <v>#N/A</v>
      </c>
      <c r="BB848" s="11" t="e">
        <f t="shared" si="157"/>
        <v>#N/A</v>
      </c>
      <c r="BC848" s="11" t="e">
        <f>VLOOKUP($C848, FanGraphs_Standings[[Abbreviation]:[2024 Year to Date RS/G]], 6, FALSE)/$AH848</f>
        <v>#N/A</v>
      </c>
      <c r="BD848" s="11" t="e">
        <f>VLOOKUP($C848, FanGraphs_Standings[[Abbreviation]:[2024 Projected Full Season RDif]], 19, FALSE)/162</f>
        <v>#N/A</v>
      </c>
      <c r="BE848" s="11" t="e">
        <f t="shared" si="158"/>
        <v>#N/A</v>
      </c>
      <c r="BF848" s="11" t="e">
        <f>VLOOKUP($C848, FanGraphs_Standings[[Abbreviation]:[2024 Projected Full Season RDif]], 5, FALSE)</f>
        <v>#N/A</v>
      </c>
      <c r="BG848" s="11" t="e">
        <f>VLOOKUP($C848, FanGraphs_Standings[[Abbreviation]:[2024 Projected Full Season W%]], 18, FALSE)</f>
        <v>#N/A</v>
      </c>
      <c r="BH848" s="11" t="e">
        <f t="shared" si="159"/>
        <v>#N/A</v>
      </c>
      <c r="BI848" s="11" t="e">
        <f>VLOOKUP($C848, 'Home Field Adv'!$A$2:$K$31, 11, FALSE)</f>
        <v>#N/A</v>
      </c>
      <c r="BL848" s="12" t="str">
        <f t="shared" si="160"/>
        <v/>
      </c>
      <c r="BM848" s="12" t="str">
        <f t="shared" si="150"/>
        <v/>
      </c>
      <c r="BN848" s="12" t="str">
        <f t="shared" si="161"/>
        <v/>
      </c>
    </row>
    <row r="849" spans="6:66" x14ac:dyDescent="0.45">
      <c r="F849" s="11" t="e">
        <f>VLOOKUP($B849, FanGraphs_Standings[[Abbreviation]:[2024 Year to Date G]], 2, FALSE)</f>
        <v>#N/A</v>
      </c>
      <c r="G849" s="11" t="e">
        <f>_xlfn.IFNA(VLOOKUP($D849, 'SP Per G'!$A$2:$D$1385, 3, FALSE),M849)</f>
        <v>#N/A</v>
      </c>
      <c r="H849" s="11" t="e">
        <f>IF(AND(ISNA(VLOOKUP($D849, 'SP Per G'!$A$2:$D$1385, 4, FALSE)), ISTEXT($D849)), G849,IF(ISNA(VLOOKUP($D849, 'SP Per G'!$A$2:$D$1385, 4, FALSE)), M849, VLOOKUP($D849, 'SP Per G'!$A$2:$D$1385, 4, FALSE)))</f>
        <v>#N/A</v>
      </c>
      <c r="I849" s="11" t="e">
        <f t="shared" si="151"/>
        <v>#N/A</v>
      </c>
      <c r="J849" s="11" t="e">
        <f>_xlfn.IFNA(VLOOKUP($D849,Individual_Pitching___Dashboard[],18,FALSE),VLOOKUP(B849,Team_Pitching___Dashboard[[Team]:[ERA]],17,FALSE))</f>
        <v>#N/A</v>
      </c>
      <c r="K849" s="11" t="e">
        <f>_xlfn.IFNA(VLOOKUP($D849, Individual_Pitching___Dashboard[], 20, FALSE), VLOOKUP(B849,Team_Pitching___Dashboard[[Team]:[xFIP]],20,FALSE))</f>
        <v>#N/A</v>
      </c>
      <c r="L849" s="11" t="e">
        <f>_xlfn.IFNA(VLOOKUP($D849, Individual_Pitching___Advanced[], 21,FALSE), VLOOKUP(B849, Team_Pitching___Advanced[], 20, FALSE))</f>
        <v>#N/A</v>
      </c>
      <c r="M849" s="11" t="e">
        <f>VLOOKUP($B849, 'Team Per G'!$A$2:$G$31, 7, FALSE)</f>
        <v>#N/A</v>
      </c>
      <c r="N849" s="11" t="e">
        <f>VLOOKUP($B849, 'FanGraphs - Team WAR Projected'!$B$2:$E$31, 3, FALSE)/162</f>
        <v>#N/A</v>
      </c>
      <c r="O849" s="11" t="e">
        <f t="shared" si="152"/>
        <v>#N/A</v>
      </c>
      <c r="P849" s="11" t="e">
        <f>VLOOKUP($B849, Team_Pitching___Advanced[[Team]:[xFIP]], 19,FALSE)</f>
        <v>#N/A</v>
      </c>
      <c r="Q849" s="11" t="e">
        <f>VLOOKUP($B849, Team_Pitching___Advanced[], 20, FALSE)</f>
        <v>#N/A</v>
      </c>
      <c r="R849" s="11" t="e">
        <f>VLOOKUP($B849, Team_Batting___Dashboard[[Team]:[wOBA]], 16, FALSE)</f>
        <v>#N/A</v>
      </c>
      <c r="S849" s="11" t="e">
        <f>VLOOKUP($B849, Team_Batting___Advanced[[Team]:[OPS]], 9, FALSE)</f>
        <v>#N/A</v>
      </c>
      <c r="T849" s="11" t="e">
        <f>VLOOKUP($B849, Team_Batting___Advanced[], 19, FALSE)</f>
        <v>#N/A</v>
      </c>
      <c r="U849" s="11" t="e">
        <f>VLOOKUP($B849, 'Team Per G'!$A$2:$G$31, 3, FALSE)</f>
        <v>#N/A</v>
      </c>
      <c r="V849" s="11" t="e">
        <f>VLOOKUP($B849, 'Team Per G'!$A$2:$G$31, 5, FALSE)</f>
        <v>#N/A</v>
      </c>
      <c r="W849" s="11" t="e">
        <f>VLOOKUP($B849, 'Team Per G'!$A$2:$G$31, 4, FALSE)</f>
        <v>#N/A</v>
      </c>
      <c r="X849" s="11" t="e">
        <f>VLOOKUP($B849, Team_Batting___Dashboard[], 22, FALSE)/$F849</f>
        <v>#N/A</v>
      </c>
      <c r="Y849" s="11" t="e">
        <f>VLOOKUP($B849, 'FanGraphs - Team WAR Projected'!$B$2:$E$31, 4, FALSE)/162</f>
        <v>#N/A</v>
      </c>
      <c r="Z849" s="11" t="e">
        <f t="shared" si="153"/>
        <v>#N/A</v>
      </c>
      <c r="AA849" s="11" t="e">
        <f>VLOOKUP($B849, FanGraphs_Standings[[Abbreviation]:[2024 Year to Date RS/G]], 6, FALSE)/$F849</f>
        <v>#N/A</v>
      </c>
      <c r="AB849" s="11" t="e">
        <f>VLOOKUP($B849, FanGraphs_Standings[[Abbreviation]:[2024 Projected Full Season RDif]], 19, FALSE)/162</f>
        <v>#N/A</v>
      </c>
      <c r="AC849" s="11" t="e">
        <f t="shared" si="162"/>
        <v>#N/A</v>
      </c>
      <c r="AD849" s="11" t="e">
        <f>VLOOKUP($B849, FanGraphs_Standings[[Abbreviation]:[2024 Projected Full Season RDif]], 5, FALSE)</f>
        <v>#N/A</v>
      </c>
      <c r="AE849" s="11" t="e">
        <f>VLOOKUP($B849, FanGraphs_Standings[[Abbreviation]:[2024 Projected Full Season W%]], 18, FALSE)</f>
        <v>#N/A</v>
      </c>
      <c r="AF849" s="11" t="e">
        <f t="shared" si="154"/>
        <v>#N/A</v>
      </c>
      <c r="AG849" s="11" t="e">
        <f>VLOOKUP($B849, 'Home Field Adv'!$A$2:$I$31, 9, FALSE)</f>
        <v>#N/A</v>
      </c>
      <c r="AH849" s="11" t="e">
        <f>VLOOKUP($C849, FanGraphs_Standings[[Abbreviation]:[2024 Year to Date G]], 2, FALSE)</f>
        <v>#N/A</v>
      </c>
      <c r="AI849" s="11" t="e">
        <f>_xlfn.IFNA(VLOOKUP($E849, 'SP Per G'!$A$2:$D$1385, 3, FALSE), AO849)</f>
        <v>#N/A</v>
      </c>
      <c r="AJ849" s="11" t="e">
        <f>IF(AND(ISNA(VLOOKUP($E849, 'SP Per G'!$A$2:$D$1385, 4, FALSE)), ISTEXT($E849)), AI849,IF(ISNA(VLOOKUP($E849, 'SP Per G'!$A$2:$D$1385, 4, FALSE)), AO849, VLOOKUP($E849, 'SP Per G'!$A$2:$D$1385, 4, FALSE)))</f>
        <v>#N/A</v>
      </c>
      <c r="AK849" s="11" t="e">
        <f t="shared" si="155"/>
        <v>#N/A</v>
      </c>
      <c r="AL849" s="11" t="e">
        <f>_xlfn.IFNA(VLOOKUP($E849, Individual_Pitching___Dashboard[], 18, FALSE), VLOOKUP($C849,Team_Pitching___Advanced[[Team]:[SIERA]],16,FALSE))</f>
        <v>#N/A</v>
      </c>
      <c r="AM849" s="11" t="e">
        <f>_xlfn.IFNA(VLOOKUP($E849, Individual_Pitching___Dashboard[], 20, FALSE), VLOOKUP($C849,Team_Pitching___Advanced[[Team]:[xFIP]],19,FALSE))</f>
        <v>#N/A</v>
      </c>
      <c r="AN849" s="11" t="e">
        <f>_xlfn.IFNA(VLOOKUP($E849,Individual_Pitching___Advanced[],21,FALSE),VLOOKUP($C849,Team_Pitching___Advanced[[Team]:[SIERA]],20,FALSE))</f>
        <v>#N/A</v>
      </c>
      <c r="AO849" s="11" t="e">
        <f>VLOOKUP($C849, 'Team Per G'!$A$2:$G$31, 7, FALSE)</f>
        <v>#N/A</v>
      </c>
      <c r="AP849" s="11" t="e">
        <f>VLOOKUP($C849, 'FanGraphs - Team WAR Projected'!$B$2:$E$31, 3, FALSE)/162</f>
        <v>#N/A</v>
      </c>
      <c r="AQ849" s="11" t="e">
        <f t="shared" si="156"/>
        <v>#N/A</v>
      </c>
      <c r="AR849" s="11" t="e">
        <f>VLOOKUP($C849, Team_Pitching___Advanced[[Team]:[xFIP]], 19,FALSE)</f>
        <v>#N/A</v>
      </c>
      <c r="AS849" s="11" t="e">
        <f>VLOOKUP($C849, Team_Pitching___Advanced[], 20, FALSE)</f>
        <v>#N/A</v>
      </c>
      <c r="AT849" s="11" t="e">
        <f>VLOOKUP($C849, Team_Batting___Dashboard[[Team]:[wOBA]], 16, FALSE)</f>
        <v>#N/A</v>
      </c>
      <c r="AU849" s="11" t="e">
        <f>VLOOKUP($C849, Team_Batting___Advanced[[Team]:[OPS]], 9, FALSE)</f>
        <v>#N/A</v>
      </c>
      <c r="AV849" s="11" t="e">
        <f>VLOOKUP($C849, Team_Batting___Advanced[], 19, FALSE)</f>
        <v>#N/A</v>
      </c>
      <c r="AW849" s="11" t="e">
        <f>VLOOKUP($C849, 'Team Per G'!$A$2:$G$31, 3, FALSE)</f>
        <v>#N/A</v>
      </c>
      <c r="AX849" s="11" t="e">
        <f>VLOOKUP($C849, 'Team Per G'!$A$2:$G$31, 5, FALSE)</f>
        <v>#N/A</v>
      </c>
      <c r="AY849" s="11" t="e">
        <f>VLOOKUP($C849, 'Team Per G'!$A$2:$G$31, 4, FALSE)</f>
        <v>#N/A</v>
      </c>
      <c r="AZ849" s="11" t="e">
        <f>VLOOKUP($C849, Team_Batting___Dashboard[], 22, FALSE)/$AH849</f>
        <v>#N/A</v>
      </c>
      <c r="BA849" s="11" t="e">
        <f>VLOOKUP($C849, 'FanGraphs - Team WAR Projected'!$B$2:$E$31, 4, FALSE)/162</f>
        <v>#N/A</v>
      </c>
      <c r="BB849" s="11" t="e">
        <f t="shared" si="157"/>
        <v>#N/A</v>
      </c>
      <c r="BC849" s="11" t="e">
        <f>VLOOKUP($C849, FanGraphs_Standings[[Abbreviation]:[2024 Year to Date RS/G]], 6, FALSE)/$AH849</f>
        <v>#N/A</v>
      </c>
      <c r="BD849" s="11" t="e">
        <f>VLOOKUP($C849, FanGraphs_Standings[[Abbreviation]:[2024 Projected Full Season RDif]], 19, FALSE)/162</f>
        <v>#N/A</v>
      </c>
      <c r="BE849" s="11" t="e">
        <f t="shared" si="158"/>
        <v>#N/A</v>
      </c>
      <c r="BF849" s="11" t="e">
        <f>VLOOKUP($C849, FanGraphs_Standings[[Abbreviation]:[2024 Projected Full Season RDif]], 5, FALSE)</f>
        <v>#N/A</v>
      </c>
      <c r="BG849" s="11" t="e">
        <f>VLOOKUP($C849, FanGraphs_Standings[[Abbreviation]:[2024 Projected Full Season W%]], 18, FALSE)</f>
        <v>#N/A</v>
      </c>
      <c r="BH849" s="11" t="e">
        <f t="shared" si="159"/>
        <v>#N/A</v>
      </c>
      <c r="BI849" s="11" t="e">
        <f>VLOOKUP($C849, 'Home Field Adv'!$A$2:$K$31, 11, FALSE)</f>
        <v>#N/A</v>
      </c>
      <c r="BL849" s="12" t="str">
        <f t="shared" si="160"/>
        <v/>
      </c>
      <c r="BM849" s="12" t="str">
        <f t="shared" si="150"/>
        <v/>
      </c>
      <c r="BN849" s="12" t="str">
        <f t="shared" si="161"/>
        <v/>
      </c>
    </row>
    <row r="850" spans="6:66" x14ac:dyDescent="0.45">
      <c r="F850" s="11" t="e">
        <f>VLOOKUP($B850, FanGraphs_Standings[[Abbreviation]:[2024 Year to Date G]], 2, FALSE)</f>
        <v>#N/A</v>
      </c>
      <c r="G850" s="11" t="e">
        <f>_xlfn.IFNA(VLOOKUP($D850, 'SP Per G'!$A$2:$D$1385, 3, FALSE),M850)</f>
        <v>#N/A</v>
      </c>
      <c r="H850" s="11" t="e">
        <f>IF(AND(ISNA(VLOOKUP($D850, 'SP Per G'!$A$2:$D$1385, 4, FALSE)), ISTEXT($D850)), G850,IF(ISNA(VLOOKUP($D850, 'SP Per G'!$A$2:$D$1385, 4, FALSE)), M850, VLOOKUP($D850, 'SP Per G'!$A$2:$D$1385, 4, FALSE)))</f>
        <v>#N/A</v>
      </c>
      <c r="I850" s="11" t="e">
        <f t="shared" si="151"/>
        <v>#N/A</v>
      </c>
      <c r="J850" s="11" t="e">
        <f>_xlfn.IFNA(VLOOKUP($D850,Individual_Pitching___Dashboard[],18,FALSE),VLOOKUP(B850,Team_Pitching___Dashboard[[Team]:[ERA]],17,FALSE))</f>
        <v>#N/A</v>
      </c>
      <c r="K850" s="11" t="e">
        <f>_xlfn.IFNA(VLOOKUP($D850, Individual_Pitching___Dashboard[], 20, FALSE), VLOOKUP(B850,Team_Pitching___Dashboard[[Team]:[xFIP]],20,FALSE))</f>
        <v>#N/A</v>
      </c>
      <c r="L850" s="11" t="e">
        <f>_xlfn.IFNA(VLOOKUP($D850, Individual_Pitching___Advanced[], 21,FALSE), VLOOKUP(B850, Team_Pitching___Advanced[], 20, FALSE))</f>
        <v>#N/A</v>
      </c>
      <c r="M850" s="11" t="e">
        <f>VLOOKUP($B850, 'Team Per G'!$A$2:$G$31, 7, FALSE)</f>
        <v>#N/A</v>
      </c>
      <c r="N850" s="11" t="e">
        <f>VLOOKUP($B850, 'FanGraphs - Team WAR Projected'!$B$2:$E$31, 3, FALSE)/162</f>
        <v>#N/A</v>
      </c>
      <c r="O850" s="11" t="e">
        <f t="shared" si="152"/>
        <v>#N/A</v>
      </c>
      <c r="P850" s="11" t="e">
        <f>VLOOKUP($B850, Team_Pitching___Advanced[[Team]:[xFIP]], 19,FALSE)</f>
        <v>#N/A</v>
      </c>
      <c r="Q850" s="11" t="e">
        <f>VLOOKUP($B850, Team_Pitching___Advanced[], 20, FALSE)</f>
        <v>#N/A</v>
      </c>
      <c r="R850" s="11" t="e">
        <f>VLOOKUP($B850, Team_Batting___Dashboard[[Team]:[wOBA]], 16, FALSE)</f>
        <v>#N/A</v>
      </c>
      <c r="S850" s="11" t="e">
        <f>VLOOKUP($B850, Team_Batting___Advanced[[Team]:[OPS]], 9, FALSE)</f>
        <v>#N/A</v>
      </c>
      <c r="T850" s="11" t="e">
        <f>VLOOKUP($B850, Team_Batting___Advanced[], 19, FALSE)</f>
        <v>#N/A</v>
      </c>
      <c r="U850" s="11" t="e">
        <f>VLOOKUP($B850, 'Team Per G'!$A$2:$G$31, 3, FALSE)</f>
        <v>#N/A</v>
      </c>
      <c r="V850" s="11" t="e">
        <f>VLOOKUP($B850, 'Team Per G'!$A$2:$G$31, 5, FALSE)</f>
        <v>#N/A</v>
      </c>
      <c r="W850" s="11" t="e">
        <f>VLOOKUP($B850, 'Team Per G'!$A$2:$G$31, 4, FALSE)</f>
        <v>#N/A</v>
      </c>
      <c r="X850" s="11" t="e">
        <f>VLOOKUP($B850, Team_Batting___Dashboard[], 22, FALSE)/$F850</f>
        <v>#N/A</v>
      </c>
      <c r="Y850" s="11" t="e">
        <f>VLOOKUP($B850, 'FanGraphs - Team WAR Projected'!$B$2:$E$31, 4, FALSE)/162</f>
        <v>#N/A</v>
      </c>
      <c r="Z850" s="11" t="e">
        <f t="shared" si="153"/>
        <v>#N/A</v>
      </c>
      <c r="AA850" s="11" t="e">
        <f>VLOOKUP($B850, FanGraphs_Standings[[Abbreviation]:[2024 Year to Date RS/G]], 6, FALSE)/$F850</f>
        <v>#N/A</v>
      </c>
      <c r="AB850" s="11" t="e">
        <f>VLOOKUP($B850, FanGraphs_Standings[[Abbreviation]:[2024 Projected Full Season RDif]], 19, FALSE)/162</f>
        <v>#N/A</v>
      </c>
      <c r="AC850" s="11" t="e">
        <f t="shared" si="162"/>
        <v>#N/A</v>
      </c>
      <c r="AD850" s="11" t="e">
        <f>VLOOKUP($B850, FanGraphs_Standings[[Abbreviation]:[2024 Projected Full Season RDif]], 5, FALSE)</f>
        <v>#N/A</v>
      </c>
      <c r="AE850" s="11" t="e">
        <f>VLOOKUP($B850, FanGraphs_Standings[[Abbreviation]:[2024 Projected Full Season W%]], 18, FALSE)</f>
        <v>#N/A</v>
      </c>
      <c r="AF850" s="11" t="e">
        <f t="shared" si="154"/>
        <v>#N/A</v>
      </c>
      <c r="AG850" s="11" t="e">
        <f>VLOOKUP($B850, 'Home Field Adv'!$A$2:$I$31, 9, FALSE)</f>
        <v>#N/A</v>
      </c>
      <c r="AH850" s="11" t="e">
        <f>VLOOKUP($C850, FanGraphs_Standings[[Abbreviation]:[2024 Year to Date G]], 2, FALSE)</f>
        <v>#N/A</v>
      </c>
      <c r="AI850" s="11" t="e">
        <f>_xlfn.IFNA(VLOOKUP($E850, 'SP Per G'!$A$2:$D$1385, 3, FALSE), AO850)</f>
        <v>#N/A</v>
      </c>
      <c r="AJ850" s="11" t="e">
        <f>IF(AND(ISNA(VLOOKUP($E850, 'SP Per G'!$A$2:$D$1385, 4, FALSE)), ISTEXT($E850)), AI850,IF(ISNA(VLOOKUP($E850, 'SP Per G'!$A$2:$D$1385, 4, FALSE)), AO850, VLOOKUP($E850, 'SP Per G'!$A$2:$D$1385, 4, FALSE)))</f>
        <v>#N/A</v>
      </c>
      <c r="AK850" s="11" t="e">
        <f t="shared" si="155"/>
        <v>#N/A</v>
      </c>
      <c r="AL850" s="11" t="e">
        <f>_xlfn.IFNA(VLOOKUP($E850, Individual_Pitching___Dashboard[], 18, FALSE), VLOOKUP($C850,Team_Pitching___Advanced[[Team]:[SIERA]],16,FALSE))</f>
        <v>#N/A</v>
      </c>
      <c r="AM850" s="11" t="e">
        <f>_xlfn.IFNA(VLOOKUP($E850, Individual_Pitching___Dashboard[], 20, FALSE), VLOOKUP($C850,Team_Pitching___Advanced[[Team]:[xFIP]],19,FALSE))</f>
        <v>#N/A</v>
      </c>
      <c r="AN850" s="11" t="e">
        <f>_xlfn.IFNA(VLOOKUP($E850,Individual_Pitching___Advanced[],21,FALSE),VLOOKUP($C850,Team_Pitching___Advanced[[Team]:[SIERA]],20,FALSE))</f>
        <v>#N/A</v>
      </c>
      <c r="AO850" s="11" t="e">
        <f>VLOOKUP($C850, 'Team Per G'!$A$2:$G$31, 7, FALSE)</f>
        <v>#N/A</v>
      </c>
      <c r="AP850" s="11" t="e">
        <f>VLOOKUP($C850, 'FanGraphs - Team WAR Projected'!$B$2:$E$31, 3, FALSE)/162</f>
        <v>#N/A</v>
      </c>
      <c r="AQ850" s="11" t="e">
        <f t="shared" si="156"/>
        <v>#N/A</v>
      </c>
      <c r="AR850" s="11" t="e">
        <f>VLOOKUP($C850, Team_Pitching___Advanced[[Team]:[xFIP]], 19,FALSE)</f>
        <v>#N/A</v>
      </c>
      <c r="AS850" s="11" t="e">
        <f>VLOOKUP($C850, Team_Pitching___Advanced[], 20, FALSE)</f>
        <v>#N/A</v>
      </c>
      <c r="AT850" s="11" t="e">
        <f>VLOOKUP($C850, Team_Batting___Dashboard[[Team]:[wOBA]], 16, FALSE)</f>
        <v>#N/A</v>
      </c>
      <c r="AU850" s="11" t="e">
        <f>VLOOKUP($C850, Team_Batting___Advanced[[Team]:[OPS]], 9, FALSE)</f>
        <v>#N/A</v>
      </c>
      <c r="AV850" s="11" t="e">
        <f>VLOOKUP($C850, Team_Batting___Advanced[], 19, FALSE)</f>
        <v>#N/A</v>
      </c>
      <c r="AW850" s="11" t="e">
        <f>VLOOKUP($C850, 'Team Per G'!$A$2:$G$31, 3, FALSE)</f>
        <v>#N/A</v>
      </c>
      <c r="AX850" s="11" t="e">
        <f>VLOOKUP($C850, 'Team Per G'!$A$2:$G$31, 5, FALSE)</f>
        <v>#N/A</v>
      </c>
      <c r="AY850" s="11" t="e">
        <f>VLOOKUP($C850, 'Team Per G'!$A$2:$G$31, 4, FALSE)</f>
        <v>#N/A</v>
      </c>
      <c r="AZ850" s="11" t="e">
        <f>VLOOKUP($C850, Team_Batting___Dashboard[], 22, FALSE)/$AH850</f>
        <v>#N/A</v>
      </c>
      <c r="BA850" s="11" t="e">
        <f>VLOOKUP($C850, 'FanGraphs - Team WAR Projected'!$B$2:$E$31, 4, FALSE)/162</f>
        <v>#N/A</v>
      </c>
      <c r="BB850" s="11" t="e">
        <f t="shared" si="157"/>
        <v>#N/A</v>
      </c>
      <c r="BC850" s="11" t="e">
        <f>VLOOKUP($C850, FanGraphs_Standings[[Abbreviation]:[2024 Year to Date RS/G]], 6, FALSE)/$AH850</f>
        <v>#N/A</v>
      </c>
      <c r="BD850" s="11" t="e">
        <f>VLOOKUP($C850, FanGraphs_Standings[[Abbreviation]:[2024 Projected Full Season RDif]], 19, FALSE)/162</f>
        <v>#N/A</v>
      </c>
      <c r="BE850" s="11" t="e">
        <f t="shared" si="158"/>
        <v>#N/A</v>
      </c>
      <c r="BF850" s="11" t="e">
        <f>VLOOKUP($C850, FanGraphs_Standings[[Abbreviation]:[2024 Projected Full Season RDif]], 5, FALSE)</f>
        <v>#N/A</v>
      </c>
      <c r="BG850" s="11" t="e">
        <f>VLOOKUP($C850, FanGraphs_Standings[[Abbreviation]:[2024 Projected Full Season W%]], 18, FALSE)</f>
        <v>#N/A</v>
      </c>
      <c r="BH850" s="11" t="e">
        <f t="shared" si="159"/>
        <v>#N/A</v>
      </c>
      <c r="BI850" s="11" t="e">
        <f>VLOOKUP($C850, 'Home Field Adv'!$A$2:$K$31, 11, FALSE)</f>
        <v>#N/A</v>
      </c>
      <c r="BL850" s="12" t="str">
        <f t="shared" si="160"/>
        <v/>
      </c>
      <c r="BM850" s="12" t="str">
        <f t="shared" si="150"/>
        <v/>
      </c>
      <c r="BN850" s="12" t="str">
        <f t="shared" si="161"/>
        <v/>
      </c>
    </row>
    <row r="851" spans="6:66" x14ac:dyDescent="0.45">
      <c r="F851" s="11" t="e">
        <f>VLOOKUP($B851, FanGraphs_Standings[[Abbreviation]:[2024 Year to Date G]], 2, FALSE)</f>
        <v>#N/A</v>
      </c>
      <c r="G851" s="11" t="e">
        <f>_xlfn.IFNA(VLOOKUP($D851, 'SP Per G'!$A$2:$D$1385, 3, FALSE),M851)</f>
        <v>#N/A</v>
      </c>
      <c r="H851" s="11" t="e">
        <f>IF(AND(ISNA(VLOOKUP($D851, 'SP Per G'!$A$2:$D$1385, 4, FALSE)), ISTEXT($D851)), G851,IF(ISNA(VLOOKUP($D851, 'SP Per G'!$A$2:$D$1385, 4, FALSE)), M851, VLOOKUP($D851, 'SP Per G'!$A$2:$D$1385, 4, FALSE)))</f>
        <v>#N/A</v>
      </c>
      <c r="I851" s="11" t="e">
        <f t="shared" si="151"/>
        <v>#N/A</v>
      </c>
      <c r="J851" s="11" t="e">
        <f>_xlfn.IFNA(VLOOKUP($D851,Individual_Pitching___Dashboard[],18,FALSE),VLOOKUP(B851,Team_Pitching___Dashboard[[Team]:[ERA]],17,FALSE))</f>
        <v>#N/A</v>
      </c>
      <c r="K851" s="11" t="e">
        <f>_xlfn.IFNA(VLOOKUP($D851, Individual_Pitching___Dashboard[], 20, FALSE), VLOOKUP(B851,Team_Pitching___Dashboard[[Team]:[xFIP]],20,FALSE))</f>
        <v>#N/A</v>
      </c>
      <c r="L851" s="11" t="e">
        <f>_xlfn.IFNA(VLOOKUP($D851, Individual_Pitching___Advanced[], 21,FALSE), VLOOKUP(B851, Team_Pitching___Advanced[], 20, FALSE))</f>
        <v>#N/A</v>
      </c>
      <c r="M851" s="11" t="e">
        <f>VLOOKUP($B851, 'Team Per G'!$A$2:$G$31, 7, FALSE)</f>
        <v>#N/A</v>
      </c>
      <c r="N851" s="11" t="e">
        <f>VLOOKUP($B851, 'FanGraphs - Team WAR Projected'!$B$2:$E$31, 3, FALSE)/162</f>
        <v>#N/A</v>
      </c>
      <c r="O851" s="11" t="e">
        <f t="shared" si="152"/>
        <v>#N/A</v>
      </c>
      <c r="P851" s="11" t="e">
        <f>VLOOKUP($B851, Team_Pitching___Advanced[[Team]:[xFIP]], 19,FALSE)</f>
        <v>#N/A</v>
      </c>
      <c r="Q851" s="11" t="e">
        <f>VLOOKUP($B851, Team_Pitching___Advanced[], 20, FALSE)</f>
        <v>#N/A</v>
      </c>
      <c r="R851" s="11" t="e">
        <f>VLOOKUP($B851, Team_Batting___Dashboard[[Team]:[wOBA]], 16, FALSE)</f>
        <v>#N/A</v>
      </c>
      <c r="S851" s="11" t="e">
        <f>VLOOKUP($B851, Team_Batting___Advanced[[Team]:[OPS]], 9, FALSE)</f>
        <v>#N/A</v>
      </c>
      <c r="T851" s="11" t="e">
        <f>VLOOKUP($B851, Team_Batting___Advanced[], 19, FALSE)</f>
        <v>#N/A</v>
      </c>
      <c r="U851" s="11" t="e">
        <f>VLOOKUP($B851, 'Team Per G'!$A$2:$G$31, 3, FALSE)</f>
        <v>#N/A</v>
      </c>
      <c r="V851" s="11" t="e">
        <f>VLOOKUP($B851, 'Team Per G'!$A$2:$G$31, 5, FALSE)</f>
        <v>#N/A</v>
      </c>
      <c r="W851" s="11" t="e">
        <f>VLOOKUP($B851, 'Team Per G'!$A$2:$G$31, 4, FALSE)</f>
        <v>#N/A</v>
      </c>
      <c r="X851" s="11" t="e">
        <f>VLOOKUP($B851, Team_Batting___Dashboard[], 22, FALSE)/$F851</f>
        <v>#N/A</v>
      </c>
      <c r="Y851" s="11" t="e">
        <f>VLOOKUP($B851, 'FanGraphs - Team WAR Projected'!$B$2:$E$31, 4, FALSE)/162</f>
        <v>#N/A</v>
      </c>
      <c r="Z851" s="11" t="e">
        <f t="shared" si="153"/>
        <v>#N/A</v>
      </c>
      <c r="AA851" s="11" t="e">
        <f>VLOOKUP($B851, FanGraphs_Standings[[Abbreviation]:[2024 Year to Date RS/G]], 6, FALSE)/$F851</f>
        <v>#N/A</v>
      </c>
      <c r="AB851" s="11" t="e">
        <f>VLOOKUP($B851, FanGraphs_Standings[[Abbreviation]:[2024 Projected Full Season RDif]], 19, FALSE)/162</f>
        <v>#N/A</v>
      </c>
      <c r="AC851" s="11" t="e">
        <f t="shared" si="162"/>
        <v>#N/A</v>
      </c>
      <c r="AD851" s="11" t="e">
        <f>VLOOKUP($B851, FanGraphs_Standings[[Abbreviation]:[2024 Projected Full Season RDif]], 5, FALSE)</f>
        <v>#N/A</v>
      </c>
      <c r="AE851" s="11" t="e">
        <f>VLOOKUP($B851, FanGraphs_Standings[[Abbreviation]:[2024 Projected Full Season W%]], 18, FALSE)</f>
        <v>#N/A</v>
      </c>
      <c r="AF851" s="11" t="e">
        <f t="shared" si="154"/>
        <v>#N/A</v>
      </c>
      <c r="AG851" s="11" t="e">
        <f>VLOOKUP($B851, 'Home Field Adv'!$A$2:$I$31, 9, FALSE)</f>
        <v>#N/A</v>
      </c>
      <c r="AH851" s="11" t="e">
        <f>VLOOKUP($C851, FanGraphs_Standings[[Abbreviation]:[2024 Year to Date G]], 2, FALSE)</f>
        <v>#N/A</v>
      </c>
      <c r="AI851" s="11" t="e">
        <f>_xlfn.IFNA(VLOOKUP($E851, 'SP Per G'!$A$2:$D$1385, 3, FALSE), AO851)</f>
        <v>#N/A</v>
      </c>
      <c r="AJ851" s="11" t="e">
        <f>IF(AND(ISNA(VLOOKUP($E851, 'SP Per G'!$A$2:$D$1385, 4, FALSE)), ISTEXT($E851)), AI851,IF(ISNA(VLOOKUP($E851, 'SP Per G'!$A$2:$D$1385, 4, FALSE)), AO851, VLOOKUP($E851, 'SP Per G'!$A$2:$D$1385, 4, FALSE)))</f>
        <v>#N/A</v>
      </c>
      <c r="AK851" s="11" t="e">
        <f t="shared" si="155"/>
        <v>#N/A</v>
      </c>
      <c r="AL851" s="11" t="e">
        <f>_xlfn.IFNA(VLOOKUP($E851, Individual_Pitching___Dashboard[], 18, FALSE), VLOOKUP($C851,Team_Pitching___Advanced[[Team]:[SIERA]],16,FALSE))</f>
        <v>#N/A</v>
      </c>
      <c r="AM851" s="11" t="e">
        <f>_xlfn.IFNA(VLOOKUP($E851, Individual_Pitching___Dashboard[], 20, FALSE), VLOOKUP($C851,Team_Pitching___Advanced[[Team]:[xFIP]],19,FALSE))</f>
        <v>#N/A</v>
      </c>
      <c r="AN851" s="11" t="e">
        <f>_xlfn.IFNA(VLOOKUP($E851,Individual_Pitching___Advanced[],21,FALSE),VLOOKUP($C851,Team_Pitching___Advanced[[Team]:[SIERA]],20,FALSE))</f>
        <v>#N/A</v>
      </c>
      <c r="AO851" s="11" t="e">
        <f>VLOOKUP($C851, 'Team Per G'!$A$2:$G$31, 7, FALSE)</f>
        <v>#N/A</v>
      </c>
      <c r="AP851" s="11" t="e">
        <f>VLOOKUP($C851, 'FanGraphs - Team WAR Projected'!$B$2:$E$31, 3, FALSE)/162</f>
        <v>#N/A</v>
      </c>
      <c r="AQ851" s="11" t="e">
        <f t="shared" si="156"/>
        <v>#N/A</v>
      </c>
      <c r="AR851" s="11" t="e">
        <f>VLOOKUP($C851, Team_Pitching___Advanced[[Team]:[xFIP]], 19,FALSE)</f>
        <v>#N/A</v>
      </c>
      <c r="AS851" s="11" t="e">
        <f>VLOOKUP($C851, Team_Pitching___Advanced[], 20, FALSE)</f>
        <v>#N/A</v>
      </c>
      <c r="AT851" s="11" t="e">
        <f>VLOOKUP($C851, Team_Batting___Dashboard[[Team]:[wOBA]], 16, FALSE)</f>
        <v>#N/A</v>
      </c>
      <c r="AU851" s="11" t="e">
        <f>VLOOKUP($C851, Team_Batting___Advanced[[Team]:[OPS]], 9, FALSE)</f>
        <v>#N/A</v>
      </c>
      <c r="AV851" s="11" t="e">
        <f>VLOOKUP($C851, Team_Batting___Advanced[], 19, FALSE)</f>
        <v>#N/A</v>
      </c>
      <c r="AW851" s="11" t="e">
        <f>VLOOKUP($C851, 'Team Per G'!$A$2:$G$31, 3, FALSE)</f>
        <v>#N/A</v>
      </c>
      <c r="AX851" s="11" t="e">
        <f>VLOOKUP($C851, 'Team Per G'!$A$2:$G$31, 5, FALSE)</f>
        <v>#N/A</v>
      </c>
      <c r="AY851" s="11" t="e">
        <f>VLOOKUP($C851, 'Team Per G'!$A$2:$G$31, 4, FALSE)</f>
        <v>#N/A</v>
      </c>
      <c r="AZ851" s="11" t="e">
        <f>VLOOKUP($C851, Team_Batting___Dashboard[], 22, FALSE)/$AH851</f>
        <v>#N/A</v>
      </c>
      <c r="BA851" s="11" t="e">
        <f>VLOOKUP($C851, 'FanGraphs - Team WAR Projected'!$B$2:$E$31, 4, FALSE)/162</f>
        <v>#N/A</v>
      </c>
      <c r="BB851" s="11" t="e">
        <f t="shared" si="157"/>
        <v>#N/A</v>
      </c>
      <c r="BC851" s="11" t="e">
        <f>VLOOKUP($C851, FanGraphs_Standings[[Abbreviation]:[2024 Year to Date RS/G]], 6, FALSE)/$AH851</f>
        <v>#N/A</v>
      </c>
      <c r="BD851" s="11" t="e">
        <f>VLOOKUP($C851, FanGraphs_Standings[[Abbreviation]:[2024 Projected Full Season RDif]], 19, FALSE)/162</f>
        <v>#N/A</v>
      </c>
      <c r="BE851" s="11" t="e">
        <f t="shared" si="158"/>
        <v>#N/A</v>
      </c>
      <c r="BF851" s="11" t="e">
        <f>VLOOKUP($C851, FanGraphs_Standings[[Abbreviation]:[2024 Projected Full Season RDif]], 5, FALSE)</f>
        <v>#N/A</v>
      </c>
      <c r="BG851" s="11" t="e">
        <f>VLOOKUP($C851, FanGraphs_Standings[[Abbreviation]:[2024 Projected Full Season W%]], 18, FALSE)</f>
        <v>#N/A</v>
      </c>
      <c r="BH851" s="11" t="e">
        <f t="shared" si="159"/>
        <v>#N/A</v>
      </c>
      <c r="BI851" s="11" t="e">
        <f>VLOOKUP($C851, 'Home Field Adv'!$A$2:$K$31, 11, FALSE)</f>
        <v>#N/A</v>
      </c>
      <c r="BL851" s="12" t="str">
        <f t="shared" si="160"/>
        <v/>
      </c>
      <c r="BM851" s="12" t="str">
        <f t="shared" si="150"/>
        <v/>
      </c>
      <c r="BN851" s="12" t="str">
        <f t="shared" si="161"/>
        <v/>
      </c>
    </row>
    <row r="852" spans="6:66" x14ac:dyDescent="0.45">
      <c r="F852" s="11" t="e">
        <f>VLOOKUP($B852, FanGraphs_Standings[[Abbreviation]:[2024 Year to Date G]], 2, FALSE)</f>
        <v>#N/A</v>
      </c>
      <c r="G852" s="11" t="e">
        <f>_xlfn.IFNA(VLOOKUP($D852, 'SP Per G'!$A$2:$D$1385, 3, FALSE),M852)</f>
        <v>#N/A</v>
      </c>
      <c r="H852" s="11" t="e">
        <f>IF(AND(ISNA(VLOOKUP($D852, 'SP Per G'!$A$2:$D$1385, 4, FALSE)), ISTEXT($D852)), G852,IF(ISNA(VLOOKUP($D852, 'SP Per G'!$A$2:$D$1385, 4, FALSE)), M852, VLOOKUP($D852, 'SP Per G'!$A$2:$D$1385, 4, FALSE)))</f>
        <v>#N/A</v>
      </c>
      <c r="I852" s="11" t="e">
        <f t="shared" si="151"/>
        <v>#N/A</v>
      </c>
      <c r="J852" s="11" t="e">
        <f>_xlfn.IFNA(VLOOKUP($D852,Individual_Pitching___Dashboard[],18,FALSE),VLOOKUP(B852,Team_Pitching___Dashboard[[Team]:[ERA]],17,FALSE))</f>
        <v>#N/A</v>
      </c>
      <c r="K852" s="11" t="e">
        <f>_xlfn.IFNA(VLOOKUP($D852, Individual_Pitching___Dashboard[], 20, FALSE), VLOOKUP(B852,Team_Pitching___Dashboard[[Team]:[xFIP]],20,FALSE))</f>
        <v>#N/A</v>
      </c>
      <c r="L852" s="11" t="e">
        <f>_xlfn.IFNA(VLOOKUP($D852, Individual_Pitching___Advanced[], 21,FALSE), VLOOKUP(B852, Team_Pitching___Advanced[], 20, FALSE))</f>
        <v>#N/A</v>
      </c>
      <c r="M852" s="11" t="e">
        <f>VLOOKUP($B852, 'Team Per G'!$A$2:$G$31, 7, FALSE)</f>
        <v>#N/A</v>
      </c>
      <c r="N852" s="11" t="e">
        <f>VLOOKUP($B852, 'FanGraphs - Team WAR Projected'!$B$2:$E$31, 3, FALSE)/162</f>
        <v>#N/A</v>
      </c>
      <c r="O852" s="11" t="e">
        <f t="shared" si="152"/>
        <v>#N/A</v>
      </c>
      <c r="P852" s="11" t="e">
        <f>VLOOKUP($B852, Team_Pitching___Advanced[[Team]:[xFIP]], 19,FALSE)</f>
        <v>#N/A</v>
      </c>
      <c r="Q852" s="11" t="e">
        <f>VLOOKUP($B852, Team_Pitching___Advanced[], 20, FALSE)</f>
        <v>#N/A</v>
      </c>
      <c r="R852" s="11" t="e">
        <f>VLOOKUP($B852, Team_Batting___Dashboard[[Team]:[wOBA]], 16, FALSE)</f>
        <v>#N/A</v>
      </c>
      <c r="S852" s="11" t="e">
        <f>VLOOKUP($B852, Team_Batting___Advanced[[Team]:[OPS]], 9, FALSE)</f>
        <v>#N/A</v>
      </c>
      <c r="T852" s="11" t="e">
        <f>VLOOKUP($B852, Team_Batting___Advanced[], 19, FALSE)</f>
        <v>#N/A</v>
      </c>
      <c r="U852" s="11" t="e">
        <f>VLOOKUP($B852, 'Team Per G'!$A$2:$G$31, 3, FALSE)</f>
        <v>#N/A</v>
      </c>
      <c r="V852" s="11" t="e">
        <f>VLOOKUP($B852, 'Team Per G'!$A$2:$G$31, 5, FALSE)</f>
        <v>#N/A</v>
      </c>
      <c r="W852" s="11" t="e">
        <f>VLOOKUP($B852, 'Team Per G'!$A$2:$G$31, 4, FALSE)</f>
        <v>#N/A</v>
      </c>
      <c r="X852" s="11" t="e">
        <f>VLOOKUP($B852, Team_Batting___Dashboard[], 22, FALSE)/$F852</f>
        <v>#N/A</v>
      </c>
      <c r="Y852" s="11" t="e">
        <f>VLOOKUP($B852, 'FanGraphs - Team WAR Projected'!$B$2:$E$31, 4, FALSE)/162</f>
        <v>#N/A</v>
      </c>
      <c r="Z852" s="11" t="e">
        <f t="shared" si="153"/>
        <v>#N/A</v>
      </c>
      <c r="AA852" s="11" t="e">
        <f>VLOOKUP($B852, FanGraphs_Standings[[Abbreviation]:[2024 Year to Date RS/G]], 6, FALSE)/$F852</f>
        <v>#N/A</v>
      </c>
      <c r="AB852" s="11" t="e">
        <f>VLOOKUP($B852, FanGraphs_Standings[[Abbreviation]:[2024 Projected Full Season RDif]], 19, FALSE)/162</f>
        <v>#N/A</v>
      </c>
      <c r="AC852" s="11" t="e">
        <f t="shared" si="162"/>
        <v>#N/A</v>
      </c>
      <c r="AD852" s="11" t="e">
        <f>VLOOKUP($B852, FanGraphs_Standings[[Abbreviation]:[2024 Projected Full Season RDif]], 5, FALSE)</f>
        <v>#N/A</v>
      </c>
      <c r="AE852" s="11" t="e">
        <f>VLOOKUP($B852, FanGraphs_Standings[[Abbreviation]:[2024 Projected Full Season W%]], 18, FALSE)</f>
        <v>#N/A</v>
      </c>
      <c r="AF852" s="11" t="e">
        <f t="shared" si="154"/>
        <v>#N/A</v>
      </c>
      <c r="AG852" s="11" t="e">
        <f>VLOOKUP($B852, 'Home Field Adv'!$A$2:$I$31, 9, FALSE)</f>
        <v>#N/A</v>
      </c>
      <c r="AH852" s="11" t="e">
        <f>VLOOKUP($C852, FanGraphs_Standings[[Abbreviation]:[2024 Year to Date G]], 2, FALSE)</f>
        <v>#N/A</v>
      </c>
      <c r="AI852" s="11" t="e">
        <f>_xlfn.IFNA(VLOOKUP($E852, 'SP Per G'!$A$2:$D$1385, 3, FALSE), AO852)</f>
        <v>#N/A</v>
      </c>
      <c r="AJ852" s="11" t="e">
        <f>IF(AND(ISNA(VLOOKUP($E852, 'SP Per G'!$A$2:$D$1385, 4, FALSE)), ISTEXT($E852)), AI852,IF(ISNA(VLOOKUP($E852, 'SP Per G'!$A$2:$D$1385, 4, FALSE)), AO852, VLOOKUP($E852, 'SP Per G'!$A$2:$D$1385, 4, FALSE)))</f>
        <v>#N/A</v>
      </c>
      <c r="AK852" s="11" t="e">
        <f t="shared" si="155"/>
        <v>#N/A</v>
      </c>
      <c r="AL852" s="11" t="e">
        <f>_xlfn.IFNA(VLOOKUP($E852, Individual_Pitching___Dashboard[], 18, FALSE), VLOOKUP($C852,Team_Pitching___Advanced[[Team]:[SIERA]],16,FALSE))</f>
        <v>#N/A</v>
      </c>
      <c r="AM852" s="11" t="e">
        <f>_xlfn.IFNA(VLOOKUP($E852, Individual_Pitching___Dashboard[], 20, FALSE), VLOOKUP($C852,Team_Pitching___Advanced[[Team]:[xFIP]],19,FALSE))</f>
        <v>#N/A</v>
      </c>
      <c r="AN852" s="11" t="e">
        <f>_xlfn.IFNA(VLOOKUP($E852,Individual_Pitching___Advanced[],21,FALSE),VLOOKUP($C852,Team_Pitching___Advanced[[Team]:[SIERA]],20,FALSE))</f>
        <v>#N/A</v>
      </c>
      <c r="AO852" s="11" t="e">
        <f>VLOOKUP($C852, 'Team Per G'!$A$2:$G$31, 7, FALSE)</f>
        <v>#N/A</v>
      </c>
      <c r="AP852" s="11" t="e">
        <f>VLOOKUP($C852, 'FanGraphs - Team WAR Projected'!$B$2:$E$31, 3, FALSE)/162</f>
        <v>#N/A</v>
      </c>
      <c r="AQ852" s="11" t="e">
        <f t="shared" si="156"/>
        <v>#N/A</v>
      </c>
      <c r="AR852" s="11" t="e">
        <f>VLOOKUP($C852, Team_Pitching___Advanced[[Team]:[xFIP]], 19,FALSE)</f>
        <v>#N/A</v>
      </c>
      <c r="AS852" s="11" t="e">
        <f>VLOOKUP($C852, Team_Pitching___Advanced[], 20, FALSE)</f>
        <v>#N/A</v>
      </c>
      <c r="AT852" s="11" t="e">
        <f>VLOOKUP($C852, Team_Batting___Dashboard[[Team]:[wOBA]], 16, FALSE)</f>
        <v>#N/A</v>
      </c>
      <c r="AU852" s="11" t="e">
        <f>VLOOKUP($C852, Team_Batting___Advanced[[Team]:[OPS]], 9, FALSE)</f>
        <v>#N/A</v>
      </c>
      <c r="AV852" s="11" t="e">
        <f>VLOOKUP($C852, Team_Batting___Advanced[], 19, FALSE)</f>
        <v>#N/A</v>
      </c>
      <c r="AW852" s="11" t="e">
        <f>VLOOKUP($C852, 'Team Per G'!$A$2:$G$31, 3, FALSE)</f>
        <v>#N/A</v>
      </c>
      <c r="AX852" s="11" t="e">
        <f>VLOOKUP($C852, 'Team Per G'!$A$2:$G$31, 5, FALSE)</f>
        <v>#N/A</v>
      </c>
      <c r="AY852" s="11" t="e">
        <f>VLOOKUP($C852, 'Team Per G'!$A$2:$G$31, 4, FALSE)</f>
        <v>#N/A</v>
      </c>
      <c r="AZ852" s="11" t="e">
        <f>VLOOKUP($C852, Team_Batting___Dashboard[], 22, FALSE)/$AH852</f>
        <v>#N/A</v>
      </c>
      <c r="BA852" s="11" t="e">
        <f>VLOOKUP($C852, 'FanGraphs - Team WAR Projected'!$B$2:$E$31, 4, FALSE)/162</f>
        <v>#N/A</v>
      </c>
      <c r="BB852" s="11" t="e">
        <f t="shared" si="157"/>
        <v>#N/A</v>
      </c>
      <c r="BC852" s="11" t="e">
        <f>VLOOKUP($C852, FanGraphs_Standings[[Abbreviation]:[2024 Year to Date RS/G]], 6, FALSE)/$AH852</f>
        <v>#N/A</v>
      </c>
      <c r="BD852" s="11" t="e">
        <f>VLOOKUP($C852, FanGraphs_Standings[[Abbreviation]:[2024 Projected Full Season RDif]], 19, FALSE)/162</f>
        <v>#N/A</v>
      </c>
      <c r="BE852" s="11" t="e">
        <f t="shared" si="158"/>
        <v>#N/A</v>
      </c>
      <c r="BF852" s="11" t="e">
        <f>VLOOKUP($C852, FanGraphs_Standings[[Abbreviation]:[2024 Projected Full Season RDif]], 5, FALSE)</f>
        <v>#N/A</v>
      </c>
      <c r="BG852" s="11" t="e">
        <f>VLOOKUP($C852, FanGraphs_Standings[[Abbreviation]:[2024 Projected Full Season W%]], 18, FALSE)</f>
        <v>#N/A</v>
      </c>
      <c r="BH852" s="11" t="e">
        <f t="shared" si="159"/>
        <v>#N/A</v>
      </c>
      <c r="BI852" s="11" t="e">
        <f>VLOOKUP($C852, 'Home Field Adv'!$A$2:$K$31, 11, FALSE)</f>
        <v>#N/A</v>
      </c>
      <c r="BL852" s="12" t="str">
        <f t="shared" si="160"/>
        <v/>
      </c>
      <c r="BM852" s="12" t="str">
        <f t="shared" si="150"/>
        <v/>
      </c>
      <c r="BN852" s="12" t="str">
        <f t="shared" si="161"/>
        <v/>
      </c>
    </row>
    <row r="853" spans="6:66" x14ac:dyDescent="0.45">
      <c r="F853" s="11" t="e">
        <f>VLOOKUP($B853, FanGraphs_Standings[[Abbreviation]:[2024 Year to Date G]], 2, FALSE)</f>
        <v>#N/A</v>
      </c>
      <c r="G853" s="11" t="e">
        <f>_xlfn.IFNA(VLOOKUP($D853, 'SP Per G'!$A$2:$D$1385, 3, FALSE),M853)</f>
        <v>#N/A</v>
      </c>
      <c r="H853" s="11" t="e">
        <f>IF(AND(ISNA(VLOOKUP($D853, 'SP Per G'!$A$2:$D$1385, 4, FALSE)), ISTEXT($D853)), G853,IF(ISNA(VLOOKUP($D853, 'SP Per G'!$A$2:$D$1385, 4, FALSE)), M853, VLOOKUP($D853, 'SP Per G'!$A$2:$D$1385, 4, FALSE)))</f>
        <v>#N/A</v>
      </c>
      <c r="I853" s="11" t="e">
        <f t="shared" si="151"/>
        <v>#N/A</v>
      </c>
      <c r="J853" s="11" t="e">
        <f>_xlfn.IFNA(VLOOKUP($D853,Individual_Pitching___Dashboard[],18,FALSE),VLOOKUP(B853,Team_Pitching___Dashboard[[Team]:[ERA]],17,FALSE))</f>
        <v>#N/A</v>
      </c>
      <c r="K853" s="11" t="e">
        <f>_xlfn.IFNA(VLOOKUP($D853, Individual_Pitching___Dashboard[], 20, FALSE), VLOOKUP(B853,Team_Pitching___Dashboard[[Team]:[xFIP]],20,FALSE))</f>
        <v>#N/A</v>
      </c>
      <c r="L853" s="11" t="e">
        <f>_xlfn.IFNA(VLOOKUP($D853, Individual_Pitching___Advanced[], 21,FALSE), VLOOKUP(B853, Team_Pitching___Advanced[], 20, FALSE))</f>
        <v>#N/A</v>
      </c>
      <c r="M853" s="11" t="e">
        <f>VLOOKUP($B853, 'Team Per G'!$A$2:$G$31, 7, FALSE)</f>
        <v>#N/A</v>
      </c>
      <c r="N853" s="11" t="e">
        <f>VLOOKUP($B853, 'FanGraphs - Team WAR Projected'!$B$2:$E$31, 3, FALSE)/162</f>
        <v>#N/A</v>
      </c>
      <c r="O853" s="11" t="e">
        <f t="shared" si="152"/>
        <v>#N/A</v>
      </c>
      <c r="P853" s="11" t="e">
        <f>VLOOKUP($B853, Team_Pitching___Advanced[[Team]:[xFIP]], 19,FALSE)</f>
        <v>#N/A</v>
      </c>
      <c r="Q853" s="11" t="e">
        <f>VLOOKUP($B853, Team_Pitching___Advanced[], 20, FALSE)</f>
        <v>#N/A</v>
      </c>
      <c r="R853" s="11" t="e">
        <f>VLOOKUP($B853, Team_Batting___Dashboard[[Team]:[wOBA]], 16, FALSE)</f>
        <v>#N/A</v>
      </c>
      <c r="S853" s="11" t="e">
        <f>VLOOKUP($B853, Team_Batting___Advanced[[Team]:[OPS]], 9, FALSE)</f>
        <v>#N/A</v>
      </c>
      <c r="T853" s="11" t="e">
        <f>VLOOKUP($B853, Team_Batting___Advanced[], 19, FALSE)</f>
        <v>#N/A</v>
      </c>
      <c r="U853" s="11" t="e">
        <f>VLOOKUP($B853, 'Team Per G'!$A$2:$G$31, 3, FALSE)</f>
        <v>#N/A</v>
      </c>
      <c r="V853" s="11" t="e">
        <f>VLOOKUP($B853, 'Team Per G'!$A$2:$G$31, 5, FALSE)</f>
        <v>#N/A</v>
      </c>
      <c r="W853" s="11" t="e">
        <f>VLOOKUP($B853, 'Team Per G'!$A$2:$G$31, 4, FALSE)</f>
        <v>#N/A</v>
      </c>
      <c r="X853" s="11" t="e">
        <f>VLOOKUP($B853, Team_Batting___Dashboard[], 22, FALSE)/$F853</f>
        <v>#N/A</v>
      </c>
      <c r="Y853" s="11" t="e">
        <f>VLOOKUP($B853, 'FanGraphs - Team WAR Projected'!$B$2:$E$31, 4, FALSE)/162</f>
        <v>#N/A</v>
      </c>
      <c r="Z853" s="11" t="e">
        <f t="shared" si="153"/>
        <v>#N/A</v>
      </c>
      <c r="AA853" s="11" t="e">
        <f>VLOOKUP($B853, FanGraphs_Standings[[Abbreviation]:[2024 Year to Date RS/G]], 6, FALSE)/$F853</f>
        <v>#N/A</v>
      </c>
      <c r="AB853" s="11" t="e">
        <f>VLOOKUP($B853, FanGraphs_Standings[[Abbreviation]:[2024 Projected Full Season RDif]], 19, FALSE)/162</f>
        <v>#N/A</v>
      </c>
      <c r="AC853" s="11" t="e">
        <f t="shared" si="162"/>
        <v>#N/A</v>
      </c>
      <c r="AD853" s="11" t="e">
        <f>VLOOKUP($B853, FanGraphs_Standings[[Abbreviation]:[2024 Projected Full Season RDif]], 5, FALSE)</f>
        <v>#N/A</v>
      </c>
      <c r="AE853" s="11" t="e">
        <f>VLOOKUP($B853, FanGraphs_Standings[[Abbreviation]:[2024 Projected Full Season W%]], 18, FALSE)</f>
        <v>#N/A</v>
      </c>
      <c r="AF853" s="11" t="e">
        <f t="shared" si="154"/>
        <v>#N/A</v>
      </c>
      <c r="AG853" s="11" t="e">
        <f>VLOOKUP($B853, 'Home Field Adv'!$A$2:$I$31, 9, FALSE)</f>
        <v>#N/A</v>
      </c>
      <c r="AH853" s="11" t="e">
        <f>VLOOKUP($C853, FanGraphs_Standings[[Abbreviation]:[2024 Year to Date G]], 2, FALSE)</f>
        <v>#N/A</v>
      </c>
      <c r="AI853" s="11" t="e">
        <f>_xlfn.IFNA(VLOOKUP($E853, 'SP Per G'!$A$2:$D$1385, 3, FALSE), AO853)</f>
        <v>#N/A</v>
      </c>
      <c r="AJ853" s="11" t="e">
        <f>IF(AND(ISNA(VLOOKUP($E853, 'SP Per G'!$A$2:$D$1385, 4, FALSE)), ISTEXT($E853)), AI853,IF(ISNA(VLOOKUP($E853, 'SP Per G'!$A$2:$D$1385, 4, FALSE)), AO853, VLOOKUP($E853, 'SP Per G'!$A$2:$D$1385, 4, FALSE)))</f>
        <v>#N/A</v>
      </c>
      <c r="AK853" s="11" t="e">
        <f t="shared" si="155"/>
        <v>#N/A</v>
      </c>
      <c r="AL853" s="11" t="e">
        <f>_xlfn.IFNA(VLOOKUP($E853, Individual_Pitching___Dashboard[], 18, FALSE), VLOOKUP($C853,Team_Pitching___Advanced[[Team]:[SIERA]],16,FALSE))</f>
        <v>#N/A</v>
      </c>
      <c r="AM853" s="11" t="e">
        <f>_xlfn.IFNA(VLOOKUP($E853, Individual_Pitching___Dashboard[], 20, FALSE), VLOOKUP($C853,Team_Pitching___Advanced[[Team]:[xFIP]],19,FALSE))</f>
        <v>#N/A</v>
      </c>
      <c r="AN853" s="11" t="e">
        <f>_xlfn.IFNA(VLOOKUP($E853,Individual_Pitching___Advanced[],21,FALSE),VLOOKUP($C853,Team_Pitching___Advanced[[Team]:[SIERA]],20,FALSE))</f>
        <v>#N/A</v>
      </c>
      <c r="AO853" s="11" t="e">
        <f>VLOOKUP($C853, 'Team Per G'!$A$2:$G$31, 7, FALSE)</f>
        <v>#N/A</v>
      </c>
      <c r="AP853" s="11" t="e">
        <f>VLOOKUP($C853, 'FanGraphs - Team WAR Projected'!$B$2:$E$31, 3, FALSE)/162</f>
        <v>#N/A</v>
      </c>
      <c r="AQ853" s="11" t="e">
        <f t="shared" si="156"/>
        <v>#N/A</v>
      </c>
      <c r="AR853" s="11" t="e">
        <f>VLOOKUP($C853, Team_Pitching___Advanced[[Team]:[xFIP]], 19,FALSE)</f>
        <v>#N/A</v>
      </c>
      <c r="AS853" s="11" t="e">
        <f>VLOOKUP($C853, Team_Pitching___Advanced[], 20, FALSE)</f>
        <v>#N/A</v>
      </c>
      <c r="AT853" s="11" t="e">
        <f>VLOOKUP($C853, Team_Batting___Dashboard[[Team]:[wOBA]], 16, FALSE)</f>
        <v>#N/A</v>
      </c>
      <c r="AU853" s="11" t="e">
        <f>VLOOKUP($C853, Team_Batting___Advanced[[Team]:[OPS]], 9, FALSE)</f>
        <v>#N/A</v>
      </c>
      <c r="AV853" s="11" t="e">
        <f>VLOOKUP($C853, Team_Batting___Advanced[], 19, FALSE)</f>
        <v>#N/A</v>
      </c>
      <c r="AW853" s="11" t="e">
        <f>VLOOKUP($C853, 'Team Per G'!$A$2:$G$31, 3, FALSE)</f>
        <v>#N/A</v>
      </c>
      <c r="AX853" s="11" t="e">
        <f>VLOOKUP($C853, 'Team Per G'!$A$2:$G$31, 5, FALSE)</f>
        <v>#N/A</v>
      </c>
      <c r="AY853" s="11" t="e">
        <f>VLOOKUP($C853, 'Team Per G'!$A$2:$G$31, 4, FALSE)</f>
        <v>#N/A</v>
      </c>
      <c r="AZ853" s="11" t="e">
        <f>VLOOKUP($C853, Team_Batting___Dashboard[], 22, FALSE)/$AH853</f>
        <v>#N/A</v>
      </c>
      <c r="BA853" s="11" t="e">
        <f>VLOOKUP($C853, 'FanGraphs - Team WAR Projected'!$B$2:$E$31, 4, FALSE)/162</f>
        <v>#N/A</v>
      </c>
      <c r="BB853" s="11" t="e">
        <f t="shared" si="157"/>
        <v>#N/A</v>
      </c>
      <c r="BC853" s="11" t="e">
        <f>VLOOKUP($C853, FanGraphs_Standings[[Abbreviation]:[2024 Year to Date RS/G]], 6, FALSE)/$AH853</f>
        <v>#N/A</v>
      </c>
      <c r="BD853" s="11" t="e">
        <f>VLOOKUP($C853, FanGraphs_Standings[[Abbreviation]:[2024 Projected Full Season RDif]], 19, FALSE)/162</f>
        <v>#N/A</v>
      </c>
      <c r="BE853" s="11" t="e">
        <f t="shared" si="158"/>
        <v>#N/A</v>
      </c>
      <c r="BF853" s="11" t="e">
        <f>VLOOKUP($C853, FanGraphs_Standings[[Abbreviation]:[2024 Projected Full Season RDif]], 5, FALSE)</f>
        <v>#N/A</v>
      </c>
      <c r="BG853" s="11" t="e">
        <f>VLOOKUP($C853, FanGraphs_Standings[[Abbreviation]:[2024 Projected Full Season W%]], 18, FALSE)</f>
        <v>#N/A</v>
      </c>
      <c r="BH853" s="11" t="e">
        <f t="shared" si="159"/>
        <v>#N/A</v>
      </c>
      <c r="BI853" s="11" t="e">
        <f>VLOOKUP($C853, 'Home Field Adv'!$A$2:$K$31, 11, FALSE)</f>
        <v>#N/A</v>
      </c>
      <c r="BL853" s="12" t="str">
        <f t="shared" si="160"/>
        <v/>
      </c>
      <c r="BM853" s="12" t="str">
        <f t="shared" si="150"/>
        <v/>
      </c>
      <c r="BN853" s="12" t="str">
        <f t="shared" si="161"/>
        <v/>
      </c>
    </row>
    <row r="854" spans="6:66" x14ac:dyDescent="0.45">
      <c r="F854" s="11" t="e">
        <f>VLOOKUP($B854, FanGraphs_Standings[[Abbreviation]:[2024 Year to Date G]], 2, FALSE)</f>
        <v>#N/A</v>
      </c>
      <c r="G854" s="11" t="e">
        <f>_xlfn.IFNA(VLOOKUP($D854, 'SP Per G'!$A$2:$D$1385, 3, FALSE),M854)</f>
        <v>#N/A</v>
      </c>
      <c r="H854" s="11" t="e">
        <f>IF(AND(ISNA(VLOOKUP($D854, 'SP Per G'!$A$2:$D$1385, 4, FALSE)), ISTEXT($D854)), G854,IF(ISNA(VLOOKUP($D854, 'SP Per G'!$A$2:$D$1385, 4, FALSE)), M854, VLOOKUP($D854, 'SP Per G'!$A$2:$D$1385, 4, FALSE)))</f>
        <v>#N/A</v>
      </c>
      <c r="I854" s="11" t="e">
        <f t="shared" si="151"/>
        <v>#N/A</v>
      </c>
      <c r="J854" s="11" t="e">
        <f>_xlfn.IFNA(VLOOKUP($D854,Individual_Pitching___Dashboard[],18,FALSE),VLOOKUP(B854,Team_Pitching___Dashboard[[Team]:[ERA]],17,FALSE))</f>
        <v>#N/A</v>
      </c>
      <c r="K854" s="11" t="e">
        <f>_xlfn.IFNA(VLOOKUP($D854, Individual_Pitching___Dashboard[], 20, FALSE), VLOOKUP(B854,Team_Pitching___Dashboard[[Team]:[xFIP]],20,FALSE))</f>
        <v>#N/A</v>
      </c>
      <c r="L854" s="11" t="e">
        <f>_xlfn.IFNA(VLOOKUP($D854, Individual_Pitching___Advanced[], 21,FALSE), VLOOKUP(B854, Team_Pitching___Advanced[], 20, FALSE))</f>
        <v>#N/A</v>
      </c>
      <c r="M854" s="11" t="e">
        <f>VLOOKUP($B854, 'Team Per G'!$A$2:$G$31, 7, FALSE)</f>
        <v>#N/A</v>
      </c>
      <c r="N854" s="11" t="e">
        <f>VLOOKUP($B854, 'FanGraphs - Team WAR Projected'!$B$2:$E$31, 3, FALSE)/162</f>
        <v>#N/A</v>
      </c>
      <c r="O854" s="11" t="e">
        <f t="shared" si="152"/>
        <v>#N/A</v>
      </c>
      <c r="P854" s="11" t="e">
        <f>VLOOKUP($B854, Team_Pitching___Advanced[[Team]:[xFIP]], 19,FALSE)</f>
        <v>#N/A</v>
      </c>
      <c r="Q854" s="11" t="e">
        <f>VLOOKUP($B854, Team_Pitching___Advanced[], 20, FALSE)</f>
        <v>#N/A</v>
      </c>
      <c r="R854" s="11" t="e">
        <f>VLOOKUP($B854, Team_Batting___Dashboard[[Team]:[wOBA]], 16, FALSE)</f>
        <v>#N/A</v>
      </c>
      <c r="S854" s="11" t="e">
        <f>VLOOKUP($B854, Team_Batting___Advanced[[Team]:[OPS]], 9, FALSE)</f>
        <v>#N/A</v>
      </c>
      <c r="T854" s="11" t="e">
        <f>VLOOKUP($B854, Team_Batting___Advanced[], 19, FALSE)</f>
        <v>#N/A</v>
      </c>
      <c r="U854" s="11" t="e">
        <f>VLOOKUP($B854, 'Team Per G'!$A$2:$G$31, 3, FALSE)</f>
        <v>#N/A</v>
      </c>
      <c r="V854" s="11" t="e">
        <f>VLOOKUP($B854, 'Team Per G'!$A$2:$G$31, 5, FALSE)</f>
        <v>#N/A</v>
      </c>
      <c r="W854" s="11" t="e">
        <f>VLOOKUP($B854, 'Team Per G'!$A$2:$G$31, 4, FALSE)</f>
        <v>#N/A</v>
      </c>
      <c r="X854" s="11" t="e">
        <f>VLOOKUP($B854, Team_Batting___Dashboard[], 22, FALSE)/$F854</f>
        <v>#N/A</v>
      </c>
      <c r="Y854" s="11" t="e">
        <f>VLOOKUP($B854, 'FanGraphs - Team WAR Projected'!$B$2:$E$31, 4, FALSE)/162</f>
        <v>#N/A</v>
      </c>
      <c r="Z854" s="11" t="e">
        <f t="shared" si="153"/>
        <v>#N/A</v>
      </c>
      <c r="AA854" s="11" t="e">
        <f>VLOOKUP($B854, FanGraphs_Standings[[Abbreviation]:[2024 Year to Date RS/G]], 6, FALSE)/$F854</f>
        <v>#N/A</v>
      </c>
      <c r="AB854" s="11" t="e">
        <f>VLOOKUP($B854, FanGraphs_Standings[[Abbreviation]:[2024 Projected Full Season RDif]], 19, FALSE)/162</f>
        <v>#N/A</v>
      </c>
      <c r="AC854" s="11" t="e">
        <f t="shared" si="162"/>
        <v>#N/A</v>
      </c>
      <c r="AD854" s="11" t="e">
        <f>VLOOKUP($B854, FanGraphs_Standings[[Abbreviation]:[2024 Projected Full Season RDif]], 5, FALSE)</f>
        <v>#N/A</v>
      </c>
      <c r="AE854" s="11" t="e">
        <f>VLOOKUP($B854, FanGraphs_Standings[[Abbreviation]:[2024 Projected Full Season W%]], 18, FALSE)</f>
        <v>#N/A</v>
      </c>
      <c r="AF854" s="11" t="e">
        <f t="shared" si="154"/>
        <v>#N/A</v>
      </c>
      <c r="AG854" s="11" t="e">
        <f>VLOOKUP($B854, 'Home Field Adv'!$A$2:$I$31, 9, FALSE)</f>
        <v>#N/A</v>
      </c>
      <c r="AH854" s="11" t="e">
        <f>VLOOKUP($C854, FanGraphs_Standings[[Abbreviation]:[2024 Year to Date G]], 2, FALSE)</f>
        <v>#N/A</v>
      </c>
      <c r="AI854" s="11" t="e">
        <f>_xlfn.IFNA(VLOOKUP($E854, 'SP Per G'!$A$2:$D$1385, 3, FALSE), AO854)</f>
        <v>#N/A</v>
      </c>
      <c r="AJ854" s="11" t="e">
        <f>IF(AND(ISNA(VLOOKUP($E854, 'SP Per G'!$A$2:$D$1385, 4, FALSE)), ISTEXT($E854)), AI854,IF(ISNA(VLOOKUP($E854, 'SP Per G'!$A$2:$D$1385, 4, FALSE)), AO854, VLOOKUP($E854, 'SP Per G'!$A$2:$D$1385, 4, FALSE)))</f>
        <v>#N/A</v>
      </c>
      <c r="AK854" s="11" t="e">
        <f t="shared" si="155"/>
        <v>#N/A</v>
      </c>
      <c r="AL854" s="11" t="e">
        <f>_xlfn.IFNA(VLOOKUP($E854, Individual_Pitching___Dashboard[], 18, FALSE), VLOOKUP($C854,Team_Pitching___Advanced[[Team]:[SIERA]],16,FALSE))</f>
        <v>#N/A</v>
      </c>
      <c r="AM854" s="11" t="e">
        <f>_xlfn.IFNA(VLOOKUP($E854, Individual_Pitching___Dashboard[], 20, FALSE), VLOOKUP($C854,Team_Pitching___Advanced[[Team]:[xFIP]],19,FALSE))</f>
        <v>#N/A</v>
      </c>
      <c r="AN854" s="11" t="e">
        <f>_xlfn.IFNA(VLOOKUP($E854,Individual_Pitching___Advanced[],21,FALSE),VLOOKUP($C854,Team_Pitching___Advanced[[Team]:[SIERA]],20,FALSE))</f>
        <v>#N/A</v>
      </c>
      <c r="AO854" s="11" t="e">
        <f>VLOOKUP($C854, 'Team Per G'!$A$2:$G$31, 7, FALSE)</f>
        <v>#N/A</v>
      </c>
      <c r="AP854" s="11" t="e">
        <f>VLOOKUP($C854, 'FanGraphs - Team WAR Projected'!$B$2:$E$31, 3, FALSE)/162</f>
        <v>#N/A</v>
      </c>
      <c r="AQ854" s="11" t="e">
        <f t="shared" si="156"/>
        <v>#N/A</v>
      </c>
      <c r="AR854" s="11" t="e">
        <f>VLOOKUP($C854, Team_Pitching___Advanced[[Team]:[xFIP]], 19,FALSE)</f>
        <v>#N/A</v>
      </c>
      <c r="AS854" s="11" t="e">
        <f>VLOOKUP($C854, Team_Pitching___Advanced[], 20, FALSE)</f>
        <v>#N/A</v>
      </c>
      <c r="AT854" s="11" t="e">
        <f>VLOOKUP($C854, Team_Batting___Dashboard[[Team]:[wOBA]], 16, FALSE)</f>
        <v>#N/A</v>
      </c>
      <c r="AU854" s="11" t="e">
        <f>VLOOKUP($C854, Team_Batting___Advanced[[Team]:[OPS]], 9, FALSE)</f>
        <v>#N/A</v>
      </c>
      <c r="AV854" s="11" t="e">
        <f>VLOOKUP($C854, Team_Batting___Advanced[], 19, FALSE)</f>
        <v>#N/A</v>
      </c>
      <c r="AW854" s="11" t="e">
        <f>VLOOKUP($C854, 'Team Per G'!$A$2:$G$31, 3, FALSE)</f>
        <v>#N/A</v>
      </c>
      <c r="AX854" s="11" t="e">
        <f>VLOOKUP($C854, 'Team Per G'!$A$2:$G$31, 5, FALSE)</f>
        <v>#N/A</v>
      </c>
      <c r="AY854" s="11" t="e">
        <f>VLOOKUP($C854, 'Team Per G'!$A$2:$G$31, 4, FALSE)</f>
        <v>#N/A</v>
      </c>
      <c r="AZ854" s="11" t="e">
        <f>VLOOKUP($C854, Team_Batting___Dashboard[], 22, FALSE)/$AH854</f>
        <v>#N/A</v>
      </c>
      <c r="BA854" s="11" t="e">
        <f>VLOOKUP($C854, 'FanGraphs - Team WAR Projected'!$B$2:$E$31, 4, FALSE)/162</f>
        <v>#N/A</v>
      </c>
      <c r="BB854" s="11" t="e">
        <f t="shared" si="157"/>
        <v>#N/A</v>
      </c>
      <c r="BC854" s="11" t="e">
        <f>VLOOKUP($C854, FanGraphs_Standings[[Abbreviation]:[2024 Year to Date RS/G]], 6, FALSE)/$AH854</f>
        <v>#N/A</v>
      </c>
      <c r="BD854" s="11" t="e">
        <f>VLOOKUP($C854, FanGraphs_Standings[[Abbreviation]:[2024 Projected Full Season RDif]], 19, FALSE)/162</f>
        <v>#N/A</v>
      </c>
      <c r="BE854" s="11" t="e">
        <f t="shared" si="158"/>
        <v>#N/A</v>
      </c>
      <c r="BF854" s="11" t="e">
        <f>VLOOKUP($C854, FanGraphs_Standings[[Abbreviation]:[2024 Projected Full Season RDif]], 5, FALSE)</f>
        <v>#N/A</v>
      </c>
      <c r="BG854" s="11" t="e">
        <f>VLOOKUP($C854, FanGraphs_Standings[[Abbreviation]:[2024 Projected Full Season W%]], 18, FALSE)</f>
        <v>#N/A</v>
      </c>
      <c r="BH854" s="11" t="e">
        <f t="shared" si="159"/>
        <v>#N/A</v>
      </c>
      <c r="BI854" s="11" t="e">
        <f>VLOOKUP($C854, 'Home Field Adv'!$A$2:$K$31, 11, FALSE)</f>
        <v>#N/A</v>
      </c>
      <c r="BL854" s="12" t="str">
        <f t="shared" si="160"/>
        <v/>
      </c>
      <c r="BM854" s="12" t="str">
        <f t="shared" si="150"/>
        <v/>
      </c>
      <c r="BN854" s="12" t="str">
        <f t="shared" si="161"/>
        <v/>
      </c>
    </row>
    <row r="855" spans="6:66" x14ac:dyDescent="0.45">
      <c r="F855" s="11" t="e">
        <f>VLOOKUP($B855, FanGraphs_Standings[[Abbreviation]:[2024 Year to Date G]], 2, FALSE)</f>
        <v>#N/A</v>
      </c>
      <c r="G855" s="11" t="e">
        <f>_xlfn.IFNA(VLOOKUP($D855, 'SP Per G'!$A$2:$D$1385, 3, FALSE),M855)</f>
        <v>#N/A</v>
      </c>
      <c r="H855" s="11" t="e">
        <f>IF(AND(ISNA(VLOOKUP($D855, 'SP Per G'!$A$2:$D$1385, 4, FALSE)), ISTEXT($D855)), G855,IF(ISNA(VLOOKUP($D855, 'SP Per G'!$A$2:$D$1385, 4, FALSE)), M855, VLOOKUP($D855, 'SP Per G'!$A$2:$D$1385, 4, FALSE)))</f>
        <v>#N/A</v>
      </c>
      <c r="I855" s="11" t="e">
        <f t="shared" si="151"/>
        <v>#N/A</v>
      </c>
      <c r="J855" s="11" t="e">
        <f>_xlfn.IFNA(VLOOKUP($D855,Individual_Pitching___Dashboard[],18,FALSE),VLOOKUP(B855,Team_Pitching___Dashboard[[Team]:[ERA]],17,FALSE))</f>
        <v>#N/A</v>
      </c>
      <c r="K855" s="11" t="e">
        <f>_xlfn.IFNA(VLOOKUP($D855, Individual_Pitching___Dashboard[], 20, FALSE), VLOOKUP(B855,Team_Pitching___Dashboard[[Team]:[xFIP]],20,FALSE))</f>
        <v>#N/A</v>
      </c>
      <c r="L855" s="11" t="e">
        <f>_xlfn.IFNA(VLOOKUP($D855, Individual_Pitching___Advanced[], 21,FALSE), VLOOKUP(B855, Team_Pitching___Advanced[], 20, FALSE))</f>
        <v>#N/A</v>
      </c>
      <c r="M855" s="11" t="e">
        <f>VLOOKUP($B855, 'Team Per G'!$A$2:$G$31, 7, FALSE)</f>
        <v>#N/A</v>
      </c>
      <c r="N855" s="11" t="e">
        <f>VLOOKUP($B855, 'FanGraphs - Team WAR Projected'!$B$2:$E$31, 3, FALSE)/162</f>
        <v>#N/A</v>
      </c>
      <c r="O855" s="11" t="e">
        <f t="shared" si="152"/>
        <v>#N/A</v>
      </c>
      <c r="P855" s="11" t="e">
        <f>VLOOKUP($B855, Team_Pitching___Advanced[[Team]:[xFIP]], 19,FALSE)</f>
        <v>#N/A</v>
      </c>
      <c r="Q855" s="11" t="e">
        <f>VLOOKUP($B855, Team_Pitching___Advanced[], 20, FALSE)</f>
        <v>#N/A</v>
      </c>
      <c r="R855" s="11" t="e">
        <f>VLOOKUP($B855, Team_Batting___Dashboard[[Team]:[wOBA]], 16, FALSE)</f>
        <v>#N/A</v>
      </c>
      <c r="S855" s="11" t="e">
        <f>VLOOKUP($B855, Team_Batting___Advanced[[Team]:[OPS]], 9, FALSE)</f>
        <v>#N/A</v>
      </c>
      <c r="T855" s="11" t="e">
        <f>VLOOKUP($B855, Team_Batting___Advanced[], 19, FALSE)</f>
        <v>#N/A</v>
      </c>
      <c r="U855" s="11" t="e">
        <f>VLOOKUP($B855, 'Team Per G'!$A$2:$G$31, 3, FALSE)</f>
        <v>#N/A</v>
      </c>
      <c r="V855" s="11" t="e">
        <f>VLOOKUP($B855, 'Team Per G'!$A$2:$G$31, 5, FALSE)</f>
        <v>#N/A</v>
      </c>
      <c r="W855" s="11" t="e">
        <f>VLOOKUP($B855, 'Team Per G'!$A$2:$G$31, 4, FALSE)</f>
        <v>#N/A</v>
      </c>
      <c r="X855" s="11" t="e">
        <f>VLOOKUP($B855, Team_Batting___Dashboard[], 22, FALSE)/$F855</f>
        <v>#N/A</v>
      </c>
      <c r="Y855" s="11" t="e">
        <f>VLOOKUP($B855, 'FanGraphs - Team WAR Projected'!$B$2:$E$31, 4, FALSE)/162</f>
        <v>#N/A</v>
      </c>
      <c r="Z855" s="11" t="e">
        <f t="shared" si="153"/>
        <v>#N/A</v>
      </c>
      <c r="AA855" s="11" t="e">
        <f>VLOOKUP($B855, FanGraphs_Standings[[Abbreviation]:[2024 Year to Date RS/G]], 6, FALSE)/$F855</f>
        <v>#N/A</v>
      </c>
      <c r="AB855" s="11" t="e">
        <f>VLOOKUP($B855, FanGraphs_Standings[[Abbreviation]:[2024 Projected Full Season RDif]], 19, FALSE)/162</f>
        <v>#N/A</v>
      </c>
      <c r="AC855" s="11" t="e">
        <f t="shared" si="162"/>
        <v>#N/A</v>
      </c>
      <c r="AD855" s="11" t="e">
        <f>VLOOKUP($B855, FanGraphs_Standings[[Abbreviation]:[2024 Projected Full Season RDif]], 5, FALSE)</f>
        <v>#N/A</v>
      </c>
      <c r="AE855" s="11" t="e">
        <f>VLOOKUP($B855, FanGraphs_Standings[[Abbreviation]:[2024 Projected Full Season W%]], 18, FALSE)</f>
        <v>#N/A</v>
      </c>
      <c r="AF855" s="11" t="e">
        <f t="shared" si="154"/>
        <v>#N/A</v>
      </c>
      <c r="AG855" s="11" t="e">
        <f>VLOOKUP($B855, 'Home Field Adv'!$A$2:$I$31, 9, FALSE)</f>
        <v>#N/A</v>
      </c>
      <c r="AH855" s="11" t="e">
        <f>VLOOKUP($C855, FanGraphs_Standings[[Abbreviation]:[2024 Year to Date G]], 2, FALSE)</f>
        <v>#N/A</v>
      </c>
      <c r="AI855" s="11" t="e">
        <f>_xlfn.IFNA(VLOOKUP($E855, 'SP Per G'!$A$2:$D$1385, 3, FALSE), AO855)</f>
        <v>#N/A</v>
      </c>
      <c r="AJ855" s="11" t="e">
        <f>IF(AND(ISNA(VLOOKUP($E855, 'SP Per G'!$A$2:$D$1385, 4, FALSE)), ISTEXT($E855)), AI855,IF(ISNA(VLOOKUP($E855, 'SP Per G'!$A$2:$D$1385, 4, FALSE)), AO855, VLOOKUP($E855, 'SP Per G'!$A$2:$D$1385, 4, FALSE)))</f>
        <v>#N/A</v>
      </c>
      <c r="AK855" s="11" t="e">
        <f t="shared" si="155"/>
        <v>#N/A</v>
      </c>
      <c r="AL855" s="11" t="e">
        <f>_xlfn.IFNA(VLOOKUP($E855, Individual_Pitching___Dashboard[], 18, FALSE), VLOOKUP($C855,Team_Pitching___Advanced[[Team]:[SIERA]],16,FALSE))</f>
        <v>#N/A</v>
      </c>
      <c r="AM855" s="11" t="e">
        <f>_xlfn.IFNA(VLOOKUP($E855, Individual_Pitching___Dashboard[], 20, FALSE), VLOOKUP($C855,Team_Pitching___Advanced[[Team]:[xFIP]],19,FALSE))</f>
        <v>#N/A</v>
      </c>
      <c r="AN855" s="11" t="e">
        <f>_xlfn.IFNA(VLOOKUP($E855,Individual_Pitching___Advanced[],21,FALSE),VLOOKUP($C855,Team_Pitching___Advanced[[Team]:[SIERA]],20,FALSE))</f>
        <v>#N/A</v>
      </c>
      <c r="AO855" s="11" t="e">
        <f>VLOOKUP($C855, 'Team Per G'!$A$2:$G$31, 7, FALSE)</f>
        <v>#N/A</v>
      </c>
      <c r="AP855" s="11" t="e">
        <f>VLOOKUP($C855, 'FanGraphs - Team WAR Projected'!$B$2:$E$31, 3, FALSE)/162</f>
        <v>#N/A</v>
      </c>
      <c r="AQ855" s="11" t="e">
        <f t="shared" si="156"/>
        <v>#N/A</v>
      </c>
      <c r="AR855" s="11" t="e">
        <f>VLOOKUP($C855, Team_Pitching___Advanced[[Team]:[xFIP]], 19,FALSE)</f>
        <v>#N/A</v>
      </c>
      <c r="AS855" s="11" t="e">
        <f>VLOOKUP($C855, Team_Pitching___Advanced[], 20, FALSE)</f>
        <v>#N/A</v>
      </c>
      <c r="AT855" s="11" t="e">
        <f>VLOOKUP($C855, Team_Batting___Dashboard[[Team]:[wOBA]], 16, FALSE)</f>
        <v>#N/A</v>
      </c>
      <c r="AU855" s="11" t="e">
        <f>VLOOKUP($C855, Team_Batting___Advanced[[Team]:[OPS]], 9, FALSE)</f>
        <v>#N/A</v>
      </c>
      <c r="AV855" s="11" t="e">
        <f>VLOOKUP($C855, Team_Batting___Advanced[], 19, FALSE)</f>
        <v>#N/A</v>
      </c>
      <c r="AW855" s="11" t="e">
        <f>VLOOKUP($C855, 'Team Per G'!$A$2:$G$31, 3, FALSE)</f>
        <v>#N/A</v>
      </c>
      <c r="AX855" s="11" t="e">
        <f>VLOOKUP($C855, 'Team Per G'!$A$2:$G$31, 5, FALSE)</f>
        <v>#N/A</v>
      </c>
      <c r="AY855" s="11" t="e">
        <f>VLOOKUP($C855, 'Team Per G'!$A$2:$G$31, 4, FALSE)</f>
        <v>#N/A</v>
      </c>
      <c r="AZ855" s="11" t="e">
        <f>VLOOKUP($C855, Team_Batting___Dashboard[], 22, FALSE)/$AH855</f>
        <v>#N/A</v>
      </c>
      <c r="BA855" s="11" t="e">
        <f>VLOOKUP($C855, 'FanGraphs - Team WAR Projected'!$B$2:$E$31, 4, FALSE)/162</f>
        <v>#N/A</v>
      </c>
      <c r="BB855" s="11" t="e">
        <f t="shared" si="157"/>
        <v>#N/A</v>
      </c>
      <c r="BC855" s="11" t="e">
        <f>VLOOKUP($C855, FanGraphs_Standings[[Abbreviation]:[2024 Year to Date RS/G]], 6, FALSE)/$AH855</f>
        <v>#N/A</v>
      </c>
      <c r="BD855" s="11" t="e">
        <f>VLOOKUP($C855, FanGraphs_Standings[[Abbreviation]:[2024 Projected Full Season RDif]], 19, FALSE)/162</f>
        <v>#N/A</v>
      </c>
      <c r="BE855" s="11" t="e">
        <f t="shared" si="158"/>
        <v>#N/A</v>
      </c>
      <c r="BF855" s="11" t="e">
        <f>VLOOKUP($C855, FanGraphs_Standings[[Abbreviation]:[2024 Projected Full Season RDif]], 5, FALSE)</f>
        <v>#N/A</v>
      </c>
      <c r="BG855" s="11" t="e">
        <f>VLOOKUP($C855, FanGraphs_Standings[[Abbreviation]:[2024 Projected Full Season W%]], 18, FALSE)</f>
        <v>#N/A</v>
      </c>
      <c r="BH855" s="11" t="e">
        <f t="shared" si="159"/>
        <v>#N/A</v>
      </c>
      <c r="BI855" s="11" t="e">
        <f>VLOOKUP($C855, 'Home Field Adv'!$A$2:$K$31, 11, FALSE)</f>
        <v>#N/A</v>
      </c>
      <c r="BL855" s="12" t="str">
        <f t="shared" si="160"/>
        <v/>
      </c>
      <c r="BM855" s="12" t="str">
        <f t="shared" si="150"/>
        <v/>
      </c>
      <c r="BN855" s="12" t="str">
        <f t="shared" si="161"/>
        <v/>
      </c>
    </row>
    <row r="856" spans="6:66" x14ac:dyDescent="0.45">
      <c r="F856" s="11" t="e">
        <f>VLOOKUP($B856, FanGraphs_Standings[[Abbreviation]:[2024 Year to Date G]], 2, FALSE)</f>
        <v>#N/A</v>
      </c>
      <c r="G856" s="11" t="e">
        <f>_xlfn.IFNA(VLOOKUP($D856, 'SP Per G'!$A$2:$D$1385, 3, FALSE),M856)</f>
        <v>#N/A</v>
      </c>
      <c r="H856" s="11" t="e">
        <f>IF(AND(ISNA(VLOOKUP($D856, 'SP Per G'!$A$2:$D$1385, 4, FALSE)), ISTEXT($D856)), G856,IF(ISNA(VLOOKUP($D856, 'SP Per G'!$A$2:$D$1385, 4, FALSE)), M856, VLOOKUP($D856, 'SP Per G'!$A$2:$D$1385, 4, FALSE)))</f>
        <v>#N/A</v>
      </c>
      <c r="I856" s="11" t="e">
        <f t="shared" si="151"/>
        <v>#N/A</v>
      </c>
      <c r="J856" s="11" t="e">
        <f>_xlfn.IFNA(VLOOKUP($D856,Individual_Pitching___Dashboard[],18,FALSE),VLOOKUP(B856,Team_Pitching___Dashboard[[Team]:[ERA]],17,FALSE))</f>
        <v>#N/A</v>
      </c>
      <c r="K856" s="11" t="e">
        <f>_xlfn.IFNA(VLOOKUP($D856, Individual_Pitching___Dashboard[], 20, FALSE), VLOOKUP(B856,Team_Pitching___Dashboard[[Team]:[xFIP]],20,FALSE))</f>
        <v>#N/A</v>
      </c>
      <c r="L856" s="11" t="e">
        <f>_xlfn.IFNA(VLOOKUP($D856, Individual_Pitching___Advanced[], 21,FALSE), VLOOKUP(B856, Team_Pitching___Advanced[], 20, FALSE))</f>
        <v>#N/A</v>
      </c>
      <c r="M856" s="11" t="e">
        <f>VLOOKUP($B856, 'Team Per G'!$A$2:$G$31, 7, FALSE)</f>
        <v>#N/A</v>
      </c>
      <c r="N856" s="11" t="e">
        <f>VLOOKUP($B856, 'FanGraphs - Team WAR Projected'!$B$2:$E$31, 3, FALSE)/162</f>
        <v>#N/A</v>
      </c>
      <c r="O856" s="11" t="e">
        <f t="shared" si="152"/>
        <v>#N/A</v>
      </c>
      <c r="P856" s="11" t="e">
        <f>VLOOKUP($B856, Team_Pitching___Advanced[[Team]:[xFIP]], 19,FALSE)</f>
        <v>#N/A</v>
      </c>
      <c r="Q856" s="11" t="e">
        <f>VLOOKUP($B856, Team_Pitching___Advanced[], 20, FALSE)</f>
        <v>#N/A</v>
      </c>
      <c r="R856" s="11" t="e">
        <f>VLOOKUP($B856, Team_Batting___Dashboard[[Team]:[wOBA]], 16, FALSE)</f>
        <v>#N/A</v>
      </c>
      <c r="S856" s="11" t="e">
        <f>VLOOKUP($B856, Team_Batting___Advanced[[Team]:[OPS]], 9, FALSE)</f>
        <v>#N/A</v>
      </c>
      <c r="T856" s="11" t="e">
        <f>VLOOKUP($B856, Team_Batting___Advanced[], 19, FALSE)</f>
        <v>#N/A</v>
      </c>
      <c r="U856" s="11" t="e">
        <f>VLOOKUP($B856, 'Team Per G'!$A$2:$G$31, 3, FALSE)</f>
        <v>#N/A</v>
      </c>
      <c r="V856" s="11" t="e">
        <f>VLOOKUP($B856, 'Team Per G'!$A$2:$G$31, 5, FALSE)</f>
        <v>#N/A</v>
      </c>
      <c r="W856" s="11" t="e">
        <f>VLOOKUP($B856, 'Team Per G'!$A$2:$G$31, 4, FALSE)</f>
        <v>#N/A</v>
      </c>
      <c r="X856" s="11" t="e">
        <f>VLOOKUP($B856, Team_Batting___Dashboard[], 22, FALSE)/$F856</f>
        <v>#N/A</v>
      </c>
      <c r="Y856" s="11" t="e">
        <f>VLOOKUP($B856, 'FanGraphs - Team WAR Projected'!$B$2:$E$31, 4, FALSE)/162</f>
        <v>#N/A</v>
      </c>
      <c r="Z856" s="11" t="e">
        <f t="shared" si="153"/>
        <v>#N/A</v>
      </c>
      <c r="AA856" s="11" t="e">
        <f>VLOOKUP($B856, FanGraphs_Standings[[Abbreviation]:[2024 Year to Date RS/G]], 6, FALSE)/$F856</f>
        <v>#N/A</v>
      </c>
      <c r="AB856" s="11" t="e">
        <f>VLOOKUP($B856, FanGraphs_Standings[[Abbreviation]:[2024 Projected Full Season RDif]], 19, FALSE)/162</f>
        <v>#N/A</v>
      </c>
      <c r="AC856" s="11" t="e">
        <f t="shared" si="162"/>
        <v>#N/A</v>
      </c>
      <c r="AD856" s="11" t="e">
        <f>VLOOKUP($B856, FanGraphs_Standings[[Abbreviation]:[2024 Projected Full Season RDif]], 5, FALSE)</f>
        <v>#N/A</v>
      </c>
      <c r="AE856" s="11" t="e">
        <f>VLOOKUP($B856, FanGraphs_Standings[[Abbreviation]:[2024 Projected Full Season W%]], 18, FALSE)</f>
        <v>#N/A</v>
      </c>
      <c r="AF856" s="11" t="e">
        <f t="shared" si="154"/>
        <v>#N/A</v>
      </c>
      <c r="AG856" s="11" t="e">
        <f>VLOOKUP($B856, 'Home Field Adv'!$A$2:$I$31, 9, FALSE)</f>
        <v>#N/A</v>
      </c>
      <c r="AH856" s="11" t="e">
        <f>VLOOKUP($C856, FanGraphs_Standings[[Abbreviation]:[2024 Year to Date G]], 2, FALSE)</f>
        <v>#N/A</v>
      </c>
      <c r="AI856" s="11" t="e">
        <f>_xlfn.IFNA(VLOOKUP($E856, 'SP Per G'!$A$2:$D$1385, 3, FALSE), AO856)</f>
        <v>#N/A</v>
      </c>
      <c r="AJ856" s="11" t="e">
        <f>IF(AND(ISNA(VLOOKUP($E856, 'SP Per G'!$A$2:$D$1385, 4, FALSE)), ISTEXT($E856)), AI856,IF(ISNA(VLOOKUP($E856, 'SP Per G'!$A$2:$D$1385, 4, FALSE)), AO856, VLOOKUP($E856, 'SP Per G'!$A$2:$D$1385, 4, FALSE)))</f>
        <v>#N/A</v>
      </c>
      <c r="AK856" s="11" t="e">
        <f t="shared" si="155"/>
        <v>#N/A</v>
      </c>
      <c r="AL856" s="11" t="e">
        <f>_xlfn.IFNA(VLOOKUP($E856, Individual_Pitching___Dashboard[], 18, FALSE), VLOOKUP($C856,Team_Pitching___Advanced[[Team]:[SIERA]],16,FALSE))</f>
        <v>#N/A</v>
      </c>
      <c r="AM856" s="11" t="e">
        <f>_xlfn.IFNA(VLOOKUP($E856, Individual_Pitching___Dashboard[], 20, FALSE), VLOOKUP($C856,Team_Pitching___Advanced[[Team]:[xFIP]],19,FALSE))</f>
        <v>#N/A</v>
      </c>
      <c r="AN856" s="11" t="e">
        <f>_xlfn.IFNA(VLOOKUP($E856,Individual_Pitching___Advanced[],21,FALSE),VLOOKUP($C856,Team_Pitching___Advanced[[Team]:[SIERA]],20,FALSE))</f>
        <v>#N/A</v>
      </c>
      <c r="AO856" s="11" t="e">
        <f>VLOOKUP($C856, 'Team Per G'!$A$2:$G$31, 7, FALSE)</f>
        <v>#N/A</v>
      </c>
      <c r="AP856" s="11" t="e">
        <f>VLOOKUP($C856, 'FanGraphs - Team WAR Projected'!$B$2:$E$31, 3, FALSE)/162</f>
        <v>#N/A</v>
      </c>
      <c r="AQ856" s="11" t="e">
        <f t="shared" si="156"/>
        <v>#N/A</v>
      </c>
      <c r="AR856" s="11" t="e">
        <f>VLOOKUP($C856, Team_Pitching___Advanced[[Team]:[xFIP]], 19,FALSE)</f>
        <v>#N/A</v>
      </c>
      <c r="AS856" s="11" t="e">
        <f>VLOOKUP($C856, Team_Pitching___Advanced[], 20, FALSE)</f>
        <v>#N/A</v>
      </c>
      <c r="AT856" s="11" t="e">
        <f>VLOOKUP($C856, Team_Batting___Dashboard[[Team]:[wOBA]], 16, FALSE)</f>
        <v>#N/A</v>
      </c>
      <c r="AU856" s="11" t="e">
        <f>VLOOKUP($C856, Team_Batting___Advanced[[Team]:[OPS]], 9, FALSE)</f>
        <v>#N/A</v>
      </c>
      <c r="AV856" s="11" t="e">
        <f>VLOOKUP($C856, Team_Batting___Advanced[], 19, FALSE)</f>
        <v>#N/A</v>
      </c>
      <c r="AW856" s="11" t="e">
        <f>VLOOKUP($C856, 'Team Per G'!$A$2:$G$31, 3, FALSE)</f>
        <v>#N/A</v>
      </c>
      <c r="AX856" s="11" t="e">
        <f>VLOOKUP($C856, 'Team Per G'!$A$2:$G$31, 5, FALSE)</f>
        <v>#N/A</v>
      </c>
      <c r="AY856" s="11" t="e">
        <f>VLOOKUP($C856, 'Team Per G'!$A$2:$G$31, 4, FALSE)</f>
        <v>#N/A</v>
      </c>
      <c r="AZ856" s="11" t="e">
        <f>VLOOKUP($C856, Team_Batting___Dashboard[], 22, FALSE)/$AH856</f>
        <v>#N/A</v>
      </c>
      <c r="BA856" s="11" t="e">
        <f>VLOOKUP($C856, 'FanGraphs - Team WAR Projected'!$B$2:$E$31, 4, FALSE)/162</f>
        <v>#N/A</v>
      </c>
      <c r="BB856" s="11" t="e">
        <f t="shared" si="157"/>
        <v>#N/A</v>
      </c>
      <c r="BC856" s="11" t="e">
        <f>VLOOKUP($C856, FanGraphs_Standings[[Abbreviation]:[2024 Year to Date RS/G]], 6, FALSE)/$AH856</f>
        <v>#N/A</v>
      </c>
      <c r="BD856" s="11" t="e">
        <f>VLOOKUP($C856, FanGraphs_Standings[[Abbreviation]:[2024 Projected Full Season RDif]], 19, FALSE)/162</f>
        <v>#N/A</v>
      </c>
      <c r="BE856" s="11" t="e">
        <f t="shared" si="158"/>
        <v>#N/A</v>
      </c>
      <c r="BF856" s="11" t="e">
        <f>VLOOKUP($C856, FanGraphs_Standings[[Abbreviation]:[2024 Projected Full Season RDif]], 5, FALSE)</f>
        <v>#N/A</v>
      </c>
      <c r="BG856" s="11" t="e">
        <f>VLOOKUP($C856, FanGraphs_Standings[[Abbreviation]:[2024 Projected Full Season W%]], 18, FALSE)</f>
        <v>#N/A</v>
      </c>
      <c r="BH856" s="11" t="e">
        <f t="shared" si="159"/>
        <v>#N/A</v>
      </c>
      <c r="BI856" s="11" t="e">
        <f>VLOOKUP($C856, 'Home Field Adv'!$A$2:$K$31, 11, FALSE)</f>
        <v>#N/A</v>
      </c>
      <c r="BL856" s="12" t="str">
        <f t="shared" si="160"/>
        <v/>
      </c>
      <c r="BM856" s="12" t="str">
        <f t="shared" si="150"/>
        <v/>
      </c>
      <c r="BN856" s="12" t="str">
        <f t="shared" si="161"/>
        <v/>
      </c>
    </row>
    <row r="857" spans="6:66" x14ac:dyDescent="0.45">
      <c r="F857" s="11" t="e">
        <f>VLOOKUP($B857, FanGraphs_Standings[[Abbreviation]:[2024 Year to Date G]], 2, FALSE)</f>
        <v>#N/A</v>
      </c>
      <c r="G857" s="11" t="e">
        <f>_xlfn.IFNA(VLOOKUP($D857, 'SP Per G'!$A$2:$D$1385, 3, FALSE),M857)</f>
        <v>#N/A</v>
      </c>
      <c r="H857" s="11" t="e">
        <f>IF(AND(ISNA(VLOOKUP($D857, 'SP Per G'!$A$2:$D$1385, 4, FALSE)), ISTEXT($D857)), G857,IF(ISNA(VLOOKUP($D857, 'SP Per G'!$A$2:$D$1385, 4, FALSE)), M857, VLOOKUP($D857, 'SP Per G'!$A$2:$D$1385, 4, FALSE)))</f>
        <v>#N/A</v>
      </c>
      <c r="I857" s="11" t="e">
        <f t="shared" si="151"/>
        <v>#N/A</v>
      </c>
      <c r="J857" s="11" t="e">
        <f>_xlfn.IFNA(VLOOKUP($D857,Individual_Pitching___Dashboard[],18,FALSE),VLOOKUP(B857,Team_Pitching___Dashboard[[Team]:[ERA]],17,FALSE))</f>
        <v>#N/A</v>
      </c>
      <c r="K857" s="11" t="e">
        <f>_xlfn.IFNA(VLOOKUP($D857, Individual_Pitching___Dashboard[], 20, FALSE), VLOOKUP(B857,Team_Pitching___Dashboard[[Team]:[xFIP]],20,FALSE))</f>
        <v>#N/A</v>
      </c>
      <c r="L857" s="11" t="e">
        <f>_xlfn.IFNA(VLOOKUP($D857, Individual_Pitching___Advanced[], 21,FALSE), VLOOKUP(B857, Team_Pitching___Advanced[], 20, FALSE))</f>
        <v>#N/A</v>
      </c>
      <c r="M857" s="11" t="e">
        <f>VLOOKUP($B857, 'Team Per G'!$A$2:$G$31, 7, FALSE)</f>
        <v>#N/A</v>
      </c>
      <c r="N857" s="11" t="e">
        <f>VLOOKUP($B857, 'FanGraphs - Team WAR Projected'!$B$2:$E$31, 3, FALSE)/162</f>
        <v>#N/A</v>
      </c>
      <c r="O857" s="11" t="e">
        <f t="shared" si="152"/>
        <v>#N/A</v>
      </c>
      <c r="P857" s="11" t="e">
        <f>VLOOKUP($B857, Team_Pitching___Advanced[[Team]:[xFIP]], 19,FALSE)</f>
        <v>#N/A</v>
      </c>
      <c r="Q857" s="11" t="e">
        <f>VLOOKUP($B857, Team_Pitching___Advanced[], 20, FALSE)</f>
        <v>#N/A</v>
      </c>
      <c r="R857" s="11" t="e">
        <f>VLOOKUP($B857, Team_Batting___Dashboard[[Team]:[wOBA]], 16, FALSE)</f>
        <v>#N/A</v>
      </c>
      <c r="S857" s="11" t="e">
        <f>VLOOKUP($B857, Team_Batting___Advanced[[Team]:[OPS]], 9, FALSE)</f>
        <v>#N/A</v>
      </c>
      <c r="T857" s="11" t="e">
        <f>VLOOKUP($B857, Team_Batting___Advanced[], 19, FALSE)</f>
        <v>#N/A</v>
      </c>
      <c r="U857" s="11" t="e">
        <f>VLOOKUP($B857, 'Team Per G'!$A$2:$G$31, 3, FALSE)</f>
        <v>#N/A</v>
      </c>
      <c r="V857" s="11" t="e">
        <f>VLOOKUP($B857, 'Team Per G'!$A$2:$G$31, 5, FALSE)</f>
        <v>#N/A</v>
      </c>
      <c r="W857" s="11" t="e">
        <f>VLOOKUP($B857, 'Team Per G'!$A$2:$G$31, 4, FALSE)</f>
        <v>#N/A</v>
      </c>
      <c r="X857" s="11" t="e">
        <f>VLOOKUP($B857, Team_Batting___Dashboard[], 22, FALSE)/$F857</f>
        <v>#N/A</v>
      </c>
      <c r="Y857" s="11" t="e">
        <f>VLOOKUP($B857, 'FanGraphs - Team WAR Projected'!$B$2:$E$31, 4, FALSE)/162</f>
        <v>#N/A</v>
      </c>
      <c r="Z857" s="11" t="e">
        <f t="shared" si="153"/>
        <v>#N/A</v>
      </c>
      <c r="AA857" s="11" t="e">
        <f>VLOOKUP($B857, FanGraphs_Standings[[Abbreviation]:[2024 Year to Date RS/G]], 6, FALSE)/$F857</f>
        <v>#N/A</v>
      </c>
      <c r="AB857" s="11" t="e">
        <f>VLOOKUP($B857, FanGraphs_Standings[[Abbreviation]:[2024 Projected Full Season RDif]], 19, FALSE)/162</f>
        <v>#N/A</v>
      </c>
      <c r="AC857" s="11" t="e">
        <f t="shared" si="162"/>
        <v>#N/A</v>
      </c>
      <c r="AD857" s="11" t="e">
        <f>VLOOKUP($B857, FanGraphs_Standings[[Abbreviation]:[2024 Projected Full Season RDif]], 5, FALSE)</f>
        <v>#N/A</v>
      </c>
      <c r="AE857" s="11" t="e">
        <f>VLOOKUP($B857, FanGraphs_Standings[[Abbreviation]:[2024 Projected Full Season W%]], 18, FALSE)</f>
        <v>#N/A</v>
      </c>
      <c r="AF857" s="11" t="e">
        <f t="shared" si="154"/>
        <v>#N/A</v>
      </c>
      <c r="AG857" s="11" t="e">
        <f>VLOOKUP($B857, 'Home Field Adv'!$A$2:$I$31, 9, FALSE)</f>
        <v>#N/A</v>
      </c>
      <c r="AH857" s="11" t="e">
        <f>VLOOKUP($C857, FanGraphs_Standings[[Abbreviation]:[2024 Year to Date G]], 2, FALSE)</f>
        <v>#N/A</v>
      </c>
      <c r="AI857" s="11" t="e">
        <f>_xlfn.IFNA(VLOOKUP($E857, 'SP Per G'!$A$2:$D$1385, 3, FALSE), AO857)</f>
        <v>#N/A</v>
      </c>
      <c r="AJ857" s="11" t="e">
        <f>IF(AND(ISNA(VLOOKUP($E857, 'SP Per G'!$A$2:$D$1385, 4, FALSE)), ISTEXT($E857)), AI857,IF(ISNA(VLOOKUP($E857, 'SP Per G'!$A$2:$D$1385, 4, FALSE)), AO857, VLOOKUP($E857, 'SP Per G'!$A$2:$D$1385, 4, FALSE)))</f>
        <v>#N/A</v>
      </c>
      <c r="AK857" s="11" t="e">
        <f t="shared" si="155"/>
        <v>#N/A</v>
      </c>
      <c r="AL857" s="11" t="e">
        <f>_xlfn.IFNA(VLOOKUP($E857, Individual_Pitching___Dashboard[], 18, FALSE), VLOOKUP($C857,Team_Pitching___Advanced[[Team]:[SIERA]],16,FALSE))</f>
        <v>#N/A</v>
      </c>
      <c r="AM857" s="11" t="e">
        <f>_xlfn.IFNA(VLOOKUP($E857, Individual_Pitching___Dashboard[], 20, FALSE), VLOOKUP($C857,Team_Pitching___Advanced[[Team]:[xFIP]],19,FALSE))</f>
        <v>#N/A</v>
      </c>
      <c r="AN857" s="11" t="e">
        <f>_xlfn.IFNA(VLOOKUP($E857,Individual_Pitching___Advanced[],21,FALSE),VLOOKUP($C857,Team_Pitching___Advanced[[Team]:[SIERA]],20,FALSE))</f>
        <v>#N/A</v>
      </c>
      <c r="AO857" s="11" t="e">
        <f>VLOOKUP($C857, 'Team Per G'!$A$2:$G$31, 7, FALSE)</f>
        <v>#N/A</v>
      </c>
      <c r="AP857" s="11" t="e">
        <f>VLOOKUP($C857, 'FanGraphs - Team WAR Projected'!$B$2:$E$31, 3, FALSE)/162</f>
        <v>#N/A</v>
      </c>
      <c r="AQ857" s="11" t="e">
        <f t="shared" si="156"/>
        <v>#N/A</v>
      </c>
      <c r="AR857" s="11" t="e">
        <f>VLOOKUP($C857, Team_Pitching___Advanced[[Team]:[xFIP]], 19,FALSE)</f>
        <v>#N/A</v>
      </c>
      <c r="AS857" s="11" t="e">
        <f>VLOOKUP($C857, Team_Pitching___Advanced[], 20, FALSE)</f>
        <v>#N/A</v>
      </c>
      <c r="AT857" s="11" t="e">
        <f>VLOOKUP($C857, Team_Batting___Dashboard[[Team]:[wOBA]], 16, FALSE)</f>
        <v>#N/A</v>
      </c>
      <c r="AU857" s="11" t="e">
        <f>VLOOKUP($C857, Team_Batting___Advanced[[Team]:[OPS]], 9, FALSE)</f>
        <v>#N/A</v>
      </c>
      <c r="AV857" s="11" t="e">
        <f>VLOOKUP($C857, Team_Batting___Advanced[], 19, FALSE)</f>
        <v>#N/A</v>
      </c>
      <c r="AW857" s="11" t="e">
        <f>VLOOKUP($C857, 'Team Per G'!$A$2:$G$31, 3, FALSE)</f>
        <v>#N/A</v>
      </c>
      <c r="AX857" s="11" t="e">
        <f>VLOOKUP($C857, 'Team Per G'!$A$2:$G$31, 5, FALSE)</f>
        <v>#N/A</v>
      </c>
      <c r="AY857" s="11" t="e">
        <f>VLOOKUP($C857, 'Team Per G'!$A$2:$G$31, 4, FALSE)</f>
        <v>#N/A</v>
      </c>
      <c r="AZ857" s="11" t="e">
        <f>VLOOKUP($C857, Team_Batting___Dashboard[], 22, FALSE)/$AH857</f>
        <v>#N/A</v>
      </c>
      <c r="BA857" s="11" t="e">
        <f>VLOOKUP($C857, 'FanGraphs - Team WAR Projected'!$B$2:$E$31, 4, FALSE)/162</f>
        <v>#N/A</v>
      </c>
      <c r="BB857" s="11" t="e">
        <f t="shared" si="157"/>
        <v>#N/A</v>
      </c>
      <c r="BC857" s="11" t="e">
        <f>VLOOKUP($C857, FanGraphs_Standings[[Abbreviation]:[2024 Year to Date RS/G]], 6, FALSE)/$AH857</f>
        <v>#N/A</v>
      </c>
      <c r="BD857" s="11" t="e">
        <f>VLOOKUP($C857, FanGraphs_Standings[[Abbreviation]:[2024 Projected Full Season RDif]], 19, FALSE)/162</f>
        <v>#N/A</v>
      </c>
      <c r="BE857" s="11" t="e">
        <f t="shared" si="158"/>
        <v>#N/A</v>
      </c>
      <c r="BF857" s="11" t="e">
        <f>VLOOKUP($C857, FanGraphs_Standings[[Abbreviation]:[2024 Projected Full Season RDif]], 5, FALSE)</f>
        <v>#N/A</v>
      </c>
      <c r="BG857" s="11" t="e">
        <f>VLOOKUP($C857, FanGraphs_Standings[[Abbreviation]:[2024 Projected Full Season W%]], 18, FALSE)</f>
        <v>#N/A</v>
      </c>
      <c r="BH857" s="11" t="e">
        <f t="shared" si="159"/>
        <v>#N/A</v>
      </c>
      <c r="BI857" s="11" t="e">
        <f>VLOOKUP($C857, 'Home Field Adv'!$A$2:$K$31, 11, FALSE)</f>
        <v>#N/A</v>
      </c>
      <c r="BL857" s="12" t="str">
        <f t="shared" si="160"/>
        <v/>
      </c>
      <c r="BM857" s="12" t="str">
        <f t="shared" si="150"/>
        <v/>
      </c>
      <c r="BN857" s="12" t="str">
        <f t="shared" si="161"/>
        <v/>
      </c>
    </row>
    <row r="858" spans="6:66" x14ac:dyDescent="0.45">
      <c r="F858" s="11" t="e">
        <f>VLOOKUP($B858, FanGraphs_Standings[[Abbreviation]:[2024 Year to Date G]], 2, FALSE)</f>
        <v>#N/A</v>
      </c>
      <c r="G858" s="11" t="e">
        <f>_xlfn.IFNA(VLOOKUP($D858, 'SP Per G'!$A$2:$D$1385, 3, FALSE),M858)</f>
        <v>#N/A</v>
      </c>
      <c r="H858" s="11" t="e">
        <f>IF(AND(ISNA(VLOOKUP($D858, 'SP Per G'!$A$2:$D$1385, 4, FALSE)), ISTEXT($D858)), G858,IF(ISNA(VLOOKUP($D858, 'SP Per G'!$A$2:$D$1385, 4, FALSE)), M858, VLOOKUP($D858, 'SP Per G'!$A$2:$D$1385, 4, FALSE)))</f>
        <v>#N/A</v>
      </c>
      <c r="I858" s="11" t="e">
        <f t="shared" si="151"/>
        <v>#N/A</v>
      </c>
      <c r="J858" s="11" t="e">
        <f>_xlfn.IFNA(VLOOKUP($D858,Individual_Pitching___Dashboard[],18,FALSE),VLOOKUP(B858,Team_Pitching___Dashboard[[Team]:[ERA]],17,FALSE))</f>
        <v>#N/A</v>
      </c>
      <c r="K858" s="11" t="e">
        <f>_xlfn.IFNA(VLOOKUP($D858, Individual_Pitching___Dashboard[], 20, FALSE), VLOOKUP(B858,Team_Pitching___Dashboard[[Team]:[xFIP]],20,FALSE))</f>
        <v>#N/A</v>
      </c>
      <c r="L858" s="11" t="e">
        <f>_xlfn.IFNA(VLOOKUP($D858, Individual_Pitching___Advanced[], 21,FALSE), VLOOKUP(B858, Team_Pitching___Advanced[], 20, FALSE))</f>
        <v>#N/A</v>
      </c>
      <c r="M858" s="11" t="e">
        <f>VLOOKUP($B858, 'Team Per G'!$A$2:$G$31, 7, FALSE)</f>
        <v>#N/A</v>
      </c>
      <c r="N858" s="11" t="e">
        <f>VLOOKUP($B858, 'FanGraphs - Team WAR Projected'!$B$2:$E$31, 3, FALSE)/162</f>
        <v>#N/A</v>
      </c>
      <c r="O858" s="11" t="e">
        <f t="shared" si="152"/>
        <v>#N/A</v>
      </c>
      <c r="P858" s="11" t="e">
        <f>VLOOKUP($B858, Team_Pitching___Advanced[[Team]:[xFIP]], 19,FALSE)</f>
        <v>#N/A</v>
      </c>
      <c r="Q858" s="11" t="e">
        <f>VLOOKUP($B858, Team_Pitching___Advanced[], 20, FALSE)</f>
        <v>#N/A</v>
      </c>
      <c r="R858" s="11" t="e">
        <f>VLOOKUP($B858, Team_Batting___Dashboard[[Team]:[wOBA]], 16, FALSE)</f>
        <v>#N/A</v>
      </c>
      <c r="S858" s="11" t="e">
        <f>VLOOKUP($B858, Team_Batting___Advanced[[Team]:[OPS]], 9, FALSE)</f>
        <v>#N/A</v>
      </c>
      <c r="T858" s="11" t="e">
        <f>VLOOKUP($B858, Team_Batting___Advanced[], 19, FALSE)</f>
        <v>#N/A</v>
      </c>
      <c r="U858" s="11" t="e">
        <f>VLOOKUP($B858, 'Team Per G'!$A$2:$G$31, 3, FALSE)</f>
        <v>#N/A</v>
      </c>
      <c r="V858" s="11" t="e">
        <f>VLOOKUP($B858, 'Team Per G'!$A$2:$G$31, 5, FALSE)</f>
        <v>#N/A</v>
      </c>
      <c r="W858" s="11" t="e">
        <f>VLOOKUP($B858, 'Team Per G'!$A$2:$G$31, 4, FALSE)</f>
        <v>#N/A</v>
      </c>
      <c r="X858" s="11" t="e">
        <f>VLOOKUP($B858, Team_Batting___Dashboard[], 22, FALSE)/$F858</f>
        <v>#N/A</v>
      </c>
      <c r="Y858" s="11" t="e">
        <f>VLOOKUP($B858, 'FanGraphs - Team WAR Projected'!$B$2:$E$31, 4, FALSE)/162</f>
        <v>#N/A</v>
      </c>
      <c r="Z858" s="11" t="e">
        <f t="shared" si="153"/>
        <v>#N/A</v>
      </c>
      <c r="AA858" s="11" t="e">
        <f>VLOOKUP($B858, FanGraphs_Standings[[Abbreviation]:[2024 Year to Date RS/G]], 6, FALSE)/$F858</f>
        <v>#N/A</v>
      </c>
      <c r="AB858" s="11" t="e">
        <f>VLOOKUP($B858, FanGraphs_Standings[[Abbreviation]:[2024 Projected Full Season RDif]], 19, FALSE)/162</f>
        <v>#N/A</v>
      </c>
      <c r="AC858" s="11" t="e">
        <f t="shared" si="162"/>
        <v>#N/A</v>
      </c>
      <c r="AD858" s="11" t="e">
        <f>VLOOKUP($B858, FanGraphs_Standings[[Abbreviation]:[2024 Projected Full Season RDif]], 5, FALSE)</f>
        <v>#N/A</v>
      </c>
      <c r="AE858" s="11" t="e">
        <f>VLOOKUP($B858, FanGraphs_Standings[[Abbreviation]:[2024 Projected Full Season W%]], 18, FALSE)</f>
        <v>#N/A</v>
      </c>
      <c r="AF858" s="11" t="e">
        <f t="shared" si="154"/>
        <v>#N/A</v>
      </c>
      <c r="AG858" s="11" t="e">
        <f>VLOOKUP($B858, 'Home Field Adv'!$A$2:$I$31, 9, FALSE)</f>
        <v>#N/A</v>
      </c>
      <c r="AH858" s="11" t="e">
        <f>VLOOKUP($C858, FanGraphs_Standings[[Abbreviation]:[2024 Year to Date G]], 2, FALSE)</f>
        <v>#N/A</v>
      </c>
      <c r="AI858" s="11" t="e">
        <f>_xlfn.IFNA(VLOOKUP($E858, 'SP Per G'!$A$2:$D$1385, 3, FALSE), AO858)</f>
        <v>#N/A</v>
      </c>
      <c r="AJ858" s="11" t="e">
        <f>IF(AND(ISNA(VLOOKUP($E858, 'SP Per G'!$A$2:$D$1385, 4, FALSE)), ISTEXT($E858)), AI858,IF(ISNA(VLOOKUP($E858, 'SP Per G'!$A$2:$D$1385, 4, FALSE)), AO858, VLOOKUP($E858, 'SP Per G'!$A$2:$D$1385, 4, FALSE)))</f>
        <v>#N/A</v>
      </c>
      <c r="AK858" s="11" t="e">
        <f t="shared" si="155"/>
        <v>#N/A</v>
      </c>
      <c r="AL858" s="11" t="e">
        <f>_xlfn.IFNA(VLOOKUP($E858, Individual_Pitching___Dashboard[], 18, FALSE), VLOOKUP($C858,Team_Pitching___Advanced[[Team]:[SIERA]],16,FALSE))</f>
        <v>#N/A</v>
      </c>
      <c r="AM858" s="11" t="e">
        <f>_xlfn.IFNA(VLOOKUP($E858, Individual_Pitching___Dashboard[], 20, FALSE), VLOOKUP($C858,Team_Pitching___Advanced[[Team]:[xFIP]],19,FALSE))</f>
        <v>#N/A</v>
      </c>
      <c r="AN858" s="11" t="e">
        <f>_xlfn.IFNA(VLOOKUP($E858,Individual_Pitching___Advanced[],21,FALSE),VLOOKUP($C858,Team_Pitching___Advanced[[Team]:[SIERA]],20,FALSE))</f>
        <v>#N/A</v>
      </c>
      <c r="AO858" s="11" t="e">
        <f>VLOOKUP($C858, 'Team Per G'!$A$2:$G$31, 7, FALSE)</f>
        <v>#N/A</v>
      </c>
      <c r="AP858" s="11" t="e">
        <f>VLOOKUP($C858, 'FanGraphs - Team WAR Projected'!$B$2:$E$31, 3, FALSE)/162</f>
        <v>#N/A</v>
      </c>
      <c r="AQ858" s="11" t="e">
        <f t="shared" si="156"/>
        <v>#N/A</v>
      </c>
      <c r="AR858" s="11" t="e">
        <f>VLOOKUP($C858, Team_Pitching___Advanced[[Team]:[xFIP]], 19,FALSE)</f>
        <v>#N/A</v>
      </c>
      <c r="AS858" s="11" t="e">
        <f>VLOOKUP($C858, Team_Pitching___Advanced[], 20, FALSE)</f>
        <v>#N/A</v>
      </c>
      <c r="AT858" s="11" t="e">
        <f>VLOOKUP($C858, Team_Batting___Dashboard[[Team]:[wOBA]], 16, FALSE)</f>
        <v>#N/A</v>
      </c>
      <c r="AU858" s="11" t="e">
        <f>VLOOKUP($C858, Team_Batting___Advanced[[Team]:[OPS]], 9, FALSE)</f>
        <v>#N/A</v>
      </c>
      <c r="AV858" s="11" t="e">
        <f>VLOOKUP($C858, Team_Batting___Advanced[], 19, FALSE)</f>
        <v>#N/A</v>
      </c>
      <c r="AW858" s="11" t="e">
        <f>VLOOKUP($C858, 'Team Per G'!$A$2:$G$31, 3, FALSE)</f>
        <v>#N/A</v>
      </c>
      <c r="AX858" s="11" t="e">
        <f>VLOOKUP($C858, 'Team Per G'!$A$2:$G$31, 5, FALSE)</f>
        <v>#N/A</v>
      </c>
      <c r="AY858" s="11" t="e">
        <f>VLOOKUP($C858, 'Team Per G'!$A$2:$G$31, 4, FALSE)</f>
        <v>#N/A</v>
      </c>
      <c r="AZ858" s="11" t="e">
        <f>VLOOKUP($C858, Team_Batting___Dashboard[], 22, FALSE)/$AH858</f>
        <v>#N/A</v>
      </c>
      <c r="BA858" s="11" t="e">
        <f>VLOOKUP($C858, 'FanGraphs - Team WAR Projected'!$B$2:$E$31, 4, FALSE)/162</f>
        <v>#N/A</v>
      </c>
      <c r="BB858" s="11" t="e">
        <f t="shared" si="157"/>
        <v>#N/A</v>
      </c>
      <c r="BC858" s="11" t="e">
        <f>VLOOKUP($C858, FanGraphs_Standings[[Abbreviation]:[2024 Year to Date RS/G]], 6, FALSE)/$AH858</f>
        <v>#N/A</v>
      </c>
      <c r="BD858" s="11" t="e">
        <f>VLOOKUP($C858, FanGraphs_Standings[[Abbreviation]:[2024 Projected Full Season RDif]], 19, FALSE)/162</f>
        <v>#N/A</v>
      </c>
      <c r="BE858" s="11" t="e">
        <f t="shared" si="158"/>
        <v>#N/A</v>
      </c>
      <c r="BF858" s="11" t="e">
        <f>VLOOKUP($C858, FanGraphs_Standings[[Abbreviation]:[2024 Projected Full Season RDif]], 5, FALSE)</f>
        <v>#N/A</v>
      </c>
      <c r="BG858" s="11" t="e">
        <f>VLOOKUP($C858, FanGraphs_Standings[[Abbreviation]:[2024 Projected Full Season W%]], 18, FALSE)</f>
        <v>#N/A</v>
      </c>
      <c r="BH858" s="11" t="e">
        <f t="shared" si="159"/>
        <v>#N/A</v>
      </c>
      <c r="BI858" s="11" t="e">
        <f>VLOOKUP($C858, 'Home Field Adv'!$A$2:$K$31, 11, FALSE)</f>
        <v>#N/A</v>
      </c>
      <c r="BL858" s="12" t="str">
        <f t="shared" si="160"/>
        <v/>
      </c>
      <c r="BM858" s="12" t="str">
        <f t="shared" si="150"/>
        <v/>
      </c>
      <c r="BN858" s="12" t="str">
        <f t="shared" si="161"/>
        <v/>
      </c>
    </row>
    <row r="859" spans="6:66" x14ac:dyDescent="0.45">
      <c r="F859" s="11" t="e">
        <f>VLOOKUP($B859, FanGraphs_Standings[[Abbreviation]:[2024 Year to Date G]], 2, FALSE)</f>
        <v>#N/A</v>
      </c>
      <c r="G859" s="11" t="e">
        <f>_xlfn.IFNA(VLOOKUP($D859, 'SP Per G'!$A$2:$D$1385, 3, FALSE),M859)</f>
        <v>#N/A</v>
      </c>
      <c r="H859" s="11" t="e">
        <f>IF(AND(ISNA(VLOOKUP($D859, 'SP Per G'!$A$2:$D$1385, 4, FALSE)), ISTEXT($D859)), G859,IF(ISNA(VLOOKUP($D859, 'SP Per G'!$A$2:$D$1385, 4, FALSE)), M859, VLOOKUP($D859, 'SP Per G'!$A$2:$D$1385, 4, FALSE)))</f>
        <v>#N/A</v>
      </c>
      <c r="I859" s="11" t="e">
        <f t="shared" si="151"/>
        <v>#N/A</v>
      </c>
      <c r="J859" s="11" t="e">
        <f>_xlfn.IFNA(VLOOKUP($D859,Individual_Pitching___Dashboard[],18,FALSE),VLOOKUP(B859,Team_Pitching___Dashboard[[Team]:[ERA]],17,FALSE))</f>
        <v>#N/A</v>
      </c>
      <c r="K859" s="11" t="e">
        <f>_xlfn.IFNA(VLOOKUP($D859, Individual_Pitching___Dashboard[], 20, FALSE), VLOOKUP(B859,Team_Pitching___Dashboard[[Team]:[xFIP]],20,FALSE))</f>
        <v>#N/A</v>
      </c>
      <c r="L859" s="11" t="e">
        <f>_xlfn.IFNA(VLOOKUP($D859, Individual_Pitching___Advanced[], 21,FALSE), VLOOKUP(B859, Team_Pitching___Advanced[], 20, FALSE))</f>
        <v>#N/A</v>
      </c>
      <c r="M859" s="11" t="e">
        <f>VLOOKUP($B859, 'Team Per G'!$A$2:$G$31, 7, FALSE)</f>
        <v>#N/A</v>
      </c>
      <c r="N859" s="11" t="e">
        <f>VLOOKUP($B859, 'FanGraphs - Team WAR Projected'!$B$2:$E$31, 3, FALSE)/162</f>
        <v>#N/A</v>
      </c>
      <c r="O859" s="11" t="e">
        <f t="shared" si="152"/>
        <v>#N/A</v>
      </c>
      <c r="P859" s="11" t="e">
        <f>VLOOKUP($B859, Team_Pitching___Advanced[[Team]:[xFIP]], 19,FALSE)</f>
        <v>#N/A</v>
      </c>
      <c r="Q859" s="11" t="e">
        <f>VLOOKUP($B859, Team_Pitching___Advanced[], 20, FALSE)</f>
        <v>#N/A</v>
      </c>
      <c r="R859" s="11" t="e">
        <f>VLOOKUP($B859, Team_Batting___Dashboard[[Team]:[wOBA]], 16, FALSE)</f>
        <v>#N/A</v>
      </c>
      <c r="S859" s="11" t="e">
        <f>VLOOKUP($B859, Team_Batting___Advanced[[Team]:[OPS]], 9, FALSE)</f>
        <v>#N/A</v>
      </c>
      <c r="T859" s="11" t="e">
        <f>VLOOKUP($B859, Team_Batting___Advanced[], 19, FALSE)</f>
        <v>#N/A</v>
      </c>
      <c r="U859" s="11" t="e">
        <f>VLOOKUP($B859, 'Team Per G'!$A$2:$G$31, 3, FALSE)</f>
        <v>#N/A</v>
      </c>
      <c r="V859" s="11" t="e">
        <f>VLOOKUP($B859, 'Team Per G'!$A$2:$G$31, 5, FALSE)</f>
        <v>#N/A</v>
      </c>
      <c r="W859" s="11" t="e">
        <f>VLOOKUP($B859, 'Team Per G'!$A$2:$G$31, 4, FALSE)</f>
        <v>#N/A</v>
      </c>
      <c r="X859" s="11" t="e">
        <f>VLOOKUP($B859, Team_Batting___Dashboard[], 22, FALSE)/$F859</f>
        <v>#N/A</v>
      </c>
      <c r="Y859" s="11" t="e">
        <f>VLOOKUP($B859, 'FanGraphs - Team WAR Projected'!$B$2:$E$31, 4, FALSE)/162</f>
        <v>#N/A</v>
      </c>
      <c r="Z859" s="11" t="e">
        <f t="shared" si="153"/>
        <v>#N/A</v>
      </c>
      <c r="AA859" s="11" t="e">
        <f>VLOOKUP($B859, FanGraphs_Standings[[Abbreviation]:[2024 Year to Date RS/G]], 6, FALSE)/$F859</f>
        <v>#N/A</v>
      </c>
      <c r="AB859" s="11" t="e">
        <f>VLOOKUP($B859, FanGraphs_Standings[[Abbreviation]:[2024 Projected Full Season RDif]], 19, FALSE)/162</f>
        <v>#N/A</v>
      </c>
      <c r="AC859" s="11" t="e">
        <f t="shared" si="162"/>
        <v>#N/A</v>
      </c>
      <c r="AD859" s="11" t="e">
        <f>VLOOKUP($B859, FanGraphs_Standings[[Abbreviation]:[2024 Projected Full Season RDif]], 5, FALSE)</f>
        <v>#N/A</v>
      </c>
      <c r="AE859" s="11" t="e">
        <f>VLOOKUP($B859, FanGraphs_Standings[[Abbreviation]:[2024 Projected Full Season W%]], 18, FALSE)</f>
        <v>#N/A</v>
      </c>
      <c r="AF859" s="11" t="e">
        <f t="shared" si="154"/>
        <v>#N/A</v>
      </c>
      <c r="AG859" s="11" t="e">
        <f>VLOOKUP($B859, 'Home Field Adv'!$A$2:$I$31, 9, FALSE)</f>
        <v>#N/A</v>
      </c>
      <c r="AH859" s="11" t="e">
        <f>VLOOKUP($C859, FanGraphs_Standings[[Abbreviation]:[2024 Year to Date G]], 2, FALSE)</f>
        <v>#N/A</v>
      </c>
      <c r="AI859" s="11" t="e">
        <f>_xlfn.IFNA(VLOOKUP($E859, 'SP Per G'!$A$2:$D$1385, 3, FALSE), AO859)</f>
        <v>#N/A</v>
      </c>
      <c r="AJ859" s="11" t="e">
        <f>IF(AND(ISNA(VLOOKUP($E859, 'SP Per G'!$A$2:$D$1385, 4, FALSE)), ISTEXT($E859)), AI859,IF(ISNA(VLOOKUP($E859, 'SP Per G'!$A$2:$D$1385, 4, FALSE)), AO859, VLOOKUP($E859, 'SP Per G'!$A$2:$D$1385, 4, FALSE)))</f>
        <v>#N/A</v>
      </c>
      <c r="AK859" s="11" t="e">
        <f t="shared" si="155"/>
        <v>#N/A</v>
      </c>
      <c r="AL859" s="11" t="e">
        <f>_xlfn.IFNA(VLOOKUP($E859, Individual_Pitching___Dashboard[], 18, FALSE), VLOOKUP($C859,Team_Pitching___Advanced[[Team]:[SIERA]],16,FALSE))</f>
        <v>#N/A</v>
      </c>
      <c r="AM859" s="11" t="e">
        <f>_xlfn.IFNA(VLOOKUP($E859, Individual_Pitching___Dashboard[], 20, FALSE), VLOOKUP($C859,Team_Pitching___Advanced[[Team]:[xFIP]],19,FALSE))</f>
        <v>#N/A</v>
      </c>
      <c r="AN859" s="11" t="e">
        <f>_xlfn.IFNA(VLOOKUP($E859,Individual_Pitching___Advanced[],21,FALSE),VLOOKUP($C859,Team_Pitching___Advanced[[Team]:[SIERA]],20,FALSE))</f>
        <v>#N/A</v>
      </c>
      <c r="AO859" s="11" t="e">
        <f>VLOOKUP($C859, 'Team Per G'!$A$2:$G$31, 7, FALSE)</f>
        <v>#N/A</v>
      </c>
      <c r="AP859" s="11" t="e">
        <f>VLOOKUP($C859, 'FanGraphs - Team WAR Projected'!$B$2:$E$31, 3, FALSE)/162</f>
        <v>#N/A</v>
      </c>
      <c r="AQ859" s="11" t="e">
        <f t="shared" si="156"/>
        <v>#N/A</v>
      </c>
      <c r="AR859" s="11" t="e">
        <f>VLOOKUP($C859, Team_Pitching___Advanced[[Team]:[xFIP]], 19,FALSE)</f>
        <v>#N/A</v>
      </c>
      <c r="AS859" s="11" t="e">
        <f>VLOOKUP($C859, Team_Pitching___Advanced[], 20, FALSE)</f>
        <v>#N/A</v>
      </c>
      <c r="AT859" s="11" t="e">
        <f>VLOOKUP($C859, Team_Batting___Dashboard[[Team]:[wOBA]], 16, FALSE)</f>
        <v>#N/A</v>
      </c>
      <c r="AU859" s="11" t="e">
        <f>VLOOKUP($C859, Team_Batting___Advanced[[Team]:[OPS]], 9, FALSE)</f>
        <v>#N/A</v>
      </c>
      <c r="AV859" s="11" t="e">
        <f>VLOOKUP($C859, Team_Batting___Advanced[], 19, FALSE)</f>
        <v>#N/A</v>
      </c>
      <c r="AW859" s="11" t="e">
        <f>VLOOKUP($C859, 'Team Per G'!$A$2:$G$31, 3, FALSE)</f>
        <v>#N/A</v>
      </c>
      <c r="AX859" s="11" t="e">
        <f>VLOOKUP($C859, 'Team Per G'!$A$2:$G$31, 5, FALSE)</f>
        <v>#N/A</v>
      </c>
      <c r="AY859" s="11" t="e">
        <f>VLOOKUP($C859, 'Team Per G'!$A$2:$G$31, 4, FALSE)</f>
        <v>#N/A</v>
      </c>
      <c r="AZ859" s="11" t="e">
        <f>VLOOKUP($C859, Team_Batting___Dashboard[], 22, FALSE)/$AH859</f>
        <v>#N/A</v>
      </c>
      <c r="BA859" s="11" t="e">
        <f>VLOOKUP($C859, 'FanGraphs - Team WAR Projected'!$B$2:$E$31, 4, FALSE)/162</f>
        <v>#N/A</v>
      </c>
      <c r="BB859" s="11" t="e">
        <f t="shared" si="157"/>
        <v>#N/A</v>
      </c>
      <c r="BC859" s="11" t="e">
        <f>VLOOKUP($C859, FanGraphs_Standings[[Abbreviation]:[2024 Year to Date RS/G]], 6, FALSE)/$AH859</f>
        <v>#N/A</v>
      </c>
      <c r="BD859" s="11" t="e">
        <f>VLOOKUP($C859, FanGraphs_Standings[[Abbreviation]:[2024 Projected Full Season RDif]], 19, FALSE)/162</f>
        <v>#N/A</v>
      </c>
      <c r="BE859" s="11" t="e">
        <f t="shared" si="158"/>
        <v>#N/A</v>
      </c>
      <c r="BF859" s="11" t="e">
        <f>VLOOKUP($C859, FanGraphs_Standings[[Abbreviation]:[2024 Projected Full Season RDif]], 5, FALSE)</f>
        <v>#N/A</v>
      </c>
      <c r="BG859" s="11" t="e">
        <f>VLOOKUP($C859, FanGraphs_Standings[[Abbreviation]:[2024 Projected Full Season W%]], 18, FALSE)</f>
        <v>#N/A</v>
      </c>
      <c r="BH859" s="11" t="e">
        <f t="shared" si="159"/>
        <v>#N/A</v>
      </c>
      <c r="BI859" s="11" t="e">
        <f>VLOOKUP($C859, 'Home Field Adv'!$A$2:$K$31, 11, FALSE)</f>
        <v>#N/A</v>
      </c>
      <c r="BL859" s="12" t="str">
        <f t="shared" si="160"/>
        <v/>
      </c>
      <c r="BM859" s="12" t="str">
        <f t="shared" si="150"/>
        <v/>
      </c>
      <c r="BN859" s="12" t="str">
        <f t="shared" si="161"/>
        <v/>
      </c>
    </row>
    <row r="860" spans="6:66" x14ac:dyDescent="0.45">
      <c r="F860" s="11" t="e">
        <f>VLOOKUP($B860, FanGraphs_Standings[[Abbreviation]:[2024 Year to Date G]], 2, FALSE)</f>
        <v>#N/A</v>
      </c>
      <c r="G860" s="11" t="e">
        <f>_xlfn.IFNA(VLOOKUP($D860, 'SP Per G'!$A$2:$D$1385, 3, FALSE),M860)</f>
        <v>#N/A</v>
      </c>
      <c r="H860" s="11" t="e">
        <f>IF(AND(ISNA(VLOOKUP($D860, 'SP Per G'!$A$2:$D$1385, 4, FALSE)), ISTEXT($D860)), G860,IF(ISNA(VLOOKUP($D860, 'SP Per G'!$A$2:$D$1385, 4, FALSE)), M860, VLOOKUP($D860, 'SP Per G'!$A$2:$D$1385, 4, FALSE)))</f>
        <v>#N/A</v>
      </c>
      <c r="I860" s="11" t="e">
        <f t="shared" si="151"/>
        <v>#N/A</v>
      </c>
      <c r="J860" s="11" t="e">
        <f>_xlfn.IFNA(VLOOKUP($D860,Individual_Pitching___Dashboard[],18,FALSE),VLOOKUP(B860,Team_Pitching___Dashboard[[Team]:[ERA]],17,FALSE))</f>
        <v>#N/A</v>
      </c>
      <c r="K860" s="11" t="e">
        <f>_xlfn.IFNA(VLOOKUP($D860, Individual_Pitching___Dashboard[], 20, FALSE), VLOOKUP(B860,Team_Pitching___Dashboard[[Team]:[xFIP]],20,FALSE))</f>
        <v>#N/A</v>
      </c>
      <c r="L860" s="11" t="e">
        <f>_xlfn.IFNA(VLOOKUP($D860, Individual_Pitching___Advanced[], 21,FALSE), VLOOKUP(B860, Team_Pitching___Advanced[], 20, FALSE))</f>
        <v>#N/A</v>
      </c>
      <c r="M860" s="11" t="e">
        <f>VLOOKUP($B860, 'Team Per G'!$A$2:$G$31, 7, FALSE)</f>
        <v>#N/A</v>
      </c>
      <c r="N860" s="11" t="e">
        <f>VLOOKUP($B860, 'FanGraphs - Team WAR Projected'!$B$2:$E$31, 3, FALSE)/162</f>
        <v>#N/A</v>
      </c>
      <c r="O860" s="11" t="e">
        <f t="shared" si="152"/>
        <v>#N/A</v>
      </c>
      <c r="P860" s="11" t="e">
        <f>VLOOKUP($B860, Team_Pitching___Advanced[[Team]:[xFIP]], 19,FALSE)</f>
        <v>#N/A</v>
      </c>
      <c r="Q860" s="11" t="e">
        <f>VLOOKUP($B860, Team_Pitching___Advanced[], 20, FALSE)</f>
        <v>#N/A</v>
      </c>
      <c r="R860" s="11" t="e">
        <f>VLOOKUP($B860, Team_Batting___Dashboard[[Team]:[wOBA]], 16, FALSE)</f>
        <v>#N/A</v>
      </c>
      <c r="S860" s="11" t="e">
        <f>VLOOKUP($B860, Team_Batting___Advanced[[Team]:[OPS]], 9, FALSE)</f>
        <v>#N/A</v>
      </c>
      <c r="T860" s="11" t="e">
        <f>VLOOKUP($B860, Team_Batting___Advanced[], 19, FALSE)</f>
        <v>#N/A</v>
      </c>
      <c r="U860" s="11" t="e">
        <f>VLOOKUP($B860, 'Team Per G'!$A$2:$G$31, 3, FALSE)</f>
        <v>#N/A</v>
      </c>
      <c r="V860" s="11" t="e">
        <f>VLOOKUP($B860, 'Team Per G'!$A$2:$G$31, 5, FALSE)</f>
        <v>#N/A</v>
      </c>
      <c r="W860" s="11" t="e">
        <f>VLOOKUP($B860, 'Team Per G'!$A$2:$G$31, 4, FALSE)</f>
        <v>#N/A</v>
      </c>
      <c r="X860" s="11" t="e">
        <f>VLOOKUP($B860, Team_Batting___Dashboard[], 22, FALSE)/$F860</f>
        <v>#N/A</v>
      </c>
      <c r="Y860" s="11" t="e">
        <f>VLOOKUP($B860, 'FanGraphs - Team WAR Projected'!$B$2:$E$31, 4, FALSE)/162</f>
        <v>#N/A</v>
      </c>
      <c r="Z860" s="11" t="e">
        <f t="shared" si="153"/>
        <v>#N/A</v>
      </c>
      <c r="AA860" s="11" t="e">
        <f>VLOOKUP($B860, FanGraphs_Standings[[Abbreviation]:[2024 Year to Date RS/G]], 6, FALSE)/$F860</f>
        <v>#N/A</v>
      </c>
      <c r="AB860" s="11" t="e">
        <f>VLOOKUP($B860, FanGraphs_Standings[[Abbreviation]:[2024 Projected Full Season RDif]], 19, FALSE)/162</f>
        <v>#N/A</v>
      </c>
      <c r="AC860" s="11" t="e">
        <f t="shared" si="162"/>
        <v>#N/A</v>
      </c>
      <c r="AD860" s="11" t="e">
        <f>VLOOKUP($B860, FanGraphs_Standings[[Abbreviation]:[2024 Projected Full Season RDif]], 5, FALSE)</f>
        <v>#N/A</v>
      </c>
      <c r="AE860" s="11" t="e">
        <f>VLOOKUP($B860, FanGraphs_Standings[[Abbreviation]:[2024 Projected Full Season W%]], 18, FALSE)</f>
        <v>#N/A</v>
      </c>
      <c r="AF860" s="11" t="e">
        <f t="shared" si="154"/>
        <v>#N/A</v>
      </c>
      <c r="AG860" s="11" t="e">
        <f>VLOOKUP($B860, 'Home Field Adv'!$A$2:$I$31, 9, FALSE)</f>
        <v>#N/A</v>
      </c>
      <c r="AH860" s="11" t="e">
        <f>VLOOKUP($C860, FanGraphs_Standings[[Abbreviation]:[2024 Year to Date G]], 2, FALSE)</f>
        <v>#N/A</v>
      </c>
      <c r="AI860" s="11" t="e">
        <f>_xlfn.IFNA(VLOOKUP($E860, 'SP Per G'!$A$2:$D$1385, 3, FALSE), AO860)</f>
        <v>#N/A</v>
      </c>
      <c r="AJ860" s="11" t="e">
        <f>IF(AND(ISNA(VLOOKUP($E860, 'SP Per G'!$A$2:$D$1385, 4, FALSE)), ISTEXT($E860)), AI860,IF(ISNA(VLOOKUP($E860, 'SP Per G'!$A$2:$D$1385, 4, FALSE)), AO860, VLOOKUP($E860, 'SP Per G'!$A$2:$D$1385, 4, FALSE)))</f>
        <v>#N/A</v>
      </c>
      <c r="AK860" s="11" t="e">
        <f t="shared" si="155"/>
        <v>#N/A</v>
      </c>
      <c r="AL860" s="11" t="e">
        <f>_xlfn.IFNA(VLOOKUP($E860, Individual_Pitching___Dashboard[], 18, FALSE), VLOOKUP($C860,Team_Pitching___Advanced[[Team]:[SIERA]],16,FALSE))</f>
        <v>#N/A</v>
      </c>
      <c r="AM860" s="11" t="e">
        <f>_xlfn.IFNA(VLOOKUP($E860, Individual_Pitching___Dashboard[], 20, FALSE), VLOOKUP($C860,Team_Pitching___Advanced[[Team]:[xFIP]],19,FALSE))</f>
        <v>#N/A</v>
      </c>
      <c r="AN860" s="11" t="e">
        <f>_xlfn.IFNA(VLOOKUP($E860,Individual_Pitching___Advanced[],21,FALSE),VLOOKUP($C860,Team_Pitching___Advanced[[Team]:[SIERA]],20,FALSE))</f>
        <v>#N/A</v>
      </c>
      <c r="AO860" s="11" t="e">
        <f>VLOOKUP($C860, 'Team Per G'!$A$2:$G$31, 7, FALSE)</f>
        <v>#N/A</v>
      </c>
      <c r="AP860" s="11" t="e">
        <f>VLOOKUP($C860, 'FanGraphs - Team WAR Projected'!$B$2:$E$31, 3, FALSE)/162</f>
        <v>#N/A</v>
      </c>
      <c r="AQ860" s="11" t="e">
        <f t="shared" si="156"/>
        <v>#N/A</v>
      </c>
      <c r="AR860" s="11" t="e">
        <f>VLOOKUP($C860, Team_Pitching___Advanced[[Team]:[xFIP]], 19,FALSE)</f>
        <v>#N/A</v>
      </c>
      <c r="AS860" s="11" t="e">
        <f>VLOOKUP($C860, Team_Pitching___Advanced[], 20, FALSE)</f>
        <v>#N/A</v>
      </c>
      <c r="AT860" s="11" t="e">
        <f>VLOOKUP($C860, Team_Batting___Dashboard[[Team]:[wOBA]], 16, FALSE)</f>
        <v>#N/A</v>
      </c>
      <c r="AU860" s="11" t="e">
        <f>VLOOKUP($C860, Team_Batting___Advanced[[Team]:[OPS]], 9, FALSE)</f>
        <v>#N/A</v>
      </c>
      <c r="AV860" s="11" t="e">
        <f>VLOOKUP($C860, Team_Batting___Advanced[], 19, FALSE)</f>
        <v>#N/A</v>
      </c>
      <c r="AW860" s="11" t="e">
        <f>VLOOKUP($C860, 'Team Per G'!$A$2:$G$31, 3, FALSE)</f>
        <v>#N/A</v>
      </c>
      <c r="AX860" s="11" t="e">
        <f>VLOOKUP($C860, 'Team Per G'!$A$2:$G$31, 5, FALSE)</f>
        <v>#N/A</v>
      </c>
      <c r="AY860" s="11" t="e">
        <f>VLOOKUP($C860, 'Team Per G'!$A$2:$G$31, 4, FALSE)</f>
        <v>#N/A</v>
      </c>
      <c r="AZ860" s="11" t="e">
        <f>VLOOKUP($C860, Team_Batting___Dashboard[], 22, FALSE)/$AH860</f>
        <v>#N/A</v>
      </c>
      <c r="BA860" s="11" t="e">
        <f>VLOOKUP($C860, 'FanGraphs - Team WAR Projected'!$B$2:$E$31, 4, FALSE)/162</f>
        <v>#N/A</v>
      </c>
      <c r="BB860" s="11" t="e">
        <f t="shared" si="157"/>
        <v>#N/A</v>
      </c>
      <c r="BC860" s="11" t="e">
        <f>VLOOKUP($C860, FanGraphs_Standings[[Abbreviation]:[2024 Year to Date RS/G]], 6, FALSE)/$AH860</f>
        <v>#N/A</v>
      </c>
      <c r="BD860" s="11" t="e">
        <f>VLOOKUP($C860, FanGraphs_Standings[[Abbreviation]:[2024 Projected Full Season RDif]], 19, FALSE)/162</f>
        <v>#N/A</v>
      </c>
      <c r="BE860" s="11" t="e">
        <f t="shared" si="158"/>
        <v>#N/A</v>
      </c>
      <c r="BF860" s="11" t="e">
        <f>VLOOKUP($C860, FanGraphs_Standings[[Abbreviation]:[2024 Projected Full Season RDif]], 5, FALSE)</f>
        <v>#N/A</v>
      </c>
      <c r="BG860" s="11" t="e">
        <f>VLOOKUP($C860, FanGraphs_Standings[[Abbreviation]:[2024 Projected Full Season W%]], 18, FALSE)</f>
        <v>#N/A</v>
      </c>
      <c r="BH860" s="11" t="e">
        <f t="shared" si="159"/>
        <v>#N/A</v>
      </c>
      <c r="BI860" s="11" t="e">
        <f>VLOOKUP($C860, 'Home Field Adv'!$A$2:$K$31, 11, FALSE)</f>
        <v>#N/A</v>
      </c>
      <c r="BL860" s="12" t="str">
        <f t="shared" si="160"/>
        <v/>
      </c>
      <c r="BM860" s="12" t="str">
        <f t="shared" ref="BM860:BM923" si="163">IF( ISBLANK(BJ860), "",IF(BJ860&gt;BK860, B860, C860))</f>
        <v/>
      </c>
      <c r="BN860" s="12" t="str">
        <f t="shared" si="161"/>
        <v/>
      </c>
    </row>
    <row r="861" spans="6:66" x14ac:dyDescent="0.45">
      <c r="F861" s="11" t="e">
        <f>VLOOKUP($B861, FanGraphs_Standings[[Abbreviation]:[2024 Year to Date G]], 2, FALSE)</f>
        <v>#N/A</v>
      </c>
      <c r="G861" s="11" t="e">
        <f>_xlfn.IFNA(VLOOKUP($D861, 'SP Per G'!$A$2:$D$1385, 3, FALSE),M861)</f>
        <v>#N/A</v>
      </c>
      <c r="H861" s="11" t="e">
        <f>IF(AND(ISNA(VLOOKUP($D861, 'SP Per G'!$A$2:$D$1385, 4, FALSE)), ISTEXT($D861)), G861,IF(ISNA(VLOOKUP($D861, 'SP Per G'!$A$2:$D$1385, 4, FALSE)), M861, VLOOKUP($D861, 'SP Per G'!$A$2:$D$1385, 4, FALSE)))</f>
        <v>#N/A</v>
      </c>
      <c r="I861" s="11" t="e">
        <f t="shared" si="151"/>
        <v>#N/A</v>
      </c>
      <c r="J861" s="11" t="e">
        <f>_xlfn.IFNA(VLOOKUP($D861,Individual_Pitching___Dashboard[],18,FALSE),VLOOKUP(B861,Team_Pitching___Dashboard[[Team]:[ERA]],17,FALSE))</f>
        <v>#N/A</v>
      </c>
      <c r="K861" s="11" t="e">
        <f>_xlfn.IFNA(VLOOKUP($D861, Individual_Pitching___Dashboard[], 20, FALSE), VLOOKUP(B861,Team_Pitching___Dashboard[[Team]:[xFIP]],20,FALSE))</f>
        <v>#N/A</v>
      </c>
      <c r="L861" s="11" t="e">
        <f>_xlfn.IFNA(VLOOKUP($D861, Individual_Pitching___Advanced[], 21,FALSE), VLOOKUP(B861, Team_Pitching___Advanced[], 20, FALSE))</f>
        <v>#N/A</v>
      </c>
      <c r="M861" s="11" t="e">
        <f>VLOOKUP($B861, 'Team Per G'!$A$2:$G$31, 7, FALSE)</f>
        <v>#N/A</v>
      </c>
      <c r="N861" s="11" t="e">
        <f>VLOOKUP($B861, 'FanGraphs - Team WAR Projected'!$B$2:$E$31, 3, FALSE)/162</f>
        <v>#N/A</v>
      </c>
      <c r="O861" s="11" t="e">
        <f t="shared" si="152"/>
        <v>#N/A</v>
      </c>
      <c r="P861" s="11" t="e">
        <f>VLOOKUP($B861, Team_Pitching___Advanced[[Team]:[xFIP]], 19,FALSE)</f>
        <v>#N/A</v>
      </c>
      <c r="Q861" s="11" t="e">
        <f>VLOOKUP($B861, Team_Pitching___Advanced[], 20, FALSE)</f>
        <v>#N/A</v>
      </c>
      <c r="R861" s="11" t="e">
        <f>VLOOKUP($B861, Team_Batting___Dashboard[[Team]:[wOBA]], 16, FALSE)</f>
        <v>#N/A</v>
      </c>
      <c r="S861" s="11" t="e">
        <f>VLOOKUP($B861, Team_Batting___Advanced[[Team]:[OPS]], 9, FALSE)</f>
        <v>#N/A</v>
      </c>
      <c r="T861" s="11" t="e">
        <f>VLOOKUP($B861, Team_Batting___Advanced[], 19, FALSE)</f>
        <v>#N/A</v>
      </c>
      <c r="U861" s="11" t="e">
        <f>VLOOKUP($B861, 'Team Per G'!$A$2:$G$31, 3, FALSE)</f>
        <v>#N/A</v>
      </c>
      <c r="V861" s="11" t="e">
        <f>VLOOKUP($B861, 'Team Per G'!$A$2:$G$31, 5, FALSE)</f>
        <v>#N/A</v>
      </c>
      <c r="W861" s="11" t="e">
        <f>VLOOKUP($B861, 'Team Per G'!$A$2:$G$31, 4, FALSE)</f>
        <v>#N/A</v>
      </c>
      <c r="X861" s="11" t="e">
        <f>VLOOKUP($B861, Team_Batting___Dashboard[], 22, FALSE)/$F861</f>
        <v>#N/A</v>
      </c>
      <c r="Y861" s="11" t="e">
        <f>VLOOKUP($B861, 'FanGraphs - Team WAR Projected'!$B$2:$E$31, 4, FALSE)/162</f>
        <v>#N/A</v>
      </c>
      <c r="Z861" s="11" t="e">
        <f t="shared" si="153"/>
        <v>#N/A</v>
      </c>
      <c r="AA861" s="11" t="e">
        <f>VLOOKUP($B861, FanGraphs_Standings[[Abbreviation]:[2024 Year to Date RS/G]], 6, FALSE)/$F861</f>
        <v>#N/A</v>
      </c>
      <c r="AB861" s="11" t="e">
        <f>VLOOKUP($B861, FanGraphs_Standings[[Abbreviation]:[2024 Projected Full Season RDif]], 19, FALSE)/162</f>
        <v>#N/A</v>
      </c>
      <c r="AC861" s="11" t="e">
        <f t="shared" si="162"/>
        <v>#N/A</v>
      </c>
      <c r="AD861" s="11" t="e">
        <f>VLOOKUP($B861, FanGraphs_Standings[[Abbreviation]:[2024 Projected Full Season RDif]], 5, FALSE)</f>
        <v>#N/A</v>
      </c>
      <c r="AE861" s="11" t="e">
        <f>VLOOKUP($B861, FanGraphs_Standings[[Abbreviation]:[2024 Projected Full Season W%]], 18, FALSE)</f>
        <v>#N/A</v>
      </c>
      <c r="AF861" s="11" t="e">
        <f t="shared" si="154"/>
        <v>#N/A</v>
      </c>
      <c r="AG861" s="11" t="e">
        <f>VLOOKUP($B861, 'Home Field Adv'!$A$2:$I$31, 9, FALSE)</f>
        <v>#N/A</v>
      </c>
      <c r="AH861" s="11" t="e">
        <f>VLOOKUP($C861, FanGraphs_Standings[[Abbreviation]:[2024 Year to Date G]], 2, FALSE)</f>
        <v>#N/A</v>
      </c>
      <c r="AI861" s="11" t="e">
        <f>_xlfn.IFNA(VLOOKUP($E861, 'SP Per G'!$A$2:$D$1385, 3, FALSE), AO861)</f>
        <v>#N/A</v>
      </c>
      <c r="AJ861" s="11" t="e">
        <f>IF(AND(ISNA(VLOOKUP($E861, 'SP Per G'!$A$2:$D$1385, 4, FALSE)), ISTEXT($E861)), AI861,IF(ISNA(VLOOKUP($E861, 'SP Per G'!$A$2:$D$1385, 4, FALSE)), AO861, VLOOKUP($E861, 'SP Per G'!$A$2:$D$1385, 4, FALSE)))</f>
        <v>#N/A</v>
      </c>
      <c r="AK861" s="11" t="e">
        <f t="shared" si="155"/>
        <v>#N/A</v>
      </c>
      <c r="AL861" s="11" t="e">
        <f>_xlfn.IFNA(VLOOKUP($E861, Individual_Pitching___Dashboard[], 18, FALSE), VLOOKUP($C861,Team_Pitching___Advanced[[Team]:[SIERA]],16,FALSE))</f>
        <v>#N/A</v>
      </c>
      <c r="AM861" s="11" t="e">
        <f>_xlfn.IFNA(VLOOKUP($E861, Individual_Pitching___Dashboard[], 20, FALSE), VLOOKUP($C861,Team_Pitching___Advanced[[Team]:[xFIP]],19,FALSE))</f>
        <v>#N/A</v>
      </c>
      <c r="AN861" s="11" t="e">
        <f>_xlfn.IFNA(VLOOKUP($E861,Individual_Pitching___Advanced[],21,FALSE),VLOOKUP($C861,Team_Pitching___Advanced[[Team]:[SIERA]],20,FALSE))</f>
        <v>#N/A</v>
      </c>
      <c r="AO861" s="11" t="e">
        <f>VLOOKUP($C861, 'Team Per G'!$A$2:$G$31, 7, FALSE)</f>
        <v>#N/A</v>
      </c>
      <c r="AP861" s="11" t="e">
        <f>VLOOKUP($C861, 'FanGraphs - Team WAR Projected'!$B$2:$E$31, 3, FALSE)/162</f>
        <v>#N/A</v>
      </c>
      <c r="AQ861" s="11" t="e">
        <f t="shared" si="156"/>
        <v>#N/A</v>
      </c>
      <c r="AR861" s="11" t="e">
        <f>VLOOKUP($C861, Team_Pitching___Advanced[[Team]:[xFIP]], 19,FALSE)</f>
        <v>#N/A</v>
      </c>
      <c r="AS861" s="11" t="e">
        <f>VLOOKUP($C861, Team_Pitching___Advanced[], 20, FALSE)</f>
        <v>#N/A</v>
      </c>
      <c r="AT861" s="11" t="e">
        <f>VLOOKUP($C861, Team_Batting___Dashboard[[Team]:[wOBA]], 16, FALSE)</f>
        <v>#N/A</v>
      </c>
      <c r="AU861" s="11" t="e">
        <f>VLOOKUP($C861, Team_Batting___Advanced[[Team]:[OPS]], 9, FALSE)</f>
        <v>#N/A</v>
      </c>
      <c r="AV861" s="11" t="e">
        <f>VLOOKUP($C861, Team_Batting___Advanced[], 19, FALSE)</f>
        <v>#N/A</v>
      </c>
      <c r="AW861" s="11" t="e">
        <f>VLOOKUP($C861, 'Team Per G'!$A$2:$G$31, 3, FALSE)</f>
        <v>#N/A</v>
      </c>
      <c r="AX861" s="11" t="e">
        <f>VLOOKUP($C861, 'Team Per G'!$A$2:$G$31, 5, FALSE)</f>
        <v>#N/A</v>
      </c>
      <c r="AY861" s="11" t="e">
        <f>VLOOKUP($C861, 'Team Per G'!$A$2:$G$31, 4, FALSE)</f>
        <v>#N/A</v>
      </c>
      <c r="AZ861" s="11" t="e">
        <f>VLOOKUP($C861, Team_Batting___Dashboard[], 22, FALSE)/$AH861</f>
        <v>#N/A</v>
      </c>
      <c r="BA861" s="11" t="e">
        <f>VLOOKUP($C861, 'FanGraphs - Team WAR Projected'!$B$2:$E$31, 4, FALSE)/162</f>
        <v>#N/A</v>
      </c>
      <c r="BB861" s="11" t="e">
        <f t="shared" si="157"/>
        <v>#N/A</v>
      </c>
      <c r="BC861" s="11" t="e">
        <f>VLOOKUP($C861, FanGraphs_Standings[[Abbreviation]:[2024 Year to Date RS/G]], 6, FALSE)/$AH861</f>
        <v>#N/A</v>
      </c>
      <c r="BD861" s="11" t="e">
        <f>VLOOKUP($C861, FanGraphs_Standings[[Abbreviation]:[2024 Projected Full Season RDif]], 19, FALSE)/162</f>
        <v>#N/A</v>
      </c>
      <c r="BE861" s="11" t="e">
        <f t="shared" si="158"/>
        <v>#N/A</v>
      </c>
      <c r="BF861" s="11" t="e">
        <f>VLOOKUP($C861, FanGraphs_Standings[[Abbreviation]:[2024 Projected Full Season RDif]], 5, FALSE)</f>
        <v>#N/A</v>
      </c>
      <c r="BG861" s="11" t="e">
        <f>VLOOKUP($C861, FanGraphs_Standings[[Abbreviation]:[2024 Projected Full Season W%]], 18, FALSE)</f>
        <v>#N/A</v>
      </c>
      <c r="BH861" s="11" t="e">
        <f t="shared" si="159"/>
        <v>#N/A</v>
      </c>
      <c r="BI861" s="11" t="e">
        <f>VLOOKUP($C861, 'Home Field Adv'!$A$2:$K$31, 11, FALSE)</f>
        <v>#N/A</v>
      </c>
      <c r="BL861" s="12" t="str">
        <f t="shared" si="160"/>
        <v/>
      </c>
      <c r="BM861" s="12" t="str">
        <f t="shared" si="163"/>
        <v/>
      </c>
      <c r="BN861" s="12" t="str">
        <f t="shared" si="161"/>
        <v/>
      </c>
    </row>
    <row r="862" spans="6:66" x14ac:dyDescent="0.45">
      <c r="F862" s="11" t="e">
        <f>VLOOKUP($B862, FanGraphs_Standings[[Abbreviation]:[2024 Year to Date G]], 2, FALSE)</f>
        <v>#N/A</v>
      </c>
      <c r="G862" s="11" t="e">
        <f>_xlfn.IFNA(VLOOKUP($D862, 'SP Per G'!$A$2:$D$1385, 3, FALSE),M862)</f>
        <v>#N/A</v>
      </c>
      <c r="H862" s="11" t="e">
        <f>IF(AND(ISNA(VLOOKUP($D862, 'SP Per G'!$A$2:$D$1385, 4, FALSE)), ISTEXT($D862)), G862,IF(ISNA(VLOOKUP($D862, 'SP Per G'!$A$2:$D$1385, 4, FALSE)), M862, VLOOKUP($D862, 'SP Per G'!$A$2:$D$1385, 4, FALSE)))</f>
        <v>#N/A</v>
      </c>
      <c r="I862" s="11" t="e">
        <f t="shared" si="151"/>
        <v>#N/A</v>
      </c>
      <c r="J862" s="11" t="e">
        <f>_xlfn.IFNA(VLOOKUP($D862,Individual_Pitching___Dashboard[],18,FALSE),VLOOKUP(B862,Team_Pitching___Dashboard[[Team]:[ERA]],17,FALSE))</f>
        <v>#N/A</v>
      </c>
      <c r="K862" s="11" t="e">
        <f>_xlfn.IFNA(VLOOKUP($D862, Individual_Pitching___Dashboard[], 20, FALSE), VLOOKUP(B862,Team_Pitching___Dashboard[[Team]:[xFIP]],20,FALSE))</f>
        <v>#N/A</v>
      </c>
      <c r="L862" s="11" t="e">
        <f>_xlfn.IFNA(VLOOKUP($D862, Individual_Pitching___Advanced[], 21,FALSE), VLOOKUP(B862, Team_Pitching___Advanced[], 20, FALSE))</f>
        <v>#N/A</v>
      </c>
      <c r="M862" s="11" t="e">
        <f>VLOOKUP($B862, 'Team Per G'!$A$2:$G$31, 7, FALSE)</f>
        <v>#N/A</v>
      </c>
      <c r="N862" s="11" t="e">
        <f>VLOOKUP($B862, 'FanGraphs - Team WAR Projected'!$B$2:$E$31, 3, FALSE)/162</f>
        <v>#N/A</v>
      </c>
      <c r="O862" s="11" t="e">
        <f t="shared" si="152"/>
        <v>#N/A</v>
      </c>
      <c r="P862" s="11" t="e">
        <f>VLOOKUP($B862, Team_Pitching___Advanced[[Team]:[xFIP]], 19,FALSE)</f>
        <v>#N/A</v>
      </c>
      <c r="Q862" s="11" t="e">
        <f>VLOOKUP($B862, Team_Pitching___Advanced[], 20, FALSE)</f>
        <v>#N/A</v>
      </c>
      <c r="R862" s="11" t="e">
        <f>VLOOKUP($B862, Team_Batting___Dashboard[[Team]:[wOBA]], 16, FALSE)</f>
        <v>#N/A</v>
      </c>
      <c r="S862" s="11" t="e">
        <f>VLOOKUP($B862, Team_Batting___Advanced[[Team]:[OPS]], 9, FALSE)</f>
        <v>#N/A</v>
      </c>
      <c r="T862" s="11" t="e">
        <f>VLOOKUP($B862, Team_Batting___Advanced[], 19, FALSE)</f>
        <v>#N/A</v>
      </c>
      <c r="U862" s="11" t="e">
        <f>VLOOKUP($B862, 'Team Per G'!$A$2:$G$31, 3, FALSE)</f>
        <v>#N/A</v>
      </c>
      <c r="V862" s="11" t="e">
        <f>VLOOKUP($B862, 'Team Per G'!$A$2:$G$31, 5, FALSE)</f>
        <v>#N/A</v>
      </c>
      <c r="W862" s="11" t="e">
        <f>VLOOKUP($B862, 'Team Per G'!$A$2:$G$31, 4, FALSE)</f>
        <v>#N/A</v>
      </c>
      <c r="X862" s="11" t="e">
        <f>VLOOKUP($B862, Team_Batting___Dashboard[], 22, FALSE)/$F862</f>
        <v>#N/A</v>
      </c>
      <c r="Y862" s="11" t="e">
        <f>VLOOKUP($B862, 'FanGraphs - Team WAR Projected'!$B$2:$E$31, 4, FALSE)/162</f>
        <v>#N/A</v>
      </c>
      <c r="Z862" s="11" t="e">
        <f t="shared" si="153"/>
        <v>#N/A</v>
      </c>
      <c r="AA862" s="11" t="e">
        <f>VLOOKUP($B862, FanGraphs_Standings[[Abbreviation]:[2024 Year to Date RS/G]], 6, FALSE)/$F862</f>
        <v>#N/A</v>
      </c>
      <c r="AB862" s="11" t="e">
        <f>VLOOKUP($B862, FanGraphs_Standings[[Abbreviation]:[2024 Projected Full Season RDif]], 19, FALSE)/162</f>
        <v>#N/A</v>
      </c>
      <c r="AC862" s="11" t="e">
        <f t="shared" si="162"/>
        <v>#N/A</v>
      </c>
      <c r="AD862" s="11" t="e">
        <f>VLOOKUP($B862, FanGraphs_Standings[[Abbreviation]:[2024 Projected Full Season RDif]], 5, FALSE)</f>
        <v>#N/A</v>
      </c>
      <c r="AE862" s="11" t="e">
        <f>VLOOKUP($B862, FanGraphs_Standings[[Abbreviation]:[2024 Projected Full Season W%]], 18, FALSE)</f>
        <v>#N/A</v>
      </c>
      <c r="AF862" s="11" t="e">
        <f t="shared" si="154"/>
        <v>#N/A</v>
      </c>
      <c r="AG862" s="11" t="e">
        <f>VLOOKUP($B862, 'Home Field Adv'!$A$2:$I$31, 9, FALSE)</f>
        <v>#N/A</v>
      </c>
      <c r="AH862" s="11" t="e">
        <f>VLOOKUP($C862, FanGraphs_Standings[[Abbreviation]:[2024 Year to Date G]], 2, FALSE)</f>
        <v>#N/A</v>
      </c>
      <c r="AI862" s="11" t="e">
        <f>_xlfn.IFNA(VLOOKUP($E862, 'SP Per G'!$A$2:$D$1385, 3, FALSE), AO862)</f>
        <v>#N/A</v>
      </c>
      <c r="AJ862" s="11" t="e">
        <f>IF(AND(ISNA(VLOOKUP($E862, 'SP Per G'!$A$2:$D$1385, 4, FALSE)), ISTEXT($E862)), AI862,IF(ISNA(VLOOKUP($E862, 'SP Per G'!$A$2:$D$1385, 4, FALSE)), AO862, VLOOKUP($E862, 'SP Per G'!$A$2:$D$1385, 4, FALSE)))</f>
        <v>#N/A</v>
      </c>
      <c r="AK862" s="11" t="e">
        <f t="shared" si="155"/>
        <v>#N/A</v>
      </c>
      <c r="AL862" s="11" t="e">
        <f>_xlfn.IFNA(VLOOKUP($E862, Individual_Pitching___Dashboard[], 18, FALSE), VLOOKUP($C862,Team_Pitching___Advanced[[Team]:[SIERA]],16,FALSE))</f>
        <v>#N/A</v>
      </c>
      <c r="AM862" s="11" t="e">
        <f>_xlfn.IFNA(VLOOKUP($E862, Individual_Pitching___Dashboard[], 20, FALSE), VLOOKUP($C862,Team_Pitching___Advanced[[Team]:[xFIP]],19,FALSE))</f>
        <v>#N/A</v>
      </c>
      <c r="AN862" s="11" t="e">
        <f>_xlfn.IFNA(VLOOKUP($E862,Individual_Pitching___Advanced[],21,FALSE),VLOOKUP($C862,Team_Pitching___Advanced[[Team]:[SIERA]],20,FALSE))</f>
        <v>#N/A</v>
      </c>
      <c r="AO862" s="11" t="e">
        <f>VLOOKUP($C862, 'Team Per G'!$A$2:$G$31, 7, FALSE)</f>
        <v>#N/A</v>
      </c>
      <c r="AP862" s="11" t="e">
        <f>VLOOKUP($C862, 'FanGraphs - Team WAR Projected'!$B$2:$E$31, 3, FALSE)/162</f>
        <v>#N/A</v>
      </c>
      <c r="AQ862" s="11" t="e">
        <f t="shared" si="156"/>
        <v>#N/A</v>
      </c>
      <c r="AR862" s="11" t="e">
        <f>VLOOKUP($C862, Team_Pitching___Advanced[[Team]:[xFIP]], 19,FALSE)</f>
        <v>#N/A</v>
      </c>
      <c r="AS862" s="11" t="e">
        <f>VLOOKUP($C862, Team_Pitching___Advanced[], 20, FALSE)</f>
        <v>#N/A</v>
      </c>
      <c r="AT862" s="11" t="e">
        <f>VLOOKUP($C862, Team_Batting___Dashboard[[Team]:[wOBA]], 16, FALSE)</f>
        <v>#N/A</v>
      </c>
      <c r="AU862" s="11" t="e">
        <f>VLOOKUP($C862, Team_Batting___Advanced[[Team]:[OPS]], 9, FALSE)</f>
        <v>#N/A</v>
      </c>
      <c r="AV862" s="11" t="e">
        <f>VLOOKUP($C862, Team_Batting___Advanced[], 19, FALSE)</f>
        <v>#N/A</v>
      </c>
      <c r="AW862" s="11" t="e">
        <f>VLOOKUP($C862, 'Team Per G'!$A$2:$G$31, 3, FALSE)</f>
        <v>#N/A</v>
      </c>
      <c r="AX862" s="11" t="e">
        <f>VLOOKUP($C862, 'Team Per G'!$A$2:$G$31, 5, FALSE)</f>
        <v>#N/A</v>
      </c>
      <c r="AY862" s="11" t="e">
        <f>VLOOKUP($C862, 'Team Per G'!$A$2:$G$31, 4, FALSE)</f>
        <v>#N/A</v>
      </c>
      <c r="AZ862" s="11" t="e">
        <f>VLOOKUP($C862, Team_Batting___Dashboard[], 22, FALSE)/$AH862</f>
        <v>#N/A</v>
      </c>
      <c r="BA862" s="11" t="e">
        <f>VLOOKUP($C862, 'FanGraphs - Team WAR Projected'!$B$2:$E$31, 4, FALSE)/162</f>
        <v>#N/A</v>
      </c>
      <c r="BB862" s="11" t="e">
        <f t="shared" si="157"/>
        <v>#N/A</v>
      </c>
      <c r="BC862" s="11" t="e">
        <f>VLOOKUP($C862, FanGraphs_Standings[[Abbreviation]:[2024 Year to Date RS/G]], 6, FALSE)/$AH862</f>
        <v>#N/A</v>
      </c>
      <c r="BD862" s="11" t="e">
        <f>VLOOKUP($C862, FanGraphs_Standings[[Abbreviation]:[2024 Projected Full Season RDif]], 19, FALSE)/162</f>
        <v>#N/A</v>
      </c>
      <c r="BE862" s="11" t="e">
        <f t="shared" si="158"/>
        <v>#N/A</v>
      </c>
      <c r="BF862" s="11" t="e">
        <f>VLOOKUP($C862, FanGraphs_Standings[[Abbreviation]:[2024 Projected Full Season RDif]], 5, FALSE)</f>
        <v>#N/A</v>
      </c>
      <c r="BG862" s="11" t="e">
        <f>VLOOKUP($C862, FanGraphs_Standings[[Abbreviation]:[2024 Projected Full Season W%]], 18, FALSE)</f>
        <v>#N/A</v>
      </c>
      <c r="BH862" s="11" t="e">
        <f t="shared" si="159"/>
        <v>#N/A</v>
      </c>
      <c r="BI862" s="11" t="e">
        <f>VLOOKUP($C862, 'Home Field Adv'!$A$2:$K$31, 11, FALSE)</f>
        <v>#N/A</v>
      </c>
      <c r="BL862" s="12" t="str">
        <f t="shared" si="160"/>
        <v/>
      </c>
      <c r="BM862" s="12" t="str">
        <f t="shared" si="163"/>
        <v/>
      </c>
      <c r="BN862" s="12" t="str">
        <f t="shared" si="161"/>
        <v/>
      </c>
    </row>
    <row r="863" spans="6:66" x14ac:dyDescent="0.45">
      <c r="F863" s="11" t="e">
        <f>VLOOKUP($B863, FanGraphs_Standings[[Abbreviation]:[2024 Year to Date G]], 2, FALSE)</f>
        <v>#N/A</v>
      </c>
      <c r="G863" s="11" t="e">
        <f>_xlfn.IFNA(VLOOKUP($D863, 'SP Per G'!$A$2:$D$1385, 3, FALSE),M863)</f>
        <v>#N/A</v>
      </c>
      <c r="H863" s="11" t="e">
        <f>IF(AND(ISNA(VLOOKUP($D863, 'SP Per G'!$A$2:$D$1385, 4, FALSE)), ISTEXT($D863)), G863,IF(ISNA(VLOOKUP($D863, 'SP Per G'!$A$2:$D$1385, 4, FALSE)), M863, VLOOKUP($D863, 'SP Per G'!$A$2:$D$1385, 4, FALSE)))</f>
        <v>#N/A</v>
      </c>
      <c r="I863" s="11" t="e">
        <f t="shared" si="151"/>
        <v>#N/A</v>
      </c>
      <c r="J863" s="11" t="e">
        <f>_xlfn.IFNA(VLOOKUP($D863,Individual_Pitching___Dashboard[],18,FALSE),VLOOKUP(B863,Team_Pitching___Dashboard[[Team]:[ERA]],17,FALSE))</f>
        <v>#N/A</v>
      </c>
      <c r="K863" s="11" t="e">
        <f>_xlfn.IFNA(VLOOKUP($D863, Individual_Pitching___Dashboard[], 20, FALSE), VLOOKUP(B863,Team_Pitching___Dashboard[[Team]:[xFIP]],20,FALSE))</f>
        <v>#N/A</v>
      </c>
      <c r="L863" s="11" t="e">
        <f>_xlfn.IFNA(VLOOKUP($D863, Individual_Pitching___Advanced[], 21,FALSE), VLOOKUP(B863, Team_Pitching___Advanced[], 20, FALSE))</f>
        <v>#N/A</v>
      </c>
      <c r="M863" s="11" t="e">
        <f>VLOOKUP($B863, 'Team Per G'!$A$2:$G$31, 7, FALSE)</f>
        <v>#N/A</v>
      </c>
      <c r="N863" s="11" t="e">
        <f>VLOOKUP($B863, 'FanGraphs - Team WAR Projected'!$B$2:$E$31, 3, FALSE)/162</f>
        <v>#N/A</v>
      </c>
      <c r="O863" s="11" t="e">
        <f t="shared" si="152"/>
        <v>#N/A</v>
      </c>
      <c r="P863" s="11" t="e">
        <f>VLOOKUP($B863, Team_Pitching___Advanced[[Team]:[xFIP]], 19,FALSE)</f>
        <v>#N/A</v>
      </c>
      <c r="Q863" s="11" t="e">
        <f>VLOOKUP($B863, Team_Pitching___Advanced[], 20, FALSE)</f>
        <v>#N/A</v>
      </c>
      <c r="R863" s="11" t="e">
        <f>VLOOKUP($B863, Team_Batting___Dashboard[[Team]:[wOBA]], 16, FALSE)</f>
        <v>#N/A</v>
      </c>
      <c r="S863" s="11" t="e">
        <f>VLOOKUP($B863, Team_Batting___Advanced[[Team]:[OPS]], 9, FALSE)</f>
        <v>#N/A</v>
      </c>
      <c r="T863" s="11" t="e">
        <f>VLOOKUP($B863, Team_Batting___Advanced[], 19, FALSE)</f>
        <v>#N/A</v>
      </c>
      <c r="U863" s="11" t="e">
        <f>VLOOKUP($B863, 'Team Per G'!$A$2:$G$31, 3, FALSE)</f>
        <v>#N/A</v>
      </c>
      <c r="V863" s="11" t="e">
        <f>VLOOKUP($B863, 'Team Per G'!$A$2:$G$31, 5, FALSE)</f>
        <v>#N/A</v>
      </c>
      <c r="W863" s="11" t="e">
        <f>VLOOKUP($B863, 'Team Per G'!$A$2:$G$31, 4, FALSE)</f>
        <v>#N/A</v>
      </c>
      <c r="X863" s="11" t="e">
        <f>VLOOKUP($B863, Team_Batting___Dashboard[], 22, FALSE)/$F863</f>
        <v>#N/A</v>
      </c>
      <c r="Y863" s="11" t="e">
        <f>VLOOKUP($B863, 'FanGraphs - Team WAR Projected'!$B$2:$E$31, 4, FALSE)/162</f>
        <v>#N/A</v>
      </c>
      <c r="Z863" s="11" t="e">
        <f t="shared" si="153"/>
        <v>#N/A</v>
      </c>
      <c r="AA863" s="11" t="e">
        <f>VLOOKUP($B863, FanGraphs_Standings[[Abbreviation]:[2024 Year to Date RS/G]], 6, FALSE)/$F863</f>
        <v>#N/A</v>
      </c>
      <c r="AB863" s="11" t="e">
        <f>VLOOKUP($B863, FanGraphs_Standings[[Abbreviation]:[2024 Projected Full Season RDif]], 19, FALSE)/162</f>
        <v>#N/A</v>
      </c>
      <c r="AC863" s="11" t="e">
        <f t="shared" si="162"/>
        <v>#N/A</v>
      </c>
      <c r="AD863" s="11" t="e">
        <f>VLOOKUP($B863, FanGraphs_Standings[[Abbreviation]:[2024 Projected Full Season RDif]], 5, FALSE)</f>
        <v>#N/A</v>
      </c>
      <c r="AE863" s="11" t="e">
        <f>VLOOKUP($B863, FanGraphs_Standings[[Abbreviation]:[2024 Projected Full Season W%]], 18, FALSE)</f>
        <v>#N/A</v>
      </c>
      <c r="AF863" s="11" t="e">
        <f t="shared" si="154"/>
        <v>#N/A</v>
      </c>
      <c r="AG863" s="11" t="e">
        <f>VLOOKUP($B863, 'Home Field Adv'!$A$2:$I$31, 9, FALSE)</f>
        <v>#N/A</v>
      </c>
      <c r="AH863" s="11" t="e">
        <f>VLOOKUP($C863, FanGraphs_Standings[[Abbreviation]:[2024 Year to Date G]], 2, FALSE)</f>
        <v>#N/A</v>
      </c>
      <c r="AI863" s="11" t="e">
        <f>_xlfn.IFNA(VLOOKUP($E863, 'SP Per G'!$A$2:$D$1385, 3, FALSE), AO863)</f>
        <v>#N/A</v>
      </c>
      <c r="AJ863" s="11" t="e">
        <f>IF(AND(ISNA(VLOOKUP($E863, 'SP Per G'!$A$2:$D$1385, 4, FALSE)), ISTEXT($E863)), AI863,IF(ISNA(VLOOKUP($E863, 'SP Per G'!$A$2:$D$1385, 4, FALSE)), AO863, VLOOKUP($E863, 'SP Per G'!$A$2:$D$1385, 4, FALSE)))</f>
        <v>#N/A</v>
      </c>
      <c r="AK863" s="11" t="e">
        <f t="shared" si="155"/>
        <v>#N/A</v>
      </c>
      <c r="AL863" s="11" t="e">
        <f>_xlfn.IFNA(VLOOKUP($E863, Individual_Pitching___Dashboard[], 18, FALSE), VLOOKUP($C863,Team_Pitching___Advanced[[Team]:[SIERA]],16,FALSE))</f>
        <v>#N/A</v>
      </c>
      <c r="AM863" s="11" t="e">
        <f>_xlfn.IFNA(VLOOKUP($E863, Individual_Pitching___Dashboard[], 20, FALSE), VLOOKUP($C863,Team_Pitching___Advanced[[Team]:[xFIP]],19,FALSE))</f>
        <v>#N/A</v>
      </c>
      <c r="AN863" s="11" t="e">
        <f>_xlfn.IFNA(VLOOKUP($E863,Individual_Pitching___Advanced[],21,FALSE),VLOOKUP($C863,Team_Pitching___Advanced[[Team]:[SIERA]],20,FALSE))</f>
        <v>#N/A</v>
      </c>
      <c r="AO863" s="11" t="e">
        <f>VLOOKUP($C863, 'Team Per G'!$A$2:$G$31, 7, FALSE)</f>
        <v>#N/A</v>
      </c>
      <c r="AP863" s="11" t="e">
        <f>VLOOKUP($C863, 'FanGraphs - Team WAR Projected'!$B$2:$E$31, 3, FALSE)/162</f>
        <v>#N/A</v>
      </c>
      <c r="AQ863" s="11" t="e">
        <f t="shared" si="156"/>
        <v>#N/A</v>
      </c>
      <c r="AR863" s="11" t="e">
        <f>VLOOKUP($C863, Team_Pitching___Advanced[[Team]:[xFIP]], 19,FALSE)</f>
        <v>#N/A</v>
      </c>
      <c r="AS863" s="11" t="e">
        <f>VLOOKUP($C863, Team_Pitching___Advanced[], 20, FALSE)</f>
        <v>#N/A</v>
      </c>
      <c r="AT863" s="11" t="e">
        <f>VLOOKUP($C863, Team_Batting___Dashboard[[Team]:[wOBA]], 16, FALSE)</f>
        <v>#N/A</v>
      </c>
      <c r="AU863" s="11" t="e">
        <f>VLOOKUP($C863, Team_Batting___Advanced[[Team]:[OPS]], 9, FALSE)</f>
        <v>#N/A</v>
      </c>
      <c r="AV863" s="11" t="e">
        <f>VLOOKUP($C863, Team_Batting___Advanced[], 19, FALSE)</f>
        <v>#N/A</v>
      </c>
      <c r="AW863" s="11" t="e">
        <f>VLOOKUP($C863, 'Team Per G'!$A$2:$G$31, 3, FALSE)</f>
        <v>#N/A</v>
      </c>
      <c r="AX863" s="11" t="e">
        <f>VLOOKUP($C863, 'Team Per G'!$A$2:$G$31, 5, FALSE)</f>
        <v>#N/A</v>
      </c>
      <c r="AY863" s="11" t="e">
        <f>VLOOKUP($C863, 'Team Per G'!$A$2:$G$31, 4, FALSE)</f>
        <v>#N/A</v>
      </c>
      <c r="AZ863" s="11" t="e">
        <f>VLOOKUP($C863, Team_Batting___Dashboard[], 22, FALSE)/$AH863</f>
        <v>#N/A</v>
      </c>
      <c r="BA863" s="11" t="e">
        <f>VLOOKUP($C863, 'FanGraphs - Team WAR Projected'!$B$2:$E$31, 4, FALSE)/162</f>
        <v>#N/A</v>
      </c>
      <c r="BB863" s="11" t="e">
        <f t="shared" si="157"/>
        <v>#N/A</v>
      </c>
      <c r="BC863" s="11" t="e">
        <f>VLOOKUP($C863, FanGraphs_Standings[[Abbreviation]:[2024 Year to Date RS/G]], 6, FALSE)/$AH863</f>
        <v>#N/A</v>
      </c>
      <c r="BD863" s="11" t="e">
        <f>VLOOKUP($C863, FanGraphs_Standings[[Abbreviation]:[2024 Projected Full Season RDif]], 19, FALSE)/162</f>
        <v>#N/A</v>
      </c>
      <c r="BE863" s="11" t="e">
        <f t="shared" si="158"/>
        <v>#N/A</v>
      </c>
      <c r="BF863" s="11" t="e">
        <f>VLOOKUP($C863, FanGraphs_Standings[[Abbreviation]:[2024 Projected Full Season RDif]], 5, FALSE)</f>
        <v>#N/A</v>
      </c>
      <c r="BG863" s="11" t="e">
        <f>VLOOKUP($C863, FanGraphs_Standings[[Abbreviation]:[2024 Projected Full Season W%]], 18, FALSE)</f>
        <v>#N/A</v>
      </c>
      <c r="BH863" s="11" t="e">
        <f t="shared" si="159"/>
        <v>#N/A</v>
      </c>
      <c r="BI863" s="11" t="e">
        <f>VLOOKUP($C863, 'Home Field Adv'!$A$2:$K$31, 11, FALSE)</f>
        <v>#N/A</v>
      </c>
      <c r="BL863" s="12" t="str">
        <f t="shared" si="160"/>
        <v/>
      </c>
      <c r="BM863" s="12" t="str">
        <f t="shared" si="163"/>
        <v/>
      </c>
      <c r="BN863" s="12" t="str">
        <f t="shared" si="161"/>
        <v/>
      </c>
    </row>
    <row r="864" spans="6:66" x14ac:dyDescent="0.45">
      <c r="F864" s="11" t="e">
        <f>VLOOKUP($B864, FanGraphs_Standings[[Abbreviation]:[2024 Year to Date G]], 2, FALSE)</f>
        <v>#N/A</v>
      </c>
      <c r="G864" s="11" t="e">
        <f>_xlfn.IFNA(VLOOKUP($D864, 'SP Per G'!$A$2:$D$1385, 3, FALSE),M864)</f>
        <v>#N/A</v>
      </c>
      <c r="H864" s="11" t="e">
        <f>IF(AND(ISNA(VLOOKUP($D864, 'SP Per G'!$A$2:$D$1385, 4, FALSE)), ISTEXT($D864)), G864,IF(ISNA(VLOOKUP($D864, 'SP Per G'!$A$2:$D$1385, 4, FALSE)), M864, VLOOKUP($D864, 'SP Per G'!$A$2:$D$1385, 4, FALSE)))</f>
        <v>#N/A</v>
      </c>
      <c r="I864" s="11" t="e">
        <f t="shared" si="151"/>
        <v>#N/A</v>
      </c>
      <c r="J864" s="11" t="e">
        <f>_xlfn.IFNA(VLOOKUP($D864,Individual_Pitching___Dashboard[],18,FALSE),VLOOKUP(B864,Team_Pitching___Dashboard[[Team]:[ERA]],17,FALSE))</f>
        <v>#N/A</v>
      </c>
      <c r="K864" s="11" t="e">
        <f>_xlfn.IFNA(VLOOKUP($D864, Individual_Pitching___Dashboard[], 20, FALSE), VLOOKUP(B864,Team_Pitching___Dashboard[[Team]:[xFIP]],20,FALSE))</f>
        <v>#N/A</v>
      </c>
      <c r="L864" s="11" t="e">
        <f>_xlfn.IFNA(VLOOKUP($D864, Individual_Pitching___Advanced[], 21,FALSE), VLOOKUP(B864, Team_Pitching___Advanced[], 20, FALSE))</f>
        <v>#N/A</v>
      </c>
      <c r="M864" s="11" t="e">
        <f>VLOOKUP($B864, 'Team Per G'!$A$2:$G$31, 7, FALSE)</f>
        <v>#N/A</v>
      </c>
      <c r="N864" s="11" t="e">
        <f>VLOOKUP($B864, 'FanGraphs - Team WAR Projected'!$B$2:$E$31, 3, FALSE)/162</f>
        <v>#N/A</v>
      </c>
      <c r="O864" s="11" t="e">
        <f t="shared" si="152"/>
        <v>#N/A</v>
      </c>
      <c r="P864" s="11" t="e">
        <f>VLOOKUP($B864, Team_Pitching___Advanced[[Team]:[xFIP]], 19,FALSE)</f>
        <v>#N/A</v>
      </c>
      <c r="Q864" s="11" t="e">
        <f>VLOOKUP($B864, Team_Pitching___Advanced[], 20, FALSE)</f>
        <v>#N/A</v>
      </c>
      <c r="R864" s="11" t="e">
        <f>VLOOKUP($B864, Team_Batting___Dashboard[[Team]:[wOBA]], 16, FALSE)</f>
        <v>#N/A</v>
      </c>
      <c r="S864" s="11" t="e">
        <f>VLOOKUP($B864, Team_Batting___Advanced[[Team]:[OPS]], 9, FALSE)</f>
        <v>#N/A</v>
      </c>
      <c r="T864" s="11" t="e">
        <f>VLOOKUP($B864, Team_Batting___Advanced[], 19, FALSE)</f>
        <v>#N/A</v>
      </c>
      <c r="U864" s="11" t="e">
        <f>VLOOKUP($B864, 'Team Per G'!$A$2:$G$31, 3, FALSE)</f>
        <v>#N/A</v>
      </c>
      <c r="V864" s="11" t="e">
        <f>VLOOKUP($B864, 'Team Per G'!$A$2:$G$31, 5, FALSE)</f>
        <v>#N/A</v>
      </c>
      <c r="W864" s="11" t="e">
        <f>VLOOKUP($B864, 'Team Per G'!$A$2:$G$31, 4, FALSE)</f>
        <v>#N/A</v>
      </c>
      <c r="X864" s="11" t="e">
        <f>VLOOKUP($B864, Team_Batting___Dashboard[], 22, FALSE)/$F864</f>
        <v>#N/A</v>
      </c>
      <c r="Y864" s="11" t="e">
        <f>VLOOKUP($B864, 'FanGraphs - Team WAR Projected'!$B$2:$E$31, 4, FALSE)/162</f>
        <v>#N/A</v>
      </c>
      <c r="Z864" s="11" t="e">
        <f t="shared" si="153"/>
        <v>#N/A</v>
      </c>
      <c r="AA864" s="11" t="e">
        <f>VLOOKUP($B864, FanGraphs_Standings[[Abbreviation]:[2024 Year to Date RS/G]], 6, FALSE)/$F864</f>
        <v>#N/A</v>
      </c>
      <c r="AB864" s="11" t="e">
        <f>VLOOKUP($B864, FanGraphs_Standings[[Abbreviation]:[2024 Projected Full Season RDif]], 19, FALSE)/162</f>
        <v>#N/A</v>
      </c>
      <c r="AC864" s="11" t="e">
        <f t="shared" si="162"/>
        <v>#N/A</v>
      </c>
      <c r="AD864" s="11" t="e">
        <f>VLOOKUP($B864, FanGraphs_Standings[[Abbreviation]:[2024 Projected Full Season RDif]], 5, FALSE)</f>
        <v>#N/A</v>
      </c>
      <c r="AE864" s="11" t="e">
        <f>VLOOKUP($B864, FanGraphs_Standings[[Abbreviation]:[2024 Projected Full Season W%]], 18, FALSE)</f>
        <v>#N/A</v>
      </c>
      <c r="AF864" s="11" t="e">
        <f t="shared" si="154"/>
        <v>#N/A</v>
      </c>
      <c r="AG864" s="11" t="e">
        <f>VLOOKUP($B864, 'Home Field Adv'!$A$2:$I$31, 9, FALSE)</f>
        <v>#N/A</v>
      </c>
      <c r="AH864" s="11" t="e">
        <f>VLOOKUP($C864, FanGraphs_Standings[[Abbreviation]:[2024 Year to Date G]], 2, FALSE)</f>
        <v>#N/A</v>
      </c>
      <c r="AI864" s="11" t="e">
        <f>_xlfn.IFNA(VLOOKUP($E864, 'SP Per G'!$A$2:$D$1385, 3, FALSE), AO864)</f>
        <v>#N/A</v>
      </c>
      <c r="AJ864" s="11" t="e">
        <f>IF(AND(ISNA(VLOOKUP($E864, 'SP Per G'!$A$2:$D$1385, 4, FALSE)), ISTEXT($E864)), AI864,IF(ISNA(VLOOKUP($E864, 'SP Per G'!$A$2:$D$1385, 4, FALSE)), AO864, VLOOKUP($E864, 'SP Per G'!$A$2:$D$1385, 4, FALSE)))</f>
        <v>#N/A</v>
      </c>
      <c r="AK864" s="11" t="e">
        <f t="shared" si="155"/>
        <v>#N/A</v>
      </c>
      <c r="AL864" s="11" t="e">
        <f>_xlfn.IFNA(VLOOKUP($E864, Individual_Pitching___Dashboard[], 18, FALSE), VLOOKUP($C864,Team_Pitching___Advanced[[Team]:[SIERA]],16,FALSE))</f>
        <v>#N/A</v>
      </c>
      <c r="AM864" s="11" t="e">
        <f>_xlfn.IFNA(VLOOKUP($E864, Individual_Pitching___Dashboard[], 20, FALSE), VLOOKUP($C864,Team_Pitching___Advanced[[Team]:[xFIP]],19,FALSE))</f>
        <v>#N/A</v>
      </c>
      <c r="AN864" s="11" t="e">
        <f>_xlfn.IFNA(VLOOKUP($E864,Individual_Pitching___Advanced[],21,FALSE),VLOOKUP($C864,Team_Pitching___Advanced[[Team]:[SIERA]],20,FALSE))</f>
        <v>#N/A</v>
      </c>
      <c r="AO864" s="11" t="e">
        <f>VLOOKUP($C864, 'Team Per G'!$A$2:$G$31, 7, FALSE)</f>
        <v>#N/A</v>
      </c>
      <c r="AP864" s="11" t="e">
        <f>VLOOKUP($C864, 'FanGraphs - Team WAR Projected'!$B$2:$E$31, 3, FALSE)/162</f>
        <v>#N/A</v>
      </c>
      <c r="AQ864" s="11" t="e">
        <f t="shared" si="156"/>
        <v>#N/A</v>
      </c>
      <c r="AR864" s="11" t="e">
        <f>VLOOKUP($C864, Team_Pitching___Advanced[[Team]:[xFIP]], 19,FALSE)</f>
        <v>#N/A</v>
      </c>
      <c r="AS864" s="11" t="e">
        <f>VLOOKUP($C864, Team_Pitching___Advanced[], 20, FALSE)</f>
        <v>#N/A</v>
      </c>
      <c r="AT864" s="11" t="e">
        <f>VLOOKUP($C864, Team_Batting___Dashboard[[Team]:[wOBA]], 16, FALSE)</f>
        <v>#N/A</v>
      </c>
      <c r="AU864" s="11" t="e">
        <f>VLOOKUP($C864, Team_Batting___Advanced[[Team]:[OPS]], 9, FALSE)</f>
        <v>#N/A</v>
      </c>
      <c r="AV864" s="11" t="e">
        <f>VLOOKUP($C864, Team_Batting___Advanced[], 19, FALSE)</f>
        <v>#N/A</v>
      </c>
      <c r="AW864" s="11" t="e">
        <f>VLOOKUP($C864, 'Team Per G'!$A$2:$G$31, 3, FALSE)</f>
        <v>#N/A</v>
      </c>
      <c r="AX864" s="11" t="e">
        <f>VLOOKUP($C864, 'Team Per G'!$A$2:$G$31, 5, FALSE)</f>
        <v>#N/A</v>
      </c>
      <c r="AY864" s="11" t="e">
        <f>VLOOKUP($C864, 'Team Per G'!$A$2:$G$31, 4, FALSE)</f>
        <v>#N/A</v>
      </c>
      <c r="AZ864" s="11" t="e">
        <f>VLOOKUP($C864, Team_Batting___Dashboard[], 22, FALSE)/$AH864</f>
        <v>#N/A</v>
      </c>
      <c r="BA864" s="11" t="e">
        <f>VLOOKUP($C864, 'FanGraphs - Team WAR Projected'!$B$2:$E$31, 4, FALSE)/162</f>
        <v>#N/A</v>
      </c>
      <c r="BB864" s="11" t="e">
        <f t="shared" si="157"/>
        <v>#N/A</v>
      </c>
      <c r="BC864" s="11" t="e">
        <f>VLOOKUP($C864, FanGraphs_Standings[[Abbreviation]:[2024 Year to Date RS/G]], 6, FALSE)/$AH864</f>
        <v>#N/A</v>
      </c>
      <c r="BD864" s="11" t="e">
        <f>VLOOKUP($C864, FanGraphs_Standings[[Abbreviation]:[2024 Projected Full Season RDif]], 19, FALSE)/162</f>
        <v>#N/A</v>
      </c>
      <c r="BE864" s="11" t="e">
        <f t="shared" si="158"/>
        <v>#N/A</v>
      </c>
      <c r="BF864" s="11" t="e">
        <f>VLOOKUP($C864, FanGraphs_Standings[[Abbreviation]:[2024 Projected Full Season RDif]], 5, FALSE)</f>
        <v>#N/A</v>
      </c>
      <c r="BG864" s="11" t="e">
        <f>VLOOKUP($C864, FanGraphs_Standings[[Abbreviation]:[2024 Projected Full Season W%]], 18, FALSE)</f>
        <v>#N/A</v>
      </c>
      <c r="BH864" s="11" t="e">
        <f t="shared" si="159"/>
        <v>#N/A</v>
      </c>
      <c r="BI864" s="11" t="e">
        <f>VLOOKUP($C864, 'Home Field Adv'!$A$2:$K$31, 11, FALSE)</f>
        <v>#N/A</v>
      </c>
      <c r="BL864" s="12" t="str">
        <f t="shared" si="160"/>
        <v/>
      </c>
      <c r="BM864" s="12" t="str">
        <f t="shared" si="163"/>
        <v/>
      </c>
      <c r="BN864" s="12" t="str">
        <f t="shared" si="161"/>
        <v/>
      </c>
    </row>
    <row r="865" spans="6:66" x14ac:dyDescent="0.45">
      <c r="F865" s="11" t="e">
        <f>VLOOKUP($B865, FanGraphs_Standings[[Abbreviation]:[2024 Year to Date G]], 2, FALSE)</f>
        <v>#N/A</v>
      </c>
      <c r="G865" s="11" t="e">
        <f>_xlfn.IFNA(VLOOKUP($D865, 'SP Per G'!$A$2:$D$1385, 3, FALSE),M865)</f>
        <v>#N/A</v>
      </c>
      <c r="H865" s="11" t="e">
        <f>IF(AND(ISNA(VLOOKUP($D865, 'SP Per G'!$A$2:$D$1385, 4, FALSE)), ISTEXT($D865)), G865,IF(ISNA(VLOOKUP($D865, 'SP Per G'!$A$2:$D$1385, 4, FALSE)), M865, VLOOKUP($D865, 'SP Per G'!$A$2:$D$1385, 4, FALSE)))</f>
        <v>#N/A</v>
      </c>
      <c r="I865" s="11" t="e">
        <f t="shared" si="151"/>
        <v>#N/A</v>
      </c>
      <c r="J865" s="11" t="e">
        <f>_xlfn.IFNA(VLOOKUP($D865,Individual_Pitching___Dashboard[],18,FALSE),VLOOKUP(B865,Team_Pitching___Dashboard[[Team]:[ERA]],17,FALSE))</f>
        <v>#N/A</v>
      </c>
      <c r="K865" s="11" t="e">
        <f>_xlfn.IFNA(VLOOKUP($D865, Individual_Pitching___Dashboard[], 20, FALSE), VLOOKUP(B865,Team_Pitching___Dashboard[[Team]:[xFIP]],20,FALSE))</f>
        <v>#N/A</v>
      </c>
      <c r="L865" s="11" t="e">
        <f>_xlfn.IFNA(VLOOKUP($D865, Individual_Pitching___Advanced[], 21,FALSE), VLOOKUP(B865, Team_Pitching___Advanced[], 20, FALSE))</f>
        <v>#N/A</v>
      </c>
      <c r="M865" s="11" t="e">
        <f>VLOOKUP($B865, 'Team Per G'!$A$2:$G$31, 7, FALSE)</f>
        <v>#N/A</v>
      </c>
      <c r="N865" s="11" t="e">
        <f>VLOOKUP($B865, 'FanGraphs - Team WAR Projected'!$B$2:$E$31, 3, FALSE)/162</f>
        <v>#N/A</v>
      </c>
      <c r="O865" s="11" t="e">
        <f t="shared" si="152"/>
        <v>#N/A</v>
      </c>
      <c r="P865" s="11" t="e">
        <f>VLOOKUP($B865, Team_Pitching___Advanced[[Team]:[xFIP]], 19,FALSE)</f>
        <v>#N/A</v>
      </c>
      <c r="Q865" s="11" t="e">
        <f>VLOOKUP($B865, Team_Pitching___Advanced[], 20, FALSE)</f>
        <v>#N/A</v>
      </c>
      <c r="R865" s="11" t="e">
        <f>VLOOKUP($B865, Team_Batting___Dashboard[[Team]:[wOBA]], 16, FALSE)</f>
        <v>#N/A</v>
      </c>
      <c r="S865" s="11" t="e">
        <f>VLOOKUP($B865, Team_Batting___Advanced[[Team]:[OPS]], 9, FALSE)</f>
        <v>#N/A</v>
      </c>
      <c r="T865" s="11" t="e">
        <f>VLOOKUP($B865, Team_Batting___Advanced[], 19, FALSE)</f>
        <v>#N/A</v>
      </c>
      <c r="U865" s="11" t="e">
        <f>VLOOKUP($B865, 'Team Per G'!$A$2:$G$31, 3, FALSE)</f>
        <v>#N/A</v>
      </c>
      <c r="V865" s="11" t="e">
        <f>VLOOKUP($B865, 'Team Per G'!$A$2:$G$31, 5, FALSE)</f>
        <v>#N/A</v>
      </c>
      <c r="W865" s="11" t="e">
        <f>VLOOKUP($B865, 'Team Per G'!$A$2:$G$31, 4, FALSE)</f>
        <v>#N/A</v>
      </c>
      <c r="X865" s="11" t="e">
        <f>VLOOKUP($B865, Team_Batting___Dashboard[], 22, FALSE)/$F865</f>
        <v>#N/A</v>
      </c>
      <c r="Y865" s="11" t="e">
        <f>VLOOKUP($B865, 'FanGraphs - Team WAR Projected'!$B$2:$E$31, 4, FALSE)/162</f>
        <v>#N/A</v>
      </c>
      <c r="Z865" s="11" t="e">
        <f t="shared" si="153"/>
        <v>#N/A</v>
      </c>
      <c r="AA865" s="11" t="e">
        <f>VLOOKUP($B865, FanGraphs_Standings[[Abbreviation]:[2024 Year to Date RS/G]], 6, FALSE)/$F865</f>
        <v>#N/A</v>
      </c>
      <c r="AB865" s="11" t="e">
        <f>VLOOKUP($B865, FanGraphs_Standings[[Abbreviation]:[2024 Projected Full Season RDif]], 19, FALSE)/162</f>
        <v>#N/A</v>
      </c>
      <c r="AC865" s="11" t="e">
        <f t="shared" si="162"/>
        <v>#N/A</v>
      </c>
      <c r="AD865" s="11" t="e">
        <f>VLOOKUP($B865, FanGraphs_Standings[[Abbreviation]:[2024 Projected Full Season RDif]], 5, FALSE)</f>
        <v>#N/A</v>
      </c>
      <c r="AE865" s="11" t="e">
        <f>VLOOKUP($B865, FanGraphs_Standings[[Abbreviation]:[2024 Projected Full Season W%]], 18, FALSE)</f>
        <v>#N/A</v>
      </c>
      <c r="AF865" s="11" t="e">
        <f t="shared" si="154"/>
        <v>#N/A</v>
      </c>
      <c r="AG865" s="11" t="e">
        <f>VLOOKUP($B865, 'Home Field Adv'!$A$2:$I$31, 9, FALSE)</f>
        <v>#N/A</v>
      </c>
      <c r="AH865" s="11" t="e">
        <f>VLOOKUP($C865, FanGraphs_Standings[[Abbreviation]:[2024 Year to Date G]], 2, FALSE)</f>
        <v>#N/A</v>
      </c>
      <c r="AI865" s="11" t="e">
        <f>_xlfn.IFNA(VLOOKUP($E865, 'SP Per G'!$A$2:$D$1385, 3, FALSE), AO865)</f>
        <v>#N/A</v>
      </c>
      <c r="AJ865" s="11" t="e">
        <f>IF(AND(ISNA(VLOOKUP($E865, 'SP Per G'!$A$2:$D$1385, 4, FALSE)), ISTEXT($E865)), AI865,IF(ISNA(VLOOKUP($E865, 'SP Per G'!$A$2:$D$1385, 4, FALSE)), AO865, VLOOKUP($E865, 'SP Per G'!$A$2:$D$1385, 4, FALSE)))</f>
        <v>#N/A</v>
      </c>
      <c r="AK865" s="11" t="e">
        <f t="shared" si="155"/>
        <v>#N/A</v>
      </c>
      <c r="AL865" s="11" t="e">
        <f>_xlfn.IFNA(VLOOKUP($E865, Individual_Pitching___Dashboard[], 18, FALSE), VLOOKUP($C865,Team_Pitching___Advanced[[Team]:[SIERA]],16,FALSE))</f>
        <v>#N/A</v>
      </c>
      <c r="AM865" s="11" t="e">
        <f>_xlfn.IFNA(VLOOKUP($E865, Individual_Pitching___Dashboard[], 20, FALSE), VLOOKUP($C865,Team_Pitching___Advanced[[Team]:[xFIP]],19,FALSE))</f>
        <v>#N/A</v>
      </c>
      <c r="AN865" s="11" t="e">
        <f>_xlfn.IFNA(VLOOKUP($E865,Individual_Pitching___Advanced[],21,FALSE),VLOOKUP($C865,Team_Pitching___Advanced[[Team]:[SIERA]],20,FALSE))</f>
        <v>#N/A</v>
      </c>
      <c r="AO865" s="11" t="e">
        <f>VLOOKUP($C865, 'Team Per G'!$A$2:$G$31, 7, FALSE)</f>
        <v>#N/A</v>
      </c>
      <c r="AP865" s="11" t="e">
        <f>VLOOKUP($C865, 'FanGraphs - Team WAR Projected'!$B$2:$E$31, 3, FALSE)/162</f>
        <v>#N/A</v>
      </c>
      <c r="AQ865" s="11" t="e">
        <f t="shared" si="156"/>
        <v>#N/A</v>
      </c>
      <c r="AR865" s="11" t="e">
        <f>VLOOKUP($C865, Team_Pitching___Advanced[[Team]:[xFIP]], 19,FALSE)</f>
        <v>#N/A</v>
      </c>
      <c r="AS865" s="11" t="e">
        <f>VLOOKUP($C865, Team_Pitching___Advanced[], 20, FALSE)</f>
        <v>#N/A</v>
      </c>
      <c r="AT865" s="11" t="e">
        <f>VLOOKUP($C865, Team_Batting___Dashboard[[Team]:[wOBA]], 16, FALSE)</f>
        <v>#N/A</v>
      </c>
      <c r="AU865" s="11" t="e">
        <f>VLOOKUP($C865, Team_Batting___Advanced[[Team]:[OPS]], 9, FALSE)</f>
        <v>#N/A</v>
      </c>
      <c r="AV865" s="11" t="e">
        <f>VLOOKUP($C865, Team_Batting___Advanced[], 19, FALSE)</f>
        <v>#N/A</v>
      </c>
      <c r="AW865" s="11" t="e">
        <f>VLOOKUP($C865, 'Team Per G'!$A$2:$G$31, 3, FALSE)</f>
        <v>#N/A</v>
      </c>
      <c r="AX865" s="11" t="e">
        <f>VLOOKUP($C865, 'Team Per G'!$A$2:$G$31, 5, FALSE)</f>
        <v>#N/A</v>
      </c>
      <c r="AY865" s="11" t="e">
        <f>VLOOKUP($C865, 'Team Per G'!$A$2:$G$31, 4, FALSE)</f>
        <v>#N/A</v>
      </c>
      <c r="AZ865" s="11" t="e">
        <f>VLOOKUP($C865, Team_Batting___Dashboard[], 22, FALSE)/$AH865</f>
        <v>#N/A</v>
      </c>
      <c r="BA865" s="11" t="e">
        <f>VLOOKUP($C865, 'FanGraphs - Team WAR Projected'!$B$2:$E$31, 4, FALSE)/162</f>
        <v>#N/A</v>
      </c>
      <c r="BB865" s="11" t="e">
        <f t="shared" si="157"/>
        <v>#N/A</v>
      </c>
      <c r="BC865" s="11" t="e">
        <f>VLOOKUP($C865, FanGraphs_Standings[[Abbreviation]:[2024 Year to Date RS/G]], 6, FALSE)/$AH865</f>
        <v>#N/A</v>
      </c>
      <c r="BD865" s="11" t="e">
        <f>VLOOKUP($C865, FanGraphs_Standings[[Abbreviation]:[2024 Projected Full Season RDif]], 19, FALSE)/162</f>
        <v>#N/A</v>
      </c>
      <c r="BE865" s="11" t="e">
        <f t="shared" si="158"/>
        <v>#N/A</v>
      </c>
      <c r="BF865" s="11" t="e">
        <f>VLOOKUP($C865, FanGraphs_Standings[[Abbreviation]:[2024 Projected Full Season RDif]], 5, FALSE)</f>
        <v>#N/A</v>
      </c>
      <c r="BG865" s="11" t="e">
        <f>VLOOKUP($C865, FanGraphs_Standings[[Abbreviation]:[2024 Projected Full Season W%]], 18, FALSE)</f>
        <v>#N/A</v>
      </c>
      <c r="BH865" s="11" t="e">
        <f t="shared" si="159"/>
        <v>#N/A</v>
      </c>
      <c r="BI865" s="11" t="e">
        <f>VLOOKUP($C865, 'Home Field Adv'!$A$2:$K$31, 11, FALSE)</f>
        <v>#N/A</v>
      </c>
      <c r="BL865" s="12" t="str">
        <f t="shared" si="160"/>
        <v/>
      </c>
      <c r="BM865" s="12" t="str">
        <f t="shared" si="163"/>
        <v/>
      </c>
      <c r="BN865" s="12" t="str">
        <f t="shared" si="161"/>
        <v/>
      </c>
    </row>
    <row r="866" spans="6:66" x14ac:dyDescent="0.45">
      <c r="F866" s="11" t="e">
        <f>VLOOKUP($B866, FanGraphs_Standings[[Abbreviation]:[2024 Year to Date G]], 2, FALSE)</f>
        <v>#N/A</v>
      </c>
      <c r="G866" s="11" t="e">
        <f>_xlfn.IFNA(VLOOKUP($D866, 'SP Per G'!$A$2:$D$1385, 3, FALSE),M866)</f>
        <v>#N/A</v>
      </c>
      <c r="H866" s="11" t="e">
        <f>IF(AND(ISNA(VLOOKUP($D866, 'SP Per G'!$A$2:$D$1385, 4, FALSE)), ISTEXT($D866)), G866,IF(ISNA(VLOOKUP($D866, 'SP Per G'!$A$2:$D$1385, 4, FALSE)), M866, VLOOKUP($D866, 'SP Per G'!$A$2:$D$1385, 4, FALSE)))</f>
        <v>#N/A</v>
      </c>
      <c r="I866" s="11" t="e">
        <f t="shared" si="151"/>
        <v>#N/A</v>
      </c>
      <c r="J866" s="11" t="e">
        <f>_xlfn.IFNA(VLOOKUP($D866,Individual_Pitching___Dashboard[],18,FALSE),VLOOKUP(B866,Team_Pitching___Dashboard[[Team]:[ERA]],17,FALSE))</f>
        <v>#N/A</v>
      </c>
      <c r="K866" s="11" t="e">
        <f>_xlfn.IFNA(VLOOKUP($D866, Individual_Pitching___Dashboard[], 20, FALSE), VLOOKUP(B866,Team_Pitching___Dashboard[[Team]:[xFIP]],20,FALSE))</f>
        <v>#N/A</v>
      </c>
      <c r="L866" s="11" t="e">
        <f>_xlfn.IFNA(VLOOKUP($D866, Individual_Pitching___Advanced[], 21,FALSE), VLOOKUP(B866, Team_Pitching___Advanced[], 20, FALSE))</f>
        <v>#N/A</v>
      </c>
      <c r="M866" s="11" t="e">
        <f>VLOOKUP($B866, 'Team Per G'!$A$2:$G$31, 7, FALSE)</f>
        <v>#N/A</v>
      </c>
      <c r="N866" s="11" t="e">
        <f>VLOOKUP($B866, 'FanGraphs - Team WAR Projected'!$B$2:$E$31, 3, FALSE)/162</f>
        <v>#N/A</v>
      </c>
      <c r="O866" s="11" t="e">
        <f t="shared" si="152"/>
        <v>#N/A</v>
      </c>
      <c r="P866" s="11" t="e">
        <f>VLOOKUP($B866, Team_Pitching___Advanced[[Team]:[xFIP]], 19,FALSE)</f>
        <v>#N/A</v>
      </c>
      <c r="Q866" s="11" t="e">
        <f>VLOOKUP($B866, Team_Pitching___Advanced[], 20, FALSE)</f>
        <v>#N/A</v>
      </c>
      <c r="R866" s="11" t="e">
        <f>VLOOKUP($B866, Team_Batting___Dashboard[[Team]:[wOBA]], 16, FALSE)</f>
        <v>#N/A</v>
      </c>
      <c r="S866" s="11" t="e">
        <f>VLOOKUP($B866, Team_Batting___Advanced[[Team]:[OPS]], 9, FALSE)</f>
        <v>#N/A</v>
      </c>
      <c r="T866" s="11" t="e">
        <f>VLOOKUP($B866, Team_Batting___Advanced[], 19, FALSE)</f>
        <v>#N/A</v>
      </c>
      <c r="U866" s="11" t="e">
        <f>VLOOKUP($B866, 'Team Per G'!$A$2:$G$31, 3, FALSE)</f>
        <v>#N/A</v>
      </c>
      <c r="V866" s="11" t="e">
        <f>VLOOKUP($B866, 'Team Per G'!$A$2:$G$31, 5, FALSE)</f>
        <v>#N/A</v>
      </c>
      <c r="W866" s="11" t="e">
        <f>VLOOKUP($B866, 'Team Per G'!$A$2:$G$31, 4, FALSE)</f>
        <v>#N/A</v>
      </c>
      <c r="X866" s="11" t="e">
        <f>VLOOKUP($B866, Team_Batting___Dashboard[], 22, FALSE)/$F866</f>
        <v>#N/A</v>
      </c>
      <c r="Y866" s="11" t="e">
        <f>VLOOKUP($B866, 'FanGraphs - Team WAR Projected'!$B$2:$E$31, 4, FALSE)/162</f>
        <v>#N/A</v>
      </c>
      <c r="Z866" s="11" t="e">
        <f t="shared" si="153"/>
        <v>#N/A</v>
      </c>
      <c r="AA866" s="11" t="e">
        <f>VLOOKUP($B866, FanGraphs_Standings[[Abbreviation]:[2024 Year to Date RS/G]], 6, FALSE)/$F866</f>
        <v>#N/A</v>
      </c>
      <c r="AB866" s="11" t="e">
        <f>VLOOKUP($B866, FanGraphs_Standings[[Abbreviation]:[2024 Projected Full Season RDif]], 19, FALSE)/162</f>
        <v>#N/A</v>
      </c>
      <c r="AC866" s="11" t="e">
        <f t="shared" si="162"/>
        <v>#N/A</v>
      </c>
      <c r="AD866" s="11" t="e">
        <f>VLOOKUP($B866, FanGraphs_Standings[[Abbreviation]:[2024 Projected Full Season RDif]], 5, FALSE)</f>
        <v>#N/A</v>
      </c>
      <c r="AE866" s="11" t="e">
        <f>VLOOKUP($B866, FanGraphs_Standings[[Abbreviation]:[2024 Projected Full Season W%]], 18, FALSE)</f>
        <v>#N/A</v>
      </c>
      <c r="AF866" s="11" t="e">
        <f t="shared" si="154"/>
        <v>#N/A</v>
      </c>
      <c r="AG866" s="11" t="e">
        <f>VLOOKUP($B866, 'Home Field Adv'!$A$2:$I$31, 9, FALSE)</f>
        <v>#N/A</v>
      </c>
      <c r="AH866" s="11" t="e">
        <f>VLOOKUP($C866, FanGraphs_Standings[[Abbreviation]:[2024 Year to Date G]], 2, FALSE)</f>
        <v>#N/A</v>
      </c>
      <c r="AI866" s="11" t="e">
        <f>_xlfn.IFNA(VLOOKUP($E866, 'SP Per G'!$A$2:$D$1385, 3, FALSE), AO866)</f>
        <v>#N/A</v>
      </c>
      <c r="AJ866" s="11" t="e">
        <f>IF(AND(ISNA(VLOOKUP($E866, 'SP Per G'!$A$2:$D$1385, 4, FALSE)), ISTEXT($E866)), AI866,IF(ISNA(VLOOKUP($E866, 'SP Per G'!$A$2:$D$1385, 4, FALSE)), AO866, VLOOKUP($E866, 'SP Per G'!$A$2:$D$1385, 4, FALSE)))</f>
        <v>#N/A</v>
      </c>
      <c r="AK866" s="11" t="e">
        <f t="shared" si="155"/>
        <v>#N/A</v>
      </c>
      <c r="AL866" s="11" t="e">
        <f>_xlfn.IFNA(VLOOKUP($E866, Individual_Pitching___Dashboard[], 18, FALSE), VLOOKUP($C866,Team_Pitching___Advanced[[Team]:[SIERA]],16,FALSE))</f>
        <v>#N/A</v>
      </c>
      <c r="AM866" s="11" t="e">
        <f>_xlfn.IFNA(VLOOKUP($E866, Individual_Pitching___Dashboard[], 20, FALSE), VLOOKUP($C866,Team_Pitching___Advanced[[Team]:[xFIP]],19,FALSE))</f>
        <v>#N/A</v>
      </c>
      <c r="AN866" s="11" t="e">
        <f>_xlfn.IFNA(VLOOKUP($E866,Individual_Pitching___Advanced[],21,FALSE),VLOOKUP($C866,Team_Pitching___Advanced[[Team]:[SIERA]],20,FALSE))</f>
        <v>#N/A</v>
      </c>
      <c r="AO866" s="11" t="e">
        <f>VLOOKUP($C866, 'Team Per G'!$A$2:$G$31, 7, FALSE)</f>
        <v>#N/A</v>
      </c>
      <c r="AP866" s="11" t="e">
        <f>VLOOKUP($C866, 'FanGraphs - Team WAR Projected'!$B$2:$E$31, 3, FALSE)/162</f>
        <v>#N/A</v>
      </c>
      <c r="AQ866" s="11" t="e">
        <f t="shared" si="156"/>
        <v>#N/A</v>
      </c>
      <c r="AR866" s="11" t="e">
        <f>VLOOKUP($C866, Team_Pitching___Advanced[[Team]:[xFIP]], 19,FALSE)</f>
        <v>#N/A</v>
      </c>
      <c r="AS866" s="11" t="e">
        <f>VLOOKUP($C866, Team_Pitching___Advanced[], 20, FALSE)</f>
        <v>#N/A</v>
      </c>
      <c r="AT866" s="11" t="e">
        <f>VLOOKUP($C866, Team_Batting___Dashboard[[Team]:[wOBA]], 16, FALSE)</f>
        <v>#N/A</v>
      </c>
      <c r="AU866" s="11" t="e">
        <f>VLOOKUP($C866, Team_Batting___Advanced[[Team]:[OPS]], 9, FALSE)</f>
        <v>#N/A</v>
      </c>
      <c r="AV866" s="11" t="e">
        <f>VLOOKUP($C866, Team_Batting___Advanced[], 19, FALSE)</f>
        <v>#N/A</v>
      </c>
      <c r="AW866" s="11" t="e">
        <f>VLOOKUP($C866, 'Team Per G'!$A$2:$G$31, 3, FALSE)</f>
        <v>#N/A</v>
      </c>
      <c r="AX866" s="11" t="e">
        <f>VLOOKUP($C866, 'Team Per G'!$A$2:$G$31, 5, FALSE)</f>
        <v>#N/A</v>
      </c>
      <c r="AY866" s="11" t="e">
        <f>VLOOKUP($C866, 'Team Per G'!$A$2:$G$31, 4, FALSE)</f>
        <v>#N/A</v>
      </c>
      <c r="AZ866" s="11" t="e">
        <f>VLOOKUP($C866, Team_Batting___Dashboard[], 22, FALSE)/$AH866</f>
        <v>#N/A</v>
      </c>
      <c r="BA866" s="11" t="e">
        <f>VLOOKUP($C866, 'FanGraphs - Team WAR Projected'!$B$2:$E$31, 4, FALSE)/162</f>
        <v>#N/A</v>
      </c>
      <c r="BB866" s="11" t="e">
        <f t="shared" si="157"/>
        <v>#N/A</v>
      </c>
      <c r="BC866" s="11" t="e">
        <f>VLOOKUP($C866, FanGraphs_Standings[[Abbreviation]:[2024 Year to Date RS/G]], 6, FALSE)/$AH866</f>
        <v>#N/A</v>
      </c>
      <c r="BD866" s="11" t="e">
        <f>VLOOKUP($C866, FanGraphs_Standings[[Abbreviation]:[2024 Projected Full Season RDif]], 19, FALSE)/162</f>
        <v>#N/A</v>
      </c>
      <c r="BE866" s="11" t="e">
        <f t="shared" si="158"/>
        <v>#N/A</v>
      </c>
      <c r="BF866" s="11" t="e">
        <f>VLOOKUP($C866, FanGraphs_Standings[[Abbreviation]:[2024 Projected Full Season RDif]], 5, FALSE)</f>
        <v>#N/A</v>
      </c>
      <c r="BG866" s="11" t="e">
        <f>VLOOKUP($C866, FanGraphs_Standings[[Abbreviation]:[2024 Projected Full Season W%]], 18, FALSE)</f>
        <v>#N/A</v>
      </c>
      <c r="BH866" s="11" t="e">
        <f t="shared" si="159"/>
        <v>#N/A</v>
      </c>
      <c r="BI866" s="11" t="e">
        <f>VLOOKUP($C866, 'Home Field Adv'!$A$2:$K$31, 11, FALSE)</f>
        <v>#N/A</v>
      </c>
      <c r="BL866" s="12" t="str">
        <f t="shared" si="160"/>
        <v/>
      </c>
      <c r="BM866" s="12" t="str">
        <f t="shared" si="163"/>
        <v/>
      </c>
      <c r="BN866" s="12" t="str">
        <f t="shared" si="161"/>
        <v/>
      </c>
    </row>
    <row r="867" spans="6:66" x14ac:dyDescent="0.45">
      <c r="F867" s="11" t="e">
        <f>VLOOKUP($B867, FanGraphs_Standings[[Abbreviation]:[2024 Year to Date G]], 2, FALSE)</f>
        <v>#N/A</v>
      </c>
      <c r="G867" s="11" t="e">
        <f>_xlfn.IFNA(VLOOKUP($D867, 'SP Per G'!$A$2:$D$1385, 3, FALSE),M867)</f>
        <v>#N/A</v>
      </c>
      <c r="H867" s="11" t="e">
        <f>IF(AND(ISNA(VLOOKUP($D867, 'SP Per G'!$A$2:$D$1385, 4, FALSE)), ISTEXT($D867)), G867,IF(ISNA(VLOOKUP($D867, 'SP Per G'!$A$2:$D$1385, 4, FALSE)), M867, VLOOKUP($D867, 'SP Per G'!$A$2:$D$1385, 4, FALSE)))</f>
        <v>#N/A</v>
      </c>
      <c r="I867" s="11" t="e">
        <f t="shared" si="151"/>
        <v>#N/A</v>
      </c>
      <c r="J867" s="11" t="e">
        <f>_xlfn.IFNA(VLOOKUP($D867,Individual_Pitching___Dashboard[],18,FALSE),VLOOKUP(B867,Team_Pitching___Dashboard[[Team]:[ERA]],17,FALSE))</f>
        <v>#N/A</v>
      </c>
      <c r="K867" s="11" t="e">
        <f>_xlfn.IFNA(VLOOKUP($D867, Individual_Pitching___Dashboard[], 20, FALSE), VLOOKUP(B867,Team_Pitching___Dashboard[[Team]:[xFIP]],20,FALSE))</f>
        <v>#N/A</v>
      </c>
      <c r="L867" s="11" t="e">
        <f>_xlfn.IFNA(VLOOKUP($D867, Individual_Pitching___Advanced[], 21,FALSE), VLOOKUP(B867, Team_Pitching___Advanced[], 20, FALSE))</f>
        <v>#N/A</v>
      </c>
      <c r="M867" s="11" t="e">
        <f>VLOOKUP($B867, 'Team Per G'!$A$2:$G$31, 7, FALSE)</f>
        <v>#N/A</v>
      </c>
      <c r="N867" s="11" t="e">
        <f>VLOOKUP($B867, 'FanGraphs - Team WAR Projected'!$B$2:$E$31, 3, FALSE)/162</f>
        <v>#N/A</v>
      </c>
      <c r="O867" s="11" t="e">
        <f t="shared" si="152"/>
        <v>#N/A</v>
      </c>
      <c r="P867" s="11" t="e">
        <f>VLOOKUP($B867, Team_Pitching___Advanced[[Team]:[xFIP]], 19,FALSE)</f>
        <v>#N/A</v>
      </c>
      <c r="Q867" s="11" t="e">
        <f>VLOOKUP($B867, Team_Pitching___Advanced[], 20, FALSE)</f>
        <v>#N/A</v>
      </c>
      <c r="R867" s="11" t="e">
        <f>VLOOKUP($B867, Team_Batting___Dashboard[[Team]:[wOBA]], 16, FALSE)</f>
        <v>#N/A</v>
      </c>
      <c r="S867" s="11" t="e">
        <f>VLOOKUP($B867, Team_Batting___Advanced[[Team]:[OPS]], 9, FALSE)</f>
        <v>#N/A</v>
      </c>
      <c r="T867" s="11" t="e">
        <f>VLOOKUP($B867, Team_Batting___Advanced[], 19, FALSE)</f>
        <v>#N/A</v>
      </c>
      <c r="U867" s="11" t="e">
        <f>VLOOKUP($B867, 'Team Per G'!$A$2:$G$31, 3, FALSE)</f>
        <v>#N/A</v>
      </c>
      <c r="V867" s="11" t="e">
        <f>VLOOKUP($B867, 'Team Per G'!$A$2:$G$31, 5, FALSE)</f>
        <v>#N/A</v>
      </c>
      <c r="W867" s="11" t="e">
        <f>VLOOKUP($B867, 'Team Per G'!$A$2:$G$31, 4, FALSE)</f>
        <v>#N/A</v>
      </c>
      <c r="X867" s="11" t="e">
        <f>VLOOKUP($B867, Team_Batting___Dashboard[], 22, FALSE)/$F867</f>
        <v>#N/A</v>
      </c>
      <c r="Y867" s="11" t="e">
        <f>VLOOKUP($B867, 'FanGraphs - Team WAR Projected'!$B$2:$E$31, 4, FALSE)/162</f>
        <v>#N/A</v>
      </c>
      <c r="Z867" s="11" t="e">
        <f t="shared" si="153"/>
        <v>#N/A</v>
      </c>
      <c r="AA867" s="11" t="e">
        <f>VLOOKUP($B867, FanGraphs_Standings[[Abbreviation]:[2024 Year to Date RS/G]], 6, FALSE)/$F867</f>
        <v>#N/A</v>
      </c>
      <c r="AB867" s="11" t="e">
        <f>VLOOKUP($B867, FanGraphs_Standings[[Abbreviation]:[2024 Projected Full Season RDif]], 19, FALSE)/162</f>
        <v>#N/A</v>
      </c>
      <c r="AC867" s="11" t="e">
        <f t="shared" si="162"/>
        <v>#N/A</v>
      </c>
      <c r="AD867" s="11" t="e">
        <f>VLOOKUP($B867, FanGraphs_Standings[[Abbreviation]:[2024 Projected Full Season RDif]], 5, FALSE)</f>
        <v>#N/A</v>
      </c>
      <c r="AE867" s="11" t="e">
        <f>VLOOKUP($B867, FanGraphs_Standings[[Abbreviation]:[2024 Projected Full Season W%]], 18, FALSE)</f>
        <v>#N/A</v>
      </c>
      <c r="AF867" s="11" t="e">
        <f t="shared" si="154"/>
        <v>#N/A</v>
      </c>
      <c r="AG867" s="11" t="e">
        <f>VLOOKUP($B867, 'Home Field Adv'!$A$2:$I$31, 9, FALSE)</f>
        <v>#N/A</v>
      </c>
      <c r="AH867" s="11" t="e">
        <f>VLOOKUP($C867, FanGraphs_Standings[[Abbreviation]:[2024 Year to Date G]], 2, FALSE)</f>
        <v>#N/A</v>
      </c>
      <c r="AI867" s="11" t="e">
        <f>_xlfn.IFNA(VLOOKUP($E867, 'SP Per G'!$A$2:$D$1385, 3, FALSE), AO867)</f>
        <v>#N/A</v>
      </c>
      <c r="AJ867" s="11" t="e">
        <f>IF(AND(ISNA(VLOOKUP($E867, 'SP Per G'!$A$2:$D$1385, 4, FALSE)), ISTEXT($E867)), AI867,IF(ISNA(VLOOKUP($E867, 'SP Per G'!$A$2:$D$1385, 4, FALSE)), AO867, VLOOKUP($E867, 'SP Per G'!$A$2:$D$1385, 4, FALSE)))</f>
        <v>#N/A</v>
      </c>
      <c r="AK867" s="11" t="e">
        <f t="shared" si="155"/>
        <v>#N/A</v>
      </c>
      <c r="AL867" s="11" t="e">
        <f>_xlfn.IFNA(VLOOKUP($E867, Individual_Pitching___Dashboard[], 18, FALSE), VLOOKUP($C867,Team_Pitching___Advanced[[Team]:[SIERA]],16,FALSE))</f>
        <v>#N/A</v>
      </c>
      <c r="AM867" s="11" t="e">
        <f>_xlfn.IFNA(VLOOKUP($E867, Individual_Pitching___Dashboard[], 20, FALSE), VLOOKUP($C867,Team_Pitching___Advanced[[Team]:[xFIP]],19,FALSE))</f>
        <v>#N/A</v>
      </c>
      <c r="AN867" s="11" t="e">
        <f>_xlfn.IFNA(VLOOKUP($E867,Individual_Pitching___Advanced[],21,FALSE),VLOOKUP($C867,Team_Pitching___Advanced[[Team]:[SIERA]],20,FALSE))</f>
        <v>#N/A</v>
      </c>
      <c r="AO867" s="11" t="e">
        <f>VLOOKUP($C867, 'Team Per G'!$A$2:$G$31, 7, FALSE)</f>
        <v>#N/A</v>
      </c>
      <c r="AP867" s="11" t="e">
        <f>VLOOKUP($C867, 'FanGraphs - Team WAR Projected'!$B$2:$E$31, 3, FALSE)/162</f>
        <v>#N/A</v>
      </c>
      <c r="AQ867" s="11" t="e">
        <f t="shared" si="156"/>
        <v>#N/A</v>
      </c>
      <c r="AR867" s="11" t="e">
        <f>VLOOKUP($C867, Team_Pitching___Advanced[[Team]:[xFIP]], 19,FALSE)</f>
        <v>#N/A</v>
      </c>
      <c r="AS867" s="11" t="e">
        <f>VLOOKUP($C867, Team_Pitching___Advanced[], 20, FALSE)</f>
        <v>#N/A</v>
      </c>
      <c r="AT867" s="11" t="e">
        <f>VLOOKUP($C867, Team_Batting___Dashboard[[Team]:[wOBA]], 16, FALSE)</f>
        <v>#N/A</v>
      </c>
      <c r="AU867" s="11" t="e">
        <f>VLOOKUP($C867, Team_Batting___Advanced[[Team]:[OPS]], 9, FALSE)</f>
        <v>#N/A</v>
      </c>
      <c r="AV867" s="11" t="e">
        <f>VLOOKUP($C867, Team_Batting___Advanced[], 19, FALSE)</f>
        <v>#N/A</v>
      </c>
      <c r="AW867" s="11" t="e">
        <f>VLOOKUP($C867, 'Team Per G'!$A$2:$G$31, 3, FALSE)</f>
        <v>#N/A</v>
      </c>
      <c r="AX867" s="11" t="e">
        <f>VLOOKUP($C867, 'Team Per G'!$A$2:$G$31, 5, FALSE)</f>
        <v>#N/A</v>
      </c>
      <c r="AY867" s="11" t="e">
        <f>VLOOKUP($C867, 'Team Per G'!$A$2:$G$31, 4, FALSE)</f>
        <v>#N/A</v>
      </c>
      <c r="AZ867" s="11" t="e">
        <f>VLOOKUP($C867, Team_Batting___Dashboard[], 22, FALSE)/$AH867</f>
        <v>#N/A</v>
      </c>
      <c r="BA867" s="11" t="e">
        <f>VLOOKUP($C867, 'FanGraphs - Team WAR Projected'!$B$2:$E$31, 4, FALSE)/162</f>
        <v>#N/A</v>
      </c>
      <c r="BB867" s="11" t="e">
        <f t="shared" si="157"/>
        <v>#N/A</v>
      </c>
      <c r="BC867" s="11" t="e">
        <f>VLOOKUP($C867, FanGraphs_Standings[[Abbreviation]:[2024 Year to Date RS/G]], 6, FALSE)/$AH867</f>
        <v>#N/A</v>
      </c>
      <c r="BD867" s="11" t="e">
        <f>VLOOKUP($C867, FanGraphs_Standings[[Abbreviation]:[2024 Projected Full Season RDif]], 19, FALSE)/162</f>
        <v>#N/A</v>
      </c>
      <c r="BE867" s="11" t="e">
        <f t="shared" si="158"/>
        <v>#N/A</v>
      </c>
      <c r="BF867" s="11" t="e">
        <f>VLOOKUP($C867, FanGraphs_Standings[[Abbreviation]:[2024 Projected Full Season RDif]], 5, FALSE)</f>
        <v>#N/A</v>
      </c>
      <c r="BG867" s="11" t="e">
        <f>VLOOKUP($C867, FanGraphs_Standings[[Abbreviation]:[2024 Projected Full Season W%]], 18, FALSE)</f>
        <v>#N/A</v>
      </c>
      <c r="BH867" s="11" t="e">
        <f t="shared" si="159"/>
        <v>#N/A</v>
      </c>
      <c r="BI867" s="11" t="e">
        <f>VLOOKUP($C867, 'Home Field Adv'!$A$2:$K$31, 11, FALSE)</f>
        <v>#N/A</v>
      </c>
      <c r="BL867" s="12" t="str">
        <f t="shared" si="160"/>
        <v/>
      </c>
      <c r="BM867" s="12" t="str">
        <f t="shared" si="163"/>
        <v/>
      </c>
      <c r="BN867" s="12" t="str">
        <f t="shared" si="161"/>
        <v/>
      </c>
    </row>
    <row r="868" spans="6:66" x14ac:dyDescent="0.45">
      <c r="F868" s="11" t="e">
        <f>VLOOKUP($B868, FanGraphs_Standings[[Abbreviation]:[2024 Year to Date G]], 2, FALSE)</f>
        <v>#N/A</v>
      </c>
      <c r="G868" s="11" t="e">
        <f>_xlfn.IFNA(VLOOKUP($D868, 'SP Per G'!$A$2:$D$1385, 3, FALSE),M868)</f>
        <v>#N/A</v>
      </c>
      <c r="H868" s="11" t="e">
        <f>IF(AND(ISNA(VLOOKUP($D868, 'SP Per G'!$A$2:$D$1385, 4, FALSE)), ISTEXT($D868)), G868,IF(ISNA(VLOOKUP($D868, 'SP Per G'!$A$2:$D$1385, 4, FALSE)), M868, VLOOKUP($D868, 'SP Per G'!$A$2:$D$1385, 4, FALSE)))</f>
        <v>#N/A</v>
      </c>
      <c r="I868" s="11" t="e">
        <f t="shared" si="151"/>
        <v>#N/A</v>
      </c>
      <c r="J868" s="11" t="e">
        <f>_xlfn.IFNA(VLOOKUP($D868,Individual_Pitching___Dashboard[],18,FALSE),VLOOKUP(B868,Team_Pitching___Dashboard[[Team]:[ERA]],17,FALSE))</f>
        <v>#N/A</v>
      </c>
      <c r="K868" s="11" t="e">
        <f>_xlfn.IFNA(VLOOKUP($D868, Individual_Pitching___Dashboard[], 20, FALSE), VLOOKUP(B868,Team_Pitching___Dashboard[[Team]:[xFIP]],20,FALSE))</f>
        <v>#N/A</v>
      </c>
      <c r="L868" s="11" t="e">
        <f>_xlfn.IFNA(VLOOKUP($D868, Individual_Pitching___Advanced[], 21,FALSE), VLOOKUP(B868, Team_Pitching___Advanced[], 20, FALSE))</f>
        <v>#N/A</v>
      </c>
      <c r="M868" s="11" t="e">
        <f>VLOOKUP($B868, 'Team Per G'!$A$2:$G$31, 7, FALSE)</f>
        <v>#N/A</v>
      </c>
      <c r="N868" s="11" t="e">
        <f>VLOOKUP($B868, 'FanGraphs - Team WAR Projected'!$B$2:$E$31, 3, FALSE)/162</f>
        <v>#N/A</v>
      </c>
      <c r="O868" s="11" t="e">
        <f t="shared" si="152"/>
        <v>#N/A</v>
      </c>
      <c r="P868" s="11" t="e">
        <f>VLOOKUP($B868, Team_Pitching___Advanced[[Team]:[xFIP]], 19,FALSE)</f>
        <v>#N/A</v>
      </c>
      <c r="Q868" s="11" t="e">
        <f>VLOOKUP($B868, Team_Pitching___Advanced[], 20, FALSE)</f>
        <v>#N/A</v>
      </c>
      <c r="R868" s="11" t="e">
        <f>VLOOKUP($B868, Team_Batting___Dashboard[[Team]:[wOBA]], 16, FALSE)</f>
        <v>#N/A</v>
      </c>
      <c r="S868" s="11" t="e">
        <f>VLOOKUP($B868, Team_Batting___Advanced[[Team]:[OPS]], 9, FALSE)</f>
        <v>#N/A</v>
      </c>
      <c r="T868" s="11" t="e">
        <f>VLOOKUP($B868, Team_Batting___Advanced[], 19, FALSE)</f>
        <v>#N/A</v>
      </c>
      <c r="U868" s="11" t="e">
        <f>VLOOKUP($B868, 'Team Per G'!$A$2:$G$31, 3, FALSE)</f>
        <v>#N/A</v>
      </c>
      <c r="V868" s="11" t="e">
        <f>VLOOKUP($B868, 'Team Per G'!$A$2:$G$31, 5, FALSE)</f>
        <v>#N/A</v>
      </c>
      <c r="W868" s="11" t="e">
        <f>VLOOKUP($B868, 'Team Per G'!$A$2:$G$31, 4, FALSE)</f>
        <v>#N/A</v>
      </c>
      <c r="X868" s="11" t="e">
        <f>VLOOKUP($B868, Team_Batting___Dashboard[], 22, FALSE)/$F868</f>
        <v>#N/A</v>
      </c>
      <c r="Y868" s="11" t="e">
        <f>VLOOKUP($B868, 'FanGraphs - Team WAR Projected'!$B$2:$E$31, 4, FALSE)/162</f>
        <v>#N/A</v>
      </c>
      <c r="Z868" s="11" t="e">
        <f t="shared" si="153"/>
        <v>#N/A</v>
      </c>
      <c r="AA868" s="11" t="e">
        <f>VLOOKUP($B868, FanGraphs_Standings[[Abbreviation]:[2024 Year to Date RS/G]], 6, FALSE)/$F868</f>
        <v>#N/A</v>
      </c>
      <c r="AB868" s="11" t="e">
        <f>VLOOKUP($B868, FanGraphs_Standings[[Abbreviation]:[2024 Projected Full Season RDif]], 19, FALSE)/162</f>
        <v>#N/A</v>
      </c>
      <c r="AC868" s="11" t="e">
        <f t="shared" si="162"/>
        <v>#N/A</v>
      </c>
      <c r="AD868" s="11" t="e">
        <f>VLOOKUP($B868, FanGraphs_Standings[[Abbreviation]:[2024 Projected Full Season RDif]], 5, FALSE)</f>
        <v>#N/A</v>
      </c>
      <c r="AE868" s="11" t="e">
        <f>VLOOKUP($B868, FanGraphs_Standings[[Abbreviation]:[2024 Projected Full Season W%]], 18, FALSE)</f>
        <v>#N/A</v>
      </c>
      <c r="AF868" s="11" t="e">
        <f t="shared" si="154"/>
        <v>#N/A</v>
      </c>
      <c r="AG868" s="11" t="e">
        <f>VLOOKUP($B868, 'Home Field Adv'!$A$2:$I$31, 9, FALSE)</f>
        <v>#N/A</v>
      </c>
      <c r="AH868" s="11" t="e">
        <f>VLOOKUP($C868, FanGraphs_Standings[[Abbreviation]:[2024 Year to Date G]], 2, FALSE)</f>
        <v>#N/A</v>
      </c>
      <c r="AI868" s="11" t="e">
        <f>_xlfn.IFNA(VLOOKUP($E868, 'SP Per G'!$A$2:$D$1385, 3, FALSE), AO868)</f>
        <v>#N/A</v>
      </c>
      <c r="AJ868" s="11" t="e">
        <f>IF(AND(ISNA(VLOOKUP($E868, 'SP Per G'!$A$2:$D$1385, 4, FALSE)), ISTEXT($E868)), AI868,IF(ISNA(VLOOKUP($E868, 'SP Per G'!$A$2:$D$1385, 4, FALSE)), AO868, VLOOKUP($E868, 'SP Per G'!$A$2:$D$1385, 4, FALSE)))</f>
        <v>#N/A</v>
      </c>
      <c r="AK868" s="11" t="e">
        <f t="shared" si="155"/>
        <v>#N/A</v>
      </c>
      <c r="AL868" s="11" t="e">
        <f>_xlfn.IFNA(VLOOKUP($E868, Individual_Pitching___Dashboard[], 18, FALSE), VLOOKUP($C868,Team_Pitching___Advanced[[Team]:[SIERA]],16,FALSE))</f>
        <v>#N/A</v>
      </c>
      <c r="AM868" s="11" t="e">
        <f>_xlfn.IFNA(VLOOKUP($E868, Individual_Pitching___Dashboard[], 20, FALSE), VLOOKUP($C868,Team_Pitching___Advanced[[Team]:[xFIP]],19,FALSE))</f>
        <v>#N/A</v>
      </c>
      <c r="AN868" s="11" t="e">
        <f>_xlfn.IFNA(VLOOKUP($E868,Individual_Pitching___Advanced[],21,FALSE),VLOOKUP($C868,Team_Pitching___Advanced[[Team]:[SIERA]],20,FALSE))</f>
        <v>#N/A</v>
      </c>
      <c r="AO868" s="11" t="e">
        <f>VLOOKUP($C868, 'Team Per G'!$A$2:$G$31, 7, FALSE)</f>
        <v>#N/A</v>
      </c>
      <c r="AP868" s="11" t="e">
        <f>VLOOKUP($C868, 'FanGraphs - Team WAR Projected'!$B$2:$E$31, 3, FALSE)/162</f>
        <v>#N/A</v>
      </c>
      <c r="AQ868" s="11" t="e">
        <f t="shared" si="156"/>
        <v>#N/A</v>
      </c>
      <c r="AR868" s="11" t="e">
        <f>VLOOKUP($C868, Team_Pitching___Advanced[[Team]:[xFIP]], 19,FALSE)</f>
        <v>#N/A</v>
      </c>
      <c r="AS868" s="11" t="e">
        <f>VLOOKUP($C868, Team_Pitching___Advanced[], 20, FALSE)</f>
        <v>#N/A</v>
      </c>
      <c r="AT868" s="11" t="e">
        <f>VLOOKUP($C868, Team_Batting___Dashboard[[Team]:[wOBA]], 16, FALSE)</f>
        <v>#N/A</v>
      </c>
      <c r="AU868" s="11" t="e">
        <f>VLOOKUP($C868, Team_Batting___Advanced[[Team]:[OPS]], 9, FALSE)</f>
        <v>#N/A</v>
      </c>
      <c r="AV868" s="11" t="e">
        <f>VLOOKUP($C868, Team_Batting___Advanced[], 19, FALSE)</f>
        <v>#N/A</v>
      </c>
      <c r="AW868" s="11" t="e">
        <f>VLOOKUP($C868, 'Team Per G'!$A$2:$G$31, 3, FALSE)</f>
        <v>#N/A</v>
      </c>
      <c r="AX868" s="11" t="e">
        <f>VLOOKUP($C868, 'Team Per G'!$A$2:$G$31, 5, FALSE)</f>
        <v>#N/A</v>
      </c>
      <c r="AY868" s="11" t="e">
        <f>VLOOKUP($C868, 'Team Per G'!$A$2:$G$31, 4, FALSE)</f>
        <v>#N/A</v>
      </c>
      <c r="AZ868" s="11" t="e">
        <f>VLOOKUP($C868, Team_Batting___Dashboard[], 22, FALSE)/$AH868</f>
        <v>#N/A</v>
      </c>
      <c r="BA868" s="11" t="e">
        <f>VLOOKUP($C868, 'FanGraphs - Team WAR Projected'!$B$2:$E$31, 4, FALSE)/162</f>
        <v>#N/A</v>
      </c>
      <c r="BB868" s="11" t="e">
        <f t="shared" si="157"/>
        <v>#N/A</v>
      </c>
      <c r="BC868" s="11" t="e">
        <f>VLOOKUP($C868, FanGraphs_Standings[[Abbreviation]:[2024 Year to Date RS/G]], 6, FALSE)/$AH868</f>
        <v>#N/A</v>
      </c>
      <c r="BD868" s="11" t="e">
        <f>VLOOKUP($C868, FanGraphs_Standings[[Abbreviation]:[2024 Projected Full Season RDif]], 19, FALSE)/162</f>
        <v>#N/A</v>
      </c>
      <c r="BE868" s="11" t="e">
        <f t="shared" si="158"/>
        <v>#N/A</v>
      </c>
      <c r="BF868" s="11" t="e">
        <f>VLOOKUP($C868, FanGraphs_Standings[[Abbreviation]:[2024 Projected Full Season RDif]], 5, FALSE)</f>
        <v>#N/A</v>
      </c>
      <c r="BG868" s="11" t="e">
        <f>VLOOKUP($C868, FanGraphs_Standings[[Abbreviation]:[2024 Projected Full Season W%]], 18, FALSE)</f>
        <v>#N/A</v>
      </c>
      <c r="BH868" s="11" t="e">
        <f t="shared" si="159"/>
        <v>#N/A</v>
      </c>
      <c r="BI868" s="11" t="e">
        <f>VLOOKUP($C868, 'Home Field Adv'!$A$2:$K$31, 11, FALSE)</f>
        <v>#N/A</v>
      </c>
      <c r="BL868" s="12" t="str">
        <f t="shared" si="160"/>
        <v/>
      </c>
      <c r="BM868" s="12" t="str">
        <f t="shared" si="163"/>
        <v/>
      </c>
      <c r="BN868" s="12" t="str">
        <f t="shared" si="161"/>
        <v/>
      </c>
    </row>
    <row r="869" spans="6:66" x14ac:dyDescent="0.45">
      <c r="F869" s="11" t="e">
        <f>VLOOKUP($B869, FanGraphs_Standings[[Abbreviation]:[2024 Year to Date G]], 2, FALSE)</f>
        <v>#N/A</v>
      </c>
      <c r="G869" s="11" t="e">
        <f>_xlfn.IFNA(VLOOKUP($D869, 'SP Per G'!$A$2:$D$1385, 3, FALSE),M869)</f>
        <v>#N/A</v>
      </c>
      <c r="H869" s="11" t="e">
        <f>IF(AND(ISNA(VLOOKUP($D869, 'SP Per G'!$A$2:$D$1385, 4, FALSE)), ISTEXT($D869)), G869,IF(ISNA(VLOOKUP($D869, 'SP Per G'!$A$2:$D$1385, 4, FALSE)), M869, VLOOKUP($D869, 'SP Per G'!$A$2:$D$1385, 4, FALSE)))</f>
        <v>#N/A</v>
      </c>
      <c r="I869" s="11" t="e">
        <f t="shared" si="151"/>
        <v>#N/A</v>
      </c>
      <c r="J869" s="11" t="e">
        <f>_xlfn.IFNA(VLOOKUP($D869,Individual_Pitching___Dashboard[],18,FALSE),VLOOKUP(B869,Team_Pitching___Dashboard[[Team]:[ERA]],17,FALSE))</f>
        <v>#N/A</v>
      </c>
      <c r="K869" s="11" t="e">
        <f>_xlfn.IFNA(VLOOKUP($D869, Individual_Pitching___Dashboard[], 20, FALSE), VLOOKUP(B869,Team_Pitching___Dashboard[[Team]:[xFIP]],20,FALSE))</f>
        <v>#N/A</v>
      </c>
      <c r="L869" s="11" t="e">
        <f>_xlfn.IFNA(VLOOKUP($D869, Individual_Pitching___Advanced[], 21,FALSE), VLOOKUP(B869, Team_Pitching___Advanced[], 20, FALSE))</f>
        <v>#N/A</v>
      </c>
      <c r="M869" s="11" t="e">
        <f>VLOOKUP($B869, 'Team Per G'!$A$2:$G$31, 7, FALSE)</f>
        <v>#N/A</v>
      </c>
      <c r="N869" s="11" t="e">
        <f>VLOOKUP($B869, 'FanGraphs - Team WAR Projected'!$B$2:$E$31, 3, FALSE)/162</f>
        <v>#N/A</v>
      </c>
      <c r="O869" s="11" t="e">
        <f t="shared" si="152"/>
        <v>#N/A</v>
      </c>
      <c r="P869" s="11" t="e">
        <f>VLOOKUP($B869, Team_Pitching___Advanced[[Team]:[xFIP]], 19,FALSE)</f>
        <v>#N/A</v>
      </c>
      <c r="Q869" s="11" t="e">
        <f>VLOOKUP($B869, Team_Pitching___Advanced[], 20, FALSE)</f>
        <v>#N/A</v>
      </c>
      <c r="R869" s="11" t="e">
        <f>VLOOKUP($B869, Team_Batting___Dashboard[[Team]:[wOBA]], 16, FALSE)</f>
        <v>#N/A</v>
      </c>
      <c r="S869" s="11" t="e">
        <f>VLOOKUP($B869, Team_Batting___Advanced[[Team]:[OPS]], 9, FALSE)</f>
        <v>#N/A</v>
      </c>
      <c r="T869" s="11" t="e">
        <f>VLOOKUP($B869, Team_Batting___Advanced[], 19, FALSE)</f>
        <v>#N/A</v>
      </c>
      <c r="U869" s="11" t="e">
        <f>VLOOKUP($B869, 'Team Per G'!$A$2:$G$31, 3, FALSE)</f>
        <v>#N/A</v>
      </c>
      <c r="V869" s="11" t="e">
        <f>VLOOKUP($B869, 'Team Per G'!$A$2:$G$31, 5, FALSE)</f>
        <v>#N/A</v>
      </c>
      <c r="W869" s="11" t="e">
        <f>VLOOKUP($B869, 'Team Per G'!$A$2:$G$31, 4, FALSE)</f>
        <v>#N/A</v>
      </c>
      <c r="X869" s="11" t="e">
        <f>VLOOKUP($B869, Team_Batting___Dashboard[], 22, FALSE)/$F869</f>
        <v>#N/A</v>
      </c>
      <c r="Y869" s="11" t="e">
        <f>VLOOKUP($B869, 'FanGraphs - Team WAR Projected'!$B$2:$E$31, 4, FALSE)/162</f>
        <v>#N/A</v>
      </c>
      <c r="Z869" s="11" t="e">
        <f t="shared" si="153"/>
        <v>#N/A</v>
      </c>
      <c r="AA869" s="11" t="e">
        <f>VLOOKUP($B869, FanGraphs_Standings[[Abbreviation]:[2024 Year to Date RS/G]], 6, FALSE)/$F869</f>
        <v>#N/A</v>
      </c>
      <c r="AB869" s="11" t="e">
        <f>VLOOKUP($B869, FanGraphs_Standings[[Abbreviation]:[2024 Projected Full Season RDif]], 19, FALSE)/162</f>
        <v>#N/A</v>
      </c>
      <c r="AC869" s="11" t="e">
        <f t="shared" si="162"/>
        <v>#N/A</v>
      </c>
      <c r="AD869" s="11" t="e">
        <f>VLOOKUP($B869, FanGraphs_Standings[[Abbreviation]:[2024 Projected Full Season RDif]], 5, FALSE)</f>
        <v>#N/A</v>
      </c>
      <c r="AE869" s="11" t="e">
        <f>VLOOKUP($B869, FanGraphs_Standings[[Abbreviation]:[2024 Projected Full Season W%]], 18, FALSE)</f>
        <v>#N/A</v>
      </c>
      <c r="AF869" s="11" t="e">
        <f t="shared" si="154"/>
        <v>#N/A</v>
      </c>
      <c r="AG869" s="11" t="e">
        <f>VLOOKUP($B869, 'Home Field Adv'!$A$2:$I$31, 9, FALSE)</f>
        <v>#N/A</v>
      </c>
      <c r="AH869" s="11" t="e">
        <f>VLOOKUP($C869, FanGraphs_Standings[[Abbreviation]:[2024 Year to Date G]], 2, FALSE)</f>
        <v>#N/A</v>
      </c>
      <c r="AI869" s="11" t="e">
        <f>_xlfn.IFNA(VLOOKUP($E869, 'SP Per G'!$A$2:$D$1385, 3, FALSE), AO869)</f>
        <v>#N/A</v>
      </c>
      <c r="AJ869" s="11" t="e">
        <f>IF(AND(ISNA(VLOOKUP($E869, 'SP Per G'!$A$2:$D$1385, 4, FALSE)), ISTEXT($E869)), AI869,IF(ISNA(VLOOKUP($E869, 'SP Per G'!$A$2:$D$1385, 4, FALSE)), AO869, VLOOKUP($E869, 'SP Per G'!$A$2:$D$1385, 4, FALSE)))</f>
        <v>#N/A</v>
      </c>
      <c r="AK869" s="11" t="e">
        <f t="shared" si="155"/>
        <v>#N/A</v>
      </c>
      <c r="AL869" s="11" t="e">
        <f>_xlfn.IFNA(VLOOKUP($E869, Individual_Pitching___Dashboard[], 18, FALSE), VLOOKUP($C869,Team_Pitching___Advanced[[Team]:[SIERA]],16,FALSE))</f>
        <v>#N/A</v>
      </c>
      <c r="AM869" s="11" t="e">
        <f>_xlfn.IFNA(VLOOKUP($E869, Individual_Pitching___Dashboard[], 20, FALSE), VLOOKUP($C869,Team_Pitching___Advanced[[Team]:[xFIP]],19,FALSE))</f>
        <v>#N/A</v>
      </c>
      <c r="AN869" s="11" t="e">
        <f>_xlfn.IFNA(VLOOKUP($E869,Individual_Pitching___Advanced[],21,FALSE),VLOOKUP($C869,Team_Pitching___Advanced[[Team]:[SIERA]],20,FALSE))</f>
        <v>#N/A</v>
      </c>
      <c r="AO869" s="11" t="e">
        <f>VLOOKUP($C869, 'Team Per G'!$A$2:$G$31, 7, FALSE)</f>
        <v>#N/A</v>
      </c>
      <c r="AP869" s="11" t="e">
        <f>VLOOKUP($C869, 'FanGraphs - Team WAR Projected'!$B$2:$E$31, 3, FALSE)/162</f>
        <v>#N/A</v>
      </c>
      <c r="AQ869" s="11" t="e">
        <f t="shared" si="156"/>
        <v>#N/A</v>
      </c>
      <c r="AR869" s="11" t="e">
        <f>VLOOKUP($C869, Team_Pitching___Advanced[[Team]:[xFIP]], 19,FALSE)</f>
        <v>#N/A</v>
      </c>
      <c r="AS869" s="11" t="e">
        <f>VLOOKUP($C869, Team_Pitching___Advanced[], 20, FALSE)</f>
        <v>#N/A</v>
      </c>
      <c r="AT869" s="11" t="e">
        <f>VLOOKUP($C869, Team_Batting___Dashboard[[Team]:[wOBA]], 16, FALSE)</f>
        <v>#N/A</v>
      </c>
      <c r="AU869" s="11" t="e">
        <f>VLOOKUP($C869, Team_Batting___Advanced[[Team]:[OPS]], 9, FALSE)</f>
        <v>#N/A</v>
      </c>
      <c r="AV869" s="11" t="e">
        <f>VLOOKUP($C869, Team_Batting___Advanced[], 19, FALSE)</f>
        <v>#N/A</v>
      </c>
      <c r="AW869" s="11" t="e">
        <f>VLOOKUP($C869, 'Team Per G'!$A$2:$G$31, 3, FALSE)</f>
        <v>#N/A</v>
      </c>
      <c r="AX869" s="11" t="e">
        <f>VLOOKUP($C869, 'Team Per G'!$A$2:$G$31, 5, FALSE)</f>
        <v>#N/A</v>
      </c>
      <c r="AY869" s="11" t="e">
        <f>VLOOKUP($C869, 'Team Per G'!$A$2:$G$31, 4, FALSE)</f>
        <v>#N/A</v>
      </c>
      <c r="AZ869" s="11" t="e">
        <f>VLOOKUP($C869, Team_Batting___Dashboard[], 22, FALSE)/$AH869</f>
        <v>#N/A</v>
      </c>
      <c r="BA869" s="11" t="e">
        <f>VLOOKUP($C869, 'FanGraphs - Team WAR Projected'!$B$2:$E$31, 4, FALSE)/162</f>
        <v>#N/A</v>
      </c>
      <c r="BB869" s="11" t="e">
        <f t="shared" si="157"/>
        <v>#N/A</v>
      </c>
      <c r="BC869" s="11" t="e">
        <f>VLOOKUP($C869, FanGraphs_Standings[[Abbreviation]:[2024 Year to Date RS/G]], 6, FALSE)/$AH869</f>
        <v>#N/A</v>
      </c>
      <c r="BD869" s="11" t="e">
        <f>VLOOKUP($C869, FanGraphs_Standings[[Abbreviation]:[2024 Projected Full Season RDif]], 19, FALSE)/162</f>
        <v>#N/A</v>
      </c>
      <c r="BE869" s="11" t="e">
        <f t="shared" si="158"/>
        <v>#N/A</v>
      </c>
      <c r="BF869" s="11" t="e">
        <f>VLOOKUP($C869, FanGraphs_Standings[[Abbreviation]:[2024 Projected Full Season RDif]], 5, FALSE)</f>
        <v>#N/A</v>
      </c>
      <c r="BG869" s="11" t="e">
        <f>VLOOKUP($C869, FanGraphs_Standings[[Abbreviation]:[2024 Projected Full Season W%]], 18, FALSE)</f>
        <v>#N/A</v>
      </c>
      <c r="BH869" s="11" t="e">
        <f t="shared" si="159"/>
        <v>#N/A</v>
      </c>
      <c r="BI869" s="11" t="e">
        <f>VLOOKUP($C869, 'Home Field Adv'!$A$2:$K$31, 11, FALSE)</f>
        <v>#N/A</v>
      </c>
      <c r="BL869" s="12" t="str">
        <f t="shared" si="160"/>
        <v/>
      </c>
      <c r="BM869" s="12" t="str">
        <f t="shared" si="163"/>
        <v/>
      </c>
      <c r="BN869" s="12" t="str">
        <f t="shared" si="161"/>
        <v/>
      </c>
    </row>
    <row r="870" spans="6:66" x14ac:dyDescent="0.45">
      <c r="F870" s="11" t="e">
        <f>VLOOKUP($B870, FanGraphs_Standings[[Abbreviation]:[2024 Year to Date G]], 2, FALSE)</f>
        <v>#N/A</v>
      </c>
      <c r="G870" s="11" t="e">
        <f>_xlfn.IFNA(VLOOKUP($D870, 'SP Per G'!$A$2:$D$1385, 3, FALSE),M870)</f>
        <v>#N/A</v>
      </c>
      <c r="H870" s="11" t="e">
        <f>IF(AND(ISNA(VLOOKUP($D870, 'SP Per G'!$A$2:$D$1385, 4, FALSE)), ISTEXT($D870)), G870,IF(ISNA(VLOOKUP($D870, 'SP Per G'!$A$2:$D$1385, 4, FALSE)), M870, VLOOKUP($D870, 'SP Per G'!$A$2:$D$1385, 4, FALSE)))</f>
        <v>#N/A</v>
      </c>
      <c r="I870" s="11" t="e">
        <f t="shared" si="151"/>
        <v>#N/A</v>
      </c>
      <c r="J870" s="11" t="e">
        <f>_xlfn.IFNA(VLOOKUP($D870,Individual_Pitching___Dashboard[],18,FALSE),VLOOKUP(B870,Team_Pitching___Dashboard[[Team]:[ERA]],17,FALSE))</f>
        <v>#N/A</v>
      </c>
      <c r="K870" s="11" t="e">
        <f>_xlfn.IFNA(VLOOKUP($D870, Individual_Pitching___Dashboard[], 20, FALSE), VLOOKUP(B870,Team_Pitching___Dashboard[[Team]:[xFIP]],20,FALSE))</f>
        <v>#N/A</v>
      </c>
      <c r="L870" s="11" t="e">
        <f>_xlfn.IFNA(VLOOKUP($D870, Individual_Pitching___Advanced[], 21,FALSE), VLOOKUP(B870, Team_Pitching___Advanced[], 20, FALSE))</f>
        <v>#N/A</v>
      </c>
      <c r="M870" s="11" t="e">
        <f>VLOOKUP($B870, 'Team Per G'!$A$2:$G$31, 7, FALSE)</f>
        <v>#N/A</v>
      </c>
      <c r="N870" s="11" t="e">
        <f>VLOOKUP($B870, 'FanGraphs - Team WAR Projected'!$B$2:$E$31, 3, FALSE)/162</f>
        <v>#N/A</v>
      </c>
      <c r="O870" s="11" t="e">
        <f t="shared" si="152"/>
        <v>#N/A</v>
      </c>
      <c r="P870" s="11" t="e">
        <f>VLOOKUP($B870, Team_Pitching___Advanced[[Team]:[xFIP]], 19,FALSE)</f>
        <v>#N/A</v>
      </c>
      <c r="Q870" s="11" t="e">
        <f>VLOOKUP($B870, Team_Pitching___Advanced[], 20, FALSE)</f>
        <v>#N/A</v>
      </c>
      <c r="R870" s="11" t="e">
        <f>VLOOKUP($B870, Team_Batting___Dashboard[[Team]:[wOBA]], 16, FALSE)</f>
        <v>#N/A</v>
      </c>
      <c r="S870" s="11" t="e">
        <f>VLOOKUP($B870, Team_Batting___Advanced[[Team]:[OPS]], 9, FALSE)</f>
        <v>#N/A</v>
      </c>
      <c r="T870" s="11" t="e">
        <f>VLOOKUP($B870, Team_Batting___Advanced[], 19, FALSE)</f>
        <v>#N/A</v>
      </c>
      <c r="U870" s="11" t="e">
        <f>VLOOKUP($B870, 'Team Per G'!$A$2:$G$31, 3, FALSE)</f>
        <v>#N/A</v>
      </c>
      <c r="V870" s="11" t="e">
        <f>VLOOKUP($B870, 'Team Per G'!$A$2:$G$31, 5, FALSE)</f>
        <v>#N/A</v>
      </c>
      <c r="W870" s="11" t="e">
        <f>VLOOKUP($B870, 'Team Per G'!$A$2:$G$31, 4, FALSE)</f>
        <v>#N/A</v>
      </c>
      <c r="X870" s="11" t="e">
        <f>VLOOKUP($B870, Team_Batting___Dashboard[], 22, FALSE)/$F870</f>
        <v>#N/A</v>
      </c>
      <c r="Y870" s="11" t="e">
        <f>VLOOKUP($B870, 'FanGraphs - Team WAR Projected'!$B$2:$E$31, 4, FALSE)/162</f>
        <v>#N/A</v>
      </c>
      <c r="Z870" s="11" t="e">
        <f t="shared" si="153"/>
        <v>#N/A</v>
      </c>
      <c r="AA870" s="11" t="e">
        <f>VLOOKUP($B870, FanGraphs_Standings[[Abbreviation]:[2024 Year to Date RS/G]], 6, FALSE)/$F870</f>
        <v>#N/A</v>
      </c>
      <c r="AB870" s="11" t="e">
        <f>VLOOKUP($B870, FanGraphs_Standings[[Abbreviation]:[2024 Projected Full Season RDif]], 19, FALSE)/162</f>
        <v>#N/A</v>
      </c>
      <c r="AC870" s="11" t="e">
        <f t="shared" si="162"/>
        <v>#N/A</v>
      </c>
      <c r="AD870" s="11" t="e">
        <f>VLOOKUP($B870, FanGraphs_Standings[[Abbreviation]:[2024 Projected Full Season RDif]], 5, FALSE)</f>
        <v>#N/A</v>
      </c>
      <c r="AE870" s="11" t="e">
        <f>VLOOKUP($B870, FanGraphs_Standings[[Abbreviation]:[2024 Projected Full Season W%]], 18, FALSE)</f>
        <v>#N/A</v>
      </c>
      <c r="AF870" s="11" t="e">
        <f t="shared" si="154"/>
        <v>#N/A</v>
      </c>
      <c r="AG870" s="11" t="e">
        <f>VLOOKUP($B870, 'Home Field Adv'!$A$2:$I$31, 9, FALSE)</f>
        <v>#N/A</v>
      </c>
      <c r="AH870" s="11" t="e">
        <f>VLOOKUP($C870, FanGraphs_Standings[[Abbreviation]:[2024 Year to Date G]], 2, FALSE)</f>
        <v>#N/A</v>
      </c>
      <c r="AI870" s="11" t="e">
        <f>_xlfn.IFNA(VLOOKUP($E870, 'SP Per G'!$A$2:$D$1385, 3, FALSE), AO870)</f>
        <v>#N/A</v>
      </c>
      <c r="AJ870" s="11" t="e">
        <f>IF(AND(ISNA(VLOOKUP($E870, 'SP Per G'!$A$2:$D$1385, 4, FALSE)), ISTEXT($E870)), AI870,IF(ISNA(VLOOKUP($E870, 'SP Per G'!$A$2:$D$1385, 4, FALSE)), AO870, VLOOKUP($E870, 'SP Per G'!$A$2:$D$1385, 4, FALSE)))</f>
        <v>#N/A</v>
      </c>
      <c r="AK870" s="11" t="e">
        <f t="shared" si="155"/>
        <v>#N/A</v>
      </c>
      <c r="AL870" s="11" t="e">
        <f>_xlfn.IFNA(VLOOKUP($E870, Individual_Pitching___Dashboard[], 18, FALSE), VLOOKUP($C870,Team_Pitching___Advanced[[Team]:[SIERA]],16,FALSE))</f>
        <v>#N/A</v>
      </c>
      <c r="AM870" s="11" t="e">
        <f>_xlfn.IFNA(VLOOKUP($E870, Individual_Pitching___Dashboard[], 20, FALSE), VLOOKUP($C870,Team_Pitching___Advanced[[Team]:[xFIP]],19,FALSE))</f>
        <v>#N/A</v>
      </c>
      <c r="AN870" s="11" t="e">
        <f>_xlfn.IFNA(VLOOKUP($E870,Individual_Pitching___Advanced[],21,FALSE),VLOOKUP($C870,Team_Pitching___Advanced[[Team]:[SIERA]],20,FALSE))</f>
        <v>#N/A</v>
      </c>
      <c r="AO870" s="11" t="e">
        <f>VLOOKUP($C870, 'Team Per G'!$A$2:$G$31, 7, FALSE)</f>
        <v>#N/A</v>
      </c>
      <c r="AP870" s="11" t="e">
        <f>VLOOKUP($C870, 'FanGraphs - Team WAR Projected'!$B$2:$E$31, 3, FALSE)/162</f>
        <v>#N/A</v>
      </c>
      <c r="AQ870" s="11" t="e">
        <f t="shared" si="156"/>
        <v>#N/A</v>
      </c>
      <c r="AR870" s="11" t="e">
        <f>VLOOKUP($C870, Team_Pitching___Advanced[[Team]:[xFIP]], 19,FALSE)</f>
        <v>#N/A</v>
      </c>
      <c r="AS870" s="11" t="e">
        <f>VLOOKUP($C870, Team_Pitching___Advanced[], 20, FALSE)</f>
        <v>#N/A</v>
      </c>
      <c r="AT870" s="11" t="e">
        <f>VLOOKUP($C870, Team_Batting___Dashboard[[Team]:[wOBA]], 16, FALSE)</f>
        <v>#N/A</v>
      </c>
      <c r="AU870" s="11" t="e">
        <f>VLOOKUP($C870, Team_Batting___Advanced[[Team]:[OPS]], 9, FALSE)</f>
        <v>#N/A</v>
      </c>
      <c r="AV870" s="11" t="e">
        <f>VLOOKUP($C870, Team_Batting___Advanced[], 19, FALSE)</f>
        <v>#N/A</v>
      </c>
      <c r="AW870" s="11" t="e">
        <f>VLOOKUP($C870, 'Team Per G'!$A$2:$G$31, 3, FALSE)</f>
        <v>#N/A</v>
      </c>
      <c r="AX870" s="11" t="e">
        <f>VLOOKUP($C870, 'Team Per G'!$A$2:$G$31, 5, FALSE)</f>
        <v>#N/A</v>
      </c>
      <c r="AY870" s="11" t="e">
        <f>VLOOKUP($C870, 'Team Per G'!$A$2:$G$31, 4, FALSE)</f>
        <v>#N/A</v>
      </c>
      <c r="AZ870" s="11" t="e">
        <f>VLOOKUP($C870, Team_Batting___Dashboard[], 22, FALSE)/$AH870</f>
        <v>#N/A</v>
      </c>
      <c r="BA870" s="11" t="e">
        <f>VLOOKUP($C870, 'FanGraphs - Team WAR Projected'!$B$2:$E$31, 4, FALSE)/162</f>
        <v>#N/A</v>
      </c>
      <c r="BB870" s="11" t="e">
        <f t="shared" si="157"/>
        <v>#N/A</v>
      </c>
      <c r="BC870" s="11" t="e">
        <f>VLOOKUP($C870, FanGraphs_Standings[[Abbreviation]:[2024 Year to Date RS/G]], 6, FALSE)/$AH870</f>
        <v>#N/A</v>
      </c>
      <c r="BD870" s="11" t="e">
        <f>VLOOKUP($C870, FanGraphs_Standings[[Abbreviation]:[2024 Projected Full Season RDif]], 19, FALSE)/162</f>
        <v>#N/A</v>
      </c>
      <c r="BE870" s="11" t="e">
        <f t="shared" si="158"/>
        <v>#N/A</v>
      </c>
      <c r="BF870" s="11" t="e">
        <f>VLOOKUP($C870, FanGraphs_Standings[[Abbreviation]:[2024 Projected Full Season RDif]], 5, FALSE)</f>
        <v>#N/A</v>
      </c>
      <c r="BG870" s="11" t="e">
        <f>VLOOKUP($C870, FanGraphs_Standings[[Abbreviation]:[2024 Projected Full Season W%]], 18, FALSE)</f>
        <v>#N/A</v>
      </c>
      <c r="BH870" s="11" t="e">
        <f t="shared" si="159"/>
        <v>#N/A</v>
      </c>
      <c r="BI870" s="11" t="e">
        <f>VLOOKUP($C870, 'Home Field Adv'!$A$2:$K$31, 11, FALSE)</f>
        <v>#N/A</v>
      </c>
      <c r="BL870" s="12" t="str">
        <f t="shared" si="160"/>
        <v/>
      </c>
      <c r="BM870" s="12" t="str">
        <f t="shared" si="163"/>
        <v/>
      </c>
      <c r="BN870" s="12" t="str">
        <f t="shared" si="161"/>
        <v/>
      </c>
    </row>
    <row r="871" spans="6:66" x14ac:dyDescent="0.45">
      <c r="F871" s="11" t="e">
        <f>VLOOKUP($B871, FanGraphs_Standings[[Abbreviation]:[2024 Year to Date G]], 2, FALSE)</f>
        <v>#N/A</v>
      </c>
      <c r="G871" s="11" t="e">
        <f>_xlfn.IFNA(VLOOKUP($D871, 'SP Per G'!$A$2:$D$1385, 3, FALSE),M871)</f>
        <v>#N/A</v>
      </c>
      <c r="H871" s="11" t="e">
        <f>IF(AND(ISNA(VLOOKUP($D871, 'SP Per G'!$A$2:$D$1385, 4, FALSE)), ISTEXT($D871)), G871,IF(ISNA(VLOOKUP($D871, 'SP Per G'!$A$2:$D$1385, 4, FALSE)), M871, VLOOKUP($D871, 'SP Per G'!$A$2:$D$1385, 4, FALSE)))</f>
        <v>#N/A</v>
      </c>
      <c r="I871" s="11" t="e">
        <f t="shared" si="151"/>
        <v>#N/A</v>
      </c>
      <c r="J871" s="11" t="e">
        <f>_xlfn.IFNA(VLOOKUP($D871,Individual_Pitching___Dashboard[],18,FALSE),VLOOKUP(B871,Team_Pitching___Dashboard[[Team]:[ERA]],17,FALSE))</f>
        <v>#N/A</v>
      </c>
      <c r="K871" s="11" t="e">
        <f>_xlfn.IFNA(VLOOKUP($D871, Individual_Pitching___Dashboard[], 20, FALSE), VLOOKUP(B871,Team_Pitching___Dashboard[[Team]:[xFIP]],20,FALSE))</f>
        <v>#N/A</v>
      </c>
      <c r="L871" s="11" t="e">
        <f>_xlfn.IFNA(VLOOKUP($D871, Individual_Pitching___Advanced[], 21,FALSE), VLOOKUP(B871, Team_Pitching___Advanced[], 20, FALSE))</f>
        <v>#N/A</v>
      </c>
      <c r="M871" s="11" t="e">
        <f>VLOOKUP($B871, 'Team Per G'!$A$2:$G$31, 7, FALSE)</f>
        <v>#N/A</v>
      </c>
      <c r="N871" s="11" t="e">
        <f>VLOOKUP($B871, 'FanGraphs - Team WAR Projected'!$B$2:$E$31, 3, FALSE)/162</f>
        <v>#N/A</v>
      </c>
      <c r="O871" s="11" t="e">
        <f t="shared" si="152"/>
        <v>#N/A</v>
      </c>
      <c r="P871" s="11" t="e">
        <f>VLOOKUP($B871, Team_Pitching___Advanced[[Team]:[xFIP]], 19,FALSE)</f>
        <v>#N/A</v>
      </c>
      <c r="Q871" s="11" t="e">
        <f>VLOOKUP($B871, Team_Pitching___Advanced[], 20, FALSE)</f>
        <v>#N/A</v>
      </c>
      <c r="R871" s="11" t="e">
        <f>VLOOKUP($B871, Team_Batting___Dashboard[[Team]:[wOBA]], 16, FALSE)</f>
        <v>#N/A</v>
      </c>
      <c r="S871" s="11" t="e">
        <f>VLOOKUP($B871, Team_Batting___Advanced[[Team]:[OPS]], 9, FALSE)</f>
        <v>#N/A</v>
      </c>
      <c r="T871" s="11" t="e">
        <f>VLOOKUP($B871, Team_Batting___Advanced[], 19, FALSE)</f>
        <v>#N/A</v>
      </c>
      <c r="U871" s="11" t="e">
        <f>VLOOKUP($B871, 'Team Per G'!$A$2:$G$31, 3, FALSE)</f>
        <v>#N/A</v>
      </c>
      <c r="V871" s="11" t="e">
        <f>VLOOKUP($B871, 'Team Per G'!$A$2:$G$31, 5, FALSE)</f>
        <v>#N/A</v>
      </c>
      <c r="W871" s="11" t="e">
        <f>VLOOKUP($B871, 'Team Per G'!$A$2:$G$31, 4, FALSE)</f>
        <v>#N/A</v>
      </c>
      <c r="X871" s="11" t="e">
        <f>VLOOKUP($B871, Team_Batting___Dashboard[], 22, FALSE)/$F871</f>
        <v>#N/A</v>
      </c>
      <c r="Y871" s="11" t="e">
        <f>VLOOKUP($B871, 'FanGraphs - Team WAR Projected'!$B$2:$E$31, 4, FALSE)/162</f>
        <v>#N/A</v>
      </c>
      <c r="Z871" s="11" t="e">
        <f t="shared" si="153"/>
        <v>#N/A</v>
      </c>
      <c r="AA871" s="11" t="e">
        <f>VLOOKUP($B871, FanGraphs_Standings[[Abbreviation]:[2024 Year to Date RS/G]], 6, FALSE)/$F871</f>
        <v>#N/A</v>
      </c>
      <c r="AB871" s="11" t="e">
        <f>VLOOKUP($B871, FanGraphs_Standings[[Abbreviation]:[2024 Projected Full Season RDif]], 19, FALSE)/162</f>
        <v>#N/A</v>
      </c>
      <c r="AC871" s="11" t="e">
        <f t="shared" si="162"/>
        <v>#N/A</v>
      </c>
      <c r="AD871" s="11" t="e">
        <f>VLOOKUP($B871, FanGraphs_Standings[[Abbreviation]:[2024 Projected Full Season RDif]], 5, FALSE)</f>
        <v>#N/A</v>
      </c>
      <c r="AE871" s="11" t="e">
        <f>VLOOKUP($B871, FanGraphs_Standings[[Abbreviation]:[2024 Projected Full Season W%]], 18, FALSE)</f>
        <v>#N/A</v>
      </c>
      <c r="AF871" s="11" t="e">
        <f t="shared" si="154"/>
        <v>#N/A</v>
      </c>
      <c r="AG871" s="11" t="e">
        <f>VLOOKUP($B871, 'Home Field Adv'!$A$2:$I$31, 9, FALSE)</f>
        <v>#N/A</v>
      </c>
      <c r="AH871" s="11" t="e">
        <f>VLOOKUP($C871, FanGraphs_Standings[[Abbreviation]:[2024 Year to Date G]], 2, FALSE)</f>
        <v>#N/A</v>
      </c>
      <c r="AI871" s="11" t="e">
        <f>_xlfn.IFNA(VLOOKUP($E871, 'SP Per G'!$A$2:$D$1385, 3, FALSE), AO871)</f>
        <v>#N/A</v>
      </c>
      <c r="AJ871" s="11" t="e">
        <f>IF(AND(ISNA(VLOOKUP($E871, 'SP Per G'!$A$2:$D$1385, 4, FALSE)), ISTEXT($E871)), AI871,IF(ISNA(VLOOKUP($E871, 'SP Per G'!$A$2:$D$1385, 4, FALSE)), AO871, VLOOKUP($E871, 'SP Per G'!$A$2:$D$1385, 4, FALSE)))</f>
        <v>#N/A</v>
      </c>
      <c r="AK871" s="11" t="e">
        <f t="shared" si="155"/>
        <v>#N/A</v>
      </c>
      <c r="AL871" s="11" t="e">
        <f>_xlfn.IFNA(VLOOKUP($E871, Individual_Pitching___Dashboard[], 18, FALSE), VLOOKUP($C871,Team_Pitching___Advanced[[Team]:[SIERA]],16,FALSE))</f>
        <v>#N/A</v>
      </c>
      <c r="AM871" s="11" t="e">
        <f>_xlfn.IFNA(VLOOKUP($E871, Individual_Pitching___Dashboard[], 20, FALSE), VLOOKUP($C871,Team_Pitching___Advanced[[Team]:[xFIP]],19,FALSE))</f>
        <v>#N/A</v>
      </c>
      <c r="AN871" s="11" t="e">
        <f>_xlfn.IFNA(VLOOKUP($E871,Individual_Pitching___Advanced[],21,FALSE),VLOOKUP($C871,Team_Pitching___Advanced[[Team]:[SIERA]],20,FALSE))</f>
        <v>#N/A</v>
      </c>
      <c r="AO871" s="11" t="e">
        <f>VLOOKUP($C871, 'Team Per G'!$A$2:$G$31, 7, FALSE)</f>
        <v>#N/A</v>
      </c>
      <c r="AP871" s="11" t="e">
        <f>VLOOKUP($C871, 'FanGraphs - Team WAR Projected'!$B$2:$E$31, 3, FALSE)/162</f>
        <v>#N/A</v>
      </c>
      <c r="AQ871" s="11" t="e">
        <f t="shared" si="156"/>
        <v>#N/A</v>
      </c>
      <c r="AR871" s="11" t="e">
        <f>VLOOKUP($C871, Team_Pitching___Advanced[[Team]:[xFIP]], 19,FALSE)</f>
        <v>#N/A</v>
      </c>
      <c r="AS871" s="11" t="e">
        <f>VLOOKUP($C871, Team_Pitching___Advanced[], 20, FALSE)</f>
        <v>#N/A</v>
      </c>
      <c r="AT871" s="11" t="e">
        <f>VLOOKUP($C871, Team_Batting___Dashboard[[Team]:[wOBA]], 16, FALSE)</f>
        <v>#N/A</v>
      </c>
      <c r="AU871" s="11" t="e">
        <f>VLOOKUP($C871, Team_Batting___Advanced[[Team]:[OPS]], 9, FALSE)</f>
        <v>#N/A</v>
      </c>
      <c r="AV871" s="11" t="e">
        <f>VLOOKUP($C871, Team_Batting___Advanced[], 19, FALSE)</f>
        <v>#N/A</v>
      </c>
      <c r="AW871" s="11" t="e">
        <f>VLOOKUP($C871, 'Team Per G'!$A$2:$G$31, 3, FALSE)</f>
        <v>#N/A</v>
      </c>
      <c r="AX871" s="11" t="e">
        <f>VLOOKUP($C871, 'Team Per G'!$A$2:$G$31, 5, FALSE)</f>
        <v>#N/A</v>
      </c>
      <c r="AY871" s="11" t="e">
        <f>VLOOKUP($C871, 'Team Per G'!$A$2:$G$31, 4, FALSE)</f>
        <v>#N/A</v>
      </c>
      <c r="AZ871" s="11" t="e">
        <f>VLOOKUP($C871, Team_Batting___Dashboard[], 22, FALSE)/$AH871</f>
        <v>#N/A</v>
      </c>
      <c r="BA871" s="11" t="e">
        <f>VLOOKUP($C871, 'FanGraphs - Team WAR Projected'!$B$2:$E$31, 4, FALSE)/162</f>
        <v>#N/A</v>
      </c>
      <c r="BB871" s="11" t="e">
        <f t="shared" si="157"/>
        <v>#N/A</v>
      </c>
      <c r="BC871" s="11" t="e">
        <f>VLOOKUP($C871, FanGraphs_Standings[[Abbreviation]:[2024 Year to Date RS/G]], 6, FALSE)/$AH871</f>
        <v>#N/A</v>
      </c>
      <c r="BD871" s="11" t="e">
        <f>VLOOKUP($C871, FanGraphs_Standings[[Abbreviation]:[2024 Projected Full Season RDif]], 19, FALSE)/162</f>
        <v>#N/A</v>
      </c>
      <c r="BE871" s="11" t="e">
        <f t="shared" si="158"/>
        <v>#N/A</v>
      </c>
      <c r="BF871" s="11" t="e">
        <f>VLOOKUP($C871, FanGraphs_Standings[[Abbreviation]:[2024 Projected Full Season RDif]], 5, FALSE)</f>
        <v>#N/A</v>
      </c>
      <c r="BG871" s="11" t="e">
        <f>VLOOKUP($C871, FanGraphs_Standings[[Abbreviation]:[2024 Projected Full Season W%]], 18, FALSE)</f>
        <v>#N/A</v>
      </c>
      <c r="BH871" s="11" t="e">
        <f t="shared" si="159"/>
        <v>#N/A</v>
      </c>
      <c r="BI871" s="11" t="e">
        <f>VLOOKUP($C871, 'Home Field Adv'!$A$2:$K$31, 11, FALSE)</f>
        <v>#N/A</v>
      </c>
      <c r="BL871" s="12" t="str">
        <f t="shared" si="160"/>
        <v/>
      </c>
      <c r="BM871" s="12" t="str">
        <f t="shared" si="163"/>
        <v/>
      </c>
      <c r="BN871" s="12" t="str">
        <f t="shared" si="161"/>
        <v/>
      </c>
    </row>
    <row r="872" spans="6:66" x14ac:dyDescent="0.45">
      <c r="F872" s="11" t="e">
        <f>VLOOKUP($B872, FanGraphs_Standings[[Abbreviation]:[2024 Year to Date G]], 2, FALSE)</f>
        <v>#N/A</v>
      </c>
      <c r="G872" s="11" t="e">
        <f>_xlfn.IFNA(VLOOKUP($D872, 'SP Per G'!$A$2:$D$1385, 3, FALSE),M872)</f>
        <v>#N/A</v>
      </c>
      <c r="H872" s="11" t="e">
        <f>IF(AND(ISNA(VLOOKUP($D872, 'SP Per G'!$A$2:$D$1385, 4, FALSE)), ISTEXT($D872)), G872,IF(ISNA(VLOOKUP($D872, 'SP Per G'!$A$2:$D$1385, 4, FALSE)), M872, VLOOKUP($D872, 'SP Per G'!$A$2:$D$1385, 4, FALSE)))</f>
        <v>#N/A</v>
      </c>
      <c r="I872" s="11" t="e">
        <f t="shared" si="151"/>
        <v>#N/A</v>
      </c>
      <c r="J872" s="11" t="e">
        <f>_xlfn.IFNA(VLOOKUP($D872,Individual_Pitching___Dashboard[],18,FALSE),VLOOKUP(B872,Team_Pitching___Dashboard[[Team]:[ERA]],17,FALSE))</f>
        <v>#N/A</v>
      </c>
      <c r="K872" s="11" t="e">
        <f>_xlfn.IFNA(VLOOKUP($D872, Individual_Pitching___Dashboard[], 20, FALSE), VLOOKUP(B872,Team_Pitching___Dashboard[[Team]:[xFIP]],20,FALSE))</f>
        <v>#N/A</v>
      </c>
      <c r="L872" s="11" t="e">
        <f>_xlfn.IFNA(VLOOKUP($D872, Individual_Pitching___Advanced[], 21,FALSE), VLOOKUP(B872, Team_Pitching___Advanced[], 20, FALSE))</f>
        <v>#N/A</v>
      </c>
      <c r="M872" s="11" t="e">
        <f>VLOOKUP($B872, 'Team Per G'!$A$2:$G$31, 7, FALSE)</f>
        <v>#N/A</v>
      </c>
      <c r="N872" s="11" t="e">
        <f>VLOOKUP($B872, 'FanGraphs - Team WAR Projected'!$B$2:$E$31, 3, FALSE)/162</f>
        <v>#N/A</v>
      </c>
      <c r="O872" s="11" t="e">
        <f t="shared" si="152"/>
        <v>#N/A</v>
      </c>
      <c r="P872" s="11" t="e">
        <f>VLOOKUP($B872, Team_Pitching___Advanced[[Team]:[xFIP]], 19,FALSE)</f>
        <v>#N/A</v>
      </c>
      <c r="Q872" s="11" t="e">
        <f>VLOOKUP($B872, Team_Pitching___Advanced[], 20, FALSE)</f>
        <v>#N/A</v>
      </c>
      <c r="R872" s="11" t="e">
        <f>VLOOKUP($B872, Team_Batting___Dashboard[[Team]:[wOBA]], 16, FALSE)</f>
        <v>#N/A</v>
      </c>
      <c r="S872" s="11" t="e">
        <f>VLOOKUP($B872, Team_Batting___Advanced[[Team]:[OPS]], 9, FALSE)</f>
        <v>#N/A</v>
      </c>
      <c r="T872" s="11" t="e">
        <f>VLOOKUP($B872, Team_Batting___Advanced[], 19, FALSE)</f>
        <v>#N/A</v>
      </c>
      <c r="U872" s="11" t="e">
        <f>VLOOKUP($B872, 'Team Per G'!$A$2:$G$31, 3, FALSE)</f>
        <v>#N/A</v>
      </c>
      <c r="V872" s="11" t="e">
        <f>VLOOKUP($B872, 'Team Per G'!$A$2:$G$31, 5, FALSE)</f>
        <v>#N/A</v>
      </c>
      <c r="W872" s="11" t="e">
        <f>VLOOKUP($B872, 'Team Per G'!$A$2:$G$31, 4, FALSE)</f>
        <v>#N/A</v>
      </c>
      <c r="X872" s="11" t="e">
        <f>VLOOKUP($B872, Team_Batting___Dashboard[], 22, FALSE)/$F872</f>
        <v>#N/A</v>
      </c>
      <c r="Y872" s="11" t="e">
        <f>VLOOKUP($B872, 'FanGraphs - Team WAR Projected'!$B$2:$E$31, 4, FALSE)/162</f>
        <v>#N/A</v>
      </c>
      <c r="Z872" s="11" t="e">
        <f t="shared" si="153"/>
        <v>#N/A</v>
      </c>
      <c r="AA872" s="11" t="e">
        <f>VLOOKUP($B872, FanGraphs_Standings[[Abbreviation]:[2024 Year to Date RS/G]], 6, FALSE)/$F872</f>
        <v>#N/A</v>
      </c>
      <c r="AB872" s="11" t="e">
        <f>VLOOKUP($B872, FanGraphs_Standings[[Abbreviation]:[2024 Projected Full Season RDif]], 19, FALSE)/162</f>
        <v>#N/A</v>
      </c>
      <c r="AC872" s="11" t="e">
        <f t="shared" si="162"/>
        <v>#N/A</v>
      </c>
      <c r="AD872" s="11" t="e">
        <f>VLOOKUP($B872, FanGraphs_Standings[[Abbreviation]:[2024 Projected Full Season RDif]], 5, FALSE)</f>
        <v>#N/A</v>
      </c>
      <c r="AE872" s="11" t="e">
        <f>VLOOKUP($B872, FanGraphs_Standings[[Abbreviation]:[2024 Projected Full Season W%]], 18, FALSE)</f>
        <v>#N/A</v>
      </c>
      <c r="AF872" s="11" t="e">
        <f t="shared" si="154"/>
        <v>#N/A</v>
      </c>
      <c r="AG872" s="11" t="e">
        <f>VLOOKUP($B872, 'Home Field Adv'!$A$2:$I$31, 9, FALSE)</f>
        <v>#N/A</v>
      </c>
      <c r="AH872" s="11" t="e">
        <f>VLOOKUP($C872, FanGraphs_Standings[[Abbreviation]:[2024 Year to Date G]], 2, FALSE)</f>
        <v>#N/A</v>
      </c>
      <c r="AI872" s="11" t="e">
        <f>_xlfn.IFNA(VLOOKUP($E872, 'SP Per G'!$A$2:$D$1385, 3, FALSE), AO872)</f>
        <v>#N/A</v>
      </c>
      <c r="AJ872" s="11" t="e">
        <f>IF(AND(ISNA(VLOOKUP($E872, 'SP Per G'!$A$2:$D$1385, 4, FALSE)), ISTEXT($E872)), AI872,IF(ISNA(VLOOKUP($E872, 'SP Per G'!$A$2:$D$1385, 4, FALSE)), AO872, VLOOKUP($E872, 'SP Per G'!$A$2:$D$1385, 4, FALSE)))</f>
        <v>#N/A</v>
      </c>
      <c r="AK872" s="11" t="e">
        <f t="shared" si="155"/>
        <v>#N/A</v>
      </c>
      <c r="AL872" s="11" t="e">
        <f>_xlfn.IFNA(VLOOKUP($E872, Individual_Pitching___Dashboard[], 18, FALSE), VLOOKUP($C872,Team_Pitching___Advanced[[Team]:[SIERA]],16,FALSE))</f>
        <v>#N/A</v>
      </c>
      <c r="AM872" s="11" t="e">
        <f>_xlfn.IFNA(VLOOKUP($E872, Individual_Pitching___Dashboard[], 20, FALSE), VLOOKUP($C872,Team_Pitching___Advanced[[Team]:[xFIP]],19,FALSE))</f>
        <v>#N/A</v>
      </c>
      <c r="AN872" s="11" t="e">
        <f>_xlfn.IFNA(VLOOKUP($E872,Individual_Pitching___Advanced[],21,FALSE),VLOOKUP($C872,Team_Pitching___Advanced[[Team]:[SIERA]],20,FALSE))</f>
        <v>#N/A</v>
      </c>
      <c r="AO872" s="11" t="e">
        <f>VLOOKUP($C872, 'Team Per G'!$A$2:$G$31, 7, FALSE)</f>
        <v>#N/A</v>
      </c>
      <c r="AP872" s="11" t="e">
        <f>VLOOKUP($C872, 'FanGraphs - Team WAR Projected'!$B$2:$E$31, 3, FALSE)/162</f>
        <v>#N/A</v>
      </c>
      <c r="AQ872" s="11" t="e">
        <f t="shared" si="156"/>
        <v>#N/A</v>
      </c>
      <c r="AR872" s="11" t="e">
        <f>VLOOKUP($C872, Team_Pitching___Advanced[[Team]:[xFIP]], 19,FALSE)</f>
        <v>#N/A</v>
      </c>
      <c r="AS872" s="11" t="e">
        <f>VLOOKUP($C872, Team_Pitching___Advanced[], 20, FALSE)</f>
        <v>#N/A</v>
      </c>
      <c r="AT872" s="11" t="e">
        <f>VLOOKUP($C872, Team_Batting___Dashboard[[Team]:[wOBA]], 16, FALSE)</f>
        <v>#N/A</v>
      </c>
      <c r="AU872" s="11" t="e">
        <f>VLOOKUP($C872, Team_Batting___Advanced[[Team]:[OPS]], 9, FALSE)</f>
        <v>#N/A</v>
      </c>
      <c r="AV872" s="11" t="e">
        <f>VLOOKUP($C872, Team_Batting___Advanced[], 19, FALSE)</f>
        <v>#N/A</v>
      </c>
      <c r="AW872" s="11" t="e">
        <f>VLOOKUP($C872, 'Team Per G'!$A$2:$G$31, 3, FALSE)</f>
        <v>#N/A</v>
      </c>
      <c r="AX872" s="11" t="e">
        <f>VLOOKUP($C872, 'Team Per G'!$A$2:$G$31, 5, FALSE)</f>
        <v>#N/A</v>
      </c>
      <c r="AY872" s="11" t="e">
        <f>VLOOKUP($C872, 'Team Per G'!$A$2:$G$31, 4, FALSE)</f>
        <v>#N/A</v>
      </c>
      <c r="AZ872" s="11" t="e">
        <f>VLOOKUP($C872, Team_Batting___Dashboard[], 22, FALSE)/$AH872</f>
        <v>#N/A</v>
      </c>
      <c r="BA872" s="11" t="e">
        <f>VLOOKUP($C872, 'FanGraphs - Team WAR Projected'!$B$2:$E$31, 4, FALSE)/162</f>
        <v>#N/A</v>
      </c>
      <c r="BB872" s="11" t="e">
        <f t="shared" si="157"/>
        <v>#N/A</v>
      </c>
      <c r="BC872" s="11" t="e">
        <f>VLOOKUP($C872, FanGraphs_Standings[[Abbreviation]:[2024 Year to Date RS/G]], 6, FALSE)/$AH872</f>
        <v>#N/A</v>
      </c>
      <c r="BD872" s="11" t="e">
        <f>VLOOKUP($C872, FanGraphs_Standings[[Abbreviation]:[2024 Projected Full Season RDif]], 19, FALSE)/162</f>
        <v>#N/A</v>
      </c>
      <c r="BE872" s="11" t="e">
        <f t="shared" si="158"/>
        <v>#N/A</v>
      </c>
      <c r="BF872" s="11" t="e">
        <f>VLOOKUP($C872, FanGraphs_Standings[[Abbreviation]:[2024 Projected Full Season RDif]], 5, FALSE)</f>
        <v>#N/A</v>
      </c>
      <c r="BG872" s="11" t="e">
        <f>VLOOKUP($C872, FanGraphs_Standings[[Abbreviation]:[2024 Projected Full Season W%]], 18, FALSE)</f>
        <v>#N/A</v>
      </c>
      <c r="BH872" s="11" t="e">
        <f t="shared" si="159"/>
        <v>#N/A</v>
      </c>
      <c r="BI872" s="11" t="e">
        <f>VLOOKUP($C872, 'Home Field Adv'!$A$2:$K$31, 11, FALSE)</f>
        <v>#N/A</v>
      </c>
      <c r="BL872" s="12" t="str">
        <f t="shared" si="160"/>
        <v/>
      </c>
      <c r="BM872" s="12" t="str">
        <f t="shared" si="163"/>
        <v/>
      </c>
      <c r="BN872" s="12" t="str">
        <f t="shared" si="161"/>
        <v/>
      </c>
    </row>
    <row r="873" spans="6:66" x14ac:dyDescent="0.45">
      <c r="F873" s="11" t="e">
        <f>VLOOKUP($B873, FanGraphs_Standings[[Abbreviation]:[2024 Year to Date G]], 2, FALSE)</f>
        <v>#N/A</v>
      </c>
      <c r="G873" s="11" t="e">
        <f>_xlfn.IFNA(VLOOKUP($D873, 'SP Per G'!$A$2:$D$1385, 3, FALSE),M873)</f>
        <v>#N/A</v>
      </c>
      <c r="H873" s="11" t="e">
        <f>IF(AND(ISNA(VLOOKUP($D873, 'SP Per G'!$A$2:$D$1385, 4, FALSE)), ISTEXT($D873)), G873,IF(ISNA(VLOOKUP($D873, 'SP Per G'!$A$2:$D$1385, 4, FALSE)), M873, VLOOKUP($D873, 'SP Per G'!$A$2:$D$1385, 4, FALSE)))</f>
        <v>#N/A</v>
      </c>
      <c r="I873" s="11" t="e">
        <f t="shared" si="151"/>
        <v>#N/A</v>
      </c>
      <c r="J873" s="11" t="e">
        <f>_xlfn.IFNA(VLOOKUP($D873,Individual_Pitching___Dashboard[],18,FALSE),VLOOKUP(B873,Team_Pitching___Dashboard[[Team]:[ERA]],17,FALSE))</f>
        <v>#N/A</v>
      </c>
      <c r="K873" s="11" t="e">
        <f>_xlfn.IFNA(VLOOKUP($D873, Individual_Pitching___Dashboard[], 20, FALSE), VLOOKUP(B873,Team_Pitching___Dashboard[[Team]:[xFIP]],20,FALSE))</f>
        <v>#N/A</v>
      </c>
      <c r="L873" s="11" t="e">
        <f>_xlfn.IFNA(VLOOKUP($D873, Individual_Pitching___Advanced[], 21,FALSE), VLOOKUP(B873, Team_Pitching___Advanced[], 20, FALSE))</f>
        <v>#N/A</v>
      </c>
      <c r="M873" s="11" t="e">
        <f>VLOOKUP($B873, 'Team Per G'!$A$2:$G$31, 7, FALSE)</f>
        <v>#N/A</v>
      </c>
      <c r="N873" s="11" t="e">
        <f>VLOOKUP($B873, 'FanGraphs - Team WAR Projected'!$B$2:$E$31, 3, FALSE)/162</f>
        <v>#N/A</v>
      </c>
      <c r="O873" s="11" t="e">
        <f t="shared" si="152"/>
        <v>#N/A</v>
      </c>
      <c r="P873" s="11" t="e">
        <f>VLOOKUP($B873, Team_Pitching___Advanced[[Team]:[xFIP]], 19,FALSE)</f>
        <v>#N/A</v>
      </c>
      <c r="Q873" s="11" t="e">
        <f>VLOOKUP($B873, Team_Pitching___Advanced[], 20, FALSE)</f>
        <v>#N/A</v>
      </c>
      <c r="R873" s="11" t="e">
        <f>VLOOKUP($B873, Team_Batting___Dashboard[[Team]:[wOBA]], 16, FALSE)</f>
        <v>#N/A</v>
      </c>
      <c r="S873" s="11" t="e">
        <f>VLOOKUP($B873, Team_Batting___Advanced[[Team]:[OPS]], 9, FALSE)</f>
        <v>#N/A</v>
      </c>
      <c r="T873" s="11" t="e">
        <f>VLOOKUP($B873, Team_Batting___Advanced[], 19, FALSE)</f>
        <v>#N/A</v>
      </c>
      <c r="U873" s="11" t="e">
        <f>VLOOKUP($B873, 'Team Per G'!$A$2:$G$31, 3, FALSE)</f>
        <v>#N/A</v>
      </c>
      <c r="V873" s="11" t="e">
        <f>VLOOKUP($B873, 'Team Per G'!$A$2:$G$31, 5, FALSE)</f>
        <v>#N/A</v>
      </c>
      <c r="W873" s="11" t="e">
        <f>VLOOKUP($B873, 'Team Per G'!$A$2:$G$31, 4, FALSE)</f>
        <v>#N/A</v>
      </c>
      <c r="X873" s="11" t="e">
        <f>VLOOKUP($B873, Team_Batting___Dashboard[], 22, FALSE)/$F873</f>
        <v>#N/A</v>
      </c>
      <c r="Y873" s="11" t="e">
        <f>VLOOKUP($B873, 'FanGraphs - Team WAR Projected'!$B$2:$E$31, 4, FALSE)/162</f>
        <v>#N/A</v>
      </c>
      <c r="Z873" s="11" t="e">
        <f t="shared" si="153"/>
        <v>#N/A</v>
      </c>
      <c r="AA873" s="11" t="e">
        <f>VLOOKUP($B873, FanGraphs_Standings[[Abbreviation]:[2024 Year to Date RS/G]], 6, FALSE)/$F873</f>
        <v>#N/A</v>
      </c>
      <c r="AB873" s="11" t="e">
        <f>VLOOKUP($B873, FanGraphs_Standings[[Abbreviation]:[2024 Projected Full Season RDif]], 19, FALSE)/162</f>
        <v>#N/A</v>
      </c>
      <c r="AC873" s="11" t="e">
        <f t="shared" si="162"/>
        <v>#N/A</v>
      </c>
      <c r="AD873" s="11" t="e">
        <f>VLOOKUP($B873, FanGraphs_Standings[[Abbreviation]:[2024 Projected Full Season RDif]], 5, FALSE)</f>
        <v>#N/A</v>
      </c>
      <c r="AE873" s="11" t="e">
        <f>VLOOKUP($B873, FanGraphs_Standings[[Abbreviation]:[2024 Projected Full Season W%]], 18, FALSE)</f>
        <v>#N/A</v>
      </c>
      <c r="AF873" s="11" t="e">
        <f t="shared" si="154"/>
        <v>#N/A</v>
      </c>
      <c r="AG873" s="11" t="e">
        <f>VLOOKUP($B873, 'Home Field Adv'!$A$2:$I$31, 9, FALSE)</f>
        <v>#N/A</v>
      </c>
      <c r="AH873" s="11" t="e">
        <f>VLOOKUP($C873, FanGraphs_Standings[[Abbreviation]:[2024 Year to Date G]], 2, FALSE)</f>
        <v>#N/A</v>
      </c>
      <c r="AI873" s="11" t="e">
        <f>_xlfn.IFNA(VLOOKUP($E873, 'SP Per G'!$A$2:$D$1385, 3, FALSE), AO873)</f>
        <v>#N/A</v>
      </c>
      <c r="AJ873" s="11" t="e">
        <f>IF(AND(ISNA(VLOOKUP($E873, 'SP Per G'!$A$2:$D$1385, 4, FALSE)), ISTEXT($E873)), AI873,IF(ISNA(VLOOKUP($E873, 'SP Per G'!$A$2:$D$1385, 4, FALSE)), AO873, VLOOKUP($E873, 'SP Per G'!$A$2:$D$1385, 4, FALSE)))</f>
        <v>#N/A</v>
      </c>
      <c r="AK873" s="11" t="e">
        <f t="shared" si="155"/>
        <v>#N/A</v>
      </c>
      <c r="AL873" s="11" t="e">
        <f>_xlfn.IFNA(VLOOKUP($E873, Individual_Pitching___Dashboard[], 18, FALSE), VLOOKUP($C873,Team_Pitching___Advanced[[Team]:[SIERA]],16,FALSE))</f>
        <v>#N/A</v>
      </c>
      <c r="AM873" s="11" t="e">
        <f>_xlfn.IFNA(VLOOKUP($E873, Individual_Pitching___Dashboard[], 20, FALSE), VLOOKUP($C873,Team_Pitching___Advanced[[Team]:[xFIP]],19,FALSE))</f>
        <v>#N/A</v>
      </c>
      <c r="AN873" s="11" t="e">
        <f>_xlfn.IFNA(VLOOKUP($E873,Individual_Pitching___Advanced[],21,FALSE),VLOOKUP($C873,Team_Pitching___Advanced[[Team]:[SIERA]],20,FALSE))</f>
        <v>#N/A</v>
      </c>
      <c r="AO873" s="11" t="e">
        <f>VLOOKUP($C873, 'Team Per G'!$A$2:$G$31, 7, FALSE)</f>
        <v>#N/A</v>
      </c>
      <c r="AP873" s="11" t="e">
        <f>VLOOKUP($C873, 'FanGraphs - Team WAR Projected'!$B$2:$E$31, 3, FALSE)/162</f>
        <v>#N/A</v>
      </c>
      <c r="AQ873" s="11" t="e">
        <f t="shared" si="156"/>
        <v>#N/A</v>
      </c>
      <c r="AR873" s="11" t="e">
        <f>VLOOKUP($C873, Team_Pitching___Advanced[[Team]:[xFIP]], 19,FALSE)</f>
        <v>#N/A</v>
      </c>
      <c r="AS873" s="11" t="e">
        <f>VLOOKUP($C873, Team_Pitching___Advanced[], 20, FALSE)</f>
        <v>#N/A</v>
      </c>
      <c r="AT873" s="11" t="e">
        <f>VLOOKUP($C873, Team_Batting___Dashboard[[Team]:[wOBA]], 16, FALSE)</f>
        <v>#N/A</v>
      </c>
      <c r="AU873" s="11" t="e">
        <f>VLOOKUP($C873, Team_Batting___Advanced[[Team]:[OPS]], 9, FALSE)</f>
        <v>#N/A</v>
      </c>
      <c r="AV873" s="11" t="e">
        <f>VLOOKUP($C873, Team_Batting___Advanced[], 19, FALSE)</f>
        <v>#N/A</v>
      </c>
      <c r="AW873" s="11" t="e">
        <f>VLOOKUP($C873, 'Team Per G'!$A$2:$G$31, 3, FALSE)</f>
        <v>#N/A</v>
      </c>
      <c r="AX873" s="11" t="e">
        <f>VLOOKUP($C873, 'Team Per G'!$A$2:$G$31, 5, FALSE)</f>
        <v>#N/A</v>
      </c>
      <c r="AY873" s="11" t="e">
        <f>VLOOKUP($C873, 'Team Per G'!$A$2:$G$31, 4, FALSE)</f>
        <v>#N/A</v>
      </c>
      <c r="AZ873" s="11" t="e">
        <f>VLOOKUP($C873, Team_Batting___Dashboard[], 22, FALSE)/$AH873</f>
        <v>#N/A</v>
      </c>
      <c r="BA873" s="11" t="e">
        <f>VLOOKUP($C873, 'FanGraphs - Team WAR Projected'!$B$2:$E$31, 4, FALSE)/162</f>
        <v>#N/A</v>
      </c>
      <c r="BB873" s="11" t="e">
        <f t="shared" si="157"/>
        <v>#N/A</v>
      </c>
      <c r="BC873" s="11" t="e">
        <f>VLOOKUP($C873, FanGraphs_Standings[[Abbreviation]:[2024 Year to Date RS/G]], 6, FALSE)/$AH873</f>
        <v>#N/A</v>
      </c>
      <c r="BD873" s="11" t="e">
        <f>VLOOKUP($C873, FanGraphs_Standings[[Abbreviation]:[2024 Projected Full Season RDif]], 19, FALSE)/162</f>
        <v>#N/A</v>
      </c>
      <c r="BE873" s="11" t="e">
        <f t="shared" si="158"/>
        <v>#N/A</v>
      </c>
      <c r="BF873" s="11" t="e">
        <f>VLOOKUP($C873, FanGraphs_Standings[[Abbreviation]:[2024 Projected Full Season RDif]], 5, FALSE)</f>
        <v>#N/A</v>
      </c>
      <c r="BG873" s="11" t="e">
        <f>VLOOKUP($C873, FanGraphs_Standings[[Abbreviation]:[2024 Projected Full Season W%]], 18, FALSE)</f>
        <v>#N/A</v>
      </c>
      <c r="BH873" s="11" t="e">
        <f t="shared" si="159"/>
        <v>#N/A</v>
      </c>
      <c r="BI873" s="11" t="e">
        <f>VLOOKUP($C873, 'Home Field Adv'!$A$2:$K$31, 11, FALSE)</f>
        <v>#N/A</v>
      </c>
      <c r="BL873" s="12" t="str">
        <f t="shared" si="160"/>
        <v/>
      </c>
      <c r="BM873" s="12" t="str">
        <f t="shared" si="163"/>
        <v/>
      </c>
      <c r="BN873" s="12" t="str">
        <f t="shared" si="161"/>
        <v/>
      </c>
    </row>
    <row r="874" spans="6:66" x14ac:dyDescent="0.45">
      <c r="F874" s="11" t="e">
        <f>VLOOKUP($B874, FanGraphs_Standings[[Abbreviation]:[2024 Year to Date G]], 2, FALSE)</f>
        <v>#N/A</v>
      </c>
      <c r="G874" s="11" t="e">
        <f>_xlfn.IFNA(VLOOKUP($D874, 'SP Per G'!$A$2:$D$1385, 3, FALSE),M874)</f>
        <v>#N/A</v>
      </c>
      <c r="H874" s="11" t="e">
        <f>IF(AND(ISNA(VLOOKUP($D874, 'SP Per G'!$A$2:$D$1385, 4, FALSE)), ISTEXT($D874)), G874,IF(ISNA(VLOOKUP($D874, 'SP Per G'!$A$2:$D$1385, 4, FALSE)), M874, VLOOKUP($D874, 'SP Per G'!$A$2:$D$1385, 4, FALSE)))</f>
        <v>#N/A</v>
      </c>
      <c r="I874" s="11" t="e">
        <f t="shared" si="151"/>
        <v>#N/A</v>
      </c>
      <c r="J874" s="11" t="e">
        <f>_xlfn.IFNA(VLOOKUP($D874,Individual_Pitching___Dashboard[],18,FALSE),VLOOKUP(B874,Team_Pitching___Dashboard[[Team]:[ERA]],17,FALSE))</f>
        <v>#N/A</v>
      </c>
      <c r="K874" s="11" t="e">
        <f>_xlfn.IFNA(VLOOKUP($D874, Individual_Pitching___Dashboard[], 20, FALSE), VLOOKUP(B874,Team_Pitching___Dashboard[[Team]:[xFIP]],20,FALSE))</f>
        <v>#N/A</v>
      </c>
      <c r="L874" s="11" t="e">
        <f>_xlfn.IFNA(VLOOKUP($D874, Individual_Pitching___Advanced[], 21,FALSE), VLOOKUP(B874, Team_Pitching___Advanced[], 20, FALSE))</f>
        <v>#N/A</v>
      </c>
      <c r="M874" s="11" t="e">
        <f>VLOOKUP($B874, 'Team Per G'!$A$2:$G$31, 7, FALSE)</f>
        <v>#N/A</v>
      </c>
      <c r="N874" s="11" t="e">
        <f>VLOOKUP($B874, 'FanGraphs - Team WAR Projected'!$B$2:$E$31, 3, FALSE)/162</f>
        <v>#N/A</v>
      </c>
      <c r="O874" s="11" t="e">
        <f t="shared" si="152"/>
        <v>#N/A</v>
      </c>
      <c r="P874" s="11" t="e">
        <f>VLOOKUP($B874, Team_Pitching___Advanced[[Team]:[xFIP]], 19,FALSE)</f>
        <v>#N/A</v>
      </c>
      <c r="Q874" s="11" t="e">
        <f>VLOOKUP($B874, Team_Pitching___Advanced[], 20, FALSE)</f>
        <v>#N/A</v>
      </c>
      <c r="R874" s="11" t="e">
        <f>VLOOKUP($B874, Team_Batting___Dashboard[[Team]:[wOBA]], 16, FALSE)</f>
        <v>#N/A</v>
      </c>
      <c r="S874" s="11" t="e">
        <f>VLOOKUP($B874, Team_Batting___Advanced[[Team]:[OPS]], 9, FALSE)</f>
        <v>#N/A</v>
      </c>
      <c r="T874" s="11" t="e">
        <f>VLOOKUP($B874, Team_Batting___Advanced[], 19, FALSE)</f>
        <v>#N/A</v>
      </c>
      <c r="U874" s="11" t="e">
        <f>VLOOKUP($B874, 'Team Per G'!$A$2:$G$31, 3, FALSE)</f>
        <v>#N/A</v>
      </c>
      <c r="V874" s="11" t="e">
        <f>VLOOKUP($B874, 'Team Per G'!$A$2:$G$31, 5, FALSE)</f>
        <v>#N/A</v>
      </c>
      <c r="W874" s="11" t="e">
        <f>VLOOKUP($B874, 'Team Per G'!$A$2:$G$31, 4, FALSE)</f>
        <v>#N/A</v>
      </c>
      <c r="X874" s="11" t="e">
        <f>VLOOKUP($B874, Team_Batting___Dashboard[], 22, FALSE)/$F874</f>
        <v>#N/A</v>
      </c>
      <c r="Y874" s="11" t="e">
        <f>VLOOKUP($B874, 'FanGraphs - Team WAR Projected'!$B$2:$E$31, 4, FALSE)/162</f>
        <v>#N/A</v>
      </c>
      <c r="Z874" s="11" t="e">
        <f t="shared" si="153"/>
        <v>#N/A</v>
      </c>
      <c r="AA874" s="11" t="e">
        <f>VLOOKUP($B874, FanGraphs_Standings[[Abbreviation]:[2024 Year to Date RS/G]], 6, FALSE)/$F874</f>
        <v>#N/A</v>
      </c>
      <c r="AB874" s="11" t="e">
        <f>VLOOKUP($B874, FanGraphs_Standings[[Abbreviation]:[2024 Projected Full Season RDif]], 19, FALSE)/162</f>
        <v>#N/A</v>
      </c>
      <c r="AC874" s="11" t="e">
        <f t="shared" si="162"/>
        <v>#N/A</v>
      </c>
      <c r="AD874" s="11" t="e">
        <f>VLOOKUP($B874, FanGraphs_Standings[[Abbreviation]:[2024 Projected Full Season RDif]], 5, FALSE)</f>
        <v>#N/A</v>
      </c>
      <c r="AE874" s="11" t="e">
        <f>VLOOKUP($B874, FanGraphs_Standings[[Abbreviation]:[2024 Projected Full Season W%]], 18, FALSE)</f>
        <v>#N/A</v>
      </c>
      <c r="AF874" s="11" t="e">
        <f t="shared" si="154"/>
        <v>#N/A</v>
      </c>
      <c r="AG874" s="11" t="e">
        <f>VLOOKUP($B874, 'Home Field Adv'!$A$2:$I$31, 9, FALSE)</f>
        <v>#N/A</v>
      </c>
      <c r="AH874" s="11" t="e">
        <f>VLOOKUP($C874, FanGraphs_Standings[[Abbreviation]:[2024 Year to Date G]], 2, FALSE)</f>
        <v>#N/A</v>
      </c>
      <c r="AI874" s="11" t="e">
        <f>_xlfn.IFNA(VLOOKUP($E874, 'SP Per G'!$A$2:$D$1385, 3, FALSE), AO874)</f>
        <v>#N/A</v>
      </c>
      <c r="AJ874" s="11" t="e">
        <f>IF(AND(ISNA(VLOOKUP($E874, 'SP Per G'!$A$2:$D$1385, 4, FALSE)), ISTEXT($E874)), AI874,IF(ISNA(VLOOKUP($E874, 'SP Per G'!$A$2:$D$1385, 4, FALSE)), AO874, VLOOKUP($E874, 'SP Per G'!$A$2:$D$1385, 4, FALSE)))</f>
        <v>#N/A</v>
      </c>
      <c r="AK874" s="11" t="e">
        <f t="shared" si="155"/>
        <v>#N/A</v>
      </c>
      <c r="AL874" s="11" t="e">
        <f>_xlfn.IFNA(VLOOKUP($E874, Individual_Pitching___Dashboard[], 18, FALSE), VLOOKUP($C874,Team_Pitching___Advanced[[Team]:[SIERA]],16,FALSE))</f>
        <v>#N/A</v>
      </c>
      <c r="AM874" s="11" t="e">
        <f>_xlfn.IFNA(VLOOKUP($E874, Individual_Pitching___Dashboard[], 20, FALSE), VLOOKUP($C874,Team_Pitching___Advanced[[Team]:[xFIP]],19,FALSE))</f>
        <v>#N/A</v>
      </c>
      <c r="AN874" s="11" t="e">
        <f>_xlfn.IFNA(VLOOKUP($E874,Individual_Pitching___Advanced[],21,FALSE),VLOOKUP($C874,Team_Pitching___Advanced[[Team]:[SIERA]],20,FALSE))</f>
        <v>#N/A</v>
      </c>
      <c r="AO874" s="11" t="e">
        <f>VLOOKUP($C874, 'Team Per G'!$A$2:$G$31, 7, FALSE)</f>
        <v>#N/A</v>
      </c>
      <c r="AP874" s="11" t="e">
        <f>VLOOKUP($C874, 'FanGraphs - Team WAR Projected'!$B$2:$E$31, 3, FALSE)/162</f>
        <v>#N/A</v>
      </c>
      <c r="AQ874" s="11" t="e">
        <f t="shared" si="156"/>
        <v>#N/A</v>
      </c>
      <c r="AR874" s="11" t="e">
        <f>VLOOKUP($C874, Team_Pitching___Advanced[[Team]:[xFIP]], 19,FALSE)</f>
        <v>#N/A</v>
      </c>
      <c r="AS874" s="11" t="e">
        <f>VLOOKUP($C874, Team_Pitching___Advanced[], 20, FALSE)</f>
        <v>#N/A</v>
      </c>
      <c r="AT874" s="11" t="e">
        <f>VLOOKUP($C874, Team_Batting___Dashboard[[Team]:[wOBA]], 16, FALSE)</f>
        <v>#N/A</v>
      </c>
      <c r="AU874" s="11" t="e">
        <f>VLOOKUP($C874, Team_Batting___Advanced[[Team]:[OPS]], 9, FALSE)</f>
        <v>#N/A</v>
      </c>
      <c r="AV874" s="11" t="e">
        <f>VLOOKUP($C874, Team_Batting___Advanced[], 19, FALSE)</f>
        <v>#N/A</v>
      </c>
      <c r="AW874" s="11" t="e">
        <f>VLOOKUP($C874, 'Team Per G'!$A$2:$G$31, 3, FALSE)</f>
        <v>#N/A</v>
      </c>
      <c r="AX874" s="11" t="e">
        <f>VLOOKUP($C874, 'Team Per G'!$A$2:$G$31, 5, FALSE)</f>
        <v>#N/A</v>
      </c>
      <c r="AY874" s="11" t="e">
        <f>VLOOKUP($C874, 'Team Per G'!$A$2:$G$31, 4, FALSE)</f>
        <v>#N/A</v>
      </c>
      <c r="AZ874" s="11" t="e">
        <f>VLOOKUP($C874, Team_Batting___Dashboard[], 22, FALSE)/$AH874</f>
        <v>#N/A</v>
      </c>
      <c r="BA874" s="11" t="e">
        <f>VLOOKUP($C874, 'FanGraphs - Team WAR Projected'!$B$2:$E$31, 4, FALSE)/162</f>
        <v>#N/A</v>
      </c>
      <c r="BB874" s="11" t="e">
        <f t="shared" si="157"/>
        <v>#N/A</v>
      </c>
      <c r="BC874" s="11" t="e">
        <f>VLOOKUP($C874, FanGraphs_Standings[[Abbreviation]:[2024 Year to Date RS/G]], 6, FALSE)/$AH874</f>
        <v>#N/A</v>
      </c>
      <c r="BD874" s="11" t="e">
        <f>VLOOKUP($C874, FanGraphs_Standings[[Abbreviation]:[2024 Projected Full Season RDif]], 19, FALSE)/162</f>
        <v>#N/A</v>
      </c>
      <c r="BE874" s="11" t="e">
        <f t="shared" si="158"/>
        <v>#N/A</v>
      </c>
      <c r="BF874" s="11" t="e">
        <f>VLOOKUP($C874, FanGraphs_Standings[[Abbreviation]:[2024 Projected Full Season RDif]], 5, FALSE)</f>
        <v>#N/A</v>
      </c>
      <c r="BG874" s="11" t="e">
        <f>VLOOKUP($C874, FanGraphs_Standings[[Abbreviation]:[2024 Projected Full Season W%]], 18, FALSE)</f>
        <v>#N/A</v>
      </c>
      <c r="BH874" s="11" t="e">
        <f t="shared" si="159"/>
        <v>#N/A</v>
      </c>
      <c r="BI874" s="11" t="e">
        <f>VLOOKUP($C874, 'Home Field Adv'!$A$2:$K$31, 11, FALSE)</f>
        <v>#N/A</v>
      </c>
      <c r="BL874" s="12" t="str">
        <f t="shared" si="160"/>
        <v/>
      </c>
      <c r="BM874" s="12" t="str">
        <f t="shared" si="163"/>
        <v/>
      </c>
      <c r="BN874" s="12" t="str">
        <f t="shared" si="161"/>
        <v/>
      </c>
    </row>
    <row r="875" spans="6:66" x14ac:dyDescent="0.45">
      <c r="F875" s="11" t="e">
        <f>VLOOKUP($B875, FanGraphs_Standings[[Abbreviation]:[2024 Year to Date G]], 2, FALSE)</f>
        <v>#N/A</v>
      </c>
      <c r="G875" s="11" t="e">
        <f>_xlfn.IFNA(VLOOKUP($D875, 'SP Per G'!$A$2:$D$1385, 3, FALSE),M875)</f>
        <v>#N/A</v>
      </c>
      <c r="H875" s="11" t="e">
        <f>IF(AND(ISNA(VLOOKUP($D875, 'SP Per G'!$A$2:$D$1385, 4, FALSE)), ISTEXT($D875)), G875,IF(ISNA(VLOOKUP($D875, 'SP Per G'!$A$2:$D$1385, 4, FALSE)), M875, VLOOKUP($D875, 'SP Per G'!$A$2:$D$1385, 4, FALSE)))</f>
        <v>#N/A</v>
      </c>
      <c r="I875" s="11" t="e">
        <f t="shared" si="151"/>
        <v>#N/A</v>
      </c>
      <c r="J875" s="11" t="e">
        <f>_xlfn.IFNA(VLOOKUP($D875,Individual_Pitching___Dashboard[],18,FALSE),VLOOKUP(B875,Team_Pitching___Dashboard[[Team]:[ERA]],17,FALSE))</f>
        <v>#N/A</v>
      </c>
      <c r="K875" s="11" t="e">
        <f>_xlfn.IFNA(VLOOKUP($D875, Individual_Pitching___Dashboard[], 20, FALSE), VLOOKUP(B875,Team_Pitching___Dashboard[[Team]:[xFIP]],20,FALSE))</f>
        <v>#N/A</v>
      </c>
      <c r="L875" s="11" t="e">
        <f>_xlfn.IFNA(VLOOKUP($D875, Individual_Pitching___Advanced[], 21,FALSE), VLOOKUP(B875, Team_Pitching___Advanced[], 20, FALSE))</f>
        <v>#N/A</v>
      </c>
      <c r="M875" s="11" t="e">
        <f>VLOOKUP($B875, 'Team Per G'!$A$2:$G$31, 7, FALSE)</f>
        <v>#N/A</v>
      </c>
      <c r="N875" s="11" t="e">
        <f>VLOOKUP($B875, 'FanGraphs - Team WAR Projected'!$B$2:$E$31, 3, FALSE)/162</f>
        <v>#N/A</v>
      </c>
      <c r="O875" s="11" t="e">
        <f t="shared" si="152"/>
        <v>#N/A</v>
      </c>
      <c r="P875" s="11" t="e">
        <f>VLOOKUP($B875, Team_Pitching___Advanced[[Team]:[xFIP]], 19,FALSE)</f>
        <v>#N/A</v>
      </c>
      <c r="Q875" s="11" t="e">
        <f>VLOOKUP($B875, Team_Pitching___Advanced[], 20, FALSE)</f>
        <v>#N/A</v>
      </c>
      <c r="R875" s="11" t="e">
        <f>VLOOKUP($B875, Team_Batting___Dashboard[[Team]:[wOBA]], 16, FALSE)</f>
        <v>#N/A</v>
      </c>
      <c r="S875" s="11" t="e">
        <f>VLOOKUP($B875, Team_Batting___Advanced[[Team]:[OPS]], 9, FALSE)</f>
        <v>#N/A</v>
      </c>
      <c r="T875" s="11" t="e">
        <f>VLOOKUP($B875, Team_Batting___Advanced[], 19, FALSE)</f>
        <v>#N/A</v>
      </c>
      <c r="U875" s="11" t="e">
        <f>VLOOKUP($B875, 'Team Per G'!$A$2:$G$31, 3, FALSE)</f>
        <v>#N/A</v>
      </c>
      <c r="V875" s="11" t="e">
        <f>VLOOKUP($B875, 'Team Per G'!$A$2:$G$31, 5, FALSE)</f>
        <v>#N/A</v>
      </c>
      <c r="W875" s="11" t="e">
        <f>VLOOKUP($B875, 'Team Per G'!$A$2:$G$31, 4, FALSE)</f>
        <v>#N/A</v>
      </c>
      <c r="X875" s="11" t="e">
        <f>VLOOKUP($B875, Team_Batting___Dashboard[], 22, FALSE)/$F875</f>
        <v>#N/A</v>
      </c>
      <c r="Y875" s="11" t="e">
        <f>VLOOKUP($B875, 'FanGraphs - Team WAR Projected'!$B$2:$E$31, 4, FALSE)/162</f>
        <v>#N/A</v>
      </c>
      <c r="Z875" s="11" t="e">
        <f t="shared" si="153"/>
        <v>#N/A</v>
      </c>
      <c r="AA875" s="11" t="e">
        <f>VLOOKUP($B875, FanGraphs_Standings[[Abbreviation]:[2024 Year to Date RS/G]], 6, FALSE)/$F875</f>
        <v>#N/A</v>
      </c>
      <c r="AB875" s="11" t="e">
        <f>VLOOKUP($B875, FanGraphs_Standings[[Abbreviation]:[2024 Projected Full Season RDif]], 19, FALSE)/162</f>
        <v>#N/A</v>
      </c>
      <c r="AC875" s="11" t="e">
        <f t="shared" si="162"/>
        <v>#N/A</v>
      </c>
      <c r="AD875" s="11" t="e">
        <f>VLOOKUP($B875, FanGraphs_Standings[[Abbreviation]:[2024 Projected Full Season RDif]], 5, FALSE)</f>
        <v>#N/A</v>
      </c>
      <c r="AE875" s="11" t="e">
        <f>VLOOKUP($B875, FanGraphs_Standings[[Abbreviation]:[2024 Projected Full Season W%]], 18, FALSE)</f>
        <v>#N/A</v>
      </c>
      <c r="AF875" s="11" t="e">
        <f t="shared" si="154"/>
        <v>#N/A</v>
      </c>
      <c r="AG875" s="11" t="e">
        <f>VLOOKUP($B875, 'Home Field Adv'!$A$2:$I$31, 9, FALSE)</f>
        <v>#N/A</v>
      </c>
      <c r="AH875" s="11" t="e">
        <f>VLOOKUP($C875, FanGraphs_Standings[[Abbreviation]:[2024 Year to Date G]], 2, FALSE)</f>
        <v>#N/A</v>
      </c>
      <c r="AI875" s="11" t="e">
        <f>_xlfn.IFNA(VLOOKUP($E875, 'SP Per G'!$A$2:$D$1385, 3, FALSE), AO875)</f>
        <v>#N/A</v>
      </c>
      <c r="AJ875" s="11" t="e">
        <f>IF(AND(ISNA(VLOOKUP($E875, 'SP Per G'!$A$2:$D$1385, 4, FALSE)), ISTEXT($E875)), AI875,IF(ISNA(VLOOKUP($E875, 'SP Per G'!$A$2:$D$1385, 4, FALSE)), AO875, VLOOKUP($E875, 'SP Per G'!$A$2:$D$1385, 4, FALSE)))</f>
        <v>#N/A</v>
      </c>
      <c r="AK875" s="11" t="e">
        <f t="shared" si="155"/>
        <v>#N/A</v>
      </c>
      <c r="AL875" s="11" t="e">
        <f>_xlfn.IFNA(VLOOKUP($E875, Individual_Pitching___Dashboard[], 18, FALSE), VLOOKUP($C875,Team_Pitching___Advanced[[Team]:[SIERA]],16,FALSE))</f>
        <v>#N/A</v>
      </c>
      <c r="AM875" s="11" t="e">
        <f>_xlfn.IFNA(VLOOKUP($E875, Individual_Pitching___Dashboard[], 20, FALSE), VLOOKUP($C875,Team_Pitching___Advanced[[Team]:[xFIP]],19,FALSE))</f>
        <v>#N/A</v>
      </c>
      <c r="AN875" s="11" t="e">
        <f>_xlfn.IFNA(VLOOKUP($E875,Individual_Pitching___Advanced[],21,FALSE),VLOOKUP($C875,Team_Pitching___Advanced[[Team]:[SIERA]],20,FALSE))</f>
        <v>#N/A</v>
      </c>
      <c r="AO875" s="11" t="e">
        <f>VLOOKUP($C875, 'Team Per G'!$A$2:$G$31, 7, FALSE)</f>
        <v>#N/A</v>
      </c>
      <c r="AP875" s="11" t="e">
        <f>VLOOKUP($C875, 'FanGraphs - Team WAR Projected'!$B$2:$E$31, 3, FALSE)/162</f>
        <v>#N/A</v>
      </c>
      <c r="AQ875" s="11" t="e">
        <f t="shared" si="156"/>
        <v>#N/A</v>
      </c>
      <c r="AR875" s="11" t="e">
        <f>VLOOKUP($C875, Team_Pitching___Advanced[[Team]:[xFIP]], 19,FALSE)</f>
        <v>#N/A</v>
      </c>
      <c r="AS875" s="11" t="e">
        <f>VLOOKUP($C875, Team_Pitching___Advanced[], 20, FALSE)</f>
        <v>#N/A</v>
      </c>
      <c r="AT875" s="11" t="e">
        <f>VLOOKUP($C875, Team_Batting___Dashboard[[Team]:[wOBA]], 16, FALSE)</f>
        <v>#N/A</v>
      </c>
      <c r="AU875" s="11" t="e">
        <f>VLOOKUP($C875, Team_Batting___Advanced[[Team]:[OPS]], 9, FALSE)</f>
        <v>#N/A</v>
      </c>
      <c r="AV875" s="11" t="e">
        <f>VLOOKUP($C875, Team_Batting___Advanced[], 19, FALSE)</f>
        <v>#N/A</v>
      </c>
      <c r="AW875" s="11" t="e">
        <f>VLOOKUP($C875, 'Team Per G'!$A$2:$G$31, 3, FALSE)</f>
        <v>#N/A</v>
      </c>
      <c r="AX875" s="11" t="e">
        <f>VLOOKUP($C875, 'Team Per G'!$A$2:$G$31, 5, FALSE)</f>
        <v>#N/A</v>
      </c>
      <c r="AY875" s="11" t="e">
        <f>VLOOKUP($C875, 'Team Per G'!$A$2:$G$31, 4, FALSE)</f>
        <v>#N/A</v>
      </c>
      <c r="AZ875" s="11" t="e">
        <f>VLOOKUP($C875, Team_Batting___Dashboard[], 22, FALSE)/$AH875</f>
        <v>#N/A</v>
      </c>
      <c r="BA875" s="11" t="e">
        <f>VLOOKUP($C875, 'FanGraphs - Team WAR Projected'!$B$2:$E$31, 4, FALSE)/162</f>
        <v>#N/A</v>
      </c>
      <c r="BB875" s="11" t="e">
        <f t="shared" si="157"/>
        <v>#N/A</v>
      </c>
      <c r="BC875" s="11" t="e">
        <f>VLOOKUP($C875, FanGraphs_Standings[[Abbreviation]:[2024 Year to Date RS/G]], 6, FALSE)/$AH875</f>
        <v>#N/A</v>
      </c>
      <c r="BD875" s="11" t="e">
        <f>VLOOKUP($C875, FanGraphs_Standings[[Abbreviation]:[2024 Projected Full Season RDif]], 19, FALSE)/162</f>
        <v>#N/A</v>
      </c>
      <c r="BE875" s="11" t="e">
        <f t="shared" si="158"/>
        <v>#N/A</v>
      </c>
      <c r="BF875" s="11" t="e">
        <f>VLOOKUP($C875, FanGraphs_Standings[[Abbreviation]:[2024 Projected Full Season RDif]], 5, FALSE)</f>
        <v>#N/A</v>
      </c>
      <c r="BG875" s="11" t="e">
        <f>VLOOKUP($C875, FanGraphs_Standings[[Abbreviation]:[2024 Projected Full Season W%]], 18, FALSE)</f>
        <v>#N/A</v>
      </c>
      <c r="BH875" s="11" t="e">
        <f t="shared" si="159"/>
        <v>#N/A</v>
      </c>
      <c r="BI875" s="11" t="e">
        <f>VLOOKUP($C875, 'Home Field Adv'!$A$2:$K$31, 11, FALSE)</f>
        <v>#N/A</v>
      </c>
      <c r="BL875" s="12" t="str">
        <f t="shared" si="160"/>
        <v/>
      </c>
      <c r="BM875" s="12" t="str">
        <f t="shared" si="163"/>
        <v/>
      </c>
      <c r="BN875" s="12" t="str">
        <f t="shared" si="161"/>
        <v/>
      </c>
    </row>
    <row r="876" spans="6:66" x14ac:dyDescent="0.45">
      <c r="F876" s="11" t="e">
        <f>VLOOKUP($B876, FanGraphs_Standings[[Abbreviation]:[2024 Year to Date G]], 2, FALSE)</f>
        <v>#N/A</v>
      </c>
      <c r="G876" s="11" t="e">
        <f>_xlfn.IFNA(VLOOKUP($D876, 'SP Per G'!$A$2:$D$1385, 3, FALSE),M876)</f>
        <v>#N/A</v>
      </c>
      <c r="H876" s="11" t="e">
        <f>IF(AND(ISNA(VLOOKUP($D876, 'SP Per G'!$A$2:$D$1385, 4, FALSE)), ISTEXT($D876)), G876,IF(ISNA(VLOOKUP($D876, 'SP Per G'!$A$2:$D$1385, 4, FALSE)), M876, VLOOKUP($D876, 'SP Per G'!$A$2:$D$1385, 4, FALSE)))</f>
        <v>#N/A</v>
      </c>
      <c r="I876" s="11" t="e">
        <f t="shared" si="151"/>
        <v>#N/A</v>
      </c>
      <c r="J876" s="11" t="e">
        <f>_xlfn.IFNA(VLOOKUP($D876,Individual_Pitching___Dashboard[],18,FALSE),VLOOKUP(B876,Team_Pitching___Dashboard[[Team]:[ERA]],17,FALSE))</f>
        <v>#N/A</v>
      </c>
      <c r="K876" s="11" t="e">
        <f>_xlfn.IFNA(VLOOKUP($D876, Individual_Pitching___Dashboard[], 20, FALSE), VLOOKUP(B876,Team_Pitching___Dashboard[[Team]:[xFIP]],20,FALSE))</f>
        <v>#N/A</v>
      </c>
      <c r="L876" s="11" t="e">
        <f>_xlfn.IFNA(VLOOKUP($D876, Individual_Pitching___Advanced[], 21,FALSE), VLOOKUP(B876, Team_Pitching___Advanced[], 20, FALSE))</f>
        <v>#N/A</v>
      </c>
      <c r="M876" s="11" t="e">
        <f>VLOOKUP($B876, 'Team Per G'!$A$2:$G$31, 7, FALSE)</f>
        <v>#N/A</v>
      </c>
      <c r="N876" s="11" t="e">
        <f>VLOOKUP($B876, 'FanGraphs - Team WAR Projected'!$B$2:$E$31, 3, FALSE)/162</f>
        <v>#N/A</v>
      </c>
      <c r="O876" s="11" t="e">
        <f t="shared" si="152"/>
        <v>#N/A</v>
      </c>
      <c r="P876" s="11" t="e">
        <f>VLOOKUP($B876, Team_Pitching___Advanced[[Team]:[xFIP]], 19,FALSE)</f>
        <v>#N/A</v>
      </c>
      <c r="Q876" s="11" t="e">
        <f>VLOOKUP($B876, Team_Pitching___Advanced[], 20, FALSE)</f>
        <v>#N/A</v>
      </c>
      <c r="R876" s="11" t="e">
        <f>VLOOKUP($B876, Team_Batting___Dashboard[[Team]:[wOBA]], 16, FALSE)</f>
        <v>#N/A</v>
      </c>
      <c r="S876" s="11" t="e">
        <f>VLOOKUP($B876, Team_Batting___Advanced[[Team]:[OPS]], 9, FALSE)</f>
        <v>#N/A</v>
      </c>
      <c r="T876" s="11" t="e">
        <f>VLOOKUP($B876, Team_Batting___Advanced[], 19, FALSE)</f>
        <v>#N/A</v>
      </c>
      <c r="U876" s="11" t="e">
        <f>VLOOKUP($B876, 'Team Per G'!$A$2:$G$31, 3, FALSE)</f>
        <v>#N/A</v>
      </c>
      <c r="V876" s="11" t="e">
        <f>VLOOKUP($B876, 'Team Per G'!$A$2:$G$31, 5, FALSE)</f>
        <v>#N/A</v>
      </c>
      <c r="W876" s="11" t="e">
        <f>VLOOKUP($B876, 'Team Per G'!$A$2:$G$31, 4, FALSE)</f>
        <v>#N/A</v>
      </c>
      <c r="X876" s="11" t="e">
        <f>VLOOKUP($B876, Team_Batting___Dashboard[], 22, FALSE)/$F876</f>
        <v>#N/A</v>
      </c>
      <c r="Y876" s="11" t="e">
        <f>VLOOKUP($B876, 'FanGraphs - Team WAR Projected'!$B$2:$E$31, 4, FALSE)/162</f>
        <v>#N/A</v>
      </c>
      <c r="Z876" s="11" t="e">
        <f t="shared" si="153"/>
        <v>#N/A</v>
      </c>
      <c r="AA876" s="11" t="e">
        <f>VLOOKUP($B876, FanGraphs_Standings[[Abbreviation]:[2024 Year to Date RS/G]], 6, FALSE)/$F876</f>
        <v>#N/A</v>
      </c>
      <c r="AB876" s="11" t="e">
        <f>VLOOKUP($B876, FanGraphs_Standings[[Abbreviation]:[2024 Projected Full Season RDif]], 19, FALSE)/162</f>
        <v>#N/A</v>
      </c>
      <c r="AC876" s="11" t="e">
        <f t="shared" si="162"/>
        <v>#N/A</v>
      </c>
      <c r="AD876" s="11" t="e">
        <f>VLOOKUP($B876, FanGraphs_Standings[[Abbreviation]:[2024 Projected Full Season RDif]], 5, FALSE)</f>
        <v>#N/A</v>
      </c>
      <c r="AE876" s="11" t="e">
        <f>VLOOKUP($B876, FanGraphs_Standings[[Abbreviation]:[2024 Projected Full Season W%]], 18, FALSE)</f>
        <v>#N/A</v>
      </c>
      <c r="AF876" s="11" t="e">
        <f t="shared" si="154"/>
        <v>#N/A</v>
      </c>
      <c r="AG876" s="11" t="e">
        <f>VLOOKUP($B876, 'Home Field Adv'!$A$2:$I$31, 9, FALSE)</f>
        <v>#N/A</v>
      </c>
      <c r="AH876" s="11" t="e">
        <f>VLOOKUP($C876, FanGraphs_Standings[[Abbreviation]:[2024 Year to Date G]], 2, FALSE)</f>
        <v>#N/A</v>
      </c>
      <c r="AI876" s="11" t="e">
        <f>_xlfn.IFNA(VLOOKUP($E876, 'SP Per G'!$A$2:$D$1385, 3, FALSE), AO876)</f>
        <v>#N/A</v>
      </c>
      <c r="AJ876" s="11" t="e">
        <f>IF(AND(ISNA(VLOOKUP($E876, 'SP Per G'!$A$2:$D$1385, 4, FALSE)), ISTEXT($E876)), AI876,IF(ISNA(VLOOKUP($E876, 'SP Per G'!$A$2:$D$1385, 4, FALSE)), AO876, VLOOKUP($E876, 'SP Per G'!$A$2:$D$1385, 4, FALSE)))</f>
        <v>#N/A</v>
      </c>
      <c r="AK876" s="11" t="e">
        <f t="shared" si="155"/>
        <v>#N/A</v>
      </c>
      <c r="AL876" s="11" t="e">
        <f>_xlfn.IFNA(VLOOKUP($E876, Individual_Pitching___Dashboard[], 18, FALSE), VLOOKUP($C876,Team_Pitching___Advanced[[Team]:[SIERA]],16,FALSE))</f>
        <v>#N/A</v>
      </c>
      <c r="AM876" s="11" t="e">
        <f>_xlfn.IFNA(VLOOKUP($E876, Individual_Pitching___Dashboard[], 20, FALSE), VLOOKUP($C876,Team_Pitching___Advanced[[Team]:[xFIP]],19,FALSE))</f>
        <v>#N/A</v>
      </c>
      <c r="AN876" s="11" t="e">
        <f>_xlfn.IFNA(VLOOKUP($E876,Individual_Pitching___Advanced[],21,FALSE),VLOOKUP($C876,Team_Pitching___Advanced[[Team]:[SIERA]],20,FALSE))</f>
        <v>#N/A</v>
      </c>
      <c r="AO876" s="11" t="e">
        <f>VLOOKUP($C876, 'Team Per G'!$A$2:$G$31, 7, FALSE)</f>
        <v>#N/A</v>
      </c>
      <c r="AP876" s="11" t="e">
        <f>VLOOKUP($C876, 'FanGraphs - Team WAR Projected'!$B$2:$E$31, 3, FALSE)/162</f>
        <v>#N/A</v>
      </c>
      <c r="AQ876" s="11" t="e">
        <f t="shared" si="156"/>
        <v>#N/A</v>
      </c>
      <c r="AR876" s="11" t="e">
        <f>VLOOKUP($C876, Team_Pitching___Advanced[[Team]:[xFIP]], 19,FALSE)</f>
        <v>#N/A</v>
      </c>
      <c r="AS876" s="11" t="e">
        <f>VLOOKUP($C876, Team_Pitching___Advanced[], 20, FALSE)</f>
        <v>#N/A</v>
      </c>
      <c r="AT876" s="11" t="e">
        <f>VLOOKUP($C876, Team_Batting___Dashboard[[Team]:[wOBA]], 16, FALSE)</f>
        <v>#N/A</v>
      </c>
      <c r="AU876" s="11" t="e">
        <f>VLOOKUP($C876, Team_Batting___Advanced[[Team]:[OPS]], 9, FALSE)</f>
        <v>#N/A</v>
      </c>
      <c r="AV876" s="11" t="e">
        <f>VLOOKUP($C876, Team_Batting___Advanced[], 19, FALSE)</f>
        <v>#N/A</v>
      </c>
      <c r="AW876" s="11" t="e">
        <f>VLOOKUP($C876, 'Team Per G'!$A$2:$G$31, 3, FALSE)</f>
        <v>#N/A</v>
      </c>
      <c r="AX876" s="11" t="e">
        <f>VLOOKUP($C876, 'Team Per G'!$A$2:$G$31, 5, FALSE)</f>
        <v>#N/A</v>
      </c>
      <c r="AY876" s="11" t="e">
        <f>VLOOKUP($C876, 'Team Per G'!$A$2:$G$31, 4, FALSE)</f>
        <v>#N/A</v>
      </c>
      <c r="AZ876" s="11" t="e">
        <f>VLOOKUP($C876, Team_Batting___Dashboard[], 22, FALSE)/$AH876</f>
        <v>#N/A</v>
      </c>
      <c r="BA876" s="11" t="e">
        <f>VLOOKUP($C876, 'FanGraphs - Team WAR Projected'!$B$2:$E$31, 4, FALSE)/162</f>
        <v>#N/A</v>
      </c>
      <c r="BB876" s="11" t="e">
        <f t="shared" si="157"/>
        <v>#N/A</v>
      </c>
      <c r="BC876" s="11" t="e">
        <f>VLOOKUP($C876, FanGraphs_Standings[[Abbreviation]:[2024 Year to Date RS/G]], 6, FALSE)/$AH876</f>
        <v>#N/A</v>
      </c>
      <c r="BD876" s="11" t="e">
        <f>VLOOKUP($C876, FanGraphs_Standings[[Abbreviation]:[2024 Projected Full Season RDif]], 19, FALSE)/162</f>
        <v>#N/A</v>
      </c>
      <c r="BE876" s="11" t="e">
        <f t="shared" si="158"/>
        <v>#N/A</v>
      </c>
      <c r="BF876" s="11" t="e">
        <f>VLOOKUP($C876, FanGraphs_Standings[[Abbreviation]:[2024 Projected Full Season RDif]], 5, FALSE)</f>
        <v>#N/A</v>
      </c>
      <c r="BG876" s="11" t="e">
        <f>VLOOKUP($C876, FanGraphs_Standings[[Abbreviation]:[2024 Projected Full Season W%]], 18, FALSE)</f>
        <v>#N/A</v>
      </c>
      <c r="BH876" s="11" t="e">
        <f t="shared" si="159"/>
        <v>#N/A</v>
      </c>
      <c r="BI876" s="11" t="e">
        <f>VLOOKUP($C876, 'Home Field Adv'!$A$2:$K$31, 11, FALSE)</f>
        <v>#N/A</v>
      </c>
      <c r="BL876" s="12" t="str">
        <f t="shared" si="160"/>
        <v/>
      </c>
      <c r="BM876" s="12" t="str">
        <f t="shared" si="163"/>
        <v/>
      </c>
      <c r="BN876" s="12" t="str">
        <f t="shared" si="161"/>
        <v/>
      </c>
    </row>
    <row r="877" spans="6:66" x14ac:dyDescent="0.45">
      <c r="F877" s="11" t="e">
        <f>VLOOKUP($B877, FanGraphs_Standings[[Abbreviation]:[2024 Year to Date G]], 2, FALSE)</f>
        <v>#N/A</v>
      </c>
      <c r="G877" s="11" t="e">
        <f>_xlfn.IFNA(VLOOKUP($D877, 'SP Per G'!$A$2:$D$1385, 3, FALSE),M877)</f>
        <v>#N/A</v>
      </c>
      <c r="H877" s="11" t="e">
        <f>IF(AND(ISNA(VLOOKUP($D877, 'SP Per G'!$A$2:$D$1385, 4, FALSE)), ISTEXT($D877)), G877,IF(ISNA(VLOOKUP($D877, 'SP Per G'!$A$2:$D$1385, 4, FALSE)), M877, VLOOKUP($D877, 'SP Per G'!$A$2:$D$1385, 4, FALSE)))</f>
        <v>#N/A</v>
      </c>
      <c r="I877" s="11" t="e">
        <f t="shared" si="151"/>
        <v>#N/A</v>
      </c>
      <c r="J877" s="11" t="e">
        <f>_xlfn.IFNA(VLOOKUP($D877,Individual_Pitching___Dashboard[],18,FALSE),VLOOKUP(B877,Team_Pitching___Dashboard[[Team]:[ERA]],17,FALSE))</f>
        <v>#N/A</v>
      </c>
      <c r="K877" s="11" t="e">
        <f>_xlfn.IFNA(VLOOKUP($D877, Individual_Pitching___Dashboard[], 20, FALSE), VLOOKUP(B877,Team_Pitching___Dashboard[[Team]:[xFIP]],20,FALSE))</f>
        <v>#N/A</v>
      </c>
      <c r="L877" s="11" t="e">
        <f>_xlfn.IFNA(VLOOKUP($D877, Individual_Pitching___Advanced[], 21,FALSE), VLOOKUP(B877, Team_Pitching___Advanced[], 20, FALSE))</f>
        <v>#N/A</v>
      </c>
      <c r="M877" s="11" t="e">
        <f>VLOOKUP($B877, 'Team Per G'!$A$2:$G$31, 7, FALSE)</f>
        <v>#N/A</v>
      </c>
      <c r="N877" s="11" t="e">
        <f>VLOOKUP($B877, 'FanGraphs - Team WAR Projected'!$B$2:$E$31, 3, FALSE)/162</f>
        <v>#N/A</v>
      </c>
      <c r="O877" s="11" t="e">
        <f t="shared" si="152"/>
        <v>#N/A</v>
      </c>
      <c r="P877" s="11" t="e">
        <f>VLOOKUP($B877, Team_Pitching___Advanced[[Team]:[xFIP]], 19,FALSE)</f>
        <v>#N/A</v>
      </c>
      <c r="Q877" s="11" t="e">
        <f>VLOOKUP($B877, Team_Pitching___Advanced[], 20, FALSE)</f>
        <v>#N/A</v>
      </c>
      <c r="R877" s="11" t="e">
        <f>VLOOKUP($B877, Team_Batting___Dashboard[[Team]:[wOBA]], 16, FALSE)</f>
        <v>#N/A</v>
      </c>
      <c r="S877" s="11" t="e">
        <f>VLOOKUP($B877, Team_Batting___Advanced[[Team]:[OPS]], 9, FALSE)</f>
        <v>#N/A</v>
      </c>
      <c r="T877" s="11" t="e">
        <f>VLOOKUP($B877, Team_Batting___Advanced[], 19, FALSE)</f>
        <v>#N/A</v>
      </c>
      <c r="U877" s="11" t="e">
        <f>VLOOKUP($B877, 'Team Per G'!$A$2:$G$31, 3, FALSE)</f>
        <v>#N/A</v>
      </c>
      <c r="V877" s="11" t="e">
        <f>VLOOKUP($B877, 'Team Per G'!$A$2:$G$31, 5, FALSE)</f>
        <v>#N/A</v>
      </c>
      <c r="W877" s="11" t="e">
        <f>VLOOKUP($B877, 'Team Per G'!$A$2:$G$31, 4, FALSE)</f>
        <v>#N/A</v>
      </c>
      <c r="X877" s="11" t="e">
        <f>VLOOKUP($B877, Team_Batting___Dashboard[], 22, FALSE)/$F877</f>
        <v>#N/A</v>
      </c>
      <c r="Y877" s="11" t="e">
        <f>VLOOKUP($B877, 'FanGraphs - Team WAR Projected'!$B$2:$E$31, 4, FALSE)/162</f>
        <v>#N/A</v>
      </c>
      <c r="Z877" s="11" t="e">
        <f t="shared" si="153"/>
        <v>#N/A</v>
      </c>
      <c r="AA877" s="11" t="e">
        <f>VLOOKUP($B877, FanGraphs_Standings[[Abbreviation]:[2024 Year to Date RS/G]], 6, FALSE)/$F877</f>
        <v>#N/A</v>
      </c>
      <c r="AB877" s="11" t="e">
        <f>VLOOKUP($B877, FanGraphs_Standings[[Abbreviation]:[2024 Projected Full Season RDif]], 19, FALSE)/162</f>
        <v>#N/A</v>
      </c>
      <c r="AC877" s="11" t="e">
        <f t="shared" si="162"/>
        <v>#N/A</v>
      </c>
      <c r="AD877" s="11" t="e">
        <f>VLOOKUP($B877, FanGraphs_Standings[[Abbreviation]:[2024 Projected Full Season RDif]], 5, FALSE)</f>
        <v>#N/A</v>
      </c>
      <c r="AE877" s="11" t="e">
        <f>VLOOKUP($B877, FanGraphs_Standings[[Abbreviation]:[2024 Projected Full Season W%]], 18, FALSE)</f>
        <v>#N/A</v>
      </c>
      <c r="AF877" s="11" t="e">
        <f t="shared" si="154"/>
        <v>#N/A</v>
      </c>
      <c r="AG877" s="11" t="e">
        <f>VLOOKUP($B877, 'Home Field Adv'!$A$2:$I$31, 9, FALSE)</f>
        <v>#N/A</v>
      </c>
      <c r="AH877" s="11" t="e">
        <f>VLOOKUP($C877, FanGraphs_Standings[[Abbreviation]:[2024 Year to Date G]], 2, FALSE)</f>
        <v>#N/A</v>
      </c>
      <c r="AI877" s="11" t="e">
        <f>_xlfn.IFNA(VLOOKUP($E877, 'SP Per G'!$A$2:$D$1385, 3, FALSE), AO877)</f>
        <v>#N/A</v>
      </c>
      <c r="AJ877" s="11" t="e">
        <f>IF(AND(ISNA(VLOOKUP($E877, 'SP Per G'!$A$2:$D$1385, 4, FALSE)), ISTEXT($E877)), AI877,IF(ISNA(VLOOKUP($E877, 'SP Per G'!$A$2:$D$1385, 4, FALSE)), AO877, VLOOKUP($E877, 'SP Per G'!$A$2:$D$1385, 4, FALSE)))</f>
        <v>#N/A</v>
      </c>
      <c r="AK877" s="11" t="e">
        <f t="shared" si="155"/>
        <v>#N/A</v>
      </c>
      <c r="AL877" s="11" t="e">
        <f>_xlfn.IFNA(VLOOKUP($E877, Individual_Pitching___Dashboard[], 18, FALSE), VLOOKUP($C877,Team_Pitching___Advanced[[Team]:[SIERA]],16,FALSE))</f>
        <v>#N/A</v>
      </c>
      <c r="AM877" s="11" t="e">
        <f>_xlfn.IFNA(VLOOKUP($E877, Individual_Pitching___Dashboard[], 20, FALSE), VLOOKUP($C877,Team_Pitching___Advanced[[Team]:[xFIP]],19,FALSE))</f>
        <v>#N/A</v>
      </c>
      <c r="AN877" s="11" t="e">
        <f>_xlfn.IFNA(VLOOKUP($E877,Individual_Pitching___Advanced[],21,FALSE),VLOOKUP($C877,Team_Pitching___Advanced[[Team]:[SIERA]],20,FALSE))</f>
        <v>#N/A</v>
      </c>
      <c r="AO877" s="11" t="e">
        <f>VLOOKUP($C877, 'Team Per G'!$A$2:$G$31, 7, FALSE)</f>
        <v>#N/A</v>
      </c>
      <c r="AP877" s="11" t="e">
        <f>VLOOKUP($C877, 'FanGraphs - Team WAR Projected'!$B$2:$E$31, 3, FALSE)/162</f>
        <v>#N/A</v>
      </c>
      <c r="AQ877" s="11" t="e">
        <f t="shared" si="156"/>
        <v>#N/A</v>
      </c>
      <c r="AR877" s="11" t="e">
        <f>VLOOKUP($C877, Team_Pitching___Advanced[[Team]:[xFIP]], 19,FALSE)</f>
        <v>#N/A</v>
      </c>
      <c r="AS877" s="11" t="e">
        <f>VLOOKUP($C877, Team_Pitching___Advanced[], 20, FALSE)</f>
        <v>#N/A</v>
      </c>
      <c r="AT877" s="11" t="e">
        <f>VLOOKUP($C877, Team_Batting___Dashboard[[Team]:[wOBA]], 16, FALSE)</f>
        <v>#N/A</v>
      </c>
      <c r="AU877" s="11" t="e">
        <f>VLOOKUP($C877, Team_Batting___Advanced[[Team]:[OPS]], 9, FALSE)</f>
        <v>#N/A</v>
      </c>
      <c r="AV877" s="11" t="e">
        <f>VLOOKUP($C877, Team_Batting___Advanced[], 19, FALSE)</f>
        <v>#N/A</v>
      </c>
      <c r="AW877" s="11" t="e">
        <f>VLOOKUP($C877, 'Team Per G'!$A$2:$G$31, 3, FALSE)</f>
        <v>#N/A</v>
      </c>
      <c r="AX877" s="11" t="e">
        <f>VLOOKUP($C877, 'Team Per G'!$A$2:$G$31, 5, FALSE)</f>
        <v>#N/A</v>
      </c>
      <c r="AY877" s="11" t="e">
        <f>VLOOKUP($C877, 'Team Per G'!$A$2:$G$31, 4, FALSE)</f>
        <v>#N/A</v>
      </c>
      <c r="AZ877" s="11" t="e">
        <f>VLOOKUP($C877, Team_Batting___Dashboard[], 22, FALSE)/$AH877</f>
        <v>#N/A</v>
      </c>
      <c r="BA877" s="11" t="e">
        <f>VLOOKUP($C877, 'FanGraphs - Team WAR Projected'!$B$2:$E$31, 4, FALSE)/162</f>
        <v>#N/A</v>
      </c>
      <c r="BB877" s="11" t="e">
        <f t="shared" si="157"/>
        <v>#N/A</v>
      </c>
      <c r="BC877" s="11" t="e">
        <f>VLOOKUP($C877, FanGraphs_Standings[[Abbreviation]:[2024 Year to Date RS/G]], 6, FALSE)/$AH877</f>
        <v>#N/A</v>
      </c>
      <c r="BD877" s="11" t="e">
        <f>VLOOKUP($C877, FanGraphs_Standings[[Abbreviation]:[2024 Projected Full Season RDif]], 19, FALSE)/162</f>
        <v>#N/A</v>
      </c>
      <c r="BE877" s="11" t="e">
        <f t="shared" si="158"/>
        <v>#N/A</v>
      </c>
      <c r="BF877" s="11" t="e">
        <f>VLOOKUP($C877, FanGraphs_Standings[[Abbreviation]:[2024 Projected Full Season RDif]], 5, FALSE)</f>
        <v>#N/A</v>
      </c>
      <c r="BG877" s="11" t="e">
        <f>VLOOKUP($C877, FanGraphs_Standings[[Abbreviation]:[2024 Projected Full Season W%]], 18, FALSE)</f>
        <v>#N/A</v>
      </c>
      <c r="BH877" s="11" t="e">
        <f t="shared" si="159"/>
        <v>#N/A</v>
      </c>
      <c r="BI877" s="11" t="e">
        <f>VLOOKUP($C877, 'Home Field Adv'!$A$2:$K$31, 11, FALSE)</f>
        <v>#N/A</v>
      </c>
      <c r="BL877" s="12" t="str">
        <f t="shared" si="160"/>
        <v/>
      </c>
      <c r="BM877" s="12" t="str">
        <f t="shared" si="163"/>
        <v/>
      </c>
      <c r="BN877" s="12" t="str">
        <f t="shared" si="161"/>
        <v/>
      </c>
    </row>
    <row r="878" spans="6:66" x14ac:dyDescent="0.45">
      <c r="F878" s="11" t="e">
        <f>VLOOKUP($B878, FanGraphs_Standings[[Abbreviation]:[2024 Year to Date G]], 2, FALSE)</f>
        <v>#N/A</v>
      </c>
      <c r="G878" s="11" t="e">
        <f>_xlfn.IFNA(VLOOKUP($D878, 'SP Per G'!$A$2:$D$1385, 3, FALSE),M878)</f>
        <v>#N/A</v>
      </c>
      <c r="H878" s="11" t="e">
        <f>IF(AND(ISNA(VLOOKUP($D878, 'SP Per G'!$A$2:$D$1385, 4, FALSE)), ISTEXT($D878)), G878,IF(ISNA(VLOOKUP($D878, 'SP Per G'!$A$2:$D$1385, 4, FALSE)), M878, VLOOKUP($D878, 'SP Per G'!$A$2:$D$1385, 4, FALSE)))</f>
        <v>#N/A</v>
      </c>
      <c r="I878" s="11" t="e">
        <f t="shared" si="151"/>
        <v>#N/A</v>
      </c>
      <c r="J878" s="11" t="e">
        <f>_xlfn.IFNA(VLOOKUP($D878,Individual_Pitching___Dashboard[],18,FALSE),VLOOKUP(B878,Team_Pitching___Dashboard[[Team]:[ERA]],17,FALSE))</f>
        <v>#N/A</v>
      </c>
      <c r="K878" s="11" t="e">
        <f>_xlfn.IFNA(VLOOKUP($D878, Individual_Pitching___Dashboard[], 20, FALSE), VLOOKUP(B878,Team_Pitching___Dashboard[[Team]:[xFIP]],20,FALSE))</f>
        <v>#N/A</v>
      </c>
      <c r="L878" s="11" t="e">
        <f>_xlfn.IFNA(VLOOKUP($D878, Individual_Pitching___Advanced[], 21,FALSE), VLOOKUP(B878, Team_Pitching___Advanced[], 20, FALSE))</f>
        <v>#N/A</v>
      </c>
      <c r="M878" s="11" t="e">
        <f>VLOOKUP($B878, 'Team Per G'!$A$2:$G$31, 7, FALSE)</f>
        <v>#N/A</v>
      </c>
      <c r="N878" s="11" t="e">
        <f>VLOOKUP($B878, 'FanGraphs - Team WAR Projected'!$B$2:$E$31, 3, FALSE)/162</f>
        <v>#N/A</v>
      </c>
      <c r="O878" s="11" t="e">
        <f t="shared" si="152"/>
        <v>#N/A</v>
      </c>
      <c r="P878" s="11" t="e">
        <f>VLOOKUP($B878, Team_Pitching___Advanced[[Team]:[xFIP]], 19,FALSE)</f>
        <v>#N/A</v>
      </c>
      <c r="Q878" s="11" t="e">
        <f>VLOOKUP($B878, Team_Pitching___Advanced[], 20, FALSE)</f>
        <v>#N/A</v>
      </c>
      <c r="R878" s="11" t="e">
        <f>VLOOKUP($B878, Team_Batting___Dashboard[[Team]:[wOBA]], 16, FALSE)</f>
        <v>#N/A</v>
      </c>
      <c r="S878" s="11" t="e">
        <f>VLOOKUP($B878, Team_Batting___Advanced[[Team]:[OPS]], 9, FALSE)</f>
        <v>#N/A</v>
      </c>
      <c r="T878" s="11" t="e">
        <f>VLOOKUP($B878, Team_Batting___Advanced[], 19, FALSE)</f>
        <v>#N/A</v>
      </c>
      <c r="U878" s="11" t="e">
        <f>VLOOKUP($B878, 'Team Per G'!$A$2:$G$31, 3, FALSE)</f>
        <v>#N/A</v>
      </c>
      <c r="V878" s="11" t="e">
        <f>VLOOKUP($B878, 'Team Per G'!$A$2:$G$31, 5, FALSE)</f>
        <v>#N/A</v>
      </c>
      <c r="W878" s="11" t="e">
        <f>VLOOKUP($B878, 'Team Per G'!$A$2:$G$31, 4, FALSE)</f>
        <v>#N/A</v>
      </c>
      <c r="X878" s="11" t="e">
        <f>VLOOKUP($B878, Team_Batting___Dashboard[], 22, FALSE)/$F878</f>
        <v>#N/A</v>
      </c>
      <c r="Y878" s="11" t="e">
        <f>VLOOKUP($B878, 'FanGraphs - Team WAR Projected'!$B$2:$E$31, 4, FALSE)/162</f>
        <v>#N/A</v>
      </c>
      <c r="Z878" s="11" t="e">
        <f t="shared" si="153"/>
        <v>#N/A</v>
      </c>
      <c r="AA878" s="11" t="e">
        <f>VLOOKUP($B878, FanGraphs_Standings[[Abbreviation]:[2024 Year to Date RS/G]], 6, FALSE)/$F878</f>
        <v>#N/A</v>
      </c>
      <c r="AB878" s="11" t="e">
        <f>VLOOKUP($B878, FanGraphs_Standings[[Abbreviation]:[2024 Projected Full Season RDif]], 19, FALSE)/162</f>
        <v>#N/A</v>
      </c>
      <c r="AC878" s="11" t="e">
        <f t="shared" si="162"/>
        <v>#N/A</v>
      </c>
      <c r="AD878" s="11" t="e">
        <f>VLOOKUP($B878, FanGraphs_Standings[[Abbreviation]:[2024 Projected Full Season RDif]], 5, FALSE)</f>
        <v>#N/A</v>
      </c>
      <c r="AE878" s="11" t="e">
        <f>VLOOKUP($B878, FanGraphs_Standings[[Abbreviation]:[2024 Projected Full Season W%]], 18, FALSE)</f>
        <v>#N/A</v>
      </c>
      <c r="AF878" s="11" t="e">
        <f t="shared" si="154"/>
        <v>#N/A</v>
      </c>
      <c r="AG878" s="11" t="e">
        <f>VLOOKUP($B878, 'Home Field Adv'!$A$2:$I$31, 9, FALSE)</f>
        <v>#N/A</v>
      </c>
      <c r="AH878" s="11" t="e">
        <f>VLOOKUP($C878, FanGraphs_Standings[[Abbreviation]:[2024 Year to Date G]], 2, FALSE)</f>
        <v>#N/A</v>
      </c>
      <c r="AI878" s="11" t="e">
        <f>_xlfn.IFNA(VLOOKUP($E878, 'SP Per G'!$A$2:$D$1385, 3, FALSE), AO878)</f>
        <v>#N/A</v>
      </c>
      <c r="AJ878" s="11" t="e">
        <f>IF(AND(ISNA(VLOOKUP($E878, 'SP Per G'!$A$2:$D$1385, 4, FALSE)), ISTEXT($E878)), AI878,IF(ISNA(VLOOKUP($E878, 'SP Per G'!$A$2:$D$1385, 4, FALSE)), AO878, VLOOKUP($E878, 'SP Per G'!$A$2:$D$1385, 4, FALSE)))</f>
        <v>#N/A</v>
      </c>
      <c r="AK878" s="11" t="e">
        <f t="shared" si="155"/>
        <v>#N/A</v>
      </c>
      <c r="AL878" s="11" t="e">
        <f>_xlfn.IFNA(VLOOKUP($E878, Individual_Pitching___Dashboard[], 18, FALSE), VLOOKUP($C878,Team_Pitching___Advanced[[Team]:[SIERA]],16,FALSE))</f>
        <v>#N/A</v>
      </c>
      <c r="AM878" s="11" t="e">
        <f>_xlfn.IFNA(VLOOKUP($E878, Individual_Pitching___Dashboard[], 20, FALSE), VLOOKUP($C878,Team_Pitching___Advanced[[Team]:[xFIP]],19,FALSE))</f>
        <v>#N/A</v>
      </c>
      <c r="AN878" s="11" t="e">
        <f>_xlfn.IFNA(VLOOKUP($E878,Individual_Pitching___Advanced[],21,FALSE),VLOOKUP($C878,Team_Pitching___Advanced[[Team]:[SIERA]],20,FALSE))</f>
        <v>#N/A</v>
      </c>
      <c r="AO878" s="11" t="e">
        <f>VLOOKUP($C878, 'Team Per G'!$A$2:$G$31, 7, FALSE)</f>
        <v>#N/A</v>
      </c>
      <c r="AP878" s="11" t="e">
        <f>VLOOKUP($C878, 'FanGraphs - Team WAR Projected'!$B$2:$E$31, 3, FALSE)/162</f>
        <v>#N/A</v>
      </c>
      <c r="AQ878" s="11" t="e">
        <f t="shared" si="156"/>
        <v>#N/A</v>
      </c>
      <c r="AR878" s="11" t="e">
        <f>VLOOKUP($C878, Team_Pitching___Advanced[[Team]:[xFIP]], 19,FALSE)</f>
        <v>#N/A</v>
      </c>
      <c r="AS878" s="11" t="e">
        <f>VLOOKUP($C878, Team_Pitching___Advanced[], 20, FALSE)</f>
        <v>#N/A</v>
      </c>
      <c r="AT878" s="11" t="e">
        <f>VLOOKUP($C878, Team_Batting___Dashboard[[Team]:[wOBA]], 16, FALSE)</f>
        <v>#N/A</v>
      </c>
      <c r="AU878" s="11" t="e">
        <f>VLOOKUP($C878, Team_Batting___Advanced[[Team]:[OPS]], 9, FALSE)</f>
        <v>#N/A</v>
      </c>
      <c r="AV878" s="11" t="e">
        <f>VLOOKUP($C878, Team_Batting___Advanced[], 19, FALSE)</f>
        <v>#N/A</v>
      </c>
      <c r="AW878" s="11" t="e">
        <f>VLOOKUP($C878, 'Team Per G'!$A$2:$G$31, 3, FALSE)</f>
        <v>#N/A</v>
      </c>
      <c r="AX878" s="11" t="e">
        <f>VLOOKUP($C878, 'Team Per G'!$A$2:$G$31, 5, FALSE)</f>
        <v>#N/A</v>
      </c>
      <c r="AY878" s="11" t="e">
        <f>VLOOKUP($C878, 'Team Per G'!$A$2:$G$31, 4, FALSE)</f>
        <v>#N/A</v>
      </c>
      <c r="AZ878" s="11" t="e">
        <f>VLOOKUP($C878, Team_Batting___Dashboard[], 22, FALSE)/$AH878</f>
        <v>#N/A</v>
      </c>
      <c r="BA878" s="11" t="e">
        <f>VLOOKUP($C878, 'FanGraphs - Team WAR Projected'!$B$2:$E$31, 4, FALSE)/162</f>
        <v>#N/A</v>
      </c>
      <c r="BB878" s="11" t="e">
        <f t="shared" si="157"/>
        <v>#N/A</v>
      </c>
      <c r="BC878" s="11" t="e">
        <f>VLOOKUP($C878, FanGraphs_Standings[[Abbreviation]:[2024 Year to Date RS/G]], 6, FALSE)/$AH878</f>
        <v>#N/A</v>
      </c>
      <c r="BD878" s="11" t="e">
        <f>VLOOKUP($C878, FanGraphs_Standings[[Abbreviation]:[2024 Projected Full Season RDif]], 19, FALSE)/162</f>
        <v>#N/A</v>
      </c>
      <c r="BE878" s="11" t="e">
        <f t="shared" si="158"/>
        <v>#N/A</v>
      </c>
      <c r="BF878" s="11" t="e">
        <f>VLOOKUP($C878, FanGraphs_Standings[[Abbreviation]:[2024 Projected Full Season RDif]], 5, FALSE)</f>
        <v>#N/A</v>
      </c>
      <c r="BG878" s="11" t="e">
        <f>VLOOKUP($C878, FanGraphs_Standings[[Abbreviation]:[2024 Projected Full Season W%]], 18, FALSE)</f>
        <v>#N/A</v>
      </c>
      <c r="BH878" s="11" t="e">
        <f t="shared" si="159"/>
        <v>#N/A</v>
      </c>
      <c r="BI878" s="11" t="e">
        <f>VLOOKUP($C878, 'Home Field Adv'!$A$2:$K$31, 11, FALSE)</f>
        <v>#N/A</v>
      </c>
      <c r="BL878" s="12" t="str">
        <f t="shared" si="160"/>
        <v/>
      </c>
      <c r="BM878" s="12" t="str">
        <f t="shared" si="163"/>
        <v/>
      </c>
      <c r="BN878" s="12" t="str">
        <f t="shared" si="161"/>
        <v/>
      </c>
    </row>
    <row r="879" spans="6:66" x14ac:dyDescent="0.45">
      <c r="F879" s="11" t="e">
        <f>VLOOKUP($B879, FanGraphs_Standings[[Abbreviation]:[2024 Year to Date G]], 2, FALSE)</f>
        <v>#N/A</v>
      </c>
      <c r="G879" s="11" t="e">
        <f>_xlfn.IFNA(VLOOKUP($D879, 'SP Per G'!$A$2:$D$1385, 3, FALSE),M879)</f>
        <v>#N/A</v>
      </c>
      <c r="H879" s="11" t="e">
        <f>IF(AND(ISNA(VLOOKUP($D879, 'SP Per G'!$A$2:$D$1385, 4, FALSE)), ISTEXT($D879)), G879,IF(ISNA(VLOOKUP($D879, 'SP Per G'!$A$2:$D$1385, 4, FALSE)), M879, VLOOKUP($D879, 'SP Per G'!$A$2:$D$1385, 4, FALSE)))</f>
        <v>#N/A</v>
      </c>
      <c r="I879" s="11" t="e">
        <f t="shared" si="151"/>
        <v>#N/A</v>
      </c>
      <c r="J879" s="11" t="e">
        <f>_xlfn.IFNA(VLOOKUP($D879,Individual_Pitching___Dashboard[],18,FALSE),VLOOKUP(B879,Team_Pitching___Dashboard[[Team]:[ERA]],17,FALSE))</f>
        <v>#N/A</v>
      </c>
      <c r="K879" s="11" t="e">
        <f>_xlfn.IFNA(VLOOKUP($D879, Individual_Pitching___Dashboard[], 20, FALSE), VLOOKUP(B879,Team_Pitching___Dashboard[[Team]:[xFIP]],20,FALSE))</f>
        <v>#N/A</v>
      </c>
      <c r="L879" s="11" t="e">
        <f>_xlfn.IFNA(VLOOKUP($D879, Individual_Pitching___Advanced[], 21,FALSE), VLOOKUP(B879, Team_Pitching___Advanced[], 20, FALSE))</f>
        <v>#N/A</v>
      </c>
      <c r="M879" s="11" t="e">
        <f>VLOOKUP($B879, 'Team Per G'!$A$2:$G$31, 7, FALSE)</f>
        <v>#N/A</v>
      </c>
      <c r="N879" s="11" t="e">
        <f>VLOOKUP($B879, 'FanGraphs - Team WAR Projected'!$B$2:$E$31, 3, FALSE)/162</f>
        <v>#N/A</v>
      </c>
      <c r="O879" s="11" t="e">
        <f t="shared" si="152"/>
        <v>#N/A</v>
      </c>
      <c r="P879" s="11" t="e">
        <f>VLOOKUP($B879, Team_Pitching___Advanced[[Team]:[xFIP]], 19,FALSE)</f>
        <v>#N/A</v>
      </c>
      <c r="Q879" s="11" t="e">
        <f>VLOOKUP($B879, Team_Pitching___Advanced[], 20, FALSE)</f>
        <v>#N/A</v>
      </c>
      <c r="R879" s="11" t="e">
        <f>VLOOKUP($B879, Team_Batting___Dashboard[[Team]:[wOBA]], 16, FALSE)</f>
        <v>#N/A</v>
      </c>
      <c r="S879" s="11" t="e">
        <f>VLOOKUP($B879, Team_Batting___Advanced[[Team]:[OPS]], 9, FALSE)</f>
        <v>#N/A</v>
      </c>
      <c r="T879" s="11" t="e">
        <f>VLOOKUP($B879, Team_Batting___Advanced[], 19, FALSE)</f>
        <v>#N/A</v>
      </c>
      <c r="U879" s="11" t="e">
        <f>VLOOKUP($B879, 'Team Per G'!$A$2:$G$31, 3, FALSE)</f>
        <v>#N/A</v>
      </c>
      <c r="V879" s="11" t="e">
        <f>VLOOKUP($B879, 'Team Per G'!$A$2:$G$31, 5, FALSE)</f>
        <v>#N/A</v>
      </c>
      <c r="W879" s="11" t="e">
        <f>VLOOKUP($B879, 'Team Per G'!$A$2:$G$31, 4, FALSE)</f>
        <v>#N/A</v>
      </c>
      <c r="X879" s="11" t="e">
        <f>VLOOKUP($B879, Team_Batting___Dashboard[], 22, FALSE)/$F879</f>
        <v>#N/A</v>
      </c>
      <c r="Y879" s="11" t="e">
        <f>VLOOKUP($B879, 'FanGraphs - Team WAR Projected'!$B$2:$E$31, 4, FALSE)/162</f>
        <v>#N/A</v>
      </c>
      <c r="Z879" s="11" t="e">
        <f t="shared" si="153"/>
        <v>#N/A</v>
      </c>
      <c r="AA879" s="11" t="e">
        <f>VLOOKUP($B879, FanGraphs_Standings[[Abbreviation]:[2024 Year to Date RS/G]], 6, FALSE)/$F879</f>
        <v>#N/A</v>
      </c>
      <c r="AB879" s="11" t="e">
        <f>VLOOKUP($B879, FanGraphs_Standings[[Abbreviation]:[2024 Projected Full Season RDif]], 19, FALSE)/162</f>
        <v>#N/A</v>
      </c>
      <c r="AC879" s="11" t="e">
        <f t="shared" si="162"/>
        <v>#N/A</v>
      </c>
      <c r="AD879" s="11" t="e">
        <f>VLOOKUP($B879, FanGraphs_Standings[[Abbreviation]:[2024 Projected Full Season RDif]], 5, FALSE)</f>
        <v>#N/A</v>
      </c>
      <c r="AE879" s="11" t="e">
        <f>VLOOKUP($B879, FanGraphs_Standings[[Abbreviation]:[2024 Projected Full Season W%]], 18, FALSE)</f>
        <v>#N/A</v>
      </c>
      <c r="AF879" s="11" t="e">
        <f t="shared" si="154"/>
        <v>#N/A</v>
      </c>
      <c r="AG879" s="11" t="e">
        <f>VLOOKUP($B879, 'Home Field Adv'!$A$2:$I$31, 9, FALSE)</f>
        <v>#N/A</v>
      </c>
      <c r="AH879" s="11" t="e">
        <f>VLOOKUP($C879, FanGraphs_Standings[[Abbreviation]:[2024 Year to Date G]], 2, FALSE)</f>
        <v>#N/A</v>
      </c>
      <c r="AI879" s="11" t="e">
        <f>_xlfn.IFNA(VLOOKUP($E879, 'SP Per G'!$A$2:$D$1385, 3, FALSE), AO879)</f>
        <v>#N/A</v>
      </c>
      <c r="AJ879" s="11" t="e">
        <f>IF(AND(ISNA(VLOOKUP($E879, 'SP Per G'!$A$2:$D$1385, 4, FALSE)), ISTEXT($E879)), AI879,IF(ISNA(VLOOKUP($E879, 'SP Per G'!$A$2:$D$1385, 4, FALSE)), AO879, VLOOKUP($E879, 'SP Per G'!$A$2:$D$1385, 4, FALSE)))</f>
        <v>#N/A</v>
      </c>
      <c r="AK879" s="11" t="e">
        <f t="shared" si="155"/>
        <v>#N/A</v>
      </c>
      <c r="AL879" s="11" t="e">
        <f>_xlfn.IFNA(VLOOKUP($E879, Individual_Pitching___Dashboard[], 18, FALSE), VLOOKUP($C879,Team_Pitching___Advanced[[Team]:[SIERA]],16,FALSE))</f>
        <v>#N/A</v>
      </c>
      <c r="AM879" s="11" t="e">
        <f>_xlfn.IFNA(VLOOKUP($E879, Individual_Pitching___Dashboard[], 20, FALSE), VLOOKUP($C879,Team_Pitching___Advanced[[Team]:[xFIP]],19,FALSE))</f>
        <v>#N/A</v>
      </c>
      <c r="AN879" s="11" t="e">
        <f>_xlfn.IFNA(VLOOKUP($E879,Individual_Pitching___Advanced[],21,FALSE),VLOOKUP($C879,Team_Pitching___Advanced[[Team]:[SIERA]],20,FALSE))</f>
        <v>#N/A</v>
      </c>
      <c r="AO879" s="11" t="e">
        <f>VLOOKUP($C879, 'Team Per G'!$A$2:$G$31, 7, FALSE)</f>
        <v>#N/A</v>
      </c>
      <c r="AP879" s="11" t="e">
        <f>VLOOKUP($C879, 'FanGraphs - Team WAR Projected'!$B$2:$E$31, 3, FALSE)/162</f>
        <v>#N/A</v>
      </c>
      <c r="AQ879" s="11" t="e">
        <f t="shared" si="156"/>
        <v>#N/A</v>
      </c>
      <c r="AR879" s="11" t="e">
        <f>VLOOKUP($C879, Team_Pitching___Advanced[[Team]:[xFIP]], 19,FALSE)</f>
        <v>#N/A</v>
      </c>
      <c r="AS879" s="11" t="e">
        <f>VLOOKUP($C879, Team_Pitching___Advanced[], 20, FALSE)</f>
        <v>#N/A</v>
      </c>
      <c r="AT879" s="11" t="e">
        <f>VLOOKUP($C879, Team_Batting___Dashboard[[Team]:[wOBA]], 16, FALSE)</f>
        <v>#N/A</v>
      </c>
      <c r="AU879" s="11" t="e">
        <f>VLOOKUP($C879, Team_Batting___Advanced[[Team]:[OPS]], 9, FALSE)</f>
        <v>#N/A</v>
      </c>
      <c r="AV879" s="11" t="e">
        <f>VLOOKUP($C879, Team_Batting___Advanced[], 19, FALSE)</f>
        <v>#N/A</v>
      </c>
      <c r="AW879" s="11" t="e">
        <f>VLOOKUP($C879, 'Team Per G'!$A$2:$G$31, 3, FALSE)</f>
        <v>#N/A</v>
      </c>
      <c r="AX879" s="11" t="e">
        <f>VLOOKUP($C879, 'Team Per G'!$A$2:$G$31, 5, FALSE)</f>
        <v>#N/A</v>
      </c>
      <c r="AY879" s="11" t="e">
        <f>VLOOKUP($C879, 'Team Per G'!$A$2:$G$31, 4, FALSE)</f>
        <v>#N/A</v>
      </c>
      <c r="AZ879" s="11" t="e">
        <f>VLOOKUP($C879, Team_Batting___Dashboard[], 22, FALSE)/$AH879</f>
        <v>#N/A</v>
      </c>
      <c r="BA879" s="11" t="e">
        <f>VLOOKUP($C879, 'FanGraphs - Team WAR Projected'!$B$2:$E$31, 4, FALSE)/162</f>
        <v>#N/A</v>
      </c>
      <c r="BB879" s="11" t="e">
        <f t="shared" si="157"/>
        <v>#N/A</v>
      </c>
      <c r="BC879" s="11" t="e">
        <f>VLOOKUP($C879, FanGraphs_Standings[[Abbreviation]:[2024 Year to Date RS/G]], 6, FALSE)/$AH879</f>
        <v>#N/A</v>
      </c>
      <c r="BD879" s="11" t="e">
        <f>VLOOKUP($C879, FanGraphs_Standings[[Abbreviation]:[2024 Projected Full Season RDif]], 19, FALSE)/162</f>
        <v>#N/A</v>
      </c>
      <c r="BE879" s="11" t="e">
        <f t="shared" si="158"/>
        <v>#N/A</v>
      </c>
      <c r="BF879" s="11" t="e">
        <f>VLOOKUP($C879, FanGraphs_Standings[[Abbreviation]:[2024 Projected Full Season RDif]], 5, FALSE)</f>
        <v>#N/A</v>
      </c>
      <c r="BG879" s="11" t="e">
        <f>VLOOKUP($C879, FanGraphs_Standings[[Abbreviation]:[2024 Projected Full Season W%]], 18, FALSE)</f>
        <v>#N/A</v>
      </c>
      <c r="BH879" s="11" t="e">
        <f t="shared" si="159"/>
        <v>#N/A</v>
      </c>
      <c r="BI879" s="11" t="e">
        <f>VLOOKUP($C879, 'Home Field Adv'!$A$2:$K$31, 11, FALSE)</f>
        <v>#N/A</v>
      </c>
      <c r="BL879" s="12" t="str">
        <f t="shared" si="160"/>
        <v/>
      </c>
      <c r="BM879" s="12" t="str">
        <f t="shared" si="163"/>
        <v/>
      </c>
      <c r="BN879" s="12" t="str">
        <f t="shared" si="161"/>
        <v/>
      </c>
    </row>
    <row r="880" spans="6:66" x14ac:dyDescent="0.45">
      <c r="F880" s="11" t="e">
        <f>VLOOKUP($B880, FanGraphs_Standings[[Abbreviation]:[2024 Year to Date G]], 2, FALSE)</f>
        <v>#N/A</v>
      </c>
      <c r="G880" s="11" t="e">
        <f>_xlfn.IFNA(VLOOKUP($D880, 'SP Per G'!$A$2:$D$1385, 3, FALSE),M880)</f>
        <v>#N/A</v>
      </c>
      <c r="H880" s="11" t="e">
        <f>IF(AND(ISNA(VLOOKUP($D880, 'SP Per G'!$A$2:$D$1385, 4, FALSE)), ISTEXT($D880)), G880,IF(ISNA(VLOOKUP($D880, 'SP Per G'!$A$2:$D$1385, 4, FALSE)), M880, VLOOKUP($D880, 'SP Per G'!$A$2:$D$1385, 4, FALSE)))</f>
        <v>#N/A</v>
      </c>
      <c r="I880" s="11" t="e">
        <f t="shared" si="151"/>
        <v>#N/A</v>
      </c>
      <c r="J880" s="11" t="e">
        <f>_xlfn.IFNA(VLOOKUP($D880,Individual_Pitching___Dashboard[],18,FALSE),VLOOKUP(B880,Team_Pitching___Dashboard[[Team]:[ERA]],17,FALSE))</f>
        <v>#N/A</v>
      </c>
      <c r="K880" s="11" t="e">
        <f>_xlfn.IFNA(VLOOKUP($D880, Individual_Pitching___Dashboard[], 20, FALSE), VLOOKUP(B880,Team_Pitching___Dashboard[[Team]:[xFIP]],20,FALSE))</f>
        <v>#N/A</v>
      </c>
      <c r="L880" s="11" t="e">
        <f>_xlfn.IFNA(VLOOKUP($D880, Individual_Pitching___Advanced[], 21,FALSE), VLOOKUP(B880, Team_Pitching___Advanced[], 20, FALSE))</f>
        <v>#N/A</v>
      </c>
      <c r="M880" s="11" t="e">
        <f>VLOOKUP($B880, 'Team Per G'!$A$2:$G$31, 7, FALSE)</f>
        <v>#N/A</v>
      </c>
      <c r="N880" s="11" t="e">
        <f>VLOOKUP($B880, 'FanGraphs - Team WAR Projected'!$B$2:$E$31, 3, FALSE)/162</f>
        <v>#N/A</v>
      </c>
      <c r="O880" s="11" t="e">
        <f t="shared" si="152"/>
        <v>#N/A</v>
      </c>
      <c r="P880" s="11" t="e">
        <f>VLOOKUP($B880, Team_Pitching___Advanced[[Team]:[xFIP]], 19,FALSE)</f>
        <v>#N/A</v>
      </c>
      <c r="Q880" s="11" t="e">
        <f>VLOOKUP($B880, Team_Pitching___Advanced[], 20, FALSE)</f>
        <v>#N/A</v>
      </c>
      <c r="R880" s="11" t="e">
        <f>VLOOKUP($B880, Team_Batting___Dashboard[[Team]:[wOBA]], 16, FALSE)</f>
        <v>#N/A</v>
      </c>
      <c r="S880" s="11" t="e">
        <f>VLOOKUP($B880, Team_Batting___Advanced[[Team]:[OPS]], 9, FALSE)</f>
        <v>#N/A</v>
      </c>
      <c r="T880" s="11" t="e">
        <f>VLOOKUP($B880, Team_Batting___Advanced[], 19, FALSE)</f>
        <v>#N/A</v>
      </c>
      <c r="U880" s="11" t="e">
        <f>VLOOKUP($B880, 'Team Per G'!$A$2:$G$31, 3, FALSE)</f>
        <v>#N/A</v>
      </c>
      <c r="V880" s="11" t="e">
        <f>VLOOKUP($B880, 'Team Per G'!$A$2:$G$31, 5, FALSE)</f>
        <v>#N/A</v>
      </c>
      <c r="W880" s="11" t="e">
        <f>VLOOKUP($B880, 'Team Per G'!$A$2:$G$31, 4, FALSE)</f>
        <v>#N/A</v>
      </c>
      <c r="X880" s="11" t="e">
        <f>VLOOKUP($B880, Team_Batting___Dashboard[], 22, FALSE)/$F880</f>
        <v>#N/A</v>
      </c>
      <c r="Y880" s="11" t="e">
        <f>VLOOKUP($B880, 'FanGraphs - Team WAR Projected'!$B$2:$E$31, 4, FALSE)/162</f>
        <v>#N/A</v>
      </c>
      <c r="Z880" s="11" t="e">
        <f t="shared" si="153"/>
        <v>#N/A</v>
      </c>
      <c r="AA880" s="11" t="e">
        <f>VLOOKUP($B880, FanGraphs_Standings[[Abbreviation]:[2024 Year to Date RS/G]], 6, FALSE)/$F880</f>
        <v>#N/A</v>
      </c>
      <c r="AB880" s="11" t="e">
        <f>VLOOKUP($B880, FanGraphs_Standings[[Abbreviation]:[2024 Projected Full Season RDif]], 19, FALSE)/162</f>
        <v>#N/A</v>
      </c>
      <c r="AC880" s="11" t="e">
        <f t="shared" si="162"/>
        <v>#N/A</v>
      </c>
      <c r="AD880" s="11" t="e">
        <f>VLOOKUP($B880, FanGraphs_Standings[[Abbreviation]:[2024 Projected Full Season RDif]], 5, FALSE)</f>
        <v>#N/A</v>
      </c>
      <c r="AE880" s="11" t="e">
        <f>VLOOKUP($B880, FanGraphs_Standings[[Abbreviation]:[2024 Projected Full Season W%]], 18, FALSE)</f>
        <v>#N/A</v>
      </c>
      <c r="AF880" s="11" t="e">
        <f t="shared" si="154"/>
        <v>#N/A</v>
      </c>
      <c r="AG880" s="11" t="e">
        <f>VLOOKUP($B880, 'Home Field Adv'!$A$2:$I$31, 9, FALSE)</f>
        <v>#N/A</v>
      </c>
      <c r="AH880" s="11" t="e">
        <f>VLOOKUP($C880, FanGraphs_Standings[[Abbreviation]:[2024 Year to Date G]], 2, FALSE)</f>
        <v>#N/A</v>
      </c>
      <c r="AI880" s="11" t="e">
        <f>_xlfn.IFNA(VLOOKUP($E880, 'SP Per G'!$A$2:$D$1385, 3, FALSE), AO880)</f>
        <v>#N/A</v>
      </c>
      <c r="AJ880" s="11" t="e">
        <f>IF(AND(ISNA(VLOOKUP($E880, 'SP Per G'!$A$2:$D$1385, 4, FALSE)), ISTEXT($E880)), AI880,IF(ISNA(VLOOKUP($E880, 'SP Per G'!$A$2:$D$1385, 4, FALSE)), AO880, VLOOKUP($E880, 'SP Per G'!$A$2:$D$1385, 4, FALSE)))</f>
        <v>#N/A</v>
      </c>
      <c r="AK880" s="11" t="e">
        <f t="shared" si="155"/>
        <v>#N/A</v>
      </c>
      <c r="AL880" s="11" t="e">
        <f>_xlfn.IFNA(VLOOKUP($E880, Individual_Pitching___Dashboard[], 18, FALSE), VLOOKUP($C880,Team_Pitching___Advanced[[Team]:[SIERA]],16,FALSE))</f>
        <v>#N/A</v>
      </c>
      <c r="AM880" s="11" t="e">
        <f>_xlfn.IFNA(VLOOKUP($E880, Individual_Pitching___Dashboard[], 20, FALSE), VLOOKUP($C880,Team_Pitching___Advanced[[Team]:[xFIP]],19,FALSE))</f>
        <v>#N/A</v>
      </c>
      <c r="AN880" s="11" t="e">
        <f>_xlfn.IFNA(VLOOKUP($E880,Individual_Pitching___Advanced[],21,FALSE),VLOOKUP($C880,Team_Pitching___Advanced[[Team]:[SIERA]],20,FALSE))</f>
        <v>#N/A</v>
      </c>
      <c r="AO880" s="11" t="e">
        <f>VLOOKUP($C880, 'Team Per G'!$A$2:$G$31, 7, FALSE)</f>
        <v>#N/A</v>
      </c>
      <c r="AP880" s="11" t="e">
        <f>VLOOKUP($C880, 'FanGraphs - Team WAR Projected'!$B$2:$E$31, 3, FALSE)/162</f>
        <v>#N/A</v>
      </c>
      <c r="AQ880" s="11" t="e">
        <f t="shared" si="156"/>
        <v>#N/A</v>
      </c>
      <c r="AR880" s="11" t="e">
        <f>VLOOKUP($C880, Team_Pitching___Advanced[[Team]:[xFIP]], 19,FALSE)</f>
        <v>#N/A</v>
      </c>
      <c r="AS880" s="11" t="e">
        <f>VLOOKUP($C880, Team_Pitching___Advanced[], 20, FALSE)</f>
        <v>#N/A</v>
      </c>
      <c r="AT880" s="11" t="e">
        <f>VLOOKUP($C880, Team_Batting___Dashboard[[Team]:[wOBA]], 16, FALSE)</f>
        <v>#N/A</v>
      </c>
      <c r="AU880" s="11" t="e">
        <f>VLOOKUP($C880, Team_Batting___Advanced[[Team]:[OPS]], 9, FALSE)</f>
        <v>#N/A</v>
      </c>
      <c r="AV880" s="11" t="e">
        <f>VLOOKUP($C880, Team_Batting___Advanced[], 19, FALSE)</f>
        <v>#N/A</v>
      </c>
      <c r="AW880" s="11" t="e">
        <f>VLOOKUP($C880, 'Team Per G'!$A$2:$G$31, 3, FALSE)</f>
        <v>#N/A</v>
      </c>
      <c r="AX880" s="11" t="e">
        <f>VLOOKUP($C880, 'Team Per G'!$A$2:$G$31, 5, FALSE)</f>
        <v>#N/A</v>
      </c>
      <c r="AY880" s="11" t="e">
        <f>VLOOKUP($C880, 'Team Per G'!$A$2:$G$31, 4, FALSE)</f>
        <v>#N/A</v>
      </c>
      <c r="AZ880" s="11" t="e">
        <f>VLOOKUP($C880, Team_Batting___Dashboard[], 22, FALSE)/$AH880</f>
        <v>#N/A</v>
      </c>
      <c r="BA880" s="11" t="e">
        <f>VLOOKUP($C880, 'FanGraphs - Team WAR Projected'!$B$2:$E$31, 4, FALSE)/162</f>
        <v>#N/A</v>
      </c>
      <c r="BB880" s="11" t="e">
        <f t="shared" si="157"/>
        <v>#N/A</v>
      </c>
      <c r="BC880" s="11" t="e">
        <f>VLOOKUP($C880, FanGraphs_Standings[[Abbreviation]:[2024 Year to Date RS/G]], 6, FALSE)/$AH880</f>
        <v>#N/A</v>
      </c>
      <c r="BD880" s="11" t="e">
        <f>VLOOKUP($C880, FanGraphs_Standings[[Abbreviation]:[2024 Projected Full Season RDif]], 19, FALSE)/162</f>
        <v>#N/A</v>
      </c>
      <c r="BE880" s="11" t="e">
        <f t="shared" si="158"/>
        <v>#N/A</v>
      </c>
      <c r="BF880" s="11" t="e">
        <f>VLOOKUP($C880, FanGraphs_Standings[[Abbreviation]:[2024 Projected Full Season RDif]], 5, FALSE)</f>
        <v>#N/A</v>
      </c>
      <c r="BG880" s="11" t="e">
        <f>VLOOKUP($C880, FanGraphs_Standings[[Abbreviation]:[2024 Projected Full Season W%]], 18, FALSE)</f>
        <v>#N/A</v>
      </c>
      <c r="BH880" s="11" t="e">
        <f t="shared" si="159"/>
        <v>#N/A</v>
      </c>
      <c r="BI880" s="11" t="e">
        <f>VLOOKUP($C880, 'Home Field Adv'!$A$2:$K$31, 11, FALSE)</f>
        <v>#N/A</v>
      </c>
      <c r="BL880" s="12" t="str">
        <f t="shared" si="160"/>
        <v/>
      </c>
      <c r="BM880" s="12" t="str">
        <f t="shared" si="163"/>
        <v/>
      </c>
      <c r="BN880" s="12" t="str">
        <f t="shared" si="161"/>
        <v/>
      </c>
    </row>
    <row r="881" spans="6:66" x14ac:dyDescent="0.45">
      <c r="F881" s="11" t="e">
        <f>VLOOKUP($B881, FanGraphs_Standings[[Abbreviation]:[2024 Year to Date G]], 2, FALSE)</f>
        <v>#N/A</v>
      </c>
      <c r="G881" s="11" t="e">
        <f>_xlfn.IFNA(VLOOKUP($D881, 'SP Per G'!$A$2:$D$1385, 3, FALSE),M881)</f>
        <v>#N/A</v>
      </c>
      <c r="H881" s="11" t="e">
        <f>IF(AND(ISNA(VLOOKUP($D881, 'SP Per G'!$A$2:$D$1385, 4, FALSE)), ISTEXT($D881)), G881,IF(ISNA(VLOOKUP($D881, 'SP Per G'!$A$2:$D$1385, 4, FALSE)), M881, VLOOKUP($D881, 'SP Per G'!$A$2:$D$1385, 4, FALSE)))</f>
        <v>#N/A</v>
      </c>
      <c r="I881" s="11" t="e">
        <f t="shared" si="151"/>
        <v>#N/A</v>
      </c>
      <c r="J881" s="11" t="e">
        <f>_xlfn.IFNA(VLOOKUP($D881,Individual_Pitching___Dashboard[],18,FALSE),VLOOKUP(B881,Team_Pitching___Dashboard[[Team]:[ERA]],17,FALSE))</f>
        <v>#N/A</v>
      </c>
      <c r="K881" s="11" t="e">
        <f>_xlfn.IFNA(VLOOKUP($D881, Individual_Pitching___Dashboard[], 20, FALSE), VLOOKUP(B881,Team_Pitching___Dashboard[[Team]:[xFIP]],20,FALSE))</f>
        <v>#N/A</v>
      </c>
      <c r="L881" s="11" t="e">
        <f>_xlfn.IFNA(VLOOKUP($D881, Individual_Pitching___Advanced[], 21,FALSE), VLOOKUP(B881, Team_Pitching___Advanced[], 20, FALSE))</f>
        <v>#N/A</v>
      </c>
      <c r="M881" s="11" t="e">
        <f>VLOOKUP($B881, 'Team Per G'!$A$2:$G$31, 7, FALSE)</f>
        <v>#N/A</v>
      </c>
      <c r="N881" s="11" t="e">
        <f>VLOOKUP($B881, 'FanGraphs - Team WAR Projected'!$B$2:$E$31, 3, FALSE)/162</f>
        <v>#N/A</v>
      </c>
      <c r="O881" s="11" t="e">
        <f t="shared" si="152"/>
        <v>#N/A</v>
      </c>
      <c r="P881" s="11" t="e">
        <f>VLOOKUP($B881, Team_Pitching___Advanced[[Team]:[xFIP]], 19,FALSE)</f>
        <v>#N/A</v>
      </c>
      <c r="Q881" s="11" t="e">
        <f>VLOOKUP($B881, Team_Pitching___Advanced[], 20, FALSE)</f>
        <v>#N/A</v>
      </c>
      <c r="R881" s="11" t="e">
        <f>VLOOKUP($B881, Team_Batting___Dashboard[[Team]:[wOBA]], 16, FALSE)</f>
        <v>#N/A</v>
      </c>
      <c r="S881" s="11" t="e">
        <f>VLOOKUP($B881, Team_Batting___Advanced[[Team]:[OPS]], 9, FALSE)</f>
        <v>#N/A</v>
      </c>
      <c r="T881" s="11" t="e">
        <f>VLOOKUP($B881, Team_Batting___Advanced[], 19, FALSE)</f>
        <v>#N/A</v>
      </c>
      <c r="U881" s="11" t="e">
        <f>VLOOKUP($B881, 'Team Per G'!$A$2:$G$31, 3, FALSE)</f>
        <v>#N/A</v>
      </c>
      <c r="V881" s="11" t="e">
        <f>VLOOKUP($B881, 'Team Per G'!$A$2:$G$31, 5, FALSE)</f>
        <v>#N/A</v>
      </c>
      <c r="W881" s="11" t="e">
        <f>VLOOKUP($B881, 'Team Per G'!$A$2:$G$31, 4, FALSE)</f>
        <v>#N/A</v>
      </c>
      <c r="X881" s="11" t="e">
        <f>VLOOKUP($B881, Team_Batting___Dashboard[], 22, FALSE)/$F881</f>
        <v>#N/A</v>
      </c>
      <c r="Y881" s="11" t="e">
        <f>VLOOKUP($B881, 'FanGraphs - Team WAR Projected'!$B$2:$E$31, 4, FALSE)/162</f>
        <v>#N/A</v>
      </c>
      <c r="Z881" s="11" t="e">
        <f t="shared" si="153"/>
        <v>#N/A</v>
      </c>
      <c r="AA881" s="11" t="e">
        <f>VLOOKUP($B881, FanGraphs_Standings[[Abbreviation]:[2024 Year to Date RS/G]], 6, FALSE)/$F881</f>
        <v>#N/A</v>
      </c>
      <c r="AB881" s="11" t="e">
        <f>VLOOKUP($B881, FanGraphs_Standings[[Abbreviation]:[2024 Projected Full Season RDif]], 19, FALSE)/162</f>
        <v>#N/A</v>
      </c>
      <c r="AC881" s="11" t="e">
        <f t="shared" si="162"/>
        <v>#N/A</v>
      </c>
      <c r="AD881" s="11" t="e">
        <f>VLOOKUP($B881, FanGraphs_Standings[[Abbreviation]:[2024 Projected Full Season RDif]], 5, FALSE)</f>
        <v>#N/A</v>
      </c>
      <c r="AE881" s="11" t="e">
        <f>VLOOKUP($B881, FanGraphs_Standings[[Abbreviation]:[2024 Projected Full Season W%]], 18, FALSE)</f>
        <v>#N/A</v>
      </c>
      <c r="AF881" s="11" t="e">
        <f t="shared" si="154"/>
        <v>#N/A</v>
      </c>
      <c r="AG881" s="11" t="e">
        <f>VLOOKUP($B881, 'Home Field Adv'!$A$2:$I$31, 9, FALSE)</f>
        <v>#N/A</v>
      </c>
      <c r="AH881" s="11" t="e">
        <f>VLOOKUP($C881, FanGraphs_Standings[[Abbreviation]:[2024 Year to Date G]], 2, FALSE)</f>
        <v>#N/A</v>
      </c>
      <c r="AI881" s="11" t="e">
        <f>_xlfn.IFNA(VLOOKUP($E881, 'SP Per G'!$A$2:$D$1385, 3, FALSE), AO881)</f>
        <v>#N/A</v>
      </c>
      <c r="AJ881" s="11" t="e">
        <f>IF(AND(ISNA(VLOOKUP($E881, 'SP Per G'!$A$2:$D$1385, 4, FALSE)), ISTEXT($E881)), AI881,IF(ISNA(VLOOKUP($E881, 'SP Per G'!$A$2:$D$1385, 4, FALSE)), AO881, VLOOKUP($E881, 'SP Per G'!$A$2:$D$1385, 4, FALSE)))</f>
        <v>#N/A</v>
      </c>
      <c r="AK881" s="11" t="e">
        <f t="shared" si="155"/>
        <v>#N/A</v>
      </c>
      <c r="AL881" s="11" t="e">
        <f>_xlfn.IFNA(VLOOKUP($E881, Individual_Pitching___Dashboard[], 18, FALSE), VLOOKUP($C881,Team_Pitching___Advanced[[Team]:[SIERA]],16,FALSE))</f>
        <v>#N/A</v>
      </c>
      <c r="AM881" s="11" t="e">
        <f>_xlfn.IFNA(VLOOKUP($E881, Individual_Pitching___Dashboard[], 20, FALSE), VLOOKUP($C881,Team_Pitching___Advanced[[Team]:[xFIP]],19,FALSE))</f>
        <v>#N/A</v>
      </c>
      <c r="AN881" s="11" t="e">
        <f>_xlfn.IFNA(VLOOKUP($E881,Individual_Pitching___Advanced[],21,FALSE),VLOOKUP($C881,Team_Pitching___Advanced[[Team]:[SIERA]],20,FALSE))</f>
        <v>#N/A</v>
      </c>
      <c r="AO881" s="11" t="e">
        <f>VLOOKUP($C881, 'Team Per G'!$A$2:$G$31, 7, FALSE)</f>
        <v>#N/A</v>
      </c>
      <c r="AP881" s="11" t="e">
        <f>VLOOKUP($C881, 'FanGraphs - Team WAR Projected'!$B$2:$E$31, 3, FALSE)/162</f>
        <v>#N/A</v>
      </c>
      <c r="AQ881" s="11" t="e">
        <f t="shared" si="156"/>
        <v>#N/A</v>
      </c>
      <c r="AR881" s="11" t="e">
        <f>VLOOKUP($C881, Team_Pitching___Advanced[[Team]:[xFIP]], 19,FALSE)</f>
        <v>#N/A</v>
      </c>
      <c r="AS881" s="11" t="e">
        <f>VLOOKUP($C881, Team_Pitching___Advanced[], 20, FALSE)</f>
        <v>#N/A</v>
      </c>
      <c r="AT881" s="11" t="e">
        <f>VLOOKUP($C881, Team_Batting___Dashboard[[Team]:[wOBA]], 16, FALSE)</f>
        <v>#N/A</v>
      </c>
      <c r="AU881" s="11" t="e">
        <f>VLOOKUP($C881, Team_Batting___Advanced[[Team]:[OPS]], 9, FALSE)</f>
        <v>#N/A</v>
      </c>
      <c r="AV881" s="11" t="e">
        <f>VLOOKUP($C881, Team_Batting___Advanced[], 19, FALSE)</f>
        <v>#N/A</v>
      </c>
      <c r="AW881" s="11" t="e">
        <f>VLOOKUP($C881, 'Team Per G'!$A$2:$G$31, 3, FALSE)</f>
        <v>#N/A</v>
      </c>
      <c r="AX881" s="11" t="e">
        <f>VLOOKUP($C881, 'Team Per G'!$A$2:$G$31, 5, FALSE)</f>
        <v>#N/A</v>
      </c>
      <c r="AY881" s="11" t="e">
        <f>VLOOKUP($C881, 'Team Per G'!$A$2:$G$31, 4, FALSE)</f>
        <v>#N/A</v>
      </c>
      <c r="AZ881" s="11" t="e">
        <f>VLOOKUP($C881, Team_Batting___Dashboard[], 22, FALSE)/$AH881</f>
        <v>#N/A</v>
      </c>
      <c r="BA881" s="11" t="e">
        <f>VLOOKUP($C881, 'FanGraphs - Team WAR Projected'!$B$2:$E$31, 4, FALSE)/162</f>
        <v>#N/A</v>
      </c>
      <c r="BB881" s="11" t="e">
        <f t="shared" si="157"/>
        <v>#N/A</v>
      </c>
      <c r="BC881" s="11" t="e">
        <f>VLOOKUP($C881, FanGraphs_Standings[[Abbreviation]:[2024 Year to Date RS/G]], 6, FALSE)/$AH881</f>
        <v>#N/A</v>
      </c>
      <c r="BD881" s="11" t="e">
        <f>VLOOKUP($C881, FanGraphs_Standings[[Abbreviation]:[2024 Projected Full Season RDif]], 19, FALSE)/162</f>
        <v>#N/A</v>
      </c>
      <c r="BE881" s="11" t="e">
        <f t="shared" si="158"/>
        <v>#N/A</v>
      </c>
      <c r="BF881" s="11" t="e">
        <f>VLOOKUP($C881, FanGraphs_Standings[[Abbreviation]:[2024 Projected Full Season RDif]], 5, FALSE)</f>
        <v>#N/A</v>
      </c>
      <c r="BG881" s="11" t="e">
        <f>VLOOKUP($C881, FanGraphs_Standings[[Abbreviation]:[2024 Projected Full Season W%]], 18, FALSE)</f>
        <v>#N/A</v>
      </c>
      <c r="BH881" s="11" t="e">
        <f t="shared" si="159"/>
        <v>#N/A</v>
      </c>
      <c r="BI881" s="11" t="e">
        <f>VLOOKUP($C881, 'Home Field Adv'!$A$2:$K$31, 11, FALSE)</f>
        <v>#N/A</v>
      </c>
      <c r="BL881" s="12" t="str">
        <f t="shared" si="160"/>
        <v/>
      </c>
      <c r="BM881" s="12" t="str">
        <f t="shared" si="163"/>
        <v/>
      </c>
      <c r="BN881" s="12" t="str">
        <f t="shared" si="161"/>
        <v/>
      </c>
    </row>
    <row r="882" spans="6:66" x14ac:dyDescent="0.45">
      <c r="F882" s="11" t="e">
        <f>VLOOKUP($B882, FanGraphs_Standings[[Abbreviation]:[2024 Year to Date G]], 2, FALSE)</f>
        <v>#N/A</v>
      </c>
      <c r="G882" s="11" t="e">
        <f>_xlfn.IFNA(VLOOKUP($D882, 'SP Per G'!$A$2:$D$1385, 3, FALSE),M882)</f>
        <v>#N/A</v>
      </c>
      <c r="H882" s="11" t="e">
        <f>IF(AND(ISNA(VLOOKUP($D882, 'SP Per G'!$A$2:$D$1385, 4, FALSE)), ISTEXT($D882)), G882,IF(ISNA(VLOOKUP($D882, 'SP Per G'!$A$2:$D$1385, 4, FALSE)), M882, VLOOKUP($D882, 'SP Per G'!$A$2:$D$1385, 4, FALSE)))</f>
        <v>#N/A</v>
      </c>
      <c r="I882" s="11" t="e">
        <f t="shared" si="151"/>
        <v>#N/A</v>
      </c>
      <c r="J882" s="11" t="e">
        <f>_xlfn.IFNA(VLOOKUP($D882,Individual_Pitching___Dashboard[],18,FALSE),VLOOKUP(B882,Team_Pitching___Dashboard[[Team]:[ERA]],17,FALSE))</f>
        <v>#N/A</v>
      </c>
      <c r="K882" s="11" t="e">
        <f>_xlfn.IFNA(VLOOKUP($D882, Individual_Pitching___Dashboard[], 20, FALSE), VLOOKUP(B882,Team_Pitching___Dashboard[[Team]:[xFIP]],20,FALSE))</f>
        <v>#N/A</v>
      </c>
      <c r="L882" s="11" t="e">
        <f>_xlfn.IFNA(VLOOKUP($D882, Individual_Pitching___Advanced[], 21,FALSE), VLOOKUP(B882, Team_Pitching___Advanced[], 20, FALSE))</f>
        <v>#N/A</v>
      </c>
      <c r="M882" s="11" t="e">
        <f>VLOOKUP($B882, 'Team Per G'!$A$2:$G$31, 7, FALSE)</f>
        <v>#N/A</v>
      </c>
      <c r="N882" s="11" t="e">
        <f>VLOOKUP($B882, 'FanGraphs - Team WAR Projected'!$B$2:$E$31, 3, FALSE)/162</f>
        <v>#N/A</v>
      </c>
      <c r="O882" s="11" t="e">
        <f t="shared" si="152"/>
        <v>#N/A</v>
      </c>
      <c r="P882" s="11" t="e">
        <f>VLOOKUP($B882, Team_Pitching___Advanced[[Team]:[xFIP]], 19,FALSE)</f>
        <v>#N/A</v>
      </c>
      <c r="Q882" s="11" t="e">
        <f>VLOOKUP($B882, Team_Pitching___Advanced[], 20, FALSE)</f>
        <v>#N/A</v>
      </c>
      <c r="R882" s="11" t="e">
        <f>VLOOKUP($B882, Team_Batting___Dashboard[[Team]:[wOBA]], 16, FALSE)</f>
        <v>#N/A</v>
      </c>
      <c r="S882" s="11" t="e">
        <f>VLOOKUP($B882, Team_Batting___Advanced[[Team]:[OPS]], 9, FALSE)</f>
        <v>#N/A</v>
      </c>
      <c r="T882" s="11" t="e">
        <f>VLOOKUP($B882, Team_Batting___Advanced[], 19, FALSE)</f>
        <v>#N/A</v>
      </c>
      <c r="U882" s="11" t="e">
        <f>VLOOKUP($B882, 'Team Per G'!$A$2:$G$31, 3, FALSE)</f>
        <v>#N/A</v>
      </c>
      <c r="V882" s="11" t="e">
        <f>VLOOKUP($B882, 'Team Per G'!$A$2:$G$31, 5, FALSE)</f>
        <v>#N/A</v>
      </c>
      <c r="W882" s="11" t="e">
        <f>VLOOKUP($B882, 'Team Per G'!$A$2:$G$31, 4, FALSE)</f>
        <v>#N/A</v>
      </c>
      <c r="X882" s="11" t="e">
        <f>VLOOKUP($B882, Team_Batting___Dashboard[], 22, FALSE)/$F882</f>
        <v>#N/A</v>
      </c>
      <c r="Y882" s="11" t="e">
        <f>VLOOKUP($B882, 'FanGraphs - Team WAR Projected'!$B$2:$E$31, 4, FALSE)/162</f>
        <v>#N/A</v>
      </c>
      <c r="Z882" s="11" t="e">
        <f t="shared" si="153"/>
        <v>#N/A</v>
      </c>
      <c r="AA882" s="11" t="e">
        <f>VLOOKUP($B882, FanGraphs_Standings[[Abbreviation]:[2024 Year to Date RS/G]], 6, FALSE)/$F882</f>
        <v>#N/A</v>
      </c>
      <c r="AB882" s="11" t="e">
        <f>VLOOKUP($B882, FanGraphs_Standings[[Abbreviation]:[2024 Projected Full Season RDif]], 19, FALSE)/162</f>
        <v>#N/A</v>
      </c>
      <c r="AC882" s="11" t="e">
        <f t="shared" si="162"/>
        <v>#N/A</v>
      </c>
      <c r="AD882" s="11" t="e">
        <f>VLOOKUP($B882, FanGraphs_Standings[[Abbreviation]:[2024 Projected Full Season RDif]], 5, FALSE)</f>
        <v>#N/A</v>
      </c>
      <c r="AE882" s="11" t="e">
        <f>VLOOKUP($B882, FanGraphs_Standings[[Abbreviation]:[2024 Projected Full Season W%]], 18, FALSE)</f>
        <v>#N/A</v>
      </c>
      <c r="AF882" s="11" t="e">
        <f t="shared" si="154"/>
        <v>#N/A</v>
      </c>
      <c r="AG882" s="11" t="e">
        <f>VLOOKUP($B882, 'Home Field Adv'!$A$2:$I$31, 9, FALSE)</f>
        <v>#N/A</v>
      </c>
      <c r="AH882" s="11" t="e">
        <f>VLOOKUP($C882, FanGraphs_Standings[[Abbreviation]:[2024 Year to Date G]], 2, FALSE)</f>
        <v>#N/A</v>
      </c>
      <c r="AI882" s="11" t="e">
        <f>_xlfn.IFNA(VLOOKUP($E882, 'SP Per G'!$A$2:$D$1385, 3, FALSE), AO882)</f>
        <v>#N/A</v>
      </c>
      <c r="AJ882" s="11" t="e">
        <f>IF(AND(ISNA(VLOOKUP($E882, 'SP Per G'!$A$2:$D$1385, 4, FALSE)), ISTEXT($E882)), AI882,IF(ISNA(VLOOKUP($E882, 'SP Per G'!$A$2:$D$1385, 4, FALSE)), AO882, VLOOKUP($E882, 'SP Per G'!$A$2:$D$1385, 4, FALSE)))</f>
        <v>#N/A</v>
      </c>
      <c r="AK882" s="11" t="e">
        <f t="shared" si="155"/>
        <v>#N/A</v>
      </c>
      <c r="AL882" s="11" t="e">
        <f>_xlfn.IFNA(VLOOKUP($E882, Individual_Pitching___Dashboard[], 18, FALSE), VLOOKUP($C882,Team_Pitching___Advanced[[Team]:[SIERA]],16,FALSE))</f>
        <v>#N/A</v>
      </c>
      <c r="AM882" s="11" t="e">
        <f>_xlfn.IFNA(VLOOKUP($E882, Individual_Pitching___Dashboard[], 20, FALSE), VLOOKUP($C882,Team_Pitching___Advanced[[Team]:[xFIP]],19,FALSE))</f>
        <v>#N/A</v>
      </c>
      <c r="AN882" s="11" t="e">
        <f>_xlfn.IFNA(VLOOKUP($E882,Individual_Pitching___Advanced[],21,FALSE),VLOOKUP($C882,Team_Pitching___Advanced[[Team]:[SIERA]],20,FALSE))</f>
        <v>#N/A</v>
      </c>
      <c r="AO882" s="11" t="e">
        <f>VLOOKUP($C882, 'Team Per G'!$A$2:$G$31, 7, FALSE)</f>
        <v>#N/A</v>
      </c>
      <c r="AP882" s="11" t="e">
        <f>VLOOKUP($C882, 'FanGraphs - Team WAR Projected'!$B$2:$E$31, 3, FALSE)/162</f>
        <v>#N/A</v>
      </c>
      <c r="AQ882" s="11" t="e">
        <f t="shared" si="156"/>
        <v>#N/A</v>
      </c>
      <c r="AR882" s="11" t="e">
        <f>VLOOKUP($C882, Team_Pitching___Advanced[[Team]:[xFIP]], 19,FALSE)</f>
        <v>#N/A</v>
      </c>
      <c r="AS882" s="11" t="e">
        <f>VLOOKUP($C882, Team_Pitching___Advanced[], 20, FALSE)</f>
        <v>#N/A</v>
      </c>
      <c r="AT882" s="11" t="e">
        <f>VLOOKUP($C882, Team_Batting___Dashboard[[Team]:[wOBA]], 16, FALSE)</f>
        <v>#N/A</v>
      </c>
      <c r="AU882" s="11" t="e">
        <f>VLOOKUP($C882, Team_Batting___Advanced[[Team]:[OPS]], 9, FALSE)</f>
        <v>#N/A</v>
      </c>
      <c r="AV882" s="11" t="e">
        <f>VLOOKUP($C882, Team_Batting___Advanced[], 19, FALSE)</f>
        <v>#N/A</v>
      </c>
      <c r="AW882" s="11" t="e">
        <f>VLOOKUP($C882, 'Team Per G'!$A$2:$G$31, 3, FALSE)</f>
        <v>#N/A</v>
      </c>
      <c r="AX882" s="11" t="e">
        <f>VLOOKUP($C882, 'Team Per G'!$A$2:$G$31, 5, FALSE)</f>
        <v>#N/A</v>
      </c>
      <c r="AY882" s="11" t="e">
        <f>VLOOKUP($C882, 'Team Per G'!$A$2:$G$31, 4, FALSE)</f>
        <v>#N/A</v>
      </c>
      <c r="AZ882" s="11" t="e">
        <f>VLOOKUP($C882, Team_Batting___Dashboard[], 22, FALSE)/$AH882</f>
        <v>#N/A</v>
      </c>
      <c r="BA882" s="11" t="e">
        <f>VLOOKUP($C882, 'FanGraphs - Team WAR Projected'!$B$2:$E$31, 4, FALSE)/162</f>
        <v>#N/A</v>
      </c>
      <c r="BB882" s="11" t="e">
        <f t="shared" si="157"/>
        <v>#N/A</v>
      </c>
      <c r="BC882" s="11" t="e">
        <f>VLOOKUP($C882, FanGraphs_Standings[[Abbreviation]:[2024 Year to Date RS/G]], 6, FALSE)/$AH882</f>
        <v>#N/A</v>
      </c>
      <c r="BD882" s="11" t="e">
        <f>VLOOKUP($C882, FanGraphs_Standings[[Abbreviation]:[2024 Projected Full Season RDif]], 19, FALSE)/162</f>
        <v>#N/A</v>
      </c>
      <c r="BE882" s="11" t="e">
        <f t="shared" si="158"/>
        <v>#N/A</v>
      </c>
      <c r="BF882" s="11" t="e">
        <f>VLOOKUP($C882, FanGraphs_Standings[[Abbreviation]:[2024 Projected Full Season RDif]], 5, FALSE)</f>
        <v>#N/A</v>
      </c>
      <c r="BG882" s="11" t="e">
        <f>VLOOKUP($C882, FanGraphs_Standings[[Abbreviation]:[2024 Projected Full Season W%]], 18, FALSE)</f>
        <v>#N/A</v>
      </c>
      <c r="BH882" s="11" t="e">
        <f t="shared" si="159"/>
        <v>#N/A</v>
      </c>
      <c r="BI882" s="11" t="e">
        <f>VLOOKUP($C882, 'Home Field Adv'!$A$2:$K$31, 11, FALSE)</f>
        <v>#N/A</v>
      </c>
      <c r="BL882" s="12" t="str">
        <f t="shared" si="160"/>
        <v/>
      </c>
      <c r="BM882" s="12" t="str">
        <f t="shared" si="163"/>
        <v/>
      </c>
      <c r="BN882" s="12" t="str">
        <f t="shared" si="161"/>
        <v/>
      </c>
    </row>
    <row r="883" spans="6:66" x14ac:dyDescent="0.45">
      <c r="F883" s="11" t="e">
        <f>VLOOKUP($B883, FanGraphs_Standings[[Abbreviation]:[2024 Year to Date G]], 2, FALSE)</f>
        <v>#N/A</v>
      </c>
      <c r="G883" s="11" t="e">
        <f>_xlfn.IFNA(VLOOKUP($D883, 'SP Per G'!$A$2:$D$1385, 3, FALSE),M883)</f>
        <v>#N/A</v>
      </c>
      <c r="H883" s="11" t="e">
        <f>IF(AND(ISNA(VLOOKUP($D883, 'SP Per G'!$A$2:$D$1385, 4, FALSE)), ISTEXT($D883)), G883,IF(ISNA(VLOOKUP($D883, 'SP Per G'!$A$2:$D$1385, 4, FALSE)), M883, VLOOKUP($D883, 'SP Per G'!$A$2:$D$1385, 4, FALSE)))</f>
        <v>#N/A</v>
      </c>
      <c r="I883" s="11" t="e">
        <f t="shared" si="151"/>
        <v>#N/A</v>
      </c>
      <c r="J883" s="11" t="e">
        <f>_xlfn.IFNA(VLOOKUP($D883,Individual_Pitching___Dashboard[],18,FALSE),VLOOKUP(B883,Team_Pitching___Dashboard[[Team]:[ERA]],17,FALSE))</f>
        <v>#N/A</v>
      </c>
      <c r="K883" s="11" t="e">
        <f>_xlfn.IFNA(VLOOKUP($D883, Individual_Pitching___Dashboard[], 20, FALSE), VLOOKUP(B883,Team_Pitching___Dashboard[[Team]:[xFIP]],20,FALSE))</f>
        <v>#N/A</v>
      </c>
      <c r="L883" s="11" t="e">
        <f>_xlfn.IFNA(VLOOKUP($D883, Individual_Pitching___Advanced[], 21,FALSE), VLOOKUP(B883, Team_Pitching___Advanced[], 20, FALSE))</f>
        <v>#N/A</v>
      </c>
      <c r="M883" s="11" t="e">
        <f>VLOOKUP($B883, 'Team Per G'!$A$2:$G$31, 7, FALSE)</f>
        <v>#N/A</v>
      </c>
      <c r="N883" s="11" t="e">
        <f>VLOOKUP($B883, 'FanGraphs - Team WAR Projected'!$B$2:$E$31, 3, FALSE)/162</f>
        <v>#N/A</v>
      </c>
      <c r="O883" s="11" t="e">
        <f t="shared" si="152"/>
        <v>#N/A</v>
      </c>
      <c r="P883" s="11" t="e">
        <f>VLOOKUP($B883, Team_Pitching___Advanced[[Team]:[xFIP]], 19,FALSE)</f>
        <v>#N/A</v>
      </c>
      <c r="Q883" s="11" t="e">
        <f>VLOOKUP($B883, Team_Pitching___Advanced[], 20, FALSE)</f>
        <v>#N/A</v>
      </c>
      <c r="R883" s="11" t="e">
        <f>VLOOKUP($B883, Team_Batting___Dashboard[[Team]:[wOBA]], 16, FALSE)</f>
        <v>#N/A</v>
      </c>
      <c r="S883" s="11" t="e">
        <f>VLOOKUP($B883, Team_Batting___Advanced[[Team]:[OPS]], 9, FALSE)</f>
        <v>#N/A</v>
      </c>
      <c r="T883" s="11" t="e">
        <f>VLOOKUP($B883, Team_Batting___Advanced[], 19, FALSE)</f>
        <v>#N/A</v>
      </c>
      <c r="U883" s="11" t="e">
        <f>VLOOKUP($B883, 'Team Per G'!$A$2:$G$31, 3, FALSE)</f>
        <v>#N/A</v>
      </c>
      <c r="V883" s="11" t="e">
        <f>VLOOKUP($B883, 'Team Per G'!$A$2:$G$31, 5, FALSE)</f>
        <v>#N/A</v>
      </c>
      <c r="W883" s="11" t="e">
        <f>VLOOKUP($B883, 'Team Per G'!$A$2:$G$31, 4, FALSE)</f>
        <v>#N/A</v>
      </c>
      <c r="X883" s="11" t="e">
        <f>VLOOKUP($B883, Team_Batting___Dashboard[], 22, FALSE)/$F883</f>
        <v>#N/A</v>
      </c>
      <c r="Y883" s="11" t="e">
        <f>VLOOKUP($B883, 'FanGraphs - Team WAR Projected'!$B$2:$E$31, 4, FALSE)/162</f>
        <v>#N/A</v>
      </c>
      <c r="Z883" s="11" t="e">
        <f t="shared" si="153"/>
        <v>#N/A</v>
      </c>
      <c r="AA883" s="11" t="e">
        <f>VLOOKUP($B883, FanGraphs_Standings[[Abbreviation]:[2024 Year to Date RS/G]], 6, FALSE)/$F883</f>
        <v>#N/A</v>
      </c>
      <c r="AB883" s="11" t="e">
        <f>VLOOKUP($B883, FanGraphs_Standings[[Abbreviation]:[2024 Projected Full Season RDif]], 19, FALSE)/162</f>
        <v>#N/A</v>
      </c>
      <c r="AC883" s="11" t="e">
        <f t="shared" si="162"/>
        <v>#N/A</v>
      </c>
      <c r="AD883" s="11" t="e">
        <f>VLOOKUP($B883, FanGraphs_Standings[[Abbreviation]:[2024 Projected Full Season RDif]], 5, FALSE)</f>
        <v>#N/A</v>
      </c>
      <c r="AE883" s="11" t="e">
        <f>VLOOKUP($B883, FanGraphs_Standings[[Abbreviation]:[2024 Projected Full Season W%]], 18, FALSE)</f>
        <v>#N/A</v>
      </c>
      <c r="AF883" s="11" t="e">
        <f t="shared" si="154"/>
        <v>#N/A</v>
      </c>
      <c r="AG883" s="11" t="e">
        <f>VLOOKUP($B883, 'Home Field Adv'!$A$2:$I$31, 9, FALSE)</f>
        <v>#N/A</v>
      </c>
      <c r="AH883" s="11" t="e">
        <f>VLOOKUP($C883, FanGraphs_Standings[[Abbreviation]:[2024 Year to Date G]], 2, FALSE)</f>
        <v>#N/A</v>
      </c>
      <c r="AI883" s="11" t="e">
        <f>_xlfn.IFNA(VLOOKUP($E883, 'SP Per G'!$A$2:$D$1385, 3, FALSE), AO883)</f>
        <v>#N/A</v>
      </c>
      <c r="AJ883" s="11" t="e">
        <f>IF(AND(ISNA(VLOOKUP($E883, 'SP Per G'!$A$2:$D$1385, 4, FALSE)), ISTEXT($E883)), AI883,IF(ISNA(VLOOKUP($E883, 'SP Per G'!$A$2:$D$1385, 4, FALSE)), AO883, VLOOKUP($E883, 'SP Per G'!$A$2:$D$1385, 4, FALSE)))</f>
        <v>#N/A</v>
      </c>
      <c r="AK883" s="11" t="e">
        <f t="shared" si="155"/>
        <v>#N/A</v>
      </c>
      <c r="AL883" s="11" t="e">
        <f>_xlfn.IFNA(VLOOKUP($E883, Individual_Pitching___Dashboard[], 18, FALSE), VLOOKUP($C883,Team_Pitching___Advanced[[Team]:[SIERA]],16,FALSE))</f>
        <v>#N/A</v>
      </c>
      <c r="AM883" s="11" t="e">
        <f>_xlfn.IFNA(VLOOKUP($E883, Individual_Pitching___Dashboard[], 20, FALSE), VLOOKUP($C883,Team_Pitching___Advanced[[Team]:[xFIP]],19,FALSE))</f>
        <v>#N/A</v>
      </c>
      <c r="AN883" s="11" t="e">
        <f>_xlfn.IFNA(VLOOKUP($E883,Individual_Pitching___Advanced[],21,FALSE),VLOOKUP($C883,Team_Pitching___Advanced[[Team]:[SIERA]],20,FALSE))</f>
        <v>#N/A</v>
      </c>
      <c r="AO883" s="11" t="e">
        <f>VLOOKUP($C883, 'Team Per G'!$A$2:$G$31, 7, FALSE)</f>
        <v>#N/A</v>
      </c>
      <c r="AP883" s="11" t="e">
        <f>VLOOKUP($C883, 'FanGraphs - Team WAR Projected'!$B$2:$E$31, 3, FALSE)/162</f>
        <v>#N/A</v>
      </c>
      <c r="AQ883" s="11" t="e">
        <f t="shared" si="156"/>
        <v>#N/A</v>
      </c>
      <c r="AR883" s="11" t="e">
        <f>VLOOKUP($C883, Team_Pitching___Advanced[[Team]:[xFIP]], 19,FALSE)</f>
        <v>#N/A</v>
      </c>
      <c r="AS883" s="11" t="e">
        <f>VLOOKUP($C883, Team_Pitching___Advanced[], 20, FALSE)</f>
        <v>#N/A</v>
      </c>
      <c r="AT883" s="11" t="e">
        <f>VLOOKUP($C883, Team_Batting___Dashboard[[Team]:[wOBA]], 16, FALSE)</f>
        <v>#N/A</v>
      </c>
      <c r="AU883" s="11" t="e">
        <f>VLOOKUP($C883, Team_Batting___Advanced[[Team]:[OPS]], 9, FALSE)</f>
        <v>#N/A</v>
      </c>
      <c r="AV883" s="11" t="e">
        <f>VLOOKUP($C883, Team_Batting___Advanced[], 19, FALSE)</f>
        <v>#N/A</v>
      </c>
      <c r="AW883" s="11" t="e">
        <f>VLOOKUP($C883, 'Team Per G'!$A$2:$G$31, 3, FALSE)</f>
        <v>#N/A</v>
      </c>
      <c r="AX883" s="11" t="e">
        <f>VLOOKUP($C883, 'Team Per G'!$A$2:$G$31, 5, FALSE)</f>
        <v>#N/A</v>
      </c>
      <c r="AY883" s="11" t="e">
        <f>VLOOKUP($C883, 'Team Per G'!$A$2:$G$31, 4, FALSE)</f>
        <v>#N/A</v>
      </c>
      <c r="AZ883" s="11" t="e">
        <f>VLOOKUP($C883, Team_Batting___Dashboard[], 22, FALSE)/$AH883</f>
        <v>#N/A</v>
      </c>
      <c r="BA883" s="11" t="e">
        <f>VLOOKUP($C883, 'FanGraphs - Team WAR Projected'!$B$2:$E$31, 4, FALSE)/162</f>
        <v>#N/A</v>
      </c>
      <c r="BB883" s="11" t="e">
        <f t="shared" si="157"/>
        <v>#N/A</v>
      </c>
      <c r="BC883" s="11" t="e">
        <f>VLOOKUP($C883, FanGraphs_Standings[[Abbreviation]:[2024 Year to Date RS/G]], 6, FALSE)/$AH883</f>
        <v>#N/A</v>
      </c>
      <c r="BD883" s="11" t="e">
        <f>VLOOKUP($C883, FanGraphs_Standings[[Abbreviation]:[2024 Projected Full Season RDif]], 19, FALSE)/162</f>
        <v>#N/A</v>
      </c>
      <c r="BE883" s="11" t="e">
        <f t="shared" si="158"/>
        <v>#N/A</v>
      </c>
      <c r="BF883" s="11" t="e">
        <f>VLOOKUP($C883, FanGraphs_Standings[[Abbreviation]:[2024 Projected Full Season RDif]], 5, FALSE)</f>
        <v>#N/A</v>
      </c>
      <c r="BG883" s="11" t="e">
        <f>VLOOKUP($C883, FanGraphs_Standings[[Abbreviation]:[2024 Projected Full Season W%]], 18, FALSE)</f>
        <v>#N/A</v>
      </c>
      <c r="BH883" s="11" t="e">
        <f t="shared" si="159"/>
        <v>#N/A</v>
      </c>
      <c r="BI883" s="11" t="e">
        <f>VLOOKUP($C883, 'Home Field Adv'!$A$2:$K$31, 11, FALSE)</f>
        <v>#N/A</v>
      </c>
      <c r="BL883" s="12" t="str">
        <f t="shared" si="160"/>
        <v/>
      </c>
      <c r="BM883" s="12" t="str">
        <f t="shared" si="163"/>
        <v/>
      </c>
      <c r="BN883" s="12" t="str">
        <f t="shared" si="161"/>
        <v/>
      </c>
    </row>
    <row r="884" spans="6:66" x14ac:dyDescent="0.45">
      <c r="F884" s="11" t="e">
        <f>VLOOKUP($B884, FanGraphs_Standings[[Abbreviation]:[2024 Year to Date G]], 2, FALSE)</f>
        <v>#N/A</v>
      </c>
      <c r="G884" s="11" t="e">
        <f>_xlfn.IFNA(VLOOKUP($D884, 'SP Per G'!$A$2:$D$1385, 3, FALSE),M884)</f>
        <v>#N/A</v>
      </c>
      <c r="H884" s="11" t="e">
        <f>IF(AND(ISNA(VLOOKUP($D884, 'SP Per G'!$A$2:$D$1385, 4, FALSE)), ISTEXT($D884)), G884,IF(ISNA(VLOOKUP($D884, 'SP Per G'!$A$2:$D$1385, 4, FALSE)), M884, VLOOKUP($D884, 'SP Per G'!$A$2:$D$1385, 4, FALSE)))</f>
        <v>#N/A</v>
      </c>
      <c r="I884" s="11" t="e">
        <f t="shared" si="151"/>
        <v>#N/A</v>
      </c>
      <c r="J884" s="11" t="e">
        <f>_xlfn.IFNA(VLOOKUP($D884,Individual_Pitching___Dashboard[],18,FALSE),VLOOKUP(B884,Team_Pitching___Dashboard[[Team]:[ERA]],17,FALSE))</f>
        <v>#N/A</v>
      </c>
      <c r="K884" s="11" t="e">
        <f>_xlfn.IFNA(VLOOKUP($D884, Individual_Pitching___Dashboard[], 20, FALSE), VLOOKUP(B884,Team_Pitching___Dashboard[[Team]:[xFIP]],20,FALSE))</f>
        <v>#N/A</v>
      </c>
      <c r="L884" s="11" t="e">
        <f>_xlfn.IFNA(VLOOKUP($D884, Individual_Pitching___Advanced[], 21,FALSE), VLOOKUP(B884, Team_Pitching___Advanced[], 20, FALSE))</f>
        <v>#N/A</v>
      </c>
      <c r="M884" s="11" t="e">
        <f>VLOOKUP($B884, 'Team Per G'!$A$2:$G$31, 7, FALSE)</f>
        <v>#N/A</v>
      </c>
      <c r="N884" s="11" t="e">
        <f>VLOOKUP($B884, 'FanGraphs - Team WAR Projected'!$B$2:$E$31, 3, FALSE)/162</f>
        <v>#N/A</v>
      </c>
      <c r="O884" s="11" t="e">
        <f t="shared" si="152"/>
        <v>#N/A</v>
      </c>
      <c r="P884" s="11" t="e">
        <f>VLOOKUP($B884, Team_Pitching___Advanced[[Team]:[xFIP]], 19,FALSE)</f>
        <v>#N/A</v>
      </c>
      <c r="Q884" s="11" t="e">
        <f>VLOOKUP($B884, Team_Pitching___Advanced[], 20, FALSE)</f>
        <v>#N/A</v>
      </c>
      <c r="R884" s="11" t="e">
        <f>VLOOKUP($B884, Team_Batting___Dashboard[[Team]:[wOBA]], 16, FALSE)</f>
        <v>#N/A</v>
      </c>
      <c r="S884" s="11" t="e">
        <f>VLOOKUP($B884, Team_Batting___Advanced[[Team]:[OPS]], 9, FALSE)</f>
        <v>#N/A</v>
      </c>
      <c r="T884" s="11" t="e">
        <f>VLOOKUP($B884, Team_Batting___Advanced[], 19, FALSE)</f>
        <v>#N/A</v>
      </c>
      <c r="U884" s="11" t="e">
        <f>VLOOKUP($B884, 'Team Per G'!$A$2:$G$31, 3, FALSE)</f>
        <v>#N/A</v>
      </c>
      <c r="V884" s="11" t="e">
        <f>VLOOKUP($B884, 'Team Per G'!$A$2:$G$31, 5, FALSE)</f>
        <v>#N/A</v>
      </c>
      <c r="W884" s="11" t="e">
        <f>VLOOKUP($B884, 'Team Per G'!$A$2:$G$31, 4, FALSE)</f>
        <v>#N/A</v>
      </c>
      <c r="X884" s="11" t="e">
        <f>VLOOKUP($B884, Team_Batting___Dashboard[], 22, FALSE)/$F884</f>
        <v>#N/A</v>
      </c>
      <c r="Y884" s="11" t="e">
        <f>VLOOKUP($B884, 'FanGraphs - Team WAR Projected'!$B$2:$E$31, 4, FALSE)/162</f>
        <v>#N/A</v>
      </c>
      <c r="Z884" s="11" t="e">
        <f t="shared" si="153"/>
        <v>#N/A</v>
      </c>
      <c r="AA884" s="11" t="e">
        <f>VLOOKUP($B884, FanGraphs_Standings[[Abbreviation]:[2024 Year to Date RS/G]], 6, FALSE)/$F884</f>
        <v>#N/A</v>
      </c>
      <c r="AB884" s="11" t="e">
        <f>VLOOKUP($B884, FanGraphs_Standings[[Abbreviation]:[2024 Projected Full Season RDif]], 19, FALSE)/162</f>
        <v>#N/A</v>
      </c>
      <c r="AC884" s="11" t="e">
        <f t="shared" si="162"/>
        <v>#N/A</v>
      </c>
      <c r="AD884" s="11" t="e">
        <f>VLOOKUP($B884, FanGraphs_Standings[[Abbreviation]:[2024 Projected Full Season RDif]], 5, FALSE)</f>
        <v>#N/A</v>
      </c>
      <c r="AE884" s="11" t="e">
        <f>VLOOKUP($B884, FanGraphs_Standings[[Abbreviation]:[2024 Projected Full Season W%]], 18, FALSE)</f>
        <v>#N/A</v>
      </c>
      <c r="AF884" s="11" t="e">
        <f t="shared" si="154"/>
        <v>#N/A</v>
      </c>
      <c r="AG884" s="11" t="e">
        <f>VLOOKUP($B884, 'Home Field Adv'!$A$2:$I$31, 9, FALSE)</f>
        <v>#N/A</v>
      </c>
      <c r="AH884" s="11" t="e">
        <f>VLOOKUP($C884, FanGraphs_Standings[[Abbreviation]:[2024 Year to Date G]], 2, FALSE)</f>
        <v>#N/A</v>
      </c>
      <c r="AI884" s="11" t="e">
        <f>_xlfn.IFNA(VLOOKUP($E884, 'SP Per G'!$A$2:$D$1385, 3, FALSE), AO884)</f>
        <v>#N/A</v>
      </c>
      <c r="AJ884" s="11" t="e">
        <f>IF(AND(ISNA(VLOOKUP($E884, 'SP Per G'!$A$2:$D$1385, 4, FALSE)), ISTEXT($E884)), AI884,IF(ISNA(VLOOKUP($E884, 'SP Per G'!$A$2:$D$1385, 4, FALSE)), AO884, VLOOKUP($E884, 'SP Per G'!$A$2:$D$1385, 4, FALSE)))</f>
        <v>#N/A</v>
      </c>
      <c r="AK884" s="11" t="e">
        <f t="shared" si="155"/>
        <v>#N/A</v>
      </c>
      <c r="AL884" s="11" t="e">
        <f>_xlfn.IFNA(VLOOKUP($E884, Individual_Pitching___Dashboard[], 18, FALSE), VLOOKUP($C884,Team_Pitching___Advanced[[Team]:[SIERA]],16,FALSE))</f>
        <v>#N/A</v>
      </c>
      <c r="AM884" s="11" t="e">
        <f>_xlfn.IFNA(VLOOKUP($E884, Individual_Pitching___Dashboard[], 20, FALSE), VLOOKUP($C884,Team_Pitching___Advanced[[Team]:[xFIP]],19,FALSE))</f>
        <v>#N/A</v>
      </c>
      <c r="AN884" s="11" t="e">
        <f>_xlfn.IFNA(VLOOKUP($E884,Individual_Pitching___Advanced[],21,FALSE),VLOOKUP($C884,Team_Pitching___Advanced[[Team]:[SIERA]],20,FALSE))</f>
        <v>#N/A</v>
      </c>
      <c r="AO884" s="11" t="e">
        <f>VLOOKUP($C884, 'Team Per G'!$A$2:$G$31, 7, FALSE)</f>
        <v>#N/A</v>
      </c>
      <c r="AP884" s="11" t="e">
        <f>VLOOKUP($C884, 'FanGraphs - Team WAR Projected'!$B$2:$E$31, 3, FALSE)/162</f>
        <v>#N/A</v>
      </c>
      <c r="AQ884" s="11" t="e">
        <f t="shared" si="156"/>
        <v>#N/A</v>
      </c>
      <c r="AR884" s="11" t="e">
        <f>VLOOKUP($C884, Team_Pitching___Advanced[[Team]:[xFIP]], 19,FALSE)</f>
        <v>#N/A</v>
      </c>
      <c r="AS884" s="11" t="e">
        <f>VLOOKUP($C884, Team_Pitching___Advanced[], 20, FALSE)</f>
        <v>#N/A</v>
      </c>
      <c r="AT884" s="11" t="e">
        <f>VLOOKUP($C884, Team_Batting___Dashboard[[Team]:[wOBA]], 16, FALSE)</f>
        <v>#N/A</v>
      </c>
      <c r="AU884" s="11" t="e">
        <f>VLOOKUP($C884, Team_Batting___Advanced[[Team]:[OPS]], 9, FALSE)</f>
        <v>#N/A</v>
      </c>
      <c r="AV884" s="11" t="e">
        <f>VLOOKUP($C884, Team_Batting___Advanced[], 19, FALSE)</f>
        <v>#N/A</v>
      </c>
      <c r="AW884" s="11" t="e">
        <f>VLOOKUP($C884, 'Team Per G'!$A$2:$G$31, 3, FALSE)</f>
        <v>#N/A</v>
      </c>
      <c r="AX884" s="11" t="e">
        <f>VLOOKUP($C884, 'Team Per G'!$A$2:$G$31, 5, FALSE)</f>
        <v>#N/A</v>
      </c>
      <c r="AY884" s="11" t="e">
        <f>VLOOKUP($C884, 'Team Per G'!$A$2:$G$31, 4, FALSE)</f>
        <v>#N/A</v>
      </c>
      <c r="AZ884" s="11" t="e">
        <f>VLOOKUP($C884, Team_Batting___Dashboard[], 22, FALSE)/$AH884</f>
        <v>#N/A</v>
      </c>
      <c r="BA884" s="11" t="e">
        <f>VLOOKUP($C884, 'FanGraphs - Team WAR Projected'!$B$2:$E$31, 4, FALSE)/162</f>
        <v>#N/A</v>
      </c>
      <c r="BB884" s="11" t="e">
        <f t="shared" si="157"/>
        <v>#N/A</v>
      </c>
      <c r="BC884" s="11" t="e">
        <f>VLOOKUP($C884, FanGraphs_Standings[[Abbreviation]:[2024 Year to Date RS/G]], 6, FALSE)/$AH884</f>
        <v>#N/A</v>
      </c>
      <c r="BD884" s="11" t="e">
        <f>VLOOKUP($C884, FanGraphs_Standings[[Abbreviation]:[2024 Projected Full Season RDif]], 19, FALSE)/162</f>
        <v>#N/A</v>
      </c>
      <c r="BE884" s="11" t="e">
        <f t="shared" si="158"/>
        <v>#N/A</v>
      </c>
      <c r="BF884" s="11" t="e">
        <f>VLOOKUP($C884, FanGraphs_Standings[[Abbreviation]:[2024 Projected Full Season RDif]], 5, FALSE)</f>
        <v>#N/A</v>
      </c>
      <c r="BG884" s="11" t="e">
        <f>VLOOKUP($C884, FanGraphs_Standings[[Abbreviation]:[2024 Projected Full Season W%]], 18, FALSE)</f>
        <v>#N/A</v>
      </c>
      <c r="BH884" s="11" t="e">
        <f t="shared" si="159"/>
        <v>#N/A</v>
      </c>
      <c r="BI884" s="11" t="e">
        <f>VLOOKUP($C884, 'Home Field Adv'!$A$2:$K$31, 11, FALSE)</f>
        <v>#N/A</v>
      </c>
      <c r="BL884" s="12" t="str">
        <f t="shared" si="160"/>
        <v/>
      </c>
      <c r="BM884" s="12" t="str">
        <f t="shared" si="163"/>
        <v/>
      </c>
      <c r="BN884" s="12" t="str">
        <f t="shared" si="161"/>
        <v/>
      </c>
    </row>
    <row r="885" spans="6:66" x14ac:dyDescent="0.45">
      <c r="F885" s="11" t="e">
        <f>VLOOKUP($B885, FanGraphs_Standings[[Abbreviation]:[2024 Year to Date G]], 2, FALSE)</f>
        <v>#N/A</v>
      </c>
      <c r="G885" s="11" t="e">
        <f>_xlfn.IFNA(VLOOKUP($D885, 'SP Per G'!$A$2:$D$1385, 3, FALSE),M885)</f>
        <v>#N/A</v>
      </c>
      <c r="H885" s="11" t="e">
        <f>IF(AND(ISNA(VLOOKUP($D885, 'SP Per G'!$A$2:$D$1385, 4, FALSE)), ISTEXT($D885)), G885,IF(ISNA(VLOOKUP($D885, 'SP Per G'!$A$2:$D$1385, 4, FALSE)), M885, VLOOKUP($D885, 'SP Per G'!$A$2:$D$1385, 4, FALSE)))</f>
        <v>#N/A</v>
      </c>
      <c r="I885" s="11" t="e">
        <f t="shared" si="151"/>
        <v>#N/A</v>
      </c>
      <c r="J885" s="11" t="e">
        <f>_xlfn.IFNA(VLOOKUP($D885,Individual_Pitching___Dashboard[],18,FALSE),VLOOKUP(B885,Team_Pitching___Dashboard[[Team]:[ERA]],17,FALSE))</f>
        <v>#N/A</v>
      </c>
      <c r="K885" s="11" t="e">
        <f>_xlfn.IFNA(VLOOKUP($D885, Individual_Pitching___Dashboard[], 20, FALSE), VLOOKUP(B885,Team_Pitching___Dashboard[[Team]:[xFIP]],20,FALSE))</f>
        <v>#N/A</v>
      </c>
      <c r="L885" s="11" t="e">
        <f>_xlfn.IFNA(VLOOKUP($D885, Individual_Pitching___Advanced[], 21,FALSE), VLOOKUP(B885, Team_Pitching___Advanced[], 20, FALSE))</f>
        <v>#N/A</v>
      </c>
      <c r="M885" s="11" t="e">
        <f>VLOOKUP($B885, 'Team Per G'!$A$2:$G$31, 7, FALSE)</f>
        <v>#N/A</v>
      </c>
      <c r="N885" s="11" t="e">
        <f>VLOOKUP($B885, 'FanGraphs - Team WAR Projected'!$B$2:$E$31, 3, FALSE)/162</f>
        <v>#N/A</v>
      </c>
      <c r="O885" s="11" t="e">
        <f t="shared" si="152"/>
        <v>#N/A</v>
      </c>
      <c r="P885" s="11" t="e">
        <f>VLOOKUP($B885, Team_Pitching___Advanced[[Team]:[xFIP]], 19,FALSE)</f>
        <v>#N/A</v>
      </c>
      <c r="Q885" s="11" t="e">
        <f>VLOOKUP($B885, Team_Pitching___Advanced[], 20, FALSE)</f>
        <v>#N/A</v>
      </c>
      <c r="R885" s="11" t="e">
        <f>VLOOKUP($B885, Team_Batting___Dashboard[[Team]:[wOBA]], 16, FALSE)</f>
        <v>#N/A</v>
      </c>
      <c r="S885" s="11" t="e">
        <f>VLOOKUP($B885, Team_Batting___Advanced[[Team]:[OPS]], 9, FALSE)</f>
        <v>#N/A</v>
      </c>
      <c r="T885" s="11" t="e">
        <f>VLOOKUP($B885, Team_Batting___Advanced[], 19, FALSE)</f>
        <v>#N/A</v>
      </c>
      <c r="U885" s="11" t="e">
        <f>VLOOKUP($B885, 'Team Per G'!$A$2:$G$31, 3, FALSE)</f>
        <v>#N/A</v>
      </c>
      <c r="V885" s="11" t="e">
        <f>VLOOKUP($B885, 'Team Per G'!$A$2:$G$31, 5, FALSE)</f>
        <v>#N/A</v>
      </c>
      <c r="W885" s="11" t="e">
        <f>VLOOKUP($B885, 'Team Per G'!$A$2:$G$31, 4, FALSE)</f>
        <v>#N/A</v>
      </c>
      <c r="X885" s="11" t="e">
        <f>VLOOKUP($B885, Team_Batting___Dashboard[], 22, FALSE)/$F885</f>
        <v>#N/A</v>
      </c>
      <c r="Y885" s="11" t="e">
        <f>VLOOKUP($B885, 'FanGraphs - Team WAR Projected'!$B$2:$E$31, 4, FALSE)/162</f>
        <v>#N/A</v>
      </c>
      <c r="Z885" s="11" t="e">
        <f t="shared" si="153"/>
        <v>#N/A</v>
      </c>
      <c r="AA885" s="11" t="e">
        <f>VLOOKUP($B885, FanGraphs_Standings[[Abbreviation]:[2024 Year to Date RS/G]], 6, FALSE)/$F885</f>
        <v>#N/A</v>
      </c>
      <c r="AB885" s="11" t="e">
        <f>VLOOKUP($B885, FanGraphs_Standings[[Abbreviation]:[2024 Projected Full Season RDif]], 19, FALSE)/162</f>
        <v>#N/A</v>
      </c>
      <c r="AC885" s="11" t="e">
        <f t="shared" si="162"/>
        <v>#N/A</v>
      </c>
      <c r="AD885" s="11" t="e">
        <f>VLOOKUP($B885, FanGraphs_Standings[[Abbreviation]:[2024 Projected Full Season RDif]], 5, FALSE)</f>
        <v>#N/A</v>
      </c>
      <c r="AE885" s="11" t="e">
        <f>VLOOKUP($B885, FanGraphs_Standings[[Abbreviation]:[2024 Projected Full Season W%]], 18, FALSE)</f>
        <v>#N/A</v>
      </c>
      <c r="AF885" s="11" t="e">
        <f t="shared" si="154"/>
        <v>#N/A</v>
      </c>
      <c r="AG885" s="11" t="e">
        <f>VLOOKUP($B885, 'Home Field Adv'!$A$2:$I$31, 9, FALSE)</f>
        <v>#N/A</v>
      </c>
      <c r="AH885" s="11" t="e">
        <f>VLOOKUP($C885, FanGraphs_Standings[[Abbreviation]:[2024 Year to Date G]], 2, FALSE)</f>
        <v>#N/A</v>
      </c>
      <c r="AI885" s="11" t="e">
        <f>_xlfn.IFNA(VLOOKUP($E885, 'SP Per G'!$A$2:$D$1385, 3, FALSE), AO885)</f>
        <v>#N/A</v>
      </c>
      <c r="AJ885" s="11" t="e">
        <f>IF(AND(ISNA(VLOOKUP($E885, 'SP Per G'!$A$2:$D$1385, 4, FALSE)), ISTEXT($E885)), AI885,IF(ISNA(VLOOKUP($E885, 'SP Per G'!$A$2:$D$1385, 4, FALSE)), AO885, VLOOKUP($E885, 'SP Per G'!$A$2:$D$1385, 4, FALSE)))</f>
        <v>#N/A</v>
      </c>
      <c r="AK885" s="11" t="e">
        <f t="shared" si="155"/>
        <v>#N/A</v>
      </c>
      <c r="AL885" s="11" t="e">
        <f>_xlfn.IFNA(VLOOKUP($E885, Individual_Pitching___Dashboard[], 18, FALSE), VLOOKUP($C885,Team_Pitching___Advanced[[Team]:[SIERA]],16,FALSE))</f>
        <v>#N/A</v>
      </c>
      <c r="AM885" s="11" t="e">
        <f>_xlfn.IFNA(VLOOKUP($E885, Individual_Pitching___Dashboard[], 20, FALSE), VLOOKUP($C885,Team_Pitching___Advanced[[Team]:[xFIP]],19,FALSE))</f>
        <v>#N/A</v>
      </c>
      <c r="AN885" s="11" t="e">
        <f>_xlfn.IFNA(VLOOKUP($E885,Individual_Pitching___Advanced[],21,FALSE),VLOOKUP($C885,Team_Pitching___Advanced[[Team]:[SIERA]],20,FALSE))</f>
        <v>#N/A</v>
      </c>
      <c r="AO885" s="11" t="e">
        <f>VLOOKUP($C885, 'Team Per G'!$A$2:$G$31, 7, FALSE)</f>
        <v>#N/A</v>
      </c>
      <c r="AP885" s="11" t="e">
        <f>VLOOKUP($C885, 'FanGraphs - Team WAR Projected'!$B$2:$E$31, 3, FALSE)/162</f>
        <v>#N/A</v>
      </c>
      <c r="AQ885" s="11" t="e">
        <f t="shared" si="156"/>
        <v>#N/A</v>
      </c>
      <c r="AR885" s="11" t="e">
        <f>VLOOKUP($C885, Team_Pitching___Advanced[[Team]:[xFIP]], 19,FALSE)</f>
        <v>#N/A</v>
      </c>
      <c r="AS885" s="11" t="e">
        <f>VLOOKUP($C885, Team_Pitching___Advanced[], 20, FALSE)</f>
        <v>#N/A</v>
      </c>
      <c r="AT885" s="11" t="e">
        <f>VLOOKUP($C885, Team_Batting___Dashboard[[Team]:[wOBA]], 16, FALSE)</f>
        <v>#N/A</v>
      </c>
      <c r="AU885" s="11" t="e">
        <f>VLOOKUP($C885, Team_Batting___Advanced[[Team]:[OPS]], 9, FALSE)</f>
        <v>#N/A</v>
      </c>
      <c r="AV885" s="11" t="e">
        <f>VLOOKUP($C885, Team_Batting___Advanced[], 19, FALSE)</f>
        <v>#N/A</v>
      </c>
      <c r="AW885" s="11" t="e">
        <f>VLOOKUP($C885, 'Team Per G'!$A$2:$G$31, 3, FALSE)</f>
        <v>#N/A</v>
      </c>
      <c r="AX885" s="11" t="e">
        <f>VLOOKUP($C885, 'Team Per G'!$A$2:$G$31, 5, FALSE)</f>
        <v>#N/A</v>
      </c>
      <c r="AY885" s="11" t="e">
        <f>VLOOKUP($C885, 'Team Per G'!$A$2:$G$31, 4, FALSE)</f>
        <v>#N/A</v>
      </c>
      <c r="AZ885" s="11" t="e">
        <f>VLOOKUP($C885, Team_Batting___Dashboard[], 22, FALSE)/$AH885</f>
        <v>#N/A</v>
      </c>
      <c r="BA885" s="11" t="e">
        <f>VLOOKUP($C885, 'FanGraphs - Team WAR Projected'!$B$2:$E$31, 4, FALSE)/162</f>
        <v>#N/A</v>
      </c>
      <c r="BB885" s="11" t="e">
        <f t="shared" si="157"/>
        <v>#N/A</v>
      </c>
      <c r="BC885" s="11" t="e">
        <f>VLOOKUP($C885, FanGraphs_Standings[[Abbreviation]:[2024 Year to Date RS/G]], 6, FALSE)/$AH885</f>
        <v>#N/A</v>
      </c>
      <c r="BD885" s="11" t="e">
        <f>VLOOKUP($C885, FanGraphs_Standings[[Abbreviation]:[2024 Projected Full Season RDif]], 19, FALSE)/162</f>
        <v>#N/A</v>
      </c>
      <c r="BE885" s="11" t="e">
        <f t="shared" si="158"/>
        <v>#N/A</v>
      </c>
      <c r="BF885" s="11" t="e">
        <f>VLOOKUP($C885, FanGraphs_Standings[[Abbreviation]:[2024 Projected Full Season RDif]], 5, FALSE)</f>
        <v>#N/A</v>
      </c>
      <c r="BG885" s="11" t="e">
        <f>VLOOKUP($C885, FanGraphs_Standings[[Abbreviation]:[2024 Projected Full Season W%]], 18, FALSE)</f>
        <v>#N/A</v>
      </c>
      <c r="BH885" s="11" t="e">
        <f t="shared" si="159"/>
        <v>#N/A</v>
      </c>
      <c r="BI885" s="11" t="e">
        <f>VLOOKUP($C885, 'Home Field Adv'!$A$2:$K$31, 11, FALSE)</f>
        <v>#N/A</v>
      </c>
      <c r="BL885" s="12" t="str">
        <f t="shared" si="160"/>
        <v/>
      </c>
      <c r="BM885" s="12" t="str">
        <f t="shared" si="163"/>
        <v/>
      </c>
      <c r="BN885" s="12" t="str">
        <f t="shared" si="161"/>
        <v/>
      </c>
    </row>
    <row r="886" spans="6:66" x14ac:dyDescent="0.45">
      <c r="F886" s="11" t="e">
        <f>VLOOKUP($B886, FanGraphs_Standings[[Abbreviation]:[2024 Year to Date G]], 2, FALSE)</f>
        <v>#N/A</v>
      </c>
      <c r="G886" s="11" t="e">
        <f>_xlfn.IFNA(VLOOKUP($D886, 'SP Per G'!$A$2:$D$1385, 3, FALSE),M886)</f>
        <v>#N/A</v>
      </c>
      <c r="H886" s="11" t="e">
        <f>IF(AND(ISNA(VLOOKUP($D886, 'SP Per G'!$A$2:$D$1385, 4, FALSE)), ISTEXT($D886)), G886,IF(ISNA(VLOOKUP($D886, 'SP Per G'!$A$2:$D$1385, 4, FALSE)), M886, VLOOKUP($D886, 'SP Per G'!$A$2:$D$1385, 4, FALSE)))</f>
        <v>#N/A</v>
      </c>
      <c r="I886" s="11" t="e">
        <f t="shared" si="151"/>
        <v>#N/A</v>
      </c>
      <c r="J886" s="11" t="e">
        <f>_xlfn.IFNA(VLOOKUP($D886,Individual_Pitching___Dashboard[],18,FALSE),VLOOKUP(B886,Team_Pitching___Dashboard[[Team]:[ERA]],17,FALSE))</f>
        <v>#N/A</v>
      </c>
      <c r="K886" s="11" t="e">
        <f>_xlfn.IFNA(VLOOKUP($D886, Individual_Pitching___Dashboard[], 20, FALSE), VLOOKUP(B886,Team_Pitching___Dashboard[[Team]:[xFIP]],20,FALSE))</f>
        <v>#N/A</v>
      </c>
      <c r="L886" s="11" t="e">
        <f>_xlfn.IFNA(VLOOKUP($D886, Individual_Pitching___Advanced[], 21,FALSE), VLOOKUP(B886, Team_Pitching___Advanced[], 20, FALSE))</f>
        <v>#N/A</v>
      </c>
      <c r="M886" s="11" t="e">
        <f>VLOOKUP($B886, 'Team Per G'!$A$2:$G$31, 7, FALSE)</f>
        <v>#N/A</v>
      </c>
      <c r="N886" s="11" t="e">
        <f>VLOOKUP($B886, 'FanGraphs - Team WAR Projected'!$B$2:$E$31, 3, FALSE)/162</f>
        <v>#N/A</v>
      </c>
      <c r="O886" s="11" t="e">
        <f t="shared" si="152"/>
        <v>#N/A</v>
      </c>
      <c r="P886" s="11" t="e">
        <f>VLOOKUP($B886, Team_Pitching___Advanced[[Team]:[xFIP]], 19,FALSE)</f>
        <v>#N/A</v>
      </c>
      <c r="Q886" s="11" t="e">
        <f>VLOOKUP($B886, Team_Pitching___Advanced[], 20, FALSE)</f>
        <v>#N/A</v>
      </c>
      <c r="R886" s="11" t="e">
        <f>VLOOKUP($B886, Team_Batting___Dashboard[[Team]:[wOBA]], 16, FALSE)</f>
        <v>#N/A</v>
      </c>
      <c r="S886" s="11" t="e">
        <f>VLOOKUP($B886, Team_Batting___Advanced[[Team]:[OPS]], 9, FALSE)</f>
        <v>#N/A</v>
      </c>
      <c r="T886" s="11" t="e">
        <f>VLOOKUP($B886, Team_Batting___Advanced[], 19, FALSE)</f>
        <v>#N/A</v>
      </c>
      <c r="U886" s="11" t="e">
        <f>VLOOKUP($B886, 'Team Per G'!$A$2:$G$31, 3, FALSE)</f>
        <v>#N/A</v>
      </c>
      <c r="V886" s="11" t="e">
        <f>VLOOKUP($B886, 'Team Per G'!$A$2:$G$31, 5, FALSE)</f>
        <v>#N/A</v>
      </c>
      <c r="W886" s="11" t="e">
        <f>VLOOKUP($B886, 'Team Per G'!$A$2:$G$31, 4, FALSE)</f>
        <v>#N/A</v>
      </c>
      <c r="X886" s="11" t="e">
        <f>VLOOKUP($B886, Team_Batting___Dashboard[], 22, FALSE)/$F886</f>
        <v>#N/A</v>
      </c>
      <c r="Y886" s="11" t="e">
        <f>VLOOKUP($B886, 'FanGraphs - Team WAR Projected'!$B$2:$E$31, 4, FALSE)/162</f>
        <v>#N/A</v>
      </c>
      <c r="Z886" s="11" t="e">
        <f t="shared" si="153"/>
        <v>#N/A</v>
      </c>
      <c r="AA886" s="11" t="e">
        <f>VLOOKUP($B886, FanGraphs_Standings[[Abbreviation]:[2024 Year to Date RS/G]], 6, FALSE)/$F886</f>
        <v>#N/A</v>
      </c>
      <c r="AB886" s="11" t="e">
        <f>VLOOKUP($B886, FanGraphs_Standings[[Abbreviation]:[2024 Projected Full Season RDif]], 19, FALSE)/162</f>
        <v>#N/A</v>
      </c>
      <c r="AC886" s="11" t="e">
        <f t="shared" si="162"/>
        <v>#N/A</v>
      </c>
      <c r="AD886" s="11" t="e">
        <f>VLOOKUP($B886, FanGraphs_Standings[[Abbreviation]:[2024 Projected Full Season RDif]], 5, FALSE)</f>
        <v>#N/A</v>
      </c>
      <c r="AE886" s="11" t="e">
        <f>VLOOKUP($B886, FanGraphs_Standings[[Abbreviation]:[2024 Projected Full Season W%]], 18, FALSE)</f>
        <v>#N/A</v>
      </c>
      <c r="AF886" s="11" t="e">
        <f t="shared" si="154"/>
        <v>#N/A</v>
      </c>
      <c r="AG886" s="11" t="e">
        <f>VLOOKUP($B886, 'Home Field Adv'!$A$2:$I$31, 9, FALSE)</f>
        <v>#N/A</v>
      </c>
      <c r="AH886" s="11" t="e">
        <f>VLOOKUP($C886, FanGraphs_Standings[[Abbreviation]:[2024 Year to Date G]], 2, FALSE)</f>
        <v>#N/A</v>
      </c>
      <c r="AI886" s="11" t="e">
        <f>_xlfn.IFNA(VLOOKUP($E886, 'SP Per G'!$A$2:$D$1385, 3, FALSE), AO886)</f>
        <v>#N/A</v>
      </c>
      <c r="AJ886" s="11" t="e">
        <f>IF(AND(ISNA(VLOOKUP($E886, 'SP Per G'!$A$2:$D$1385, 4, FALSE)), ISTEXT($E886)), AI886,IF(ISNA(VLOOKUP($E886, 'SP Per G'!$A$2:$D$1385, 4, FALSE)), AO886, VLOOKUP($E886, 'SP Per G'!$A$2:$D$1385, 4, FALSE)))</f>
        <v>#N/A</v>
      </c>
      <c r="AK886" s="11" t="e">
        <f t="shared" si="155"/>
        <v>#N/A</v>
      </c>
      <c r="AL886" s="11" t="e">
        <f>_xlfn.IFNA(VLOOKUP($E886, Individual_Pitching___Dashboard[], 18, FALSE), VLOOKUP($C886,Team_Pitching___Advanced[[Team]:[SIERA]],16,FALSE))</f>
        <v>#N/A</v>
      </c>
      <c r="AM886" s="11" t="e">
        <f>_xlfn.IFNA(VLOOKUP($E886, Individual_Pitching___Dashboard[], 20, FALSE), VLOOKUP($C886,Team_Pitching___Advanced[[Team]:[xFIP]],19,FALSE))</f>
        <v>#N/A</v>
      </c>
      <c r="AN886" s="11" t="e">
        <f>_xlfn.IFNA(VLOOKUP($E886,Individual_Pitching___Advanced[],21,FALSE),VLOOKUP($C886,Team_Pitching___Advanced[[Team]:[SIERA]],20,FALSE))</f>
        <v>#N/A</v>
      </c>
      <c r="AO886" s="11" t="e">
        <f>VLOOKUP($C886, 'Team Per G'!$A$2:$G$31, 7, FALSE)</f>
        <v>#N/A</v>
      </c>
      <c r="AP886" s="11" t="e">
        <f>VLOOKUP($C886, 'FanGraphs - Team WAR Projected'!$B$2:$E$31, 3, FALSE)/162</f>
        <v>#N/A</v>
      </c>
      <c r="AQ886" s="11" t="e">
        <f t="shared" si="156"/>
        <v>#N/A</v>
      </c>
      <c r="AR886" s="11" t="e">
        <f>VLOOKUP($C886, Team_Pitching___Advanced[[Team]:[xFIP]], 19,FALSE)</f>
        <v>#N/A</v>
      </c>
      <c r="AS886" s="11" t="e">
        <f>VLOOKUP($C886, Team_Pitching___Advanced[], 20, FALSE)</f>
        <v>#N/A</v>
      </c>
      <c r="AT886" s="11" t="e">
        <f>VLOOKUP($C886, Team_Batting___Dashboard[[Team]:[wOBA]], 16, FALSE)</f>
        <v>#N/A</v>
      </c>
      <c r="AU886" s="11" t="e">
        <f>VLOOKUP($C886, Team_Batting___Advanced[[Team]:[OPS]], 9, FALSE)</f>
        <v>#N/A</v>
      </c>
      <c r="AV886" s="11" t="e">
        <f>VLOOKUP($C886, Team_Batting___Advanced[], 19, FALSE)</f>
        <v>#N/A</v>
      </c>
      <c r="AW886" s="11" t="e">
        <f>VLOOKUP($C886, 'Team Per G'!$A$2:$G$31, 3, FALSE)</f>
        <v>#N/A</v>
      </c>
      <c r="AX886" s="11" t="e">
        <f>VLOOKUP($C886, 'Team Per G'!$A$2:$G$31, 5, FALSE)</f>
        <v>#N/A</v>
      </c>
      <c r="AY886" s="11" t="e">
        <f>VLOOKUP($C886, 'Team Per G'!$A$2:$G$31, 4, FALSE)</f>
        <v>#N/A</v>
      </c>
      <c r="AZ886" s="11" t="e">
        <f>VLOOKUP($C886, Team_Batting___Dashboard[], 22, FALSE)/$AH886</f>
        <v>#N/A</v>
      </c>
      <c r="BA886" s="11" t="e">
        <f>VLOOKUP($C886, 'FanGraphs - Team WAR Projected'!$B$2:$E$31, 4, FALSE)/162</f>
        <v>#N/A</v>
      </c>
      <c r="BB886" s="11" t="e">
        <f t="shared" si="157"/>
        <v>#N/A</v>
      </c>
      <c r="BC886" s="11" t="e">
        <f>VLOOKUP($C886, FanGraphs_Standings[[Abbreviation]:[2024 Year to Date RS/G]], 6, FALSE)/$AH886</f>
        <v>#N/A</v>
      </c>
      <c r="BD886" s="11" t="e">
        <f>VLOOKUP($C886, FanGraphs_Standings[[Abbreviation]:[2024 Projected Full Season RDif]], 19, FALSE)/162</f>
        <v>#N/A</v>
      </c>
      <c r="BE886" s="11" t="e">
        <f t="shared" si="158"/>
        <v>#N/A</v>
      </c>
      <c r="BF886" s="11" t="e">
        <f>VLOOKUP($C886, FanGraphs_Standings[[Abbreviation]:[2024 Projected Full Season RDif]], 5, FALSE)</f>
        <v>#N/A</v>
      </c>
      <c r="BG886" s="11" t="e">
        <f>VLOOKUP($C886, FanGraphs_Standings[[Abbreviation]:[2024 Projected Full Season W%]], 18, FALSE)</f>
        <v>#N/A</v>
      </c>
      <c r="BH886" s="11" t="e">
        <f t="shared" si="159"/>
        <v>#N/A</v>
      </c>
      <c r="BI886" s="11" t="e">
        <f>VLOOKUP($C886, 'Home Field Adv'!$A$2:$K$31, 11, FALSE)</f>
        <v>#N/A</v>
      </c>
      <c r="BL886" s="12" t="str">
        <f t="shared" si="160"/>
        <v/>
      </c>
      <c r="BM886" s="12" t="str">
        <f t="shared" si="163"/>
        <v/>
      </c>
      <c r="BN886" s="12" t="str">
        <f t="shared" si="161"/>
        <v/>
      </c>
    </row>
    <row r="887" spans="6:66" x14ac:dyDescent="0.45">
      <c r="F887" s="11" t="e">
        <f>VLOOKUP($B887, FanGraphs_Standings[[Abbreviation]:[2024 Year to Date G]], 2, FALSE)</f>
        <v>#N/A</v>
      </c>
      <c r="G887" s="11" t="e">
        <f>_xlfn.IFNA(VLOOKUP($D887, 'SP Per G'!$A$2:$D$1385, 3, FALSE),M887)</f>
        <v>#N/A</v>
      </c>
      <c r="H887" s="11" t="e">
        <f>IF(AND(ISNA(VLOOKUP($D887, 'SP Per G'!$A$2:$D$1385, 4, FALSE)), ISTEXT($D887)), G887,IF(ISNA(VLOOKUP($D887, 'SP Per G'!$A$2:$D$1385, 4, FALSE)), M887, VLOOKUP($D887, 'SP Per G'!$A$2:$D$1385, 4, FALSE)))</f>
        <v>#N/A</v>
      </c>
      <c r="I887" s="11" t="e">
        <f t="shared" si="151"/>
        <v>#N/A</v>
      </c>
      <c r="J887" s="11" t="e">
        <f>_xlfn.IFNA(VLOOKUP($D887,Individual_Pitching___Dashboard[],18,FALSE),VLOOKUP(B887,Team_Pitching___Dashboard[[Team]:[ERA]],17,FALSE))</f>
        <v>#N/A</v>
      </c>
      <c r="K887" s="11" t="e">
        <f>_xlfn.IFNA(VLOOKUP($D887, Individual_Pitching___Dashboard[], 20, FALSE), VLOOKUP(B887,Team_Pitching___Dashboard[[Team]:[xFIP]],20,FALSE))</f>
        <v>#N/A</v>
      </c>
      <c r="L887" s="11" t="e">
        <f>_xlfn.IFNA(VLOOKUP($D887, Individual_Pitching___Advanced[], 21,FALSE), VLOOKUP(B887, Team_Pitching___Advanced[], 20, FALSE))</f>
        <v>#N/A</v>
      </c>
      <c r="M887" s="11" t="e">
        <f>VLOOKUP($B887, 'Team Per G'!$A$2:$G$31, 7, FALSE)</f>
        <v>#N/A</v>
      </c>
      <c r="N887" s="11" t="e">
        <f>VLOOKUP($B887, 'FanGraphs - Team WAR Projected'!$B$2:$E$31, 3, FALSE)/162</f>
        <v>#N/A</v>
      </c>
      <c r="O887" s="11" t="e">
        <f t="shared" si="152"/>
        <v>#N/A</v>
      </c>
      <c r="P887" s="11" t="e">
        <f>VLOOKUP($B887, Team_Pitching___Advanced[[Team]:[xFIP]], 19,FALSE)</f>
        <v>#N/A</v>
      </c>
      <c r="Q887" s="11" t="e">
        <f>VLOOKUP($B887, Team_Pitching___Advanced[], 20, FALSE)</f>
        <v>#N/A</v>
      </c>
      <c r="R887" s="11" t="e">
        <f>VLOOKUP($B887, Team_Batting___Dashboard[[Team]:[wOBA]], 16, FALSE)</f>
        <v>#N/A</v>
      </c>
      <c r="S887" s="11" t="e">
        <f>VLOOKUP($B887, Team_Batting___Advanced[[Team]:[OPS]], 9, FALSE)</f>
        <v>#N/A</v>
      </c>
      <c r="T887" s="11" t="e">
        <f>VLOOKUP($B887, Team_Batting___Advanced[], 19, FALSE)</f>
        <v>#N/A</v>
      </c>
      <c r="U887" s="11" t="e">
        <f>VLOOKUP($B887, 'Team Per G'!$A$2:$G$31, 3, FALSE)</f>
        <v>#N/A</v>
      </c>
      <c r="V887" s="11" t="e">
        <f>VLOOKUP($B887, 'Team Per G'!$A$2:$G$31, 5, FALSE)</f>
        <v>#N/A</v>
      </c>
      <c r="W887" s="11" t="e">
        <f>VLOOKUP($B887, 'Team Per G'!$A$2:$G$31, 4, FALSE)</f>
        <v>#N/A</v>
      </c>
      <c r="X887" s="11" t="e">
        <f>VLOOKUP($B887, Team_Batting___Dashboard[], 22, FALSE)/$F887</f>
        <v>#N/A</v>
      </c>
      <c r="Y887" s="11" t="e">
        <f>VLOOKUP($B887, 'FanGraphs - Team WAR Projected'!$B$2:$E$31, 4, FALSE)/162</f>
        <v>#N/A</v>
      </c>
      <c r="Z887" s="11" t="e">
        <f t="shared" si="153"/>
        <v>#N/A</v>
      </c>
      <c r="AA887" s="11" t="e">
        <f>VLOOKUP($B887, FanGraphs_Standings[[Abbreviation]:[2024 Year to Date RS/G]], 6, FALSE)/$F887</f>
        <v>#N/A</v>
      </c>
      <c r="AB887" s="11" t="e">
        <f>VLOOKUP($B887, FanGraphs_Standings[[Abbreviation]:[2024 Projected Full Season RDif]], 19, FALSE)/162</f>
        <v>#N/A</v>
      </c>
      <c r="AC887" s="11" t="e">
        <f t="shared" si="162"/>
        <v>#N/A</v>
      </c>
      <c r="AD887" s="11" t="e">
        <f>VLOOKUP($B887, FanGraphs_Standings[[Abbreviation]:[2024 Projected Full Season RDif]], 5, FALSE)</f>
        <v>#N/A</v>
      </c>
      <c r="AE887" s="11" t="e">
        <f>VLOOKUP($B887, FanGraphs_Standings[[Abbreviation]:[2024 Projected Full Season W%]], 18, FALSE)</f>
        <v>#N/A</v>
      </c>
      <c r="AF887" s="11" t="e">
        <f t="shared" si="154"/>
        <v>#N/A</v>
      </c>
      <c r="AG887" s="11" t="e">
        <f>VLOOKUP($B887, 'Home Field Adv'!$A$2:$I$31, 9, FALSE)</f>
        <v>#N/A</v>
      </c>
      <c r="AH887" s="11" t="e">
        <f>VLOOKUP($C887, FanGraphs_Standings[[Abbreviation]:[2024 Year to Date G]], 2, FALSE)</f>
        <v>#N/A</v>
      </c>
      <c r="AI887" s="11" t="e">
        <f>_xlfn.IFNA(VLOOKUP($E887, 'SP Per G'!$A$2:$D$1385, 3, FALSE), AO887)</f>
        <v>#N/A</v>
      </c>
      <c r="AJ887" s="11" t="e">
        <f>IF(AND(ISNA(VLOOKUP($E887, 'SP Per G'!$A$2:$D$1385, 4, FALSE)), ISTEXT($E887)), AI887,IF(ISNA(VLOOKUP($E887, 'SP Per G'!$A$2:$D$1385, 4, FALSE)), AO887, VLOOKUP($E887, 'SP Per G'!$A$2:$D$1385, 4, FALSE)))</f>
        <v>#N/A</v>
      </c>
      <c r="AK887" s="11" t="e">
        <f t="shared" si="155"/>
        <v>#N/A</v>
      </c>
      <c r="AL887" s="11" t="e">
        <f>_xlfn.IFNA(VLOOKUP($E887, Individual_Pitching___Dashboard[], 18, FALSE), VLOOKUP($C887,Team_Pitching___Advanced[[Team]:[SIERA]],16,FALSE))</f>
        <v>#N/A</v>
      </c>
      <c r="AM887" s="11" t="e">
        <f>_xlfn.IFNA(VLOOKUP($E887, Individual_Pitching___Dashboard[], 20, FALSE), VLOOKUP($C887,Team_Pitching___Advanced[[Team]:[xFIP]],19,FALSE))</f>
        <v>#N/A</v>
      </c>
      <c r="AN887" s="11" t="e">
        <f>_xlfn.IFNA(VLOOKUP($E887,Individual_Pitching___Advanced[],21,FALSE),VLOOKUP($C887,Team_Pitching___Advanced[[Team]:[SIERA]],20,FALSE))</f>
        <v>#N/A</v>
      </c>
      <c r="AO887" s="11" t="e">
        <f>VLOOKUP($C887, 'Team Per G'!$A$2:$G$31, 7, FALSE)</f>
        <v>#N/A</v>
      </c>
      <c r="AP887" s="11" t="e">
        <f>VLOOKUP($C887, 'FanGraphs - Team WAR Projected'!$B$2:$E$31, 3, FALSE)/162</f>
        <v>#N/A</v>
      </c>
      <c r="AQ887" s="11" t="e">
        <f t="shared" si="156"/>
        <v>#N/A</v>
      </c>
      <c r="AR887" s="11" t="e">
        <f>VLOOKUP($C887, Team_Pitching___Advanced[[Team]:[xFIP]], 19,FALSE)</f>
        <v>#N/A</v>
      </c>
      <c r="AS887" s="11" t="e">
        <f>VLOOKUP($C887, Team_Pitching___Advanced[], 20, FALSE)</f>
        <v>#N/A</v>
      </c>
      <c r="AT887" s="11" t="e">
        <f>VLOOKUP($C887, Team_Batting___Dashboard[[Team]:[wOBA]], 16, FALSE)</f>
        <v>#N/A</v>
      </c>
      <c r="AU887" s="11" t="e">
        <f>VLOOKUP($C887, Team_Batting___Advanced[[Team]:[OPS]], 9, FALSE)</f>
        <v>#N/A</v>
      </c>
      <c r="AV887" s="11" t="e">
        <f>VLOOKUP($C887, Team_Batting___Advanced[], 19, FALSE)</f>
        <v>#N/A</v>
      </c>
      <c r="AW887" s="11" t="e">
        <f>VLOOKUP($C887, 'Team Per G'!$A$2:$G$31, 3, FALSE)</f>
        <v>#N/A</v>
      </c>
      <c r="AX887" s="11" t="e">
        <f>VLOOKUP($C887, 'Team Per G'!$A$2:$G$31, 5, FALSE)</f>
        <v>#N/A</v>
      </c>
      <c r="AY887" s="11" t="e">
        <f>VLOOKUP($C887, 'Team Per G'!$A$2:$G$31, 4, FALSE)</f>
        <v>#N/A</v>
      </c>
      <c r="AZ887" s="11" t="e">
        <f>VLOOKUP($C887, Team_Batting___Dashboard[], 22, FALSE)/$AH887</f>
        <v>#N/A</v>
      </c>
      <c r="BA887" s="11" t="e">
        <f>VLOOKUP($C887, 'FanGraphs - Team WAR Projected'!$B$2:$E$31, 4, FALSE)/162</f>
        <v>#N/A</v>
      </c>
      <c r="BB887" s="11" t="e">
        <f t="shared" si="157"/>
        <v>#N/A</v>
      </c>
      <c r="BC887" s="11" t="e">
        <f>VLOOKUP($C887, FanGraphs_Standings[[Abbreviation]:[2024 Year to Date RS/G]], 6, FALSE)/$AH887</f>
        <v>#N/A</v>
      </c>
      <c r="BD887" s="11" t="e">
        <f>VLOOKUP($C887, FanGraphs_Standings[[Abbreviation]:[2024 Projected Full Season RDif]], 19, FALSE)/162</f>
        <v>#N/A</v>
      </c>
      <c r="BE887" s="11" t="e">
        <f t="shared" si="158"/>
        <v>#N/A</v>
      </c>
      <c r="BF887" s="11" t="e">
        <f>VLOOKUP($C887, FanGraphs_Standings[[Abbreviation]:[2024 Projected Full Season RDif]], 5, FALSE)</f>
        <v>#N/A</v>
      </c>
      <c r="BG887" s="11" t="e">
        <f>VLOOKUP($C887, FanGraphs_Standings[[Abbreviation]:[2024 Projected Full Season W%]], 18, FALSE)</f>
        <v>#N/A</v>
      </c>
      <c r="BH887" s="11" t="e">
        <f t="shared" si="159"/>
        <v>#N/A</v>
      </c>
      <c r="BI887" s="11" t="e">
        <f>VLOOKUP($C887, 'Home Field Adv'!$A$2:$K$31, 11, FALSE)</f>
        <v>#N/A</v>
      </c>
      <c r="BL887" s="12" t="str">
        <f t="shared" si="160"/>
        <v/>
      </c>
      <c r="BM887" s="12" t="str">
        <f t="shared" si="163"/>
        <v/>
      </c>
      <c r="BN887" s="12" t="str">
        <f t="shared" si="161"/>
        <v/>
      </c>
    </row>
    <row r="888" spans="6:66" x14ac:dyDescent="0.45">
      <c r="F888" s="11" t="e">
        <f>VLOOKUP($B888, FanGraphs_Standings[[Abbreviation]:[2024 Year to Date G]], 2, FALSE)</f>
        <v>#N/A</v>
      </c>
      <c r="G888" s="11" t="e">
        <f>_xlfn.IFNA(VLOOKUP($D888, 'SP Per G'!$A$2:$D$1385, 3, FALSE),M888)</f>
        <v>#N/A</v>
      </c>
      <c r="H888" s="11" t="e">
        <f>IF(AND(ISNA(VLOOKUP($D888, 'SP Per G'!$A$2:$D$1385, 4, FALSE)), ISTEXT($D888)), G888,IF(ISNA(VLOOKUP($D888, 'SP Per G'!$A$2:$D$1385, 4, FALSE)), M888, VLOOKUP($D888, 'SP Per G'!$A$2:$D$1385, 4, FALSE)))</f>
        <v>#N/A</v>
      </c>
      <c r="I888" s="11" t="e">
        <f t="shared" si="151"/>
        <v>#N/A</v>
      </c>
      <c r="J888" s="11" t="e">
        <f>_xlfn.IFNA(VLOOKUP($D888,Individual_Pitching___Dashboard[],18,FALSE),VLOOKUP(B888,Team_Pitching___Dashboard[[Team]:[ERA]],17,FALSE))</f>
        <v>#N/A</v>
      </c>
      <c r="K888" s="11" t="e">
        <f>_xlfn.IFNA(VLOOKUP($D888, Individual_Pitching___Dashboard[], 20, FALSE), VLOOKUP(B888,Team_Pitching___Dashboard[[Team]:[xFIP]],20,FALSE))</f>
        <v>#N/A</v>
      </c>
      <c r="L888" s="11" t="e">
        <f>_xlfn.IFNA(VLOOKUP($D888, Individual_Pitching___Advanced[], 21,FALSE), VLOOKUP(B888, Team_Pitching___Advanced[], 20, FALSE))</f>
        <v>#N/A</v>
      </c>
      <c r="M888" s="11" t="e">
        <f>VLOOKUP($B888, 'Team Per G'!$A$2:$G$31, 7, FALSE)</f>
        <v>#N/A</v>
      </c>
      <c r="N888" s="11" t="e">
        <f>VLOOKUP($B888, 'FanGraphs - Team WAR Projected'!$B$2:$E$31, 3, FALSE)/162</f>
        <v>#N/A</v>
      </c>
      <c r="O888" s="11" t="e">
        <f t="shared" si="152"/>
        <v>#N/A</v>
      </c>
      <c r="P888" s="11" t="e">
        <f>VLOOKUP($B888, Team_Pitching___Advanced[[Team]:[xFIP]], 19,FALSE)</f>
        <v>#N/A</v>
      </c>
      <c r="Q888" s="11" t="e">
        <f>VLOOKUP($B888, Team_Pitching___Advanced[], 20, FALSE)</f>
        <v>#N/A</v>
      </c>
      <c r="R888" s="11" t="e">
        <f>VLOOKUP($B888, Team_Batting___Dashboard[[Team]:[wOBA]], 16, FALSE)</f>
        <v>#N/A</v>
      </c>
      <c r="S888" s="11" t="e">
        <f>VLOOKUP($B888, Team_Batting___Advanced[[Team]:[OPS]], 9, FALSE)</f>
        <v>#N/A</v>
      </c>
      <c r="T888" s="11" t="e">
        <f>VLOOKUP($B888, Team_Batting___Advanced[], 19, FALSE)</f>
        <v>#N/A</v>
      </c>
      <c r="U888" s="11" t="e">
        <f>VLOOKUP($B888, 'Team Per G'!$A$2:$G$31, 3, FALSE)</f>
        <v>#N/A</v>
      </c>
      <c r="V888" s="11" t="e">
        <f>VLOOKUP($B888, 'Team Per G'!$A$2:$G$31, 5, FALSE)</f>
        <v>#N/A</v>
      </c>
      <c r="W888" s="11" t="e">
        <f>VLOOKUP($B888, 'Team Per G'!$A$2:$G$31, 4, FALSE)</f>
        <v>#N/A</v>
      </c>
      <c r="X888" s="11" t="e">
        <f>VLOOKUP($B888, Team_Batting___Dashboard[], 22, FALSE)/$F888</f>
        <v>#N/A</v>
      </c>
      <c r="Y888" s="11" t="e">
        <f>VLOOKUP($B888, 'FanGraphs - Team WAR Projected'!$B$2:$E$31, 4, FALSE)/162</f>
        <v>#N/A</v>
      </c>
      <c r="Z888" s="11" t="e">
        <f t="shared" si="153"/>
        <v>#N/A</v>
      </c>
      <c r="AA888" s="11" t="e">
        <f>VLOOKUP($B888, FanGraphs_Standings[[Abbreviation]:[2024 Year to Date RS/G]], 6, FALSE)/$F888</f>
        <v>#N/A</v>
      </c>
      <c r="AB888" s="11" t="e">
        <f>VLOOKUP($B888, FanGraphs_Standings[[Abbreviation]:[2024 Projected Full Season RDif]], 19, FALSE)/162</f>
        <v>#N/A</v>
      </c>
      <c r="AC888" s="11" t="e">
        <f t="shared" si="162"/>
        <v>#N/A</v>
      </c>
      <c r="AD888" s="11" t="e">
        <f>VLOOKUP($B888, FanGraphs_Standings[[Abbreviation]:[2024 Projected Full Season RDif]], 5, FALSE)</f>
        <v>#N/A</v>
      </c>
      <c r="AE888" s="11" t="e">
        <f>VLOOKUP($B888, FanGraphs_Standings[[Abbreviation]:[2024 Projected Full Season W%]], 18, FALSE)</f>
        <v>#N/A</v>
      </c>
      <c r="AF888" s="11" t="e">
        <f t="shared" si="154"/>
        <v>#N/A</v>
      </c>
      <c r="AG888" s="11" t="e">
        <f>VLOOKUP($B888, 'Home Field Adv'!$A$2:$I$31, 9, FALSE)</f>
        <v>#N/A</v>
      </c>
      <c r="AH888" s="11" t="e">
        <f>VLOOKUP($C888, FanGraphs_Standings[[Abbreviation]:[2024 Year to Date G]], 2, FALSE)</f>
        <v>#N/A</v>
      </c>
      <c r="AI888" s="11" t="e">
        <f>_xlfn.IFNA(VLOOKUP($E888, 'SP Per G'!$A$2:$D$1385, 3, FALSE), AO888)</f>
        <v>#N/A</v>
      </c>
      <c r="AJ888" s="11" t="e">
        <f>IF(AND(ISNA(VLOOKUP($E888, 'SP Per G'!$A$2:$D$1385, 4, FALSE)), ISTEXT($E888)), AI888,IF(ISNA(VLOOKUP($E888, 'SP Per G'!$A$2:$D$1385, 4, FALSE)), AO888, VLOOKUP($E888, 'SP Per G'!$A$2:$D$1385, 4, FALSE)))</f>
        <v>#N/A</v>
      </c>
      <c r="AK888" s="11" t="e">
        <f t="shared" si="155"/>
        <v>#N/A</v>
      </c>
      <c r="AL888" s="11" t="e">
        <f>_xlfn.IFNA(VLOOKUP($E888, Individual_Pitching___Dashboard[], 18, FALSE), VLOOKUP($C888,Team_Pitching___Advanced[[Team]:[SIERA]],16,FALSE))</f>
        <v>#N/A</v>
      </c>
      <c r="AM888" s="11" t="e">
        <f>_xlfn.IFNA(VLOOKUP($E888, Individual_Pitching___Dashboard[], 20, FALSE), VLOOKUP($C888,Team_Pitching___Advanced[[Team]:[xFIP]],19,FALSE))</f>
        <v>#N/A</v>
      </c>
      <c r="AN888" s="11" t="e">
        <f>_xlfn.IFNA(VLOOKUP($E888,Individual_Pitching___Advanced[],21,FALSE),VLOOKUP($C888,Team_Pitching___Advanced[[Team]:[SIERA]],20,FALSE))</f>
        <v>#N/A</v>
      </c>
      <c r="AO888" s="11" t="e">
        <f>VLOOKUP($C888, 'Team Per G'!$A$2:$G$31, 7, FALSE)</f>
        <v>#N/A</v>
      </c>
      <c r="AP888" s="11" t="e">
        <f>VLOOKUP($C888, 'FanGraphs - Team WAR Projected'!$B$2:$E$31, 3, FALSE)/162</f>
        <v>#N/A</v>
      </c>
      <c r="AQ888" s="11" t="e">
        <f t="shared" si="156"/>
        <v>#N/A</v>
      </c>
      <c r="AR888" s="11" t="e">
        <f>VLOOKUP($C888, Team_Pitching___Advanced[[Team]:[xFIP]], 19,FALSE)</f>
        <v>#N/A</v>
      </c>
      <c r="AS888" s="11" t="e">
        <f>VLOOKUP($C888, Team_Pitching___Advanced[], 20, FALSE)</f>
        <v>#N/A</v>
      </c>
      <c r="AT888" s="11" t="e">
        <f>VLOOKUP($C888, Team_Batting___Dashboard[[Team]:[wOBA]], 16, FALSE)</f>
        <v>#N/A</v>
      </c>
      <c r="AU888" s="11" t="e">
        <f>VLOOKUP($C888, Team_Batting___Advanced[[Team]:[OPS]], 9, FALSE)</f>
        <v>#N/A</v>
      </c>
      <c r="AV888" s="11" t="e">
        <f>VLOOKUP($C888, Team_Batting___Advanced[], 19, FALSE)</f>
        <v>#N/A</v>
      </c>
      <c r="AW888" s="11" t="e">
        <f>VLOOKUP($C888, 'Team Per G'!$A$2:$G$31, 3, FALSE)</f>
        <v>#N/A</v>
      </c>
      <c r="AX888" s="11" t="e">
        <f>VLOOKUP($C888, 'Team Per G'!$A$2:$G$31, 5, FALSE)</f>
        <v>#N/A</v>
      </c>
      <c r="AY888" s="11" t="e">
        <f>VLOOKUP($C888, 'Team Per G'!$A$2:$G$31, 4, FALSE)</f>
        <v>#N/A</v>
      </c>
      <c r="AZ888" s="11" t="e">
        <f>VLOOKUP($C888, Team_Batting___Dashboard[], 22, FALSE)/$AH888</f>
        <v>#N/A</v>
      </c>
      <c r="BA888" s="11" t="e">
        <f>VLOOKUP($C888, 'FanGraphs - Team WAR Projected'!$B$2:$E$31, 4, FALSE)/162</f>
        <v>#N/A</v>
      </c>
      <c r="BB888" s="11" t="e">
        <f t="shared" si="157"/>
        <v>#N/A</v>
      </c>
      <c r="BC888" s="11" t="e">
        <f>VLOOKUP($C888, FanGraphs_Standings[[Abbreviation]:[2024 Year to Date RS/G]], 6, FALSE)/$AH888</f>
        <v>#N/A</v>
      </c>
      <c r="BD888" s="11" t="e">
        <f>VLOOKUP($C888, FanGraphs_Standings[[Abbreviation]:[2024 Projected Full Season RDif]], 19, FALSE)/162</f>
        <v>#N/A</v>
      </c>
      <c r="BE888" s="11" t="e">
        <f t="shared" si="158"/>
        <v>#N/A</v>
      </c>
      <c r="BF888" s="11" t="e">
        <f>VLOOKUP($C888, FanGraphs_Standings[[Abbreviation]:[2024 Projected Full Season RDif]], 5, FALSE)</f>
        <v>#N/A</v>
      </c>
      <c r="BG888" s="11" t="e">
        <f>VLOOKUP($C888, FanGraphs_Standings[[Abbreviation]:[2024 Projected Full Season W%]], 18, FALSE)</f>
        <v>#N/A</v>
      </c>
      <c r="BH888" s="11" t="e">
        <f t="shared" si="159"/>
        <v>#N/A</v>
      </c>
      <c r="BI888" s="11" t="e">
        <f>VLOOKUP($C888, 'Home Field Adv'!$A$2:$K$31, 11, FALSE)</f>
        <v>#N/A</v>
      </c>
      <c r="BL888" s="12" t="str">
        <f t="shared" si="160"/>
        <v/>
      </c>
      <c r="BM888" s="12" t="str">
        <f t="shared" si="163"/>
        <v/>
      </c>
      <c r="BN888" s="12" t="str">
        <f t="shared" si="161"/>
        <v/>
      </c>
    </row>
    <row r="889" spans="6:66" x14ac:dyDescent="0.45">
      <c r="F889" s="11" t="e">
        <f>VLOOKUP($B889, FanGraphs_Standings[[Abbreviation]:[2024 Year to Date G]], 2, FALSE)</f>
        <v>#N/A</v>
      </c>
      <c r="G889" s="11" t="e">
        <f>_xlfn.IFNA(VLOOKUP($D889, 'SP Per G'!$A$2:$D$1385, 3, FALSE),M889)</f>
        <v>#N/A</v>
      </c>
      <c r="H889" s="11" t="e">
        <f>IF(AND(ISNA(VLOOKUP($D889, 'SP Per G'!$A$2:$D$1385, 4, FALSE)), ISTEXT($D889)), G889,IF(ISNA(VLOOKUP($D889, 'SP Per G'!$A$2:$D$1385, 4, FALSE)), M889, VLOOKUP($D889, 'SP Per G'!$A$2:$D$1385, 4, FALSE)))</f>
        <v>#N/A</v>
      </c>
      <c r="I889" s="11" t="e">
        <f t="shared" si="151"/>
        <v>#N/A</v>
      </c>
      <c r="J889" s="11" t="e">
        <f>_xlfn.IFNA(VLOOKUP($D889,Individual_Pitching___Dashboard[],18,FALSE),VLOOKUP(B889,Team_Pitching___Dashboard[[Team]:[ERA]],17,FALSE))</f>
        <v>#N/A</v>
      </c>
      <c r="K889" s="11" t="e">
        <f>_xlfn.IFNA(VLOOKUP($D889, Individual_Pitching___Dashboard[], 20, FALSE), VLOOKUP(B889,Team_Pitching___Dashboard[[Team]:[xFIP]],20,FALSE))</f>
        <v>#N/A</v>
      </c>
      <c r="L889" s="11" t="e">
        <f>_xlfn.IFNA(VLOOKUP($D889, Individual_Pitching___Advanced[], 21,FALSE), VLOOKUP(B889, Team_Pitching___Advanced[], 20, FALSE))</f>
        <v>#N/A</v>
      </c>
      <c r="M889" s="11" t="e">
        <f>VLOOKUP($B889, 'Team Per G'!$A$2:$G$31, 7, FALSE)</f>
        <v>#N/A</v>
      </c>
      <c r="N889" s="11" t="e">
        <f>VLOOKUP($B889, 'FanGraphs - Team WAR Projected'!$B$2:$E$31, 3, FALSE)/162</f>
        <v>#N/A</v>
      </c>
      <c r="O889" s="11" t="e">
        <f t="shared" si="152"/>
        <v>#N/A</v>
      </c>
      <c r="P889" s="11" t="e">
        <f>VLOOKUP($B889, Team_Pitching___Advanced[[Team]:[xFIP]], 19,FALSE)</f>
        <v>#N/A</v>
      </c>
      <c r="Q889" s="11" t="e">
        <f>VLOOKUP($B889, Team_Pitching___Advanced[], 20, FALSE)</f>
        <v>#N/A</v>
      </c>
      <c r="R889" s="11" t="e">
        <f>VLOOKUP($B889, Team_Batting___Dashboard[[Team]:[wOBA]], 16, FALSE)</f>
        <v>#N/A</v>
      </c>
      <c r="S889" s="11" t="e">
        <f>VLOOKUP($B889, Team_Batting___Advanced[[Team]:[OPS]], 9, FALSE)</f>
        <v>#N/A</v>
      </c>
      <c r="T889" s="11" t="e">
        <f>VLOOKUP($B889, Team_Batting___Advanced[], 19, FALSE)</f>
        <v>#N/A</v>
      </c>
      <c r="U889" s="11" t="e">
        <f>VLOOKUP($B889, 'Team Per G'!$A$2:$G$31, 3, FALSE)</f>
        <v>#N/A</v>
      </c>
      <c r="V889" s="11" t="e">
        <f>VLOOKUP($B889, 'Team Per G'!$A$2:$G$31, 5, FALSE)</f>
        <v>#N/A</v>
      </c>
      <c r="W889" s="11" t="e">
        <f>VLOOKUP($B889, 'Team Per G'!$A$2:$G$31, 4, FALSE)</f>
        <v>#N/A</v>
      </c>
      <c r="X889" s="11" t="e">
        <f>VLOOKUP($B889, Team_Batting___Dashboard[], 22, FALSE)/$F889</f>
        <v>#N/A</v>
      </c>
      <c r="Y889" s="11" t="e">
        <f>VLOOKUP($B889, 'FanGraphs - Team WAR Projected'!$B$2:$E$31, 4, FALSE)/162</f>
        <v>#N/A</v>
      </c>
      <c r="Z889" s="11" t="e">
        <f t="shared" si="153"/>
        <v>#N/A</v>
      </c>
      <c r="AA889" s="11" t="e">
        <f>VLOOKUP($B889, FanGraphs_Standings[[Abbreviation]:[2024 Year to Date RS/G]], 6, FALSE)/$F889</f>
        <v>#N/A</v>
      </c>
      <c r="AB889" s="11" t="e">
        <f>VLOOKUP($B889, FanGraphs_Standings[[Abbreviation]:[2024 Projected Full Season RDif]], 19, FALSE)/162</f>
        <v>#N/A</v>
      </c>
      <c r="AC889" s="11" t="e">
        <f t="shared" si="162"/>
        <v>#N/A</v>
      </c>
      <c r="AD889" s="11" t="e">
        <f>VLOOKUP($B889, FanGraphs_Standings[[Abbreviation]:[2024 Projected Full Season RDif]], 5, FALSE)</f>
        <v>#N/A</v>
      </c>
      <c r="AE889" s="11" t="e">
        <f>VLOOKUP($B889, FanGraphs_Standings[[Abbreviation]:[2024 Projected Full Season W%]], 18, FALSE)</f>
        <v>#N/A</v>
      </c>
      <c r="AF889" s="11" t="e">
        <f t="shared" si="154"/>
        <v>#N/A</v>
      </c>
      <c r="AG889" s="11" t="e">
        <f>VLOOKUP($B889, 'Home Field Adv'!$A$2:$I$31, 9, FALSE)</f>
        <v>#N/A</v>
      </c>
      <c r="AH889" s="11" t="e">
        <f>VLOOKUP($C889, FanGraphs_Standings[[Abbreviation]:[2024 Year to Date G]], 2, FALSE)</f>
        <v>#N/A</v>
      </c>
      <c r="AI889" s="11" t="e">
        <f>_xlfn.IFNA(VLOOKUP($E889, 'SP Per G'!$A$2:$D$1385, 3, FALSE), AO889)</f>
        <v>#N/A</v>
      </c>
      <c r="AJ889" s="11" t="e">
        <f>IF(AND(ISNA(VLOOKUP($E889, 'SP Per G'!$A$2:$D$1385, 4, FALSE)), ISTEXT($E889)), AI889,IF(ISNA(VLOOKUP($E889, 'SP Per G'!$A$2:$D$1385, 4, FALSE)), AO889, VLOOKUP($E889, 'SP Per G'!$A$2:$D$1385, 4, FALSE)))</f>
        <v>#N/A</v>
      </c>
      <c r="AK889" s="11" t="e">
        <f t="shared" si="155"/>
        <v>#N/A</v>
      </c>
      <c r="AL889" s="11" t="e">
        <f>_xlfn.IFNA(VLOOKUP($E889, Individual_Pitching___Dashboard[], 18, FALSE), VLOOKUP($C889,Team_Pitching___Advanced[[Team]:[SIERA]],16,FALSE))</f>
        <v>#N/A</v>
      </c>
      <c r="AM889" s="11" t="e">
        <f>_xlfn.IFNA(VLOOKUP($E889, Individual_Pitching___Dashboard[], 20, FALSE), VLOOKUP($C889,Team_Pitching___Advanced[[Team]:[xFIP]],19,FALSE))</f>
        <v>#N/A</v>
      </c>
      <c r="AN889" s="11" t="e">
        <f>_xlfn.IFNA(VLOOKUP($E889,Individual_Pitching___Advanced[],21,FALSE),VLOOKUP($C889,Team_Pitching___Advanced[[Team]:[SIERA]],20,FALSE))</f>
        <v>#N/A</v>
      </c>
      <c r="AO889" s="11" t="e">
        <f>VLOOKUP($C889, 'Team Per G'!$A$2:$G$31, 7, FALSE)</f>
        <v>#N/A</v>
      </c>
      <c r="AP889" s="11" t="e">
        <f>VLOOKUP($C889, 'FanGraphs - Team WAR Projected'!$B$2:$E$31, 3, FALSE)/162</f>
        <v>#N/A</v>
      </c>
      <c r="AQ889" s="11" t="e">
        <f t="shared" si="156"/>
        <v>#N/A</v>
      </c>
      <c r="AR889" s="11" t="e">
        <f>VLOOKUP($C889, Team_Pitching___Advanced[[Team]:[xFIP]], 19,FALSE)</f>
        <v>#N/A</v>
      </c>
      <c r="AS889" s="11" t="e">
        <f>VLOOKUP($C889, Team_Pitching___Advanced[], 20, FALSE)</f>
        <v>#N/A</v>
      </c>
      <c r="AT889" s="11" t="e">
        <f>VLOOKUP($C889, Team_Batting___Dashboard[[Team]:[wOBA]], 16, FALSE)</f>
        <v>#N/A</v>
      </c>
      <c r="AU889" s="11" t="e">
        <f>VLOOKUP($C889, Team_Batting___Advanced[[Team]:[OPS]], 9, FALSE)</f>
        <v>#N/A</v>
      </c>
      <c r="AV889" s="11" t="e">
        <f>VLOOKUP($C889, Team_Batting___Advanced[], 19, FALSE)</f>
        <v>#N/A</v>
      </c>
      <c r="AW889" s="11" t="e">
        <f>VLOOKUP($C889, 'Team Per G'!$A$2:$G$31, 3, FALSE)</f>
        <v>#N/A</v>
      </c>
      <c r="AX889" s="11" t="e">
        <f>VLOOKUP($C889, 'Team Per G'!$A$2:$G$31, 5, FALSE)</f>
        <v>#N/A</v>
      </c>
      <c r="AY889" s="11" t="e">
        <f>VLOOKUP($C889, 'Team Per G'!$A$2:$G$31, 4, FALSE)</f>
        <v>#N/A</v>
      </c>
      <c r="AZ889" s="11" t="e">
        <f>VLOOKUP($C889, Team_Batting___Dashboard[], 22, FALSE)/$AH889</f>
        <v>#N/A</v>
      </c>
      <c r="BA889" s="11" t="e">
        <f>VLOOKUP($C889, 'FanGraphs - Team WAR Projected'!$B$2:$E$31, 4, FALSE)/162</f>
        <v>#N/A</v>
      </c>
      <c r="BB889" s="11" t="e">
        <f t="shared" si="157"/>
        <v>#N/A</v>
      </c>
      <c r="BC889" s="11" t="e">
        <f>VLOOKUP($C889, FanGraphs_Standings[[Abbreviation]:[2024 Year to Date RS/G]], 6, FALSE)/$AH889</f>
        <v>#N/A</v>
      </c>
      <c r="BD889" s="11" t="e">
        <f>VLOOKUP($C889, FanGraphs_Standings[[Abbreviation]:[2024 Projected Full Season RDif]], 19, FALSE)/162</f>
        <v>#N/A</v>
      </c>
      <c r="BE889" s="11" t="e">
        <f t="shared" si="158"/>
        <v>#N/A</v>
      </c>
      <c r="BF889" s="11" t="e">
        <f>VLOOKUP($C889, FanGraphs_Standings[[Abbreviation]:[2024 Projected Full Season RDif]], 5, FALSE)</f>
        <v>#N/A</v>
      </c>
      <c r="BG889" s="11" t="e">
        <f>VLOOKUP($C889, FanGraphs_Standings[[Abbreviation]:[2024 Projected Full Season W%]], 18, FALSE)</f>
        <v>#N/A</v>
      </c>
      <c r="BH889" s="11" t="e">
        <f t="shared" si="159"/>
        <v>#N/A</v>
      </c>
      <c r="BI889" s="11" t="e">
        <f>VLOOKUP($C889, 'Home Field Adv'!$A$2:$K$31, 11, FALSE)</f>
        <v>#N/A</v>
      </c>
      <c r="BL889" s="12" t="str">
        <f t="shared" si="160"/>
        <v/>
      </c>
      <c r="BM889" s="12" t="str">
        <f t="shared" si="163"/>
        <v/>
      </c>
      <c r="BN889" s="12" t="str">
        <f t="shared" si="161"/>
        <v/>
      </c>
    </row>
    <row r="890" spans="6:66" x14ac:dyDescent="0.45">
      <c r="F890" s="11" t="e">
        <f>VLOOKUP($B890, FanGraphs_Standings[[Abbreviation]:[2024 Year to Date G]], 2, FALSE)</f>
        <v>#N/A</v>
      </c>
      <c r="G890" s="11" t="e">
        <f>_xlfn.IFNA(VLOOKUP($D890, 'SP Per G'!$A$2:$D$1385, 3, FALSE),M890)</f>
        <v>#N/A</v>
      </c>
      <c r="H890" s="11" t="e">
        <f>IF(AND(ISNA(VLOOKUP($D890, 'SP Per G'!$A$2:$D$1385, 4, FALSE)), ISTEXT($D890)), G890,IF(ISNA(VLOOKUP($D890, 'SP Per G'!$A$2:$D$1385, 4, FALSE)), M890, VLOOKUP($D890, 'SP Per G'!$A$2:$D$1385, 4, FALSE)))</f>
        <v>#N/A</v>
      </c>
      <c r="I890" s="11" t="e">
        <f t="shared" si="151"/>
        <v>#N/A</v>
      </c>
      <c r="J890" s="11" t="e">
        <f>_xlfn.IFNA(VLOOKUP($D890,Individual_Pitching___Dashboard[],18,FALSE),VLOOKUP(B890,Team_Pitching___Dashboard[[Team]:[ERA]],17,FALSE))</f>
        <v>#N/A</v>
      </c>
      <c r="K890" s="11" t="e">
        <f>_xlfn.IFNA(VLOOKUP($D890, Individual_Pitching___Dashboard[], 20, FALSE), VLOOKUP(B890,Team_Pitching___Dashboard[[Team]:[xFIP]],20,FALSE))</f>
        <v>#N/A</v>
      </c>
      <c r="L890" s="11" t="e">
        <f>_xlfn.IFNA(VLOOKUP($D890, Individual_Pitching___Advanced[], 21,FALSE), VLOOKUP(B890, Team_Pitching___Advanced[], 20, FALSE))</f>
        <v>#N/A</v>
      </c>
      <c r="M890" s="11" t="e">
        <f>VLOOKUP($B890, 'Team Per G'!$A$2:$G$31, 7, FALSE)</f>
        <v>#N/A</v>
      </c>
      <c r="N890" s="11" t="e">
        <f>VLOOKUP($B890, 'FanGraphs - Team WAR Projected'!$B$2:$E$31, 3, FALSE)/162</f>
        <v>#N/A</v>
      </c>
      <c r="O890" s="11" t="e">
        <f t="shared" si="152"/>
        <v>#N/A</v>
      </c>
      <c r="P890" s="11" t="e">
        <f>VLOOKUP($B890, Team_Pitching___Advanced[[Team]:[xFIP]], 19,FALSE)</f>
        <v>#N/A</v>
      </c>
      <c r="Q890" s="11" t="e">
        <f>VLOOKUP($B890, Team_Pitching___Advanced[], 20, FALSE)</f>
        <v>#N/A</v>
      </c>
      <c r="R890" s="11" t="e">
        <f>VLOOKUP($B890, Team_Batting___Dashboard[[Team]:[wOBA]], 16, FALSE)</f>
        <v>#N/A</v>
      </c>
      <c r="S890" s="11" t="e">
        <f>VLOOKUP($B890, Team_Batting___Advanced[[Team]:[OPS]], 9, FALSE)</f>
        <v>#N/A</v>
      </c>
      <c r="T890" s="11" t="e">
        <f>VLOOKUP($B890, Team_Batting___Advanced[], 19, FALSE)</f>
        <v>#N/A</v>
      </c>
      <c r="U890" s="11" t="e">
        <f>VLOOKUP($B890, 'Team Per G'!$A$2:$G$31, 3, FALSE)</f>
        <v>#N/A</v>
      </c>
      <c r="V890" s="11" t="e">
        <f>VLOOKUP($B890, 'Team Per G'!$A$2:$G$31, 5, FALSE)</f>
        <v>#N/A</v>
      </c>
      <c r="W890" s="11" t="e">
        <f>VLOOKUP($B890, 'Team Per G'!$A$2:$G$31, 4, FALSE)</f>
        <v>#N/A</v>
      </c>
      <c r="X890" s="11" t="e">
        <f>VLOOKUP($B890, Team_Batting___Dashboard[], 22, FALSE)/$F890</f>
        <v>#N/A</v>
      </c>
      <c r="Y890" s="11" t="e">
        <f>VLOOKUP($B890, 'FanGraphs - Team WAR Projected'!$B$2:$E$31, 4, FALSE)/162</f>
        <v>#N/A</v>
      </c>
      <c r="Z890" s="11" t="e">
        <f t="shared" si="153"/>
        <v>#N/A</v>
      </c>
      <c r="AA890" s="11" t="e">
        <f>VLOOKUP($B890, FanGraphs_Standings[[Abbreviation]:[2024 Year to Date RS/G]], 6, FALSE)/$F890</f>
        <v>#N/A</v>
      </c>
      <c r="AB890" s="11" t="e">
        <f>VLOOKUP($B890, FanGraphs_Standings[[Abbreviation]:[2024 Projected Full Season RDif]], 19, FALSE)/162</f>
        <v>#N/A</v>
      </c>
      <c r="AC890" s="11" t="e">
        <f t="shared" si="162"/>
        <v>#N/A</v>
      </c>
      <c r="AD890" s="11" t="e">
        <f>VLOOKUP($B890, FanGraphs_Standings[[Abbreviation]:[2024 Projected Full Season RDif]], 5, FALSE)</f>
        <v>#N/A</v>
      </c>
      <c r="AE890" s="11" t="e">
        <f>VLOOKUP($B890, FanGraphs_Standings[[Abbreviation]:[2024 Projected Full Season W%]], 18, FALSE)</f>
        <v>#N/A</v>
      </c>
      <c r="AF890" s="11" t="e">
        <f t="shared" si="154"/>
        <v>#N/A</v>
      </c>
      <c r="AG890" s="11" t="e">
        <f>VLOOKUP($B890, 'Home Field Adv'!$A$2:$I$31, 9, FALSE)</f>
        <v>#N/A</v>
      </c>
      <c r="AH890" s="11" t="e">
        <f>VLOOKUP($C890, FanGraphs_Standings[[Abbreviation]:[2024 Year to Date G]], 2, FALSE)</f>
        <v>#N/A</v>
      </c>
      <c r="AI890" s="11" t="e">
        <f>_xlfn.IFNA(VLOOKUP($E890, 'SP Per G'!$A$2:$D$1385, 3, FALSE), AO890)</f>
        <v>#N/A</v>
      </c>
      <c r="AJ890" s="11" t="e">
        <f>IF(AND(ISNA(VLOOKUP($E890, 'SP Per G'!$A$2:$D$1385, 4, FALSE)), ISTEXT($E890)), AI890,IF(ISNA(VLOOKUP($E890, 'SP Per G'!$A$2:$D$1385, 4, FALSE)), AO890, VLOOKUP($E890, 'SP Per G'!$A$2:$D$1385, 4, FALSE)))</f>
        <v>#N/A</v>
      </c>
      <c r="AK890" s="11" t="e">
        <f t="shared" si="155"/>
        <v>#N/A</v>
      </c>
      <c r="AL890" s="11" t="e">
        <f>_xlfn.IFNA(VLOOKUP($E890, Individual_Pitching___Dashboard[], 18, FALSE), VLOOKUP($C890,Team_Pitching___Advanced[[Team]:[SIERA]],16,FALSE))</f>
        <v>#N/A</v>
      </c>
      <c r="AM890" s="11" t="e">
        <f>_xlfn.IFNA(VLOOKUP($E890, Individual_Pitching___Dashboard[], 20, FALSE), VLOOKUP($C890,Team_Pitching___Advanced[[Team]:[xFIP]],19,FALSE))</f>
        <v>#N/A</v>
      </c>
      <c r="AN890" s="11" t="e">
        <f>_xlfn.IFNA(VLOOKUP($E890,Individual_Pitching___Advanced[],21,FALSE),VLOOKUP($C890,Team_Pitching___Advanced[[Team]:[SIERA]],20,FALSE))</f>
        <v>#N/A</v>
      </c>
      <c r="AO890" s="11" t="e">
        <f>VLOOKUP($C890, 'Team Per G'!$A$2:$G$31, 7, FALSE)</f>
        <v>#N/A</v>
      </c>
      <c r="AP890" s="11" t="e">
        <f>VLOOKUP($C890, 'FanGraphs - Team WAR Projected'!$B$2:$E$31, 3, FALSE)/162</f>
        <v>#N/A</v>
      </c>
      <c r="AQ890" s="11" t="e">
        <f t="shared" si="156"/>
        <v>#N/A</v>
      </c>
      <c r="AR890" s="11" t="e">
        <f>VLOOKUP($C890, Team_Pitching___Advanced[[Team]:[xFIP]], 19,FALSE)</f>
        <v>#N/A</v>
      </c>
      <c r="AS890" s="11" t="e">
        <f>VLOOKUP($C890, Team_Pitching___Advanced[], 20, FALSE)</f>
        <v>#N/A</v>
      </c>
      <c r="AT890" s="11" t="e">
        <f>VLOOKUP($C890, Team_Batting___Dashboard[[Team]:[wOBA]], 16, FALSE)</f>
        <v>#N/A</v>
      </c>
      <c r="AU890" s="11" t="e">
        <f>VLOOKUP($C890, Team_Batting___Advanced[[Team]:[OPS]], 9, FALSE)</f>
        <v>#N/A</v>
      </c>
      <c r="AV890" s="11" t="e">
        <f>VLOOKUP($C890, Team_Batting___Advanced[], 19, FALSE)</f>
        <v>#N/A</v>
      </c>
      <c r="AW890" s="11" t="e">
        <f>VLOOKUP($C890, 'Team Per G'!$A$2:$G$31, 3, FALSE)</f>
        <v>#N/A</v>
      </c>
      <c r="AX890" s="11" t="e">
        <f>VLOOKUP($C890, 'Team Per G'!$A$2:$G$31, 5, FALSE)</f>
        <v>#N/A</v>
      </c>
      <c r="AY890" s="11" t="e">
        <f>VLOOKUP($C890, 'Team Per G'!$A$2:$G$31, 4, FALSE)</f>
        <v>#N/A</v>
      </c>
      <c r="AZ890" s="11" t="e">
        <f>VLOOKUP($C890, Team_Batting___Dashboard[], 22, FALSE)/$AH890</f>
        <v>#N/A</v>
      </c>
      <c r="BA890" s="11" t="e">
        <f>VLOOKUP($C890, 'FanGraphs - Team WAR Projected'!$B$2:$E$31, 4, FALSE)/162</f>
        <v>#N/A</v>
      </c>
      <c r="BB890" s="11" t="e">
        <f t="shared" si="157"/>
        <v>#N/A</v>
      </c>
      <c r="BC890" s="11" t="e">
        <f>VLOOKUP($C890, FanGraphs_Standings[[Abbreviation]:[2024 Year to Date RS/G]], 6, FALSE)/$AH890</f>
        <v>#N/A</v>
      </c>
      <c r="BD890" s="11" t="e">
        <f>VLOOKUP($C890, FanGraphs_Standings[[Abbreviation]:[2024 Projected Full Season RDif]], 19, FALSE)/162</f>
        <v>#N/A</v>
      </c>
      <c r="BE890" s="11" t="e">
        <f t="shared" si="158"/>
        <v>#N/A</v>
      </c>
      <c r="BF890" s="11" t="e">
        <f>VLOOKUP($C890, FanGraphs_Standings[[Abbreviation]:[2024 Projected Full Season RDif]], 5, FALSE)</f>
        <v>#N/A</v>
      </c>
      <c r="BG890" s="11" t="e">
        <f>VLOOKUP($C890, FanGraphs_Standings[[Abbreviation]:[2024 Projected Full Season W%]], 18, FALSE)</f>
        <v>#N/A</v>
      </c>
      <c r="BH890" s="11" t="e">
        <f t="shared" si="159"/>
        <v>#N/A</v>
      </c>
      <c r="BI890" s="11" t="e">
        <f>VLOOKUP($C890, 'Home Field Adv'!$A$2:$K$31, 11, FALSE)</f>
        <v>#N/A</v>
      </c>
      <c r="BL890" s="12" t="str">
        <f t="shared" si="160"/>
        <v/>
      </c>
      <c r="BM890" s="12" t="str">
        <f t="shared" si="163"/>
        <v/>
      </c>
      <c r="BN890" s="12" t="str">
        <f t="shared" si="161"/>
        <v/>
      </c>
    </row>
    <row r="891" spans="6:66" x14ac:dyDescent="0.45">
      <c r="F891" s="11" t="e">
        <f>VLOOKUP($B891, FanGraphs_Standings[[Abbreviation]:[2024 Year to Date G]], 2, FALSE)</f>
        <v>#N/A</v>
      </c>
      <c r="G891" s="11" t="e">
        <f>_xlfn.IFNA(VLOOKUP($D891, 'SP Per G'!$A$2:$D$1385, 3, FALSE),M891)</f>
        <v>#N/A</v>
      </c>
      <c r="H891" s="11" t="e">
        <f>IF(AND(ISNA(VLOOKUP($D891, 'SP Per G'!$A$2:$D$1385, 4, FALSE)), ISTEXT($D891)), G891,IF(ISNA(VLOOKUP($D891, 'SP Per G'!$A$2:$D$1385, 4, FALSE)), M891, VLOOKUP($D891, 'SP Per G'!$A$2:$D$1385, 4, FALSE)))</f>
        <v>#N/A</v>
      </c>
      <c r="I891" s="11" t="e">
        <f t="shared" si="151"/>
        <v>#N/A</v>
      </c>
      <c r="J891" s="11" t="e">
        <f>_xlfn.IFNA(VLOOKUP($D891,Individual_Pitching___Dashboard[],18,FALSE),VLOOKUP(B891,Team_Pitching___Dashboard[[Team]:[ERA]],17,FALSE))</f>
        <v>#N/A</v>
      </c>
      <c r="K891" s="11" t="e">
        <f>_xlfn.IFNA(VLOOKUP($D891, Individual_Pitching___Dashboard[], 20, FALSE), VLOOKUP(B891,Team_Pitching___Dashboard[[Team]:[xFIP]],20,FALSE))</f>
        <v>#N/A</v>
      </c>
      <c r="L891" s="11" t="e">
        <f>_xlfn.IFNA(VLOOKUP($D891, Individual_Pitching___Advanced[], 21,FALSE), VLOOKUP(B891, Team_Pitching___Advanced[], 20, FALSE))</f>
        <v>#N/A</v>
      </c>
      <c r="M891" s="11" t="e">
        <f>VLOOKUP($B891, 'Team Per G'!$A$2:$G$31, 7, FALSE)</f>
        <v>#N/A</v>
      </c>
      <c r="N891" s="11" t="e">
        <f>VLOOKUP($B891, 'FanGraphs - Team WAR Projected'!$B$2:$E$31, 3, FALSE)/162</f>
        <v>#N/A</v>
      </c>
      <c r="O891" s="11" t="e">
        <f t="shared" si="152"/>
        <v>#N/A</v>
      </c>
      <c r="P891" s="11" t="e">
        <f>VLOOKUP($B891, Team_Pitching___Advanced[[Team]:[xFIP]], 19,FALSE)</f>
        <v>#N/A</v>
      </c>
      <c r="Q891" s="11" t="e">
        <f>VLOOKUP($B891, Team_Pitching___Advanced[], 20, FALSE)</f>
        <v>#N/A</v>
      </c>
      <c r="R891" s="11" t="e">
        <f>VLOOKUP($B891, Team_Batting___Dashboard[[Team]:[wOBA]], 16, FALSE)</f>
        <v>#N/A</v>
      </c>
      <c r="S891" s="11" t="e">
        <f>VLOOKUP($B891, Team_Batting___Advanced[[Team]:[OPS]], 9, FALSE)</f>
        <v>#N/A</v>
      </c>
      <c r="T891" s="11" t="e">
        <f>VLOOKUP($B891, Team_Batting___Advanced[], 19, FALSE)</f>
        <v>#N/A</v>
      </c>
      <c r="U891" s="11" t="e">
        <f>VLOOKUP($B891, 'Team Per G'!$A$2:$G$31, 3, FALSE)</f>
        <v>#N/A</v>
      </c>
      <c r="V891" s="11" t="e">
        <f>VLOOKUP($B891, 'Team Per G'!$A$2:$G$31, 5, FALSE)</f>
        <v>#N/A</v>
      </c>
      <c r="W891" s="11" t="e">
        <f>VLOOKUP($B891, 'Team Per G'!$A$2:$G$31, 4, FALSE)</f>
        <v>#N/A</v>
      </c>
      <c r="X891" s="11" t="e">
        <f>VLOOKUP($B891, Team_Batting___Dashboard[], 22, FALSE)/$F891</f>
        <v>#N/A</v>
      </c>
      <c r="Y891" s="11" t="e">
        <f>VLOOKUP($B891, 'FanGraphs - Team WAR Projected'!$B$2:$E$31, 4, FALSE)/162</f>
        <v>#N/A</v>
      </c>
      <c r="Z891" s="11" t="e">
        <f t="shared" si="153"/>
        <v>#N/A</v>
      </c>
      <c r="AA891" s="11" t="e">
        <f>VLOOKUP($B891, FanGraphs_Standings[[Abbreviation]:[2024 Year to Date RS/G]], 6, FALSE)/$F891</f>
        <v>#N/A</v>
      </c>
      <c r="AB891" s="11" t="e">
        <f>VLOOKUP($B891, FanGraphs_Standings[[Abbreviation]:[2024 Projected Full Season RDif]], 19, FALSE)/162</f>
        <v>#N/A</v>
      </c>
      <c r="AC891" s="11" t="e">
        <f t="shared" si="162"/>
        <v>#N/A</v>
      </c>
      <c r="AD891" s="11" t="e">
        <f>VLOOKUP($B891, FanGraphs_Standings[[Abbreviation]:[2024 Projected Full Season RDif]], 5, FALSE)</f>
        <v>#N/A</v>
      </c>
      <c r="AE891" s="11" t="e">
        <f>VLOOKUP($B891, FanGraphs_Standings[[Abbreviation]:[2024 Projected Full Season W%]], 18, FALSE)</f>
        <v>#N/A</v>
      </c>
      <c r="AF891" s="11" t="e">
        <f t="shared" si="154"/>
        <v>#N/A</v>
      </c>
      <c r="AG891" s="11" t="e">
        <f>VLOOKUP($B891, 'Home Field Adv'!$A$2:$I$31, 9, FALSE)</f>
        <v>#N/A</v>
      </c>
      <c r="AH891" s="11" t="e">
        <f>VLOOKUP($C891, FanGraphs_Standings[[Abbreviation]:[2024 Year to Date G]], 2, FALSE)</f>
        <v>#N/A</v>
      </c>
      <c r="AI891" s="11" t="e">
        <f>_xlfn.IFNA(VLOOKUP($E891, 'SP Per G'!$A$2:$D$1385, 3, FALSE), AO891)</f>
        <v>#N/A</v>
      </c>
      <c r="AJ891" s="11" t="e">
        <f>IF(AND(ISNA(VLOOKUP($E891, 'SP Per G'!$A$2:$D$1385, 4, FALSE)), ISTEXT($E891)), AI891,IF(ISNA(VLOOKUP($E891, 'SP Per G'!$A$2:$D$1385, 4, FALSE)), AO891, VLOOKUP($E891, 'SP Per G'!$A$2:$D$1385, 4, FALSE)))</f>
        <v>#N/A</v>
      </c>
      <c r="AK891" s="11" t="e">
        <f t="shared" si="155"/>
        <v>#N/A</v>
      </c>
      <c r="AL891" s="11" t="e">
        <f>_xlfn.IFNA(VLOOKUP($E891, Individual_Pitching___Dashboard[], 18, FALSE), VLOOKUP($C891,Team_Pitching___Advanced[[Team]:[SIERA]],16,FALSE))</f>
        <v>#N/A</v>
      </c>
      <c r="AM891" s="11" t="e">
        <f>_xlfn.IFNA(VLOOKUP($E891, Individual_Pitching___Dashboard[], 20, FALSE), VLOOKUP($C891,Team_Pitching___Advanced[[Team]:[xFIP]],19,FALSE))</f>
        <v>#N/A</v>
      </c>
      <c r="AN891" s="11" t="e">
        <f>_xlfn.IFNA(VLOOKUP($E891,Individual_Pitching___Advanced[],21,FALSE),VLOOKUP($C891,Team_Pitching___Advanced[[Team]:[SIERA]],20,FALSE))</f>
        <v>#N/A</v>
      </c>
      <c r="AO891" s="11" t="e">
        <f>VLOOKUP($C891, 'Team Per G'!$A$2:$G$31, 7, FALSE)</f>
        <v>#N/A</v>
      </c>
      <c r="AP891" s="11" t="e">
        <f>VLOOKUP($C891, 'FanGraphs - Team WAR Projected'!$B$2:$E$31, 3, FALSE)/162</f>
        <v>#N/A</v>
      </c>
      <c r="AQ891" s="11" t="e">
        <f t="shared" si="156"/>
        <v>#N/A</v>
      </c>
      <c r="AR891" s="11" t="e">
        <f>VLOOKUP($C891, Team_Pitching___Advanced[[Team]:[xFIP]], 19,FALSE)</f>
        <v>#N/A</v>
      </c>
      <c r="AS891" s="11" t="e">
        <f>VLOOKUP($C891, Team_Pitching___Advanced[], 20, FALSE)</f>
        <v>#N/A</v>
      </c>
      <c r="AT891" s="11" t="e">
        <f>VLOOKUP($C891, Team_Batting___Dashboard[[Team]:[wOBA]], 16, FALSE)</f>
        <v>#N/A</v>
      </c>
      <c r="AU891" s="11" t="e">
        <f>VLOOKUP($C891, Team_Batting___Advanced[[Team]:[OPS]], 9, FALSE)</f>
        <v>#N/A</v>
      </c>
      <c r="AV891" s="11" t="e">
        <f>VLOOKUP($C891, Team_Batting___Advanced[], 19, FALSE)</f>
        <v>#N/A</v>
      </c>
      <c r="AW891" s="11" t="e">
        <f>VLOOKUP($C891, 'Team Per G'!$A$2:$G$31, 3, FALSE)</f>
        <v>#N/A</v>
      </c>
      <c r="AX891" s="11" t="e">
        <f>VLOOKUP($C891, 'Team Per G'!$A$2:$G$31, 5, FALSE)</f>
        <v>#N/A</v>
      </c>
      <c r="AY891" s="11" t="e">
        <f>VLOOKUP($C891, 'Team Per G'!$A$2:$G$31, 4, FALSE)</f>
        <v>#N/A</v>
      </c>
      <c r="AZ891" s="11" t="e">
        <f>VLOOKUP($C891, Team_Batting___Dashboard[], 22, FALSE)/$AH891</f>
        <v>#N/A</v>
      </c>
      <c r="BA891" s="11" t="e">
        <f>VLOOKUP($C891, 'FanGraphs - Team WAR Projected'!$B$2:$E$31, 4, FALSE)/162</f>
        <v>#N/A</v>
      </c>
      <c r="BB891" s="11" t="e">
        <f t="shared" si="157"/>
        <v>#N/A</v>
      </c>
      <c r="BC891" s="11" t="e">
        <f>VLOOKUP($C891, FanGraphs_Standings[[Abbreviation]:[2024 Year to Date RS/G]], 6, FALSE)/$AH891</f>
        <v>#N/A</v>
      </c>
      <c r="BD891" s="11" t="e">
        <f>VLOOKUP($C891, FanGraphs_Standings[[Abbreviation]:[2024 Projected Full Season RDif]], 19, FALSE)/162</f>
        <v>#N/A</v>
      </c>
      <c r="BE891" s="11" t="e">
        <f t="shared" si="158"/>
        <v>#N/A</v>
      </c>
      <c r="BF891" s="11" t="e">
        <f>VLOOKUP($C891, FanGraphs_Standings[[Abbreviation]:[2024 Projected Full Season RDif]], 5, FALSE)</f>
        <v>#N/A</v>
      </c>
      <c r="BG891" s="11" t="e">
        <f>VLOOKUP($C891, FanGraphs_Standings[[Abbreviation]:[2024 Projected Full Season W%]], 18, FALSE)</f>
        <v>#N/A</v>
      </c>
      <c r="BH891" s="11" t="e">
        <f t="shared" si="159"/>
        <v>#N/A</v>
      </c>
      <c r="BI891" s="11" t="e">
        <f>VLOOKUP($C891, 'Home Field Adv'!$A$2:$K$31, 11, FALSE)</f>
        <v>#N/A</v>
      </c>
      <c r="BL891" s="12" t="str">
        <f t="shared" si="160"/>
        <v/>
      </c>
      <c r="BM891" s="12" t="str">
        <f t="shared" si="163"/>
        <v/>
      </c>
      <c r="BN891" s="12" t="str">
        <f t="shared" si="161"/>
        <v/>
      </c>
    </row>
    <row r="892" spans="6:66" x14ac:dyDescent="0.45">
      <c r="F892" s="11" t="e">
        <f>VLOOKUP($B892, FanGraphs_Standings[[Abbreviation]:[2024 Year to Date G]], 2, FALSE)</f>
        <v>#N/A</v>
      </c>
      <c r="G892" s="11" t="e">
        <f>_xlfn.IFNA(VLOOKUP($D892, 'SP Per G'!$A$2:$D$1385, 3, FALSE),M892)</f>
        <v>#N/A</v>
      </c>
      <c r="H892" s="11" t="e">
        <f>IF(AND(ISNA(VLOOKUP($D892, 'SP Per G'!$A$2:$D$1385, 4, FALSE)), ISTEXT($D892)), G892,IF(ISNA(VLOOKUP($D892, 'SP Per G'!$A$2:$D$1385, 4, FALSE)), M892, VLOOKUP($D892, 'SP Per G'!$A$2:$D$1385, 4, FALSE)))</f>
        <v>#N/A</v>
      </c>
      <c r="I892" s="11" t="e">
        <f t="shared" si="151"/>
        <v>#N/A</v>
      </c>
      <c r="J892" s="11" t="e">
        <f>_xlfn.IFNA(VLOOKUP($D892,Individual_Pitching___Dashboard[],18,FALSE),VLOOKUP(B892,Team_Pitching___Dashboard[[Team]:[ERA]],17,FALSE))</f>
        <v>#N/A</v>
      </c>
      <c r="K892" s="11" t="e">
        <f>_xlfn.IFNA(VLOOKUP($D892, Individual_Pitching___Dashboard[], 20, FALSE), VLOOKUP(B892,Team_Pitching___Dashboard[[Team]:[xFIP]],20,FALSE))</f>
        <v>#N/A</v>
      </c>
      <c r="L892" s="11" t="e">
        <f>_xlfn.IFNA(VLOOKUP($D892, Individual_Pitching___Advanced[], 21,FALSE), VLOOKUP(B892, Team_Pitching___Advanced[], 20, FALSE))</f>
        <v>#N/A</v>
      </c>
      <c r="M892" s="11" t="e">
        <f>VLOOKUP($B892, 'Team Per G'!$A$2:$G$31, 7, FALSE)</f>
        <v>#N/A</v>
      </c>
      <c r="N892" s="11" t="e">
        <f>VLOOKUP($B892, 'FanGraphs - Team WAR Projected'!$B$2:$E$31, 3, FALSE)/162</f>
        <v>#N/A</v>
      </c>
      <c r="O892" s="11" t="e">
        <f t="shared" si="152"/>
        <v>#N/A</v>
      </c>
      <c r="P892" s="11" t="e">
        <f>VLOOKUP($B892, Team_Pitching___Advanced[[Team]:[xFIP]], 19,FALSE)</f>
        <v>#N/A</v>
      </c>
      <c r="Q892" s="11" t="e">
        <f>VLOOKUP($B892, Team_Pitching___Advanced[], 20, FALSE)</f>
        <v>#N/A</v>
      </c>
      <c r="R892" s="11" t="e">
        <f>VLOOKUP($B892, Team_Batting___Dashboard[[Team]:[wOBA]], 16, FALSE)</f>
        <v>#N/A</v>
      </c>
      <c r="S892" s="11" t="e">
        <f>VLOOKUP($B892, Team_Batting___Advanced[[Team]:[OPS]], 9, FALSE)</f>
        <v>#N/A</v>
      </c>
      <c r="T892" s="11" t="e">
        <f>VLOOKUP($B892, Team_Batting___Advanced[], 19, FALSE)</f>
        <v>#N/A</v>
      </c>
      <c r="U892" s="11" t="e">
        <f>VLOOKUP($B892, 'Team Per G'!$A$2:$G$31, 3, FALSE)</f>
        <v>#N/A</v>
      </c>
      <c r="V892" s="11" t="e">
        <f>VLOOKUP($B892, 'Team Per G'!$A$2:$G$31, 5, FALSE)</f>
        <v>#N/A</v>
      </c>
      <c r="W892" s="11" t="e">
        <f>VLOOKUP($B892, 'Team Per G'!$A$2:$G$31, 4, FALSE)</f>
        <v>#N/A</v>
      </c>
      <c r="X892" s="11" t="e">
        <f>VLOOKUP($B892, Team_Batting___Dashboard[], 22, FALSE)/$F892</f>
        <v>#N/A</v>
      </c>
      <c r="Y892" s="11" t="e">
        <f>VLOOKUP($B892, 'FanGraphs - Team WAR Projected'!$B$2:$E$31, 4, FALSE)/162</f>
        <v>#N/A</v>
      </c>
      <c r="Z892" s="11" t="e">
        <f t="shared" si="153"/>
        <v>#N/A</v>
      </c>
      <c r="AA892" s="11" t="e">
        <f>VLOOKUP($B892, FanGraphs_Standings[[Abbreviation]:[2024 Year to Date RS/G]], 6, FALSE)/$F892</f>
        <v>#N/A</v>
      </c>
      <c r="AB892" s="11" t="e">
        <f>VLOOKUP($B892, FanGraphs_Standings[[Abbreviation]:[2024 Projected Full Season RDif]], 19, FALSE)/162</f>
        <v>#N/A</v>
      </c>
      <c r="AC892" s="11" t="e">
        <f t="shared" si="162"/>
        <v>#N/A</v>
      </c>
      <c r="AD892" s="11" t="e">
        <f>VLOOKUP($B892, FanGraphs_Standings[[Abbreviation]:[2024 Projected Full Season RDif]], 5, FALSE)</f>
        <v>#N/A</v>
      </c>
      <c r="AE892" s="11" t="e">
        <f>VLOOKUP($B892, FanGraphs_Standings[[Abbreviation]:[2024 Projected Full Season W%]], 18, FALSE)</f>
        <v>#N/A</v>
      </c>
      <c r="AF892" s="11" t="e">
        <f t="shared" si="154"/>
        <v>#N/A</v>
      </c>
      <c r="AG892" s="11" t="e">
        <f>VLOOKUP($B892, 'Home Field Adv'!$A$2:$I$31, 9, FALSE)</f>
        <v>#N/A</v>
      </c>
      <c r="AH892" s="11" t="e">
        <f>VLOOKUP($C892, FanGraphs_Standings[[Abbreviation]:[2024 Year to Date G]], 2, FALSE)</f>
        <v>#N/A</v>
      </c>
      <c r="AI892" s="11" t="e">
        <f>_xlfn.IFNA(VLOOKUP($E892, 'SP Per G'!$A$2:$D$1385, 3, FALSE), AO892)</f>
        <v>#N/A</v>
      </c>
      <c r="AJ892" s="11" t="e">
        <f>IF(AND(ISNA(VLOOKUP($E892, 'SP Per G'!$A$2:$D$1385, 4, FALSE)), ISTEXT($E892)), AI892,IF(ISNA(VLOOKUP($E892, 'SP Per G'!$A$2:$D$1385, 4, FALSE)), AO892, VLOOKUP($E892, 'SP Per G'!$A$2:$D$1385, 4, FALSE)))</f>
        <v>#N/A</v>
      </c>
      <c r="AK892" s="11" t="e">
        <f t="shared" si="155"/>
        <v>#N/A</v>
      </c>
      <c r="AL892" s="11" t="e">
        <f>_xlfn.IFNA(VLOOKUP($E892, Individual_Pitching___Dashboard[], 18, FALSE), VLOOKUP($C892,Team_Pitching___Advanced[[Team]:[SIERA]],16,FALSE))</f>
        <v>#N/A</v>
      </c>
      <c r="AM892" s="11" t="e">
        <f>_xlfn.IFNA(VLOOKUP($E892, Individual_Pitching___Dashboard[], 20, FALSE), VLOOKUP($C892,Team_Pitching___Advanced[[Team]:[xFIP]],19,FALSE))</f>
        <v>#N/A</v>
      </c>
      <c r="AN892" s="11" t="e">
        <f>_xlfn.IFNA(VLOOKUP($E892,Individual_Pitching___Advanced[],21,FALSE),VLOOKUP($C892,Team_Pitching___Advanced[[Team]:[SIERA]],20,FALSE))</f>
        <v>#N/A</v>
      </c>
      <c r="AO892" s="11" t="e">
        <f>VLOOKUP($C892, 'Team Per G'!$A$2:$G$31, 7, FALSE)</f>
        <v>#N/A</v>
      </c>
      <c r="AP892" s="11" t="e">
        <f>VLOOKUP($C892, 'FanGraphs - Team WAR Projected'!$B$2:$E$31, 3, FALSE)/162</f>
        <v>#N/A</v>
      </c>
      <c r="AQ892" s="11" t="e">
        <f t="shared" si="156"/>
        <v>#N/A</v>
      </c>
      <c r="AR892" s="11" t="e">
        <f>VLOOKUP($C892, Team_Pitching___Advanced[[Team]:[xFIP]], 19,FALSE)</f>
        <v>#N/A</v>
      </c>
      <c r="AS892" s="11" t="e">
        <f>VLOOKUP($C892, Team_Pitching___Advanced[], 20, FALSE)</f>
        <v>#N/A</v>
      </c>
      <c r="AT892" s="11" t="e">
        <f>VLOOKUP($C892, Team_Batting___Dashboard[[Team]:[wOBA]], 16, FALSE)</f>
        <v>#N/A</v>
      </c>
      <c r="AU892" s="11" t="e">
        <f>VLOOKUP($C892, Team_Batting___Advanced[[Team]:[OPS]], 9, FALSE)</f>
        <v>#N/A</v>
      </c>
      <c r="AV892" s="11" t="e">
        <f>VLOOKUP($C892, Team_Batting___Advanced[], 19, FALSE)</f>
        <v>#N/A</v>
      </c>
      <c r="AW892" s="11" t="e">
        <f>VLOOKUP($C892, 'Team Per G'!$A$2:$G$31, 3, FALSE)</f>
        <v>#N/A</v>
      </c>
      <c r="AX892" s="11" t="e">
        <f>VLOOKUP($C892, 'Team Per G'!$A$2:$G$31, 5, FALSE)</f>
        <v>#N/A</v>
      </c>
      <c r="AY892" s="11" t="e">
        <f>VLOOKUP($C892, 'Team Per G'!$A$2:$G$31, 4, FALSE)</f>
        <v>#N/A</v>
      </c>
      <c r="AZ892" s="11" t="e">
        <f>VLOOKUP($C892, Team_Batting___Dashboard[], 22, FALSE)/$AH892</f>
        <v>#N/A</v>
      </c>
      <c r="BA892" s="11" t="e">
        <f>VLOOKUP($C892, 'FanGraphs - Team WAR Projected'!$B$2:$E$31, 4, FALSE)/162</f>
        <v>#N/A</v>
      </c>
      <c r="BB892" s="11" t="e">
        <f t="shared" si="157"/>
        <v>#N/A</v>
      </c>
      <c r="BC892" s="11" t="e">
        <f>VLOOKUP($C892, FanGraphs_Standings[[Abbreviation]:[2024 Year to Date RS/G]], 6, FALSE)/$AH892</f>
        <v>#N/A</v>
      </c>
      <c r="BD892" s="11" t="e">
        <f>VLOOKUP($C892, FanGraphs_Standings[[Abbreviation]:[2024 Projected Full Season RDif]], 19, FALSE)/162</f>
        <v>#N/A</v>
      </c>
      <c r="BE892" s="11" t="e">
        <f t="shared" si="158"/>
        <v>#N/A</v>
      </c>
      <c r="BF892" s="11" t="e">
        <f>VLOOKUP($C892, FanGraphs_Standings[[Abbreviation]:[2024 Projected Full Season RDif]], 5, FALSE)</f>
        <v>#N/A</v>
      </c>
      <c r="BG892" s="11" t="e">
        <f>VLOOKUP($C892, FanGraphs_Standings[[Abbreviation]:[2024 Projected Full Season W%]], 18, FALSE)</f>
        <v>#N/A</v>
      </c>
      <c r="BH892" s="11" t="e">
        <f t="shared" si="159"/>
        <v>#N/A</v>
      </c>
      <c r="BI892" s="11" t="e">
        <f>VLOOKUP($C892, 'Home Field Adv'!$A$2:$K$31, 11, FALSE)</f>
        <v>#N/A</v>
      </c>
      <c r="BL892" s="12" t="str">
        <f t="shared" si="160"/>
        <v/>
      </c>
      <c r="BM892" s="12" t="str">
        <f t="shared" si="163"/>
        <v/>
      </c>
      <c r="BN892" s="12" t="str">
        <f t="shared" si="161"/>
        <v/>
      </c>
    </row>
    <row r="893" spans="6:66" x14ac:dyDescent="0.45">
      <c r="F893" s="11" t="e">
        <f>VLOOKUP($B893, FanGraphs_Standings[[Abbreviation]:[2024 Year to Date G]], 2, FALSE)</f>
        <v>#N/A</v>
      </c>
      <c r="G893" s="11" t="e">
        <f>_xlfn.IFNA(VLOOKUP($D893, 'SP Per G'!$A$2:$D$1385, 3, FALSE),M893)</f>
        <v>#N/A</v>
      </c>
      <c r="H893" s="11" t="e">
        <f>IF(AND(ISNA(VLOOKUP($D893, 'SP Per G'!$A$2:$D$1385, 4, FALSE)), ISTEXT($D893)), G893,IF(ISNA(VLOOKUP($D893, 'SP Per G'!$A$2:$D$1385, 4, FALSE)), M893, VLOOKUP($D893, 'SP Per G'!$A$2:$D$1385, 4, FALSE)))</f>
        <v>#N/A</v>
      </c>
      <c r="I893" s="11" t="e">
        <f t="shared" si="151"/>
        <v>#N/A</v>
      </c>
      <c r="J893" s="11" t="e">
        <f>_xlfn.IFNA(VLOOKUP($D893,Individual_Pitching___Dashboard[],18,FALSE),VLOOKUP(B893,Team_Pitching___Dashboard[[Team]:[ERA]],17,FALSE))</f>
        <v>#N/A</v>
      </c>
      <c r="K893" s="11" t="e">
        <f>_xlfn.IFNA(VLOOKUP($D893, Individual_Pitching___Dashboard[], 20, FALSE), VLOOKUP(B893,Team_Pitching___Dashboard[[Team]:[xFIP]],20,FALSE))</f>
        <v>#N/A</v>
      </c>
      <c r="L893" s="11" t="e">
        <f>_xlfn.IFNA(VLOOKUP($D893, Individual_Pitching___Advanced[], 21,FALSE), VLOOKUP(B893, Team_Pitching___Advanced[], 20, FALSE))</f>
        <v>#N/A</v>
      </c>
      <c r="M893" s="11" t="e">
        <f>VLOOKUP($B893, 'Team Per G'!$A$2:$G$31, 7, FALSE)</f>
        <v>#N/A</v>
      </c>
      <c r="N893" s="11" t="e">
        <f>VLOOKUP($B893, 'FanGraphs - Team WAR Projected'!$B$2:$E$31, 3, FALSE)/162</f>
        <v>#N/A</v>
      </c>
      <c r="O893" s="11" t="e">
        <f t="shared" si="152"/>
        <v>#N/A</v>
      </c>
      <c r="P893" s="11" t="e">
        <f>VLOOKUP($B893, Team_Pitching___Advanced[[Team]:[xFIP]], 19,FALSE)</f>
        <v>#N/A</v>
      </c>
      <c r="Q893" s="11" t="e">
        <f>VLOOKUP($B893, Team_Pitching___Advanced[], 20, FALSE)</f>
        <v>#N/A</v>
      </c>
      <c r="R893" s="11" t="e">
        <f>VLOOKUP($B893, Team_Batting___Dashboard[[Team]:[wOBA]], 16, FALSE)</f>
        <v>#N/A</v>
      </c>
      <c r="S893" s="11" t="e">
        <f>VLOOKUP($B893, Team_Batting___Advanced[[Team]:[OPS]], 9, FALSE)</f>
        <v>#N/A</v>
      </c>
      <c r="T893" s="11" t="e">
        <f>VLOOKUP($B893, Team_Batting___Advanced[], 19, FALSE)</f>
        <v>#N/A</v>
      </c>
      <c r="U893" s="11" t="e">
        <f>VLOOKUP($B893, 'Team Per G'!$A$2:$G$31, 3, FALSE)</f>
        <v>#N/A</v>
      </c>
      <c r="V893" s="11" t="e">
        <f>VLOOKUP($B893, 'Team Per G'!$A$2:$G$31, 5, FALSE)</f>
        <v>#N/A</v>
      </c>
      <c r="W893" s="11" t="e">
        <f>VLOOKUP($B893, 'Team Per G'!$A$2:$G$31, 4, FALSE)</f>
        <v>#N/A</v>
      </c>
      <c r="X893" s="11" t="e">
        <f>VLOOKUP($B893, Team_Batting___Dashboard[], 22, FALSE)/$F893</f>
        <v>#N/A</v>
      </c>
      <c r="Y893" s="11" t="e">
        <f>VLOOKUP($B893, 'FanGraphs - Team WAR Projected'!$B$2:$E$31, 4, FALSE)/162</f>
        <v>#N/A</v>
      </c>
      <c r="Z893" s="11" t="e">
        <f t="shared" si="153"/>
        <v>#N/A</v>
      </c>
      <c r="AA893" s="11" t="e">
        <f>VLOOKUP($B893, FanGraphs_Standings[[Abbreviation]:[2024 Year to Date RS/G]], 6, FALSE)/$F893</f>
        <v>#N/A</v>
      </c>
      <c r="AB893" s="11" t="e">
        <f>VLOOKUP($B893, FanGraphs_Standings[[Abbreviation]:[2024 Projected Full Season RDif]], 19, FALSE)/162</f>
        <v>#N/A</v>
      </c>
      <c r="AC893" s="11" t="e">
        <f t="shared" si="162"/>
        <v>#N/A</v>
      </c>
      <c r="AD893" s="11" t="e">
        <f>VLOOKUP($B893, FanGraphs_Standings[[Abbreviation]:[2024 Projected Full Season RDif]], 5, FALSE)</f>
        <v>#N/A</v>
      </c>
      <c r="AE893" s="11" t="e">
        <f>VLOOKUP($B893, FanGraphs_Standings[[Abbreviation]:[2024 Projected Full Season W%]], 18, FALSE)</f>
        <v>#N/A</v>
      </c>
      <c r="AF893" s="11" t="e">
        <f t="shared" si="154"/>
        <v>#N/A</v>
      </c>
      <c r="AG893" s="11" t="e">
        <f>VLOOKUP($B893, 'Home Field Adv'!$A$2:$I$31, 9, FALSE)</f>
        <v>#N/A</v>
      </c>
      <c r="AH893" s="11" t="e">
        <f>VLOOKUP($C893, FanGraphs_Standings[[Abbreviation]:[2024 Year to Date G]], 2, FALSE)</f>
        <v>#N/A</v>
      </c>
      <c r="AI893" s="11" t="e">
        <f>_xlfn.IFNA(VLOOKUP($E893, 'SP Per G'!$A$2:$D$1385, 3, FALSE), AO893)</f>
        <v>#N/A</v>
      </c>
      <c r="AJ893" s="11" t="e">
        <f>IF(AND(ISNA(VLOOKUP($E893, 'SP Per G'!$A$2:$D$1385, 4, FALSE)), ISTEXT($E893)), AI893,IF(ISNA(VLOOKUP($E893, 'SP Per G'!$A$2:$D$1385, 4, FALSE)), AO893, VLOOKUP($E893, 'SP Per G'!$A$2:$D$1385, 4, FALSE)))</f>
        <v>#N/A</v>
      </c>
      <c r="AK893" s="11" t="e">
        <f t="shared" si="155"/>
        <v>#N/A</v>
      </c>
      <c r="AL893" s="11" t="e">
        <f>_xlfn.IFNA(VLOOKUP($E893, Individual_Pitching___Dashboard[], 18, FALSE), VLOOKUP($C893,Team_Pitching___Advanced[[Team]:[SIERA]],16,FALSE))</f>
        <v>#N/A</v>
      </c>
      <c r="AM893" s="11" t="e">
        <f>_xlfn.IFNA(VLOOKUP($E893, Individual_Pitching___Dashboard[], 20, FALSE), VLOOKUP($C893,Team_Pitching___Advanced[[Team]:[xFIP]],19,FALSE))</f>
        <v>#N/A</v>
      </c>
      <c r="AN893" s="11" t="e">
        <f>_xlfn.IFNA(VLOOKUP($E893,Individual_Pitching___Advanced[],21,FALSE),VLOOKUP($C893,Team_Pitching___Advanced[[Team]:[SIERA]],20,FALSE))</f>
        <v>#N/A</v>
      </c>
      <c r="AO893" s="11" t="e">
        <f>VLOOKUP($C893, 'Team Per G'!$A$2:$G$31, 7, FALSE)</f>
        <v>#N/A</v>
      </c>
      <c r="AP893" s="11" t="e">
        <f>VLOOKUP($C893, 'FanGraphs - Team WAR Projected'!$B$2:$E$31, 3, FALSE)/162</f>
        <v>#N/A</v>
      </c>
      <c r="AQ893" s="11" t="e">
        <f t="shared" si="156"/>
        <v>#N/A</v>
      </c>
      <c r="AR893" s="11" t="e">
        <f>VLOOKUP($C893, Team_Pitching___Advanced[[Team]:[xFIP]], 19,FALSE)</f>
        <v>#N/A</v>
      </c>
      <c r="AS893" s="11" t="e">
        <f>VLOOKUP($C893, Team_Pitching___Advanced[], 20, FALSE)</f>
        <v>#N/A</v>
      </c>
      <c r="AT893" s="11" t="e">
        <f>VLOOKUP($C893, Team_Batting___Dashboard[[Team]:[wOBA]], 16, FALSE)</f>
        <v>#N/A</v>
      </c>
      <c r="AU893" s="11" t="e">
        <f>VLOOKUP($C893, Team_Batting___Advanced[[Team]:[OPS]], 9, FALSE)</f>
        <v>#N/A</v>
      </c>
      <c r="AV893" s="11" t="e">
        <f>VLOOKUP($C893, Team_Batting___Advanced[], 19, FALSE)</f>
        <v>#N/A</v>
      </c>
      <c r="AW893" s="11" t="e">
        <f>VLOOKUP($C893, 'Team Per G'!$A$2:$G$31, 3, FALSE)</f>
        <v>#N/A</v>
      </c>
      <c r="AX893" s="11" t="e">
        <f>VLOOKUP($C893, 'Team Per G'!$A$2:$G$31, 5, FALSE)</f>
        <v>#N/A</v>
      </c>
      <c r="AY893" s="11" t="e">
        <f>VLOOKUP($C893, 'Team Per G'!$A$2:$G$31, 4, FALSE)</f>
        <v>#N/A</v>
      </c>
      <c r="AZ893" s="11" t="e">
        <f>VLOOKUP($C893, Team_Batting___Dashboard[], 22, FALSE)/$AH893</f>
        <v>#N/A</v>
      </c>
      <c r="BA893" s="11" t="e">
        <f>VLOOKUP($C893, 'FanGraphs - Team WAR Projected'!$B$2:$E$31, 4, FALSE)/162</f>
        <v>#N/A</v>
      </c>
      <c r="BB893" s="11" t="e">
        <f t="shared" si="157"/>
        <v>#N/A</v>
      </c>
      <c r="BC893" s="11" t="e">
        <f>VLOOKUP($C893, FanGraphs_Standings[[Abbreviation]:[2024 Year to Date RS/G]], 6, FALSE)/$AH893</f>
        <v>#N/A</v>
      </c>
      <c r="BD893" s="11" t="e">
        <f>VLOOKUP($C893, FanGraphs_Standings[[Abbreviation]:[2024 Projected Full Season RDif]], 19, FALSE)/162</f>
        <v>#N/A</v>
      </c>
      <c r="BE893" s="11" t="e">
        <f t="shared" si="158"/>
        <v>#N/A</v>
      </c>
      <c r="BF893" s="11" t="e">
        <f>VLOOKUP($C893, FanGraphs_Standings[[Abbreviation]:[2024 Projected Full Season RDif]], 5, FALSE)</f>
        <v>#N/A</v>
      </c>
      <c r="BG893" s="11" t="e">
        <f>VLOOKUP($C893, FanGraphs_Standings[[Abbreviation]:[2024 Projected Full Season W%]], 18, FALSE)</f>
        <v>#N/A</v>
      </c>
      <c r="BH893" s="11" t="e">
        <f t="shared" si="159"/>
        <v>#N/A</v>
      </c>
      <c r="BI893" s="11" t="e">
        <f>VLOOKUP($C893, 'Home Field Adv'!$A$2:$K$31, 11, FALSE)</f>
        <v>#N/A</v>
      </c>
      <c r="BL893" s="12" t="str">
        <f t="shared" si="160"/>
        <v/>
      </c>
      <c r="BM893" s="12" t="str">
        <f t="shared" si="163"/>
        <v/>
      </c>
      <c r="BN893" s="12" t="str">
        <f t="shared" si="161"/>
        <v/>
      </c>
    </row>
    <row r="894" spans="6:66" x14ac:dyDescent="0.45">
      <c r="F894" s="11" t="e">
        <f>VLOOKUP($B894, FanGraphs_Standings[[Abbreviation]:[2024 Year to Date G]], 2, FALSE)</f>
        <v>#N/A</v>
      </c>
      <c r="G894" s="11" t="e">
        <f>_xlfn.IFNA(VLOOKUP($D894, 'SP Per G'!$A$2:$D$1385, 3, FALSE),M894)</f>
        <v>#N/A</v>
      </c>
      <c r="H894" s="11" t="e">
        <f>IF(AND(ISNA(VLOOKUP($D894, 'SP Per G'!$A$2:$D$1385, 4, FALSE)), ISTEXT($D894)), G894,IF(ISNA(VLOOKUP($D894, 'SP Per G'!$A$2:$D$1385, 4, FALSE)), M894, VLOOKUP($D894, 'SP Per G'!$A$2:$D$1385, 4, FALSE)))</f>
        <v>#N/A</v>
      </c>
      <c r="I894" s="11" t="e">
        <f t="shared" si="151"/>
        <v>#N/A</v>
      </c>
      <c r="J894" s="11" t="e">
        <f>_xlfn.IFNA(VLOOKUP($D894,Individual_Pitching___Dashboard[],18,FALSE),VLOOKUP(B894,Team_Pitching___Dashboard[[Team]:[ERA]],17,FALSE))</f>
        <v>#N/A</v>
      </c>
      <c r="K894" s="11" t="e">
        <f>_xlfn.IFNA(VLOOKUP($D894, Individual_Pitching___Dashboard[], 20, FALSE), VLOOKUP(B894,Team_Pitching___Dashboard[[Team]:[xFIP]],20,FALSE))</f>
        <v>#N/A</v>
      </c>
      <c r="L894" s="11" t="e">
        <f>_xlfn.IFNA(VLOOKUP($D894, Individual_Pitching___Advanced[], 21,FALSE), VLOOKUP(B894, Team_Pitching___Advanced[], 20, FALSE))</f>
        <v>#N/A</v>
      </c>
      <c r="M894" s="11" t="e">
        <f>VLOOKUP($B894, 'Team Per G'!$A$2:$G$31, 7, FALSE)</f>
        <v>#N/A</v>
      </c>
      <c r="N894" s="11" t="e">
        <f>VLOOKUP($B894, 'FanGraphs - Team WAR Projected'!$B$2:$E$31, 3, FALSE)/162</f>
        <v>#N/A</v>
      </c>
      <c r="O894" s="11" t="e">
        <f t="shared" si="152"/>
        <v>#N/A</v>
      </c>
      <c r="P894" s="11" t="e">
        <f>VLOOKUP($B894, Team_Pitching___Advanced[[Team]:[xFIP]], 19,FALSE)</f>
        <v>#N/A</v>
      </c>
      <c r="Q894" s="11" t="e">
        <f>VLOOKUP($B894, Team_Pitching___Advanced[], 20, FALSE)</f>
        <v>#N/A</v>
      </c>
      <c r="R894" s="11" t="e">
        <f>VLOOKUP($B894, Team_Batting___Dashboard[[Team]:[wOBA]], 16, FALSE)</f>
        <v>#N/A</v>
      </c>
      <c r="S894" s="11" t="e">
        <f>VLOOKUP($B894, Team_Batting___Advanced[[Team]:[OPS]], 9, FALSE)</f>
        <v>#N/A</v>
      </c>
      <c r="T894" s="11" t="e">
        <f>VLOOKUP($B894, Team_Batting___Advanced[], 19, FALSE)</f>
        <v>#N/A</v>
      </c>
      <c r="U894" s="11" t="e">
        <f>VLOOKUP($B894, 'Team Per G'!$A$2:$G$31, 3, FALSE)</f>
        <v>#N/A</v>
      </c>
      <c r="V894" s="11" t="e">
        <f>VLOOKUP($B894, 'Team Per G'!$A$2:$G$31, 5, FALSE)</f>
        <v>#N/A</v>
      </c>
      <c r="W894" s="11" t="e">
        <f>VLOOKUP($B894, 'Team Per G'!$A$2:$G$31, 4, FALSE)</f>
        <v>#N/A</v>
      </c>
      <c r="X894" s="11" t="e">
        <f>VLOOKUP($B894, Team_Batting___Dashboard[], 22, FALSE)/$F894</f>
        <v>#N/A</v>
      </c>
      <c r="Y894" s="11" t="e">
        <f>VLOOKUP($B894, 'FanGraphs - Team WAR Projected'!$B$2:$E$31, 4, FALSE)/162</f>
        <v>#N/A</v>
      </c>
      <c r="Z894" s="11" t="e">
        <f t="shared" si="153"/>
        <v>#N/A</v>
      </c>
      <c r="AA894" s="11" t="e">
        <f>VLOOKUP($B894, FanGraphs_Standings[[Abbreviation]:[2024 Year to Date RS/G]], 6, FALSE)/$F894</f>
        <v>#N/A</v>
      </c>
      <c r="AB894" s="11" t="e">
        <f>VLOOKUP($B894, FanGraphs_Standings[[Abbreviation]:[2024 Projected Full Season RDif]], 19, FALSE)/162</f>
        <v>#N/A</v>
      </c>
      <c r="AC894" s="11" t="e">
        <f t="shared" si="162"/>
        <v>#N/A</v>
      </c>
      <c r="AD894" s="11" t="e">
        <f>VLOOKUP($B894, FanGraphs_Standings[[Abbreviation]:[2024 Projected Full Season RDif]], 5, FALSE)</f>
        <v>#N/A</v>
      </c>
      <c r="AE894" s="11" t="e">
        <f>VLOOKUP($B894, FanGraphs_Standings[[Abbreviation]:[2024 Projected Full Season W%]], 18, FALSE)</f>
        <v>#N/A</v>
      </c>
      <c r="AF894" s="11" t="e">
        <f t="shared" si="154"/>
        <v>#N/A</v>
      </c>
      <c r="AG894" s="11" t="e">
        <f>VLOOKUP($B894, 'Home Field Adv'!$A$2:$I$31, 9, FALSE)</f>
        <v>#N/A</v>
      </c>
      <c r="AH894" s="11" t="e">
        <f>VLOOKUP($C894, FanGraphs_Standings[[Abbreviation]:[2024 Year to Date G]], 2, FALSE)</f>
        <v>#N/A</v>
      </c>
      <c r="AI894" s="11" t="e">
        <f>_xlfn.IFNA(VLOOKUP($E894, 'SP Per G'!$A$2:$D$1385, 3, FALSE), AO894)</f>
        <v>#N/A</v>
      </c>
      <c r="AJ894" s="11" t="e">
        <f>IF(AND(ISNA(VLOOKUP($E894, 'SP Per G'!$A$2:$D$1385, 4, FALSE)), ISTEXT($E894)), AI894,IF(ISNA(VLOOKUP($E894, 'SP Per G'!$A$2:$D$1385, 4, FALSE)), AO894, VLOOKUP($E894, 'SP Per G'!$A$2:$D$1385, 4, FALSE)))</f>
        <v>#N/A</v>
      </c>
      <c r="AK894" s="11" t="e">
        <f t="shared" si="155"/>
        <v>#N/A</v>
      </c>
      <c r="AL894" s="11" t="e">
        <f>_xlfn.IFNA(VLOOKUP($E894, Individual_Pitching___Dashboard[], 18, FALSE), VLOOKUP($C894,Team_Pitching___Advanced[[Team]:[SIERA]],16,FALSE))</f>
        <v>#N/A</v>
      </c>
      <c r="AM894" s="11" t="e">
        <f>_xlfn.IFNA(VLOOKUP($E894, Individual_Pitching___Dashboard[], 20, FALSE), VLOOKUP($C894,Team_Pitching___Advanced[[Team]:[xFIP]],19,FALSE))</f>
        <v>#N/A</v>
      </c>
      <c r="AN894" s="11" t="e">
        <f>_xlfn.IFNA(VLOOKUP($E894,Individual_Pitching___Advanced[],21,FALSE),VLOOKUP($C894,Team_Pitching___Advanced[[Team]:[SIERA]],20,FALSE))</f>
        <v>#N/A</v>
      </c>
      <c r="AO894" s="11" t="e">
        <f>VLOOKUP($C894, 'Team Per G'!$A$2:$G$31, 7, FALSE)</f>
        <v>#N/A</v>
      </c>
      <c r="AP894" s="11" t="e">
        <f>VLOOKUP($C894, 'FanGraphs - Team WAR Projected'!$B$2:$E$31, 3, FALSE)/162</f>
        <v>#N/A</v>
      </c>
      <c r="AQ894" s="11" t="e">
        <f t="shared" si="156"/>
        <v>#N/A</v>
      </c>
      <c r="AR894" s="11" t="e">
        <f>VLOOKUP($C894, Team_Pitching___Advanced[[Team]:[xFIP]], 19,FALSE)</f>
        <v>#N/A</v>
      </c>
      <c r="AS894" s="11" t="e">
        <f>VLOOKUP($C894, Team_Pitching___Advanced[], 20, FALSE)</f>
        <v>#N/A</v>
      </c>
      <c r="AT894" s="11" t="e">
        <f>VLOOKUP($C894, Team_Batting___Dashboard[[Team]:[wOBA]], 16, FALSE)</f>
        <v>#N/A</v>
      </c>
      <c r="AU894" s="11" t="e">
        <f>VLOOKUP($C894, Team_Batting___Advanced[[Team]:[OPS]], 9, FALSE)</f>
        <v>#N/A</v>
      </c>
      <c r="AV894" s="11" t="e">
        <f>VLOOKUP($C894, Team_Batting___Advanced[], 19, FALSE)</f>
        <v>#N/A</v>
      </c>
      <c r="AW894" s="11" t="e">
        <f>VLOOKUP($C894, 'Team Per G'!$A$2:$G$31, 3, FALSE)</f>
        <v>#N/A</v>
      </c>
      <c r="AX894" s="11" t="e">
        <f>VLOOKUP($C894, 'Team Per G'!$A$2:$G$31, 5, FALSE)</f>
        <v>#N/A</v>
      </c>
      <c r="AY894" s="11" t="e">
        <f>VLOOKUP($C894, 'Team Per G'!$A$2:$G$31, 4, FALSE)</f>
        <v>#N/A</v>
      </c>
      <c r="AZ894" s="11" t="e">
        <f>VLOOKUP($C894, Team_Batting___Dashboard[], 22, FALSE)/$AH894</f>
        <v>#N/A</v>
      </c>
      <c r="BA894" s="11" t="e">
        <f>VLOOKUP($C894, 'FanGraphs - Team WAR Projected'!$B$2:$E$31, 4, FALSE)/162</f>
        <v>#N/A</v>
      </c>
      <c r="BB894" s="11" t="e">
        <f t="shared" si="157"/>
        <v>#N/A</v>
      </c>
      <c r="BC894" s="11" t="e">
        <f>VLOOKUP($C894, FanGraphs_Standings[[Abbreviation]:[2024 Year to Date RS/G]], 6, FALSE)/$AH894</f>
        <v>#N/A</v>
      </c>
      <c r="BD894" s="11" t="e">
        <f>VLOOKUP($C894, FanGraphs_Standings[[Abbreviation]:[2024 Projected Full Season RDif]], 19, FALSE)/162</f>
        <v>#N/A</v>
      </c>
      <c r="BE894" s="11" t="e">
        <f t="shared" si="158"/>
        <v>#N/A</v>
      </c>
      <c r="BF894" s="11" t="e">
        <f>VLOOKUP($C894, FanGraphs_Standings[[Abbreviation]:[2024 Projected Full Season RDif]], 5, FALSE)</f>
        <v>#N/A</v>
      </c>
      <c r="BG894" s="11" t="e">
        <f>VLOOKUP($C894, FanGraphs_Standings[[Abbreviation]:[2024 Projected Full Season W%]], 18, FALSE)</f>
        <v>#N/A</v>
      </c>
      <c r="BH894" s="11" t="e">
        <f t="shared" si="159"/>
        <v>#N/A</v>
      </c>
      <c r="BI894" s="11" t="e">
        <f>VLOOKUP($C894, 'Home Field Adv'!$A$2:$K$31, 11, FALSE)</f>
        <v>#N/A</v>
      </c>
      <c r="BL894" s="12" t="str">
        <f t="shared" si="160"/>
        <v/>
      </c>
      <c r="BM894" s="12" t="str">
        <f t="shared" si="163"/>
        <v/>
      </c>
      <c r="BN894" s="12" t="str">
        <f t="shared" si="161"/>
        <v/>
      </c>
    </row>
    <row r="895" spans="6:66" x14ac:dyDescent="0.45">
      <c r="F895" s="11" t="e">
        <f>VLOOKUP($B895, FanGraphs_Standings[[Abbreviation]:[2024 Year to Date G]], 2, FALSE)</f>
        <v>#N/A</v>
      </c>
      <c r="G895" s="11" t="e">
        <f>_xlfn.IFNA(VLOOKUP($D895, 'SP Per G'!$A$2:$D$1385, 3, FALSE),M895)</f>
        <v>#N/A</v>
      </c>
      <c r="H895" s="11" t="e">
        <f>IF(AND(ISNA(VLOOKUP($D895, 'SP Per G'!$A$2:$D$1385, 4, FALSE)), ISTEXT($D895)), G895,IF(ISNA(VLOOKUP($D895, 'SP Per G'!$A$2:$D$1385, 4, FALSE)), M895, VLOOKUP($D895, 'SP Per G'!$A$2:$D$1385, 4, FALSE)))</f>
        <v>#N/A</v>
      </c>
      <c r="I895" s="11" t="e">
        <f t="shared" si="151"/>
        <v>#N/A</v>
      </c>
      <c r="J895" s="11" t="e">
        <f>_xlfn.IFNA(VLOOKUP($D895,Individual_Pitching___Dashboard[],18,FALSE),VLOOKUP(B895,Team_Pitching___Dashboard[[Team]:[ERA]],17,FALSE))</f>
        <v>#N/A</v>
      </c>
      <c r="K895" s="11" t="e">
        <f>_xlfn.IFNA(VLOOKUP($D895, Individual_Pitching___Dashboard[], 20, FALSE), VLOOKUP(B895,Team_Pitching___Dashboard[[Team]:[xFIP]],20,FALSE))</f>
        <v>#N/A</v>
      </c>
      <c r="L895" s="11" t="e">
        <f>_xlfn.IFNA(VLOOKUP($D895, Individual_Pitching___Advanced[], 21,FALSE), VLOOKUP(B895, Team_Pitching___Advanced[], 20, FALSE))</f>
        <v>#N/A</v>
      </c>
      <c r="M895" s="11" t="e">
        <f>VLOOKUP($B895, 'Team Per G'!$A$2:$G$31, 7, FALSE)</f>
        <v>#N/A</v>
      </c>
      <c r="N895" s="11" t="e">
        <f>VLOOKUP($B895, 'FanGraphs - Team WAR Projected'!$B$2:$E$31, 3, FALSE)/162</f>
        <v>#N/A</v>
      </c>
      <c r="O895" s="11" t="e">
        <f t="shared" si="152"/>
        <v>#N/A</v>
      </c>
      <c r="P895" s="11" t="e">
        <f>VLOOKUP($B895, Team_Pitching___Advanced[[Team]:[xFIP]], 19,FALSE)</f>
        <v>#N/A</v>
      </c>
      <c r="Q895" s="11" t="e">
        <f>VLOOKUP($B895, Team_Pitching___Advanced[], 20, FALSE)</f>
        <v>#N/A</v>
      </c>
      <c r="R895" s="11" t="e">
        <f>VLOOKUP($B895, Team_Batting___Dashboard[[Team]:[wOBA]], 16, FALSE)</f>
        <v>#N/A</v>
      </c>
      <c r="S895" s="11" t="e">
        <f>VLOOKUP($B895, Team_Batting___Advanced[[Team]:[OPS]], 9, FALSE)</f>
        <v>#N/A</v>
      </c>
      <c r="T895" s="11" t="e">
        <f>VLOOKUP($B895, Team_Batting___Advanced[], 19, FALSE)</f>
        <v>#N/A</v>
      </c>
      <c r="U895" s="11" t="e">
        <f>VLOOKUP($B895, 'Team Per G'!$A$2:$G$31, 3, FALSE)</f>
        <v>#N/A</v>
      </c>
      <c r="V895" s="11" t="e">
        <f>VLOOKUP($B895, 'Team Per G'!$A$2:$G$31, 5, FALSE)</f>
        <v>#N/A</v>
      </c>
      <c r="W895" s="11" t="e">
        <f>VLOOKUP($B895, 'Team Per G'!$A$2:$G$31, 4, FALSE)</f>
        <v>#N/A</v>
      </c>
      <c r="X895" s="11" t="e">
        <f>VLOOKUP($B895, Team_Batting___Dashboard[], 22, FALSE)/$F895</f>
        <v>#N/A</v>
      </c>
      <c r="Y895" s="11" t="e">
        <f>VLOOKUP($B895, 'FanGraphs - Team WAR Projected'!$B$2:$E$31, 4, FALSE)/162</f>
        <v>#N/A</v>
      </c>
      <c r="Z895" s="11" t="e">
        <f t="shared" si="153"/>
        <v>#N/A</v>
      </c>
      <c r="AA895" s="11" t="e">
        <f>VLOOKUP($B895, FanGraphs_Standings[[Abbreviation]:[2024 Year to Date RS/G]], 6, FALSE)/$F895</f>
        <v>#N/A</v>
      </c>
      <c r="AB895" s="11" t="e">
        <f>VLOOKUP($B895, FanGraphs_Standings[[Abbreviation]:[2024 Projected Full Season RDif]], 19, FALSE)/162</f>
        <v>#N/A</v>
      </c>
      <c r="AC895" s="11" t="e">
        <f t="shared" si="162"/>
        <v>#N/A</v>
      </c>
      <c r="AD895" s="11" t="e">
        <f>VLOOKUP($B895, FanGraphs_Standings[[Abbreviation]:[2024 Projected Full Season RDif]], 5, FALSE)</f>
        <v>#N/A</v>
      </c>
      <c r="AE895" s="11" t="e">
        <f>VLOOKUP($B895, FanGraphs_Standings[[Abbreviation]:[2024 Projected Full Season W%]], 18, FALSE)</f>
        <v>#N/A</v>
      </c>
      <c r="AF895" s="11" t="e">
        <f t="shared" si="154"/>
        <v>#N/A</v>
      </c>
      <c r="AG895" s="11" t="e">
        <f>VLOOKUP($B895, 'Home Field Adv'!$A$2:$I$31, 9, FALSE)</f>
        <v>#N/A</v>
      </c>
      <c r="AH895" s="11" t="e">
        <f>VLOOKUP($C895, FanGraphs_Standings[[Abbreviation]:[2024 Year to Date G]], 2, FALSE)</f>
        <v>#N/A</v>
      </c>
      <c r="AI895" s="11" t="e">
        <f>_xlfn.IFNA(VLOOKUP($E895, 'SP Per G'!$A$2:$D$1385, 3, FALSE), AO895)</f>
        <v>#N/A</v>
      </c>
      <c r="AJ895" s="11" t="e">
        <f>IF(AND(ISNA(VLOOKUP($E895, 'SP Per G'!$A$2:$D$1385, 4, FALSE)), ISTEXT($E895)), AI895,IF(ISNA(VLOOKUP($E895, 'SP Per G'!$A$2:$D$1385, 4, FALSE)), AO895, VLOOKUP($E895, 'SP Per G'!$A$2:$D$1385, 4, FALSE)))</f>
        <v>#N/A</v>
      </c>
      <c r="AK895" s="11" t="e">
        <f t="shared" si="155"/>
        <v>#N/A</v>
      </c>
      <c r="AL895" s="11" t="e">
        <f>_xlfn.IFNA(VLOOKUP($E895, Individual_Pitching___Dashboard[], 18, FALSE), VLOOKUP($C895,Team_Pitching___Advanced[[Team]:[SIERA]],16,FALSE))</f>
        <v>#N/A</v>
      </c>
      <c r="AM895" s="11" t="e">
        <f>_xlfn.IFNA(VLOOKUP($E895, Individual_Pitching___Dashboard[], 20, FALSE), VLOOKUP($C895,Team_Pitching___Advanced[[Team]:[xFIP]],19,FALSE))</f>
        <v>#N/A</v>
      </c>
      <c r="AN895" s="11" t="e">
        <f>_xlfn.IFNA(VLOOKUP($E895,Individual_Pitching___Advanced[],21,FALSE),VLOOKUP($C895,Team_Pitching___Advanced[[Team]:[SIERA]],20,FALSE))</f>
        <v>#N/A</v>
      </c>
      <c r="AO895" s="11" t="e">
        <f>VLOOKUP($C895, 'Team Per G'!$A$2:$G$31, 7, FALSE)</f>
        <v>#N/A</v>
      </c>
      <c r="AP895" s="11" t="e">
        <f>VLOOKUP($C895, 'FanGraphs - Team WAR Projected'!$B$2:$E$31, 3, FALSE)/162</f>
        <v>#N/A</v>
      </c>
      <c r="AQ895" s="11" t="e">
        <f t="shared" si="156"/>
        <v>#N/A</v>
      </c>
      <c r="AR895" s="11" t="e">
        <f>VLOOKUP($C895, Team_Pitching___Advanced[[Team]:[xFIP]], 19,FALSE)</f>
        <v>#N/A</v>
      </c>
      <c r="AS895" s="11" t="e">
        <f>VLOOKUP($C895, Team_Pitching___Advanced[], 20, FALSE)</f>
        <v>#N/A</v>
      </c>
      <c r="AT895" s="11" t="e">
        <f>VLOOKUP($C895, Team_Batting___Dashboard[[Team]:[wOBA]], 16, FALSE)</f>
        <v>#N/A</v>
      </c>
      <c r="AU895" s="11" t="e">
        <f>VLOOKUP($C895, Team_Batting___Advanced[[Team]:[OPS]], 9, FALSE)</f>
        <v>#N/A</v>
      </c>
      <c r="AV895" s="11" t="e">
        <f>VLOOKUP($C895, Team_Batting___Advanced[], 19, FALSE)</f>
        <v>#N/A</v>
      </c>
      <c r="AW895" s="11" t="e">
        <f>VLOOKUP($C895, 'Team Per G'!$A$2:$G$31, 3, FALSE)</f>
        <v>#N/A</v>
      </c>
      <c r="AX895" s="11" t="e">
        <f>VLOOKUP($C895, 'Team Per G'!$A$2:$G$31, 5, FALSE)</f>
        <v>#N/A</v>
      </c>
      <c r="AY895" s="11" t="e">
        <f>VLOOKUP($C895, 'Team Per G'!$A$2:$G$31, 4, FALSE)</f>
        <v>#N/A</v>
      </c>
      <c r="AZ895" s="11" t="e">
        <f>VLOOKUP($C895, Team_Batting___Dashboard[], 22, FALSE)/$AH895</f>
        <v>#N/A</v>
      </c>
      <c r="BA895" s="11" t="e">
        <f>VLOOKUP($C895, 'FanGraphs - Team WAR Projected'!$B$2:$E$31, 4, FALSE)/162</f>
        <v>#N/A</v>
      </c>
      <c r="BB895" s="11" t="e">
        <f t="shared" si="157"/>
        <v>#N/A</v>
      </c>
      <c r="BC895" s="11" t="e">
        <f>VLOOKUP($C895, FanGraphs_Standings[[Abbreviation]:[2024 Year to Date RS/G]], 6, FALSE)/$AH895</f>
        <v>#N/A</v>
      </c>
      <c r="BD895" s="11" t="e">
        <f>VLOOKUP($C895, FanGraphs_Standings[[Abbreviation]:[2024 Projected Full Season RDif]], 19, FALSE)/162</f>
        <v>#N/A</v>
      </c>
      <c r="BE895" s="11" t="e">
        <f t="shared" si="158"/>
        <v>#N/A</v>
      </c>
      <c r="BF895" s="11" t="e">
        <f>VLOOKUP($C895, FanGraphs_Standings[[Abbreviation]:[2024 Projected Full Season RDif]], 5, FALSE)</f>
        <v>#N/A</v>
      </c>
      <c r="BG895" s="11" t="e">
        <f>VLOOKUP($C895, FanGraphs_Standings[[Abbreviation]:[2024 Projected Full Season W%]], 18, FALSE)</f>
        <v>#N/A</v>
      </c>
      <c r="BH895" s="11" t="e">
        <f t="shared" si="159"/>
        <v>#N/A</v>
      </c>
      <c r="BI895" s="11" t="e">
        <f>VLOOKUP($C895, 'Home Field Adv'!$A$2:$K$31, 11, FALSE)</f>
        <v>#N/A</v>
      </c>
      <c r="BL895" s="12" t="str">
        <f t="shared" si="160"/>
        <v/>
      </c>
      <c r="BM895" s="12" t="str">
        <f t="shared" si="163"/>
        <v/>
      </c>
      <c r="BN895" s="12" t="str">
        <f t="shared" si="161"/>
        <v/>
      </c>
    </row>
    <row r="896" spans="6:66" x14ac:dyDescent="0.45">
      <c r="F896" s="11" t="e">
        <f>VLOOKUP($B896, FanGraphs_Standings[[Abbreviation]:[2024 Year to Date G]], 2, FALSE)</f>
        <v>#N/A</v>
      </c>
      <c r="G896" s="11" t="e">
        <f>_xlfn.IFNA(VLOOKUP($D896, 'SP Per G'!$A$2:$D$1385, 3, FALSE),M896)</f>
        <v>#N/A</v>
      </c>
      <c r="H896" s="11" t="e">
        <f>IF(AND(ISNA(VLOOKUP($D896, 'SP Per G'!$A$2:$D$1385, 4, FALSE)), ISTEXT($D896)), G896,IF(ISNA(VLOOKUP($D896, 'SP Per G'!$A$2:$D$1385, 4, FALSE)), M896, VLOOKUP($D896, 'SP Per G'!$A$2:$D$1385, 4, FALSE)))</f>
        <v>#N/A</v>
      </c>
      <c r="I896" s="11" t="e">
        <f t="shared" si="151"/>
        <v>#N/A</v>
      </c>
      <c r="J896" s="11" t="e">
        <f>_xlfn.IFNA(VLOOKUP($D896,Individual_Pitching___Dashboard[],18,FALSE),VLOOKUP(B896,Team_Pitching___Dashboard[[Team]:[ERA]],17,FALSE))</f>
        <v>#N/A</v>
      </c>
      <c r="K896" s="11" t="e">
        <f>_xlfn.IFNA(VLOOKUP($D896, Individual_Pitching___Dashboard[], 20, FALSE), VLOOKUP(B896,Team_Pitching___Dashboard[[Team]:[xFIP]],20,FALSE))</f>
        <v>#N/A</v>
      </c>
      <c r="L896" s="11" t="e">
        <f>_xlfn.IFNA(VLOOKUP($D896, Individual_Pitching___Advanced[], 21,FALSE), VLOOKUP(B896, Team_Pitching___Advanced[], 20, FALSE))</f>
        <v>#N/A</v>
      </c>
      <c r="M896" s="11" t="e">
        <f>VLOOKUP($B896, 'Team Per G'!$A$2:$G$31, 7, FALSE)</f>
        <v>#N/A</v>
      </c>
      <c r="N896" s="11" t="e">
        <f>VLOOKUP($B896, 'FanGraphs - Team WAR Projected'!$B$2:$E$31, 3, FALSE)/162</f>
        <v>#N/A</v>
      </c>
      <c r="O896" s="11" t="e">
        <f t="shared" si="152"/>
        <v>#N/A</v>
      </c>
      <c r="P896" s="11" t="e">
        <f>VLOOKUP($B896, Team_Pitching___Advanced[[Team]:[xFIP]], 19,FALSE)</f>
        <v>#N/A</v>
      </c>
      <c r="Q896" s="11" t="e">
        <f>VLOOKUP($B896, Team_Pitching___Advanced[], 20, FALSE)</f>
        <v>#N/A</v>
      </c>
      <c r="R896" s="11" t="e">
        <f>VLOOKUP($B896, Team_Batting___Dashboard[[Team]:[wOBA]], 16, FALSE)</f>
        <v>#N/A</v>
      </c>
      <c r="S896" s="11" t="e">
        <f>VLOOKUP($B896, Team_Batting___Advanced[[Team]:[OPS]], 9, FALSE)</f>
        <v>#N/A</v>
      </c>
      <c r="T896" s="11" t="e">
        <f>VLOOKUP($B896, Team_Batting___Advanced[], 19, FALSE)</f>
        <v>#N/A</v>
      </c>
      <c r="U896" s="11" t="e">
        <f>VLOOKUP($B896, 'Team Per G'!$A$2:$G$31, 3, FALSE)</f>
        <v>#N/A</v>
      </c>
      <c r="V896" s="11" t="e">
        <f>VLOOKUP($B896, 'Team Per G'!$A$2:$G$31, 5, FALSE)</f>
        <v>#N/A</v>
      </c>
      <c r="W896" s="11" t="e">
        <f>VLOOKUP($B896, 'Team Per G'!$A$2:$G$31, 4, FALSE)</f>
        <v>#N/A</v>
      </c>
      <c r="X896" s="11" t="e">
        <f>VLOOKUP($B896, Team_Batting___Dashboard[], 22, FALSE)/$F896</f>
        <v>#N/A</v>
      </c>
      <c r="Y896" s="11" t="e">
        <f>VLOOKUP($B896, 'FanGraphs - Team WAR Projected'!$B$2:$E$31, 4, FALSE)/162</f>
        <v>#N/A</v>
      </c>
      <c r="Z896" s="11" t="e">
        <f t="shared" si="153"/>
        <v>#N/A</v>
      </c>
      <c r="AA896" s="11" t="e">
        <f>VLOOKUP($B896, FanGraphs_Standings[[Abbreviation]:[2024 Year to Date RS/G]], 6, FALSE)/$F896</f>
        <v>#N/A</v>
      </c>
      <c r="AB896" s="11" t="e">
        <f>VLOOKUP($B896, FanGraphs_Standings[[Abbreviation]:[2024 Projected Full Season RDif]], 19, FALSE)/162</f>
        <v>#N/A</v>
      </c>
      <c r="AC896" s="11" t="e">
        <f t="shared" si="162"/>
        <v>#N/A</v>
      </c>
      <c r="AD896" s="11" t="e">
        <f>VLOOKUP($B896, FanGraphs_Standings[[Abbreviation]:[2024 Projected Full Season RDif]], 5, FALSE)</f>
        <v>#N/A</v>
      </c>
      <c r="AE896" s="11" t="e">
        <f>VLOOKUP($B896, FanGraphs_Standings[[Abbreviation]:[2024 Projected Full Season W%]], 18, FALSE)</f>
        <v>#N/A</v>
      </c>
      <c r="AF896" s="11" t="e">
        <f t="shared" si="154"/>
        <v>#N/A</v>
      </c>
      <c r="AG896" s="11" t="e">
        <f>VLOOKUP($B896, 'Home Field Adv'!$A$2:$I$31, 9, FALSE)</f>
        <v>#N/A</v>
      </c>
      <c r="AH896" s="11" t="e">
        <f>VLOOKUP($C896, FanGraphs_Standings[[Abbreviation]:[2024 Year to Date G]], 2, FALSE)</f>
        <v>#N/A</v>
      </c>
      <c r="AI896" s="11" t="e">
        <f>_xlfn.IFNA(VLOOKUP($E896, 'SP Per G'!$A$2:$D$1385, 3, FALSE), AO896)</f>
        <v>#N/A</v>
      </c>
      <c r="AJ896" s="11" t="e">
        <f>IF(AND(ISNA(VLOOKUP($E896, 'SP Per G'!$A$2:$D$1385, 4, FALSE)), ISTEXT($E896)), AI896,IF(ISNA(VLOOKUP($E896, 'SP Per G'!$A$2:$D$1385, 4, FALSE)), AO896, VLOOKUP($E896, 'SP Per G'!$A$2:$D$1385, 4, FALSE)))</f>
        <v>#N/A</v>
      </c>
      <c r="AK896" s="11" t="e">
        <f t="shared" si="155"/>
        <v>#N/A</v>
      </c>
      <c r="AL896" s="11" t="e">
        <f>_xlfn.IFNA(VLOOKUP($E896, Individual_Pitching___Dashboard[], 18, FALSE), VLOOKUP($C896,Team_Pitching___Advanced[[Team]:[SIERA]],16,FALSE))</f>
        <v>#N/A</v>
      </c>
      <c r="AM896" s="11" t="e">
        <f>_xlfn.IFNA(VLOOKUP($E896, Individual_Pitching___Dashboard[], 20, FALSE), VLOOKUP($C896,Team_Pitching___Advanced[[Team]:[xFIP]],19,FALSE))</f>
        <v>#N/A</v>
      </c>
      <c r="AN896" s="11" t="e">
        <f>_xlfn.IFNA(VLOOKUP($E896,Individual_Pitching___Advanced[],21,FALSE),VLOOKUP($C896,Team_Pitching___Advanced[[Team]:[SIERA]],20,FALSE))</f>
        <v>#N/A</v>
      </c>
      <c r="AO896" s="11" t="e">
        <f>VLOOKUP($C896, 'Team Per G'!$A$2:$G$31, 7, FALSE)</f>
        <v>#N/A</v>
      </c>
      <c r="AP896" s="11" t="e">
        <f>VLOOKUP($C896, 'FanGraphs - Team WAR Projected'!$B$2:$E$31, 3, FALSE)/162</f>
        <v>#N/A</v>
      </c>
      <c r="AQ896" s="11" t="e">
        <f t="shared" si="156"/>
        <v>#N/A</v>
      </c>
      <c r="AR896" s="11" t="e">
        <f>VLOOKUP($C896, Team_Pitching___Advanced[[Team]:[xFIP]], 19,FALSE)</f>
        <v>#N/A</v>
      </c>
      <c r="AS896" s="11" t="e">
        <f>VLOOKUP($C896, Team_Pitching___Advanced[], 20, FALSE)</f>
        <v>#N/A</v>
      </c>
      <c r="AT896" s="11" t="e">
        <f>VLOOKUP($C896, Team_Batting___Dashboard[[Team]:[wOBA]], 16, FALSE)</f>
        <v>#N/A</v>
      </c>
      <c r="AU896" s="11" t="e">
        <f>VLOOKUP($C896, Team_Batting___Advanced[[Team]:[OPS]], 9, FALSE)</f>
        <v>#N/A</v>
      </c>
      <c r="AV896" s="11" t="e">
        <f>VLOOKUP($C896, Team_Batting___Advanced[], 19, FALSE)</f>
        <v>#N/A</v>
      </c>
      <c r="AW896" s="11" t="e">
        <f>VLOOKUP($C896, 'Team Per G'!$A$2:$G$31, 3, FALSE)</f>
        <v>#N/A</v>
      </c>
      <c r="AX896" s="11" t="e">
        <f>VLOOKUP($C896, 'Team Per G'!$A$2:$G$31, 5, FALSE)</f>
        <v>#N/A</v>
      </c>
      <c r="AY896" s="11" t="e">
        <f>VLOOKUP($C896, 'Team Per G'!$A$2:$G$31, 4, FALSE)</f>
        <v>#N/A</v>
      </c>
      <c r="AZ896" s="11" t="e">
        <f>VLOOKUP($C896, Team_Batting___Dashboard[], 22, FALSE)/$AH896</f>
        <v>#N/A</v>
      </c>
      <c r="BA896" s="11" t="e">
        <f>VLOOKUP($C896, 'FanGraphs - Team WAR Projected'!$B$2:$E$31, 4, FALSE)/162</f>
        <v>#N/A</v>
      </c>
      <c r="BB896" s="11" t="e">
        <f t="shared" si="157"/>
        <v>#N/A</v>
      </c>
      <c r="BC896" s="11" t="e">
        <f>VLOOKUP($C896, FanGraphs_Standings[[Abbreviation]:[2024 Year to Date RS/G]], 6, FALSE)/$AH896</f>
        <v>#N/A</v>
      </c>
      <c r="BD896" s="11" t="e">
        <f>VLOOKUP($C896, FanGraphs_Standings[[Abbreviation]:[2024 Projected Full Season RDif]], 19, FALSE)/162</f>
        <v>#N/A</v>
      </c>
      <c r="BE896" s="11" t="e">
        <f t="shared" si="158"/>
        <v>#N/A</v>
      </c>
      <c r="BF896" s="11" t="e">
        <f>VLOOKUP($C896, FanGraphs_Standings[[Abbreviation]:[2024 Projected Full Season RDif]], 5, FALSE)</f>
        <v>#N/A</v>
      </c>
      <c r="BG896" s="11" t="e">
        <f>VLOOKUP($C896, FanGraphs_Standings[[Abbreviation]:[2024 Projected Full Season W%]], 18, FALSE)</f>
        <v>#N/A</v>
      </c>
      <c r="BH896" s="11" t="e">
        <f t="shared" si="159"/>
        <v>#N/A</v>
      </c>
      <c r="BI896" s="11" t="e">
        <f>VLOOKUP($C896, 'Home Field Adv'!$A$2:$K$31, 11, FALSE)</f>
        <v>#N/A</v>
      </c>
      <c r="BL896" s="12" t="str">
        <f t="shared" si="160"/>
        <v/>
      </c>
      <c r="BM896" s="12" t="str">
        <f t="shared" si="163"/>
        <v/>
      </c>
      <c r="BN896" s="12" t="str">
        <f t="shared" si="161"/>
        <v/>
      </c>
    </row>
    <row r="897" spans="6:66" x14ac:dyDescent="0.45">
      <c r="F897" s="11" t="e">
        <f>VLOOKUP($B897, FanGraphs_Standings[[Abbreviation]:[2024 Year to Date G]], 2, FALSE)</f>
        <v>#N/A</v>
      </c>
      <c r="G897" s="11" t="e">
        <f>_xlfn.IFNA(VLOOKUP($D897, 'SP Per G'!$A$2:$D$1385, 3, FALSE),M897)</f>
        <v>#N/A</v>
      </c>
      <c r="H897" s="11" t="e">
        <f>IF(AND(ISNA(VLOOKUP($D897, 'SP Per G'!$A$2:$D$1385, 4, FALSE)), ISTEXT($D897)), G897,IF(ISNA(VLOOKUP($D897, 'SP Per G'!$A$2:$D$1385, 4, FALSE)), M897, VLOOKUP($D897, 'SP Per G'!$A$2:$D$1385, 4, FALSE)))</f>
        <v>#N/A</v>
      </c>
      <c r="I897" s="11" t="e">
        <f t="shared" si="151"/>
        <v>#N/A</v>
      </c>
      <c r="J897" s="11" t="e">
        <f>_xlfn.IFNA(VLOOKUP($D897,Individual_Pitching___Dashboard[],18,FALSE),VLOOKUP(B897,Team_Pitching___Dashboard[[Team]:[ERA]],17,FALSE))</f>
        <v>#N/A</v>
      </c>
      <c r="K897" s="11" t="e">
        <f>_xlfn.IFNA(VLOOKUP($D897, Individual_Pitching___Dashboard[], 20, FALSE), VLOOKUP(B897,Team_Pitching___Dashboard[[Team]:[xFIP]],20,FALSE))</f>
        <v>#N/A</v>
      </c>
      <c r="L897" s="11" t="e">
        <f>_xlfn.IFNA(VLOOKUP($D897, Individual_Pitching___Advanced[], 21,FALSE), VLOOKUP(B897, Team_Pitching___Advanced[], 20, FALSE))</f>
        <v>#N/A</v>
      </c>
      <c r="M897" s="11" t="e">
        <f>VLOOKUP($B897, 'Team Per G'!$A$2:$G$31, 7, FALSE)</f>
        <v>#N/A</v>
      </c>
      <c r="N897" s="11" t="e">
        <f>VLOOKUP($B897, 'FanGraphs - Team WAR Projected'!$B$2:$E$31, 3, FALSE)/162</f>
        <v>#N/A</v>
      </c>
      <c r="O897" s="11" t="e">
        <f t="shared" si="152"/>
        <v>#N/A</v>
      </c>
      <c r="P897" s="11" t="e">
        <f>VLOOKUP($B897, Team_Pitching___Advanced[[Team]:[xFIP]], 19,FALSE)</f>
        <v>#N/A</v>
      </c>
      <c r="Q897" s="11" t="e">
        <f>VLOOKUP($B897, Team_Pitching___Advanced[], 20, FALSE)</f>
        <v>#N/A</v>
      </c>
      <c r="R897" s="11" t="e">
        <f>VLOOKUP($B897, Team_Batting___Dashboard[[Team]:[wOBA]], 16, FALSE)</f>
        <v>#N/A</v>
      </c>
      <c r="S897" s="11" t="e">
        <f>VLOOKUP($B897, Team_Batting___Advanced[[Team]:[OPS]], 9, FALSE)</f>
        <v>#N/A</v>
      </c>
      <c r="T897" s="11" t="e">
        <f>VLOOKUP($B897, Team_Batting___Advanced[], 19, FALSE)</f>
        <v>#N/A</v>
      </c>
      <c r="U897" s="11" t="e">
        <f>VLOOKUP($B897, 'Team Per G'!$A$2:$G$31, 3, FALSE)</f>
        <v>#N/A</v>
      </c>
      <c r="V897" s="11" t="e">
        <f>VLOOKUP($B897, 'Team Per G'!$A$2:$G$31, 5, FALSE)</f>
        <v>#N/A</v>
      </c>
      <c r="W897" s="11" t="e">
        <f>VLOOKUP($B897, 'Team Per G'!$A$2:$G$31, 4, FALSE)</f>
        <v>#N/A</v>
      </c>
      <c r="X897" s="11" t="e">
        <f>VLOOKUP($B897, Team_Batting___Dashboard[], 22, FALSE)/$F897</f>
        <v>#N/A</v>
      </c>
      <c r="Y897" s="11" t="e">
        <f>VLOOKUP($B897, 'FanGraphs - Team WAR Projected'!$B$2:$E$31, 4, FALSE)/162</f>
        <v>#N/A</v>
      </c>
      <c r="Z897" s="11" t="e">
        <f t="shared" si="153"/>
        <v>#N/A</v>
      </c>
      <c r="AA897" s="11" t="e">
        <f>VLOOKUP($B897, FanGraphs_Standings[[Abbreviation]:[2024 Year to Date RS/G]], 6, FALSE)/$F897</f>
        <v>#N/A</v>
      </c>
      <c r="AB897" s="11" t="e">
        <f>VLOOKUP($B897, FanGraphs_Standings[[Abbreviation]:[2024 Projected Full Season RDif]], 19, FALSE)/162</f>
        <v>#N/A</v>
      </c>
      <c r="AC897" s="11" t="e">
        <f t="shared" si="162"/>
        <v>#N/A</v>
      </c>
      <c r="AD897" s="11" t="e">
        <f>VLOOKUP($B897, FanGraphs_Standings[[Abbreviation]:[2024 Projected Full Season RDif]], 5, FALSE)</f>
        <v>#N/A</v>
      </c>
      <c r="AE897" s="11" t="e">
        <f>VLOOKUP($B897, FanGraphs_Standings[[Abbreviation]:[2024 Projected Full Season W%]], 18, FALSE)</f>
        <v>#N/A</v>
      </c>
      <c r="AF897" s="11" t="e">
        <f t="shared" si="154"/>
        <v>#N/A</v>
      </c>
      <c r="AG897" s="11" t="e">
        <f>VLOOKUP($B897, 'Home Field Adv'!$A$2:$I$31, 9, FALSE)</f>
        <v>#N/A</v>
      </c>
      <c r="AH897" s="11" t="e">
        <f>VLOOKUP($C897, FanGraphs_Standings[[Abbreviation]:[2024 Year to Date G]], 2, FALSE)</f>
        <v>#N/A</v>
      </c>
      <c r="AI897" s="11" t="e">
        <f>_xlfn.IFNA(VLOOKUP($E897, 'SP Per G'!$A$2:$D$1385, 3, FALSE), AO897)</f>
        <v>#N/A</v>
      </c>
      <c r="AJ897" s="11" t="e">
        <f>IF(AND(ISNA(VLOOKUP($E897, 'SP Per G'!$A$2:$D$1385, 4, FALSE)), ISTEXT($E897)), AI897,IF(ISNA(VLOOKUP($E897, 'SP Per G'!$A$2:$D$1385, 4, FALSE)), AO897, VLOOKUP($E897, 'SP Per G'!$A$2:$D$1385, 4, FALSE)))</f>
        <v>#N/A</v>
      </c>
      <c r="AK897" s="11" t="e">
        <f t="shared" si="155"/>
        <v>#N/A</v>
      </c>
      <c r="AL897" s="11" t="e">
        <f>_xlfn.IFNA(VLOOKUP($E897, Individual_Pitching___Dashboard[], 18, FALSE), VLOOKUP($C897,Team_Pitching___Advanced[[Team]:[SIERA]],16,FALSE))</f>
        <v>#N/A</v>
      </c>
      <c r="AM897" s="11" t="e">
        <f>_xlfn.IFNA(VLOOKUP($E897, Individual_Pitching___Dashboard[], 20, FALSE), VLOOKUP($C897,Team_Pitching___Advanced[[Team]:[xFIP]],19,FALSE))</f>
        <v>#N/A</v>
      </c>
      <c r="AN897" s="11" t="e">
        <f>_xlfn.IFNA(VLOOKUP($E897,Individual_Pitching___Advanced[],21,FALSE),VLOOKUP($C897,Team_Pitching___Advanced[[Team]:[SIERA]],20,FALSE))</f>
        <v>#N/A</v>
      </c>
      <c r="AO897" s="11" t="e">
        <f>VLOOKUP($C897, 'Team Per G'!$A$2:$G$31, 7, FALSE)</f>
        <v>#N/A</v>
      </c>
      <c r="AP897" s="11" t="e">
        <f>VLOOKUP($C897, 'FanGraphs - Team WAR Projected'!$B$2:$E$31, 3, FALSE)/162</f>
        <v>#N/A</v>
      </c>
      <c r="AQ897" s="11" t="e">
        <f t="shared" si="156"/>
        <v>#N/A</v>
      </c>
      <c r="AR897" s="11" t="e">
        <f>VLOOKUP($C897, Team_Pitching___Advanced[[Team]:[xFIP]], 19,FALSE)</f>
        <v>#N/A</v>
      </c>
      <c r="AS897" s="11" t="e">
        <f>VLOOKUP($C897, Team_Pitching___Advanced[], 20, FALSE)</f>
        <v>#N/A</v>
      </c>
      <c r="AT897" s="11" t="e">
        <f>VLOOKUP($C897, Team_Batting___Dashboard[[Team]:[wOBA]], 16, FALSE)</f>
        <v>#N/A</v>
      </c>
      <c r="AU897" s="11" t="e">
        <f>VLOOKUP($C897, Team_Batting___Advanced[[Team]:[OPS]], 9, FALSE)</f>
        <v>#N/A</v>
      </c>
      <c r="AV897" s="11" t="e">
        <f>VLOOKUP($C897, Team_Batting___Advanced[], 19, FALSE)</f>
        <v>#N/A</v>
      </c>
      <c r="AW897" s="11" t="e">
        <f>VLOOKUP($C897, 'Team Per G'!$A$2:$G$31, 3, FALSE)</f>
        <v>#N/A</v>
      </c>
      <c r="AX897" s="11" t="e">
        <f>VLOOKUP($C897, 'Team Per G'!$A$2:$G$31, 5, FALSE)</f>
        <v>#N/A</v>
      </c>
      <c r="AY897" s="11" t="e">
        <f>VLOOKUP($C897, 'Team Per G'!$A$2:$G$31, 4, FALSE)</f>
        <v>#N/A</v>
      </c>
      <c r="AZ897" s="11" t="e">
        <f>VLOOKUP($C897, Team_Batting___Dashboard[], 22, FALSE)/$AH897</f>
        <v>#N/A</v>
      </c>
      <c r="BA897" s="11" t="e">
        <f>VLOOKUP($C897, 'FanGraphs - Team WAR Projected'!$B$2:$E$31, 4, FALSE)/162</f>
        <v>#N/A</v>
      </c>
      <c r="BB897" s="11" t="e">
        <f t="shared" si="157"/>
        <v>#N/A</v>
      </c>
      <c r="BC897" s="11" t="e">
        <f>VLOOKUP($C897, FanGraphs_Standings[[Abbreviation]:[2024 Year to Date RS/G]], 6, FALSE)/$AH897</f>
        <v>#N/A</v>
      </c>
      <c r="BD897" s="11" t="e">
        <f>VLOOKUP($C897, FanGraphs_Standings[[Abbreviation]:[2024 Projected Full Season RDif]], 19, FALSE)/162</f>
        <v>#N/A</v>
      </c>
      <c r="BE897" s="11" t="e">
        <f t="shared" si="158"/>
        <v>#N/A</v>
      </c>
      <c r="BF897" s="11" t="e">
        <f>VLOOKUP($C897, FanGraphs_Standings[[Abbreviation]:[2024 Projected Full Season RDif]], 5, FALSE)</f>
        <v>#N/A</v>
      </c>
      <c r="BG897" s="11" t="e">
        <f>VLOOKUP($C897, FanGraphs_Standings[[Abbreviation]:[2024 Projected Full Season W%]], 18, FALSE)</f>
        <v>#N/A</v>
      </c>
      <c r="BH897" s="11" t="e">
        <f t="shared" si="159"/>
        <v>#N/A</v>
      </c>
      <c r="BI897" s="11" t="e">
        <f>VLOOKUP($C897, 'Home Field Adv'!$A$2:$K$31, 11, FALSE)</f>
        <v>#N/A</v>
      </c>
      <c r="BL897" s="12" t="str">
        <f t="shared" si="160"/>
        <v/>
      </c>
      <c r="BM897" s="12" t="str">
        <f t="shared" si="163"/>
        <v/>
      </c>
      <c r="BN897" s="12" t="str">
        <f t="shared" si="161"/>
        <v/>
      </c>
    </row>
    <row r="898" spans="6:66" x14ac:dyDescent="0.45">
      <c r="F898" s="11" t="e">
        <f>VLOOKUP($B898, FanGraphs_Standings[[Abbreviation]:[2024 Year to Date G]], 2, FALSE)</f>
        <v>#N/A</v>
      </c>
      <c r="G898" s="11" t="e">
        <f>_xlfn.IFNA(VLOOKUP($D898, 'SP Per G'!$A$2:$D$1385, 3, FALSE),M898)</f>
        <v>#N/A</v>
      </c>
      <c r="H898" s="11" t="e">
        <f>IF(AND(ISNA(VLOOKUP($D898, 'SP Per G'!$A$2:$D$1385, 4, FALSE)), ISTEXT($D898)), G898,IF(ISNA(VLOOKUP($D898, 'SP Per G'!$A$2:$D$1385, 4, FALSE)), M898, VLOOKUP($D898, 'SP Per G'!$A$2:$D$1385, 4, FALSE)))</f>
        <v>#N/A</v>
      </c>
      <c r="I898" s="11" t="e">
        <f t="shared" si="151"/>
        <v>#N/A</v>
      </c>
      <c r="J898" s="11" t="e">
        <f>_xlfn.IFNA(VLOOKUP($D898,Individual_Pitching___Dashboard[],18,FALSE),VLOOKUP(B898,Team_Pitching___Dashboard[[Team]:[ERA]],17,FALSE))</f>
        <v>#N/A</v>
      </c>
      <c r="K898" s="11" t="e">
        <f>_xlfn.IFNA(VLOOKUP($D898, Individual_Pitching___Dashboard[], 20, FALSE), VLOOKUP(B898,Team_Pitching___Dashboard[[Team]:[xFIP]],20,FALSE))</f>
        <v>#N/A</v>
      </c>
      <c r="L898" s="11" t="e">
        <f>_xlfn.IFNA(VLOOKUP($D898, Individual_Pitching___Advanced[], 21,FALSE), VLOOKUP(B898, Team_Pitching___Advanced[], 20, FALSE))</f>
        <v>#N/A</v>
      </c>
      <c r="M898" s="11" t="e">
        <f>VLOOKUP($B898, 'Team Per G'!$A$2:$G$31, 7, FALSE)</f>
        <v>#N/A</v>
      </c>
      <c r="N898" s="11" t="e">
        <f>VLOOKUP($B898, 'FanGraphs - Team WAR Projected'!$B$2:$E$31, 3, FALSE)/162</f>
        <v>#N/A</v>
      </c>
      <c r="O898" s="11" t="e">
        <f t="shared" si="152"/>
        <v>#N/A</v>
      </c>
      <c r="P898" s="11" t="e">
        <f>VLOOKUP($B898, Team_Pitching___Advanced[[Team]:[xFIP]], 19,FALSE)</f>
        <v>#N/A</v>
      </c>
      <c r="Q898" s="11" t="e">
        <f>VLOOKUP($B898, Team_Pitching___Advanced[], 20, FALSE)</f>
        <v>#N/A</v>
      </c>
      <c r="R898" s="11" t="e">
        <f>VLOOKUP($B898, Team_Batting___Dashboard[[Team]:[wOBA]], 16, FALSE)</f>
        <v>#N/A</v>
      </c>
      <c r="S898" s="11" t="e">
        <f>VLOOKUP($B898, Team_Batting___Advanced[[Team]:[OPS]], 9, FALSE)</f>
        <v>#N/A</v>
      </c>
      <c r="T898" s="11" t="e">
        <f>VLOOKUP($B898, Team_Batting___Advanced[], 19, FALSE)</f>
        <v>#N/A</v>
      </c>
      <c r="U898" s="11" t="e">
        <f>VLOOKUP($B898, 'Team Per G'!$A$2:$G$31, 3, FALSE)</f>
        <v>#N/A</v>
      </c>
      <c r="V898" s="11" t="e">
        <f>VLOOKUP($B898, 'Team Per G'!$A$2:$G$31, 5, FALSE)</f>
        <v>#N/A</v>
      </c>
      <c r="W898" s="11" t="e">
        <f>VLOOKUP($B898, 'Team Per G'!$A$2:$G$31, 4, FALSE)</f>
        <v>#N/A</v>
      </c>
      <c r="X898" s="11" t="e">
        <f>VLOOKUP($B898, Team_Batting___Dashboard[], 22, FALSE)/$F898</f>
        <v>#N/A</v>
      </c>
      <c r="Y898" s="11" t="e">
        <f>VLOOKUP($B898, 'FanGraphs - Team WAR Projected'!$B$2:$E$31, 4, FALSE)/162</f>
        <v>#N/A</v>
      </c>
      <c r="Z898" s="11" t="e">
        <f t="shared" si="153"/>
        <v>#N/A</v>
      </c>
      <c r="AA898" s="11" t="e">
        <f>VLOOKUP($B898, FanGraphs_Standings[[Abbreviation]:[2024 Year to Date RS/G]], 6, FALSE)/$F898</f>
        <v>#N/A</v>
      </c>
      <c r="AB898" s="11" t="e">
        <f>VLOOKUP($B898, FanGraphs_Standings[[Abbreviation]:[2024 Projected Full Season RDif]], 19, FALSE)/162</f>
        <v>#N/A</v>
      </c>
      <c r="AC898" s="11" t="e">
        <f t="shared" si="162"/>
        <v>#N/A</v>
      </c>
      <c r="AD898" s="11" t="e">
        <f>VLOOKUP($B898, FanGraphs_Standings[[Abbreviation]:[2024 Projected Full Season RDif]], 5, FALSE)</f>
        <v>#N/A</v>
      </c>
      <c r="AE898" s="11" t="e">
        <f>VLOOKUP($B898, FanGraphs_Standings[[Abbreviation]:[2024 Projected Full Season W%]], 18, FALSE)</f>
        <v>#N/A</v>
      </c>
      <c r="AF898" s="11" t="e">
        <f t="shared" si="154"/>
        <v>#N/A</v>
      </c>
      <c r="AG898" s="11" t="e">
        <f>VLOOKUP($B898, 'Home Field Adv'!$A$2:$I$31, 9, FALSE)</f>
        <v>#N/A</v>
      </c>
      <c r="AH898" s="11" t="e">
        <f>VLOOKUP($C898, FanGraphs_Standings[[Abbreviation]:[2024 Year to Date G]], 2, FALSE)</f>
        <v>#N/A</v>
      </c>
      <c r="AI898" s="11" t="e">
        <f>_xlfn.IFNA(VLOOKUP($E898, 'SP Per G'!$A$2:$D$1385, 3, FALSE), AO898)</f>
        <v>#N/A</v>
      </c>
      <c r="AJ898" s="11" t="e">
        <f>IF(AND(ISNA(VLOOKUP($E898, 'SP Per G'!$A$2:$D$1385, 4, FALSE)), ISTEXT($E898)), AI898,IF(ISNA(VLOOKUP($E898, 'SP Per G'!$A$2:$D$1385, 4, FALSE)), AO898, VLOOKUP($E898, 'SP Per G'!$A$2:$D$1385, 4, FALSE)))</f>
        <v>#N/A</v>
      </c>
      <c r="AK898" s="11" t="e">
        <f t="shared" si="155"/>
        <v>#N/A</v>
      </c>
      <c r="AL898" s="11" t="e">
        <f>_xlfn.IFNA(VLOOKUP($E898, Individual_Pitching___Dashboard[], 18, FALSE), VLOOKUP($C898,Team_Pitching___Advanced[[Team]:[SIERA]],16,FALSE))</f>
        <v>#N/A</v>
      </c>
      <c r="AM898" s="11" t="e">
        <f>_xlfn.IFNA(VLOOKUP($E898, Individual_Pitching___Dashboard[], 20, FALSE), VLOOKUP($C898,Team_Pitching___Advanced[[Team]:[xFIP]],19,FALSE))</f>
        <v>#N/A</v>
      </c>
      <c r="AN898" s="11" t="e">
        <f>_xlfn.IFNA(VLOOKUP($E898,Individual_Pitching___Advanced[],21,FALSE),VLOOKUP($C898,Team_Pitching___Advanced[[Team]:[SIERA]],20,FALSE))</f>
        <v>#N/A</v>
      </c>
      <c r="AO898" s="11" t="e">
        <f>VLOOKUP($C898, 'Team Per G'!$A$2:$G$31, 7, FALSE)</f>
        <v>#N/A</v>
      </c>
      <c r="AP898" s="11" t="e">
        <f>VLOOKUP($C898, 'FanGraphs - Team WAR Projected'!$B$2:$E$31, 3, FALSE)/162</f>
        <v>#N/A</v>
      </c>
      <c r="AQ898" s="11" t="e">
        <f t="shared" si="156"/>
        <v>#N/A</v>
      </c>
      <c r="AR898" s="11" t="e">
        <f>VLOOKUP($C898, Team_Pitching___Advanced[[Team]:[xFIP]], 19,FALSE)</f>
        <v>#N/A</v>
      </c>
      <c r="AS898" s="11" t="e">
        <f>VLOOKUP($C898, Team_Pitching___Advanced[], 20, FALSE)</f>
        <v>#N/A</v>
      </c>
      <c r="AT898" s="11" t="e">
        <f>VLOOKUP($C898, Team_Batting___Dashboard[[Team]:[wOBA]], 16, FALSE)</f>
        <v>#N/A</v>
      </c>
      <c r="AU898" s="11" t="e">
        <f>VLOOKUP($C898, Team_Batting___Advanced[[Team]:[OPS]], 9, FALSE)</f>
        <v>#N/A</v>
      </c>
      <c r="AV898" s="11" t="e">
        <f>VLOOKUP($C898, Team_Batting___Advanced[], 19, FALSE)</f>
        <v>#N/A</v>
      </c>
      <c r="AW898" s="11" t="e">
        <f>VLOOKUP($C898, 'Team Per G'!$A$2:$G$31, 3, FALSE)</f>
        <v>#N/A</v>
      </c>
      <c r="AX898" s="11" t="e">
        <f>VLOOKUP($C898, 'Team Per G'!$A$2:$G$31, 5, FALSE)</f>
        <v>#N/A</v>
      </c>
      <c r="AY898" s="11" t="e">
        <f>VLOOKUP($C898, 'Team Per G'!$A$2:$G$31, 4, FALSE)</f>
        <v>#N/A</v>
      </c>
      <c r="AZ898" s="11" t="e">
        <f>VLOOKUP($C898, Team_Batting___Dashboard[], 22, FALSE)/$AH898</f>
        <v>#N/A</v>
      </c>
      <c r="BA898" s="11" t="e">
        <f>VLOOKUP($C898, 'FanGraphs - Team WAR Projected'!$B$2:$E$31, 4, FALSE)/162</f>
        <v>#N/A</v>
      </c>
      <c r="BB898" s="11" t="e">
        <f t="shared" si="157"/>
        <v>#N/A</v>
      </c>
      <c r="BC898" s="11" t="e">
        <f>VLOOKUP($C898, FanGraphs_Standings[[Abbreviation]:[2024 Year to Date RS/G]], 6, FALSE)/$AH898</f>
        <v>#N/A</v>
      </c>
      <c r="BD898" s="11" t="e">
        <f>VLOOKUP($C898, FanGraphs_Standings[[Abbreviation]:[2024 Projected Full Season RDif]], 19, FALSE)/162</f>
        <v>#N/A</v>
      </c>
      <c r="BE898" s="11" t="e">
        <f t="shared" si="158"/>
        <v>#N/A</v>
      </c>
      <c r="BF898" s="11" t="e">
        <f>VLOOKUP($C898, FanGraphs_Standings[[Abbreviation]:[2024 Projected Full Season RDif]], 5, FALSE)</f>
        <v>#N/A</v>
      </c>
      <c r="BG898" s="11" t="e">
        <f>VLOOKUP($C898, FanGraphs_Standings[[Abbreviation]:[2024 Projected Full Season W%]], 18, FALSE)</f>
        <v>#N/A</v>
      </c>
      <c r="BH898" s="11" t="e">
        <f t="shared" si="159"/>
        <v>#N/A</v>
      </c>
      <c r="BI898" s="11" t="e">
        <f>VLOOKUP($C898, 'Home Field Adv'!$A$2:$K$31, 11, FALSE)</f>
        <v>#N/A</v>
      </c>
      <c r="BL898" s="12" t="str">
        <f t="shared" si="160"/>
        <v/>
      </c>
      <c r="BM898" s="12" t="str">
        <f t="shared" si="163"/>
        <v/>
      </c>
      <c r="BN898" s="12" t="str">
        <f t="shared" si="161"/>
        <v/>
      </c>
    </row>
    <row r="899" spans="6:66" x14ac:dyDescent="0.45">
      <c r="F899" s="11" t="e">
        <f>VLOOKUP($B899, FanGraphs_Standings[[Abbreviation]:[2024 Year to Date G]], 2, FALSE)</f>
        <v>#N/A</v>
      </c>
      <c r="G899" s="11" t="e">
        <f>_xlfn.IFNA(VLOOKUP($D899, 'SP Per G'!$A$2:$D$1385, 3, FALSE),M899)</f>
        <v>#N/A</v>
      </c>
      <c r="H899" s="11" t="e">
        <f>IF(AND(ISNA(VLOOKUP($D899, 'SP Per G'!$A$2:$D$1385, 4, FALSE)), ISTEXT($D899)), G899,IF(ISNA(VLOOKUP($D899, 'SP Per G'!$A$2:$D$1385, 4, FALSE)), M899, VLOOKUP($D899, 'SP Per G'!$A$2:$D$1385, 4, FALSE)))</f>
        <v>#N/A</v>
      </c>
      <c r="I899" s="11" t="e">
        <f t="shared" ref="I899:I962" si="164">(G899*($F899/162))+(H899*((162-$F899)/162))</f>
        <v>#N/A</v>
      </c>
      <c r="J899" s="11" t="e">
        <f>_xlfn.IFNA(VLOOKUP($D899,Individual_Pitching___Dashboard[],18,FALSE),VLOOKUP(B899,Team_Pitching___Dashboard[[Team]:[ERA]],17,FALSE))</f>
        <v>#N/A</v>
      </c>
      <c r="K899" s="11" t="e">
        <f>_xlfn.IFNA(VLOOKUP($D899, Individual_Pitching___Dashboard[], 20, FALSE), VLOOKUP(B899,Team_Pitching___Dashboard[[Team]:[xFIP]],20,FALSE))</f>
        <v>#N/A</v>
      </c>
      <c r="L899" s="11" t="e">
        <f>_xlfn.IFNA(VLOOKUP($D899, Individual_Pitching___Advanced[], 21,FALSE), VLOOKUP(B899, Team_Pitching___Advanced[], 20, FALSE))</f>
        <v>#N/A</v>
      </c>
      <c r="M899" s="11" t="e">
        <f>VLOOKUP($B899, 'Team Per G'!$A$2:$G$31, 7, FALSE)</f>
        <v>#N/A</v>
      </c>
      <c r="N899" s="11" t="e">
        <f>VLOOKUP($B899, 'FanGraphs - Team WAR Projected'!$B$2:$E$31, 3, FALSE)/162</f>
        <v>#N/A</v>
      </c>
      <c r="O899" s="11" t="e">
        <f t="shared" ref="O899:O962" si="165">(M899*($F899/162))+(N899*((162-$F899)/162))</f>
        <v>#N/A</v>
      </c>
      <c r="P899" s="11" t="e">
        <f>VLOOKUP($B899, Team_Pitching___Advanced[[Team]:[xFIP]], 19,FALSE)</f>
        <v>#N/A</v>
      </c>
      <c r="Q899" s="11" t="e">
        <f>VLOOKUP($B899, Team_Pitching___Advanced[], 20, FALSE)</f>
        <v>#N/A</v>
      </c>
      <c r="R899" s="11" t="e">
        <f>VLOOKUP($B899, Team_Batting___Dashboard[[Team]:[wOBA]], 16, FALSE)</f>
        <v>#N/A</v>
      </c>
      <c r="S899" s="11" t="e">
        <f>VLOOKUP($B899, Team_Batting___Advanced[[Team]:[OPS]], 9, FALSE)</f>
        <v>#N/A</v>
      </c>
      <c r="T899" s="11" t="e">
        <f>VLOOKUP($B899, Team_Batting___Advanced[], 19, FALSE)</f>
        <v>#N/A</v>
      </c>
      <c r="U899" s="11" t="e">
        <f>VLOOKUP($B899, 'Team Per G'!$A$2:$G$31, 3, FALSE)</f>
        <v>#N/A</v>
      </c>
      <c r="V899" s="11" t="e">
        <f>VLOOKUP($B899, 'Team Per G'!$A$2:$G$31, 5, FALSE)</f>
        <v>#N/A</v>
      </c>
      <c r="W899" s="11" t="e">
        <f>VLOOKUP($B899, 'Team Per G'!$A$2:$G$31, 4, FALSE)</f>
        <v>#N/A</v>
      </c>
      <c r="X899" s="11" t="e">
        <f>VLOOKUP($B899, Team_Batting___Dashboard[], 22, FALSE)/$F899</f>
        <v>#N/A</v>
      </c>
      <c r="Y899" s="11" t="e">
        <f>VLOOKUP($B899, 'FanGraphs - Team WAR Projected'!$B$2:$E$31, 4, FALSE)/162</f>
        <v>#N/A</v>
      </c>
      <c r="Z899" s="11" t="e">
        <f t="shared" ref="Z899:Z962" si="166">(X899*($F899/162))+(Y899*((162-$F899)/162))</f>
        <v>#N/A</v>
      </c>
      <c r="AA899" s="11" t="e">
        <f>VLOOKUP($B899, FanGraphs_Standings[[Abbreviation]:[2024 Year to Date RS/G]], 6, FALSE)/$F899</f>
        <v>#N/A</v>
      </c>
      <c r="AB899" s="11" t="e">
        <f>VLOOKUP($B899, FanGraphs_Standings[[Abbreviation]:[2024 Projected Full Season RDif]], 19, FALSE)/162</f>
        <v>#N/A</v>
      </c>
      <c r="AC899" s="11" t="e">
        <f t="shared" si="162"/>
        <v>#N/A</v>
      </c>
      <c r="AD899" s="11" t="e">
        <f>VLOOKUP($B899, FanGraphs_Standings[[Abbreviation]:[2024 Projected Full Season RDif]], 5, FALSE)</f>
        <v>#N/A</v>
      </c>
      <c r="AE899" s="11" t="e">
        <f>VLOOKUP($B899, FanGraphs_Standings[[Abbreviation]:[2024 Projected Full Season W%]], 18, FALSE)</f>
        <v>#N/A</v>
      </c>
      <c r="AF899" s="11" t="e">
        <f t="shared" ref="AF899:AF962" si="167">(AD899*($F899/162))+(AE899*((162-$F899)/162))</f>
        <v>#N/A</v>
      </c>
      <c r="AG899" s="11" t="e">
        <f>VLOOKUP($B899, 'Home Field Adv'!$A$2:$I$31, 9, FALSE)</f>
        <v>#N/A</v>
      </c>
      <c r="AH899" s="11" t="e">
        <f>VLOOKUP($C899, FanGraphs_Standings[[Abbreviation]:[2024 Year to Date G]], 2, FALSE)</f>
        <v>#N/A</v>
      </c>
      <c r="AI899" s="11" t="e">
        <f>_xlfn.IFNA(VLOOKUP($E899, 'SP Per G'!$A$2:$D$1385, 3, FALSE), AO899)</f>
        <v>#N/A</v>
      </c>
      <c r="AJ899" s="11" t="e">
        <f>IF(AND(ISNA(VLOOKUP($E899, 'SP Per G'!$A$2:$D$1385, 4, FALSE)), ISTEXT($E899)), AI899,IF(ISNA(VLOOKUP($E899, 'SP Per G'!$A$2:$D$1385, 4, FALSE)), AO899, VLOOKUP($E899, 'SP Per G'!$A$2:$D$1385, 4, FALSE)))</f>
        <v>#N/A</v>
      </c>
      <c r="AK899" s="11" t="e">
        <f t="shared" ref="AK899:AK962" si="168">(AI899*($AH899/162))+(AJ899*((162-$AH899)/162))</f>
        <v>#N/A</v>
      </c>
      <c r="AL899" s="11" t="e">
        <f>_xlfn.IFNA(VLOOKUP($E899, Individual_Pitching___Dashboard[], 18, FALSE), VLOOKUP($C899,Team_Pitching___Advanced[[Team]:[SIERA]],16,FALSE))</f>
        <v>#N/A</v>
      </c>
      <c r="AM899" s="11" t="e">
        <f>_xlfn.IFNA(VLOOKUP($E899, Individual_Pitching___Dashboard[], 20, FALSE), VLOOKUP($C899,Team_Pitching___Advanced[[Team]:[xFIP]],19,FALSE))</f>
        <v>#N/A</v>
      </c>
      <c r="AN899" s="11" t="e">
        <f>_xlfn.IFNA(VLOOKUP($E899,Individual_Pitching___Advanced[],21,FALSE),VLOOKUP($C899,Team_Pitching___Advanced[[Team]:[SIERA]],20,FALSE))</f>
        <v>#N/A</v>
      </c>
      <c r="AO899" s="11" t="e">
        <f>VLOOKUP($C899, 'Team Per G'!$A$2:$G$31, 7, FALSE)</f>
        <v>#N/A</v>
      </c>
      <c r="AP899" s="11" t="e">
        <f>VLOOKUP($C899, 'FanGraphs - Team WAR Projected'!$B$2:$E$31, 3, FALSE)/162</f>
        <v>#N/A</v>
      </c>
      <c r="AQ899" s="11" t="e">
        <f t="shared" ref="AQ899:AQ962" si="169">(AO899*($AH899/162))+(AP899*((162-$AH899)/162))</f>
        <v>#N/A</v>
      </c>
      <c r="AR899" s="11" t="e">
        <f>VLOOKUP($C899, Team_Pitching___Advanced[[Team]:[xFIP]], 19,FALSE)</f>
        <v>#N/A</v>
      </c>
      <c r="AS899" s="11" t="e">
        <f>VLOOKUP($C899, Team_Pitching___Advanced[], 20, FALSE)</f>
        <v>#N/A</v>
      </c>
      <c r="AT899" s="11" t="e">
        <f>VLOOKUP($C899, Team_Batting___Dashboard[[Team]:[wOBA]], 16, FALSE)</f>
        <v>#N/A</v>
      </c>
      <c r="AU899" s="11" t="e">
        <f>VLOOKUP($C899, Team_Batting___Advanced[[Team]:[OPS]], 9, FALSE)</f>
        <v>#N/A</v>
      </c>
      <c r="AV899" s="11" t="e">
        <f>VLOOKUP($C899, Team_Batting___Advanced[], 19, FALSE)</f>
        <v>#N/A</v>
      </c>
      <c r="AW899" s="11" t="e">
        <f>VLOOKUP($C899, 'Team Per G'!$A$2:$G$31, 3, FALSE)</f>
        <v>#N/A</v>
      </c>
      <c r="AX899" s="11" t="e">
        <f>VLOOKUP($C899, 'Team Per G'!$A$2:$G$31, 5, FALSE)</f>
        <v>#N/A</v>
      </c>
      <c r="AY899" s="11" t="e">
        <f>VLOOKUP($C899, 'Team Per G'!$A$2:$G$31, 4, FALSE)</f>
        <v>#N/A</v>
      </c>
      <c r="AZ899" s="11" t="e">
        <f>VLOOKUP($C899, Team_Batting___Dashboard[], 22, FALSE)/$AH899</f>
        <v>#N/A</v>
      </c>
      <c r="BA899" s="11" t="e">
        <f>VLOOKUP($C899, 'FanGraphs - Team WAR Projected'!$B$2:$E$31, 4, FALSE)/162</f>
        <v>#N/A</v>
      </c>
      <c r="BB899" s="11" t="e">
        <f t="shared" ref="BB899:BB962" si="170">(AZ899*($AH899/162))+(BA899*((162-$AH899)/162))</f>
        <v>#N/A</v>
      </c>
      <c r="BC899" s="11" t="e">
        <f>VLOOKUP($C899, FanGraphs_Standings[[Abbreviation]:[2024 Year to Date RS/G]], 6, FALSE)/$AH899</f>
        <v>#N/A</v>
      </c>
      <c r="BD899" s="11" t="e">
        <f>VLOOKUP($C899, FanGraphs_Standings[[Abbreviation]:[2024 Projected Full Season RDif]], 19, FALSE)/162</f>
        <v>#N/A</v>
      </c>
      <c r="BE899" s="11" t="e">
        <f t="shared" ref="BE899:BE962" si="171">(BC899*($AH899/162))+(BD899*((162-$AH899)/162))</f>
        <v>#N/A</v>
      </c>
      <c r="BF899" s="11" t="e">
        <f>VLOOKUP($C899, FanGraphs_Standings[[Abbreviation]:[2024 Projected Full Season RDif]], 5, FALSE)</f>
        <v>#N/A</v>
      </c>
      <c r="BG899" s="11" t="e">
        <f>VLOOKUP($C899, FanGraphs_Standings[[Abbreviation]:[2024 Projected Full Season W%]], 18, FALSE)</f>
        <v>#N/A</v>
      </c>
      <c r="BH899" s="11" t="e">
        <f t="shared" ref="BH899:BH962" si="172">(BF899*($AH899/162))+(BG899*((162-$AH899)/162))</f>
        <v>#N/A</v>
      </c>
      <c r="BI899" s="11" t="e">
        <f>VLOOKUP($C899, 'Home Field Adv'!$A$2:$K$31, 11, FALSE)</f>
        <v>#N/A</v>
      </c>
      <c r="BL899" s="12" t="str">
        <f t="shared" ref="BL899:BL962" si="173">IF(ISBLANK(BJ899), "", BJ899-BK899)</f>
        <v/>
      </c>
      <c r="BM899" s="12" t="str">
        <f t="shared" si="163"/>
        <v/>
      </c>
      <c r="BN899" s="12" t="str">
        <f t="shared" ref="BN899:BN962" si="174">IF(ISBLANK(BJ899), "", BJ899+BK899)</f>
        <v/>
      </c>
    </row>
    <row r="900" spans="6:66" x14ac:dyDescent="0.45">
      <c r="F900" s="11" t="e">
        <f>VLOOKUP($B900, FanGraphs_Standings[[Abbreviation]:[2024 Year to Date G]], 2, FALSE)</f>
        <v>#N/A</v>
      </c>
      <c r="G900" s="11" t="e">
        <f>_xlfn.IFNA(VLOOKUP($D900, 'SP Per G'!$A$2:$D$1385, 3, FALSE),M900)</f>
        <v>#N/A</v>
      </c>
      <c r="H900" s="11" t="e">
        <f>IF(AND(ISNA(VLOOKUP($D900, 'SP Per G'!$A$2:$D$1385, 4, FALSE)), ISTEXT($D900)), G900,IF(ISNA(VLOOKUP($D900, 'SP Per G'!$A$2:$D$1385, 4, FALSE)), M900, VLOOKUP($D900, 'SP Per G'!$A$2:$D$1385, 4, FALSE)))</f>
        <v>#N/A</v>
      </c>
      <c r="I900" s="11" t="e">
        <f t="shared" si="164"/>
        <v>#N/A</v>
      </c>
      <c r="J900" s="11" t="e">
        <f>_xlfn.IFNA(VLOOKUP($D900,Individual_Pitching___Dashboard[],18,FALSE),VLOOKUP(B900,Team_Pitching___Dashboard[[Team]:[ERA]],17,FALSE))</f>
        <v>#N/A</v>
      </c>
      <c r="K900" s="11" t="e">
        <f>_xlfn.IFNA(VLOOKUP($D900, Individual_Pitching___Dashboard[], 20, FALSE), VLOOKUP(B900,Team_Pitching___Dashboard[[Team]:[xFIP]],20,FALSE))</f>
        <v>#N/A</v>
      </c>
      <c r="L900" s="11" t="e">
        <f>_xlfn.IFNA(VLOOKUP($D900, Individual_Pitching___Advanced[], 21,FALSE), VLOOKUP(B900, Team_Pitching___Advanced[], 20, FALSE))</f>
        <v>#N/A</v>
      </c>
      <c r="M900" s="11" t="e">
        <f>VLOOKUP($B900, 'Team Per G'!$A$2:$G$31, 7, FALSE)</f>
        <v>#N/A</v>
      </c>
      <c r="N900" s="11" t="e">
        <f>VLOOKUP($B900, 'FanGraphs - Team WAR Projected'!$B$2:$E$31, 3, FALSE)/162</f>
        <v>#N/A</v>
      </c>
      <c r="O900" s="11" t="e">
        <f t="shared" si="165"/>
        <v>#N/A</v>
      </c>
      <c r="P900" s="11" t="e">
        <f>VLOOKUP($B900, Team_Pitching___Advanced[[Team]:[xFIP]], 19,FALSE)</f>
        <v>#N/A</v>
      </c>
      <c r="Q900" s="11" t="e">
        <f>VLOOKUP($B900, Team_Pitching___Advanced[], 20, FALSE)</f>
        <v>#N/A</v>
      </c>
      <c r="R900" s="11" t="e">
        <f>VLOOKUP($B900, Team_Batting___Dashboard[[Team]:[wOBA]], 16, FALSE)</f>
        <v>#N/A</v>
      </c>
      <c r="S900" s="11" t="e">
        <f>VLOOKUP($B900, Team_Batting___Advanced[[Team]:[OPS]], 9, FALSE)</f>
        <v>#N/A</v>
      </c>
      <c r="T900" s="11" t="e">
        <f>VLOOKUP($B900, Team_Batting___Advanced[], 19, FALSE)</f>
        <v>#N/A</v>
      </c>
      <c r="U900" s="11" t="e">
        <f>VLOOKUP($B900, 'Team Per G'!$A$2:$G$31, 3, FALSE)</f>
        <v>#N/A</v>
      </c>
      <c r="V900" s="11" t="e">
        <f>VLOOKUP($B900, 'Team Per G'!$A$2:$G$31, 5, FALSE)</f>
        <v>#N/A</v>
      </c>
      <c r="W900" s="11" t="e">
        <f>VLOOKUP($B900, 'Team Per G'!$A$2:$G$31, 4, FALSE)</f>
        <v>#N/A</v>
      </c>
      <c r="X900" s="11" t="e">
        <f>VLOOKUP($B900, Team_Batting___Dashboard[], 22, FALSE)/$F900</f>
        <v>#N/A</v>
      </c>
      <c r="Y900" s="11" t="e">
        <f>VLOOKUP($B900, 'FanGraphs - Team WAR Projected'!$B$2:$E$31, 4, FALSE)/162</f>
        <v>#N/A</v>
      </c>
      <c r="Z900" s="11" t="e">
        <f t="shared" si="166"/>
        <v>#N/A</v>
      </c>
      <c r="AA900" s="11" t="e">
        <f>VLOOKUP($B900, FanGraphs_Standings[[Abbreviation]:[2024 Year to Date RS/G]], 6, FALSE)/$F900</f>
        <v>#N/A</v>
      </c>
      <c r="AB900" s="11" t="e">
        <f>VLOOKUP($B900, FanGraphs_Standings[[Abbreviation]:[2024 Projected Full Season RDif]], 19, FALSE)/162</f>
        <v>#N/A</v>
      </c>
      <c r="AC900" s="11" t="e">
        <f t="shared" ref="AC900:AC963" si="175">(AA900*($F900/162))+(AB900*((162-$F900)/162))</f>
        <v>#N/A</v>
      </c>
      <c r="AD900" s="11" t="e">
        <f>VLOOKUP($B900, FanGraphs_Standings[[Abbreviation]:[2024 Projected Full Season RDif]], 5, FALSE)</f>
        <v>#N/A</v>
      </c>
      <c r="AE900" s="11" t="e">
        <f>VLOOKUP($B900, FanGraphs_Standings[[Abbreviation]:[2024 Projected Full Season W%]], 18, FALSE)</f>
        <v>#N/A</v>
      </c>
      <c r="AF900" s="11" t="e">
        <f t="shared" si="167"/>
        <v>#N/A</v>
      </c>
      <c r="AG900" s="11" t="e">
        <f>VLOOKUP($B900, 'Home Field Adv'!$A$2:$I$31, 9, FALSE)</f>
        <v>#N/A</v>
      </c>
      <c r="AH900" s="11" t="e">
        <f>VLOOKUP($C900, FanGraphs_Standings[[Abbreviation]:[2024 Year to Date G]], 2, FALSE)</f>
        <v>#N/A</v>
      </c>
      <c r="AI900" s="11" t="e">
        <f>_xlfn.IFNA(VLOOKUP($E900, 'SP Per G'!$A$2:$D$1385, 3, FALSE), AO900)</f>
        <v>#N/A</v>
      </c>
      <c r="AJ900" s="11" t="e">
        <f>IF(AND(ISNA(VLOOKUP($E900, 'SP Per G'!$A$2:$D$1385, 4, FALSE)), ISTEXT($E900)), AI900,IF(ISNA(VLOOKUP($E900, 'SP Per G'!$A$2:$D$1385, 4, FALSE)), AO900, VLOOKUP($E900, 'SP Per G'!$A$2:$D$1385, 4, FALSE)))</f>
        <v>#N/A</v>
      </c>
      <c r="AK900" s="11" t="e">
        <f t="shared" si="168"/>
        <v>#N/A</v>
      </c>
      <c r="AL900" s="11" t="e">
        <f>_xlfn.IFNA(VLOOKUP($E900, Individual_Pitching___Dashboard[], 18, FALSE), VLOOKUP($C900,Team_Pitching___Advanced[[Team]:[SIERA]],16,FALSE))</f>
        <v>#N/A</v>
      </c>
      <c r="AM900" s="11" t="e">
        <f>_xlfn.IFNA(VLOOKUP($E900, Individual_Pitching___Dashboard[], 20, FALSE), VLOOKUP($C900,Team_Pitching___Advanced[[Team]:[xFIP]],19,FALSE))</f>
        <v>#N/A</v>
      </c>
      <c r="AN900" s="11" t="e">
        <f>_xlfn.IFNA(VLOOKUP($E900,Individual_Pitching___Advanced[],21,FALSE),VLOOKUP($C900,Team_Pitching___Advanced[[Team]:[SIERA]],20,FALSE))</f>
        <v>#N/A</v>
      </c>
      <c r="AO900" s="11" t="e">
        <f>VLOOKUP($C900, 'Team Per G'!$A$2:$G$31, 7, FALSE)</f>
        <v>#N/A</v>
      </c>
      <c r="AP900" s="11" t="e">
        <f>VLOOKUP($C900, 'FanGraphs - Team WAR Projected'!$B$2:$E$31, 3, FALSE)/162</f>
        <v>#N/A</v>
      </c>
      <c r="AQ900" s="11" t="e">
        <f t="shared" si="169"/>
        <v>#N/A</v>
      </c>
      <c r="AR900" s="11" t="e">
        <f>VLOOKUP($C900, Team_Pitching___Advanced[[Team]:[xFIP]], 19,FALSE)</f>
        <v>#N/A</v>
      </c>
      <c r="AS900" s="11" t="e">
        <f>VLOOKUP($C900, Team_Pitching___Advanced[], 20, FALSE)</f>
        <v>#N/A</v>
      </c>
      <c r="AT900" s="11" t="e">
        <f>VLOOKUP($C900, Team_Batting___Dashboard[[Team]:[wOBA]], 16, FALSE)</f>
        <v>#N/A</v>
      </c>
      <c r="AU900" s="11" t="e">
        <f>VLOOKUP($C900, Team_Batting___Advanced[[Team]:[OPS]], 9, FALSE)</f>
        <v>#N/A</v>
      </c>
      <c r="AV900" s="11" t="e">
        <f>VLOOKUP($C900, Team_Batting___Advanced[], 19, FALSE)</f>
        <v>#N/A</v>
      </c>
      <c r="AW900" s="11" t="e">
        <f>VLOOKUP($C900, 'Team Per G'!$A$2:$G$31, 3, FALSE)</f>
        <v>#N/A</v>
      </c>
      <c r="AX900" s="11" t="e">
        <f>VLOOKUP($C900, 'Team Per G'!$A$2:$G$31, 5, FALSE)</f>
        <v>#N/A</v>
      </c>
      <c r="AY900" s="11" t="e">
        <f>VLOOKUP($C900, 'Team Per G'!$A$2:$G$31, 4, FALSE)</f>
        <v>#N/A</v>
      </c>
      <c r="AZ900" s="11" t="e">
        <f>VLOOKUP($C900, Team_Batting___Dashboard[], 22, FALSE)/$AH900</f>
        <v>#N/A</v>
      </c>
      <c r="BA900" s="11" t="e">
        <f>VLOOKUP($C900, 'FanGraphs - Team WAR Projected'!$B$2:$E$31, 4, FALSE)/162</f>
        <v>#N/A</v>
      </c>
      <c r="BB900" s="11" t="e">
        <f t="shared" si="170"/>
        <v>#N/A</v>
      </c>
      <c r="BC900" s="11" t="e">
        <f>VLOOKUP($C900, FanGraphs_Standings[[Abbreviation]:[2024 Year to Date RS/G]], 6, FALSE)/$AH900</f>
        <v>#N/A</v>
      </c>
      <c r="BD900" s="11" t="e">
        <f>VLOOKUP($C900, FanGraphs_Standings[[Abbreviation]:[2024 Projected Full Season RDif]], 19, FALSE)/162</f>
        <v>#N/A</v>
      </c>
      <c r="BE900" s="11" t="e">
        <f t="shared" si="171"/>
        <v>#N/A</v>
      </c>
      <c r="BF900" s="11" t="e">
        <f>VLOOKUP($C900, FanGraphs_Standings[[Abbreviation]:[2024 Projected Full Season RDif]], 5, FALSE)</f>
        <v>#N/A</v>
      </c>
      <c r="BG900" s="11" t="e">
        <f>VLOOKUP($C900, FanGraphs_Standings[[Abbreviation]:[2024 Projected Full Season W%]], 18, FALSE)</f>
        <v>#N/A</v>
      </c>
      <c r="BH900" s="11" t="e">
        <f t="shared" si="172"/>
        <v>#N/A</v>
      </c>
      <c r="BI900" s="11" t="e">
        <f>VLOOKUP($C900, 'Home Field Adv'!$A$2:$K$31, 11, FALSE)</f>
        <v>#N/A</v>
      </c>
      <c r="BL900" s="12" t="str">
        <f t="shared" si="173"/>
        <v/>
      </c>
      <c r="BM900" s="12" t="str">
        <f t="shared" si="163"/>
        <v/>
      </c>
      <c r="BN900" s="12" t="str">
        <f t="shared" si="174"/>
        <v/>
      </c>
    </row>
    <row r="901" spans="6:66" x14ac:dyDescent="0.45">
      <c r="F901" s="11" t="e">
        <f>VLOOKUP($B901, FanGraphs_Standings[[Abbreviation]:[2024 Year to Date G]], 2, FALSE)</f>
        <v>#N/A</v>
      </c>
      <c r="G901" s="11" t="e">
        <f>_xlfn.IFNA(VLOOKUP($D901, 'SP Per G'!$A$2:$D$1385, 3, FALSE),M901)</f>
        <v>#N/A</v>
      </c>
      <c r="H901" s="11" t="e">
        <f>IF(AND(ISNA(VLOOKUP($D901, 'SP Per G'!$A$2:$D$1385, 4, FALSE)), ISTEXT($D901)), G901,IF(ISNA(VLOOKUP($D901, 'SP Per G'!$A$2:$D$1385, 4, FALSE)), M901, VLOOKUP($D901, 'SP Per G'!$A$2:$D$1385, 4, FALSE)))</f>
        <v>#N/A</v>
      </c>
      <c r="I901" s="11" t="e">
        <f t="shared" si="164"/>
        <v>#N/A</v>
      </c>
      <c r="J901" s="11" t="e">
        <f>_xlfn.IFNA(VLOOKUP($D901,Individual_Pitching___Dashboard[],18,FALSE),VLOOKUP(B901,Team_Pitching___Dashboard[[Team]:[ERA]],17,FALSE))</f>
        <v>#N/A</v>
      </c>
      <c r="K901" s="11" t="e">
        <f>_xlfn.IFNA(VLOOKUP($D901, Individual_Pitching___Dashboard[], 20, FALSE), VLOOKUP(B901,Team_Pitching___Dashboard[[Team]:[xFIP]],20,FALSE))</f>
        <v>#N/A</v>
      </c>
      <c r="L901" s="11" t="e">
        <f>_xlfn.IFNA(VLOOKUP($D901, Individual_Pitching___Advanced[], 21,FALSE), VLOOKUP(B901, Team_Pitching___Advanced[], 20, FALSE))</f>
        <v>#N/A</v>
      </c>
      <c r="M901" s="11" t="e">
        <f>VLOOKUP($B901, 'Team Per G'!$A$2:$G$31, 7, FALSE)</f>
        <v>#N/A</v>
      </c>
      <c r="N901" s="11" t="e">
        <f>VLOOKUP($B901, 'FanGraphs - Team WAR Projected'!$B$2:$E$31, 3, FALSE)/162</f>
        <v>#N/A</v>
      </c>
      <c r="O901" s="11" t="e">
        <f t="shared" si="165"/>
        <v>#N/A</v>
      </c>
      <c r="P901" s="11" t="e">
        <f>VLOOKUP($B901, Team_Pitching___Advanced[[Team]:[xFIP]], 19,FALSE)</f>
        <v>#N/A</v>
      </c>
      <c r="Q901" s="11" t="e">
        <f>VLOOKUP($B901, Team_Pitching___Advanced[], 20, FALSE)</f>
        <v>#N/A</v>
      </c>
      <c r="R901" s="11" t="e">
        <f>VLOOKUP($B901, Team_Batting___Dashboard[[Team]:[wOBA]], 16, FALSE)</f>
        <v>#N/A</v>
      </c>
      <c r="S901" s="11" t="e">
        <f>VLOOKUP($B901, Team_Batting___Advanced[[Team]:[OPS]], 9, FALSE)</f>
        <v>#N/A</v>
      </c>
      <c r="T901" s="11" t="e">
        <f>VLOOKUP($B901, Team_Batting___Advanced[], 19, FALSE)</f>
        <v>#N/A</v>
      </c>
      <c r="U901" s="11" t="e">
        <f>VLOOKUP($B901, 'Team Per G'!$A$2:$G$31, 3, FALSE)</f>
        <v>#N/A</v>
      </c>
      <c r="V901" s="11" t="e">
        <f>VLOOKUP($B901, 'Team Per G'!$A$2:$G$31, 5, FALSE)</f>
        <v>#N/A</v>
      </c>
      <c r="W901" s="11" t="e">
        <f>VLOOKUP($B901, 'Team Per G'!$A$2:$G$31, 4, FALSE)</f>
        <v>#N/A</v>
      </c>
      <c r="X901" s="11" t="e">
        <f>VLOOKUP($B901, Team_Batting___Dashboard[], 22, FALSE)/$F901</f>
        <v>#N/A</v>
      </c>
      <c r="Y901" s="11" t="e">
        <f>VLOOKUP($B901, 'FanGraphs - Team WAR Projected'!$B$2:$E$31, 4, FALSE)/162</f>
        <v>#N/A</v>
      </c>
      <c r="Z901" s="11" t="e">
        <f t="shared" si="166"/>
        <v>#N/A</v>
      </c>
      <c r="AA901" s="11" t="e">
        <f>VLOOKUP($B901, FanGraphs_Standings[[Abbreviation]:[2024 Year to Date RS/G]], 6, FALSE)/$F901</f>
        <v>#N/A</v>
      </c>
      <c r="AB901" s="11" t="e">
        <f>VLOOKUP($B901, FanGraphs_Standings[[Abbreviation]:[2024 Projected Full Season RDif]], 19, FALSE)/162</f>
        <v>#N/A</v>
      </c>
      <c r="AC901" s="11" t="e">
        <f t="shared" si="175"/>
        <v>#N/A</v>
      </c>
      <c r="AD901" s="11" t="e">
        <f>VLOOKUP($B901, FanGraphs_Standings[[Abbreviation]:[2024 Projected Full Season RDif]], 5, FALSE)</f>
        <v>#N/A</v>
      </c>
      <c r="AE901" s="11" t="e">
        <f>VLOOKUP($B901, FanGraphs_Standings[[Abbreviation]:[2024 Projected Full Season W%]], 18, FALSE)</f>
        <v>#N/A</v>
      </c>
      <c r="AF901" s="11" t="e">
        <f t="shared" si="167"/>
        <v>#N/A</v>
      </c>
      <c r="AG901" s="11" t="e">
        <f>VLOOKUP($B901, 'Home Field Adv'!$A$2:$I$31, 9, FALSE)</f>
        <v>#N/A</v>
      </c>
      <c r="AH901" s="11" t="e">
        <f>VLOOKUP($C901, FanGraphs_Standings[[Abbreviation]:[2024 Year to Date G]], 2, FALSE)</f>
        <v>#N/A</v>
      </c>
      <c r="AI901" s="11" t="e">
        <f>_xlfn.IFNA(VLOOKUP($E901, 'SP Per G'!$A$2:$D$1385, 3, FALSE), AO901)</f>
        <v>#N/A</v>
      </c>
      <c r="AJ901" s="11" t="e">
        <f>IF(AND(ISNA(VLOOKUP($E901, 'SP Per G'!$A$2:$D$1385, 4, FALSE)), ISTEXT($E901)), AI901,IF(ISNA(VLOOKUP($E901, 'SP Per G'!$A$2:$D$1385, 4, FALSE)), AO901, VLOOKUP($E901, 'SP Per G'!$A$2:$D$1385, 4, FALSE)))</f>
        <v>#N/A</v>
      </c>
      <c r="AK901" s="11" t="e">
        <f t="shared" si="168"/>
        <v>#N/A</v>
      </c>
      <c r="AL901" s="11" t="e">
        <f>_xlfn.IFNA(VLOOKUP($E901, Individual_Pitching___Dashboard[], 18, FALSE), VLOOKUP($C901,Team_Pitching___Advanced[[Team]:[SIERA]],16,FALSE))</f>
        <v>#N/A</v>
      </c>
      <c r="AM901" s="11" t="e">
        <f>_xlfn.IFNA(VLOOKUP($E901, Individual_Pitching___Dashboard[], 20, FALSE), VLOOKUP($C901,Team_Pitching___Advanced[[Team]:[xFIP]],19,FALSE))</f>
        <v>#N/A</v>
      </c>
      <c r="AN901" s="11" t="e">
        <f>_xlfn.IFNA(VLOOKUP($E901,Individual_Pitching___Advanced[],21,FALSE),VLOOKUP($C901,Team_Pitching___Advanced[[Team]:[SIERA]],20,FALSE))</f>
        <v>#N/A</v>
      </c>
      <c r="AO901" s="11" t="e">
        <f>VLOOKUP($C901, 'Team Per G'!$A$2:$G$31, 7, FALSE)</f>
        <v>#N/A</v>
      </c>
      <c r="AP901" s="11" t="e">
        <f>VLOOKUP($C901, 'FanGraphs - Team WAR Projected'!$B$2:$E$31, 3, FALSE)/162</f>
        <v>#N/A</v>
      </c>
      <c r="AQ901" s="11" t="e">
        <f t="shared" si="169"/>
        <v>#N/A</v>
      </c>
      <c r="AR901" s="11" t="e">
        <f>VLOOKUP($C901, Team_Pitching___Advanced[[Team]:[xFIP]], 19,FALSE)</f>
        <v>#N/A</v>
      </c>
      <c r="AS901" s="11" t="e">
        <f>VLOOKUP($C901, Team_Pitching___Advanced[], 20, FALSE)</f>
        <v>#N/A</v>
      </c>
      <c r="AT901" s="11" t="e">
        <f>VLOOKUP($C901, Team_Batting___Dashboard[[Team]:[wOBA]], 16, FALSE)</f>
        <v>#N/A</v>
      </c>
      <c r="AU901" s="11" t="e">
        <f>VLOOKUP($C901, Team_Batting___Advanced[[Team]:[OPS]], 9, FALSE)</f>
        <v>#N/A</v>
      </c>
      <c r="AV901" s="11" t="e">
        <f>VLOOKUP($C901, Team_Batting___Advanced[], 19, FALSE)</f>
        <v>#N/A</v>
      </c>
      <c r="AW901" s="11" t="e">
        <f>VLOOKUP($C901, 'Team Per G'!$A$2:$G$31, 3, FALSE)</f>
        <v>#N/A</v>
      </c>
      <c r="AX901" s="11" t="e">
        <f>VLOOKUP($C901, 'Team Per G'!$A$2:$G$31, 5, FALSE)</f>
        <v>#N/A</v>
      </c>
      <c r="AY901" s="11" t="e">
        <f>VLOOKUP($C901, 'Team Per G'!$A$2:$G$31, 4, FALSE)</f>
        <v>#N/A</v>
      </c>
      <c r="AZ901" s="11" t="e">
        <f>VLOOKUP($C901, Team_Batting___Dashboard[], 22, FALSE)/$AH901</f>
        <v>#N/A</v>
      </c>
      <c r="BA901" s="11" t="e">
        <f>VLOOKUP($C901, 'FanGraphs - Team WAR Projected'!$B$2:$E$31, 4, FALSE)/162</f>
        <v>#N/A</v>
      </c>
      <c r="BB901" s="11" t="e">
        <f t="shared" si="170"/>
        <v>#N/A</v>
      </c>
      <c r="BC901" s="11" t="e">
        <f>VLOOKUP($C901, FanGraphs_Standings[[Abbreviation]:[2024 Year to Date RS/G]], 6, FALSE)/$AH901</f>
        <v>#N/A</v>
      </c>
      <c r="BD901" s="11" t="e">
        <f>VLOOKUP($C901, FanGraphs_Standings[[Abbreviation]:[2024 Projected Full Season RDif]], 19, FALSE)/162</f>
        <v>#N/A</v>
      </c>
      <c r="BE901" s="11" t="e">
        <f t="shared" si="171"/>
        <v>#N/A</v>
      </c>
      <c r="BF901" s="11" t="e">
        <f>VLOOKUP($C901, FanGraphs_Standings[[Abbreviation]:[2024 Projected Full Season RDif]], 5, FALSE)</f>
        <v>#N/A</v>
      </c>
      <c r="BG901" s="11" t="e">
        <f>VLOOKUP($C901, FanGraphs_Standings[[Abbreviation]:[2024 Projected Full Season W%]], 18, FALSE)</f>
        <v>#N/A</v>
      </c>
      <c r="BH901" s="11" t="e">
        <f t="shared" si="172"/>
        <v>#N/A</v>
      </c>
      <c r="BI901" s="11" t="e">
        <f>VLOOKUP($C901, 'Home Field Adv'!$A$2:$K$31, 11, FALSE)</f>
        <v>#N/A</v>
      </c>
      <c r="BL901" s="12" t="str">
        <f t="shared" si="173"/>
        <v/>
      </c>
      <c r="BM901" s="12" t="str">
        <f t="shared" si="163"/>
        <v/>
      </c>
      <c r="BN901" s="12" t="str">
        <f t="shared" si="174"/>
        <v/>
      </c>
    </row>
    <row r="902" spans="6:66" x14ac:dyDescent="0.45">
      <c r="F902" s="11" t="e">
        <f>VLOOKUP($B902, FanGraphs_Standings[[Abbreviation]:[2024 Year to Date G]], 2, FALSE)</f>
        <v>#N/A</v>
      </c>
      <c r="G902" s="11" t="e">
        <f>_xlfn.IFNA(VLOOKUP($D902, 'SP Per G'!$A$2:$D$1385, 3, FALSE),M902)</f>
        <v>#N/A</v>
      </c>
      <c r="H902" s="11" t="e">
        <f>IF(AND(ISNA(VLOOKUP($D902, 'SP Per G'!$A$2:$D$1385, 4, FALSE)), ISTEXT($D902)), G902,IF(ISNA(VLOOKUP($D902, 'SP Per G'!$A$2:$D$1385, 4, FALSE)), M902, VLOOKUP($D902, 'SP Per G'!$A$2:$D$1385, 4, FALSE)))</f>
        <v>#N/A</v>
      </c>
      <c r="I902" s="11" t="e">
        <f t="shared" si="164"/>
        <v>#N/A</v>
      </c>
      <c r="J902" s="11" t="e">
        <f>_xlfn.IFNA(VLOOKUP($D902,Individual_Pitching___Dashboard[],18,FALSE),VLOOKUP(B902,Team_Pitching___Dashboard[[Team]:[ERA]],17,FALSE))</f>
        <v>#N/A</v>
      </c>
      <c r="K902" s="11" t="e">
        <f>_xlfn.IFNA(VLOOKUP($D902, Individual_Pitching___Dashboard[], 20, FALSE), VLOOKUP(B902,Team_Pitching___Dashboard[[Team]:[xFIP]],20,FALSE))</f>
        <v>#N/A</v>
      </c>
      <c r="L902" s="11" t="e">
        <f>_xlfn.IFNA(VLOOKUP($D902, Individual_Pitching___Advanced[], 21,FALSE), VLOOKUP(B902, Team_Pitching___Advanced[], 20, FALSE))</f>
        <v>#N/A</v>
      </c>
      <c r="M902" s="11" t="e">
        <f>VLOOKUP($B902, 'Team Per G'!$A$2:$G$31, 7, FALSE)</f>
        <v>#N/A</v>
      </c>
      <c r="N902" s="11" t="e">
        <f>VLOOKUP($B902, 'FanGraphs - Team WAR Projected'!$B$2:$E$31, 3, FALSE)/162</f>
        <v>#N/A</v>
      </c>
      <c r="O902" s="11" t="e">
        <f t="shared" si="165"/>
        <v>#N/A</v>
      </c>
      <c r="P902" s="11" t="e">
        <f>VLOOKUP($B902, Team_Pitching___Advanced[[Team]:[xFIP]], 19,FALSE)</f>
        <v>#N/A</v>
      </c>
      <c r="Q902" s="11" t="e">
        <f>VLOOKUP($B902, Team_Pitching___Advanced[], 20, FALSE)</f>
        <v>#N/A</v>
      </c>
      <c r="R902" s="11" t="e">
        <f>VLOOKUP($B902, Team_Batting___Dashboard[[Team]:[wOBA]], 16, FALSE)</f>
        <v>#N/A</v>
      </c>
      <c r="S902" s="11" t="e">
        <f>VLOOKUP($B902, Team_Batting___Advanced[[Team]:[OPS]], 9, FALSE)</f>
        <v>#N/A</v>
      </c>
      <c r="T902" s="11" t="e">
        <f>VLOOKUP($B902, Team_Batting___Advanced[], 19, FALSE)</f>
        <v>#N/A</v>
      </c>
      <c r="U902" s="11" t="e">
        <f>VLOOKUP($B902, 'Team Per G'!$A$2:$G$31, 3, FALSE)</f>
        <v>#N/A</v>
      </c>
      <c r="V902" s="11" t="e">
        <f>VLOOKUP($B902, 'Team Per G'!$A$2:$G$31, 5, FALSE)</f>
        <v>#N/A</v>
      </c>
      <c r="W902" s="11" t="e">
        <f>VLOOKUP($B902, 'Team Per G'!$A$2:$G$31, 4, FALSE)</f>
        <v>#N/A</v>
      </c>
      <c r="X902" s="11" t="e">
        <f>VLOOKUP($B902, Team_Batting___Dashboard[], 22, FALSE)/$F902</f>
        <v>#N/A</v>
      </c>
      <c r="Y902" s="11" t="e">
        <f>VLOOKUP($B902, 'FanGraphs - Team WAR Projected'!$B$2:$E$31, 4, FALSE)/162</f>
        <v>#N/A</v>
      </c>
      <c r="Z902" s="11" t="e">
        <f t="shared" si="166"/>
        <v>#N/A</v>
      </c>
      <c r="AA902" s="11" t="e">
        <f>VLOOKUP($B902, FanGraphs_Standings[[Abbreviation]:[2024 Year to Date RS/G]], 6, FALSE)/$F902</f>
        <v>#N/A</v>
      </c>
      <c r="AB902" s="11" t="e">
        <f>VLOOKUP($B902, FanGraphs_Standings[[Abbreviation]:[2024 Projected Full Season RDif]], 19, FALSE)/162</f>
        <v>#N/A</v>
      </c>
      <c r="AC902" s="11" t="e">
        <f t="shared" si="175"/>
        <v>#N/A</v>
      </c>
      <c r="AD902" s="11" t="e">
        <f>VLOOKUP($B902, FanGraphs_Standings[[Abbreviation]:[2024 Projected Full Season RDif]], 5, FALSE)</f>
        <v>#N/A</v>
      </c>
      <c r="AE902" s="11" t="e">
        <f>VLOOKUP($B902, FanGraphs_Standings[[Abbreviation]:[2024 Projected Full Season W%]], 18, FALSE)</f>
        <v>#N/A</v>
      </c>
      <c r="AF902" s="11" t="e">
        <f t="shared" si="167"/>
        <v>#N/A</v>
      </c>
      <c r="AG902" s="11" t="e">
        <f>VLOOKUP($B902, 'Home Field Adv'!$A$2:$I$31, 9, FALSE)</f>
        <v>#N/A</v>
      </c>
      <c r="AH902" s="11" t="e">
        <f>VLOOKUP($C902, FanGraphs_Standings[[Abbreviation]:[2024 Year to Date G]], 2, FALSE)</f>
        <v>#N/A</v>
      </c>
      <c r="AI902" s="11" t="e">
        <f>_xlfn.IFNA(VLOOKUP($E902, 'SP Per G'!$A$2:$D$1385, 3, FALSE), AO902)</f>
        <v>#N/A</v>
      </c>
      <c r="AJ902" s="11" t="e">
        <f>IF(AND(ISNA(VLOOKUP($E902, 'SP Per G'!$A$2:$D$1385, 4, FALSE)), ISTEXT($E902)), AI902,IF(ISNA(VLOOKUP($E902, 'SP Per G'!$A$2:$D$1385, 4, FALSE)), AO902, VLOOKUP($E902, 'SP Per G'!$A$2:$D$1385, 4, FALSE)))</f>
        <v>#N/A</v>
      </c>
      <c r="AK902" s="11" t="e">
        <f t="shared" si="168"/>
        <v>#N/A</v>
      </c>
      <c r="AL902" s="11" t="e">
        <f>_xlfn.IFNA(VLOOKUP($E902, Individual_Pitching___Dashboard[], 18, FALSE), VLOOKUP($C902,Team_Pitching___Advanced[[Team]:[SIERA]],16,FALSE))</f>
        <v>#N/A</v>
      </c>
      <c r="AM902" s="11" t="e">
        <f>_xlfn.IFNA(VLOOKUP($E902, Individual_Pitching___Dashboard[], 20, FALSE), VLOOKUP($C902,Team_Pitching___Advanced[[Team]:[xFIP]],19,FALSE))</f>
        <v>#N/A</v>
      </c>
      <c r="AN902" s="11" t="e">
        <f>_xlfn.IFNA(VLOOKUP($E902,Individual_Pitching___Advanced[],21,FALSE),VLOOKUP($C902,Team_Pitching___Advanced[[Team]:[SIERA]],20,FALSE))</f>
        <v>#N/A</v>
      </c>
      <c r="AO902" s="11" t="e">
        <f>VLOOKUP($C902, 'Team Per G'!$A$2:$G$31, 7, FALSE)</f>
        <v>#N/A</v>
      </c>
      <c r="AP902" s="11" t="e">
        <f>VLOOKUP($C902, 'FanGraphs - Team WAR Projected'!$B$2:$E$31, 3, FALSE)/162</f>
        <v>#N/A</v>
      </c>
      <c r="AQ902" s="11" t="e">
        <f t="shared" si="169"/>
        <v>#N/A</v>
      </c>
      <c r="AR902" s="11" t="e">
        <f>VLOOKUP($C902, Team_Pitching___Advanced[[Team]:[xFIP]], 19,FALSE)</f>
        <v>#N/A</v>
      </c>
      <c r="AS902" s="11" t="e">
        <f>VLOOKUP($C902, Team_Pitching___Advanced[], 20, FALSE)</f>
        <v>#N/A</v>
      </c>
      <c r="AT902" s="11" t="e">
        <f>VLOOKUP($C902, Team_Batting___Dashboard[[Team]:[wOBA]], 16, FALSE)</f>
        <v>#N/A</v>
      </c>
      <c r="AU902" s="11" t="e">
        <f>VLOOKUP($C902, Team_Batting___Advanced[[Team]:[OPS]], 9, FALSE)</f>
        <v>#N/A</v>
      </c>
      <c r="AV902" s="11" t="e">
        <f>VLOOKUP($C902, Team_Batting___Advanced[], 19, FALSE)</f>
        <v>#N/A</v>
      </c>
      <c r="AW902" s="11" t="e">
        <f>VLOOKUP($C902, 'Team Per G'!$A$2:$G$31, 3, FALSE)</f>
        <v>#N/A</v>
      </c>
      <c r="AX902" s="11" t="e">
        <f>VLOOKUP($C902, 'Team Per G'!$A$2:$G$31, 5, FALSE)</f>
        <v>#N/A</v>
      </c>
      <c r="AY902" s="11" t="e">
        <f>VLOOKUP($C902, 'Team Per G'!$A$2:$G$31, 4, FALSE)</f>
        <v>#N/A</v>
      </c>
      <c r="AZ902" s="11" t="e">
        <f>VLOOKUP($C902, Team_Batting___Dashboard[], 22, FALSE)/$AH902</f>
        <v>#N/A</v>
      </c>
      <c r="BA902" s="11" t="e">
        <f>VLOOKUP($C902, 'FanGraphs - Team WAR Projected'!$B$2:$E$31, 4, FALSE)/162</f>
        <v>#N/A</v>
      </c>
      <c r="BB902" s="11" t="e">
        <f t="shared" si="170"/>
        <v>#N/A</v>
      </c>
      <c r="BC902" s="11" t="e">
        <f>VLOOKUP($C902, FanGraphs_Standings[[Abbreviation]:[2024 Year to Date RS/G]], 6, FALSE)/$AH902</f>
        <v>#N/A</v>
      </c>
      <c r="BD902" s="11" t="e">
        <f>VLOOKUP($C902, FanGraphs_Standings[[Abbreviation]:[2024 Projected Full Season RDif]], 19, FALSE)/162</f>
        <v>#N/A</v>
      </c>
      <c r="BE902" s="11" t="e">
        <f t="shared" si="171"/>
        <v>#N/A</v>
      </c>
      <c r="BF902" s="11" t="e">
        <f>VLOOKUP($C902, FanGraphs_Standings[[Abbreviation]:[2024 Projected Full Season RDif]], 5, FALSE)</f>
        <v>#N/A</v>
      </c>
      <c r="BG902" s="11" t="e">
        <f>VLOOKUP($C902, FanGraphs_Standings[[Abbreviation]:[2024 Projected Full Season W%]], 18, FALSE)</f>
        <v>#N/A</v>
      </c>
      <c r="BH902" s="11" t="e">
        <f t="shared" si="172"/>
        <v>#N/A</v>
      </c>
      <c r="BI902" s="11" t="e">
        <f>VLOOKUP($C902, 'Home Field Adv'!$A$2:$K$31, 11, FALSE)</f>
        <v>#N/A</v>
      </c>
      <c r="BL902" s="12" t="str">
        <f t="shared" si="173"/>
        <v/>
      </c>
      <c r="BM902" s="12" t="str">
        <f t="shared" si="163"/>
        <v/>
      </c>
      <c r="BN902" s="12" t="str">
        <f t="shared" si="174"/>
        <v/>
      </c>
    </row>
    <row r="903" spans="6:66" x14ac:dyDescent="0.45">
      <c r="F903" s="11" t="e">
        <f>VLOOKUP($B903, FanGraphs_Standings[[Abbreviation]:[2024 Year to Date G]], 2, FALSE)</f>
        <v>#N/A</v>
      </c>
      <c r="G903" s="11" t="e">
        <f>_xlfn.IFNA(VLOOKUP($D903, 'SP Per G'!$A$2:$D$1385, 3, FALSE),M903)</f>
        <v>#N/A</v>
      </c>
      <c r="H903" s="11" t="e">
        <f>IF(AND(ISNA(VLOOKUP($D903, 'SP Per G'!$A$2:$D$1385, 4, FALSE)), ISTEXT($D903)), G903,IF(ISNA(VLOOKUP($D903, 'SP Per G'!$A$2:$D$1385, 4, FALSE)), M903, VLOOKUP($D903, 'SP Per G'!$A$2:$D$1385, 4, FALSE)))</f>
        <v>#N/A</v>
      </c>
      <c r="I903" s="11" t="e">
        <f t="shared" si="164"/>
        <v>#N/A</v>
      </c>
      <c r="J903" s="11" t="e">
        <f>_xlfn.IFNA(VLOOKUP($D903,Individual_Pitching___Dashboard[],18,FALSE),VLOOKUP(B903,Team_Pitching___Dashboard[[Team]:[ERA]],17,FALSE))</f>
        <v>#N/A</v>
      </c>
      <c r="K903" s="11" t="e">
        <f>_xlfn.IFNA(VLOOKUP($D903, Individual_Pitching___Dashboard[], 20, FALSE), VLOOKUP(B903,Team_Pitching___Dashboard[[Team]:[xFIP]],20,FALSE))</f>
        <v>#N/A</v>
      </c>
      <c r="L903" s="11" t="e">
        <f>_xlfn.IFNA(VLOOKUP($D903, Individual_Pitching___Advanced[], 21,FALSE), VLOOKUP(B903, Team_Pitching___Advanced[], 20, FALSE))</f>
        <v>#N/A</v>
      </c>
      <c r="M903" s="11" t="e">
        <f>VLOOKUP($B903, 'Team Per G'!$A$2:$G$31, 7, FALSE)</f>
        <v>#N/A</v>
      </c>
      <c r="N903" s="11" t="e">
        <f>VLOOKUP($B903, 'FanGraphs - Team WAR Projected'!$B$2:$E$31, 3, FALSE)/162</f>
        <v>#N/A</v>
      </c>
      <c r="O903" s="11" t="e">
        <f t="shared" si="165"/>
        <v>#N/A</v>
      </c>
      <c r="P903" s="11" t="e">
        <f>VLOOKUP($B903, Team_Pitching___Advanced[[Team]:[xFIP]], 19,FALSE)</f>
        <v>#N/A</v>
      </c>
      <c r="Q903" s="11" t="e">
        <f>VLOOKUP($B903, Team_Pitching___Advanced[], 20, FALSE)</f>
        <v>#N/A</v>
      </c>
      <c r="R903" s="11" t="e">
        <f>VLOOKUP($B903, Team_Batting___Dashboard[[Team]:[wOBA]], 16, FALSE)</f>
        <v>#N/A</v>
      </c>
      <c r="S903" s="11" t="e">
        <f>VLOOKUP($B903, Team_Batting___Advanced[[Team]:[OPS]], 9, FALSE)</f>
        <v>#N/A</v>
      </c>
      <c r="T903" s="11" t="e">
        <f>VLOOKUP($B903, Team_Batting___Advanced[], 19, FALSE)</f>
        <v>#N/A</v>
      </c>
      <c r="U903" s="11" t="e">
        <f>VLOOKUP($B903, 'Team Per G'!$A$2:$G$31, 3, FALSE)</f>
        <v>#N/A</v>
      </c>
      <c r="V903" s="11" t="e">
        <f>VLOOKUP($B903, 'Team Per G'!$A$2:$G$31, 5, FALSE)</f>
        <v>#N/A</v>
      </c>
      <c r="W903" s="11" t="e">
        <f>VLOOKUP($B903, 'Team Per G'!$A$2:$G$31, 4, FALSE)</f>
        <v>#N/A</v>
      </c>
      <c r="X903" s="11" t="e">
        <f>VLOOKUP($B903, Team_Batting___Dashboard[], 22, FALSE)/$F903</f>
        <v>#N/A</v>
      </c>
      <c r="Y903" s="11" t="e">
        <f>VLOOKUP($B903, 'FanGraphs - Team WAR Projected'!$B$2:$E$31, 4, FALSE)/162</f>
        <v>#N/A</v>
      </c>
      <c r="Z903" s="11" t="e">
        <f t="shared" si="166"/>
        <v>#N/A</v>
      </c>
      <c r="AA903" s="11" t="e">
        <f>VLOOKUP($B903, FanGraphs_Standings[[Abbreviation]:[2024 Year to Date RS/G]], 6, FALSE)/$F903</f>
        <v>#N/A</v>
      </c>
      <c r="AB903" s="11" t="e">
        <f>VLOOKUP($B903, FanGraphs_Standings[[Abbreviation]:[2024 Projected Full Season RDif]], 19, FALSE)/162</f>
        <v>#N/A</v>
      </c>
      <c r="AC903" s="11" t="e">
        <f t="shared" si="175"/>
        <v>#N/A</v>
      </c>
      <c r="AD903" s="11" t="e">
        <f>VLOOKUP($B903, FanGraphs_Standings[[Abbreviation]:[2024 Projected Full Season RDif]], 5, FALSE)</f>
        <v>#N/A</v>
      </c>
      <c r="AE903" s="11" t="e">
        <f>VLOOKUP($B903, FanGraphs_Standings[[Abbreviation]:[2024 Projected Full Season W%]], 18, FALSE)</f>
        <v>#N/A</v>
      </c>
      <c r="AF903" s="11" t="e">
        <f t="shared" si="167"/>
        <v>#N/A</v>
      </c>
      <c r="AG903" s="11" t="e">
        <f>VLOOKUP($B903, 'Home Field Adv'!$A$2:$I$31, 9, FALSE)</f>
        <v>#N/A</v>
      </c>
      <c r="AH903" s="11" t="e">
        <f>VLOOKUP($C903, FanGraphs_Standings[[Abbreviation]:[2024 Year to Date G]], 2, FALSE)</f>
        <v>#N/A</v>
      </c>
      <c r="AI903" s="11" t="e">
        <f>_xlfn.IFNA(VLOOKUP($E903, 'SP Per G'!$A$2:$D$1385, 3, FALSE), AO903)</f>
        <v>#N/A</v>
      </c>
      <c r="AJ903" s="11" t="e">
        <f>IF(AND(ISNA(VLOOKUP($E903, 'SP Per G'!$A$2:$D$1385, 4, FALSE)), ISTEXT($E903)), AI903,IF(ISNA(VLOOKUP($E903, 'SP Per G'!$A$2:$D$1385, 4, FALSE)), AO903, VLOOKUP($E903, 'SP Per G'!$A$2:$D$1385, 4, FALSE)))</f>
        <v>#N/A</v>
      </c>
      <c r="AK903" s="11" t="e">
        <f t="shared" si="168"/>
        <v>#N/A</v>
      </c>
      <c r="AL903" s="11" t="e">
        <f>_xlfn.IFNA(VLOOKUP($E903, Individual_Pitching___Dashboard[], 18, FALSE), VLOOKUP($C903,Team_Pitching___Advanced[[Team]:[SIERA]],16,FALSE))</f>
        <v>#N/A</v>
      </c>
      <c r="AM903" s="11" t="e">
        <f>_xlfn.IFNA(VLOOKUP($E903, Individual_Pitching___Dashboard[], 20, FALSE), VLOOKUP($C903,Team_Pitching___Advanced[[Team]:[xFIP]],19,FALSE))</f>
        <v>#N/A</v>
      </c>
      <c r="AN903" s="11" t="e">
        <f>_xlfn.IFNA(VLOOKUP($E903,Individual_Pitching___Advanced[],21,FALSE),VLOOKUP($C903,Team_Pitching___Advanced[[Team]:[SIERA]],20,FALSE))</f>
        <v>#N/A</v>
      </c>
      <c r="AO903" s="11" t="e">
        <f>VLOOKUP($C903, 'Team Per G'!$A$2:$G$31, 7, FALSE)</f>
        <v>#N/A</v>
      </c>
      <c r="AP903" s="11" t="e">
        <f>VLOOKUP($C903, 'FanGraphs - Team WAR Projected'!$B$2:$E$31, 3, FALSE)/162</f>
        <v>#N/A</v>
      </c>
      <c r="AQ903" s="11" t="e">
        <f t="shared" si="169"/>
        <v>#N/A</v>
      </c>
      <c r="AR903" s="11" t="e">
        <f>VLOOKUP($C903, Team_Pitching___Advanced[[Team]:[xFIP]], 19,FALSE)</f>
        <v>#N/A</v>
      </c>
      <c r="AS903" s="11" t="e">
        <f>VLOOKUP($C903, Team_Pitching___Advanced[], 20, FALSE)</f>
        <v>#N/A</v>
      </c>
      <c r="AT903" s="11" t="e">
        <f>VLOOKUP($C903, Team_Batting___Dashboard[[Team]:[wOBA]], 16, FALSE)</f>
        <v>#N/A</v>
      </c>
      <c r="AU903" s="11" t="e">
        <f>VLOOKUP($C903, Team_Batting___Advanced[[Team]:[OPS]], 9, FALSE)</f>
        <v>#N/A</v>
      </c>
      <c r="AV903" s="11" t="e">
        <f>VLOOKUP($C903, Team_Batting___Advanced[], 19, FALSE)</f>
        <v>#N/A</v>
      </c>
      <c r="AW903" s="11" t="e">
        <f>VLOOKUP($C903, 'Team Per G'!$A$2:$G$31, 3, FALSE)</f>
        <v>#N/A</v>
      </c>
      <c r="AX903" s="11" t="e">
        <f>VLOOKUP($C903, 'Team Per G'!$A$2:$G$31, 5, FALSE)</f>
        <v>#N/A</v>
      </c>
      <c r="AY903" s="11" t="e">
        <f>VLOOKUP($C903, 'Team Per G'!$A$2:$G$31, 4, FALSE)</f>
        <v>#N/A</v>
      </c>
      <c r="AZ903" s="11" t="e">
        <f>VLOOKUP($C903, Team_Batting___Dashboard[], 22, FALSE)/$AH903</f>
        <v>#N/A</v>
      </c>
      <c r="BA903" s="11" t="e">
        <f>VLOOKUP($C903, 'FanGraphs - Team WAR Projected'!$B$2:$E$31, 4, FALSE)/162</f>
        <v>#N/A</v>
      </c>
      <c r="BB903" s="11" t="e">
        <f t="shared" si="170"/>
        <v>#N/A</v>
      </c>
      <c r="BC903" s="11" t="e">
        <f>VLOOKUP($C903, FanGraphs_Standings[[Abbreviation]:[2024 Year to Date RS/G]], 6, FALSE)/$AH903</f>
        <v>#N/A</v>
      </c>
      <c r="BD903" s="11" t="e">
        <f>VLOOKUP($C903, FanGraphs_Standings[[Abbreviation]:[2024 Projected Full Season RDif]], 19, FALSE)/162</f>
        <v>#N/A</v>
      </c>
      <c r="BE903" s="11" t="e">
        <f t="shared" si="171"/>
        <v>#N/A</v>
      </c>
      <c r="BF903" s="11" t="e">
        <f>VLOOKUP($C903, FanGraphs_Standings[[Abbreviation]:[2024 Projected Full Season RDif]], 5, FALSE)</f>
        <v>#N/A</v>
      </c>
      <c r="BG903" s="11" t="e">
        <f>VLOOKUP($C903, FanGraphs_Standings[[Abbreviation]:[2024 Projected Full Season W%]], 18, FALSE)</f>
        <v>#N/A</v>
      </c>
      <c r="BH903" s="11" t="e">
        <f t="shared" si="172"/>
        <v>#N/A</v>
      </c>
      <c r="BI903" s="11" t="e">
        <f>VLOOKUP($C903, 'Home Field Adv'!$A$2:$K$31, 11, FALSE)</f>
        <v>#N/A</v>
      </c>
      <c r="BL903" s="12" t="str">
        <f t="shared" si="173"/>
        <v/>
      </c>
      <c r="BM903" s="12" t="str">
        <f t="shared" si="163"/>
        <v/>
      </c>
      <c r="BN903" s="12" t="str">
        <f t="shared" si="174"/>
        <v/>
      </c>
    </row>
    <row r="904" spans="6:66" x14ac:dyDescent="0.45">
      <c r="F904" s="11" t="e">
        <f>VLOOKUP($B904, FanGraphs_Standings[[Abbreviation]:[2024 Year to Date G]], 2, FALSE)</f>
        <v>#N/A</v>
      </c>
      <c r="G904" s="11" t="e">
        <f>_xlfn.IFNA(VLOOKUP($D904, 'SP Per G'!$A$2:$D$1385, 3, FALSE),M904)</f>
        <v>#N/A</v>
      </c>
      <c r="H904" s="11" t="e">
        <f>IF(AND(ISNA(VLOOKUP($D904, 'SP Per G'!$A$2:$D$1385, 4, FALSE)), ISTEXT($D904)), G904,IF(ISNA(VLOOKUP($D904, 'SP Per G'!$A$2:$D$1385, 4, FALSE)), M904, VLOOKUP($D904, 'SP Per G'!$A$2:$D$1385, 4, FALSE)))</f>
        <v>#N/A</v>
      </c>
      <c r="I904" s="11" t="e">
        <f t="shared" si="164"/>
        <v>#N/A</v>
      </c>
      <c r="J904" s="11" t="e">
        <f>_xlfn.IFNA(VLOOKUP($D904,Individual_Pitching___Dashboard[],18,FALSE),VLOOKUP(B904,Team_Pitching___Dashboard[[Team]:[ERA]],17,FALSE))</f>
        <v>#N/A</v>
      </c>
      <c r="K904" s="11" t="e">
        <f>_xlfn.IFNA(VLOOKUP($D904, Individual_Pitching___Dashboard[], 20, FALSE), VLOOKUP(B904,Team_Pitching___Dashboard[[Team]:[xFIP]],20,FALSE))</f>
        <v>#N/A</v>
      </c>
      <c r="L904" s="11" t="e">
        <f>_xlfn.IFNA(VLOOKUP($D904, Individual_Pitching___Advanced[], 21,FALSE), VLOOKUP(B904, Team_Pitching___Advanced[], 20, FALSE))</f>
        <v>#N/A</v>
      </c>
      <c r="M904" s="11" t="e">
        <f>VLOOKUP($B904, 'Team Per G'!$A$2:$G$31, 7, FALSE)</f>
        <v>#N/A</v>
      </c>
      <c r="N904" s="11" t="e">
        <f>VLOOKUP($B904, 'FanGraphs - Team WAR Projected'!$B$2:$E$31, 3, FALSE)/162</f>
        <v>#N/A</v>
      </c>
      <c r="O904" s="11" t="e">
        <f t="shared" si="165"/>
        <v>#N/A</v>
      </c>
      <c r="P904" s="11" t="e">
        <f>VLOOKUP($B904, Team_Pitching___Advanced[[Team]:[xFIP]], 19,FALSE)</f>
        <v>#N/A</v>
      </c>
      <c r="Q904" s="11" t="e">
        <f>VLOOKUP($B904, Team_Pitching___Advanced[], 20, FALSE)</f>
        <v>#N/A</v>
      </c>
      <c r="R904" s="11" t="e">
        <f>VLOOKUP($B904, Team_Batting___Dashboard[[Team]:[wOBA]], 16, FALSE)</f>
        <v>#N/A</v>
      </c>
      <c r="S904" s="11" t="e">
        <f>VLOOKUP($B904, Team_Batting___Advanced[[Team]:[OPS]], 9, FALSE)</f>
        <v>#N/A</v>
      </c>
      <c r="T904" s="11" t="e">
        <f>VLOOKUP($B904, Team_Batting___Advanced[], 19, FALSE)</f>
        <v>#N/A</v>
      </c>
      <c r="U904" s="11" t="e">
        <f>VLOOKUP($B904, 'Team Per G'!$A$2:$G$31, 3, FALSE)</f>
        <v>#N/A</v>
      </c>
      <c r="V904" s="11" t="e">
        <f>VLOOKUP($B904, 'Team Per G'!$A$2:$G$31, 5, FALSE)</f>
        <v>#N/A</v>
      </c>
      <c r="W904" s="11" t="e">
        <f>VLOOKUP($B904, 'Team Per G'!$A$2:$G$31, 4, FALSE)</f>
        <v>#N/A</v>
      </c>
      <c r="X904" s="11" t="e">
        <f>VLOOKUP($B904, Team_Batting___Dashboard[], 22, FALSE)/$F904</f>
        <v>#N/A</v>
      </c>
      <c r="Y904" s="11" t="e">
        <f>VLOOKUP($B904, 'FanGraphs - Team WAR Projected'!$B$2:$E$31, 4, FALSE)/162</f>
        <v>#N/A</v>
      </c>
      <c r="Z904" s="11" t="e">
        <f t="shared" si="166"/>
        <v>#N/A</v>
      </c>
      <c r="AA904" s="11" t="e">
        <f>VLOOKUP($B904, FanGraphs_Standings[[Abbreviation]:[2024 Year to Date RS/G]], 6, FALSE)/$F904</f>
        <v>#N/A</v>
      </c>
      <c r="AB904" s="11" t="e">
        <f>VLOOKUP($B904, FanGraphs_Standings[[Abbreviation]:[2024 Projected Full Season RDif]], 19, FALSE)/162</f>
        <v>#N/A</v>
      </c>
      <c r="AC904" s="11" t="e">
        <f t="shared" si="175"/>
        <v>#N/A</v>
      </c>
      <c r="AD904" s="11" t="e">
        <f>VLOOKUP($B904, FanGraphs_Standings[[Abbreviation]:[2024 Projected Full Season RDif]], 5, FALSE)</f>
        <v>#N/A</v>
      </c>
      <c r="AE904" s="11" t="e">
        <f>VLOOKUP($B904, FanGraphs_Standings[[Abbreviation]:[2024 Projected Full Season W%]], 18, FALSE)</f>
        <v>#N/A</v>
      </c>
      <c r="AF904" s="11" t="e">
        <f t="shared" si="167"/>
        <v>#N/A</v>
      </c>
      <c r="AG904" s="11" t="e">
        <f>VLOOKUP($B904, 'Home Field Adv'!$A$2:$I$31, 9, FALSE)</f>
        <v>#N/A</v>
      </c>
      <c r="AH904" s="11" t="e">
        <f>VLOOKUP($C904, FanGraphs_Standings[[Abbreviation]:[2024 Year to Date G]], 2, FALSE)</f>
        <v>#N/A</v>
      </c>
      <c r="AI904" s="11" t="e">
        <f>_xlfn.IFNA(VLOOKUP($E904, 'SP Per G'!$A$2:$D$1385, 3, FALSE), AO904)</f>
        <v>#N/A</v>
      </c>
      <c r="AJ904" s="11" t="e">
        <f>IF(AND(ISNA(VLOOKUP($E904, 'SP Per G'!$A$2:$D$1385, 4, FALSE)), ISTEXT($E904)), AI904,IF(ISNA(VLOOKUP($E904, 'SP Per G'!$A$2:$D$1385, 4, FALSE)), AO904, VLOOKUP($E904, 'SP Per G'!$A$2:$D$1385, 4, FALSE)))</f>
        <v>#N/A</v>
      </c>
      <c r="AK904" s="11" t="e">
        <f t="shared" si="168"/>
        <v>#N/A</v>
      </c>
      <c r="AL904" s="11" t="e">
        <f>_xlfn.IFNA(VLOOKUP($E904, Individual_Pitching___Dashboard[], 18, FALSE), VLOOKUP($C904,Team_Pitching___Advanced[[Team]:[SIERA]],16,FALSE))</f>
        <v>#N/A</v>
      </c>
      <c r="AM904" s="11" t="e">
        <f>_xlfn.IFNA(VLOOKUP($E904, Individual_Pitching___Dashboard[], 20, FALSE), VLOOKUP($C904,Team_Pitching___Advanced[[Team]:[xFIP]],19,FALSE))</f>
        <v>#N/A</v>
      </c>
      <c r="AN904" s="11" t="e">
        <f>_xlfn.IFNA(VLOOKUP($E904,Individual_Pitching___Advanced[],21,FALSE),VLOOKUP($C904,Team_Pitching___Advanced[[Team]:[SIERA]],20,FALSE))</f>
        <v>#N/A</v>
      </c>
      <c r="AO904" s="11" t="e">
        <f>VLOOKUP($C904, 'Team Per G'!$A$2:$G$31, 7, FALSE)</f>
        <v>#N/A</v>
      </c>
      <c r="AP904" s="11" t="e">
        <f>VLOOKUP($C904, 'FanGraphs - Team WAR Projected'!$B$2:$E$31, 3, FALSE)/162</f>
        <v>#N/A</v>
      </c>
      <c r="AQ904" s="11" t="e">
        <f t="shared" si="169"/>
        <v>#N/A</v>
      </c>
      <c r="AR904" s="11" t="e">
        <f>VLOOKUP($C904, Team_Pitching___Advanced[[Team]:[xFIP]], 19,FALSE)</f>
        <v>#N/A</v>
      </c>
      <c r="AS904" s="11" t="e">
        <f>VLOOKUP($C904, Team_Pitching___Advanced[], 20, FALSE)</f>
        <v>#N/A</v>
      </c>
      <c r="AT904" s="11" t="e">
        <f>VLOOKUP($C904, Team_Batting___Dashboard[[Team]:[wOBA]], 16, FALSE)</f>
        <v>#N/A</v>
      </c>
      <c r="AU904" s="11" t="e">
        <f>VLOOKUP($C904, Team_Batting___Advanced[[Team]:[OPS]], 9, FALSE)</f>
        <v>#N/A</v>
      </c>
      <c r="AV904" s="11" t="e">
        <f>VLOOKUP($C904, Team_Batting___Advanced[], 19, FALSE)</f>
        <v>#N/A</v>
      </c>
      <c r="AW904" s="11" t="e">
        <f>VLOOKUP($C904, 'Team Per G'!$A$2:$G$31, 3, FALSE)</f>
        <v>#N/A</v>
      </c>
      <c r="AX904" s="11" t="e">
        <f>VLOOKUP($C904, 'Team Per G'!$A$2:$G$31, 5, FALSE)</f>
        <v>#N/A</v>
      </c>
      <c r="AY904" s="11" t="e">
        <f>VLOOKUP($C904, 'Team Per G'!$A$2:$G$31, 4, FALSE)</f>
        <v>#N/A</v>
      </c>
      <c r="AZ904" s="11" t="e">
        <f>VLOOKUP($C904, Team_Batting___Dashboard[], 22, FALSE)/$AH904</f>
        <v>#N/A</v>
      </c>
      <c r="BA904" s="11" t="e">
        <f>VLOOKUP($C904, 'FanGraphs - Team WAR Projected'!$B$2:$E$31, 4, FALSE)/162</f>
        <v>#N/A</v>
      </c>
      <c r="BB904" s="11" t="e">
        <f t="shared" si="170"/>
        <v>#N/A</v>
      </c>
      <c r="BC904" s="11" t="e">
        <f>VLOOKUP($C904, FanGraphs_Standings[[Abbreviation]:[2024 Year to Date RS/G]], 6, FALSE)/$AH904</f>
        <v>#N/A</v>
      </c>
      <c r="BD904" s="11" t="e">
        <f>VLOOKUP($C904, FanGraphs_Standings[[Abbreviation]:[2024 Projected Full Season RDif]], 19, FALSE)/162</f>
        <v>#N/A</v>
      </c>
      <c r="BE904" s="11" t="e">
        <f t="shared" si="171"/>
        <v>#N/A</v>
      </c>
      <c r="BF904" s="11" t="e">
        <f>VLOOKUP($C904, FanGraphs_Standings[[Abbreviation]:[2024 Projected Full Season RDif]], 5, FALSE)</f>
        <v>#N/A</v>
      </c>
      <c r="BG904" s="11" t="e">
        <f>VLOOKUP($C904, FanGraphs_Standings[[Abbreviation]:[2024 Projected Full Season W%]], 18, FALSE)</f>
        <v>#N/A</v>
      </c>
      <c r="BH904" s="11" t="e">
        <f t="shared" si="172"/>
        <v>#N/A</v>
      </c>
      <c r="BI904" s="11" t="e">
        <f>VLOOKUP($C904, 'Home Field Adv'!$A$2:$K$31, 11, FALSE)</f>
        <v>#N/A</v>
      </c>
      <c r="BL904" s="12" t="str">
        <f t="shared" si="173"/>
        <v/>
      </c>
      <c r="BM904" s="12" t="str">
        <f t="shared" si="163"/>
        <v/>
      </c>
      <c r="BN904" s="12" t="str">
        <f t="shared" si="174"/>
        <v/>
      </c>
    </row>
    <row r="905" spans="6:66" x14ac:dyDescent="0.45">
      <c r="F905" s="11" t="e">
        <f>VLOOKUP($B905, FanGraphs_Standings[[Abbreviation]:[2024 Year to Date G]], 2, FALSE)</f>
        <v>#N/A</v>
      </c>
      <c r="G905" s="11" t="e">
        <f>_xlfn.IFNA(VLOOKUP($D905, 'SP Per G'!$A$2:$D$1385, 3, FALSE),M905)</f>
        <v>#N/A</v>
      </c>
      <c r="H905" s="11" t="e">
        <f>IF(AND(ISNA(VLOOKUP($D905, 'SP Per G'!$A$2:$D$1385, 4, FALSE)), ISTEXT($D905)), G905,IF(ISNA(VLOOKUP($D905, 'SP Per G'!$A$2:$D$1385, 4, FALSE)), M905, VLOOKUP($D905, 'SP Per G'!$A$2:$D$1385, 4, FALSE)))</f>
        <v>#N/A</v>
      </c>
      <c r="I905" s="11" t="e">
        <f t="shared" si="164"/>
        <v>#N/A</v>
      </c>
      <c r="J905" s="11" t="e">
        <f>_xlfn.IFNA(VLOOKUP($D905,Individual_Pitching___Dashboard[],18,FALSE),VLOOKUP(B905,Team_Pitching___Dashboard[[Team]:[ERA]],17,FALSE))</f>
        <v>#N/A</v>
      </c>
      <c r="K905" s="11" t="e">
        <f>_xlfn.IFNA(VLOOKUP($D905, Individual_Pitching___Dashboard[], 20, FALSE), VLOOKUP(B905,Team_Pitching___Dashboard[[Team]:[xFIP]],20,FALSE))</f>
        <v>#N/A</v>
      </c>
      <c r="L905" s="11" t="e">
        <f>_xlfn.IFNA(VLOOKUP($D905, Individual_Pitching___Advanced[], 21,FALSE), VLOOKUP(B905, Team_Pitching___Advanced[], 20, FALSE))</f>
        <v>#N/A</v>
      </c>
      <c r="M905" s="11" t="e">
        <f>VLOOKUP($B905, 'Team Per G'!$A$2:$G$31, 7, FALSE)</f>
        <v>#N/A</v>
      </c>
      <c r="N905" s="11" t="e">
        <f>VLOOKUP($B905, 'FanGraphs - Team WAR Projected'!$B$2:$E$31, 3, FALSE)/162</f>
        <v>#N/A</v>
      </c>
      <c r="O905" s="11" t="e">
        <f t="shared" si="165"/>
        <v>#N/A</v>
      </c>
      <c r="P905" s="11" t="e">
        <f>VLOOKUP($B905, Team_Pitching___Advanced[[Team]:[xFIP]], 19,FALSE)</f>
        <v>#N/A</v>
      </c>
      <c r="Q905" s="11" t="e">
        <f>VLOOKUP($B905, Team_Pitching___Advanced[], 20, FALSE)</f>
        <v>#N/A</v>
      </c>
      <c r="R905" s="11" t="e">
        <f>VLOOKUP($B905, Team_Batting___Dashboard[[Team]:[wOBA]], 16, FALSE)</f>
        <v>#N/A</v>
      </c>
      <c r="S905" s="11" t="e">
        <f>VLOOKUP($B905, Team_Batting___Advanced[[Team]:[OPS]], 9, FALSE)</f>
        <v>#N/A</v>
      </c>
      <c r="T905" s="11" t="e">
        <f>VLOOKUP($B905, Team_Batting___Advanced[], 19, FALSE)</f>
        <v>#N/A</v>
      </c>
      <c r="U905" s="11" t="e">
        <f>VLOOKUP($B905, 'Team Per G'!$A$2:$G$31, 3, FALSE)</f>
        <v>#N/A</v>
      </c>
      <c r="V905" s="11" t="e">
        <f>VLOOKUP($B905, 'Team Per G'!$A$2:$G$31, 5, FALSE)</f>
        <v>#N/A</v>
      </c>
      <c r="W905" s="11" t="e">
        <f>VLOOKUP($B905, 'Team Per G'!$A$2:$G$31, 4, FALSE)</f>
        <v>#N/A</v>
      </c>
      <c r="X905" s="11" t="e">
        <f>VLOOKUP($B905, Team_Batting___Dashboard[], 22, FALSE)/$F905</f>
        <v>#N/A</v>
      </c>
      <c r="Y905" s="11" t="e">
        <f>VLOOKUP($B905, 'FanGraphs - Team WAR Projected'!$B$2:$E$31, 4, FALSE)/162</f>
        <v>#N/A</v>
      </c>
      <c r="Z905" s="11" t="e">
        <f t="shared" si="166"/>
        <v>#N/A</v>
      </c>
      <c r="AA905" s="11" t="e">
        <f>VLOOKUP($B905, FanGraphs_Standings[[Abbreviation]:[2024 Year to Date RS/G]], 6, FALSE)/$F905</f>
        <v>#N/A</v>
      </c>
      <c r="AB905" s="11" t="e">
        <f>VLOOKUP($B905, FanGraphs_Standings[[Abbreviation]:[2024 Projected Full Season RDif]], 19, FALSE)/162</f>
        <v>#N/A</v>
      </c>
      <c r="AC905" s="11" t="e">
        <f t="shared" si="175"/>
        <v>#N/A</v>
      </c>
      <c r="AD905" s="11" t="e">
        <f>VLOOKUP($B905, FanGraphs_Standings[[Abbreviation]:[2024 Projected Full Season RDif]], 5, FALSE)</f>
        <v>#N/A</v>
      </c>
      <c r="AE905" s="11" t="e">
        <f>VLOOKUP($B905, FanGraphs_Standings[[Abbreviation]:[2024 Projected Full Season W%]], 18, FALSE)</f>
        <v>#N/A</v>
      </c>
      <c r="AF905" s="11" t="e">
        <f t="shared" si="167"/>
        <v>#N/A</v>
      </c>
      <c r="AG905" s="11" t="e">
        <f>VLOOKUP($B905, 'Home Field Adv'!$A$2:$I$31, 9, FALSE)</f>
        <v>#N/A</v>
      </c>
      <c r="AH905" s="11" t="e">
        <f>VLOOKUP($C905, FanGraphs_Standings[[Abbreviation]:[2024 Year to Date G]], 2, FALSE)</f>
        <v>#N/A</v>
      </c>
      <c r="AI905" s="11" t="e">
        <f>_xlfn.IFNA(VLOOKUP($E905, 'SP Per G'!$A$2:$D$1385, 3, FALSE), AO905)</f>
        <v>#N/A</v>
      </c>
      <c r="AJ905" s="11" t="e">
        <f>IF(AND(ISNA(VLOOKUP($E905, 'SP Per G'!$A$2:$D$1385, 4, FALSE)), ISTEXT($E905)), AI905,IF(ISNA(VLOOKUP($E905, 'SP Per G'!$A$2:$D$1385, 4, FALSE)), AO905, VLOOKUP($E905, 'SP Per G'!$A$2:$D$1385, 4, FALSE)))</f>
        <v>#N/A</v>
      </c>
      <c r="AK905" s="11" t="e">
        <f t="shared" si="168"/>
        <v>#N/A</v>
      </c>
      <c r="AL905" s="11" t="e">
        <f>_xlfn.IFNA(VLOOKUP($E905, Individual_Pitching___Dashboard[], 18, FALSE), VLOOKUP($C905,Team_Pitching___Advanced[[Team]:[SIERA]],16,FALSE))</f>
        <v>#N/A</v>
      </c>
      <c r="AM905" s="11" t="e">
        <f>_xlfn.IFNA(VLOOKUP($E905, Individual_Pitching___Dashboard[], 20, FALSE), VLOOKUP($C905,Team_Pitching___Advanced[[Team]:[xFIP]],19,FALSE))</f>
        <v>#N/A</v>
      </c>
      <c r="AN905" s="11" t="e">
        <f>_xlfn.IFNA(VLOOKUP($E905,Individual_Pitching___Advanced[],21,FALSE),VLOOKUP($C905,Team_Pitching___Advanced[[Team]:[SIERA]],20,FALSE))</f>
        <v>#N/A</v>
      </c>
      <c r="AO905" s="11" t="e">
        <f>VLOOKUP($C905, 'Team Per G'!$A$2:$G$31, 7, FALSE)</f>
        <v>#N/A</v>
      </c>
      <c r="AP905" s="11" t="e">
        <f>VLOOKUP($C905, 'FanGraphs - Team WAR Projected'!$B$2:$E$31, 3, FALSE)/162</f>
        <v>#N/A</v>
      </c>
      <c r="AQ905" s="11" t="e">
        <f t="shared" si="169"/>
        <v>#N/A</v>
      </c>
      <c r="AR905" s="11" t="e">
        <f>VLOOKUP($C905, Team_Pitching___Advanced[[Team]:[xFIP]], 19,FALSE)</f>
        <v>#N/A</v>
      </c>
      <c r="AS905" s="11" t="e">
        <f>VLOOKUP($C905, Team_Pitching___Advanced[], 20, FALSE)</f>
        <v>#N/A</v>
      </c>
      <c r="AT905" s="11" t="e">
        <f>VLOOKUP($C905, Team_Batting___Dashboard[[Team]:[wOBA]], 16, FALSE)</f>
        <v>#N/A</v>
      </c>
      <c r="AU905" s="11" t="e">
        <f>VLOOKUP($C905, Team_Batting___Advanced[[Team]:[OPS]], 9, FALSE)</f>
        <v>#N/A</v>
      </c>
      <c r="AV905" s="11" t="e">
        <f>VLOOKUP($C905, Team_Batting___Advanced[], 19, FALSE)</f>
        <v>#N/A</v>
      </c>
      <c r="AW905" s="11" t="e">
        <f>VLOOKUP($C905, 'Team Per G'!$A$2:$G$31, 3, FALSE)</f>
        <v>#N/A</v>
      </c>
      <c r="AX905" s="11" t="e">
        <f>VLOOKUP($C905, 'Team Per G'!$A$2:$G$31, 5, FALSE)</f>
        <v>#N/A</v>
      </c>
      <c r="AY905" s="11" t="e">
        <f>VLOOKUP($C905, 'Team Per G'!$A$2:$G$31, 4, FALSE)</f>
        <v>#N/A</v>
      </c>
      <c r="AZ905" s="11" t="e">
        <f>VLOOKUP($C905, Team_Batting___Dashboard[], 22, FALSE)/$AH905</f>
        <v>#N/A</v>
      </c>
      <c r="BA905" s="11" t="e">
        <f>VLOOKUP($C905, 'FanGraphs - Team WAR Projected'!$B$2:$E$31, 4, FALSE)/162</f>
        <v>#N/A</v>
      </c>
      <c r="BB905" s="11" t="e">
        <f t="shared" si="170"/>
        <v>#N/A</v>
      </c>
      <c r="BC905" s="11" t="e">
        <f>VLOOKUP($C905, FanGraphs_Standings[[Abbreviation]:[2024 Year to Date RS/G]], 6, FALSE)/$AH905</f>
        <v>#N/A</v>
      </c>
      <c r="BD905" s="11" t="e">
        <f>VLOOKUP($C905, FanGraphs_Standings[[Abbreviation]:[2024 Projected Full Season RDif]], 19, FALSE)/162</f>
        <v>#N/A</v>
      </c>
      <c r="BE905" s="11" t="e">
        <f t="shared" si="171"/>
        <v>#N/A</v>
      </c>
      <c r="BF905" s="11" t="e">
        <f>VLOOKUP($C905, FanGraphs_Standings[[Abbreviation]:[2024 Projected Full Season RDif]], 5, FALSE)</f>
        <v>#N/A</v>
      </c>
      <c r="BG905" s="11" t="e">
        <f>VLOOKUP($C905, FanGraphs_Standings[[Abbreviation]:[2024 Projected Full Season W%]], 18, FALSE)</f>
        <v>#N/A</v>
      </c>
      <c r="BH905" s="11" t="e">
        <f t="shared" si="172"/>
        <v>#N/A</v>
      </c>
      <c r="BI905" s="11" t="e">
        <f>VLOOKUP($C905, 'Home Field Adv'!$A$2:$K$31, 11, FALSE)</f>
        <v>#N/A</v>
      </c>
      <c r="BL905" s="12" t="str">
        <f t="shared" si="173"/>
        <v/>
      </c>
      <c r="BM905" s="12" t="str">
        <f t="shared" si="163"/>
        <v/>
      </c>
      <c r="BN905" s="12" t="str">
        <f t="shared" si="174"/>
        <v/>
      </c>
    </row>
    <row r="906" spans="6:66" x14ac:dyDescent="0.45">
      <c r="F906" s="11" t="e">
        <f>VLOOKUP($B906, FanGraphs_Standings[[Abbreviation]:[2024 Year to Date G]], 2, FALSE)</f>
        <v>#N/A</v>
      </c>
      <c r="G906" s="11" t="e">
        <f>_xlfn.IFNA(VLOOKUP($D906, 'SP Per G'!$A$2:$D$1385, 3, FALSE),M906)</f>
        <v>#N/A</v>
      </c>
      <c r="H906" s="11" t="e">
        <f>IF(AND(ISNA(VLOOKUP($D906, 'SP Per G'!$A$2:$D$1385, 4, FALSE)), ISTEXT($D906)), G906,IF(ISNA(VLOOKUP($D906, 'SP Per G'!$A$2:$D$1385, 4, FALSE)), M906, VLOOKUP($D906, 'SP Per G'!$A$2:$D$1385, 4, FALSE)))</f>
        <v>#N/A</v>
      </c>
      <c r="I906" s="11" t="e">
        <f t="shared" si="164"/>
        <v>#N/A</v>
      </c>
      <c r="J906" s="11" t="e">
        <f>_xlfn.IFNA(VLOOKUP($D906,Individual_Pitching___Dashboard[],18,FALSE),VLOOKUP(B906,Team_Pitching___Dashboard[[Team]:[ERA]],17,FALSE))</f>
        <v>#N/A</v>
      </c>
      <c r="K906" s="11" t="e">
        <f>_xlfn.IFNA(VLOOKUP($D906, Individual_Pitching___Dashboard[], 20, FALSE), VLOOKUP(B906,Team_Pitching___Dashboard[[Team]:[xFIP]],20,FALSE))</f>
        <v>#N/A</v>
      </c>
      <c r="L906" s="11" t="e">
        <f>_xlfn.IFNA(VLOOKUP($D906, Individual_Pitching___Advanced[], 21,FALSE), VLOOKUP(B906, Team_Pitching___Advanced[], 20, FALSE))</f>
        <v>#N/A</v>
      </c>
      <c r="M906" s="11" t="e">
        <f>VLOOKUP($B906, 'Team Per G'!$A$2:$G$31, 7, FALSE)</f>
        <v>#N/A</v>
      </c>
      <c r="N906" s="11" t="e">
        <f>VLOOKUP($B906, 'FanGraphs - Team WAR Projected'!$B$2:$E$31, 3, FALSE)/162</f>
        <v>#N/A</v>
      </c>
      <c r="O906" s="11" t="e">
        <f t="shared" si="165"/>
        <v>#N/A</v>
      </c>
      <c r="P906" s="11" t="e">
        <f>VLOOKUP($B906, Team_Pitching___Advanced[[Team]:[xFIP]], 19,FALSE)</f>
        <v>#N/A</v>
      </c>
      <c r="Q906" s="11" t="e">
        <f>VLOOKUP($B906, Team_Pitching___Advanced[], 20, FALSE)</f>
        <v>#N/A</v>
      </c>
      <c r="R906" s="11" t="e">
        <f>VLOOKUP($B906, Team_Batting___Dashboard[[Team]:[wOBA]], 16, FALSE)</f>
        <v>#N/A</v>
      </c>
      <c r="S906" s="11" t="e">
        <f>VLOOKUP($B906, Team_Batting___Advanced[[Team]:[OPS]], 9, FALSE)</f>
        <v>#N/A</v>
      </c>
      <c r="T906" s="11" t="e">
        <f>VLOOKUP($B906, Team_Batting___Advanced[], 19, FALSE)</f>
        <v>#N/A</v>
      </c>
      <c r="U906" s="11" t="e">
        <f>VLOOKUP($B906, 'Team Per G'!$A$2:$G$31, 3, FALSE)</f>
        <v>#N/A</v>
      </c>
      <c r="V906" s="11" t="e">
        <f>VLOOKUP($B906, 'Team Per G'!$A$2:$G$31, 5, FALSE)</f>
        <v>#N/A</v>
      </c>
      <c r="W906" s="11" t="e">
        <f>VLOOKUP($B906, 'Team Per G'!$A$2:$G$31, 4, FALSE)</f>
        <v>#N/A</v>
      </c>
      <c r="X906" s="11" t="e">
        <f>VLOOKUP($B906, Team_Batting___Dashboard[], 22, FALSE)/$F906</f>
        <v>#N/A</v>
      </c>
      <c r="Y906" s="11" t="e">
        <f>VLOOKUP($B906, 'FanGraphs - Team WAR Projected'!$B$2:$E$31, 4, FALSE)/162</f>
        <v>#N/A</v>
      </c>
      <c r="Z906" s="11" t="e">
        <f t="shared" si="166"/>
        <v>#N/A</v>
      </c>
      <c r="AA906" s="11" t="e">
        <f>VLOOKUP($B906, FanGraphs_Standings[[Abbreviation]:[2024 Year to Date RS/G]], 6, FALSE)/$F906</f>
        <v>#N/A</v>
      </c>
      <c r="AB906" s="11" t="e">
        <f>VLOOKUP($B906, FanGraphs_Standings[[Abbreviation]:[2024 Projected Full Season RDif]], 19, FALSE)/162</f>
        <v>#N/A</v>
      </c>
      <c r="AC906" s="11" t="e">
        <f t="shared" si="175"/>
        <v>#N/A</v>
      </c>
      <c r="AD906" s="11" t="e">
        <f>VLOOKUP($B906, FanGraphs_Standings[[Abbreviation]:[2024 Projected Full Season RDif]], 5, FALSE)</f>
        <v>#N/A</v>
      </c>
      <c r="AE906" s="11" t="e">
        <f>VLOOKUP($B906, FanGraphs_Standings[[Abbreviation]:[2024 Projected Full Season W%]], 18, FALSE)</f>
        <v>#N/A</v>
      </c>
      <c r="AF906" s="11" t="e">
        <f t="shared" si="167"/>
        <v>#N/A</v>
      </c>
      <c r="AG906" s="11" t="e">
        <f>VLOOKUP($B906, 'Home Field Adv'!$A$2:$I$31, 9, FALSE)</f>
        <v>#N/A</v>
      </c>
      <c r="AH906" s="11" t="e">
        <f>VLOOKUP($C906, FanGraphs_Standings[[Abbreviation]:[2024 Year to Date G]], 2, FALSE)</f>
        <v>#N/A</v>
      </c>
      <c r="AI906" s="11" t="e">
        <f>_xlfn.IFNA(VLOOKUP($E906, 'SP Per G'!$A$2:$D$1385, 3, FALSE), AO906)</f>
        <v>#N/A</v>
      </c>
      <c r="AJ906" s="11" t="e">
        <f>IF(AND(ISNA(VLOOKUP($E906, 'SP Per G'!$A$2:$D$1385, 4, FALSE)), ISTEXT($E906)), AI906,IF(ISNA(VLOOKUP($E906, 'SP Per G'!$A$2:$D$1385, 4, FALSE)), AO906, VLOOKUP($E906, 'SP Per G'!$A$2:$D$1385, 4, FALSE)))</f>
        <v>#N/A</v>
      </c>
      <c r="AK906" s="11" t="e">
        <f t="shared" si="168"/>
        <v>#N/A</v>
      </c>
      <c r="AL906" s="11" t="e">
        <f>_xlfn.IFNA(VLOOKUP($E906, Individual_Pitching___Dashboard[], 18, FALSE), VLOOKUP($C906,Team_Pitching___Advanced[[Team]:[SIERA]],16,FALSE))</f>
        <v>#N/A</v>
      </c>
      <c r="AM906" s="11" t="e">
        <f>_xlfn.IFNA(VLOOKUP($E906, Individual_Pitching___Dashboard[], 20, FALSE), VLOOKUP($C906,Team_Pitching___Advanced[[Team]:[xFIP]],19,FALSE))</f>
        <v>#N/A</v>
      </c>
      <c r="AN906" s="11" t="e">
        <f>_xlfn.IFNA(VLOOKUP($E906,Individual_Pitching___Advanced[],21,FALSE),VLOOKUP($C906,Team_Pitching___Advanced[[Team]:[SIERA]],20,FALSE))</f>
        <v>#N/A</v>
      </c>
      <c r="AO906" s="11" t="e">
        <f>VLOOKUP($C906, 'Team Per G'!$A$2:$G$31, 7, FALSE)</f>
        <v>#N/A</v>
      </c>
      <c r="AP906" s="11" t="e">
        <f>VLOOKUP($C906, 'FanGraphs - Team WAR Projected'!$B$2:$E$31, 3, FALSE)/162</f>
        <v>#N/A</v>
      </c>
      <c r="AQ906" s="11" t="e">
        <f t="shared" si="169"/>
        <v>#N/A</v>
      </c>
      <c r="AR906" s="11" t="e">
        <f>VLOOKUP($C906, Team_Pitching___Advanced[[Team]:[xFIP]], 19,FALSE)</f>
        <v>#N/A</v>
      </c>
      <c r="AS906" s="11" t="e">
        <f>VLOOKUP($C906, Team_Pitching___Advanced[], 20, FALSE)</f>
        <v>#N/A</v>
      </c>
      <c r="AT906" s="11" t="e">
        <f>VLOOKUP($C906, Team_Batting___Dashboard[[Team]:[wOBA]], 16, FALSE)</f>
        <v>#N/A</v>
      </c>
      <c r="AU906" s="11" t="e">
        <f>VLOOKUP($C906, Team_Batting___Advanced[[Team]:[OPS]], 9, FALSE)</f>
        <v>#N/A</v>
      </c>
      <c r="AV906" s="11" t="e">
        <f>VLOOKUP($C906, Team_Batting___Advanced[], 19, FALSE)</f>
        <v>#N/A</v>
      </c>
      <c r="AW906" s="11" t="e">
        <f>VLOOKUP($C906, 'Team Per G'!$A$2:$G$31, 3, FALSE)</f>
        <v>#N/A</v>
      </c>
      <c r="AX906" s="11" t="e">
        <f>VLOOKUP($C906, 'Team Per G'!$A$2:$G$31, 5, FALSE)</f>
        <v>#N/A</v>
      </c>
      <c r="AY906" s="11" t="e">
        <f>VLOOKUP($C906, 'Team Per G'!$A$2:$G$31, 4, FALSE)</f>
        <v>#N/A</v>
      </c>
      <c r="AZ906" s="11" t="e">
        <f>VLOOKUP($C906, Team_Batting___Dashboard[], 22, FALSE)/$AH906</f>
        <v>#N/A</v>
      </c>
      <c r="BA906" s="11" t="e">
        <f>VLOOKUP($C906, 'FanGraphs - Team WAR Projected'!$B$2:$E$31, 4, FALSE)/162</f>
        <v>#N/A</v>
      </c>
      <c r="BB906" s="11" t="e">
        <f t="shared" si="170"/>
        <v>#N/A</v>
      </c>
      <c r="BC906" s="11" t="e">
        <f>VLOOKUP($C906, FanGraphs_Standings[[Abbreviation]:[2024 Year to Date RS/G]], 6, FALSE)/$AH906</f>
        <v>#N/A</v>
      </c>
      <c r="BD906" s="11" t="e">
        <f>VLOOKUP($C906, FanGraphs_Standings[[Abbreviation]:[2024 Projected Full Season RDif]], 19, FALSE)/162</f>
        <v>#N/A</v>
      </c>
      <c r="BE906" s="11" t="e">
        <f t="shared" si="171"/>
        <v>#N/A</v>
      </c>
      <c r="BF906" s="11" t="e">
        <f>VLOOKUP($C906, FanGraphs_Standings[[Abbreviation]:[2024 Projected Full Season RDif]], 5, FALSE)</f>
        <v>#N/A</v>
      </c>
      <c r="BG906" s="11" t="e">
        <f>VLOOKUP($C906, FanGraphs_Standings[[Abbreviation]:[2024 Projected Full Season W%]], 18, FALSE)</f>
        <v>#N/A</v>
      </c>
      <c r="BH906" s="11" t="e">
        <f t="shared" si="172"/>
        <v>#N/A</v>
      </c>
      <c r="BI906" s="11" t="e">
        <f>VLOOKUP($C906, 'Home Field Adv'!$A$2:$K$31, 11, FALSE)</f>
        <v>#N/A</v>
      </c>
      <c r="BL906" s="12" t="str">
        <f t="shared" si="173"/>
        <v/>
      </c>
      <c r="BM906" s="12" t="str">
        <f t="shared" si="163"/>
        <v/>
      </c>
      <c r="BN906" s="12" t="str">
        <f t="shared" si="174"/>
        <v/>
      </c>
    </row>
    <row r="907" spans="6:66" x14ac:dyDescent="0.45">
      <c r="F907" s="11" t="e">
        <f>VLOOKUP($B907, FanGraphs_Standings[[Abbreviation]:[2024 Year to Date G]], 2, FALSE)</f>
        <v>#N/A</v>
      </c>
      <c r="G907" s="11" t="e">
        <f>_xlfn.IFNA(VLOOKUP($D907, 'SP Per G'!$A$2:$D$1385, 3, FALSE),M907)</f>
        <v>#N/A</v>
      </c>
      <c r="H907" s="11" t="e">
        <f>IF(AND(ISNA(VLOOKUP($D907, 'SP Per G'!$A$2:$D$1385, 4, FALSE)), ISTEXT($D907)), G907,IF(ISNA(VLOOKUP($D907, 'SP Per G'!$A$2:$D$1385, 4, FALSE)), M907, VLOOKUP($D907, 'SP Per G'!$A$2:$D$1385, 4, FALSE)))</f>
        <v>#N/A</v>
      </c>
      <c r="I907" s="11" t="e">
        <f t="shared" si="164"/>
        <v>#N/A</v>
      </c>
      <c r="J907" s="11" t="e">
        <f>_xlfn.IFNA(VLOOKUP($D907,Individual_Pitching___Dashboard[],18,FALSE),VLOOKUP(B907,Team_Pitching___Dashboard[[Team]:[ERA]],17,FALSE))</f>
        <v>#N/A</v>
      </c>
      <c r="K907" s="11" t="e">
        <f>_xlfn.IFNA(VLOOKUP($D907, Individual_Pitching___Dashboard[], 20, FALSE), VLOOKUP(B907,Team_Pitching___Dashboard[[Team]:[xFIP]],20,FALSE))</f>
        <v>#N/A</v>
      </c>
      <c r="L907" s="11" t="e">
        <f>_xlfn.IFNA(VLOOKUP($D907, Individual_Pitching___Advanced[], 21,FALSE), VLOOKUP(B907, Team_Pitching___Advanced[], 20, FALSE))</f>
        <v>#N/A</v>
      </c>
      <c r="M907" s="11" t="e">
        <f>VLOOKUP($B907, 'Team Per G'!$A$2:$G$31, 7, FALSE)</f>
        <v>#N/A</v>
      </c>
      <c r="N907" s="11" t="e">
        <f>VLOOKUP($B907, 'FanGraphs - Team WAR Projected'!$B$2:$E$31, 3, FALSE)/162</f>
        <v>#N/A</v>
      </c>
      <c r="O907" s="11" t="e">
        <f t="shared" si="165"/>
        <v>#N/A</v>
      </c>
      <c r="P907" s="11" t="e">
        <f>VLOOKUP($B907, Team_Pitching___Advanced[[Team]:[xFIP]], 19,FALSE)</f>
        <v>#N/A</v>
      </c>
      <c r="Q907" s="11" t="e">
        <f>VLOOKUP($B907, Team_Pitching___Advanced[], 20, FALSE)</f>
        <v>#N/A</v>
      </c>
      <c r="R907" s="11" t="e">
        <f>VLOOKUP($B907, Team_Batting___Dashboard[[Team]:[wOBA]], 16, FALSE)</f>
        <v>#N/A</v>
      </c>
      <c r="S907" s="11" t="e">
        <f>VLOOKUP($B907, Team_Batting___Advanced[[Team]:[OPS]], 9, FALSE)</f>
        <v>#N/A</v>
      </c>
      <c r="T907" s="11" t="e">
        <f>VLOOKUP($B907, Team_Batting___Advanced[], 19, FALSE)</f>
        <v>#N/A</v>
      </c>
      <c r="U907" s="11" t="e">
        <f>VLOOKUP($B907, 'Team Per G'!$A$2:$G$31, 3, FALSE)</f>
        <v>#N/A</v>
      </c>
      <c r="V907" s="11" t="e">
        <f>VLOOKUP($B907, 'Team Per G'!$A$2:$G$31, 5, FALSE)</f>
        <v>#N/A</v>
      </c>
      <c r="W907" s="11" t="e">
        <f>VLOOKUP($B907, 'Team Per G'!$A$2:$G$31, 4, FALSE)</f>
        <v>#N/A</v>
      </c>
      <c r="X907" s="11" t="e">
        <f>VLOOKUP($B907, Team_Batting___Dashboard[], 22, FALSE)/$F907</f>
        <v>#N/A</v>
      </c>
      <c r="Y907" s="11" t="e">
        <f>VLOOKUP($B907, 'FanGraphs - Team WAR Projected'!$B$2:$E$31, 4, FALSE)/162</f>
        <v>#N/A</v>
      </c>
      <c r="Z907" s="11" t="e">
        <f t="shared" si="166"/>
        <v>#N/A</v>
      </c>
      <c r="AA907" s="11" t="e">
        <f>VLOOKUP($B907, FanGraphs_Standings[[Abbreviation]:[2024 Year to Date RS/G]], 6, FALSE)/$F907</f>
        <v>#N/A</v>
      </c>
      <c r="AB907" s="11" t="e">
        <f>VLOOKUP($B907, FanGraphs_Standings[[Abbreviation]:[2024 Projected Full Season RDif]], 19, FALSE)/162</f>
        <v>#N/A</v>
      </c>
      <c r="AC907" s="11" t="e">
        <f t="shared" si="175"/>
        <v>#N/A</v>
      </c>
      <c r="AD907" s="11" t="e">
        <f>VLOOKUP($B907, FanGraphs_Standings[[Abbreviation]:[2024 Projected Full Season RDif]], 5, FALSE)</f>
        <v>#N/A</v>
      </c>
      <c r="AE907" s="11" t="e">
        <f>VLOOKUP($B907, FanGraphs_Standings[[Abbreviation]:[2024 Projected Full Season W%]], 18, FALSE)</f>
        <v>#N/A</v>
      </c>
      <c r="AF907" s="11" t="e">
        <f t="shared" si="167"/>
        <v>#N/A</v>
      </c>
      <c r="AG907" s="11" t="e">
        <f>VLOOKUP($B907, 'Home Field Adv'!$A$2:$I$31, 9, FALSE)</f>
        <v>#N/A</v>
      </c>
      <c r="AH907" s="11" t="e">
        <f>VLOOKUP($C907, FanGraphs_Standings[[Abbreviation]:[2024 Year to Date G]], 2, FALSE)</f>
        <v>#N/A</v>
      </c>
      <c r="AI907" s="11" t="e">
        <f>_xlfn.IFNA(VLOOKUP($E907, 'SP Per G'!$A$2:$D$1385, 3, FALSE), AO907)</f>
        <v>#N/A</v>
      </c>
      <c r="AJ907" s="11" t="e">
        <f>IF(AND(ISNA(VLOOKUP($E907, 'SP Per G'!$A$2:$D$1385, 4, FALSE)), ISTEXT($E907)), AI907,IF(ISNA(VLOOKUP($E907, 'SP Per G'!$A$2:$D$1385, 4, FALSE)), AO907, VLOOKUP($E907, 'SP Per G'!$A$2:$D$1385, 4, FALSE)))</f>
        <v>#N/A</v>
      </c>
      <c r="AK907" s="11" t="e">
        <f t="shared" si="168"/>
        <v>#N/A</v>
      </c>
      <c r="AL907" s="11" t="e">
        <f>_xlfn.IFNA(VLOOKUP($E907, Individual_Pitching___Dashboard[], 18, FALSE), VLOOKUP($C907,Team_Pitching___Advanced[[Team]:[SIERA]],16,FALSE))</f>
        <v>#N/A</v>
      </c>
      <c r="AM907" s="11" t="e">
        <f>_xlfn.IFNA(VLOOKUP($E907, Individual_Pitching___Dashboard[], 20, FALSE), VLOOKUP($C907,Team_Pitching___Advanced[[Team]:[xFIP]],19,FALSE))</f>
        <v>#N/A</v>
      </c>
      <c r="AN907" s="11" t="e">
        <f>_xlfn.IFNA(VLOOKUP($E907,Individual_Pitching___Advanced[],21,FALSE),VLOOKUP($C907,Team_Pitching___Advanced[[Team]:[SIERA]],20,FALSE))</f>
        <v>#N/A</v>
      </c>
      <c r="AO907" s="11" t="e">
        <f>VLOOKUP($C907, 'Team Per G'!$A$2:$G$31, 7, FALSE)</f>
        <v>#N/A</v>
      </c>
      <c r="AP907" s="11" t="e">
        <f>VLOOKUP($C907, 'FanGraphs - Team WAR Projected'!$B$2:$E$31, 3, FALSE)/162</f>
        <v>#N/A</v>
      </c>
      <c r="AQ907" s="11" t="e">
        <f t="shared" si="169"/>
        <v>#N/A</v>
      </c>
      <c r="AR907" s="11" t="e">
        <f>VLOOKUP($C907, Team_Pitching___Advanced[[Team]:[xFIP]], 19,FALSE)</f>
        <v>#N/A</v>
      </c>
      <c r="AS907" s="11" t="e">
        <f>VLOOKUP($C907, Team_Pitching___Advanced[], 20, FALSE)</f>
        <v>#N/A</v>
      </c>
      <c r="AT907" s="11" t="e">
        <f>VLOOKUP($C907, Team_Batting___Dashboard[[Team]:[wOBA]], 16, FALSE)</f>
        <v>#N/A</v>
      </c>
      <c r="AU907" s="11" t="e">
        <f>VLOOKUP($C907, Team_Batting___Advanced[[Team]:[OPS]], 9, FALSE)</f>
        <v>#N/A</v>
      </c>
      <c r="AV907" s="11" t="e">
        <f>VLOOKUP($C907, Team_Batting___Advanced[], 19, FALSE)</f>
        <v>#N/A</v>
      </c>
      <c r="AW907" s="11" t="e">
        <f>VLOOKUP($C907, 'Team Per G'!$A$2:$G$31, 3, FALSE)</f>
        <v>#N/A</v>
      </c>
      <c r="AX907" s="11" t="e">
        <f>VLOOKUP($C907, 'Team Per G'!$A$2:$G$31, 5, FALSE)</f>
        <v>#N/A</v>
      </c>
      <c r="AY907" s="11" t="e">
        <f>VLOOKUP($C907, 'Team Per G'!$A$2:$G$31, 4, FALSE)</f>
        <v>#N/A</v>
      </c>
      <c r="AZ907" s="11" t="e">
        <f>VLOOKUP($C907, Team_Batting___Dashboard[], 22, FALSE)/$AH907</f>
        <v>#N/A</v>
      </c>
      <c r="BA907" s="11" t="e">
        <f>VLOOKUP($C907, 'FanGraphs - Team WAR Projected'!$B$2:$E$31, 4, FALSE)/162</f>
        <v>#N/A</v>
      </c>
      <c r="BB907" s="11" t="e">
        <f t="shared" si="170"/>
        <v>#N/A</v>
      </c>
      <c r="BC907" s="11" t="e">
        <f>VLOOKUP($C907, FanGraphs_Standings[[Abbreviation]:[2024 Year to Date RS/G]], 6, FALSE)/$AH907</f>
        <v>#N/A</v>
      </c>
      <c r="BD907" s="11" t="e">
        <f>VLOOKUP($C907, FanGraphs_Standings[[Abbreviation]:[2024 Projected Full Season RDif]], 19, FALSE)/162</f>
        <v>#N/A</v>
      </c>
      <c r="BE907" s="11" t="e">
        <f t="shared" si="171"/>
        <v>#N/A</v>
      </c>
      <c r="BF907" s="11" t="e">
        <f>VLOOKUP($C907, FanGraphs_Standings[[Abbreviation]:[2024 Projected Full Season RDif]], 5, FALSE)</f>
        <v>#N/A</v>
      </c>
      <c r="BG907" s="11" t="e">
        <f>VLOOKUP($C907, FanGraphs_Standings[[Abbreviation]:[2024 Projected Full Season W%]], 18, FALSE)</f>
        <v>#N/A</v>
      </c>
      <c r="BH907" s="11" t="e">
        <f t="shared" si="172"/>
        <v>#N/A</v>
      </c>
      <c r="BI907" s="11" t="e">
        <f>VLOOKUP($C907, 'Home Field Adv'!$A$2:$K$31, 11, FALSE)</f>
        <v>#N/A</v>
      </c>
      <c r="BL907" s="12" t="str">
        <f t="shared" si="173"/>
        <v/>
      </c>
      <c r="BM907" s="12" t="str">
        <f t="shared" si="163"/>
        <v/>
      </c>
      <c r="BN907" s="12" t="str">
        <f t="shared" si="174"/>
        <v/>
      </c>
    </row>
    <row r="908" spans="6:66" x14ac:dyDescent="0.45">
      <c r="F908" s="11" t="e">
        <f>VLOOKUP($B908, FanGraphs_Standings[[Abbreviation]:[2024 Year to Date G]], 2, FALSE)</f>
        <v>#N/A</v>
      </c>
      <c r="G908" s="11" t="e">
        <f>_xlfn.IFNA(VLOOKUP($D908, 'SP Per G'!$A$2:$D$1385, 3, FALSE),M908)</f>
        <v>#N/A</v>
      </c>
      <c r="H908" s="11" t="e">
        <f>IF(AND(ISNA(VLOOKUP($D908, 'SP Per G'!$A$2:$D$1385, 4, FALSE)), ISTEXT($D908)), G908,IF(ISNA(VLOOKUP($D908, 'SP Per G'!$A$2:$D$1385, 4, FALSE)), M908, VLOOKUP($D908, 'SP Per G'!$A$2:$D$1385, 4, FALSE)))</f>
        <v>#N/A</v>
      </c>
      <c r="I908" s="11" t="e">
        <f t="shared" si="164"/>
        <v>#N/A</v>
      </c>
      <c r="J908" s="11" t="e">
        <f>_xlfn.IFNA(VLOOKUP($D908,Individual_Pitching___Dashboard[],18,FALSE),VLOOKUP(B908,Team_Pitching___Dashboard[[Team]:[ERA]],17,FALSE))</f>
        <v>#N/A</v>
      </c>
      <c r="K908" s="11" t="e">
        <f>_xlfn.IFNA(VLOOKUP($D908, Individual_Pitching___Dashboard[], 20, FALSE), VLOOKUP(B908,Team_Pitching___Dashboard[[Team]:[xFIP]],20,FALSE))</f>
        <v>#N/A</v>
      </c>
      <c r="L908" s="11" t="e">
        <f>_xlfn.IFNA(VLOOKUP($D908, Individual_Pitching___Advanced[], 21,FALSE), VLOOKUP(B908, Team_Pitching___Advanced[], 20, FALSE))</f>
        <v>#N/A</v>
      </c>
      <c r="M908" s="11" t="e">
        <f>VLOOKUP($B908, 'Team Per G'!$A$2:$G$31, 7, FALSE)</f>
        <v>#N/A</v>
      </c>
      <c r="N908" s="11" t="e">
        <f>VLOOKUP($B908, 'FanGraphs - Team WAR Projected'!$B$2:$E$31, 3, FALSE)/162</f>
        <v>#N/A</v>
      </c>
      <c r="O908" s="11" t="e">
        <f t="shared" si="165"/>
        <v>#N/A</v>
      </c>
      <c r="P908" s="11" t="e">
        <f>VLOOKUP($B908, Team_Pitching___Advanced[[Team]:[xFIP]], 19,FALSE)</f>
        <v>#N/A</v>
      </c>
      <c r="Q908" s="11" t="e">
        <f>VLOOKUP($B908, Team_Pitching___Advanced[], 20, FALSE)</f>
        <v>#N/A</v>
      </c>
      <c r="R908" s="11" t="e">
        <f>VLOOKUP($B908, Team_Batting___Dashboard[[Team]:[wOBA]], 16, FALSE)</f>
        <v>#N/A</v>
      </c>
      <c r="S908" s="11" t="e">
        <f>VLOOKUP($B908, Team_Batting___Advanced[[Team]:[OPS]], 9, FALSE)</f>
        <v>#N/A</v>
      </c>
      <c r="T908" s="11" t="e">
        <f>VLOOKUP($B908, Team_Batting___Advanced[], 19, FALSE)</f>
        <v>#N/A</v>
      </c>
      <c r="U908" s="11" t="e">
        <f>VLOOKUP($B908, 'Team Per G'!$A$2:$G$31, 3, FALSE)</f>
        <v>#N/A</v>
      </c>
      <c r="V908" s="11" t="e">
        <f>VLOOKUP($B908, 'Team Per G'!$A$2:$G$31, 5, FALSE)</f>
        <v>#N/A</v>
      </c>
      <c r="W908" s="11" t="e">
        <f>VLOOKUP($B908, 'Team Per G'!$A$2:$G$31, 4, FALSE)</f>
        <v>#N/A</v>
      </c>
      <c r="X908" s="11" t="e">
        <f>VLOOKUP($B908, Team_Batting___Dashboard[], 22, FALSE)/$F908</f>
        <v>#N/A</v>
      </c>
      <c r="Y908" s="11" t="e">
        <f>VLOOKUP($B908, 'FanGraphs - Team WAR Projected'!$B$2:$E$31, 4, FALSE)/162</f>
        <v>#N/A</v>
      </c>
      <c r="Z908" s="11" t="e">
        <f t="shared" si="166"/>
        <v>#N/A</v>
      </c>
      <c r="AA908" s="11" t="e">
        <f>VLOOKUP($B908, FanGraphs_Standings[[Abbreviation]:[2024 Year to Date RS/G]], 6, FALSE)/$F908</f>
        <v>#N/A</v>
      </c>
      <c r="AB908" s="11" t="e">
        <f>VLOOKUP($B908, FanGraphs_Standings[[Abbreviation]:[2024 Projected Full Season RDif]], 19, FALSE)/162</f>
        <v>#N/A</v>
      </c>
      <c r="AC908" s="11" t="e">
        <f t="shared" si="175"/>
        <v>#N/A</v>
      </c>
      <c r="AD908" s="11" t="e">
        <f>VLOOKUP($B908, FanGraphs_Standings[[Abbreviation]:[2024 Projected Full Season RDif]], 5, FALSE)</f>
        <v>#N/A</v>
      </c>
      <c r="AE908" s="11" t="e">
        <f>VLOOKUP($B908, FanGraphs_Standings[[Abbreviation]:[2024 Projected Full Season W%]], 18, FALSE)</f>
        <v>#N/A</v>
      </c>
      <c r="AF908" s="11" t="e">
        <f t="shared" si="167"/>
        <v>#N/A</v>
      </c>
      <c r="AG908" s="11" t="e">
        <f>VLOOKUP($B908, 'Home Field Adv'!$A$2:$I$31, 9, FALSE)</f>
        <v>#N/A</v>
      </c>
      <c r="AH908" s="11" t="e">
        <f>VLOOKUP($C908, FanGraphs_Standings[[Abbreviation]:[2024 Year to Date G]], 2, FALSE)</f>
        <v>#N/A</v>
      </c>
      <c r="AI908" s="11" t="e">
        <f>_xlfn.IFNA(VLOOKUP($E908, 'SP Per G'!$A$2:$D$1385, 3, FALSE), AO908)</f>
        <v>#N/A</v>
      </c>
      <c r="AJ908" s="11" t="e">
        <f>IF(AND(ISNA(VLOOKUP($E908, 'SP Per G'!$A$2:$D$1385, 4, FALSE)), ISTEXT($E908)), AI908,IF(ISNA(VLOOKUP($E908, 'SP Per G'!$A$2:$D$1385, 4, FALSE)), AO908, VLOOKUP($E908, 'SP Per G'!$A$2:$D$1385, 4, FALSE)))</f>
        <v>#N/A</v>
      </c>
      <c r="AK908" s="11" t="e">
        <f t="shared" si="168"/>
        <v>#N/A</v>
      </c>
      <c r="AL908" s="11" t="e">
        <f>_xlfn.IFNA(VLOOKUP($E908, Individual_Pitching___Dashboard[], 18, FALSE), VLOOKUP($C908,Team_Pitching___Advanced[[Team]:[SIERA]],16,FALSE))</f>
        <v>#N/A</v>
      </c>
      <c r="AM908" s="11" t="e">
        <f>_xlfn.IFNA(VLOOKUP($E908, Individual_Pitching___Dashboard[], 20, FALSE), VLOOKUP($C908,Team_Pitching___Advanced[[Team]:[xFIP]],19,FALSE))</f>
        <v>#N/A</v>
      </c>
      <c r="AN908" s="11" t="e">
        <f>_xlfn.IFNA(VLOOKUP($E908,Individual_Pitching___Advanced[],21,FALSE),VLOOKUP($C908,Team_Pitching___Advanced[[Team]:[SIERA]],20,FALSE))</f>
        <v>#N/A</v>
      </c>
      <c r="AO908" s="11" t="e">
        <f>VLOOKUP($C908, 'Team Per G'!$A$2:$G$31, 7, FALSE)</f>
        <v>#N/A</v>
      </c>
      <c r="AP908" s="11" t="e">
        <f>VLOOKUP($C908, 'FanGraphs - Team WAR Projected'!$B$2:$E$31, 3, FALSE)/162</f>
        <v>#N/A</v>
      </c>
      <c r="AQ908" s="11" t="e">
        <f t="shared" si="169"/>
        <v>#N/A</v>
      </c>
      <c r="AR908" s="11" t="e">
        <f>VLOOKUP($C908, Team_Pitching___Advanced[[Team]:[xFIP]], 19,FALSE)</f>
        <v>#N/A</v>
      </c>
      <c r="AS908" s="11" t="e">
        <f>VLOOKUP($C908, Team_Pitching___Advanced[], 20, FALSE)</f>
        <v>#N/A</v>
      </c>
      <c r="AT908" s="11" t="e">
        <f>VLOOKUP($C908, Team_Batting___Dashboard[[Team]:[wOBA]], 16, FALSE)</f>
        <v>#N/A</v>
      </c>
      <c r="AU908" s="11" t="e">
        <f>VLOOKUP($C908, Team_Batting___Advanced[[Team]:[OPS]], 9, FALSE)</f>
        <v>#N/A</v>
      </c>
      <c r="AV908" s="11" t="e">
        <f>VLOOKUP($C908, Team_Batting___Advanced[], 19, FALSE)</f>
        <v>#N/A</v>
      </c>
      <c r="AW908" s="11" t="e">
        <f>VLOOKUP($C908, 'Team Per G'!$A$2:$G$31, 3, FALSE)</f>
        <v>#N/A</v>
      </c>
      <c r="AX908" s="11" t="e">
        <f>VLOOKUP($C908, 'Team Per G'!$A$2:$G$31, 5, FALSE)</f>
        <v>#N/A</v>
      </c>
      <c r="AY908" s="11" t="e">
        <f>VLOOKUP($C908, 'Team Per G'!$A$2:$G$31, 4, FALSE)</f>
        <v>#N/A</v>
      </c>
      <c r="AZ908" s="11" t="e">
        <f>VLOOKUP($C908, Team_Batting___Dashboard[], 22, FALSE)/$AH908</f>
        <v>#N/A</v>
      </c>
      <c r="BA908" s="11" t="e">
        <f>VLOOKUP($C908, 'FanGraphs - Team WAR Projected'!$B$2:$E$31, 4, FALSE)/162</f>
        <v>#N/A</v>
      </c>
      <c r="BB908" s="11" t="e">
        <f t="shared" si="170"/>
        <v>#N/A</v>
      </c>
      <c r="BC908" s="11" t="e">
        <f>VLOOKUP($C908, FanGraphs_Standings[[Abbreviation]:[2024 Year to Date RS/G]], 6, FALSE)/$AH908</f>
        <v>#N/A</v>
      </c>
      <c r="BD908" s="11" t="e">
        <f>VLOOKUP($C908, FanGraphs_Standings[[Abbreviation]:[2024 Projected Full Season RDif]], 19, FALSE)/162</f>
        <v>#N/A</v>
      </c>
      <c r="BE908" s="11" t="e">
        <f t="shared" si="171"/>
        <v>#N/A</v>
      </c>
      <c r="BF908" s="11" t="e">
        <f>VLOOKUP($C908, FanGraphs_Standings[[Abbreviation]:[2024 Projected Full Season RDif]], 5, FALSE)</f>
        <v>#N/A</v>
      </c>
      <c r="BG908" s="11" t="e">
        <f>VLOOKUP($C908, FanGraphs_Standings[[Abbreviation]:[2024 Projected Full Season W%]], 18, FALSE)</f>
        <v>#N/A</v>
      </c>
      <c r="BH908" s="11" t="e">
        <f t="shared" si="172"/>
        <v>#N/A</v>
      </c>
      <c r="BI908" s="11" t="e">
        <f>VLOOKUP($C908, 'Home Field Adv'!$A$2:$K$31, 11, FALSE)</f>
        <v>#N/A</v>
      </c>
      <c r="BL908" s="12" t="str">
        <f t="shared" si="173"/>
        <v/>
      </c>
      <c r="BM908" s="12" t="str">
        <f t="shared" si="163"/>
        <v/>
      </c>
      <c r="BN908" s="12" t="str">
        <f t="shared" si="174"/>
        <v/>
      </c>
    </row>
    <row r="909" spans="6:66" x14ac:dyDescent="0.45">
      <c r="F909" s="11" t="e">
        <f>VLOOKUP($B909, FanGraphs_Standings[[Abbreviation]:[2024 Year to Date G]], 2, FALSE)</f>
        <v>#N/A</v>
      </c>
      <c r="G909" s="11" t="e">
        <f>_xlfn.IFNA(VLOOKUP($D909, 'SP Per G'!$A$2:$D$1385, 3, FALSE),M909)</f>
        <v>#N/A</v>
      </c>
      <c r="H909" s="11" t="e">
        <f>IF(AND(ISNA(VLOOKUP($D909, 'SP Per G'!$A$2:$D$1385, 4, FALSE)), ISTEXT($D909)), G909,IF(ISNA(VLOOKUP($D909, 'SP Per G'!$A$2:$D$1385, 4, FALSE)), M909, VLOOKUP($D909, 'SP Per G'!$A$2:$D$1385, 4, FALSE)))</f>
        <v>#N/A</v>
      </c>
      <c r="I909" s="11" t="e">
        <f t="shared" si="164"/>
        <v>#N/A</v>
      </c>
      <c r="J909" s="11" t="e">
        <f>_xlfn.IFNA(VLOOKUP($D909,Individual_Pitching___Dashboard[],18,FALSE),VLOOKUP(B909,Team_Pitching___Dashboard[[Team]:[ERA]],17,FALSE))</f>
        <v>#N/A</v>
      </c>
      <c r="K909" s="11" t="e">
        <f>_xlfn.IFNA(VLOOKUP($D909, Individual_Pitching___Dashboard[], 20, FALSE), VLOOKUP(B909,Team_Pitching___Dashboard[[Team]:[xFIP]],20,FALSE))</f>
        <v>#N/A</v>
      </c>
      <c r="L909" s="11" t="e">
        <f>_xlfn.IFNA(VLOOKUP($D909, Individual_Pitching___Advanced[], 21,FALSE), VLOOKUP(B909, Team_Pitching___Advanced[], 20, FALSE))</f>
        <v>#N/A</v>
      </c>
      <c r="M909" s="11" t="e">
        <f>VLOOKUP($B909, 'Team Per G'!$A$2:$G$31, 7, FALSE)</f>
        <v>#N/A</v>
      </c>
      <c r="N909" s="11" t="e">
        <f>VLOOKUP($B909, 'FanGraphs - Team WAR Projected'!$B$2:$E$31, 3, FALSE)/162</f>
        <v>#N/A</v>
      </c>
      <c r="O909" s="11" t="e">
        <f t="shared" si="165"/>
        <v>#N/A</v>
      </c>
      <c r="P909" s="11" t="e">
        <f>VLOOKUP($B909, Team_Pitching___Advanced[[Team]:[xFIP]], 19,FALSE)</f>
        <v>#N/A</v>
      </c>
      <c r="Q909" s="11" t="e">
        <f>VLOOKUP($B909, Team_Pitching___Advanced[], 20, FALSE)</f>
        <v>#N/A</v>
      </c>
      <c r="R909" s="11" t="e">
        <f>VLOOKUP($B909, Team_Batting___Dashboard[[Team]:[wOBA]], 16, FALSE)</f>
        <v>#N/A</v>
      </c>
      <c r="S909" s="11" t="e">
        <f>VLOOKUP($B909, Team_Batting___Advanced[[Team]:[OPS]], 9, FALSE)</f>
        <v>#N/A</v>
      </c>
      <c r="T909" s="11" t="e">
        <f>VLOOKUP($B909, Team_Batting___Advanced[], 19, FALSE)</f>
        <v>#N/A</v>
      </c>
      <c r="U909" s="11" t="e">
        <f>VLOOKUP($B909, 'Team Per G'!$A$2:$G$31, 3, FALSE)</f>
        <v>#N/A</v>
      </c>
      <c r="V909" s="11" t="e">
        <f>VLOOKUP($B909, 'Team Per G'!$A$2:$G$31, 5, FALSE)</f>
        <v>#N/A</v>
      </c>
      <c r="W909" s="11" t="e">
        <f>VLOOKUP($B909, 'Team Per G'!$A$2:$G$31, 4, FALSE)</f>
        <v>#N/A</v>
      </c>
      <c r="X909" s="11" t="e">
        <f>VLOOKUP($B909, Team_Batting___Dashboard[], 22, FALSE)/$F909</f>
        <v>#N/A</v>
      </c>
      <c r="Y909" s="11" t="e">
        <f>VLOOKUP($B909, 'FanGraphs - Team WAR Projected'!$B$2:$E$31, 4, FALSE)/162</f>
        <v>#N/A</v>
      </c>
      <c r="Z909" s="11" t="e">
        <f t="shared" si="166"/>
        <v>#N/A</v>
      </c>
      <c r="AA909" s="11" t="e">
        <f>VLOOKUP($B909, FanGraphs_Standings[[Abbreviation]:[2024 Year to Date RS/G]], 6, FALSE)/$F909</f>
        <v>#N/A</v>
      </c>
      <c r="AB909" s="11" t="e">
        <f>VLOOKUP($B909, FanGraphs_Standings[[Abbreviation]:[2024 Projected Full Season RDif]], 19, FALSE)/162</f>
        <v>#N/A</v>
      </c>
      <c r="AC909" s="11" t="e">
        <f t="shared" si="175"/>
        <v>#N/A</v>
      </c>
      <c r="AD909" s="11" t="e">
        <f>VLOOKUP($B909, FanGraphs_Standings[[Abbreviation]:[2024 Projected Full Season RDif]], 5, FALSE)</f>
        <v>#N/A</v>
      </c>
      <c r="AE909" s="11" t="e">
        <f>VLOOKUP($B909, FanGraphs_Standings[[Abbreviation]:[2024 Projected Full Season W%]], 18, FALSE)</f>
        <v>#N/A</v>
      </c>
      <c r="AF909" s="11" t="e">
        <f t="shared" si="167"/>
        <v>#N/A</v>
      </c>
      <c r="AG909" s="11" t="e">
        <f>VLOOKUP($B909, 'Home Field Adv'!$A$2:$I$31, 9, FALSE)</f>
        <v>#N/A</v>
      </c>
      <c r="AH909" s="11" t="e">
        <f>VLOOKUP($C909, FanGraphs_Standings[[Abbreviation]:[2024 Year to Date G]], 2, FALSE)</f>
        <v>#N/A</v>
      </c>
      <c r="AI909" s="11" t="e">
        <f>_xlfn.IFNA(VLOOKUP($E909, 'SP Per G'!$A$2:$D$1385, 3, FALSE), AO909)</f>
        <v>#N/A</v>
      </c>
      <c r="AJ909" s="11" t="e">
        <f>IF(AND(ISNA(VLOOKUP($E909, 'SP Per G'!$A$2:$D$1385, 4, FALSE)), ISTEXT($E909)), AI909,IF(ISNA(VLOOKUP($E909, 'SP Per G'!$A$2:$D$1385, 4, FALSE)), AO909, VLOOKUP($E909, 'SP Per G'!$A$2:$D$1385, 4, FALSE)))</f>
        <v>#N/A</v>
      </c>
      <c r="AK909" s="11" t="e">
        <f t="shared" si="168"/>
        <v>#N/A</v>
      </c>
      <c r="AL909" s="11" t="e">
        <f>_xlfn.IFNA(VLOOKUP($E909, Individual_Pitching___Dashboard[], 18, FALSE), VLOOKUP($C909,Team_Pitching___Advanced[[Team]:[SIERA]],16,FALSE))</f>
        <v>#N/A</v>
      </c>
      <c r="AM909" s="11" t="e">
        <f>_xlfn.IFNA(VLOOKUP($E909, Individual_Pitching___Dashboard[], 20, FALSE), VLOOKUP($C909,Team_Pitching___Advanced[[Team]:[xFIP]],19,FALSE))</f>
        <v>#N/A</v>
      </c>
      <c r="AN909" s="11" t="e">
        <f>_xlfn.IFNA(VLOOKUP($E909,Individual_Pitching___Advanced[],21,FALSE),VLOOKUP($C909,Team_Pitching___Advanced[[Team]:[SIERA]],20,FALSE))</f>
        <v>#N/A</v>
      </c>
      <c r="AO909" s="11" t="e">
        <f>VLOOKUP($C909, 'Team Per G'!$A$2:$G$31, 7, FALSE)</f>
        <v>#N/A</v>
      </c>
      <c r="AP909" s="11" t="e">
        <f>VLOOKUP($C909, 'FanGraphs - Team WAR Projected'!$B$2:$E$31, 3, FALSE)/162</f>
        <v>#N/A</v>
      </c>
      <c r="AQ909" s="11" t="e">
        <f t="shared" si="169"/>
        <v>#N/A</v>
      </c>
      <c r="AR909" s="11" t="e">
        <f>VLOOKUP($C909, Team_Pitching___Advanced[[Team]:[xFIP]], 19,FALSE)</f>
        <v>#N/A</v>
      </c>
      <c r="AS909" s="11" t="e">
        <f>VLOOKUP($C909, Team_Pitching___Advanced[], 20, FALSE)</f>
        <v>#N/A</v>
      </c>
      <c r="AT909" s="11" t="e">
        <f>VLOOKUP($C909, Team_Batting___Dashboard[[Team]:[wOBA]], 16, FALSE)</f>
        <v>#N/A</v>
      </c>
      <c r="AU909" s="11" t="e">
        <f>VLOOKUP($C909, Team_Batting___Advanced[[Team]:[OPS]], 9, FALSE)</f>
        <v>#N/A</v>
      </c>
      <c r="AV909" s="11" t="e">
        <f>VLOOKUP($C909, Team_Batting___Advanced[], 19, FALSE)</f>
        <v>#N/A</v>
      </c>
      <c r="AW909" s="11" t="e">
        <f>VLOOKUP($C909, 'Team Per G'!$A$2:$G$31, 3, FALSE)</f>
        <v>#N/A</v>
      </c>
      <c r="AX909" s="11" t="e">
        <f>VLOOKUP($C909, 'Team Per G'!$A$2:$G$31, 5, FALSE)</f>
        <v>#N/A</v>
      </c>
      <c r="AY909" s="11" t="e">
        <f>VLOOKUP($C909, 'Team Per G'!$A$2:$G$31, 4, FALSE)</f>
        <v>#N/A</v>
      </c>
      <c r="AZ909" s="11" t="e">
        <f>VLOOKUP($C909, Team_Batting___Dashboard[], 22, FALSE)/$AH909</f>
        <v>#N/A</v>
      </c>
      <c r="BA909" s="11" t="e">
        <f>VLOOKUP($C909, 'FanGraphs - Team WAR Projected'!$B$2:$E$31, 4, FALSE)/162</f>
        <v>#N/A</v>
      </c>
      <c r="BB909" s="11" t="e">
        <f t="shared" si="170"/>
        <v>#N/A</v>
      </c>
      <c r="BC909" s="11" t="e">
        <f>VLOOKUP($C909, FanGraphs_Standings[[Abbreviation]:[2024 Year to Date RS/G]], 6, FALSE)/$AH909</f>
        <v>#N/A</v>
      </c>
      <c r="BD909" s="11" t="e">
        <f>VLOOKUP($C909, FanGraphs_Standings[[Abbreviation]:[2024 Projected Full Season RDif]], 19, FALSE)/162</f>
        <v>#N/A</v>
      </c>
      <c r="BE909" s="11" t="e">
        <f t="shared" si="171"/>
        <v>#N/A</v>
      </c>
      <c r="BF909" s="11" t="e">
        <f>VLOOKUP($C909, FanGraphs_Standings[[Abbreviation]:[2024 Projected Full Season RDif]], 5, FALSE)</f>
        <v>#N/A</v>
      </c>
      <c r="BG909" s="11" t="e">
        <f>VLOOKUP($C909, FanGraphs_Standings[[Abbreviation]:[2024 Projected Full Season W%]], 18, FALSE)</f>
        <v>#N/A</v>
      </c>
      <c r="BH909" s="11" t="e">
        <f t="shared" si="172"/>
        <v>#N/A</v>
      </c>
      <c r="BI909" s="11" t="e">
        <f>VLOOKUP($C909, 'Home Field Adv'!$A$2:$K$31, 11, FALSE)</f>
        <v>#N/A</v>
      </c>
      <c r="BL909" s="12" t="str">
        <f t="shared" si="173"/>
        <v/>
      </c>
      <c r="BM909" s="12" t="str">
        <f t="shared" si="163"/>
        <v/>
      </c>
      <c r="BN909" s="12" t="str">
        <f t="shared" si="174"/>
        <v/>
      </c>
    </row>
    <row r="910" spans="6:66" x14ac:dyDescent="0.45">
      <c r="F910" s="11" t="e">
        <f>VLOOKUP($B910, FanGraphs_Standings[[Abbreviation]:[2024 Year to Date G]], 2, FALSE)</f>
        <v>#N/A</v>
      </c>
      <c r="G910" s="11" t="e">
        <f>_xlfn.IFNA(VLOOKUP($D910, 'SP Per G'!$A$2:$D$1385, 3, FALSE),M910)</f>
        <v>#N/A</v>
      </c>
      <c r="H910" s="11" t="e">
        <f>IF(AND(ISNA(VLOOKUP($D910, 'SP Per G'!$A$2:$D$1385, 4, FALSE)), ISTEXT($D910)), G910,IF(ISNA(VLOOKUP($D910, 'SP Per G'!$A$2:$D$1385, 4, FALSE)), M910, VLOOKUP($D910, 'SP Per G'!$A$2:$D$1385, 4, FALSE)))</f>
        <v>#N/A</v>
      </c>
      <c r="I910" s="11" t="e">
        <f t="shared" si="164"/>
        <v>#N/A</v>
      </c>
      <c r="J910" s="11" t="e">
        <f>_xlfn.IFNA(VLOOKUP($D910,Individual_Pitching___Dashboard[],18,FALSE),VLOOKUP(B910,Team_Pitching___Dashboard[[Team]:[ERA]],17,FALSE))</f>
        <v>#N/A</v>
      </c>
      <c r="K910" s="11" t="e">
        <f>_xlfn.IFNA(VLOOKUP($D910, Individual_Pitching___Dashboard[], 20, FALSE), VLOOKUP(B910,Team_Pitching___Dashboard[[Team]:[xFIP]],20,FALSE))</f>
        <v>#N/A</v>
      </c>
      <c r="L910" s="11" t="e">
        <f>_xlfn.IFNA(VLOOKUP($D910, Individual_Pitching___Advanced[], 21,FALSE), VLOOKUP(B910, Team_Pitching___Advanced[], 20, FALSE))</f>
        <v>#N/A</v>
      </c>
      <c r="M910" s="11" t="e">
        <f>VLOOKUP($B910, 'Team Per G'!$A$2:$G$31, 7, FALSE)</f>
        <v>#N/A</v>
      </c>
      <c r="N910" s="11" t="e">
        <f>VLOOKUP($B910, 'FanGraphs - Team WAR Projected'!$B$2:$E$31, 3, FALSE)/162</f>
        <v>#N/A</v>
      </c>
      <c r="O910" s="11" t="e">
        <f t="shared" si="165"/>
        <v>#N/A</v>
      </c>
      <c r="P910" s="11" t="e">
        <f>VLOOKUP($B910, Team_Pitching___Advanced[[Team]:[xFIP]], 19,FALSE)</f>
        <v>#N/A</v>
      </c>
      <c r="Q910" s="11" t="e">
        <f>VLOOKUP($B910, Team_Pitching___Advanced[], 20, FALSE)</f>
        <v>#N/A</v>
      </c>
      <c r="R910" s="11" t="e">
        <f>VLOOKUP($B910, Team_Batting___Dashboard[[Team]:[wOBA]], 16, FALSE)</f>
        <v>#N/A</v>
      </c>
      <c r="S910" s="11" t="e">
        <f>VLOOKUP($B910, Team_Batting___Advanced[[Team]:[OPS]], 9, FALSE)</f>
        <v>#N/A</v>
      </c>
      <c r="T910" s="11" t="e">
        <f>VLOOKUP($B910, Team_Batting___Advanced[], 19, FALSE)</f>
        <v>#N/A</v>
      </c>
      <c r="U910" s="11" t="e">
        <f>VLOOKUP($B910, 'Team Per G'!$A$2:$G$31, 3, FALSE)</f>
        <v>#N/A</v>
      </c>
      <c r="V910" s="11" t="e">
        <f>VLOOKUP($B910, 'Team Per G'!$A$2:$G$31, 5, FALSE)</f>
        <v>#N/A</v>
      </c>
      <c r="W910" s="11" t="e">
        <f>VLOOKUP($B910, 'Team Per G'!$A$2:$G$31, 4, FALSE)</f>
        <v>#N/A</v>
      </c>
      <c r="X910" s="11" t="e">
        <f>VLOOKUP($B910, Team_Batting___Dashboard[], 22, FALSE)/$F910</f>
        <v>#N/A</v>
      </c>
      <c r="Y910" s="11" t="e">
        <f>VLOOKUP($B910, 'FanGraphs - Team WAR Projected'!$B$2:$E$31, 4, FALSE)/162</f>
        <v>#N/A</v>
      </c>
      <c r="Z910" s="11" t="e">
        <f t="shared" si="166"/>
        <v>#N/A</v>
      </c>
      <c r="AA910" s="11" t="e">
        <f>VLOOKUP($B910, FanGraphs_Standings[[Abbreviation]:[2024 Year to Date RS/G]], 6, FALSE)/$F910</f>
        <v>#N/A</v>
      </c>
      <c r="AB910" s="11" t="e">
        <f>VLOOKUP($B910, FanGraphs_Standings[[Abbreviation]:[2024 Projected Full Season RDif]], 19, FALSE)/162</f>
        <v>#N/A</v>
      </c>
      <c r="AC910" s="11" t="e">
        <f t="shared" si="175"/>
        <v>#N/A</v>
      </c>
      <c r="AD910" s="11" t="e">
        <f>VLOOKUP($B910, FanGraphs_Standings[[Abbreviation]:[2024 Projected Full Season RDif]], 5, FALSE)</f>
        <v>#N/A</v>
      </c>
      <c r="AE910" s="11" t="e">
        <f>VLOOKUP($B910, FanGraphs_Standings[[Abbreviation]:[2024 Projected Full Season W%]], 18, FALSE)</f>
        <v>#N/A</v>
      </c>
      <c r="AF910" s="11" t="e">
        <f t="shared" si="167"/>
        <v>#N/A</v>
      </c>
      <c r="AG910" s="11" t="e">
        <f>VLOOKUP($B910, 'Home Field Adv'!$A$2:$I$31, 9, FALSE)</f>
        <v>#N/A</v>
      </c>
      <c r="AH910" s="11" t="e">
        <f>VLOOKUP($C910, FanGraphs_Standings[[Abbreviation]:[2024 Year to Date G]], 2, FALSE)</f>
        <v>#N/A</v>
      </c>
      <c r="AI910" s="11" t="e">
        <f>_xlfn.IFNA(VLOOKUP($E910, 'SP Per G'!$A$2:$D$1385, 3, FALSE), AO910)</f>
        <v>#N/A</v>
      </c>
      <c r="AJ910" s="11" t="e">
        <f>IF(AND(ISNA(VLOOKUP($E910, 'SP Per G'!$A$2:$D$1385, 4, FALSE)), ISTEXT($E910)), AI910,IF(ISNA(VLOOKUP($E910, 'SP Per G'!$A$2:$D$1385, 4, FALSE)), AO910, VLOOKUP($E910, 'SP Per G'!$A$2:$D$1385, 4, FALSE)))</f>
        <v>#N/A</v>
      </c>
      <c r="AK910" s="11" t="e">
        <f t="shared" si="168"/>
        <v>#N/A</v>
      </c>
      <c r="AL910" s="11" t="e">
        <f>_xlfn.IFNA(VLOOKUP($E910, Individual_Pitching___Dashboard[], 18, FALSE), VLOOKUP($C910,Team_Pitching___Advanced[[Team]:[SIERA]],16,FALSE))</f>
        <v>#N/A</v>
      </c>
      <c r="AM910" s="11" t="e">
        <f>_xlfn.IFNA(VLOOKUP($E910, Individual_Pitching___Dashboard[], 20, FALSE), VLOOKUP($C910,Team_Pitching___Advanced[[Team]:[xFIP]],19,FALSE))</f>
        <v>#N/A</v>
      </c>
      <c r="AN910" s="11" t="e">
        <f>_xlfn.IFNA(VLOOKUP($E910,Individual_Pitching___Advanced[],21,FALSE),VLOOKUP($C910,Team_Pitching___Advanced[[Team]:[SIERA]],20,FALSE))</f>
        <v>#N/A</v>
      </c>
      <c r="AO910" s="11" t="e">
        <f>VLOOKUP($C910, 'Team Per G'!$A$2:$G$31, 7, FALSE)</f>
        <v>#N/A</v>
      </c>
      <c r="AP910" s="11" t="e">
        <f>VLOOKUP($C910, 'FanGraphs - Team WAR Projected'!$B$2:$E$31, 3, FALSE)/162</f>
        <v>#N/A</v>
      </c>
      <c r="AQ910" s="11" t="e">
        <f t="shared" si="169"/>
        <v>#N/A</v>
      </c>
      <c r="AR910" s="11" t="e">
        <f>VLOOKUP($C910, Team_Pitching___Advanced[[Team]:[xFIP]], 19,FALSE)</f>
        <v>#N/A</v>
      </c>
      <c r="AS910" s="11" t="e">
        <f>VLOOKUP($C910, Team_Pitching___Advanced[], 20, FALSE)</f>
        <v>#N/A</v>
      </c>
      <c r="AT910" s="11" t="e">
        <f>VLOOKUP($C910, Team_Batting___Dashboard[[Team]:[wOBA]], 16, FALSE)</f>
        <v>#N/A</v>
      </c>
      <c r="AU910" s="11" t="e">
        <f>VLOOKUP($C910, Team_Batting___Advanced[[Team]:[OPS]], 9, FALSE)</f>
        <v>#N/A</v>
      </c>
      <c r="AV910" s="11" t="e">
        <f>VLOOKUP($C910, Team_Batting___Advanced[], 19, FALSE)</f>
        <v>#N/A</v>
      </c>
      <c r="AW910" s="11" t="e">
        <f>VLOOKUP($C910, 'Team Per G'!$A$2:$G$31, 3, FALSE)</f>
        <v>#N/A</v>
      </c>
      <c r="AX910" s="11" t="e">
        <f>VLOOKUP($C910, 'Team Per G'!$A$2:$G$31, 5, FALSE)</f>
        <v>#N/A</v>
      </c>
      <c r="AY910" s="11" t="e">
        <f>VLOOKUP($C910, 'Team Per G'!$A$2:$G$31, 4, FALSE)</f>
        <v>#N/A</v>
      </c>
      <c r="AZ910" s="11" t="e">
        <f>VLOOKUP($C910, Team_Batting___Dashboard[], 22, FALSE)/$AH910</f>
        <v>#N/A</v>
      </c>
      <c r="BA910" s="11" t="e">
        <f>VLOOKUP($C910, 'FanGraphs - Team WAR Projected'!$B$2:$E$31, 4, FALSE)/162</f>
        <v>#N/A</v>
      </c>
      <c r="BB910" s="11" t="e">
        <f t="shared" si="170"/>
        <v>#N/A</v>
      </c>
      <c r="BC910" s="11" t="e">
        <f>VLOOKUP($C910, FanGraphs_Standings[[Abbreviation]:[2024 Year to Date RS/G]], 6, FALSE)/$AH910</f>
        <v>#N/A</v>
      </c>
      <c r="BD910" s="11" t="e">
        <f>VLOOKUP($C910, FanGraphs_Standings[[Abbreviation]:[2024 Projected Full Season RDif]], 19, FALSE)/162</f>
        <v>#N/A</v>
      </c>
      <c r="BE910" s="11" t="e">
        <f t="shared" si="171"/>
        <v>#N/A</v>
      </c>
      <c r="BF910" s="11" t="e">
        <f>VLOOKUP($C910, FanGraphs_Standings[[Abbreviation]:[2024 Projected Full Season RDif]], 5, FALSE)</f>
        <v>#N/A</v>
      </c>
      <c r="BG910" s="11" t="e">
        <f>VLOOKUP($C910, FanGraphs_Standings[[Abbreviation]:[2024 Projected Full Season W%]], 18, FALSE)</f>
        <v>#N/A</v>
      </c>
      <c r="BH910" s="11" t="e">
        <f t="shared" si="172"/>
        <v>#N/A</v>
      </c>
      <c r="BI910" s="11" t="e">
        <f>VLOOKUP($C910, 'Home Field Adv'!$A$2:$K$31, 11, FALSE)</f>
        <v>#N/A</v>
      </c>
      <c r="BL910" s="12" t="str">
        <f t="shared" si="173"/>
        <v/>
      </c>
      <c r="BM910" s="12" t="str">
        <f t="shared" si="163"/>
        <v/>
      </c>
      <c r="BN910" s="12" t="str">
        <f t="shared" si="174"/>
        <v/>
      </c>
    </row>
    <row r="911" spans="6:66" x14ac:dyDescent="0.45">
      <c r="F911" s="11" t="e">
        <f>VLOOKUP($B911, FanGraphs_Standings[[Abbreviation]:[2024 Year to Date G]], 2, FALSE)</f>
        <v>#N/A</v>
      </c>
      <c r="G911" s="11" t="e">
        <f>_xlfn.IFNA(VLOOKUP($D911, 'SP Per G'!$A$2:$D$1385, 3, FALSE),M911)</f>
        <v>#N/A</v>
      </c>
      <c r="H911" s="11" t="e">
        <f>IF(AND(ISNA(VLOOKUP($D911, 'SP Per G'!$A$2:$D$1385, 4, FALSE)), ISTEXT($D911)), G911,IF(ISNA(VLOOKUP($D911, 'SP Per G'!$A$2:$D$1385, 4, FALSE)), M911, VLOOKUP($D911, 'SP Per G'!$A$2:$D$1385, 4, FALSE)))</f>
        <v>#N/A</v>
      </c>
      <c r="I911" s="11" t="e">
        <f t="shared" si="164"/>
        <v>#N/A</v>
      </c>
      <c r="J911" s="11" t="e">
        <f>_xlfn.IFNA(VLOOKUP($D911,Individual_Pitching___Dashboard[],18,FALSE),VLOOKUP(B911,Team_Pitching___Dashboard[[Team]:[ERA]],17,FALSE))</f>
        <v>#N/A</v>
      </c>
      <c r="K911" s="11" t="e">
        <f>_xlfn.IFNA(VLOOKUP($D911, Individual_Pitching___Dashboard[], 20, FALSE), VLOOKUP(B911,Team_Pitching___Dashboard[[Team]:[xFIP]],20,FALSE))</f>
        <v>#N/A</v>
      </c>
      <c r="L911" s="11" t="e">
        <f>_xlfn.IFNA(VLOOKUP($D911, Individual_Pitching___Advanced[], 21,FALSE), VLOOKUP(B911, Team_Pitching___Advanced[], 20, FALSE))</f>
        <v>#N/A</v>
      </c>
      <c r="M911" s="11" t="e">
        <f>VLOOKUP($B911, 'Team Per G'!$A$2:$G$31, 7, FALSE)</f>
        <v>#N/A</v>
      </c>
      <c r="N911" s="11" t="e">
        <f>VLOOKUP($B911, 'FanGraphs - Team WAR Projected'!$B$2:$E$31, 3, FALSE)/162</f>
        <v>#N/A</v>
      </c>
      <c r="O911" s="11" t="e">
        <f t="shared" si="165"/>
        <v>#N/A</v>
      </c>
      <c r="P911" s="11" t="e">
        <f>VLOOKUP($B911, Team_Pitching___Advanced[[Team]:[xFIP]], 19,FALSE)</f>
        <v>#N/A</v>
      </c>
      <c r="Q911" s="11" t="e">
        <f>VLOOKUP($B911, Team_Pitching___Advanced[], 20, FALSE)</f>
        <v>#N/A</v>
      </c>
      <c r="R911" s="11" t="e">
        <f>VLOOKUP($B911, Team_Batting___Dashboard[[Team]:[wOBA]], 16, FALSE)</f>
        <v>#N/A</v>
      </c>
      <c r="S911" s="11" t="e">
        <f>VLOOKUP($B911, Team_Batting___Advanced[[Team]:[OPS]], 9, FALSE)</f>
        <v>#N/A</v>
      </c>
      <c r="T911" s="11" t="e">
        <f>VLOOKUP($B911, Team_Batting___Advanced[], 19, FALSE)</f>
        <v>#N/A</v>
      </c>
      <c r="U911" s="11" t="e">
        <f>VLOOKUP($B911, 'Team Per G'!$A$2:$G$31, 3, FALSE)</f>
        <v>#N/A</v>
      </c>
      <c r="V911" s="11" t="e">
        <f>VLOOKUP($B911, 'Team Per G'!$A$2:$G$31, 5, FALSE)</f>
        <v>#N/A</v>
      </c>
      <c r="W911" s="11" t="e">
        <f>VLOOKUP($B911, 'Team Per G'!$A$2:$G$31, 4, FALSE)</f>
        <v>#N/A</v>
      </c>
      <c r="X911" s="11" t="e">
        <f>VLOOKUP($B911, Team_Batting___Dashboard[], 22, FALSE)/$F911</f>
        <v>#N/A</v>
      </c>
      <c r="Y911" s="11" t="e">
        <f>VLOOKUP($B911, 'FanGraphs - Team WAR Projected'!$B$2:$E$31, 4, FALSE)/162</f>
        <v>#N/A</v>
      </c>
      <c r="Z911" s="11" t="e">
        <f t="shared" si="166"/>
        <v>#N/A</v>
      </c>
      <c r="AA911" s="11" t="e">
        <f>VLOOKUP($B911, FanGraphs_Standings[[Abbreviation]:[2024 Year to Date RS/G]], 6, FALSE)/$F911</f>
        <v>#N/A</v>
      </c>
      <c r="AB911" s="11" t="e">
        <f>VLOOKUP($B911, FanGraphs_Standings[[Abbreviation]:[2024 Projected Full Season RDif]], 19, FALSE)/162</f>
        <v>#N/A</v>
      </c>
      <c r="AC911" s="11" t="e">
        <f t="shared" si="175"/>
        <v>#N/A</v>
      </c>
      <c r="AD911" s="11" t="e">
        <f>VLOOKUP($B911, FanGraphs_Standings[[Abbreviation]:[2024 Projected Full Season RDif]], 5, FALSE)</f>
        <v>#N/A</v>
      </c>
      <c r="AE911" s="11" t="e">
        <f>VLOOKUP($B911, FanGraphs_Standings[[Abbreviation]:[2024 Projected Full Season W%]], 18, FALSE)</f>
        <v>#N/A</v>
      </c>
      <c r="AF911" s="11" t="e">
        <f t="shared" si="167"/>
        <v>#N/A</v>
      </c>
      <c r="AG911" s="11" t="e">
        <f>VLOOKUP($B911, 'Home Field Adv'!$A$2:$I$31, 9, FALSE)</f>
        <v>#N/A</v>
      </c>
      <c r="AH911" s="11" t="e">
        <f>VLOOKUP($C911, FanGraphs_Standings[[Abbreviation]:[2024 Year to Date G]], 2, FALSE)</f>
        <v>#N/A</v>
      </c>
      <c r="AI911" s="11" t="e">
        <f>_xlfn.IFNA(VLOOKUP($E911, 'SP Per G'!$A$2:$D$1385, 3, FALSE), AO911)</f>
        <v>#N/A</v>
      </c>
      <c r="AJ911" s="11" t="e">
        <f>IF(AND(ISNA(VLOOKUP($E911, 'SP Per G'!$A$2:$D$1385, 4, FALSE)), ISTEXT($E911)), AI911,IF(ISNA(VLOOKUP($E911, 'SP Per G'!$A$2:$D$1385, 4, FALSE)), AO911, VLOOKUP($E911, 'SP Per G'!$A$2:$D$1385, 4, FALSE)))</f>
        <v>#N/A</v>
      </c>
      <c r="AK911" s="11" t="e">
        <f t="shared" si="168"/>
        <v>#N/A</v>
      </c>
      <c r="AL911" s="11" t="e">
        <f>_xlfn.IFNA(VLOOKUP($E911, Individual_Pitching___Dashboard[], 18, FALSE), VLOOKUP($C911,Team_Pitching___Advanced[[Team]:[SIERA]],16,FALSE))</f>
        <v>#N/A</v>
      </c>
      <c r="AM911" s="11" t="e">
        <f>_xlfn.IFNA(VLOOKUP($E911, Individual_Pitching___Dashboard[], 20, FALSE), VLOOKUP($C911,Team_Pitching___Advanced[[Team]:[xFIP]],19,FALSE))</f>
        <v>#N/A</v>
      </c>
      <c r="AN911" s="11" t="e">
        <f>_xlfn.IFNA(VLOOKUP($E911,Individual_Pitching___Advanced[],21,FALSE),VLOOKUP($C911,Team_Pitching___Advanced[[Team]:[SIERA]],20,FALSE))</f>
        <v>#N/A</v>
      </c>
      <c r="AO911" s="11" t="e">
        <f>VLOOKUP($C911, 'Team Per G'!$A$2:$G$31, 7, FALSE)</f>
        <v>#N/A</v>
      </c>
      <c r="AP911" s="11" t="e">
        <f>VLOOKUP($C911, 'FanGraphs - Team WAR Projected'!$B$2:$E$31, 3, FALSE)/162</f>
        <v>#N/A</v>
      </c>
      <c r="AQ911" s="11" t="e">
        <f t="shared" si="169"/>
        <v>#N/A</v>
      </c>
      <c r="AR911" s="11" t="e">
        <f>VLOOKUP($C911, Team_Pitching___Advanced[[Team]:[xFIP]], 19,FALSE)</f>
        <v>#N/A</v>
      </c>
      <c r="AS911" s="11" t="e">
        <f>VLOOKUP($C911, Team_Pitching___Advanced[], 20, FALSE)</f>
        <v>#N/A</v>
      </c>
      <c r="AT911" s="11" t="e">
        <f>VLOOKUP($C911, Team_Batting___Dashboard[[Team]:[wOBA]], 16, FALSE)</f>
        <v>#N/A</v>
      </c>
      <c r="AU911" s="11" t="e">
        <f>VLOOKUP($C911, Team_Batting___Advanced[[Team]:[OPS]], 9, FALSE)</f>
        <v>#N/A</v>
      </c>
      <c r="AV911" s="11" t="e">
        <f>VLOOKUP($C911, Team_Batting___Advanced[], 19, FALSE)</f>
        <v>#N/A</v>
      </c>
      <c r="AW911" s="11" t="e">
        <f>VLOOKUP($C911, 'Team Per G'!$A$2:$G$31, 3, FALSE)</f>
        <v>#N/A</v>
      </c>
      <c r="AX911" s="11" t="e">
        <f>VLOOKUP($C911, 'Team Per G'!$A$2:$G$31, 5, FALSE)</f>
        <v>#N/A</v>
      </c>
      <c r="AY911" s="11" t="e">
        <f>VLOOKUP($C911, 'Team Per G'!$A$2:$G$31, 4, FALSE)</f>
        <v>#N/A</v>
      </c>
      <c r="AZ911" s="11" t="e">
        <f>VLOOKUP($C911, Team_Batting___Dashboard[], 22, FALSE)/$AH911</f>
        <v>#N/A</v>
      </c>
      <c r="BA911" s="11" t="e">
        <f>VLOOKUP($C911, 'FanGraphs - Team WAR Projected'!$B$2:$E$31, 4, FALSE)/162</f>
        <v>#N/A</v>
      </c>
      <c r="BB911" s="11" t="e">
        <f t="shared" si="170"/>
        <v>#N/A</v>
      </c>
      <c r="BC911" s="11" t="e">
        <f>VLOOKUP($C911, FanGraphs_Standings[[Abbreviation]:[2024 Year to Date RS/G]], 6, FALSE)/$AH911</f>
        <v>#N/A</v>
      </c>
      <c r="BD911" s="11" t="e">
        <f>VLOOKUP($C911, FanGraphs_Standings[[Abbreviation]:[2024 Projected Full Season RDif]], 19, FALSE)/162</f>
        <v>#N/A</v>
      </c>
      <c r="BE911" s="11" t="e">
        <f t="shared" si="171"/>
        <v>#N/A</v>
      </c>
      <c r="BF911" s="11" t="e">
        <f>VLOOKUP($C911, FanGraphs_Standings[[Abbreviation]:[2024 Projected Full Season RDif]], 5, FALSE)</f>
        <v>#N/A</v>
      </c>
      <c r="BG911" s="11" t="e">
        <f>VLOOKUP($C911, FanGraphs_Standings[[Abbreviation]:[2024 Projected Full Season W%]], 18, FALSE)</f>
        <v>#N/A</v>
      </c>
      <c r="BH911" s="11" t="e">
        <f t="shared" si="172"/>
        <v>#N/A</v>
      </c>
      <c r="BI911" s="11" t="e">
        <f>VLOOKUP($C911, 'Home Field Adv'!$A$2:$K$31, 11, FALSE)</f>
        <v>#N/A</v>
      </c>
      <c r="BL911" s="12" t="str">
        <f t="shared" si="173"/>
        <v/>
      </c>
      <c r="BM911" s="12" t="str">
        <f t="shared" si="163"/>
        <v/>
      </c>
      <c r="BN911" s="12" t="str">
        <f t="shared" si="174"/>
        <v/>
      </c>
    </row>
    <row r="912" spans="6:66" x14ac:dyDescent="0.45">
      <c r="F912" s="11" t="e">
        <f>VLOOKUP($B912, FanGraphs_Standings[[Abbreviation]:[2024 Year to Date G]], 2, FALSE)</f>
        <v>#N/A</v>
      </c>
      <c r="G912" s="11" t="e">
        <f>_xlfn.IFNA(VLOOKUP($D912, 'SP Per G'!$A$2:$D$1385, 3, FALSE),M912)</f>
        <v>#N/A</v>
      </c>
      <c r="H912" s="11" t="e">
        <f>IF(AND(ISNA(VLOOKUP($D912, 'SP Per G'!$A$2:$D$1385, 4, FALSE)), ISTEXT($D912)), G912,IF(ISNA(VLOOKUP($D912, 'SP Per G'!$A$2:$D$1385, 4, FALSE)), M912, VLOOKUP($D912, 'SP Per G'!$A$2:$D$1385, 4, FALSE)))</f>
        <v>#N/A</v>
      </c>
      <c r="I912" s="11" t="e">
        <f t="shared" si="164"/>
        <v>#N/A</v>
      </c>
      <c r="J912" s="11" t="e">
        <f>_xlfn.IFNA(VLOOKUP($D912,Individual_Pitching___Dashboard[],18,FALSE),VLOOKUP(B912,Team_Pitching___Dashboard[[Team]:[ERA]],17,FALSE))</f>
        <v>#N/A</v>
      </c>
      <c r="K912" s="11" t="e">
        <f>_xlfn.IFNA(VLOOKUP($D912, Individual_Pitching___Dashboard[], 20, FALSE), VLOOKUP(B912,Team_Pitching___Dashboard[[Team]:[xFIP]],20,FALSE))</f>
        <v>#N/A</v>
      </c>
      <c r="L912" s="11" t="e">
        <f>_xlfn.IFNA(VLOOKUP($D912, Individual_Pitching___Advanced[], 21,FALSE), VLOOKUP(B912, Team_Pitching___Advanced[], 20, FALSE))</f>
        <v>#N/A</v>
      </c>
      <c r="M912" s="11" t="e">
        <f>VLOOKUP($B912, 'Team Per G'!$A$2:$G$31, 7, FALSE)</f>
        <v>#N/A</v>
      </c>
      <c r="N912" s="11" t="e">
        <f>VLOOKUP($B912, 'FanGraphs - Team WAR Projected'!$B$2:$E$31, 3, FALSE)/162</f>
        <v>#N/A</v>
      </c>
      <c r="O912" s="11" t="e">
        <f t="shared" si="165"/>
        <v>#N/A</v>
      </c>
      <c r="P912" s="11" t="e">
        <f>VLOOKUP($B912, Team_Pitching___Advanced[[Team]:[xFIP]], 19,FALSE)</f>
        <v>#N/A</v>
      </c>
      <c r="Q912" s="11" t="e">
        <f>VLOOKUP($B912, Team_Pitching___Advanced[], 20, FALSE)</f>
        <v>#N/A</v>
      </c>
      <c r="R912" s="11" t="e">
        <f>VLOOKUP($B912, Team_Batting___Dashboard[[Team]:[wOBA]], 16, FALSE)</f>
        <v>#N/A</v>
      </c>
      <c r="S912" s="11" t="e">
        <f>VLOOKUP($B912, Team_Batting___Advanced[[Team]:[OPS]], 9, FALSE)</f>
        <v>#N/A</v>
      </c>
      <c r="T912" s="11" t="e">
        <f>VLOOKUP($B912, Team_Batting___Advanced[], 19, FALSE)</f>
        <v>#N/A</v>
      </c>
      <c r="U912" s="11" t="e">
        <f>VLOOKUP($B912, 'Team Per G'!$A$2:$G$31, 3, FALSE)</f>
        <v>#N/A</v>
      </c>
      <c r="V912" s="11" t="e">
        <f>VLOOKUP($B912, 'Team Per G'!$A$2:$G$31, 5, FALSE)</f>
        <v>#N/A</v>
      </c>
      <c r="W912" s="11" t="e">
        <f>VLOOKUP($B912, 'Team Per G'!$A$2:$G$31, 4, FALSE)</f>
        <v>#N/A</v>
      </c>
      <c r="X912" s="11" t="e">
        <f>VLOOKUP($B912, Team_Batting___Dashboard[], 22, FALSE)/$F912</f>
        <v>#N/A</v>
      </c>
      <c r="Y912" s="11" t="e">
        <f>VLOOKUP($B912, 'FanGraphs - Team WAR Projected'!$B$2:$E$31, 4, FALSE)/162</f>
        <v>#N/A</v>
      </c>
      <c r="Z912" s="11" t="e">
        <f t="shared" si="166"/>
        <v>#N/A</v>
      </c>
      <c r="AA912" s="11" t="e">
        <f>VLOOKUP($B912, FanGraphs_Standings[[Abbreviation]:[2024 Year to Date RS/G]], 6, FALSE)/$F912</f>
        <v>#N/A</v>
      </c>
      <c r="AB912" s="11" t="e">
        <f>VLOOKUP($B912, FanGraphs_Standings[[Abbreviation]:[2024 Projected Full Season RDif]], 19, FALSE)/162</f>
        <v>#N/A</v>
      </c>
      <c r="AC912" s="11" t="e">
        <f t="shared" si="175"/>
        <v>#N/A</v>
      </c>
      <c r="AD912" s="11" t="e">
        <f>VLOOKUP($B912, FanGraphs_Standings[[Abbreviation]:[2024 Projected Full Season RDif]], 5, FALSE)</f>
        <v>#N/A</v>
      </c>
      <c r="AE912" s="11" t="e">
        <f>VLOOKUP($B912, FanGraphs_Standings[[Abbreviation]:[2024 Projected Full Season W%]], 18, FALSE)</f>
        <v>#N/A</v>
      </c>
      <c r="AF912" s="11" t="e">
        <f t="shared" si="167"/>
        <v>#N/A</v>
      </c>
      <c r="AG912" s="11" t="e">
        <f>VLOOKUP($B912, 'Home Field Adv'!$A$2:$I$31, 9, FALSE)</f>
        <v>#N/A</v>
      </c>
      <c r="AH912" s="11" t="e">
        <f>VLOOKUP($C912, FanGraphs_Standings[[Abbreviation]:[2024 Year to Date G]], 2, FALSE)</f>
        <v>#N/A</v>
      </c>
      <c r="AI912" s="11" t="e">
        <f>_xlfn.IFNA(VLOOKUP($E912, 'SP Per G'!$A$2:$D$1385, 3, FALSE), AO912)</f>
        <v>#N/A</v>
      </c>
      <c r="AJ912" s="11" t="e">
        <f>IF(AND(ISNA(VLOOKUP($E912, 'SP Per G'!$A$2:$D$1385, 4, FALSE)), ISTEXT($E912)), AI912,IF(ISNA(VLOOKUP($E912, 'SP Per G'!$A$2:$D$1385, 4, FALSE)), AO912, VLOOKUP($E912, 'SP Per G'!$A$2:$D$1385, 4, FALSE)))</f>
        <v>#N/A</v>
      </c>
      <c r="AK912" s="11" t="e">
        <f t="shared" si="168"/>
        <v>#N/A</v>
      </c>
      <c r="AL912" s="11" t="e">
        <f>_xlfn.IFNA(VLOOKUP($E912, Individual_Pitching___Dashboard[], 18, FALSE), VLOOKUP($C912,Team_Pitching___Advanced[[Team]:[SIERA]],16,FALSE))</f>
        <v>#N/A</v>
      </c>
      <c r="AM912" s="11" t="e">
        <f>_xlfn.IFNA(VLOOKUP($E912, Individual_Pitching___Dashboard[], 20, FALSE), VLOOKUP($C912,Team_Pitching___Advanced[[Team]:[xFIP]],19,FALSE))</f>
        <v>#N/A</v>
      </c>
      <c r="AN912" s="11" t="e">
        <f>_xlfn.IFNA(VLOOKUP($E912,Individual_Pitching___Advanced[],21,FALSE),VLOOKUP($C912,Team_Pitching___Advanced[[Team]:[SIERA]],20,FALSE))</f>
        <v>#N/A</v>
      </c>
      <c r="AO912" s="11" t="e">
        <f>VLOOKUP($C912, 'Team Per G'!$A$2:$G$31, 7, FALSE)</f>
        <v>#N/A</v>
      </c>
      <c r="AP912" s="11" t="e">
        <f>VLOOKUP($C912, 'FanGraphs - Team WAR Projected'!$B$2:$E$31, 3, FALSE)/162</f>
        <v>#N/A</v>
      </c>
      <c r="AQ912" s="11" t="e">
        <f t="shared" si="169"/>
        <v>#N/A</v>
      </c>
      <c r="AR912" s="11" t="e">
        <f>VLOOKUP($C912, Team_Pitching___Advanced[[Team]:[xFIP]], 19,FALSE)</f>
        <v>#N/A</v>
      </c>
      <c r="AS912" s="11" t="e">
        <f>VLOOKUP($C912, Team_Pitching___Advanced[], 20, FALSE)</f>
        <v>#N/A</v>
      </c>
      <c r="AT912" s="11" t="e">
        <f>VLOOKUP($C912, Team_Batting___Dashboard[[Team]:[wOBA]], 16, FALSE)</f>
        <v>#N/A</v>
      </c>
      <c r="AU912" s="11" t="e">
        <f>VLOOKUP($C912, Team_Batting___Advanced[[Team]:[OPS]], 9, FALSE)</f>
        <v>#N/A</v>
      </c>
      <c r="AV912" s="11" t="e">
        <f>VLOOKUP($C912, Team_Batting___Advanced[], 19, FALSE)</f>
        <v>#N/A</v>
      </c>
      <c r="AW912" s="11" t="e">
        <f>VLOOKUP($C912, 'Team Per G'!$A$2:$G$31, 3, FALSE)</f>
        <v>#N/A</v>
      </c>
      <c r="AX912" s="11" t="e">
        <f>VLOOKUP($C912, 'Team Per G'!$A$2:$G$31, 5, FALSE)</f>
        <v>#N/A</v>
      </c>
      <c r="AY912" s="11" t="e">
        <f>VLOOKUP($C912, 'Team Per G'!$A$2:$G$31, 4, FALSE)</f>
        <v>#N/A</v>
      </c>
      <c r="AZ912" s="11" t="e">
        <f>VLOOKUP($C912, Team_Batting___Dashboard[], 22, FALSE)/$AH912</f>
        <v>#N/A</v>
      </c>
      <c r="BA912" s="11" t="e">
        <f>VLOOKUP($C912, 'FanGraphs - Team WAR Projected'!$B$2:$E$31, 4, FALSE)/162</f>
        <v>#N/A</v>
      </c>
      <c r="BB912" s="11" t="e">
        <f t="shared" si="170"/>
        <v>#N/A</v>
      </c>
      <c r="BC912" s="11" t="e">
        <f>VLOOKUP($C912, FanGraphs_Standings[[Abbreviation]:[2024 Year to Date RS/G]], 6, FALSE)/$AH912</f>
        <v>#N/A</v>
      </c>
      <c r="BD912" s="11" t="e">
        <f>VLOOKUP($C912, FanGraphs_Standings[[Abbreviation]:[2024 Projected Full Season RDif]], 19, FALSE)/162</f>
        <v>#N/A</v>
      </c>
      <c r="BE912" s="11" t="e">
        <f t="shared" si="171"/>
        <v>#N/A</v>
      </c>
      <c r="BF912" s="11" t="e">
        <f>VLOOKUP($C912, FanGraphs_Standings[[Abbreviation]:[2024 Projected Full Season RDif]], 5, FALSE)</f>
        <v>#N/A</v>
      </c>
      <c r="BG912" s="11" t="e">
        <f>VLOOKUP($C912, FanGraphs_Standings[[Abbreviation]:[2024 Projected Full Season W%]], 18, FALSE)</f>
        <v>#N/A</v>
      </c>
      <c r="BH912" s="11" t="e">
        <f t="shared" si="172"/>
        <v>#N/A</v>
      </c>
      <c r="BI912" s="11" t="e">
        <f>VLOOKUP($C912, 'Home Field Adv'!$A$2:$K$31, 11, FALSE)</f>
        <v>#N/A</v>
      </c>
      <c r="BL912" s="12" t="str">
        <f t="shared" si="173"/>
        <v/>
      </c>
      <c r="BM912" s="12" t="str">
        <f t="shared" si="163"/>
        <v/>
      </c>
      <c r="BN912" s="12" t="str">
        <f t="shared" si="174"/>
        <v/>
      </c>
    </row>
    <row r="913" spans="6:66" x14ac:dyDescent="0.45">
      <c r="F913" s="11" t="e">
        <f>VLOOKUP($B913, FanGraphs_Standings[[Abbreviation]:[2024 Year to Date G]], 2, FALSE)</f>
        <v>#N/A</v>
      </c>
      <c r="G913" s="11" t="e">
        <f>_xlfn.IFNA(VLOOKUP($D913, 'SP Per G'!$A$2:$D$1385, 3, FALSE),M913)</f>
        <v>#N/A</v>
      </c>
      <c r="H913" s="11" t="e">
        <f>IF(AND(ISNA(VLOOKUP($D913, 'SP Per G'!$A$2:$D$1385, 4, FALSE)), ISTEXT($D913)), G913,IF(ISNA(VLOOKUP($D913, 'SP Per G'!$A$2:$D$1385, 4, FALSE)), M913, VLOOKUP($D913, 'SP Per G'!$A$2:$D$1385, 4, FALSE)))</f>
        <v>#N/A</v>
      </c>
      <c r="I913" s="11" t="e">
        <f t="shared" si="164"/>
        <v>#N/A</v>
      </c>
      <c r="J913" s="11" t="e">
        <f>_xlfn.IFNA(VLOOKUP($D913,Individual_Pitching___Dashboard[],18,FALSE),VLOOKUP(B913,Team_Pitching___Dashboard[[Team]:[ERA]],17,FALSE))</f>
        <v>#N/A</v>
      </c>
      <c r="K913" s="11" t="e">
        <f>_xlfn.IFNA(VLOOKUP($D913, Individual_Pitching___Dashboard[], 20, FALSE), VLOOKUP(B913,Team_Pitching___Dashboard[[Team]:[xFIP]],20,FALSE))</f>
        <v>#N/A</v>
      </c>
      <c r="L913" s="11" t="e">
        <f>_xlfn.IFNA(VLOOKUP($D913, Individual_Pitching___Advanced[], 21,FALSE), VLOOKUP(B913, Team_Pitching___Advanced[], 20, FALSE))</f>
        <v>#N/A</v>
      </c>
      <c r="M913" s="11" t="e">
        <f>VLOOKUP($B913, 'Team Per G'!$A$2:$G$31, 7, FALSE)</f>
        <v>#N/A</v>
      </c>
      <c r="N913" s="11" t="e">
        <f>VLOOKUP($B913, 'FanGraphs - Team WAR Projected'!$B$2:$E$31, 3, FALSE)/162</f>
        <v>#N/A</v>
      </c>
      <c r="O913" s="11" t="e">
        <f t="shared" si="165"/>
        <v>#N/A</v>
      </c>
      <c r="P913" s="11" t="e">
        <f>VLOOKUP($B913, Team_Pitching___Advanced[[Team]:[xFIP]], 19,FALSE)</f>
        <v>#N/A</v>
      </c>
      <c r="Q913" s="11" t="e">
        <f>VLOOKUP($B913, Team_Pitching___Advanced[], 20, FALSE)</f>
        <v>#N/A</v>
      </c>
      <c r="R913" s="11" t="e">
        <f>VLOOKUP($B913, Team_Batting___Dashboard[[Team]:[wOBA]], 16, FALSE)</f>
        <v>#N/A</v>
      </c>
      <c r="S913" s="11" t="e">
        <f>VLOOKUP($B913, Team_Batting___Advanced[[Team]:[OPS]], 9, FALSE)</f>
        <v>#N/A</v>
      </c>
      <c r="T913" s="11" t="e">
        <f>VLOOKUP($B913, Team_Batting___Advanced[], 19, FALSE)</f>
        <v>#N/A</v>
      </c>
      <c r="U913" s="11" t="e">
        <f>VLOOKUP($B913, 'Team Per G'!$A$2:$G$31, 3, FALSE)</f>
        <v>#N/A</v>
      </c>
      <c r="V913" s="11" t="e">
        <f>VLOOKUP($B913, 'Team Per G'!$A$2:$G$31, 5, FALSE)</f>
        <v>#N/A</v>
      </c>
      <c r="W913" s="11" t="e">
        <f>VLOOKUP($B913, 'Team Per G'!$A$2:$G$31, 4, FALSE)</f>
        <v>#N/A</v>
      </c>
      <c r="X913" s="11" t="e">
        <f>VLOOKUP($B913, Team_Batting___Dashboard[], 22, FALSE)/$F913</f>
        <v>#N/A</v>
      </c>
      <c r="Y913" s="11" t="e">
        <f>VLOOKUP($B913, 'FanGraphs - Team WAR Projected'!$B$2:$E$31, 4, FALSE)/162</f>
        <v>#N/A</v>
      </c>
      <c r="Z913" s="11" t="e">
        <f t="shared" si="166"/>
        <v>#N/A</v>
      </c>
      <c r="AA913" s="11" t="e">
        <f>VLOOKUP($B913, FanGraphs_Standings[[Abbreviation]:[2024 Year to Date RS/G]], 6, FALSE)/$F913</f>
        <v>#N/A</v>
      </c>
      <c r="AB913" s="11" t="e">
        <f>VLOOKUP($B913, FanGraphs_Standings[[Abbreviation]:[2024 Projected Full Season RDif]], 19, FALSE)/162</f>
        <v>#N/A</v>
      </c>
      <c r="AC913" s="11" t="e">
        <f t="shared" si="175"/>
        <v>#N/A</v>
      </c>
      <c r="AD913" s="11" t="e">
        <f>VLOOKUP($B913, FanGraphs_Standings[[Abbreviation]:[2024 Projected Full Season RDif]], 5, FALSE)</f>
        <v>#N/A</v>
      </c>
      <c r="AE913" s="11" t="e">
        <f>VLOOKUP($B913, FanGraphs_Standings[[Abbreviation]:[2024 Projected Full Season W%]], 18, FALSE)</f>
        <v>#N/A</v>
      </c>
      <c r="AF913" s="11" t="e">
        <f t="shared" si="167"/>
        <v>#N/A</v>
      </c>
      <c r="AG913" s="11" t="e">
        <f>VLOOKUP($B913, 'Home Field Adv'!$A$2:$I$31, 9, FALSE)</f>
        <v>#N/A</v>
      </c>
      <c r="AH913" s="11" t="e">
        <f>VLOOKUP($C913, FanGraphs_Standings[[Abbreviation]:[2024 Year to Date G]], 2, FALSE)</f>
        <v>#N/A</v>
      </c>
      <c r="AI913" s="11" t="e">
        <f>_xlfn.IFNA(VLOOKUP($E913, 'SP Per G'!$A$2:$D$1385, 3, FALSE), AO913)</f>
        <v>#N/A</v>
      </c>
      <c r="AJ913" s="11" t="e">
        <f>IF(AND(ISNA(VLOOKUP($E913, 'SP Per G'!$A$2:$D$1385, 4, FALSE)), ISTEXT($E913)), AI913,IF(ISNA(VLOOKUP($E913, 'SP Per G'!$A$2:$D$1385, 4, FALSE)), AO913, VLOOKUP($E913, 'SP Per G'!$A$2:$D$1385, 4, FALSE)))</f>
        <v>#N/A</v>
      </c>
      <c r="AK913" s="11" t="e">
        <f t="shared" si="168"/>
        <v>#N/A</v>
      </c>
      <c r="AL913" s="11" t="e">
        <f>_xlfn.IFNA(VLOOKUP($E913, Individual_Pitching___Dashboard[], 18, FALSE), VLOOKUP($C913,Team_Pitching___Advanced[[Team]:[SIERA]],16,FALSE))</f>
        <v>#N/A</v>
      </c>
      <c r="AM913" s="11" t="e">
        <f>_xlfn.IFNA(VLOOKUP($E913, Individual_Pitching___Dashboard[], 20, FALSE), VLOOKUP($C913,Team_Pitching___Advanced[[Team]:[xFIP]],19,FALSE))</f>
        <v>#N/A</v>
      </c>
      <c r="AN913" s="11" t="e">
        <f>_xlfn.IFNA(VLOOKUP($E913,Individual_Pitching___Advanced[],21,FALSE),VLOOKUP($C913,Team_Pitching___Advanced[[Team]:[SIERA]],20,FALSE))</f>
        <v>#N/A</v>
      </c>
      <c r="AO913" s="11" t="e">
        <f>VLOOKUP($C913, 'Team Per G'!$A$2:$G$31, 7, FALSE)</f>
        <v>#N/A</v>
      </c>
      <c r="AP913" s="11" t="e">
        <f>VLOOKUP($C913, 'FanGraphs - Team WAR Projected'!$B$2:$E$31, 3, FALSE)/162</f>
        <v>#N/A</v>
      </c>
      <c r="AQ913" s="11" t="e">
        <f t="shared" si="169"/>
        <v>#N/A</v>
      </c>
      <c r="AR913" s="11" t="e">
        <f>VLOOKUP($C913, Team_Pitching___Advanced[[Team]:[xFIP]], 19,FALSE)</f>
        <v>#N/A</v>
      </c>
      <c r="AS913" s="11" t="e">
        <f>VLOOKUP($C913, Team_Pitching___Advanced[], 20, FALSE)</f>
        <v>#N/A</v>
      </c>
      <c r="AT913" s="11" t="e">
        <f>VLOOKUP($C913, Team_Batting___Dashboard[[Team]:[wOBA]], 16, FALSE)</f>
        <v>#N/A</v>
      </c>
      <c r="AU913" s="11" t="e">
        <f>VLOOKUP($C913, Team_Batting___Advanced[[Team]:[OPS]], 9, FALSE)</f>
        <v>#N/A</v>
      </c>
      <c r="AV913" s="11" t="e">
        <f>VLOOKUP($C913, Team_Batting___Advanced[], 19, FALSE)</f>
        <v>#N/A</v>
      </c>
      <c r="AW913" s="11" t="e">
        <f>VLOOKUP($C913, 'Team Per G'!$A$2:$G$31, 3, FALSE)</f>
        <v>#N/A</v>
      </c>
      <c r="AX913" s="11" t="e">
        <f>VLOOKUP($C913, 'Team Per G'!$A$2:$G$31, 5, FALSE)</f>
        <v>#N/A</v>
      </c>
      <c r="AY913" s="11" t="e">
        <f>VLOOKUP($C913, 'Team Per G'!$A$2:$G$31, 4, FALSE)</f>
        <v>#N/A</v>
      </c>
      <c r="AZ913" s="11" t="e">
        <f>VLOOKUP($C913, Team_Batting___Dashboard[], 22, FALSE)/$AH913</f>
        <v>#N/A</v>
      </c>
      <c r="BA913" s="11" t="e">
        <f>VLOOKUP($C913, 'FanGraphs - Team WAR Projected'!$B$2:$E$31, 4, FALSE)/162</f>
        <v>#N/A</v>
      </c>
      <c r="BB913" s="11" t="e">
        <f t="shared" si="170"/>
        <v>#N/A</v>
      </c>
      <c r="BC913" s="11" t="e">
        <f>VLOOKUP($C913, FanGraphs_Standings[[Abbreviation]:[2024 Year to Date RS/G]], 6, FALSE)/$AH913</f>
        <v>#N/A</v>
      </c>
      <c r="BD913" s="11" t="e">
        <f>VLOOKUP($C913, FanGraphs_Standings[[Abbreviation]:[2024 Projected Full Season RDif]], 19, FALSE)/162</f>
        <v>#N/A</v>
      </c>
      <c r="BE913" s="11" t="e">
        <f t="shared" si="171"/>
        <v>#N/A</v>
      </c>
      <c r="BF913" s="11" t="e">
        <f>VLOOKUP($C913, FanGraphs_Standings[[Abbreviation]:[2024 Projected Full Season RDif]], 5, FALSE)</f>
        <v>#N/A</v>
      </c>
      <c r="BG913" s="11" t="e">
        <f>VLOOKUP($C913, FanGraphs_Standings[[Abbreviation]:[2024 Projected Full Season W%]], 18, FALSE)</f>
        <v>#N/A</v>
      </c>
      <c r="BH913" s="11" t="e">
        <f t="shared" si="172"/>
        <v>#N/A</v>
      </c>
      <c r="BI913" s="11" t="e">
        <f>VLOOKUP($C913, 'Home Field Adv'!$A$2:$K$31, 11, FALSE)</f>
        <v>#N/A</v>
      </c>
      <c r="BL913" s="12" t="str">
        <f t="shared" si="173"/>
        <v/>
      </c>
      <c r="BM913" s="12" t="str">
        <f t="shared" si="163"/>
        <v/>
      </c>
      <c r="BN913" s="12" t="str">
        <f t="shared" si="174"/>
        <v/>
      </c>
    </row>
    <row r="914" spans="6:66" x14ac:dyDescent="0.45">
      <c r="F914" s="11" t="e">
        <f>VLOOKUP($B914, FanGraphs_Standings[[Abbreviation]:[2024 Year to Date G]], 2, FALSE)</f>
        <v>#N/A</v>
      </c>
      <c r="G914" s="11" t="e">
        <f>_xlfn.IFNA(VLOOKUP($D914, 'SP Per G'!$A$2:$D$1385, 3, FALSE),M914)</f>
        <v>#N/A</v>
      </c>
      <c r="H914" s="11" t="e">
        <f>IF(AND(ISNA(VLOOKUP($D914, 'SP Per G'!$A$2:$D$1385, 4, FALSE)), ISTEXT($D914)), G914,IF(ISNA(VLOOKUP($D914, 'SP Per G'!$A$2:$D$1385, 4, FALSE)), M914, VLOOKUP($D914, 'SP Per G'!$A$2:$D$1385, 4, FALSE)))</f>
        <v>#N/A</v>
      </c>
      <c r="I914" s="11" t="e">
        <f t="shared" si="164"/>
        <v>#N/A</v>
      </c>
      <c r="J914" s="11" t="e">
        <f>_xlfn.IFNA(VLOOKUP($D914,Individual_Pitching___Dashboard[],18,FALSE),VLOOKUP(B914,Team_Pitching___Dashboard[[Team]:[ERA]],17,FALSE))</f>
        <v>#N/A</v>
      </c>
      <c r="K914" s="11" t="e">
        <f>_xlfn.IFNA(VLOOKUP($D914, Individual_Pitching___Dashboard[], 20, FALSE), VLOOKUP(B914,Team_Pitching___Dashboard[[Team]:[xFIP]],20,FALSE))</f>
        <v>#N/A</v>
      </c>
      <c r="L914" s="11" t="e">
        <f>_xlfn.IFNA(VLOOKUP($D914, Individual_Pitching___Advanced[], 21,FALSE), VLOOKUP(B914, Team_Pitching___Advanced[], 20, FALSE))</f>
        <v>#N/A</v>
      </c>
      <c r="M914" s="11" t="e">
        <f>VLOOKUP($B914, 'Team Per G'!$A$2:$G$31, 7, FALSE)</f>
        <v>#N/A</v>
      </c>
      <c r="N914" s="11" t="e">
        <f>VLOOKUP($B914, 'FanGraphs - Team WAR Projected'!$B$2:$E$31, 3, FALSE)/162</f>
        <v>#N/A</v>
      </c>
      <c r="O914" s="11" t="e">
        <f t="shared" si="165"/>
        <v>#N/A</v>
      </c>
      <c r="P914" s="11" t="e">
        <f>VLOOKUP($B914, Team_Pitching___Advanced[[Team]:[xFIP]], 19,FALSE)</f>
        <v>#N/A</v>
      </c>
      <c r="Q914" s="11" t="e">
        <f>VLOOKUP($B914, Team_Pitching___Advanced[], 20, FALSE)</f>
        <v>#N/A</v>
      </c>
      <c r="R914" s="11" t="e">
        <f>VLOOKUP($B914, Team_Batting___Dashboard[[Team]:[wOBA]], 16, FALSE)</f>
        <v>#N/A</v>
      </c>
      <c r="S914" s="11" t="e">
        <f>VLOOKUP($B914, Team_Batting___Advanced[[Team]:[OPS]], 9, FALSE)</f>
        <v>#N/A</v>
      </c>
      <c r="T914" s="11" t="e">
        <f>VLOOKUP($B914, Team_Batting___Advanced[], 19, FALSE)</f>
        <v>#N/A</v>
      </c>
      <c r="U914" s="11" t="e">
        <f>VLOOKUP($B914, 'Team Per G'!$A$2:$G$31, 3, FALSE)</f>
        <v>#N/A</v>
      </c>
      <c r="V914" s="11" t="e">
        <f>VLOOKUP($B914, 'Team Per G'!$A$2:$G$31, 5, FALSE)</f>
        <v>#N/A</v>
      </c>
      <c r="W914" s="11" t="e">
        <f>VLOOKUP($B914, 'Team Per G'!$A$2:$G$31, 4, FALSE)</f>
        <v>#N/A</v>
      </c>
      <c r="X914" s="11" t="e">
        <f>VLOOKUP($B914, Team_Batting___Dashboard[], 22, FALSE)/$F914</f>
        <v>#N/A</v>
      </c>
      <c r="Y914" s="11" t="e">
        <f>VLOOKUP($B914, 'FanGraphs - Team WAR Projected'!$B$2:$E$31, 4, FALSE)/162</f>
        <v>#N/A</v>
      </c>
      <c r="Z914" s="11" t="e">
        <f t="shared" si="166"/>
        <v>#N/A</v>
      </c>
      <c r="AA914" s="11" t="e">
        <f>VLOOKUP($B914, FanGraphs_Standings[[Abbreviation]:[2024 Year to Date RS/G]], 6, FALSE)/$F914</f>
        <v>#N/A</v>
      </c>
      <c r="AB914" s="11" t="e">
        <f>VLOOKUP($B914, FanGraphs_Standings[[Abbreviation]:[2024 Projected Full Season RDif]], 19, FALSE)/162</f>
        <v>#N/A</v>
      </c>
      <c r="AC914" s="11" t="e">
        <f t="shared" si="175"/>
        <v>#N/A</v>
      </c>
      <c r="AD914" s="11" t="e">
        <f>VLOOKUP($B914, FanGraphs_Standings[[Abbreviation]:[2024 Projected Full Season RDif]], 5, FALSE)</f>
        <v>#N/A</v>
      </c>
      <c r="AE914" s="11" t="e">
        <f>VLOOKUP($B914, FanGraphs_Standings[[Abbreviation]:[2024 Projected Full Season W%]], 18, FALSE)</f>
        <v>#N/A</v>
      </c>
      <c r="AF914" s="11" t="e">
        <f t="shared" si="167"/>
        <v>#N/A</v>
      </c>
      <c r="AG914" s="11" t="e">
        <f>VLOOKUP($B914, 'Home Field Adv'!$A$2:$I$31, 9, FALSE)</f>
        <v>#N/A</v>
      </c>
      <c r="AH914" s="11" t="e">
        <f>VLOOKUP($C914, FanGraphs_Standings[[Abbreviation]:[2024 Year to Date G]], 2, FALSE)</f>
        <v>#N/A</v>
      </c>
      <c r="AI914" s="11" t="e">
        <f>_xlfn.IFNA(VLOOKUP($E914, 'SP Per G'!$A$2:$D$1385, 3, FALSE), AO914)</f>
        <v>#N/A</v>
      </c>
      <c r="AJ914" s="11" t="e">
        <f>IF(AND(ISNA(VLOOKUP($E914, 'SP Per G'!$A$2:$D$1385, 4, FALSE)), ISTEXT($E914)), AI914,IF(ISNA(VLOOKUP($E914, 'SP Per G'!$A$2:$D$1385, 4, FALSE)), AO914, VLOOKUP($E914, 'SP Per G'!$A$2:$D$1385, 4, FALSE)))</f>
        <v>#N/A</v>
      </c>
      <c r="AK914" s="11" t="e">
        <f t="shared" si="168"/>
        <v>#N/A</v>
      </c>
      <c r="AL914" s="11" t="e">
        <f>_xlfn.IFNA(VLOOKUP($E914, Individual_Pitching___Dashboard[], 18, FALSE), VLOOKUP($C914,Team_Pitching___Advanced[[Team]:[SIERA]],16,FALSE))</f>
        <v>#N/A</v>
      </c>
      <c r="AM914" s="11" t="e">
        <f>_xlfn.IFNA(VLOOKUP($E914, Individual_Pitching___Dashboard[], 20, FALSE), VLOOKUP($C914,Team_Pitching___Advanced[[Team]:[xFIP]],19,FALSE))</f>
        <v>#N/A</v>
      </c>
      <c r="AN914" s="11" t="e">
        <f>_xlfn.IFNA(VLOOKUP($E914,Individual_Pitching___Advanced[],21,FALSE),VLOOKUP($C914,Team_Pitching___Advanced[[Team]:[SIERA]],20,FALSE))</f>
        <v>#N/A</v>
      </c>
      <c r="AO914" s="11" t="e">
        <f>VLOOKUP($C914, 'Team Per G'!$A$2:$G$31, 7, FALSE)</f>
        <v>#N/A</v>
      </c>
      <c r="AP914" s="11" t="e">
        <f>VLOOKUP($C914, 'FanGraphs - Team WAR Projected'!$B$2:$E$31, 3, FALSE)/162</f>
        <v>#N/A</v>
      </c>
      <c r="AQ914" s="11" t="e">
        <f t="shared" si="169"/>
        <v>#N/A</v>
      </c>
      <c r="AR914" s="11" t="e">
        <f>VLOOKUP($C914, Team_Pitching___Advanced[[Team]:[xFIP]], 19,FALSE)</f>
        <v>#N/A</v>
      </c>
      <c r="AS914" s="11" t="e">
        <f>VLOOKUP($C914, Team_Pitching___Advanced[], 20, FALSE)</f>
        <v>#N/A</v>
      </c>
      <c r="AT914" s="11" t="e">
        <f>VLOOKUP($C914, Team_Batting___Dashboard[[Team]:[wOBA]], 16, FALSE)</f>
        <v>#N/A</v>
      </c>
      <c r="AU914" s="11" t="e">
        <f>VLOOKUP($C914, Team_Batting___Advanced[[Team]:[OPS]], 9, FALSE)</f>
        <v>#N/A</v>
      </c>
      <c r="AV914" s="11" t="e">
        <f>VLOOKUP($C914, Team_Batting___Advanced[], 19, FALSE)</f>
        <v>#N/A</v>
      </c>
      <c r="AW914" s="11" t="e">
        <f>VLOOKUP($C914, 'Team Per G'!$A$2:$G$31, 3, FALSE)</f>
        <v>#N/A</v>
      </c>
      <c r="AX914" s="11" t="e">
        <f>VLOOKUP($C914, 'Team Per G'!$A$2:$G$31, 5, FALSE)</f>
        <v>#N/A</v>
      </c>
      <c r="AY914" s="11" t="e">
        <f>VLOOKUP($C914, 'Team Per G'!$A$2:$G$31, 4, FALSE)</f>
        <v>#N/A</v>
      </c>
      <c r="AZ914" s="11" t="e">
        <f>VLOOKUP($C914, Team_Batting___Dashboard[], 22, FALSE)/$AH914</f>
        <v>#N/A</v>
      </c>
      <c r="BA914" s="11" t="e">
        <f>VLOOKUP($C914, 'FanGraphs - Team WAR Projected'!$B$2:$E$31, 4, FALSE)/162</f>
        <v>#N/A</v>
      </c>
      <c r="BB914" s="11" t="e">
        <f t="shared" si="170"/>
        <v>#N/A</v>
      </c>
      <c r="BC914" s="11" t="e">
        <f>VLOOKUP($C914, FanGraphs_Standings[[Abbreviation]:[2024 Year to Date RS/G]], 6, FALSE)/$AH914</f>
        <v>#N/A</v>
      </c>
      <c r="BD914" s="11" t="e">
        <f>VLOOKUP($C914, FanGraphs_Standings[[Abbreviation]:[2024 Projected Full Season RDif]], 19, FALSE)/162</f>
        <v>#N/A</v>
      </c>
      <c r="BE914" s="11" t="e">
        <f t="shared" si="171"/>
        <v>#N/A</v>
      </c>
      <c r="BF914" s="11" t="e">
        <f>VLOOKUP($C914, FanGraphs_Standings[[Abbreviation]:[2024 Projected Full Season RDif]], 5, FALSE)</f>
        <v>#N/A</v>
      </c>
      <c r="BG914" s="11" t="e">
        <f>VLOOKUP($C914, FanGraphs_Standings[[Abbreviation]:[2024 Projected Full Season W%]], 18, FALSE)</f>
        <v>#N/A</v>
      </c>
      <c r="BH914" s="11" t="e">
        <f t="shared" si="172"/>
        <v>#N/A</v>
      </c>
      <c r="BI914" s="11" t="e">
        <f>VLOOKUP($C914, 'Home Field Adv'!$A$2:$K$31, 11, FALSE)</f>
        <v>#N/A</v>
      </c>
      <c r="BL914" s="12" t="str">
        <f t="shared" si="173"/>
        <v/>
      </c>
      <c r="BM914" s="12" t="str">
        <f t="shared" si="163"/>
        <v/>
      </c>
      <c r="BN914" s="12" t="str">
        <f t="shared" si="174"/>
        <v/>
      </c>
    </row>
    <row r="915" spans="6:66" x14ac:dyDescent="0.45">
      <c r="F915" s="11" t="e">
        <f>VLOOKUP($B915, FanGraphs_Standings[[Abbreviation]:[2024 Year to Date G]], 2, FALSE)</f>
        <v>#N/A</v>
      </c>
      <c r="G915" s="11" t="e">
        <f>_xlfn.IFNA(VLOOKUP($D915, 'SP Per G'!$A$2:$D$1385, 3, FALSE),M915)</f>
        <v>#N/A</v>
      </c>
      <c r="H915" s="11" t="e">
        <f>IF(AND(ISNA(VLOOKUP($D915, 'SP Per G'!$A$2:$D$1385, 4, FALSE)), ISTEXT($D915)), G915,IF(ISNA(VLOOKUP($D915, 'SP Per G'!$A$2:$D$1385, 4, FALSE)), M915, VLOOKUP($D915, 'SP Per G'!$A$2:$D$1385, 4, FALSE)))</f>
        <v>#N/A</v>
      </c>
      <c r="I915" s="11" t="e">
        <f t="shared" si="164"/>
        <v>#N/A</v>
      </c>
      <c r="J915" s="11" t="e">
        <f>_xlfn.IFNA(VLOOKUP($D915,Individual_Pitching___Dashboard[],18,FALSE),VLOOKUP(B915,Team_Pitching___Dashboard[[Team]:[ERA]],17,FALSE))</f>
        <v>#N/A</v>
      </c>
      <c r="K915" s="11" t="e">
        <f>_xlfn.IFNA(VLOOKUP($D915, Individual_Pitching___Dashboard[], 20, FALSE), VLOOKUP(B915,Team_Pitching___Dashboard[[Team]:[xFIP]],20,FALSE))</f>
        <v>#N/A</v>
      </c>
      <c r="L915" s="11" t="e">
        <f>_xlfn.IFNA(VLOOKUP($D915, Individual_Pitching___Advanced[], 21,FALSE), VLOOKUP(B915, Team_Pitching___Advanced[], 20, FALSE))</f>
        <v>#N/A</v>
      </c>
      <c r="M915" s="11" t="e">
        <f>VLOOKUP($B915, 'Team Per G'!$A$2:$G$31, 7, FALSE)</f>
        <v>#N/A</v>
      </c>
      <c r="N915" s="11" t="e">
        <f>VLOOKUP($B915, 'FanGraphs - Team WAR Projected'!$B$2:$E$31, 3, FALSE)/162</f>
        <v>#N/A</v>
      </c>
      <c r="O915" s="11" t="e">
        <f t="shared" si="165"/>
        <v>#N/A</v>
      </c>
      <c r="P915" s="11" t="e">
        <f>VLOOKUP($B915, Team_Pitching___Advanced[[Team]:[xFIP]], 19,FALSE)</f>
        <v>#N/A</v>
      </c>
      <c r="Q915" s="11" t="e">
        <f>VLOOKUP($B915, Team_Pitching___Advanced[], 20, FALSE)</f>
        <v>#N/A</v>
      </c>
      <c r="R915" s="11" t="e">
        <f>VLOOKUP($B915, Team_Batting___Dashboard[[Team]:[wOBA]], 16, FALSE)</f>
        <v>#N/A</v>
      </c>
      <c r="S915" s="11" t="e">
        <f>VLOOKUP($B915, Team_Batting___Advanced[[Team]:[OPS]], 9, FALSE)</f>
        <v>#N/A</v>
      </c>
      <c r="T915" s="11" t="e">
        <f>VLOOKUP($B915, Team_Batting___Advanced[], 19, FALSE)</f>
        <v>#N/A</v>
      </c>
      <c r="U915" s="11" t="e">
        <f>VLOOKUP($B915, 'Team Per G'!$A$2:$G$31, 3, FALSE)</f>
        <v>#N/A</v>
      </c>
      <c r="V915" s="11" t="e">
        <f>VLOOKUP($B915, 'Team Per G'!$A$2:$G$31, 5, FALSE)</f>
        <v>#N/A</v>
      </c>
      <c r="W915" s="11" t="e">
        <f>VLOOKUP($B915, 'Team Per G'!$A$2:$G$31, 4, FALSE)</f>
        <v>#N/A</v>
      </c>
      <c r="X915" s="11" t="e">
        <f>VLOOKUP($B915, Team_Batting___Dashboard[], 22, FALSE)/$F915</f>
        <v>#N/A</v>
      </c>
      <c r="Y915" s="11" t="e">
        <f>VLOOKUP($B915, 'FanGraphs - Team WAR Projected'!$B$2:$E$31, 4, FALSE)/162</f>
        <v>#N/A</v>
      </c>
      <c r="Z915" s="11" t="e">
        <f t="shared" si="166"/>
        <v>#N/A</v>
      </c>
      <c r="AA915" s="11" t="e">
        <f>VLOOKUP($B915, FanGraphs_Standings[[Abbreviation]:[2024 Year to Date RS/G]], 6, FALSE)/$F915</f>
        <v>#N/A</v>
      </c>
      <c r="AB915" s="11" t="e">
        <f>VLOOKUP($B915, FanGraphs_Standings[[Abbreviation]:[2024 Projected Full Season RDif]], 19, FALSE)/162</f>
        <v>#N/A</v>
      </c>
      <c r="AC915" s="11" t="e">
        <f t="shared" si="175"/>
        <v>#N/A</v>
      </c>
      <c r="AD915" s="11" t="e">
        <f>VLOOKUP($B915, FanGraphs_Standings[[Abbreviation]:[2024 Projected Full Season RDif]], 5, FALSE)</f>
        <v>#N/A</v>
      </c>
      <c r="AE915" s="11" t="e">
        <f>VLOOKUP($B915, FanGraphs_Standings[[Abbreviation]:[2024 Projected Full Season W%]], 18, FALSE)</f>
        <v>#N/A</v>
      </c>
      <c r="AF915" s="11" t="e">
        <f t="shared" si="167"/>
        <v>#N/A</v>
      </c>
      <c r="AG915" s="11" t="e">
        <f>VLOOKUP($B915, 'Home Field Adv'!$A$2:$I$31, 9, FALSE)</f>
        <v>#N/A</v>
      </c>
      <c r="AH915" s="11" t="e">
        <f>VLOOKUP($C915, FanGraphs_Standings[[Abbreviation]:[2024 Year to Date G]], 2, FALSE)</f>
        <v>#N/A</v>
      </c>
      <c r="AI915" s="11" t="e">
        <f>_xlfn.IFNA(VLOOKUP($E915, 'SP Per G'!$A$2:$D$1385, 3, FALSE), AO915)</f>
        <v>#N/A</v>
      </c>
      <c r="AJ915" s="11" t="e">
        <f>IF(AND(ISNA(VLOOKUP($E915, 'SP Per G'!$A$2:$D$1385, 4, FALSE)), ISTEXT($E915)), AI915,IF(ISNA(VLOOKUP($E915, 'SP Per G'!$A$2:$D$1385, 4, FALSE)), AO915, VLOOKUP($E915, 'SP Per G'!$A$2:$D$1385, 4, FALSE)))</f>
        <v>#N/A</v>
      </c>
      <c r="AK915" s="11" t="e">
        <f t="shared" si="168"/>
        <v>#N/A</v>
      </c>
      <c r="AL915" s="11" t="e">
        <f>_xlfn.IFNA(VLOOKUP($E915, Individual_Pitching___Dashboard[], 18, FALSE), VLOOKUP($C915,Team_Pitching___Advanced[[Team]:[SIERA]],16,FALSE))</f>
        <v>#N/A</v>
      </c>
      <c r="AM915" s="11" t="e">
        <f>_xlfn.IFNA(VLOOKUP($E915, Individual_Pitching___Dashboard[], 20, FALSE), VLOOKUP($C915,Team_Pitching___Advanced[[Team]:[xFIP]],19,FALSE))</f>
        <v>#N/A</v>
      </c>
      <c r="AN915" s="11" t="e">
        <f>_xlfn.IFNA(VLOOKUP($E915,Individual_Pitching___Advanced[],21,FALSE),VLOOKUP($C915,Team_Pitching___Advanced[[Team]:[SIERA]],20,FALSE))</f>
        <v>#N/A</v>
      </c>
      <c r="AO915" s="11" t="e">
        <f>VLOOKUP($C915, 'Team Per G'!$A$2:$G$31, 7, FALSE)</f>
        <v>#N/A</v>
      </c>
      <c r="AP915" s="11" t="e">
        <f>VLOOKUP($C915, 'FanGraphs - Team WAR Projected'!$B$2:$E$31, 3, FALSE)/162</f>
        <v>#N/A</v>
      </c>
      <c r="AQ915" s="11" t="e">
        <f t="shared" si="169"/>
        <v>#N/A</v>
      </c>
      <c r="AR915" s="11" t="e">
        <f>VLOOKUP($C915, Team_Pitching___Advanced[[Team]:[xFIP]], 19,FALSE)</f>
        <v>#N/A</v>
      </c>
      <c r="AS915" s="11" t="e">
        <f>VLOOKUP($C915, Team_Pitching___Advanced[], 20, FALSE)</f>
        <v>#N/A</v>
      </c>
      <c r="AT915" s="11" t="e">
        <f>VLOOKUP($C915, Team_Batting___Dashboard[[Team]:[wOBA]], 16, FALSE)</f>
        <v>#N/A</v>
      </c>
      <c r="AU915" s="11" t="e">
        <f>VLOOKUP($C915, Team_Batting___Advanced[[Team]:[OPS]], 9, FALSE)</f>
        <v>#N/A</v>
      </c>
      <c r="AV915" s="11" t="e">
        <f>VLOOKUP($C915, Team_Batting___Advanced[], 19, FALSE)</f>
        <v>#N/A</v>
      </c>
      <c r="AW915" s="11" t="e">
        <f>VLOOKUP($C915, 'Team Per G'!$A$2:$G$31, 3, FALSE)</f>
        <v>#N/A</v>
      </c>
      <c r="AX915" s="11" t="e">
        <f>VLOOKUP($C915, 'Team Per G'!$A$2:$G$31, 5, FALSE)</f>
        <v>#N/A</v>
      </c>
      <c r="AY915" s="11" t="e">
        <f>VLOOKUP($C915, 'Team Per G'!$A$2:$G$31, 4, FALSE)</f>
        <v>#N/A</v>
      </c>
      <c r="AZ915" s="11" t="e">
        <f>VLOOKUP($C915, Team_Batting___Dashboard[], 22, FALSE)/$AH915</f>
        <v>#N/A</v>
      </c>
      <c r="BA915" s="11" t="e">
        <f>VLOOKUP($C915, 'FanGraphs - Team WAR Projected'!$B$2:$E$31, 4, FALSE)/162</f>
        <v>#N/A</v>
      </c>
      <c r="BB915" s="11" t="e">
        <f t="shared" si="170"/>
        <v>#N/A</v>
      </c>
      <c r="BC915" s="11" t="e">
        <f>VLOOKUP($C915, FanGraphs_Standings[[Abbreviation]:[2024 Year to Date RS/G]], 6, FALSE)/$AH915</f>
        <v>#N/A</v>
      </c>
      <c r="BD915" s="11" t="e">
        <f>VLOOKUP($C915, FanGraphs_Standings[[Abbreviation]:[2024 Projected Full Season RDif]], 19, FALSE)/162</f>
        <v>#N/A</v>
      </c>
      <c r="BE915" s="11" t="e">
        <f t="shared" si="171"/>
        <v>#N/A</v>
      </c>
      <c r="BF915" s="11" t="e">
        <f>VLOOKUP($C915, FanGraphs_Standings[[Abbreviation]:[2024 Projected Full Season RDif]], 5, FALSE)</f>
        <v>#N/A</v>
      </c>
      <c r="BG915" s="11" t="e">
        <f>VLOOKUP($C915, FanGraphs_Standings[[Abbreviation]:[2024 Projected Full Season W%]], 18, FALSE)</f>
        <v>#N/A</v>
      </c>
      <c r="BH915" s="11" t="e">
        <f t="shared" si="172"/>
        <v>#N/A</v>
      </c>
      <c r="BI915" s="11" t="e">
        <f>VLOOKUP($C915, 'Home Field Adv'!$A$2:$K$31, 11, FALSE)</f>
        <v>#N/A</v>
      </c>
      <c r="BL915" s="12" t="str">
        <f t="shared" si="173"/>
        <v/>
      </c>
      <c r="BM915" s="12" t="str">
        <f t="shared" si="163"/>
        <v/>
      </c>
      <c r="BN915" s="12" t="str">
        <f t="shared" si="174"/>
        <v/>
      </c>
    </row>
    <row r="916" spans="6:66" x14ac:dyDescent="0.45">
      <c r="F916" s="11" t="e">
        <f>VLOOKUP($B916, FanGraphs_Standings[[Abbreviation]:[2024 Year to Date G]], 2, FALSE)</f>
        <v>#N/A</v>
      </c>
      <c r="G916" s="11" t="e">
        <f>_xlfn.IFNA(VLOOKUP($D916, 'SP Per G'!$A$2:$D$1385, 3, FALSE),M916)</f>
        <v>#N/A</v>
      </c>
      <c r="H916" s="11" t="e">
        <f>IF(AND(ISNA(VLOOKUP($D916, 'SP Per G'!$A$2:$D$1385, 4, FALSE)), ISTEXT($D916)), G916,IF(ISNA(VLOOKUP($D916, 'SP Per G'!$A$2:$D$1385, 4, FALSE)), M916, VLOOKUP($D916, 'SP Per G'!$A$2:$D$1385, 4, FALSE)))</f>
        <v>#N/A</v>
      </c>
      <c r="I916" s="11" t="e">
        <f t="shared" si="164"/>
        <v>#N/A</v>
      </c>
      <c r="J916" s="11" t="e">
        <f>_xlfn.IFNA(VLOOKUP($D916,Individual_Pitching___Dashboard[],18,FALSE),VLOOKUP(B916,Team_Pitching___Dashboard[[Team]:[ERA]],17,FALSE))</f>
        <v>#N/A</v>
      </c>
      <c r="K916" s="11" t="e">
        <f>_xlfn.IFNA(VLOOKUP($D916, Individual_Pitching___Dashboard[], 20, FALSE), VLOOKUP(B916,Team_Pitching___Dashboard[[Team]:[xFIP]],20,FALSE))</f>
        <v>#N/A</v>
      </c>
      <c r="L916" s="11" t="e">
        <f>_xlfn.IFNA(VLOOKUP($D916, Individual_Pitching___Advanced[], 21,FALSE), VLOOKUP(B916, Team_Pitching___Advanced[], 20, FALSE))</f>
        <v>#N/A</v>
      </c>
      <c r="M916" s="11" t="e">
        <f>VLOOKUP($B916, 'Team Per G'!$A$2:$G$31, 7, FALSE)</f>
        <v>#N/A</v>
      </c>
      <c r="N916" s="11" t="e">
        <f>VLOOKUP($B916, 'FanGraphs - Team WAR Projected'!$B$2:$E$31, 3, FALSE)/162</f>
        <v>#N/A</v>
      </c>
      <c r="O916" s="11" t="e">
        <f t="shared" si="165"/>
        <v>#N/A</v>
      </c>
      <c r="P916" s="11" t="e">
        <f>VLOOKUP($B916, Team_Pitching___Advanced[[Team]:[xFIP]], 19,FALSE)</f>
        <v>#N/A</v>
      </c>
      <c r="Q916" s="11" t="e">
        <f>VLOOKUP($B916, Team_Pitching___Advanced[], 20, FALSE)</f>
        <v>#N/A</v>
      </c>
      <c r="R916" s="11" t="e">
        <f>VLOOKUP($B916, Team_Batting___Dashboard[[Team]:[wOBA]], 16, FALSE)</f>
        <v>#N/A</v>
      </c>
      <c r="S916" s="11" t="e">
        <f>VLOOKUP($B916, Team_Batting___Advanced[[Team]:[OPS]], 9, FALSE)</f>
        <v>#N/A</v>
      </c>
      <c r="T916" s="11" t="e">
        <f>VLOOKUP($B916, Team_Batting___Advanced[], 19, FALSE)</f>
        <v>#N/A</v>
      </c>
      <c r="U916" s="11" t="e">
        <f>VLOOKUP($B916, 'Team Per G'!$A$2:$G$31, 3, FALSE)</f>
        <v>#N/A</v>
      </c>
      <c r="V916" s="11" t="e">
        <f>VLOOKUP($B916, 'Team Per G'!$A$2:$G$31, 5, FALSE)</f>
        <v>#N/A</v>
      </c>
      <c r="W916" s="11" t="e">
        <f>VLOOKUP($B916, 'Team Per G'!$A$2:$G$31, 4, FALSE)</f>
        <v>#N/A</v>
      </c>
      <c r="X916" s="11" t="e">
        <f>VLOOKUP($B916, Team_Batting___Dashboard[], 22, FALSE)/$F916</f>
        <v>#N/A</v>
      </c>
      <c r="Y916" s="11" t="e">
        <f>VLOOKUP($B916, 'FanGraphs - Team WAR Projected'!$B$2:$E$31, 4, FALSE)/162</f>
        <v>#N/A</v>
      </c>
      <c r="Z916" s="11" t="e">
        <f t="shared" si="166"/>
        <v>#N/A</v>
      </c>
      <c r="AA916" s="11" t="e">
        <f>VLOOKUP($B916, FanGraphs_Standings[[Abbreviation]:[2024 Year to Date RS/G]], 6, FALSE)/$F916</f>
        <v>#N/A</v>
      </c>
      <c r="AB916" s="11" t="e">
        <f>VLOOKUP($B916, FanGraphs_Standings[[Abbreviation]:[2024 Projected Full Season RDif]], 19, FALSE)/162</f>
        <v>#N/A</v>
      </c>
      <c r="AC916" s="11" t="e">
        <f t="shared" si="175"/>
        <v>#N/A</v>
      </c>
      <c r="AD916" s="11" t="e">
        <f>VLOOKUP($B916, FanGraphs_Standings[[Abbreviation]:[2024 Projected Full Season RDif]], 5, FALSE)</f>
        <v>#N/A</v>
      </c>
      <c r="AE916" s="11" t="e">
        <f>VLOOKUP($B916, FanGraphs_Standings[[Abbreviation]:[2024 Projected Full Season W%]], 18, FALSE)</f>
        <v>#N/A</v>
      </c>
      <c r="AF916" s="11" t="e">
        <f t="shared" si="167"/>
        <v>#N/A</v>
      </c>
      <c r="AG916" s="11" t="e">
        <f>VLOOKUP($B916, 'Home Field Adv'!$A$2:$I$31, 9, FALSE)</f>
        <v>#N/A</v>
      </c>
      <c r="AH916" s="11" t="e">
        <f>VLOOKUP($C916, FanGraphs_Standings[[Abbreviation]:[2024 Year to Date G]], 2, FALSE)</f>
        <v>#N/A</v>
      </c>
      <c r="AI916" s="11" t="e">
        <f>_xlfn.IFNA(VLOOKUP($E916, 'SP Per G'!$A$2:$D$1385, 3, FALSE), AO916)</f>
        <v>#N/A</v>
      </c>
      <c r="AJ916" s="11" t="e">
        <f>IF(AND(ISNA(VLOOKUP($E916, 'SP Per G'!$A$2:$D$1385, 4, FALSE)), ISTEXT($E916)), AI916,IF(ISNA(VLOOKUP($E916, 'SP Per G'!$A$2:$D$1385, 4, FALSE)), AO916, VLOOKUP($E916, 'SP Per G'!$A$2:$D$1385, 4, FALSE)))</f>
        <v>#N/A</v>
      </c>
      <c r="AK916" s="11" t="e">
        <f t="shared" si="168"/>
        <v>#N/A</v>
      </c>
      <c r="AL916" s="11" t="e">
        <f>_xlfn.IFNA(VLOOKUP($E916, Individual_Pitching___Dashboard[], 18, FALSE), VLOOKUP($C916,Team_Pitching___Advanced[[Team]:[SIERA]],16,FALSE))</f>
        <v>#N/A</v>
      </c>
      <c r="AM916" s="11" t="e">
        <f>_xlfn.IFNA(VLOOKUP($E916, Individual_Pitching___Dashboard[], 20, FALSE), VLOOKUP($C916,Team_Pitching___Advanced[[Team]:[xFIP]],19,FALSE))</f>
        <v>#N/A</v>
      </c>
      <c r="AN916" s="11" t="e">
        <f>_xlfn.IFNA(VLOOKUP($E916,Individual_Pitching___Advanced[],21,FALSE),VLOOKUP($C916,Team_Pitching___Advanced[[Team]:[SIERA]],20,FALSE))</f>
        <v>#N/A</v>
      </c>
      <c r="AO916" s="11" t="e">
        <f>VLOOKUP($C916, 'Team Per G'!$A$2:$G$31, 7, FALSE)</f>
        <v>#N/A</v>
      </c>
      <c r="AP916" s="11" t="e">
        <f>VLOOKUP($C916, 'FanGraphs - Team WAR Projected'!$B$2:$E$31, 3, FALSE)/162</f>
        <v>#N/A</v>
      </c>
      <c r="AQ916" s="11" t="e">
        <f t="shared" si="169"/>
        <v>#N/A</v>
      </c>
      <c r="AR916" s="11" t="e">
        <f>VLOOKUP($C916, Team_Pitching___Advanced[[Team]:[xFIP]], 19,FALSE)</f>
        <v>#N/A</v>
      </c>
      <c r="AS916" s="11" t="e">
        <f>VLOOKUP($C916, Team_Pitching___Advanced[], 20, FALSE)</f>
        <v>#N/A</v>
      </c>
      <c r="AT916" s="11" t="e">
        <f>VLOOKUP($C916, Team_Batting___Dashboard[[Team]:[wOBA]], 16, FALSE)</f>
        <v>#N/A</v>
      </c>
      <c r="AU916" s="11" t="e">
        <f>VLOOKUP($C916, Team_Batting___Advanced[[Team]:[OPS]], 9, FALSE)</f>
        <v>#N/A</v>
      </c>
      <c r="AV916" s="11" t="e">
        <f>VLOOKUP($C916, Team_Batting___Advanced[], 19, FALSE)</f>
        <v>#N/A</v>
      </c>
      <c r="AW916" s="11" t="e">
        <f>VLOOKUP($C916, 'Team Per G'!$A$2:$G$31, 3, FALSE)</f>
        <v>#N/A</v>
      </c>
      <c r="AX916" s="11" t="e">
        <f>VLOOKUP($C916, 'Team Per G'!$A$2:$G$31, 5, FALSE)</f>
        <v>#N/A</v>
      </c>
      <c r="AY916" s="11" t="e">
        <f>VLOOKUP($C916, 'Team Per G'!$A$2:$G$31, 4, FALSE)</f>
        <v>#N/A</v>
      </c>
      <c r="AZ916" s="11" t="e">
        <f>VLOOKUP($C916, Team_Batting___Dashboard[], 22, FALSE)/$AH916</f>
        <v>#N/A</v>
      </c>
      <c r="BA916" s="11" t="e">
        <f>VLOOKUP($C916, 'FanGraphs - Team WAR Projected'!$B$2:$E$31, 4, FALSE)/162</f>
        <v>#N/A</v>
      </c>
      <c r="BB916" s="11" t="e">
        <f t="shared" si="170"/>
        <v>#N/A</v>
      </c>
      <c r="BC916" s="11" t="e">
        <f>VLOOKUP($C916, FanGraphs_Standings[[Abbreviation]:[2024 Year to Date RS/G]], 6, FALSE)/$AH916</f>
        <v>#N/A</v>
      </c>
      <c r="BD916" s="11" t="e">
        <f>VLOOKUP($C916, FanGraphs_Standings[[Abbreviation]:[2024 Projected Full Season RDif]], 19, FALSE)/162</f>
        <v>#N/A</v>
      </c>
      <c r="BE916" s="11" t="e">
        <f t="shared" si="171"/>
        <v>#N/A</v>
      </c>
      <c r="BF916" s="11" t="e">
        <f>VLOOKUP($C916, FanGraphs_Standings[[Abbreviation]:[2024 Projected Full Season RDif]], 5, FALSE)</f>
        <v>#N/A</v>
      </c>
      <c r="BG916" s="11" t="e">
        <f>VLOOKUP($C916, FanGraphs_Standings[[Abbreviation]:[2024 Projected Full Season W%]], 18, FALSE)</f>
        <v>#N/A</v>
      </c>
      <c r="BH916" s="11" t="e">
        <f t="shared" si="172"/>
        <v>#N/A</v>
      </c>
      <c r="BI916" s="11" t="e">
        <f>VLOOKUP($C916, 'Home Field Adv'!$A$2:$K$31, 11, FALSE)</f>
        <v>#N/A</v>
      </c>
      <c r="BL916" s="12" t="str">
        <f t="shared" si="173"/>
        <v/>
      </c>
      <c r="BM916" s="12" t="str">
        <f t="shared" si="163"/>
        <v/>
      </c>
      <c r="BN916" s="12" t="str">
        <f t="shared" si="174"/>
        <v/>
      </c>
    </row>
    <row r="917" spans="6:66" x14ac:dyDescent="0.45">
      <c r="F917" s="11" t="e">
        <f>VLOOKUP($B917, FanGraphs_Standings[[Abbreviation]:[2024 Year to Date G]], 2, FALSE)</f>
        <v>#N/A</v>
      </c>
      <c r="G917" s="11" t="e">
        <f>_xlfn.IFNA(VLOOKUP($D917, 'SP Per G'!$A$2:$D$1385, 3, FALSE),M917)</f>
        <v>#N/A</v>
      </c>
      <c r="H917" s="11" t="e">
        <f>IF(AND(ISNA(VLOOKUP($D917, 'SP Per G'!$A$2:$D$1385, 4, FALSE)), ISTEXT($D917)), G917,IF(ISNA(VLOOKUP($D917, 'SP Per G'!$A$2:$D$1385, 4, FALSE)), M917, VLOOKUP($D917, 'SP Per G'!$A$2:$D$1385, 4, FALSE)))</f>
        <v>#N/A</v>
      </c>
      <c r="I917" s="11" t="e">
        <f t="shared" si="164"/>
        <v>#N/A</v>
      </c>
      <c r="J917" s="11" t="e">
        <f>_xlfn.IFNA(VLOOKUP($D917,Individual_Pitching___Dashboard[],18,FALSE),VLOOKUP(B917,Team_Pitching___Dashboard[[Team]:[ERA]],17,FALSE))</f>
        <v>#N/A</v>
      </c>
      <c r="K917" s="11" t="e">
        <f>_xlfn.IFNA(VLOOKUP($D917, Individual_Pitching___Dashboard[], 20, FALSE), VLOOKUP(B917,Team_Pitching___Dashboard[[Team]:[xFIP]],20,FALSE))</f>
        <v>#N/A</v>
      </c>
      <c r="L917" s="11" t="e">
        <f>_xlfn.IFNA(VLOOKUP($D917, Individual_Pitching___Advanced[], 21,FALSE), VLOOKUP(B917, Team_Pitching___Advanced[], 20, FALSE))</f>
        <v>#N/A</v>
      </c>
      <c r="M917" s="11" t="e">
        <f>VLOOKUP($B917, 'Team Per G'!$A$2:$G$31, 7, FALSE)</f>
        <v>#N/A</v>
      </c>
      <c r="N917" s="11" t="e">
        <f>VLOOKUP($B917, 'FanGraphs - Team WAR Projected'!$B$2:$E$31, 3, FALSE)/162</f>
        <v>#N/A</v>
      </c>
      <c r="O917" s="11" t="e">
        <f t="shared" si="165"/>
        <v>#N/A</v>
      </c>
      <c r="P917" s="11" t="e">
        <f>VLOOKUP($B917, Team_Pitching___Advanced[[Team]:[xFIP]], 19,FALSE)</f>
        <v>#N/A</v>
      </c>
      <c r="Q917" s="11" t="e">
        <f>VLOOKUP($B917, Team_Pitching___Advanced[], 20, FALSE)</f>
        <v>#N/A</v>
      </c>
      <c r="R917" s="11" t="e">
        <f>VLOOKUP($B917, Team_Batting___Dashboard[[Team]:[wOBA]], 16, FALSE)</f>
        <v>#N/A</v>
      </c>
      <c r="S917" s="11" t="e">
        <f>VLOOKUP($B917, Team_Batting___Advanced[[Team]:[OPS]], 9, FALSE)</f>
        <v>#N/A</v>
      </c>
      <c r="T917" s="11" t="e">
        <f>VLOOKUP($B917, Team_Batting___Advanced[], 19, FALSE)</f>
        <v>#N/A</v>
      </c>
      <c r="U917" s="11" t="e">
        <f>VLOOKUP($B917, 'Team Per G'!$A$2:$G$31, 3, FALSE)</f>
        <v>#N/A</v>
      </c>
      <c r="V917" s="11" t="e">
        <f>VLOOKUP($B917, 'Team Per G'!$A$2:$G$31, 5, FALSE)</f>
        <v>#N/A</v>
      </c>
      <c r="W917" s="11" t="e">
        <f>VLOOKUP($B917, 'Team Per G'!$A$2:$G$31, 4, FALSE)</f>
        <v>#N/A</v>
      </c>
      <c r="X917" s="11" t="e">
        <f>VLOOKUP($B917, Team_Batting___Dashboard[], 22, FALSE)/$F917</f>
        <v>#N/A</v>
      </c>
      <c r="Y917" s="11" t="e">
        <f>VLOOKUP($B917, 'FanGraphs - Team WAR Projected'!$B$2:$E$31, 4, FALSE)/162</f>
        <v>#N/A</v>
      </c>
      <c r="Z917" s="11" t="e">
        <f t="shared" si="166"/>
        <v>#N/A</v>
      </c>
      <c r="AA917" s="11" t="e">
        <f>VLOOKUP($B917, FanGraphs_Standings[[Abbreviation]:[2024 Year to Date RS/G]], 6, FALSE)/$F917</f>
        <v>#N/A</v>
      </c>
      <c r="AB917" s="11" t="e">
        <f>VLOOKUP($B917, FanGraphs_Standings[[Abbreviation]:[2024 Projected Full Season RDif]], 19, FALSE)/162</f>
        <v>#N/A</v>
      </c>
      <c r="AC917" s="11" t="e">
        <f t="shared" si="175"/>
        <v>#N/A</v>
      </c>
      <c r="AD917" s="11" t="e">
        <f>VLOOKUP($B917, FanGraphs_Standings[[Abbreviation]:[2024 Projected Full Season RDif]], 5, FALSE)</f>
        <v>#N/A</v>
      </c>
      <c r="AE917" s="11" t="e">
        <f>VLOOKUP($B917, FanGraphs_Standings[[Abbreviation]:[2024 Projected Full Season W%]], 18, FALSE)</f>
        <v>#N/A</v>
      </c>
      <c r="AF917" s="11" t="e">
        <f t="shared" si="167"/>
        <v>#N/A</v>
      </c>
      <c r="AG917" s="11" t="e">
        <f>VLOOKUP($B917, 'Home Field Adv'!$A$2:$I$31, 9, FALSE)</f>
        <v>#N/A</v>
      </c>
      <c r="AH917" s="11" t="e">
        <f>VLOOKUP($C917, FanGraphs_Standings[[Abbreviation]:[2024 Year to Date G]], 2, FALSE)</f>
        <v>#N/A</v>
      </c>
      <c r="AI917" s="11" t="e">
        <f>_xlfn.IFNA(VLOOKUP($E917, 'SP Per G'!$A$2:$D$1385, 3, FALSE), AO917)</f>
        <v>#N/A</v>
      </c>
      <c r="AJ917" s="11" t="e">
        <f>IF(AND(ISNA(VLOOKUP($E917, 'SP Per G'!$A$2:$D$1385, 4, FALSE)), ISTEXT($E917)), AI917,IF(ISNA(VLOOKUP($E917, 'SP Per G'!$A$2:$D$1385, 4, FALSE)), AO917, VLOOKUP($E917, 'SP Per G'!$A$2:$D$1385, 4, FALSE)))</f>
        <v>#N/A</v>
      </c>
      <c r="AK917" s="11" t="e">
        <f t="shared" si="168"/>
        <v>#N/A</v>
      </c>
      <c r="AL917" s="11" t="e">
        <f>_xlfn.IFNA(VLOOKUP($E917, Individual_Pitching___Dashboard[], 18, FALSE), VLOOKUP($C917,Team_Pitching___Advanced[[Team]:[SIERA]],16,FALSE))</f>
        <v>#N/A</v>
      </c>
      <c r="AM917" s="11" t="e">
        <f>_xlfn.IFNA(VLOOKUP($E917, Individual_Pitching___Dashboard[], 20, FALSE), VLOOKUP($C917,Team_Pitching___Advanced[[Team]:[xFIP]],19,FALSE))</f>
        <v>#N/A</v>
      </c>
      <c r="AN917" s="11" t="e">
        <f>_xlfn.IFNA(VLOOKUP($E917,Individual_Pitching___Advanced[],21,FALSE),VLOOKUP($C917,Team_Pitching___Advanced[[Team]:[SIERA]],20,FALSE))</f>
        <v>#N/A</v>
      </c>
      <c r="AO917" s="11" t="e">
        <f>VLOOKUP($C917, 'Team Per G'!$A$2:$G$31, 7, FALSE)</f>
        <v>#N/A</v>
      </c>
      <c r="AP917" s="11" t="e">
        <f>VLOOKUP($C917, 'FanGraphs - Team WAR Projected'!$B$2:$E$31, 3, FALSE)/162</f>
        <v>#N/A</v>
      </c>
      <c r="AQ917" s="11" t="e">
        <f t="shared" si="169"/>
        <v>#N/A</v>
      </c>
      <c r="AR917" s="11" t="e">
        <f>VLOOKUP($C917, Team_Pitching___Advanced[[Team]:[xFIP]], 19,FALSE)</f>
        <v>#N/A</v>
      </c>
      <c r="AS917" s="11" t="e">
        <f>VLOOKUP($C917, Team_Pitching___Advanced[], 20, FALSE)</f>
        <v>#N/A</v>
      </c>
      <c r="AT917" s="11" t="e">
        <f>VLOOKUP($C917, Team_Batting___Dashboard[[Team]:[wOBA]], 16, FALSE)</f>
        <v>#N/A</v>
      </c>
      <c r="AU917" s="11" t="e">
        <f>VLOOKUP($C917, Team_Batting___Advanced[[Team]:[OPS]], 9, FALSE)</f>
        <v>#N/A</v>
      </c>
      <c r="AV917" s="11" t="e">
        <f>VLOOKUP($C917, Team_Batting___Advanced[], 19, FALSE)</f>
        <v>#N/A</v>
      </c>
      <c r="AW917" s="11" t="e">
        <f>VLOOKUP($C917, 'Team Per G'!$A$2:$G$31, 3, FALSE)</f>
        <v>#N/A</v>
      </c>
      <c r="AX917" s="11" t="e">
        <f>VLOOKUP($C917, 'Team Per G'!$A$2:$G$31, 5, FALSE)</f>
        <v>#N/A</v>
      </c>
      <c r="AY917" s="11" t="e">
        <f>VLOOKUP($C917, 'Team Per G'!$A$2:$G$31, 4, FALSE)</f>
        <v>#N/A</v>
      </c>
      <c r="AZ917" s="11" t="e">
        <f>VLOOKUP($C917, Team_Batting___Dashboard[], 22, FALSE)/$AH917</f>
        <v>#N/A</v>
      </c>
      <c r="BA917" s="11" t="e">
        <f>VLOOKUP($C917, 'FanGraphs - Team WAR Projected'!$B$2:$E$31, 4, FALSE)/162</f>
        <v>#N/A</v>
      </c>
      <c r="BB917" s="11" t="e">
        <f t="shared" si="170"/>
        <v>#N/A</v>
      </c>
      <c r="BC917" s="11" t="e">
        <f>VLOOKUP($C917, FanGraphs_Standings[[Abbreviation]:[2024 Year to Date RS/G]], 6, FALSE)/$AH917</f>
        <v>#N/A</v>
      </c>
      <c r="BD917" s="11" t="e">
        <f>VLOOKUP($C917, FanGraphs_Standings[[Abbreviation]:[2024 Projected Full Season RDif]], 19, FALSE)/162</f>
        <v>#N/A</v>
      </c>
      <c r="BE917" s="11" t="e">
        <f t="shared" si="171"/>
        <v>#N/A</v>
      </c>
      <c r="BF917" s="11" t="e">
        <f>VLOOKUP($C917, FanGraphs_Standings[[Abbreviation]:[2024 Projected Full Season RDif]], 5, FALSE)</f>
        <v>#N/A</v>
      </c>
      <c r="BG917" s="11" t="e">
        <f>VLOOKUP($C917, FanGraphs_Standings[[Abbreviation]:[2024 Projected Full Season W%]], 18, FALSE)</f>
        <v>#N/A</v>
      </c>
      <c r="BH917" s="11" t="e">
        <f t="shared" si="172"/>
        <v>#N/A</v>
      </c>
      <c r="BI917" s="11" t="e">
        <f>VLOOKUP($C917, 'Home Field Adv'!$A$2:$K$31, 11, FALSE)</f>
        <v>#N/A</v>
      </c>
      <c r="BL917" s="12" t="str">
        <f t="shared" si="173"/>
        <v/>
      </c>
      <c r="BM917" s="12" t="str">
        <f t="shared" si="163"/>
        <v/>
      </c>
      <c r="BN917" s="12" t="str">
        <f t="shared" si="174"/>
        <v/>
      </c>
    </row>
    <row r="918" spans="6:66" x14ac:dyDescent="0.45">
      <c r="F918" s="11" t="e">
        <f>VLOOKUP($B918, FanGraphs_Standings[[Abbreviation]:[2024 Year to Date G]], 2, FALSE)</f>
        <v>#N/A</v>
      </c>
      <c r="G918" s="11" t="e">
        <f>_xlfn.IFNA(VLOOKUP($D918, 'SP Per G'!$A$2:$D$1385, 3, FALSE),M918)</f>
        <v>#N/A</v>
      </c>
      <c r="H918" s="11" t="e">
        <f>IF(AND(ISNA(VLOOKUP($D918, 'SP Per G'!$A$2:$D$1385, 4, FALSE)), ISTEXT($D918)), G918,IF(ISNA(VLOOKUP($D918, 'SP Per G'!$A$2:$D$1385, 4, FALSE)), M918, VLOOKUP($D918, 'SP Per G'!$A$2:$D$1385, 4, FALSE)))</f>
        <v>#N/A</v>
      </c>
      <c r="I918" s="11" t="e">
        <f t="shared" si="164"/>
        <v>#N/A</v>
      </c>
      <c r="J918" s="11" t="e">
        <f>_xlfn.IFNA(VLOOKUP($D918,Individual_Pitching___Dashboard[],18,FALSE),VLOOKUP(B918,Team_Pitching___Dashboard[[Team]:[ERA]],17,FALSE))</f>
        <v>#N/A</v>
      </c>
      <c r="K918" s="11" t="e">
        <f>_xlfn.IFNA(VLOOKUP($D918, Individual_Pitching___Dashboard[], 20, FALSE), VLOOKUP(B918,Team_Pitching___Dashboard[[Team]:[xFIP]],20,FALSE))</f>
        <v>#N/A</v>
      </c>
      <c r="L918" s="11" t="e">
        <f>_xlfn.IFNA(VLOOKUP($D918, Individual_Pitching___Advanced[], 21,FALSE), VLOOKUP(B918, Team_Pitching___Advanced[], 20, FALSE))</f>
        <v>#N/A</v>
      </c>
      <c r="M918" s="11" t="e">
        <f>VLOOKUP($B918, 'Team Per G'!$A$2:$G$31, 7, FALSE)</f>
        <v>#N/A</v>
      </c>
      <c r="N918" s="11" t="e">
        <f>VLOOKUP($B918, 'FanGraphs - Team WAR Projected'!$B$2:$E$31, 3, FALSE)/162</f>
        <v>#N/A</v>
      </c>
      <c r="O918" s="11" t="e">
        <f t="shared" si="165"/>
        <v>#N/A</v>
      </c>
      <c r="P918" s="11" t="e">
        <f>VLOOKUP($B918, Team_Pitching___Advanced[[Team]:[xFIP]], 19,FALSE)</f>
        <v>#N/A</v>
      </c>
      <c r="Q918" s="11" t="e">
        <f>VLOOKUP($B918, Team_Pitching___Advanced[], 20, FALSE)</f>
        <v>#N/A</v>
      </c>
      <c r="R918" s="11" t="e">
        <f>VLOOKUP($B918, Team_Batting___Dashboard[[Team]:[wOBA]], 16, FALSE)</f>
        <v>#N/A</v>
      </c>
      <c r="S918" s="11" t="e">
        <f>VLOOKUP($B918, Team_Batting___Advanced[[Team]:[OPS]], 9, FALSE)</f>
        <v>#N/A</v>
      </c>
      <c r="T918" s="11" t="e">
        <f>VLOOKUP($B918, Team_Batting___Advanced[], 19, FALSE)</f>
        <v>#N/A</v>
      </c>
      <c r="U918" s="11" t="e">
        <f>VLOOKUP($B918, 'Team Per G'!$A$2:$G$31, 3, FALSE)</f>
        <v>#N/A</v>
      </c>
      <c r="V918" s="11" t="e">
        <f>VLOOKUP($B918, 'Team Per G'!$A$2:$G$31, 5, FALSE)</f>
        <v>#N/A</v>
      </c>
      <c r="W918" s="11" t="e">
        <f>VLOOKUP($B918, 'Team Per G'!$A$2:$G$31, 4, FALSE)</f>
        <v>#N/A</v>
      </c>
      <c r="X918" s="11" t="e">
        <f>VLOOKUP($B918, Team_Batting___Dashboard[], 22, FALSE)/$F918</f>
        <v>#N/A</v>
      </c>
      <c r="Y918" s="11" t="e">
        <f>VLOOKUP($B918, 'FanGraphs - Team WAR Projected'!$B$2:$E$31, 4, FALSE)/162</f>
        <v>#N/A</v>
      </c>
      <c r="Z918" s="11" t="e">
        <f t="shared" si="166"/>
        <v>#N/A</v>
      </c>
      <c r="AA918" s="11" t="e">
        <f>VLOOKUP($B918, FanGraphs_Standings[[Abbreviation]:[2024 Year to Date RS/G]], 6, FALSE)/$F918</f>
        <v>#N/A</v>
      </c>
      <c r="AB918" s="11" t="e">
        <f>VLOOKUP($B918, FanGraphs_Standings[[Abbreviation]:[2024 Projected Full Season RDif]], 19, FALSE)/162</f>
        <v>#N/A</v>
      </c>
      <c r="AC918" s="11" t="e">
        <f t="shared" si="175"/>
        <v>#N/A</v>
      </c>
      <c r="AD918" s="11" t="e">
        <f>VLOOKUP($B918, FanGraphs_Standings[[Abbreviation]:[2024 Projected Full Season RDif]], 5, FALSE)</f>
        <v>#N/A</v>
      </c>
      <c r="AE918" s="11" t="e">
        <f>VLOOKUP($B918, FanGraphs_Standings[[Abbreviation]:[2024 Projected Full Season W%]], 18, FALSE)</f>
        <v>#N/A</v>
      </c>
      <c r="AF918" s="11" t="e">
        <f t="shared" si="167"/>
        <v>#N/A</v>
      </c>
      <c r="AG918" s="11" t="e">
        <f>VLOOKUP($B918, 'Home Field Adv'!$A$2:$I$31, 9, FALSE)</f>
        <v>#N/A</v>
      </c>
      <c r="AH918" s="11" t="e">
        <f>VLOOKUP($C918, FanGraphs_Standings[[Abbreviation]:[2024 Year to Date G]], 2, FALSE)</f>
        <v>#N/A</v>
      </c>
      <c r="AI918" s="11" t="e">
        <f>_xlfn.IFNA(VLOOKUP($E918, 'SP Per G'!$A$2:$D$1385, 3, FALSE), AO918)</f>
        <v>#N/A</v>
      </c>
      <c r="AJ918" s="11" t="e">
        <f>IF(AND(ISNA(VLOOKUP($E918, 'SP Per G'!$A$2:$D$1385, 4, FALSE)), ISTEXT($E918)), AI918,IF(ISNA(VLOOKUP($E918, 'SP Per G'!$A$2:$D$1385, 4, FALSE)), AO918, VLOOKUP($E918, 'SP Per G'!$A$2:$D$1385, 4, FALSE)))</f>
        <v>#N/A</v>
      </c>
      <c r="AK918" s="11" t="e">
        <f t="shared" si="168"/>
        <v>#N/A</v>
      </c>
      <c r="AL918" s="11" t="e">
        <f>_xlfn.IFNA(VLOOKUP($E918, Individual_Pitching___Dashboard[], 18, FALSE), VLOOKUP($C918,Team_Pitching___Advanced[[Team]:[SIERA]],16,FALSE))</f>
        <v>#N/A</v>
      </c>
      <c r="AM918" s="11" t="e">
        <f>_xlfn.IFNA(VLOOKUP($E918, Individual_Pitching___Dashboard[], 20, FALSE), VLOOKUP($C918,Team_Pitching___Advanced[[Team]:[xFIP]],19,FALSE))</f>
        <v>#N/A</v>
      </c>
      <c r="AN918" s="11" t="e">
        <f>_xlfn.IFNA(VLOOKUP($E918,Individual_Pitching___Advanced[],21,FALSE),VLOOKUP($C918,Team_Pitching___Advanced[[Team]:[SIERA]],20,FALSE))</f>
        <v>#N/A</v>
      </c>
      <c r="AO918" s="11" t="e">
        <f>VLOOKUP($C918, 'Team Per G'!$A$2:$G$31, 7, FALSE)</f>
        <v>#N/A</v>
      </c>
      <c r="AP918" s="11" t="e">
        <f>VLOOKUP($C918, 'FanGraphs - Team WAR Projected'!$B$2:$E$31, 3, FALSE)/162</f>
        <v>#N/A</v>
      </c>
      <c r="AQ918" s="11" t="e">
        <f t="shared" si="169"/>
        <v>#N/A</v>
      </c>
      <c r="AR918" s="11" t="e">
        <f>VLOOKUP($C918, Team_Pitching___Advanced[[Team]:[xFIP]], 19,FALSE)</f>
        <v>#N/A</v>
      </c>
      <c r="AS918" s="11" t="e">
        <f>VLOOKUP($C918, Team_Pitching___Advanced[], 20, FALSE)</f>
        <v>#N/A</v>
      </c>
      <c r="AT918" s="11" t="e">
        <f>VLOOKUP($C918, Team_Batting___Dashboard[[Team]:[wOBA]], 16, FALSE)</f>
        <v>#N/A</v>
      </c>
      <c r="AU918" s="11" t="e">
        <f>VLOOKUP($C918, Team_Batting___Advanced[[Team]:[OPS]], 9, FALSE)</f>
        <v>#N/A</v>
      </c>
      <c r="AV918" s="11" t="e">
        <f>VLOOKUP($C918, Team_Batting___Advanced[], 19, FALSE)</f>
        <v>#N/A</v>
      </c>
      <c r="AW918" s="11" t="e">
        <f>VLOOKUP($C918, 'Team Per G'!$A$2:$G$31, 3, FALSE)</f>
        <v>#N/A</v>
      </c>
      <c r="AX918" s="11" t="e">
        <f>VLOOKUP($C918, 'Team Per G'!$A$2:$G$31, 5, FALSE)</f>
        <v>#N/A</v>
      </c>
      <c r="AY918" s="11" t="e">
        <f>VLOOKUP($C918, 'Team Per G'!$A$2:$G$31, 4, FALSE)</f>
        <v>#N/A</v>
      </c>
      <c r="AZ918" s="11" t="e">
        <f>VLOOKUP($C918, Team_Batting___Dashboard[], 22, FALSE)/$AH918</f>
        <v>#N/A</v>
      </c>
      <c r="BA918" s="11" t="e">
        <f>VLOOKUP($C918, 'FanGraphs - Team WAR Projected'!$B$2:$E$31, 4, FALSE)/162</f>
        <v>#N/A</v>
      </c>
      <c r="BB918" s="11" t="e">
        <f t="shared" si="170"/>
        <v>#N/A</v>
      </c>
      <c r="BC918" s="11" t="e">
        <f>VLOOKUP($C918, FanGraphs_Standings[[Abbreviation]:[2024 Year to Date RS/G]], 6, FALSE)/$AH918</f>
        <v>#N/A</v>
      </c>
      <c r="BD918" s="11" t="e">
        <f>VLOOKUP($C918, FanGraphs_Standings[[Abbreviation]:[2024 Projected Full Season RDif]], 19, FALSE)/162</f>
        <v>#N/A</v>
      </c>
      <c r="BE918" s="11" t="e">
        <f t="shared" si="171"/>
        <v>#N/A</v>
      </c>
      <c r="BF918" s="11" t="e">
        <f>VLOOKUP($C918, FanGraphs_Standings[[Abbreviation]:[2024 Projected Full Season RDif]], 5, FALSE)</f>
        <v>#N/A</v>
      </c>
      <c r="BG918" s="11" t="e">
        <f>VLOOKUP($C918, FanGraphs_Standings[[Abbreviation]:[2024 Projected Full Season W%]], 18, FALSE)</f>
        <v>#N/A</v>
      </c>
      <c r="BH918" s="11" t="e">
        <f t="shared" si="172"/>
        <v>#N/A</v>
      </c>
      <c r="BI918" s="11" t="e">
        <f>VLOOKUP($C918, 'Home Field Adv'!$A$2:$K$31, 11, FALSE)</f>
        <v>#N/A</v>
      </c>
      <c r="BL918" s="12" t="str">
        <f t="shared" si="173"/>
        <v/>
      </c>
      <c r="BM918" s="12" t="str">
        <f t="shared" si="163"/>
        <v/>
      </c>
      <c r="BN918" s="12" t="str">
        <f t="shared" si="174"/>
        <v/>
      </c>
    </row>
    <row r="919" spans="6:66" x14ac:dyDescent="0.45">
      <c r="F919" s="11" t="e">
        <f>VLOOKUP($B919, FanGraphs_Standings[[Abbreviation]:[2024 Year to Date G]], 2, FALSE)</f>
        <v>#N/A</v>
      </c>
      <c r="G919" s="11" t="e">
        <f>_xlfn.IFNA(VLOOKUP($D919, 'SP Per G'!$A$2:$D$1385, 3, FALSE),M919)</f>
        <v>#N/A</v>
      </c>
      <c r="H919" s="11" t="e">
        <f>IF(AND(ISNA(VLOOKUP($D919, 'SP Per G'!$A$2:$D$1385, 4, FALSE)), ISTEXT($D919)), G919,IF(ISNA(VLOOKUP($D919, 'SP Per G'!$A$2:$D$1385, 4, FALSE)), M919, VLOOKUP($D919, 'SP Per G'!$A$2:$D$1385, 4, FALSE)))</f>
        <v>#N/A</v>
      </c>
      <c r="I919" s="11" t="e">
        <f t="shared" si="164"/>
        <v>#N/A</v>
      </c>
      <c r="J919" s="11" t="e">
        <f>_xlfn.IFNA(VLOOKUP($D919,Individual_Pitching___Dashboard[],18,FALSE),VLOOKUP(B919,Team_Pitching___Dashboard[[Team]:[ERA]],17,FALSE))</f>
        <v>#N/A</v>
      </c>
      <c r="K919" s="11" t="e">
        <f>_xlfn.IFNA(VLOOKUP($D919, Individual_Pitching___Dashboard[], 20, FALSE), VLOOKUP(B919,Team_Pitching___Dashboard[[Team]:[xFIP]],20,FALSE))</f>
        <v>#N/A</v>
      </c>
      <c r="L919" s="11" t="e">
        <f>_xlfn.IFNA(VLOOKUP($D919, Individual_Pitching___Advanced[], 21,FALSE), VLOOKUP(B919, Team_Pitching___Advanced[], 20, FALSE))</f>
        <v>#N/A</v>
      </c>
      <c r="M919" s="11" t="e">
        <f>VLOOKUP($B919, 'Team Per G'!$A$2:$G$31, 7, FALSE)</f>
        <v>#N/A</v>
      </c>
      <c r="N919" s="11" t="e">
        <f>VLOOKUP($B919, 'FanGraphs - Team WAR Projected'!$B$2:$E$31, 3, FALSE)/162</f>
        <v>#N/A</v>
      </c>
      <c r="O919" s="11" t="e">
        <f t="shared" si="165"/>
        <v>#N/A</v>
      </c>
      <c r="P919" s="11" t="e">
        <f>VLOOKUP($B919, Team_Pitching___Advanced[[Team]:[xFIP]], 19,FALSE)</f>
        <v>#N/A</v>
      </c>
      <c r="Q919" s="11" t="e">
        <f>VLOOKUP($B919, Team_Pitching___Advanced[], 20, FALSE)</f>
        <v>#N/A</v>
      </c>
      <c r="R919" s="11" t="e">
        <f>VLOOKUP($B919, Team_Batting___Dashboard[[Team]:[wOBA]], 16, FALSE)</f>
        <v>#N/A</v>
      </c>
      <c r="S919" s="11" t="e">
        <f>VLOOKUP($B919, Team_Batting___Advanced[[Team]:[OPS]], 9, FALSE)</f>
        <v>#N/A</v>
      </c>
      <c r="T919" s="11" t="e">
        <f>VLOOKUP($B919, Team_Batting___Advanced[], 19, FALSE)</f>
        <v>#N/A</v>
      </c>
      <c r="U919" s="11" t="e">
        <f>VLOOKUP($B919, 'Team Per G'!$A$2:$G$31, 3, FALSE)</f>
        <v>#N/A</v>
      </c>
      <c r="V919" s="11" t="e">
        <f>VLOOKUP($B919, 'Team Per G'!$A$2:$G$31, 5, FALSE)</f>
        <v>#N/A</v>
      </c>
      <c r="W919" s="11" t="e">
        <f>VLOOKUP($B919, 'Team Per G'!$A$2:$G$31, 4, FALSE)</f>
        <v>#N/A</v>
      </c>
      <c r="X919" s="11" t="e">
        <f>VLOOKUP($B919, Team_Batting___Dashboard[], 22, FALSE)/$F919</f>
        <v>#N/A</v>
      </c>
      <c r="Y919" s="11" t="e">
        <f>VLOOKUP($B919, 'FanGraphs - Team WAR Projected'!$B$2:$E$31, 4, FALSE)/162</f>
        <v>#N/A</v>
      </c>
      <c r="Z919" s="11" t="e">
        <f t="shared" si="166"/>
        <v>#N/A</v>
      </c>
      <c r="AA919" s="11" t="e">
        <f>VLOOKUP($B919, FanGraphs_Standings[[Abbreviation]:[2024 Year to Date RS/G]], 6, FALSE)/$F919</f>
        <v>#N/A</v>
      </c>
      <c r="AB919" s="11" t="e">
        <f>VLOOKUP($B919, FanGraphs_Standings[[Abbreviation]:[2024 Projected Full Season RDif]], 19, FALSE)/162</f>
        <v>#N/A</v>
      </c>
      <c r="AC919" s="11" t="e">
        <f t="shared" si="175"/>
        <v>#N/A</v>
      </c>
      <c r="AD919" s="11" t="e">
        <f>VLOOKUP($B919, FanGraphs_Standings[[Abbreviation]:[2024 Projected Full Season RDif]], 5, FALSE)</f>
        <v>#N/A</v>
      </c>
      <c r="AE919" s="11" t="e">
        <f>VLOOKUP($B919, FanGraphs_Standings[[Abbreviation]:[2024 Projected Full Season W%]], 18, FALSE)</f>
        <v>#N/A</v>
      </c>
      <c r="AF919" s="11" t="e">
        <f t="shared" si="167"/>
        <v>#N/A</v>
      </c>
      <c r="AG919" s="11" t="e">
        <f>VLOOKUP($B919, 'Home Field Adv'!$A$2:$I$31, 9, FALSE)</f>
        <v>#N/A</v>
      </c>
      <c r="AH919" s="11" t="e">
        <f>VLOOKUP($C919, FanGraphs_Standings[[Abbreviation]:[2024 Year to Date G]], 2, FALSE)</f>
        <v>#N/A</v>
      </c>
      <c r="AI919" s="11" t="e">
        <f>_xlfn.IFNA(VLOOKUP($E919, 'SP Per G'!$A$2:$D$1385, 3, FALSE), AO919)</f>
        <v>#N/A</v>
      </c>
      <c r="AJ919" s="11" t="e">
        <f>IF(AND(ISNA(VLOOKUP($E919, 'SP Per G'!$A$2:$D$1385, 4, FALSE)), ISTEXT($E919)), AI919,IF(ISNA(VLOOKUP($E919, 'SP Per G'!$A$2:$D$1385, 4, FALSE)), AO919, VLOOKUP($E919, 'SP Per G'!$A$2:$D$1385, 4, FALSE)))</f>
        <v>#N/A</v>
      </c>
      <c r="AK919" s="11" t="e">
        <f t="shared" si="168"/>
        <v>#N/A</v>
      </c>
      <c r="AL919" s="11" t="e">
        <f>_xlfn.IFNA(VLOOKUP($E919, Individual_Pitching___Dashboard[], 18, FALSE), VLOOKUP($C919,Team_Pitching___Advanced[[Team]:[SIERA]],16,FALSE))</f>
        <v>#N/A</v>
      </c>
      <c r="AM919" s="11" t="e">
        <f>_xlfn.IFNA(VLOOKUP($E919, Individual_Pitching___Dashboard[], 20, FALSE), VLOOKUP($C919,Team_Pitching___Advanced[[Team]:[xFIP]],19,FALSE))</f>
        <v>#N/A</v>
      </c>
      <c r="AN919" s="11" t="e">
        <f>_xlfn.IFNA(VLOOKUP($E919,Individual_Pitching___Advanced[],21,FALSE),VLOOKUP($C919,Team_Pitching___Advanced[[Team]:[SIERA]],20,FALSE))</f>
        <v>#N/A</v>
      </c>
      <c r="AO919" s="11" t="e">
        <f>VLOOKUP($C919, 'Team Per G'!$A$2:$G$31, 7, FALSE)</f>
        <v>#N/A</v>
      </c>
      <c r="AP919" s="11" t="e">
        <f>VLOOKUP($C919, 'FanGraphs - Team WAR Projected'!$B$2:$E$31, 3, FALSE)/162</f>
        <v>#N/A</v>
      </c>
      <c r="AQ919" s="11" t="e">
        <f t="shared" si="169"/>
        <v>#N/A</v>
      </c>
      <c r="AR919" s="11" t="e">
        <f>VLOOKUP($C919, Team_Pitching___Advanced[[Team]:[xFIP]], 19,FALSE)</f>
        <v>#N/A</v>
      </c>
      <c r="AS919" s="11" t="e">
        <f>VLOOKUP($C919, Team_Pitching___Advanced[], 20, FALSE)</f>
        <v>#N/A</v>
      </c>
      <c r="AT919" s="11" t="e">
        <f>VLOOKUP($C919, Team_Batting___Dashboard[[Team]:[wOBA]], 16, FALSE)</f>
        <v>#N/A</v>
      </c>
      <c r="AU919" s="11" t="e">
        <f>VLOOKUP($C919, Team_Batting___Advanced[[Team]:[OPS]], 9, FALSE)</f>
        <v>#N/A</v>
      </c>
      <c r="AV919" s="11" t="e">
        <f>VLOOKUP($C919, Team_Batting___Advanced[], 19, FALSE)</f>
        <v>#N/A</v>
      </c>
      <c r="AW919" s="11" t="e">
        <f>VLOOKUP($C919, 'Team Per G'!$A$2:$G$31, 3, FALSE)</f>
        <v>#N/A</v>
      </c>
      <c r="AX919" s="11" t="e">
        <f>VLOOKUP($C919, 'Team Per G'!$A$2:$G$31, 5, FALSE)</f>
        <v>#N/A</v>
      </c>
      <c r="AY919" s="11" t="e">
        <f>VLOOKUP($C919, 'Team Per G'!$A$2:$G$31, 4, FALSE)</f>
        <v>#N/A</v>
      </c>
      <c r="AZ919" s="11" t="e">
        <f>VLOOKUP($C919, Team_Batting___Dashboard[], 22, FALSE)/$AH919</f>
        <v>#N/A</v>
      </c>
      <c r="BA919" s="11" t="e">
        <f>VLOOKUP($C919, 'FanGraphs - Team WAR Projected'!$B$2:$E$31, 4, FALSE)/162</f>
        <v>#N/A</v>
      </c>
      <c r="BB919" s="11" t="e">
        <f t="shared" si="170"/>
        <v>#N/A</v>
      </c>
      <c r="BC919" s="11" t="e">
        <f>VLOOKUP($C919, FanGraphs_Standings[[Abbreviation]:[2024 Year to Date RS/G]], 6, FALSE)/$AH919</f>
        <v>#N/A</v>
      </c>
      <c r="BD919" s="11" t="e">
        <f>VLOOKUP($C919, FanGraphs_Standings[[Abbreviation]:[2024 Projected Full Season RDif]], 19, FALSE)/162</f>
        <v>#N/A</v>
      </c>
      <c r="BE919" s="11" t="e">
        <f t="shared" si="171"/>
        <v>#N/A</v>
      </c>
      <c r="BF919" s="11" t="e">
        <f>VLOOKUP($C919, FanGraphs_Standings[[Abbreviation]:[2024 Projected Full Season RDif]], 5, FALSE)</f>
        <v>#N/A</v>
      </c>
      <c r="BG919" s="11" t="e">
        <f>VLOOKUP($C919, FanGraphs_Standings[[Abbreviation]:[2024 Projected Full Season W%]], 18, FALSE)</f>
        <v>#N/A</v>
      </c>
      <c r="BH919" s="11" t="e">
        <f t="shared" si="172"/>
        <v>#N/A</v>
      </c>
      <c r="BI919" s="11" t="e">
        <f>VLOOKUP($C919, 'Home Field Adv'!$A$2:$K$31, 11, FALSE)</f>
        <v>#N/A</v>
      </c>
      <c r="BL919" s="12" t="str">
        <f t="shared" si="173"/>
        <v/>
      </c>
      <c r="BM919" s="12" t="str">
        <f t="shared" si="163"/>
        <v/>
      </c>
      <c r="BN919" s="12" t="str">
        <f t="shared" si="174"/>
        <v/>
      </c>
    </row>
    <row r="920" spans="6:66" x14ac:dyDescent="0.45">
      <c r="F920" s="11" t="e">
        <f>VLOOKUP($B920, FanGraphs_Standings[[Abbreviation]:[2024 Year to Date G]], 2, FALSE)</f>
        <v>#N/A</v>
      </c>
      <c r="G920" s="11" t="e">
        <f>_xlfn.IFNA(VLOOKUP($D920, 'SP Per G'!$A$2:$D$1385, 3, FALSE),M920)</f>
        <v>#N/A</v>
      </c>
      <c r="H920" s="11" t="e">
        <f>IF(AND(ISNA(VLOOKUP($D920, 'SP Per G'!$A$2:$D$1385, 4, FALSE)), ISTEXT($D920)), G920,IF(ISNA(VLOOKUP($D920, 'SP Per G'!$A$2:$D$1385, 4, FALSE)), M920, VLOOKUP($D920, 'SP Per G'!$A$2:$D$1385, 4, FALSE)))</f>
        <v>#N/A</v>
      </c>
      <c r="I920" s="11" t="e">
        <f t="shared" si="164"/>
        <v>#N/A</v>
      </c>
      <c r="J920" s="11" t="e">
        <f>_xlfn.IFNA(VLOOKUP($D920,Individual_Pitching___Dashboard[],18,FALSE),VLOOKUP(B920,Team_Pitching___Dashboard[[Team]:[ERA]],17,FALSE))</f>
        <v>#N/A</v>
      </c>
      <c r="K920" s="11" t="e">
        <f>_xlfn.IFNA(VLOOKUP($D920, Individual_Pitching___Dashboard[], 20, FALSE), VLOOKUP(B920,Team_Pitching___Dashboard[[Team]:[xFIP]],20,FALSE))</f>
        <v>#N/A</v>
      </c>
      <c r="L920" s="11" t="e">
        <f>_xlfn.IFNA(VLOOKUP($D920, Individual_Pitching___Advanced[], 21,FALSE), VLOOKUP(B920, Team_Pitching___Advanced[], 20, FALSE))</f>
        <v>#N/A</v>
      </c>
      <c r="M920" s="11" t="e">
        <f>VLOOKUP($B920, 'Team Per G'!$A$2:$G$31, 7, FALSE)</f>
        <v>#N/A</v>
      </c>
      <c r="N920" s="11" t="e">
        <f>VLOOKUP($B920, 'FanGraphs - Team WAR Projected'!$B$2:$E$31, 3, FALSE)/162</f>
        <v>#N/A</v>
      </c>
      <c r="O920" s="11" t="e">
        <f t="shared" si="165"/>
        <v>#N/A</v>
      </c>
      <c r="P920" s="11" t="e">
        <f>VLOOKUP($B920, Team_Pitching___Advanced[[Team]:[xFIP]], 19,FALSE)</f>
        <v>#N/A</v>
      </c>
      <c r="Q920" s="11" t="e">
        <f>VLOOKUP($B920, Team_Pitching___Advanced[], 20, FALSE)</f>
        <v>#N/A</v>
      </c>
      <c r="R920" s="11" t="e">
        <f>VLOOKUP($B920, Team_Batting___Dashboard[[Team]:[wOBA]], 16, FALSE)</f>
        <v>#N/A</v>
      </c>
      <c r="S920" s="11" t="e">
        <f>VLOOKUP($B920, Team_Batting___Advanced[[Team]:[OPS]], 9, FALSE)</f>
        <v>#N/A</v>
      </c>
      <c r="T920" s="11" t="e">
        <f>VLOOKUP($B920, Team_Batting___Advanced[], 19, FALSE)</f>
        <v>#N/A</v>
      </c>
      <c r="U920" s="11" t="e">
        <f>VLOOKUP($B920, 'Team Per G'!$A$2:$G$31, 3, FALSE)</f>
        <v>#N/A</v>
      </c>
      <c r="V920" s="11" t="e">
        <f>VLOOKUP($B920, 'Team Per G'!$A$2:$G$31, 5, FALSE)</f>
        <v>#N/A</v>
      </c>
      <c r="W920" s="11" t="e">
        <f>VLOOKUP($B920, 'Team Per G'!$A$2:$G$31, 4, FALSE)</f>
        <v>#N/A</v>
      </c>
      <c r="X920" s="11" t="e">
        <f>VLOOKUP($B920, Team_Batting___Dashboard[], 22, FALSE)/$F920</f>
        <v>#N/A</v>
      </c>
      <c r="Y920" s="11" t="e">
        <f>VLOOKUP($B920, 'FanGraphs - Team WAR Projected'!$B$2:$E$31, 4, FALSE)/162</f>
        <v>#N/A</v>
      </c>
      <c r="Z920" s="11" t="e">
        <f t="shared" si="166"/>
        <v>#N/A</v>
      </c>
      <c r="AA920" s="11" t="e">
        <f>VLOOKUP($B920, FanGraphs_Standings[[Abbreviation]:[2024 Year to Date RS/G]], 6, FALSE)/$F920</f>
        <v>#N/A</v>
      </c>
      <c r="AB920" s="11" t="e">
        <f>VLOOKUP($B920, FanGraphs_Standings[[Abbreviation]:[2024 Projected Full Season RDif]], 19, FALSE)/162</f>
        <v>#N/A</v>
      </c>
      <c r="AC920" s="11" t="e">
        <f t="shared" si="175"/>
        <v>#N/A</v>
      </c>
      <c r="AD920" s="11" t="e">
        <f>VLOOKUP($B920, FanGraphs_Standings[[Abbreviation]:[2024 Projected Full Season RDif]], 5, FALSE)</f>
        <v>#N/A</v>
      </c>
      <c r="AE920" s="11" t="e">
        <f>VLOOKUP($B920, FanGraphs_Standings[[Abbreviation]:[2024 Projected Full Season W%]], 18, FALSE)</f>
        <v>#N/A</v>
      </c>
      <c r="AF920" s="11" t="e">
        <f t="shared" si="167"/>
        <v>#N/A</v>
      </c>
      <c r="AG920" s="11" t="e">
        <f>VLOOKUP($B920, 'Home Field Adv'!$A$2:$I$31, 9, FALSE)</f>
        <v>#N/A</v>
      </c>
      <c r="AH920" s="11" t="e">
        <f>VLOOKUP($C920, FanGraphs_Standings[[Abbreviation]:[2024 Year to Date G]], 2, FALSE)</f>
        <v>#N/A</v>
      </c>
      <c r="AI920" s="11" t="e">
        <f>_xlfn.IFNA(VLOOKUP($E920, 'SP Per G'!$A$2:$D$1385, 3, FALSE), AO920)</f>
        <v>#N/A</v>
      </c>
      <c r="AJ920" s="11" t="e">
        <f>IF(AND(ISNA(VLOOKUP($E920, 'SP Per G'!$A$2:$D$1385, 4, FALSE)), ISTEXT($E920)), AI920,IF(ISNA(VLOOKUP($E920, 'SP Per G'!$A$2:$D$1385, 4, FALSE)), AO920, VLOOKUP($E920, 'SP Per G'!$A$2:$D$1385, 4, FALSE)))</f>
        <v>#N/A</v>
      </c>
      <c r="AK920" s="11" t="e">
        <f t="shared" si="168"/>
        <v>#N/A</v>
      </c>
      <c r="AL920" s="11" t="e">
        <f>_xlfn.IFNA(VLOOKUP($E920, Individual_Pitching___Dashboard[], 18, FALSE), VLOOKUP($C920,Team_Pitching___Advanced[[Team]:[SIERA]],16,FALSE))</f>
        <v>#N/A</v>
      </c>
      <c r="AM920" s="11" t="e">
        <f>_xlfn.IFNA(VLOOKUP($E920, Individual_Pitching___Dashboard[], 20, FALSE), VLOOKUP($C920,Team_Pitching___Advanced[[Team]:[xFIP]],19,FALSE))</f>
        <v>#N/A</v>
      </c>
      <c r="AN920" s="11" t="e">
        <f>_xlfn.IFNA(VLOOKUP($E920,Individual_Pitching___Advanced[],21,FALSE),VLOOKUP($C920,Team_Pitching___Advanced[[Team]:[SIERA]],20,FALSE))</f>
        <v>#N/A</v>
      </c>
      <c r="AO920" s="11" t="e">
        <f>VLOOKUP($C920, 'Team Per G'!$A$2:$G$31, 7, FALSE)</f>
        <v>#N/A</v>
      </c>
      <c r="AP920" s="11" t="e">
        <f>VLOOKUP($C920, 'FanGraphs - Team WAR Projected'!$B$2:$E$31, 3, FALSE)/162</f>
        <v>#N/A</v>
      </c>
      <c r="AQ920" s="11" t="e">
        <f t="shared" si="169"/>
        <v>#N/A</v>
      </c>
      <c r="AR920" s="11" t="e">
        <f>VLOOKUP($C920, Team_Pitching___Advanced[[Team]:[xFIP]], 19,FALSE)</f>
        <v>#N/A</v>
      </c>
      <c r="AS920" s="11" t="e">
        <f>VLOOKUP($C920, Team_Pitching___Advanced[], 20, FALSE)</f>
        <v>#N/A</v>
      </c>
      <c r="AT920" s="11" t="e">
        <f>VLOOKUP($C920, Team_Batting___Dashboard[[Team]:[wOBA]], 16, FALSE)</f>
        <v>#N/A</v>
      </c>
      <c r="AU920" s="11" t="e">
        <f>VLOOKUP($C920, Team_Batting___Advanced[[Team]:[OPS]], 9, FALSE)</f>
        <v>#N/A</v>
      </c>
      <c r="AV920" s="11" t="e">
        <f>VLOOKUP($C920, Team_Batting___Advanced[], 19, FALSE)</f>
        <v>#N/A</v>
      </c>
      <c r="AW920" s="11" t="e">
        <f>VLOOKUP($C920, 'Team Per G'!$A$2:$G$31, 3, FALSE)</f>
        <v>#N/A</v>
      </c>
      <c r="AX920" s="11" t="e">
        <f>VLOOKUP($C920, 'Team Per G'!$A$2:$G$31, 5, FALSE)</f>
        <v>#N/A</v>
      </c>
      <c r="AY920" s="11" t="e">
        <f>VLOOKUP($C920, 'Team Per G'!$A$2:$G$31, 4, FALSE)</f>
        <v>#N/A</v>
      </c>
      <c r="AZ920" s="11" t="e">
        <f>VLOOKUP($C920, Team_Batting___Dashboard[], 22, FALSE)/$AH920</f>
        <v>#N/A</v>
      </c>
      <c r="BA920" s="11" t="e">
        <f>VLOOKUP($C920, 'FanGraphs - Team WAR Projected'!$B$2:$E$31, 4, FALSE)/162</f>
        <v>#N/A</v>
      </c>
      <c r="BB920" s="11" t="e">
        <f t="shared" si="170"/>
        <v>#N/A</v>
      </c>
      <c r="BC920" s="11" t="e">
        <f>VLOOKUP($C920, FanGraphs_Standings[[Abbreviation]:[2024 Year to Date RS/G]], 6, FALSE)/$AH920</f>
        <v>#N/A</v>
      </c>
      <c r="BD920" s="11" t="e">
        <f>VLOOKUP($C920, FanGraphs_Standings[[Abbreviation]:[2024 Projected Full Season RDif]], 19, FALSE)/162</f>
        <v>#N/A</v>
      </c>
      <c r="BE920" s="11" t="e">
        <f t="shared" si="171"/>
        <v>#N/A</v>
      </c>
      <c r="BF920" s="11" t="e">
        <f>VLOOKUP($C920, FanGraphs_Standings[[Abbreviation]:[2024 Projected Full Season RDif]], 5, FALSE)</f>
        <v>#N/A</v>
      </c>
      <c r="BG920" s="11" t="e">
        <f>VLOOKUP($C920, FanGraphs_Standings[[Abbreviation]:[2024 Projected Full Season W%]], 18, FALSE)</f>
        <v>#N/A</v>
      </c>
      <c r="BH920" s="11" t="e">
        <f t="shared" si="172"/>
        <v>#N/A</v>
      </c>
      <c r="BI920" s="11" t="e">
        <f>VLOOKUP($C920, 'Home Field Adv'!$A$2:$K$31, 11, FALSE)</f>
        <v>#N/A</v>
      </c>
      <c r="BL920" s="12" t="str">
        <f t="shared" si="173"/>
        <v/>
      </c>
      <c r="BM920" s="12" t="str">
        <f t="shared" si="163"/>
        <v/>
      </c>
      <c r="BN920" s="12" t="str">
        <f t="shared" si="174"/>
        <v/>
      </c>
    </row>
    <row r="921" spans="6:66" x14ac:dyDescent="0.45">
      <c r="F921" s="11" t="e">
        <f>VLOOKUP($B921, FanGraphs_Standings[[Abbreviation]:[2024 Year to Date G]], 2, FALSE)</f>
        <v>#N/A</v>
      </c>
      <c r="G921" s="11" t="e">
        <f>_xlfn.IFNA(VLOOKUP($D921, 'SP Per G'!$A$2:$D$1385, 3, FALSE),M921)</f>
        <v>#N/A</v>
      </c>
      <c r="H921" s="11" t="e">
        <f>IF(AND(ISNA(VLOOKUP($D921, 'SP Per G'!$A$2:$D$1385, 4, FALSE)), ISTEXT($D921)), G921,IF(ISNA(VLOOKUP($D921, 'SP Per G'!$A$2:$D$1385, 4, FALSE)), M921, VLOOKUP($D921, 'SP Per G'!$A$2:$D$1385, 4, FALSE)))</f>
        <v>#N/A</v>
      </c>
      <c r="I921" s="11" t="e">
        <f t="shared" si="164"/>
        <v>#N/A</v>
      </c>
      <c r="J921" s="11" t="e">
        <f>_xlfn.IFNA(VLOOKUP($D921,Individual_Pitching___Dashboard[],18,FALSE),VLOOKUP(B921,Team_Pitching___Dashboard[[Team]:[ERA]],17,FALSE))</f>
        <v>#N/A</v>
      </c>
      <c r="K921" s="11" t="e">
        <f>_xlfn.IFNA(VLOOKUP($D921, Individual_Pitching___Dashboard[], 20, FALSE), VLOOKUP(B921,Team_Pitching___Dashboard[[Team]:[xFIP]],20,FALSE))</f>
        <v>#N/A</v>
      </c>
      <c r="L921" s="11" t="e">
        <f>_xlfn.IFNA(VLOOKUP($D921, Individual_Pitching___Advanced[], 21,FALSE), VLOOKUP(B921, Team_Pitching___Advanced[], 20, FALSE))</f>
        <v>#N/A</v>
      </c>
      <c r="M921" s="11" t="e">
        <f>VLOOKUP($B921, 'Team Per G'!$A$2:$G$31, 7, FALSE)</f>
        <v>#N/A</v>
      </c>
      <c r="N921" s="11" t="e">
        <f>VLOOKUP($B921, 'FanGraphs - Team WAR Projected'!$B$2:$E$31, 3, FALSE)/162</f>
        <v>#N/A</v>
      </c>
      <c r="O921" s="11" t="e">
        <f t="shared" si="165"/>
        <v>#N/A</v>
      </c>
      <c r="P921" s="11" t="e">
        <f>VLOOKUP($B921, Team_Pitching___Advanced[[Team]:[xFIP]], 19,FALSE)</f>
        <v>#N/A</v>
      </c>
      <c r="Q921" s="11" t="e">
        <f>VLOOKUP($B921, Team_Pitching___Advanced[], 20, FALSE)</f>
        <v>#N/A</v>
      </c>
      <c r="R921" s="11" t="e">
        <f>VLOOKUP($B921, Team_Batting___Dashboard[[Team]:[wOBA]], 16, FALSE)</f>
        <v>#N/A</v>
      </c>
      <c r="S921" s="11" t="e">
        <f>VLOOKUP($B921, Team_Batting___Advanced[[Team]:[OPS]], 9, FALSE)</f>
        <v>#N/A</v>
      </c>
      <c r="T921" s="11" t="e">
        <f>VLOOKUP($B921, Team_Batting___Advanced[], 19, FALSE)</f>
        <v>#N/A</v>
      </c>
      <c r="U921" s="11" t="e">
        <f>VLOOKUP($B921, 'Team Per G'!$A$2:$G$31, 3, FALSE)</f>
        <v>#N/A</v>
      </c>
      <c r="V921" s="11" t="e">
        <f>VLOOKUP($B921, 'Team Per G'!$A$2:$G$31, 5, FALSE)</f>
        <v>#N/A</v>
      </c>
      <c r="W921" s="11" t="e">
        <f>VLOOKUP($B921, 'Team Per G'!$A$2:$G$31, 4, FALSE)</f>
        <v>#N/A</v>
      </c>
      <c r="X921" s="11" t="e">
        <f>VLOOKUP($B921, Team_Batting___Dashboard[], 22, FALSE)/$F921</f>
        <v>#N/A</v>
      </c>
      <c r="Y921" s="11" t="e">
        <f>VLOOKUP($B921, 'FanGraphs - Team WAR Projected'!$B$2:$E$31, 4, FALSE)/162</f>
        <v>#N/A</v>
      </c>
      <c r="Z921" s="11" t="e">
        <f t="shared" si="166"/>
        <v>#N/A</v>
      </c>
      <c r="AA921" s="11" t="e">
        <f>VLOOKUP($B921, FanGraphs_Standings[[Abbreviation]:[2024 Year to Date RS/G]], 6, FALSE)/$F921</f>
        <v>#N/A</v>
      </c>
      <c r="AB921" s="11" t="e">
        <f>VLOOKUP($B921, FanGraphs_Standings[[Abbreviation]:[2024 Projected Full Season RDif]], 19, FALSE)/162</f>
        <v>#N/A</v>
      </c>
      <c r="AC921" s="11" t="e">
        <f t="shared" si="175"/>
        <v>#N/A</v>
      </c>
      <c r="AD921" s="11" t="e">
        <f>VLOOKUP($B921, FanGraphs_Standings[[Abbreviation]:[2024 Projected Full Season RDif]], 5, FALSE)</f>
        <v>#N/A</v>
      </c>
      <c r="AE921" s="11" t="e">
        <f>VLOOKUP($B921, FanGraphs_Standings[[Abbreviation]:[2024 Projected Full Season W%]], 18, FALSE)</f>
        <v>#N/A</v>
      </c>
      <c r="AF921" s="11" t="e">
        <f t="shared" si="167"/>
        <v>#N/A</v>
      </c>
      <c r="AG921" s="11" t="e">
        <f>VLOOKUP($B921, 'Home Field Adv'!$A$2:$I$31, 9, FALSE)</f>
        <v>#N/A</v>
      </c>
      <c r="AH921" s="11" t="e">
        <f>VLOOKUP($C921, FanGraphs_Standings[[Abbreviation]:[2024 Year to Date G]], 2, FALSE)</f>
        <v>#N/A</v>
      </c>
      <c r="AI921" s="11" t="e">
        <f>_xlfn.IFNA(VLOOKUP($E921, 'SP Per G'!$A$2:$D$1385, 3, FALSE), AO921)</f>
        <v>#N/A</v>
      </c>
      <c r="AJ921" s="11" t="e">
        <f>IF(AND(ISNA(VLOOKUP($E921, 'SP Per G'!$A$2:$D$1385, 4, FALSE)), ISTEXT($E921)), AI921,IF(ISNA(VLOOKUP($E921, 'SP Per G'!$A$2:$D$1385, 4, FALSE)), AO921, VLOOKUP($E921, 'SP Per G'!$A$2:$D$1385, 4, FALSE)))</f>
        <v>#N/A</v>
      </c>
      <c r="AK921" s="11" t="e">
        <f t="shared" si="168"/>
        <v>#N/A</v>
      </c>
      <c r="AL921" s="11" t="e">
        <f>_xlfn.IFNA(VLOOKUP($E921, Individual_Pitching___Dashboard[], 18, FALSE), VLOOKUP($C921,Team_Pitching___Advanced[[Team]:[SIERA]],16,FALSE))</f>
        <v>#N/A</v>
      </c>
      <c r="AM921" s="11" t="e">
        <f>_xlfn.IFNA(VLOOKUP($E921, Individual_Pitching___Dashboard[], 20, FALSE), VLOOKUP($C921,Team_Pitching___Advanced[[Team]:[xFIP]],19,FALSE))</f>
        <v>#N/A</v>
      </c>
      <c r="AN921" s="11" t="e">
        <f>_xlfn.IFNA(VLOOKUP($E921,Individual_Pitching___Advanced[],21,FALSE),VLOOKUP($C921,Team_Pitching___Advanced[[Team]:[SIERA]],20,FALSE))</f>
        <v>#N/A</v>
      </c>
      <c r="AO921" s="11" t="e">
        <f>VLOOKUP($C921, 'Team Per G'!$A$2:$G$31, 7, FALSE)</f>
        <v>#N/A</v>
      </c>
      <c r="AP921" s="11" t="e">
        <f>VLOOKUP($C921, 'FanGraphs - Team WAR Projected'!$B$2:$E$31, 3, FALSE)/162</f>
        <v>#N/A</v>
      </c>
      <c r="AQ921" s="11" t="e">
        <f t="shared" si="169"/>
        <v>#N/A</v>
      </c>
      <c r="AR921" s="11" t="e">
        <f>VLOOKUP($C921, Team_Pitching___Advanced[[Team]:[xFIP]], 19,FALSE)</f>
        <v>#N/A</v>
      </c>
      <c r="AS921" s="11" t="e">
        <f>VLOOKUP($C921, Team_Pitching___Advanced[], 20, FALSE)</f>
        <v>#N/A</v>
      </c>
      <c r="AT921" s="11" t="e">
        <f>VLOOKUP($C921, Team_Batting___Dashboard[[Team]:[wOBA]], 16, FALSE)</f>
        <v>#N/A</v>
      </c>
      <c r="AU921" s="11" t="e">
        <f>VLOOKUP($C921, Team_Batting___Advanced[[Team]:[OPS]], 9, FALSE)</f>
        <v>#N/A</v>
      </c>
      <c r="AV921" s="11" t="e">
        <f>VLOOKUP($C921, Team_Batting___Advanced[], 19, FALSE)</f>
        <v>#N/A</v>
      </c>
      <c r="AW921" s="11" t="e">
        <f>VLOOKUP($C921, 'Team Per G'!$A$2:$G$31, 3, FALSE)</f>
        <v>#N/A</v>
      </c>
      <c r="AX921" s="11" t="e">
        <f>VLOOKUP($C921, 'Team Per G'!$A$2:$G$31, 5, FALSE)</f>
        <v>#N/A</v>
      </c>
      <c r="AY921" s="11" t="e">
        <f>VLOOKUP($C921, 'Team Per G'!$A$2:$G$31, 4, FALSE)</f>
        <v>#N/A</v>
      </c>
      <c r="AZ921" s="11" t="e">
        <f>VLOOKUP($C921, Team_Batting___Dashboard[], 22, FALSE)/$AH921</f>
        <v>#N/A</v>
      </c>
      <c r="BA921" s="11" t="e">
        <f>VLOOKUP($C921, 'FanGraphs - Team WAR Projected'!$B$2:$E$31, 4, FALSE)/162</f>
        <v>#N/A</v>
      </c>
      <c r="BB921" s="11" t="e">
        <f t="shared" si="170"/>
        <v>#N/A</v>
      </c>
      <c r="BC921" s="11" t="e">
        <f>VLOOKUP($C921, FanGraphs_Standings[[Abbreviation]:[2024 Year to Date RS/G]], 6, FALSE)/$AH921</f>
        <v>#N/A</v>
      </c>
      <c r="BD921" s="11" t="e">
        <f>VLOOKUP($C921, FanGraphs_Standings[[Abbreviation]:[2024 Projected Full Season RDif]], 19, FALSE)/162</f>
        <v>#N/A</v>
      </c>
      <c r="BE921" s="11" t="e">
        <f t="shared" si="171"/>
        <v>#N/A</v>
      </c>
      <c r="BF921" s="11" t="e">
        <f>VLOOKUP($C921, FanGraphs_Standings[[Abbreviation]:[2024 Projected Full Season RDif]], 5, FALSE)</f>
        <v>#N/A</v>
      </c>
      <c r="BG921" s="11" t="e">
        <f>VLOOKUP($C921, FanGraphs_Standings[[Abbreviation]:[2024 Projected Full Season W%]], 18, FALSE)</f>
        <v>#N/A</v>
      </c>
      <c r="BH921" s="11" t="e">
        <f t="shared" si="172"/>
        <v>#N/A</v>
      </c>
      <c r="BI921" s="11" t="e">
        <f>VLOOKUP($C921, 'Home Field Adv'!$A$2:$K$31, 11, FALSE)</f>
        <v>#N/A</v>
      </c>
      <c r="BL921" s="12" t="str">
        <f t="shared" si="173"/>
        <v/>
      </c>
      <c r="BM921" s="12" t="str">
        <f t="shared" si="163"/>
        <v/>
      </c>
      <c r="BN921" s="12" t="str">
        <f t="shared" si="174"/>
        <v/>
      </c>
    </row>
    <row r="922" spans="6:66" x14ac:dyDescent="0.45">
      <c r="F922" s="11" t="e">
        <f>VLOOKUP($B922, FanGraphs_Standings[[Abbreviation]:[2024 Year to Date G]], 2, FALSE)</f>
        <v>#N/A</v>
      </c>
      <c r="G922" s="11" t="e">
        <f>_xlfn.IFNA(VLOOKUP($D922, 'SP Per G'!$A$2:$D$1385, 3, FALSE),M922)</f>
        <v>#N/A</v>
      </c>
      <c r="H922" s="11" t="e">
        <f>IF(AND(ISNA(VLOOKUP($D922, 'SP Per G'!$A$2:$D$1385, 4, FALSE)), ISTEXT($D922)), G922,IF(ISNA(VLOOKUP($D922, 'SP Per G'!$A$2:$D$1385, 4, FALSE)), M922, VLOOKUP($D922, 'SP Per G'!$A$2:$D$1385, 4, FALSE)))</f>
        <v>#N/A</v>
      </c>
      <c r="I922" s="11" t="e">
        <f t="shared" si="164"/>
        <v>#N/A</v>
      </c>
      <c r="J922" s="11" t="e">
        <f>_xlfn.IFNA(VLOOKUP($D922,Individual_Pitching___Dashboard[],18,FALSE),VLOOKUP(B922,Team_Pitching___Dashboard[[Team]:[ERA]],17,FALSE))</f>
        <v>#N/A</v>
      </c>
      <c r="K922" s="11" t="e">
        <f>_xlfn.IFNA(VLOOKUP($D922, Individual_Pitching___Dashboard[], 20, FALSE), VLOOKUP(B922,Team_Pitching___Dashboard[[Team]:[xFIP]],20,FALSE))</f>
        <v>#N/A</v>
      </c>
      <c r="L922" s="11" t="e">
        <f>_xlfn.IFNA(VLOOKUP($D922, Individual_Pitching___Advanced[], 21,FALSE), VLOOKUP(B922, Team_Pitching___Advanced[], 20, FALSE))</f>
        <v>#N/A</v>
      </c>
      <c r="M922" s="11" t="e">
        <f>VLOOKUP($B922, 'Team Per G'!$A$2:$G$31, 7, FALSE)</f>
        <v>#N/A</v>
      </c>
      <c r="N922" s="11" t="e">
        <f>VLOOKUP($B922, 'FanGraphs - Team WAR Projected'!$B$2:$E$31, 3, FALSE)/162</f>
        <v>#N/A</v>
      </c>
      <c r="O922" s="11" t="e">
        <f t="shared" si="165"/>
        <v>#N/A</v>
      </c>
      <c r="P922" s="11" t="e">
        <f>VLOOKUP($B922, Team_Pitching___Advanced[[Team]:[xFIP]], 19,FALSE)</f>
        <v>#N/A</v>
      </c>
      <c r="Q922" s="11" t="e">
        <f>VLOOKUP($B922, Team_Pitching___Advanced[], 20, FALSE)</f>
        <v>#N/A</v>
      </c>
      <c r="R922" s="11" t="e">
        <f>VLOOKUP($B922, Team_Batting___Dashboard[[Team]:[wOBA]], 16, FALSE)</f>
        <v>#N/A</v>
      </c>
      <c r="S922" s="11" t="e">
        <f>VLOOKUP($B922, Team_Batting___Advanced[[Team]:[OPS]], 9, FALSE)</f>
        <v>#N/A</v>
      </c>
      <c r="T922" s="11" t="e">
        <f>VLOOKUP($B922, Team_Batting___Advanced[], 19, FALSE)</f>
        <v>#N/A</v>
      </c>
      <c r="U922" s="11" t="e">
        <f>VLOOKUP($B922, 'Team Per G'!$A$2:$G$31, 3, FALSE)</f>
        <v>#N/A</v>
      </c>
      <c r="V922" s="11" t="e">
        <f>VLOOKUP($B922, 'Team Per G'!$A$2:$G$31, 5, FALSE)</f>
        <v>#N/A</v>
      </c>
      <c r="W922" s="11" t="e">
        <f>VLOOKUP($B922, 'Team Per G'!$A$2:$G$31, 4, FALSE)</f>
        <v>#N/A</v>
      </c>
      <c r="X922" s="11" t="e">
        <f>VLOOKUP($B922, Team_Batting___Dashboard[], 22, FALSE)/$F922</f>
        <v>#N/A</v>
      </c>
      <c r="Y922" s="11" t="e">
        <f>VLOOKUP($B922, 'FanGraphs - Team WAR Projected'!$B$2:$E$31, 4, FALSE)/162</f>
        <v>#N/A</v>
      </c>
      <c r="Z922" s="11" t="e">
        <f t="shared" si="166"/>
        <v>#N/A</v>
      </c>
      <c r="AA922" s="11" t="e">
        <f>VLOOKUP($B922, FanGraphs_Standings[[Abbreviation]:[2024 Year to Date RS/G]], 6, FALSE)/$F922</f>
        <v>#N/A</v>
      </c>
      <c r="AB922" s="11" t="e">
        <f>VLOOKUP($B922, FanGraphs_Standings[[Abbreviation]:[2024 Projected Full Season RDif]], 19, FALSE)/162</f>
        <v>#N/A</v>
      </c>
      <c r="AC922" s="11" t="e">
        <f t="shared" si="175"/>
        <v>#N/A</v>
      </c>
      <c r="AD922" s="11" t="e">
        <f>VLOOKUP($B922, FanGraphs_Standings[[Abbreviation]:[2024 Projected Full Season RDif]], 5, FALSE)</f>
        <v>#N/A</v>
      </c>
      <c r="AE922" s="11" t="e">
        <f>VLOOKUP($B922, FanGraphs_Standings[[Abbreviation]:[2024 Projected Full Season W%]], 18, FALSE)</f>
        <v>#N/A</v>
      </c>
      <c r="AF922" s="11" t="e">
        <f t="shared" si="167"/>
        <v>#N/A</v>
      </c>
      <c r="AG922" s="11" t="e">
        <f>VLOOKUP($B922, 'Home Field Adv'!$A$2:$I$31, 9, FALSE)</f>
        <v>#N/A</v>
      </c>
      <c r="AH922" s="11" t="e">
        <f>VLOOKUP($C922, FanGraphs_Standings[[Abbreviation]:[2024 Year to Date G]], 2, FALSE)</f>
        <v>#N/A</v>
      </c>
      <c r="AI922" s="11" t="e">
        <f>_xlfn.IFNA(VLOOKUP($E922, 'SP Per G'!$A$2:$D$1385, 3, FALSE), AO922)</f>
        <v>#N/A</v>
      </c>
      <c r="AJ922" s="11" t="e">
        <f>IF(AND(ISNA(VLOOKUP($E922, 'SP Per G'!$A$2:$D$1385, 4, FALSE)), ISTEXT($E922)), AI922,IF(ISNA(VLOOKUP($E922, 'SP Per G'!$A$2:$D$1385, 4, FALSE)), AO922, VLOOKUP($E922, 'SP Per G'!$A$2:$D$1385, 4, FALSE)))</f>
        <v>#N/A</v>
      </c>
      <c r="AK922" s="11" t="e">
        <f t="shared" si="168"/>
        <v>#N/A</v>
      </c>
      <c r="AL922" s="11" t="e">
        <f>_xlfn.IFNA(VLOOKUP($E922, Individual_Pitching___Dashboard[], 18, FALSE), VLOOKUP($C922,Team_Pitching___Advanced[[Team]:[SIERA]],16,FALSE))</f>
        <v>#N/A</v>
      </c>
      <c r="AM922" s="11" t="e">
        <f>_xlfn.IFNA(VLOOKUP($E922, Individual_Pitching___Dashboard[], 20, FALSE), VLOOKUP($C922,Team_Pitching___Advanced[[Team]:[xFIP]],19,FALSE))</f>
        <v>#N/A</v>
      </c>
      <c r="AN922" s="11" t="e">
        <f>_xlfn.IFNA(VLOOKUP($E922,Individual_Pitching___Advanced[],21,FALSE),VLOOKUP($C922,Team_Pitching___Advanced[[Team]:[SIERA]],20,FALSE))</f>
        <v>#N/A</v>
      </c>
      <c r="AO922" s="11" t="e">
        <f>VLOOKUP($C922, 'Team Per G'!$A$2:$G$31, 7, FALSE)</f>
        <v>#N/A</v>
      </c>
      <c r="AP922" s="11" t="e">
        <f>VLOOKUP($C922, 'FanGraphs - Team WAR Projected'!$B$2:$E$31, 3, FALSE)/162</f>
        <v>#N/A</v>
      </c>
      <c r="AQ922" s="11" t="e">
        <f t="shared" si="169"/>
        <v>#N/A</v>
      </c>
      <c r="AR922" s="11" t="e">
        <f>VLOOKUP($C922, Team_Pitching___Advanced[[Team]:[xFIP]], 19,FALSE)</f>
        <v>#N/A</v>
      </c>
      <c r="AS922" s="11" t="e">
        <f>VLOOKUP($C922, Team_Pitching___Advanced[], 20, FALSE)</f>
        <v>#N/A</v>
      </c>
      <c r="AT922" s="11" t="e">
        <f>VLOOKUP($C922, Team_Batting___Dashboard[[Team]:[wOBA]], 16, FALSE)</f>
        <v>#N/A</v>
      </c>
      <c r="AU922" s="11" t="e">
        <f>VLOOKUP($C922, Team_Batting___Advanced[[Team]:[OPS]], 9, FALSE)</f>
        <v>#N/A</v>
      </c>
      <c r="AV922" s="11" t="e">
        <f>VLOOKUP($C922, Team_Batting___Advanced[], 19, FALSE)</f>
        <v>#N/A</v>
      </c>
      <c r="AW922" s="11" t="e">
        <f>VLOOKUP($C922, 'Team Per G'!$A$2:$G$31, 3, FALSE)</f>
        <v>#N/A</v>
      </c>
      <c r="AX922" s="11" t="e">
        <f>VLOOKUP($C922, 'Team Per G'!$A$2:$G$31, 5, FALSE)</f>
        <v>#N/A</v>
      </c>
      <c r="AY922" s="11" t="e">
        <f>VLOOKUP($C922, 'Team Per G'!$A$2:$G$31, 4, FALSE)</f>
        <v>#N/A</v>
      </c>
      <c r="AZ922" s="11" t="e">
        <f>VLOOKUP($C922, Team_Batting___Dashboard[], 22, FALSE)/$AH922</f>
        <v>#N/A</v>
      </c>
      <c r="BA922" s="11" t="e">
        <f>VLOOKUP($C922, 'FanGraphs - Team WAR Projected'!$B$2:$E$31, 4, FALSE)/162</f>
        <v>#N/A</v>
      </c>
      <c r="BB922" s="11" t="e">
        <f t="shared" si="170"/>
        <v>#N/A</v>
      </c>
      <c r="BC922" s="11" t="e">
        <f>VLOOKUP($C922, FanGraphs_Standings[[Abbreviation]:[2024 Year to Date RS/G]], 6, FALSE)/$AH922</f>
        <v>#N/A</v>
      </c>
      <c r="BD922" s="11" t="e">
        <f>VLOOKUP($C922, FanGraphs_Standings[[Abbreviation]:[2024 Projected Full Season RDif]], 19, FALSE)/162</f>
        <v>#N/A</v>
      </c>
      <c r="BE922" s="11" t="e">
        <f t="shared" si="171"/>
        <v>#N/A</v>
      </c>
      <c r="BF922" s="11" t="e">
        <f>VLOOKUP($C922, FanGraphs_Standings[[Abbreviation]:[2024 Projected Full Season RDif]], 5, FALSE)</f>
        <v>#N/A</v>
      </c>
      <c r="BG922" s="11" t="e">
        <f>VLOOKUP($C922, FanGraphs_Standings[[Abbreviation]:[2024 Projected Full Season W%]], 18, FALSE)</f>
        <v>#N/A</v>
      </c>
      <c r="BH922" s="11" t="e">
        <f t="shared" si="172"/>
        <v>#N/A</v>
      </c>
      <c r="BI922" s="11" t="e">
        <f>VLOOKUP($C922, 'Home Field Adv'!$A$2:$K$31, 11, FALSE)</f>
        <v>#N/A</v>
      </c>
      <c r="BL922" s="12" t="str">
        <f t="shared" si="173"/>
        <v/>
      </c>
      <c r="BM922" s="12" t="str">
        <f t="shared" si="163"/>
        <v/>
      </c>
      <c r="BN922" s="12" t="str">
        <f t="shared" si="174"/>
        <v/>
      </c>
    </row>
    <row r="923" spans="6:66" x14ac:dyDescent="0.45">
      <c r="F923" s="11" t="e">
        <f>VLOOKUP($B923, FanGraphs_Standings[[Abbreviation]:[2024 Year to Date G]], 2, FALSE)</f>
        <v>#N/A</v>
      </c>
      <c r="G923" s="11" t="e">
        <f>_xlfn.IFNA(VLOOKUP($D923, 'SP Per G'!$A$2:$D$1385, 3, FALSE),M923)</f>
        <v>#N/A</v>
      </c>
      <c r="H923" s="11" t="e">
        <f>IF(AND(ISNA(VLOOKUP($D923, 'SP Per G'!$A$2:$D$1385, 4, FALSE)), ISTEXT($D923)), G923,IF(ISNA(VLOOKUP($D923, 'SP Per G'!$A$2:$D$1385, 4, FALSE)), M923, VLOOKUP($D923, 'SP Per G'!$A$2:$D$1385, 4, FALSE)))</f>
        <v>#N/A</v>
      </c>
      <c r="I923" s="11" t="e">
        <f t="shared" si="164"/>
        <v>#N/A</v>
      </c>
      <c r="J923" s="11" t="e">
        <f>_xlfn.IFNA(VLOOKUP($D923,Individual_Pitching___Dashboard[],18,FALSE),VLOOKUP(B923,Team_Pitching___Dashboard[[Team]:[ERA]],17,FALSE))</f>
        <v>#N/A</v>
      </c>
      <c r="K923" s="11" t="e">
        <f>_xlfn.IFNA(VLOOKUP($D923, Individual_Pitching___Dashboard[], 20, FALSE), VLOOKUP(B923,Team_Pitching___Dashboard[[Team]:[xFIP]],20,FALSE))</f>
        <v>#N/A</v>
      </c>
      <c r="L923" s="11" t="e">
        <f>_xlfn.IFNA(VLOOKUP($D923, Individual_Pitching___Advanced[], 21,FALSE), VLOOKUP(B923, Team_Pitching___Advanced[], 20, FALSE))</f>
        <v>#N/A</v>
      </c>
      <c r="M923" s="11" t="e">
        <f>VLOOKUP($B923, 'Team Per G'!$A$2:$G$31, 7, FALSE)</f>
        <v>#N/A</v>
      </c>
      <c r="N923" s="11" t="e">
        <f>VLOOKUP($B923, 'FanGraphs - Team WAR Projected'!$B$2:$E$31, 3, FALSE)/162</f>
        <v>#N/A</v>
      </c>
      <c r="O923" s="11" t="e">
        <f t="shared" si="165"/>
        <v>#N/A</v>
      </c>
      <c r="P923" s="11" t="e">
        <f>VLOOKUP($B923, Team_Pitching___Advanced[[Team]:[xFIP]], 19,FALSE)</f>
        <v>#N/A</v>
      </c>
      <c r="Q923" s="11" t="e">
        <f>VLOOKUP($B923, Team_Pitching___Advanced[], 20, FALSE)</f>
        <v>#N/A</v>
      </c>
      <c r="R923" s="11" t="e">
        <f>VLOOKUP($B923, Team_Batting___Dashboard[[Team]:[wOBA]], 16, FALSE)</f>
        <v>#N/A</v>
      </c>
      <c r="S923" s="11" t="e">
        <f>VLOOKUP($B923, Team_Batting___Advanced[[Team]:[OPS]], 9, FALSE)</f>
        <v>#N/A</v>
      </c>
      <c r="T923" s="11" t="e">
        <f>VLOOKUP($B923, Team_Batting___Advanced[], 19, FALSE)</f>
        <v>#N/A</v>
      </c>
      <c r="U923" s="11" t="e">
        <f>VLOOKUP($B923, 'Team Per G'!$A$2:$G$31, 3, FALSE)</f>
        <v>#N/A</v>
      </c>
      <c r="V923" s="11" t="e">
        <f>VLOOKUP($B923, 'Team Per G'!$A$2:$G$31, 5, FALSE)</f>
        <v>#N/A</v>
      </c>
      <c r="W923" s="11" t="e">
        <f>VLOOKUP($B923, 'Team Per G'!$A$2:$G$31, 4, FALSE)</f>
        <v>#N/A</v>
      </c>
      <c r="X923" s="11" t="e">
        <f>VLOOKUP($B923, Team_Batting___Dashboard[], 22, FALSE)/$F923</f>
        <v>#N/A</v>
      </c>
      <c r="Y923" s="11" t="e">
        <f>VLOOKUP($B923, 'FanGraphs - Team WAR Projected'!$B$2:$E$31, 4, FALSE)/162</f>
        <v>#N/A</v>
      </c>
      <c r="Z923" s="11" t="e">
        <f t="shared" si="166"/>
        <v>#N/A</v>
      </c>
      <c r="AA923" s="11" t="e">
        <f>VLOOKUP($B923, FanGraphs_Standings[[Abbreviation]:[2024 Year to Date RS/G]], 6, FALSE)/$F923</f>
        <v>#N/A</v>
      </c>
      <c r="AB923" s="11" t="e">
        <f>VLOOKUP($B923, FanGraphs_Standings[[Abbreviation]:[2024 Projected Full Season RDif]], 19, FALSE)/162</f>
        <v>#N/A</v>
      </c>
      <c r="AC923" s="11" t="e">
        <f t="shared" si="175"/>
        <v>#N/A</v>
      </c>
      <c r="AD923" s="11" t="e">
        <f>VLOOKUP($B923, FanGraphs_Standings[[Abbreviation]:[2024 Projected Full Season RDif]], 5, FALSE)</f>
        <v>#N/A</v>
      </c>
      <c r="AE923" s="11" t="e">
        <f>VLOOKUP($B923, FanGraphs_Standings[[Abbreviation]:[2024 Projected Full Season W%]], 18, FALSE)</f>
        <v>#N/A</v>
      </c>
      <c r="AF923" s="11" t="e">
        <f t="shared" si="167"/>
        <v>#N/A</v>
      </c>
      <c r="AG923" s="11" t="e">
        <f>VLOOKUP($B923, 'Home Field Adv'!$A$2:$I$31, 9, FALSE)</f>
        <v>#N/A</v>
      </c>
      <c r="AH923" s="11" t="e">
        <f>VLOOKUP($C923, FanGraphs_Standings[[Abbreviation]:[2024 Year to Date G]], 2, FALSE)</f>
        <v>#N/A</v>
      </c>
      <c r="AI923" s="11" t="e">
        <f>_xlfn.IFNA(VLOOKUP($E923, 'SP Per G'!$A$2:$D$1385, 3, FALSE), AO923)</f>
        <v>#N/A</v>
      </c>
      <c r="AJ923" s="11" t="e">
        <f>IF(AND(ISNA(VLOOKUP($E923, 'SP Per G'!$A$2:$D$1385, 4, FALSE)), ISTEXT($E923)), AI923,IF(ISNA(VLOOKUP($E923, 'SP Per G'!$A$2:$D$1385, 4, FALSE)), AO923, VLOOKUP($E923, 'SP Per G'!$A$2:$D$1385, 4, FALSE)))</f>
        <v>#N/A</v>
      </c>
      <c r="AK923" s="11" t="e">
        <f t="shared" si="168"/>
        <v>#N/A</v>
      </c>
      <c r="AL923" s="11" t="e">
        <f>_xlfn.IFNA(VLOOKUP($E923, Individual_Pitching___Dashboard[], 18, FALSE), VLOOKUP($C923,Team_Pitching___Advanced[[Team]:[SIERA]],16,FALSE))</f>
        <v>#N/A</v>
      </c>
      <c r="AM923" s="11" t="e">
        <f>_xlfn.IFNA(VLOOKUP($E923, Individual_Pitching___Dashboard[], 20, FALSE), VLOOKUP($C923,Team_Pitching___Advanced[[Team]:[xFIP]],19,FALSE))</f>
        <v>#N/A</v>
      </c>
      <c r="AN923" s="11" t="e">
        <f>_xlfn.IFNA(VLOOKUP($E923,Individual_Pitching___Advanced[],21,FALSE),VLOOKUP($C923,Team_Pitching___Advanced[[Team]:[SIERA]],20,FALSE))</f>
        <v>#N/A</v>
      </c>
      <c r="AO923" s="11" t="e">
        <f>VLOOKUP($C923, 'Team Per G'!$A$2:$G$31, 7, FALSE)</f>
        <v>#N/A</v>
      </c>
      <c r="AP923" s="11" t="e">
        <f>VLOOKUP($C923, 'FanGraphs - Team WAR Projected'!$B$2:$E$31, 3, FALSE)/162</f>
        <v>#N/A</v>
      </c>
      <c r="AQ923" s="11" t="e">
        <f t="shared" si="169"/>
        <v>#N/A</v>
      </c>
      <c r="AR923" s="11" t="e">
        <f>VLOOKUP($C923, Team_Pitching___Advanced[[Team]:[xFIP]], 19,FALSE)</f>
        <v>#N/A</v>
      </c>
      <c r="AS923" s="11" t="e">
        <f>VLOOKUP($C923, Team_Pitching___Advanced[], 20, FALSE)</f>
        <v>#N/A</v>
      </c>
      <c r="AT923" s="11" t="e">
        <f>VLOOKUP($C923, Team_Batting___Dashboard[[Team]:[wOBA]], 16, FALSE)</f>
        <v>#N/A</v>
      </c>
      <c r="AU923" s="11" t="e">
        <f>VLOOKUP($C923, Team_Batting___Advanced[[Team]:[OPS]], 9, FALSE)</f>
        <v>#N/A</v>
      </c>
      <c r="AV923" s="11" t="e">
        <f>VLOOKUP($C923, Team_Batting___Advanced[], 19, FALSE)</f>
        <v>#N/A</v>
      </c>
      <c r="AW923" s="11" t="e">
        <f>VLOOKUP($C923, 'Team Per G'!$A$2:$G$31, 3, FALSE)</f>
        <v>#N/A</v>
      </c>
      <c r="AX923" s="11" t="e">
        <f>VLOOKUP($C923, 'Team Per G'!$A$2:$G$31, 5, FALSE)</f>
        <v>#N/A</v>
      </c>
      <c r="AY923" s="11" t="e">
        <f>VLOOKUP($C923, 'Team Per G'!$A$2:$G$31, 4, FALSE)</f>
        <v>#N/A</v>
      </c>
      <c r="AZ923" s="11" t="e">
        <f>VLOOKUP($C923, Team_Batting___Dashboard[], 22, FALSE)/$AH923</f>
        <v>#N/A</v>
      </c>
      <c r="BA923" s="11" t="e">
        <f>VLOOKUP($C923, 'FanGraphs - Team WAR Projected'!$B$2:$E$31, 4, FALSE)/162</f>
        <v>#N/A</v>
      </c>
      <c r="BB923" s="11" t="e">
        <f t="shared" si="170"/>
        <v>#N/A</v>
      </c>
      <c r="BC923" s="11" t="e">
        <f>VLOOKUP($C923, FanGraphs_Standings[[Abbreviation]:[2024 Year to Date RS/G]], 6, FALSE)/$AH923</f>
        <v>#N/A</v>
      </c>
      <c r="BD923" s="11" t="e">
        <f>VLOOKUP($C923, FanGraphs_Standings[[Abbreviation]:[2024 Projected Full Season RDif]], 19, FALSE)/162</f>
        <v>#N/A</v>
      </c>
      <c r="BE923" s="11" t="e">
        <f t="shared" si="171"/>
        <v>#N/A</v>
      </c>
      <c r="BF923" s="11" t="e">
        <f>VLOOKUP($C923, FanGraphs_Standings[[Abbreviation]:[2024 Projected Full Season RDif]], 5, FALSE)</f>
        <v>#N/A</v>
      </c>
      <c r="BG923" s="11" t="e">
        <f>VLOOKUP($C923, FanGraphs_Standings[[Abbreviation]:[2024 Projected Full Season W%]], 18, FALSE)</f>
        <v>#N/A</v>
      </c>
      <c r="BH923" s="11" t="e">
        <f t="shared" si="172"/>
        <v>#N/A</v>
      </c>
      <c r="BI923" s="11" t="e">
        <f>VLOOKUP($C923, 'Home Field Adv'!$A$2:$K$31, 11, FALSE)</f>
        <v>#N/A</v>
      </c>
      <c r="BL923" s="12" t="str">
        <f t="shared" si="173"/>
        <v/>
      </c>
      <c r="BM923" s="12" t="str">
        <f t="shared" si="163"/>
        <v/>
      </c>
      <c r="BN923" s="12" t="str">
        <f t="shared" si="174"/>
        <v/>
      </c>
    </row>
    <row r="924" spans="6:66" x14ac:dyDescent="0.45">
      <c r="F924" s="11" t="e">
        <f>VLOOKUP($B924, FanGraphs_Standings[[Abbreviation]:[2024 Year to Date G]], 2, FALSE)</f>
        <v>#N/A</v>
      </c>
      <c r="G924" s="11" t="e">
        <f>_xlfn.IFNA(VLOOKUP($D924, 'SP Per G'!$A$2:$D$1385, 3, FALSE),M924)</f>
        <v>#N/A</v>
      </c>
      <c r="H924" s="11" t="e">
        <f>IF(AND(ISNA(VLOOKUP($D924, 'SP Per G'!$A$2:$D$1385, 4, FALSE)), ISTEXT($D924)), G924,IF(ISNA(VLOOKUP($D924, 'SP Per G'!$A$2:$D$1385, 4, FALSE)), M924, VLOOKUP($D924, 'SP Per G'!$A$2:$D$1385, 4, FALSE)))</f>
        <v>#N/A</v>
      </c>
      <c r="I924" s="11" t="e">
        <f t="shared" si="164"/>
        <v>#N/A</v>
      </c>
      <c r="J924" s="11" t="e">
        <f>_xlfn.IFNA(VLOOKUP($D924,Individual_Pitching___Dashboard[],18,FALSE),VLOOKUP(B924,Team_Pitching___Dashboard[[Team]:[ERA]],17,FALSE))</f>
        <v>#N/A</v>
      </c>
      <c r="K924" s="11" t="e">
        <f>_xlfn.IFNA(VLOOKUP($D924, Individual_Pitching___Dashboard[], 20, FALSE), VLOOKUP(B924,Team_Pitching___Dashboard[[Team]:[xFIP]],20,FALSE))</f>
        <v>#N/A</v>
      </c>
      <c r="L924" s="11" t="e">
        <f>_xlfn.IFNA(VLOOKUP($D924, Individual_Pitching___Advanced[], 21,FALSE), VLOOKUP(B924, Team_Pitching___Advanced[], 20, FALSE))</f>
        <v>#N/A</v>
      </c>
      <c r="M924" s="11" t="e">
        <f>VLOOKUP($B924, 'Team Per G'!$A$2:$G$31, 7, FALSE)</f>
        <v>#N/A</v>
      </c>
      <c r="N924" s="11" t="e">
        <f>VLOOKUP($B924, 'FanGraphs - Team WAR Projected'!$B$2:$E$31, 3, FALSE)/162</f>
        <v>#N/A</v>
      </c>
      <c r="O924" s="11" t="e">
        <f t="shared" si="165"/>
        <v>#N/A</v>
      </c>
      <c r="P924" s="11" t="e">
        <f>VLOOKUP($B924, Team_Pitching___Advanced[[Team]:[xFIP]], 19,FALSE)</f>
        <v>#N/A</v>
      </c>
      <c r="Q924" s="11" t="e">
        <f>VLOOKUP($B924, Team_Pitching___Advanced[], 20, FALSE)</f>
        <v>#N/A</v>
      </c>
      <c r="R924" s="11" t="e">
        <f>VLOOKUP($B924, Team_Batting___Dashboard[[Team]:[wOBA]], 16, FALSE)</f>
        <v>#N/A</v>
      </c>
      <c r="S924" s="11" t="e">
        <f>VLOOKUP($B924, Team_Batting___Advanced[[Team]:[OPS]], 9, FALSE)</f>
        <v>#N/A</v>
      </c>
      <c r="T924" s="11" t="e">
        <f>VLOOKUP($B924, Team_Batting___Advanced[], 19, FALSE)</f>
        <v>#N/A</v>
      </c>
      <c r="U924" s="11" t="e">
        <f>VLOOKUP($B924, 'Team Per G'!$A$2:$G$31, 3, FALSE)</f>
        <v>#N/A</v>
      </c>
      <c r="V924" s="11" t="e">
        <f>VLOOKUP($B924, 'Team Per G'!$A$2:$G$31, 5, FALSE)</f>
        <v>#N/A</v>
      </c>
      <c r="W924" s="11" t="e">
        <f>VLOOKUP($B924, 'Team Per G'!$A$2:$G$31, 4, FALSE)</f>
        <v>#N/A</v>
      </c>
      <c r="X924" s="11" t="e">
        <f>VLOOKUP($B924, Team_Batting___Dashboard[], 22, FALSE)/$F924</f>
        <v>#N/A</v>
      </c>
      <c r="Y924" s="11" t="e">
        <f>VLOOKUP($B924, 'FanGraphs - Team WAR Projected'!$B$2:$E$31, 4, FALSE)/162</f>
        <v>#N/A</v>
      </c>
      <c r="Z924" s="11" t="e">
        <f t="shared" si="166"/>
        <v>#N/A</v>
      </c>
      <c r="AA924" s="11" t="e">
        <f>VLOOKUP($B924, FanGraphs_Standings[[Abbreviation]:[2024 Year to Date RS/G]], 6, FALSE)/$F924</f>
        <v>#N/A</v>
      </c>
      <c r="AB924" s="11" t="e">
        <f>VLOOKUP($B924, FanGraphs_Standings[[Abbreviation]:[2024 Projected Full Season RDif]], 19, FALSE)/162</f>
        <v>#N/A</v>
      </c>
      <c r="AC924" s="11" t="e">
        <f t="shared" si="175"/>
        <v>#N/A</v>
      </c>
      <c r="AD924" s="11" t="e">
        <f>VLOOKUP($B924, FanGraphs_Standings[[Abbreviation]:[2024 Projected Full Season RDif]], 5, FALSE)</f>
        <v>#N/A</v>
      </c>
      <c r="AE924" s="11" t="e">
        <f>VLOOKUP($B924, FanGraphs_Standings[[Abbreviation]:[2024 Projected Full Season W%]], 18, FALSE)</f>
        <v>#N/A</v>
      </c>
      <c r="AF924" s="11" t="e">
        <f t="shared" si="167"/>
        <v>#N/A</v>
      </c>
      <c r="AG924" s="11" t="e">
        <f>VLOOKUP($B924, 'Home Field Adv'!$A$2:$I$31, 9, FALSE)</f>
        <v>#N/A</v>
      </c>
      <c r="AH924" s="11" t="e">
        <f>VLOOKUP($C924, FanGraphs_Standings[[Abbreviation]:[2024 Year to Date G]], 2, FALSE)</f>
        <v>#N/A</v>
      </c>
      <c r="AI924" s="11" t="e">
        <f>_xlfn.IFNA(VLOOKUP($E924, 'SP Per G'!$A$2:$D$1385, 3, FALSE), AO924)</f>
        <v>#N/A</v>
      </c>
      <c r="AJ924" s="11" t="e">
        <f>IF(AND(ISNA(VLOOKUP($E924, 'SP Per G'!$A$2:$D$1385, 4, FALSE)), ISTEXT($E924)), AI924,IF(ISNA(VLOOKUP($E924, 'SP Per G'!$A$2:$D$1385, 4, FALSE)), AO924, VLOOKUP($E924, 'SP Per G'!$A$2:$D$1385, 4, FALSE)))</f>
        <v>#N/A</v>
      </c>
      <c r="AK924" s="11" t="e">
        <f t="shared" si="168"/>
        <v>#N/A</v>
      </c>
      <c r="AL924" s="11" t="e">
        <f>_xlfn.IFNA(VLOOKUP($E924, Individual_Pitching___Dashboard[], 18, FALSE), VLOOKUP($C924,Team_Pitching___Advanced[[Team]:[SIERA]],16,FALSE))</f>
        <v>#N/A</v>
      </c>
      <c r="AM924" s="11" t="e">
        <f>_xlfn.IFNA(VLOOKUP($E924, Individual_Pitching___Dashboard[], 20, FALSE), VLOOKUP($C924,Team_Pitching___Advanced[[Team]:[xFIP]],19,FALSE))</f>
        <v>#N/A</v>
      </c>
      <c r="AN924" s="11" t="e">
        <f>_xlfn.IFNA(VLOOKUP($E924,Individual_Pitching___Advanced[],21,FALSE),VLOOKUP($C924,Team_Pitching___Advanced[[Team]:[SIERA]],20,FALSE))</f>
        <v>#N/A</v>
      </c>
      <c r="AO924" s="11" t="e">
        <f>VLOOKUP($C924, 'Team Per G'!$A$2:$G$31, 7, FALSE)</f>
        <v>#N/A</v>
      </c>
      <c r="AP924" s="11" t="e">
        <f>VLOOKUP($C924, 'FanGraphs - Team WAR Projected'!$B$2:$E$31, 3, FALSE)/162</f>
        <v>#N/A</v>
      </c>
      <c r="AQ924" s="11" t="e">
        <f t="shared" si="169"/>
        <v>#N/A</v>
      </c>
      <c r="AR924" s="11" t="e">
        <f>VLOOKUP($C924, Team_Pitching___Advanced[[Team]:[xFIP]], 19,FALSE)</f>
        <v>#N/A</v>
      </c>
      <c r="AS924" s="11" t="e">
        <f>VLOOKUP($C924, Team_Pitching___Advanced[], 20, FALSE)</f>
        <v>#N/A</v>
      </c>
      <c r="AT924" s="11" t="e">
        <f>VLOOKUP($C924, Team_Batting___Dashboard[[Team]:[wOBA]], 16, FALSE)</f>
        <v>#N/A</v>
      </c>
      <c r="AU924" s="11" t="e">
        <f>VLOOKUP($C924, Team_Batting___Advanced[[Team]:[OPS]], 9, FALSE)</f>
        <v>#N/A</v>
      </c>
      <c r="AV924" s="11" t="e">
        <f>VLOOKUP($C924, Team_Batting___Advanced[], 19, FALSE)</f>
        <v>#N/A</v>
      </c>
      <c r="AW924" s="11" t="e">
        <f>VLOOKUP($C924, 'Team Per G'!$A$2:$G$31, 3, FALSE)</f>
        <v>#N/A</v>
      </c>
      <c r="AX924" s="11" t="e">
        <f>VLOOKUP($C924, 'Team Per G'!$A$2:$G$31, 5, FALSE)</f>
        <v>#N/A</v>
      </c>
      <c r="AY924" s="11" t="e">
        <f>VLOOKUP($C924, 'Team Per G'!$A$2:$G$31, 4, FALSE)</f>
        <v>#N/A</v>
      </c>
      <c r="AZ924" s="11" t="e">
        <f>VLOOKUP($C924, Team_Batting___Dashboard[], 22, FALSE)/$AH924</f>
        <v>#N/A</v>
      </c>
      <c r="BA924" s="11" t="e">
        <f>VLOOKUP($C924, 'FanGraphs - Team WAR Projected'!$B$2:$E$31, 4, FALSE)/162</f>
        <v>#N/A</v>
      </c>
      <c r="BB924" s="11" t="e">
        <f t="shared" si="170"/>
        <v>#N/A</v>
      </c>
      <c r="BC924" s="11" t="e">
        <f>VLOOKUP($C924, FanGraphs_Standings[[Abbreviation]:[2024 Year to Date RS/G]], 6, FALSE)/$AH924</f>
        <v>#N/A</v>
      </c>
      <c r="BD924" s="11" t="e">
        <f>VLOOKUP($C924, FanGraphs_Standings[[Abbreviation]:[2024 Projected Full Season RDif]], 19, FALSE)/162</f>
        <v>#N/A</v>
      </c>
      <c r="BE924" s="11" t="e">
        <f t="shared" si="171"/>
        <v>#N/A</v>
      </c>
      <c r="BF924" s="11" t="e">
        <f>VLOOKUP($C924, FanGraphs_Standings[[Abbreviation]:[2024 Projected Full Season RDif]], 5, FALSE)</f>
        <v>#N/A</v>
      </c>
      <c r="BG924" s="11" t="e">
        <f>VLOOKUP($C924, FanGraphs_Standings[[Abbreviation]:[2024 Projected Full Season W%]], 18, FALSE)</f>
        <v>#N/A</v>
      </c>
      <c r="BH924" s="11" t="e">
        <f t="shared" si="172"/>
        <v>#N/A</v>
      </c>
      <c r="BI924" s="11" t="e">
        <f>VLOOKUP($C924, 'Home Field Adv'!$A$2:$K$31, 11, FALSE)</f>
        <v>#N/A</v>
      </c>
      <c r="BL924" s="12" t="str">
        <f t="shared" si="173"/>
        <v/>
      </c>
      <c r="BM924" s="12" t="str">
        <f t="shared" ref="BM924:BM987" si="176">IF( ISBLANK(BJ924), "",IF(BJ924&gt;BK924, B924, C924))</f>
        <v/>
      </c>
      <c r="BN924" s="12" t="str">
        <f t="shared" si="174"/>
        <v/>
      </c>
    </row>
    <row r="925" spans="6:66" x14ac:dyDescent="0.45">
      <c r="F925" s="11" t="e">
        <f>VLOOKUP($B925, FanGraphs_Standings[[Abbreviation]:[2024 Year to Date G]], 2, FALSE)</f>
        <v>#N/A</v>
      </c>
      <c r="G925" s="11" t="e">
        <f>_xlfn.IFNA(VLOOKUP($D925, 'SP Per G'!$A$2:$D$1385, 3, FALSE),M925)</f>
        <v>#N/A</v>
      </c>
      <c r="H925" s="11" t="e">
        <f>IF(AND(ISNA(VLOOKUP($D925, 'SP Per G'!$A$2:$D$1385, 4, FALSE)), ISTEXT($D925)), G925,IF(ISNA(VLOOKUP($D925, 'SP Per G'!$A$2:$D$1385, 4, FALSE)), M925, VLOOKUP($D925, 'SP Per G'!$A$2:$D$1385, 4, FALSE)))</f>
        <v>#N/A</v>
      </c>
      <c r="I925" s="11" t="e">
        <f t="shared" si="164"/>
        <v>#N/A</v>
      </c>
      <c r="J925" s="11" t="e">
        <f>_xlfn.IFNA(VLOOKUP($D925,Individual_Pitching___Dashboard[],18,FALSE),VLOOKUP(B925,Team_Pitching___Dashboard[[Team]:[ERA]],17,FALSE))</f>
        <v>#N/A</v>
      </c>
      <c r="K925" s="11" t="e">
        <f>_xlfn.IFNA(VLOOKUP($D925, Individual_Pitching___Dashboard[], 20, FALSE), VLOOKUP(B925,Team_Pitching___Dashboard[[Team]:[xFIP]],20,FALSE))</f>
        <v>#N/A</v>
      </c>
      <c r="L925" s="11" t="e">
        <f>_xlfn.IFNA(VLOOKUP($D925, Individual_Pitching___Advanced[], 21,FALSE), VLOOKUP(B925, Team_Pitching___Advanced[], 20, FALSE))</f>
        <v>#N/A</v>
      </c>
      <c r="M925" s="11" t="e">
        <f>VLOOKUP($B925, 'Team Per G'!$A$2:$G$31, 7, FALSE)</f>
        <v>#N/A</v>
      </c>
      <c r="N925" s="11" t="e">
        <f>VLOOKUP($B925, 'FanGraphs - Team WAR Projected'!$B$2:$E$31, 3, FALSE)/162</f>
        <v>#N/A</v>
      </c>
      <c r="O925" s="11" t="e">
        <f t="shared" si="165"/>
        <v>#N/A</v>
      </c>
      <c r="P925" s="11" t="e">
        <f>VLOOKUP($B925, Team_Pitching___Advanced[[Team]:[xFIP]], 19,FALSE)</f>
        <v>#N/A</v>
      </c>
      <c r="Q925" s="11" t="e">
        <f>VLOOKUP($B925, Team_Pitching___Advanced[], 20, FALSE)</f>
        <v>#N/A</v>
      </c>
      <c r="R925" s="11" t="e">
        <f>VLOOKUP($B925, Team_Batting___Dashboard[[Team]:[wOBA]], 16, FALSE)</f>
        <v>#N/A</v>
      </c>
      <c r="S925" s="11" t="e">
        <f>VLOOKUP($B925, Team_Batting___Advanced[[Team]:[OPS]], 9, FALSE)</f>
        <v>#N/A</v>
      </c>
      <c r="T925" s="11" t="e">
        <f>VLOOKUP($B925, Team_Batting___Advanced[], 19, FALSE)</f>
        <v>#N/A</v>
      </c>
      <c r="U925" s="11" t="e">
        <f>VLOOKUP($B925, 'Team Per G'!$A$2:$G$31, 3, FALSE)</f>
        <v>#N/A</v>
      </c>
      <c r="V925" s="11" t="e">
        <f>VLOOKUP($B925, 'Team Per G'!$A$2:$G$31, 5, FALSE)</f>
        <v>#N/A</v>
      </c>
      <c r="W925" s="11" t="e">
        <f>VLOOKUP($B925, 'Team Per G'!$A$2:$G$31, 4, FALSE)</f>
        <v>#N/A</v>
      </c>
      <c r="X925" s="11" t="e">
        <f>VLOOKUP($B925, Team_Batting___Dashboard[], 22, FALSE)/$F925</f>
        <v>#N/A</v>
      </c>
      <c r="Y925" s="11" t="e">
        <f>VLOOKUP($B925, 'FanGraphs - Team WAR Projected'!$B$2:$E$31, 4, FALSE)/162</f>
        <v>#N/A</v>
      </c>
      <c r="Z925" s="11" t="e">
        <f t="shared" si="166"/>
        <v>#N/A</v>
      </c>
      <c r="AA925" s="11" t="e">
        <f>VLOOKUP($B925, FanGraphs_Standings[[Abbreviation]:[2024 Year to Date RS/G]], 6, FALSE)/$F925</f>
        <v>#N/A</v>
      </c>
      <c r="AB925" s="11" t="e">
        <f>VLOOKUP($B925, FanGraphs_Standings[[Abbreviation]:[2024 Projected Full Season RDif]], 19, FALSE)/162</f>
        <v>#N/A</v>
      </c>
      <c r="AC925" s="11" t="e">
        <f t="shared" si="175"/>
        <v>#N/A</v>
      </c>
      <c r="AD925" s="11" t="e">
        <f>VLOOKUP($B925, FanGraphs_Standings[[Abbreviation]:[2024 Projected Full Season RDif]], 5, FALSE)</f>
        <v>#N/A</v>
      </c>
      <c r="AE925" s="11" t="e">
        <f>VLOOKUP($B925, FanGraphs_Standings[[Abbreviation]:[2024 Projected Full Season W%]], 18, FALSE)</f>
        <v>#N/A</v>
      </c>
      <c r="AF925" s="11" t="e">
        <f t="shared" si="167"/>
        <v>#N/A</v>
      </c>
      <c r="AG925" s="11" t="e">
        <f>VLOOKUP($B925, 'Home Field Adv'!$A$2:$I$31, 9, FALSE)</f>
        <v>#N/A</v>
      </c>
      <c r="AH925" s="11" t="e">
        <f>VLOOKUP($C925, FanGraphs_Standings[[Abbreviation]:[2024 Year to Date G]], 2, FALSE)</f>
        <v>#N/A</v>
      </c>
      <c r="AI925" s="11" t="e">
        <f>_xlfn.IFNA(VLOOKUP($E925, 'SP Per G'!$A$2:$D$1385, 3, FALSE), AO925)</f>
        <v>#N/A</v>
      </c>
      <c r="AJ925" s="11" t="e">
        <f>IF(AND(ISNA(VLOOKUP($E925, 'SP Per G'!$A$2:$D$1385, 4, FALSE)), ISTEXT($E925)), AI925,IF(ISNA(VLOOKUP($E925, 'SP Per G'!$A$2:$D$1385, 4, FALSE)), AO925, VLOOKUP($E925, 'SP Per G'!$A$2:$D$1385, 4, FALSE)))</f>
        <v>#N/A</v>
      </c>
      <c r="AK925" s="11" t="e">
        <f t="shared" si="168"/>
        <v>#N/A</v>
      </c>
      <c r="AL925" s="11" t="e">
        <f>_xlfn.IFNA(VLOOKUP($E925, Individual_Pitching___Dashboard[], 18, FALSE), VLOOKUP($C925,Team_Pitching___Advanced[[Team]:[SIERA]],16,FALSE))</f>
        <v>#N/A</v>
      </c>
      <c r="AM925" s="11" t="e">
        <f>_xlfn.IFNA(VLOOKUP($E925, Individual_Pitching___Dashboard[], 20, FALSE), VLOOKUP($C925,Team_Pitching___Advanced[[Team]:[xFIP]],19,FALSE))</f>
        <v>#N/A</v>
      </c>
      <c r="AN925" s="11" t="e">
        <f>_xlfn.IFNA(VLOOKUP($E925,Individual_Pitching___Advanced[],21,FALSE),VLOOKUP($C925,Team_Pitching___Advanced[[Team]:[SIERA]],20,FALSE))</f>
        <v>#N/A</v>
      </c>
      <c r="AO925" s="11" t="e">
        <f>VLOOKUP($C925, 'Team Per G'!$A$2:$G$31, 7, FALSE)</f>
        <v>#N/A</v>
      </c>
      <c r="AP925" s="11" t="e">
        <f>VLOOKUP($C925, 'FanGraphs - Team WAR Projected'!$B$2:$E$31, 3, FALSE)/162</f>
        <v>#N/A</v>
      </c>
      <c r="AQ925" s="11" t="e">
        <f t="shared" si="169"/>
        <v>#N/A</v>
      </c>
      <c r="AR925" s="11" t="e">
        <f>VLOOKUP($C925, Team_Pitching___Advanced[[Team]:[xFIP]], 19,FALSE)</f>
        <v>#N/A</v>
      </c>
      <c r="AS925" s="11" t="e">
        <f>VLOOKUP($C925, Team_Pitching___Advanced[], 20, FALSE)</f>
        <v>#N/A</v>
      </c>
      <c r="AT925" s="11" t="e">
        <f>VLOOKUP($C925, Team_Batting___Dashboard[[Team]:[wOBA]], 16, FALSE)</f>
        <v>#N/A</v>
      </c>
      <c r="AU925" s="11" t="e">
        <f>VLOOKUP($C925, Team_Batting___Advanced[[Team]:[OPS]], 9, FALSE)</f>
        <v>#N/A</v>
      </c>
      <c r="AV925" s="11" t="e">
        <f>VLOOKUP($C925, Team_Batting___Advanced[], 19, FALSE)</f>
        <v>#N/A</v>
      </c>
      <c r="AW925" s="11" t="e">
        <f>VLOOKUP($C925, 'Team Per G'!$A$2:$G$31, 3, FALSE)</f>
        <v>#N/A</v>
      </c>
      <c r="AX925" s="11" t="e">
        <f>VLOOKUP($C925, 'Team Per G'!$A$2:$G$31, 5, FALSE)</f>
        <v>#N/A</v>
      </c>
      <c r="AY925" s="11" t="e">
        <f>VLOOKUP($C925, 'Team Per G'!$A$2:$G$31, 4, FALSE)</f>
        <v>#N/A</v>
      </c>
      <c r="AZ925" s="11" t="e">
        <f>VLOOKUP($C925, Team_Batting___Dashboard[], 22, FALSE)/$AH925</f>
        <v>#N/A</v>
      </c>
      <c r="BA925" s="11" t="e">
        <f>VLOOKUP($C925, 'FanGraphs - Team WAR Projected'!$B$2:$E$31, 4, FALSE)/162</f>
        <v>#N/A</v>
      </c>
      <c r="BB925" s="11" t="e">
        <f t="shared" si="170"/>
        <v>#N/A</v>
      </c>
      <c r="BC925" s="11" t="e">
        <f>VLOOKUP($C925, FanGraphs_Standings[[Abbreviation]:[2024 Year to Date RS/G]], 6, FALSE)/$AH925</f>
        <v>#N/A</v>
      </c>
      <c r="BD925" s="11" t="e">
        <f>VLOOKUP($C925, FanGraphs_Standings[[Abbreviation]:[2024 Projected Full Season RDif]], 19, FALSE)/162</f>
        <v>#N/A</v>
      </c>
      <c r="BE925" s="11" t="e">
        <f t="shared" si="171"/>
        <v>#N/A</v>
      </c>
      <c r="BF925" s="11" t="e">
        <f>VLOOKUP($C925, FanGraphs_Standings[[Abbreviation]:[2024 Projected Full Season RDif]], 5, FALSE)</f>
        <v>#N/A</v>
      </c>
      <c r="BG925" s="11" t="e">
        <f>VLOOKUP($C925, FanGraphs_Standings[[Abbreviation]:[2024 Projected Full Season W%]], 18, FALSE)</f>
        <v>#N/A</v>
      </c>
      <c r="BH925" s="11" t="e">
        <f t="shared" si="172"/>
        <v>#N/A</v>
      </c>
      <c r="BI925" s="11" t="e">
        <f>VLOOKUP($C925, 'Home Field Adv'!$A$2:$K$31, 11, FALSE)</f>
        <v>#N/A</v>
      </c>
      <c r="BL925" s="12" t="str">
        <f t="shared" si="173"/>
        <v/>
      </c>
      <c r="BM925" s="12" t="str">
        <f t="shared" si="176"/>
        <v/>
      </c>
      <c r="BN925" s="12" t="str">
        <f t="shared" si="174"/>
        <v/>
      </c>
    </row>
    <row r="926" spans="6:66" x14ac:dyDescent="0.45">
      <c r="F926" s="11" t="e">
        <f>VLOOKUP($B926, FanGraphs_Standings[[Abbreviation]:[2024 Year to Date G]], 2, FALSE)</f>
        <v>#N/A</v>
      </c>
      <c r="G926" s="11" t="e">
        <f>_xlfn.IFNA(VLOOKUP($D926, 'SP Per G'!$A$2:$D$1385, 3, FALSE),M926)</f>
        <v>#N/A</v>
      </c>
      <c r="H926" s="11" t="e">
        <f>IF(AND(ISNA(VLOOKUP($D926, 'SP Per G'!$A$2:$D$1385, 4, FALSE)), ISTEXT($D926)), G926,IF(ISNA(VLOOKUP($D926, 'SP Per G'!$A$2:$D$1385, 4, FALSE)), M926, VLOOKUP($D926, 'SP Per G'!$A$2:$D$1385, 4, FALSE)))</f>
        <v>#N/A</v>
      </c>
      <c r="I926" s="11" t="e">
        <f t="shared" si="164"/>
        <v>#N/A</v>
      </c>
      <c r="J926" s="11" t="e">
        <f>_xlfn.IFNA(VLOOKUP($D926,Individual_Pitching___Dashboard[],18,FALSE),VLOOKUP(B926,Team_Pitching___Dashboard[[Team]:[ERA]],17,FALSE))</f>
        <v>#N/A</v>
      </c>
      <c r="K926" s="11" t="e">
        <f>_xlfn.IFNA(VLOOKUP($D926, Individual_Pitching___Dashboard[], 20, FALSE), VLOOKUP(B926,Team_Pitching___Dashboard[[Team]:[xFIP]],20,FALSE))</f>
        <v>#N/A</v>
      </c>
      <c r="L926" s="11" t="e">
        <f>_xlfn.IFNA(VLOOKUP($D926, Individual_Pitching___Advanced[], 21,FALSE), VLOOKUP(B926, Team_Pitching___Advanced[], 20, FALSE))</f>
        <v>#N/A</v>
      </c>
      <c r="M926" s="11" t="e">
        <f>VLOOKUP($B926, 'Team Per G'!$A$2:$G$31, 7, FALSE)</f>
        <v>#N/A</v>
      </c>
      <c r="N926" s="11" t="e">
        <f>VLOOKUP($B926, 'FanGraphs - Team WAR Projected'!$B$2:$E$31, 3, FALSE)/162</f>
        <v>#N/A</v>
      </c>
      <c r="O926" s="11" t="e">
        <f t="shared" si="165"/>
        <v>#N/A</v>
      </c>
      <c r="P926" s="11" t="e">
        <f>VLOOKUP($B926, Team_Pitching___Advanced[[Team]:[xFIP]], 19,FALSE)</f>
        <v>#N/A</v>
      </c>
      <c r="Q926" s="11" t="e">
        <f>VLOOKUP($B926, Team_Pitching___Advanced[], 20, FALSE)</f>
        <v>#N/A</v>
      </c>
      <c r="R926" s="11" t="e">
        <f>VLOOKUP($B926, Team_Batting___Dashboard[[Team]:[wOBA]], 16, FALSE)</f>
        <v>#N/A</v>
      </c>
      <c r="S926" s="11" t="e">
        <f>VLOOKUP($B926, Team_Batting___Advanced[[Team]:[OPS]], 9, FALSE)</f>
        <v>#N/A</v>
      </c>
      <c r="T926" s="11" t="e">
        <f>VLOOKUP($B926, Team_Batting___Advanced[], 19, FALSE)</f>
        <v>#N/A</v>
      </c>
      <c r="U926" s="11" t="e">
        <f>VLOOKUP($B926, 'Team Per G'!$A$2:$G$31, 3, FALSE)</f>
        <v>#N/A</v>
      </c>
      <c r="V926" s="11" t="e">
        <f>VLOOKUP($B926, 'Team Per G'!$A$2:$G$31, 5, FALSE)</f>
        <v>#N/A</v>
      </c>
      <c r="W926" s="11" t="e">
        <f>VLOOKUP($B926, 'Team Per G'!$A$2:$G$31, 4, FALSE)</f>
        <v>#N/A</v>
      </c>
      <c r="X926" s="11" t="e">
        <f>VLOOKUP($B926, Team_Batting___Dashboard[], 22, FALSE)/$F926</f>
        <v>#N/A</v>
      </c>
      <c r="Y926" s="11" t="e">
        <f>VLOOKUP($B926, 'FanGraphs - Team WAR Projected'!$B$2:$E$31, 4, FALSE)/162</f>
        <v>#N/A</v>
      </c>
      <c r="Z926" s="11" t="e">
        <f t="shared" si="166"/>
        <v>#N/A</v>
      </c>
      <c r="AA926" s="11" t="e">
        <f>VLOOKUP($B926, FanGraphs_Standings[[Abbreviation]:[2024 Year to Date RS/G]], 6, FALSE)/$F926</f>
        <v>#N/A</v>
      </c>
      <c r="AB926" s="11" t="e">
        <f>VLOOKUP($B926, FanGraphs_Standings[[Abbreviation]:[2024 Projected Full Season RDif]], 19, FALSE)/162</f>
        <v>#N/A</v>
      </c>
      <c r="AC926" s="11" t="e">
        <f t="shared" si="175"/>
        <v>#N/A</v>
      </c>
      <c r="AD926" s="11" t="e">
        <f>VLOOKUP($B926, FanGraphs_Standings[[Abbreviation]:[2024 Projected Full Season RDif]], 5, FALSE)</f>
        <v>#N/A</v>
      </c>
      <c r="AE926" s="11" t="e">
        <f>VLOOKUP($B926, FanGraphs_Standings[[Abbreviation]:[2024 Projected Full Season W%]], 18, FALSE)</f>
        <v>#N/A</v>
      </c>
      <c r="AF926" s="11" t="e">
        <f t="shared" si="167"/>
        <v>#N/A</v>
      </c>
      <c r="AG926" s="11" t="e">
        <f>VLOOKUP($B926, 'Home Field Adv'!$A$2:$I$31, 9, FALSE)</f>
        <v>#N/A</v>
      </c>
      <c r="AH926" s="11" t="e">
        <f>VLOOKUP($C926, FanGraphs_Standings[[Abbreviation]:[2024 Year to Date G]], 2, FALSE)</f>
        <v>#N/A</v>
      </c>
      <c r="AI926" s="11" t="e">
        <f>_xlfn.IFNA(VLOOKUP($E926, 'SP Per G'!$A$2:$D$1385, 3, FALSE), AO926)</f>
        <v>#N/A</v>
      </c>
      <c r="AJ926" s="11" t="e">
        <f>IF(AND(ISNA(VLOOKUP($E926, 'SP Per G'!$A$2:$D$1385, 4, FALSE)), ISTEXT($E926)), AI926,IF(ISNA(VLOOKUP($E926, 'SP Per G'!$A$2:$D$1385, 4, FALSE)), AO926, VLOOKUP($E926, 'SP Per G'!$A$2:$D$1385, 4, FALSE)))</f>
        <v>#N/A</v>
      </c>
      <c r="AK926" s="11" t="e">
        <f t="shared" si="168"/>
        <v>#N/A</v>
      </c>
      <c r="AL926" s="11" t="e">
        <f>_xlfn.IFNA(VLOOKUP($E926, Individual_Pitching___Dashboard[], 18, FALSE), VLOOKUP($C926,Team_Pitching___Advanced[[Team]:[SIERA]],16,FALSE))</f>
        <v>#N/A</v>
      </c>
      <c r="AM926" s="11" t="e">
        <f>_xlfn.IFNA(VLOOKUP($E926, Individual_Pitching___Dashboard[], 20, FALSE), VLOOKUP($C926,Team_Pitching___Advanced[[Team]:[xFIP]],19,FALSE))</f>
        <v>#N/A</v>
      </c>
      <c r="AN926" s="11" t="e">
        <f>_xlfn.IFNA(VLOOKUP($E926,Individual_Pitching___Advanced[],21,FALSE),VLOOKUP($C926,Team_Pitching___Advanced[[Team]:[SIERA]],20,FALSE))</f>
        <v>#N/A</v>
      </c>
      <c r="AO926" s="11" t="e">
        <f>VLOOKUP($C926, 'Team Per G'!$A$2:$G$31, 7, FALSE)</f>
        <v>#N/A</v>
      </c>
      <c r="AP926" s="11" t="e">
        <f>VLOOKUP($C926, 'FanGraphs - Team WAR Projected'!$B$2:$E$31, 3, FALSE)/162</f>
        <v>#N/A</v>
      </c>
      <c r="AQ926" s="11" t="e">
        <f t="shared" si="169"/>
        <v>#N/A</v>
      </c>
      <c r="AR926" s="11" t="e">
        <f>VLOOKUP($C926, Team_Pitching___Advanced[[Team]:[xFIP]], 19,FALSE)</f>
        <v>#N/A</v>
      </c>
      <c r="AS926" s="11" t="e">
        <f>VLOOKUP($C926, Team_Pitching___Advanced[], 20, FALSE)</f>
        <v>#N/A</v>
      </c>
      <c r="AT926" s="11" t="e">
        <f>VLOOKUP($C926, Team_Batting___Dashboard[[Team]:[wOBA]], 16, FALSE)</f>
        <v>#N/A</v>
      </c>
      <c r="AU926" s="11" t="e">
        <f>VLOOKUP($C926, Team_Batting___Advanced[[Team]:[OPS]], 9, FALSE)</f>
        <v>#N/A</v>
      </c>
      <c r="AV926" s="11" t="e">
        <f>VLOOKUP($C926, Team_Batting___Advanced[], 19, FALSE)</f>
        <v>#N/A</v>
      </c>
      <c r="AW926" s="11" t="e">
        <f>VLOOKUP($C926, 'Team Per G'!$A$2:$G$31, 3, FALSE)</f>
        <v>#N/A</v>
      </c>
      <c r="AX926" s="11" t="e">
        <f>VLOOKUP($C926, 'Team Per G'!$A$2:$G$31, 5, FALSE)</f>
        <v>#N/A</v>
      </c>
      <c r="AY926" s="11" t="e">
        <f>VLOOKUP($C926, 'Team Per G'!$A$2:$G$31, 4, FALSE)</f>
        <v>#N/A</v>
      </c>
      <c r="AZ926" s="11" t="e">
        <f>VLOOKUP($C926, Team_Batting___Dashboard[], 22, FALSE)/$AH926</f>
        <v>#N/A</v>
      </c>
      <c r="BA926" s="11" t="e">
        <f>VLOOKUP($C926, 'FanGraphs - Team WAR Projected'!$B$2:$E$31, 4, FALSE)/162</f>
        <v>#N/A</v>
      </c>
      <c r="BB926" s="11" t="e">
        <f t="shared" si="170"/>
        <v>#N/A</v>
      </c>
      <c r="BC926" s="11" t="e">
        <f>VLOOKUP($C926, FanGraphs_Standings[[Abbreviation]:[2024 Year to Date RS/G]], 6, FALSE)/$AH926</f>
        <v>#N/A</v>
      </c>
      <c r="BD926" s="11" t="e">
        <f>VLOOKUP($C926, FanGraphs_Standings[[Abbreviation]:[2024 Projected Full Season RDif]], 19, FALSE)/162</f>
        <v>#N/A</v>
      </c>
      <c r="BE926" s="11" t="e">
        <f t="shared" si="171"/>
        <v>#N/A</v>
      </c>
      <c r="BF926" s="11" t="e">
        <f>VLOOKUP($C926, FanGraphs_Standings[[Abbreviation]:[2024 Projected Full Season RDif]], 5, FALSE)</f>
        <v>#N/A</v>
      </c>
      <c r="BG926" s="11" t="e">
        <f>VLOOKUP($C926, FanGraphs_Standings[[Abbreviation]:[2024 Projected Full Season W%]], 18, FALSE)</f>
        <v>#N/A</v>
      </c>
      <c r="BH926" s="11" t="e">
        <f t="shared" si="172"/>
        <v>#N/A</v>
      </c>
      <c r="BI926" s="11" t="e">
        <f>VLOOKUP($C926, 'Home Field Adv'!$A$2:$K$31, 11, FALSE)</f>
        <v>#N/A</v>
      </c>
      <c r="BL926" s="12" t="str">
        <f t="shared" si="173"/>
        <v/>
      </c>
      <c r="BM926" s="12" t="str">
        <f t="shared" si="176"/>
        <v/>
      </c>
      <c r="BN926" s="12" t="str">
        <f t="shared" si="174"/>
        <v/>
      </c>
    </row>
    <row r="927" spans="6:66" x14ac:dyDescent="0.45">
      <c r="F927" s="11" t="e">
        <f>VLOOKUP($B927, FanGraphs_Standings[[Abbreviation]:[2024 Year to Date G]], 2, FALSE)</f>
        <v>#N/A</v>
      </c>
      <c r="G927" s="11" t="e">
        <f>_xlfn.IFNA(VLOOKUP($D927, 'SP Per G'!$A$2:$D$1385, 3, FALSE),M927)</f>
        <v>#N/A</v>
      </c>
      <c r="H927" s="11" t="e">
        <f>IF(AND(ISNA(VLOOKUP($D927, 'SP Per G'!$A$2:$D$1385, 4, FALSE)), ISTEXT($D927)), G927,IF(ISNA(VLOOKUP($D927, 'SP Per G'!$A$2:$D$1385, 4, FALSE)), M927, VLOOKUP($D927, 'SP Per G'!$A$2:$D$1385, 4, FALSE)))</f>
        <v>#N/A</v>
      </c>
      <c r="I927" s="11" t="e">
        <f t="shared" si="164"/>
        <v>#N/A</v>
      </c>
      <c r="J927" s="11" t="e">
        <f>_xlfn.IFNA(VLOOKUP($D927,Individual_Pitching___Dashboard[],18,FALSE),VLOOKUP(B927,Team_Pitching___Dashboard[[Team]:[ERA]],17,FALSE))</f>
        <v>#N/A</v>
      </c>
      <c r="K927" s="11" t="e">
        <f>_xlfn.IFNA(VLOOKUP($D927, Individual_Pitching___Dashboard[], 20, FALSE), VLOOKUP(B927,Team_Pitching___Dashboard[[Team]:[xFIP]],20,FALSE))</f>
        <v>#N/A</v>
      </c>
      <c r="L927" s="11" t="e">
        <f>_xlfn.IFNA(VLOOKUP($D927, Individual_Pitching___Advanced[], 21,FALSE), VLOOKUP(B927, Team_Pitching___Advanced[], 20, FALSE))</f>
        <v>#N/A</v>
      </c>
      <c r="M927" s="11" t="e">
        <f>VLOOKUP($B927, 'Team Per G'!$A$2:$G$31, 7, FALSE)</f>
        <v>#N/A</v>
      </c>
      <c r="N927" s="11" t="e">
        <f>VLOOKUP($B927, 'FanGraphs - Team WAR Projected'!$B$2:$E$31, 3, FALSE)/162</f>
        <v>#N/A</v>
      </c>
      <c r="O927" s="11" t="e">
        <f t="shared" si="165"/>
        <v>#N/A</v>
      </c>
      <c r="P927" s="11" t="e">
        <f>VLOOKUP($B927, Team_Pitching___Advanced[[Team]:[xFIP]], 19,FALSE)</f>
        <v>#N/A</v>
      </c>
      <c r="Q927" s="11" t="e">
        <f>VLOOKUP($B927, Team_Pitching___Advanced[], 20, FALSE)</f>
        <v>#N/A</v>
      </c>
      <c r="R927" s="11" t="e">
        <f>VLOOKUP($B927, Team_Batting___Dashboard[[Team]:[wOBA]], 16, FALSE)</f>
        <v>#N/A</v>
      </c>
      <c r="S927" s="11" t="e">
        <f>VLOOKUP($B927, Team_Batting___Advanced[[Team]:[OPS]], 9, FALSE)</f>
        <v>#N/A</v>
      </c>
      <c r="T927" s="11" t="e">
        <f>VLOOKUP($B927, Team_Batting___Advanced[], 19, FALSE)</f>
        <v>#N/A</v>
      </c>
      <c r="U927" s="11" t="e">
        <f>VLOOKUP($B927, 'Team Per G'!$A$2:$G$31, 3, FALSE)</f>
        <v>#N/A</v>
      </c>
      <c r="V927" s="11" t="e">
        <f>VLOOKUP($B927, 'Team Per G'!$A$2:$G$31, 5, FALSE)</f>
        <v>#N/A</v>
      </c>
      <c r="W927" s="11" t="e">
        <f>VLOOKUP($B927, 'Team Per G'!$A$2:$G$31, 4, FALSE)</f>
        <v>#N/A</v>
      </c>
      <c r="X927" s="11" t="e">
        <f>VLOOKUP($B927, Team_Batting___Dashboard[], 22, FALSE)/$F927</f>
        <v>#N/A</v>
      </c>
      <c r="Y927" s="11" t="e">
        <f>VLOOKUP($B927, 'FanGraphs - Team WAR Projected'!$B$2:$E$31, 4, FALSE)/162</f>
        <v>#N/A</v>
      </c>
      <c r="Z927" s="11" t="e">
        <f t="shared" si="166"/>
        <v>#N/A</v>
      </c>
      <c r="AA927" s="11" t="e">
        <f>VLOOKUP($B927, FanGraphs_Standings[[Abbreviation]:[2024 Year to Date RS/G]], 6, FALSE)/$F927</f>
        <v>#N/A</v>
      </c>
      <c r="AB927" s="11" t="e">
        <f>VLOOKUP($B927, FanGraphs_Standings[[Abbreviation]:[2024 Projected Full Season RDif]], 19, FALSE)/162</f>
        <v>#N/A</v>
      </c>
      <c r="AC927" s="11" t="e">
        <f t="shared" si="175"/>
        <v>#N/A</v>
      </c>
      <c r="AD927" s="11" t="e">
        <f>VLOOKUP($B927, FanGraphs_Standings[[Abbreviation]:[2024 Projected Full Season RDif]], 5, FALSE)</f>
        <v>#N/A</v>
      </c>
      <c r="AE927" s="11" t="e">
        <f>VLOOKUP($B927, FanGraphs_Standings[[Abbreviation]:[2024 Projected Full Season W%]], 18, FALSE)</f>
        <v>#N/A</v>
      </c>
      <c r="AF927" s="11" t="e">
        <f t="shared" si="167"/>
        <v>#N/A</v>
      </c>
      <c r="AG927" s="11" t="e">
        <f>VLOOKUP($B927, 'Home Field Adv'!$A$2:$I$31, 9, FALSE)</f>
        <v>#N/A</v>
      </c>
      <c r="AH927" s="11" t="e">
        <f>VLOOKUP($C927, FanGraphs_Standings[[Abbreviation]:[2024 Year to Date G]], 2, FALSE)</f>
        <v>#N/A</v>
      </c>
      <c r="AI927" s="11" t="e">
        <f>_xlfn.IFNA(VLOOKUP($E927, 'SP Per G'!$A$2:$D$1385, 3, FALSE), AO927)</f>
        <v>#N/A</v>
      </c>
      <c r="AJ927" s="11" t="e">
        <f>IF(AND(ISNA(VLOOKUP($E927, 'SP Per G'!$A$2:$D$1385, 4, FALSE)), ISTEXT($E927)), AI927,IF(ISNA(VLOOKUP($E927, 'SP Per G'!$A$2:$D$1385, 4, FALSE)), AO927, VLOOKUP($E927, 'SP Per G'!$A$2:$D$1385, 4, FALSE)))</f>
        <v>#N/A</v>
      </c>
      <c r="AK927" s="11" t="e">
        <f t="shared" si="168"/>
        <v>#N/A</v>
      </c>
      <c r="AL927" s="11" t="e">
        <f>_xlfn.IFNA(VLOOKUP($E927, Individual_Pitching___Dashboard[], 18, FALSE), VLOOKUP($C927,Team_Pitching___Advanced[[Team]:[SIERA]],16,FALSE))</f>
        <v>#N/A</v>
      </c>
      <c r="AM927" s="11" t="e">
        <f>_xlfn.IFNA(VLOOKUP($E927, Individual_Pitching___Dashboard[], 20, FALSE), VLOOKUP($C927,Team_Pitching___Advanced[[Team]:[xFIP]],19,FALSE))</f>
        <v>#N/A</v>
      </c>
      <c r="AN927" s="11" t="e">
        <f>_xlfn.IFNA(VLOOKUP($E927,Individual_Pitching___Advanced[],21,FALSE),VLOOKUP($C927,Team_Pitching___Advanced[[Team]:[SIERA]],20,FALSE))</f>
        <v>#N/A</v>
      </c>
      <c r="AO927" s="11" t="e">
        <f>VLOOKUP($C927, 'Team Per G'!$A$2:$G$31, 7, FALSE)</f>
        <v>#N/A</v>
      </c>
      <c r="AP927" s="11" t="e">
        <f>VLOOKUP($C927, 'FanGraphs - Team WAR Projected'!$B$2:$E$31, 3, FALSE)/162</f>
        <v>#N/A</v>
      </c>
      <c r="AQ927" s="11" t="e">
        <f t="shared" si="169"/>
        <v>#N/A</v>
      </c>
      <c r="AR927" s="11" t="e">
        <f>VLOOKUP($C927, Team_Pitching___Advanced[[Team]:[xFIP]], 19,FALSE)</f>
        <v>#N/A</v>
      </c>
      <c r="AS927" s="11" t="e">
        <f>VLOOKUP($C927, Team_Pitching___Advanced[], 20, FALSE)</f>
        <v>#N/A</v>
      </c>
      <c r="AT927" s="11" t="e">
        <f>VLOOKUP($C927, Team_Batting___Dashboard[[Team]:[wOBA]], 16, FALSE)</f>
        <v>#N/A</v>
      </c>
      <c r="AU927" s="11" t="e">
        <f>VLOOKUP($C927, Team_Batting___Advanced[[Team]:[OPS]], 9, FALSE)</f>
        <v>#N/A</v>
      </c>
      <c r="AV927" s="11" t="e">
        <f>VLOOKUP($C927, Team_Batting___Advanced[], 19, FALSE)</f>
        <v>#N/A</v>
      </c>
      <c r="AW927" s="11" t="e">
        <f>VLOOKUP($C927, 'Team Per G'!$A$2:$G$31, 3, FALSE)</f>
        <v>#N/A</v>
      </c>
      <c r="AX927" s="11" t="e">
        <f>VLOOKUP($C927, 'Team Per G'!$A$2:$G$31, 5, FALSE)</f>
        <v>#N/A</v>
      </c>
      <c r="AY927" s="11" t="e">
        <f>VLOOKUP($C927, 'Team Per G'!$A$2:$G$31, 4, FALSE)</f>
        <v>#N/A</v>
      </c>
      <c r="AZ927" s="11" t="e">
        <f>VLOOKUP($C927, Team_Batting___Dashboard[], 22, FALSE)/$AH927</f>
        <v>#N/A</v>
      </c>
      <c r="BA927" s="11" t="e">
        <f>VLOOKUP($C927, 'FanGraphs - Team WAR Projected'!$B$2:$E$31, 4, FALSE)/162</f>
        <v>#N/A</v>
      </c>
      <c r="BB927" s="11" t="e">
        <f t="shared" si="170"/>
        <v>#N/A</v>
      </c>
      <c r="BC927" s="11" t="e">
        <f>VLOOKUP($C927, FanGraphs_Standings[[Abbreviation]:[2024 Year to Date RS/G]], 6, FALSE)/$AH927</f>
        <v>#N/A</v>
      </c>
      <c r="BD927" s="11" t="e">
        <f>VLOOKUP($C927, FanGraphs_Standings[[Abbreviation]:[2024 Projected Full Season RDif]], 19, FALSE)/162</f>
        <v>#N/A</v>
      </c>
      <c r="BE927" s="11" t="e">
        <f t="shared" si="171"/>
        <v>#N/A</v>
      </c>
      <c r="BF927" s="11" t="e">
        <f>VLOOKUP($C927, FanGraphs_Standings[[Abbreviation]:[2024 Projected Full Season RDif]], 5, FALSE)</f>
        <v>#N/A</v>
      </c>
      <c r="BG927" s="11" t="e">
        <f>VLOOKUP($C927, FanGraphs_Standings[[Abbreviation]:[2024 Projected Full Season W%]], 18, FALSE)</f>
        <v>#N/A</v>
      </c>
      <c r="BH927" s="11" t="e">
        <f t="shared" si="172"/>
        <v>#N/A</v>
      </c>
      <c r="BI927" s="11" t="e">
        <f>VLOOKUP($C927, 'Home Field Adv'!$A$2:$K$31, 11, FALSE)</f>
        <v>#N/A</v>
      </c>
      <c r="BL927" s="12" t="str">
        <f t="shared" si="173"/>
        <v/>
      </c>
      <c r="BM927" s="12" t="str">
        <f t="shared" si="176"/>
        <v/>
      </c>
      <c r="BN927" s="12" t="str">
        <f t="shared" si="174"/>
        <v/>
      </c>
    </row>
    <row r="928" spans="6:66" x14ac:dyDescent="0.45">
      <c r="F928" s="11" t="e">
        <f>VLOOKUP($B928, FanGraphs_Standings[[Abbreviation]:[2024 Year to Date G]], 2, FALSE)</f>
        <v>#N/A</v>
      </c>
      <c r="G928" s="11" t="e">
        <f>_xlfn.IFNA(VLOOKUP($D928, 'SP Per G'!$A$2:$D$1385, 3, FALSE),M928)</f>
        <v>#N/A</v>
      </c>
      <c r="H928" s="11" t="e">
        <f>IF(AND(ISNA(VLOOKUP($D928, 'SP Per G'!$A$2:$D$1385, 4, FALSE)), ISTEXT($D928)), G928,IF(ISNA(VLOOKUP($D928, 'SP Per G'!$A$2:$D$1385, 4, FALSE)), M928, VLOOKUP($D928, 'SP Per G'!$A$2:$D$1385, 4, FALSE)))</f>
        <v>#N/A</v>
      </c>
      <c r="I928" s="11" t="e">
        <f t="shared" si="164"/>
        <v>#N/A</v>
      </c>
      <c r="J928" s="11" t="e">
        <f>_xlfn.IFNA(VLOOKUP($D928,Individual_Pitching___Dashboard[],18,FALSE),VLOOKUP(B928,Team_Pitching___Dashboard[[Team]:[ERA]],17,FALSE))</f>
        <v>#N/A</v>
      </c>
      <c r="K928" s="11" t="e">
        <f>_xlfn.IFNA(VLOOKUP($D928, Individual_Pitching___Dashboard[], 20, FALSE), VLOOKUP(B928,Team_Pitching___Dashboard[[Team]:[xFIP]],20,FALSE))</f>
        <v>#N/A</v>
      </c>
      <c r="L928" s="11" t="e">
        <f>_xlfn.IFNA(VLOOKUP($D928, Individual_Pitching___Advanced[], 21,FALSE), VLOOKUP(B928, Team_Pitching___Advanced[], 20, FALSE))</f>
        <v>#N/A</v>
      </c>
      <c r="M928" s="11" t="e">
        <f>VLOOKUP($B928, 'Team Per G'!$A$2:$G$31, 7, FALSE)</f>
        <v>#N/A</v>
      </c>
      <c r="N928" s="11" t="e">
        <f>VLOOKUP($B928, 'FanGraphs - Team WAR Projected'!$B$2:$E$31, 3, FALSE)/162</f>
        <v>#N/A</v>
      </c>
      <c r="O928" s="11" t="e">
        <f t="shared" si="165"/>
        <v>#N/A</v>
      </c>
      <c r="P928" s="11" t="e">
        <f>VLOOKUP($B928, Team_Pitching___Advanced[[Team]:[xFIP]], 19,FALSE)</f>
        <v>#N/A</v>
      </c>
      <c r="Q928" s="11" t="e">
        <f>VLOOKUP($B928, Team_Pitching___Advanced[], 20, FALSE)</f>
        <v>#N/A</v>
      </c>
      <c r="R928" s="11" t="e">
        <f>VLOOKUP($B928, Team_Batting___Dashboard[[Team]:[wOBA]], 16, FALSE)</f>
        <v>#N/A</v>
      </c>
      <c r="S928" s="11" t="e">
        <f>VLOOKUP($B928, Team_Batting___Advanced[[Team]:[OPS]], 9, FALSE)</f>
        <v>#N/A</v>
      </c>
      <c r="T928" s="11" t="e">
        <f>VLOOKUP($B928, Team_Batting___Advanced[], 19, FALSE)</f>
        <v>#N/A</v>
      </c>
      <c r="U928" s="11" t="e">
        <f>VLOOKUP($B928, 'Team Per G'!$A$2:$G$31, 3, FALSE)</f>
        <v>#N/A</v>
      </c>
      <c r="V928" s="11" t="e">
        <f>VLOOKUP($B928, 'Team Per G'!$A$2:$G$31, 5, FALSE)</f>
        <v>#N/A</v>
      </c>
      <c r="W928" s="11" t="e">
        <f>VLOOKUP($B928, 'Team Per G'!$A$2:$G$31, 4, FALSE)</f>
        <v>#N/A</v>
      </c>
      <c r="X928" s="11" t="e">
        <f>VLOOKUP($B928, Team_Batting___Dashboard[], 22, FALSE)/$F928</f>
        <v>#N/A</v>
      </c>
      <c r="Y928" s="11" t="e">
        <f>VLOOKUP($B928, 'FanGraphs - Team WAR Projected'!$B$2:$E$31, 4, FALSE)/162</f>
        <v>#N/A</v>
      </c>
      <c r="Z928" s="11" t="e">
        <f t="shared" si="166"/>
        <v>#N/A</v>
      </c>
      <c r="AA928" s="11" t="e">
        <f>VLOOKUP($B928, FanGraphs_Standings[[Abbreviation]:[2024 Year to Date RS/G]], 6, FALSE)/$F928</f>
        <v>#N/A</v>
      </c>
      <c r="AB928" s="11" t="e">
        <f>VLOOKUP($B928, FanGraphs_Standings[[Abbreviation]:[2024 Projected Full Season RDif]], 19, FALSE)/162</f>
        <v>#N/A</v>
      </c>
      <c r="AC928" s="11" t="e">
        <f t="shared" si="175"/>
        <v>#N/A</v>
      </c>
      <c r="AD928" s="11" t="e">
        <f>VLOOKUP($B928, FanGraphs_Standings[[Abbreviation]:[2024 Projected Full Season RDif]], 5, FALSE)</f>
        <v>#N/A</v>
      </c>
      <c r="AE928" s="11" t="e">
        <f>VLOOKUP($B928, FanGraphs_Standings[[Abbreviation]:[2024 Projected Full Season W%]], 18, FALSE)</f>
        <v>#N/A</v>
      </c>
      <c r="AF928" s="11" t="e">
        <f t="shared" si="167"/>
        <v>#N/A</v>
      </c>
      <c r="AG928" s="11" t="e">
        <f>VLOOKUP($B928, 'Home Field Adv'!$A$2:$I$31, 9, FALSE)</f>
        <v>#N/A</v>
      </c>
      <c r="AH928" s="11" t="e">
        <f>VLOOKUP($C928, FanGraphs_Standings[[Abbreviation]:[2024 Year to Date G]], 2, FALSE)</f>
        <v>#N/A</v>
      </c>
      <c r="AI928" s="11" t="e">
        <f>_xlfn.IFNA(VLOOKUP($E928, 'SP Per G'!$A$2:$D$1385, 3, FALSE), AO928)</f>
        <v>#N/A</v>
      </c>
      <c r="AJ928" s="11" t="e">
        <f>IF(AND(ISNA(VLOOKUP($E928, 'SP Per G'!$A$2:$D$1385, 4, FALSE)), ISTEXT($E928)), AI928,IF(ISNA(VLOOKUP($E928, 'SP Per G'!$A$2:$D$1385, 4, FALSE)), AO928, VLOOKUP($E928, 'SP Per G'!$A$2:$D$1385, 4, FALSE)))</f>
        <v>#N/A</v>
      </c>
      <c r="AK928" s="11" t="e">
        <f t="shared" si="168"/>
        <v>#N/A</v>
      </c>
      <c r="AL928" s="11" t="e">
        <f>_xlfn.IFNA(VLOOKUP($E928, Individual_Pitching___Dashboard[], 18, FALSE), VLOOKUP($C928,Team_Pitching___Advanced[[Team]:[SIERA]],16,FALSE))</f>
        <v>#N/A</v>
      </c>
      <c r="AM928" s="11" t="e">
        <f>_xlfn.IFNA(VLOOKUP($E928, Individual_Pitching___Dashboard[], 20, FALSE), VLOOKUP($C928,Team_Pitching___Advanced[[Team]:[xFIP]],19,FALSE))</f>
        <v>#N/A</v>
      </c>
      <c r="AN928" s="11" t="e">
        <f>_xlfn.IFNA(VLOOKUP($E928,Individual_Pitching___Advanced[],21,FALSE),VLOOKUP($C928,Team_Pitching___Advanced[[Team]:[SIERA]],20,FALSE))</f>
        <v>#N/A</v>
      </c>
      <c r="AO928" s="11" t="e">
        <f>VLOOKUP($C928, 'Team Per G'!$A$2:$G$31, 7, FALSE)</f>
        <v>#N/A</v>
      </c>
      <c r="AP928" s="11" t="e">
        <f>VLOOKUP($C928, 'FanGraphs - Team WAR Projected'!$B$2:$E$31, 3, FALSE)/162</f>
        <v>#N/A</v>
      </c>
      <c r="AQ928" s="11" t="e">
        <f t="shared" si="169"/>
        <v>#N/A</v>
      </c>
      <c r="AR928" s="11" t="e">
        <f>VLOOKUP($C928, Team_Pitching___Advanced[[Team]:[xFIP]], 19,FALSE)</f>
        <v>#N/A</v>
      </c>
      <c r="AS928" s="11" t="e">
        <f>VLOOKUP($C928, Team_Pitching___Advanced[], 20, FALSE)</f>
        <v>#N/A</v>
      </c>
      <c r="AT928" s="11" t="e">
        <f>VLOOKUP($C928, Team_Batting___Dashboard[[Team]:[wOBA]], 16, FALSE)</f>
        <v>#N/A</v>
      </c>
      <c r="AU928" s="11" t="e">
        <f>VLOOKUP($C928, Team_Batting___Advanced[[Team]:[OPS]], 9, FALSE)</f>
        <v>#N/A</v>
      </c>
      <c r="AV928" s="11" t="e">
        <f>VLOOKUP($C928, Team_Batting___Advanced[], 19, FALSE)</f>
        <v>#N/A</v>
      </c>
      <c r="AW928" s="11" t="e">
        <f>VLOOKUP($C928, 'Team Per G'!$A$2:$G$31, 3, FALSE)</f>
        <v>#N/A</v>
      </c>
      <c r="AX928" s="11" t="e">
        <f>VLOOKUP($C928, 'Team Per G'!$A$2:$G$31, 5, FALSE)</f>
        <v>#N/A</v>
      </c>
      <c r="AY928" s="11" t="e">
        <f>VLOOKUP($C928, 'Team Per G'!$A$2:$G$31, 4, FALSE)</f>
        <v>#N/A</v>
      </c>
      <c r="AZ928" s="11" t="e">
        <f>VLOOKUP($C928, Team_Batting___Dashboard[], 22, FALSE)/$AH928</f>
        <v>#N/A</v>
      </c>
      <c r="BA928" s="11" t="e">
        <f>VLOOKUP($C928, 'FanGraphs - Team WAR Projected'!$B$2:$E$31, 4, FALSE)/162</f>
        <v>#N/A</v>
      </c>
      <c r="BB928" s="11" t="e">
        <f t="shared" si="170"/>
        <v>#N/A</v>
      </c>
      <c r="BC928" s="11" t="e">
        <f>VLOOKUP($C928, FanGraphs_Standings[[Abbreviation]:[2024 Year to Date RS/G]], 6, FALSE)/$AH928</f>
        <v>#N/A</v>
      </c>
      <c r="BD928" s="11" t="e">
        <f>VLOOKUP($C928, FanGraphs_Standings[[Abbreviation]:[2024 Projected Full Season RDif]], 19, FALSE)/162</f>
        <v>#N/A</v>
      </c>
      <c r="BE928" s="11" t="e">
        <f t="shared" si="171"/>
        <v>#N/A</v>
      </c>
      <c r="BF928" s="11" t="e">
        <f>VLOOKUP($C928, FanGraphs_Standings[[Abbreviation]:[2024 Projected Full Season RDif]], 5, FALSE)</f>
        <v>#N/A</v>
      </c>
      <c r="BG928" s="11" t="e">
        <f>VLOOKUP($C928, FanGraphs_Standings[[Abbreviation]:[2024 Projected Full Season W%]], 18, FALSE)</f>
        <v>#N/A</v>
      </c>
      <c r="BH928" s="11" t="e">
        <f t="shared" si="172"/>
        <v>#N/A</v>
      </c>
      <c r="BI928" s="11" t="e">
        <f>VLOOKUP($C928, 'Home Field Adv'!$A$2:$K$31, 11, FALSE)</f>
        <v>#N/A</v>
      </c>
      <c r="BL928" s="12" t="str">
        <f t="shared" si="173"/>
        <v/>
      </c>
      <c r="BM928" s="12" t="str">
        <f t="shared" si="176"/>
        <v/>
      </c>
      <c r="BN928" s="12" t="str">
        <f t="shared" si="174"/>
        <v/>
      </c>
    </row>
    <row r="929" spans="6:66" x14ac:dyDescent="0.45">
      <c r="F929" s="11" t="e">
        <f>VLOOKUP($B929, FanGraphs_Standings[[Abbreviation]:[2024 Year to Date G]], 2, FALSE)</f>
        <v>#N/A</v>
      </c>
      <c r="G929" s="11" t="e">
        <f>_xlfn.IFNA(VLOOKUP($D929, 'SP Per G'!$A$2:$D$1385, 3, FALSE),M929)</f>
        <v>#N/A</v>
      </c>
      <c r="H929" s="11" t="e">
        <f>IF(AND(ISNA(VLOOKUP($D929, 'SP Per G'!$A$2:$D$1385, 4, FALSE)), ISTEXT($D929)), G929,IF(ISNA(VLOOKUP($D929, 'SP Per G'!$A$2:$D$1385, 4, FALSE)), M929, VLOOKUP($D929, 'SP Per G'!$A$2:$D$1385, 4, FALSE)))</f>
        <v>#N/A</v>
      </c>
      <c r="I929" s="11" t="e">
        <f t="shared" si="164"/>
        <v>#N/A</v>
      </c>
      <c r="J929" s="11" t="e">
        <f>_xlfn.IFNA(VLOOKUP($D929,Individual_Pitching___Dashboard[],18,FALSE),VLOOKUP(B929,Team_Pitching___Dashboard[[Team]:[ERA]],17,FALSE))</f>
        <v>#N/A</v>
      </c>
      <c r="K929" s="11" t="e">
        <f>_xlfn.IFNA(VLOOKUP($D929, Individual_Pitching___Dashboard[], 20, FALSE), VLOOKUP(B929,Team_Pitching___Dashboard[[Team]:[xFIP]],20,FALSE))</f>
        <v>#N/A</v>
      </c>
      <c r="L929" s="11" t="e">
        <f>_xlfn.IFNA(VLOOKUP($D929, Individual_Pitching___Advanced[], 21,FALSE), VLOOKUP(B929, Team_Pitching___Advanced[], 20, FALSE))</f>
        <v>#N/A</v>
      </c>
      <c r="M929" s="11" t="e">
        <f>VLOOKUP($B929, 'Team Per G'!$A$2:$G$31, 7, FALSE)</f>
        <v>#N/A</v>
      </c>
      <c r="N929" s="11" t="e">
        <f>VLOOKUP($B929, 'FanGraphs - Team WAR Projected'!$B$2:$E$31, 3, FALSE)/162</f>
        <v>#N/A</v>
      </c>
      <c r="O929" s="11" t="e">
        <f t="shared" si="165"/>
        <v>#N/A</v>
      </c>
      <c r="P929" s="11" t="e">
        <f>VLOOKUP($B929, Team_Pitching___Advanced[[Team]:[xFIP]], 19,FALSE)</f>
        <v>#N/A</v>
      </c>
      <c r="Q929" s="11" t="e">
        <f>VLOOKUP($B929, Team_Pitching___Advanced[], 20, FALSE)</f>
        <v>#N/A</v>
      </c>
      <c r="R929" s="11" t="e">
        <f>VLOOKUP($B929, Team_Batting___Dashboard[[Team]:[wOBA]], 16, FALSE)</f>
        <v>#N/A</v>
      </c>
      <c r="S929" s="11" t="e">
        <f>VLOOKUP($B929, Team_Batting___Advanced[[Team]:[OPS]], 9, FALSE)</f>
        <v>#N/A</v>
      </c>
      <c r="T929" s="11" t="e">
        <f>VLOOKUP($B929, Team_Batting___Advanced[], 19, FALSE)</f>
        <v>#N/A</v>
      </c>
      <c r="U929" s="11" t="e">
        <f>VLOOKUP($B929, 'Team Per G'!$A$2:$G$31, 3, FALSE)</f>
        <v>#N/A</v>
      </c>
      <c r="V929" s="11" t="e">
        <f>VLOOKUP($B929, 'Team Per G'!$A$2:$G$31, 5, FALSE)</f>
        <v>#N/A</v>
      </c>
      <c r="W929" s="11" t="e">
        <f>VLOOKUP($B929, 'Team Per G'!$A$2:$G$31, 4, FALSE)</f>
        <v>#N/A</v>
      </c>
      <c r="X929" s="11" t="e">
        <f>VLOOKUP($B929, Team_Batting___Dashboard[], 22, FALSE)/$F929</f>
        <v>#N/A</v>
      </c>
      <c r="Y929" s="11" t="e">
        <f>VLOOKUP($B929, 'FanGraphs - Team WAR Projected'!$B$2:$E$31, 4, FALSE)/162</f>
        <v>#N/A</v>
      </c>
      <c r="Z929" s="11" t="e">
        <f t="shared" si="166"/>
        <v>#N/A</v>
      </c>
      <c r="AA929" s="11" t="e">
        <f>VLOOKUP($B929, FanGraphs_Standings[[Abbreviation]:[2024 Year to Date RS/G]], 6, FALSE)/$F929</f>
        <v>#N/A</v>
      </c>
      <c r="AB929" s="11" t="e">
        <f>VLOOKUP($B929, FanGraphs_Standings[[Abbreviation]:[2024 Projected Full Season RDif]], 19, FALSE)/162</f>
        <v>#N/A</v>
      </c>
      <c r="AC929" s="11" t="e">
        <f t="shared" si="175"/>
        <v>#N/A</v>
      </c>
      <c r="AD929" s="11" t="e">
        <f>VLOOKUP($B929, FanGraphs_Standings[[Abbreviation]:[2024 Projected Full Season RDif]], 5, FALSE)</f>
        <v>#N/A</v>
      </c>
      <c r="AE929" s="11" t="e">
        <f>VLOOKUP($B929, FanGraphs_Standings[[Abbreviation]:[2024 Projected Full Season W%]], 18, FALSE)</f>
        <v>#N/A</v>
      </c>
      <c r="AF929" s="11" t="e">
        <f t="shared" si="167"/>
        <v>#N/A</v>
      </c>
      <c r="AG929" s="11" t="e">
        <f>VLOOKUP($B929, 'Home Field Adv'!$A$2:$I$31, 9, FALSE)</f>
        <v>#N/A</v>
      </c>
      <c r="AH929" s="11" t="e">
        <f>VLOOKUP($C929, FanGraphs_Standings[[Abbreviation]:[2024 Year to Date G]], 2, FALSE)</f>
        <v>#N/A</v>
      </c>
      <c r="AI929" s="11" t="e">
        <f>_xlfn.IFNA(VLOOKUP($E929, 'SP Per G'!$A$2:$D$1385, 3, FALSE), AO929)</f>
        <v>#N/A</v>
      </c>
      <c r="AJ929" s="11" t="e">
        <f>IF(AND(ISNA(VLOOKUP($E929, 'SP Per G'!$A$2:$D$1385, 4, FALSE)), ISTEXT($E929)), AI929,IF(ISNA(VLOOKUP($E929, 'SP Per G'!$A$2:$D$1385, 4, FALSE)), AO929, VLOOKUP($E929, 'SP Per G'!$A$2:$D$1385, 4, FALSE)))</f>
        <v>#N/A</v>
      </c>
      <c r="AK929" s="11" t="e">
        <f t="shared" si="168"/>
        <v>#N/A</v>
      </c>
      <c r="AL929" s="11" t="e">
        <f>_xlfn.IFNA(VLOOKUP($E929, Individual_Pitching___Dashboard[], 18, FALSE), VLOOKUP($C929,Team_Pitching___Advanced[[Team]:[SIERA]],16,FALSE))</f>
        <v>#N/A</v>
      </c>
      <c r="AM929" s="11" t="e">
        <f>_xlfn.IFNA(VLOOKUP($E929, Individual_Pitching___Dashboard[], 20, FALSE), VLOOKUP($C929,Team_Pitching___Advanced[[Team]:[xFIP]],19,FALSE))</f>
        <v>#N/A</v>
      </c>
      <c r="AN929" s="11" t="e">
        <f>_xlfn.IFNA(VLOOKUP($E929,Individual_Pitching___Advanced[],21,FALSE),VLOOKUP($C929,Team_Pitching___Advanced[[Team]:[SIERA]],20,FALSE))</f>
        <v>#N/A</v>
      </c>
      <c r="AO929" s="11" t="e">
        <f>VLOOKUP($C929, 'Team Per G'!$A$2:$G$31, 7, FALSE)</f>
        <v>#N/A</v>
      </c>
      <c r="AP929" s="11" t="e">
        <f>VLOOKUP($C929, 'FanGraphs - Team WAR Projected'!$B$2:$E$31, 3, FALSE)/162</f>
        <v>#N/A</v>
      </c>
      <c r="AQ929" s="11" t="e">
        <f t="shared" si="169"/>
        <v>#N/A</v>
      </c>
      <c r="AR929" s="11" t="e">
        <f>VLOOKUP($C929, Team_Pitching___Advanced[[Team]:[xFIP]], 19,FALSE)</f>
        <v>#N/A</v>
      </c>
      <c r="AS929" s="11" t="e">
        <f>VLOOKUP($C929, Team_Pitching___Advanced[], 20, FALSE)</f>
        <v>#N/A</v>
      </c>
      <c r="AT929" s="11" t="e">
        <f>VLOOKUP($C929, Team_Batting___Dashboard[[Team]:[wOBA]], 16, FALSE)</f>
        <v>#N/A</v>
      </c>
      <c r="AU929" s="11" t="e">
        <f>VLOOKUP($C929, Team_Batting___Advanced[[Team]:[OPS]], 9, FALSE)</f>
        <v>#N/A</v>
      </c>
      <c r="AV929" s="11" t="e">
        <f>VLOOKUP($C929, Team_Batting___Advanced[], 19, FALSE)</f>
        <v>#N/A</v>
      </c>
      <c r="AW929" s="11" t="e">
        <f>VLOOKUP($C929, 'Team Per G'!$A$2:$G$31, 3, FALSE)</f>
        <v>#N/A</v>
      </c>
      <c r="AX929" s="11" t="e">
        <f>VLOOKUP($C929, 'Team Per G'!$A$2:$G$31, 5, FALSE)</f>
        <v>#N/A</v>
      </c>
      <c r="AY929" s="11" t="e">
        <f>VLOOKUP($C929, 'Team Per G'!$A$2:$G$31, 4, FALSE)</f>
        <v>#N/A</v>
      </c>
      <c r="AZ929" s="11" t="e">
        <f>VLOOKUP($C929, Team_Batting___Dashboard[], 22, FALSE)/$AH929</f>
        <v>#N/A</v>
      </c>
      <c r="BA929" s="11" t="e">
        <f>VLOOKUP($C929, 'FanGraphs - Team WAR Projected'!$B$2:$E$31, 4, FALSE)/162</f>
        <v>#N/A</v>
      </c>
      <c r="BB929" s="11" t="e">
        <f t="shared" si="170"/>
        <v>#N/A</v>
      </c>
      <c r="BC929" s="11" t="e">
        <f>VLOOKUP($C929, FanGraphs_Standings[[Abbreviation]:[2024 Year to Date RS/G]], 6, FALSE)/$AH929</f>
        <v>#N/A</v>
      </c>
      <c r="BD929" s="11" t="e">
        <f>VLOOKUP($C929, FanGraphs_Standings[[Abbreviation]:[2024 Projected Full Season RDif]], 19, FALSE)/162</f>
        <v>#N/A</v>
      </c>
      <c r="BE929" s="11" t="e">
        <f t="shared" si="171"/>
        <v>#N/A</v>
      </c>
      <c r="BF929" s="11" t="e">
        <f>VLOOKUP($C929, FanGraphs_Standings[[Abbreviation]:[2024 Projected Full Season RDif]], 5, FALSE)</f>
        <v>#N/A</v>
      </c>
      <c r="BG929" s="11" t="e">
        <f>VLOOKUP($C929, FanGraphs_Standings[[Abbreviation]:[2024 Projected Full Season W%]], 18, FALSE)</f>
        <v>#N/A</v>
      </c>
      <c r="BH929" s="11" t="e">
        <f t="shared" si="172"/>
        <v>#N/A</v>
      </c>
      <c r="BI929" s="11" t="e">
        <f>VLOOKUP($C929, 'Home Field Adv'!$A$2:$K$31, 11, FALSE)</f>
        <v>#N/A</v>
      </c>
      <c r="BL929" s="12" t="str">
        <f t="shared" si="173"/>
        <v/>
      </c>
      <c r="BM929" s="12" t="str">
        <f t="shared" si="176"/>
        <v/>
      </c>
      <c r="BN929" s="12" t="str">
        <f t="shared" si="174"/>
        <v/>
      </c>
    </row>
    <row r="930" spans="6:66" x14ac:dyDescent="0.45">
      <c r="F930" s="11" t="e">
        <f>VLOOKUP($B930, FanGraphs_Standings[[Abbreviation]:[2024 Year to Date G]], 2, FALSE)</f>
        <v>#N/A</v>
      </c>
      <c r="G930" s="11" t="e">
        <f>_xlfn.IFNA(VLOOKUP($D930, 'SP Per G'!$A$2:$D$1385, 3, FALSE),M930)</f>
        <v>#N/A</v>
      </c>
      <c r="H930" s="11" t="e">
        <f>IF(AND(ISNA(VLOOKUP($D930, 'SP Per G'!$A$2:$D$1385, 4, FALSE)), ISTEXT($D930)), G930,IF(ISNA(VLOOKUP($D930, 'SP Per G'!$A$2:$D$1385, 4, FALSE)), M930, VLOOKUP($D930, 'SP Per G'!$A$2:$D$1385, 4, FALSE)))</f>
        <v>#N/A</v>
      </c>
      <c r="I930" s="11" t="e">
        <f t="shared" si="164"/>
        <v>#N/A</v>
      </c>
      <c r="J930" s="11" t="e">
        <f>_xlfn.IFNA(VLOOKUP($D930,Individual_Pitching___Dashboard[],18,FALSE),VLOOKUP(B930,Team_Pitching___Dashboard[[Team]:[ERA]],17,FALSE))</f>
        <v>#N/A</v>
      </c>
      <c r="K930" s="11" t="e">
        <f>_xlfn.IFNA(VLOOKUP($D930, Individual_Pitching___Dashboard[], 20, FALSE), VLOOKUP(B930,Team_Pitching___Dashboard[[Team]:[xFIP]],20,FALSE))</f>
        <v>#N/A</v>
      </c>
      <c r="L930" s="11" t="e">
        <f>_xlfn.IFNA(VLOOKUP($D930, Individual_Pitching___Advanced[], 21,FALSE), VLOOKUP(B930, Team_Pitching___Advanced[], 20, FALSE))</f>
        <v>#N/A</v>
      </c>
      <c r="M930" s="11" t="e">
        <f>VLOOKUP($B930, 'Team Per G'!$A$2:$G$31, 7, FALSE)</f>
        <v>#N/A</v>
      </c>
      <c r="N930" s="11" t="e">
        <f>VLOOKUP($B930, 'FanGraphs - Team WAR Projected'!$B$2:$E$31, 3, FALSE)/162</f>
        <v>#N/A</v>
      </c>
      <c r="O930" s="11" t="e">
        <f t="shared" si="165"/>
        <v>#N/A</v>
      </c>
      <c r="P930" s="11" t="e">
        <f>VLOOKUP($B930, Team_Pitching___Advanced[[Team]:[xFIP]], 19,FALSE)</f>
        <v>#N/A</v>
      </c>
      <c r="Q930" s="11" t="e">
        <f>VLOOKUP($B930, Team_Pitching___Advanced[], 20, FALSE)</f>
        <v>#N/A</v>
      </c>
      <c r="R930" s="11" t="e">
        <f>VLOOKUP($B930, Team_Batting___Dashboard[[Team]:[wOBA]], 16, FALSE)</f>
        <v>#N/A</v>
      </c>
      <c r="S930" s="11" t="e">
        <f>VLOOKUP($B930, Team_Batting___Advanced[[Team]:[OPS]], 9, FALSE)</f>
        <v>#N/A</v>
      </c>
      <c r="T930" s="11" t="e">
        <f>VLOOKUP($B930, Team_Batting___Advanced[], 19, FALSE)</f>
        <v>#N/A</v>
      </c>
      <c r="U930" s="11" t="e">
        <f>VLOOKUP($B930, 'Team Per G'!$A$2:$G$31, 3, FALSE)</f>
        <v>#N/A</v>
      </c>
      <c r="V930" s="11" t="e">
        <f>VLOOKUP($B930, 'Team Per G'!$A$2:$G$31, 5, FALSE)</f>
        <v>#N/A</v>
      </c>
      <c r="W930" s="11" t="e">
        <f>VLOOKUP($B930, 'Team Per G'!$A$2:$G$31, 4, FALSE)</f>
        <v>#N/A</v>
      </c>
      <c r="X930" s="11" t="e">
        <f>VLOOKUP($B930, Team_Batting___Dashboard[], 22, FALSE)/$F930</f>
        <v>#N/A</v>
      </c>
      <c r="Y930" s="11" t="e">
        <f>VLOOKUP($B930, 'FanGraphs - Team WAR Projected'!$B$2:$E$31, 4, FALSE)/162</f>
        <v>#N/A</v>
      </c>
      <c r="Z930" s="11" t="e">
        <f t="shared" si="166"/>
        <v>#N/A</v>
      </c>
      <c r="AA930" s="11" t="e">
        <f>VLOOKUP($B930, FanGraphs_Standings[[Abbreviation]:[2024 Year to Date RS/G]], 6, FALSE)/$F930</f>
        <v>#N/A</v>
      </c>
      <c r="AB930" s="11" t="e">
        <f>VLOOKUP($B930, FanGraphs_Standings[[Abbreviation]:[2024 Projected Full Season RDif]], 19, FALSE)/162</f>
        <v>#N/A</v>
      </c>
      <c r="AC930" s="11" t="e">
        <f t="shared" si="175"/>
        <v>#N/A</v>
      </c>
      <c r="AD930" s="11" t="e">
        <f>VLOOKUP($B930, FanGraphs_Standings[[Abbreviation]:[2024 Projected Full Season RDif]], 5, FALSE)</f>
        <v>#N/A</v>
      </c>
      <c r="AE930" s="11" t="e">
        <f>VLOOKUP($B930, FanGraphs_Standings[[Abbreviation]:[2024 Projected Full Season W%]], 18, FALSE)</f>
        <v>#N/A</v>
      </c>
      <c r="AF930" s="11" t="e">
        <f t="shared" si="167"/>
        <v>#N/A</v>
      </c>
      <c r="AG930" s="11" t="e">
        <f>VLOOKUP($B930, 'Home Field Adv'!$A$2:$I$31, 9, FALSE)</f>
        <v>#N/A</v>
      </c>
      <c r="AH930" s="11" t="e">
        <f>VLOOKUP($C930, FanGraphs_Standings[[Abbreviation]:[2024 Year to Date G]], 2, FALSE)</f>
        <v>#N/A</v>
      </c>
      <c r="AI930" s="11" t="e">
        <f>_xlfn.IFNA(VLOOKUP($E930, 'SP Per G'!$A$2:$D$1385, 3, FALSE), AO930)</f>
        <v>#N/A</v>
      </c>
      <c r="AJ930" s="11" t="e">
        <f>IF(AND(ISNA(VLOOKUP($E930, 'SP Per G'!$A$2:$D$1385, 4, FALSE)), ISTEXT($E930)), AI930,IF(ISNA(VLOOKUP($E930, 'SP Per G'!$A$2:$D$1385, 4, FALSE)), AO930, VLOOKUP($E930, 'SP Per G'!$A$2:$D$1385, 4, FALSE)))</f>
        <v>#N/A</v>
      </c>
      <c r="AK930" s="11" t="e">
        <f t="shared" si="168"/>
        <v>#N/A</v>
      </c>
      <c r="AL930" s="11" t="e">
        <f>_xlfn.IFNA(VLOOKUP($E930, Individual_Pitching___Dashboard[], 18, FALSE), VLOOKUP($C930,Team_Pitching___Advanced[[Team]:[SIERA]],16,FALSE))</f>
        <v>#N/A</v>
      </c>
      <c r="AM930" s="11" t="e">
        <f>_xlfn.IFNA(VLOOKUP($E930, Individual_Pitching___Dashboard[], 20, FALSE), VLOOKUP($C930,Team_Pitching___Advanced[[Team]:[xFIP]],19,FALSE))</f>
        <v>#N/A</v>
      </c>
      <c r="AN930" s="11" t="e">
        <f>_xlfn.IFNA(VLOOKUP($E930,Individual_Pitching___Advanced[],21,FALSE),VLOOKUP($C930,Team_Pitching___Advanced[[Team]:[SIERA]],20,FALSE))</f>
        <v>#N/A</v>
      </c>
      <c r="AO930" s="11" t="e">
        <f>VLOOKUP($C930, 'Team Per G'!$A$2:$G$31, 7, FALSE)</f>
        <v>#N/A</v>
      </c>
      <c r="AP930" s="11" t="e">
        <f>VLOOKUP($C930, 'FanGraphs - Team WAR Projected'!$B$2:$E$31, 3, FALSE)/162</f>
        <v>#N/A</v>
      </c>
      <c r="AQ930" s="11" t="e">
        <f t="shared" si="169"/>
        <v>#N/A</v>
      </c>
      <c r="AR930" s="11" t="e">
        <f>VLOOKUP($C930, Team_Pitching___Advanced[[Team]:[xFIP]], 19,FALSE)</f>
        <v>#N/A</v>
      </c>
      <c r="AS930" s="11" t="e">
        <f>VLOOKUP($C930, Team_Pitching___Advanced[], 20, FALSE)</f>
        <v>#N/A</v>
      </c>
      <c r="AT930" s="11" t="e">
        <f>VLOOKUP($C930, Team_Batting___Dashboard[[Team]:[wOBA]], 16, FALSE)</f>
        <v>#N/A</v>
      </c>
      <c r="AU930" s="11" t="e">
        <f>VLOOKUP($C930, Team_Batting___Advanced[[Team]:[OPS]], 9, FALSE)</f>
        <v>#N/A</v>
      </c>
      <c r="AV930" s="11" t="e">
        <f>VLOOKUP($C930, Team_Batting___Advanced[], 19, FALSE)</f>
        <v>#N/A</v>
      </c>
      <c r="AW930" s="11" t="e">
        <f>VLOOKUP($C930, 'Team Per G'!$A$2:$G$31, 3, FALSE)</f>
        <v>#N/A</v>
      </c>
      <c r="AX930" s="11" t="e">
        <f>VLOOKUP($C930, 'Team Per G'!$A$2:$G$31, 5, FALSE)</f>
        <v>#N/A</v>
      </c>
      <c r="AY930" s="11" t="e">
        <f>VLOOKUP($C930, 'Team Per G'!$A$2:$G$31, 4, FALSE)</f>
        <v>#N/A</v>
      </c>
      <c r="AZ930" s="11" t="e">
        <f>VLOOKUP($C930, Team_Batting___Dashboard[], 22, FALSE)/$AH930</f>
        <v>#N/A</v>
      </c>
      <c r="BA930" s="11" t="e">
        <f>VLOOKUP($C930, 'FanGraphs - Team WAR Projected'!$B$2:$E$31, 4, FALSE)/162</f>
        <v>#N/A</v>
      </c>
      <c r="BB930" s="11" t="e">
        <f t="shared" si="170"/>
        <v>#N/A</v>
      </c>
      <c r="BC930" s="11" t="e">
        <f>VLOOKUP($C930, FanGraphs_Standings[[Abbreviation]:[2024 Year to Date RS/G]], 6, FALSE)/$AH930</f>
        <v>#N/A</v>
      </c>
      <c r="BD930" s="11" t="e">
        <f>VLOOKUP($C930, FanGraphs_Standings[[Abbreviation]:[2024 Projected Full Season RDif]], 19, FALSE)/162</f>
        <v>#N/A</v>
      </c>
      <c r="BE930" s="11" t="e">
        <f t="shared" si="171"/>
        <v>#N/A</v>
      </c>
      <c r="BF930" s="11" t="e">
        <f>VLOOKUP($C930, FanGraphs_Standings[[Abbreviation]:[2024 Projected Full Season RDif]], 5, FALSE)</f>
        <v>#N/A</v>
      </c>
      <c r="BG930" s="11" t="e">
        <f>VLOOKUP($C930, FanGraphs_Standings[[Abbreviation]:[2024 Projected Full Season W%]], 18, FALSE)</f>
        <v>#N/A</v>
      </c>
      <c r="BH930" s="11" t="e">
        <f t="shared" si="172"/>
        <v>#N/A</v>
      </c>
      <c r="BI930" s="11" t="e">
        <f>VLOOKUP($C930, 'Home Field Adv'!$A$2:$K$31, 11, FALSE)</f>
        <v>#N/A</v>
      </c>
      <c r="BL930" s="12" t="str">
        <f t="shared" si="173"/>
        <v/>
      </c>
      <c r="BM930" s="12" t="str">
        <f t="shared" si="176"/>
        <v/>
      </c>
      <c r="BN930" s="12" t="str">
        <f t="shared" si="174"/>
        <v/>
      </c>
    </row>
    <row r="931" spans="6:66" x14ac:dyDescent="0.45">
      <c r="F931" s="11" t="e">
        <f>VLOOKUP($B931, FanGraphs_Standings[[Abbreviation]:[2024 Year to Date G]], 2, FALSE)</f>
        <v>#N/A</v>
      </c>
      <c r="G931" s="11" t="e">
        <f>_xlfn.IFNA(VLOOKUP($D931, 'SP Per G'!$A$2:$D$1385, 3, FALSE),M931)</f>
        <v>#N/A</v>
      </c>
      <c r="H931" s="11" t="e">
        <f>IF(AND(ISNA(VLOOKUP($D931, 'SP Per G'!$A$2:$D$1385, 4, FALSE)), ISTEXT($D931)), G931,IF(ISNA(VLOOKUP($D931, 'SP Per G'!$A$2:$D$1385, 4, FALSE)), M931, VLOOKUP($D931, 'SP Per G'!$A$2:$D$1385, 4, FALSE)))</f>
        <v>#N/A</v>
      </c>
      <c r="I931" s="11" t="e">
        <f t="shared" si="164"/>
        <v>#N/A</v>
      </c>
      <c r="J931" s="11" t="e">
        <f>_xlfn.IFNA(VLOOKUP($D931,Individual_Pitching___Dashboard[],18,FALSE),VLOOKUP(B931,Team_Pitching___Dashboard[[Team]:[ERA]],17,FALSE))</f>
        <v>#N/A</v>
      </c>
      <c r="K931" s="11" t="e">
        <f>_xlfn.IFNA(VLOOKUP($D931, Individual_Pitching___Dashboard[], 20, FALSE), VLOOKUP(B931,Team_Pitching___Dashboard[[Team]:[xFIP]],20,FALSE))</f>
        <v>#N/A</v>
      </c>
      <c r="L931" s="11" t="e">
        <f>_xlfn.IFNA(VLOOKUP($D931, Individual_Pitching___Advanced[], 21,FALSE), VLOOKUP(B931, Team_Pitching___Advanced[], 20, FALSE))</f>
        <v>#N/A</v>
      </c>
      <c r="M931" s="11" t="e">
        <f>VLOOKUP($B931, 'Team Per G'!$A$2:$G$31, 7, FALSE)</f>
        <v>#N/A</v>
      </c>
      <c r="N931" s="11" t="e">
        <f>VLOOKUP($B931, 'FanGraphs - Team WAR Projected'!$B$2:$E$31, 3, FALSE)/162</f>
        <v>#N/A</v>
      </c>
      <c r="O931" s="11" t="e">
        <f t="shared" si="165"/>
        <v>#N/A</v>
      </c>
      <c r="P931" s="11" t="e">
        <f>VLOOKUP($B931, Team_Pitching___Advanced[[Team]:[xFIP]], 19,FALSE)</f>
        <v>#N/A</v>
      </c>
      <c r="Q931" s="11" t="e">
        <f>VLOOKUP($B931, Team_Pitching___Advanced[], 20, FALSE)</f>
        <v>#N/A</v>
      </c>
      <c r="R931" s="11" t="e">
        <f>VLOOKUP($B931, Team_Batting___Dashboard[[Team]:[wOBA]], 16, FALSE)</f>
        <v>#N/A</v>
      </c>
      <c r="S931" s="11" t="e">
        <f>VLOOKUP($B931, Team_Batting___Advanced[[Team]:[OPS]], 9, FALSE)</f>
        <v>#N/A</v>
      </c>
      <c r="T931" s="11" t="e">
        <f>VLOOKUP($B931, Team_Batting___Advanced[], 19, FALSE)</f>
        <v>#N/A</v>
      </c>
      <c r="U931" s="11" t="e">
        <f>VLOOKUP($B931, 'Team Per G'!$A$2:$G$31, 3, FALSE)</f>
        <v>#N/A</v>
      </c>
      <c r="V931" s="11" t="e">
        <f>VLOOKUP($B931, 'Team Per G'!$A$2:$G$31, 5, FALSE)</f>
        <v>#N/A</v>
      </c>
      <c r="W931" s="11" t="e">
        <f>VLOOKUP($B931, 'Team Per G'!$A$2:$G$31, 4, FALSE)</f>
        <v>#N/A</v>
      </c>
      <c r="X931" s="11" t="e">
        <f>VLOOKUP($B931, Team_Batting___Dashboard[], 22, FALSE)/$F931</f>
        <v>#N/A</v>
      </c>
      <c r="Y931" s="11" t="e">
        <f>VLOOKUP($B931, 'FanGraphs - Team WAR Projected'!$B$2:$E$31, 4, FALSE)/162</f>
        <v>#N/A</v>
      </c>
      <c r="Z931" s="11" t="e">
        <f t="shared" si="166"/>
        <v>#N/A</v>
      </c>
      <c r="AA931" s="11" t="e">
        <f>VLOOKUP($B931, FanGraphs_Standings[[Abbreviation]:[2024 Year to Date RS/G]], 6, FALSE)/$F931</f>
        <v>#N/A</v>
      </c>
      <c r="AB931" s="11" t="e">
        <f>VLOOKUP($B931, FanGraphs_Standings[[Abbreviation]:[2024 Projected Full Season RDif]], 19, FALSE)/162</f>
        <v>#N/A</v>
      </c>
      <c r="AC931" s="11" t="e">
        <f t="shared" si="175"/>
        <v>#N/A</v>
      </c>
      <c r="AD931" s="11" t="e">
        <f>VLOOKUP($B931, FanGraphs_Standings[[Abbreviation]:[2024 Projected Full Season RDif]], 5, FALSE)</f>
        <v>#N/A</v>
      </c>
      <c r="AE931" s="11" t="e">
        <f>VLOOKUP($B931, FanGraphs_Standings[[Abbreviation]:[2024 Projected Full Season W%]], 18, FALSE)</f>
        <v>#N/A</v>
      </c>
      <c r="AF931" s="11" t="e">
        <f t="shared" si="167"/>
        <v>#N/A</v>
      </c>
      <c r="AG931" s="11" t="e">
        <f>VLOOKUP($B931, 'Home Field Adv'!$A$2:$I$31, 9, FALSE)</f>
        <v>#N/A</v>
      </c>
      <c r="AH931" s="11" t="e">
        <f>VLOOKUP($C931, FanGraphs_Standings[[Abbreviation]:[2024 Year to Date G]], 2, FALSE)</f>
        <v>#N/A</v>
      </c>
      <c r="AI931" s="11" t="e">
        <f>_xlfn.IFNA(VLOOKUP($E931, 'SP Per G'!$A$2:$D$1385, 3, FALSE), AO931)</f>
        <v>#N/A</v>
      </c>
      <c r="AJ931" s="11" t="e">
        <f>IF(AND(ISNA(VLOOKUP($E931, 'SP Per G'!$A$2:$D$1385, 4, FALSE)), ISTEXT($E931)), AI931,IF(ISNA(VLOOKUP($E931, 'SP Per G'!$A$2:$D$1385, 4, FALSE)), AO931, VLOOKUP($E931, 'SP Per G'!$A$2:$D$1385, 4, FALSE)))</f>
        <v>#N/A</v>
      </c>
      <c r="AK931" s="11" t="e">
        <f t="shared" si="168"/>
        <v>#N/A</v>
      </c>
      <c r="AL931" s="11" t="e">
        <f>_xlfn.IFNA(VLOOKUP($E931, Individual_Pitching___Dashboard[], 18, FALSE), VLOOKUP($C931,Team_Pitching___Advanced[[Team]:[SIERA]],16,FALSE))</f>
        <v>#N/A</v>
      </c>
      <c r="AM931" s="11" t="e">
        <f>_xlfn.IFNA(VLOOKUP($E931, Individual_Pitching___Dashboard[], 20, FALSE), VLOOKUP($C931,Team_Pitching___Advanced[[Team]:[xFIP]],19,FALSE))</f>
        <v>#N/A</v>
      </c>
      <c r="AN931" s="11" t="e">
        <f>_xlfn.IFNA(VLOOKUP($E931,Individual_Pitching___Advanced[],21,FALSE),VLOOKUP($C931,Team_Pitching___Advanced[[Team]:[SIERA]],20,FALSE))</f>
        <v>#N/A</v>
      </c>
      <c r="AO931" s="11" t="e">
        <f>VLOOKUP($C931, 'Team Per G'!$A$2:$G$31, 7, FALSE)</f>
        <v>#N/A</v>
      </c>
      <c r="AP931" s="11" t="e">
        <f>VLOOKUP($C931, 'FanGraphs - Team WAR Projected'!$B$2:$E$31, 3, FALSE)/162</f>
        <v>#N/A</v>
      </c>
      <c r="AQ931" s="11" t="e">
        <f t="shared" si="169"/>
        <v>#N/A</v>
      </c>
      <c r="AR931" s="11" t="e">
        <f>VLOOKUP($C931, Team_Pitching___Advanced[[Team]:[xFIP]], 19,FALSE)</f>
        <v>#N/A</v>
      </c>
      <c r="AS931" s="11" t="e">
        <f>VLOOKUP($C931, Team_Pitching___Advanced[], 20, FALSE)</f>
        <v>#N/A</v>
      </c>
      <c r="AT931" s="11" t="e">
        <f>VLOOKUP($C931, Team_Batting___Dashboard[[Team]:[wOBA]], 16, FALSE)</f>
        <v>#N/A</v>
      </c>
      <c r="AU931" s="11" t="e">
        <f>VLOOKUP($C931, Team_Batting___Advanced[[Team]:[OPS]], 9, FALSE)</f>
        <v>#N/A</v>
      </c>
      <c r="AV931" s="11" t="e">
        <f>VLOOKUP($C931, Team_Batting___Advanced[], 19, FALSE)</f>
        <v>#N/A</v>
      </c>
      <c r="AW931" s="11" t="e">
        <f>VLOOKUP($C931, 'Team Per G'!$A$2:$G$31, 3, FALSE)</f>
        <v>#N/A</v>
      </c>
      <c r="AX931" s="11" t="e">
        <f>VLOOKUP($C931, 'Team Per G'!$A$2:$G$31, 5, FALSE)</f>
        <v>#N/A</v>
      </c>
      <c r="AY931" s="11" t="e">
        <f>VLOOKUP($C931, 'Team Per G'!$A$2:$G$31, 4, FALSE)</f>
        <v>#N/A</v>
      </c>
      <c r="AZ931" s="11" t="e">
        <f>VLOOKUP($C931, Team_Batting___Dashboard[], 22, FALSE)/$AH931</f>
        <v>#N/A</v>
      </c>
      <c r="BA931" s="11" t="e">
        <f>VLOOKUP($C931, 'FanGraphs - Team WAR Projected'!$B$2:$E$31, 4, FALSE)/162</f>
        <v>#N/A</v>
      </c>
      <c r="BB931" s="11" t="e">
        <f t="shared" si="170"/>
        <v>#N/A</v>
      </c>
      <c r="BC931" s="11" t="e">
        <f>VLOOKUP($C931, FanGraphs_Standings[[Abbreviation]:[2024 Year to Date RS/G]], 6, FALSE)/$AH931</f>
        <v>#N/A</v>
      </c>
      <c r="BD931" s="11" t="e">
        <f>VLOOKUP($C931, FanGraphs_Standings[[Abbreviation]:[2024 Projected Full Season RDif]], 19, FALSE)/162</f>
        <v>#N/A</v>
      </c>
      <c r="BE931" s="11" t="e">
        <f t="shared" si="171"/>
        <v>#N/A</v>
      </c>
      <c r="BF931" s="11" t="e">
        <f>VLOOKUP($C931, FanGraphs_Standings[[Abbreviation]:[2024 Projected Full Season RDif]], 5, FALSE)</f>
        <v>#N/A</v>
      </c>
      <c r="BG931" s="11" t="e">
        <f>VLOOKUP($C931, FanGraphs_Standings[[Abbreviation]:[2024 Projected Full Season W%]], 18, FALSE)</f>
        <v>#N/A</v>
      </c>
      <c r="BH931" s="11" t="e">
        <f t="shared" si="172"/>
        <v>#N/A</v>
      </c>
      <c r="BI931" s="11" t="e">
        <f>VLOOKUP($C931, 'Home Field Adv'!$A$2:$K$31, 11, FALSE)</f>
        <v>#N/A</v>
      </c>
      <c r="BL931" s="12" t="str">
        <f t="shared" si="173"/>
        <v/>
      </c>
      <c r="BM931" s="12" t="str">
        <f t="shared" si="176"/>
        <v/>
      </c>
      <c r="BN931" s="12" t="str">
        <f t="shared" si="174"/>
        <v/>
      </c>
    </row>
    <row r="932" spans="6:66" x14ac:dyDescent="0.45">
      <c r="F932" s="11" t="e">
        <f>VLOOKUP($B932, FanGraphs_Standings[[Abbreviation]:[2024 Year to Date G]], 2, FALSE)</f>
        <v>#N/A</v>
      </c>
      <c r="G932" s="11" t="e">
        <f>_xlfn.IFNA(VLOOKUP($D932, 'SP Per G'!$A$2:$D$1385, 3, FALSE),M932)</f>
        <v>#N/A</v>
      </c>
      <c r="H932" s="11" t="e">
        <f>IF(AND(ISNA(VLOOKUP($D932, 'SP Per G'!$A$2:$D$1385, 4, FALSE)), ISTEXT($D932)), G932,IF(ISNA(VLOOKUP($D932, 'SP Per G'!$A$2:$D$1385, 4, FALSE)), M932, VLOOKUP($D932, 'SP Per G'!$A$2:$D$1385, 4, FALSE)))</f>
        <v>#N/A</v>
      </c>
      <c r="I932" s="11" t="e">
        <f t="shared" si="164"/>
        <v>#N/A</v>
      </c>
      <c r="J932" s="11" t="e">
        <f>_xlfn.IFNA(VLOOKUP($D932,Individual_Pitching___Dashboard[],18,FALSE),VLOOKUP(B932,Team_Pitching___Dashboard[[Team]:[ERA]],17,FALSE))</f>
        <v>#N/A</v>
      </c>
      <c r="K932" s="11" t="e">
        <f>_xlfn.IFNA(VLOOKUP($D932, Individual_Pitching___Dashboard[], 20, FALSE), VLOOKUP(B932,Team_Pitching___Dashboard[[Team]:[xFIP]],20,FALSE))</f>
        <v>#N/A</v>
      </c>
      <c r="L932" s="11" t="e">
        <f>_xlfn.IFNA(VLOOKUP($D932, Individual_Pitching___Advanced[], 21,FALSE), VLOOKUP(B932, Team_Pitching___Advanced[], 20, FALSE))</f>
        <v>#N/A</v>
      </c>
      <c r="M932" s="11" t="e">
        <f>VLOOKUP($B932, 'Team Per G'!$A$2:$G$31, 7, FALSE)</f>
        <v>#N/A</v>
      </c>
      <c r="N932" s="11" t="e">
        <f>VLOOKUP($B932, 'FanGraphs - Team WAR Projected'!$B$2:$E$31, 3, FALSE)/162</f>
        <v>#N/A</v>
      </c>
      <c r="O932" s="11" t="e">
        <f t="shared" si="165"/>
        <v>#N/A</v>
      </c>
      <c r="P932" s="11" t="e">
        <f>VLOOKUP($B932, Team_Pitching___Advanced[[Team]:[xFIP]], 19,FALSE)</f>
        <v>#N/A</v>
      </c>
      <c r="Q932" s="11" t="e">
        <f>VLOOKUP($B932, Team_Pitching___Advanced[], 20, FALSE)</f>
        <v>#N/A</v>
      </c>
      <c r="R932" s="11" t="e">
        <f>VLOOKUP($B932, Team_Batting___Dashboard[[Team]:[wOBA]], 16, FALSE)</f>
        <v>#N/A</v>
      </c>
      <c r="S932" s="11" t="e">
        <f>VLOOKUP($B932, Team_Batting___Advanced[[Team]:[OPS]], 9, FALSE)</f>
        <v>#N/A</v>
      </c>
      <c r="T932" s="11" t="e">
        <f>VLOOKUP($B932, Team_Batting___Advanced[], 19, FALSE)</f>
        <v>#N/A</v>
      </c>
      <c r="U932" s="11" t="e">
        <f>VLOOKUP($B932, 'Team Per G'!$A$2:$G$31, 3, FALSE)</f>
        <v>#N/A</v>
      </c>
      <c r="V932" s="11" t="e">
        <f>VLOOKUP($B932, 'Team Per G'!$A$2:$G$31, 5, FALSE)</f>
        <v>#N/A</v>
      </c>
      <c r="W932" s="11" t="e">
        <f>VLOOKUP($B932, 'Team Per G'!$A$2:$G$31, 4, FALSE)</f>
        <v>#N/A</v>
      </c>
      <c r="X932" s="11" t="e">
        <f>VLOOKUP($B932, Team_Batting___Dashboard[], 22, FALSE)/$F932</f>
        <v>#N/A</v>
      </c>
      <c r="Y932" s="11" t="e">
        <f>VLOOKUP($B932, 'FanGraphs - Team WAR Projected'!$B$2:$E$31, 4, FALSE)/162</f>
        <v>#N/A</v>
      </c>
      <c r="Z932" s="11" t="e">
        <f t="shared" si="166"/>
        <v>#N/A</v>
      </c>
      <c r="AA932" s="11" t="e">
        <f>VLOOKUP($B932, FanGraphs_Standings[[Abbreviation]:[2024 Year to Date RS/G]], 6, FALSE)/$F932</f>
        <v>#N/A</v>
      </c>
      <c r="AB932" s="11" t="e">
        <f>VLOOKUP($B932, FanGraphs_Standings[[Abbreviation]:[2024 Projected Full Season RDif]], 19, FALSE)/162</f>
        <v>#N/A</v>
      </c>
      <c r="AC932" s="11" t="e">
        <f t="shared" si="175"/>
        <v>#N/A</v>
      </c>
      <c r="AD932" s="11" t="e">
        <f>VLOOKUP($B932, FanGraphs_Standings[[Abbreviation]:[2024 Projected Full Season RDif]], 5, FALSE)</f>
        <v>#N/A</v>
      </c>
      <c r="AE932" s="11" t="e">
        <f>VLOOKUP($B932, FanGraphs_Standings[[Abbreviation]:[2024 Projected Full Season W%]], 18, FALSE)</f>
        <v>#N/A</v>
      </c>
      <c r="AF932" s="11" t="e">
        <f t="shared" si="167"/>
        <v>#N/A</v>
      </c>
      <c r="AG932" s="11" t="e">
        <f>VLOOKUP($B932, 'Home Field Adv'!$A$2:$I$31, 9, FALSE)</f>
        <v>#N/A</v>
      </c>
      <c r="AH932" s="11" t="e">
        <f>VLOOKUP($C932, FanGraphs_Standings[[Abbreviation]:[2024 Year to Date G]], 2, FALSE)</f>
        <v>#N/A</v>
      </c>
      <c r="AI932" s="11" t="e">
        <f>_xlfn.IFNA(VLOOKUP($E932, 'SP Per G'!$A$2:$D$1385, 3, FALSE), AO932)</f>
        <v>#N/A</v>
      </c>
      <c r="AJ932" s="11" t="e">
        <f>IF(AND(ISNA(VLOOKUP($E932, 'SP Per G'!$A$2:$D$1385, 4, FALSE)), ISTEXT($E932)), AI932,IF(ISNA(VLOOKUP($E932, 'SP Per G'!$A$2:$D$1385, 4, FALSE)), AO932, VLOOKUP($E932, 'SP Per G'!$A$2:$D$1385, 4, FALSE)))</f>
        <v>#N/A</v>
      </c>
      <c r="AK932" s="11" t="e">
        <f t="shared" si="168"/>
        <v>#N/A</v>
      </c>
      <c r="AL932" s="11" t="e">
        <f>_xlfn.IFNA(VLOOKUP($E932, Individual_Pitching___Dashboard[], 18, FALSE), VLOOKUP($C932,Team_Pitching___Advanced[[Team]:[SIERA]],16,FALSE))</f>
        <v>#N/A</v>
      </c>
      <c r="AM932" s="11" t="e">
        <f>_xlfn.IFNA(VLOOKUP($E932, Individual_Pitching___Dashboard[], 20, FALSE), VLOOKUP($C932,Team_Pitching___Advanced[[Team]:[xFIP]],19,FALSE))</f>
        <v>#N/A</v>
      </c>
      <c r="AN932" s="11" t="e">
        <f>_xlfn.IFNA(VLOOKUP($E932,Individual_Pitching___Advanced[],21,FALSE),VLOOKUP($C932,Team_Pitching___Advanced[[Team]:[SIERA]],20,FALSE))</f>
        <v>#N/A</v>
      </c>
      <c r="AO932" s="11" t="e">
        <f>VLOOKUP($C932, 'Team Per G'!$A$2:$G$31, 7, FALSE)</f>
        <v>#N/A</v>
      </c>
      <c r="AP932" s="11" t="e">
        <f>VLOOKUP($C932, 'FanGraphs - Team WAR Projected'!$B$2:$E$31, 3, FALSE)/162</f>
        <v>#N/A</v>
      </c>
      <c r="AQ932" s="11" t="e">
        <f t="shared" si="169"/>
        <v>#N/A</v>
      </c>
      <c r="AR932" s="11" t="e">
        <f>VLOOKUP($C932, Team_Pitching___Advanced[[Team]:[xFIP]], 19,FALSE)</f>
        <v>#N/A</v>
      </c>
      <c r="AS932" s="11" t="e">
        <f>VLOOKUP($C932, Team_Pitching___Advanced[], 20, FALSE)</f>
        <v>#N/A</v>
      </c>
      <c r="AT932" s="11" t="e">
        <f>VLOOKUP($C932, Team_Batting___Dashboard[[Team]:[wOBA]], 16, FALSE)</f>
        <v>#N/A</v>
      </c>
      <c r="AU932" s="11" t="e">
        <f>VLOOKUP($C932, Team_Batting___Advanced[[Team]:[OPS]], 9, FALSE)</f>
        <v>#N/A</v>
      </c>
      <c r="AV932" s="11" t="e">
        <f>VLOOKUP($C932, Team_Batting___Advanced[], 19, FALSE)</f>
        <v>#N/A</v>
      </c>
      <c r="AW932" s="11" t="e">
        <f>VLOOKUP($C932, 'Team Per G'!$A$2:$G$31, 3, FALSE)</f>
        <v>#N/A</v>
      </c>
      <c r="AX932" s="11" t="e">
        <f>VLOOKUP($C932, 'Team Per G'!$A$2:$G$31, 5, FALSE)</f>
        <v>#N/A</v>
      </c>
      <c r="AY932" s="11" t="e">
        <f>VLOOKUP($C932, 'Team Per G'!$A$2:$G$31, 4, FALSE)</f>
        <v>#N/A</v>
      </c>
      <c r="AZ932" s="11" t="e">
        <f>VLOOKUP($C932, Team_Batting___Dashboard[], 22, FALSE)/$AH932</f>
        <v>#N/A</v>
      </c>
      <c r="BA932" s="11" t="e">
        <f>VLOOKUP($C932, 'FanGraphs - Team WAR Projected'!$B$2:$E$31, 4, FALSE)/162</f>
        <v>#N/A</v>
      </c>
      <c r="BB932" s="11" t="e">
        <f t="shared" si="170"/>
        <v>#N/A</v>
      </c>
      <c r="BC932" s="11" t="e">
        <f>VLOOKUP($C932, FanGraphs_Standings[[Abbreviation]:[2024 Year to Date RS/G]], 6, FALSE)/$AH932</f>
        <v>#N/A</v>
      </c>
      <c r="BD932" s="11" t="e">
        <f>VLOOKUP($C932, FanGraphs_Standings[[Abbreviation]:[2024 Projected Full Season RDif]], 19, FALSE)/162</f>
        <v>#N/A</v>
      </c>
      <c r="BE932" s="11" t="e">
        <f t="shared" si="171"/>
        <v>#N/A</v>
      </c>
      <c r="BF932" s="11" t="e">
        <f>VLOOKUP($C932, FanGraphs_Standings[[Abbreviation]:[2024 Projected Full Season RDif]], 5, FALSE)</f>
        <v>#N/A</v>
      </c>
      <c r="BG932" s="11" t="e">
        <f>VLOOKUP($C932, FanGraphs_Standings[[Abbreviation]:[2024 Projected Full Season W%]], 18, FALSE)</f>
        <v>#N/A</v>
      </c>
      <c r="BH932" s="11" t="e">
        <f t="shared" si="172"/>
        <v>#N/A</v>
      </c>
      <c r="BI932" s="11" t="e">
        <f>VLOOKUP($C932, 'Home Field Adv'!$A$2:$K$31, 11, FALSE)</f>
        <v>#N/A</v>
      </c>
      <c r="BL932" s="12" t="str">
        <f t="shared" si="173"/>
        <v/>
      </c>
      <c r="BM932" s="12" t="str">
        <f t="shared" si="176"/>
        <v/>
      </c>
      <c r="BN932" s="12" t="str">
        <f t="shared" si="174"/>
        <v/>
      </c>
    </row>
    <row r="933" spans="6:66" x14ac:dyDescent="0.45">
      <c r="F933" s="11" t="e">
        <f>VLOOKUP($B933, FanGraphs_Standings[[Abbreviation]:[2024 Year to Date G]], 2, FALSE)</f>
        <v>#N/A</v>
      </c>
      <c r="G933" s="11" t="e">
        <f>_xlfn.IFNA(VLOOKUP($D933, 'SP Per G'!$A$2:$D$1385, 3, FALSE),M933)</f>
        <v>#N/A</v>
      </c>
      <c r="H933" s="11" t="e">
        <f>IF(AND(ISNA(VLOOKUP($D933, 'SP Per G'!$A$2:$D$1385, 4, FALSE)), ISTEXT($D933)), G933,IF(ISNA(VLOOKUP($D933, 'SP Per G'!$A$2:$D$1385, 4, FALSE)), M933, VLOOKUP($D933, 'SP Per G'!$A$2:$D$1385, 4, FALSE)))</f>
        <v>#N/A</v>
      </c>
      <c r="I933" s="11" t="e">
        <f t="shared" si="164"/>
        <v>#N/A</v>
      </c>
      <c r="J933" s="11" t="e">
        <f>_xlfn.IFNA(VLOOKUP($D933,Individual_Pitching___Dashboard[],18,FALSE),VLOOKUP(B933,Team_Pitching___Dashboard[[Team]:[ERA]],17,FALSE))</f>
        <v>#N/A</v>
      </c>
      <c r="K933" s="11" t="e">
        <f>_xlfn.IFNA(VLOOKUP($D933, Individual_Pitching___Dashboard[], 20, FALSE), VLOOKUP(B933,Team_Pitching___Dashboard[[Team]:[xFIP]],20,FALSE))</f>
        <v>#N/A</v>
      </c>
      <c r="L933" s="11" t="e">
        <f>_xlfn.IFNA(VLOOKUP($D933, Individual_Pitching___Advanced[], 21,FALSE), VLOOKUP(B933, Team_Pitching___Advanced[], 20, FALSE))</f>
        <v>#N/A</v>
      </c>
      <c r="M933" s="11" t="e">
        <f>VLOOKUP($B933, 'Team Per G'!$A$2:$G$31, 7, FALSE)</f>
        <v>#N/A</v>
      </c>
      <c r="N933" s="11" t="e">
        <f>VLOOKUP($B933, 'FanGraphs - Team WAR Projected'!$B$2:$E$31, 3, FALSE)/162</f>
        <v>#N/A</v>
      </c>
      <c r="O933" s="11" t="e">
        <f t="shared" si="165"/>
        <v>#N/A</v>
      </c>
      <c r="P933" s="11" t="e">
        <f>VLOOKUP($B933, Team_Pitching___Advanced[[Team]:[xFIP]], 19,FALSE)</f>
        <v>#N/A</v>
      </c>
      <c r="Q933" s="11" t="e">
        <f>VLOOKUP($B933, Team_Pitching___Advanced[], 20, FALSE)</f>
        <v>#N/A</v>
      </c>
      <c r="R933" s="11" t="e">
        <f>VLOOKUP($B933, Team_Batting___Dashboard[[Team]:[wOBA]], 16, FALSE)</f>
        <v>#N/A</v>
      </c>
      <c r="S933" s="11" t="e">
        <f>VLOOKUP($B933, Team_Batting___Advanced[[Team]:[OPS]], 9, FALSE)</f>
        <v>#N/A</v>
      </c>
      <c r="T933" s="11" t="e">
        <f>VLOOKUP($B933, Team_Batting___Advanced[], 19, FALSE)</f>
        <v>#N/A</v>
      </c>
      <c r="U933" s="11" t="e">
        <f>VLOOKUP($B933, 'Team Per G'!$A$2:$G$31, 3, FALSE)</f>
        <v>#N/A</v>
      </c>
      <c r="V933" s="11" t="e">
        <f>VLOOKUP($B933, 'Team Per G'!$A$2:$G$31, 5, FALSE)</f>
        <v>#N/A</v>
      </c>
      <c r="W933" s="11" t="e">
        <f>VLOOKUP($B933, 'Team Per G'!$A$2:$G$31, 4, FALSE)</f>
        <v>#N/A</v>
      </c>
      <c r="X933" s="11" t="e">
        <f>VLOOKUP($B933, Team_Batting___Dashboard[], 22, FALSE)/$F933</f>
        <v>#N/A</v>
      </c>
      <c r="Y933" s="11" t="e">
        <f>VLOOKUP($B933, 'FanGraphs - Team WAR Projected'!$B$2:$E$31, 4, FALSE)/162</f>
        <v>#N/A</v>
      </c>
      <c r="Z933" s="11" t="e">
        <f t="shared" si="166"/>
        <v>#N/A</v>
      </c>
      <c r="AA933" s="11" t="e">
        <f>VLOOKUP($B933, FanGraphs_Standings[[Abbreviation]:[2024 Year to Date RS/G]], 6, FALSE)/$F933</f>
        <v>#N/A</v>
      </c>
      <c r="AB933" s="11" t="e">
        <f>VLOOKUP($B933, FanGraphs_Standings[[Abbreviation]:[2024 Projected Full Season RDif]], 19, FALSE)/162</f>
        <v>#N/A</v>
      </c>
      <c r="AC933" s="11" t="e">
        <f t="shared" si="175"/>
        <v>#N/A</v>
      </c>
      <c r="AD933" s="11" t="e">
        <f>VLOOKUP($B933, FanGraphs_Standings[[Abbreviation]:[2024 Projected Full Season RDif]], 5, FALSE)</f>
        <v>#N/A</v>
      </c>
      <c r="AE933" s="11" t="e">
        <f>VLOOKUP($B933, FanGraphs_Standings[[Abbreviation]:[2024 Projected Full Season W%]], 18, FALSE)</f>
        <v>#N/A</v>
      </c>
      <c r="AF933" s="11" t="e">
        <f t="shared" si="167"/>
        <v>#N/A</v>
      </c>
      <c r="AG933" s="11" t="e">
        <f>VLOOKUP($B933, 'Home Field Adv'!$A$2:$I$31, 9, FALSE)</f>
        <v>#N/A</v>
      </c>
      <c r="AH933" s="11" t="e">
        <f>VLOOKUP($C933, FanGraphs_Standings[[Abbreviation]:[2024 Year to Date G]], 2, FALSE)</f>
        <v>#N/A</v>
      </c>
      <c r="AI933" s="11" t="e">
        <f>_xlfn.IFNA(VLOOKUP($E933, 'SP Per G'!$A$2:$D$1385, 3, FALSE), AO933)</f>
        <v>#N/A</v>
      </c>
      <c r="AJ933" s="11" t="e">
        <f>IF(AND(ISNA(VLOOKUP($E933, 'SP Per G'!$A$2:$D$1385, 4, FALSE)), ISTEXT($E933)), AI933,IF(ISNA(VLOOKUP($E933, 'SP Per G'!$A$2:$D$1385, 4, FALSE)), AO933, VLOOKUP($E933, 'SP Per G'!$A$2:$D$1385, 4, FALSE)))</f>
        <v>#N/A</v>
      </c>
      <c r="AK933" s="11" t="e">
        <f t="shared" si="168"/>
        <v>#N/A</v>
      </c>
      <c r="AL933" s="11" t="e">
        <f>_xlfn.IFNA(VLOOKUP($E933, Individual_Pitching___Dashboard[], 18, FALSE), VLOOKUP($C933,Team_Pitching___Advanced[[Team]:[SIERA]],16,FALSE))</f>
        <v>#N/A</v>
      </c>
      <c r="AM933" s="11" t="e">
        <f>_xlfn.IFNA(VLOOKUP($E933, Individual_Pitching___Dashboard[], 20, FALSE), VLOOKUP($C933,Team_Pitching___Advanced[[Team]:[xFIP]],19,FALSE))</f>
        <v>#N/A</v>
      </c>
      <c r="AN933" s="11" t="e">
        <f>_xlfn.IFNA(VLOOKUP($E933,Individual_Pitching___Advanced[],21,FALSE),VLOOKUP($C933,Team_Pitching___Advanced[[Team]:[SIERA]],20,FALSE))</f>
        <v>#N/A</v>
      </c>
      <c r="AO933" s="11" t="e">
        <f>VLOOKUP($C933, 'Team Per G'!$A$2:$G$31, 7, FALSE)</f>
        <v>#N/A</v>
      </c>
      <c r="AP933" s="11" t="e">
        <f>VLOOKUP($C933, 'FanGraphs - Team WAR Projected'!$B$2:$E$31, 3, FALSE)/162</f>
        <v>#N/A</v>
      </c>
      <c r="AQ933" s="11" t="e">
        <f t="shared" si="169"/>
        <v>#N/A</v>
      </c>
      <c r="AR933" s="11" t="e">
        <f>VLOOKUP($C933, Team_Pitching___Advanced[[Team]:[xFIP]], 19,FALSE)</f>
        <v>#N/A</v>
      </c>
      <c r="AS933" s="11" t="e">
        <f>VLOOKUP($C933, Team_Pitching___Advanced[], 20, FALSE)</f>
        <v>#N/A</v>
      </c>
      <c r="AT933" s="11" t="e">
        <f>VLOOKUP($C933, Team_Batting___Dashboard[[Team]:[wOBA]], 16, FALSE)</f>
        <v>#N/A</v>
      </c>
      <c r="AU933" s="11" t="e">
        <f>VLOOKUP($C933, Team_Batting___Advanced[[Team]:[OPS]], 9, FALSE)</f>
        <v>#N/A</v>
      </c>
      <c r="AV933" s="11" t="e">
        <f>VLOOKUP($C933, Team_Batting___Advanced[], 19, FALSE)</f>
        <v>#N/A</v>
      </c>
      <c r="AW933" s="11" t="e">
        <f>VLOOKUP($C933, 'Team Per G'!$A$2:$G$31, 3, FALSE)</f>
        <v>#N/A</v>
      </c>
      <c r="AX933" s="11" t="e">
        <f>VLOOKUP($C933, 'Team Per G'!$A$2:$G$31, 5, FALSE)</f>
        <v>#N/A</v>
      </c>
      <c r="AY933" s="11" t="e">
        <f>VLOOKUP($C933, 'Team Per G'!$A$2:$G$31, 4, FALSE)</f>
        <v>#N/A</v>
      </c>
      <c r="AZ933" s="11" t="e">
        <f>VLOOKUP($C933, Team_Batting___Dashboard[], 22, FALSE)/$AH933</f>
        <v>#N/A</v>
      </c>
      <c r="BA933" s="11" t="e">
        <f>VLOOKUP($C933, 'FanGraphs - Team WAR Projected'!$B$2:$E$31, 4, FALSE)/162</f>
        <v>#N/A</v>
      </c>
      <c r="BB933" s="11" t="e">
        <f t="shared" si="170"/>
        <v>#N/A</v>
      </c>
      <c r="BC933" s="11" t="e">
        <f>VLOOKUP($C933, FanGraphs_Standings[[Abbreviation]:[2024 Year to Date RS/G]], 6, FALSE)/$AH933</f>
        <v>#N/A</v>
      </c>
      <c r="BD933" s="11" t="e">
        <f>VLOOKUP($C933, FanGraphs_Standings[[Abbreviation]:[2024 Projected Full Season RDif]], 19, FALSE)/162</f>
        <v>#N/A</v>
      </c>
      <c r="BE933" s="11" t="e">
        <f t="shared" si="171"/>
        <v>#N/A</v>
      </c>
      <c r="BF933" s="11" t="e">
        <f>VLOOKUP($C933, FanGraphs_Standings[[Abbreviation]:[2024 Projected Full Season RDif]], 5, FALSE)</f>
        <v>#N/A</v>
      </c>
      <c r="BG933" s="11" t="e">
        <f>VLOOKUP($C933, FanGraphs_Standings[[Abbreviation]:[2024 Projected Full Season W%]], 18, FALSE)</f>
        <v>#N/A</v>
      </c>
      <c r="BH933" s="11" t="e">
        <f t="shared" si="172"/>
        <v>#N/A</v>
      </c>
      <c r="BI933" s="11" t="e">
        <f>VLOOKUP($C933, 'Home Field Adv'!$A$2:$K$31, 11, FALSE)</f>
        <v>#N/A</v>
      </c>
      <c r="BL933" s="12" t="str">
        <f t="shared" si="173"/>
        <v/>
      </c>
      <c r="BM933" s="12" t="str">
        <f t="shared" si="176"/>
        <v/>
      </c>
      <c r="BN933" s="12" t="str">
        <f t="shared" si="174"/>
        <v/>
      </c>
    </row>
    <row r="934" spans="6:66" x14ac:dyDescent="0.45">
      <c r="F934" s="11" t="e">
        <f>VLOOKUP($B934, FanGraphs_Standings[[Abbreviation]:[2024 Year to Date G]], 2, FALSE)</f>
        <v>#N/A</v>
      </c>
      <c r="G934" s="11" t="e">
        <f>_xlfn.IFNA(VLOOKUP($D934, 'SP Per G'!$A$2:$D$1385, 3, FALSE),M934)</f>
        <v>#N/A</v>
      </c>
      <c r="H934" s="11" t="e">
        <f>IF(AND(ISNA(VLOOKUP($D934, 'SP Per G'!$A$2:$D$1385, 4, FALSE)), ISTEXT($D934)), G934,IF(ISNA(VLOOKUP($D934, 'SP Per G'!$A$2:$D$1385, 4, FALSE)), M934, VLOOKUP($D934, 'SP Per G'!$A$2:$D$1385, 4, FALSE)))</f>
        <v>#N/A</v>
      </c>
      <c r="I934" s="11" t="e">
        <f t="shared" si="164"/>
        <v>#N/A</v>
      </c>
      <c r="J934" s="11" t="e">
        <f>_xlfn.IFNA(VLOOKUP($D934,Individual_Pitching___Dashboard[],18,FALSE),VLOOKUP(B934,Team_Pitching___Dashboard[[Team]:[ERA]],17,FALSE))</f>
        <v>#N/A</v>
      </c>
      <c r="K934" s="11" t="e">
        <f>_xlfn.IFNA(VLOOKUP($D934, Individual_Pitching___Dashboard[], 20, FALSE), VLOOKUP(B934,Team_Pitching___Dashboard[[Team]:[xFIP]],20,FALSE))</f>
        <v>#N/A</v>
      </c>
      <c r="L934" s="11" t="e">
        <f>_xlfn.IFNA(VLOOKUP($D934, Individual_Pitching___Advanced[], 21,FALSE), VLOOKUP(B934, Team_Pitching___Advanced[], 20, FALSE))</f>
        <v>#N/A</v>
      </c>
      <c r="M934" s="11" t="e">
        <f>VLOOKUP($B934, 'Team Per G'!$A$2:$G$31, 7, FALSE)</f>
        <v>#N/A</v>
      </c>
      <c r="N934" s="11" t="e">
        <f>VLOOKUP($B934, 'FanGraphs - Team WAR Projected'!$B$2:$E$31, 3, FALSE)/162</f>
        <v>#N/A</v>
      </c>
      <c r="O934" s="11" t="e">
        <f t="shared" si="165"/>
        <v>#N/A</v>
      </c>
      <c r="P934" s="11" t="e">
        <f>VLOOKUP($B934, Team_Pitching___Advanced[[Team]:[xFIP]], 19,FALSE)</f>
        <v>#N/A</v>
      </c>
      <c r="Q934" s="11" t="e">
        <f>VLOOKUP($B934, Team_Pitching___Advanced[], 20, FALSE)</f>
        <v>#N/A</v>
      </c>
      <c r="R934" s="11" t="e">
        <f>VLOOKUP($B934, Team_Batting___Dashboard[[Team]:[wOBA]], 16, FALSE)</f>
        <v>#N/A</v>
      </c>
      <c r="S934" s="11" t="e">
        <f>VLOOKUP($B934, Team_Batting___Advanced[[Team]:[OPS]], 9, FALSE)</f>
        <v>#N/A</v>
      </c>
      <c r="T934" s="11" t="e">
        <f>VLOOKUP($B934, Team_Batting___Advanced[], 19, FALSE)</f>
        <v>#N/A</v>
      </c>
      <c r="U934" s="11" t="e">
        <f>VLOOKUP($B934, 'Team Per G'!$A$2:$G$31, 3, FALSE)</f>
        <v>#N/A</v>
      </c>
      <c r="V934" s="11" t="e">
        <f>VLOOKUP($B934, 'Team Per G'!$A$2:$G$31, 5, FALSE)</f>
        <v>#N/A</v>
      </c>
      <c r="W934" s="11" t="e">
        <f>VLOOKUP($B934, 'Team Per G'!$A$2:$G$31, 4, FALSE)</f>
        <v>#N/A</v>
      </c>
      <c r="X934" s="11" t="e">
        <f>VLOOKUP($B934, Team_Batting___Dashboard[], 22, FALSE)/$F934</f>
        <v>#N/A</v>
      </c>
      <c r="Y934" s="11" t="e">
        <f>VLOOKUP($B934, 'FanGraphs - Team WAR Projected'!$B$2:$E$31, 4, FALSE)/162</f>
        <v>#N/A</v>
      </c>
      <c r="Z934" s="11" t="e">
        <f t="shared" si="166"/>
        <v>#N/A</v>
      </c>
      <c r="AA934" s="11" t="e">
        <f>VLOOKUP($B934, FanGraphs_Standings[[Abbreviation]:[2024 Year to Date RS/G]], 6, FALSE)/$F934</f>
        <v>#N/A</v>
      </c>
      <c r="AB934" s="11" t="e">
        <f>VLOOKUP($B934, FanGraphs_Standings[[Abbreviation]:[2024 Projected Full Season RDif]], 19, FALSE)/162</f>
        <v>#N/A</v>
      </c>
      <c r="AC934" s="11" t="e">
        <f t="shared" si="175"/>
        <v>#N/A</v>
      </c>
      <c r="AD934" s="11" t="e">
        <f>VLOOKUP($B934, FanGraphs_Standings[[Abbreviation]:[2024 Projected Full Season RDif]], 5, FALSE)</f>
        <v>#N/A</v>
      </c>
      <c r="AE934" s="11" t="e">
        <f>VLOOKUP($B934, FanGraphs_Standings[[Abbreviation]:[2024 Projected Full Season W%]], 18, FALSE)</f>
        <v>#N/A</v>
      </c>
      <c r="AF934" s="11" t="e">
        <f t="shared" si="167"/>
        <v>#N/A</v>
      </c>
      <c r="AG934" s="11" t="e">
        <f>VLOOKUP($B934, 'Home Field Adv'!$A$2:$I$31, 9, FALSE)</f>
        <v>#N/A</v>
      </c>
      <c r="AH934" s="11" t="e">
        <f>VLOOKUP($C934, FanGraphs_Standings[[Abbreviation]:[2024 Year to Date G]], 2, FALSE)</f>
        <v>#N/A</v>
      </c>
      <c r="AI934" s="11" t="e">
        <f>_xlfn.IFNA(VLOOKUP($E934, 'SP Per G'!$A$2:$D$1385, 3, FALSE), AO934)</f>
        <v>#N/A</v>
      </c>
      <c r="AJ934" s="11" t="e">
        <f>IF(AND(ISNA(VLOOKUP($E934, 'SP Per G'!$A$2:$D$1385, 4, FALSE)), ISTEXT($E934)), AI934,IF(ISNA(VLOOKUP($E934, 'SP Per G'!$A$2:$D$1385, 4, FALSE)), AO934, VLOOKUP($E934, 'SP Per G'!$A$2:$D$1385, 4, FALSE)))</f>
        <v>#N/A</v>
      </c>
      <c r="AK934" s="11" t="e">
        <f t="shared" si="168"/>
        <v>#N/A</v>
      </c>
      <c r="AL934" s="11" t="e">
        <f>_xlfn.IFNA(VLOOKUP($E934, Individual_Pitching___Dashboard[], 18, FALSE), VLOOKUP($C934,Team_Pitching___Advanced[[Team]:[SIERA]],16,FALSE))</f>
        <v>#N/A</v>
      </c>
      <c r="AM934" s="11" t="e">
        <f>_xlfn.IFNA(VLOOKUP($E934, Individual_Pitching___Dashboard[], 20, FALSE), VLOOKUP($C934,Team_Pitching___Advanced[[Team]:[xFIP]],19,FALSE))</f>
        <v>#N/A</v>
      </c>
      <c r="AN934" s="11" t="e">
        <f>_xlfn.IFNA(VLOOKUP($E934,Individual_Pitching___Advanced[],21,FALSE),VLOOKUP($C934,Team_Pitching___Advanced[[Team]:[SIERA]],20,FALSE))</f>
        <v>#N/A</v>
      </c>
      <c r="AO934" s="11" t="e">
        <f>VLOOKUP($C934, 'Team Per G'!$A$2:$G$31, 7, FALSE)</f>
        <v>#N/A</v>
      </c>
      <c r="AP934" s="11" t="e">
        <f>VLOOKUP($C934, 'FanGraphs - Team WAR Projected'!$B$2:$E$31, 3, FALSE)/162</f>
        <v>#N/A</v>
      </c>
      <c r="AQ934" s="11" t="e">
        <f t="shared" si="169"/>
        <v>#N/A</v>
      </c>
      <c r="AR934" s="11" t="e">
        <f>VLOOKUP($C934, Team_Pitching___Advanced[[Team]:[xFIP]], 19,FALSE)</f>
        <v>#N/A</v>
      </c>
      <c r="AS934" s="11" t="e">
        <f>VLOOKUP($C934, Team_Pitching___Advanced[], 20, FALSE)</f>
        <v>#N/A</v>
      </c>
      <c r="AT934" s="11" t="e">
        <f>VLOOKUP($C934, Team_Batting___Dashboard[[Team]:[wOBA]], 16, FALSE)</f>
        <v>#N/A</v>
      </c>
      <c r="AU934" s="11" t="e">
        <f>VLOOKUP($C934, Team_Batting___Advanced[[Team]:[OPS]], 9, FALSE)</f>
        <v>#N/A</v>
      </c>
      <c r="AV934" s="11" t="e">
        <f>VLOOKUP($C934, Team_Batting___Advanced[], 19, FALSE)</f>
        <v>#N/A</v>
      </c>
      <c r="AW934" s="11" t="e">
        <f>VLOOKUP($C934, 'Team Per G'!$A$2:$G$31, 3, FALSE)</f>
        <v>#N/A</v>
      </c>
      <c r="AX934" s="11" t="e">
        <f>VLOOKUP($C934, 'Team Per G'!$A$2:$G$31, 5, FALSE)</f>
        <v>#N/A</v>
      </c>
      <c r="AY934" s="11" t="e">
        <f>VLOOKUP($C934, 'Team Per G'!$A$2:$G$31, 4, FALSE)</f>
        <v>#N/A</v>
      </c>
      <c r="AZ934" s="11" t="e">
        <f>VLOOKUP($C934, Team_Batting___Dashboard[], 22, FALSE)/$AH934</f>
        <v>#N/A</v>
      </c>
      <c r="BA934" s="11" t="e">
        <f>VLOOKUP($C934, 'FanGraphs - Team WAR Projected'!$B$2:$E$31, 4, FALSE)/162</f>
        <v>#N/A</v>
      </c>
      <c r="BB934" s="11" t="e">
        <f t="shared" si="170"/>
        <v>#N/A</v>
      </c>
      <c r="BC934" s="11" t="e">
        <f>VLOOKUP($C934, FanGraphs_Standings[[Abbreviation]:[2024 Year to Date RS/G]], 6, FALSE)/$AH934</f>
        <v>#N/A</v>
      </c>
      <c r="BD934" s="11" t="e">
        <f>VLOOKUP($C934, FanGraphs_Standings[[Abbreviation]:[2024 Projected Full Season RDif]], 19, FALSE)/162</f>
        <v>#N/A</v>
      </c>
      <c r="BE934" s="11" t="e">
        <f t="shared" si="171"/>
        <v>#N/A</v>
      </c>
      <c r="BF934" s="11" t="e">
        <f>VLOOKUP($C934, FanGraphs_Standings[[Abbreviation]:[2024 Projected Full Season RDif]], 5, FALSE)</f>
        <v>#N/A</v>
      </c>
      <c r="BG934" s="11" t="e">
        <f>VLOOKUP($C934, FanGraphs_Standings[[Abbreviation]:[2024 Projected Full Season W%]], 18, FALSE)</f>
        <v>#N/A</v>
      </c>
      <c r="BH934" s="11" t="e">
        <f t="shared" si="172"/>
        <v>#N/A</v>
      </c>
      <c r="BI934" s="11" t="e">
        <f>VLOOKUP($C934, 'Home Field Adv'!$A$2:$K$31, 11, FALSE)</f>
        <v>#N/A</v>
      </c>
      <c r="BL934" s="12" t="str">
        <f t="shared" si="173"/>
        <v/>
      </c>
      <c r="BM934" s="12" t="str">
        <f t="shared" si="176"/>
        <v/>
      </c>
      <c r="BN934" s="12" t="str">
        <f t="shared" si="174"/>
        <v/>
      </c>
    </row>
    <row r="935" spans="6:66" x14ac:dyDescent="0.45">
      <c r="F935" s="11" t="e">
        <f>VLOOKUP($B935, FanGraphs_Standings[[Abbreviation]:[2024 Year to Date G]], 2, FALSE)</f>
        <v>#N/A</v>
      </c>
      <c r="G935" s="11" t="e">
        <f>_xlfn.IFNA(VLOOKUP($D935, 'SP Per G'!$A$2:$D$1385, 3, FALSE),M935)</f>
        <v>#N/A</v>
      </c>
      <c r="H935" s="11" t="e">
        <f>IF(AND(ISNA(VLOOKUP($D935, 'SP Per G'!$A$2:$D$1385, 4, FALSE)), ISTEXT($D935)), G935,IF(ISNA(VLOOKUP($D935, 'SP Per G'!$A$2:$D$1385, 4, FALSE)), M935, VLOOKUP($D935, 'SP Per G'!$A$2:$D$1385, 4, FALSE)))</f>
        <v>#N/A</v>
      </c>
      <c r="I935" s="11" t="e">
        <f t="shared" si="164"/>
        <v>#N/A</v>
      </c>
      <c r="J935" s="11" t="e">
        <f>_xlfn.IFNA(VLOOKUP($D935,Individual_Pitching___Dashboard[],18,FALSE),VLOOKUP(B935,Team_Pitching___Dashboard[[Team]:[ERA]],17,FALSE))</f>
        <v>#N/A</v>
      </c>
      <c r="K935" s="11" t="e">
        <f>_xlfn.IFNA(VLOOKUP($D935, Individual_Pitching___Dashboard[], 20, FALSE), VLOOKUP(B935,Team_Pitching___Dashboard[[Team]:[xFIP]],20,FALSE))</f>
        <v>#N/A</v>
      </c>
      <c r="L935" s="11" t="e">
        <f>_xlfn.IFNA(VLOOKUP($D935, Individual_Pitching___Advanced[], 21,FALSE), VLOOKUP(B935, Team_Pitching___Advanced[], 20, FALSE))</f>
        <v>#N/A</v>
      </c>
      <c r="M935" s="11" t="e">
        <f>VLOOKUP($B935, 'Team Per G'!$A$2:$G$31, 7, FALSE)</f>
        <v>#N/A</v>
      </c>
      <c r="N935" s="11" t="e">
        <f>VLOOKUP($B935, 'FanGraphs - Team WAR Projected'!$B$2:$E$31, 3, FALSE)/162</f>
        <v>#N/A</v>
      </c>
      <c r="O935" s="11" t="e">
        <f t="shared" si="165"/>
        <v>#N/A</v>
      </c>
      <c r="P935" s="11" t="e">
        <f>VLOOKUP($B935, Team_Pitching___Advanced[[Team]:[xFIP]], 19,FALSE)</f>
        <v>#N/A</v>
      </c>
      <c r="Q935" s="11" t="e">
        <f>VLOOKUP($B935, Team_Pitching___Advanced[], 20, FALSE)</f>
        <v>#N/A</v>
      </c>
      <c r="R935" s="11" t="e">
        <f>VLOOKUP($B935, Team_Batting___Dashboard[[Team]:[wOBA]], 16, FALSE)</f>
        <v>#N/A</v>
      </c>
      <c r="S935" s="11" t="e">
        <f>VLOOKUP($B935, Team_Batting___Advanced[[Team]:[OPS]], 9, FALSE)</f>
        <v>#N/A</v>
      </c>
      <c r="T935" s="11" t="e">
        <f>VLOOKUP($B935, Team_Batting___Advanced[], 19, FALSE)</f>
        <v>#N/A</v>
      </c>
      <c r="U935" s="11" t="e">
        <f>VLOOKUP($B935, 'Team Per G'!$A$2:$G$31, 3, FALSE)</f>
        <v>#N/A</v>
      </c>
      <c r="V935" s="11" t="e">
        <f>VLOOKUP($B935, 'Team Per G'!$A$2:$G$31, 5, FALSE)</f>
        <v>#N/A</v>
      </c>
      <c r="W935" s="11" t="e">
        <f>VLOOKUP($B935, 'Team Per G'!$A$2:$G$31, 4, FALSE)</f>
        <v>#N/A</v>
      </c>
      <c r="X935" s="11" t="e">
        <f>VLOOKUP($B935, Team_Batting___Dashboard[], 22, FALSE)/$F935</f>
        <v>#N/A</v>
      </c>
      <c r="Y935" s="11" t="e">
        <f>VLOOKUP($B935, 'FanGraphs - Team WAR Projected'!$B$2:$E$31, 4, FALSE)/162</f>
        <v>#N/A</v>
      </c>
      <c r="Z935" s="11" t="e">
        <f t="shared" si="166"/>
        <v>#N/A</v>
      </c>
      <c r="AA935" s="11" t="e">
        <f>VLOOKUP($B935, FanGraphs_Standings[[Abbreviation]:[2024 Year to Date RS/G]], 6, FALSE)/$F935</f>
        <v>#N/A</v>
      </c>
      <c r="AB935" s="11" t="e">
        <f>VLOOKUP($B935, FanGraphs_Standings[[Abbreviation]:[2024 Projected Full Season RDif]], 19, FALSE)/162</f>
        <v>#N/A</v>
      </c>
      <c r="AC935" s="11" t="e">
        <f t="shared" si="175"/>
        <v>#N/A</v>
      </c>
      <c r="AD935" s="11" t="e">
        <f>VLOOKUP($B935, FanGraphs_Standings[[Abbreviation]:[2024 Projected Full Season RDif]], 5, FALSE)</f>
        <v>#N/A</v>
      </c>
      <c r="AE935" s="11" t="e">
        <f>VLOOKUP($B935, FanGraphs_Standings[[Abbreviation]:[2024 Projected Full Season W%]], 18, FALSE)</f>
        <v>#N/A</v>
      </c>
      <c r="AF935" s="11" t="e">
        <f t="shared" si="167"/>
        <v>#N/A</v>
      </c>
      <c r="AG935" s="11" t="e">
        <f>VLOOKUP($B935, 'Home Field Adv'!$A$2:$I$31, 9, FALSE)</f>
        <v>#N/A</v>
      </c>
      <c r="AH935" s="11" t="e">
        <f>VLOOKUP($C935, FanGraphs_Standings[[Abbreviation]:[2024 Year to Date G]], 2, FALSE)</f>
        <v>#N/A</v>
      </c>
      <c r="AI935" s="11" t="e">
        <f>_xlfn.IFNA(VLOOKUP($E935, 'SP Per G'!$A$2:$D$1385, 3, FALSE), AO935)</f>
        <v>#N/A</v>
      </c>
      <c r="AJ935" s="11" t="e">
        <f>IF(AND(ISNA(VLOOKUP($E935, 'SP Per G'!$A$2:$D$1385, 4, FALSE)), ISTEXT($E935)), AI935,IF(ISNA(VLOOKUP($E935, 'SP Per G'!$A$2:$D$1385, 4, FALSE)), AO935, VLOOKUP($E935, 'SP Per G'!$A$2:$D$1385, 4, FALSE)))</f>
        <v>#N/A</v>
      </c>
      <c r="AK935" s="11" t="e">
        <f t="shared" si="168"/>
        <v>#N/A</v>
      </c>
      <c r="AL935" s="11" t="e">
        <f>_xlfn.IFNA(VLOOKUP($E935, Individual_Pitching___Dashboard[], 18, FALSE), VLOOKUP($C935,Team_Pitching___Advanced[[Team]:[SIERA]],16,FALSE))</f>
        <v>#N/A</v>
      </c>
      <c r="AM935" s="11" t="e">
        <f>_xlfn.IFNA(VLOOKUP($E935, Individual_Pitching___Dashboard[], 20, FALSE), VLOOKUP($C935,Team_Pitching___Advanced[[Team]:[xFIP]],19,FALSE))</f>
        <v>#N/A</v>
      </c>
      <c r="AN935" s="11" t="e">
        <f>_xlfn.IFNA(VLOOKUP($E935,Individual_Pitching___Advanced[],21,FALSE),VLOOKUP($C935,Team_Pitching___Advanced[[Team]:[SIERA]],20,FALSE))</f>
        <v>#N/A</v>
      </c>
      <c r="AO935" s="11" t="e">
        <f>VLOOKUP($C935, 'Team Per G'!$A$2:$G$31, 7, FALSE)</f>
        <v>#N/A</v>
      </c>
      <c r="AP935" s="11" t="e">
        <f>VLOOKUP($C935, 'FanGraphs - Team WAR Projected'!$B$2:$E$31, 3, FALSE)/162</f>
        <v>#N/A</v>
      </c>
      <c r="AQ935" s="11" t="e">
        <f t="shared" si="169"/>
        <v>#N/A</v>
      </c>
      <c r="AR935" s="11" t="e">
        <f>VLOOKUP($C935, Team_Pitching___Advanced[[Team]:[xFIP]], 19,FALSE)</f>
        <v>#N/A</v>
      </c>
      <c r="AS935" s="11" t="e">
        <f>VLOOKUP($C935, Team_Pitching___Advanced[], 20, FALSE)</f>
        <v>#N/A</v>
      </c>
      <c r="AT935" s="11" t="e">
        <f>VLOOKUP($C935, Team_Batting___Dashboard[[Team]:[wOBA]], 16, FALSE)</f>
        <v>#N/A</v>
      </c>
      <c r="AU935" s="11" t="e">
        <f>VLOOKUP($C935, Team_Batting___Advanced[[Team]:[OPS]], 9, FALSE)</f>
        <v>#N/A</v>
      </c>
      <c r="AV935" s="11" t="e">
        <f>VLOOKUP($C935, Team_Batting___Advanced[], 19, FALSE)</f>
        <v>#N/A</v>
      </c>
      <c r="AW935" s="11" t="e">
        <f>VLOOKUP($C935, 'Team Per G'!$A$2:$G$31, 3, FALSE)</f>
        <v>#N/A</v>
      </c>
      <c r="AX935" s="11" t="e">
        <f>VLOOKUP($C935, 'Team Per G'!$A$2:$G$31, 5, FALSE)</f>
        <v>#N/A</v>
      </c>
      <c r="AY935" s="11" t="e">
        <f>VLOOKUP($C935, 'Team Per G'!$A$2:$G$31, 4, FALSE)</f>
        <v>#N/A</v>
      </c>
      <c r="AZ935" s="11" t="e">
        <f>VLOOKUP($C935, Team_Batting___Dashboard[], 22, FALSE)/$AH935</f>
        <v>#N/A</v>
      </c>
      <c r="BA935" s="11" t="e">
        <f>VLOOKUP($C935, 'FanGraphs - Team WAR Projected'!$B$2:$E$31, 4, FALSE)/162</f>
        <v>#N/A</v>
      </c>
      <c r="BB935" s="11" t="e">
        <f t="shared" si="170"/>
        <v>#N/A</v>
      </c>
      <c r="BC935" s="11" t="e">
        <f>VLOOKUP($C935, FanGraphs_Standings[[Abbreviation]:[2024 Year to Date RS/G]], 6, FALSE)/$AH935</f>
        <v>#N/A</v>
      </c>
      <c r="BD935" s="11" t="e">
        <f>VLOOKUP($C935, FanGraphs_Standings[[Abbreviation]:[2024 Projected Full Season RDif]], 19, FALSE)/162</f>
        <v>#N/A</v>
      </c>
      <c r="BE935" s="11" t="e">
        <f t="shared" si="171"/>
        <v>#N/A</v>
      </c>
      <c r="BF935" s="11" t="e">
        <f>VLOOKUP($C935, FanGraphs_Standings[[Abbreviation]:[2024 Projected Full Season RDif]], 5, FALSE)</f>
        <v>#N/A</v>
      </c>
      <c r="BG935" s="11" t="e">
        <f>VLOOKUP($C935, FanGraphs_Standings[[Abbreviation]:[2024 Projected Full Season W%]], 18, FALSE)</f>
        <v>#N/A</v>
      </c>
      <c r="BH935" s="11" t="e">
        <f t="shared" si="172"/>
        <v>#N/A</v>
      </c>
      <c r="BI935" s="11" t="e">
        <f>VLOOKUP($C935, 'Home Field Adv'!$A$2:$K$31, 11, FALSE)</f>
        <v>#N/A</v>
      </c>
      <c r="BL935" s="12" t="str">
        <f t="shared" si="173"/>
        <v/>
      </c>
      <c r="BM935" s="12" t="str">
        <f t="shared" si="176"/>
        <v/>
      </c>
      <c r="BN935" s="12" t="str">
        <f t="shared" si="174"/>
        <v/>
      </c>
    </row>
    <row r="936" spans="6:66" x14ac:dyDescent="0.45">
      <c r="F936" s="11" t="e">
        <f>VLOOKUP($B936, FanGraphs_Standings[[Abbreviation]:[2024 Year to Date G]], 2, FALSE)</f>
        <v>#N/A</v>
      </c>
      <c r="G936" s="11" t="e">
        <f>_xlfn.IFNA(VLOOKUP($D936, 'SP Per G'!$A$2:$D$1385, 3, FALSE),M936)</f>
        <v>#N/A</v>
      </c>
      <c r="H936" s="11" t="e">
        <f>IF(AND(ISNA(VLOOKUP($D936, 'SP Per G'!$A$2:$D$1385, 4, FALSE)), ISTEXT($D936)), G936,IF(ISNA(VLOOKUP($D936, 'SP Per G'!$A$2:$D$1385, 4, FALSE)), M936, VLOOKUP($D936, 'SP Per G'!$A$2:$D$1385, 4, FALSE)))</f>
        <v>#N/A</v>
      </c>
      <c r="I936" s="11" t="e">
        <f t="shared" si="164"/>
        <v>#N/A</v>
      </c>
      <c r="J936" s="11" t="e">
        <f>_xlfn.IFNA(VLOOKUP($D936,Individual_Pitching___Dashboard[],18,FALSE),VLOOKUP(B936,Team_Pitching___Dashboard[[Team]:[ERA]],17,FALSE))</f>
        <v>#N/A</v>
      </c>
      <c r="K936" s="11" t="e">
        <f>_xlfn.IFNA(VLOOKUP($D936, Individual_Pitching___Dashboard[], 20, FALSE), VLOOKUP(B936,Team_Pitching___Dashboard[[Team]:[xFIP]],20,FALSE))</f>
        <v>#N/A</v>
      </c>
      <c r="L936" s="11" t="e">
        <f>_xlfn.IFNA(VLOOKUP($D936, Individual_Pitching___Advanced[], 21,FALSE), VLOOKUP(B936, Team_Pitching___Advanced[], 20, FALSE))</f>
        <v>#N/A</v>
      </c>
      <c r="M936" s="11" t="e">
        <f>VLOOKUP($B936, 'Team Per G'!$A$2:$G$31, 7, FALSE)</f>
        <v>#N/A</v>
      </c>
      <c r="N936" s="11" t="e">
        <f>VLOOKUP($B936, 'FanGraphs - Team WAR Projected'!$B$2:$E$31, 3, FALSE)/162</f>
        <v>#N/A</v>
      </c>
      <c r="O936" s="11" t="e">
        <f t="shared" si="165"/>
        <v>#N/A</v>
      </c>
      <c r="P936" s="11" t="e">
        <f>VLOOKUP($B936, Team_Pitching___Advanced[[Team]:[xFIP]], 19,FALSE)</f>
        <v>#N/A</v>
      </c>
      <c r="Q936" s="11" t="e">
        <f>VLOOKUP($B936, Team_Pitching___Advanced[], 20, FALSE)</f>
        <v>#N/A</v>
      </c>
      <c r="R936" s="11" t="e">
        <f>VLOOKUP($B936, Team_Batting___Dashboard[[Team]:[wOBA]], 16, FALSE)</f>
        <v>#N/A</v>
      </c>
      <c r="S936" s="11" t="e">
        <f>VLOOKUP($B936, Team_Batting___Advanced[[Team]:[OPS]], 9, FALSE)</f>
        <v>#N/A</v>
      </c>
      <c r="T936" s="11" t="e">
        <f>VLOOKUP($B936, Team_Batting___Advanced[], 19, FALSE)</f>
        <v>#N/A</v>
      </c>
      <c r="U936" s="11" t="e">
        <f>VLOOKUP($B936, 'Team Per G'!$A$2:$G$31, 3, FALSE)</f>
        <v>#N/A</v>
      </c>
      <c r="V936" s="11" t="e">
        <f>VLOOKUP($B936, 'Team Per G'!$A$2:$G$31, 5, FALSE)</f>
        <v>#N/A</v>
      </c>
      <c r="W936" s="11" t="e">
        <f>VLOOKUP($B936, 'Team Per G'!$A$2:$G$31, 4, FALSE)</f>
        <v>#N/A</v>
      </c>
      <c r="X936" s="11" t="e">
        <f>VLOOKUP($B936, Team_Batting___Dashboard[], 22, FALSE)/$F936</f>
        <v>#N/A</v>
      </c>
      <c r="Y936" s="11" t="e">
        <f>VLOOKUP($B936, 'FanGraphs - Team WAR Projected'!$B$2:$E$31, 4, FALSE)/162</f>
        <v>#N/A</v>
      </c>
      <c r="Z936" s="11" t="e">
        <f t="shared" si="166"/>
        <v>#N/A</v>
      </c>
      <c r="AA936" s="11" t="e">
        <f>VLOOKUP($B936, FanGraphs_Standings[[Abbreviation]:[2024 Year to Date RS/G]], 6, FALSE)/$F936</f>
        <v>#N/A</v>
      </c>
      <c r="AB936" s="11" t="e">
        <f>VLOOKUP($B936, FanGraphs_Standings[[Abbreviation]:[2024 Projected Full Season RDif]], 19, FALSE)/162</f>
        <v>#N/A</v>
      </c>
      <c r="AC936" s="11" t="e">
        <f t="shared" si="175"/>
        <v>#N/A</v>
      </c>
      <c r="AD936" s="11" t="e">
        <f>VLOOKUP($B936, FanGraphs_Standings[[Abbreviation]:[2024 Projected Full Season RDif]], 5, FALSE)</f>
        <v>#N/A</v>
      </c>
      <c r="AE936" s="11" t="e">
        <f>VLOOKUP($B936, FanGraphs_Standings[[Abbreviation]:[2024 Projected Full Season W%]], 18, FALSE)</f>
        <v>#N/A</v>
      </c>
      <c r="AF936" s="11" t="e">
        <f t="shared" si="167"/>
        <v>#N/A</v>
      </c>
      <c r="AG936" s="11" t="e">
        <f>VLOOKUP($B936, 'Home Field Adv'!$A$2:$I$31, 9, FALSE)</f>
        <v>#N/A</v>
      </c>
      <c r="AH936" s="11" t="e">
        <f>VLOOKUP($C936, FanGraphs_Standings[[Abbreviation]:[2024 Year to Date G]], 2, FALSE)</f>
        <v>#N/A</v>
      </c>
      <c r="AI936" s="11" t="e">
        <f>_xlfn.IFNA(VLOOKUP($E936, 'SP Per G'!$A$2:$D$1385, 3, FALSE), AO936)</f>
        <v>#N/A</v>
      </c>
      <c r="AJ936" s="11" t="e">
        <f>IF(AND(ISNA(VLOOKUP($E936, 'SP Per G'!$A$2:$D$1385, 4, FALSE)), ISTEXT($E936)), AI936,IF(ISNA(VLOOKUP($E936, 'SP Per G'!$A$2:$D$1385, 4, FALSE)), AO936, VLOOKUP($E936, 'SP Per G'!$A$2:$D$1385, 4, FALSE)))</f>
        <v>#N/A</v>
      </c>
      <c r="AK936" s="11" t="e">
        <f t="shared" si="168"/>
        <v>#N/A</v>
      </c>
      <c r="AL936" s="11" t="e">
        <f>_xlfn.IFNA(VLOOKUP($E936, Individual_Pitching___Dashboard[], 18, FALSE), VLOOKUP($C936,Team_Pitching___Advanced[[Team]:[SIERA]],16,FALSE))</f>
        <v>#N/A</v>
      </c>
      <c r="AM936" s="11" t="e">
        <f>_xlfn.IFNA(VLOOKUP($E936, Individual_Pitching___Dashboard[], 20, FALSE), VLOOKUP($C936,Team_Pitching___Advanced[[Team]:[xFIP]],19,FALSE))</f>
        <v>#N/A</v>
      </c>
      <c r="AN936" s="11" t="e">
        <f>_xlfn.IFNA(VLOOKUP($E936,Individual_Pitching___Advanced[],21,FALSE),VLOOKUP($C936,Team_Pitching___Advanced[[Team]:[SIERA]],20,FALSE))</f>
        <v>#N/A</v>
      </c>
      <c r="AO936" s="11" t="e">
        <f>VLOOKUP($C936, 'Team Per G'!$A$2:$G$31, 7, FALSE)</f>
        <v>#N/A</v>
      </c>
      <c r="AP936" s="11" t="e">
        <f>VLOOKUP($C936, 'FanGraphs - Team WAR Projected'!$B$2:$E$31, 3, FALSE)/162</f>
        <v>#N/A</v>
      </c>
      <c r="AQ936" s="11" t="e">
        <f t="shared" si="169"/>
        <v>#N/A</v>
      </c>
      <c r="AR936" s="11" t="e">
        <f>VLOOKUP($C936, Team_Pitching___Advanced[[Team]:[xFIP]], 19,FALSE)</f>
        <v>#N/A</v>
      </c>
      <c r="AS936" s="11" t="e">
        <f>VLOOKUP($C936, Team_Pitching___Advanced[], 20, FALSE)</f>
        <v>#N/A</v>
      </c>
      <c r="AT936" s="11" t="e">
        <f>VLOOKUP($C936, Team_Batting___Dashboard[[Team]:[wOBA]], 16, FALSE)</f>
        <v>#N/A</v>
      </c>
      <c r="AU936" s="11" t="e">
        <f>VLOOKUP($C936, Team_Batting___Advanced[[Team]:[OPS]], 9, FALSE)</f>
        <v>#N/A</v>
      </c>
      <c r="AV936" s="11" t="e">
        <f>VLOOKUP($C936, Team_Batting___Advanced[], 19, FALSE)</f>
        <v>#N/A</v>
      </c>
      <c r="AW936" s="11" t="e">
        <f>VLOOKUP($C936, 'Team Per G'!$A$2:$G$31, 3, FALSE)</f>
        <v>#N/A</v>
      </c>
      <c r="AX936" s="11" t="e">
        <f>VLOOKUP($C936, 'Team Per G'!$A$2:$G$31, 5, FALSE)</f>
        <v>#N/A</v>
      </c>
      <c r="AY936" s="11" t="e">
        <f>VLOOKUP($C936, 'Team Per G'!$A$2:$G$31, 4, FALSE)</f>
        <v>#N/A</v>
      </c>
      <c r="AZ936" s="11" t="e">
        <f>VLOOKUP($C936, Team_Batting___Dashboard[], 22, FALSE)/$AH936</f>
        <v>#N/A</v>
      </c>
      <c r="BA936" s="11" t="e">
        <f>VLOOKUP($C936, 'FanGraphs - Team WAR Projected'!$B$2:$E$31, 4, FALSE)/162</f>
        <v>#N/A</v>
      </c>
      <c r="BB936" s="11" t="e">
        <f t="shared" si="170"/>
        <v>#N/A</v>
      </c>
      <c r="BC936" s="11" t="e">
        <f>VLOOKUP($C936, FanGraphs_Standings[[Abbreviation]:[2024 Year to Date RS/G]], 6, FALSE)/$AH936</f>
        <v>#N/A</v>
      </c>
      <c r="BD936" s="11" t="e">
        <f>VLOOKUP($C936, FanGraphs_Standings[[Abbreviation]:[2024 Projected Full Season RDif]], 19, FALSE)/162</f>
        <v>#N/A</v>
      </c>
      <c r="BE936" s="11" t="e">
        <f t="shared" si="171"/>
        <v>#N/A</v>
      </c>
      <c r="BF936" s="11" t="e">
        <f>VLOOKUP($C936, FanGraphs_Standings[[Abbreviation]:[2024 Projected Full Season RDif]], 5, FALSE)</f>
        <v>#N/A</v>
      </c>
      <c r="BG936" s="11" t="e">
        <f>VLOOKUP($C936, FanGraphs_Standings[[Abbreviation]:[2024 Projected Full Season W%]], 18, FALSE)</f>
        <v>#N/A</v>
      </c>
      <c r="BH936" s="11" t="e">
        <f t="shared" si="172"/>
        <v>#N/A</v>
      </c>
      <c r="BI936" s="11" t="e">
        <f>VLOOKUP($C936, 'Home Field Adv'!$A$2:$K$31, 11, FALSE)</f>
        <v>#N/A</v>
      </c>
      <c r="BL936" s="12" t="str">
        <f t="shared" si="173"/>
        <v/>
      </c>
      <c r="BM936" s="12" t="str">
        <f t="shared" si="176"/>
        <v/>
      </c>
      <c r="BN936" s="12" t="str">
        <f t="shared" si="174"/>
        <v/>
      </c>
    </row>
    <row r="937" spans="6:66" x14ac:dyDescent="0.45">
      <c r="F937" s="11" t="e">
        <f>VLOOKUP($B937, FanGraphs_Standings[[Abbreviation]:[2024 Year to Date G]], 2, FALSE)</f>
        <v>#N/A</v>
      </c>
      <c r="G937" s="11" t="e">
        <f>_xlfn.IFNA(VLOOKUP($D937, 'SP Per G'!$A$2:$D$1385, 3, FALSE),M937)</f>
        <v>#N/A</v>
      </c>
      <c r="H937" s="11" t="e">
        <f>IF(AND(ISNA(VLOOKUP($D937, 'SP Per G'!$A$2:$D$1385, 4, FALSE)), ISTEXT($D937)), G937,IF(ISNA(VLOOKUP($D937, 'SP Per G'!$A$2:$D$1385, 4, FALSE)), M937, VLOOKUP($D937, 'SP Per G'!$A$2:$D$1385, 4, FALSE)))</f>
        <v>#N/A</v>
      </c>
      <c r="I937" s="11" t="e">
        <f t="shared" si="164"/>
        <v>#N/A</v>
      </c>
      <c r="J937" s="11" t="e">
        <f>_xlfn.IFNA(VLOOKUP($D937,Individual_Pitching___Dashboard[],18,FALSE),VLOOKUP(B937,Team_Pitching___Dashboard[[Team]:[ERA]],17,FALSE))</f>
        <v>#N/A</v>
      </c>
      <c r="K937" s="11" t="e">
        <f>_xlfn.IFNA(VLOOKUP($D937, Individual_Pitching___Dashboard[], 20, FALSE), VLOOKUP(B937,Team_Pitching___Dashboard[[Team]:[xFIP]],20,FALSE))</f>
        <v>#N/A</v>
      </c>
      <c r="L937" s="11" t="e">
        <f>_xlfn.IFNA(VLOOKUP($D937, Individual_Pitching___Advanced[], 21,FALSE), VLOOKUP(B937, Team_Pitching___Advanced[], 20, FALSE))</f>
        <v>#N/A</v>
      </c>
      <c r="M937" s="11" t="e">
        <f>VLOOKUP($B937, 'Team Per G'!$A$2:$G$31, 7, FALSE)</f>
        <v>#N/A</v>
      </c>
      <c r="N937" s="11" t="e">
        <f>VLOOKUP($B937, 'FanGraphs - Team WAR Projected'!$B$2:$E$31, 3, FALSE)/162</f>
        <v>#N/A</v>
      </c>
      <c r="O937" s="11" t="e">
        <f t="shared" si="165"/>
        <v>#N/A</v>
      </c>
      <c r="P937" s="11" t="e">
        <f>VLOOKUP($B937, Team_Pitching___Advanced[[Team]:[xFIP]], 19,FALSE)</f>
        <v>#N/A</v>
      </c>
      <c r="Q937" s="11" t="e">
        <f>VLOOKUP($B937, Team_Pitching___Advanced[], 20, FALSE)</f>
        <v>#N/A</v>
      </c>
      <c r="R937" s="11" t="e">
        <f>VLOOKUP($B937, Team_Batting___Dashboard[[Team]:[wOBA]], 16, FALSE)</f>
        <v>#N/A</v>
      </c>
      <c r="S937" s="11" t="e">
        <f>VLOOKUP($B937, Team_Batting___Advanced[[Team]:[OPS]], 9, FALSE)</f>
        <v>#N/A</v>
      </c>
      <c r="T937" s="11" t="e">
        <f>VLOOKUP($B937, Team_Batting___Advanced[], 19, FALSE)</f>
        <v>#N/A</v>
      </c>
      <c r="U937" s="11" t="e">
        <f>VLOOKUP($B937, 'Team Per G'!$A$2:$G$31, 3, FALSE)</f>
        <v>#N/A</v>
      </c>
      <c r="V937" s="11" t="e">
        <f>VLOOKUP($B937, 'Team Per G'!$A$2:$G$31, 5, FALSE)</f>
        <v>#N/A</v>
      </c>
      <c r="W937" s="11" t="e">
        <f>VLOOKUP($B937, 'Team Per G'!$A$2:$G$31, 4, FALSE)</f>
        <v>#N/A</v>
      </c>
      <c r="X937" s="11" t="e">
        <f>VLOOKUP($B937, Team_Batting___Dashboard[], 22, FALSE)/$F937</f>
        <v>#N/A</v>
      </c>
      <c r="Y937" s="11" t="e">
        <f>VLOOKUP($B937, 'FanGraphs - Team WAR Projected'!$B$2:$E$31, 4, FALSE)/162</f>
        <v>#N/A</v>
      </c>
      <c r="Z937" s="11" t="e">
        <f t="shared" si="166"/>
        <v>#N/A</v>
      </c>
      <c r="AA937" s="11" t="e">
        <f>VLOOKUP($B937, FanGraphs_Standings[[Abbreviation]:[2024 Year to Date RS/G]], 6, FALSE)/$F937</f>
        <v>#N/A</v>
      </c>
      <c r="AB937" s="11" t="e">
        <f>VLOOKUP($B937, FanGraphs_Standings[[Abbreviation]:[2024 Projected Full Season RDif]], 19, FALSE)/162</f>
        <v>#N/A</v>
      </c>
      <c r="AC937" s="11" t="e">
        <f t="shared" si="175"/>
        <v>#N/A</v>
      </c>
      <c r="AD937" s="11" t="e">
        <f>VLOOKUP($B937, FanGraphs_Standings[[Abbreviation]:[2024 Projected Full Season RDif]], 5, FALSE)</f>
        <v>#N/A</v>
      </c>
      <c r="AE937" s="11" t="e">
        <f>VLOOKUP($B937, FanGraphs_Standings[[Abbreviation]:[2024 Projected Full Season W%]], 18, FALSE)</f>
        <v>#N/A</v>
      </c>
      <c r="AF937" s="11" t="e">
        <f t="shared" si="167"/>
        <v>#N/A</v>
      </c>
      <c r="AG937" s="11" t="e">
        <f>VLOOKUP($B937, 'Home Field Adv'!$A$2:$I$31, 9, FALSE)</f>
        <v>#N/A</v>
      </c>
      <c r="AH937" s="11" t="e">
        <f>VLOOKUP($C937, FanGraphs_Standings[[Abbreviation]:[2024 Year to Date G]], 2, FALSE)</f>
        <v>#N/A</v>
      </c>
      <c r="AI937" s="11" t="e">
        <f>_xlfn.IFNA(VLOOKUP($E937, 'SP Per G'!$A$2:$D$1385, 3, FALSE), AO937)</f>
        <v>#N/A</v>
      </c>
      <c r="AJ937" s="11" t="e">
        <f>IF(AND(ISNA(VLOOKUP($E937, 'SP Per G'!$A$2:$D$1385, 4, FALSE)), ISTEXT($E937)), AI937,IF(ISNA(VLOOKUP($E937, 'SP Per G'!$A$2:$D$1385, 4, FALSE)), AO937, VLOOKUP($E937, 'SP Per G'!$A$2:$D$1385, 4, FALSE)))</f>
        <v>#N/A</v>
      </c>
      <c r="AK937" s="11" t="e">
        <f t="shared" si="168"/>
        <v>#N/A</v>
      </c>
      <c r="AL937" s="11" t="e">
        <f>_xlfn.IFNA(VLOOKUP($E937, Individual_Pitching___Dashboard[], 18, FALSE), VLOOKUP($C937,Team_Pitching___Advanced[[Team]:[SIERA]],16,FALSE))</f>
        <v>#N/A</v>
      </c>
      <c r="AM937" s="11" t="e">
        <f>_xlfn.IFNA(VLOOKUP($E937, Individual_Pitching___Dashboard[], 20, FALSE), VLOOKUP($C937,Team_Pitching___Advanced[[Team]:[xFIP]],19,FALSE))</f>
        <v>#N/A</v>
      </c>
      <c r="AN937" s="11" t="e">
        <f>_xlfn.IFNA(VLOOKUP($E937,Individual_Pitching___Advanced[],21,FALSE),VLOOKUP($C937,Team_Pitching___Advanced[[Team]:[SIERA]],20,FALSE))</f>
        <v>#N/A</v>
      </c>
      <c r="AO937" s="11" t="e">
        <f>VLOOKUP($C937, 'Team Per G'!$A$2:$G$31, 7, FALSE)</f>
        <v>#N/A</v>
      </c>
      <c r="AP937" s="11" t="e">
        <f>VLOOKUP($C937, 'FanGraphs - Team WAR Projected'!$B$2:$E$31, 3, FALSE)/162</f>
        <v>#N/A</v>
      </c>
      <c r="AQ937" s="11" t="e">
        <f t="shared" si="169"/>
        <v>#N/A</v>
      </c>
      <c r="AR937" s="11" t="e">
        <f>VLOOKUP($C937, Team_Pitching___Advanced[[Team]:[xFIP]], 19,FALSE)</f>
        <v>#N/A</v>
      </c>
      <c r="AS937" s="11" t="e">
        <f>VLOOKUP($C937, Team_Pitching___Advanced[], 20, FALSE)</f>
        <v>#N/A</v>
      </c>
      <c r="AT937" s="11" t="e">
        <f>VLOOKUP($C937, Team_Batting___Dashboard[[Team]:[wOBA]], 16, FALSE)</f>
        <v>#N/A</v>
      </c>
      <c r="AU937" s="11" t="e">
        <f>VLOOKUP($C937, Team_Batting___Advanced[[Team]:[OPS]], 9, FALSE)</f>
        <v>#N/A</v>
      </c>
      <c r="AV937" s="11" t="e">
        <f>VLOOKUP($C937, Team_Batting___Advanced[], 19, FALSE)</f>
        <v>#N/A</v>
      </c>
      <c r="AW937" s="11" t="e">
        <f>VLOOKUP($C937, 'Team Per G'!$A$2:$G$31, 3, FALSE)</f>
        <v>#N/A</v>
      </c>
      <c r="AX937" s="11" t="e">
        <f>VLOOKUP($C937, 'Team Per G'!$A$2:$G$31, 5, FALSE)</f>
        <v>#N/A</v>
      </c>
      <c r="AY937" s="11" t="e">
        <f>VLOOKUP($C937, 'Team Per G'!$A$2:$G$31, 4, FALSE)</f>
        <v>#N/A</v>
      </c>
      <c r="AZ937" s="11" t="e">
        <f>VLOOKUP($C937, Team_Batting___Dashboard[], 22, FALSE)/$AH937</f>
        <v>#N/A</v>
      </c>
      <c r="BA937" s="11" t="e">
        <f>VLOOKUP($C937, 'FanGraphs - Team WAR Projected'!$B$2:$E$31, 4, FALSE)/162</f>
        <v>#N/A</v>
      </c>
      <c r="BB937" s="11" t="e">
        <f t="shared" si="170"/>
        <v>#N/A</v>
      </c>
      <c r="BC937" s="11" t="e">
        <f>VLOOKUP($C937, FanGraphs_Standings[[Abbreviation]:[2024 Year to Date RS/G]], 6, FALSE)/$AH937</f>
        <v>#N/A</v>
      </c>
      <c r="BD937" s="11" t="e">
        <f>VLOOKUP($C937, FanGraphs_Standings[[Abbreviation]:[2024 Projected Full Season RDif]], 19, FALSE)/162</f>
        <v>#N/A</v>
      </c>
      <c r="BE937" s="11" t="e">
        <f t="shared" si="171"/>
        <v>#N/A</v>
      </c>
      <c r="BF937" s="11" t="e">
        <f>VLOOKUP($C937, FanGraphs_Standings[[Abbreviation]:[2024 Projected Full Season RDif]], 5, FALSE)</f>
        <v>#N/A</v>
      </c>
      <c r="BG937" s="11" t="e">
        <f>VLOOKUP($C937, FanGraphs_Standings[[Abbreviation]:[2024 Projected Full Season W%]], 18, FALSE)</f>
        <v>#N/A</v>
      </c>
      <c r="BH937" s="11" t="e">
        <f t="shared" si="172"/>
        <v>#N/A</v>
      </c>
      <c r="BI937" s="11" t="e">
        <f>VLOOKUP($C937, 'Home Field Adv'!$A$2:$K$31, 11, FALSE)</f>
        <v>#N/A</v>
      </c>
      <c r="BL937" s="12" t="str">
        <f t="shared" si="173"/>
        <v/>
      </c>
      <c r="BM937" s="12" t="str">
        <f t="shared" si="176"/>
        <v/>
      </c>
      <c r="BN937" s="12" t="str">
        <f t="shared" si="174"/>
        <v/>
      </c>
    </row>
    <row r="938" spans="6:66" x14ac:dyDescent="0.45">
      <c r="F938" s="11" t="e">
        <f>VLOOKUP($B938, FanGraphs_Standings[[Abbreviation]:[2024 Year to Date G]], 2, FALSE)</f>
        <v>#N/A</v>
      </c>
      <c r="G938" s="11" t="e">
        <f>_xlfn.IFNA(VLOOKUP($D938, 'SP Per G'!$A$2:$D$1385, 3, FALSE),M938)</f>
        <v>#N/A</v>
      </c>
      <c r="H938" s="11" t="e">
        <f>IF(AND(ISNA(VLOOKUP($D938, 'SP Per G'!$A$2:$D$1385, 4, FALSE)), ISTEXT($D938)), G938,IF(ISNA(VLOOKUP($D938, 'SP Per G'!$A$2:$D$1385, 4, FALSE)), M938, VLOOKUP($D938, 'SP Per G'!$A$2:$D$1385, 4, FALSE)))</f>
        <v>#N/A</v>
      </c>
      <c r="I938" s="11" t="e">
        <f t="shared" si="164"/>
        <v>#N/A</v>
      </c>
      <c r="J938" s="11" t="e">
        <f>_xlfn.IFNA(VLOOKUP($D938,Individual_Pitching___Dashboard[],18,FALSE),VLOOKUP(B938,Team_Pitching___Dashboard[[Team]:[ERA]],17,FALSE))</f>
        <v>#N/A</v>
      </c>
      <c r="K938" s="11" t="e">
        <f>_xlfn.IFNA(VLOOKUP($D938, Individual_Pitching___Dashboard[], 20, FALSE), VLOOKUP(B938,Team_Pitching___Dashboard[[Team]:[xFIP]],20,FALSE))</f>
        <v>#N/A</v>
      </c>
      <c r="L938" s="11" t="e">
        <f>_xlfn.IFNA(VLOOKUP($D938, Individual_Pitching___Advanced[], 21,FALSE), VLOOKUP(B938, Team_Pitching___Advanced[], 20, FALSE))</f>
        <v>#N/A</v>
      </c>
      <c r="M938" s="11" t="e">
        <f>VLOOKUP($B938, 'Team Per G'!$A$2:$G$31, 7, FALSE)</f>
        <v>#N/A</v>
      </c>
      <c r="N938" s="11" t="e">
        <f>VLOOKUP($B938, 'FanGraphs - Team WAR Projected'!$B$2:$E$31, 3, FALSE)/162</f>
        <v>#N/A</v>
      </c>
      <c r="O938" s="11" t="e">
        <f t="shared" si="165"/>
        <v>#N/A</v>
      </c>
      <c r="P938" s="11" t="e">
        <f>VLOOKUP($B938, Team_Pitching___Advanced[[Team]:[xFIP]], 19,FALSE)</f>
        <v>#N/A</v>
      </c>
      <c r="Q938" s="11" t="e">
        <f>VLOOKUP($B938, Team_Pitching___Advanced[], 20, FALSE)</f>
        <v>#N/A</v>
      </c>
      <c r="R938" s="11" t="e">
        <f>VLOOKUP($B938, Team_Batting___Dashboard[[Team]:[wOBA]], 16, FALSE)</f>
        <v>#N/A</v>
      </c>
      <c r="S938" s="11" t="e">
        <f>VLOOKUP($B938, Team_Batting___Advanced[[Team]:[OPS]], 9, FALSE)</f>
        <v>#N/A</v>
      </c>
      <c r="T938" s="11" t="e">
        <f>VLOOKUP($B938, Team_Batting___Advanced[], 19, FALSE)</f>
        <v>#N/A</v>
      </c>
      <c r="U938" s="11" t="e">
        <f>VLOOKUP($B938, 'Team Per G'!$A$2:$G$31, 3, FALSE)</f>
        <v>#N/A</v>
      </c>
      <c r="V938" s="11" t="e">
        <f>VLOOKUP($B938, 'Team Per G'!$A$2:$G$31, 5, FALSE)</f>
        <v>#N/A</v>
      </c>
      <c r="W938" s="11" t="e">
        <f>VLOOKUP($B938, 'Team Per G'!$A$2:$G$31, 4, FALSE)</f>
        <v>#N/A</v>
      </c>
      <c r="X938" s="11" t="e">
        <f>VLOOKUP($B938, Team_Batting___Dashboard[], 22, FALSE)/$F938</f>
        <v>#N/A</v>
      </c>
      <c r="Y938" s="11" t="e">
        <f>VLOOKUP($B938, 'FanGraphs - Team WAR Projected'!$B$2:$E$31, 4, FALSE)/162</f>
        <v>#N/A</v>
      </c>
      <c r="Z938" s="11" t="e">
        <f t="shared" si="166"/>
        <v>#N/A</v>
      </c>
      <c r="AA938" s="11" t="e">
        <f>VLOOKUP($B938, FanGraphs_Standings[[Abbreviation]:[2024 Year to Date RS/G]], 6, FALSE)/$F938</f>
        <v>#N/A</v>
      </c>
      <c r="AB938" s="11" t="e">
        <f>VLOOKUP($B938, FanGraphs_Standings[[Abbreviation]:[2024 Projected Full Season RDif]], 19, FALSE)/162</f>
        <v>#N/A</v>
      </c>
      <c r="AC938" s="11" t="e">
        <f t="shared" si="175"/>
        <v>#N/A</v>
      </c>
      <c r="AD938" s="11" t="e">
        <f>VLOOKUP($B938, FanGraphs_Standings[[Abbreviation]:[2024 Projected Full Season RDif]], 5, FALSE)</f>
        <v>#N/A</v>
      </c>
      <c r="AE938" s="11" t="e">
        <f>VLOOKUP($B938, FanGraphs_Standings[[Abbreviation]:[2024 Projected Full Season W%]], 18, FALSE)</f>
        <v>#N/A</v>
      </c>
      <c r="AF938" s="11" t="e">
        <f t="shared" si="167"/>
        <v>#N/A</v>
      </c>
      <c r="AG938" s="11" t="e">
        <f>VLOOKUP($B938, 'Home Field Adv'!$A$2:$I$31, 9, FALSE)</f>
        <v>#N/A</v>
      </c>
      <c r="AH938" s="11" t="e">
        <f>VLOOKUP($C938, FanGraphs_Standings[[Abbreviation]:[2024 Year to Date G]], 2, FALSE)</f>
        <v>#N/A</v>
      </c>
      <c r="AI938" s="11" t="e">
        <f>_xlfn.IFNA(VLOOKUP($E938, 'SP Per G'!$A$2:$D$1385, 3, FALSE), AO938)</f>
        <v>#N/A</v>
      </c>
      <c r="AJ938" s="11" t="e">
        <f>IF(AND(ISNA(VLOOKUP($E938, 'SP Per G'!$A$2:$D$1385, 4, FALSE)), ISTEXT($E938)), AI938,IF(ISNA(VLOOKUP($E938, 'SP Per G'!$A$2:$D$1385, 4, FALSE)), AO938, VLOOKUP($E938, 'SP Per G'!$A$2:$D$1385, 4, FALSE)))</f>
        <v>#N/A</v>
      </c>
      <c r="AK938" s="11" t="e">
        <f t="shared" si="168"/>
        <v>#N/A</v>
      </c>
      <c r="AL938" s="11" t="e">
        <f>_xlfn.IFNA(VLOOKUP($E938, Individual_Pitching___Dashboard[], 18, FALSE), VLOOKUP($C938,Team_Pitching___Advanced[[Team]:[SIERA]],16,FALSE))</f>
        <v>#N/A</v>
      </c>
      <c r="AM938" s="11" t="e">
        <f>_xlfn.IFNA(VLOOKUP($E938, Individual_Pitching___Dashboard[], 20, FALSE), VLOOKUP($C938,Team_Pitching___Advanced[[Team]:[xFIP]],19,FALSE))</f>
        <v>#N/A</v>
      </c>
      <c r="AN938" s="11" t="e">
        <f>_xlfn.IFNA(VLOOKUP($E938,Individual_Pitching___Advanced[],21,FALSE),VLOOKUP($C938,Team_Pitching___Advanced[[Team]:[SIERA]],20,FALSE))</f>
        <v>#N/A</v>
      </c>
      <c r="AO938" s="11" t="e">
        <f>VLOOKUP($C938, 'Team Per G'!$A$2:$G$31, 7, FALSE)</f>
        <v>#N/A</v>
      </c>
      <c r="AP938" s="11" t="e">
        <f>VLOOKUP($C938, 'FanGraphs - Team WAR Projected'!$B$2:$E$31, 3, FALSE)/162</f>
        <v>#N/A</v>
      </c>
      <c r="AQ938" s="11" t="e">
        <f t="shared" si="169"/>
        <v>#N/A</v>
      </c>
      <c r="AR938" s="11" t="e">
        <f>VLOOKUP($C938, Team_Pitching___Advanced[[Team]:[xFIP]], 19,FALSE)</f>
        <v>#N/A</v>
      </c>
      <c r="AS938" s="11" t="e">
        <f>VLOOKUP($C938, Team_Pitching___Advanced[], 20, FALSE)</f>
        <v>#N/A</v>
      </c>
      <c r="AT938" s="11" t="e">
        <f>VLOOKUP($C938, Team_Batting___Dashboard[[Team]:[wOBA]], 16, FALSE)</f>
        <v>#N/A</v>
      </c>
      <c r="AU938" s="11" t="e">
        <f>VLOOKUP($C938, Team_Batting___Advanced[[Team]:[OPS]], 9, FALSE)</f>
        <v>#N/A</v>
      </c>
      <c r="AV938" s="11" t="e">
        <f>VLOOKUP($C938, Team_Batting___Advanced[], 19, FALSE)</f>
        <v>#N/A</v>
      </c>
      <c r="AW938" s="11" t="e">
        <f>VLOOKUP($C938, 'Team Per G'!$A$2:$G$31, 3, FALSE)</f>
        <v>#N/A</v>
      </c>
      <c r="AX938" s="11" t="e">
        <f>VLOOKUP($C938, 'Team Per G'!$A$2:$G$31, 5, FALSE)</f>
        <v>#N/A</v>
      </c>
      <c r="AY938" s="11" t="e">
        <f>VLOOKUP($C938, 'Team Per G'!$A$2:$G$31, 4, FALSE)</f>
        <v>#N/A</v>
      </c>
      <c r="AZ938" s="11" t="e">
        <f>VLOOKUP($C938, Team_Batting___Dashboard[], 22, FALSE)/$AH938</f>
        <v>#N/A</v>
      </c>
      <c r="BA938" s="11" t="e">
        <f>VLOOKUP($C938, 'FanGraphs - Team WAR Projected'!$B$2:$E$31, 4, FALSE)/162</f>
        <v>#N/A</v>
      </c>
      <c r="BB938" s="11" t="e">
        <f t="shared" si="170"/>
        <v>#N/A</v>
      </c>
      <c r="BC938" s="11" t="e">
        <f>VLOOKUP($C938, FanGraphs_Standings[[Abbreviation]:[2024 Year to Date RS/G]], 6, FALSE)/$AH938</f>
        <v>#N/A</v>
      </c>
      <c r="BD938" s="11" t="e">
        <f>VLOOKUP($C938, FanGraphs_Standings[[Abbreviation]:[2024 Projected Full Season RDif]], 19, FALSE)/162</f>
        <v>#N/A</v>
      </c>
      <c r="BE938" s="11" t="e">
        <f t="shared" si="171"/>
        <v>#N/A</v>
      </c>
      <c r="BF938" s="11" t="e">
        <f>VLOOKUP($C938, FanGraphs_Standings[[Abbreviation]:[2024 Projected Full Season RDif]], 5, FALSE)</f>
        <v>#N/A</v>
      </c>
      <c r="BG938" s="11" t="e">
        <f>VLOOKUP($C938, FanGraphs_Standings[[Abbreviation]:[2024 Projected Full Season W%]], 18, FALSE)</f>
        <v>#N/A</v>
      </c>
      <c r="BH938" s="11" t="e">
        <f t="shared" si="172"/>
        <v>#N/A</v>
      </c>
      <c r="BI938" s="11" t="e">
        <f>VLOOKUP($C938, 'Home Field Adv'!$A$2:$K$31, 11, FALSE)</f>
        <v>#N/A</v>
      </c>
      <c r="BL938" s="12" t="str">
        <f t="shared" si="173"/>
        <v/>
      </c>
      <c r="BM938" s="12" t="str">
        <f t="shared" si="176"/>
        <v/>
      </c>
      <c r="BN938" s="12" t="str">
        <f t="shared" si="174"/>
        <v/>
      </c>
    </row>
    <row r="939" spans="6:66" x14ac:dyDescent="0.45">
      <c r="F939" s="11" t="e">
        <f>VLOOKUP($B939, FanGraphs_Standings[[Abbreviation]:[2024 Year to Date G]], 2, FALSE)</f>
        <v>#N/A</v>
      </c>
      <c r="G939" s="11" t="e">
        <f>_xlfn.IFNA(VLOOKUP($D939, 'SP Per G'!$A$2:$D$1385, 3, FALSE),M939)</f>
        <v>#N/A</v>
      </c>
      <c r="H939" s="11" t="e">
        <f>IF(AND(ISNA(VLOOKUP($D939, 'SP Per G'!$A$2:$D$1385, 4, FALSE)), ISTEXT($D939)), G939,IF(ISNA(VLOOKUP($D939, 'SP Per G'!$A$2:$D$1385, 4, FALSE)), M939, VLOOKUP($D939, 'SP Per G'!$A$2:$D$1385, 4, FALSE)))</f>
        <v>#N/A</v>
      </c>
      <c r="I939" s="11" t="e">
        <f t="shared" si="164"/>
        <v>#N/A</v>
      </c>
      <c r="J939" s="11" t="e">
        <f>_xlfn.IFNA(VLOOKUP($D939,Individual_Pitching___Dashboard[],18,FALSE),VLOOKUP(B939,Team_Pitching___Dashboard[[Team]:[ERA]],17,FALSE))</f>
        <v>#N/A</v>
      </c>
      <c r="K939" s="11" t="e">
        <f>_xlfn.IFNA(VLOOKUP($D939, Individual_Pitching___Dashboard[], 20, FALSE), VLOOKUP(B939,Team_Pitching___Dashboard[[Team]:[xFIP]],20,FALSE))</f>
        <v>#N/A</v>
      </c>
      <c r="L939" s="11" t="e">
        <f>_xlfn.IFNA(VLOOKUP($D939, Individual_Pitching___Advanced[], 21,FALSE), VLOOKUP(B939, Team_Pitching___Advanced[], 20, FALSE))</f>
        <v>#N/A</v>
      </c>
      <c r="M939" s="11" t="e">
        <f>VLOOKUP($B939, 'Team Per G'!$A$2:$G$31, 7, FALSE)</f>
        <v>#N/A</v>
      </c>
      <c r="N939" s="11" t="e">
        <f>VLOOKUP($B939, 'FanGraphs - Team WAR Projected'!$B$2:$E$31, 3, FALSE)/162</f>
        <v>#N/A</v>
      </c>
      <c r="O939" s="11" t="e">
        <f t="shared" si="165"/>
        <v>#N/A</v>
      </c>
      <c r="P939" s="11" t="e">
        <f>VLOOKUP($B939, Team_Pitching___Advanced[[Team]:[xFIP]], 19,FALSE)</f>
        <v>#N/A</v>
      </c>
      <c r="Q939" s="11" t="e">
        <f>VLOOKUP($B939, Team_Pitching___Advanced[], 20, FALSE)</f>
        <v>#N/A</v>
      </c>
      <c r="R939" s="11" t="e">
        <f>VLOOKUP($B939, Team_Batting___Dashboard[[Team]:[wOBA]], 16, FALSE)</f>
        <v>#N/A</v>
      </c>
      <c r="S939" s="11" t="e">
        <f>VLOOKUP($B939, Team_Batting___Advanced[[Team]:[OPS]], 9, FALSE)</f>
        <v>#N/A</v>
      </c>
      <c r="T939" s="11" t="e">
        <f>VLOOKUP($B939, Team_Batting___Advanced[], 19, FALSE)</f>
        <v>#N/A</v>
      </c>
      <c r="U939" s="11" t="e">
        <f>VLOOKUP($B939, 'Team Per G'!$A$2:$G$31, 3, FALSE)</f>
        <v>#N/A</v>
      </c>
      <c r="V939" s="11" t="e">
        <f>VLOOKUP($B939, 'Team Per G'!$A$2:$G$31, 5, FALSE)</f>
        <v>#N/A</v>
      </c>
      <c r="W939" s="11" t="e">
        <f>VLOOKUP($B939, 'Team Per G'!$A$2:$G$31, 4, FALSE)</f>
        <v>#N/A</v>
      </c>
      <c r="X939" s="11" t="e">
        <f>VLOOKUP($B939, Team_Batting___Dashboard[], 22, FALSE)/$F939</f>
        <v>#N/A</v>
      </c>
      <c r="Y939" s="11" t="e">
        <f>VLOOKUP($B939, 'FanGraphs - Team WAR Projected'!$B$2:$E$31, 4, FALSE)/162</f>
        <v>#N/A</v>
      </c>
      <c r="Z939" s="11" t="e">
        <f t="shared" si="166"/>
        <v>#N/A</v>
      </c>
      <c r="AA939" s="11" t="e">
        <f>VLOOKUP($B939, FanGraphs_Standings[[Abbreviation]:[2024 Year to Date RS/G]], 6, FALSE)/$F939</f>
        <v>#N/A</v>
      </c>
      <c r="AB939" s="11" t="e">
        <f>VLOOKUP($B939, FanGraphs_Standings[[Abbreviation]:[2024 Projected Full Season RDif]], 19, FALSE)/162</f>
        <v>#N/A</v>
      </c>
      <c r="AC939" s="11" t="e">
        <f t="shared" si="175"/>
        <v>#N/A</v>
      </c>
      <c r="AD939" s="11" t="e">
        <f>VLOOKUP($B939, FanGraphs_Standings[[Abbreviation]:[2024 Projected Full Season RDif]], 5, FALSE)</f>
        <v>#N/A</v>
      </c>
      <c r="AE939" s="11" t="e">
        <f>VLOOKUP($B939, FanGraphs_Standings[[Abbreviation]:[2024 Projected Full Season W%]], 18, FALSE)</f>
        <v>#N/A</v>
      </c>
      <c r="AF939" s="11" t="e">
        <f t="shared" si="167"/>
        <v>#N/A</v>
      </c>
      <c r="AG939" s="11" t="e">
        <f>VLOOKUP($B939, 'Home Field Adv'!$A$2:$I$31, 9, FALSE)</f>
        <v>#N/A</v>
      </c>
      <c r="AH939" s="11" t="e">
        <f>VLOOKUP($C939, FanGraphs_Standings[[Abbreviation]:[2024 Year to Date G]], 2, FALSE)</f>
        <v>#N/A</v>
      </c>
      <c r="AI939" s="11" t="e">
        <f>_xlfn.IFNA(VLOOKUP($E939, 'SP Per G'!$A$2:$D$1385, 3, FALSE), AO939)</f>
        <v>#N/A</v>
      </c>
      <c r="AJ939" s="11" t="e">
        <f>IF(AND(ISNA(VLOOKUP($E939, 'SP Per G'!$A$2:$D$1385, 4, FALSE)), ISTEXT($E939)), AI939,IF(ISNA(VLOOKUP($E939, 'SP Per G'!$A$2:$D$1385, 4, FALSE)), AO939, VLOOKUP($E939, 'SP Per G'!$A$2:$D$1385, 4, FALSE)))</f>
        <v>#N/A</v>
      </c>
      <c r="AK939" s="11" t="e">
        <f t="shared" si="168"/>
        <v>#N/A</v>
      </c>
      <c r="AL939" s="11" t="e">
        <f>_xlfn.IFNA(VLOOKUP($E939, Individual_Pitching___Dashboard[], 18, FALSE), VLOOKUP($C939,Team_Pitching___Advanced[[Team]:[SIERA]],16,FALSE))</f>
        <v>#N/A</v>
      </c>
      <c r="AM939" s="11" t="e">
        <f>_xlfn.IFNA(VLOOKUP($E939, Individual_Pitching___Dashboard[], 20, FALSE), VLOOKUP($C939,Team_Pitching___Advanced[[Team]:[xFIP]],19,FALSE))</f>
        <v>#N/A</v>
      </c>
      <c r="AN939" s="11" t="e">
        <f>_xlfn.IFNA(VLOOKUP($E939,Individual_Pitching___Advanced[],21,FALSE),VLOOKUP($C939,Team_Pitching___Advanced[[Team]:[SIERA]],20,FALSE))</f>
        <v>#N/A</v>
      </c>
      <c r="AO939" s="11" t="e">
        <f>VLOOKUP($C939, 'Team Per G'!$A$2:$G$31, 7, FALSE)</f>
        <v>#N/A</v>
      </c>
      <c r="AP939" s="11" t="e">
        <f>VLOOKUP($C939, 'FanGraphs - Team WAR Projected'!$B$2:$E$31, 3, FALSE)/162</f>
        <v>#N/A</v>
      </c>
      <c r="AQ939" s="11" t="e">
        <f t="shared" si="169"/>
        <v>#N/A</v>
      </c>
      <c r="AR939" s="11" t="e">
        <f>VLOOKUP($C939, Team_Pitching___Advanced[[Team]:[xFIP]], 19,FALSE)</f>
        <v>#N/A</v>
      </c>
      <c r="AS939" s="11" t="e">
        <f>VLOOKUP($C939, Team_Pitching___Advanced[], 20, FALSE)</f>
        <v>#N/A</v>
      </c>
      <c r="AT939" s="11" t="e">
        <f>VLOOKUP($C939, Team_Batting___Dashboard[[Team]:[wOBA]], 16, FALSE)</f>
        <v>#N/A</v>
      </c>
      <c r="AU939" s="11" t="e">
        <f>VLOOKUP($C939, Team_Batting___Advanced[[Team]:[OPS]], 9, FALSE)</f>
        <v>#N/A</v>
      </c>
      <c r="AV939" s="11" t="e">
        <f>VLOOKUP($C939, Team_Batting___Advanced[], 19, FALSE)</f>
        <v>#N/A</v>
      </c>
      <c r="AW939" s="11" t="e">
        <f>VLOOKUP($C939, 'Team Per G'!$A$2:$G$31, 3, FALSE)</f>
        <v>#N/A</v>
      </c>
      <c r="AX939" s="11" t="e">
        <f>VLOOKUP($C939, 'Team Per G'!$A$2:$G$31, 5, FALSE)</f>
        <v>#N/A</v>
      </c>
      <c r="AY939" s="11" t="e">
        <f>VLOOKUP($C939, 'Team Per G'!$A$2:$G$31, 4, FALSE)</f>
        <v>#N/A</v>
      </c>
      <c r="AZ939" s="11" t="e">
        <f>VLOOKUP($C939, Team_Batting___Dashboard[], 22, FALSE)/$AH939</f>
        <v>#N/A</v>
      </c>
      <c r="BA939" s="11" t="e">
        <f>VLOOKUP($C939, 'FanGraphs - Team WAR Projected'!$B$2:$E$31, 4, FALSE)/162</f>
        <v>#N/A</v>
      </c>
      <c r="BB939" s="11" t="e">
        <f t="shared" si="170"/>
        <v>#N/A</v>
      </c>
      <c r="BC939" s="11" t="e">
        <f>VLOOKUP($C939, FanGraphs_Standings[[Abbreviation]:[2024 Year to Date RS/G]], 6, FALSE)/$AH939</f>
        <v>#N/A</v>
      </c>
      <c r="BD939" s="11" t="e">
        <f>VLOOKUP($C939, FanGraphs_Standings[[Abbreviation]:[2024 Projected Full Season RDif]], 19, FALSE)/162</f>
        <v>#N/A</v>
      </c>
      <c r="BE939" s="11" t="e">
        <f t="shared" si="171"/>
        <v>#N/A</v>
      </c>
      <c r="BF939" s="11" t="e">
        <f>VLOOKUP($C939, FanGraphs_Standings[[Abbreviation]:[2024 Projected Full Season RDif]], 5, FALSE)</f>
        <v>#N/A</v>
      </c>
      <c r="BG939" s="11" t="e">
        <f>VLOOKUP($C939, FanGraphs_Standings[[Abbreviation]:[2024 Projected Full Season W%]], 18, FALSE)</f>
        <v>#N/A</v>
      </c>
      <c r="BH939" s="11" t="e">
        <f t="shared" si="172"/>
        <v>#N/A</v>
      </c>
      <c r="BI939" s="11" t="e">
        <f>VLOOKUP($C939, 'Home Field Adv'!$A$2:$K$31, 11, FALSE)</f>
        <v>#N/A</v>
      </c>
      <c r="BL939" s="12" t="str">
        <f t="shared" si="173"/>
        <v/>
      </c>
      <c r="BM939" s="12" t="str">
        <f t="shared" si="176"/>
        <v/>
      </c>
      <c r="BN939" s="12" t="str">
        <f t="shared" si="174"/>
        <v/>
      </c>
    </row>
    <row r="940" spans="6:66" x14ac:dyDescent="0.45">
      <c r="F940" s="11" t="e">
        <f>VLOOKUP($B940, FanGraphs_Standings[[Abbreviation]:[2024 Year to Date G]], 2, FALSE)</f>
        <v>#N/A</v>
      </c>
      <c r="G940" s="11" t="e">
        <f>_xlfn.IFNA(VLOOKUP($D940, 'SP Per G'!$A$2:$D$1385, 3, FALSE),M940)</f>
        <v>#N/A</v>
      </c>
      <c r="H940" s="11" t="e">
        <f>IF(AND(ISNA(VLOOKUP($D940, 'SP Per G'!$A$2:$D$1385, 4, FALSE)), ISTEXT($D940)), G940,IF(ISNA(VLOOKUP($D940, 'SP Per G'!$A$2:$D$1385, 4, FALSE)), M940, VLOOKUP($D940, 'SP Per G'!$A$2:$D$1385, 4, FALSE)))</f>
        <v>#N/A</v>
      </c>
      <c r="I940" s="11" t="e">
        <f t="shared" si="164"/>
        <v>#N/A</v>
      </c>
      <c r="J940" s="11" t="e">
        <f>_xlfn.IFNA(VLOOKUP($D940,Individual_Pitching___Dashboard[],18,FALSE),VLOOKUP(B940,Team_Pitching___Dashboard[[Team]:[ERA]],17,FALSE))</f>
        <v>#N/A</v>
      </c>
      <c r="K940" s="11" t="e">
        <f>_xlfn.IFNA(VLOOKUP($D940, Individual_Pitching___Dashboard[], 20, FALSE), VLOOKUP(B940,Team_Pitching___Dashboard[[Team]:[xFIP]],20,FALSE))</f>
        <v>#N/A</v>
      </c>
      <c r="L940" s="11" t="e">
        <f>_xlfn.IFNA(VLOOKUP($D940, Individual_Pitching___Advanced[], 21,FALSE), VLOOKUP(B940, Team_Pitching___Advanced[], 20, FALSE))</f>
        <v>#N/A</v>
      </c>
      <c r="M940" s="11" t="e">
        <f>VLOOKUP($B940, 'Team Per G'!$A$2:$G$31, 7, FALSE)</f>
        <v>#N/A</v>
      </c>
      <c r="N940" s="11" t="e">
        <f>VLOOKUP($B940, 'FanGraphs - Team WAR Projected'!$B$2:$E$31, 3, FALSE)/162</f>
        <v>#N/A</v>
      </c>
      <c r="O940" s="11" t="e">
        <f t="shared" si="165"/>
        <v>#N/A</v>
      </c>
      <c r="P940" s="11" t="e">
        <f>VLOOKUP($B940, Team_Pitching___Advanced[[Team]:[xFIP]], 19,FALSE)</f>
        <v>#N/A</v>
      </c>
      <c r="Q940" s="11" t="e">
        <f>VLOOKUP($B940, Team_Pitching___Advanced[], 20, FALSE)</f>
        <v>#N/A</v>
      </c>
      <c r="R940" s="11" t="e">
        <f>VLOOKUP($B940, Team_Batting___Dashboard[[Team]:[wOBA]], 16, FALSE)</f>
        <v>#N/A</v>
      </c>
      <c r="S940" s="11" t="e">
        <f>VLOOKUP($B940, Team_Batting___Advanced[[Team]:[OPS]], 9, FALSE)</f>
        <v>#N/A</v>
      </c>
      <c r="T940" s="11" t="e">
        <f>VLOOKUP($B940, Team_Batting___Advanced[], 19, FALSE)</f>
        <v>#N/A</v>
      </c>
      <c r="U940" s="11" t="e">
        <f>VLOOKUP($B940, 'Team Per G'!$A$2:$G$31, 3, FALSE)</f>
        <v>#N/A</v>
      </c>
      <c r="V940" s="11" t="e">
        <f>VLOOKUP($B940, 'Team Per G'!$A$2:$G$31, 5, FALSE)</f>
        <v>#N/A</v>
      </c>
      <c r="W940" s="11" t="e">
        <f>VLOOKUP($B940, 'Team Per G'!$A$2:$G$31, 4, FALSE)</f>
        <v>#N/A</v>
      </c>
      <c r="X940" s="11" t="e">
        <f>VLOOKUP($B940, Team_Batting___Dashboard[], 22, FALSE)/$F940</f>
        <v>#N/A</v>
      </c>
      <c r="Y940" s="11" t="e">
        <f>VLOOKUP($B940, 'FanGraphs - Team WAR Projected'!$B$2:$E$31, 4, FALSE)/162</f>
        <v>#N/A</v>
      </c>
      <c r="Z940" s="11" t="e">
        <f t="shared" si="166"/>
        <v>#N/A</v>
      </c>
      <c r="AA940" s="11" t="e">
        <f>VLOOKUP($B940, FanGraphs_Standings[[Abbreviation]:[2024 Year to Date RS/G]], 6, FALSE)/$F940</f>
        <v>#N/A</v>
      </c>
      <c r="AB940" s="11" t="e">
        <f>VLOOKUP($B940, FanGraphs_Standings[[Abbreviation]:[2024 Projected Full Season RDif]], 19, FALSE)/162</f>
        <v>#N/A</v>
      </c>
      <c r="AC940" s="11" t="e">
        <f t="shared" si="175"/>
        <v>#N/A</v>
      </c>
      <c r="AD940" s="11" t="e">
        <f>VLOOKUP($B940, FanGraphs_Standings[[Abbreviation]:[2024 Projected Full Season RDif]], 5, FALSE)</f>
        <v>#N/A</v>
      </c>
      <c r="AE940" s="11" t="e">
        <f>VLOOKUP($B940, FanGraphs_Standings[[Abbreviation]:[2024 Projected Full Season W%]], 18, FALSE)</f>
        <v>#N/A</v>
      </c>
      <c r="AF940" s="11" t="e">
        <f t="shared" si="167"/>
        <v>#N/A</v>
      </c>
      <c r="AG940" s="11" t="e">
        <f>VLOOKUP($B940, 'Home Field Adv'!$A$2:$I$31, 9, FALSE)</f>
        <v>#N/A</v>
      </c>
      <c r="AH940" s="11" t="e">
        <f>VLOOKUP($C940, FanGraphs_Standings[[Abbreviation]:[2024 Year to Date G]], 2, FALSE)</f>
        <v>#N/A</v>
      </c>
      <c r="AI940" s="11" t="e">
        <f>_xlfn.IFNA(VLOOKUP($E940, 'SP Per G'!$A$2:$D$1385, 3, FALSE), AO940)</f>
        <v>#N/A</v>
      </c>
      <c r="AJ940" s="11" t="e">
        <f>IF(AND(ISNA(VLOOKUP($E940, 'SP Per G'!$A$2:$D$1385, 4, FALSE)), ISTEXT($E940)), AI940,IF(ISNA(VLOOKUP($E940, 'SP Per G'!$A$2:$D$1385, 4, FALSE)), AO940, VLOOKUP($E940, 'SP Per G'!$A$2:$D$1385, 4, FALSE)))</f>
        <v>#N/A</v>
      </c>
      <c r="AK940" s="11" t="e">
        <f t="shared" si="168"/>
        <v>#N/A</v>
      </c>
      <c r="AL940" s="11" t="e">
        <f>_xlfn.IFNA(VLOOKUP($E940, Individual_Pitching___Dashboard[], 18, FALSE), VLOOKUP($C940,Team_Pitching___Advanced[[Team]:[SIERA]],16,FALSE))</f>
        <v>#N/A</v>
      </c>
      <c r="AM940" s="11" t="e">
        <f>_xlfn.IFNA(VLOOKUP($E940, Individual_Pitching___Dashboard[], 20, FALSE), VLOOKUP($C940,Team_Pitching___Advanced[[Team]:[xFIP]],19,FALSE))</f>
        <v>#N/A</v>
      </c>
      <c r="AN940" s="11" t="e">
        <f>_xlfn.IFNA(VLOOKUP($E940,Individual_Pitching___Advanced[],21,FALSE),VLOOKUP($C940,Team_Pitching___Advanced[[Team]:[SIERA]],20,FALSE))</f>
        <v>#N/A</v>
      </c>
      <c r="AO940" s="11" t="e">
        <f>VLOOKUP($C940, 'Team Per G'!$A$2:$G$31, 7, FALSE)</f>
        <v>#N/A</v>
      </c>
      <c r="AP940" s="11" t="e">
        <f>VLOOKUP($C940, 'FanGraphs - Team WAR Projected'!$B$2:$E$31, 3, FALSE)/162</f>
        <v>#N/A</v>
      </c>
      <c r="AQ940" s="11" t="e">
        <f t="shared" si="169"/>
        <v>#N/A</v>
      </c>
      <c r="AR940" s="11" t="e">
        <f>VLOOKUP($C940, Team_Pitching___Advanced[[Team]:[xFIP]], 19,FALSE)</f>
        <v>#N/A</v>
      </c>
      <c r="AS940" s="11" t="e">
        <f>VLOOKUP($C940, Team_Pitching___Advanced[], 20, FALSE)</f>
        <v>#N/A</v>
      </c>
      <c r="AT940" s="11" t="e">
        <f>VLOOKUP($C940, Team_Batting___Dashboard[[Team]:[wOBA]], 16, FALSE)</f>
        <v>#N/A</v>
      </c>
      <c r="AU940" s="11" t="e">
        <f>VLOOKUP($C940, Team_Batting___Advanced[[Team]:[OPS]], 9, FALSE)</f>
        <v>#N/A</v>
      </c>
      <c r="AV940" s="11" t="e">
        <f>VLOOKUP($C940, Team_Batting___Advanced[], 19, FALSE)</f>
        <v>#N/A</v>
      </c>
      <c r="AW940" s="11" t="e">
        <f>VLOOKUP($C940, 'Team Per G'!$A$2:$G$31, 3, FALSE)</f>
        <v>#N/A</v>
      </c>
      <c r="AX940" s="11" t="e">
        <f>VLOOKUP($C940, 'Team Per G'!$A$2:$G$31, 5, FALSE)</f>
        <v>#N/A</v>
      </c>
      <c r="AY940" s="11" t="e">
        <f>VLOOKUP($C940, 'Team Per G'!$A$2:$G$31, 4, FALSE)</f>
        <v>#N/A</v>
      </c>
      <c r="AZ940" s="11" t="e">
        <f>VLOOKUP($C940, Team_Batting___Dashboard[], 22, FALSE)/$AH940</f>
        <v>#N/A</v>
      </c>
      <c r="BA940" s="11" t="e">
        <f>VLOOKUP($C940, 'FanGraphs - Team WAR Projected'!$B$2:$E$31, 4, FALSE)/162</f>
        <v>#N/A</v>
      </c>
      <c r="BB940" s="11" t="e">
        <f t="shared" si="170"/>
        <v>#N/A</v>
      </c>
      <c r="BC940" s="11" t="e">
        <f>VLOOKUP($C940, FanGraphs_Standings[[Abbreviation]:[2024 Year to Date RS/G]], 6, FALSE)/$AH940</f>
        <v>#N/A</v>
      </c>
      <c r="BD940" s="11" t="e">
        <f>VLOOKUP($C940, FanGraphs_Standings[[Abbreviation]:[2024 Projected Full Season RDif]], 19, FALSE)/162</f>
        <v>#N/A</v>
      </c>
      <c r="BE940" s="11" t="e">
        <f t="shared" si="171"/>
        <v>#N/A</v>
      </c>
      <c r="BF940" s="11" t="e">
        <f>VLOOKUP($C940, FanGraphs_Standings[[Abbreviation]:[2024 Projected Full Season RDif]], 5, FALSE)</f>
        <v>#N/A</v>
      </c>
      <c r="BG940" s="11" t="e">
        <f>VLOOKUP($C940, FanGraphs_Standings[[Abbreviation]:[2024 Projected Full Season W%]], 18, FALSE)</f>
        <v>#N/A</v>
      </c>
      <c r="BH940" s="11" t="e">
        <f t="shared" si="172"/>
        <v>#N/A</v>
      </c>
      <c r="BI940" s="11" t="e">
        <f>VLOOKUP($C940, 'Home Field Adv'!$A$2:$K$31, 11, FALSE)</f>
        <v>#N/A</v>
      </c>
      <c r="BL940" s="12" t="str">
        <f t="shared" si="173"/>
        <v/>
      </c>
      <c r="BM940" s="12" t="str">
        <f t="shared" si="176"/>
        <v/>
      </c>
      <c r="BN940" s="12" t="str">
        <f t="shared" si="174"/>
        <v/>
      </c>
    </row>
    <row r="941" spans="6:66" x14ac:dyDescent="0.45">
      <c r="F941" s="11" t="e">
        <f>VLOOKUP($B941, FanGraphs_Standings[[Abbreviation]:[2024 Year to Date G]], 2, FALSE)</f>
        <v>#N/A</v>
      </c>
      <c r="G941" s="11" t="e">
        <f>_xlfn.IFNA(VLOOKUP($D941, 'SP Per G'!$A$2:$D$1385, 3, FALSE),M941)</f>
        <v>#N/A</v>
      </c>
      <c r="H941" s="11" t="e">
        <f>IF(AND(ISNA(VLOOKUP($D941, 'SP Per G'!$A$2:$D$1385, 4, FALSE)), ISTEXT($D941)), G941,IF(ISNA(VLOOKUP($D941, 'SP Per G'!$A$2:$D$1385, 4, FALSE)), M941, VLOOKUP($D941, 'SP Per G'!$A$2:$D$1385, 4, FALSE)))</f>
        <v>#N/A</v>
      </c>
      <c r="I941" s="11" t="e">
        <f t="shared" si="164"/>
        <v>#N/A</v>
      </c>
      <c r="J941" s="11" t="e">
        <f>_xlfn.IFNA(VLOOKUP($D941,Individual_Pitching___Dashboard[],18,FALSE),VLOOKUP(B941,Team_Pitching___Dashboard[[Team]:[ERA]],17,FALSE))</f>
        <v>#N/A</v>
      </c>
      <c r="K941" s="11" t="e">
        <f>_xlfn.IFNA(VLOOKUP($D941, Individual_Pitching___Dashboard[], 20, FALSE), VLOOKUP(B941,Team_Pitching___Dashboard[[Team]:[xFIP]],20,FALSE))</f>
        <v>#N/A</v>
      </c>
      <c r="L941" s="11" t="e">
        <f>_xlfn.IFNA(VLOOKUP($D941, Individual_Pitching___Advanced[], 21,FALSE), VLOOKUP(B941, Team_Pitching___Advanced[], 20, FALSE))</f>
        <v>#N/A</v>
      </c>
      <c r="M941" s="11" t="e">
        <f>VLOOKUP($B941, 'Team Per G'!$A$2:$G$31, 7, FALSE)</f>
        <v>#N/A</v>
      </c>
      <c r="N941" s="11" t="e">
        <f>VLOOKUP($B941, 'FanGraphs - Team WAR Projected'!$B$2:$E$31, 3, FALSE)/162</f>
        <v>#N/A</v>
      </c>
      <c r="O941" s="11" t="e">
        <f t="shared" si="165"/>
        <v>#N/A</v>
      </c>
      <c r="P941" s="11" t="e">
        <f>VLOOKUP($B941, Team_Pitching___Advanced[[Team]:[xFIP]], 19,FALSE)</f>
        <v>#N/A</v>
      </c>
      <c r="Q941" s="11" t="e">
        <f>VLOOKUP($B941, Team_Pitching___Advanced[], 20, FALSE)</f>
        <v>#N/A</v>
      </c>
      <c r="R941" s="11" t="e">
        <f>VLOOKUP($B941, Team_Batting___Dashboard[[Team]:[wOBA]], 16, FALSE)</f>
        <v>#N/A</v>
      </c>
      <c r="S941" s="11" t="e">
        <f>VLOOKUP($B941, Team_Batting___Advanced[[Team]:[OPS]], 9, FALSE)</f>
        <v>#N/A</v>
      </c>
      <c r="T941" s="11" t="e">
        <f>VLOOKUP($B941, Team_Batting___Advanced[], 19, FALSE)</f>
        <v>#N/A</v>
      </c>
      <c r="U941" s="11" t="e">
        <f>VLOOKUP($B941, 'Team Per G'!$A$2:$G$31, 3, FALSE)</f>
        <v>#N/A</v>
      </c>
      <c r="V941" s="11" t="e">
        <f>VLOOKUP($B941, 'Team Per G'!$A$2:$G$31, 5, FALSE)</f>
        <v>#N/A</v>
      </c>
      <c r="W941" s="11" t="e">
        <f>VLOOKUP($B941, 'Team Per G'!$A$2:$G$31, 4, FALSE)</f>
        <v>#N/A</v>
      </c>
      <c r="X941" s="11" t="e">
        <f>VLOOKUP($B941, Team_Batting___Dashboard[], 22, FALSE)/$F941</f>
        <v>#N/A</v>
      </c>
      <c r="Y941" s="11" t="e">
        <f>VLOOKUP($B941, 'FanGraphs - Team WAR Projected'!$B$2:$E$31, 4, FALSE)/162</f>
        <v>#N/A</v>
      </c>
      <c r="Z941" s="11" t="e">
        <f t="shared" si="166"/>
        <v>#N/A</v>
      </c>
      <c r="AA941" s="11" t="e">
        <f>VLOOKUP($B941, FanGraphs_Standings[[Abbreviation]:[2024 Year to Date RS/G]], 6, FALSE)/$F941</f>
        <v>#N/A</v>
      </c>
      <c r="AB941" s="11" t="e">
        <f>VLOOKUP($B941, FanGraphs_Standings[[Abbreviation]:[2024 Projected Full Season RDif]], 19, FALSE)/162</f>
        <v>#N/A</v>
      </c>
      <c r="AC941" s="11" t="e">
        <f t="shared" si="175"/>
        <v>#N/A</v>
      </c>
      <c r="AD941" s="11" t="e">
        <f>VLOOKUP($B941, FanGraphs_Standings[[Abbreviation]:[2024 Projected Full Season RDif]], 5, FALSE)</f>
        <v>#N/A</v>
      </c>
      <c r="AE941" s="11" t="e">
        <f>VLOOKUP($B941, FanGraphs_Standings[[Abbreviation]:[2024 Projected Full Season W%]], 18, FALSE)</f>
        <v>#N/A</v>
      </c>
      <c r="AF941" s="11" t="e">
        <f t="shared" si="167"/>
        <v>#N/A</v>
      </c>
      <c r="AG941" s="11" t="e">
        <f>VLOOKUP($B941, 'Home Field Adv'!$A$2:$I$31, 9, FALSE)</f>
        <v>#N/A</v>
      </c>
      <c r="AH941" s="11" t="e">
        <f>VLOOKUP($C941, FanGraphs_Standings[[Abbreviation]:[2024 Year to Date G]], 2, FALSE)</f>
        <v>#N/A</v>
      </c>
      <c r="AI941" s="11" t="e">
        <f>_xlfn.IFNA(VLOOKUP($E941, 'SP Per G'!$A$2:$D$1385, 3, FALSE), AO941)</f>
        <v>#N/A</v>
      </c>
      <c r="AJ941" s="11" t="e">
        <f>IF(AND(ISNA(VLOOKUP($E941, 'SP Per G'!$A$2:$D$1385, 4, FALSE)), ISTEXT($E941)), AI941,IF(ISNA(VLOOKUP($E941, 'SP Per G'!$A$2:$D$1385, 4, FALSE)), AO941, VLOOKUP($E941, 'SP Per G'!$A$2:$D$1385, 4, FALSE)))</f>
        <v>#N/A</v>
      </c>
      <c r="AK941" s="11" t="e">
        <f t="shared" si="168"/>
        <v>#N/A</v>
      </c>
      <c r="AL941" s="11" t="e">
        <f>_xlfn.IFNA(VLOOKUP($E941, Individual_Pitching___Dashboard[], 18, FALSE), VLOOKUP($C941,Team_Pitching___Advanced[[Team]:[SIERA]],16,FALSE))</f>
        <v>#N/A</v>
      </c>
      <c r="AM941" s="11" t="e">
        <f>_xlfn.IFNA(VLOOKUP($E941, Individual_Pitching___Dashboard[], 20, FALSE), VLOOKUP($C941,Team_Pitching___Advanced[[Team]:[xFIP]],19,FALSE))</f>
        <v>#N/A</v>
      </c>
      <c r="AN941" s="11" t="e">
        <f>_xlfn.IFNA(VLOOKUP($E941,Individual_Pitching___Advanced[],21,FALSE),VLOOKUP($C941,Team_Pitching___Advanced[[Team]:[SIERA]],20,FALSE))</f>
        <v>#N/A</v>
      </c>
      <c r="AO941" s="11" t="e">
        <f>VLOOKUP($C941, 'Team Per G'!$A$2:$G$31, 7, FALSE)</f>
        <v>#N/A</v>
      </c>
      <c r="AP941" s="11" t="e">
        <f>VLOOKUP($C941, 'FanGraphs - Team WAR Projected'!$B$2:$E$31, 3, FALSE)/162</f>
        <v>#N/A</v>
      </c>
      <c r="AQ941" s="11" t="e">
        <f t="shared" si="169"/>
        <v>#N/A</v>
      </c>
      <c r="AR941" s="11" t="e">
        <f>VLOOKUP($C941, Team_Pitching___Advanced[[Team]:[xFIP]], 19,FALSE)</f>
        <v>#N/A</v>
      </c>
      <c r="AS941" s="11" t="e">
        <f>VLOOKUP($C941, Team_Pitching___Advanced[], 20, FALSE)</f>
        <v>#N/A</v>
      </c>
      <c r="AT941" s="11" t="e">
        <f>VLOOKUP($C941, Team_Batting___Dashboard[[Team]:[wOBA]], 16, FALSE)</f>
        <v>#N/A</v>
      </c>
      <c r="AU941" s="11" t="e">
        <f>VLOOKUP($C941, Team_Batting___Advanced[[Team]:[OPS]], 9, FALSE)</f>
        <v>#N/A</v>
      </c>
      <c r="AV941" s="11" t="e">
        <f>VLOOKUP($C941, Team_Batting___Advanced[], 19, FALSE)</f>
        <v>#N/A</v>
      </c>
      <c r="AW941" s="11" t="e">
        <f>VLOOKUP($C941, 'Team Per G'!$A$2:$G$31, 3, FALSE)</f>
        <v>#N/A</v>
      </c>
      <c r="AX941" s="11" t="e">
        <f>VLOOKUP($C941, 'Team Per G'!$A$2:$G$31, 5, FALSE)</f>
        <v>#N/A</v>
      </c>
      <c r="AY941" s="11" t="e">
        <f>VLOOKUP($C941, 'Team Per G'!$A$2:$G$31, 4, FALSE)</f>
        <v>#N/A</v>
      </c>
      <c r="AZ941" s="11" t="e">
        <f>VLOOKUP($C941, Team_Batting___Dashboard[], 22, FALSE)/$AH941</f>
        <v>#N/A</v>
      </c>
      <c r="BA941" s="11" t="e">
        <f>VLOOKUP($C941, 'FanGraphs - Team WAR Projected'!$B$2:$E$31, 4, FALSE)/162</f>
        <v>#N/A</v>
      </c>
      <c r="BB941" s="11" t="e">
        <f t="shared" si="170"/>
        <v>#N/A</v>
      </c>
      <c r="BC941" s="11" t="e">
        <f>VLOOKUP($C941, FanGraphs_Standings[[Abbreviation]:[2024 Year to Date RS/G]], 6, FALSE)/$AH941</f>
        <v>#N/A</v>
      </c>
      <c r="BD941" s="11" t="e">
        <f>VLOOKUP($C941, FanGraphs_Standings[[Abbreviation]:[2024 Projected Full Season RDif]], 19, FALSE)/162</f>
        <v>#N/A</v>
      </c>
      <c r="BE941" s="11" t="e">
        <f t="shared" si="171"/>
        <v>#N/A</v>
      </c>
      <c r="BF941" s="11" t="e">
        <f>VLOOKUP($C941, FanGraphs_Standings[[Abbreviation]:[2024 Projected Full Season RDif]], 5, FALSE)</f>
        <v>#N/A</v>
      </c>
      <c r="BG941" s="11" t="e">
        <f>VLOOKUP($C941, FanGraphs_Standings[[Abbreviation]:[2024 Projected Full Season W%]], 18, FALSE)</f>
        <v>#N/A</v>
      </c>
      <c r="BH941" s="11" t="e">
        <f t="shared" si="172"/>
        <v>#N/A</v>
      </c>
      <c r="BI941" s="11" t="e">
        <f>VLOOKUP($C941, 'Home Field Adv'!$A$2:$K$31, 11, FALSE)</f>
        <v>#N/A</v>
      </c>
      <c r="BL941" s="12" t="str">
        <f t="shared" si="173"/>
        <v/>
      </c>
      <c r="BM941" s="12" t="str">
        <f t="shared" si="176"/>
        <v/>
      </c>
      <c r="BN941" s="12" t="str">
        <f t="shared" si="174"/>
        <v/>
      </c>
    </row>
    <row r="942" spans="6:66" x14ac:dyDescent="0.45">
      <c r="F942" s="11" t="e">
        <f>VLOOKUP($B942, FanGraphs_Standings[[Abbreviation]:[2024 Year to Date G]], 2, FALSE)</f>
        <v>#N/A</v>
      </c>
      <c r="G942" s="11" t="e">
        <f>_xlfn.IFNA(VLOOKUP($D942, 'SP Per G'!$A$2:$D$1385, 3, FALSE),M942)</f>
        <v>#N/A</v>
      </c>
      <c r="H942" s="11" t="e">
        <f>IF(AND(ISNA(VLOOKUP($D942, 'SP Per G'!$A$2:$D$1385, 4, FALSE)), ISTEXT($D942)), G942,IF(ISNA(VLOOKUP($D942, 'SP Per G'!$A$2:$D$1385, 4, FALSE)), M942, VLOOKUP($D942, 'SP Per G'!$A$2:$D$1385, 4, FALSE)))</f>
        <v>#N/A</v>
      </c>
      <c r="I942" s="11" t="e">
        <f t="shared" si="164"/>
        <v>#N/A</v>
      </c>
      <c r="J942" s="11" t="e">
        <f>_xlfn.IFNA(VLOOKUP($D942,Individual_Pitching___Dashboard[],18,FALSE),VLOOKUP(B942,Team_Pitching___Dashboard[[Team]:[ERA]],17,FALSE))</f>
        <v>#N/A</v>
      </c>
      <c r="K942" s="11" t="e">
        <f>_xlfn.IFNA(VLOOKUP($D942, Individual_Pitching___Dashboard[], 20, FALSE), VLOOKUP(B942,Team_Pitching___Dashboard[[Team]:[xFIP]],20,FALSE))</f>
        <v>#N/A</v>
      </c>
      <c r="L942" s="11" t="e">
        <f>_xlfn.IFNA(VLOOKUP($D942, Individual_Pitching___Advanced[], 21,FALSE), VLOOKUP(B942, Team_Pitching___Advanced[], 20, FALSE))</f>
        <v>#N/A</v>
      </c>
      <c r="M942" s="11" t="e">
        <f>VLOOKUP($B942, 'Team Per G'!$A$2:$G$31, 7, FALSE)</f>
        <v>#N/A</v>
      </c>
      <c r="N942" s="11" t="e">
        <f>VLOOKUP($B942, 'FanGraphs - Team WAR Projected'!$B$2:$E$31, 3, FALSE)/162</f>
        <v>#N/A</v>
      </c>
      <c r="O942" s="11" t="e">
        <f t="shared" si="165"/>
        <v>#N/A</v>
      </c>
      <c r="P942" s="11" t="e">
        <f>VLOOKUP($B942, Team_Pitching___Advanced[[Team]:[xFIP]], 19,FALSE)</f>
        <v>#N/A</v>
      </c>
      <c r="Q942" s="11" t="e">
        <f>VLOOKUP($B942, Team_Pitching___Advanced[], 20, FALSE)</f>
        <v>#N/A</v>
      </c>
      <c r="R942" s="11" t="e">
        <f>VLOOKUP($B942, Team_Batting___Dashboard[[Team]:[wOBA]], 16, FALSE)</f>
        <v>#N/A</v>
      </c>
      <c r="S942" s="11" t="e">
        <f>VLOOKUP($B942, Team_Batting___Advanced[[Team]:[OPS]], 9, FALSE)</f>
        <v>#N/A</v>
      </c>
      <c r="T942" s="11" t="e">
        <f>VLOOKUP($B942, Team_Batting___Advanced[], 19, FALSE)</f>
        <v>#N/A</v>
      </c>
      <c r="U942" s="11" t="e">
        <f>VLOOKUP($B942, 'Team Per G'!$A$2:$G$31, 3, FALSE)</f>
        <v>#N/A</v>
      </c>
      <c r="V942" s="11" t="e">
        <f>VLOOKUP($B942, 'Team Per G'!$A$2:$G$31, 5, FALSE)</f>
        <v>#N/A</v>
      </c>
      <c r="W942" s="11" t="e">
        <f>VLOOKUP($B942, 'Team Per G'!$A$2:$G$31, 4, FALSE)</f>
        <v>#N/A</v>
      </c>
      <c r="X942" s="11" t="e">
        <f>VLOOKUP($B942, Team_Batting___Dashboard[], 22, FALSE)/$F942</f>
        <v>#N/A</v>
      </c>
      <c r="Y942" s="11" t="e">
        <f>VLOOKUP($B942, 'FanGraphs - Team WAR Projected'!$B$2:$E$31, 4, FALSE)/162</f>
        <v>#N/A</v>
      </c>
      <c r="Z942" s="11" t="e">
        <f t="shared" si="166"/>
        <v>#N/A</v>
      </c>
      <c r="AA942" s="11" t="e">
        <f>VLOOKUP($B942, FanGraphs_Standings[[Abbreviation]:[2024 Year to Date RS/G]], 6, FALSE)/$F942</f>
        <v>#N/A</v>
      </c>
      <c r="AB942" s="11" t="e">
        <f>VLOOKUP($B942, FanGraphs_Standings[[Abbreviation]:[2024 Projected Full Season RDif]], 19, FALSE)/162</f>
        <v>#N/A</v>
      </c>
      <c r="AC942" s="11" t="e">
        <f t="shared" si="175"/>
        <v>#N/A</v>
      </c>
      <c r="AD942" s="11" t="e">
        <f>VLOOKUP($B942, FanGraphs_Standings[[Abbreviation]:[2024 Projected Full Season RDif]], 5, FALSE)</f>
        <v>#N/A</v>
      </c>
      <c r="AE942" s="11" t="e">
        <f>VLOOKUP($B942, FanGraphs_Standings[[Abbreviation]:[2024 Projected Full Season W%]], 18, FALSE)</f>
        <v>#N/A</v>
      </c>
      <c r="AF942" s="11" t="e">
        <f t="shared" si="167"/>
        <v>#N/A</v>
      </c>
      <c r="AG942" s="11" t="e">
        <f>VLOOKUP($B942, 'Home Field Adv'!$A$2:$I$31, 9, FALSE)</f>
        <v>#N/A</v>
      </c>
      <c r="AH942" s="11" t="e">
        <f>VLOOKUP($C942, FanGraphs_Standings[[Abbreviation]:[2024 Year to Date G]], 2, FALSE)</f>
        <v>#N/A</v>
      </c>
      <c r="AI942" s="11" t="e">
        <f>_xlfn.IFNA(VLOOKUP($E942, 'SP Per G'!$A$2:$D$1385, 3, FALSE), AO942)</f>
        <v>#N/A</v>
      </c>
      <c r="AJ942" s="11" t="e">
        <f>IF(AND(ISNA(VLOOKUP($E942, 'SP Per G'!$A$2:$D$1385, 4, FALSE)), ISTEXT($E942)), AI942,IF(ISNA(VLOOKUP($E942, 'SP Per G'!$A$2:$D$1385, 4, FALSE)), AO942, VLOOKUP($E942, 'SP Per G'!$A$2:$D$1385, 4, FALSE)))</f>
        <v>#N/A</v>
      </c>
      <c r="AK942" s="11" t="e">
        <f t="shared" si="168"/>
        <v>#N/A</v>
      </c>
      <c r="AL942" s="11" t="e">
        <f>_xlfn.IFNA(VLOOKUP($E942, Individual_Pitching___Dashboard[], 18, FALSE), VLOOKUP($C942,Team_Pitching___Advanced[[Team]:[SIERA]],16,FALSE))</f>
        <v>#N/A</v>
      </c>
      <c r="AM942" s="11" t="e">
        <f>_xlfn.IFNA(VLOOKUP($E942, Individual_Pitching___Dashboard[], 20, FALSE), VLOOKUP($C942,Team_Pitching___Advanced[[Team]:[xFIP]],19,FALSE))</f>
        <v>#N/A</v>
      </c>
      <c r="AN942" s="11" t="e">
        <f>_xlfn.IFNA(VLOOKUP($E942,Individual_Pitching___Advanced[],21,FALSE),VLOOKUP($C942,Team_Pitching___Advanced[[Team]:[SIERA]],20,FALSE))</f>
        <v>#N/A</v>
      </c>
      <c r="AO942" s="11" t="e">
        <f>VLOOKUP($C942, 'Team Per G'!$A$2:$G$31, 7, FALSE)</f>
        <v>#N/A</v>
      </c>
      <c r="AP942" s="11" t="e">
        <f>VLOOKUP($C942, 'FanGraphs - Team WAR Projected'!$B$2:$E$31, 3, FALSE)/162</f>
        <v>#N/A</v>
      </c>
      <c r="AQ942" s="11" t="e">
        <f t="shared" si="169"/>
        <v>#N/A</v>
      </c>
      <c r="AR942" s="11" t="e">
        <f>VLOOKUP($C942, Team_Pitching___Advanced[[Team]:[xFIP]], 19,FALSE)</f>
        <v>#N/A</v>
      </c>
      <c r="AS942" s="11" t="e">
        <f>VLOOKUP($C942, Team_Pitching___Advanced[], 20, FALSE)</f>
        <v>#N/A</v>
      </c>
      <c r="AT942" s="11" t="e">
        <f>VLOOKUP($C942, Team_Batting___Dashboard[[Team]:[wOBA]], 16, FALSE)</f>
        <v>#N/A</v>
      </c>
      <c r="AU942" s="11" t="e">
        <f>VLOOKUP($C942, Team_Batting___Advanced[[Team]:[OPS]], 9, FALSE)</f>
        <v>#N/A</v>
      </c>
      <c r="AV942" s="11" t="e">
        <f>VLOOKUP($C942, Team_Batting___Advanced[], 19, FALSE)</f>
        <v>#N/A</v>
      </c>
      <c r="AW942" s="11" t="e">
        <f>VLOOKUP($C942, 'Team Per G'!$A$2:$G$31, 3, FALSE)</f>
        <v>#N/A</v>
      </c>
      <c r="AX942" s="11" t="e">
        <f>VLOOKUP($C942, 'Team Per G'!$A$2:$G$31, 5, FALSE)</f>
        <v>#N/A</v>
      </c>
      <c r="AY942" s="11" t="e">
        <f>VLOOKUP($C942, 'Team Per G'!$A$2:$G$31, 4, FALSE)</f>
        <v>#N/A</v>
      </c>
      <c r="AZ942" s="11" t="e">
        <f>VLOOKUP($C942, Team_Batting___Dashboard[], 22, FALSE)/$AH942</f>
        <v>#N/A</v>
      </c>
      <c r="BA942" s="11" t="e">
        <f>VLOOKUP($C942, 'FanGraphs - Team WAR Projected'!$B$2:$E$31, 4, FALSE)/162</f>
        <v>#N/A</v>
      </c>
      <c r="BB942" s="11" t="e">
        <f t="shared" si="170"/>
        <v>#N/A</v>
      </c>
      <c r="BC942" s="11" t="e">
        <f>VLOOKUP($C942, FanGraphs_Standings[[Abbreviation]:[2024 Year to Date RS/G]], 6, FALSE)/$AH942</f>
        <v>#N/A</v>
      </c>
      <c r="BD942" s="11" t="e">
        <f>VLOOKUP($C942, FanGraphs_Standings[[Abbreviation]:[2024 Projected Full Season RDif]], 19, FALSE)/162</f>
        <v>#N/A</v>
      </c>
      <c r="BE942" s="11" t="e">
        <f t="shared" si="171"/>
        <v>#N/A</v>
      </c>
      <c r="BF942" s="11" t="e">
        <f>VLOOKUP($C942, FanGraphs_Standings[[Abbreviation]:[2024 Projected Full Season RDif]], 5, FALSE)</f>
        <v>#N/A</v>
      </c>
      <c r="BG942" s="11" t="e">
        <f>VLOOKUP($C942, FanGraphs_Standings[[Abbreviation]:[2024 Projected Full Season W%]], 18, FALSE)</f>
        <v>#N/A</v>
      </c>
      <c r="BH942" s="11" t="e">
        <f t="shared" si="172"/>
        <v>#N/A</v>
      </c>
      <c r="BI942" s="11" t="e">
        <f>VLOOKUP($C942, 'Home Field Adv'!$A$2:$K$31, 11, FALSE)</f>
        <v>#N/A</v>
      </c>
      <c r="BL942" s="12" t="str">
        <f t="shared" si="173"/>
        <v/>
      </c>
      <c r="BM942" s="12" t="str">
        <f t="shared" si="176"/>
        <v/>
      </c>
      <c r="BN942" s="12" t="str">
        <f t="shared" si="174"/>
        <v/>
      </c>
    </row>
    <row r="943" spans="6:66" x14ac:dyDescent="0.45">
      <c r="F943" s="11" t="e">
        <f>VLOOKUP($B943, FanGraphs_Standings[[Abbreviation]:[2024 Year to Date G]], 2, FALSE)</f>
        <v>#N/A</v>
      </c>
      <c r="G943" s="11" t="e">
        <f>_xlfn.IFNA(VLOOKUP($D943, 'SP Per G'!$A$2:$D$1385, 3, FALSE),M943)</f>
        <v>#N/A</v>
      </c>
      <c r="H943" s="11" t="e">
        <f>IF(AND(ISNA(VLOOKUP($D943, 'SP Per G'!$A$2:$D$1385, 4, FALSE)), ISTEXT($D943)), G943,IF(ISNA(VLOOKUP($D943, 'SP Per G'!$A$2:$D$1385, 4, FALSE)), M943, VLOOKUP($D943, 'SP Per G'!$A$2:$D$1385, 4, FALSE)))</f>
        <v>#N/A</v>
      </c>
      <c r="I943" s="11" t="e">
        <f t="shared" si="164"/>
        <v>#N/A</v>
      </c>
      <c r="J943" s="11" t="e">
        <f>_xlfn.IFNA(VLOOKUP($D943,Individual_Pitching___Dashboard[],18,FALSE),VLOOKUP(B943,Team_Pitching___Dashboard[[Team]:[ERA]],17,FALSE))</f>
        <v>#N/A</v>
      </c>
      <c r="K943" s="11" t="e">
        <f>_xlfn.IFNA(VLOOKUP($D943, Individual_Pitching___Dashboard[], 20, FALSE), VLOOKUP(B943,Team_Pitching___Dashboard[[Team]:[xFIP]],20,FALSE))</f>
        <v>#N/A</v>
      </c>
      <c r="L943" s="11" t="e">
        <f>_xlfn.IFNA(VLOOKUP($D943, Individual_Pitching___Advanced[], 21,FALSE), VLOOKUP(B943, Team_Pitching___Advanced[], 20, FALSE))</f>
        <v>#N/A</v>
      </c>
      <c r="M943" s="11" t="e">
        <f>VLOOKUP($B943, 'Team Per G'!$A$2:$G$31, 7, FALSE)</f>
        <v>#N/A</v>
      </c>
      <c r="N943" s="11" t="e">
        <f>VLOOKUP($B943, 'FanGraphs - Team WAR Projected'!$B$2:$E$31, 3, FALSE)/162</f>
        <v>#N/A</v>
      </c>
      <c r="O943" s="11" t="e">
        <f t="shared" si="165"/>
        <v>#N/A</v>
      </c>
      <c r="P943" s="11" t="e">
        <f>VLOOKUP($B943, Team_Pitching___Advanced[[Team]:[xFIP]], 19,FALSE)</f>
        <v>#N/A</v>
      </c>
      <c r="Q943" s="11" t="e">
        <f>VLOOKUP($B943, Team_Pitching___Advanced[], 20, FALSE)</f>
        <v>#N/A</v>
      </c>
      <c r="R943" s="11" t="e">
        <f>VLOOKUP($B943, Team_Batting___Dashboard[[Team]:[wOBA]], 16, FALSE)</f>
        <v>#N/A</v>
      </c>
      <c r="S943" s="11" t="e">
        <f>VLOOKUP($B943, Team_Batting___Advanced[[Team]:[OPS]], 9, FALSE)</f>
        <v>#N/A</v>
      </c>
      <c r="T943" s="11" t="e">
        <f>VLOOKUP($B943, Team_Batting___Advanced[], 19, FALSE)</f>
        <v>#N/A</v>
      </c>
      <c r="U943" s="11" t="e">
        <f>VLOOKUP($B943, 'Team Per G'!$A$2:$G$31, 3, FALSE)</f>
        <v>#N/A</v>
      </c>
      <c r="V943" s="11" t="e">
        <f>VLOOKUP($B943, 'Team Per G'!$A$2:$G$31, 5, FALSE)</f>
        <v>#N/A</v>
      </c>
      <c r="W943" s="11" t="e">
        <f>VLOOKUP($B943, 'Team Per G'!$A$2:$G$31, 4, FALSE)</f>
        <v>#N/A</v>
      </c>
      <c r="X943" s="11" t="e">
        <f>VLOOKUP($B943, Team_Batting___Dashboard[], 22, FALSE)/$F943</f>
        <v>#N/A</v>
      </c>
      <c r="Y943" s="11" t="e">
        <f>VLOOKUP($B943, 'FanGraphs - Team WAR Projected'!$B$2:$E$31, 4, FALSE)/162</f>
        <v>#N/A</v>
      </c>
      <c r="Z943" s="11" t="e">
        <f t="shared" si="166"/>
        <v>#N/A</v>
      </c>
      <c r="AA943" s="11" t="e">
        <f>VLOOKUP($B943, FanGraphs_Standings[[Abbreviation]:[2024 Year to Date RS/G]], 6, FALSE)/$F943</f>
        <v>#N/A</v>
      </c>
      <c r="AB943" s="11" t="e">
        <f>VLOOKUP($B943, FanGraphs_Standings[[Abbreviation]:[2024 Projected Full Season RDif]], 19, FALSE)/162</f>
        <v>#N/A</v>
      </c>
      <c r="AC943" s="11" t="e">
        <f t="shared" si="175"/>
        <v>#N/A</v>
      </c>
      <c r="AD943" s="11" t="e">
        <f>VLOOKUP($B943, FanGraphs_Standings[[Abbreviation]:[2024 Projected Full Season RDif]], 5, FALSE)</f>
        <v>#N/A</v>
      </c>
      <c r="AE943" s="11" t="e">
        <f>VLOOKUP($B943, FanGraphs_Standings[[Abbreviation]:[2024 Projected Full Season W%]], 18, FALSE)</f>
        <v>#N/A</v>
      </c>
      <c r="AF943" s="11" t="e">
        <f t="shared" si="167"/>
        <v>#N/A</v>
      </c>
      <c r="AG943" s="11" t="e">
        <f>VLOOKUP($B943, 'Home Field Adv'!$A$2:$I$31, 9, FALSE)</f>
        <v>#N/A</v>
      </c>
      <c r="AH943" s="11" t="e">
        <f>VLOOKUP($C943, FanGraphs_Standings[[Abbreviation]:[2024 Year to Date G]], 2, FALSE)</f>
        <v>#N/A</v>
      </c>
      <c r="AI943" s="11" t="e">
        <f>_xlfn.IFNA(VLOOKUP($E943, 'SP Per G'!$A$2:$D$1385, 3, FALSE), AO943)</f>
        <v>#N/A</v>
      </c>
      <c r="AJ943" s="11" t="e">
        <f>IF(AND(ISNA(VLOOKUP($E943, 'SP Per G'!$A$2:$D$1385, 4, FALSE)), ISTEXT($E943)), AI943,IF(ISNA(VLOOKUP($E943, 'SP Per G'!$A$2:$D$1385, 4, FALSE)), AO943, VLOOKUP($E943, 'SP Per G'!$A$2:$D$1385, 4, FALSE)))</f>
        <v>#N/A</v>
      </c>
      <c r="AK943" s="11" t="e">
        <f t="shared" si="168"/>
        <v>#N/A</v>
      </c>
      <c r="AL943" s="11" t="e">
        <f>_xlfn.IFNA(VLOOKUP($E943, Individual_Pitching___Dashboard[], 18, FALSE), VLOOKUP($C943,Team_Pitching___Advanced[[Team]:[SIERA]],16,FALSE))</f>
        <v>#N/A</v>
      </c>
      <c r="AM943" s="11" t="e">
        <f>_xlfn.IFNA(VLOOKUP($E943, Individual_Pitching___Dashboard[], 20, FALSE), VLOOKUP($C943,Team_Pitching___Advanced[[Team]:[xFIP]],19,FALSE))</f>
        <v>#N/A</v>
      </c>
      <c r="AN943" s="11" t="e">
        <f>_xlfn.IFNA(VLOOKUP($E943,Individual_Pitching___Advanced[],21,FALSE),VLOOKUP($C943,Team_Pitching___Advanced[[Team]:[SIERA]],20,FALSE))</f>
        <v>#N/A</v>
      </c>
      <c r="AO943" s="11" t="e">
        <f>VLOOKUP($C943, 'Team Per G'!$A$2:$G$31, 7, FALSE)</f>
        <v>#N/A</v>
      </c>
      <c r="AP943" s="11" t="e">
        <f>VLOOKUP($C943, 'FanGraphs - Team WAR Projected'!$B$2:$E$31, 3, FALSE)/162</f>
        <v>#N/A</v>
      </c>
      <c r="AQ943" s="11" t="e">
        <f t="shared" si="169"/>
        <v>#N/A</v>
      </c>
      <c r="AR943" s="11" t="e">
        <f>VLOOKUP($C943, Team_Pitching___Advanced[[Team]:[xFIP]], 19,FALSE)</f>
        <v>#N/A</v>
      </c>
      <c r="AS943" s="11" t="e">
        <f>VLOOKUP($C943, Team_Pitching___Advanced[], 20, FALSE)</f>
        <v>#N/A</v>
      </c>
      <c r="AT943" s="11" t="e">
        <f>VLOOKUP($C943, Team_Batting___Dashboard[[Team]:[wOBA]], 16, FALSE)</f>
        <v>#N/A</v>
      </c>
      <c r="AU943" s="11" t="e">
        <f>VLOOKUP($C943, Team_Batting___Advanced[[Team]:[OPS]], 9, FALSE)</f>
        <v>#N/A</v>
      </c>
      <c r="AV943" s="11" t="e">
        <f>VLOOKUP($C943, Team_Batting___Advanced[], 19, FALSE)</f>
        <v>#N/A</v>
      </c>
      <c r="AW943" s="11" t="e">
        <f>VLOOKUP($C943, 'Team Per G'!$A$2:$G$31, 3, FALSE)</f>
        <v>#N/A</v>
      </c>
      <c r="AX943" s="11" t="e">
        <f>VLOOKUP($C943, 'Team Per G'!$A$2:$G$31, 5, FALSE)</f>
        <v>#N/A</v>
      </c>
      <c r="AY943" s="11" t="e">
        <f>VLOOKUP($C943, 'Team Per G'!$A$2:$G$31, 4, FALSE)</f>
        <v>#N/A</v>
      </c>
      <c r="AZ943" s="11" t="e">
        <f>VLOOKUP($C943, Team_Batting___Dashboard[], 22, FALSE)/$AH943</f>
        <v>#N/A</v>
      </c>
      <c r="BA943" s="11" t="e">
        <f>VLOOKUP($C943, 'FanGraphs - Team WAR Projected'!$B$2:$E$31, 4, FALSE)/162</f>
        <v>#N/A</v>
      </c>
      <c r="BB943" s="11" t="e">
        <f t="shared" si="170"/>
        <v>#N/A</v>
      </c>
      <c r="BC943" s="11" t="e">
        <f>VLOOKUP($C943, FanGraphs_Standings[[Abbreviation]:[2024 Year to Date RS/G]], 6, FALSE)/$AH943</f>
        <v>#N/A</v>
      </c>
      <c r="BD943" s="11" t="e">
        <f>VLOOKUP($C943, FanGraphs_Standings[[Abbreviation]:[2024 Projected Full Season RDif]], 19, FALSE)/162</f>
        <v>#N/A</v>
      </c>
      <c r="BE943" s="11" t="e">
        <f t="shared" si="171"/>
        <v>#N/A</v>
      </c>
      <c r="BF943" s="11" t="e">
        <f>VLOOKUP($C943, FanGraphs_Standings[[Abbreviation]:[2024 Projected Full Season RDif]], 5, FALSE)</f>
        <v>#N/A</v>
      </c>
      <c r="BG943" s="11" t="e">
        <f>VLOOKUP($C943, FanGraphs_Standings[[Abbreviation]:[2024 Projected Full Season W%]], 18, FALSE)</f>
        <v>#N/A</v>
      </c>
      <c r="BH943" s="11" t="e">
        <f t="shared" si="172"/>
        <v>#N/A</v>
      </c>
      <c r="BI943" s="11" t="e">
        <f>VLOOKUP($C943, 'Home Field Adv'!$A$2:$K$31, 11, FALSE)</f>
        <v>#N/A</v>
      </c>
      <c r="BL943" s="12" t="str">
        <f t="shared" si="173"/>
        <v/>
      </c>
      <c r="BM943" s="12" t="str">
        <f t="shared" si="176"/>
        <v/>
      </c>
      <c r="BN943" s="12" t="str">
        <f t="shared" si="174"/>
        <v/>
      </c>
    </row>
    <row r="944" spans="6:66" x14ac:dyDescent="0.45">
      <c r="F944" s="11" t="e">
        <f>VLOOKUP($B944, FanGraphs_Standings[[Abbreviation]:[2024 Year to Date G]], 2, FALSE)</f>
        <v>#N/A</v>
      </c>
      <c r="G944" s="11" t="e">
        <f>_xlfn.IFNA(VLOOKUP($D944, 'SP Per G'!$A$2:$D$1385, 3, FALSE),M944)</f>
        <v>#N/A</v>
      </c>
      <c r="H944" s="11" t="e">
        <f>IF(AND(ISNA(VLOOKUP($D944, 'SP Per G'!$A$2:$D$1385, 4, FALSE)), ISTEXT($D944)), G944,IF(ISNA(VLOOKUP($D944, 'SP Per G'!$A$2:$D$1385, 4, FALSE)), M944, VLOOKUP($D944, 'SP Per G'!$A$2:$D$1385, 4, FALSE)))</f>
        <v>#N/A</v>
      </c>
      <c r="I944" s="11" t="e">
        <f t="shared" si="164"/>
        <v>#N/A</v>
      </c>
      <c r="J944" s="11" t="e">
        <f>_xlfn.IFNA(VLOOKUP($D944,Individual_Pitching___Dashboard[],18,FALSE),VLOOKUP(B944,Team_Pitching___Dashboard[[Team]:[ERA]],17,FALSE))</f>
        <v>#N/A</v>
      </c>
      <c r="K944" s="11" t="e">
        <f>_xlfn.IFNA(VLOOKUP($D944, Individual_Pitching___Dashboard[], 20, FALSE), VLOOKUP(B944,Team_Pitching___Dashboard[[Team]:[xFIP]],20,FALSE))</f>
        <v>#N/A</v>
      </c>
      <c r="L944" s="11" t="e">
        <f>_xlfn.IFNA(VLOOKUP($D944, Individual_Pitching___Advanced[], 21,FALSE), VLOOKUP(B944, Team_Pitching___Advanced[], 20, FALSE))</f>
        <v>#N/A</v>
      </c>
      <c r="M944" s="11" t="e">
        <f>VLOOKUP($B944, 'Team Per G'!$A$2:$G$31, 7, FALSE)</f>
        <v>#N/A</v>
      </c>
      <c r="N944" s="11" t="e">
        <f>VLOOKUP($B944, 'FanGraphs - Team WAR Projected'!$B$2:$E$31, 3, FALSE)/162</f>
        <v>#N/A</v>
      </c>
      <c r="O944" s="11" t="e">
        <f t="shared" si="165"/>
        <v>#N/A</v>
      </c>
      <c r="P944" s="11" t="e">
        <f>VLOOKUP($B944, Team_Pitching___Advanced[[Team]:[xFIP]], 19,FALSE)</f>
        <v>#N/A</v>
      </c>
      <c r="Q944" s="11" t="e">
        <f>VLOOKUP($B944, Team_Pitching___Advanced[], 20, FALSE)</f>
        <v>#N/A</v>
      </c>
      <c r="R944" s="11" t="e">
        <f>VLOOKUP($B944, Team_Batting___Dashboard[[Team]:[wOBA]], 16, FALSE)</f>
        <v>#N/A</v>
      </c>
      <c r="S944" s="11" t="e">
        <f>VLOOKUP($B944, Team_Batting___Advanced[[Team]:[OPS]], 9, FALSE)</f>
        <v>#N/A</v>
      </c>
      <c r="T944" s="11" t="e">
        <f>VLOOKUP($B944, Team_Batting___Advanced[], 19, FALSE)</f>
        <v>#N/A</v>
      </c>
      <c r="U944" s="11" t="e">
        <f>VLOOKUP($B944, 'Team Per G'!$A$2:$G$31, 3, FALSE)</f>
        <v>#N/A</v>
      </c>
      <c r="V944" s="11" t="e">
        <f>VLOOKUP($B944, 'Team Per G'!$A$2:$G$31, 5, FALSE)</f>
        <v>#N/A</v>
      </c>
      <c r="W944" s="11" t="e">
        <f>VLOOKUP($B944, 'Team Per G'!$A$2:$G$31, 4, FALSE)</f>
        <v>#N/A</v>
      </c>
      <c r="X944" s="11" t="e">
        <f>VLOOKUP($B944, Team_Batting___Dashboard[], 22, FALSE)/$F944</f>
        <v>#N/A</v>
      </c>
      <c r="Y944" s="11" t="e">
        <f>VLOOKUP($B944, 'FanGraphs - Team WAR Projected'!$B$2:$E$31, 4, FALSE)/162</f>
        <v>#N/A</v>
      </c>
      <c r="Z944" s="11" t="e">
        <f t="shared" si="166"/>
        <v>#N/A</v>
      </c>
      <c r="AA944" s="11" t="e">
        <f>VLOOKUP($B944, FanGraphs_Standings[[Abbreviation]:[2024 Year to Date RS/G]], 6, FALSE)/$F944</f>
        <v>#N/A</v>
      </c>
      <c r="AB944" s="11" t="e">
        <f>VLOOKUP($B944, FanGraphs_Standings[[Abbreviation]:[2024 Projected Full Season RDif]], 19, FALSE)/162</f>
        <v>#N/A</v>
      </c>
      <c r="AC944" s="11" t="e">
        <f t="shared" si="175"/>
        <v>#N/A</v>
      </c>
      <c r="AD944" s="11" t="e">
        <f>VLOOKUP($B944, FanGraphs_Standings[[Abbreviation]:[2024 Projected Full Season RDif]], 5, FALSE)</f>
        <v>#N/A</v>
      </c>
      <c r="AE944" s="11" t="e">
        <f>VLOOKUP($B944, FanGraphs_Standings[[Abbreviation]:[2024 Projected Full Season W%]], 18, FALSE)</f>
        <v>#N/A</v>
      </c>
      <c r="AF944" s="11" t="e">
        <f t="shared" si="167"/>
        <v>#N/A</v>
      </c>
      <c r="AG944" s="11" t="e">
        <f>VLOOKUP($B944, 'Home Field Adv'!$A$2:$I$31, 9, FALSE)</f>
        <v>#N/A</v>
      </c>
      <c r="AH944" s="11" t="e">
        <f>VLOOKUP($C944, FanGraphs_Standings[[Abbreviation]:[2024 Year to Date G]], 2, FALSE)</f>
        <v>#N/A</v>
      </c>
      <c r="AI944" s="11" t="e">
        <f>_xlfn.IFNA(VLOOKUP($E944, 'SP Per G'!$A$2:$D$1385, 3, FALSE), AO944)</f>
        <v>#N/A</v>
      </c>
      <c r="AJ944" s="11" t="e">
        <f>IF(AND(ISNA(VLOOKUP($E944, 'SP Per G'!$A$2:$D$1385, 4, FALSE)), ISTEXT($E944)), AI944,IF(ISNA(VLOOKUP($E944, 'SP Per G'!$A$2:$D$1385, 4, FALSE)), AO944, VLOOKUP($E944, 'SP Per G'!$A$2:$D$1385, 4, FALSE)))</f>
        <v>#N/A</v>
      </c>
      <c r="AK944" s="11" t="e">
        <f t="shared" si="168"/>
        <v>#N/A</v>
      </c>
      <c r="AL944" s="11" t="e">
        <f>_xlfn.IFNA(VLOOKUP($E944, Individual_Pitching___Dashboard[], 18, FALSE), VLOOKUP($C944,Team_Pitching___Advanced[[Team]:[SIERA]],16,FALSE))</f>
        <v>#N/A</v>
      </c>
      <c r="AM944" s="11" t="e">
        <f>_xlfn.IFNA(VLOOKUP($E944, Individual_Pitching___Dashboard[], 20, FALSE), VLOOKUP($C944,Team_Pitching___Advanced[[Team]:[xFIP]],19,FALSE))</f>
        <v>#N/A</v>
      </c>
      <c r="AN944" s="11" t="e">
        <f>_xlfn.IFNA(VLOOKUP($E944,Individual_Pitching___Advanced[],21,FALSE),VLOOKUP($C944,Team_Pitching___Advanced[[Team]:[SIERA]],20,FALSE))</f>
        <v>#N/A</v>
      </c>
      <c r="AO944" s="11" t="e">
        <f>VLOOKUP($C944, 'Team Per G'!$A$2:$G$31, 7, FALSE)</f>
        <v>#N/A</v>
      </c>
      <c r="AP944" s="11" t="e">
        <f>VLOOKUP($C944, 'FanGraphs - Team WAR Projected'!$B$2:$E$31, 3, FALSE)/162</f>
        <v>#N/A</v>
      </c>
      <c r="AQ944" s="11" t="e">
        <f t="shared" si="169"/>
        <v>#N/A</v>
      </c>
      <c r="AR944" s="11" t="e">
        <f>VLOOKUP($C944, Team_Pitching___Advanced[[Team]:[xFIP]], 19,FALSE)</f>
        <v>#N/A</v>
      </c>
      <c r="AS944" s="11" t="e">
        <f>VLOOKUP($C944, Team_Pitching___Advanced[], 20, FALSE)</f>
        <v>#N/A</v>
      </c>
      <c r="AT944" s="11" t="e">
        <f>VLOOKUP($C944, Team_Batting___Dashboard[[Team]:[wOBA]], 16, FALSE)</f>
        <v>#N/A</v>
      </c>
      <c r="AU944" s="11" t="e">
        <f>VLOOKUP($C944, Team_Batting___Advanced[[Team]:[OPS]], 9, FALSE)</f>
        <v>#N/A</v>
      </c>
      <c r="AV944" s="11" t="e">
        <f>VLOOKUP($C944, Team_Batting___Advanced[], 19, FALSE)</f>
        <v>#N/A</v>
      </c>
      <c r="AW944" s="11" t="e">
        <f>VLOOKUP($C944, 'Team Per G'!$A$2:$G$31, 3, FALSE)</f>
        <v>#N/A</v>
      </c>
      <c r="AX944" s="11" t="e">
        <f>VLOOKUP($C944, 'Team Per G'!$A$2:$G$31, 5, FALSE)</f>
        <v>#N/A</v>
      </c>
      <c r="AY944" s="11" t="e">
        <f>VLOOKUP($C944, 'Team Per G'!$A$2:$G$31, 4, FALSE)</f>
        <v>#N/A</v>
      </c>
      <c r="AZ944" s="11" t="e">
        <f>VLOOKUP($C944, Team_Batting___Dashboard[], 22, FALSE)/$AH944</f>
        <v>#N/A</v>
      </c>
      <c r="BA944" s="11" t="e">
        <f>VLOOKUP($C944, 'FanGraphs - Team WAR Projected'!$B$2:$E$31, 4, FALSE)/162</f>
        <v>#N/A</v>
      </c>
      <c r="BB944" s="11" t="e">
        <f t="shared" si="170"/>
        <v>#N/A</v>
      </c>
      <c r="BC944" s="11" t="e">
        <f>VLOOKUP($C944, FanGraphs_Standings[[Abbreviation]:[2024 Year to Date RS/G]], 6, FALSE)/$AH944</f>
        <v>#N/A</v>
      </c>
      <c r="BD944" s="11" t="e">
        <f>VLOOKUP($C944, FanGraphs_Standings[[Abbreviation]:[2024 Projected Full Season RDif]], 19, FALSE)/162</f>
        <v>#N/A</v>
      </c>
      <c r="BE944" s="11" t="e">
        <f t="shared" si="171"/>
        <v>#N/A</v>
      </c>
      <c r="BF944" s="11" t="e">
        <f>VLOOKUP($C944, FanGraphs_Standings[[Abbreviation]:[2024 Projected Full Season RDif]], 5, FALSE)</f>
        <v>#N/A</v>
      </c>
      <c r="BG944" s="11" t="e">
        <f>VLOOKUP($C944, FanGraphs_Standings[[Abbreviation]:[2024 Projected Full Season W%]], 18, FALSE)</f>
        <v>#N/A</v>
      </c>
      <c r="BH944" s="11" t="e">
        <f t="shared" si="172"/>
        <v>#N/A</v>
      </c>
      <c r="BI944" s="11" t="e">
        <f>VLOOKUP($C944, 'Home Field Adv'!$A$2:$K$31, 11, FALSE)</f>
        <v>#N/A</v>
      </c>
      <c r="BL944" s="12" t="str">
        <f t="shared" si="173"/>
        <v/>
      </c>
      <c r="BM944" s="12" t="str">
        <f t="shared" si="176"/>
        <v/>
      </c>
      <c r="BN944" s="12" t="str">
        <f t="shared" si="174"/>
        <v/>
      </c>
    </row>
    <row r="945" spans="6:66" x14ac:dyDescent="0.45">
      <c r="F945" s="11" t="e">
        <f>VLOOKUP($B945, FanGraphs_Standings[[Abbreviation]:[2024 Year to Date G]], 2, FALSE)</f>
        <v>#N/A</v>
      </c>
      <c r="G945" s="11" t="e">
        <f>_xlfn.IFNA(VLOOKUP($D945, 'SP Per G'!$A$2:$D$1385, 3, FALSE),M945)</f>
        <v>#N/A</v>
      </c>
      <c r="H945" s="11" t="e">
        <f>IF(AND(ISNA(VLOOKUP($D945, 'SP Per G'!$A$2:$D$1385, 4, FALSE)), ISTEXT($D945)), G945,IF(ISNA(VLOOKUP($D945, 'SP Per G'!$A$2:$D$1385, 4, FALSE)), M945, VLOOKUP($D945, 'SP Per G'!$A$2:$D$1385, 4, FALSE)))</f>
        <v>#N/A</v>
      </c>
      <c r="I945" s="11" t="e">
        <f t="shared" si="164"/>
        <v>#N/A</v>
      </c>
      <c r="J945" s="11" t="e">
        <f>_xlfn.IFNA(VLOOKUP($D945,Individual_Pitching___Dashboard[],18,FALSE),VLOOKUP(B945,Team_Pitching___Dashboard[[Team]:[ERA]],17,FALSE))</f>
        <v>#N/A</v>
      </c>
      <c r="K945" s="11" t="e">
        <f>_xlfn.IFNA(VLOOKUP($D945, Individual_Pitching___Dashboard[], 20, FALSE), VLOOKUP(B945,Team_Pitching___Dashboard[[Team]:[xFIP]],20,FALSE))</f>
        <v>#N/A</v>
      </c>
      <c r="L945" s="11" t="e">
        <f>_xlfn.IFNA(VLOOKUP($D945, Individual_Pitching___Advanced[], 21,FALSE), VLOOKUP(B945, Team_Pitching___Advanced[], 20, FALSE))</f>
        <v>#N/A</v>
      </c>
      <c r="M945" s="11" t="e">
        <f>VLOOKUP($B945, 'Team Per G'!$A$2:$G$31, 7, FALSE)</f>
        <v>#N/A</v>
      </c>
      <c r="N945" s="11" t="e">
        <f>VLOOKUP($B945, 'FanGraphs - Team WAR Projected'!$B$2:$E$31, 3, FALSE)/162</f>
        <v>#N/A</v>
      </c>
      <c r="O945" s="11" t="e">
        <f t="shared" si="165"/>
        <v>#N/A</v>
      </c>
      <c r="P945" s="11" t="e">
        <f>VLOOKUP($B945, Team_Pitching___Advanced[[Team]:[xFIP]], 19,FALSE)</f>
        <v>#N/A</v>
      </c>
      <c r="Q945" s="11" t="e">
        <f>VLOOKUP($B945, Team_Pitching___Advanced[], 20, FALSE)</f>
        <v>#N/A</v>
      </c>
      <c r="R945" s="11" t="e">
        <f>VLOOKUP($B945, Team_Batting___Dashboard[[Team]:[wOBA]], 16, FALSE)</f>
        <v>#N/A</v>
      </c>
      <c r="S945" s="11" t="e">
        <f>VLOOKUP($B945, Team_Batting___Advanced[[Team]:[OPS]], 9, FALSE)</f>
        <v>#N/A</v>
      </c>
      <c r="T945" s="11" t="e">
        <f>VLOOKUP($B945, Team_Batting___Advanced[], 19, FALSE)</f>
        <v>#N/A</v>
      </c>
      <c r="U945" s="11" t="e">
        <f>VLOOKUP($B945, 'Team Per G'!$A$2:$G$31, 3, FALSE)</f>
        <v>#N/A</v>
      </c>
      <c r="V945" s="11" t="e">
        <f>VLOOKUP($B945, 'Team Per G'!$A$2:$G$31, 5, FALSE)</f>
        <v>#N/A</v>
      </c>
      <c r="W945" s="11" t="e">
        <f>VLOOKUP($B945, 'Team Per G'!$A$2:$G$31, 4, FALSE)</f>
        <v>#N/A</v>
      </c>
      <c r="X945" s="11" t="e">
        <f>VLOOKUP($B945, Team_Batting___Dashboard[], 22, FALSE)/$F945</f>
        <v>#N/A</v>
      </c>
      <c r="Y945" s="11" t="e">
        <f>VLOOKUP($B945, 'FanGraphs - Team WAR Projected'!$B$2:$E$31, 4, FALSE)/162</f>
        <v>#N/A</v>
      </c>
      <c r="Z945" s="11" t="e">
        <f t="shared" si="166"/>
        <v>#N/A</v>
      </c>
      <c r="AA945" s="11" t="e">
        <f>VLOOKUP($B945, FanGraphs_Standings[[Abbreviation]:[2024 Year to Date RS/G]], 6, FALSE)/$F945</f>
        <v>#N/A</v>
      </c>
      <c r="AB945" s="11" t="e">
        <f>VLOOKUP($B945, FanGraphs_Standings[[Abbreviation]:[2024 Projected Full Season RDif]], 19, FALSE)/162</f>
        <v>#N/A</v>
      </c>
      <c r="AC945" s="11" t="e">
        <f t="shared" si="175"/>
        <v>#N/A</v>
      </c>
      <c r="AD945" s="11" t="e">
        <f>VLOOKUP($B945, FanGraphs_Standings[[Abbreviation]:[2024 Projected Full Season RDif]], 5, FALSE)</f>
        <v>#N/A</v>
      </c>
      <c r="AE945" s="11" t="e">
        <f>VLOOKUP($B945, FanGraphs_Standings[[Abbreviation]:[2024 Projected Full Season W%]], 18, FALSE)</f>
        <v>#N/A</v>
      </c>
      <c r="AF945" s="11" t="e">
        <f t="shared" si="167"/>
        <v>#N/A</v>
      </c>
      <c r="AG945" s="11" t="e">
        <f>VLOOKUP($B945, 'Home Field Adv'!$A$2:$I$31, 9, FALSE)</f>
        <v>#N/A</v>
      </c>
      <c r="AH945" s="11" t="e">
        <f>VLOOKUP($C945, FanGraphs_Standings[[Abbreviation]:[2024 Year to Date G]], 2, FALSE)</f>
        <v>#N/A</v>
      </c>
      <c r="AI945" s="11" t="e">
        <f>_xlfn.IFNA(VLOOKUP($E945, 'SP Per G'!$A$2:$D$1385, 3, FALSE), AO945)</f>
        <v>#N/A</v>
      </c>
      <c r="AJ945" s="11" t="e">
        <f>IF(AND(ISNA(VLOOKUP($E945, 'SP Per G'!$A$2:$D$1385, 4, FALSE)), ISTEXT($E945)), AI945,IF(ISNA(VLOOKUP($E945, 'SP Per G'!$A$2:$D$1385, 4, FALSE)), AO945, VLOOKUP($E945, 'SP Per G'!$A$2:$D$1385, 4, FALSE)))</f>
        <v>#N/A</v>
      </c>
      <c r="AK945" s="11" t="e">
        <f t="shared" si="168"/>
        <v>#N/A</v>
      </c>
      <c r="AL945" s="11" t="e">
        <f>_xlfn.IFNA(VLOOKUP($E945, Individual_Pitching___Dashboard[], 18, FALSE), VLOOKUP($C945,Team_Pitching___Advanced[[Team]:[SIERA]],16,FALSE))</f>
        <v>#N/A</v>
      </c>
      <c r="AM945" s="11" t="e">
        <f>_xlfn.IFNA(VLOOKUP($E945, Individual_Pitching___Dashboard[], 20, FALSE), VLOOKUP($C945,Team_Pitching___Advanced[[Team]:[xFIP]],19,FALSE))</f>
        <v>#N/A</v>
      </c>
      <c r="AN945" s="11" t="e">
        <f>_xlfn.IFNA(VLOOKUP($E945,Individual_Pitching___Advanced[],21,FALSE),VLOOKUP($C945,Team_Pitching___Advanced[[Team]:[SIERA]],20,FALSE))</f>
        <v>#N/A</v>
      </c>
      <c r="AO945" s="11" t="e">
        <f>VLOOKUP($C945, 'Team Per G'!$A$2:$G$31, 7, FALSE)</f>
        <v>#N/A</v>
      </c>
      <c r="AP945" s="11" t="e">
        <f>VLOOKUP($C945, 'FanGraphs - Team WAR Projected'!$B$2:$E$31, 3, FALSE)/162</f>
        <v>#N/A</v>
      </c>
      <c r="AQ945" s="11" t="e">
        <f t="shared" si="169"/>
        <v>#N/A</v>
      </c>
      <c r="AR945" s="11" t="e">
        <f>VLOOKUP($C945, Team_Pitching___Advanced[[Team]:[xFIP]], 19,FALSE)</f>
        <v>#N/A</v>
      </c>
      <c r="AS945" s="11" t="e">
        <f>VLOOKUP($C945, Team_Pitching___Advanced[], 20, FALSE)</f>
        <v>#N/A</v>
      </c>
      <c r="AT945" s="11" t="e">
        <f>VLOOKUP($C945, Team_Batting___Dashboard[[Team]:[wOBA]], 16, FALSE)</f>
        <v>#N/A</v>
      </c>
      <c r="AU945" s="11" t="e">
        <f>VLOOKUP($C945, Team_Batting___Advanced[[Team]:[OPS]], 9, FALSE)</f>
        <v>#N/A</v>
      </c>
      <c r="AV945" s="11" t="e">
        <f>VLOOKUP($C945, Team_Batting___Advanced[], 19, FALSE)</f>
        <v>#N/A</v>
      </c>
      <c r="AW945" s="11" t="e">
        <f>VLOOKUP($C945, 'Team Per G'!$A$2:$G$31, 3, FALSE)</f>
        <v>#N/A</v>
      </c>
      <c r="AX945" s="11" t="e">
        <f>VLOOKUP($C945, 'Team Per G'!$A$2:$G$31, 5, FALSE)</f>
        <v>#N/A</v>
      </c>
      <c r="AY945" s="11" t="e">
        <f>VLOOKUP($C945, 'Team Per G'!$A$2:$G$31, 4, FALSE)</f>
        <v>#N/A</v>
      </c>
      <c r="AZ945" s="11" t="e">
        <f>VLOOKUP($C945, Team_Batting___Dashboard[], 22, FALSE)/$AH945</f>
        <v>#N/A</v>
      </c>
      <c r="BA945" s="11" t="e">
        <f>VLOOKUP($C945, 'FanGraphs - Team WAR Projected'!$B$2:$E$31, 4, FALSE)/162</f>
        <v>#N/A</v>
      </c>
      <c r="BB945" s="11" t="e">
        <f t="shared" si="170"/>
        <v>#N/A</v>
      </c>
      <c r="BC945" s="11" t="e">
        <f>VLOOKUP($C945, FanGraphs_Standings[[Abbreviation]:[2024 Year to Date RS/G]], 6, FALSE)/$AH945</f>
        <v>#N/A</v>
      </c>
      <c r="BD945" s="11" t="e">
        <f>VLOOKUP($C945, FanGraphs_Standings[[Abbreviation]:[2024 Projected Full Season RDif]], 19, FALSE)/162</f>
        <v>#N/A</v>
      </c>
      <c r="BE945" s="11" t="e">
        <f t="shared" si="171"/>
        <v>#N/A</v>
      </c>
      <c r="BF945" s="11" t="e">
        <f>VLOOKUP($C945, FanGraphs_Standings[[Abbreviation]:[2024 Projected Full Season RDif]], 5, FALSE)</f>
        <v>#N/A</v>
      </c>
      <c r="BG945" s="11" t="e">
        <f>VLOOKUP($C945, FanGraphs_Standings[[Abbreviation]:[2024 Projected Full Season W%]], 18, FALSE)</f>
        <v>#N/A</v>
      </c>
      <c r="BH945" s="11" t="e">
        <f t="shared" si="172"/>
        <v>#N/A</v>
      </c>
      <c r="BI945" s="11" t="e">
        <f>VLOOKUP($C945, 'Home Field Adv'!$A$2:$K$31, 11, FALSE)</f>
        <v>#N/A</v>
      </c>
      <c r="BL945" s="12" t="str">
        <f t="shared" si="173"/>
        <v/>
      </c>
      <c r="BM945" s="12" t="str">
        <f t="shared" si="176"/>
        <v/>
      </c>
      <c r="BN945" s="12" t="str">
        <f t="shared" si="174"/>
        <v/>
      </c>
    </row>
    <row r="946" spans="6:66" x14ac:dyDescent="0.45">
      <c r="F946" s="11" t="e">
        <f>VLOOKUP($B946, FanGraphs_Standings[[Abbreviation]:[2024 Year to Date G]], 2, FALSE)</f>
        <v>#N/A</v>
      </c>
      <c r="G946" s="11" t="e">
        <f>_xlfn.IFNA(VLOOKUP($D946, 'SP Per G'!$A$2:$D$1385, 3, FALSE),M946)</f>
        <v>#N/A</v>
      </c>
      <c r="H946" s="11" t="e">
        <f>IF(AND(ISNA(VLOOKUP($D946, 'SP Per G'!$A$2:$D$1385, 4, FALSE)), ISTEXT($D946)), G946,IF(ISNA(VLOOKUP($D946, 'SP Per G'!$A$2:$D$1385, 4, FALSE)), M946, VLOOKUP($D946, 'SP Per G'!$A$2:$D$1385, 4, FALSE)))</f>
        <v>#N/A</v>
      </c>
      <c r="I946" s="11" t="e">
        <f t="shared" si="164"/>
        <v>#N/A</v>
      </c>
      <c r="J946" s="11" t="e">
        <f>_xlfn.IFNA(VLOOKUP($D946,Individual_Pitching___Dashboard[],18,FALSE),VLOOKUP(B946,Team_Pitching___Dashboard[[Team]:[ERA]],17,FALSE))</f>
        <v>#N/A</v>
      </c>
      <c r="K946" s="11" t="e">
        <f>_xlfn.IFNA(VLOOKUP($D946, Individual_Pitching___Dashboard[], 20, FALSE), VLOOKUP(B946,Team_Pitching___Dashboard[[Team]:[xFIP]],20,FALSE))</f>
        <v>#N/A</v>
      </c>
      <c r="L946" s="11" t="e">
        <f>_xlfn.IFNA(VLOOKUP($D946, Individual_Pitching___Advanced[], 21,FALSE), VLOOKUP(B946, Team_Pitching___Advanced[], 20, FALSE))</f>
        <v>#N/A</v>
      </c>
      <c r="M946" s="11" t="e">
        <f>VLOOKUP($B946, 'Team Per G'!$A$2:$G$31, 7, FALSE)</f>
        <v>#N/A</v>
      </c>
      <c r="N946" s="11" t="e">
        <f>VLOOKUP($B946, 'FanGraphs - Team WAR Projected'!$B$2:$E$31, 3, FALSE)/162</f>
        <v>#N/A</v>
      </c>
      <c r="O946" s="11" t="e">
        <f t="shared" si="165"/>
        <v>#N/A</v>
      </c>
      <c r="P946" s="11" t="e">
        <f>VLOOKUP($B946, Team_Pitching___Advanced[[Team]:[xFIP]], 19,FALSE)</f>
        <v>#N/A</v>
      </c>
      <c r="Q946" s="11" t="e">
        <f>VLOOKUP($B946, Team_Pitching___Advanced[], 20, FALSE)</f>
        <v>#N/A</v>
      </c>
      <c r="R946" s="11" t="e">
        <f>VLOOKUP($B946, Team_Batting___Dashboard[[Team]:[wOBA]], 16, FALSE)</f>
        <v>#N/A</v>
      </c>
      <c r="S946" s="11" t="e">
        <f>VLOOKUP($B946, Team_Batting___Advanced[[Team]:[OPS]], 9, FALSE)</f>
        <v>#N/A</v>
      </c>
      <c r="T946" s="11" t="e">
        <f>VLOOKUP($B946, Team_Batting___Advanced[], 19, FALSE)</f>
        <v>#N/A</v>
      </c>
      <c r="U946" s="11" t="e">
        <f>VLOOKUP($B946, 'Team Per G'!$A$2:$G$31, 3, FALSE)</f>
        <v>#N/A</v>
      </c>
      <c r="V946" s="11" t="e">
        <f>VLOOKUP($B946, 'Team Per G'!$A$2:$G$31, 5, FALSE)</f>
        <v>#N/A</v>
      </c>
      <c r="W946" s="11" t="e">
        <f>VLOOKUP($B946, 'Team Per G'!$A$2:$G$31, 4, FALSE)</f>
        <v>#N/A</v>
      </c>
      <c r="X946" s="11" t="e">
        <f>VLOOKUP($B946, Team_Batting___Dashboard[], 22, FALSE)/$F946</f>
        <v>#N/A</v>
      </c>
      <c r="Y946" s="11" t="e">
        <f>VLOOKUP($B946, 'FanGraphs - Team WAR Projected'!$B$2:$E$31, 4, FALSE)/162</f>
        <v>#N/A</v>
      </c>
      <c r="Z946" s="11" t="e">
        <f t="shared" si="166"/>
        <v>#N/A</v>
      </c>
      <c r="AA946" s="11" t="e">
        <f>VLOOKUP($B946, FanGraphs_Standings[[Abbreviation]:[2024 Year to Date RS/G]], 6, FALSE)/$F946</f>
        <v>#N/A</v>
      </c>
      <c r="AB946" s="11" t="e">
        <f>VLOOKUP($B946, FanGraphs_Standings[[Abbreviation]:[2024 Projected Full Season RDif]], 19, FALSE)/162</f>
        <v>#N/A</v>
      </c>
      <c r="AC946" s="11" t="e">
        <f t="shared" si="175"/>
        <v>#N/A</v>
      </c>
      <c r="AD946" s="11" t="e">
        <f>VLOOKUP($B946, FanGraphs_Standings[[Abbreviation]:[2024 Projected Full Season RDif]], 5, FALSE)</f>
        <v>#N/A</v>
      </c>
      <c r="AE946" s="11" t="e">
        <f>VLOOKUP($B946, FanGraphs_Standings[[Abbreviation]:[2024 Projected Full Season W%]], 18, FALSE)</f>
        <v>#N/A</v>
      </c>
      <c r="AF946" s="11" t="e">
        <f t="shared" si="167"/>
        <v>#N/A</v>
      </c>
      <c r="AG946" s="11" t="e">
        <f>VLOOKUP($B946, 'Home Field Adv'!$A$2:$I$31, 9, FALSE)</f>
        <v>#N/A</v>
      </c>
      <c r="AH946" s="11" t="e">
        <f>VLOOKUP($C946, FanGraphs_Standings[[Abbreviation]:[2024 Year to Date G]], 2, FALSE)</f>
        <v>#N/A</v>
      </c>
      <c r="AI946" s="11" t="e">
        <f>_xlfn.IFNA(VLOOKUP($E946, 'SP Per G'!$A$2:$D$1385, 3, FALSE), AO946)</f>
        <v>#N/A</v>
      </c>
      <c r="AJ946" s="11" t="e">
        <f>IF(AND(ISNA(VLOOKUP($E946, 'SP Per G'!$A$2:$D$1385, 4, FALSE)), ISTEXT($E946)), AI946,IF(ISNA(VLOOKUP($E946, 'SP Per G'!$A$2:$D$1385, 4, FALSE)), AO946, VLOOKUP($E946, 'SP Per G'!$A$2:$D$1385, 4, FALSE)))</f>
        <v>#N/A</v>
      </c>
      <c r="AK946" s="11" t="e">
        <f t="shared" si="168"/>
        <v>#N/A</v>
      </c>
      <c r="AL946" s="11" t="e">
        <f>_xlfn.IFNA(VLOOKUP($E946, Individual_Pitching___Dashboard[], 18, FALSE), VLOOKUP($C946,Team_Pitching___Advanced[[Team]:[SIERA]],16,FALSE))</f>
        <v>#N/A</v>
      </c>
      <c r="AM946" s="11" t="e">
        <f>_xlfn.IFNA(VLOOKUP($E946, Individual_Pitching___Dashboard[], 20, FALSE), VLOOKUP($C946,Team_Pitching___Advanced[[Team]:[xFIP]],19,FALSE))</f>
        <v>#N/A</v>
      </c>
      <c r="AN946" s="11" t="e">
        <f>_xlfn.IFNA(VLOOKUP($E946,Individual_Pitching___Advanced[],21,FALSE),VLOOKUP($C946,Team_Pitching___Advanced[[Team]:[SIERA]],20,FALSE))</f>
        <v>#N/A</v>
      </c>
      <c r="AO946" s="11" t="e">
        <f>VLOOKUP($C946, 'Team Per G'!$A$2:$G$31, 7, FALSE)</f>
        <v>#N/A</v>
      </c>
      <c r="AP946" s="11" t="e">
        <f>VLOOKUP($C946, 'FanGraphs - Team WAR Projected'!$B$2:$E$31, 3, FALSE)/162</f>
        <v>#N/A</v>
      </c>
      <c r="AQ946" s="11" t="e">
        <f t="shared" si="169"/>
        <v>#N/A</v>
      </c>
      <c r="AR946" s="11" t="e">
        <f>VLOOKUP($C946, Team_Pitching___Advanced[[Team]:[xFIP]], 19,FALSE)</f>
        <v>#N/A</v>
      </c>
      <c r="AS946" s="11" t="e">
        <f>VLOOKUP($C946, Team_Pitching___Advanced[], 20, FALSE)</f>
        <v>#N/A</v>
      </c>
      <c r="AT946" s="11" t="e">
        <f>VLOOKUP($C946, Team_Batting___Dashboard[[Team]:[wOBA]], 16, FALSE)</f>
        <v>#N/A</v>
      </c>
      <c r="AU946" s="11" t="e">
        <f>VLOOKUP($C946, Team_Batting___Advanced[[Team]:[OPS]], 9, FALSE)</f>
        <v>#N/A</v>
      </c>
      <c r="AV946" s="11" t="e">
        <f>VLOOKUP($C946, Team_Batting___Advanced[], 19, FALSE)</f>
        <v>#N/A</v>
      </c>
      <c r="AW946" s="11" t="e">
        <f>VLOOKUP($C946, 'Team Per G'!$A$2:$G$31, 3, FALSE)</f>
        <v>#N/A</v>
      </c>
      <c r="AX946" s="11" t="e">
        <f>VLOOKUP($C946, 'Team Per G'!$A$2:$G$31, 5, FALSE)</f>
        <v>#N/A</v>
      </c>
      <c r="AY946" s="11" t="e">
        <f>VLOOKUP($C946, 'Team Per G'!$A$2:$G$31, 4, FALSE)</f>
        <v>#N/A</v>
      </c>
      <c r="AZ946" s="11" t="e">
        <f>VLOOKUP($C946, Team_Batting___Dashboard[], 22, FALSE)/$AH946</f>
        <v>#N/A</v>
      </c>
      <c r="BA946" s="11" t="e">
        <f>VLOOKUP($C946, 'FanGraphs - Team WAR Projected'!$B$2:$E$31, 4, FALSE)/162</f>
        <v>#N/A</v>
      </c>
      <c r="BB946" s="11" t="e">
        <f t="shared" si="170"/>
        <v>#N/A</v>
      </c>
      <c r="BC946" s="11" t="e">
        <f>VLOOKUP($C946, FanGraphs_Standings[[Abbreviation]:[2024 Year to Date RS/G]], 6, FALSE)/$AH946</f>
        <v>#N/A</v>
      </c>
      <c r="BD946" s="11" t="e">
        <f>VLOOKUP($C946, FanGraphs_Standings[[Abbreviation]:[2024 Projected Full Season RDif]], 19, FALSE)/162</f>
        <v>#N/A</v>
      </c>
      <c r="BE946" s="11" t="e">
        <f t="shared" si="171"/>
        <v>#N/A</v>
      </c>
      <c r="BF946" s="11" t="e">
        <f>VLOOKUP($C946, FanGraphs_Standings[[Abbreviation]:[2024 Projected Full Season RDif]], 5, FALSE)</f>
        <v>#N/A</v>
      </c>
      <c r="BG946" s="11" t="e">
        <f>VLOOKUP($C946, FanGraphs_Standings[[Abbreviation]:[2024 Projected Full Season W%]], 18, FALSE)</f>
        <v>#N/A</v>
      </c>
      <c r="BH946" s="11" t="e">
        <f t="shared" si="172"/>
        <v>#N/A</v>
      </c>
      <c r="BI946" s="11" t="e">
        <f>VLOOKUP($C946, 'Home Field Adv'!$A$2:$K$31, 11, FALSE)</f>
        <v>#N/A</v>
      </c>
      <c r="BL946" s="12" t="str">
        <f t="shared" si="173"/>
        <v/>
      </c>
      <c r="BM946" s="12" t="str">
        <f t="shared" si="176"/>
        <v/>
      </c>
      <c r="BN946" s="12" t="str">
        <f t="shared" si="174"/>
        <v/>
      </c>
    </row>
    <row r="947" spans="6:66" x14ac:dyDescent="0.45">
      <c r="F947" s="11" t="e">
        <f>VLOOKUP($B947, FanGraphs_Standings[[Abbreviation]:[2024 Year to Date G]], 2, FALSE)</f>
        <v>#N/A</v>
      </c>
      <c r="G947" s="11" t="e">
        <f>_xlfn.IFNA(VLOOKUP($D947, 'SP Per G'!$A$2:$D$1385, 3, FALSE),M947)</f>
        <v>#N/A</v>
      </c>
      <c r="H947" s="11" t="e">
        <f>IF(AND(ISNA(VLOOKUP($D947, 'SP Per G'!$A$2:$D$1385, 4, FALSE)), ISTEXT($D947)), G947,IF(ISNA(VLOOKUP($D947, 'SP Per G'!$A$2:$D$1385, 4, FALSE)), M947, VLOOKUP($D947, 'SP Per G'!$A$2:$D$1385, 4, FALSE)))</f>
        <v>#N/A</v>
      </c>
      <c r="I947" s="11" t="e">
        <f t="shared" si="164"/>
        <v>#N/A</v>
      </c>
      <c r="J947" s="11" t="e">
        <f>_xlfn.IFNA(VLOOKUP($D947,Individual_Pitching___Dashboard[],18,FALSE),VLOOKUP(B947,Team_Pitching___Dashboard[[Team]:[ERA]],17,FALSE))</f>
        <v>#N/A</v>
      </c>
      <c r="K947" s="11" t="e">
        <f>_xlfn.IFNA(VLOOKUP($D947, Individual_Pitching___Dashboard[], 20, FALSE), VLOOKUP(B947,Team_Pitching___Dashboard[[Team]:[xFIP]],20,FALSE))</f>
        <v>#N/A</v>
      </c>
      <c r="L947" s="11" t="e">
        <f>_xlfn.IFNA(VLOOKUP($D947, Individual_Pitching___Advanced[], 21,FALSE), VLOOKUP(B947, Team_Pitching___Advanced[], 20, FALSE))</f>
        <v>#N/A</v>
      </c>
      <c r="M947" s="11" t="e">
        <f>VLOOKUP($B947, 'Team Per G'!$A$2:$G$31, 7, FALSE)</f>
        <v>#N/A</v>
      </c>
      <c r="N947" s="11" t="e">
        <f>VLOOKUP($B947, 'FanGraphs - Team WAR Projected'!$B$2:$E$31, 3, FALSE)/162</f>
        <v>#N/A</v>
      </c>
      <c r="O947" s="11" t="e">
        <f t="shared" si="165"/>
        <v>#N/A</v>
      </c>
      <c r="P947" s="11" t="e">
        <f>VLOOKUP($B947, Team_Pitching___Advanced[[Team]:[xFIP]], 19,FALSE)</f>
        <v>#N/A</v>
      </c>
      <c r="Q947" s="11" t="e">
        <f>VLOOKUP($B947, Team_Pitching___Advanced[], 20, FALSE)</f>
        <v>#N/A</v>
      </c>
      <c r="R947" s="11" t="e">
        <f>VLOOKUP($B947, Team_Batting___Dashboard[[Team]:[wOBA]], 16, FALSE)</f>
        <v>#N/A</v>
      </c>
      <c r="S947" s="11" t="e">
        <f>VLOOKUP($B947, Team_Batting___Advanced[[Team]:[OPS]], 9, FALSE)</f>
        <v>#N/A</v>
      </c>
      <c r="T947" s="11" t="e">
        <f>VLOOKUP($B947, Team_Batting___Advanced[], 19, FALSE)</f>
        <v>#N/A</v>
      </c>
      <c r="U947" s="11" t="e">
        <f>VLOOKUP($B947, 'Team Per G'!$A$2:$G$31, 3, FALSE)</f>
        <v>#N/A</v>
      </c>
      <c r="V947" s="11" t="e">
        <f>VLOOKUP($B947, 'Team Per G'!$A$2:$G$31, 5, FALSE)</f>
        <v>#N/A</v>
      </c>
      <c r="W947" s="11" t="e">
        <f>VLOOKUP($B947, 'Team Per G'!$A$2:$G$31, 4, FALSE)</f>
        <v>#N/A</v>
      </c>
      <c r="X947" s="11" t="e">
        <f>VLOOKUP($B947, Team_Batting___Dashboard[], 22, FALSE)/$F947</f>
        <v>#N/A</v>
      </c>
      <c r="Y947" s="11" t="e">
        <f>VLOOKUP($B947, 'FanGraphs - Team WAR Projected'!$B$2:$E$31, 4, FALSE)/162</f>
        <v>#N/A</v>
      </c>
      <c r="Z947" s="11" t="e">
        <f t="shared" si="166"/>
        <v>#N/A</v>
      </c>
      <c r="AA947" s="11" t="e">
        <f>VLOOKUP($B947, FanGraphs_Standings[[Abbreviation]:[2024 Year to Date RS/G]], 6, FALSE)/$F947</f>
        <v>#N/A</v>
      </c>
      <c r="AB947" s="11" t="e">
        <f>VLOOKUP($B947, FanGraphs_Standings[[Abbreviation]:[2024 Projected Full Season RDif]], 19, FALSE)/162</f>
        <v>#N/A</v>
      </c>
      <c r="AC947" s="11" t="e">
        <f t="shared" si="175"/>
        <v>#N/A</v>
      </c>
      <c r="AD947" s="11" t="e">
        <f>VLOOKUP($B947, FanGraphs_Standings[[Abbreviation]:[2024 Projected Full Season RDif]], 5, FALSE)</f>
        <v>#N/A</v>
      </c>
      <c r="AE947" s="11" t="e">
        <f>VLOOKUP($B947, FanGraphs_Standings[[Abbreviation]:[2024 Projected Full Season W%]], 18, FALSE)</f>
        <v>#N/A</v>
      </c>
      <c r="AF947" s="11" t="e">
        <f t="shared" si="167"/>
        <v>#N/A</v>
      </c>
      <c r="AG947" s="11" t="e">
        <f>VLOOKUP($B947, 'Home Field Adv'!$A$2:$I$31, 9, FALSE)</f>
        <v>#N/A</v>
      </c>
      <c r="AH947" s="11" t="e">
        <f>VLOOKUP($C947, FanGraphs_Standings[[Abbreviation]:[2024 Year to Date G]], 2, FALSE)</f>
        <v>#N/A</v>
      </c>
      <c r="AI947" s="11" t="e">
        <f>_xlfn.IFNA(VLOOKUP($E947, 'SP Per G'!$A$2:$D$1385, 3, FALSE), AO947)</f>
        <v>#N/A</v>
      </c>
      <c r="AJ947" s="11" t="e">
        <f>IF(AND(ISNA(VLOOKUP($E947, 'SP Per G'!$A$2:$D$1385, 4, FALSE)), ISTEXT($E947)), AI947,IF(ISNA(VLOOKUP($E947, 'SP Per G'!$A$2:$D$1385, 4, FALSE)), AO947, VLOOKUP($E947, 'SP Per G'!$A$2:$D$1385, 4, FALSE)))</f>
        <v>#N/A</v>
      </c>
      <c r="AK947" s="11" t="e">
        <f t="shared" si="168"/>
        <v>#N/A</v>
      </c>
      <c r="AL947" s="11" t="e">
        <f>_xlfn.IFNA(VLOOKUP($E947, Individual_Pitching___Dashboard[], 18, FALSE), VLOOKUP($C947,Team_Pitching___Advanced[[Team]:[SIERA]],16,FALSE))</f>
        <v>#N/A</v>
      </c>
      <c r="AM947" s="11" t="e">
        <f>_xlfn.IFNA(VLOOKUP($E947, Individual_Pitching___Dashboard[], 20, FALSE), VLOOKUP($C947,Team_Pitching___Advanced[[Team]:[xFIP]],19,FALSE))</f>
        <v>#N/A</v>
      </c>
      <c r="AN947" s="11" t="e">
        <f>_xlfn.IFNA(VLOOKUP($E947,Individual_Pitching___Advanced[],21,FALSE),VLOOKUP($C947,Team_Pitching___Advanced[[Team]:[SIERA]],20,FALSE))</f>
        <v>#N/A</v>
      </c>
      <c r="AO947" s="11" t="e">
        <f>VLOOKUP($C947, 'Team Per G'!$A$2:$G$31, 7, FALSE)</f>
        <v>#N/A</v>
      </c>
      <c r="AP947" s="11" t="e">
        <f>VLOOKUP($C947, 'FanGraphs - Team WAR Projected'!$B$2:$E$31, 3, FALSE)/162</f>
        <v>#N/A</v>
      </c>
      <c r="AQ947" s="11" t="e">
        <f t="shared" si="169"/>
        <v>#N/A</v>
      </c>
      <c r="AR947" s="11" t="e">
        <f>VLOOKUP($C947, Team_Pitching___Advanced[[Team]:[xFIP]], 19,FALSE)</f>
        <v>#N/A</v>
      </c>
      <c r="AS947" s="11" t="e">
        <f>VLOOKUP($C947, Team_Pitching___Advanced[], 20, FALSE)</f>
        <v>#N/A</v>
      </c>
      <c r="AT947" s="11" t="e">
        <f>VLOOKUP($C947, Team_Batting___Dashboard[[Team]:[wOBA]], 16, FALSE)</f>
        <v>#N/A</v>
      </c>
      <c r="AU947" s="11" t="e">
        <f>VLOOKUP($C947, Team_Batting___Advanced[[Team]:[OPS]], 9, FALSE)</f>
        <v>#N/A</v>
      </c>
      <c r="AV947" s="11" t="e">
        <f>VLOOKUP($C947, Team_Batting___Advanced[], 19, FALSE)</f>
        <v>#N/A</v>
      </c>
      <c r="AW947" s="11" t="e">
        <f>VLOOKUP($C947, 'Team Per G'!$A$2:$G$31, 3, FALSE)</f>
        <v>#N/A</v>
      </c>
      <c r="AX947" s="11" t="e">
        <f>VLOOKUP($C947, 'Team Per G'!$A$2:$G$31, 5, FALSE)</f>
        <v>#N/A</v>
      </c>
      <c r="AY947" s="11" t="e">
        <f>VLOOKUP($C947, 'Team Per G'!$A$2:$G$31, 4, FALSE)</f>
        <v>#N/A</v>
      </c>
      <c r="AZ947" s="11" t="e">
        <f>VLOOKUP($C947, Team_Batting___Dashboard[], 22, FALSE)/$AH947</f>
        <v>#N/A</v>
      </c>
      <c r="BA947" s="11" t="e">
        <f>VLOOKUP($C947, 'FanGraphs - Team WAR Projected'!$B$2:$E$31, 4, FALSE)/162</f>
        <v>#N/A</v>
      </c>
      <c r="BB947" s="11" t="e">
        <f t="shared" si="170"/>
        <v>#N/A</v>
      </c>
      <c r="BC947" s="11" t="e">
        <f>VLOOKUP($C947, FanGraphs_Standings[[Abbreviation]:[2024 Year to Date RS/G]], 6, FALSE)/$AH947</f>
        <v>#N/A</v>
      </c>
      <c r="BD947" s="11" t="e">
        <f>VLOOKUP($C947, FanGraphs_Standings[[Abbreviation]:[2024 Projected Full Season RDif]], 19, FALSE)/162</f>
        <v>#N/A</v>
      </c>
      <c r="BE947" s="11" t="e">
        <f t="shared" si="171"/>
        <v>#N/A</v>
      </c>
      <c r="BF947" s="11" t="e">
        <f>VLOOKUP($C947, FanGraphs_Standings[[Abbreviation]:[2024 Projected Full Season RDif]], 5, FALSE)</f>
        <v>#N/A</v>
      </c>
      <c r="BG947" s="11" t="e">
        <f>VLOOKUP($C947, FanGraphs_Standings[[Abbreviation]:[2024 Projected Full Season W%]], 18, FALSE)</f>
        <v>#N/A</v>
      </c>
      <c r="BH947" s="11" t="e">
        <f t="shared" si="172"/>
        <v>#N/A</v>
      </c>
      <c r="BI947" s="11" t="e">
        <f>VLOOKUP($C947, 'Home Field Adv'!$A$2:$K$31, 11, FALSE)</f>
        <v>#N/A</v>
      </c>
      <c r="BL947" s="12" t="str">
        <f t="shared" si="173"/>
        <v/>
      </c>
      <c r="BM947" s="12" t="str">
        <f t="shared" si="176"/>
        <v/>
      </c>
      <c r="BN947" s="12" t="str">
        <f t="shared" si="174"/>
        <v/>
      </c>
    </row>
    <row r="948" spans="6:66" x14ac:dyDescent="0.45">
      <c r="F948" s="11" t="e">
        <f>VLOOKUP($B948, FanGraphs_Standings[[Abbreviation]:[2024 Year to Date G]], 2, FALSE)</f>
        <v>#N/A</v>
      </c>
      <c r="G948" s="11" t="e">
        <f>_xlfn.IFNA(VLOOKUP($D948, 'SP Per G'!$A$2:$D$1385, 3, FALSE),M948)</f>
        <v>#N/A</v>
      </c>
      <c r="H948" s="11" t="e">
        <f>IF(AND(ISNA(VLOOKUP($D948, 'SP Per G'!$A$2:$D$1385, 4, FALSE)), ISTEXT($D948)), G948,IF(ISNA(VLOOKUP($D948, 'SP Per G'!$A$2:$D$1385, 4, FALSE)), M948, VLOOKUP($D948, 'SP Per G'!$A$2:$D$1385, 4, FALSE)))</f>
        <v>#N/A</v>
      </c>
      <c r="I948" s="11" t="e">
        <f t="shared" si="164"/>
        <v>#N/A</v>
      </c>
      <c r="J948" s="11" t="e">
        <f>_xlfn.IFNA(VLOOKUP($D948,Individual_Pitching___Dashboard[],18,FALSE),VLOOKUP(B948,Team_Pitching___Dashboard[[Team]:[ERA]],17,FALSE))</f>
        <v>#N/A</v>
      </c>
      <c r="K948" s="11" t="e">
        <f>_xlfn.IFNA(VLOOKUP($D948, Individual_Pitching___Dashboard[], 20, FALSE), VLOOKUP(B948,Team_Pitching___Dashboard[[Team]:[xFIP]],20,FALSE))</f>
        <v>#N/A</v>
      </c>
      <c r="L948" s="11" t="e">
        <f>_xlfn.IFNA(VLOOKUP($D948, Individual_Pitching___Advanced[], 21,FALSE), VLOOKUP(B948, Team_Pitching___Advanced[], 20, FALSE))</f>
        <v>#N/A</v>
      </c>
      <c r="M948" s="11" t="e">
        <f>VLOOKUP($B948, 'Team Per G'!$A$2:$G$31, 7, FALSE)</f>
        <v>#N/A</v>
      </c>
      <c r="N948" s="11" t="e">
        <f>VLOOKUP($B948, 'FanGraphs - Team WAR Projected'!$B$2:$E$31, 3, FALSE)/162</f>
        <v>#N/A</v>
      </c>
      <c r="O948" s="11" t="e">
        <f t="shared" si="165"/>
        <v>#N/A</v>
      </c>
      <c r="P948" s="11" t="e">
        <f>VLOOKUP($B948, Team_Pitching___Advanced[[Team]:[xFIP]], 19,FALSE)</f>
        <v>#N/A</v>
      </c>
      <c r="Q948" s="11" t="e">
        <f>VLOOKUP($B948, Team_Pitching___Advanced[], 20, FALSE)</f>
        <v>#N/A</v>
      </c>
      <c r="R948" s="11" t="e">
        <f>VLOOKUP($B948, Team_Batting___Dashboard[[Team]:[wOBA]], 16, FALSE)</f>
        <v>#N/A</v>
      </c>
      <c r="S948" s="11" t="e">
        <f>VLOOKUP($B948, Team_Batting___Advanced[[Team]:[OPS]], 9, FALSE)</f>
        <v>#N/A</v>
      </c>
      <c r="T948" s="11" t="e">
        <f>VLOOKUP($B948, Team_Batting___Advanced[], 19, FALSE)</f>
        <v>#N/A</v>
      </c>
      <c r="U948" s="11" t="e">
        <f>VLOOKUP($B948, 'Team Per G'!$A$2:$G$31, 3, FALSE)</f>
        <v>#N/A</v>
      </c>
      <c r="V948" s="11" t="e">
        <f>VLOOKUP($B948, 'Team Per G'!$A$2:$G$31, 5, FALSE)</f>
        <v>#N/A</v>
      </c>
      <c r="W948" s="11" t="e">
        <f>VLOOKUP($B948, 'Team Per G'!$A$2:$G$31, 4, FALSE)</f>
        <v>#N/A</v>
      </c>
      <c r="X948" s="11" t="e">
        <f>VLOOKUP($B948, Team_Batting___Dashboard[], 22, FALSE)/$F948</f>
        <v>#N/A</v>
      </c>
      <c r="Y948" s="11" t="e">
        <f>VLOOKUP($B948, 'FanGraphs - Team WAR Projected'!$B$2:$E$31, 4, FALSE)/162</f>
        <v>#N/A</v>
      </c>
      <c r="Z948" s="11" t="e">
        <f t="shared" si="166"/>
        <v>#N/A</v>
      </c>
      <c r="AA948" s="11" t="e">
        <f>VLOOKUP($B948, FanGraphs_Standings[[Abbreviation]:[2024 Year to Date RS/G]], 6, FALSE)/$F948</f>
        <v>#N/A</v>
      </c>
      <c r="AB948" s="11" t="e">
        <f>VLOOKUP($B948, FanGraphs_Standings[[Abbreviation]:[2024 Projected Full Season RDif]], 19, FALSE)/162</f>
        <v>#N/A</v>
      </c>
      <c r="AC948" s="11" t="e">
        <f t="shared" si="175"/>
        <v>#N/A</v>
      </c>
      <c r="AD948" s="11" t="e">
        <f>VLOOKUP($B948, FanGraphs_Standings[[Abbreviation]:[2024 Projected Full Season RDif]], 5, FALSE)</f>
        <v>#N/A</v>
      </c>
      <c r="AE948" s="11" t="e">
        <f>VLOOKUP($B948, FanGraphs_Standings[[Abbreviation]:[2024 Projected Full Season W%]], 18, FALSE)</f>
        <v>#N/A</v>
      </c>
      <c r="AF948" s="11" t="e">
        <f t="shared" si="167"/>
        <v>#N/A</v>
      </c>
      <c r="AG948" s="11" t="e">
        <f>VLOOKUP($B948, 'Home Field Adv'!$A$2:$I$31, 9, FALSE)</f>
        <v>#N/A</v>
      </c>
      <c r="AH948" s="11" t="e">
        <f>VLOOKUP($C948, FanGraphs_Standings[[Abbreviation]:[2024 Year to Date G]], 2, FALSE)</f>
        <v>#N/A</v>
      </c>
      <c r="AI948" s="11" t="e">
        <f>_xlfn.IFNA(VLOOKUP($E948, 'SP Per G'!$A$2:$D$1385, 3, FALSE), AO948)</f>
        <v>#N/A</v>
      </c>
      <c r="AJ948" s="11" t="e">
        <f>IF(AND(ISNA(VLOOKUP($E948, 'SP Per G'!$A$2:$D$1385, 4, FALSE)), ISTEXT($E948)), AI948,IF(ISNA(VLOOKUP($E948, 'SP Per G'!$A$2:$D$1385, 4, FALSE)), AO948, VLOOKUP($E948, 'SP Per G'!$A$2:$D$1385, 4, FALSE)))</f>
        <v>#N/A</v>
      </c>
      <c r="AK948" s="11" t="e">
        <f t="shared" si="168"/>
        <v>#N/A</v>
      </c>
      <c r="AL948" s="11" t="e">
        <f>_xlfn.IFNA(VLOOKUP($E948, Individual_Pitching___Dashboard[], 18, FALSE), VLOOKUP($C948,Team_Pitching___Advanced[[Team]:[SIERA]],16,FALSE))</f>
        <v>#N/A</v>
      </c>
      <c r="AM948" s="11" t="e">
        <f>_xlfn.IFNA(VLOOKUP($E948, Individual_Pitching___Dashboard[], 20, FALSE), VLOOKUP($C948,Team_Pitching___Advanced[[Team]:[xFIP]],19,FALSE))</f>
        <v>#N/A</v>
      </c>
      <c r="AN948" s="11" t="e">
        <f>_xlfn.IFNA(VLOOKUP($E948,Individual_Pitching___Advanced[],21,FALSE),VLOOKUP($C948,Team_Pitching___Advanced[[Team]:[SIERA]],20,FALSE))</f>
        <v>#N/A</v>
      </c>
      <c r="AO948" s="11" t="e">
        <f>VLOOKUP($C948, 'Team Per G'!$A$2:$G$31, 7, FALSE)</f>
        <v>#N/A</v>
      </c>
      <c r="AP948" s="11" t="e">
        <f>VLOOKUP($C948, 'FanGraphs - Team WAR Projected'!$B$2:$E$31, 3, FALSE)/162</f>
        <v>#N/A</v>
      </c>
      <c r="AQ948" s="11" t="e">
        <f t="shared" si="169"/>
        <v>#N/A</v>
      </c>
      <c r="AR948" s="11" t="e">
        <f>VLOOKUP($C948, Team_Pitching___Advanced[[Team]:[xFIP]], 19,FALSE)</f>
        <v>#N/A</v>
      </c>
      <c r="AS948" s="11" t="e">
        <f>VLOOKUP($C948, Team_Pitching___Advanced[], 20, FALSE)</f>
        <v>#N/A</v>
      </c>
      <c r="AT948" s="11" t="e">
        <f>VLOOKUP($C948, Team_Batting___Dashboard[[Team]:[wOBA]], 16, FALSE)</f>
        <v>#N/A</v>
      </c>
      <c r="AU948" s="11" t="e">
        <f>VLOOKUP($C948, Team_Batting___Advanced[[Team]:[OPS]], 9, FALSE)</f>
        <v>#N/A</v>
      </c>
      <c r="AV948" s="11" t="e">
        <f>VLOOKUP($C948, Team_Batting___Advanced[], 19, FALSE)</f>
        <v>#N/A</v>
      </c>
      <c r="AW948" s="11" t="e">
        <f>VLOOKUP($C948, 'Team Per G'!$A$2:$G$31, 3, FALSE)</f>
        <v>#N/A</v>
      </c>
      <c r="AX948" s="11" t="e">
        <f>VLOOKUP($C948, 'Team Per G'!$A$2:$G$31, 5, FALSE)</f>
        <v>#N/A</v>
      </c>
      <c r="AY948" s="11" t="e">
        <f>VLOOKUP($C948, 'Team Per G'!$A$2:$G$31, 4, FALSE)</f>
        <v>#N/A</v>
      </c>
      <c r="AZ948" s="11" t="e">
        <f>VLOOKUP($C948, Team_Batting___Dashboard[], 22, FALSE)/$AH948</f>
        <v>#N/A</v>
      </c>
      <c r="BA948" s="11" t="e">
        <f>VLOOKUP($C948, 'FanGraphs - Team WAR Projected'!$B$2:$E$31, 4, FALSE)/162</f>
        <v>#N/A</v>
      </c>
      <c r="BB948" s="11" t="e">
        <f t="shared" si="170"/>
        <v>#N/A</v>
      </c>
      <c r="BC948" s="11" t="e">
        <f>VLOOKUP($C948, FanGraphs_Standings[[Abbreviation]:[2024 Year to Date RS/G]], 6, FALSE)/$AH948</f>
        <v>#N/A</v>
      </c>
      <c r="BD948" s="11" t="e">
        <f>VLOOKUP($C948, FanGraphs_Standings[[Abbreviation]:[2024 Projected Full Season RDif]], 19, FALSE)/162</f>
        <v>#N/A</v>
      </c>
      <c r="BE948" s="11" t="e">
        <f t="shared" si="171"/>
        <v>#N/A</v>
      </c>
      <c r="BF948" s="11" t="e">
        <f>VLOOKUP($C948, FanGraphs_Standings[[Abbreviation]:[2024 Projected Full Season RDif]], 5, FALSE)</f>
        <v>#N/A</v>
      </c>
      <c r="BG948" s="11" t="e">
        <f>VLOOKUP($C948, FanGraphs_Standings[[Abbreviation]:[2024 Projected Full Season W%]], 18, FALSE)</f>
        <v>#N/A</v>
      </c>
      <c r="BH948" s="11" t="e">
        <f t="shared" si="172"/>
        <v>#N/A</v>
      </c>
      <c r="BI948" s="11" t="e">
        <f>VLOOKUP($C948, 'Home Field Adv'!$A$2:$K$31, 11, FALSE)</f>
        <v>#N/A</v>
      </c>
      <c r="BL948" s="12" t="str">
        <f t="shared" si="173"/>
        <v/>
      </c>
      <c r="BM948" s="12" t="str">
        <f t="shared" si="176"/>
        <v/>
      </c>
      <c r="BN948" s="12" t="str">
        <f t="shared" si="174"/>
        <v/>
      </c>
    </row>
    <row r="949" spans="6:66" x14ac:dyDescent="0.45">
      <c r="F949" s="11" t="e">
        <f>VLOOKUP($B949, FanGraphs_Standings[[Abbreviation]:[2024 Year to Date G]], 2, FALSE)</f>
        <v>#N/A</v>
      </c>
      <c r="G949" s="11" t="e">
        <f>_xlfn.IFNA(VLOOKUP($D949, 'SP Per G'!$A$2:$D$1385, 3, FALSE),M949)</f>
        <v>#N/A</v>
      </c>
      <c r="H949" s="11" t="e">
        <f>IF(AND(ISNA(VLOOKUP($D949, 'SP Per G'!$A$2:$D$1385, 4, FALSE)), ISTEXT($D949)), G949,IF(ISNA(VLOOKUP($D949, 'SP Per G'!$A$2:$D$1385, 4, FALSE)), M949, VLOOKUP($D949, 'SP Per G'!$A$2:$D$1385, 4, FALSE)))</f>
        <v>#N/A</v>
      </c>
      <c r="I949" s="11" t="e">
        <f t="shared" si="164"/>
        <v>#N/A</v>
      </c>
      <c r="J949" s="11" t="e">
        <f>_xlfn.IFNA(VLOOKUP($D949,Individual_Pitching___Dashboard[],18,FALSE),VLOOKUP(B949,Team_Pitching___Dashboard[[Team]:[ERA]],17,FALSE))</f>
        <v>#N/A</v>
      </c>
      <c r="K949" s="11" t="e">
        <f>_xlfn.IFNA(VLOOKUP($D949, Individual_Pitching___Dashboard[], 20, FALSE), VLOOKUP(B949,Team_Pitching___Dashboard[[Team]:[xFIP]],20,FALSE))</f>
        <v>#N/A</v>
      </c>
      <c r="L949" s="11" t="e">
        <f>_xlfn.IFNA(VLOOKUP($D949, Individual_Pitching___Advanced[], 21,FALSE), VLOOKUP(B949, Team_Pitching___Advanced[], 20, FALSE))</f>
        <v>#N/A</v>
      </c>
      <c r="M949" s="11" t="e">
        <f>VLOOKUP($B949, 'Team Per G'!$A$2:$G$31, 7, FALSE)</f>
        <v>#N/A</v>
      </c>
      <c r="N949" s="11" t="e">
        <f>VLOOKUP($B949, 'FanGraphs - Team WAR Projected'!$B$2:$E$31, 3, FALSE)/162</f>
        <v>#N/A</v>
      </c>
      <c r="O949" s="11" t="e">
        <f t="shared" si="165"/>
        <v>#N/A</v>
      </c>
      <c r="P949" s="11" t="e">
        <f>VLOOKUP($B949, Team_Pitching___Advanced[[Team]:[xFIP]], 19,FALSE)</f>
        <v>#N/A</v>
      </c>
      <c r="Q949" s="11" t="e">
        <f>VLOOKUP($B949, Team_Pitching___Advanced[], 20, FALSE)</f>
        <v>#N/A</v>
      </c>
      <c r="R949" s="11" t="e">
        <f>VLOOKUP($B949, Team_Batting___Dashboard[[Team]:[wOBA]], 16, FALSE)</f>
        <v>#N/A</v>
      </c>
      <c r="S949" s="11" t="e">
        <f>VLOOKUP($B949, Team_Batting___Advanced[[Team]:[OPS]], 9, FALSE)</f>
        <v>#N/A</v>
      </c>
      <c r="T949" s="11" t="e">
        <f>VLOOKUP($B949, Team_Batting___Advanced[], 19, FALSE)</f>
        <v>#N/A</v>
      </c>
      <c r="U949" s="11" t="e">
        <f>VLOOKUP($B949, 'Team Per G'!$A$2:$G$31, 3, FALSE)</f>
        <v>#N/A</v>
      </c>
      <c r="V949" s="11" t="e">
        <f>VLOOKUP($B949, 'Team Per G'!$A$2:$G$31, 5, FALSE)</f>
        <v>#N/A</v>
      </c>
      <c r="W949" s="11" t="e">
        <f>VLOOKUP($B949, 'Team Per G'!$A$2:$G$31, 4, FALSE)</f>
        <v>#N/A</v>
      </c>
      <c r="X949" s="11" t="e">
        <f>VLOOKUP($B949, Team_Batting___Dashboard[], 22, FALSE)/$F949</f>
        <v>#N/A</v>
      </c>
      <c r="Y949" s="11" t="e">
        <f>VLOOKUP($B949, 'FanGraphs - Team WAR Projected'!$B$2:$E$31, 4, FALSE)/162</f>
        <v>#N/A</v>
      </c>
      <c r="Z949" s="11" t="e">
        <f t="shared" si="166"/>
        <v>#N/A</v>
      </c>
      <c r="AA949" s="11" t="e">
        <f>VLOOKUP($B949, FanGraphs_Standings[[Abbreviation]:[2024 Year to Date RS/G]], 6, FALSE)/$F949</f>
        <v>#N/A</v>
      </c>
      <c r="AB949" s="11" t="e">
        <f>VLOOKUP($B949, FanGraphs_Standings[[Abbreviation]:[2024 Projected Full Season RDif]], 19, FALSE)/162</f>
        <v>#N/A</v>
      </c>
      <c r="AC949" s="11" t="e">
        <f t="shared" si="175"/>
        <v>#N/A</v>
      </c>
      <c r="AD949" s="11" t="e">
        <f>VLOOKUP($B949, FanGraphs_Standings[[Abbreviation]:[2024 Projected Full Season RDif]], 5, FALSE)</f>
        <v>#N/A</v>
      </c>
      <c r="AE949" s="11" t="e">
        <f>VLOOKUP($B949, FanGraphs_Standings[[Abbreviation]:[2024 Projected Full Season W%]], 18, FALSE)</f>
        <v>#N/A</v>
      </c>
      <c r="AF949" s="11" t="e">
        <f t="shared" si="167"/>
        <v>#N/A</v>
      </c>
      <c r="AG949" s="11" t="e">
        <f>VLOOKUP($B949, 'Home Field Adv'!$A$2:$I$31, 9, FALSE)</f>
        <v>#N/A</v>
      </c>
      <c r="AH949" s="11" t="e">
        <f>VLOOKUP($C949, FanGraphs_Standings[[Abbreviation]:[2024 Year to Date G]], 2, FALSE)</f>
        <v>#N/A</v>
      </c>
      <c r="AI949" s="11" t="e">
        <f>_xlfn.IFNA(VLOOKUP($E949, 'SP Per G'!$A$2:$D$1385, 3, FALSE), AO949)</f>
        <v>#N/A</v>
      </c>
      <c r="AJ949" s="11" t="e">
        <f>IF(AND(ISNA(VLOOKUP($E949, 'SP Per G'!$A$2:$D$1385, 4, FALSE)), ISTEXT($E949)), AI949,IF(ISNA(VLOOKUP($E949, 'SP Per G'!$A$2:$D$1385, 4, FALSE)), AO949, VLOOKUP($E949, 'SP Per G'!$A$2:$D$1385, 4, FALSE)))</f>
        <v>#N/A</v>
      </c>
      <c r="AK949" s="11" t="e">
        <f t="shared" si="168"/>
        <v>#N/A</v>
      </c>
      <c r="AL949" s="11" t="e">
        <f>_xlfn.IFNA(VLOOKUP($E949, Individual_Pitching___Dashboard[], 18, FALSE), VLOOKUP($C949,Team_Pitching___Advanced[[Team]:[SIERA]],16,FALSE))</f>
        <v>#N/A</v>
      </c>
      <c r="AM949" s="11" t="e">
        <f>_xlfn.IFNA(VLOOKUP($E949, Individual_Pitching___Dashboard[], 20, FALSE), VLOOKUP($C949,Team_Pitching___Advanced[[Team]:[xFIP]],19,FALSE))</f>
        <v>#N/A</v>
      </c>
      <c r="AN949" s="11" t="e">
        <f>_xlfn.IFNA(VLOOKUP($E949,Individual_Pitching___Advanced[],21,FALSE),VLOOKUP($C949,Team_Pitching___Advanced[[Team]:[SIERA]],20,FALSE))</f>
        <v>#N/A</v>
      </c>
      <c r="AO949" s="11" t="e">
        <f>VLOOKUP($C949, 'Team Per G'!$A$2:$G$31, 7, FALSE)</f>
        <v>#N/A</v>
      </c>
      <c r="AP949" s="11" t="e">
        <f>VLOOKUP($C949, 'FanGraphs - Team WAR Projected'!$B$2:$E$31, 3, FALSE)/162</f>
        <v>#N/A</v>
      </c>
      <c r="AQ949" s="11" t="e">
        <f t="shared" si="169"/>
        <v>#N/A</v>
      </c>
      <c r="AR949" s="11" t="e">
        <f>VLOOKUP($C949, Team_Pitching___Advanced[[Team]:[xFIP]], 19,FALSE)</f>
        <v>#N/A</v>
      </c>
      <c r="AS949" s="11" t="e">
        <f>VLOOKUP($C949, Team_Pitching___Advanced[], 20, FALSE)</f>
        <v>#N/A</v>
      </c>
      <c r="AT949" s="11" t="e">
        <f>VLOOKUP($C949, Team_Batting___Dashboard[[Team]:[wOBA]], 16, FALSE)</f>
        <v>#N/A</v>
      </c>
      <c r="AU949" s="11" t="e">
        <f>VLOOKUP($C949, Team_Batting___Advanced[[Team]:[OPS]], 9, FALSE)</f>
        <v>#N/A</v>
      </c>
      <c r="AV949" s="11" t="e">
        <f>VLOOKUP($C949, Team_Batting___Advanced[], 19, FALSE)</f>
        <v>#N/A</v>
      </c>
      <c r="AW949" s="11" t="e">
        <f>VLOOKUP($C949, 'Team Per G'!$A$2:$G$31, 3, FALSE)</f>
        <v>#N/A</v>
      </c>
      <c r="AX949" s="11" t="e">
        <f>VLOOKUP($C949, 'Team Per G'!$A$2:$G$31, 5, FALSE)</f>
        <v>#N/A</v>
      </c>
      <c r="AY949" s="11" t="e">
        <f>VLOOKUP($C949, 'Team Per G'!$A$2:$G$31, 4, FALSE)</f>
        <v>#N/A</v>
      </c>
      <c r="AZ949" s="11" t="e">
        <f>VLOOKUP($C949, Team_Batting___Dashboard[], 22, FALSE)/$AH949</f>
        <v>#N/A</v>
      </c>
      <c r="BA949" s="11" t="e">
        <f>VLOOKUP($C949, 'FanGraphs - Team WAR Projected'!$B$2:$E$31, 4, FALSE)/162</f>
        <v>#N/A</v>
      </c>
      <c r="BB949" s="11" t="e">
        <f t="shared" si="170"/>
        <v>#N/A</v>
      </c>
      <c r="BC949" s="11" t="e">
        <f>VLOOKUP($C949, FanGraphs_Standings[[Abbreviation]:[2024 Year to Date RS/G]], 6, FALSE)/$AH949</f>
        <v>#N/A</v>
      </c>
      <c r="BD949" s="11" t="e">
        <f>VLOOKUP($C949, FanGraphs_Standings[[Abbreviation]:[2024 Projected Full Season RDif]], 19, FALSE)/162</f>
        <v>#N/A</v>
      </c>
      <c r="BE949" s="11" t="e">
        <f t="shared" si="171"/>
        <v>#N/A</v>
      </c>
      <c r="BF949" s="11" t="e">
        <f>VLOOKUP($C949, FanGraphs_Standings[[Abbreviation]:[2024 Projected Full Season RDif]], 5, FALSE)</f>
        <v>#N/A</v>
      </c>
      <c r="BG949" s="11" t="e">
        <f>VLOOKUP($C949, FanGraphs_Standings[[Abbreviation]:[2024 Projected Full Season W%]], 18, FALSE)</f>
        <v>#N/A</v>
      </c>
      <c r="BH949" s="11" t="e">
        <f t="shared" si="172"/>
        <v>#N/A</v>
      </c>
      <c r="BI949" s="11" t="e">
        <f>VLOOKUP($C949, 'Home Field Adv'!$A$2:$K$31, 11, FALSE)</f>
        <v>#N/A</v>
      </c>
      <c r="BL949" s="12" t="str">
        <f t="shared" si="173"/>
        <v/>
      </c>
      <c r="BM949" s="12" t="str">
        <f t="shared" si="176"/>
        <v/>
      </c>
      <c r="BN949" s="12" t="str">
        <f t="shared" si="174"/>
        <v/>
      </c>
    </row>
    <row r="950" spans="6:66" x14ac:dyDescent="0.45">
      <c r="F950" s="11" t="e">
        <f>VLOOKUP($B950, FanGraphs_Standings[[Abbreviation]:[2024 Year to Date G]], 2, FALSE)</f>
        <v>#N/A</v>
      </c>
      <c r="G950" s="11" t="e">
        <f>_xlfn.IFNA(VLOOKUP($D950, 'SP Per G'!$A$2:$D$1385, 3, FALSE),M950)</f>
        <v>#N/A</v>
      </c>
      <c r="H950" s="11" t="e">
        <f>IF(AND(ISNA(VLOOKUP($D950, 'SP Per G'!$A$2:$D$1385, 4, FALSE)), ISTEXT($D950)), G950,IF(ISNA(VLOOKUP($D950, 'SP Per G'!$A$2:$D$1385, 4, FALSE)), M950, VLOOKUP($D950, 'SP Per G'!$A$2:$D$1385, 4, FALSE)))</f>
        <v>#N/A</v>
      </c>
      <c r="I950" s="11" t="e">
        <f t="shared" si="164"/>
        <v>#N/A</v>
      </c>
      <c r="J950" s="11" t="e">
        <f>_xlfn.IFNA(VLOOKUP($D950,Individual_Pitching___Dashboard[],18,FALSE),VLOOKUP(B950,Team_Pitching___Dashboard[[Team]:[ERA]],17,FALSE))</f>
        <v>#N/A</v>
      </c>
      <c r="K950" s="11" t="e">
        <f>_xlfn.IFNA(VLOOKUP($D950, Individual_Pitching___Dashboard[], 20, FALSE), VLOOKUP(B950,Team_Pitching___Dashboard[[Team]:[xFIP]],20,FALSE))</f>
        <v>#N/A</v>
      </c>
      <c r="L950" s="11" t="e">
        <f>_xlfn.IFNA(VLOOKUP($D950, Individual_Pitching___Advanced[], 21,FALSE), VLOOKUP(B950, Team_Pitching___Advanced[], 20, FALSE))</f>
        <v>#N/A</v>
      </c>
      <c r="M950" s="11" t="e">
        <f>VLOOKUP($B950, 'Team Per G'!$A$2:$G$31, 7, FALSE)</f>
        <v>#N/A</v>
      </c>
      <c r="N950" s="11" t="e">
        <f>VLOOKUP($B950, 'FanGraphs - Team WAR Projected'!$B$2:$E$31, 3, FALSE)/162</f>
        <v>#N/A</v>
      </c>
      <c r="O950" s="11" t="e">
        <f t="shared" si="165"/>
        <v>#N/A</v>
      </c>
      <c r="P950" s="11" t="e">
        <f>VLOOKUP($B950, Team_Pitching___Advanced[[Team]:[xFIP]], 19,FALSE)</f>
        <v>#N/A</v>
      </c>
      <c r="Q950" s="11" t="e">
        <f>VLOOKUP($B950, Team_Pitching___Advanced[], 20, FALSE)</f>
        <v>#N/A</v>
      </c>
      <c r="R950" s="11" t="e">
        <f>VLOOKUP($B950, Team_Batting___Dashboard[[Team]:[wOBA]], 16, FALSE)</f>
        <v>#N/A</v>
      </c>
      <c r="S950" s="11" t="e">
        <f>VLOOKUP($B950, Team_Batting___Advanced[[Team]:[OPS]], 9, FALSE)</f>
        <v>#N/A</v>
      </c>
      <c r="T950" s="11" t="e">
        <f>VLOOKUP($B950, Team_Batting___Advanced[], 19, FALSE)</f>
        <v>#N/A</v>
      </c>
      <c r="U950" s="11" t="e">
        <f>VLOOKUP($B950, 'Team Per G'!$A$2:$G$31, 3, FALSE)</f>
        <v>#N/A</v>
      </c>
      <c r="V950" s="11" t="e">
        <f>VLOOKUP($B950, 'Team Per G'!$A$2:$G$31, 5, FALSE)</f>
        <v>#N/A</v>
      </c>
      <c r="W950" s="11" t="e">
        <f>VLOOKUP($B950, 'Team Per G'!$A$2:$G$31, 4, FALSE)</f>
        <v>#N/A</v>
      </c>
      <c r="X950" s="11" t="e">
        <f>VLOOKUP($B950, Team_Batting___Dashboard[], 22, FALSE)/$F950</f>
        <v>#N/A</v>
      </c>
      <c r="Y950" s="11" t="e">
        <f>VLOOKUP($B950, 'FanGraphs - Team WAR Projected'!$B$2:$E$31, 4, FALSE)/162</f>
        <v>#N/A</v>
      </c>
      <c r="Z950" s="11" t="e">
        <f t="shared" si="166"/>
        <v>#N/A</v>
      </c>
      <c r="AA950" s="11" t="e">
        <f>VLOOKUP($B950, FanGraphs_Standings[[Abbreviation]:[2024 Year to Date RS/G]], 6, FALSE)/$F950</f>
        <v>#N/A</v>
      </c>
      <c r="AB950" s="11" t="e">
        <f>VLOOKUP($B950, FanGraphs_Standings[[Abbreviation]:[2024 Projected Full Season RDif]], 19, FALSE)/162</f>
        <v>#N/A</v>
      </c>
      <c r="AC950" s="11" t="e">
        <f t="shared" si="175"/>
        <v>#N/A</v>
      </c>
      <c r="AD950" s="11" t="e">
        <f>VLOOKUP($B950, FanGraphs_Standings[[Abbreviation]:[2024 Projected Full Season RDif]], 5, FALSE)</f>
        <v>#N/A</v>
      </c>
      <c r="AE950" s="11" t="e">
        <f>VLOOKUP($B950, FanGraphs_Standings[[Abbreviation]:[2024 Projected Full Season W%]], 18, FALSE)</f>
        <v>#N/A</v>
      </c>
      <c r="AF950" s="11" t="e">
        <f t="shared" si="167"/>
        <v>#N/A</v>
      </c>
      <c r="AG950" s="11" t="e">
        <f>VLOOKUP($B950, 'Home Field Adv'!$A$2:$I$31, 9, FALSE)</f>
        <v>#N/A</v>
      </c>
      <c r="AH950" s="11" t="e">
        <f>VLOOKUP($C950, FanGraphs_Standings[[Abbreviation]:[2024 Year to Date G]], 2, FALSE)</f>
        <v>#N/A</v>
      </c>
      <c r="AI950" s="11" t="e">
        <f>_xlfn.IFNA(VLOOKUP($E950, 'SP Per G'!$A$2:$D$1385, 3, FALSE), AO950)</f>
        <v>#N/A</v>
      </c>
      <c r="AJ950" s="11" t="e">
        <f>IF(AND(ISNA(VLOOKUP($E950, 'SP Per G'!$A$2:$D$1385, 4, FALSE)), ISTEXT($E950)), AI950,IF(ISNA(VLOOKUP($E950, 'SP Per G'!$A$2:$D$1385, 4, FALSE)), AO950, VLOOKUP($E950, 'SP Per G'!$A$2:$D$1385, 4, FALSE)))</f>
        <v>#N/A</v>
      </c>
      <c r="AK950" s="11" t="e">
        <f t="shared" si="168"/>
        <v>#N/A</v>
      </c>
      <c r="AL950" s="11" t="e">
        <f>_xlfn.IFNA(VLOOKUP($E950, Individual_Pitching___Dashboard[], 18, FALSE), VLOOKUP($C950,Team_Pitching___Advanced[[Team]:[SIERA]],16,FALSE))</f>
        <v>#N/A</v>
      </c>
      <c r="AM950" s="11" t="e">
        <f>_xlfn.IFNA(VLOOKUP($E950, Individual_Pitching___Dashboard[], 20, FALSE), VLOOKUP($C950,Team_Pitching___Advanced[[Team]:[xFIP]],19,FALSE))</f>
        <v>#N/A</v>
      </c>
      <c r="AN950" s="11" t="e">
        <f>_xlfn.IFNA(VLOOKUP($E950,Individual_Pitching___Advanced[],21,FALSE),VLOOKUP($C950,Team_Pitching___Advanced[[Team]:[SIERA]],20,FALSE))</f>
        <v>#N/A</v>
      </c>
      <c r="AO950" s="11" t="e">
        <f>VLOOKUP($C950, 'Team Per G'!$A$2:$G$31, 7, FALSE)</f>
        <v>#N/A</v>
      </c>
      <c r="AP950" s="11" t="e">
        <f>VLOOKUP($C950, 'FanGraphs - Team WAR Projected'!$B$2:$E$31, 3, FALSE)/162</f>
        <v>#N/A</v>
      </c>
      <c r="AQ950" s="11" t="e">
        <f t="shared" si="169"/>
        <v>#N/A</v>
      </c>
      <c r="AR950" s="11" t="e">
        <f>VLOOKUP($C950, Team_Pitching___Advanced[[Team]:[xFIP]], 19,FALSE)</f>
        <v>#N/A</v>
      </c>
      <c r="AS950" s="11" t="e">
        <f>VLOOKUP($C950, Team_Pitching___Advanced[], 20, FALSE)</f>
        <v>#N/A</v>
      </c>
      <c r="AT950" s="11" t="e">
        <f>VLOOKUP($C950, Team_Batting___Dashboard[[Team]:[wOBA]], 16, FALSE)</f>
        <v>#N/A</v>
      </c>
      <c r="AU950" s="11" t="e">
        <f>VLOOKUP($C950, Team_Batting___Advanced[[Team]:[OPS]], 9, FALSE)</f>
        <v>#N/A</v>
      </c>
      <c r="AV950" s="11" t="e">
        <f>VLOOKUP($C950, Team_Batting___Advanced[], 19, FALSE)</f>
        <v>#N/A</v>
      </c>
      <c r="AW950" s="11" t="e">
        <f>VLOOKUP($C950, 'Team Per G'!$A$2:$G$31, 3, FALSE)</f>
        <v>#N/A</v>
      </c>
      <c r="AX950" s="11" t="e">
        <f>VLOOKUP($C950, 'Team Per G'!$A$2:$G$31, 5, FALSE)</f>
        <v>#N/A</v>
      </c>
      <c r="AY950" s="11" t="e">
        <f>VLOOKUP($C950, 'Team Per G'!$A$2:$G$31, 4, FALSE)</f>
        <v>#N/A</v>
      </c>
      <c r="AZ950" s="11" t="e">
        <f>VLOOKUP($C950, Team_Batting___Dashboard[], 22, FALSE)/$AH950</f>
        <v>#N/A</v>
      </c>
      <c r="BA950" s="11" t="e">
        <f>VLOOKUP($C950, 'FanGraphs - Team WAR Projected'!$B$2:$E$31, 4, FALSE)/162</f>
        <v>#N/A</v>
      </c>
      <c r="BB950" s="11" t="e">
        <f t="shared" si="170"/>
        <v>#N/A</v>
      </c>
      <c r="BC950" s="11" t="e">
        <f>VLOOKUP($C950, FanGraphs_Standings[[Abbreviation]:[2024 Year to Date RS/G]], 6, FALSE)/$AH950</f>
        <v>#N/A</v>
      </c>
      <c r="BD950" s="11" t="e">
        <f>VLOOKUP($C950, FanGraphs_Standings[[Abbreviation]:[2024 Projected Full Season RDif]], 19, FALSE)/162</f>
        <v>#N/A</v>
      </c>
      <c r="BE950" s="11" t="e">
        <f t="shared" si="171"/>
        <v>#N/A</v>
      </c>
      <c r="BF950" s="11" t="e">
        <f>VLOOKUP($C950, FanGraphs_Standings[[Abbreviation]:[2024 Projected Full Season RDif]], 5, FALSE)</f>
        <v>#N/A</v>
      </c>
      <c r="BG950" s="11" t="e">
        <f>VLOOKUP($C950, FanGraphs_Standings[[Abbreviation]:[2024 Projected Full Season W%]], 18, FALSE)</f>
        <v>#N/A</v>
      </c>
      <c r="BH950" s="11" t="e">
        <f t="shared" si="172"/>
        <v>#N/A</v>
      </c>
      <c r="BI950" s="11" t="e">
        <f>VLOOKUP($C950, 'Home Field Adv'!$A$2:$K$31, 11, FALSE)</f>
        <v>#N/A</v>
      </c>
      <c r="BL950" s="12" t="str">
        <f t="shared" si="173"/>
        <v/>
      </c>
      <c r="BM950" s="12" t="str">
        <f t="shared" si="176"/>
        <v/>
      </c>
      <c r="BN950" s="12" t="str">
        <f t="shared" si="174"/>
        <v/>
      </c>
    </row>
    <row r="951" spans="6:66" x14ac:dyDescent="0.45">
      <c r="F951" s="11" t="e">
        <f>VLOOKUP($B951, FanGraphs_Standings[[Abbreviation]:[2024 Year to Date G]], 2, FALSE)</f>
        <v>#N/A</v>
      </c>
      <c r="G951" s="11" t="e">
        <f>_xlfn.IFNA(VLOOKUP($D951, 'SP Per G'!$A$2:$D$1385, 3, FALSE),M951)</f>
        <v>#N/A</v>
      </c>
      <c r="H951" s="11" t="e">
        <f>IF(AND(ISNA(VLOOKUP($D951, 'SP Per G'!$A$2:$D$1385, 4, FALSE)), ISTEXT($D951)), G951,IF(ISNA(VLOOKUP($D951, 'SP Per G'!$A$2:$D$1385, 4, FALSE)), M951, VLOOKUP($D951, 'SP Per G'!$A$2:$D$1385, 4, FALSE)))</f>
        <v>#N/A</v>
      </c>
      <c r="I951" s="11" t="e">
        <f t="shared" si="164"/>
        <v>#N/A</v>
      </c>
      <c r="J951" s="11" t="e">
        <f>_xlfn.IFNA(VLOOKUP($D951,Individual_Pitching___Dashboard[],18,FALSE),VLOOKUP(B951,Team_Pitching___Dashboard[[Team]:[ERA]],17,FALSE))</f>
        <v>#N/A</v>
      </c>
      <c r="K951" s="11" t="e">
        <f>_xlfn.IFNA(VLOOKUP($D951, Individual_Pitching___Dashboard[], 20, FALSE), VLOOKUP(B951,Team_Pitching___Dashboard[[Team]:[xFIP]],20,FALSE))</f>
        <v>#N/A</v>
      </c>
      <c r="L951" s="11" t="e">
        <f>_xlfn.IFNA(VLOOKUP($D951, Individual_Pitching___Advanced[], 21,FALSE), VLOOKUP(B951, Team_Pitching___Advanced[], 20, FALSE))</f>
        <v>#N/A</v>
      </c>
      <c r="M951" s="11" t="e">
        <f>VLOOKUP($B951, 'Team Per G'!$A$2:$G$31, 7, FALSE)</f>
        <v>#N/A</v>
      </c>
      <c r="N951" s="11" t="e">
        <f>VLOOKUP($B951, 'FanGraphs - Team WAR Projected'!$B$2:$E$31, 3, FALSE)/162</f>
        <v>#N/A</v>
      </c>
      <c r="O951" s="11" t="e">
        <f t="shared" si="165"/>
        <v>#N/A</v>
      </c>
      <c r="P951" s="11" t="e">
        <f>VLOOKUP($B951, Team_Pitching___Advanced[[Team]:[xFIP]], 19,FALSE)</f>
        <v>#N/A</v>
      </c>
      <c r="Q951" s="11" t="e">
        <f>VLOOKUP($B951, Team_Pitching___Advanced[], 20, FALSE)</f>
        <v>#N/A</v>
      </c>
      <c r="R951" s="11" t="e">
        <f>VLOOKUP($B951, Team_Batting___Dashboard[[Team]:[wOBA]], 16, FALSE)</f>
        <v>#N/A</v>
      </c>
      <c r="S951" s="11" t="e">
        <f>VLOOKUP($B951, Team_Batting___Advanced[[Team]:[OPS]], 9, FALSE)</f>
        <v>#N/A</v>
      </c>
      <c r="T951" s="11" t="e">
        <f>VLOOKUP($B951, Team_Batting___Advanced[], 19, FALSE)</f>
        <v>#N/A</v>
      </c>
      <c r="U951" s="11" t="e">
        <f>VLOOKUP($B951, 'Team Per G'!$A$2:$G$31, 3, FALSE)</f>
        <v>#N/A</v>
      </c>
      <c r="V951" s="11" t="e">
        <f>VLOOKUP($B951, 'Team Per G'!$A$2:$G$31, 5, FALSE)</f>
        <v>#N/A</v>
      </c>
      <c r="W951" s="11" t="e">
        <f>VLOOKUP($B951, 'Team Per G'!$A$2:$G$31, 4, FALSE)</f>
        <v>#N/A</v>
      </c>
      <c r="X951" s="11" t="e">
        <f>VLOOKUP($B951, Team_Batting___Dashboard[], 22, FALSE)/$F951</f>
        <v>#N/A</v>
      </c>
      <c r="Y951" s="11" t="e">
        <f>VLOOKUP($B951, 'FanGraphs - Team WAR Projected'!$B$2:$E$31, 4, FALSE)/162</f>
        <v>#N/A</v>
      </c>
      <c r="Z951" s="11" t="e">
        <f t="shared" si="166"/>
        <v>#N/A</v>
      </c>
      <c r="AA951" s="11" t="e">
        <f>VLOOKUP($B951, FanGraphs_Standings[[Abbreviation]:[2024 Year to Date RS/G]], 6, FALSE)/$F951</f>
        <v>#N/A</v>
      </c>
      <c r="AB951" s="11" t="e">
        <f>VLOOKUP($B951, FanGraphs_Standings[[Abbreviation]:[2024 Projected Full Season RDif]], 19, FALSE)/162</f>
        <v>#N/A</v>
      </c>
      <c r="AC951" s="11" t="e">
        <f t="shared" si="175"/>
        <v>#N/A</v>
      </c>
      <c r="AD951" s="11" t="e">
        <f>VLOOKUP($B951, FanGraphs_Standings[[Abbreviation]:[2024 Projected Full Season RDif]], 5, FALSE)</f>
        <v>#N/A</v>
      </c>
      <c r="AE951" s="11" t="e">
        <f>VLOOKUP($B951, FanGraphs_Standings[[Abbreviation]:[2024 Projected Full Season W%]], 18, FALSE)</f>
        <v>#N/A</v>
      </c>
      <c r="AF951" s="11" t="e">
        <f t="shared" si="167"/>
        <v>#N/A</v>
      </c>
      <c r="AG951" s="11" t="e">
        <f>VLOOKUP($B951, 'Home Field Adv'!$A$2:$I$31, 9, FALSE)</f>
        <v>#N/A</v>
      </c>
      <c r="AH951" s="11" t="e">
        <f>VLOOKUP($C951, FanGraphs_Standings[[Abbreviation]:[2024 Year to Date G]], 2, FALSE)</f>
        <v>#N/A</v>
      </c>
      <c r="AI951" s="11" t="e">
        <f>_xlfn.IFNA(VLOOKUP($E951, 'SP Per G'!$A$2:$D$1385, 3, FALSE), AO951)</f>
        <v>#N/A</v>
      </c>
      <c r="AJ951" s="11" t="e">
        <f>IF(AND(ISNA(VLOOKUP($E951, 'SP Per G'!$A$2:$D$1385, 4, FALSE)), ISTEXT($E951)), AI951,IF(ISNA(VLOOKUP($E951, 'SP Per G'!$A$2:$D$1385, 4, FALSE)), AO951, VLOOKUP($E951, 'SP Per G'!$A$2:$D$1385, 4, FALSE)))</f>
        <v>#N/A</v>
      </c>
      <c r="AK951" s="11" t="e">
        <f t="shared" si="168"/>
        <v>#N/A</v>
      </c>
      <c r="AL951" s="11" t="e">
        <f>_xlfn.IFNA(VLOOKUP($E951, Individual_Pitching___Dashboard[], 18, FALSE), VLOOKUP($C951,Team_Pitching___Advanced[[Team]:[SIERA]],16,FALSE))</f>
        <v>#N/A</v>
      </c>
      <c r="AM951" s="11" t="e">
        <f>_xlfn.IFNA(VLOOKUP($E951, Individual_Pitching___Dashboard[], 20, FALSE), VLOOKUP($C951,Team_Pitching___Advanced[[Team]:[xFIP]],19,FALSE))</f>
        <v>#N/A</v>
      </c>
      <c r="AN951" s="11" t="e">
        <f>_xlfn.IFNA(VLOOKUP($E951,Individual_Pitching___Advanced[],21,FALSE),VLOOKUP($C951,Team_Pitching___Advanced[[Team]:[SIERA]],20,FALSE))</f>
        <v>#N/A</v>
      </c>
      <c r="AO951" s="11" t="e">
        <f>VLOOKUP($C951, 'Team Per G'!$A$2:$G$31, 7, FALSE)</f>
        <v>#N/A</v>
      </c>
      <c r="AP951" s="11" t="e">
        <f>VLOOKUP($C951, 'FanGraphs - Team WAR Projected'!$B$2:$E$31, 3, FALSE)/162</f>
        <v>#N/A</v>
      </c>
      <c r="AQ951" s="11" t="e">
        <f t="shared" si="169"/>
        <v>#N/A</v>
      </c>
      <c r="AR951" s="11" t="e">
        <f>VLOOKUP($C951, Team_Pitching___Advanced[[Team]:[xFIP]], 19,FALSE)</f>
        <v>#N/A</v>
      </c>
      <c r="AS951" s="11" t="e">
        <f>VLOOKUP($C951, Team_Pitching___Advanced[], 20, FALSE)</f>
        <v>#N/A</v>
      </c>
      <c r="AT951" s="11" t="e">
        <f>VLOOKUP($C951, Team_Batting___Dashboard[[Team]:[wOBA]], 16, FALSE)</f>
        <v>#N/A</v>
      </c>
      <c r="AU951" s="11" t="e">
        <f>VLOOKUP($C951, Team_Batting___Advanced[[Team]:[OPS]], 9, FALSE)</f>
        <v>#N/A</v>
      </c>
      <c r="AV951" s="11" t="e">
        <f>VLOOKUP($C951, Team_Batting___Advanced[], 19, FALSE)</f>
        <v>#N/A</v>
      </c>
      <c r="AW951" s="11" t="e">
        <f>VLOOKUP($C951, 'Team Per G'!$A$2:$G$31, 3, FALSE)</f>
        <v>#N/A</v>
      </c>
      <c r="AX951" s="11" t="e">
        <f>VLOOKUP($C951, 'Team Per G'!$A$2:$G$31, 5, FALSE)</f>
        <v>#N/A</v>
      </c>
      <c r="AY951" s="11" t="e">
        <f>VLOOKUP($C951, 'Team Per G'!$A$2:$G$31, 4, FALSE)</f>
        <v>#N/A</v>
      </c>
      <c r="AZ951" s="11" t="e">
        <f>VLOOKUP($C951, Team_Batting___Dashboard[], 22, FALSE)/$AH951</f>
        <v>#N/A</v>
      </c>
      <c r="BA951" s="11" t="e">
        <f>VLOOKUP($C951, 'FanGraphs - Team WAR Projected'!$B$2:$E$31, 4, FALSE)/162</f>
        <v>#N/A</v>
      </c>
      <c r="BB951" s="11" t="e">
        <f t="shared" si="170"/>
        <v>#N/A</v>
      </c>
      <c r="BC951" s="11" t="e">
        <f>VLOOKUP($C951, FanGraphs_Standings[[Abbreviation]:[2024 Year to Date RS/G]], 6, FALSE)/$AH951</f>
        <v>#N/A</v>
      </c>
      <c r="BD951" s="11" t="e">
        <f>VLOOKUP($C951, FanGraphs_Standings[[Abbreviation]:[2024 Projected Full Season RDif]], 19, FALSE)/162</f>
        <v>#N/A</v>
      </c>
      <c r="BE951" s="11" t="e">
        <f t="shared" si="171"/>
        <v>#N/A</v>
      </c>
      <c r="BF951" s="11" t="e">
        <f>VLOOKUP($C951, FanGraphs_Standings[[Abbreviation]:[2024 Projected Full Season RDif]], 5, FALSE)</f>
        <v>#N/A</v>
      </c>
      <c r="BG951" s="11" t="e">
        <f>VLOOKUP($C951, FanGraphs_Standings[[Abbreviation]:[2024 Projected Full Season W%]], 18, FALSE)</f>
        <v>#N/A</v>
      </c>
      <c r="BH951" s="11" t="e">
        <f t="shared" si="172"/>
        <v>#N/A</v>
      </c>
      <c r="BI951" s="11" t="e">
        <f>VLOOKUP($C951, 'Home Field Adv'!$A$2:$K$31, 11, FALSE)</f>
        <v>#N/A</v>
      </c>
      <c r="BL951" s="12" t="str">
        <f t="shared" si="173"/>
        <v/>
      </c>
      <c r="BM951" s="12" t="str">
        <f t="shared" si="176"/>
        <v/>
      </c>
      <c r="BN951" s="12" t="str">
        <f t="shared" si="174"/>
        <v/>
      </c>
    </row>
    <row r="952" spans="6:66" x14ac:dyDescent="0.45">
      <c r="F952" s="11" t="e">
        <f>VLOOKUP($B952, FanGraphs_Standings[[Abbreviation]:[2024 Year to Date G]], 2, FALSE)</f>
        <v>#N/A</v>
      </c>
      <c r="G952" s="11" t="e">
        <f>_xlfn.IFNA(VLOOKUP($D952, 'SP Per G'!$A$2:$D$1385, 3, FALSE),M952)</f>
        <v>#N/A</v>
      </c>
      <c r="H952" s="11" t="e">
        <f>IF(AND(ISNA(VLOOKUP($D952, 'SP Per G'!$A$2:$D$1385, 4, FALSE)), ISTEXT($D952)), G952,IF(ISNA(VLOOKUP($D952, 'SP Per G'!$A$2:$D$1385, 4, FALSE)), M952, VLOOKUP($D952, 'SP Per G'!$A$2:$D$1385, 4, FALSE)))</f>
        <v>#N/A</v>
      </c>
      <c r="I952" s="11" t="e">
        <f t="shared" si="164"/>
        <v>#N/A</v>
      </c>
      <c r="J952" s="11" t="e">
        <f>_xlfn.IFNA(VLOOKUP($D952,Individual_Pitching___Dashboard[],18,FALSE),VLOOKUP(B952,Team_Pitching___Dashboard[[Team]:[ERA]],17,FALSE))</f>
        <v>#N/A</v>
      </c>
      <c r="K952" s="11" t="e">
        <f>_xlfn.IFNA(VLOOKUP($D952, Individual_Pitching___Dashboard[], 20, FALSE), VLOOKUP(B952,Team_Pitching___Dashboard[[Team]:[xFIP]],20,FALSE))</f>
        <v>#N/A</v>
      </c>
      <c r="L952" s="11" t="e">
        <f>_xlfn.IFNA(VLOOKUP($D952, Individual_Pitching___Advanced[], 21,FALSE), VLOOKUP(B952, Team_Pitching___Advanced[], 20, FALSE))</f>
        <v>#N/A</v>
      </c>
      <c r="M952" s="11" t="e">
        <f>VLOOKUP($B952, 'Team Per G'!$A$2:$G$31, 7, FALSE)</f>
        <v>#N/A</v>
      </c>
      <c r="N952" s="11" t="e">
        <f>VLOOKUP($B952, 'FanGraphs - Team WAR Projected'!$B$2:$E$31, 3, FALSE)/162</f>
        <v>#N/A</v>
      </c>
      <c r="O952" s="11" t="e">
        <f t="shared" si="165"/>
        <v>#N/A</v>
      </c>
      <c r="P952" s="11" t="e">
        <f>VLOOKUP($B952, Team_Pitching___Advanced[[Team]:[xFIP]], 19,FALSE)</f>
        <v>#N/A</v>
      </c>
      <c r="Q952" s="11" t="e">
        <f>VLOOKUP($B952, Team_Pitching___Advanced[], 20, FALSE)</f>
        <v>#N/A</v>
      </c>
      <c r="R952" s="11" t="e">
        <f>VLOOKUP($B952, Team_Batting___Dashboard[[Team]:[wOBA]], 16, FALSE)</f>
        <v>#N/A</v>
      </c>
      <c r="S952" s="11" t="e">
        <f>VLOOKUP($B952, Team_Batting___Advanced[[Team]:[OPS]], 9, FALSE)</f>
        <v>#N/A</v>
      </c>
      <c r="T952" s="11" t="e">
        <f>VLOOKUP($B952, Team_Batting___Advanced[], 19, FALSE)</f>
        <v>#N/A</v>
      </c>
      <c r="U952" s="11" t="e">
        <f>VLOOKUP($B952, 'Team Per G'!$A$2:$G$31, 3, FALSE)</f>
        <v>#N/A</v>
      </c>
      <c r="V952" s="11" t="e">
        <f>VLOOKUP($B952, 'Team Per G'!$A$2:$G$31, 5, FALSE)</f>
        <v>#N/A</v>
      </c>
      <c r="W952" s="11" t="e">
        <f>VLOOKUP($B952, 'Team Per G'!$A$2:$G$31, 4, FALSE)</f>
        <v>#N/A</v>
      </c>
      <c r="X952" s="11" t="e">
        <f>VLOOKUP($B952, Team_Batting___Dashboard[], 22, FALSE)/$F952</f>
        <v>#N/A</v>
      </c>
      <c r="Y952" s="11" t="e">
        <f>VLOOKUP($B952, 'FanGraphs - Team WAR Projected'!$B$2:$E$31, 4, FALSE)/162</f>
        <v>#N/A</v>
      </c>
      <c r="Z952" s="11" t="e">
        <f t="shared" si="166"/>
        <v>#N/A</v>
      </c>
      <c r="AA952" s="11" t="e">
        <f>VLOOKUP($B952, FanGraphs_Standings[[Abbreviation]:[2024 Year to Date RS/G]], 6, FALSE)/$F952</f>
        <v>#N/A</v>
      </c>
      <c r="AB952" s="11" t="e">
        <f>VLOOKUP($B952, FanGraphs_Standings[[Abbreviation]:[2024 Projected Full Season RDif]], 19, FALSE)/162</f>
        <v>#N/A</v>
      </c>
      <c r="AC952" s="11" t="e">
        <f t="shared" si="175"/>
        <v>#N/A</v>
      </c>
      <c r="AD952" s="11" t="e">
        <f>VLOOKUP($B952, FanGraphs_Standings[[Abbreviation]:[2024 Projected Full Season RDif]], 5, FALSE)</f>
        <v>#N/A</v>
      </c>
      <c r="AE952" s="11" t="e">
        <f>VLOOKUP($B952, FanGraphs_Standings[[Abbreviation]:[2024 Projected Full Season W%]], 18, FALSE)</f>
        <v>#N/A</v>
      </c>
      <c r="AF952" s="11" t="e">
        <f t="shared" si="167"/>
        <v>#N/A</v>
      </c>
      <c r="AG952" s="11" t="e">
        <f>VLOOKUP($B952, 'Home Field Adv'!$A$2:$I$31, 9, FALSE)</f>
        <v>#N/A</v>
      </c>
      <c r="AH952" s="11" t="e">
        <f>VLOOKUP($C952, FanGraphs_Standings[[Abbreviation]:[2024 Year to Date G]], 2, FALSE)</f>
        <v>#N/A</v>
      </c>
      <c r="AI952" s="11" t="e">
        <f>_xlfn.IFNA(VLOOKUP($E952, 'SP Per G'!$A$2:$D$1385, 3, FALSE), AO952)</f>
        <v>#N/A</v>
      </c>
      <c r="AJ952" s="11" t="e">
        <f>IF(AND(ISNA(VLOOKUP($E952, 'SP Per G'!$A$2:$D$1385, 4, FALSE)), ISTEXT($E952)), AI952,IF(ISNA(VLOOKUP($E952, 'SP Per G'!$A$2:$D$1385, 4, FALSE)), AO952, VLOOKUP($E952, 'SP Per G'!$A$2:$D$1385, 4, FALSE)))</f>
        <v>#N/A</v>
      </c>
      <c r="AK952" s="11" t="e">
        <f t="shared" si="168"/>
        <v>#N/A</v>
      </c>
      <c r="AL952" s="11" t="e">
        <f>_xlfn.IFNA(VLOOKUP($E952, Individual_Pitching___Dashboard[], 18, FALSE), VLOOKUP($C952,Team_Pitching___Advanced[[Team]:[SIERA]],16,FALSE))</f>
        <v>#N/A</v>
      </c>
      <c r="AM952" s="11" t="e">
        <f>_xlfn.IFNA(VLOOKUP($E952, Individual_Pitching___Dashboard[], 20, FALSE), VLOOKUP($C952,Team_Pitching___Advanced[[Team]:[xFIP]],19,FALSE))</f>
        <v>#N/A</v>
      </c>
      <c r="AN952" s="11" t="e">
        <f>_xlfn.IFNA(VLOOKUP($E952,Individual_Pitching___Advanced[],21,FALSE),VLOOKUP($C952,Team_Pitching___Advanced[[Team]:[SIERA]],20,FALSE))</f>
        <v>#N/A</v>
      </c>
      <c r="AO952" s="11" t="e">
        <f>VLOOKUP($C952, 'Team Per G'!$A$2:$G$31, 7, FALSE)</f>
        <v>#N/A</v>
      </c>
      <c r="AP952" s="11" t="e">
        <f>VLOOKUP($C952, 'FanGraphs - Team WAR Projected'!$B$2:$E$31, 3, FALSE)/162</f>
        <v>#N/A</v>
      </c>
      <c r="AQ952" s="11" t="e">
        <f t="shared" si="169"/>
        <v>#N/A</v>
      </c>
      <c r="AR952" s="11" t="e">
        <f>VLOOKUP($C952, Team_Pitching___Advanced[[Team]:[xFIP]], 19,FALSE)</f>
        <v>#N/A</v>
      </c>
      <c r="AS952" s="11" t="e">
        <f>VLOOKUP($C952, Team_Pitching___Advanced[], 20, FALSE)</f>
        <v>#N/A</v>
      </c>
      <c r="AT952" s="11" t="e">
        <f>VLOOKUP($C952, Team_Batting___Dashboard[[Team]:[wOBA]], 16, FALSE)</f>
        <v>#N/A</v>
      </c>
      <c r="AU952" s="11" t="e">
        <f>VLOOKUP($C952, Team_Batting___Advanced[[Team]:[OPS]], 9, FALSE)</f>
        <v>#N/A</v>
      </c>
      <c r="AV952" s="11" t="e">
        <f>VLOOKUP($C952, Team_Batting___Advanced[], 19, FALSE)</f>
        <v>#N/A</v>
      </c>
      <c r="AW952" s="11" t="e">
        <f>VLOOKUP($C952, 'Team Per G'!$A$2:$G$31, 3, FALSE)</f>
        <v>#N/A</v>
      </c>
      <c r="AX952" s="11" t="e">
        <f>VLOOKUP($C952, 'Team Per G'!$A$2:$G$31, 5, FALSE)</f>
        <v>#N/A</v>
      </c>
      <c r="AY952" s="11" t="e">
        <f>VLOOKUP($C952, 'Team Per G'!$A$2:$G$31, 4, FALSE)</f>
        <v>#N/A</v>
      </c>
      <c r="AZ952" s="11" t="e">
        <f>VLOOKUP($C952, Team_Batting___Dashboard[], 22, FALSE)/$AH952</f>
        <v>#N/A</v>
      </c>
      <c r="BA952" s="11" t="e">
        <f>VLOOKUP($C952, 'FanGraphs - Team WAR Projected'!$B$2:$E$31, 4, FALSE)/162</f>
        <v>#N/A</v>
      </c>
      <c r="BB952" s="11" t="e">
        <f t="shared" si="170"/>
        <v>#N/A</v>
      </c>
      <c r="BC952" s="11" t="e">
        <f>VLOOKUP($C952, FanGraphs_Standings[[Abbreviation]:[2024 Year to Date RS/G]], 6, FALSE)/$AH952</f>
        <v>#N/A</v>
      </c>
      <c r="BD952" s="11" t="e">
        <f>VLOOKUP($C952, FanGraphs_Standings[[Abbreviation]:[2024 Projected Full Season RDif]], 19, FALSE)/162</f>
        <v>#N/A</v>
      </c>
      <c r="BE952" s="11" t="e">
        <f t="shared" si="171"/>
        <v>#N/A</v>
      </c>
      <c r="BF952" s="11" t="e">
        <f>VLOOKUP($C952, FanGraphs_Standings[[Abbreviation]:[2024 Projected Full Season RDif]], 5, FALSE)</f>
        <v>#N/A</v>
      </c>
      <c r="BG952" s="11" t="e">
        <f>VLOOKUP($C952, FanGraphs_Standings[[Abbreviation]:[2024 Projected Full Season W%]], 18, FALSE)</f>
        <v>#N/A</v>
      </c>
      <c r="BH952" s="11" t="e">
        <f t="shared" si="172"/>
        <v>#N/A</v>
      </c>
      <c r="BI952" s="11" t="e">
        <f>VLOOKUP($C952, 'Home Field Adv'!$A$2:$K$31, 11, FALSE)</f>
        <v>#N/A</v>
      </c>
      <c r="BL952" s="12" t="str">
        <f t="shared" si="173"/>
        <v/>
      </c>
      <c r="BM952" s="12" t="str">
        <f t="shared" si="176"/>
        <v/>
      </c>
      <c r="BN952" s="12" t="str">
        <f t="shared" si="174"/>
        <v/>
      </c>
    </row>
    <row r="953" spans="6:66" x14ac:dyDescent="0.45">
      <c r="F953" s="11" t="e">
        <f>VLOOKUP($B953, FanGraphs_Standings[[Abbreviation]:[2024 Year to Date G]], 2, FALSE)</f>
        <v>#N/A</v>
      </c>
      <c r="G953" s="11" t="e">
        <f>_xlfn.IFNA(VLOOKUP($D953, 'SP Per G'!$A$2:$D$1385, 3, FALSE),M953)</f>
        <v>#N/A</v>
      </c>
      <c r="H953" s="11" t="e">
        <f>IF(AND(ISNA(VLOOKUP($D953, 'SP Per G'!$A$2:$D$1385, 4, FALSE)), ISTEXT($D953)), G953,IF(ISNA(VLOOKUP($D953, 'SP Per G'!$A$2:$D$1385, 4, FALSE)), M953, VLOOKUP($D953, 'SP Per G'!$A$2:$D$1385, 4, FALSE)))</f>
        <v>#N/A</v>
      </c>
      <c r="I953" s="11" t="e">
        <f t="shared" si="164"/>
        <v>#N/A</v>
      </c>
      <c r="J953" s="11" t="e">
        <f>_xlfn.IFNA(VLOOKUP($D953,Individual_Pitching___Dashboard[],18,FALSE),VLOOKUP(B953,Team_Pitching___Dashboard[[Team]:[ERA]],17,FALSE))</f>
        <v>#N/A</v>
      </c>
      <c r="K953" s="11" t="e">
        <f>_xlfn.IFNA(VLOOKUP($D953, Individual_Pitching___Dashboard[], 20, FALSE), VLOOKUP(B953,Team_Pitching___Dashboard[[Team]:[xFIP]],20,FALSE))</f>
        <v>#N/A</v>
      </c>
      <c r="L953" s="11" t="e">
        <f>_xlfn.IFNA(VLOOKUP($D953, Individual_Pitching___Advanced[], 21,FALSE), VLOOKUP(B953, Team_Pitching___Advanced[], 20, FALSE))</f>
        <v>#N/A</v>
      </c>
      <c r="M953" s="11" t="e">
        <f>VLOOKUP($B953, 'Team Per G'!$A$2:$G$31, 7, FALSE)</f>
        <v>#N/A</v>
      </c>
      <c r="N953" s="11" t="e">
        <f>VLOOKUP($B953, 'FanGraphs - Team WAR Projected'!$B$2:$E$31, 3, FALSE)/162</f>
        <v>#N/A</v>
      </c>
      <c r="O953" s="11" t="e">
        <f t="shared" si="165"/>
        <v>#N/A</v>
      </c>
      <c r="P953" s="11" t="e">
        <f>VLOOKUP($B953, Team_Pitching___Advanced[[Team]:[xFIP]], 19,FALSE)</f>
        <v>#N/A</v>
      </c>
      <c r="Q953" s="11" t="e">
        <f>VLOOKUP($B953, Team_Pitching___Advanced[], 20, FALSE)</f>
        <v>#N/A</v>
      </c>
      <c r="R953" s="11" t="e">
        <f>VLOOKUP($B953, Team_Batting___Dashboard[[Team]:[wOBA]], 16, FALSE)</f>
        <v>#N/A</v>
      </c>
      <c r="S953" s="11" t="e">
        <f>VLOOKUP($B953, Team_Batting___Advanced[[Team]:[OPS]], 9, FALSE)</f>
        <v>#N/A</v>
      </c>
      <c r="T953" s="11" t="e">
        <f>VLOOKUP($B953, Team_Batting___Advanced[], 19, FALSE)</f>
        <v>#N/A</v>
      </c>
      <c r="U953" s="11" t="e">
        <f>VLOOKUP($B953, 'Team Per G'!$A$2:$G$31, 3, FALSE)</f>
        <v>#N/A</v>
      </c>
      <c r="V953" s="11" t="e">
        <f>VLOOKUP($B953, 'Team Per G'!$A$2:$G$31, 5, FALSE)</f>
        <v>#N/A</v>
      </c>
      <c r="W953" s="11" t="e">
        <f>VLOOKUP($B953, 'Team Per G'!$A$2:$G$31, 4, FALSE)</f>
        <v>#N/A</v>
      </c>
      <c r="X953" s="11" t="e">
        <f>VLOOKUP($B953, Team_Batting___Dashboard[], 22, FALSE)/$F953</f>
        <v>#N/A</v>
      </c>
      <c r="Y953" s="11" t="e">
        <f>VLOOKUP($B953, 'FanGraphs - Team WAR Projected'!$B$2:$E$31, 4, FALSE)/162</f>
        <v>#N/A</v>
      </c>
      <c r="Z953" s="11" t="e">
        <f t="shared" si="166"/>
        <v>#N/A</v>
      </c>
      <c r="AA953" s="11" t="e">
        <f>VLOOKUP($B953, FanGraphs_Standings[[Abbreviation]:[2024 Year to Date RS/G]], 6, FALSE)/$F953</f>
        <v>#N/A</v>
      </c>
      <c r="AB953" s="11" t="e">
        <f>VLOOKUP($B953, FanGraphs_Standings[[Abbreviation]:[2024 Projected Full Season RDif]], 19, FALSE)/162</f>
        <v>#N/A</v>
      </c>
      <c r="AC953" s="11" t="e">
        <f t="shared" si="175"/>
        <v>#N/A</v>
      </c>
      <c r="AD953" s="11" t="e">
        <f>VLOOKUP($B953, FanGraphs_Standings[[Abbreviation]:[2024 Projected Full Season RDif]], 5, FALSE)</f>
        <v>#N/A</v>
      </c>
      <c r="AE953" s="11" t="e">
        <f>VLOOKUP($B953, FanGraphs_Standings[[Abbreviation]:[2024 Projected Full Season W%]], 18, FALSE)</f>
        <v>#N/A</v>
      </c>
      <c r="AF953" s="11" t="e">
        <f t="shared" si="167"/>
        <v>#N/A</v>
      </c>
      <c r="AG953" s="11" t="e">
        <f>VLOOKUP($B953, 'Home Field Adv'!$A$2:$I$31, 9, FALSE)</f>
        <v>#N/A</v>
      </c>
      <c r="AH953" s="11" t="e">
        <f>VLOOKUP($C953, FanGraphs_Standings[[Abbreviation]:[2024 Year to Date G]], 2, FALSE)</f>
        <v>#N/A</v>
      </c>
      <c r="AI953" s="11" t="e">
        <f>_xlfn.IFNA(VLOOKUP($E953, 'SP Per G'!$A$2:$D$1385, 3, FALSE), AO953)</f>
        <v>#N/A</v>
      </c>
      <c r="AJ953" s="11" t="e">
        <f>IF(AND(ISNA(VLOOKUP($E953, 'SP Per G'!$A$2:$D$1385, 4, FALSE)), ISTEXT($E953)), AI953,IF(ISNA(VLOOKUP($E953, 'SP Per G'!$A$2:$D$1385, 4, FALSE)), AO953, VLOOKUP($E953, 'SP Per G'!$A$2:$D$1385, 4, FALSE)))</f>
        <v>#N/A</v>
      </c>
      <c r="AK953" s="11" t="e">
        <f t="shared" si="168"/>
        <v>#N/A</v>
      </c>
      <c r="AL953" s="11" t="e">
        <f>_xlfn.IFNA(VLOOKUP($E953, Individual_Pitching___Dashboard[], 18, FALSE), VLOOKUP($C953,Team_Pitching___Advanced[[Team]:[SIERA]],16,FALSE))</f>
        <v>#N/A</v>
      </c>
      <c r="AM953" s="11" t="e">
        <f>_xlfn.IFNA(VLOOKUP($E953, Individual_Pitching___Dashboard[], 20, FALSE), VLOOKUP($C953,Team_Pitching___Advanced[[Team]:[xFIP]],19,FALSE))</f>
        <v>#N/A</v>
      </c>
      <c r="AN953" s="11" t="e">
        <f>_xlfn.IFNA(VLOOKUP($E953,Individual_Pitching___Advanced[],21,FALSE),VLOOKUP($C953,Team_Pitching___Advanced[[Team]:[SIERA]],20,FALSE))</f>
        <v>#N/A</v>
      </c>
      <c r="AO953" s="11" t="e">
        <f>VLOOKUP($C953, 'Team Per G'!$A$2:$G$31, 7, FALSE)</f>
        <v>#N/A</v>
      </c>
      <c r="AP953" s="11" t="e">
        <f>VLOOKUP($C953, 'FanGraphs - Team WAR Projected'!$B$2:$E$31, 3, FALSE)/162</f>
        <v>#N/A</v>
      </c>
      <c r="AQ953" s="11" t="e">
        <f t="shared" si="169"/>
        <v>#N/A</v>
      </c>
      <c r="AR953" s="11" t="e">
        <f>VLOOKUP($C953, Team_Pitching___Advanced[[Team]:[xFIP]], 19,FALSE)</f>
        <v>#N/A</v>
      </c>
      <c r="AS953" s="11" t="e">
        <f>VLOOKUP($C953, Team_Pitching___Advanced[], 20, FALSE)</f>
        <v>#N/A</v>
      </c>
      <c r="AT953" s="11" t="e">
        <f>VLOOKUP($C953, Team_Batting___Dashboard[[Team]:[wOBA]], 16, FALSE)</f>
        <v>#N/A</v>
      </c>
      <c r="AU953" s="11" t="e">
        <f>VLOOKUP($C953, Team_Batting___Advanced[[Team]:[OPS]], 9, FALSE)</f>
        <v>#N/A</v>
      </c>
      <c r="AV953" s="11" t="e">
        <f>VLOOKUP($C953, Team_Batting___Advanced[], 19, FALSE)</f>
        <v>#N/A</v>
      </c>
      <c r="AW953" s="11" t="e">
        <f>VLOOKUP($C953, 'Team Per G'!$A$2:$G$31, 3, FALSE)</f>
        <v>#N/A</v>
      </c>
      <c r="AX953" s="11" t="e">
        <f>VLOOKUP($C953, 'Team Per G'!$A$2:$G$31, 5, FALSE)</f>
        <v>#N/A</v>
      </c>
      <c r="AY953" s="11" t="e">
        <f>VLOOKUP($C953, 'Team Per G'!$A$2:$G$31, 4, FALSE)</f>
        <v>#N/A</v>
      </c>
      <c r="AZ953" s="11" t="e">
        <f>VLOOKUP($C953, Team_Batting___Dashboard[], 22, FALSE)/$AH953</f>
        <v>#N/A</v>
      </c>
      <c r="BA953" s="11" t="e">
        <f>VLOOKUP($C953, 'FanGraphs - Team WAR Projected'!$B$2:$E$31, 4, FALSE)/162</f>
        <v>#N/A</v>
      </c>
      <c r="BB953" s="11" t="e">
        <f t="shared" si="170"/>
        <v>#N/A</v>
      </c>
      <c r="BC953" s="11" t="e">
        <f>VLOOKUP($C953, FanGraphs_Standings[[Abbreviation]:[2024 Year to Date RS/G]], 6, FALSE)/$AH953</f>
        <v>#N/A</v>
      </c>
      <c r="BD953" s="11" t="e">
        <f>VLOOKUP($C953, FanGraphs_Standings[[Abbreviation]:[2024 Projected Full Season RDif]], 19, FALSE)/162</f>
        <v>#N/A</v>
      </c>
      <c r="BE953" s="11" t="e">
        <f t="shared" si="171"/>
        <v>#N/A</v>
      </c>
      <c r="BF953" s="11" t="e">
        <f>VLOOKUP($C953, FanGraphs_Standings[[Abbreviation]:[2024 Projected Full Season RDif]], 5, FALSE)</f>
        <v>#N/A</v>
      </c>
      <c r="BG953" s="11" t="e">
        <f>VLOOKUP($C953, FanGraphs_Standings[[Abbreviation]:[2024 Projected Full Season W%]], 18, FALSE)</f>
        <v>#N/A</v>
      </c>
      <c r="BH953" s="11" t="e">
        <f t="shared" si="172"/>
        <v>#N/A</v>
      </c>
      <c r="BI953" s="11" t="e">
        <f>VLOOKUP($C953, 'Home Field Adv'!$A$2:$K$31, 11, FALSE)</f>
        <v>#N/A</v>
      </c>
      <c r="BL953" s="12" t="str">
        <f t="shared" si="173"/>
        <v/>
      </c>
      <c r="BM953" s="12" t="str">
        <f t="shared" si="176"/>
        <v/>
      </c>
      <c r="BN953" s="12" t="str">
        <f t="shared" si="174"/>
        <v/>
      </c>
    </row>
    <row r="954" spans="6:66" x14ac:dyDescent="0.45">
      <c r="F954" s="11" t="e">
        <f>VLOOKUP($B954, FanGraphs_Standings[[Abbreviation]:[2024 Year to Date G]], 2, FALSE)</f>
        <v>#N/A</v>
      </c>
      <c r="G954" s="11" t="e">
        <f>_xlfn.IFNA(VLOOKUP($D954, 'SP Per G'!$A$2:$D$1385, 3, FALSE),M954)</f>
        <v>#N/A</v>
      </c>
      <c r="H954" s="11" t="e">
        <f>IF(AND(ISNA(VLOOKUP($D954, 'SP Per G'!$A$2:$D$1385, 4, FALSE)), ISTEXT($D954)), G954,IF(ISNA(VLOOKUP($D954, 'SP Per G'!$A$2:$D$1385, 4, FALSE)), M954, VLOOKUP($D954, 'SP Per G'!$A$2:$D$1385, 4, FALSE)))</f>
        <v>#N/A</v>
      </c>
      <c r="I954" s="11" t="e">
        <f t="shared" si="164"/>
        <v>#N/A</v>
      </c>
      <c r="J954" s="11" t="e">
        <f>_xlfn.IFNA(VLOOKUP($D954,Individual_Pitching___Dashboard[],18,FALSE),VLOOKUP(B954,Team_Pitching___Dashboard[[Team]:[ERA]],17,FALSE))</f>
        <v>#N/A</v>
      </c>
      <c r="K954" s="11" t="e">
        <f>_xlfn.IFNA(VLOOKUP($D954, Individual_Pitching___Dashboard[], 20, FALSE), VLOOKUP(B954,Team_Pitching___Dashboard[[Team]:[xFIP]],20,FALSE))</f>
        <v>#N/A</v>
      </c>
      <c r="L954" s="11" t="e">
        <f>_xlfn.IFNA(VLOOKUP($D954, Individual_Pitching___Advanced[], 21,FALSE), VLOOKUP(B954, Team_Pitching___Advanced[], 20, FALSE))</f>
        <v>#N/A</v>
      </c>
      <c r="M954" s="11" t="e">
        <f>VLOOKUP($B954, 'Team Per G'!$A$2:$G$31, 7, FALSE)</f>
        <v>#N/A</v>
      </c>
      <c r="N954" s="11" t="e">
        <f>VLOOKUP($B954, 'FanGraphs - Team WAR Projected'!$B$2:$E$31, 3, FALSE)/162</f>
        <v>#N/A</v>
      </c>
      <c r="O954" s="11" t="e">
        <f t="shared" si="165"/>
        <v>#N/A</v>
      </c>
      <c r="P954" s="11" t="e">
        <f>VLOOKUP($B954, Team_Pitching___Advanced[[Team]:[xFIP]], 19,FALSE)</f>
        <v>#N/A</v>
      </c>
      <c r="Q954" s="11" t="e">
        <f>VLOOKUP($B954, Team_Pitching___Advanced[], 20, FALSE)</f>
        <v>#N/A</v>
      </c>
      <c r="R954" s="11" t="e">
        <f>VLOOKUP($B954, Team_Batting___Dashboard[[Team]:[wOBA]], 16, FALSE)</f>
        <v>#N/A</v>
      </c>
      <c r="S954" s="11" t="e">
        <f>VLOOKUP($B954, Team_Batting___Advanced[[Team]:[OPS]], 9, FALSE)</f>
        <v>#N/A</v>
      </c>
      <c r="T954" s="11" t="e">
        <f>VLOOKUP($B954, Team_Batting___Advanced[], 19, FALSE)</f>
        <v>#N/A</v>
      </c>
      <c r="U954" s="11" t="e">
        <f>VLOOKUP($B954, 'Team Per G'!$A$2:$G$31, 3, FALSE)</f>
        <v>#N/A</v>
      </c>
      <c r="V954" s="11" t="e">
        <f>VLOOKUP($B954, 'Team Per G'!$A$2:$G$31, 5, FALSE)</f>
        <v>#N/A</v>
      </c>
      <c r="W954" s="11" t="e">
        <f>VLOOKUP($B954, 'Team Per G'!$A$2:$G$31, 4, FALSE)</f>
        <v>#N/A</v>
      </c>
      <c r="X954" s="11" t="e">
        <f>VLOOKUP($B954, Team_Batting___Dashboard[], 22, FALSE)/$F954</f>
        <v>#N/A</v>
      </c>
      <c r="Y954" s="11" t="e">
        <f>VLOOKUP($B954, 'FanGraphs - Team WAR Projected'!$B$2:$E$31, 4, FALSE)/162</f>
        <v>#N/A</v>
      </c>
      <c r="Z954" s="11" t="e">
        <f t="shared" si="166"/>
        <v>#N/A</v>
      </c>
      <c r="AA954" s="11" t="e">
        <f>VLOOKUP($B954, FanGraphs_Standings[[Abbreviation]:[2024 Year to Date RS/G]], 6, FALSE)/$F954</f>
        <v>#N/A</v>
      </c>
      <c r="AB954" s="11" t="e">
        <f>VLOOKUP($B954, FanGraphs_Standings[[Abbreviation]:[2024 Projected Full Season RDif]], 19, FALSE)/162</f>
        <v>#N/A</v>
      </c>
      <c r="AC954" s="11" t="e">
        <f t="shared" si="175"/>
        <v>#N/A</v>
      </c>
      <c r="AD954" s="11" t="e">
        <f>VLOOKUP($B954, FanGraphs_Standings[[Abbreviation]:[2024 Projected Full Season RDif]], 5, FALSE)</f>
        <v>#N/A</v>
      </c>
      <c r="AE954" s="11" t="e">
        <f>VLOOKUP($B954, FanGraphs_Standings[[Abbreviation]:[2024 Projected Full Season W%]], 18, FALSE)</f>
        <v>#N/A</v>
      </c>
      <c r="AF954" s="11" t="e">
        <f t="shared" si="167"/>
        <v>#N/A</v>
      </c>
      <c r="AG954" s="11" t="e">
        <f>VLOOKUP($B954, 'Home Field Adv'!$A$2:$I$31, 9, FALSE)</f>
        <v>#N/A</v>
      </c>
      <c r="AH954" s="11" t="e">
        <f>VLOOKUP($C954, FanGraphs_Standings[[Abbreviation]:[2024 Year to Date G]], 2, FALSE)</f>
        <v>#N/A</v>
      </c>
      <c r="AI954" s="11" t="e">
        <f>_xlfn.IFNA(VLOOKUP($E954, 'SP Per G'!$A$2:$D$1385, 3, FALSE), AO954)</f>
        <v>#N/A</v>
      </c>
      <c r="AJ954" s="11" t="e">
        <f>IF(AND(ISNA(VLOOKUP($E954, 'SP Per G'!$A$2:$D$1385, 4, FALSE)), ISTEXT($E954)), AI954,IF(ISNA(VLOOKUP($E954, 'SP Per G'!$A$2:$D$1385, 4, FALSE)), AO954, VLOOKUP($E954, 'SP Per G'!$A$2:$D$1385, 4, FALSE)))</f>
        <v>#N/A</v>
      </c>
      <c r="AK954" s="11" t="e">
        <f t="shared" si="168"/>
        <v>#N/A</v>
      </c>
      <c r="AL954" s="11" t="e">
        <f>_xlfn.IFNA(VLOOKUP($E954, Individual_Pitching___Dashboard[], 18, FALSE), VLOOKUP($C954,Team_Pitching___Advanced[[Team]:[SIERA]],16,FALSE))</f>
        <v>#N/A</v>
      </c>
      <c r="AM954" s="11" t="e">
        <f>_xlfn.IFNA(VLOOKUP($E954, Individual_Pitching___Dashboard[], 20, FALSE), VLOOKUP($C954,Team_Pitching___Advanced[[Team]:[xFIP]],19,FALSE))</f>
        <v>#N/A</v>
      </c>
      <c r="AN954" s="11" t="e">
        <f>_xlfn.IFNA(VLOOKUP($E954,Individual_Pitching___Advanced[],21,FALSE),VLOOKUP($C954,Team_Pitching___Advanced[[Team]:[SIERA]],20,FALSE))</f>
        <v>#N/A</v>
      </c>
      <c r="AO954" s="11" t="e">
        <f>VLOOKUP($C954, 'Team Per G'!$A$2:$G$31, 7, FALSE)</f>
        <v>#N/A</v>
      </c>
      <c r="AP954" s="11" t="e">
        <f>VLOOKUP($C954, 'FanGraphs - Team WAR Projected'!$B$2:$E$31, 3, FALSE)/162</f>
        <v>#N/A</v>
      </c>
      <c r="AQ954" s="11" t="e">
        <f t="shared" si="169"/>
        <v>#N/A</v>
      </c>
      <c r="AR954" s="11" t="e">
        <f>VLOOKUP($C954, Team_Pitching___Advanced[[Team]:[xFIP]], 19,FALSE)</f>
        <v>#N/A</v>
      </c>
      <c r="AS954" s="11" t="e">
        <f>VLOOKUP($C954, Team_Pitching___Advanced[], 20, FALSE)</f>
        <v>#N/A</v>
      </c>
      <c r="AT954" s="11" t="e">
        <f>VLOOKUP($C954, Team_Batting___Dashboard[[Team]:[wOBA]], 16, FALSE)</f>
        <v>#N/A</v>
      </c>
      <c r="AU954" s="11" t="e">
        <f>VLOOKUP($C954, Team_Batting___Advanced[[Team]:[OPS]], 9, FALSE)</f>
        <v>#N/A</v>
      </c>
      <c r="AV954" s="11" t="e">
        <f>VLOOKUP($C954, Team_Batting___Advanced[], 19, FALSE)</f>
        <v>#N/A</v>
      </c>
      <c r="AW954" s="11" t="e">
        <f>VLOOKUP($C954, 'Team Per G'!$A$2:$G$31, 3, FALSE)</f>
        <v>#N/A</v>
      </c>
      <c r="AX954" s="11" t="e">
        <f>VLOOKUP($C954, 'Team Per G'!$A$2:$G$31, 5, FALSE)</f>
        <v>#N/A</v>
      </c>
      <c r="AY954" s="11" t="e">
        <f>VLOOKUP($C954, 'Team Per G'!$A$2:$G$31, 4, FALSE)</f>
        <v>#N/A</v>
      </c>
      <c r="AZ954" s="11" t="e">
        <f>VLOOKUP($C954, Team_Batting___Dashboard[], 22, FALSE)/$AH954</f>
        <v>#N/A</v>
      </c>
      <c r="BA954" s="11" t="e">
        <f>VLOOKUP($C954, 'FanGraphs - Team WAR Projected'!$B$2:$E$31, 4, FALSE)/162</f>
        <v>#N/A</v>
      </c>
      <c r="BB954" s="11" t="e">
        <f t="shared" si="170"/>
        <v>#N/A</v>
      </c>
      <c r="BC954" s="11" t="e">
        <f>VLOOKUP($C954, FanGraphs_Standings[[Abbreviation]:[2024 Year to Date RS/G]], 6, FALSE)/$AH954</f>
        <v>#N/A</v>
      </c>
      <c r="BD954" s="11" t="e">
        <f>VLOOKUP($C954, FanGraphs_Standings[[Abbreviation]:[2024 Projected Full Season RDif]], 19, FALSE)/162</f>
        <v>#N/A</v>
      </c>
      <c r="BE954" s="11" t="e">
        <f t="shared" si="171"/>
        <v>#N/A</v>
      </c>
      <c r="BF954" s="11" t="e">
        <f>VLOOKUP($C954, FanGraphs_Standings[[Abbreviation]:[2024 Projected Full Season RDif]], 5, FALSE)</f>
        <v>#N/A</v>
      </c>
      <c r="BG954" s="11" t="e">
        <f>VLOOKUP($C954, FanGraphs_Standings[[Abbreviation]:[2024 Projected Full Season W%]], 18, FALSE)</f>
        <v>#N/A</v>
      </c>
      <c r="BH954" s="11" t="e">
        <f t="shared" si="172"/>
        <v>#N/A</v>
      </c>
      <c r="BI954" s="11" t="e">
        <f>VLOOKUP($C954, 'Home Field Adv'!$A$2:$K$31, 11, FALSE)</f>
        <v>#N/A</v>
      </c>
      <c r="BL954" s="12" t="str">
        <f t="shared" si="173"/>
        <v/>
      </c>
      <c r="BM954" s="12" t="str">
        <f t="shared" si="176"/>
        <v/>
      </c>
      <c r="BN954" s="12" t="str">
        <f t="shared" si="174"/>
        <v/>
      </c>
    </row>
    <row r="955" spans="6:66" x14ac:dyDescent="0.45">
      <c r="F955" s="11" t="e">
        <f>VLOOKUP($B955, FanGraphs_Standings[[Abbreviation]:[2024 Year to Date G]], 2, FALSE)</f>
        <v>#N/A</v>
      </c>
      <c r="G955" s="11" t="e">
        <f>_xlfn.IFNA(VLOOKUP($D955, 'SP Per G'!$A$2:$D$1385, 3, FALSE),M955)</f>
        <v>#N/A</v>
      </c>
      <c r="H955" s="11" t="e">
        <f>IF(AND(ISNA(VLOOKUP($D955, 'SP Per G'!$A$2:$D$1385, 4, FALSE)), ISTEXT($D955)), G955,IF(ISNA(VLOOKUP($D955, 'SP Per G'!$A$2:$D$1385, 4, FALSE)), M955, VLOOKUP($D955, 'SP Per G'!$A$2:$D$1385, 4, FALSE)))</f>
        <v>#N/A</v>
      </c>
      <c r="I955" s="11" t="e">
        <f t="shared" si="164"/>
        <v>#N/A</v>
      </c>
      <c r="J955" s="11" t="e">
        <f>_xlfn.IFNA(VLOOKUP($D955,Individual_Pitching___Dashboard[],18,FALSE),VLOOKUP(B955,Team_Pitching___Dashboard[[Team]:[ERA]],17,FALSE))</f>
        <v>#N/A</v>
      </c>
      <c r="K955" s="11" t="e">
        <f>_xlfn.IFNA(VLOOKUP($D955, Individual_Pitching___Dashboard[], 20, FALSE), VLOOKUP(B955,Team_Pitching___Dashboard[[Team]:[xFIP]],20,FALSE))</f>
        <v>#N/A</v>
      </c>
      <c r="L955" s="11" t="e">
        <f>_xlfn.IFNA(VLOOKUP($D955, Individual_Pitching___Advanced[], 21,FALSE), VLOOKUP(B955, Team_Pitching___Advanced[], 20, FALSE))</f>
        <v>#N/A</v>
      </c>
      <c r="M955" s="11" t="e">
        <f>VLOOKUP($B955, 'Team Per G'!$A$2:$G$31, 7, FALSE)</f>
        <v>#N/A</v>
      </c>
      <c r="N955" s="11" t="e">
        <f>VLOOKUP($B955, 'FanGraphs - Team WAR Projected'!$B$2:$E$31, 3, FALSE)/162</f>
        <v>#N/A</v>
      </c>
      <c r="O955" s="11" t="e">
        <f t="shared" si="165"/>
        <v>#N/A</v>
      </c>
      <c r="P955" s="11" t="e">
        <f>VLOOKUP($B955, Team_Pitching___Advanced[[Team]:[xFIP]], 19,FALSE)</f>
        <v>#N/A</v>
      </c>
      <c r="Q955" s="11" t="e">
        <f>VLOOKUP($B955, Team_Pitching___Advanced[], 20, FALSE)</f>
        <v>#N/A</v>
      </c>
      <c r="R955" s="11" t="e">
        <f>VLOOKUP($B955, Team_Batting___Dashboard[[Team]:[wOBA]], 16, FALSE)</f>
        <v>#N/A</v>
      </c>
      <c r="S955" s="11" t="e">
        <f>VLOOKUP($B955, Team_Batting___Advanced[[Team]:[OPS]], 9, FALSE)</f>
        <v>#N/A</v>
      </c>
      <c r="T955" s="11" t="e">
        <f>VLOOKUP($B955, Team_Batting___Advanced[], 19, FALSE)</f>
        <v>#N/A</v>
      </c>
      <c r="U955" s="11" t="e">
        <f>VLOOKUP($B955, 'Team Per G'!$A$2:$G$31, 3, FALSE)</f>
        <v>#N/A</v>
      </c>
      <c r="V955" s="11" t="e">
        <f>VLOOKUP($B955, 'Team Per G'!$A$2:$G$31, 5, FALSE)</f>
        <v>#N/A</v>
      </c>
      <c r="W955" s="11" t="e">
        <f>VLOOKUP($B955, 'Team Per G'!$A$2:$G$31, 4, FALSE)</f>
        <v>#N/A</v>
      </c>
      <c r="X955" s="11" t="e">
        <f>VLOOKUP($B955, Team_Batting___Dashboard[], 22, FALSE)/$F955</f>
        <v>#N/A</v>
      </c>
      <c r="Y955" s="11" t="e">
        <f>VLOOKUP($B955, 'FanGraphs - Team WAR Projected'!$B$2:$E$31, 4, FALSE)/162</f>
        <v>#N/A</v>
      </c>
      <c r="Z955" s="11" t="e">
        <f t="shared" si="166"/>
        <v>#N/A</v>
      </c>
      <c r="AA955" s="11" t="e">
        <f>VLOOKUP($B955, FanGraphs_Standings[[Abbreviation]:[2024 Year to Date RS/G]], 6, FALSE)/$F955</f>
        <v>#N/A</v>
      </c>
      <c r="AB955" s="11" t="e">
        <f>VLOOKUP($B955, FanGraphs_Standings[[Abbreviation]:[2024 Projected Full Season RDif]], 19, FALSE)/162</f>
        <v>#N/A</v>
      </c>
      <c r="AC955" s="11" t="e">
        <f t="shared" si="175"/>
        <v>#N/A</v>
      </c>
      <c r="AD955" s="11" t="e">
        <f>VLOOKUP($B955, FanGraphs_Standings[[Abbreviation]:[2024 Projected Full Season RDif]], 5, FALSE)</f>
        <v>#N/A</v>
      </c>
      <c r="AE955" s="11" t="e">
        <f>VLOOKUP($B955, FanGraphs_Standings[[Abbreviation]:[2024 Projected Full Season W%]], 18, FALSE)</f>
        <v>#N/A</v>
      </c>
      <c r="AF955" s="11" t="e">
        <f t="shared" si="167"/>
        <v>#N/A</v>
      </c>
      <c r="AG955" s="11" t="e">
        <f>VLOOKUP($B955, 'Home Field Adv'!$A$2:$I$31, 9, FALSE)</f>
        <v>#N/A</v>
      </c>
      <c r="AH955" s="11" t="e">
        <f>VLOOKUP($C955, FanGraphs_Standings[[Abbreviation]:[2024 Year to Date G]], 2, FALSE)</f>
        <v>#N/A</v>
      </c>
      <c r="AI955" s="11" t="e">
        <f>_xlfn.IFNA(VLOOKUP($E955, 'SP Per G'!$A$2:$D$1385, 3, FALSE), AO955)</f>
        <v>#N/A</v>
      </c>
      <c r="AJ955" s="11" t="e">
        <f>IF(AND(ISNA(VLOOKUP($E955, 'SP Per G'!$A$2:$D$1385, 4, FALSE)), ISTEXT($E955)), AI955,IF(ISNA(VLOOKUP($E955, 'SP Per G'!$A$2:$D$1385, 4, FALSE)), AO955, VLOOKUP($E955, 'SP Per G'!$A$2:$D$1385, 4, FALSE)))</f>
        <v>#N/A</v>
      </c>
      <c r="AK955" s="11" t="e">
        <f t="shared" si="168"/>
        <v>#N/A</v>
      </c>
      <c r="AL955" s="11" t="e">
        <f>_xlfn.IFNA(VLOOKUP($E955, Individual_Pitching___Dashboard[], 18, FALSE), VLOOKUP($C955,Team_Pitching___Advanced[[Team]:[SIERA]],16,FALSE))</f>
        <v>#N/A</v>
      </c>
      <c r="AM955" s="11" t="e">
        <f>_xlfn.IFNA(VLOOKUP($E955, Individual_Pitching___Dashboard[], 20, FALSE), VLOOKUP($C955,Team_Pitching___Advanced[[Team]:[xFIP]],19,FALSE))</f>
        <v>#N/A</v>
      </c>
      <c r="AN955" s="11" t="e">
        <f>_xlfn.IFNA(VLOOKUP($E955,Individual_Pitching___Advanced[],21,FALSE),VLOOKUP($C955,Team_Pitching___Advanced[[Team]:[SIERA]],20,FALSE))</f>
        <v>#N/A</v>
      </c>
      <c r="AO955" s="11" t="e">
        <f>VLOOKUP($C955, 'Team Per G'!$A$2:$G$31, 7, FALSE)</f>
        <v>#N/A</v>
      </c>
      <c r="AP955" s="11" t="e">
        <f>VLOOKUP($C955, 'FanGraphs - Team WAR Projected'!$B$2:$E$31, 3, FALSE)/162</f>
        <v>#N/A</v>
      </c>
      <c r="AQ955" s="11" t="e">
        <f t="shared" si="169"/>
        <v>#N/A</v>
      </c>
      <c r="AR955" s="11" t="e">
        <f>VLOOKUP($C955, Team_Pitching___Advanced[[Team]:[xFIP]], 19,FALSE)</f>
        <v>#N/A</v>
      </c>
      <c r="AS955" s="11" t="e">
        <f>VLOOKUP($C955, Team_Pitching___Advanced[], 20, FALSE)</f>
        <v>#N/A</v>
      </c>
      <c r="AT955" s="11" t="e">
        <f>VLOOKUP($C955, Team_Batting___Dashboard[[Team]:[wOBA]], 16, FALSE)</f>
        <v>#N/A</v>
      </c>
      <c r="AU955" s="11" t="e">
        <f>VLOOKUP($C955, Team_Batting___Advanced[[Team]:[OPS]], 9, FALSE)</f>
        <v>#N/A</v>
      </c>
      <c r="AV955" s="11" t="e">
        <f>VLOOKUP($C955, Team_Batting___Advanced[], 19, FALSE)</f>
        <v>#N/A</v>
      </c>
      <c r="AW955" s="11" t="e">
        <f>VLOOKUP($C955, 'Team Per G'!$A$2:$G$31, 3, FALSE)</f>
        <v>#N/A</v>
      </c>
      <c r="AX955" s="11" t="e">
        <f>VLOOKUP($C955, 'Team Per G'!$A$2:$G$31, 5, FALSE)</f>
        <v>#N/A</v>
      </c>
      <c r="AY955" s="11" t="e">
        <f>VLOOKUP($C955, 'Team Per G'!$A$2:$G$31, 4, FALSE)</f>
        <v>#N/A</v>
      </c>
      <c r="AZ955" s="11" t="e">
        <f>VLOOKUP($C955, Team_Batting___Dashboard[], 22, FALSE)/$AH955</f>
        <v>#N/A</v>
      </c>
      <c r="BA955" s="11" t="e">
        <f>VLOOKUP($C955, 'FanGraphs - Team WAR Projected'!$B$2:$E$31, 4, FALSE)/162</f>
        <v>#N/A</v>
      </c>
      <c r="BB955" s="11" t="e">
        <f t="shared" si="170"/>
        <v>#N/A</v>
      </c>
      <c r="BC955" s="11" t="e">
        <f>VLOOKUP($C955, FanGraphs_Standings[[Abbreviation]:[2024 Year to Date RS/G]], 6, FALSE)/$AH955</f>
        <v>#N/A</v>
      </c>
      <c r="BD955" s="11" t="e">
        <f>VLOOKUP($C955, FanGraphs_Standings[[Abbreviation]:[2024 Projected Full Season RDif]], 19, FALSE)/162</f>
        <v>#N/A</v>
      </c>
      <c r="BE955" s="11" t="e">
        <f t="shared" si="171"/>
        <v>#N/A</v>
      </c>
      <c r="BF955" s="11" t="e">
        <f>VLOOKUP($C955, FanGraphs_Standings[[Abbreviation]:[2024 Projected Full Season RDif]], 5, FALSE)</f>
        <v>#N/A</v>
      </c>
      <c r="BG955" s="11" t="e">
        <f>VLOOKUP($C955, FanGraphs_Standings[[Abbreviation]:[2024 Projected Full Season W%]], 18, FALSE)</f>
        <v>#N/A</v>
      </c>
      <c r="BH955" s="11" t="e">
        <f t="shared" si="172"/>
        <v>#N/A</v>
      </c>
      <c r="BI955" s="11" t="e">
        <f>VLOOKUP($C955, 'Home Field Adv'!$A$2:$K$31, 11, FALSE)</f>
        <v>#N/A</v>
      </c>
      <c r="BL955" s="12" t="str">
        <f t="shared" si="173"/>
        <v/>
      </c>
      <c r="BM955" s="12" t="str">
        <f t="shared" si="176"/>
        <v/>
      </c>
      <c r="BN955" s="12" t="str">
        <f t="shared" si="174"/>
        <v/>
      </c>
    </row>
    <row r="956" spans="6:66" x14ac:dyDescent="0.45">
      <c r="F956" s="11" t="e">
        <f>VLOOKUP($B956, FanGraphs_Standings[[Abbreviation]:[2024 Year to Date G]], 2, FALSE)</f>
        <v>#N/A</v>
      </c>
      <c r="G956" s="11" t="e">
        <f>_xlfn.IFNA(VLOOKUP($D956, 'SP Per G'!$A$2:$D$1385, 3, FALSE),M956)</f>
        <v>#N/A</v>
      </c>
      <c r="H956" s="11" t="e">
        <f>IF(AND(ISNA(VLOOKUP($D956, 'SP Per G'!$A$2:$D$1385, 4, FALSE)), ISTEXT($D956)), G956,IF(ISNA(VLOOKUP($D956, 'SP Per G'!$A$2:$D$1385, 4, FALSE)), M956, VLOOKUP($D956, 'SP Per G'!$A$2:$D$1385, 4, FALSE)))</f>
        <v>#N/A</v>
      </c>
      <c r="I956" s="11" t="e">
        <f t="shared" si="164"/>
        <v>#N/A</v>
      </c>
      <c r="J956" s="11" t="e">
        <f>_xlfn.IFNA(VLOOKUP($D956,Individual_Pitching___Dashboard[],18,FALSE),VLOOKUP(B956,Team_Pitching___Dashboard[[Team]:[ERA]],17,FALSE))</f>
        <v>#N/A</v>
      </c>
      <c r="K956" s="11" t="e">
        <f>_xlfn.IFNA(VLOOKUP($D956, Individual_Pitching___Dashboard[], 20, FALSE), VLOOKUP(B956,Team_Pitching___Dashboard[[Team]:[xFIP]],20,FALSE))</f>
        <v>#N/A</v>
      </c>
      <c r="L956" s="11" t="e">
        <f>_xlfn.IFNA(VLOOKUP($D956, Individual_Pitching___Advanced[], 21,FALSE), VLOOKUP(B956, Team_Pitching___Advanced[], 20, FALSE))</f>
        <v>#N/A</v>
      </c>
      <c r="M956" s="11" t="e">
        <f>VLOOKUP($B956, 'Team Per G'!$A$2:$G$31, 7, FALSE)</f>
        <v>#N/A</v>
      </c>
      <c r="N956" s="11" t="e">
        <f>VLOOKUP($B956, 'FanGraphs - Team WAR Projected'!$B$2:$E$31, 3, FALSE)/162</f>
        <v>#N/A</v>
      </c>
      <c r="O956" s="11" t="e">
        <f t="shared" si="165"/>
        <v>#N/A</v>
      </c>
      <c r="P956" s="11" t="e">
        <f>VLOOKUP($B956, Team_Pitching___Advanced[[Team]:[xFIP]], 19,FALSE)</f>
        <v>#N/A</v>
      </c>
      <c r="Q956" s="11" t="e">
        <f>VLOOKUP($B956, Team_Pitching___Advanced[], 20, FALSE)</f>
        <v>#N/A</v>
      </c>
      <c r="R956" s="11" t="e">
        <f>VLOOKUP($B956, Team_Batting___Dashboard[[Team]:[wOBA]], 16, FALSE)</f>
        <v>#N/A</v>
      </c>
      <c r="S956" s="11" t="e">
        <f>VLOOKUP($B956, Team_Batting___Advanced[[Team]:[OPS]], 9, FALSE)</f>
        <v>#N/A</v>
      </c>
      <c r="T956" s="11" t="e">
        <f>VLOOKUP($B956, Team_Batting___Advanced[], 19, FALSE)</f>
        <v>#N/A</v>
      </c>
      <c r="U956" s="11" t="e">
        <f>VLOOKUP($B956, 'Team Per G'!$A$2:$G$31, 3, FALSE)</f>
        <v>#N/A</v>
      </c>
      <c r="V956" s="11" t="e">
        <f>VLOOKUP($B956, 'Team Per G'!$A$2:$G$31, 5, FALSE)</f>
        <v>#N/A</v>
      </c>
      <c r="W956" s="11" t="e">
        <f>VLOOKUP($B956, 'Team Per G'!$A$2:$G$31, 4, FALSE)</f>
        <v>#N/A</v>
      </c>
      <c r="X956" s="11" t="e">
        <f>VLOOKUP($B956, Team_Batting___Dashboard[], 22, FALSE)/$F956</f>
        <v>#N/A</v>
      </c>
      <c r="Y956" s="11" t="e">
        <f>VLOOKUP($B956, 'FanGraphs - Team WAR Projected'!$B$2:$E$31, 4, FALSE)/162</f>
        <v>#N/A</v>
      </c>
      <c r="Z956" s="11" t="e">
        <f t="shared" si="166"/>
        <v>#N/A</v>
      </c>
      <c r="AA956" s="11" t="e">
        <f>VLOOKUP($B956, FanGraphs_Standings[[Abbreviation]:[2024 Year to Date RS/G]], 6, FALSE)/$F956</f>
        <v>#N/A</v>
      </c>
      <c r="AB956" s="11" t="e">
        <f>VLOOKUP($B956, FanGraphs_Standings[[Abbreviation]:[2024 Projected Full Season RDif]], 19, FALSE)/162</f>
        <v>#N/A</v>
      </c>
      <c r="AC956" s="11" t="e">
        <f t="shared" si="175"/>
        <v>#N/A</v>
      </c>
      <c r="AD956" s="11" t="e">
        <f>VLOOKUP($B956, FanGraphs_Standings[[Abbreviation]:[2024 Projected Full Season RDif]], 5, FALSE)</f>
        <v>#N/A</v>
      </c>
      <c r="AE956" s="11" t="e">
        <f>VLOOKUP($B956, FanGraphs_Standings[[Abbreviation]:[2024 Projected Full Season W%]], 18, FALSE)</f>
        <v>#N/A</v>
      </c>
      <c r="AF956" s="11" t="e">
        <f t="shared" si="167"/>
        <v>#N/A</v>
      </c>
      <c r="AG956" s="11" t="e">
        <f>VLOOKUP($B956, 'Home Field Adv'!$A$2:$I$31, 9, FALSE)</f>
        <v>#N/A</v>
      </c>
      <c r="AH956" s="11" t="e">
        <f>VLOOKUP($C956, FanGraphs_Standings[[Abbreviation]:[2024 Year to Date G]], 2, FALSE)</f>
        <v>#N/A</v>
      </c>
      <c r="AI956" s="11" t="e">
        <f>_xlfn.IFNA(VLOOKUP($E956, 'SP Per G'!$A$2:$D$1385, 3, FALSE), AO956)</f>
        <v>#N/A</v>
      </c>
      <c r="AJ956" s="11" t="e">
        <f>IF(AND(ISNA(VLOOKUP($E956, 'SP Per G'!$A$2:$D$1385, 4, FALSE)), ISTEXT($E956)), AI956,IF(ISNA(VLOOKUP($E956, 'SP Per G'!$A$2:$D$1385, 4, FALSE)), AO956, VLOOKUP($E956, 'SP Per G'!$A$2:$D$1385, 4, FALSE)))</f>
        <v>#N/A</v>
      </c>
      <c r="AK956" s="11" t="e">
        <f t="shared" si="168"/>
        <v>#N/A</v>
      </c>
      <c r="AL956" s="11" t="e">
        <f>_xlfn.IFNA(VLOOKUP($E956, Individual_Pitching___Dashboard[], 18, FALSE), VLOOKUP($C956,Team_Pitching___Advanced[[Team]:[SIERA]],16,FALSE))</f>
        <v>#N/A</v>
      </c>
      <c r="AM956" s="11" t="e">
        <f>_xlfn.IFNA(VLOOKUP($E956, Individual_Pitching___Dashboard[], 20, FALSE), VLOOKUP($C956,Team_Pitching___Advanced[[Team]:[xFIP]],19,FALSE))</f>
        <v>#N/A</v>
      </c>
      <c r="AN956" s="11" t="e">
        <f>_xlfn.IFNA(VLOOKUP($E956,Individual_Pitching___Advanced[],21,FALSE),VLOOKUP($C956,Team_Pitching___Advanced[[Team]:[SIERA]],20,FALSE))</f>
        <v>#N/A</v>
      </c>
      <c r="AO956" s="11" t="e">
        <f>VLOOKUP($C956, 'Team Per G'!$A$2:$G$31, 7, FALSE)</f>
        <v>#N/A</v>
      </c>
      <c r="AP956" s="11" t="e">
        <f>VLOOKUP($C956, 'FanGraphs - Team WAR Projected'!$B$2:$E$31, 3, FALSE)/162</f>
        <v>#N/A</v>
      </c>
      <c r="AQ956" s="11" t="e">
        <f t="shared" si="169"/>
        <v>#N/A</v>
      </c>
      <c r="AR956" s="11" t="e">
        <f>VLOOKUP($C956, Team_Pitching___Advanced[[Team]:[xFIP]], 19,FALSE)</f>
        <v>#N/A</v>
      </c>
      <c r="AS956" s="11" t="e">
        <f>VLOOKUP($C956, Team_Pitching___Advanced[], 20, FALSE)</f>
        <v>#N/A</v>
      </c>
      <c r="AT956" s="11" t="e">
        <f>VLOOKUP($C956, Team_Batting___Dashboard[[Team]:[wOBA]], 16, FALSE)</f>
        <v>#N/A</v>
      </c>
      <c r="AU956" s="11" t="e">
        <f>VLOOKUP($C956, Team_Batting___Advanced[[Team]:[OPS]], 9, FALSE)</f>
        <v>#N/A</v>
      </c>
      <c r="AV956" s="11" t="e">
        <f>VLOOKUP($C956, Team_Batting___Advanced[], 19, FALSE)</f>
        <v>#N/A</v>
      </c>
      <c r="AW956" s="11" t="e">
        <f>VLOOKUP($C956, 'Team Per G'!$A$2:$G$31, 3, FALSE)</f>
        <v>#N/A</v>
      </c>
      <c r="AX956" s="11" t="e">
        <f>VLOOKUP($C956, 'Team Per G'!$A$2:$G$31, 5, FALSE)</f>
        <v>#N/A</v>
      </c>
      <c r="AY956" s="11" t="e">
        <f>VLOOKUP($C956, 'Team Per G'!$A$2:$G$31, 4, FALSE)</f>
        <v>#N/A</v>
      </c>
      <c r="AZ956" s="11" t="e">
        <f>VLOOKUP($C956, Team_Batting___Dashboard[], 22, FALSE)/$AH956</f>
        <v>#N/A</v>
      </c>
      <c r="BA956" s="11" t="e">
        <f>VLOOKUP($C956, 'FanGraphs - Team WAR Projected'!$B$2:$E$31, 4, FALSE)/162</f>
        <v>#N/A</v>
      </c>
      <c r="BB956" s="11" t="e">
        <f t="shared" si="170"/>
        <v>#N/A</v>
      </c>
      <c r="BC956" s="11" t="e">
        <f>VLOOKUP($C956, FanGraphs_Standings[[Abbreviation]:[2024 Year to Date RS/G]], 6, FALSE)/$AH956</f>
        <v>#N/A</v>
      </c>
      <c r="BD956" s="11" t="e">
        <f>VLOOKUP($C956, FanGraphs_Standings[[Abbreviation]:[2024 Projected Full Season RDif]], 19, FALSE)/162</f>
        <v>#N/A</v>
      </c>
      <c r="BE956" s="11" t="e">
        <f t="shared" si="171"/>
        <v>#N/A</v>
      </c>
      <c r="BF956" s="11" t="e">
        <f>VLOOKUP($C956, FanGraphs_Standings[[Abbreviation]:[2024 Projected Full Season RDif]], 5, FALSE)</f>
        <v>#N/A</v>
      </c>
      <c r="BG956" s="11" t="e">
        <f>VLOOKUP($C956, FanGraphs_Standings[[Abbreviation]:[2024 Projected Full Season W%]], 18, FALSE)</f>
        <v>#N/A</v>
      </c>
      <c r="BH956" s="11" t="e">
        <f t="shared" si="172"/>
        <v>#N/A</v>
      </c>
      <c r="BI956" s="11" t="e">
        <f>VLOOKUP($C956, 'Home Field Adv'!$A$2:$K$31, 11, FALSE)</f>
        <v>#N/A</v>
      </c>
      <c r="BL956" s="12" t="str">
        <f t="shared" si="173"/>
        <v/>
      </c>
      <c r="BM956" s="12" t="str">
        <f t="shared" si="176"/>
        <v/>
      </c>
      <c r="BN956" s="12" t="str">
        <f t="shared" si="174"/>
        <v/>
      </c>
    </row>
    <row r="957" spans="6:66" x14ac:dyDescent="0.45">
      <c r="F957" s="11" t="e">
        <f>VLOOKUP($B957, FanGraphs_Standings[[Abbreviation]:[2024 Year to Date G]], 2, FALSE)</f>
        <v>#N/A</v>
      </c>
      <c r="G957" s="11" t="e">
        <f>_xlfn.IFNA(VLOOKUP($D957, 'SP Per G'!$A$2:$D$1385, 3, FALSE),M957)</f>
        <v>#N/A</v>
      </c>
      <c r="H957" s="11" t="e">
        <f>IF(AND(ISNA(VLOOKUP($D957, 'SP Per G'!$A$2:$D$1385, 4, FALSE)), ISTEXT($D957)), G957,IF(ISNA(VLOOKUP($D957, 'SP Per G'!$A$2:$D$1385, 4, FALSE)), M957, VLOOKUP($D957, 'SP Per G'!$A$2:$D$1385, 4, FALSE)))</f>
        <v>#N/A</v>
      </c>
      <c r="I957" s="11" t="e">
        <f t="shared" si="164"/>
        <v>#N/A</v>
      </c>
      <c r="J957" s="11" t="e">
        <f>_xlfn.IFNA(VLOOKUP($D957,Individual_Pitching___Dashboard[],18,FALSE),VLOOKUP(B957,Team_Pitching___Dashboard[[Team]:[ERA]],17,FALSE))</f>
        <v>#N/A</v>
      </c>
      <c r="K957" s="11" t="e">
        <f>_xlfn.IFNA(VLOOKUP($D957, Individual_Pitching___Dashboard[], 20, FALSE), VLOOKUP(B957,Team_Pitching___Dashboard[[Team]:[xFIP]],20,FALSE))</f>
        <v>#N/A</v>
      </c>
      <c r="L957" s="11" t="e">
        <f>_xlfn.IFNA(VLOOKUP($D957, Individual_Pitching___Advanced[], 21,FALSE), VLOOKUP(B957, Team_Pitching___Advanced[], 20, FALSE))</f>
        <v>#N/A</v>
      </c>
      <c r="M957" s="11" t="e">
        <f>VLOOKUP($B957, 'Team Per G'!$A$2:$G$31, 7, FALSE)</f>
        <v>#N/A</v>
      </c>
      <c r="N957" s="11" t="e">
        <f>VLOOKUP($B957, 'FanGraphs - Team WAR Projected'!$B$2:$E$31, 3, FALSE)/162</f>
        <v>#N/A</v>
      </c>
      <c r="O957" s="11" t="e">
        <f t="shared" si="165"/>
        <v>#N/A</v>
      </c>
      <c r="P957" s="11" t="e">
        <f>VLOOKUP($B957, Team_Pitching___Advanced[[Team]:[xFIP]], 19,FALSE)</f>
        <v>#N/A</v>
      </c>
      <c r="Q957" s="11" t="e">
        <f>VLOOKUP($B957, Team_Pitching___Advanced[], 20, FALSE)</f>
        <v>#N/A</v>
      </c>
      <c r="R957" s="11" t="e">
        <f>VLOOKUP($B957, Team_Batting___Dashboard[[Team]:[wOBA]], 16, FALSE)</f>
        <v>#N/A</v>
      </c>
      <c r="S957" s="11" t="e">
        <f>VLOOKUP($B957, Team_Batting___Advanced[[Team]:[OPS]], 9, FALSE)</f>
        <v>#N/A</v>
      </c>
      <c r="T957" s="11" t="e">
        <f>VLOOKUP($B957, Team_Batting___Advanced[], 19, FALSE)</f>
        <v>#N/A</v>
      </c>
      <c r="U957" s="11" t="e">
        <f>VLOOKUP($B957, 'Team Per G'!$A$2:$G$31, 3, FALSE)</f>
        <v>#N/A</v>
      </c>
      <c r="V957" s="11" t="e">
        <f>VLOOKUP($B957, 'Team Per G'!$A$2:$G$31, 5, FALSE)</f>
        <v>#N/A</v>
      </c>
      <c r="W957" s="11" t="e">
        <f>VLOOKUP($B957, 'Team Per G'!$A$2:$G$31, 4, FALSE)</f>
        <v>#N/A</v>
      </c>
      <c r="X957" s="11" t="e">
        <f>VLOOKUP($B957, Team_Batting___Dashboard[], 22, FALSE)/$F957</f>
        <v>#N/A</v>
      </c>
      <c r="Y957" s="11" t="e">
        <f>VLOOKUP($B957, 'FanGraphs - Team WAR Projected'!$B$2:$E$31, 4, FALSE)/162</f>
        <v>#N/A</v>
      </c>
      <c r="Z957" s="11" t="e">
        <f t="shared" si="166"/>
        <v>#N/A</v>
      </c>
      <c r="AA957" s="11" t="e">
        <f>VLOOKUP($B957, FanGraphs_Standings[[Abbreviation]:[2024 Year to Date RS/G]], 6, FALSE)/$F957</f>
        <v>#N/A</v>
      </c>
      <c r="AB957" s="11" t="e">
        <f>VLOOKUP($B957, FanGraphs_Standings[[Abbreviation]:[2024 Projected Full Season RDif]], 19, FALSE)/162</f>
        <v>#N/A</v>
      </c>
      <c r="AC957" s="11" t="e">
        <f t="shared" si="175"/>
        <v>#N/A</v>
      </c>
      <c r="AD957" s="11" t="e">
        <f>VLOOKUP($B957, FanGraphs_Standings[[Abbreviation]:[2024 Projected Full Season RDif]], 5, FALSE)</f>
        <v>#N/A</v>
      </c>
      <c r="AE957" s="11" t="e">
        <f>VLOOKUP($B957, FanGraphs_Standings[[Abbreviation]:[2024 Projected Full Season W%]], 18, FALSE)</f>
        <v>#N/A</v>
      </c>
      <c r="AF957" s="11" t="e">
        <f t="shared" si="167"/>
        <v>#N/A</v>
      </c>
      <c r="AG957" s="11" t="e">
        <f>VLOOKUP($B957, 'Home Field Adv'!$A$2:$I$31, 9, FALSE)</f>
        <v>#N/A</v>
      </c>
      <c r="AH957" s="11" t="e">
        <f>VLOOKUP($C957, FanGraphs_Standings[[Abbreviation]:[2024 Year to Date G]], 2, FALSE)</f>
        <v>#N/A</v>
      </c>
      <c r="AI957" s="11" t="e">
        <f>_xlfn.IFNA(VLOOKUP($E957, 'SP Per G'!$A$2:$D$1385, 3, FALSE), AO957)</f>
        <v>#N/A</v>
      </c>
      <c r="AJ957" s="11" t="e">
        <f>IF(AND(ISNA(VLOOKUP($E957, 'SP Per G'!$A$2:$D$1385, 4, FALSE)), ISTEXT($E957)), AI957,IF(ISNA(VLOOKUP($E957, 'SP Per G'!$A$2:$D$1385, 4, FALSE)), AO957, VLOOKUP($E957, 'SP Per G'!$A$2:$D$1385, 4, FALSE)))</f>
        <v>#N/A</v>
      </c>
      <c r="AK957" s="11" t="e">
        <f t="shared" si="168"/>
        <v>#N/A</v>
      </c>
      <c r="AL957" s="11" t="e">
        <f>_xlfn.IFNA(VLOOKUP($E957, Individual_Pitching___Dashboard[], 18, FALSE), VLOOKUP($C957,Team_Pitching___Advanced[[Team]:[SIERA]],16,FALSE))</f>
        <v>#N/A</v>
      </c>
      <c r="AM957" s="11" t="e">
        <f>_xlfn.IFNA(VLOOKUP($E957, Individual_Pitching___Dashboard[], 20, FALSE), VLOOKUP($C957,Team_Pitching___Advanced[[Team]:[xFIP]],19,FALSE))</f>
        <v>#N/A</v>
      </c>
      <c r="AN957" s="11" t="e">
        <f>_xlfn.IFNA(VLOOKUP($E957,Individual_Pitching___Advanced[],21,FALSE),VLOOKUP($C957,Team_Pitching___Advanced[[Team]:[SIERA]],20,FALSE))</f>
        <v>#N/A</v>
      </c>
      <c r="AO957" s="11" t="e">
        <f>VLOOKUP($C957, 'Team Per G'!$A$2:$G$31, 7, FALSE)</f>
        <v>#N/A</v>
      </c>
      <c r="AP957" s="11" t="e">
        <f>VLOOKUP($C957, 'FanGraphs - Team WAR Projected'!$B$2:$E$31, 3, FALSE)/162</f>
        <v>#N/A</v>
      </c>
      <c r="AQ957" s="11" t="e">
        <f t="shared" si="169"/>
        <v>#N/A</v>
      </c>
      <c r="AR957" s="11" t="e">
        <f>VLOOKUP($C957, Team_Pitching___Advanced[[Team]:[xFIP]], 19,FALSE)</f>
        <v>#N/A</v>
      </c>
      <c r="AS957" s="11" t="e">
        <f>VLOOKUP($C957, Team_Pitching___Advanced[], 20, FALSE)</f>
        <v>#N/A</v>
      </c>
      <c r="AT957" s="11" t="e">
        <f>VLOOKUP($C957, Team_Batting___Dashboard[[Team]:[wOBA]], 16, FALSE)</f>
        <v>#N/A</v>
      </c>
      <c r="AU957" s="11" t="e">
        <f>VLOOKUP($C957, Team_Batting___Advanced[[Team]:[OPS]], 9, FALSE)</f>
        <v>#N/A</v>
      </c>
      <c r="AV957" s="11" t="e">
        <f>VLOOKUP($C957, Team_Batting___Advanced[], 19, FALSE)</f>
        <v>#N/A</v>
      </c>
      <c r="AW957" s="11" t="e">
        <f>VLOOKUP($C957, 'Team Per G'!$A$2:$G$31, 3, FALSE)</f>
        <v>#N/A</v>
      </c>
      <c r="AX957" s="11" t="e">
        <f>VLOOKUP($C957, 'Team Per G'!$A$2:$G$31, 5, FALSE)</f>
        <v>#N/A</v>
      </c>
      <c r="AY957" s="11" t="e">
        <f>VLOOKUP($C957, 'Team Per G'!$A$2:$G$31, 4, FALSE)</f>
        <v>#N/A</v>
      </c>
      <c r="AZ957" s="11" t="e">
        <f>VLOOKUP($C957, Team_Batting___Dashboard[], 22, FALSE)/$AH957</f>
        <v>#N/A</v>
      </c>
      <c r="BA957" s="11" t="e">
        <f>VLOOKUP($C957, 'FanGraphs - Team WAR Projected'!$B$2:$E$31, 4, FALSE)/162</f>
        <v>#N/A</v>
      </c>
      <c r="BB957" s="11" t="e">
        <f t="shared" si="170"/>
        <v>#N/A</v>
      </c>
      <c r="BC957" s="11" t="e">
        <f>VLOOKUP($C957, FanGraphs_Standings[[Abbreviation]:[2024 Year to Date RS/G]], 6, FALSE)/$AH957</f>
        <v>#N/A</v>
      </c>
      <c r="BD957" s="11" t="e">
        <f>VLOOKUP($C957, FanGraphs_Standings[[Abbreviation]:[2024 Projected Full Season RDif]], 19, FALSE)/162</f>
        <v>#N/A</v>
      </c>
      <c r="BE957" s="11" t="e">
        <f t="shared" si="171"/>
        <v>#N/A</v>
      </c>
      <c r="BF957" s="11" t="e">
        <f>VLOOKUP($C957, FanGraphs_Standings[[Abbreviation]:[2024 Projected Full Season RDif]], 5, FALSE)</f>
        <v>#N/A</v>
      </c>
      <c r="BG957" s="11" t="e">
        <f>VLOOKUP($C957, FanGraphs_Standings[[Abbreviation]:[2024 Projected Full Season W%]], 18, FALSE)</f>
        <v>#N/A</v>
      </c>
      <c r="BH957" s="11" t="e">
        <f t="shared" si="172"/>
        <v>#N/A</v>
      </c>
      <c r="BI957" s="11" t="e">
        <f>VLOOKUP($C957, 'Home Field Adv'!$A$2:$K$31, 11, FALSE)</f>
        <v>#N/A</v>
      </c>
      <c r="BL957" s="12" t="str">
        <f t="shared" si="173"/>
        <v/>
      </c>
      <c r="BM957" s="12" t="str">
        <f t="shared" si="176"/>
        <v/>
      </c>
      <c r="BN957" s="12" t="str">
        <f t="shared" si="174"/>
        <v/>
      </c>
    </row>
    <row r="958" spans="6:66" x14ac:dyDescent="0.45">
      <c r="F958" s="11" t="e">
        <f>VLOOKUP($B958, FanGraphs_Standings[[Abbreviation]:[2024 Year to Date G]], 2, FALSE)</f>
        <v>#N/A</v>
      </c>
      <c r="G958" s="11" t="e">
        <f>_xlfn.IFNA(VLOOKUP($D958, 'SP Per G'!$A$2:$D$1385, 3, FALSE),M958)</f>
        <v>#N/A</v>
      </c>
      <c r="H958" s="11" t="e">
        <f>IF(AND(ISNA(VLOOKUP($D958, 'SP Per G'!$A$2:$D$1385, 4, FALSE)), ISTEXT($D958)), G958,IF(ISNA(VLOOKUP($D958, 'SP Per G'!$A$2:$D$1385, 4, FALSE)), M958, VLOOKUP($D958, 'SP Per G'!$A$2:$D$1385, 4, FALSE)))</f>
        <v>#N/A</v>
      </c>
      <c r="I958" s="11" t="e">
        <f t="shared" si="164"/>
        <v>#N/A</v>
      </c>
      <c r="J958" s="11" t="e">
        <f>_xlfn.IFNA(VLOOKUP($D958,Individual_Pitching___Dashboard[],18,FALSE),VLOOKUP(B958,Team_Pitching___Dashboard[[Team]:[ERA]],17,FALSE))</f>
        <v>#N/A</v>
      </c>
      <c r="K958" s="11" t="e">
        <f>_xlfn.IFNA(VLOOKUP($D958, Individual_Pitching___Dashboard[], 20, FALSE), VLOOKUP(B958,Team_Pitching___Dashboard[[Team]:[xFIP]],20,FALSE))</f>
        <v>#N/A</v>
      </c>
      <c r="L958" s="11" t="e">
        <f>_xlfn.IFNA(VLOOKUP($D958, Individual_Pitching___Advanced[], 21,FALSE), VLOOKUP(B958, Team_Pitching___Advanced[], 20, FALSE))</f>
        <v>#N/A</v>
      </c>
      <c r="M958" s="11" t="e">
        <f>VLOOKUP($B958, 'Team Per G'!$A$2:$G$31, 7, FALSE)</f>
        <v>#N/A</v>
      </c>
      <c r="N958" s="11" t="e">
        <f>VLOOKUP($B958, 'FanGraphs - Team WAR Projected'!$B$2:$E$31, 3, FALSE)/162</f>
        <v>#N/A</v>
      </c>
      <c r="O958" s="11" t="e">
        <f t="shared" si="165"/>
        <v>#N/A</v>
      </c>
      <c r="P958" s="11" t="e">
        <f>VLOOKUP($B958, Team_Pitching___Advanced[[Team]:[xFIP]], 19,FALSE)</f>
        <v>#N/A</v>
      </c>
      <c r="Q958" s="11" t="e">
        <f>VLOOKUP($B958, Team_Pitching___Advanced[], 20, FALSE)</f>
        <v>#N/A</v>
      </c>
      <c r="R958" s="11" t="e">
        <f>VLOOKUP($B958, Team_Batting___Dashboard[[Team]:[wOBA]], 16, FALSE)</f>
        <v>#N/A</v>
      </c>
      <c r="S958" s="11" t="e">
        <f>VLOOKUP($B958, Team_Batting___Advanced[[Team]:[OPS]], 9, FALSE)</f>
        <v>#N/A</v>
      </c>
      <c r="T958" s="11" t="e">
        <f>VLOOKUP($B958, Team_Batting___Advanced[], 19, FALSE)</f>
        <v>#N/A</v>
      </c>
      <c r="U958" s="11" t="e">
        <f>VLOOKUP($B958, 'Team Per G'!$A$2:$G$31, 3, FALSE)</f>
        <v>#N/A</v>
      </c>
      <c r="V958" s="11" t="e">
        <f>VLOOKUP($B958, 'Team Per G'!$A$2:$G$31, 5, FALSE)</f>
        <v>#N/A</v>
      </c>
      <c r="W958" s="11" t="e">
        <f>VLOOKUP($B958, 'Team Per G'!$A$2:$G$31, 4, FALSE)</f>
        <v>#N/A</v>
      </c>
      <c r="X958" s="11" t="e">
        <f>VLOOKUP($B958, Team_Batting___Dashboard[], 22, FALSE)/$F958</f>
        <v>#N/A</v>
      </c>
      <c r="Y958" s="11" t="e">
        <f>VLOOKUP($B958, 'FanGraphs - Team WAR Projected'!$B$2:$E$31, 4, FALSE)/162</f>
        <v>#N/A</v>
      </c>
      <c r="Z958" s="11" t="e">
        <f t="shared" si="166"/>
        <v>#N/A</v>
      </c>
      <c r="AA958" s="11" t="e">
        <f>VLOOKUP($B958, FanGraphs_Standings[[Abbreviation]:[2024 Year to Date RS/G]], 6, FALSE)/$F958</f>
        <v>#N/A</v>
      </c>
      <c r="AB958" s="11" t="e">
        <f>VLOOKUP($B958, FanGraphs_Standings[[Abbreviation]:[2024 Projected Full Season RDif]], 19, FALSE)/162</f>
        <v>#N/A</v>
      </c>
      <c r="AC958" s="11" t="e">
        <f t="shared" si="175"/>
        <v>#N/A</v>
      </c>
      <c r="AD958" s="11" t="e">
        <f>VLOOKUP($B958, FanGraphs_Standings[[Abbreviation]:[2024 Projected Full Season RDif]], 5, FALSE)</f>
        <v>#N/A</v>
      </c>
      <c r="AE958" s="11" t="e">
        <f>VLOOKUP($B958, FanGraphs_Standings[[Abbreviation]:[2024 Projected Full Season W%]], 18, FALSE)</f>
        <v>#N/A</v>
      </c>
      <c r="AF958" s="11" t="e">
        <f t="shared" si="167"/>
        <v>#N/A</v>
      </c>
      <c r="AG958" s="11" t="e">
        <f>VLOOKUP($B958, 'Home Field Adv'!$A$2:$I$31, 9, FALSE)</f>
        <v>#N/A</v>
      </c>
      <c r="AH958" s="11" t="e">
        <f>VLOOKUP($C958, FanGraphs_Standings[[Abbreviation]:[2024 Year to Date G]], 2, FALSE)</f>
        <v>#N/A</v>
      </c>
      <c r="AI958" s="11" t="e">
        <f>_xlfn.IFNA(VLOOKUP($E958, 'SP Per G'!$A$2:$D$1385, 3, FALSE), AO958)</f>
        <v>#N/A</v>
      </c>
      <c r="AJ958" s="11" t="e">
        <f>IF(AND(ISNA(VLOOKUP($E958, 'SP Per G'!$A$2:$D$1385, 4, FALSE)), ISTEXT($E958)), AI958,IF(ISNA(VLOOKUP($E958, 'SP Per G'!$A$2:$D$1385, 4, FALSE)), AO958, VLOOKUP($E958, 'SP Per G'!$A$2:$D$1385, 4, FALSE)))</f>
        <v>#N/A</v>
      </c>
      <c r="AK958" s="11" t="e">
        <f t="shared" si="168"/>
        <v>#N/A</v>
      </c>
      <c r="AL958" s="11" t="e">
        <f>_xlfn.IFNA(VLOOKUP($E958, Individual_Pitching___Dashboard[], 18, FALSE), VLOOKUP($C958,Team_Pitching___Advanced[[Team]:[SIERA]],16,FALSE))</f>
        <v>#N/A</v>
      </c>
      <c r="AM958" s="11" t="e">
        <f>_xlfn.IFNA(VLOOKUP($E958, Individual_Pitching___Dashboard[], 20, FALSE), VLOOKUP($C958,Team_Pitching___Advanced[[Team]:[xFIP]],19,FALSE))</f>
        <v>#N/A</v>
      </c>
      <c r="AN958" s="11" t="e">
        <f>_xlfn.IFNA(VLOOKUP($E958,Individual_Pitching___Advanced[],21,FALSE),VLOOKUP($C958,Team_Pitching___Advanced[[Team]:[SIERA]],20,FALSE))</f>
        <v>#N/A</v>
      </c>
      <c r="AO958" s="11" t="e">
        <f>VLOOKUP($C958, 'Team Per G'!$A$2:$G$31, 7, FALSE)</f>
        <v>#N/A</v>
      </c>
      <c r="AP958" s="11" t="e">
        <f>VLOOKUP($C958, 'FanGraphs - Team WAR Projected'!$B$2:$E$31, 3, FALSE)/162</f>
        <v>#N/A</v>
      </c>
      <c r="AQ958" s="11" t="e">
        <f t="shared" si="169"/>
        <v>#N/A</v>
      </c>
      <c r="AR958" s="11" t="e">
        <f>VLOOKUP($C958, Team_Pitching___Advanced[[Team]:[xFIP]], 19,FALSE)</f>
        <v>#N/A</v>
      </c>
      <c r="AS958" s="11" t="e">
        <f>VLOOKUP($C958, Team_Pitching___Advanced[], 20, FALSE)</f>
        <v>#N/A</v>
      </c>
      <c r="AT958" s="11" t="e">
        <f>VLOOKUP($C958, Team_Batting___Dashboard[[Team]:[wOBA]], 16, FALSE)</f>
        <v>#N/A</v>
      </c>
      <c r="AU958" s="11" t="e">
        <f>VLOOKUP($C958, Team_Batting___Advanced[[Team]:[OPS]], 9, FALSE)</f>
        <v>#N/A</v>
      </c>
      <c r="AV958" s="11" t="e">
        <f>VLOOKUP($C958, Team_Batting___Advanced[], 19, FALSE)</f>
        <v>#N/A</v>
      </c>
      <c r="AW958" s="11" t="e">
        <f>VLOOKUP($C958, 'Team Per G'!$A$2:$G$31, 3, FALSE)</f>
        <v>#N/A</v>
      </c>
      <c r="AX958" s="11" t="e">
        <f>VLOOKUP($C958, 'Team Per G'!$A$2:$G$31, 5, FALSE)</f>
        <v>#N/A</v>
      </c>
      <c r="AY958" s="11" t="e">
        <f>VLOOKUP($C958, 'Team Per G'!$A$2:$G$31, 4, FALSE)</f>
        <v>#N/A</v>
      </c>
      <c r="AZ958" s="11" t="e">
        <f>VLOOKUP($C958, Team_Batting___Dashboard[], 22, FALSE)/$AH958</f>
        <v>#N/A</v>
      </c>
      <c r="BA958" s="11" t="e">
        <f>VLOOKUP($C958, 'FanGraphs - Team WAR Projected'!$B$2:$E$31, 4, FALSE)/162</f>
        <v>#N/A</v>
      </c>
      <c r="BB958" s="11" t="e">
        <f t="shared" si="170"/>
        <v>#N/A</v>
      </c>
      <c r="BC958" s="11" t="e">
        <f>VLOOKUP($C958, FanGraphs_Standings[[Abbreviation]:[2024 Year to Date RS/G]], 6, FALSE)/$AH958</f>
        <v>#N/A</v>
      </c>
      <c r="BD958" s="11" t="e">
        <f>VLOOKUP($C958, FanGraphs_Standings[[Abbreviation]:[2024 Projected Full Season RDif]], 19, FALSE)/162</f>
        <v>#N/A</v>
      </c>
      <c r="BE958" s="11" t="e">
        <f t="shared" si="171"/>
        <v>#N/A</v>
      </c>
      <c r="BF958" s="11" t="e">
        <f>VLOOKUP($C958, FanGraphs_Standings[[Abbreviation]:[2024 Projected Full Season RDif]], 5, FALSE)</f>
        <v>#N/A</v>
      </c>
      <c r="BG958" s="11" t="e">
        <f>VLOOKUP($C958, FanGraphs_Standings[[Abbreviation]:[2024 Projected Full Season W%]], 18, FALSE)</f>
        <v>#N/A</v>
      </c>
      <c r="BH958" s="11" t="e">
        <f t="shared" si="172"/>
        <v>#N/A</v>
      </c>
      <c r="BI958" s="11" t="e">
        <f>VLOOKUP($C958, 'Home Field Adv'!$A$2:$K$31, 11, FALSE)</f>
        <v>#N/A</v>
      </c>
      <c r="BL958" s="12" t="str">
        <f t="shared" si="173"/>
        <v/>
      </c>
      <c r="BM958" s="12" t="str">
        <f t="shared" si="176"/>
        <v/>
      </c>
      <c r="BN958" s="12" t="str">
        <f t="shared" si="174"/>
        <v/>
      </c>
    </row>
    <row r="959" spans="6:66" x14ac:dyDescent="0.45">
      <c r="F959" s="11" t="e">
        <f>VLOOKUP($B959, FanGraphs_Standings[[Abbreviation]:[2024 Year to Date G]], 2, FALSE)</f>
        <v>#N/A</v>
      </c>
      <c r="G959" s="11" t="e">
        <f>_xlfn.IFNA(VLOOKUP($D959, 'SP Per G'!$A$2:$D$1385, 3, FALSE),M959)</f>
        <v>#N/A</v>
      </c>
      <c r="H959" s="11" t="e">
        <f>IF(AND(ISNA(VLOOKUP($D959, 'SP Per G'!$A$2:$D$1385, 4, FALSE)), ISTEXT($D959)), G959,IF(ISNA(VLOOKUP($D959, 'SP Per G'!$A$2:$D$1385, 4, FALSE)), M959, VLOOKUP($D959, 'SP Per G'!$A$2:$D$1385, 4, FALSE)))</f>
        <v>#N/A</v>
      </c>
      <c r="I959" s="11" t="e">
        <f t="shared" si="164"/>
        <v>#N/A</v>
      </c>
      <c r="J959" s="11" t="e">
        <f>_xlfn.IFNA(VLOOKUP($D959,Individual_Pitching___Dashboard[],18,FALSE),VLOOKUP(B959,Team_Pitching___Dashboard[[Team]:[ERA]],17,FALSE))</f>
        <v>#N/A</v>
      </c>
      <c r="K959" s="11" t="e">
        <f>_xlfn.IFNA(VLOOKUP($D959, Individual_Pitching___Dashboard[], 20, FALSE), VLOOKUP(B959,Team_Pitching___Dashboard[[Team]:[xFIP]],20,FALSE))</f>
        <v>#N/A</v>
      </c>
      <c r="L959" s="11" t="e">
        <f>_xlfn.IFNA(VLOOKUP($D959, Individual_Pitching___Advanced[], 21,FALSE), VLOOKUP(B959, Team_Pitching___Advanced[], 20, FALSE))</f>
        <v>#N/A</v>
      </c>
      <c r="M959" s="11" t="e">
        <f>VLOOKUP($B959, 'Team Per G'!$A$2:$G$31, 7, FALSE)</f>
        <v>#N/A</v>
      </c>
      <c r="N959" s="11" t="e">
        <f>VLOOKUP($B959, 'FanGraphs - Team WAR Projected'!$B$2:$E$31, 3, FALSE)/162</f>
        <v>#N/A</v>
      </c>
      <c r="O959" s="11" t="e">
        <f t="shared" si="165"/>
        <v>#N/A</v>
      </c>
      <c r="P959" s="11" t="e">
        <f>VLOOKUP($B959, Team_Pitching___Advanced[[Team]:[xFIP]], 19,FALSE)</f>
        <v>#N/A</v>
      </c>
      <c r="Q959" s="11" t="e">
        <f>VLOOKUP($B959, Team_Pitching___Advanced[], 20, FALSE)</f>
        <v>#N/A</v>
      </c>
      <c r="R959" s="11" t="e">
        <f>VLOOKUP($B959, Team_Batting___Dashboard[[Team]:[wOBA]], 16, FALSE)</f>
        <v>#N/A</v>
      </c>
      <c r="S959" s="11" t="e">
        <f>VLOOKUP($B959, Team_Batting___Advanced[[Team]:[OPS]], 9, FALSE)</f>
        <v>#N/A</v>
      </c>
      <c r="T959" s="11" t="e">
        <f>VLOOKUP($B959, Team_Batting___Advanced[], 19, FALSE)</f>
        <v>#N/A</v>
      </c>
      <c r="U959" s="11" t="e">
        <f>VLOOKUP($B959, 'Team Per G'!$A$2:$G$31, 3, FALSE)</f>
        <v>#N/A</v>
      </c>
      <c r="V959" s="11" t="e">
        <f>VLOOKUP($B959, 'Team Per G'!$A$2:$G$31, 5, FALSE)</f>
        <v>#N/A</v>
      </c>
      <c r="W959" s="11" t="e">
        <f>VLOOKUP($B959, 'Team Per G'!$A$2:$G$31, 4, FALSE)</f>
        <v>#N/A</v>
      </c>
      <c r="X959" s="11" t="e">
        <f>VLOOKUP($B959, Team_Batting___Dashboard[], 22, FALSE)/$F959</f>
        <v>#N/A</v>
      </c>
      <c r="Y959" s="11" t="e">
        <f>VLOOKUP($B959, 'FanGraphs - Team WAR Projected'!$B$2:$E$31, 4, FALSE)/162</f>
        <v>#N/A</v>
      </c>
      <c r="Z959" s="11" t="e">
        <f t="shared" si="166"/>
        <v>#N/A</v>
      </c>
      <c r="AA959" s="11" t="e">
        <f>VLOOKUP($B959, FanGraphs_Standings[[Abbreviation]:[2024 Year to Date RS/G]], 6, FALSE)/$F959</f>
        <v>#N/A</v>
      </c>
      <c r="AB959" s="11" t="e">
        <f>VLOOKUP($B959, FanGraphs_Standings[[Abbreviation]:[2024 Projected Full Season RDif]], 19, FALSE)/162</f>
        <v>#N/A</v>
      </c>
      <c r="AC959" s="11" t="e">
        <f t="shared" si="175"/>
        <v>#N/A</v>
      </c>
      <c r="AD959" s="11" t="e">
        <f>VLOOKUP($B959, FanGraphs_Standings[[Abbreviation]:[2024 Projected Full Season RDif]], 5, FALSE)</f>
        <v>#N/A</v>
      </c>
      <c r="AE959" s="11" t="e">
        <f>VLOOKUP($B959, FanGraphs_Standings[[Abbreviation]:[2024 Projected Full Season W%]], 18, FALSE)</f>
        <v>#N/A</v>
      </c>
      <c r="AF959" s="11" t="e">
        <f t="shared" si="167"/>
        <v>#N/A</v>
      </c>
      <c r="AG959" s="11" t="e">
        <f>VLOOKUP($B959, 'Home Field Adv'!$A$2:$I$31, 9, FALSE)</f>
        <v>#N/A</v>
      </c>
      <c r="AH959" s="11" t="e">
        <f>VLOOKUP($C959, FanGraphs_Standings[[Abbreviation]:[2024 Year to Date G]], 2, FALSE)</f>
        <v>#N/A</v>
      </c>
      <c r="AI959" s="11" t="e">
        <f>_xlfn.IFNA(VLOOKUP($E959, 'SP Per G'!$A$2:$D$1385, 3, FALSE), AO959)</f>
        <v>#N/A</v>
      </c>
      <c r="AJ959" s="11" t="e">
        <f>IF(AND(ISNA(VLOOKUP($E959, 'SP Per G'!$A$2:$D$1385, 4, FALSE)), ISTEXT($E959)), AI959,IF(ISNA(VLOOKUP($E959, 'SP Per G'!$A$2:$D$1385, 4, FALSE)), AO959, VLOOKUP($E959, 'SP Per G'!$A$2:$D$1385, 4, FALSE)))</f>
        <v>#N/A</v>
      </c>
      <c r="AK959" s="11" t="e">
        <f t="shared" si="168"/>
        <v>#N/A</v>
      </c>
      <c r="AL959" s="11" t="e">
        <f>_xlfn.IFNA(VLOOKUP($E959, Individual_Pitching___Dashboard[], 18, FALSE), VLOOKUP($C959,Team_Pitching___Advanced[[Team]:[SIERA]],16,FALSE))</f>
        <v>#N/A</v>
      </c>
      <c r="AM959" s="11" t="e">
        <f>_xlfn.IFNA(VLOOKUP($E959, Individual_Pitching___Dashboard[], 20, FALSE), VLOOKUP($C959,Team_Pitching___Advanced[[Team]:[xFIP]],19,FALSE))</f>
        <v>#N/A</v>
      </c>
      <c r="AN959" s="11" t="e">
        <f>_xlfn.IFNA(VLOOKUP($E959,Individual_Pitching___Advanced[],21,FALSE),VLOOKUP($C959,Team_Pitching___Advanced[[Team]:[SIERA]],20,FALSE))</f>
        <v>#N/A</v>
      </c>
      <c r="AO959" s="11" t="e">
        <f>VLOOKUP($C959, 'Team Per G'!$A$2:$G$31, 7, FALSE)</f>
        <v>#N/A</v>
      </c>
      <c r="AP959" s="11" t="e">
        <f>VLOOKUP($C959, 'FanGraphs - Team WAR Projected'!$B$2:$E$31, 3, FALSE)/162</f>
        <v>#N/A</v>
      </c>
      <c r="AQ959" s="11" t="e">
        <f t="shared" si="169"/>
        <v>#N/A</v>
      </c>
      <c r="AR959" s="11" t="e">
        <f>VLOOKUP($C959, Team_Pitching___Advanced[[Team]:[xFIP]], 19,FALSE)</f>
        <v>#N/A</v>
      </c>
      <c r="AS959" s="11" t="e">
        <f>VLOOKUP($C959, Team_Pitching___Advanced[], 20, FALSE)</f>
        <v>#N/A</v>
      </c>
      <c r="AT959" s="11" t="e">
        <f>VLOOKUP($C959, Team_Batting___Dashboard[[Team]:[wOBA]], 16, FALSE)</f>
        <v>#N/A</v>
      </c>
      <c r="AU959" s="11" t="e">
        <f>VLOOKUP($C959, Team_Batting___Advanced[[Team]:[OPS]], 9, FALSE)</f>
        <v>#N/A</v>
      </c>
      <c r="AV959" s="11" t="e">
        <f>VLOOKUP($C959, Team_Batting___Advanced[], 19, FALSE)</f>
        <v>#N/A</v>
      </c>
      <c r="AW959" s="11" t="e">
        <f>VLOOKUP($C959, 'Team Per G'!$A$2:$G$31, 3, FALSE)</f>
        <v>#N/A</v>
      </c>
      <c r="AX959" s="11" t="e">
        <f>VLOOKUP($C959, 'Team Per G'!$A$2:$G$31, 5, FALSE)</f>
        <v>#N/A</v>
      </c>
      <c r="AY959" s="11" t="e">
        <f>VLOOKUP($C959, 'Team Per G'!$A$2:$G$31, 4, FALSE)</f>
        <v>#N/A</v>
      </c>
      <c r="AZ959" s="11" t="e">
        <f>VLOOKUP($C959, Team_Batting___Dashboard[], 22, FALSE)/$AH959</f>
        <v>#N/A</v>
      </c>
      <c r="BA959" s="11" t="e">
        <f>VLOOKUP($C959, 'FanGraphs - Team WAR Projected'!$B$2:$E$31, 4, FALSE)/162</f>
        <v>#N/A</v>
      </c>
      <c r="BB959" s="11" t="e">
        <f t="shared" si="170"/>
        <v>#N/A</v>
      </c>
      <c r="BC959" s="11" t="e">
        <f>VLOOKUP($C959, FanGraphs_Standings[[Abbreviation]:[2024 Year to Date RS/G]], 6, FALSE)/$AH959</f>
        <v>#N/A</v>
      </c>
      <c r="BD959" s="11" t="e">
        <f>VLOOKUP($C959, FanGraphs_Standings[[Abbreviation]:[2024 Projected Full Season RDif]], 19, FALSE)/162</f>
        <v>#N/A</v>
      </c>
      <c r="BE959" s="11" t="e">
        <f t="shared" si="171"/>
        <v>#N/A</v>
      </c>
      <c r="BF959" s="11" t="e">
        <f>VLOOKUP($C959, FanGraphs_Standings[[Abbreviation]:[2024 Projected Full Season RDif]], 5, FALSE)</f>
        <v>#N/A</v>
      </c>
      <c r="BG959" s="11" t="e">
        <f>VLOOKUP($C959, FanGraphs_Standings[[Abbreviation]:[2024 Projected Full Season W%]], 18, FALSE)</f>
        <v>#N/A</v>
      </c>
      <c r="BH959" s="11" t="e">
        <f t="shared" si="172"/>
        <v>#N/A</v>
      </c>
      <c r="BI959" s="11" t="e">
        <f>VLOOKUP($C959, 'Home Field Adv'!$A$2:$K$31, 11, FALSE)</f>
        <v>#N/A</v>
      </c>
      <c r="BL959" s="12" t="str">
        <f t="shared" si="173"/>
        <v/>
      </c>
      <c r="BM959" s="12" t="str">
        <f t="shared" si="176"/>
        <v/>
      </c>
      <c r="BN959" s="12" t="str">
        <f t="shared" si="174"/>
        <v/>
      </c>
    </row>
    <row r="960" spans="6:66" x14ac:dyDescent="0.45">
      <c r="F960" s="11" t="e">
        <f>VLOOKUP($B960, FanGraphs_Standings[[Abbreviation]:[2024 Year to Date G]], 2, FALSE)</f>
        <v>#N/A</v>
      </c>
      <c r="G960" s="11" t="e">
        <f>_xlfn.IFNA(VLOOKUP($D960, 'SP Per G'!$A$2:$D$1385, 3, FALSE),M960)</f>
        <v>#N/A</v>
      </c>
      <c r="H960" s="11" t="e">
        <f>IF(AND(ISNA(VLOOKUP($D960, 'SP Per G'!$A$2:$D$1385, 4, FALSE)), ISTEXT($D960)), G960,IF(ISNA(VLOOKUP($D960, 'SP Per G'!$A$2:$D$1385, 4, FALSE)), M960, VLOOKUP($D960, 'SP Per G'!$A$2:$D$1385, 4, FALSE)))</f>
        <v>#N/A</v>
      </c>
      <c r="I960" s="11" t="e">
        <f t="shared" si="164"/>
        <v>#N/A</v>
      </c>
      <c r="J960" s="11" t="e">
        <f>_xlfn.IFNA(VLOOKUP($D960,Individual_Pitching___Dashboard[],18,FALSE),VLOOKUP(B960,Team_Pitching___Dashboard[[Team]:[ERA]],17,FALSE))</f>
        <v>#N/A</v>
      </c>
      <c r="K960" s="11" t="e">
        <f>_xlfn.IFNA(VLOOKUP($D960, Individual_Pitching___Dashboard[], 20, FALSE), VLOOKUP(B960,Team_Pitching___Dashboard[[Team]:[xFIP]],20,FALSE))</f>
        <v>#N/A</v>
      </c>
      <c r="L960" s="11" t="e">
        <f>_xlfn.IFNA(VLOOKUP($D960, Individual_Pitching___Advanced[], 21,FALSE), VLOOKUP(B960, Team_Pitching___Advanced[], 20, FALSE))</f>
        <v>#N/A</v>
      </c>
      <c r="M960" s="11" t="e">
        <f>VLOOKUP($B960, 'Team Per G'!$A$2:$G$31, 7, FALSE)</f>
        <v>#N/A</v>
      </c>
      <c r="N960" s="11" t="e">
        <f>VLOOKUP($B960, 'FanGraphs - Team WAR Projected'!$B$2:$E$31, 3, FALSE)/162</f>
        <v>#N/A</v>
      </c>
      <c r="O960" s="11" t="e">
        <f t="shared" si="165"/>
        <v>#N/A</v>
      </c>
      <c r="P960" s="11" t="e">
        <f>VLOOKUP($B960, Team_Pitching___Advanced[[Team]:[xFIP]], 19,FALSE)</f>
        <v>#N/A</v>
      </c>
      <c r="Q960" s="11" t="e">
        <f>VLOOKUP($B960, Team_Pitching___Advanced[], 20, FALSE)</f>
        <v>#N/A</v>
      </c>
      <c r="R960" s="11" t="e">
        <f>VLOOKUP($B960, Team_Batting___Dashboard[[Team]:[wOBA]], 16, FALSE)</f>
        <v>#N/A</v>
      </c>
      <c r="S960" s="11" t="e">
        <f>VLOOKUP($B960, Team_Batting___Advanced[[Team]:[OPS]], 9, FALSE)</f>
        <v>#N/A</v>
      </c>
      <c r="T960" s="11" t="e">
        <f>VLOOKUP($B960, Team_Batting___Advanced[], 19, FALSE)</f>
        <v>#N/A</v>
      </c>
      <c r="U960" s="11" t="e">
        <f>VLOOKUP($B960, 'Team Per G'!$A$2:$G$31, 3, FALSE)</f>
        <v>#N/A</v>
      </c>
      <c r="V960" s="11" t="e">
        <f>VLOOKUP($B960, 'Team Per G'!$A$2:$G$31, 5, FALSE)</f>
        <v>#N/A</v>
      </c>
      <c r="W960" s="11" t="e">
        <f>VLOOKUP($B960, 'Team Per G'!$A$2:$G$31, 4, FALSE)</f>
        <v>#N/A</v>
      </c>
      <c r="X960" s="11" t="e">
        <f>VLOOKUP($B960, Team_Batting___Dashboard[], 22, FALSE)/$F960</f>
        <v>#N/A</v>
      </c>
      <c r="Y960" s="11" t="e">
        <f>VLOOKUP($B960, 'FanGraphs - Team WAR Projected'!$B$2:$E$31, 4, FALSE)/162</f>
        <v>#N/A</v>
      </c>
      <c r="Z960" s="11" t="e">
        <f t="shared" si="166"/>
        <v>#N/A</v>
      </c>
      <c r="AA960" s="11" t="e">
        <f>VLOOKUP($B960, FanGraphs_Standings[[Abbreviation]:[2024 Year to Date RS/G]], 6, FALSE)/$F960</f>
        <v>#N/A</v>
      </c>
      <c r="AB960" s="11" t="e">
        <f>VLOOKUP($B960, FanGraphs_Standings[[Abbreviation]:[2024 Projected Full Season RDif]], 19, FALSE)/162</f>
        <v>#N/A</v>
      </c>
      <c r="AC960" s="11" t="e">
        <f t="shared" si="175"/>
        <v>#N/A</v>
      </c>
      <c r="AD960" s="11" t="e">
        <f>VLOOKUP($B960, FanGraphs_Standings[[Abbreviation]:[2024 Projected Full Season RDif]], 5, FALSE)</f>
        <v>#N/A</v>
      </c>
      <c r="AE960" s="11" t="e">
        <f>VLOOKUP($B960, FanGraphs_Standings[[Abbreviation]:[2024 Projected Full Season W%]], 18, FALSE)</f>
        <v>#N/A</v>
      </c>
      <c r="AF960" s="11" t="e">
        <f t="shared" si="167"/>
        <v>#N/A</v>
      </c>
      <c r="AG960" s="11" t="e">
        <f>VLOOKUP($B960, 'Home Field Adv'!$A$2:$I$31, 9, FALSE)</f>
        <v>#N/A</v>
      </c>
      <c r="AH960" s="11" t="e">
        <f>VLOOKUP($C960, FanGraphs_Standings[[Abbreviation]:[2024 Year to Date G]], 2, FALSE)</f>
        <v>#N/A</v>
      </c>
      <c r="AI960" s="11" t="e">
        <f>_xlfn.IFNA(VLOOKUP($E960, 'SP Per G'!$A$2:$D$1385, 3, FALSE), AO960)</f>
        <v>#N/A</v>
      </c>
      <c r="AJ960" s="11" t="e">
        <f>IF(AND(ISNA(VLOOKUP($E960, 'SP Per G'!$A$2:$D$1385, 4, FALSE)), ISTEXT($E960)), AI960,IF(ISNA(VLOOKUP($E960, 'SP Per G'!$A$2:$D$1385, 4, FALSE)), AO960, VLOOKUP($E960, 'SP Per G'!$A$2:$D$1385, 4, FALSE)))</f>
        <v>#N/A</v>
      </c>
      <c r="AK960" s="11" t="e">
        <f t="shared" si="168"/>
        <v>#N/A</v>
      </c>
      <c r="AL960" s="11" t="e">
        <f>_xlfn.IFNA(VLOOKUP($E960, Individual_Pitching___Dashboard[], 18, FALSE), VLOOKUP($C960,Team_Pitching___Advanced[[Team]:[SIERA]],16,FALSE))</f>
        <v>#N/A</v>
      </c>
      <c r="AM960" s="11" t="e">
        <f>_xlfn.IFNA(VLOOKUP($E960, Individual_Pitching___Dashboard[], 20, FALSE), VLOOKUP($C960,Team_Pitching___Advanced[[Team]:[xFIP]],19,FALSE))</f>
        <v>#N/A</v>
      </c>
      <c r="AN960" s="11" t="e">
        <f>_xlfn.IFNA(VLOOKUP($E960,Individual_Pitching___Advanced[],21,FALSE),VLOOKUP($C960,Team_Pitching___Advanced[[Team]:[SIERA]],20,FALSE))</f>
        <v>#N/A</v>
      </c>
      <c r="AO960" s="11" t="e">
        <f>VLOOKUP($C960, 'Team Per G'!$A$2:$G$31, 7, FALSE)</f>
        <v>#N/A</v>
      </c>
      <c r="AP960" s="11" t="e">
        <f>VLOOKUP($C960, 'FanGraphs - Team WAR Projected'!$B$2:$E$31, 3, FALSE)/162</f>
        <v>#N/A</v>
      </c>
      <c r="AQ960" s="11" t="e">
        <f t="shared" si="169"/>
        <v>#N/A</v>
      </c>
      <c r="AR960" s="11" t="e">
        <f>VLOOKUP($C960, Team_Pitching___Advanced[[Team]:[xFIP]], 19,FALSE)</f>
        <v>#N/A</v>
      </c>
      <c r="AS960" s="11" t="e">
        <f>VLOOKUP($C960, Team_Pitching___Advanced[], 20, FALSE)</f>
        <v>#N/A</v>
      </c>
      <c r="AT960" s="11" t="e">
        <f>VLOOKUP($C960, Team_Batting___Dashboard[[Team]:[wOBA]], 16, FALSE)</f>
        <v>#N/A</v>
      </c>
      <c r="AU960" s="11" t="e">
        <f>VLOOKUP($C960, Team_Batting___Advanced[[Team]:[OPS]], 9, FALSE)</f>
        <v>#N/A</v>
      </c>
      <c r="AV960" s="11" t="e">
        <f>VLOOKUP($C960, Team_Batting___Advanced[], 19, FALSE)</f>
        <v>#N/A</v>
      </c>
      <c r="AW960" s="11" t="e">
        <f>VLOOKUP($C960, 'Team Per G'!$A$2:$G$31, 3, FALSE)</f>
        <v>#N/A</v>
      </c>
      <c r="AX960" s="11" t="e">
        <f>VLOOKUP($C960, 'Team Per G'!$A$2:$G$31, 5, FALSE)</f>
        <v>#N/A</v>
      </c>
      <c r="AY960" s="11" t="e">
        <f>VLOOKUP($C960, 'Team Per G'!$A$2:$G$31, 4, FALSE)</f>
        <v>#N/A</v>
      </c>
      <c r="AZ960" s="11" t="e">
        <f>VLOOKUP($C960, Team_Batting___Dashboard[], 22, FALSE)/$AH960</f>
        <v>#N/A</v>
      </c>
      <c r="BA960" s="11" t="e">
        <f>VLOOKUP($C960, 'FanGraphs - Team WAR Projected'!$B$2:$E$31, 4, FALSE)/162</f>
        <v>#N/A</v>
      </c>
      <c r="BB960" s="11" t="e">
        <f t="shared" si="170"/>
        <v>#N/A</v>
      </c>
      <c r="BC960" s="11" t="e">
        <f>VLOOKUP($C960, FanGraphs_Standings[[Abbreviation]:[2024 Year to Date RS/G]], 6, FALSE)/$AH960</f>
        <v>#N/A</v>
      </c>
      <c r="BD960" s="11" t="e">
        <f>VLOOKUP($C960, FanGraphs_Standings[[Abbreviation]:[2024 Projected Full Season RDif]], 19, FALSE)/162</f>
        <v>#N/A</v>
      </c>
      <c r="BE960" s="11" t="e">
        <f t="shared" si="171"/>
        <v>#N/A</v>
      </c>
      <c r="BF960" s="11" t="e">
        <f>VLOOKUP($C960, FanGraphs_Standings[[Abbreviation]:[2024 Projected Full Season RDif]], 5, FALSE)</f>
        <v>#N/A</v>
      </c>
      <c r="BG960" s="11" t="e">
        <f>VLOOKUP($C960, FanGraphs_Standings[[Abbreviation]:[2024 Projected Full Season W%]], 18, FALSE)</f>
        <v>#N/A</v>
      </c>
      <c r="BH960" s="11" t="e">
        <f t="shared" si="172"/>
        <v>#N/A</v>
      </c>
      <c r="BI960" s="11" t="e">
        <f>VLOOKUP($C960, 'Home Field Adv'!$A$2:$K$31, 11, FALSE)</f>
        <v>#N/A</v>
      </c>
      <c r="BL960" s="12" t="str">
        <f t="shared" si="173"/>
        <v/>
      </c>
      <c r="BM960" s="12" t="str">
        <f t="shared" si="176"/>
        <v/>
      </c>
      <c r="BN960" s="12" t="str">
        <f t="shared" si="174"/>
        <v/>
      </c>
    </row>
    <row r="961" spans="6:66" x14ac:dyDescent="0.45">
      <c r="F961" s="11" t="e">
        <f>VLOOKUP($B961, FanGraphs_Standings[[Abbreviation]:[2024 Year to Date G]], 2, FALSE)</f>
        <v>#N/A</v>
      </c>
      <c r="G961" s="11" t="e">
        <f>_xlfn.IFNA(VLOOKUP($D961, 'SP Per G'!$A$2:$D$1385, 3, FALSE),M961)</f>
        <v>#N/A</v>
      </c>
      <c r="H961" s="11" t="e">
        <f>IF(AND(ISNA(VLOOKUP($D961, 'SP Per G'!$A$2:$D$1385, 4, FALSE)), ISTEXT($D961)), G961,IF(ISNA(VLOOKUP($D961, 'SP Per G'!$A$2:$D$1385, 4, FALSE)), M961, VLOOKUP($D961, 'SP Per G'!$A$2:$D$1385, 4, FALSE)))</f>
        <v>#N/A</v>
      </c>
      <c r="I961" s="11" t="e">
        <f t="shared" si="164"/>
        <v>#N/A</v>
      </c>
      <c r="J961" s="11" t="e">
        <f>_xlfn.IFNA(VLOOKUP($D961,Individual_Pitching___Dashboard[],18,FALSE),VLOOKUP(B961,Team_Pitching___Dashboard[[Team]:[ERA]],17,FALSE))</f>
        <v>#N/A</v>
      </c>
      <c r="K961" s="11" t="e">
        <f>_xlfn.IFNA(VLOOKUP($D961, Individual_Pitching___Dashboard[], 20, FALSE), VLOOKUP(B961,Team_Pitching___Dashboard[[Team]:[xFIP]],20,FALSE))</f>
        <v>#N/A</v>
      </c>
      <c r="L961" s="11" t="e">
        <f>_xlfn.IFNA(VLOOKUP($D961, Individual_Pitching___Advanced[], 21,FALSE), VLOOKUP(B961, Team_Pitching___Advanced[], 20, FALSE))</f>
        <v>#N/A</v>
      </c>
      <c r="M961" s="11" t="e">
        <f>VLOOKUP($B961, 'Team Per G'!$A$2:$G$31, 7, FALSE)</f>
        <v>#N/A</v>
      </c>
      <c r="N961" s="11" t="e">
        <f>VLOOKUP($B961, 'FanGraphs - Team WAR Projected'!$B$2:$E$31, 3, FALSE)/162</f>
        <v>#N/A</v>
      </c>
      <c r="O961" s="11" t="e">
        <f t="shared" si="165"/>
        <v>#N/A</v>
      </c>
      <c r="P961" s="11" t="e">
        <f>VLOOKUP($B961, Team_Pitching___Advanced[[Team]:[xFIP]], 19,FALSE)</f>
        <v>#N/A</v>
      </c>
      <c r="Q961" s="11" t="e">
        <f>VLOOKUP($B961, Team_Pitching___Advanced[], 20, FALSE)</f>
        <v>#N/A</v>
      </c>
      <c r="R961" s="11" t="e">
        <f>VLOOKUP($B961, Team_Batting___Dashboard[[Team]:[wOBA]], 16, FALSE)</f>
        <v>#N/A</v>
      </c>
      <c r="S961" s="11" t="e">
        <f>VLOOKUP($B961, Team_Batting___Advanced[[Team]:[OPS]], 9, FALSE)</f>
        <v>#N/A</v>
      </c>
      <c r="T961" s="11" t="e">
        <f>VLOOKUP($B961, Team_Batting___Advanced[], 19, FALSE)</f>
        <v>#N/A</v>
      </c>
      <c r="U961" s="11" t="e">
        <f>VLOOKUP($B961, 'Team Per G'!$A$2:$G$31, 3, FALSE)</f>
        <v>#N/A</v>
      </c>
      <c r="V961" s="11" t="e">
        <f>VLOOKUP($B961, 'Team Per G'!$A$2:$G$31, 5, FALSE)</f>
        <v>#N/A</v>
      </c>
      <c r="W961" s="11" t="e">
        <f>VLOOKUP($B961, 'Team Per G'!$A$2:$G$31, 4, FALSE)</f>
        <v>#N/A</v>
      </c>
      <c r="X961" s="11" t="e">
        <f>VLOOKUP($B961, Team_Batting___Dashboard[], 22, FALSE)/$F961</f>
        <v>#N/A</v>
      </c>
      <c r="Y961" s="11" t="e">
        <f>VLOOKUP($B961, 'FanGraphs - Team WAR Projected'!$B$2:$E$31, 4, FALSE)/162</f>
        <v>#N/A</v>
      </c>
      <c r="Z961" s="11" t="e">
        <f t="shared" si="166"/>
        <v>#N/A</v>
      </c>
      <c r="AA961" s="11" t="e">
        <f>VLOOKUP($B961, FanGraphs_Standings[[Abbreviation]:[2024 Year to Date RS/G]], 6, FALSE)/$F961</f>
        <v>#N/A</v>
      </c>
      <c r="AB961" s="11" t="e">
        <f>VLOOKUP($B961, FanGraphs_Standings[[Abbreviation]:[2024 Projected Full Season RDif]], 19, FALSE)/162</f>
        <v>#N/A</v>
      </c>
      <c r="AC961" s="11" t="e">
        <f t="shared" si="175"/>
        <v>#N/A</v>
      </c>
      <c r="AD961" s="11" t="e">
        <f>VLOOKUP($B961, FanGraphs_Standings[[Abbreviation]:[2024 Projected Full Season RDif]], 5, FALSE)</f>
        <v>#N/A</v>
      </c>
      <c r="AE961" s="11" t="e">
        <f>VLOOKUP($B961, FanGraphs_Standings[[Abbreviation]:[2024 Projected Full Season W%]], 18, FALSE)</f>
        <v>#N/A</v>
      </c>
      <c r="AF961" s="11" t="e">
        <f t="shared" si="167"/>
        <v>#N/A</v>
      </c>
      <c r="AG961" s="11" t="e">
        <f>VLOOKUP($B961, 'Home Field Adv'!$A$2:$I$31, 9, FALSE)</f>
        <v>#N/A</v>
      </c>
      <c r="AH961" s="11" t="e">
        <f>VLOOKUP($C961, FanGraphs_Standings[[Abbreviation]:[2024 Year to Date G]], 2, FALSE)</f>
        <v>#N/A</v>
      </c>
      <c r="AI961" s="11" t="e">
        <f>_xlfn.IFNA(VLOOKUP($E961, 'SP Per G'!$A$2:$D$1385, 3, FALSE), AO961)</f>
        <v>#N/A</v>
      </c>
      <c r="AJ961" s="11" t="e">
        <f>IF(AND(ISNA(VLOOKUP($E961, 'SP Per G'!$A$2:$D$1385, 4, FALSE)), ISTEXT($E961)), AI961,IF(ISNA(VLOOKUP($E961, 'SP Per G'!$A$2:$D$1385, 4, FALSE)), AO961, VLOOKUP($E961, 'SP Per G'!$A$2:$D$1385, 4, FALSE)))</f>
        <v>#N/A</v>
      </c>
      <c r="AK961" s="11" t="e">
        <f t="shared" si="168"/>
        <v>#N/A</v>
      </c>
      <c r="AL961" s="11" t="e">
        <f>_xlfn.IFNA(VLOOKUP($E961, Individual_Pitching___Dashboard[], 18, FALSE), VLOOKUP($C961,Team_Pitching___Advanced[[Team]:[SIERA]],16,FALSE))</f>
        <v>#N/A</v>
      </c>
      <c r="AM961" s="11" t="e">
        <f>_xlfn.IFNA(VLOOKUP($E961, Individual_Pitching___Dashboard[], 20, FALSE), VLOOKUP($C961,Team_Pitching___Advanced[[Team]:[xFIP]],19,FALSE))</f>
        <v>#N/A</v>
      </c>
      <c r="AN961" s="11" t="e">
        <f>_xlfn.IFNA(VLOOKUP($E961,Individual_Pitching___Advanced[],21,FALSE),VLOOKUP($C961,Team_Pitching___Advanced[[Team]:[SIERA]],20,FALSE))</f>
        <v>#N/A</v>
      </c>
      <c r="AO961" s="11" t="e">
        <f>VLOOKUP($C961, 'Team Per G'!$A$2:$G$31, 7, FALSE)</f>
        <v>#N/A</v>
      </c>
      <c r="AP961" s="11" t="e">
        <f>VLOOKUP($C961, 'FanGraphs - Team WAR Projected'!$B$2:$E$31, 3, FALSE)/162</f>
        <v>#N/A</v>
      </c>
      <c r="AQ961" s="11" t="e">
        <f t="shared" si="169"/>
        <v>#N/A</v>
      </c>
      <c r="AR961" s="11" t="e">
        <f>VLOOKUP($C961, Team_Pitching___Advanced[[Team]:[xFIP]], 19,FALSE)</f>
        <v>#N/A</v>
      </c>
      <c r="AS961" s="11" t="e">
        <f>VLOOKUP($C961, Team_Pitching___Advanced[], 20, FALSE)</f>
        <v>#N/A</v>
      </c>
      <c r="AT961" s="11" t="e">
        <f>VLOOKUP($C961, Team_Batting___Dashboard[[Team]:[wOBA]], 16, FALSE)</f>
        <v>#N/A</v>
      </c>
      <c r="AU961" s="11" t="e">
        <f>VLOOKUP($C961, Team_Batting___Advanced[[Team]:[OPS]], 9, FALSE)</f>
        <v>#N/A</v>
      </c>
      <c r="AV961" s="11" t="e">
        <f>VLOOKUP($C961, Team_Batting___Advanced[], 19, FALSE)</f>
        <v>#N/A</v>
      </c>
      <c r="AW961" s="11" t="e">
        <f>VLOOKUP($C961, 'Team Per G'!$A$2:$G$31, 3, FALSE)</f>
        <v>#N/A</v>
      </c>
      <c r="AX961" s="11" t="e">
        <f>VLOOKUP($C961, 'Team Per G'!$A$2:$G$31, 5, FALSE)</f>
        <v>#N/A</v>
      </c>
      <c r="AY961" s="11" t="e">
        <f>VLOOKUP($C961, 'Team Per G'!$A$2:$G$31, 4, FALSE)</f>
        <v>#N/A</v>
      </c>
      <c r="AZ961" s="11" t="e">
        <f>VLOOKUP($C961, Team_Batting___Dashboard[], 22, FALSE)/$AH961</f>
        <v>#N/A</v>
      </c>
      <c r="BA961" s="11" t="e">
        <f>VLOOKUP($C961, 'FanGraphs - Team WAR Projected'!$B$2:$E$31, 4, FALSE)/162</f>
        <v>#N/A</v>
      </c>
      <c r="BB961" s="11" t="e">
        <f t="shared" si="170"/>
        <v>#N/A</v>
      </c>
      <c r="BC961" s="11" t="e">
        <f>VLOOKUP($C961, FanGraphs_Standings[[Abbreviation]:[2024 Year to Date RS/G]], 6, FALSE)/$AH961</f>
        <v>#N/A</v>
      </c>
      <c r="BD961" s="11" t="e">
        <f>VLOOKUP($C961, FanGraphs_Standings[[Abbreviation]:[2024 Projected Full Season RDif]], 19, FALSE)/162</f>
        <v>#N/A</v>
      </c>
      <c r="BE961" s="11" t="e">
        <f t="shared" si="171"/>
        <v>#N/A</v>
      </c>
      <c r="BF961" s="11" t="e">
        <f>VLOOKUP($C961, FanGraphs_Standings[[Abbreviation]:[2024 Projected Full Season RDif]], 5, FALSE)</f>
        <v>#N/A</v>
      </c>
      <c r="BG961" s="11" t="e">
        <f>VLOOKUP($C961, FanGraphs_Standings[[Abbreviation]:[2024 Projected Full Season W%]], 18, FALSE)</f>
        <v>#N/A</v>
      </c>
      <c r="BH961" s="11" t="e">
        <f t="shared" si="172"/>
        <v>#N/A</v>
      </c>
      <c r="BI961" s="11" t="e">
        <f>VLOOKUP($C961, 'Home Field Adv'!$A$2:$K$31, 11, FALSE)</f>
        <v>#N/A</v>
      </c>
      <c r="BL961" s="12" t="str">
        <f t="shared" si="173"/>
        <v/>
      </c>
      <c r="BM961" s="12" t="str">
        <f t="shared" si="176"/>
        <v/>
      </c>
      <c r="BN961" s="12" t="str">
        <f t="shared" si="174"/>
        <v/>
      </c>
    </row>
    <row r="962" spans="6:66" x14ac:dyDescent="0.45">
      <c r="F962" s="11" t="e">
        <f>VLOOKUP($B962, FanGraphs_Standings[[Abbreviation]:[2024 Year to Date G]], 2, FALSE)</f>
        <v>#N/A</v>
      </c>
      <c r="G962" s="11" t="e">
        <f>_xlfn.IFNA(VLOOKUP($D962, 'SP Per G'!$A$2:$D$1385, 3, FALSE),M962)</f>
        <v>#N/A</v>
      </c>
      <c r="H962" s="11" t="e">
        <f>IF(AND(ISNA(VLOOKUP($D962, 'SP Per G'!$A$2:$D$1385, 4, FALSE)), ISTEXT($D962)), G962,IF(ISNA(VLOOKUP($D962, 'SP Per G'!$A$2:$D$1385, 4, FALSE)), M962, VLOOKUP($D962, 'SP Per G'!$A$2:$D$1385, 4, FALSE)))</f>
        <v>#N/A</v>
      </c>
      <c r="I962" s="11" t="e">
        <f t="shared" si="164"/>
        <v>#N/A</v>
      </c>
      <c r="J962" s="11" t="e">
        <f>_xlfn.IFNA(VLOOKUP($D962,Individual_Pitching___Dashboard[],18,FALSE),VLOOKUP(B962,Team_Pitching___Dashboard[[Team]:[ERA]],17,FALSE))</f>
        <v>#N/A</v>
      </c>
      <c r="K962" s="11" t="e">
        <f>_xlfn.IFNA(VLOOKUP($D962, Individual_Pitching___Dashboard[], 20, FALSE), VLOOKUP(B962,Team_Pitching___Dashboard[[Team]:[xFIP]],20,FALSE))</f>
        <v>#N/A</v>
      </c>
      <c r="L962" s="11" t="e">
        <f>_xlfn.IFNA(VLOOKUP($D962, Individual_Pitching___Advanced[], 21,FALSE), VLOOKUP(B962, Team_Pitching___Advanced[], 20, FALSE))</f>
        <v>#N/A</v>
      </c>
      <c r="M962" s="11" t="e">
        <f>VLOOKUP($B962, 'Team Per G'!$A$2:$G$31, 7, FALSE)</f>
        <v>#N/A</v>
      </c>
      <c r="N962" s="11" t="e">
        <f>VLOOKUP($B962, 'FanGraphs - Team WAR Projected'!$B$2:$E$31, 3, FALSE)/162</f>
        <v>#N/A</v>
      </c>
      <c r="O962" s="11" t="e">
        <f t="shared" si="165"/>
        <v>#N/A</v>
      </c>
      <c r="P962" s="11" t="e">
        <f>VLOOKUP($B962, Team_Pitching___Advanced[[Team]:[xFIP]], 19,FALSE)</f>
        <v>#N/A</v>
      </c>
      <c r="Q962" s="11" t="e">
        <f>VLOOKUP($B962, Team_Pitching___Advanced[], 20, FALSE)</f>
        <v>#N/A</v>
      </c>
      <c r="R962" s="11" t="e">
        <f>VLOOKUP($B962, Team_Batting___Dashboard[[Team]:[wOBA]], 16, FALSE)</f>
        <v>#N/A</v>
      </c>
      <c r="S962" s="11" t="e">
        <f>VLOOKUP($B962, Team_Batting___Advanced[[Team]:[OPS]], 9, FALSE)</f>
        <v>#N/A</v>
      </c>
      <c r="T962" s="11" t="e">
        <f>VLOOKUP($B962, Team_Batting___Advanced[], 19, FALSE)</f>
        <v>#N/A</v>
      </c>
      <c r="U962" s="11" t="e">
        <f>VLOOKUP($B962, 'Team Per G'!$A$2:$G$31, 3, FALSE)</f>
        <v>#N/A</v>
      </c>
      <c r="V962" s="11" t="e">
        <f>VLOOKUP($B962, 'Team Per G'!$A$2:$G$31, 5, FALSE)</f>
        <v>#N/A</v>
      </c>
      <c r="W962" s="11" t="e">
        <f>VLOOKUP($B962, 'Team Per G'!$A$2:$G$31, 4, FALSE)</f>
        <v>#N/A</v>
      </c>
      <c r="X962" s="11" t="e">
        <f>VLOOKUP($B962, Team_Batting___Dashboard[], 22, FALSE)/$F962</f>
        <v>#N/A</v>
      </c>
      <c r="Y962" s="11" t="e">
        <f>VLOOKUP($B962, 'FanGraphs - Team WAR Projected'!$B$2:$E$31, 4, FALSE)/162</f>
        <v>#N/A</v>
      </c>
      <c r="Z962" s="11" t="e">
        <f t="shared" si="166"/>
        <v>#N/A</v>
      </c>
      <c r="AA962" s="11" t="e">
        <f>VLOOKUP($B962, FanGraphs_Standings[[Abbreviation]:[2024 Year to Date RS/G]], 6, FALSE)/$F962</f>
        <v>#N/A</v>
      </c>
      <c r="AB962" s="11" t="e">
        <f>VLOOKUP($B962, FanGraphs_Standings[[Abbreviation]:[2024 Projected Full Season RDif]], 19, FALSE)/162</f>
        <v>#N/A</v>
      </c>
      <c r="AC962" s="11" t="e">
        <f t="shared" si="175"/>
        <v>#N/A</v>
      </c>
      <c r="AD962" s="11" t="e">
        <f>VLOOKUP($B962, FanGraphs_Standings[[Abbreviation]:[2024 Projected Full Season RDif]], 5, FALSE)</f>
        <v>#N/A</v>
      </c>
      <c r="AE962" s="11" t="e">
        <f>VLOOKUP($B962, FanGraphs_Standings[[Abbreviation]:[2024 Projected Full Season W%]], 18, FALSE)</f>
        <v>#N/A</v>
      </c>
      <c r="AF962" s="11" t="e">
        <f t="shared" si="167"/>
        <v>#N/A</v>
      </c>
      <c r="AG962" s="11" t="e">
        <f>VLOOKUP($B962, 'Home Field Adv'!$A$2:$I$31, 9, FALSE)</f>
        <v>#N/A</v>
      </c>
      <c r="AH962" s="11" t="e">
        <f>VLOOKUP($C962, FanGraphs_Standings[[Abbreviation]:[2024 Year to Date G]], 2, FALSE)</f>
        <v>#N/A</v>
      </c>
      <c r="AI962" s="11" t="e">
        <f>_xlfn.IFNA(VLOOKUP($E962, 'SP Per G'!$A$2:$D$1385, 3, FALSE), AO962)</f>
        <v>#N/A</v>
      </c>
      <c r="AJ962" s="11" t="e">
        <f>IF(AND(ISNA(VLOOKUP($E962, 'SP Per G'!$A$2:$D$1385, 4, FALSE)), ISTEXT($E962)), AI962,IF(ISNA(VLOOKUP($E962, 'SP Per G'!$A$2:$D$1385, 4, FALSE)), AO962, VLOOKUP($E962, 'SP Per G'!$A$2:$D$1385, 4, FALSE)))</f>
        <v>#N/A</v>
      </c>
      <c r="AK962" s="11" t="e">
        <f t="shared" si="168"/>
        <v>#N/A</v>
      </c>
      <c r="AL962" s="11" t="e">
        <f>_xlfn.IFNA(VLOOKUP($E962, Individual_Pitching___Dashboard[], 18, FALSE), VLOOKUP($C962,Team_Pitching___Advanced[[Team]:[SIERA]],16,FALSE))</f>
        <v>#N/A</v>
      </c>
      <c r="AM962" s="11" t="e">
        <f>_xlfn.IFNA(VLOOKUP($E962, Individual_Pitching___Dashboard[], 20, FALSE), VLOOKUP($C962,Team_Pitching___Advanced[[Team]:[xFIP]],19,FALSE))</f>
        <v>#N/A</v>
      </c>
      <c r="AN962" s="11" t="e">
        <f>_xlfn.IFNA(VLOOKUP($E962,Individual_Pitching___Advanced[],21,FALSE),VLOOKUP($C962,Team_Pitching___Advanced[[Team]:[SIERA]],20,FALSE))</f>
        <v>#N/A</v>
      </c>
      <c r="AO962" s="11" t="e">
        <f>VLOOKUP($C962, 'Team Per G'!$A$2:$G$31, 7, FALSE)</f>
        <v>#N/A</v>
      </c>
      <c r="AP962" s="11" t="e">
        <f>VLOOKUP($C962, 'FanGraphs - Team WAR Projected'!$B$2:$E$31, 3, FALSE)/162</f>
        <v>#N/A</v>
      </c>
      <c r="AQ962" s="11" t="e">
        <f t="shared" si="169"/>
        <v>#N/A</v>
      </c>
      <c r="AR962" s="11" t="e">
        <f>VLOOKUP($C962, Team_Pitching___Advanced[[Team]:[xFIP]], 19,FALSE)</f>
        <v>#N/A</v>
      </c>
      <c r="AS962" s="11" t="e">
        <f>VLOOKUP($C962, Team_Pitching___Advanced[], 20, FALSE)</f>
        <v>#N/A</v>
      </c>
      <c r="AT962" s="11" t="e">
        <f>VLOOKUP($C962, Team_Batting___Dashboard[[Team]:[wOBA]], 16, FALSE)</f>
        <v>#N/A</v>
      </c>
      <c r="AU962" s="11" t="e">
        <f>VLOOKUP($C962, Team_Batting___Advanced[[Team]:[OPS]], 9, FALSE)</f>
        <v>#N/A</v>
      </c>
      <c r="AV962" s="11" t="e">
        <f>VLOOKUP($C962, Team_Batting___Advanced[], 19, FALSE)</f>
        <v>#N/A</v>
      </c>
      <c r="AW962" s="11" t="e">
        <f>VLOOKUP($C962, 'Team Per G'!$A$2:$G$31, 3, FALSE)</f>
        <v>#N/A</v>
      </c>
      <c r="AX962" s="11" t="e">
        <f>VLOOKUP($C962, 'Team Per G'!$A$2:$G$31, 5, FALSE)</f>
        <v>#N/A</v>
      </c>
      <c r="AY962" s="11" t="e">
        <f>VLOOKUP($C962, 'Team Per G'!$A$2:$G$31, 4, FALSE)</f>
        <v>#N/A</v>
      </c>
      <c r="AZ962" s="11" t="e">
        <f>VLOOKUP($C962, Team_Batting___Dashboard[], 22, FALSE)/$AH962</f>
        <v>#N/A</v>
      </c>
      <c r="BA962" s="11" t="e">
        <f>VLOOKUP($C962, 'FanGraphs - Team WAR Projected'!$B$2:$E$31, 4, FALSE)/162</f>
        <v>#N/A</v>
      </c>
      <c r="BB962" s="11" t="e">
        <f t="shared" si="170"/>
        <v>#N/A</v>
      </c>
      <c r="BC962" s="11" t="e">
        <f>VLOOKUP($C962, FanGraphs_Standings[[Abbreviation]:[2024 Year to Date RS/G]], 6, FALSE)/$AH962</f>
        <v>#N/A</v>
      </c>
      <c r="BD962" s="11" t="e">
        <f>VLOOKUP($C962, FanGraphs_Standings[[Abbreviation]:[2024 Projected Full Season RDif]], 19, FALSE)/162</f>
        <v>#N/A</v>
      </c>
      <c r="BE962" s="11" t="e">
        <f t="shared" si="171"/>
        <v>#N/A</v>
      </c>
      <c r="BF962" s="11" t="e">
        <f>VLOOKUP($C962, FanGraphs_Standings[[Abbreviation]:[2024 Projected Full Season RDif]], 5, FALSE)</f>
        <v>#N/A</v>
      </c>
      <c r="BG962" s="11" t="e">
        <f>VLOOKUP($C962, FanGraphs_Standings[[Abbreviation]:[2024 Projected Full Season W%]], 18, FALSE)</f>
        <v>#N/A</v>
      </c>
      <c r="BH962" s="11" t="e">
        <f t="shared" si="172"/>
        <v>#N/A</v>
      </c>
      <c r="BI962" s="11" t="e">
        <f>VLOOKUP($C962, 'Home Field Adv'!$A$2:$K$31, 11, FALSE)</f>
        <v>#N/A</v>
      </c>
      <c r="BL962" s="12" t="str">
        <f t="shared" si="173"/>
        <v/>
      </c>
      <c r="BM962" s="12" t="str">
        <f t="shared" si="176"/>
        <v/>
      </c>
      <c r="BN962" s="12" t="str">
        <f t="shared" si="174"/>
        <v/>
      </c>
    </row>
    <row r="963" spans="6:66" x14ac:dyDescent="0.45">
      <c r="F963" s="11" t="e">
        <f>VLOOKUP($B963, FanGraphs_Standings[[Abbreviation]:[2024 Year to Date G]], 2, FALSE)</f>
        <v>#N/A</v>
      </c>
      <c r="G963" s="11" t="e">
        <f>_xlfn.IFNA(VLOOKUP($D963, 'SP Per G'!$A$2:$D$1385, 3, FALSE),M963)</f>
        <v>#N/A</v>
      </c>
      <c r="H963" s="11" t="e">
        <f>IF(AND(ISNA(VLOOKUP($D963, 'SP Per G'!$A$2:$D$1385, 4, FALSE)), ISTEXT($D963)), G963,IF(ISNA(VLOOKUP($D963, 'SP Per G'!$A$2:$D$1385, 4, FALSE)), M963, VLOOKUP($D963, 'SP Per G'!$A$2:$D$1385, 4, FALSE)))</f>
        <v>#N/A</v>
      </c>
      <c r="I963" s="11" t="e">
        <f t="shared" ref="I963:I1026" si="177">(G963*($F963/162))+(H963*((162-$F963)/162))</f>
        <v>#N/A</v>
      </c>
      <c r="J963" s="11" t="e">
        <f>_xlfn.IFNA(VLOOKUP($D963,Individual_Pitching___Dashboard[],18,FALSE),VLOOKUP(B963,Team_Pitching___Dashboard[[Team]:[ERA]],17,FALSE))</f>
        <v>#N/A</v>
      </c>
      <c r="K963" s="11" t="e">
        <f>_xlfn.IFNA(VLOOKUP($D963, Individual_Pitching___Dashboard[], 20, FALSE), VLOOKUP(B963,Team_Pitching___Dashboard[[Team]:[xFIP]],20,FALSE))</f>
        <v>#N/A</v>
      </c>
      <c r="L963" s="11" t="e">
        <f>_xlfn.IFNA(VLOOKUP($D963, Individual_Pitching___Advanced[], 21,FALSE), VLOOKUP(B963, Team_Pitching___Advanced[], 20, FALSE))</f>
        <v>#N/A</v>
      </c>
      <c r="M963" s="11" t="e">
        <f>VLOOKUP($B963, 'Team Per G'!$A$2:$G$31, 7, FALSE)</f>
        <v>#N/A</v>
      </c>
      <c r="N963" s="11" t="e">
        <f>VLOOKUP($B963, 'FanGraphs - Team WAR Projected'!$B$2:$E$31, 3, FALSE)/162</f>
        <v>#N/A</v>
      </c>
      <c r="O963" s="11" t="e">
        <f t="shared" ref="O963:O1026" si="178">(M963*($F963/162))+(N963*((162-$F963)/162))</f>
        <v>#N/A</v>
      </c>
      <c r="P963" s="11" t="e">
        <f>VLOOKUP($B963, Team_Pitching___Advanced[[Team]:[xFIP]], 19,FALSE)</f>
        <v>#N/A</v>
      </c>
      <c r="Q963" s="11" t="e">
        <f>VLOOKUP($B963, Team_Pitching___Advanced[], 20, FALSE)</f>
        <v>#N/A</v>
      </c>
      <c r="R963" s="11" t="e">
        <f>VLOOKUP($B963, Team_Batting___Dashboard[[Team]:[wOBA]], 16, FALSE)</f>
        <v>#N/A</v>
      </c>
      <c r="S963" s="11" t="e">
        <f>VLOOKUP($B963, Team_Batting___Advanced[[Team]:[OPS]], 9, FALSE)</f>
        <v>#N/A</v>
      </c>
      <c r="T963" s="11" t="e">
        <f>VLOOKUP($B963, Team_Batting___Advanced[], 19, FALSE)</f>
        <v>#N/A</v>
      </c>
      <c r="U963" s="11" t="e">
        <f>VLOOKUP($B963, 'Team Per G'!$A$2:$G$31, 3, FALSE)</f>
        <v>#N/A</v>
      </c>
      <c r="V963" s="11" t="e">
        <f>VLOOKUP($B963, 'Team Per G'!$A$2:$G$31, 5, FALSE)</f>
        <v>#N/A</v>
      </c>
      <c r="W963" s="11" t="e">
        <f>VLOOKUP($B963, 'Team Per G'!$A$2:$G$31, 4, FALSE)</f>
        <v>#N/A</v>
      </c>
      <c r="X963" s="11" t="e">
        <f>VLOOKUP($B963, Team_Batting___Dashboard[], 22, FALSE)/$F963</f>
        <v>#N/A</v>
      </c>
      <c r="Y963" s="11" t="e">
        <f>VLOOKUP($B963, 'FanGraphs - Team WAR Projected'!$B$2:$E$31, 4, FALSE)/162</f>
        <v>#N/A</v>
      </c>
      <c r="Z963" s="11" t="e">
        <f t="shared" ref="Z963:Z1026" si="179">(X963*($F963/162))+(Y963*((162-$F963)/162))</f>
        <v>#N/A</v>
      </c>
      <c r="AA963" s="11" t="e">
        <f>VLOOKUP($B963, FanGraphs_Standings[[Abbreviation]:[2024 Year to Date RS/G]], 6, FALSE)/$F963</f>
        <v>#N/A</v>
      </c>
      <c r="AB963" s="11" t="e">
        <f>VLOOKUP($B963, FanGraphs_Standings[[Abbreviation]:[2024 Projected Full Season RDif]], 19, FALSE)/162</f>
        <v>#N/A</v>
      </c>
      <c r="AC963" s="11" t="e">
        <f t="shared" si="175"/>
        <v>#N/A</v>
      </c>
      <c r="AD963" s="11" t="e">
        <f>VLOOKUP($B963, FanGraphs_Standings[[Abbreviation]:[2024 Projected Full Season RDif]], 5, FALSE)</f>
        <v>#N/A</v>
      </c>
      <c r="AE963" s="11" t="e">
        <f>VLOOKUP($B963, FanGraphs_Standings[[Abbreviation]:[2024 Projected Full Season W%]], 18, FALSE)</f>
        <v>#N/A</v>
      </c>
      <c r="AF963" s="11" t="e">
        <f t="shared" ref="AF963:AF1026" si="180">(AD963*($F963/162))+(AE963*((162-$F963)/162))</f>
        <v>#N/A</v>
      </c>
      <c r="AG963" s="11" t="e">
        <f>VLOOKUP($B963, 'Home Field Adv'!$A$2:$I$31, 9, FALSE)</f>
        <v>#N/A</v>
      </c>
      <c r="AH963" s="11" t="e">
        <f>VLOOKUP($C963, FanGraphs_Standings[[Abbreviation]:[2024 Year to Date G]], 2, FALSE)</f>
        <v>#N/A</v>
      </c>
      <c r="AI963" s="11" t="e">
        <f>_xlfn.IFNA(VLOOKUP($E963, 'SP Per G'!$A$2:$D$1385, 3, FALSE), AO963)</f>
        <v>#N/A</v>
      </c>
      <c r="AJ963" s="11" t="e">
        <f>IF(AND(ISNA(VLOOKUP($E963, 'SP Per G'!$A$2:$D$1385, 4, FALSE)), ISTEXT($E963)), AI963,IF(ISNA(VLOOKUP($E963, 'SP Per G'!$A$2:$D$1385, 4, FALSE)), AO963, VLOOKUP($E963, 'SP Per G'!$A$2:$D$1385, 4, FALSE)))</f>
        <v>#N/A</v>
      </c>
      <c r="AK963" s="11" t="e">
        <f t="shared" ref="AK963:AK1026" si="181">(AI963*($AH963/162))+(AJ963*((162-$AH963)/162))</f>
        <v>#N/A</v>
      </c>
      <c r="AL963" s="11" t="e">
        <f>_xlfn.IFNA(VLOOKUP($E963, Individual_Pitching___Dashboard[], 18, FALSE), VLOOKUP($C963,Team_Pitching___Advanced[[Team]:[SIERA]],16,FALSE))</f>
        <v>#N/A</v>
      </c>
      <c r="AM963" s="11" t="e">
        <f>_xlfn.IFNA(VLOOKUP($E963, Individual_Pitching___Dashboard[], 20, FALSE), VLOOKUP($C963,Team_Pitching___Advanced[[Team]:[xFIP]],19,FALSE))</f>
        <v>#N/A</v>
      </c>
      <c r="AN963" s="11" t="e">
        <f>_xlfn.IFNA(VLOOKUP($E963,Individual_Pitching___Advanced[],21,FALSE),VLOOKUP($C963,Team_Pitching___Advanced[[Team]:[SIERA]],20,FALSE))</f>
        <v>#N/A</v>
      </c>
      <c r="AO963" s="11" t="e">
        <f>VLOOKUP($C963, 'Team Per G'!$A$2:$G$31, 7, FALSE)</f>
        <v>#N/A</v>
      </c>
      <c r="AP963" s="11" t="e">
        <f>VLOOKUP($C963, 'FanGraphs - Team WAR Projected'!$B$2:$E$31, 3, FALSE)/162</f>
        <v>#N/A</v>
      </c>
      <c r="AQ963" s="11" t="e">
        <f t="shared" ref="AQ963:AQ1026" si="182">(AO963*($AH963/162))+(AP963*((162-$AH963)/162))</f>
        <v>#N/A</v>
      </c>
      <c r="AR963" s="11" t="e">
        <f>VLOOKUP($C963, Team_Pitching___Advanced[[Team]:[xFIP]], 19,FALSE)</f>
        <v>#N/A</v>
      </c>
      <c r="AS963" s="11" t="e">
        <f>VLOOKUP($C963, Team_Pitching___Advanced[], 20, FALSE)</f>
        <v>#N/A</v>
      </c>
      <c r="AT963" s="11" t="e">
        <f>VLOOKUP($C963, Team_Batting___Dashboard[[Team]:[wOBA]], 16, FALSE)</f>
        <v>#N/A</v>
      </c>
      <c r="AU963" s="11" t="e">
        <f>VLOOKUP($C963, Team_Batting___Advanced[[Team]:[OPS]], 9, FALSE)</f>
        <v>#N/A</v>
      </c>
      <c r="AV963" s="11" t="e">
        <f>VLOOKUP($C963, Team_Batting___Advanced[], 19, FALSE)</f>
        <v>#N/A</v>
      </c>
      <c r="AW963" s="11" t="e">
        <f>VLOOKUP($C963, 'Team Per G'!$A$2:$G$31, 3, FALSE)</f>
        <v>#N/A</v>
      </c>
      <c r="AX963" s="11" t="e">
        <f>VLOOKUP($C963, 'Team Per G'!$A$2:$G$31, 5, FALSE)</f>
        <v>#N/A</v>
      </c>
      <c r="AY963" s="11" t="e">
        <f>VLOOKUP($C963, 'Team Per G'!$A$2:$G$31, 4, FALSE)</f>
        <v>#N/A</v>
      </c>
      <c r="AZ963" s="11" t="e">
        <f>VLOOKUP($C963, Team_Batting___Dashboard[], 22, FALSE)/$AH963</f>
        <v>#N/A</v>
      </c>
      <c r="BA963" s="11" t="e">
        <f>VLOOKUP($C963, 'FanGraphs - Team WAR Projected'!$B$2:$E$31, 4, FALSE)/162</f>
        <v>#N/A</v>
      </c>
      <c r="BB963" s="11" t="e">
        <f t="shared" ref="BB963:BB1026" si="183">(AZ963*($AH963/162))+(BA963*((162-$AH963)/162))</f>
        <v>#N/A</v>
      </c>
      <c r="BC963" s="11" t="e">
        <f>VLOOKUP($C963, FanGraphs_Standings[[Abbreviation]:[2024 Year to Date RS/G]], 6, FALSE)/$AH963</f>
        <v>#N/A</v>
      </c>
      <c r="BD963" s="11" t="e">
        <f>VLOOKUP($C963, FanGraphs_Standings[[Abbreviation]:[2024 Projected Full Season RDif]], 19, FALSE)/162</f>
        <v>#N/A</v>
      </c>
      <c r="BE963" s="11" t="e">
        <f t="shared" ref="BE963:BE1026" si="184">(BC963*($AH963/162))+(BD963*((162-$AH963)/162))</f>
        <v>#N/A</v>
      </c>
      <c r="BF963" s="11" t="e">
        <f>VLOOKUP($C963, FanGraphs_Standings[[Abbreviation]:[2024 Projected Full Season RDif]], 5, FALSE)</f>
        <v>#N/A</v>
      </c>
      <c r="BG963" s="11" t="e">
        <f>VLOOKUP($C963, FanGraphs_Standings[[Abbreviation]:[2024 Projected Full Season W%]], 18, FALSE)</f>
        <v>#N/A</v>
      </c>
      <c r="BH963" s="11" t="e">
        <f t="shared" ref="BH963:BH1026" si="185">(BF963*($AH963/162))+(BG963*((162-$AH963)/162))</f>
        <v>#N/A</v>
      </c>
      <c r="BI963" s="11" t="e">
        <f>VLOOKUP($C963, 'Home Field Adv'!$A$2:$K$31, 11, FALSE)</f>
        <v>#N/A</v>
      </c>
      <c r="BL963" s="12" t="str">
        <f t="shared" ref="BL963:BL1026" si="186">IF(ISBLANK(BJ963), "", BJ963-BK963)</f>
        <v/>
      </c>
      <c r="BM963" s="12" t="str">
        <f t="shared" si="176"/>
        <v/>
      </c>
      <c r="BN963" s="12" t="str">
        <f t="shared" ref="BN963:BN1026" si="187">IF(ISBLANK(BJ963), "", BJ963+BK963)</f>
        <v/>
      </c>
    </row>
    <row r="964" spans="6:66" x14ac:dyDescent="0.45">
      <c r="F964" s="11" t="e">
        <f>VLOOKUP($B964, FanGraphs_Standings[[Abbreviation]:[2024 Year to Date G]], 2, FALSE)</f>
        <v>#N/A</v>
      </c>
      <c r="G964" s="11" t="e">
        <f>_xlfn.IFNA(VLOOKUP($D964, 'SP Per G'!$A$2:$D$1385, 3, FALSE),M964)</f>
        <v>#N/A</v>
      </c>
      <c r="H964" s="11" t="e">
        <f>IF(AND(ISNA(VLOOKUP($D964, 'SP Per G'!$A$2:$D$1385, 4, FALSE)), ISTEXT($D964)), G964,IF(ISNA(VLOOKUP($D964, 'SP Per G'!$A$2:$D$1385, 4, FALSE)), M964, VLOOKUP($D964, 'SP Per G'!$A$2:$D$1385, 4, FALSE)))</f>
        <v>#N/A</v>
      </c>
      <c r="I964" s="11" t="e">
        <f t="shared" si="177"/>
        <v>#N/A</v>
      </c>
      <c r="J964" s="11" t="e">
        <f>_xlfn.IFNA(VLOOKUP($D964,Individual_Pitching___Dashboard[],18,FALSE),VLOOKUP(B964,Team_Pitching___Dashboard[[Team]:[ERA]],17,FALSE))</f>
        <v>#N/A</v>
      </c>
      <c r="K964" s="11" t="e">
        <f>_xlfn.IFNA(VLOOKUP($D964, Individual_Pitching___Dashboard[], 20, FALSE), VLOOKUP(B964,Team_Pitching___Dashboard[[Team]:[xFIP]],20,FALSE))</f>
        <v>#N/A</v>
      </c>
      <c r="L964" s="11" t="e">
        <f>_xlfn.IFNA(VLOOKUP($D964, Individual_Pitching___Advanced[], 21,FALSE), VLOOKUP(B964, Team_Pitching___Advanced[], 20, FALSE))</f>
        <v>#N/A</v>
      </c>
      <c r="M964" s="11" t="e">
        <f>VLOOKUP($B964, 'Team Per G'!$A$2:$G$31, 7, FALSE)</f>
        <v>#N/A</v>
      </c>
      <c r="N964" s="11" t="e">
        <f>VLOOKUP($B964, 'FanGraphs - Team WAR Projected'!$B$2:$E$31, 3, FALSE)/162</f>
        <v>#N/A</v>
      </c>
      <c r="O964" s="11" t="e">
        <f t="shared" si="178"/>
        <v>#N/A</v>
      </c>
      <c r="P964" s="11" t="e">
        <f>VLOOKUP($B964, Team_Pitching___Advanced[[Team]:[xFIP]], 19,FALSE)</f>
        <v>#N/A</v>
      </c>
      <c r="Q964" s="11" t="e">
        <f>VLOOKUP($B964, Team_Pitching___Advanced[], 20, FALSE)</f>
        <v>#N/A</v>
      </c>
      <c r="R964" s="11" t="e">
        <f>VLOOKUP($B964, Team_Batting___Dashboard[[Team]:[wOBA]], 16, FALSE)</f>
        <v>#N/A</v>
      </c>
      <c r="S964" s="11" t="e">
        <f>VLOOKUP($B964, Team_Batting___Advanced[[Team]:[OPS]], 9, FALSE)</f>
        <v>#N/A</v>
      </c>
      <c r="T964" s="11" t="e">
        <f>VLOOKUP($B964, Team_Batting___Advanced[], 19, FALSE)</f>
        <v>#N/A</v>
      </c>
      <c r="U964" s="11" t="e">
        <f>VLOOKUP($B964, 'Team Per G'!$A$2:$G$31, 3, FALSE)</f>
        <v>#N/A</v>
      </c>
      <c r="V964" s="11" t="e">
        <f>VLOOKUP($B964, 'Team Per G'!$A$2:$G$31, 5, FALSE)</f>
        <v>#N/A</v>
      </c>
      <c r="W964" s="11" t="e">
        <f>VLOOKUP($B964, 'Team Per G'!$A$2:$G$31, 4, FALSE)</f>
        <v>#N/A</v>
      </c>
      <c r="X964" s="11" t="e">
        <f>VLOOKUP($B964, Team_Batting___Dashboard[], 22, FALSE)/$F964</f>
        <v>#N/A</v>
      </c>
      <c r="Y964" s="11" t="e">
        <f>VLOOKUP($B964, 'FanGraphs - Team WAR Projected'!$B$2:$E$31, 4, FALSE)/162</f>
        <v>#N/A</v>
      </c>
      <c r="Z964" s="11" t="e">
        <f t="shared" si="179"/>
        <v>#N/A</v>
      </c>
      <c r="AA964" s="11" t="e">
        <f>VLOOKUP($B964, FanGraphs_Standings[[Abbreviation]:[2024 Year to Date RS/G]], 6, FALSE)/$F964</f>
        <v>#N/A</v>
      </c>
      <c r="AB964" s="11" t="e">
        <f>VLOOKUP($B964, FanGraphs_Standings[[Abbreviation]:[2024 Projected Full Season RDif]], 19, FALSE)/162</f>
        <v>#N/A</v>
      </c>
      <c r="AC964" s="11" t="e">
        <f t="shared" ref="AC964:AC1027" si="188">(AA964*($F964/162))+(AB964*((162-$F964)/162))</f>
        <v>#N/A</v>
      </c>
      <c r="AD964" s="11" t="e">
        <f>VLOOKUP($B964, FanGraphs_Standings[[Abbreviation]:[2024 Projected Full Season RDif]], 5, FALSE)</f>
        <v>#N/A</v>
      </c>
      <c r="AE964" s="11" t="e">
        <f>VLOOKUP($B964, FanGraphs_Standings[[Abbreviation]:[2024 Projected Full Season W%]], 18, FALSE)</f>
        <v>#N/A</v>
      </c>
      <c r="AF964" s="11" t="e">
        <f t="shared" si="180"/>
        <v>#N/A</v>
      </c>
      <c r="AG964" s="11" t="e">
        <f>VLOOKUP($B964, 'Home Field Adv'!$A$2:$I$31, 9, FALSE)</f>
        <v>#N/A</v>
      </c>
      <c r="AH964" s="11" t="e">
        <f>VLOOKUP($C964, FanGraphs_Standings[[Abbreviation]:[2024 Year to Date G]], 2, FALSE)</f>
        <v>#N/A</v>
      </c>
      <c r="AI964" s="11" t="e">
        <f>_xlfn.IFNA(VLOOKUP($E964, 'SP Per G'!$A$2:$D$1385, 3, FALSE), AO964)</f>
        <v>#N/A</v>
      </c>
      <c r="AJ964" s="11" t="e">
        <f>IF(AND(ISNA(VLOOKUP($E964, 'SP Per G'!$A$2:$D$1385, 4, FALSE)), ISTEXT($E964)), AI964,IF(ISNA(VLOOKUP($E964, 'SP Per G'!$A$2:$D$1385, 4, FALSE)), AO964, VLOOKUP($E964, 'SP Per G'!$A$2:$D$1385, 4, FALSE)))</f>
        <v>#N/A</v>
      </c>
      <c r="AK964" s="11" t="e">
        <f t="shared" si="181"/>
        <v>#N/A</v>
      </c>
      <c r="AL964" s="11" t="e">
        <f>_xlfn.IFNA(VLOOKUP($E964, Individual_Pitching___Dashboard[], 18, FALSE), VLOOKUP($C964,Team_Pitching___Advanced[[Team]:[SIERA]],16,FALSE))</f>
        <v>#N/A</v>
      </c>
      <c r="AM964" s="11" t="e">
        <f>_xlfn.IFNA(VLOOKUP($E964, Individual_Pitching___Dashboard[], 20, FALSE), VLOOKUP($C964,Team_Pitching___Advanced[[Team]:[xFIP]],19,FALSE))</f>
        <v>#N/A</v>
      </c>
      <c r="AN964" s="11" t="e">
        <f>_xlfn.IFNA(VLOOKUP($E964,Individual_Pitching___Advanced[],21,FALSE),VLOOKUP($C964,Team_Pitching___Advanced[[Team]:[SIERA]],20,FALSE))</f>
        <v>#N/A</v>
      </c>
      <c r="AO964" s="11" t="e">
        <f>VLOOKUP($C964, 'Team Per G'!$A$2:$G$31, 7, FALSE)</f>
        <v>#N/A</v>
      </c>
      <c r="AP964" s="11" t="e">
        <f>VLOOKUP($C964, 'FanGraphs - Team WAR Projected'!$B$2:$E$31, 3, FALSE)/162</f>
        <v>#N/A</v>
      </c>
      <c r="AQ964" s="11" t="e">
        <f t="shared" si="182"/>
        <v>#N/A</v>
      </c>
      <c r="AR964" s="11" t="e">
        <f>VLOOKUP($C964, Team_Pitching___Advanced[[Team]:[xFIP]], 19,FALSE)</f>
        <v>#N/A</v>
      </c>
      <c r="AS964" s="11" t="e">
        <f>VLOOKUP($C964, Team_Pitching___Advanced[], 20, FALSE)</f>
        <v>#N/A</v>
      </c>
      <c r="AT964" s="11" t="e">
        <f>VLOOKUP($C964, Team_Batting___Dashboard[[Team]:[wOBA]], 16, FALSE)</f>
        <v>#N/A</v>
      </c>
      <c r="AU964" s="11" t="e">
        <f>VLOOKUP($C964, Team_Batting___Advanced[[Team]:[OPS]], 9, FALSE)</f>
        <v>#N/A</v>
      </c>
      <c r="AV964" s="11" t="e">
        <f>VLOOKUP($C964, Team_Batting___Advanced[], 19, FALSE)</f>
        <v>#N/A</v>
      </c>
      <c r="AW964" s="11" t="e">
        <f>VLOOKUP($C964, 'Team Per G'!$A$2:$G$31, 3, FALSE)</f>
        <v>#N/A</v>
      </c>
      <c r="AX964" s="11" t="e">
        <f>VLOOKUP($C964, 'Team Per G'!$A$2:$G$31, 5, FALSE)</f>
        <v>#N/A</v>
      </c>
      <c r="AY964" s="11" t="e">
        <f>VLOOKUP($C964, 'Team Per G'!$A$2:$G$31, 4, FALSE)</f>
        <v>#N/A</v>
      </c>
      <c r="AZ964" s="11" t="e">
        <f>VLOOKUP($C964, Team_Batting___Dashboard[], 22, FALSE)/$AH964</f>
        <v>#N/A</v>
      </c>
      <c r="BA964" s="11" t="e">
        <f>VLOOKUP($C964, 'FanGraphs - Team WAR Projected'!$B$2:$E$31, 4, FALSE)/162</f>
        <v>#N/A</v>
      </c>
      <c r="BB964" s="11" t="e">
        <f t="shared" si="183"/>
        <v>#N/A</v>
      </c>
      <c r="BC964" s="11" t="e">
        <f>VLOOKUP($C964, FanGraphs_Standings[[Abbreviation]:[2024 Year to Date RS/G]], 6, FALSE)/$AH964</f>
        <v>#N/A</v>
      </c>
      <c r="BD964" s="11" t="e">
        <f>VLOOKUP($C964, FanGraphs_Standings[[Abbreviation]:[2024 Projected Full Season RDif]], 19, FALSE)/162</f>
        <v>#N/A</v>
      </c>
      <c r="BE964" s="11" t="e">
        <f t="shared" si="184"/>
        <v>#N/A</v>
      </c>
      <c r="BF964" s="11" t="e">
        <f>VLOOKUP($C964, FanGraphs_Standings[[Abbreviation]:[2024 Projected Full Season RDif]], 5, FALSE)</f>
        <v>#N/A</v>
      </c>
      <c r="BG964" s="11" t="e">
        <f>VLOOKUP($C964, FanGraphs_Standings[[Abbreviation]:[2024 Projected Full Season W%]], 18, FALSE)</f>
        <v>#N/A</v>
      </c>
      <c r="BH964" s="11" t="e">
        <f t="shared" si="185"/>
        <v>#N/A</v>
      </c>
      <c r="BI964" s="11" t="e">
        <f>VLOOKUP($C964, 'Home Field Adv'!$A$2:$K$31, 11, FALSE)</f>
        <v>#N/A</v>
      </c>
      <c r="BL964" s="12" t="str">
        <f t="shared" si="186"/>
        <v/>
      </c>
      <c r="BM964" s="12" t="str">
        <f t="shared" si="176"/>
        <v/>
      </c>
      <c r="BN964" s="12" t="str">
        <f t="shared" si="187"/>
        <v/>
      </c>
    </row>
    <row r="965" spans="6:66" x14ac:dyDescent="0.45">
      <c r="F965" s="11" t="e">
        <f>VLOOKUP($B965, FanGraphs_Standings[[Abbreviation]:[2024 Year to Date G]], 2, FALSE)</f>
        <v>#N/A</v>
      </c>
      <c r="G965" s="11" t="e">
        <f>_xlfn.IFNA(VLOOKUP($D965, 'SP Per G'!$A$2:$D$1385, 3, FALSE),M965)</f>
        <v>#N/A</v>
      </c>
      <c r="H965" s="11" t="e">
        <f>IF(AND(ISNA(VLOOKUP($D965, 'SP Per G'!$A$2:$D$1385, 4, FALSE)), ISTEXT($D965)), G965,IF(ISNA(VLOOKUP($D965, 'SP Per G'!$A$2:$D$1385, 4, FALSE)), M965, VLOOKUP($D965, 'SP Per G'!$A$2:$D$1385, 4, FALSE)))</f>
        <v>#N/A</v>
      </c>
      <c r="I965" s="11" t="e">
        <f t="shared" si="177"/>
        <v>#N/A</v>
      </c>
      <c r="J965" s="11" t="e">
        <f>_xlfn.IFNA(VLOOKUP($D965,Individual_Pitching___Dashboard[],18,FALSE),VLOOKUP(B965,Team_Pitching___Dashboard[[Team]:[ERA]],17,FALSE))</f>
        <v>#N/A</v>
      </c>
      <c r="K965" s="11" t="e">
        <f>_xlfn.IFNA(VLOOKUP($D965, Individual_Pitching___Dashboard[], 20, FALSE), VLOOKUP(B965,Team_Pitching___Dashboard[[Team]:[xFIP]],20,FALSE))</f>
        <v>#N/A</v>
      </c>
      <c r="L965" s="11" t="e">
        <f>_xlfn.IFNA(VLOOKUP($D965, Individual_Pitching___Advanced[], 21,FALSE), VLOOKUP(B965, Team_Pitching___Advanced[], 20, FALSE))</f>
        <v>#N/A</v>
      </c>
      <c r="M965" s="11" t="e">
        <f>VLOOKUP($B965, 'Team Per G'!$A$2:$G$31, 7, FALSE)</f>
        <v>#N/A</v>
      </c>
      <c r="N965" s="11" t="e">
        <f>VLOOKUP($B965, 'FanGraphs - Team WAR Projected'!$B$2:$E$31, 3, FALSE)/162</f>
        <v>#N/A</v>
      </c>
      <c r="O965" s="11" t="e">
        <f t="shared" si="178"/>
        <v>#N/A</v>
      </c>
      <c r="P965" s="11" t="e">
        <f>VLOOKUP($B965, Team_Pitching___Advanced[[Team]:[xFIP]], 19,FALSE)</f>
        <v>#N/A</v>
      </c>
      <c r="Q965" s="11" t="e">
        <f>VLOOKUP($B965, Team_Pitching___Advanced[], 20, FALSE)</f>
        <v>#N/A</v>
      </c>
      <c r="R965" s="11" t="e">
        <f>VLOOKUP($B965, Team_Batting___Dashboard[[Team]:[wOBA]], 16, FALSE)</f>
        <v>#N/A</v>
      </c>
      <c r="S965" s="11" t="e">
        <f>VLOOKUP($B965, Team_Batting___Advanced[[Team]:[OPS]], 9, FALSE)</f>
        <v>#N/A</v>
      </c>
      <c r="T965" s="11" t="e">
        <f>VLOOKUP($B965, Team_Batting___Advanced[], 19, FALSE)</f>
        <v>#N/A</v>
      </c>
      <c r="U965" s="11" t="e">
        <f>VLOOKUP($B965, 'Team Per G'!$A$2:$G$31, 3, FALSE)</f>
        <v>#N/A</v>
      </c>
      <c r="V965" s="11" t="e">
        <f>VLOOKUP($B965, 'Team Per G'!$A$2:$G$31, 5, FALSE)</f>
        <v>#N/A</v>
      </c>
      <c r="W965" s="11" t="e">
        <f>VLOOKUP($B965, 'Team Per G'!$A$2:$G$31, 4, FALSE)</f>
        <v>#N/A</v>
      </c>
      <c r="X965" s="11" t="e">
        <f>VLOOKUP($B965, Team_Batting___Dashboard[], 22, FALSE)/$F965</f>
        <v>#N/A</v>
      </c>
      <c r="Y965" s="11" t="e">
        <f>VLOOKUP($B965, 'FanGraphs - Team WAR Projected'!$B$2:$E$31, 4, FALSE)/162</f>
        <v>#N/A</v>
      </c>
      <c r="Z965" s="11" t="e">
        <f t="shared" si="179"/>
        <v>#N/A</v>
      </c>
      <c r="AA965" s="11" t="e">
        <f>VLOOKUP($B965, FanGraphs_Standings[[Abbreviation]:[2024 Year to Date RS/G]], 6, FALSE)/$F965</f>
        <v>#N/A</v>
      </c>
      <c r="AB965" s="11" t="e">
        <f>VLOOKUP($B965, FanGraphs_Standings[[Abbreviation]:[2024 Projected Full Season RDif]], 19, FALSE)/162</f>
        <v>#N/A</v>
      </c>
      <c r="AC965" s="11" t="e">
        <f t="shared" si="188"/>
        <v>#N/A</v>
      </c>
      <c r="AD965" s="11" t="e">
        <f>VLOOKUP($B965, FanGraphs_Standings[[Abbreviation]:[2024 Projected Full Season RDif]], 5, FALSE)</f>
        <v>#N/A</v>
      </c>
      <c r="AE965" s="11" t="e">
        <f>VLOOKUP($B965, FanGraphs_Standings[[Abbreviation]:[2024 Projected Full Season W%]], 18, FALSE)</f>
        <v>#N/A</v>
      </c>
      <c r="AF965" s="11" t="e">
        <f t="shared" si="180"/>
        <v>#N/A</v>
      </c>
      <c r="AG965" s="11" t="e">
        <f>VLOOKUP($B965, 'Home Field Adv'!$A$2:$I$31, 9, FALSE)</f>
        <v>#N/A</v>
      </c>
      <c r="AH965" s="11" t="e">
        <f>VLOOKUP($C965, FanGraphs_Standings[[Abbreviation]:[2024 Year to Date G]], 2, FALSE)</f>
        <v>#N/A</v>
      </c>
      <c r="AI965" s="11" t="e">
        <f>_xlfn.IFNA(VLOOKUP($E965, 'SP Per G'!$A$2:$D$1385, 3, FALSE), AO965)</f>
        <v>#N/A</v>
      </c>
      <c r="AJ965" s="11" t="e">
        <f>IF(AND(ISNA(VLOOKUP($E965, 'SP Per G'!$A$2:$D$1385, 4, FALSE)), ISTEXT($E965)), AI965,IF(ISNA(VLOOKUP($E965, 'SP Per G'!$A$2:$D$1385, 4, FALSE)), AO965, VLOOKUP($E965, 'SP Per G'!$A$2:$D$1385, 4, FALSE)))</f>
        <v>#N/A</v>
      </c>
      <c r="AK965" s="11" t="e">
        <f t="shared" si="181"/>
        <v>#N/A</v>
      </c>
      <c r="AL965" s="11" t="e">
        <f>_xlfn.IFNA(VLOOKUP($E965, Individual_Pitching___Dashboard[], 18, FALSE), VLOOKUP($C965,Team_Pitching___Advanced[[Team]:[SIERA]],16,FALSE))</f>
        <v>#N/A</v>
      </c>
      <c r="AM965" s="11" t="e">
        <f>_xlfn.IFNA(VLOOKUP($E965, Individual_Pitching___Dashboard[], 20, FALSE), VLOOKUP($C965,Team_Pitching___Advanced[[Team]:[xFIP]],19,FALSE))</f>
        <v>#N/A</v>
      </c>
      <c r="AN965" s="11" t="e">
        <f>_xlfn.IFNA(VLOOKUP($E965,Individual_Pitching___Advanced[],21,FALSE),VLOOKUP($C965,Team_Pitching___Advanced[[Team]:[SIERA]],20,FALSE))</f>
        <v>#N/A</v>
      </c>
      <c r="AO965" s="11" t="e">
        <f>VLOOKUP($C965, 'Team Per G'!$A$2:$G$31, 7, FALSE)</f>
        <v>#N/A</v>
      </c>
      <c r="AP965" s="11" t="e">
        <f>VLOOKUP($C965, 'FanGraphs - Team WAR Projected'!$B$2:$E$31, 3, FALSE)/162</f>
        <v>#N/A</v>
      </c>
      <c r="AQ965" s="11" t="e">
        <f t="shared" si="182"/>
        <v>#N/A</v>
      </c>
      <c r="AR965" s="11" t="e">
        <f>VLOOKUP($C965, Team_Pitching___Advanced[[Team]:[xFIP]], 19,FALSE)</f>
        <v>#N/A</v>
      </c>
      <c r="AS965" s="11" t="e">
        <f>VLOOKUP($C965, Team_Pitching___Advanced[], 20, FALSE)</f>
        <v>#N/A</v>
      </c>
      <c r="AT965" s="11" t="e">
        <f>VLOOKUP($C965, Team_Batting___Dashboard[[Team]:[wOBA]], 16, FALSE)</f>
        <v>#N/A</v>
      </c>
      <c r="AU965" s="11" t="e">
        <f>VLOOKUP($C965, Team_Batting___Advanced[[Team]:[OPS]], 9, FALSE)</f>
        <v>#N/A</v>
      </c>
      <c r="AV965" s="11" t="e">
        <f>VLOOKUP($C965, Team_Batting___Advanced[], 19, FALSE)</f>
        <v>#N/A</v>
      </c>
      <c r="AW965" s="11" t="e">
        <f>VLOOKUP($C965, 'Team Per G'!$A$2:$G$31, 3, FALSE)</f>
        <v>#N/A</v>
      </c>
      <c r="AX965" s="11" t="e">
        <f>VLOOKUP($C965, 'Team Per G'!$A$2:$G$31, 5, FALSE)</f>
        <v>#N/A</v>
      </c>
      <c r="AY965" s="11" t="e">
        <f>VLOOKUP($C965, 'Team Per G'!$A$2:$G$31, 4, FALSE)</f>
        <v>#N/A</v>
      </c>
      <c r="AZ965" s="11" t="e">
        <f>VLOOKUP($C965, Team_Batting___Dashboard[], 22, FALSE)/$AH965</f>
        <v>#N/A</v>
      </c>
      <c r="BA965" s="11" t="e">
        <f>VLOOKUP($C965, 'FanGraphs - Team WAR Projected'!$B$2:$E$31, 4, FALSE)/162</f>
        <v>#N/A</v>
      </c>
      <c r="BB965" s="11" t="e">
        <f t="shared" si="183"/>
        <v>#N/A</v>
      </c>
      <c r="BC965" s="11" t="e">
        <f>VLOOKUP($C965, FanGraphs_Standings[[Abbreviation]:[2024 Year to Date RS/G]], 6, FALSE)/$AH965</f>
        <v>#N/A</v>
      </c>
      <c r="BD965" s="11" t="e">
        <f>VLOOKUP($C965, FanGraphs_Standings[[Abbreviation]:[2024 Projected Full Season RDif]], 19, FALSE)/162</f>
        <v>#N/A</v>
      </c>
      <c r="BE965" s="11" t="e">
        <f t="shared" si="184"/>
        <v>#N/A</v>
      </c>
      <c r="BF965" s="11" t="e">
        <f>VLOOKUP($C965, FanGraphs_Standings[[Abbreviation]:[2024 Projected Full Season RDif]], 5, FALSE)</f>
        <v>#N/A</v>
      </c>
      <c r="BG965" s="11" t="e">
        <f>VLOOKUP($C965, FanGraphs_Standings[[Abbreviation]:[2024 Projected Full Season W%]], 18, FALSE)</f>
        <v>#N/A</v>
      </c>
      <c r="BH965" s="11" t="e">
        <f t="shared" si="185"/>
        <v>#N/A</v>
      </c>
      <c r="BI965" s="11" t="e">
        <f>VLOOKUP($C965, 'Home Field Adv'!$A$2:$K$31, 11, FALSE)</f>
        <v>#N/A</v>
      </c>
      <c r="BL965" s="12" t="str">
        <f t="shared" si="186"/>
        <v/>
      </c>
      <c r="BM965" s="12" t="str">
        <f t="shared" si="176"/>
        <v/>
      </c>
      <c r="BN965" s="12" t="str">
        <f t="shared" si="187"/>
        <v/>
      </c>
    </row>
    <row r="966" spans="6:66" x14ac:dyDescent="0.45">
      <c r="F966" s="11" t="e">
        <f>VLOOKUP($B966, FanGraphs_Standings[[Abbreviation]:[2024 Year to Date G]], 2, FALSE)</f>
        <v>#N/A</v>
      </c>
      <c r="G966" s="11" t="e">
        <f>_xlfn.IFNA(VLOOKUP($D966, 'SP Per G'!$A$2:$D$1385, 3, FALSE),M966)</f>
        <v>#N/A</v>
      </c>
      <c r="H966" s="11" t="e">
        <f>IF(AND(ISNA(VLOOKUP($D966, 'SP Per G'!$A$2:$D$1385, 4, FALSE)), ISTEXT($D966)), G966,IF(ISNA(VLOOKUP($D966, 'SP Per G'!$A$2:$D$1385, 4, FALSE)), M966, VLOOKUP($D966, 'SP Per G'!$A$2:$D$1385, 4, FALSE)))</f>
        <v>#N/A</v>
      </c>
      <c r="I966" s="11" t="e">
        <f t="shared" si="177"/>
        <v>#N/A</v>
      </c>
      <c r="J966" s="11" t="e">
        <f>_xlfn.IFNA(VLOOKUP($D966,Individual_Pitching___Dashboard[],18,FALSE),VLOOKUP(B966,Team_Pitching___Dashboard[[Team]:[ERA]],17,FALSE))</f>
        <v>#N/A</v>
      </c>
      <c r="K966" s="11" t="e">
        <f>_xlfn.IFNA(VLOOKUP($D966, Individual_Pitching___Dashboard[], 20, FALSE), VLOOKUP(B966,Team_Pitching___Dashboard[[Team]:[xFIP]],20,FALSE))</f>
        <v>#N/A</v>
      </c>
      <c r="L966" s="11" t="e">
        <f>_xlfn.IFNA(VLOOKUP($D966, Individual_Pitching___Advanced[], 21,FALSE), VLOOKUP(B966, Team_Pitching___Advanced[], 20, FALSE))</f>
        <v>#N/A</v>
      </c>
      <c r="M966" s="11" t="e">
        <f>VLOOKUP($B966, 'Team Per G'!$A$2:$G$31, 7, FALSE)</f>
        <v>#N/A</v>
      </c>
      <c r="N966" s="11" t="e">
        <f>VLOOKUP($B966, 'FanGraphs - Team WAR Projected'!$B$2:$E$31, 3, FALSE)/162</f>
        <v>#N/A</v>
      </c>
      <c r="O966" s="11" t="e">
        <f t="shared" si="178"/>
        <v>#N/A</v>
      </c>
      <c r="P966" s="11" t="e">
        <f>VLOOKUP($B966, Team_Pitching___Advanced[[Team]:[xFIP]], 19,FALSE)</f>
        <v>#N/A</v>
      </c>
      <c r="Q966" s="11" t="e">
        <f>VLOOKUP($B966, Team_Pitching___Advanced[], 20, FALSE)</f>
        <v>#N/A</v>
      </c>
      <c r="R966" s="11" t="e">
        <f>VLOOKUP($B966, Team_Batting___Dashboard[[Team]:[wOBA]], 16, FALSE)</f>
        <v>#N/A</v>
      </c>
      <c r="S966" s="11" t="e">
        <f>VLOOKUP($B966, Team_Batting___Advanced[[Team]:[OPS]], 9, FALSE)</f>
        <v>#N/A</v>
      </c>
      <c r="T966" s="11" t="e">
        <f>VLOOKUP($B966, Team_Batting___Advanced[], 19, FALSE)</f>
        <v>#N/A</v>
      </c>
      <c r="U966" s="11" t="e">
        <f>VLOOKUP($B966, 'Team Per G'!$A$2:$G$31, 3, FALSE)</f>
        <v>#N/A</v>
      </c>
      <c r="V966" s="11" t="e">
        <f>VLOOKUP($B966, 'Team Per G'!$A$2:$G$31, 5, FALSE)</f>
        <v>#N/A</v>
      </c>
      <c r="W966" s="11" t="e">
        <f>VLOOKUP($B966, 'Team Per G'!$A$2:$G$31, 4, FALSE)</f>
        <v>#N/A</v>
      </c>
      <c r="X966" s="11" t="e">
        <f>VLOOKUP($B966, Team_Batting___Dashboard[], 22, FALSE)/$F966</f>
        <v>#N/A</v>
      </c>
      <c r="Y966" s="11" t="e">
        <f>VLOOKUP($B966, 'FanGraphs - Team WAR Projected'!$B$2:$E$31, 4, FALSE)/162</f>
        <v>#N/A</v>
      </c>
      <c r="Z966" s="11" t="e">
        <f t="shared" si="179"/>
        <v>#N/A</v>
      </c>
      <c r="AA966" s="11" t="e">
        <f>VLOOKUP($B966, FanGraphs_Standings[[Abbreviation]:[2024 Year to Date RS/G]], 6, FALSE)/$F966</f>
        <v>#N/A</v>
      </c>
      <c r="AB966" s="11" t="e">
        <f>VLOOKUP($B966, FanGraphs_Standings[[Abbreviation]:[2024 Projected Full Season RDif]], 19, FALSE)/162</f>
        <v>#N/A</v>
      </c>
      <c r="AC966" s="11" t="e">
        <f t="shared" si="188"/>
        <v>#N/A</v>
      </c>
      <c r="AD966" s="11" t="e">
        <f>VLOOKUP($B966, FanGraphs_Standings[[Abbreviation]:[2024 Projected Full Season RDif]], 5, FALSE)</f>
        <v>#N/A</v>
      </c>
      <c r="AE966" s="11" t="e">
        <f>VLOOKUP($B966, FanGraphs_Standings[[Abbreviation]:[2024 Projected Full Season W%]], 18, FALSE)</f>
        <v>#N/A</v>
      </c>
      <c r="AF966" s="11" t="e">
        <f t="shared" si="180"/>
        <v>#N/A</v>
      </c>
      <c r="AG966" s="11" t="e">
        <f>VLOOKUP($B966, 'Home Field Adv'!$A$2:$I$31, 9, FALSE)</f>
        <v>#N/A</v>
      </c>
      <c r="AH966" s="11" t="e">
        <f>VLOOKUP($C966, FanGraphs_Standings[[Abbreviation]:[2024 Year to Date G]], 2, FALSE)</f>
        <v>#N/A</v>
      </c>
      <c r="AI966" s="11" t="e">
        <f>_xlfn.IFNA(VLOOKUP($E966, 'SP Per G'!$A$2:$D$1385, 3, FALSE), AO966)</f>
        <v>#N/A</v>
      </c>
      <c r="AJ966" s="11" t="e">
        <f>IF(AND(ISNA(VLOOKUP($E966, 'SP Per G'!$A$2:$D$1385, 4, FALSE)), ISTEXT($E966)), AI966,IF(ISNA(VLOOKUP($E966, 'SP Per G'!$A$2:$D$1385, 4, FALSE)), AO966, VLOOKUP($E966, 'SP Per G'!$A$2:$D$1385, 4, FALSE)))</f>
        <v>#N/A</v>
      </c>
      <c r="AK966" s="11" t="e">
        <f t="shared" si="181"/>
        <v>#N/A</v>
      </c>
      <c r="AL966" s="11" t="e">
        <f>_xlfn.IFNA(VLOOKUP($E966, Individual_Pitching___Dashboard[], 18, FALSE), VLOOKUP($C966,Team_Pitching___Advanced[[Team]:[SIERA]],16,FALSE))</f>
        <v>#N/A</v>
      </c>
      <c r="AM966" s="11" t="e">
        <f>_xlfn.IFNA(VLOOKUP($E966, Individual_Pitching___Dashboard[], 20, FALSE), VLOOKUP($C966,Team_Pitching___Advanced[[Team]:[xFIP]],19,FALSE))</f>
        <v>#N/A</v>
      </c>
      <c r="AN966" s="11" t="e">
        <f>_xlfn.IFNA(VLOOKUP($E966,Individual_Pitching___Advanced[],21,FALSE),VLOOKUP($C966,Team_Pitching___Advanced[[Team]:[SIERA]],20,FALSE))</f>
        <v>#N/A</v>
      </c>
      <c r="AO966" s="11" t="e">
        <f>VLOOKUP($C966, 'Team Per G'!$A$2:$G$31, 7, FALSE)</f>
        <v>#N/A</v>
      </c>
      <c r="AP966" s="11" t="e">
        <f>VLOOKUP($C966, 'FanGraphs - Team WAR Projected'!$B$2:$E$31, 3, FALSE)/162</f>
        <v>#N/A</v>
      </c>
      <c r="AQ966" s="11" t="e">
        <f t="shared" si="182"/>
        <v>#N/A</v>
      </c>
      <c r="AR966" s="11" t="e">
        <f>VLOOKUP($C966, Team_Pitching___Advanced[[Team]:[xFIP]], 19,FALSE)</f>
        <v>#N/A</v>
      </c>
      <c r="AS966" s="11" t="e">
        <f>VLOOKUP($C966, Team_Pitching___Advanced[], 20, FALSE)</f>
        <v>#N/A</v>
      </c>
      <c r="AT966" s="11" t="e">
        <f>VLOOKUP($C966, Team_Batting___Dashboard[[Team]:[wOBA]], 16, FALSE)</f>
        <v>#N/A</v>
      </c>
      <c r="AU966" s="11" t="e">
        <f>VLOOKUP($C966, Team_Batting___Advanced[[Team]:[OPS]], 9, FALSE)</f>
        <v>#N/A</v>
      </c>
      <c r="AV966" s="11" t="e">
        <f>VLOOKUP($C966, Team_Batting___Advanced[], 19, FALSE)</f>
        <v>#N/A</v>
      </c>
      <c r="AW966" s="11" t="e">
        <f>VLOOKUP($C966, 'Team Per G'!$A$2:$G$31, 3, FALSE)</f>
        <v>#N/A</v>
      </c>
      <c r="AX966" s="11" t="e">
        <f>VLOOKUP($C966, 'Team Per G'!$A$2:$G$31, 5, FALSE)</f>
        <v>#N/A</v>
      </c>
      <c r="AY966" s="11" t="e">
        <f>VLOOKUP($C966, 'Team Per G'!$A$2:$G$31, 4, FALSE)</f>
        <v>#N/A</v>
      </c>
      <c r="AZ966" s="11" t="e">
        <f>VLOOKUP($C966, Team_Batting___Dashboard[], 22, FALSE)/$AH966</f>
        <v>#N/A</v>
      </c>
      <c r="BA966" s="11" t="e">
        <f>VLOOKUP($C966, 'FanGraphs - Team WAR Projected'!$B$2:$E$31, 4, FALSE)/162</f>
        <v>#N/A</v>
      </c>
      <c r="BB966" s="11" t="e">
        <f t="shared" si="183"/>
        <v>#N/A</v>
      </c>
      <c r="BC966" s="11" t="e">
        <f>VLOOKUP($C966, FanGraphs_Standings[[Abbreviation]:[2024 Year to Date RS/G]], 6, FALSE)/$AH966</f>
        <v>#N/A</v>
      </c>
      <c r="BD966" s="11" t="e">
        <f>VLOOKUP($C966, FanGraphs_Standings[[Abbreviation]:[2024 Projected Full Season RDif]], 19, FALSE)/162</f>
        <v>#N/A</v>
      </c>
      <c r="BE966" s="11" t="e">
        <f t="shared" si="184"/>
        <v>#N/A</v>
      </c>
      <c r="BF966" s="11" t="e">
        <f>VLOOKUP($C966, FanGraphs_Standings[[Abbreviation]:[2024 Projected Full Season RDif]], 5, FALSE)</f>
        <v>#N/A</v>
      </c>
      <c r="BG966" s="11" t="e">
        <f>VLOOKUP($C966, FanGraphs_Standings[[Abbreviation]:[2024 Projected Full Season W%]], 18, FALSE)</f>
        <v>#N/A</v>
      </c>
      <c r="BH966" s="11" t="e">
        <f t="shared" si="185"/>
        <v>#N/A</v>
      </c>
      <c r="BI966" s="11" t="e">
        <f>VLOOKUP($C966, 'Home Field Adv'!$A$2:$K$31, 11, FALSE)</f>
        <v>#N/A</v>
      </c>
      <c r="BL966" s="12" t="str">
        <f t="shared" si="186"/>
        <v/>
      </c>
      <c r="BM966" s="12" t="str">
        <f t="shared" si="176"/>
        <v/>
      </c>
      <c r="BN966" s="12" t="str">
        <f t="shared" si="187"/>
        <v/>
      </c>
    </row>
    <row r="967" spans="6:66" x14ac:dyDescent="0.45">
      <c r="F967" s="11" t="e">
        <f>VLOOKUP($B967, FanGraphs_Standings[[Abbreviation]:[2024 Year to Date G]], 2, FALSE)</f>
        <v>#N/A</v>
      </c>
      <c r="G967" s="11" t="e">
        <f>_xlfn.IFNA(VLOOKUP($D967, 'SP Per G'!$A$2:$D$1385, 3, FALSE),M967)</f>
        <v>#N/A</v>
      </c>
      <c r="H967" s="11" t="e">
        <f>IF(AND(ISNA(VLOOKUP($D967, 'SP Per G'!$A$2:$D$1385, 4, FALSE)), ISTEXT($D967)), G967,IF(ISNA(VLOOKUP($D967, 'SP Per G'!$A$2:$D$1385, 4, FALSE)), M967, VLOOKUP($D967, 'SP Per G'!$A$2:$D$1385, 4, FALSE)))</f>
        <v>#N/A</v>
      </c>
      <c r="I967" s="11" t="e">
        <f t="shared" si="177"/>
        <v>#N/A</v>
      </c>
      <c r="J967" s="11" t="e">
        <f>_xlfn.IFNA(VLOOKUP($D967,Individual_Pitching___Dashboard[],18,FALSE),VLOOKUP(B967,Team_Pitching___Dashboard[[Team]:[ERA]],17,FALSE))</f>
        <v>#N/A</v>
      </c>
      <c r="K967" s="11" t="e">
        <f>_xlfn.IFNA(VLOOKUP($D967, Individual_Pitching___Dashboard[], 20, FALSE), VLOOKUP(B967,Team_Pitching___Dashboard[[Team]:[xFIP]],20,FALSE))</f>
        <v>#N/A</v>
      </c>
      <c r="L967" s="11" t="e">
        <f>_xlfn.IFNA(VLOOKUP($D967, Individual_Pitching___Advanced[], 21,FALSE), VLOOKUP(B967, Team_Pitching___Advanced[], 20, FALSE))</f>
        <v>#N/A</v>
      </c>
      <c r="M967" s="11" t="e">
        <f>VLOOKUP($B967, 'Team Per G'!$A$2:$G$31, 7, FALSE)</f>
        <v>#N/A</v>
      </c>
      <c r="N967" s="11" t="e">
        <f>VLOOKUP($B967, 'FanGraphs - Team WAR Projected'!$B$2:$E$31, 3, FALSE)/162</f>
        <v>#N/A</v>
      </c>
      <c r="O967" s="11" t="e">
        <f t="shared" si="178"/>
        <v>#N/A</v>
      </c>
      <c r="P967" s="11" t="e">
        <f>VLOOKUP($B967, Team_Pitching___Advanced[[Team]:[xFIP]], 19,FALSE)</f>
        <v>#N/A</v>
      </c>
      <c r="Q967" s="11" t="e">
        <f>VLOOKUP($B967, Team_Pitching___Advanced[], 20, FALSE)</f>
        <v>#N/A</v>
      </c>
      <c r="R967" s="11" t="e">
        <f>VLOOKUP($B967, Team_Batting___Dashboard[[Team]:[wOBA]], 16, FALSE)</f>
        <v>#N/A</v>
      </c>
      <c r="S967" s="11" t="e">
        <f>VLOOKUP($B967, Team_Batting___Advanced[[Team]:[OPS]], 9, FALSE)</f>
        <v>#N/A</v>
      </c>
      <c r="T967" s="11" t="e">
        <f>VLOOKUP($B967, Team_Batting___Advanced[], 19, FALSE)</f>
        <v>#N/A</v>
      </c>
      <c r="U967" s="11" t="e">
        <f>VLOOKUP($B967, 'Team Per G'!$A$2:$G$31, 3, FALSE)</f>
        <v>#N/A</v>
      </c>
      <c r="V967" s="11" t="e">
        <f>VLOOKUP($B967, 'Team Per G'!$A$2:$G$31, 5, FALSE)</f>
        <v>#N/A</v>
      </c>
      <c r="W967" s="11" t="e">
        <f>VLOOKUP($B967, 'Team Per G'!$A$2:$G$31, 4, FALSE)</f>
        <v>#N/A</v>
      </c>
      <c r="X967" s="11" t="e">
        <f>VLOOKUP($B967, Team_Batting___Dashboard[], 22, FALSE)/$F967</f>
        <v>#N/A</v>
      </c>
      <c r="Y967" s="11" t="e">
        <f>VLOOKUP($B967, 'FanGraphs - Team WAR Projected'!$B$2:$E$31, 4, FALSE)/162</f>
        <v>#N/A</v>
      </c>
      <c r="Z967" s="11" t="e">
        <f t="shared" si="179"/>
        <v>#N/A</v>
      </c>
      <c r="AA967" s="11" t="e">
        <f>VLOOKUP($B967, FanGraphs_Standings[[Abbreviation]:[2024 Year to Date RS/G]], 6, FALSE)/$F967</f>
        <v>#N/A</v>
      </c>
      <c r="AB967" s="11" t="e">
        <f>VLOOKUP($B967, FanGraphs_Standings[[Abbreviation]:[2024 Projected Full Season RDif]], 19, FALSE)/162</f>
        <v>#N/A</v>
      </c>
      <c r="AC967" s="11" t="e">
        <f t="shared" si="188"/>
        <v>#N/A</v>
      </c>
      <c r="AD967" s="11" t="e">
        <f>VLOOKUP($B967, FanGraphs_Standings[[Abbreviation]:[2024 Projected Full Season RDif]], 5, FALSE)</f>
        <v>#N/A</v>
      </c>
      <c r="AE967" s="11" t="e">
        <f>VLOOKUP($B967, FanGraphs_Standings[[Abbreviation]:[2024 Projected Full Season W%]], 18, FALSE)</f>
        <v>#N/A</v>
      </c>
      <c r="AF967" s="11" t="e">
        <f t="shared" si="180"/>
        <v>#N/A</v>
      </c>
      <c r="AG967" s="11" t="e">
        <f>VLOOKUP($B967, 'Home Field Adv'!$A$2:$I$31, 9, FALSE)</f>
        <v>#N/A</v>
      </c>
      <c r="AH967" s="11" t="e">
        <f>VLOOKUP($C967, FanGraphs_Standings[[Abbreviation]:[2024 Year to Date G]], 2, FALSE)</f>
        <v>#N/A</v>
      </c>
      <c r="AI967" s="11" t="e">
        <f>_xlfn.IFNA(VLOOKUP($E967, 'SP Per G'!$A$2:$D$1385, 3, FALSE), AO967)</f>
        <v>#N/A</v>
      </c>
      <c r="AJ967" s="11" t="e">
        <f>IF(AND(ISNA(VLOOKUP($E967, 'SP Per G'!$A$2:$D$1385, 4, FALSE)), ISTEXT($E967)), AI967,IF(ISNA(VLOOKUP($E967, 'SP Per G'!$A$2:$D$1385, 4, FALSE)), AO967, VLOOKUP($E967, 'SP Per G'!$A$2:$D$1385, 4, FALSE)))</f>
        <v>#N/A</v>
      </c>
      <c r="AK967" s="11" t="e">
        <f t="shared" si="181"/>
        <v>#N/A</v>
      </c>
      <c r="AL967" s="11" t="e">
        <f>_xlfn.IFNA(VLOOKUP($E967, Individual_Pitching___Dashboard[], 18, FALSE), VLOOKUP($C967,Team_Pitching___Advanced[[Team]:[SIERA]],16,FALSE))</f>
        <v>#N/A</v>
      </c>
      <c r="AM967" s="11" t="e">
        <f>_xlfn.IFNA(VLOOKUP($E967, Individual_Pitching___Dashboard[], 20, FALSE), VLOOKUP($C967,Team_Pitching___Advanced[[Team]:[xFIP]],19,FALSE))</f>
        <v>#N/A</v>
      </c>
      <c r="AN967" s="11" t="e">
        <f>_xlfn.IFNA(VLOOKUP($E967,Individual_Pitching___Advanced[],21,FALSE),VLOOKUP($C967,Team_Pitching___Advanced[[Team]:[SIERA]],20,FALSE))</f>
        <v>#N/A</v>
      </c>
      <c r="AO967" s="11" t="e">
        <f>VLOOKUP($C967, 'Team Per G'!$A$2:$G$31, 7, FALSE)</f>
        <v>#N/A</v>
      </c>
      <c r="AP967" s="11" t="e">
        <f>VLOOKUP($C967, 'FanGraphs - Team WAR Projected'!$B$2:$E$31, 3, FALSE)/162</f>
        <v>#N/A</v>
      </c>
      <c r="AQ967" s="11" t="e">
        <f t="shared" si="182"/>
        <v>#N/A</v>
      </c>
      <c r="AR967" s="11" t="e">
        <f>VLOOKUP($C967, Team_Pitching___Advanced[[Team]:[xFIP]], 19,FALSE)</f>
        <v>#N/A</v>
      </c>
      <c r="AS967" s="11" t="e">
        <f>VLOOKUP($C967, Team_Pitching___Advanced[], 20, FALSE)</f>
        <v>#N/A</v>
      </c>
      <c r="AT967" s="11" t="e">
        <f>VLOOKUP($C967, Team_Batting___Dashboard[[Team]:[wOBA]], 16, FALSE)</f>
        <v>#N/A</v>
      </c>
      <c r="AU967" s="11" t="e">
        <f>VLOOKUP($C967, Team_Batting___Advanced[[Team]:[OPS]], 9, FALSE)</f>
        <v>#N/A</v>
      </c>
      <c r="AV967" s="11" t="e">
        <f>VLOOKUP($C967, Team_Batting___Advanced[], 19, FALSE)</f>
        <v>#N/A</v>
      </c>
      <c r="AW967" s="11" t="e">
        <f>VLOOKUP($C967, 'Team Per G'!$A$2:$G$31, 3, FALSE)</f>
        <v>#N/A</v>
      </c>
      <c r="AX967" s="11" t="e">
        <f>VLOOKUP($C967, 'Team Per G'!$A$2:$G$31, 5, FALSE)</f>
        <v>#N/A</v>
      </c>
      <c r="AY967" s="11" t="e">
        <f>VLOOKUP($C967, 'Team Per G'!$A$2:$G$31, 4, FALSE)</f>
        <v>#N/A</v>
      </c>
      <c r="AZ967" s="11" t="e">
        <f>VLOOKUP($C967, Team_Batting___Dashboard[], 22, FALSE)/$AH967</f>
        <v>#N/A</v>
      </c>
      <c r="BA967" s="11" t="e">
        <f>VLOOKUP($C967, 'FanGraphs - Team WAR Projected'!$B$2:$E$31, 4, FALSE)/162</f>
        <v>#N/A</v>
      </c>
      <c r="BB967" s="11" t="e">
        <f t="shared" si="183"/>
        <v>#N/A</v>
      </c>
      <c r="BC967" s="11" t="e">
        <f>VLOOKUP($C967, FanGraphs_Standings[[Abbreviation]:[2024 Year to Date RS/G]], 6, FALSE)/$AH967</f>
        <v>#N/A</v>
      </c>
      <c r="BD967" s="11" t="e">
        <f>VLOOKUP($C967, FanGraphs_Standings[[Abbreviation]:[2024 Projected Full Season RDif]], 19, FALSE)/162</f>
        <v>#N/A</v>
      </c>
      <c r="BE967" s="11" t="e">
        <f t="shared" si="184"/>
        <v>#N/A</v>
      </c>
      <c r="BF967" s="11" t="e">
        <f>VLOOKUP($C967, FanGraphs_Standings[[Abbreviation]:[2024 Projected Full Season RDif]], 5, FALSE)</f>
        <v>#N/A</v>
      </c>
      <c r="BG967" s="11" t="e">
        <f>VLOOKUP($C967, FanGraphs_Standings[[Abbreviation]:[2024 Projected Full Season W%]], 18, FALSE)</f>
        <v>#N/A</v>
      </c>
      <c r="BH967" s="11" t="e">
        <f t="shared" si="185"/>
        <v>#N/A</v>
      </c>
      <c r="BI967" s="11" t="e">
        <f>VLOOKUP($C967, 'Home Field Adv'!$A$2:$K$31, 11, FALSE)</f>
        <v>#N/A</v>
      </c>
      <c r="BL967" s="12" t="str">
        <f t="shared" si="186"/>
        <v/>
      </c>
      <c r="BM967" s="12" t="str">
        <f t="shared" si="176"/>
        <v/>
      </c>
      <c r="BN967" s="12" t="str">
        <f t="shared" si="187"/>
        <v/>
      </c>
    </row>
    <row r="968" spans="6:66" x14ac:dyDescent="0.45">
      <c r="F968" s="11" t="e">
        <f>VLOOKUP($B968, FanGraphs_Standings[[Abbreviation]:[2024 Year to Date G]], 2, FALSE)</f>
        <v>#N/A</v>
      </c>
      <c r="G968" s="11" t="e">
        <f>_xlfn.IFNA(VLOOKUP($D968, 'SP Per G'!$A$2:$D$1385, 3, FALSE),M968)</f>
        <v>#N/A</v>
      </c>
      <c r="H968" s="11" t="e">
        <f>IF(AND(ISNA(VLOOKUP($D968, 'SP Per G'!$A$2:$D$1385, 4, FALSE)), ISTEXT($D968)), G968,IF(ISNA(VLOOKUP($D968, 'SP Per G'!$A$2:$D$1385, 4, FALSE)), M968, VLOOKUP($D968, 'SP Per G'!$A$2:$D$1385, 4, FALSE)))</f>
        <v>#N/A</v>
      </c>
      <c r="I968" s="11" t="e">
        <f t="shared" si="177"/>
        <v>#N/A</v>
      </c>
      <c r="J968" s="11" t="e">
        <f>_xlfn.IFNA(VLOOKUP($D968,Individual_Pitching___Dashboard[],18,FALSE),VLOOKUP(B968,Team_Pitching___Dashboard[[Team]:[ERA]],17,FALSE))</f>
        <v>#N/A</v>
      </c>
      <c r="K968" s="11" t="e">
        <f>_xlfn.IFNA(VLOOKUP($D968, Individual_Pitching___Dashboard[], 20, FALSE), VLOOKUP(B968,Team_Pitching___Dashboard[[Team]:[xFIP]],20,FALSE))</f>
        <v>#N/A</v>
      </c>
      <c r="L968" s="11" t="e">
        <f>_xlfn.IFNA(VLOOKUP($D968, Individual_Pitching___Advanced[], 21,FALSE), VLOOKUP(B968, Team_Pitching___Advanced[], 20, FALSE))</f>
        <v>#N/A</v>
      </c>
      <c r="M968" s="11" t="e">
        <f>VLOOKUP($B968, 'Team Per G'!$A$2:$G$31, 7, FALSE)</f>
        <v>#N/A</v>
      </c>
      <c r="N968" s="11" t="e">
        <f>VLOOKUP($B968, 'FanGraphs - Team WAR Projected'!$B$2:$E$31, 3, FALSE)/162</f>
        <v>#N/A</v>
      </c>
      <c r="O968" s="11" t="e">
        <f t="shared" si="178"/>
        <v>#N/A</v>
      </c>
      <c r="P968" s="11" t="e">
        <f>VLOOKUP($B968, Team_Pitching___Advanced[[Team]:[xFIP]], 19,FALSE)</f>
        <v>#N/A</v>
      </c>
      <c r="Q968" s="11" t="e">
        <f>VLOOKUP($B968, Team_Pitching___Advanced[], 20, FALSE)</f>
        <v>#N/A</v>
      </c>
      <c r="R968" s="11" t="e">
        <f>VLOOKUP($B968, Team_Batting___Dashboard[[Team]:[wOBA]], 16, FALSE)</f>
        <v>#N/A</v>
      </c>
      <c r="S968" s="11" t="e">
        <f>VLOOKUP($B968, Team_Batting___Advanced[[Team]:[OPS]], 9, FALSE)</f>
        <v>#N/A</v>
      </c>
      <c r="T968" s="11" t="e">
        <f>VLOOKUP($B968, Team_Batting___Advanced[], 19, FALSE)</f>
        <v>#N/A</v>
      </c>
      <c r="U968" s="11" t="e">
        <f>VLOOKUP($B968, 'Team Per G'!$A$2:$G$31, 3, FALSE)</f>
        <v>#N/A</v>
      </c>
      <c r="V968" s="11" t="e">
        <f>VLOOKUP($B968, 'Team Per G'!$A$2:$G$31, 5, FALSE)</f>
        <v>#N/A</v>
      </c>
      <c r="W968" s="11" t="e">
        <f>VLOOKUP($B968, 'Team Per G'!$A$2:$G$31, 4, FALSE)</f>
        <v>#N/A</v>
      </c>
      <c r="X968" s="11" t="e">
        <f>VLOOKUP($B968, Team_Batting___Dashboard[], 22, FALSE)/$F968</f>
        <v>#N/A</v>
      </c>
      <c r="Y968" s="11" t="e">
        <f>VLOOKUP($B968, 'FanGraphs - Team WAR Projected'!$B$2:$E$31, 4, FALSE)/162</f>
        <v>#N/A</v>
      </c>
      <c r="Z968" s="11" t="e">
        <f t="shared" si="179"/>
        <v>#N/A</v>
      </c>
      <c r="AA968" s="11" t="e">
        <f>VLOOKUP($B968, FanGraphs_Standings[[Abbreviation]:[2024 Year to Date RS/G]], 6, FALSE)/$F968</f>
        <v>#N/A</v>
      </c>
      <c r="AB968" s="11" t="e">
        <f>VLOOKUP($B968, FanGraphs_Standings[[Abbreviation]:[2024 Projected Full Season RDif]], 19, FALSE)/162</f>
        <v>#N/A</v>
      </c>
      <c r="AC968" s="11" t="e">
        <f t="shared" si="188"/>
        <v>#N/A</v>
      </c>
      <c r="AD968" s="11" t="e">
        <f>VLOOKUP($B968, FanGraphs_Standings[[Abbreviation]:[2024 Projected Full Season RDif]], 5, FALSE)</f>
        <v>#N/A</v>
      </c>
      <c r="AE968" s="11" t="e">
        <f>VLOOKUP($B968, FanGraphs_Standings[[Abbreviation]:[2024 Projected Full Season W%]], 18, FALSE)</f>
        <v>#N/A</v>
      </c>
      <c r="AF968" s="11" t="e">
        <f t="shared" si="180"/>
        <v>#N/A</v>
      </c>
      <c r="AG968" s="11" t="e">
        <f>VLOOKUP($B968, 'Home Field Adv'!$A$2:$I$31, 9, FALSE)</f>
        <v>#N/A</v>
      </c>
      <c r="AH968" s="11" t="e">
        <f>VLOOKUP($C968, FanGraphs_Standings[[Abbreviation]:[2024 Year to Date G]], 2, FALSE)</f>
        <v>#N/A</v>
      </c>
      <c r="AI968" s="11" t="e">
        <f>_xlfn.IFNA(VLOOKUP($E968, 'SP Per G'!$A$2:$D$1385, 3, FALSE), AO968)</f>
        <v>#N/A</v>
      </c>
      <c r="AJ968" s="11" t="e">
        <f>IF(AND(ISNA(VLOOKUP($E968, 'SP Per G'!$A$2:$D$1385, 4, FALSE)), ISTEXT($E968)), AI968,IF(ISNA(VLOOKUP($E968, 'SP Per G'!$A$2:$D$1385, 4, FALSE)), AO968, VLOOKUP($E968, 'SP Per G'!$A$2:$D$1385, 4, FALSE)))</f>
        <v>#N/A</v>
      </c>
      <c r="AK968" s="11" t="e">
        <f t="shared" si="181"/>
        <v>#N/A</v>
      </c>
      <c r="AL968" s="11" t="e">
        <f>_xlfn.IFNA(VLOOKUP($E968, Individual_Pitching___Dashboard[], 18, FALSE), VLOOKUP($C968,Team_Pitching___Advanced[[Team]:[SIERA]],16,FALSE))</f>
        <v>#N/A</v>
      </c>
      <c r="AM968" s="11" t="e">
        <f>_xlfn.IFNA(VLOOKUP($E968, Individual_Pitching___Dashboard[], 20, FALSE), VLOOKUP($C968,Team_Pitching___Advanced[[Team]:[xFIP]],19,FALSE))</f>
        <v>#N/A</v>
      </c>
      <c r="AN968" s="11" t="e">
        <f>_xlfn.IFNA(VLOOKUP($E968,Individual_Pitching___Advanced[],21,FALSE),VLOOKUP($C968,Team_Pitching___Advanced[[Team]:[SIERA]],20,FALSE))</f>
        <v>#N/A</v>
      </c>
      <c r="AO968" s="11" t="e">
        <f>VLOOKUP($C968, 'Team Per G'!$A$2:$G$31, 7, FALSE)</f>
        <v>#N/A</v>
      </c>
      <c r="AP968" s="11" t="e">
        <f>VLOOKUP($C968, 'FanGraphs - Team WAR Projected'!$B$2:$E$31, 3, FALSE)/162</f>
        <v>#N/A</v>
      </c>
      <c r="AQ968" s="11" t="e">
        <f t="shared" si="182"/>
        <v>#N/A</v>
      </c>
      <c r="AR968" s="11" t="e">
        <f>VLOOKUP($C968, Team_Pitching___Advanced[[Team]:[xFIP]], 19,FALSE)</f>
        <v>#N/A</v>
      </c>
      <c r="AS968" s="11" t="e">
        <f>VLOOKUP($C968, Team_Pitching___Advanced[], 20, FALSE)</f>
        <v>#N/A</v>
      </c>
      <c r="AT968" s="11" t="e">
        <f>VLOOKUP($C968, Team_Batting___Dashboard[[Team]:[wOBA]], 16, FALSE)</f>
        <v>#N/A</v>
      </c>
      <c r="AU968" s="11" t="e">
        <f>VLOOKUP($C968, Team_Batting___Advanced[[Team]:[OPS]], 9, FALSE)</f>
        <v>#N/A</v>
      </c>
      <c r="AV968" s="11" t="e">
        <f>VLOOKUP($C968, Team_Batting___Advanced[], 19, FALSE)</f>
        <v>#N/A</v>
      </c>
      <c r="AW968" s="11" t="e">
        <f>VLOOKUP($C968, 'Team Per G'!$A$2:$G$31, 3, FALSE)</f>
        <v>#N/A</v>
      </c>
      <c r="AX968" s="11" t="e">
        <f>VLOOKUP($C968, 'Team Per G'!$A$2:$G$31, 5, FALSE)</f>
        <v>#N/A</v>
      </c>
      <c r="AY968" s="11" t="e">
        <f>VLOOKUP($C968, 'Team Per G'!$A$2:$G$31, 4, FALSE)</f>
        <v>#N/A</v>
      </c>
      <c r="AZ968" s="11" t="e">
        <f>VLOOKUP($C968, Team_Batting___Dashboard[], 22, FALSE)/$AH968</f>
        <v>#N/A</v>
      </c>
      <c r="BA968" s="11" t="e">
        <f>VLOOKUP($C968, 'FanGraphs - Team WAR Projected'!$B$2:$E$31, 4, FALSE)/162</f>
        <v>#N/A</v>
      </c>
      <c r="BB968" s="11" t="e">
        <f t="shared" si="183"/>
        <v>#N/A</v>
      </c>
      <c r="BC968" s="11" t="e">
        <f>VLOOKUP($C968, FanGraphs_Standings[[Abbreviation]:[2024 Year to Date RS/G]], 6, FALSE)/$AH968</f>
        <v>#N/A</v>
      </c>
      <c r="BD968" s="11" t="e">
        <f>VLOOKUP($C968, FanGraphs_Standings[[Abbreviation]:[2024 Projected Full Season RDif]], 19, FALSE)/162</f>
        <v>#N/A</v>
      </c>
      <c r="BE968" s="11" t="e">
        <f t="shared" si="184"/>
        <v>#N/A</v>
      </c>
      <c r="BF968" s="11" t="e">
        <f>VLOOKUP($C968, FanGraphs_Standings[[Abbreviation]:[2024 Projected Full Season RDif]], 5, FALSE)</f>
        <v>#N/A</v>
      </c>
      <c r="BG968" s="11" t="e">
        <f>VLOOKUP($C968, FanGraphs_Standings[[Abbreviation]:[2024 Projected Full Season W%]], 18, FALSE)</f>
        <v>#N/A</v>
      </c>
      <c r="BH968" s="11" t="e">
        <f t="shared" si="185"/>
        <v>#N/A</v>
      </c>
      <c r="BI968" s="11" t="e">
        <f>VLOOKUP($C968, 'Home Field Adv'!$A$2:$K$31, 11, FALSE)</f>
        <v>#N/A</v>
      </c>
      <c r="BL968" s="12" t="str">
        <f t="shared" si="186"/>
        <v/>
      </c>
      <c r="BM968" s="12" t="str">
        <f t="shared" si="176"/>
        <v/>
      </c>
      <c r="BN968" s="12" t="str">
        <f t="shared" si="187"/>
        <v/>
      </c>
    </row>
    <row r="969" spans="6:66" x14ac:dyDescent="0.45">
      <c r="F969" s="11" t="e">
        <f>VLOOKUP($B969, FanGraphs_Standings[[Abbreviation]:[2024 Year to Date G]], 2, FALSE)</f>
        <v>#N/A</v>
      </c>
      <c r="G969" s="11" t="e">
        <f>_xlfn.IFNA(VLOOKUP($D969, 'SP Per G'!$A$2:$D$1385, 3, FALSE),M969)</f>
        <v>#N/A</v>
      </c>
      <c r="H969" s="11" t="e">
        <f>IF(AND(ISNA(VLOOKUP($D969, 'SP Per G'!$A$2:$D$1385, 4, FALSE)), ISTEXT($D969)), G969,IF(ISNA(VLOOKUP($D969, 'SP Per G'!$A$2:$D$1385, 4, FALSE)), M969, VLOOKUP($D969, 'SP Per G'!$A$2:$D$1385, 4, FALSE)))</f>
        <v>#N/A</v>
      </c>
      <c r="I969" s="11" t="e">
        <f t="shared" si="177"/>
        <v>#N/A</v>
      </c>
      <c r="J969" s="11" t="e">
        <f>_xlfn.IFNA(VLOOKUP($D969,Individual_Pitching___Dashboard[],18,FALSE),VLOOKUP(B969,Team_Pitching___Dashboard[[Team]:[ERA]],17,FALSE))</f>
        <v>#N/A</v>
      </c>
      <c r="K969" s="11" t="e">
        <f>_xlfn.IFNA(VLOOKUP($D969, Individual_Pitching___Dashboard[], 20, FALSE), VLOOKUP(B969,Team_Pitching___Dashboard[[Team]:[xFIP]],20,FALSE))</f>
        <v>#N/A</v>
      </c>
      <c r="L969" s="11" t="e">
        <f>_xlfn.IFNA(VLOOKUP($D969, Individual_Pitching___Advanced[], 21,FALSE), VLOOKUP(B969, Team_Pitching___Advanced[], 20, FALSE))</f>
        <v>#N/A</v>
      </c>
      <c r="M969" s="11" t="e">
        <f>VLOOKUP($B969, 'Team Per G'!$A$2:$G$31, 7, FALSE)</f>
        <v>#N/A</v>
      </c>
      <c r="N969" s="11" t="e">
        <f>VLOOKUP($B969, 'FanGraphs - Team WAR Projected'!$B$2:$E$31, 3, FALSE)/162</f>
        <v>#N/A</v>
      </c>
      <c r="O969" s="11" t="e">
        <f t="shared" si="178"/>
        <v>#N/A</v>
      </c>
      <c r="P969" s="11" t="e">
        <f>VLOOKUP($B969, Team_Pitching___Advanced[[Team]:[xFIP]], 19,FALSE)</f>
        <v>#N/A</v>
      </c>
      <c r="Q969" s="11" t="e">
        <f>VLOOKUP($B969, Team_Pitching___Advanced[], 20, FALSE)</f>
        <v>#N/A</v>
      </c>
      <c r="R969" s="11" t="e">
        <f>VLOOKUP($B969, Team_Batting___Dashboard[[Team]:[wOBA]], 16, FALSE)</f>
        <v>#N/A</v>
      </c>
      <c r="S969" s="11" t="e">
        <f>VLOOKUP($B969, Team_Batting___Advanced[[Team]:[OPS]], 9, FALSE)</f>
        <v>#N/A</v>
      </c>
      <c r="T969" s="11" t="e">
        <f>VLOOKUP($B969, Team_Batting___Advanced[], 19, FALSE)</f>
        <v>#N/A</v>
      </c>
      <c r="U969" s="11" t="e">
        <f>VLOOKUP($B969, 'Team Per G'!$A$2:$G$31, 3, FALSE)</f>
        <v>#N/A</v>
      </c>
      <c r="V969" s="11" t="e">
        <f>VLOOKUP($B969, 'Team Per G'!$A$2:$G$31, 5, FALSE)</f>
        <v>#N/A</v>
      </c>
      <c r="W969" s="11" t="e">
        <f>VLOOKUP($B969, 'Team Per G'!$A$2:$G$31, 4, FALSE)</f>
        <v>#N/A</v>
      </c>
      <c r="X969" s="11" t="e">
        <f>VLOOKUP($B969, Team_Batting___Dashboard[], 22, FALSE)/$F969</f>
        <v>#N/A</v>
      </c>
      <c r="Y969" s="11" t="e">
        <f>VLOOKUP($B969, 'FanGraphs - Team WAR Projected'!$B$2:$E$31, 4, FALSE)/162</f>
        <v>#N/A</v>
      </c>
      <c r="Z969" s="11" t="e">
        <f t="shared" si="179"/>
        <v>#N/A</v>
      </c>
      <c r="AA969" s="11" t="e">
        <f>VLOOKUP($B969, FanGraphs_Standings[[Abbreviation]:[2024 Year to Date RS/G]], 6, FALSE)/$F969</f>
        <v>#N/A</v>
      </c>
      <c r="AB969" s="11" t="e">
        <f>VLOOKUP($B969, FanGraphs_Standings[[Abbreviation]:[2024 Projected Full Season RDif]], 19, FALSE)/162</f>
        <v>#N/A</v>
      </c>
      <c r="AC969" s="11" t="e">
        <f t="shared" si="188"/>
        <v>#N/A</v>
      </c>
      <c r="AD969" s="11" t="e">
        <f>VLOOKUP($B969, FanGraphs_Standings[[Abbreviation]:[2024 Projected Full Season RDif]], 5, FALSE)</f>
        <v>#N/A</v>
      </c>
      <c r="AE969" s="11" t="e">
        <f>VLOOKUP($B969, FanGraphs_Standings[[Abbreviation]:[2024 Projected Full Season W%]], 18, FALSE)</f>
        <v>#N/A</v>
      </c>
      <c r="AF969" s="11" t="e">
        <f t="shared" si="180"/>
        <v>#N/A</v>
      </c>
      <c r="AG969" s="11" t="e">
        <f>VLOOKUP($B969, 'Home Field Adv'!$A$2:$I$31, 9, FALSE)</f>
        <v>#N/A</v>
      </c>
      <c r="AH969" s="11" t="e">
        <f>VLOOKUP($C969, FanGraphs_Standings[[Abbreviation]:[2024 Year to Date G]], 2, FALSE)</f>
        <v>#N/A</v>
      </c>
      <c r="AI969" s="11" t="e">
        <f>_xlfn.IFNA(VLOOKUP($E969, 'SP Per G'!$A$2:$D$1385, 3, FALSE), AO969)</f>
        <v>#N/A</v>
      </c>
      <c r="AJ969" s="11" t="e">
        <f>IF(AND(ISNA(VLOOKUP($E969, 'SP Per G'!$A$2:$D$1385, 4, FALSE)), ISTEXT($E969)), AI969,IF(ISNA(VLOOKUP($E969, 'SP Per G'!$A$2:$D$1385, 4, FALSE)), AO969, VLOOKUP($E969, 'SP Per G'!$A$2:$D$1385, 4, FALSE)))</f>
        <v>#N/A</v>
      </c>
      <c r="AK969" s="11" t="e">
        <f t="shared" si="181"/>
        <v>#N/A</v>
      </c>
      <c r="AL969" s="11" t="e">
        <f>_xlfn.IFNA(VLOOKUP($E969, Individual_Pitching___Dashboard[], 18, FALSE), VLOOKUP($C969,Team_Pitching___Advanced[[Team]:[SIERA]],16,FALSE))</f>
        <v>#N/A</v>
      </c>
      <c r="AM969" s="11" t="e">
        <f>_xlfn.IFNA(VLOOKUP($E969, Individual_Pitching___Dashboard[], 20, FALSE), VLOOKUP($C969,Team_Pitching___Advanced[[Team]:[xFIP]],19,FALSE))</f>
        <v>#N/A</v>
      </c>
      <c r="AN969" s="11" t="e">
        <f>_xlfn.IFNA(VLOOKUP($E969,Individual_Pitching___Advanced[],21,FALSE),VLOOKUP($C969,Team_Pitching___Advanced[[Team]:[SIERA]],20,FALSE))</f>
        <v>#N/A</v>
      </c>
      <c r="AO969" s="11" t="e">
        <f>VLOOKUP($C969, 'Team Per G'!$A$2:$G$31, 7, FALSE)</f>
        <v>#N/A</v>
      </c>
      <c r="AP969" s="11" t="e">
        <f>VLOOKUP($C969, 'FanGraphs - Team WAR Projected'!$B$2:$E$31, 3, FALSE)/162</f>
        <v>#N/A</v>
      </c>
      <c r="AQ969" s="11" t="e">
        <f t="shared" si="182"/>
        <v>#N/A</v>
      </c>
      <c r="AR969" s="11" t="e">
        <f>VLOOKUP($C969, Team_Pitching___Advanced[[Team]:[xFIP]], 19,FALSE)</f>
        <v>#N/A</v>
      </c>
      <c r="AS969" s="11" t="e">
        <f>VLOOKUP($C969, Team_Pitching___Advanced[], 20, FALSE)</f>
        <v>#N/A</v>
      </c>
      <c r="AT969" s="11" t="e">
        <f>VLOOKUP($C969, Team_Batting___Dashboard[[Team]:[wOBA]], 16, FALSE)</f>
        <v>#N/A</v>
      </c>
      <c r="AU969" s="11" t="e">
        <f>VLOOKUP($C969, Team_Batting___Advanced[[Team]:[OPS]], 9, FALSE)</f>
        <v>#N/A</v>
      </c>
      <c r="AV969" s="11" t="e">
        <f>VLOOKUP($C969, Team_Batting___Advanced[], 19, FALSE)</f>
        <v>#N/A</v>
      </c>
      <c r="AW969" s="11" t="e">
        <f>VLOOKUP($C969, 'Team Per G'!$A$2:$G$31, 3, FALSE)</f>
        <v>#N/A</v>
      </c>
      <c r="AX969" s="11" t="e">
        <f>VLOOKUP($C969, 'Team Per G'!$A$2:$G$31, 5, FALSE)</f>
        <v>#N/A</v>
      </c>
      <c r="AY969" s="11" t="e">
        <f>VLOOKUP($C969, 'Team Per G'!$A$2:$G$31, 4, FALSE)</f>
        <v>#N/A</v>
      </c>
      <c r="AZ969" s="11" t="e">
        <f>VLOOKUP($C969, Team_Batting___Dashboard[], 22, FALSE)/$AH969</f>
        <v>#N/A</v>
      </c>
      <c r="BA969" s="11" t="e">
        <f>VLOOKUP($C969, 'FanGraphs - Team WAR Projected'!$B$2:$E$31, 4, FALSE)/162</f>
        <v>#N/A</v>
      </c>
      <c r="BB969" s="11" t="e">
        <f t="shared" si="183"/>
        <v>#N/A</v>
      </c>
      <c r="BC969" s="11" t="e">
        <f>VLOOKUP($C969, FanGraphs_Standings[[Abbreviation]:[2024 Year to Date RS/G]], 6, FALSE)/$AH969</f>
        <v>#N/A</v>
      </c>
      <c r="BD969" s="11" t="e">
        <f>VLOOKUP($C969, FanGraphs_Standings[[Abbreviation]:[2024 Projected Full Season RDif]], 19, FALSE)/162</f>
        <v>#N/A</v>
      </c>
      <c r="BE969" s="11" t="e">
        <f t="shared" si="184"/>
        <v>#N/A</v>
      </c>
      <c r="BF969" s="11" t="e">
        <f>VLOOKUP($C969, FanGraphs_Standings[[Abbreviation]:[2024 Projected Full Season RDif]], 5, FALSE)</f>
        <v>#N/A</v>
      </c>
      <c r="BG969" s="11" t="e">
        <f>VLOOKUP($C969, FanGraphs_Standings[[Abbreviation]:[2024 Projected Full Season W%]], 18, FALSE)</f>
        <v>#N/A</v>
      </c>
      <c r="BH969" s="11" t="e">
        <f t="shared" si="185"/>
        <v>#N/A</v>
      </c>
      <c r="BI969" s="11" t="e">
        <f>VLOOKUP($C969, 'Home Field Adv'!$A$2:$K$31, 11, FALSE)</f>
        <v>#N/A</v>
      </c>
      <c r="BL969" s="12" t="str">
        <f t="shared" si="186"/>
        <v/>
      </c>
      <c r="BM969" s="12" t="str">
        <f t="shared" si="176"/>
        <v/>
      </c>
      <c r="BN969" s="12" t="str">
        <f t="shared" si="187"/>
        <v/>
      </c>
    </row>
    <row r="970" spans="6:66" x14ac:dyDescent="0.45">
      <c r="F970" s="11" t="e">
        <f>VLOOKUP($B970, FanGraphs_Standings[[Abbreviation]:[2024 Year to Date G]], 2, FALSE)</f>
        <v>#N/A</v>
      </c>
      <c r="G970" s="11" t="e">
        <f>_xlfn.IFNA(VLOOKUP($D970, 'SP Per G'!$A$2:$D$1385, 3, FALSE),M970)</f>
        <v>#N/A</v>
      </c>
      <c r="H970" s="11" t="e">
        <f>IF(AND(ISNA(VLOOKUP($D970, 'SP Per G'!$A$2:$D$1385, 4, FALSE)), ISTEXT($D970)), G970,IF(ISNA(VLOOKUP($D970, 'SP Per G'!$A$2:$D$1385, 4, FALSE)), M970, VLOOKUP($D970, 'SP Per G'!$A$2:$D$1385, 4, FALSE)))</f>
        <v>#N/A</v>
      </c>
      <c r="I970" s="11" t="e">
        <f t="shared" si="177"/>
        <v>#N/A</v>
      </c>
      <c r="J970" s="11" t="e">
        <f>_xlfn.IFNA(VLOOKUP($D970,Individual_Pitching___Dashboard[],18,FALSE),VLOOKUP(B970,Team_Pitching___Dashboard[[Team]:[ERA]],17,FALSE))</f>
        <v>#N/A</v>
      </c>
      <c r="K970" s="11" t="e">
        <f>_xlfn.IFNA(VLOOKUP($D970, Individual_Pitching___Dashboard[], 20, FALSE), VLOOKUP(B970,Team_Pitching___Dashboard[[Team]:[xFIP]],20,FALSE))</f>
        <v>#N/A</v>
      </c>
      <c r="L970" s="11" t="e">
        <f>_xlfn.IFNA(VLOOKUP($D970, Individual_Pitching___Advanced[], 21,FALSE), VLOOKUP(B970, Team_Pitching___Advanced[], 20, FALSE))</f>
        <v>#N/A</v>
      </c>
      <c r="M970" s="11" t="e">
        <f>VLOOKUP($B970, 'Team Per G'!$A$2:$G$31, 7, FALSE)</f>
        <v>#N/A</v>
      </c>
      <c r="N970" s="11" t="e">
        <f>VLOOKUP($B970, 'FanGraphs - Team WAR Projected'!$B$2:$E$31, 3, FALSE)/162</f>
        <v>#N/A</v>
      </c>
      <c r="O970" s="11" t="e">
        <f t="shared" si="178"/>
        <v>#N/A</v>
      </c>
      <c r="P970" s="11" t="e">
        <f>VLOOKUP($B970, Team_Pitching___Advanced[[Team]:[xFIP]], 19,FALSE)</f>
        <v>#N/A</v>
      </c>
      <c r="Q970" s="11" t="e">
        <f>VLOOKUP($B970, Team_Pitching___Advanced[], 20, FALSE)</f>
        <v>#N/A</v>
      </c>
      <c r="R970" s="11" t="e">
        <f>VLOOKUP($B970, Team_Batting___Dashboard[[Team]:[wOBA]], 16, FALSE)</f>
        <v>#N/A</v>
      </c>
      <c r="S970" s="11" t="e">
        <f>VLOOKUP($B970, Team_Batting___Advanced[[Team]:[OPS]], 9, FALSE)</f>
        <v>#N/A</v>
      </c>
      <c r="T970" s="11" t="e">
        <f>VLOOKUP($B970, Team_Batting___Advanced[], 19, FALSE)</f>
        <v>#N/A</v>
      </c>
      <c r="U970" s="11" t="e">
        <f>VLOOKUP($B970, 'Team Per G'!$A$2:$G$31, 3, FALSE)</f>
        <v>#N/A</v>
      </c>
      <c r="V970" s="11" t="e">
        <f>VLOOKUP($B970, 'Team Per G'!$A$2:$G$31, 5, FALSE)</f>
        <v>#N/A</v>
      </c>
      <c r="W970" s="11" t="e">
        <f>VLOOKUP($B970, 'Team Per G'!$A$2:$G$31, 4, FALSE)</f>
        <v>#N/A</v>
      </c>
      <c r="X970" s="11" t="e">
        <f>VLOOKUP($B970, Team_Batting___Dashboard[], 22, FALSE)/$F970</f>
        <v>#N/A</v>
      </c>
      <c r="Y970" s="11" t="e">
        <f>VLOOKUP($B970, 'FanGraphs - Team WAR Projected'!$B$2:$E$31, 4, FALSE)/162</f>
        <v>#N/A</v>
      </c>
      <c r="Z970" s="11" t="e">
        <f t="shared" si="179"/>
        <v>#N/A</v>
      </c>
      <c r="AA970" s="11" t="e">
        <f>VLOOKUP($B970, FanGraphs_Standings[[Abbreviation]:[2024 Year to Date RS/G]], 6, FALSE)/$F970</f>
        <v>#N/A</v>
      </c>
      <c r="AB970" s="11" t="e">
        <f>VLOOKUP($B970, FanGraphs_Standings[[Abbreviation]:[2024 Projected Full Season RDif]], 19, FALSE)/162</f>
        <v>#N/A</v>
      </c>
      <c r="AC970" s="11" t="e">
        <f t="shared" si="188"/>
        <v>#N/A</v>
      </c>
      <c r="AD970" s="11" t="e">
        <f>VLOOKUP($B970, FanGraphs_Standings[[Abbreviation]:[2024 Projected Full Season RDif]], 5, FALSE)</f>
        <v>#N/A</v>
      </c>
      <c r="AE970" s="11" t="e">
        <f>VLOOKUP($B970, FanGraphs_Standings[[Abbreviation]:[2024 Projected Full Season W%]], 18, FALSE)</f>
        <v>#N/A</v>
      </c>
      <c r="AF970" s="11" t="e">
        <f t="shared" si="180"/>
        <v>#N/A</v>
      </c>
      <c r="AG970" s="11" t="e">
        <f>VLOOKUP($B970, 'Home Field Adv'!$A$2:$I$31, 9, FALSE)</f>
        <v>#N/A</v>
      </c>
      <c r="AH970" s="11" t="e">
        <f>VLOOKUP($C970, FanGraphs_Standings[[Abbreviation]:[2024 Year to Date G]], 2, FALSE)</f>
        <v>#N/A</v>
      </c>
      <c r="AI970" s="11" t="e">
        <f>_xlfn.IFNA(VLOOKUP($E970, 'SP Per G'!$A$2:$D$1385, 3, FALSE), AO970)</f>
        <v>#N/A</v>
      </c>
      <c r="AJ970" s="11" t="e">
        <f>IF(AND(ISNA(VLOOKUP($E970, 'SP Per G'!$A$2:$D$1385, 4, FALSE)), ISTEXT($E970)), AI970,IF(ISNA(VLOOKUP($E970, 'SP Per G'!$A$2:$D$1385, 4, FALSE)), AO970, VLOOKUP($E970, 'SP Per G'!$A$2:$D$1385, 4, FALSE)))</f>
        <v>#N/A</v>
      </c>
      <c r="AK970" s="11" t="e">
        <f t="shared" si="181"/>
        <v>#N/A</v>
      </c>
      <c r="AL970" s="11" t="e">
        <f>_xlfn.IFNA(VLOOKUP($E970, Individual_Pitching___Dashboard[], 18, FALSE), VLOOKUP($C970,Team_Pitching___Advanced[[Team]:[SIERA]],16,FALSE))</f>
        <v>#N/A</v>
      </c>
      <c r="AM970" s="11" t="e">
        <f>_xlfn.IFNA(VLOOKUP($E970, Individual_Pitching___Dashboard[], 20, FALSE), VLOOKUP($C970,Team_Pitching___Advanced[[Team]:[xFIP]],19,FALSE))</f>
        <v>#N/A</v>
      </c>
      <c r="AN970" s="11" t="e">
        <f>_xlfn.IFNA(VLOOKUP($E970,Individual_Pitching___Advanced[],21,FALSE),VLOOKUP($C970,Team_Pitching___Advanced[[Team]:[SIERA]],20,FALSE))</f>
        <v>#N/A</v>
      </c>
      <c r="AO970" s="11" t="e">
        <f>VLOOKUP($C970, 'Team Per G'!$A$2:$G$31, 7, FALSE)</f>
        <v>#N/A</v>
      </c>
      <c r="AP970" s="11" t="e">
        <f>VLOOKUP($C970, 'FanGraphs - Team WAR Projected'!$B$2:$E$31, 3, FALSE)/162</f>
        <v>#N/A</v>
      </c>
      <c r="AQ970" s="11" t="e">
        <f t="shared" si="182"/>
        <v>#N/A</v>
      </c>
      <c r="AR970" s="11" t="e">
        <f>VLOOKUP($C970, Team_Pitching___Advanced[[Team]:[xFIP]], 19,FALSE)</f>
        <v>#N/A</v>
      </c>
      <c r="AS970" s="11" t="e">
        <f>VLOOKUP($C970, Team_Pitching___Advanced[], 20, FALSE)</f>
        <v>#N/A</v>
      </c>
      <c r="AT970" s="11" t="e">
        <f>VLOOKUP($C970, Team_Batting___Dashboard[[Team]:[wOBA]], 16, FALSE)</f>
        <v>#N/A</v>
      </c>
      <c r="AU970" s="11" t="e">
        <f>VLOOKUP($C970, Team_Batting___Advanced[[Team]:[OPS]], 9, FALSE)</f>
        <v>#N/A</v>
      </c>
      <c r="AV970" s="11" t="e">
        <f>VLOOKUP($C970, Team_Batting___Advanced[], 19, FALSE)</f>
        <v>#N/A</v>
      </c>
      <c r="AW970" s="11" t="e">
        <f>VLOOKUP($C970, 'Team Per G'!$A$2:$G$31, 3, FALSE)</f>
        <v>#N/A</v>
      </c>
      <c r="AX970" s="11" t="e">
        <f>VLOOKUP($C970, 'Team Per G'!$A$2:$G$31, 5, FALSE)</f>
        <v>#N/A</v>
      </c>
      <c r="AY970" s="11" t="e">
        <f>VLOOKUP($C970, 'Team Per G'!$A$2:$G$31, 4, FALSE)</f>
        <v>#N/A</v>
      </c>
      <c r="AZ970" s="11" t="e">
        <f>VLOOKUP($C970, Team_Batting___Dashboard[], 22, FALSE)/$AH970</f>
        <v>#N/A</v>
      </c>
      <c r="BA970" s="11" t="e">
        <f>VLOOKUP($C970, 'FanGraphs - Team WAR Projected'!$B$2:$E$31, 4, FALSE)/162</f>
        <v>#N/A</v>
      </c>
      <c r="BB970" s="11" t="e">
        <f t="shared" si="183"/>
        <v>#N/A</v>
      </c>
      <c r="BC970" s="11" t="e">
        <f>VLOOKUP($C970, FanGraphs_Standings[[Abbreviation]:[2024 Year to Date RS/G]], 6, FALSE)/$AH970</f>
        <v>#N/A</v>
      </c>
      <c r="BD970" s="11" t="e">
        <f>VLOOKUP($C970, FanGraphs_Standings[[Abbreviation]:[2024 Projected Full Season RDif]], 19, FALSE)/162</f>
        <v>#N/A</v>
      </c>
      <c r="BE970" s="11" t="e">
        <f t="shared" si="184"/>
        <v>#N/A</v>
      </c>
      <c r="BF970" s="11" t="e">
        <f>VLOOKUP($C970, FanGraphs_Standings[[Abbreviation]:[2024 Projected Full Season RDif]], 5, FALSE)</f>
        <v>#N/A</v>
      </c>
      <c r="BG970" s="11" t="e">
        <f>VLOOKUP($C970, FanGraphs_Standings[[Abbreviation]:[2024 Projected Full Season W%]], 18, FALSE)</f>
        <v>#N/A</v>
      </c>
      <c r="BH970" s="11" t="e">
        <f t="shared" si="185"/>
        <v>#N/A</v>
      </c>
      <c r="BI970" s="11" t="e">
        <f>VLOOKUP($C970, 'Home Field Adv'!$A$2:$K$31, 11, FALSE)</f>
        <v>#N/A</v>
      </c>
      <c r="BL970" s="12" t="str">
        <f t="shared" si="186"/>
        <v/>
      </c>
      <c r="BM970" s="12" t="str">
        <f t="shared" si="176"/>
        <v/>
      </c>
      <c r="BN970" s="12" t="str">
        <f t="shared" si="187"/>
        <v/>
      </c>
    </row>
    <row r="971" spans="6:66" x14ac:dyDescent="0.45">
      <c r="F971" s="11" t="e">
        <f>VLOOKUP($B971, FanGraphs_Standings[[Abbreviation]:[2024 Year to Date G]], 2, FALSE)</f>
        <v>#N/A</v>
      </c>
      <c r="G971" s="11" t="e">
        <f>_xlfn.IFNA(VLOOKUP($D971, 'SP Per G'!$A$2:$D$1385, 3, FALSE),M971)</f>
        <v>#N/A</v>
      </c>
      <c r="H971" s="11" t="e">
        <f>IF(AND(ISNA(VLOOKUP($D971, 'SP Per G'!$A$2:$D$1385, 4, FALSE)), ISTEXT($D971)), G971,IF(ISNA(VLOOKUP($D971, 'SP Per G'!$A$2:$D$1385, 4, FALSE)), M971, VLOOKUP($D971, 'SP Per G'!$A$2:$D$1385, 4, FALSE)))</f>
        <v>#N/A</v>
      </c>
      <c r="I971" s="11" t="e">
        <f t="shared" si="177"/>
        <v>#N/A</v>
      </c>
      <c r="J971" s="11" t="e">
        <f>_xlfn.IFNA(VLOOKUP($D971,Individual_Pitching___Dashboard[],18,FALSE),VLOOKUP(B971,Team_Pitching___Dashboard[[Team]:[ERA]],17,FALSE))</f>
        <v>#N/A</v>
      </c>
      <c r="K971" s="11" t="e">
        <f>_xlfn.IFNA(VLOOKUP($D971, Individual_Pitching___Dashboard[], 20, FALSE), VLOOKUP(B971,Team_Pitching___Dashboard[[Team]:[xFIP]],20,FALSE))</f>
        <v>#N/A</v>
      </c>
      <c r="L971" s="11" t="e">
        <f>_xlfn.IFNA(VLOOKUP($D971, Individual_Pitching___Advanced[], 21,FALSE), VLOOKUP(B971, Team_Pitching___Advanced[], 20, FALSE))</f>
        <v>#N/A</v>
      </c>
      <c r="M971" s="11" t="e">
        <f>VLOOKUP($B971, 'Team Per G'!$A$2:$G$31, 7, FALSE)</f>
        <v>#N/A</v>
      </c>
      <c r="N971" s="11" t="e">
        <f>VLOOKUP($B971, 'FanGraphs - Team WAR Projected'!$B$2:$E$31, 3, FALSE)/162</f>
        <v>#N/A</v>
      </c>
      <c r="O971" s="11" t="e">
        <f t="shared" si="178"/>
        <v>#N/A</v>
      </c>
      <c r="P971" s="11" t="e">
        <f>VLOOKUP($B971, Team_Pitching___Advanced[[Team]:[xFIP]], 19,FALSE)</f>
        <v>#N/A</v>
      </c>
      <c r="Q971" s="11" t="e">
        <f>VLOOKUP($B971, Team_Pitching___Advanced[], 20, FALSE)</f>
        <v>#N/A</v>
      </c>
      <c r="R971" s="11" t="e">
        <f>VLOOKUP($B971, Team_Batting___Dashboard[[Team]:[wOBA]], 16, FALSE)</f>
        <v>#N/A</v>
      </c>
      <c r="S971" s="11" t="e">
        <f>VLOOKUP($B971, Team_Batting___Advanced[[Team]:[OPS]], 9, FALSE)</f>
        <v>#N/A</v>
      </c>
      <c r="T971" s="11" t="e">
        <f>VLOOKUP($B971, Team_Batting___Advanced[], 19, FALSE)</f>
        <v>#N/A</v>
      </c>
      <c r="U971" s="11" t="e">
        <f>VLOOKUP($B971, 'Team Per G'!$A$2:$G$31, 3, FALSE)</f>
        <v>#N/A</v>
      </c>
      <c r="V971" s="11" t="e">
        <f>VLOOKUP($B971, 'Team Per G'!$A$2:$G$31, 5, FALSE)</f>
        <v>#N/A</v>
      </c>
      <c r="W971" s="11" t="e">
        <f>VLOOKUP($B971, 'Team Per G'!$A$2:$G$31, 4, FALSE)</f>
        <v>#N/A</v>
      </c>
      <c r="X971" s="11" t="e">
        <f>VLOOKUP($B971, Team_Batting___Dashboard[], 22, FALSE)/$F971</f>
        <v>#N/A</v>
      </c>
      <c r="Y971" s="11" t="e">
        <f>VLOOKUP($B971, 'FanGraphs - Team WAR Projected'!$B$2:$E$31, 4, FALSE)/162</f>
        <v>#N/A</v>
      </c>
      <c r="Z971" s="11" t="e">
        <f t="shared" si="179"/>
        <v>#N/A</v>
      </c>
      <c r="AA971" s="11" t="e">
        <f>VLOOKUP($B971, FanGraphs_Standings[[Abbreviation]:[2024 Year to Date RS/G]], 6, FALSE)/$F971</f>
        <v>#N/A</v>
      </c>
      <c r="AB971" s="11" t="e">
        <f>VLOOKUP($B971, FanGraphs_Standings[[Abbreviation]:[2024 Projected Full Season RDif]], 19, FALSE)/162</f>
        <v>#N/A</v>
      </c>
      <c r="AC971" s="11" t="e">
        <f t="shared" si="188"/>
        <v>#N/A</v>
      </c>
      <c r="AD971" s="11" t="e">
        <f>VLOOKUP($B971, FanGraphs_Standings[[Abbreviation]:[2024 Projected Full Season RDif]], 5, FALSE)</f>
        <v>#N/A</v>
      </c>
      <c r="AE971" s="11" t="e">
        <f>VLOOKUP($B971, FanGraphs_Standings[[Abbreviation]:[2024 Projected Full Season W%]], 18, FALSE)</f>
        <v>#N/A</v>
      </c>
      <c r="AF971" s="11" t="e">
        <f t="shared" si="180"/>
        <v>#N/A</v>
      </c>
      <c r="AG971" s="11" t="e">
        <f>VLOOKUP($B971, 'Home Field Adv'!$A$2:$I$31, 9, FALSE)</f>
        <v>#N/A</v>
      </c>
      <c r="AH971" s="11" t="e">
        <f>VLOOKUP($C971, FanGraphs_Standings[[Abbreviation]:[2024 Year to Date G]], 2, FALSE)</f>
        <v>#N/A</v>
      </c>
      <c r="AI971" s="11" t="e">
        <f>_xlfn.IFNA(VLOOKUP($E971, 'SP Per G'!$A$2:$D$1385, 3, FALSE), AO971)</f>
        <v>#N/A</v>
      </c>
      <c r="AJ971" s="11" t="e">
        <f>IF(AND(ISNA(VLOOKUP($E971, 'SP Per G'!$A$2:$D$1385, 4, FALSE)), ISTEXT($E971)), AI971,IF(ISNA(VLOOKUP($E971, 'SP Per G'!$A$2:$D$1385, 4, FALSE)), AO971, VLOOKUP($E971, 'SP Per G'!$A$2:$D$1385, 4, FALSE)))</f>
        <v>#N/A</v>
      </c>
      <c r="AK971" s="11" t="e">
        <f t="shared" si="181"/>
        <v>#N/A</v>
      </c>
      <c r="AL971" s="11" t="e">
        <f>_xlfn.IFNA(VLOOKUP($E971, Individual_Pitching___Dashboard[], 18, FALSE), VLOOKUP($C971,Team_Pitching___Advanced[[Team]:[SIERA]],16,FALSE))</f>
        <v>#N/A</v>
      </c>
      <c r="AM971" s="11" t="e">
        <f>_xlfn.IFNA(VLOOKUP($E971, Individual_Pitching___Dashboard[], 20, FALSE), VLOOKUP($C971,Team_Pitching___Advanced[[Team]:[xFIP]],19,FALSE))</f>
        <v>#N/A</v>
      </c>
      <c r="AN971" s="11" t="e">
        <f>_xlfn.IFNA(VLOOKUP($E971,Individual_Pitching___Advanced[],21,FALSE),VLOOKUP($C971,Team_Pitching___Advanced[[Team]:[SIERA]],20,FALSE))</f>
        <v>#N/A</v>
      </c>
      <c r="AO971" s="11" t="e">
        <f>VLOOKUP($C971, 'Team Per G'!$A$2:$G$31, 7, FALSE)</f>
        <v>#N/A</v>
      </c>
      <c r="AP971" s="11" t="e">
        <f>VLOOKUP($C971, 'FanGraphs - Team WAR Projected'!$B$2:$E$31, 3, FALSE)/162</f>
        <v>#N/A</v>
      </c>
      <c r="AQ971" s="11" t="e">
        <f t="shared" si="182"/>
        <v>#N/A</v>
      </c>
      <c r="AR971" s="11" t="e">
        <f>VLOOKUP($C971, Team_Pitching___Advanced[[Team]:[xFIP]], 19,FALSE)</f>
        <v>#N/A</v>
      </c>
      <c r="AS971" s="11" t="e">
        <f>VLOOKUP($C971, Team_Pitching___Advanced[], 20, FALSE)</f>
        <v>#N/A</v>
      </c>
      <c r="AT971" s="11" t="e">
        <f>VLOOKUP($C971, Team_Batting___Dashboard[[Team]:[wOBA]], 16, FALSE)</f>
        <v>#N/A</v>
      </c>
      <c r="AU971" s="11" t="e">
        <f>VLOOKUP($C971, Team_Batting___Advanced[[Team]:[OPS]], 9, FALSE)</f>
        <v>#N/A</v>
      </c>
      <c r="AV971" s="11" t="e">
        <f>VLOOKUP($C971, Team_Batting___Advanced[], 19, FALSE)</f>
        <v>#N/A</v>
      </c>
      <c r="AW971" s="11" t="e">
        <f>VLOOKUP($C971, 'Team Per G'!$A$2:$G$31, 3, FALSE)</f>
        <v>#N/A</v>
      </c>
      <c r="AX971" s="11" t="e">
        <f>VLOOKUP($C971, 'Team Per G'!$A$2:$G$31, 5, FALSE)</f>
        <v>#N/A</v>
      </c>
      <c r="AY971" s="11" t="e">
        <f>VLOOKUP($C971, 'Team Per G'!$A$2:$G$31, 4, FALSE)</f>
        <v>#N/A</v>
      </c>
      <c r="AZ971" s="11" t="e">
        <f>VLOOKUP($C971, Team_Batting___Dashboard[], 22, FALSE)/$AH971</f>
        <v>#N/A</v>
      </c>
      <c r="BA971" s="11" t="e">
        <f>VLOOKUP($C971, 'FanGraphs - Team WAR Projected'!$B$2:$E$31, 4, FALSE)/162</f>
        <v>#N/A</v>
      </c>
      <c r="BB971" s="11" t="e">
        <f t="shared" si="183"/>
        <v>#N/A</v>
      </c>
      <c r="BC971" s="11" t="e">
        <f>VLOOKUP($C971, FanGraphs_Standings[[Abbreviation]:[2024 Year to Date RS/G]], 6, FALSE)/$AH971</f>
        <v>#N/A</v>
      </c>
      <c r="BD971" s="11" t="e">
        <f>VLOOKUP($C971, FanGraphs_Standings[[Abbreviation]:[2024 Projected Full Season RDif]], 19, FALSE)/162</f>
        <v>#N/A</v>
      </c>
      <c r="BE971" s="11" t="e">
        <f t="shared" si="184"/>
        <v>#N/A</v>
      </c>
      <c r="BF971" s="11" t="e">
        <f>VLOOKUP($C971, FanGraphs_Standings[[Abbreviation]:[2024 Projected Full Season RDif]], 5, FALSE)</f>
        <v>#N/A</v>
      </c>
      <c r="BG971" s="11" t="e">
        <f>VLOOKUP($C971, FanGraphs_Standings[[Abbreviation]:[2024 Projected Full Season W%]], 18, FALSE)</f>
        <v>#N/A</v>
      </c>
      <c r="BH971" s="11" t="e">
        <f t="shared" si="185"/>
        <v>#N/A</v>
      </c>
      <c r="BI971" s="11" t="e">
        <f>VLOOKUP($C971, 'Home Field Adv'!$A$2:$K$31, 11, FALSE)</f>
        <v>#N/A</v>
      </c>
      <c r="BL971" s="12" t="str">
        <f t="shared" si="186"/>
        <v/>
      </c>
      <c r="BM971" s="12" t="str">
        <f t="shared" si="176"/>
        <v/>
      </c>
      <c r="BN971" s="12" t="str">
        <f t="shared" si="187"/>
        <v/>
      </c>
    </row>
    <row r="972" spans="6:66" x14ac:dyDescent="0.45">
      <c r="F972" s="11" t="e">
        <f>VLOOKUP($B972, FanGraphs_Standings[[Abbreviation]:[2024 Year to Date G]], 2, FALSE)</f>
        <v>#N/A</v>
      </c>
      <c r="G972" s="11" t="e">
        <f>_xlfn.IFNA(VLOOKUP($D972, 'SP Per G'!$A$2:$D$1385, 3, FALSE),M972)</f>
        <v>#N/A</v>
      </c>
      <c r="H972" s="11" t="e">
        <f>IF(AND(ISNA(VLOOKUP($D972, 'SP Per G'!$A$2:$D$1385, 4, FALSE)), ISTEXT($D972)), G972,IF(ISNA(VLOOKUP($D972, 'SP Per G'!$A$2:$D$1385, 4, FALSE)), M972, VLOOKUP($D972, 'SP Per G'!$A$2:$D$1385, 4, FALSE)))</f>
        <v>#N/A</v>
      </c>
      <c r="I972" s="11" t="e">
        <f t="shared" si="177"/>
        <v>#N/A</v>
      </c>
      <c r="J972" s="11" t="e">
        <f>_xlfn.IFNA(VLOOKUP($D972,Individual_Pitching___Dashboard[],18,FALSE),VLOOKUP(B972,Team_Pitching___Dashboard[[Team]:[ERA]],17,FALSE))</f>
        <v>#N/A</v>
      </c>
      <c r="K972" s="11" t="e">
        <f>_xlfn.IFNA(VLOOKUP($D972, Individual_Pitching___Dashboard[], 20, FALSE), VLOOKUP(B972,Team_Pitching___Dashboard[[Team]:[xFIP]],20,FALSE))</f>
        <v>#N/A</v>
      </c>
      <c r="L972" s="11" t="e">
        <f>_xlfn.IFNA(VLOOKUP($D972, Individual_Pitching___Advanced[], 21,FALSE), VLOOKUP(B972, Team_Pitching___Advanced[], 20, FALSE))</f>
        <v>#N/A</v>
      </c>
      <c r="M972" s="11" t="e">
        <f>VLOOKUP($B972, 'Team Per G'!$A$2:$G$31, 7, FALSE)</f>
        <v>#N/A</v>
      </c>
      <c r="N972" s="11" t="e">
        <f>VLOOKUP($B972, 'FanGraphs - Team WAR Projected'!$B$2:$E$31, 3, FALSE)/162</f>
        <v>#N/A</v>
      </c>
      <c r="O972" s="11" t="e">
        <f t="shared" si="178"/>
        <v>#N/A</v>
      </c>
      <c r="P972" s="11" t="e">
        <f>VLOOKUP($B972, Team_Pitching___Advanced[[Team]:[xFIP]], 19,FALSE)</f>
        <v>#N/A</v>
      </c>
      <c r="Q972" s="11" t="e">
        <f>VLOOKUP($B972, Team_Pitching___Advanced[], 20, FALSE)</f>
        <v>#N/A</v>
      </c>
      <c r="R972" s="11" t="e">
        <f>VLOOKUP($B972, Team_Batting___Dashboard[[Team]:[wOBA]], 16, FALSE)</f>
        <v>#N/A</v>
      </c>
      <c r="S972" s="11" t="e">
        <f>VLOOKUP($B972, Team_Batting___Advanced[[Team]:[OPS]], 9, FALSE)</f>
        <v>#N/A</v>
      </c>
      <c r="T972" s="11" t="e">
        <f>VLOOKUP($B972, Team_Batting___Advanced[], 19, FALSE)</f>
        <v>#N/A</v>
      </c>
      <c r="U972" s="11" t="e">
        <f>VLOOKUP($B972, 'Team Per G'!$A$2:$G$31, 3, FALSE)</f>
        <v>#N/A</v>
      </c>
      <c r="V972" s="11" t="e">
        <f>VLOOKUP($B972, 'Team Per G'!$A$2:$G$31, 5, FALSE)</f>
        <v>#N/A</v>
      </c>
      <c r="W972" s="11" t="e">
        <f>VLOOKUP($B972, 'Team Per G'!$A$2:$G$31, 4, FALSE)</f>
        <v>#N/A</v>
      </c>
      <c r="X972" s="11" t="e">
        <f>VLOOKUP($B972, Team_Batting___Dashboard[], 22, FALSE)/$F972</f>
        <v>#N/A</v>
      </c>
      <c r="Y972" s="11" t="e">
        <f>VLOOKUP($B972, 'FanGraphs - Team WAR Projected'!$B$2:$E$31, 4, FALSE)/162</f>
        <v>#N/A</v>
      </c>
      <c r="Z972" s="11" t="e">
        <f t="shared" si="179"/>
        <v>#N/A</v>
      </c>
      <c r="AA972" s="11" t="e">
        <f>VLOOKUP($B972, FanGraphs_Standings[[Abbreviation]:[2024 Year to Date RS/G]], 6, FALSE)/$F972</f>
        <v>#N/A</v>
      </c>
      <c r="AB972" s="11" t="e">
        <f>VLOOKUP($B972, FanGraphs_Standings[[Abbreviation]:[2024 Projected Full Season RDif]], 19, FALSE)/162</f>
        <v>#N/A</v>
      </c>
      <c r="AC972" s="11" t="e">
        <f t="shared" si="188"/>
        <v>#N/A</v>
      </c>
      <c r="AD972" s="11" t="e">
        <f>VLOOKUP($B972, FanGraphs_Standings[[Abbreviation]:[2024 Projected Full Season RDif]], 5, FALSE)</f>
        <v>#N/A</v>
      </c>
      <c r="AE972" s="11" t="e">
        <f>VLOOKUP($B972, FanGraphs_Standings[[Abbreviation]:[2024 Projected Full Season W%]], 18, FALSE)</f>
        <v>#N/A</v>
      </c>
      <c r="AF972" s="11" t="e">
        <f t="shared" si="180"/>
        <v>#N/A</v>
      </c>
      <c r="AG972" s="11" t="e">
        <f>VLOOKUP($B972, 'Home Field Adv'!$A$2:$I$31, 9, FALSE)</f>
        <v>#N/A</v>
      </c>
      <c r="AH972" s="11" t="e">
        <f>VLOOKUP($C972, FanGraphs_Standings[[Abbreviation]:[2024 Year to Date G]], 2, FALSE)</f>
        <v>#N/A</v>
      </c>
      <c r="AI972" s="11" t="e">
        <f>_xlfn.IFNA(VLOOKUP($E972, 'SP Per G'!$A$2:$D$1385, 3, FALSE), AO972)</f>
        <v>#N/A</v>
      </c>
      <c r="AJ972" s="11" t="e">
        <f>IF(AND(ISNA(VLOOKUP($E972, 'SP Per G'!$A$2:$D$1385, 4, FALSE)), ISTEXT($E972)), AI972,IF(ISNA(VLOOKUP($E972, 'SP Per G'!$A$2:$D$1385, 4, FALSE)), AO972, VLOOKUP($E972, 'SP Per G'!$A$2:$D$1385, 4, FALSE)))</f>
        <v>#N/A</v>
      </c>
      <c r="AK972" s="11" t="e">
        <f t="shared" si="181"/>
        <v>#N/A</v>
      </c>
      <c r="AL972" s="11" t="e">
        <f>_xlfn.IFNA(VLOOKUP($E972, Individual_Pitching___Dashboard[], 18, FALSE), VLOOKUP($C972,Team_Pitching___Advanced[[Team]:[SIERA]],16,FALSE))</f>
        <v>#N/A</v>
      </c>
      <c r="AM972" s="11" t="e">
        <f>_xlfn.IFNA(VLOOKUP($E972, Individual_Pitching___Dashboard[], 20, FALSE), VLOOKUP($C972,Team_Pitching___Advanced[[Team]:[xFIP]],19,FALSE))</f>
        <v>#N/A</v>
      </c>
      <c r="AN972" s="11" t="e">
        <f>_xlfn.IFNA(VLOOKUP($E972,Individual_Pitching___Advanced[],21,FALSE),VLOOKUP($C972,Team_Pitching___Advanced[[Team]:[SIERA]],20,FALSE))</f>
        <v>#N/A</v>
      </c>
      <c r="AO972" s="11" t="e">
        <f>VLOOKUP($C972, 'Team Per G'!$A$2:$G$31, 7, FALSE)</f>
        <v>#N/A</v>
      </c>
      <c r="AP972" s="11" t="e">
        <f>VLOOKUP($C972, 'FanGraphs - Team WAR Projected'!$B$2:$E$31, 3, FALSE)/162</f>
        <v>#N/A</v>
      </c>
      <c r="AQ972" s="11" t="e">
        <f t="shared" si="182"/>
        <v>#N/A</v>
      </c>
      <c r="AR972" s="11" t="e">
        <f>VLOOKUP($C972, Team_Pitching___Advanced[[Team]:[xFIP]], 19,FALSE)</f>
        <v>#N/A</v>
      </c>
      <c r="AS972" s="11" t="e">
        <f>VLOOKUP($C972, Team_Pitching___Advanced[], 20, FALSE)</f>
        <v>#N/A</v>
      </c>
      <c r="AT972" s="11" t="e">
        <f>VLOOKUP($C972, Team_Batting___Dashboard[[Team]:[wOBA]], 16, FALSE)</f>
        <v>#N/A</v>
      </c>
      <c r="AU972" s="11" t="e">
        <f>VLOOKUP($C972, Team_Batting___Advanced[[Team]:[OPS]], 9, FALSE)</f>
        <v>#N/A</v>
      </c>
      <c r="AV972" s="11" t="e">
        <f>VLOOKUP($C972, Team_Batting___Advanced[], 19, FALSE)</f>
        <v>#N/A</v>
      </c>
      <c r="AW972" s="11" t="e">
        <f>VLOOKUP($C972, 'Team Per G'!$A$2:$G$31, 3, FALSE)</f>
        <v>#N/A</v>
      </c>
      <c r="AX972" s="11" t="e">
        <f>VLOOKUP($C972, 'Team Per G'!$A$2:$G$31, 5, FALSE)</f>
        <v>#N/A</v>
      </c>
      <c r="AY972" s="11" t="e">
        <f>VLOOKUP($C972, 'Team Per G'!$A$2:$G$31, 4, FALSE)</f>
        <v>#N/A</v>
      </c>
      <c r="AZ972" s="11" t="e">
        <f>VLOOKUP($C972, Team_Batting___Dashboard[], 22, FALSE)/$AH972</f>
        <v>#N/A</v>
      </c>
      <c r="BA972" s="11" t="e">
        <f>VLOOKUP($C972, 'FanGraphs - Team WAR Projected'!$B$2:$E$31, 4, FALSE)/162</f>
        <v>#N/A</v>
      </c>
      <c r="BB972" s="11" t="e">
        <f t="shared" si="183"/>
        <v>#N/A</v>
      </c>
      <c r="BC972" s="11" t="e">
        <f>VLOOKUP($C972, FanGraphs_Standings[[Abbreviation]:[2024 Year to Date RS/G]], 6, FALSE)/$AH972</f>
        <v>#N/A</v>
      </c>
      <c r="BD972" s="11" t="e">
        <f>VLOOKUP($C972, FanGraphs_Standings[[Abbreviation]:[2024 Projected Full Season RDif]], 19, FALSE)/162</f>
        <v>#N/A</v>
      </c>
      <c r="BE972" s="11" t="e">
        <f t="shared" si="184"/>
        <v>#N/A</v>
      </c>
      <c r="BF972" s="11" t="e">
        <f>VLOOKUP($C972, FanGraphs_Standings[[Abbreviation]:[2024 Projected Full Season RDif]], 5, FALSE)</f>
        <v>#N/A</v>
      </c>
      <c r="BG972" s="11" t="e">
        <f>VLOOKUP($C972, FanGraphs_Standings[[Abbreviation]:[2024 Projected Full Season W%]], 18, FALSE)</f>
        <v>#N/A</v>
      </c>
      <c r="BH972" s="11" t="e">
        <f t="shared" si="185"/>
        <v>#N/A</v>
      </c>
      <c r="BI972" s="11" t="e">
        <f>VLOOKUP($C972, 'Home Field Adv'!$A$2:$K$31, 11, FALSE)</f>
        <v>#N/A</v>
      </c>
      <c r="BL972" s="12" t="str">
        <f t="shared" si="186"/>
        <v/>
      </c>
      <c r="BM972" s="12" t="str">
        <f t="shared" si="176"/>
        <v/>
      </c>
      <c r="BN972" s="12" t="str">
        <f t="shared" si="187"/>
        <v/>
      </c>
    </row>
    <row r="973" spans="6:66" x14ac:dyDescent="0.45">
      <c r="F973" s="11" t="e">
        <f>VLOOKUP($B973, FanGraphs_Standings[[Abbreviation]:[2024 Year to Date G]], 2, FALSE)</f>
        <v>#N/A</v>
      </c>
      <c r="G973" s="11" t="e">
        <f>_xlfn.IFNA(VLOOKUP($D973, 'SP Per G'!$A$2:$D$1385, 3, FALSE),M973)</f>
        <v>#N/A</v>
      </c>
      <c r="H973" s="11" t="e">
        <f>IF(AND(ISNA(VLOOKUP($D973, 'SP Per G'!$A$2:$D$1385, 4, FALSE)), ISTEXT($D973)), G973,IF(ISNA(VLOOKUP($D973, 'SP Per G'!$A$2:$D$1385, 4, FALSE)), M973, VLOOKUP($D973, 'SP Per G'!$A$2:$D$1385, 4, FALSE)))</f>
        <v>#N/A</v>
      </c>
      <c r="I973" s="11" t="e">
        <f t="shared" si="177"/>
        <v>#N/A</v>
      </c>
      <c r="J973" s="11" t="e">
        <f>_xlfn.IFNA(VLOOKUP($D973,Individual_Pitching___Dashboard[],18,FALSE),VLOOKUP(B973,Team_Pitching___Dashboard[[Team]:[ERA]],17,FALSE))</f>
        <v>#N/A</v>
      </c>
      <c r="K973" s="11" t="e">
        <f>_xlfn.IFNA(VLOOKUP($D973, Individual_Pitching___Dashboard[], 20, FALSE), VLOOKUP(B973,Team_Pitching___Dashboard[[Team]:[xFIP]],20,FALSE))</f>
        <v>#N/A</v>
      </c>
      <c r="L973" s="11" t="e">
        <f>_xlfn.IFNA(VLOOKUP($D973, Individual_Pitching___Advanced[], 21,FALSE), VLOOKUP(B973, Team_Pitching___Advanced[], 20, FALSE))</f>
        <v>#N/A</v>
      </c>
      <c r="M973" s="11" t="e">
        <f>VLOOKUP($B973, 'Team Per G'!$A$2:$G$31, 7, FALSE)</f>
        <v>#N/A</v>
      </c>
      <c r="N973" s="11" t="e">
        <f>VLOOKUP($B973, 'FanGraphs - Team WAR Projected'!$B$2:$E$31, 3, FALSE)/162</f>
        <v>#N/A</v>
      </c>
      <c r="O973" s="11" t="e">
        <f t="shared" si="178"/>
        <v>#N/A</v>
      </c>
      <c r="P973" s="11" t="e">
        <f>VLOOKUP($B973, Team_Pitching___Advanced[[Team]:[xFIP]], 19,FALSE)</f>
        <v>#N/A</v>
      </c>
      <c r="Q973" s="11" t="e">
        <f>VLOOKUP($B973, Team_Pitching___Advanced[], 20, FALSE)</f>
        <v>#N/A</v>
      </c>
      <c r="R973" s="11" t="e">
        <f>VLOOKUP($B973, Team_Batting___Dashboard[[Team]:[wOBA]], 16, FALSE)</f>
        <v>#N/A</v>
      </c>
      <c r="S973" s="11" t="e">
        <f>VLOOKUP($B973, Team_Batting___Advanced[[Team]:[OPS]], 9, FALSE)</f>
        <v>#N/A</v>
      </c>
      <c r="T973" s="11" t="e">
        <f>VLOOKUP($B973, Team_Batting___Advanced[], 19, FALSE)</f>
        <v>#N/A</v>
      </c>
      <c r="U973" s="11" t="e">
        <f>VLOOKUP($B973, 'Team Per G'!$A$2:$G$31, 3, FALSE)</f>
        <v>#N/A</v>
      </c>
      <c r="V973" s="11" t="e">
        <f>VLOOKUP($B973, 'Team Per G'!$A$2:$G$31, 5, FALSE)</f>
        <v>#N/A</v>
      </c>
      <c r="W973" s="11" t="e">
        <f>VLOOKUP($B973, 'Team Per G'!$A$2:$G$31, 4, FALSE)</f>
        <v>#N/A</v>
      </c>
      <c r="X973" s="11" t="e">
        <f>VLOOKUP($B973, Team_Batting___Dashboard[], 22, FALSE)/$F973</f>
        <v>#N/A</v>
      </c>
      <c r="Y973" s="11" t="e">
        <f>VLOOKUP($B973, 'FanGraphs - Team WAR Projected'!$B$2:$E$31, 4, FALSE)/162</f>
        <v>#N/A</v>
      </c>
      <c r="Z973" s="11" t="e">
        <f t="shared" si="179"/>
        <v>#N/A</v>
      </c>
      <c r="AA973" s="11" t="e">
        <f>VLOOKUP($B973, FanGraphs_Standings[[Abbreviation]:[2024 Year to Date RS/G]], 6, FALSE)/$F973</f>
        <v>#N/A</v>
      </c>
      <c r="AB973" s="11" t="e">
        <f>VLOOKUP($B973, FanGraphs_Standings[[Abbreviation]:[2024 Projected Full Season RDif]], 19, FALSE)/162</f>
        <v>#N/A</v>
      </c>
      <c r="AC973" s="11" t="e">
        <f t="shared" si="188"/>
        <v>#N/A</v>
      </c>
      <c r="AD973" s="11" t="e">
        <f>VLOOKUP($B973, FanGraphs_Standings[[Abbreviation]:[2024 Projected Full Season RDif]], 5, FALSE)</f>
        <v>#N/A</v>
      </c>
      <c r="AE973" s="11" t="e">
        <f>VLOOKUP($B973, FanGraphs_Standings[[Abbreviation]:[2024 Projected Full Season W%]], 18, FALSE)</f>
        <v>#N/A</v>
      </c>
      <c r="AF973" s="11" t="e">
        <f t="shared" si="180"/>
        <v>#N/A</v>
      </c>
      <c r="AG973" s="11" t="e">
        <f>VLOOKUP($B973, 'Home Field Adv'!$A$2:$I$31, 9, FALSE)</f>
        <v>#N/A</v>
      </c>
      <c r="AH973" s="11" t="e">
        <f>VLOOKUP($C973, FanGraphs_Standings[[Abbreviation]:[2024 Year to Date G]], 2, FALSE)</f>
        <v>#N/A</v>
      </c>
      <c r="AI973" s="11" t="e">
        <f>_xlfn.IFNA(VLOOKUP($E973, 'SP Per G'!$A$2:$D$1385, 3, FALSE), AO973)</f>
        <v>#N/A</v>
      </c>
      <c r="AJ973" s="11" t="e">
        <f>IF(AND(ISNA(VLOOKUP($E973, 'SP Per G'!$A$2:$D$1385, 4, FALSE)), ISTEXT($E973)), AI973,IF(ISNA(VLOOKUP($E973, 'SP Per G'!$A$2:$D$1385, 4, FALSE)), AO973, VLOOKUP($E973, 'SP Per G'!$A$2:$D$1385, 4, FALSE)))</f>
        <v>#N/A</v>
      </c>
      <c r="AK973" s="11" t="e">
        <f t="shared" si="181"/>
        <v>#N/A</v>
      </c>
      <c r="AL973" s="11" t="e">
        <f>_xlfn.IFNA(VLOOKUP($E973, Individual_Pitching___Dashboard[], 18, FALSE), VLOOKUP($C973,Team_Pitching___Advanced[[Team]:[SIERA]],16,FALSE))</f>
        <v>#N/A</v>
      </c>
      <c r="AM973" s="11" t="e">
        <f>_xlfn.IFNA(VLOOKUP($E973, Individual_Pitching___Dashboard[], 20, FALSE), VLOOKUP($C973,Team_Pitching___Advanced[[Team]:[xFIP]],19,FALSE))</f>
        <v>#N/A</v>
      </c>
      <c r="AN973" s="11" t="e">
        <f>_xlfn.IFNA(VLOOKUP($E973,Individual_Pitching___Advanced[],21,FALSE),VLOOKUP($C973,Team_Pitching___Advanced[[Team]:[SIERA]],20,FALSE))</f>
        <v>#N/A</v>
      </c>
      <c r="AO973" s="11" t="e">
        <f>VLOOKUP($C973, 'Team Per G'!$A$2:$G$31, 7, FALSE)</f>
        <v>#N/A</v>
      </c>
      <c r="AP973" s="11" t="e">
        <f>VLOOKUP($C973, 'FanGraphs - Team WAR Projected'!$B$2:$E$31, 3, FALSE)/162</f>
        <v>#N/A</v>
      </c>
      <c r="AQ973" s="11" t="e">
        <f t="shared" si="182"/>
        <v>#N/A</v>
      </c>
      <c r="AR973" s="11" t="e">
        <f>VLOOKUP($C973, Team_Pitching___Advanced[[Team]:[xFIP]], 19,FALSE)</f>
        <v>#N/A</v>
      </c>
      <c r="AS973" s="11" t="e">
        <f>VLOOKUP($C973, Team_Pitching___Advanced[], 20, FALSE)</f>
        <v>#N/A</v>
      </c>
      <c r="AT973" s="11" t="e">
        <f>VLOOKUP($C973, Team_Batting___Dashboard[[Team]:[wOBA]], 16, FALSE)</f>
        <v>#N/A</v>
      </c>
      <c r="AU973" s="11" t="e">
        <f>VLOOKUP($C973, Team_Batting___Advanced[[Team]:[OPS]], 9, FALSE)</f>
        <v>#N/A</v>
      </c>
      <c r="AV973" s="11" t="e">
        <f>VLOOKUP($C973, Team_Batting___Advanced[], 19, FALSE)</f>
        <v>#N/A</v>
      </c>
      <c r="AW973" s="11" t="e">
        <f>VLOOKUP($C973, 'Team Per G'!$A$2:$G$31, 3, FALSE)</f>
        <v>#N/A</v>
      </c>
      <c r="AX973" s="11" t="e">
        <f>VLOOKUP($C973, 'Team Per G'!$A$2:$G$31, 5, FALSE)</f>
        <v>#N/A</v>
      </c>
      <c r="AY973" s="11" t="e">
        <f>VLOOKUP($C973, 'Team Per G'!$A$2:$G$31, 4, FALSE)</f>
        <v>#N/A</v>
      </c>
      <c r="AZ973" s="11" t="e">
        <f>VLOOKUP($C973, Team_Batting___Dashboard[], 22, FALSE)/$AH973</f>
        <v>#N/A</v>
      </c>
      <c r="BA973" s="11" t="e">
        <f>VLOOKUP($C973, 'FanGraphs - Team WAR Projected'!$B$2:$E$31, 4, FALSE)/162</f>
        <v>#N/A</v>
      </c>
      <c r="BB973" s="11" t="e">
        <f t="shared" si="183"/>
        <v>#N/A</v>
      </c>
      <c r="BC973" s="11" t="e">
        <f>VLOOKUP($C973, FanGraphs_Standings[[Abbreviation]:[2024 Year to Date RS/G]], 6, FALSE)/$AH973</f>
        <v>#N/A</v>
      </c>
      <c r="BD973" s="11" t="e">
        <f>VLOOKUP($C973, FanGraphs_Standings[[Abbreviation]:[2024 Projected Full Season RDif]], 19, FALSE)/162</f>
        <v>#N/A</v>
      </c>
      <c r="BE973" s="11" t="e">
        <f t="shared" si="184"/>
        <v>#N/A</v>
      </c>
      <c r="BF973" s="11" t="e">
        <f>VLOOKUP($C973, FanGraphs_Standings[[Abbreviation]:[2024 Projected Full Season RDif]], 5, FALSE)</f>
        <v>#N/A</v>
      </c>
      <c r="BG973" s="11" t="e">
        <f>VLOOKUP($C973, FanGraphs_Standings[[Abbreviation]:[2024 Projected Full Season W%]], 18, FALSE)</f>
        <v>#N/A</v>
      </c>
      <c r="BH973" s="11" t="e">
        <f t="shared" si="185"/>
        <v>#N/A</v>
      </c>
      <c r="BI973" s="11" t="e">
        <f>VLOOKUP($C973, 'Home Field Adv'!$A$2:$K$31, 11, FALSE)</f>
        <v>#N/A</v>
      </c>
      <c r="BL973" s="12" t="str">
        <f t="shared" si="186"/>
        <v/>
      </c>
      <c r="BM973" s="12" t="str">
        <f t="shared" si="176"/>
        <v/>
      </c>
      <c r="BN973" s="12" t="str">
        <f t="shared" si="187"/>
        <v/>
      </c>
    </row>
    <row r="974" spans="6:66" x14ac:dyDescent="0.45">
      <c r="F974" s="11" t="e">
        <f>VLOOKUP($B974, FanGraphs_Standings[[Abbreviation]:[2024 Year to Date G]], 2, FALSE)</f>
        <v>#N/A</v>
      </c>
      <c r="G974" s="11" t="e">
        <f>_xlfn.IFNA(VLOOKUP($D974, 'SP Per G'!$A$2:$D$1385, 3, FALSE),M974)</f>
        <v>#N/A</v>
      </c>
      <c r="H974" s="11" t="e">
        <f>IF(AND(ISNA(VLOOKUP($D974, 'SP Per G'!$A$2:$D$1385, 4, FALSE)), ISTEXT($D974)), G974,IF(ISNA(VLOOKUP($D974, 'SP Per G'!$A$2:$D$1385, 4, FALSE)), M974, VLOOKUP($D974, 'SP Per G'!$A$2:$D$1385, 4, FALSE)))</f>
        <v>#N/A</v>
      </c>
      <c r="I974" s="11" t="e">
        <f t="shared" si="177"/>
        <v>#N/A</v>
      </c>
      <c r="J974" s="11" t="e">
        <f>_xlfn.IFNA(VLOOKUP($D974,Individual_Pitching___Dashboard[],18,FALSE),VLOOKUP(B974,Team_Pitching___Dashboard[[Team]:[ERA]],17,FALSE))</f>
        <v>#N/A</v>
      </c>
      <c r="K974" s="11" t="e">
        <f>_xlfn.IFNA(VLOOKUP($D974, Individual_Pitching___Dashboard[], 20, FALSE), VLOOKUP(B974,Team_Pitching___Dashboard[[Team]:[xFIP]],20,FALSE))</f>
        <v>#N/A</v>
      </c>
      <c r="L974" s="11" t="e">
        <f>_xlfn.IFNA(VLOOKUP($D974, Individual_Pitching___Advanced[], 21,FALSE), VLOOKUP(B974, Team_Pitching___Advanced[], 20, FALSE))</f>
        <v>#N/A</v>
      </c>
      <c r="M974" s="11" t="e">
        <f>VLOOKUP($B974, 'Team Per G'!$A$2:$G$31, 7, FALSE)</f>
        <v>#N/A</v>
      </c>
      <c r="N974" s="11" t="e">
        <f>VLOOKUP($B974, 'FanGraphs - Team WAR Projected'!$B$2:$E$31, 3, FALSE)/162</f>
        <v>#N/A</v>
      </c>
      <c r="O974" s="11" t="e">
        <f t="shared" si="178"/>
        <v>#N/A</v>
      </c>
      <c r="P974" s="11" t="e">
        <f>VLOOKUP($B974, Team_Pitching___Advanced[[Team]:[xFIP]], 19,FALSE)</f>
        <v>#N/A</v>
      </c>
      <c r="Q974" s="11" t="e">
        <f>VLOOKUP($B974, Team_Pitching___Advanced[], 20, FALSE)</f>
        <v>#N/A</v>
      </c>
      <c r="R974" s="11" t="e">
        <f>VLOOKUP($B974, Team_Batting___Dashboard[[Team]:[wOBA]], 16, FALSE)</f>
        <v>#N/A</v>
      </c>
      <c r="S974" s="11" t="e">
        <f>VLOOKUP($B974, Team_Batting___Advanced[[Team]:[OPS]], 9, FALSE)</f>
        <v>#N/A</v>
      </c>
      <c r="T974" s="11" t="e">
        <f>VLOOKUP($B974, Team_Batting___Advanced[], 19, FALSE)</f>
        <v>#N/A</v>
      </c>
      <c r="U974" s="11" t="e">
        <f>VLOOKUP($B974, 'Team Per G'!$A$2:$G$31, 3, FALSE)</f>
        <v>#N/A</v>
      </c>
      <c r="V974" s="11" t="e">
        <f>VLOOKUP($B974, 'Team Per G'!$A$2:$G$31, 5, FALSE)</f>
        <v>#N/A</v>
      </c>
      <c r="W974" s="11" t="e">
        <f>VLOOKUP($B974, 'Team Per G'!$A$2:$G$31, 4, FALSE)</f>
        <v>#N/A</v>
      </c>
      <c r="X974" s="11" t="e">
        <f>VLOOKUP($B974, Team_Batting___Dashboard[], 22, FALSE)/$F974</f>
        <v>#N/A</v>
      </c>
      <c r="Y974" s="11" t="e">
        <f>VLOOKUP($B974, 'FanGraphs - Team WAR Projected'!$B$2:$E$31, 4, FALSE)/162</f>
        <v>#N/A</v>
      </c>
      <c r="Z974" s="11" t="e">
        <f t="shared" si="179"/>
        <v>#N/A</v>
      </c>
      <c r="AA974" s="11" t="e">
        <f>VLOOKUP($B974, FanGraphs_Standings[[Abbreviation]:[2024 Year to Date RS/G]], 6, FALSE)/$F974</f>
        <v>#N/A</v>
      </c>
      <c r="AB974" s="11" t="e">
        <f>VLOOKUP($B974, FanGraphs_Standings[[Abbreviation]:[2024 Projected Full Season RDif]], 19, FALSE)/162</f>
        <v>#N/A</v>
      </c>
      <c r="AC974" s="11" t="e">
        <f t="shared" si="188"/>
        <v>#N/A</v>
      </c>
      <c r="AD974" s="11" t="e">
        <f>VLOOKUP($B974, FanGraphs_Standings[[Abbreviation]:[2024 Projected Full Season RDif]], 5, FALSE)</f>
        <v>#N/A</v>
      </c>
      <c r="AE974" s="11" t="e">
        <f>VLOOKUP($B974, FanGraphs_Standings[[Abbreviation]:[2024 Projected Full Season W%]], 18, FALSE)</f>
        <v>#N/A</v>
      </c>
      <c r="AF974" s="11" t="e">
        <f t="shared" si="180"/>
        <v>#N/A</v>
      </c>
      <c r="AG974" s="11" t="e">
        <f>VLOOKUP($B974, 'Home Field Adv'!$A$2:$I$31, 9, FALSE)</f>
        <v>#N/A</v>
      </c>
      <c r="AH974" s="11" t="e">
        <f>VLOOKUP($C974, FanGraphs_Standings[[Abbreviation]:[2024 Year to Date G]], 2, FALSE)</f>
        <v>#N/A</v>
      </c>
      <c r="AI974" s="11" t="e">
        <f>_xlfn.IFNA(VLOOKUP($E974, 'SP Per G'!$A$2:$D$1385, 3, FALSE), AO974)</f>
        <v>#N/A</v>
      </c>
      <c r="AJ974" s="11" t="e">
        <f>IF(AND(ISNA(VLOOKUP($E974, 'SP Per G'!$A$2:$D$1385, 4, FALSE)), ISTEXT($E974)), AI974,IF(ISNA(VLOOKUP($E974, 'SP Per G'!$A$2:$D$1385, 4, FALSE)), AO974, VLOOKUP($E974, 'SP Per G'!$A$2:$D$1385, 4, FALSE)))</f>
        <v>#N/A</v>
      </c>
      <c r="AK974" s="11" t="e">
        <f t="shared" si="181"/>
        <v>#N/A</v>
      </c>
      <c r="AL974" s="11" t="e">
        <f>_xlfn.IFNA(VLOOKUP($E974, Individual_Pitching___Dashboard[], 18, FALSE), VLOOKUP($C974,Team_Pitching___Advanced[[Team]:[SIERA]],16,FALSE))</f>
        <v>#N/A</v>
      </c>
      <c r="AM974" s="11" t="e">
        <f>_xlfn.IFNA(VLOOKUP($E974, Individual_Pitching___Dashboard[], 20, FALSE), VLOOKUP($C974,Team_Pitching___Advanced[[Team]:[xFIP]],19,FALSE))</f>
        <v>#N/A</v>
      </c>
      <c r="AN974" s="11" t="e">
        <f>_xlfn.IFNA(VLOOKUP($E974,Individual_Pitching___Advanced[],21,FALSE),VLOOKUP($C974,Team_Pitching___Advanced[[Team]:[SIERA]],20,FALSE))</f>
        <v>#N/A</v>
      </c>
      <c r="AO974" s="11" t="e">
        <f>VLOOKUP($C974, 'Team Per G'!$A$2:$G$31, 7, FALSE)</f>
        <v>#N/A</v>
      </c>
      <c r="AP974" s="11" t="e">
        <f>VLOOKUP($C974, 'FanGraphs - Team WAR Projected'!$B$2:$E$31, 3, FALSE)/162</f>
        <v>#N/A</v>
      </c>
      <c r="AQ974" s="11" t="e">
        <f t="shared" si="182"/>
        <v>#N/A</v>
      </c>
      <c r="AR974" s="11" t="e">
        <f>VLOOKUP($C974, Team_Pitching___Advanced[[Team]:[xFIP]], 19,FALSE)</f>
        <v>#N/A</v>
      </c>
      <c r="AS974" s="11" t="e">
        <f>VLOOKUP($C974, Team_Pitching___Advanced[], 20, FALSE)</f>
        <v>#N/A</v>
      </c>
      <c r="AT974" s="11" t="e">
        <f>VLOOKUP($C974, Team_Batting___Dashboard[[Team]:[wOBA]], 16, FALSE)</f>
        <v>#N/A</v>
      </c>
      <c r="AU974" s="11" t="e">
        <f>VLOOKUP($C974, Team_Batting___Advanced[[Team]:[OPS]], 9, FALSE)</f>
        <v>#N/A</v>
      </c>
      <c r="AV974" s="11" t="e">
        <f>VLOOKUP($C974, Team_Batting___Advanced[], 19, FALSE)</f>
        <v>#N/A</v>
      </c>
      <c r="AW974" s="11" t="e">
        <f>VLOOKUP($C974, 'Team Per G'!$A$2:$G$31, 3, FALSE)</f>
        <v>#N/A</v>
      </c>
      <c r="AX974" s="11" t="e">
        <f>VLOOKUP($C974, 'Team Per G'!$A$2:$G$31, 5, FALSE)</f>
        <v>#N/A</v>
      </c>
      <c r="AY974" s="11" t="e">
        <f>VLOOKUP($C974, 'Team Per G'!$A$2:$G$31, 4, FALSE)</f>
        <v>#N/A</v>
      </c>
      <c r="AZ974" s="11" t="e">
        <f>VLOOKUP($C974, Team_Batting___Dashboard[], 22, FALSE)/$AH974</f>
        <v>#N/A</v>
      </c>
      <c r="BA974" s="11" t="e">
        <f>VLOOKUP($C974, 'FanGraphs - Team WAR Projected'!$B$2:$E$31, 4, FALSE)/162</f>
        <v>#N/A</v>
      </c>
      <c r="BB974" s="11" t="e">
        <f t="shared" si="183"/>
        <v>#N/A</v>
      </c>
      <c r="BC974" s="11" t="e">
        <f>VLOOKUP($C974, FanGraphs_Standings[[Abbreviation]:[2024 Year to Date RS/G]], 6, FALSE)/$AH974</f>
        <v>#N/A</v>
      </c>
      <c r="BD974" s="11" t="e">
        <f>VLOOKUP($C974, FanGraphs_Standings[[Abbreviation]:[2024 Projected Full Season RDif]], 19, FALSE)/162</f>
        <v>#N/A</v>
      </c>
      <c r="BE974" s="11" t="e">
        <f t="shared" si="184"/>
        <v>#N/A</v>
      </c>
      <c r="BF974" s="11" t="e">
        <f>VLOOKUP($C974, FanGraphs_Standings[[Abbreviation]:[2024 Projected Full Season RDif]], 5, FALSE)</f>
        <v>#N/A</v>
      </c>
      <c r="BG974" s="11" t="e">
        <f>VLOOKUP($C974, FanGraphs_Standings[[Abbreviation]:[2024 Projected Full Season W%]], 18, FALSE)</f>
        <v>#N/A</v>
      </c>
      <c r="BH974" s="11" t="e">
        <f t="shared" si="185"/>
        <v>#N/A</v>
      </c>
      <c r="BI974" s="11" t="e">
        <f>VLOOKUP($C974, 'Home Field Adv'!$A$2:$K$31, 11, FALSE)</f>
        <v>#N/A</v>
      </c>
      <c r="BL974" s="12" t="str">
        <f t="shared" si="186"/>
        <v/>
      </c>
      <c r="BM974" s="12" t="str">
        <f t="shared" si="176"/>
        <v/>
      </c>
      <c r="BN974" s="12" t="str">
        <f t="shared" si="187"/>
        <v/>
      </c>
    </row>
    <row r="975" spans="6:66" x14ac:dyDescent="0.45">
      <c r="F975" s="11" t="e">
        <f>VLOOKUP($B975, FanGraphs_Standings[[Abbreviation]:[2024 Year to Date G]], 2, FALSE)</f>
        <v>#N/A</v>
      </c>
      <c r="G975" s="11" t="e">
        <f>_xlfn.IFNA(VLOOKUP($D975, 'SP Per G'!$A$2:$D$1385, 3, FALSE),M975)</f>
        <v>#N/A</v>
      </c>
      <c r="H975" s="11" t="e">
        <f>IF(AND(ISNA(VLOOKUP($D975, 'SP Per G'!$A$2:$D$1385, 4, FALSE)), ISTEXT($D975)), G975,IF(ISNA(VLOOKUP($D975, 'SP Per G'!$A$2:$D$1385, 4, FALSE)), M975, VLOOKUP($D975, 'SP Per G'!$A$2:$D$1385, 4, FALSE)))</f>
        <v>#N/A</v>
      </c>
      <c r="I975" s="11" t="e">
        <f t="shared" si="177"/>
        <v>#N/A</v>
      </c>
      <c r="J975" s="11" t="e">
        <f>_xlfn.IFNA(VLOOKUP($D975,Individual_Pitching___Dashboard[],18,FALSE),VLOOKUP(B975,Team_Pitching___Dashboard[[Team]:[ERA]],17,FALSE))</f>
        <v>#N/A</v>
      </c>
      <c r="K975" s="11" t="e">
        <f>_xlfn.IFNA(VLOOKUP($D975, Individual_Pitching___Dashboard[], 20, FALSE), VLOOKUP(B975,Team_Pitching___Dashboard[[Team]:[xFIP]],20,FALSE))</f>
        <v>#N/A</v>
      </c>
      <c r="L975" s="11" t="e">
        <f>_xlfn.IFNA(VLOOKUP($D975, Individual_Pitching___Advanced[], 21,FALSE), VLOOKUP(B975, Team_Pitching___Advanced[], 20, FALSE))</f>
        <v>#N/A</v>
      </c>
      <c r="M975" s="11" t="e">
        <f>VLOOKUP($B975, 'Team Per G'!$A$2:$G$31, 7, FALSE)</f>
        <v>#N/A</v>
      </c>
      <c r="N975" s="11" t="e">
        <f>VLOOKUP($B975, 'FanGraphs - Team WAR Projected'!$B$2:$E$31, 3, FALSE)/162</f>
        <v>#N/A</v>
      </c>
      <c r="O975" s="11" t="e">
        <f t="shared" si="178"/>
        <v>#N/A</v>
      </c>
      <c r="P975" s="11" t="e">
        <f>VLOOKUP($B975, Team_Pitching___Advanced[[Team]:[xFIP]], 19,FALSE)</f>
        <v>#N/A</v>
      </c>
      <c r="Q975" s="11" t="e">
        <f>VLOOKUP($B975, Team_Pitching___Advanced[], 20, FALSE)</f>
        <v>#N/A</v>
      </c>
      <c r="R975" s="11" t="e">
        <f>VLOOKUP($B975, Team_Batting___Dashboard[[Team]:[wOBA]], 16, FALSE)</f>
        <v>#N/A</v>
      </c>
      <c r="S975" s="11" t="e">
        <f>VLOOKUP($B975, Team_Batting___Advanced[[Team]:[OPS]], 9, FALSE)</f>
        <v>#N/A</v>
      </c>
      <c r="T975" s="11" t="e">
        <f>VLOOKUP($B975, Team_Batting___Advanced[], 19, FALSE)</f>
        <v>#N/A</v>
      </c>
      <c r="U975" s="11" t="e">
        <f>VLOOKUP($B975, 'Team Per G'!$A$2:$G$31, 3, FALSE)</f>
        <v>#N/A</v>
      </c>
      <c r="V975" s="11" t="e">
        <f>VLOOKUP($B975, 'Team Per G'!$A$2:$G$31, 5, FALSE)</f>
        <v>#N/A</v>
      </c>
      <c r="W975" s="11" t="e">
        <f>VLOOKUP($B975, 'Team Per G'!$A$2:$G$31, 4, FALSE)</f>
        <v>#N/A</v>
      </c>
      <c r="X975" s="11" t="e">
        <f>VLOOKUP($B975, Team_Batting___Dashboard[], 22, FALSE)/$F975</f>
        <v>#N/A</v>
      </c>
      <c r="Y975" s="11" t="e">
        <f>VLOOKUP($B975, 'FanGraphs - Team WAR Projected'!$B$2:$E$31, 4, FALSE)/162</f>
        <v>#N/A</v>
      </c>
      <c r="Z975" s="11" t="e">
        <f t="shared" si="179"/>
        <v>#N/A</v>
      </c>
      <c r="AA975" s="11" t="e">
        <f>VLOOKUP($B975, FanGraphs_Standings[[Abbreviation]:[2024 Year to Date RS/G]], 6, FALSE)/$F975</f>
        <v>#N/A</v>
      </c>
      <c r="AB975" s="11" t="e">
        <f>VLOOKUP($B975, FanGraphs_Standings[[Abbreviation]:[2024 Projected Full Season RDif]], 19, FALSE)/162</f>
        <v>#N/A</v>
      </c>
      <c r="AC975" s="11" t="e">
        <f t="shared" si="188"/>
        <v>#N/A</v>
      </c>
      <c r="AD975" s="11" t="e">
        <f>VLOOKUP($B975, FanGraphs_Standings[[Abbreviation]:[2024 Projected Full Season RDif]], 5, FALSE)</f>
        <v>#N/A</v>
      </c>
      <c r="AE975" s="11" t="e">
        <f>VLOOKUP($B975, FanGraphs_Standings[[Abbreviation]:[2024 Projected Full Season W%]], 18, FALSE)</f>
        <v>#N/A</v>
      </c>
      <c r="AF975" s="11" t="e">
        <f t="shared" si="180"/>
        <v>#N/A</v>
      </c>
      <c r="AG975" s="11" t="e">
        <f>VLOOKUP($B975, 'Home Field Adv'!$A$2:$I$31, 9, FALSE)</f>
        <v>#N/A</v>
      </c>
      <c r="AH975" s="11" t="e">
        <f>VLOOKUP($C975, FanGraphs_Standings[[Abbreviation]:[2024 Year to Date G]], 2, FALSE)</f>
        <v>#N/A</v>
      </c>
      <c r="AI975" s="11" t="e">
        <f>_xlfn.IFNA(VLOOKUP($E975, 'SP Per G'!$A$2:$D$1385, 3, FALSE), AO975)</f>
        <v>#N/A</v>
      </c>
      <c r="AJ975" s="11" t="e">
        <f>IF(AND(ISNA(VLOOKUP($E975, 'SP Per G'!$A$2:$D$1385, 4, FALSE)), ISTEXT($E975)), AI975,IF(ISNA(VLOOKUP($E975, 'SP Per G'!$A$2:$D$1385, 4, FALSE)), AO975, VLOOKUP($E975, 'SP Per G'!$A$2:$D$1385, 4, FALSE)))</f>
        <v>#N/A</v>
      </c>
      <c r="AK975" s="11" t="e">
        <f t="shared" si="181"/>
        <v>#N/A</v>
      </c>
      <c r="AL975" s="11" t="e">
        <f>_xlfn.IFNA(VLOOKUP($E975, Individual_Pitching___Dashboard[], 18, FALSE), VLOOKUP($C975,Team_Pitching___Advanced[[Team]:[SIERA]],16,FALSE))</f>
        <v>#N/A</v>
      </c>
      <c r="AM975" s="11" t="e">
        <f>_xlfn.IFNA(VLOOKUP($E975, Individual_Pitching___Dashboard[], 20, FALSE), VLOOKUP($C975,Team_Pitching___Advanced[[Team]:[xFIP]],19,FALSE))</f>
        <v>#N/A</v>
      </c>
      <c r="AN975" s="11" t="e">
        <f>_xlfn.IFNA(VLOOKUP($E975,Individual_Pitching___Advanced[],21,FALSE),VLOOKUP($C975,Team_Pitching___Advanced[[Team]:[SIERA]],20,FALSE))</f>
        <v>#N/A</v>
      </c>
      <c r="AO975" s="11" t="e">
        <f>VLOOKUP($C975, 'Team Per G'!$A$2:$G$31, 7, FALSE)</f>
        <v>#N/A</v>
      </c>
      <c r="AP975" s="11" t="e">
        <f>VLOOKUP($C975, 'FanGraphs - Team WAR Projected'!$B$2:$E$31, 3, FALSE)/162</f>
        <v>#N/A</v>
      </c>
      <c r="AQ975" s="11" t="e">
        <f t="shared" si="182"/>
        <v>#N/A</v>
      </c>
      <c r="AR975" s="11" t="e">
        <f>VLOOKUP($C975, Team_Pitching___Advanced[[Team]:[xFIP]], 19,FALSE)</f>
        <v>#N/A</v>
      </c>
      <c r="AS975" s="11" t="e">
        <f>VLOOKUP($C975, Team_Pitching___Advanced[], 20, FALSE)</f>
        <v>#N/A</v>
      </c>
      <c r="AT975" s="11" t="e">
        <f>VLOOKUP($C975, Team_Batting___Dashboard[[Team]:[wOBA]], 16, FALSE)</f>
        <v>#N/A</v>
      </c>
      <c r="AU975" s="11" t="e">
        <f>VLOOKUP($C975, Team_Batting___Advanced[[Team]:[OPS]], 9, FALSE)</f>
        <v>#N/A</v>
      </c>
      <c r="AV975" s="11" t="e">
        <f>VLOOKUP($C975, Team_Batting___Advanced[], 19, FALSE)</f>
        <v>#N/A</v>
      </c>
      <c r="AW975" s="11" t="e">
        <f>VLOOKUP($C975, 'Team Per G'!$A$2:$G$31, 3, FALSE)</f>
        <v>#N/A</v>
      </c>
      <c r="AX975" s="11" t="e">
        <f>VLOOKUP($C975, 'Team Per G'!$A$2:$G$31, 5, FALSE)</f>
        <v>#N/A</v>
      </c>
      <c r="AY975" s="11" t="e">
        <f>VLOOKUP($C975, 'Team Per G'!$A$2:$G$31, 4, FALSE)</f>
        <v>#N/A</v>
      </c>
      <c r="AZ975" s="11" t="e">
        <f>VLOOKUP($C975, Team_Batting___Dashboard[], 22, FALSE)/$AH975</f>
        <v>#N/A</v>
      </c>
      <c r="BA975" s="11" t="e">
        <f>VLOOKUP($C975, 'FanGraphs - Team WAR Projected'!$B$2:$E$31, 4, FALSE)/162</f>
        <v>#N/A</v>
      </c>
      <c r="BB975" s="11" t="e">
        <f t="shared" si="183"/>
        <v>#N/A</v>
      </c>
      <c r="BC975" s="11" t="e">
        <f>VLOOKUP($C975, FanGraphs_Standings[[Abbreviation]:[2024 Year to Date RS/G]], 6, FALSE)/$AH975</f>
        <v>#N/A</v>
      </c>
      <c r="BD975" s="11" t="e">
        <f>VLOOKUP($C975, FanGraphs_Standings[[Abbreviation]:[2024 Projected Full Season RDif]], 19, FALSE)/162</f>
        <v>#N/A</v>
      </c>
      <c r="BE975" s="11" t="e">
        <f t="shared" si="184"/>
        <v>#N/A</v>
      </c>
      <c r="BF975" s="11" t="e">
        <f>VLOOKUP($C975, FanGraphs_Standings[[Abbreviation]:[2024 Projected Full Season RDif]], 5, FALSE)</f>
        <v>#N/A</v>
      </c>
      <c r="BG975" s="11" t="e">
        <f>VLOOKUP($C975, FanGraphs_Standings[[Abbreviation]:[2024 Projected Full Season W%]], 18, FALSE)</f>
        <v>#N/A</v>
      </c>
      <c r="BH975" s="11" t="e">
        <f t="shared" si="185"/>
        <v>#N/A</v>
      </c>
      <c r="BI975" s="11" t="e">
        <f>VLOOKUP($C975, 'Home Field Adv'!$A$2:$K$31, 11, FALSE)</f>
        <v>#N/A</v>
      </c>
      <c r="BL975" s="12" t="str">
        <f t="shared" si="186"/>
        <v/>
      </c>
      <c r="BM975" s="12" t="str">
        <f t="shared" si="176"/>
        <v/>
      </c>
      <c r="BN975" s="12" t="str">
        <f t="shared" si="187"/>
        <v/>
      </c>
    </row>
    <row r="976" spans="6:66" x14ac:dyDescent="0.45">
      <c r="F976" s="11" t="e">
        <f>VLOOKUP($B976, FanGraphs_Standings[[Abbreviation]:[2024 Year to Date G]], 2, FALSE)</f>
        <v>#N/A</v>
      </c>
      <c r="G976" s="11" t="e">
        <f>_xlfn.IFNA(VLOOKUP($D976, 'SP Per G'!$A$2:$D$1385, 3, FALSE),M976)</f>
        <v>#N/A</v>
      </c>
      <c r="H976" s="11" t="e">
        <f>IF(AND(ISNA(VLOOKUP($D976, 'SP Per G'!$A$2:$D$1385, 4, FALSE)), ISTEXT($D976)), G976,IF(ISNA(VLOOKUP($D976, 'SP Per G'!$A$2:$D$1385, 4, FALSE)), M976, VLOOKUP($D976, 'SP Per G'!$A$2:$D$1385, 4, FALSE)))</f>
        <v>#N/A</v>
      </c>
      <c r="I976" s="11" t="e">
        <f t="shared" si="177"/>
        <v>#N/A</v>
      </c>
      <c r="J976" s="11" t="e">
        <f>_xlfn.IFNA(VLOOKUP($D976,Individual_Pitching___Dashboard[],18,FALSE),VLOOKUP(B976,Team_Pitching___Dashboard[[Team]:[ERA]],17,FALSE))</f>
        <v>#N/A</v>
      </c>
      <c r="K976" s="11" t="e">
        <f>_xlfn.IFNA(VLOOKUP($D976, Individual_Pitching___Dashboard[], 20, FALSE), VLOOKUP(B976,Team_Pitching___Dashboard[[Team]:[xFIP]],20,FALSE))</f>
        <v>#N/A</v>
      </c>
      <c r="L976" s="11" t="e">
        <f>_xlfn.IFNA(VLOOKUP($D976, Individual_Pitching___Advanced[], 21,FALSE), VLOOKUP(B976, Team_Pitching___Advanced[], 20, FALSE))</f>
        <v>#N/A</v>
      </c>
      <c r="M976" s="11" t="e">
        <f>VLOOKUP($B976, 'Team Per G'!$A$2:$G$31, 7, FALSE)</f>
        <v>#N/A</v>
      </c>
      <c r="N976" s="11" t="e">
        <f>VLOOKUP($B976, 'FanGraphs - Team WAR Projected'!$B$2:$E$31, 3, FALSE)/162</f>
        <v>#N/A</v>
      </c>
      <c r="O976" s="11" t="e">
        <f t="shared" si="178"/>
        <v>#N/A</v>
      </c>
      <c r="P976" s="11" t="e">
        <f>VLOOKUP($B976, Team_Pitching___Advanced[[Team]:[xFIP]], 19,FALSE)</f>
        <v>#N/A</v>
      </c>
      <c r="Q976" s="11" t="e">
        <f>VLOOKUP($B976, Team_Pitching___Advanced[], 20, FALSE)</f>
        <v>#N/A</v>
      </c>
      <c r="R976" s="11" t="e">
        <f>VLOOKUP($B976, Team_Batting___Dashboard[[Team]:[wOBA]], 16, FALSE)</f>
        <v>#N/A</v>
      </c>
      <c r="S976" s="11" t="e">
        <f>VLOOKUP($B976, Team_Batting___Advanced[[Team]:[OPS]], 9, FALSE)</f>
        <v>#N/A</v>
      </c>
      <c r="T976" s="11" t="e">
        <f>VLOOKUP($B976, Team_Batting___Advanced[], 19, FALSE)</f>
        <v>#N/A</v>
      </c>
      <c r="U976" s="11" t="e">
        <f>VLOOKUP($B976, 'Team Per G'!$A$2:$G$31, 3, FALSE)</f>
        <v>#N/A</v>
      </c>
      <c r="V976" s="11" t="e">
        <f>VLOOKUP($B976, 'Team Per G'!$A$2:$G$31, 5, FALSE)</f>
        <v>#N/A</v>
      </c>
      <c r="W976" s="11" t="e">
        <f>VLOOKUP($B976, 'Team Per G'!$A$2:$G$31, 4, FALSE)</f>
        <v>#N/A</v>
      </c>
      <c r="X976" s="11" t="e">
        <f>VLOOKUP($B976, Team_Batting___Dashboard[], 22, FALSE)/$F976</f>
        <v>#N/A</v>
      </c>
      <c r="Y976" s="11" t="e">
        <f>VLOOKUP($B976, 'FanGraphs - Team WAR Projected'!$B$2:$E$31, 4, FALSE)/162</f>
        <v>#N/A</v>
      </c>
      <c r="Z976" s="11" t="e">
        <f t="shared" si="179"/>
        <v>#N/A</v>
      </c>
      <c r="AA976" s="11" t="e">
        <f>VLOOKUP($B976, FanGraphs_Standings[[Abbreviation]:[2024 Year to Date RS/G]], 6, FALSE)/$F976</f>
        <v>#N/A</v>
      </c>
      <c r="AB976" s="11" t="e">
        <f>VLOOKUP($B976, FanGraphs_Standings[[Abbreviation]:[2024 Projected Full Season RDif]], 19, FALSE)/162</f>
        <v>#N/A</v>
      </c>
      <c r="AC976" s="11" t="e">
        <f t="shared" si="188"/>
        <v>#N/A</v>
      </c>
      <c r="AD976" s="11" t="e">
        <f>VLOOKUP($B976, FanGraphs_Standings[[Abbreviation]:[2024 Projected Full Season RDif]], 5, FALSE)</f>
        <v>#N/A</v>
      </c>
      <c r="AE976" s="11" t="e">
        <f>VLOOKUP($B976, FanGraphs_Standings[[Abbreviation]:[2024 Projected Full Season W%]], 18, FALSE)</f>
        <v>#N/A</v>
      </c>
      <c r="AF976" s="11" t="e">
        <f t="shared" si="180"/>
        <v>#N/A</v>
      </c>
      <c r="AG976" s="11" t="e">
        <f>VLOOKUP($B976, 'Home Field Adv'!$A$2:$I$31, 9, FALSE)</f>
        <v>#N/A</v>
      </c>
      <c r="AH976" s="11" t="e">
        <f>VLOOKUP($C976, FanGraphs_Standings[[Abbreviation]:[2024 Year to Date G]], 2, FALSE)</f>
        <v>#N/A</v>
      </c>
      <c r="AI976" s="11" t="e">
        <f>_xlfn.IFNA(VLOOKUP($E976, 'SP Per G'!$A$2:$D$1385, 3, FALSE), AO976)</f>
        <v>#N/A</v>
      </c>
      <c r="AJ976" s="11" t="e">
        <f>IF(AND(ISNA(VLOOKUP($E976, 'SP Per G'!$A$2:$D$1385, 4, FALSE)), ISTEXT($E976)), AI976,IF(ISNA(VLOOKUP($E976, 'SP Per G'!$A$2:$D$1385, 4, FALSE)), AO976, VLOOKUP($E976, 'SP Per G'!$A$2:$D$1385, 4, FALSE)))</f>
        <v>#N/A</v>
      </c>
      <c r="AK976" s="11" t="e">
        <f t="shared" si="181"/>
        <v>#N/A</v>
      </c>
      <c r="AL976" s="11" t="e">
        <f>_xlfn.IFNA(VLOOKUP($E976, Individual_Pitching___Dashboard[], 18, FALSE), VLOOKUP($C976,Team_Pitching___Advanced[[Team]:[SIERA]],16,FALSE))</f>
        <v>#N/A</v>
      </c>
      <c r="AM976" s="11" t="e">
        <f>_xlfn.IFNA(VLOOKUP($E976, Individual_Pitching___Dashboard[], 20, FALSE), VLOOKUP($C976,Team_Pitching___Advanced[[Team]:[xFIP]],19,FALSE))</f>
        <v>#N/A</v>
      </c>
      <c r="AN976" s="11" t="e">
        <f>_xlfn.IFNA(VLOOKUP($E976,Individual_Pitching___Advanced[],21,FALSE),VLOOKUP($C976,Team_Pitching___Advanced[[Team]:[SIERA]],20,FALSE))</f>
        <v>#N/A</v>
      </c>
      <c r="AO976" s="11" t="e">
        <f>VLOOKUP($C976, 'Team Per G'!$A$2:$G$31, 7, FALSE)</f>
        <v>#N/A</v>
      </c>
      <c r="AP976" s="11" t="e">
        <f>VLOOKUP($C976, 'FanGraphs - Team WAR Projected'!$B$2:$E$31, 3, FALSE)/162</f>
        <v>#N/A</v>
      </c>
      <c r="AQ976" s="11" t="e">
        <f t="shared" si="182"/>
        <v>#N/A</v>
      </c>
      <c r="AR976" s="11" t="e">
        <f>VLOOKUP($C976, Team_Pitching___Advanced[[Team]:[xFIP]], 19,FALSE)</f>
        <v>#N/A</v>
      </c>
      <c r="AS976" s="11" t="e">
        <f>VLOOKUP($C976, Team_Pitching___Advanced[], 20, FALSE)</f>
        <v>#N/A</v>
      </c>
      <c r="AT976" s="11" t="e">
        <f>VLOOKUP($C976, Team_Batting___Dashboard[[Team]:[wOBA]], 16, FALSE)</f>
        <v>#N/A</v>
      </c>
      <c r="AU976" s="11" t="e">
        <f>VLOOKUP($C976, Team_Batting___Advanced[[Team]:[OPS]], 9, FALSE)</f>
        <v>#N/A</v>
      </c>
      <c r="AV976" s="11" t="e">
        <f>VLOOKUP($C976, Team_Batting___Advanced[], 19, FALSE)</f>
        <v>#N/A</v>
      </c>
      <c r="AW976" s="11" t="e">
        <f>VLOOKUP($C976, 'Team Per G'!$A$2:$G$31, 3, FALSE)</f>
        <v>#N/A</v>
      </c>
      <c r="AX976" s="11" t="e">
        <f>VLOOKUP($C976, 'Team Per G'!$A$2:$G$31, 5, FALSE)</f>
        <v>#N/A</v>
      </c>
      <c r="AY976" s="11" t="e">
        <f>VLOOKUP($C976, 'Team Per G'!$A$2:$G$31, 4, FALSE)</f>
        <v>#N/A</v>
      </c>
      <c r="AZ976" s="11" t="e">
        <f>VLOOKUP($C976, Team_Batting___Dashboard[], 22, FALSE)/$AH976</f>
        <v>#N/A</v>
      </c>
      <c r="BA976" s="11" t="e">
        <f>VLOOKUP($C976, 'FanGraphs - Team WAR Projected'!$B$2:$E$31, 4, FALSE)/162</f>
        <v>#N/A</v>
      </c>
      <c r="BB976" s="11" t="e">
        <f t="shared" si="183"/>
        <v>#N/A</v>
      </c>
      <c r="BC976" s="11" t="e">
        <f>VLOOKUP($C976, FanGraphs_Standings[[Abbreviation]:[2024 Year to Date RS/G]], 6, FALSE)/$AH976</f>
        <v>#N/A</v>
      </c>
      <c r="BD976" s="11" t="e">
        <f>VLOOKUP($C976, FanGraphs_Standings[[Abbreviation]:[2024 Projected Full Season RDif]], 19, FALSE)/162</f>
        <v>#N/A</v>
      </c>
      <c r="BE976" s="11" t="e">
        <f t="shared" si="184"/>
        <v>#N/A</v>
      </c>
      <c r="BF976" s="11" t="e">
        <f>VLOOKUP($C976, FanGraphs_Standings[[Abbreviation]:[2024 Projected Full Season RDif]], 5, FALSE)</f>
        <v>#N/A</v>
      </c>
      <c r="BG976" s="11" t="e">
        <f>VLOOKUP($C976, FanGraphs_Standings[[Abbreviation]:[2024 Projected Full Season W%]], 18, FALSE)</f>
        <v>#N/A</v>
      </c>
      <c r="BH976" s="11" t="e">
        <f t="shared" si="185"/>
        <v>#N/A</v>
      </c>
      <c r="BI976" s="11" t="e">
        <f>VLOOKUP($C976, 'Home Field Adv'!$A$2:$K$31, 11, FALSE)</f>
        <v>#N/A</v>
      </c>
      <c r="BL976" s="12" t="str">
        <f t="shared" si="186"/>
        <v/>
      </c>
      <c r="BM976" s="12" t="str">
        <f t="shared" si="176"/>
        <v/>
      </c>
      <c r="BN976" s="12" t="str">
        <f t="shared" si="187"/>
        <v/>
      </c>
    </row>
    <row r="977" spans="6:66" x14ac:dyDescent="0.45">
      <c r="F977" s="11" t="e">
        <f>VLOOKUP($B977, FanGraphs_Standings[[Abbreviation]:[2024 Year to Date G]], 2, FALSE)</f>
        <v>#N/A</v>
      </c>
      <c r="G977" s="11" t="e">
        <f>_xlfn.IFNA(VLOOKUP($D977, 'SP Per G'!$A$2:$D$1385, 3, FALSE),M977)</f>
        <v>#N/A</v>
      </c>
      <c r="H977" s="11" t="e">
        <f>IF(AND(ISNA(VLOOKUP($D977, 'SP Per G'!$A$2:$D$1385, 4, FALSE)), ISTEXT($D977)), G977,IF(ISNA(VLOOKUP($D977, 'SP Per G'!$A$2:$D$1385, 4, FALSE)), M977, VLOOKUP($D977, 'SP Per G'!$A$2:$D$1385, 4, FALSE)))</f>
        <v>#N/A</v>
      </c>
      <c r="I977" s="11" t="e">
        <f t="shared" si="177"/>
        <v>#N/A</v>
      </c>
      <c r="J977" s="11" t="e">
        <f>_xlfn.IFNA(VLOOKUP($D977,Individual_Pitching___Dashboard[],18,FALSE),VLOOKUP(B977,Team_Pitching___Dashboard[[Team]:[ERA]],17,FALSE))</f>
        <v>#N/A</v>
      </c>
      <c r="K977" s="11" t="e">
        <f>_xlfn.IFNA(VLOOKUP($D977, Individual_Pitching___Dashboard[], 20, FALSE), VLOOKUP(B977,Team_Pitching___Dashboard[[Team]:[xFIP]],20,FALSE))</f>
        <v>#N/A</v>
      </c>
      <c r="L977" s="11" t="e">
        <f>_xlfn.IFNA(VLOOKUP($D977, Individual_Pitching___Advanced[], 21,FALSE), VLOOKUP(B977, Team_Pitching___Advanced[], 20, FALSE))</f>
        <v>#N/A</v>
      </c>
      <c r="M977" s="11" t="e">
        <f>VLOOKUP($B977, 'Team Per G'!$A$2:$G$31, 7, FALSE)</f>
        <v>#N/A</v>
      </c>
      <c r="N977" s="11" t="e">
        <f>VLOOKUP($B977, 'FanGraphs - Team WAR Projected'!$B$2:$E$31, 3, FALSE)/162</f>
        <v>#N/A</v>
      </c>
      <c r="O977" s="11" t="e">
        <f t="shared" si="178"/>
        <v>#N/A</v>
      </c>
      <c r="P977" s="11" t="e">
        <f>VLOOKUP($B977, Team_Pitching___Advanced[[Team]:[xFIP]], 19,FALSE)</f>
        <v>#N/A</v>
      </c>
      <c r="Q977" s="11" t="e">
        <f>VLOOKUP($B977, Team_Pitching___Advanced[], 20, FALSE)</f>
        <v>#N/A</v>
      </c>
      <c r="R977" s="11" t="e">
        <f>VLOOKUP($B977, Team_Batting___Dashboard[[Team]:[wOBA]], 16, FALSE)</f>
        <v>#N/A</v>
      </c>
      <c r="S977" s="11" t="e">
        <f>VLOOKUP($B977, Team_Batting___Advanced[[Team]:[OPS]], 9, FALSE)</f>
        <v>#N/A</v>
      </c>
      <c r="T977" s="11" t="e">
        <f>VLOOKUP($B977, Team_Batting___Advanced[], 19, FALSE)</f>
        <v>#N/A</v>
      </c>
      <c r="U977" s="11" t="e">
        <f>VLOOKUP($B977, 'Team Per G'!$A$2:$G$31, 3, FALSE)</f>
        <v>#N/A</v>
      </c>
      <c r="V977" s="11" t="e">
        <f>VLOOKUP($B977, 'Team Per G'!$A$2:$G$31, 5, FALSE)</f>
        <v>#N/A</v>
      </c>
      <c r="W977" s="11" t="e">
        <f>VLOOKUP($B977, 'Team Per G'!$A$2:$G$31, 4, FALSE)</f>
        <v>#N/A</v>
      </c>
      <c r="X977" s="11" t="e">
        <f>VLOOKUP($B977, Team_Batting___Dashboard[], 22, FALSE)/$F977</f>
        <v>#N/A</v>
      </c>
      <c r="Y977" s="11" t="e">
        <f>VLOOKUP($B977, 'FanGraphs - Team WAR Projected'!$B$2:$E$31, 4, FALSE)/162</f>
        <v>#N/A</v>
      </c>
      <c r="Z977" s="11" t="e">
        <f t="shared" si="179"/>
        <v>#N/A</v>
      </c>
      <c r="AA977" s="11" t="e">
        <f>VLOOKUP($B977, FanGraphs_Standings[[Abbreviation]:[2024 Year to Date RS/G]], 6, FALSE)/$F977</f>
        <v>#N/A</v>
      </c>
      <c r="AB977" s="11" t="e">
        <f>VLOOKUP($B977, FanGraphs_Standings[[Abbreviation]:[2024 Projected Full Season RDif]], 19, FALSE)/162</f>
        <v>#N/A</v>
      </c>
      <c r="AC977" s="11" t="e">
        <f t="shared" si="188"/>
        <v>#N/A</v>
      </c>
      <c r="AD977" s="11" t="e">
        <f>VLOOKUP($B977, FanGraphs_Standings[[Abbreviation]:[2024 Projected Full Season RDif]], 5, FALSE)</f>
        <v>#N/A</v>
      </c>
      <c r="AE977" s="11" t="e">
        <f>VLOOKUP($B977, FanGraphs_Standings[[Abbreviation]:[2024 Projected Full Season W%]], 18, FALSE)</f>
        <v>#N/A</v>
      </c>
      <c r="AF977" s="11" t="e">
        <f t="shared" si="180"/>
        <v>#N/A</v>
      </c>
      <c r="AG977" s="11" t="e">
        <f>VLOOKUP($B977, 'Home Field Adv'!$A$2:$I$31, 9, FALSE)</f>
        <v>#N/A</v>
      </c>
      <c r="AH977" s="11" t="e">
        <f>VLOOKUP($C977, FanGraphs_Standings[[Abbreviation]:[2024 Year to Date G]], 2, FALSE)</f>
        <v>#N/A</v>
      </c>
      <c r="AI977" s="11" t="e">
        <f>_xlfn.IFNA(VLOOKUP($E977, 'SP Per G'!$A$2:$D$1385, 3, FALSE), AO977)</f>
        <v>#N/A</v>
      </c>
      <c r="AJ977" s="11" t="e">
        <f>IF(AND(ISNA(VLOOKUP($E977, 'SP Per G'!$A$2:$D$1385, 4, FALSE)), ISTEXT($E977)), AI977,IF(ISNA(VLOOKUP($E977, 'SP Per G'!$A$2:$D$1385, 4, FALSE)), AO977, VLOOKUP($E977, 'SP Per G'!$A$2:$D$1385, 4, FALSE)))</f>
        <v>#N/A</v>
      </c>
      <c r="AK977" s="11" t="e">
        <f t="shared" si="181"/>
        <v>#N/A</v>
      </c>
      <c r="AL977" s="11" t="e">
        <f>_xlfn.IFNA(VLOOKUP($E977, Individual_Pitching___Dashboard[], 18, FALSE), VLOOKUP($C977,Team_Pitching___Advanced[[Team]:[SIERA]],16,FALSE))</f>
        <v>#N/A</v>
      </c>
      <c r="AM977" s="11" t="e">
        <f>_xlfn.IFNA(VLOOKUP($E977, Individual_Pitching___Dashboard[], 20, FALSE), VLOOKUP($C977,Team_Pitching___Advanced[[Team]:[xFIP]],19,FALSE))</f>
        <v>#N/A</v>
      </c>
      <c r="AN977" s="11" t="e">
        <f>_xlfn.IFNA(VLOOKUP($E977,Individual_Pitching___Advanced[],21,FALSE),VLOOKUP($C977,Team_Pitching___Advanced[[Team]:[SIERA]],20,FALSE))</f>
        <v>#N/A</v>
      </c>
      <c r="AO977" s="11" t="e">
        <f>VLOOKUP($C977, 'Team Per G'!$A$2:$G$31, 7, FALSE)</f>
        <v>#N/A</v>
      </c>
      <c r="AP977" s="11" t="e">
        <f>VLOOKUP($C977, 'FanGraphs - Team WAR Projected'!$B$2:$E$31, 3, FALSE)/162</f>
        <v>#N/A</v>
      </c>
      <c r="AQ977" s="11" t="e">
        <f t="shared" si="182"/>
        <v>#N/A</v>
      </c>
      <c r="AR977" s="11" t="e">
        <f>VLOOKUP($C977, Team_Pitching___Advanced[[Team]:[xFIP]], 19,FALSE)</f>
        <v>#N/A</v>
      </c>
      <c r="AS977" s="11" t="e">
        <f>VLOOKUP($C977, Team_Pitching___Advanced[], 20, FALSE)</f>
        <v>#N/A</v>
      </c>
      <c r="AT977" s="11" t="e">
        <f>VLOOKUP($C977, Team_Batting___Dashboard[[Team]:[wOBA]], 16, FALSE)</f>
        <v>#N/A</v>
      </c>
      <c r="AU977" s="11" t="e">
        <f>VLOOKUP($C977, Team_Batting___Advanced[[Team]:[OPS]], 9, FALSE)</f>
        <v>#N/A</v>
      </c>
      <c r="AV977" s="11" t="e">
        <f>VLOOKUP($C977, Team_Batting___Advanced[], 19, FALSE)</f>
        <v>#N/A</v>
      </c>
      <c r="AW977" s="11" t="e">
        <f>VLOOKUP($C977, 'Team Per G'!$A$2:$G$31, 3, FALSE)</f>
        <v>#N/A</v>
      </c>
      <c r="AX977" s="11" t="e">
        <f>VLOOKUP($C977, 'Team Per G'!$A$2:$G$31, 5, FALSE)</f>
        <v>#N/A</v>
      </c>
      <c r="AY977" s="11" t="e">
        <f>VLOOKUP($C977, 'Team Per G'!$A$2:$G$31, 4, FALSE)</f>
        <v>#N/A</v>
      </c>
      <c r="AZ977" s="11" t="e">
        <f>VLOOKUP($C977, Team_Batting___Dashboard[], 22, FALSE)/$AH977</f>
        <v>#N/A</v>
      </c>
      <c r="BA977" s="11" t="e">
        <f>VLOOKUP($C977, 'FanGraphs - Team WAR Projected'!$B$2:$E$31, 4, FALSE)/162</f>
        <v>#N/A</v>
      </c>
      <c r="BB977" s="11" t="e">
        <f t="shared" si="183"/>
        <v>#N/A</v>
      </c>
      <c r="BC977" s="11" t="e">
        <f>VLOOKUP($C977, FanGraphs_Standings[[Abbreviation]:[2024 Year to Date RS/G]], 6, FALSE)/$AH977</f>
        <v>#N/A</v>
      </c>
      <c r="BD977" s="11" t="e">
        <f>VLOOKUP($C977, FanGraphs_Standings[[Abbreviation]:[2024 Projected Full Season RDif]], 19, FALSE)/162</f>
        <v>#N/A</v>
      </c>
      <c r="BE977" s="11" t="e">
        <f t="shared" si="184"/>
        <v>#N/A</v>
      </c>
      <c r="BF977" s="11" t="e">
        <f>VLOOKUP($C977, FanGraphs_Standings[[Abbreviation]:[2024 Projected Full Season RDif]], 5, FALSE)</f>
        <v>#N/A</v>
      </c>
      <c r="BG977" s="11" t="e">
        <f>VLOOKUP($C977, FanGraphs_Standings[[Abbreviation]:[2024 Projected Full Season W%]], 18, FALSE)</f>
        <v>#N/A</v>
      </c>
      <c r="BH977" s="11" t="e">
        <f t="shared" si="185"/>
        <v>#N/A</v>
      </c>
      <c r="BI977" s="11" t="e">
        <f>VLOOKUP($C977, 'Home Field Adv'!$A$2:$K$31, 11, FALSE)</f>
        <v>#N/A</v>
      </c>
      <c r="BL977" s="12" t="str">
        <f t="shared" si="186"/>
        <v/>
      </c>
      <c r="BM977" s="12" t="str">
        <f t="shared" si="176"/>
        <v/>
      </c>
      <c r="BN977" s="12" t="str">
        <f t="shared" si="187"/>
        <v/>
      </c>
    </row>
    <row r="978" spans="6:66" x14ac:dyDescent="0.45">
      <c r="F978" s="11" t="e">
        <f>VLOOKUP($B978, FanGraphs_Standings[[Abbreviation]:[2024 Year to Date G]], 2, FALSE)</f>
        <v>#N/A</v>
      </c>
      <c r="G978" s="11" t="e">
        <f>_xlfn.IFNA(VLOOKUP($D978, 'SP Per G'!$A$2:$D$1385, 3, FALSE),M978)</f>
        <v>#N/A</v>
      </c>
      <c r="H978" s="11" t="e">
        <f>IF(AND(ISNA(VLOOKUP($D978, 'SP Per G'!$A$2:$D$1385, 4, FALSE)), ISTEXT($D978)), G978,IF(ISNA(VLOOKUP($D978, 'SP Per G'!$A$2:$D$1385, 4, FALSE)), M978, VLOOKUP($D978, 'SP Per G'!$A$2:$D$1385, 4, FALSE)))</f>
        <v>#N/A</v>
      </c>
      <c r="I978" s="11" t="e">
        <f t="shared" si="177"/>
        <v>#N/A</v>
      </c>
      <c r="J978" s="11" t="e">
        <f>_xlfn.IFNA(VLOOKUP($D978,Individual_Pitching___Dashboard[],18,FALSE),VLOOKUP(B978,Team_Pitching___Dashboard[[Team]:[ERA]],17,FALSE))</f>
        <v>#N/A</v>
      </c>
      <c r="K978" s="11" t="e">
        <f>_xlfn.IFNA(VLOOKUP($D978, Individual_Pitching___Dashboard[], 20, FALSE), VLOOKUP(B978,Team_Pitching___Dashboard[[Team]:[xFIP]],20,FALSE))</f>
        <v>#N/A</v>
      </c>
      <c r="L978" s="11" t="e">
        <f>_xlfn.IFNA(VLOOKUP($D978, Individual_Pitching___Advanced[], 21,FALSE), VLOOKUP(B978, Team_Pitching___Advanced[], 20, FALSE))</f>
        <v>#N/A</v>
      </c>
      <c r="M978" s="11" t="e">
        <f>VLOOKUP($B978, 'Team Per G'!$A$2:$G$31, 7, FALSE)</f>
        <v>#N/A</v>
      </c>
      <c r="N978" s="11" t="e">
        <f>VLOOKUP($B978, 'FanGraphs - Team WAR Projected'!$B$2:$E$31, 3, FALSE)/162</f>
        <v>#N/A</v>
      </c>
      <c r="O978" s="11" t="e">
        <f t="shared" si="178"/>
        <v>#N/A</v>
      </c>
      <c r="P978" s="11" t="e">
        <f>VLOOKUP($B978, Team_Pitching___Advanced[[Team]:[xFIP]], 19,FALSE)</f>
        <v>#N/A</v>
      </c>
      <c r="Q978" s="11" t="e">
        <f>VLOOKUP($B978, Team_Pitching___Advanced[], 20, FALSE)</f>
        <v>#N/A</v>
      </c>
      <c r="R978" s="11" t="e">
        <f>VLOOKUP($B978, Team_Batting___Dashboard[[Team]:[wOBA]], 16, FALSE)</f>
        <v>#N/A</v>
      </c>
      <c r="S978" s="11" t="e">
        <f>VLOOKUP($B978, Team_Batting___Advanced[[Team]:[OPS]], 9, FALSE)</f>
        <v>#N/A</v>
      </c>
      <c r="T978" s="11" t="e">
        <f>VLOOKUP($B978, Team_Batting___Advanced[], 19, FALSE)</f>
        <v>#N/A</v>
      </c>
      <c r="U978" s="11" t="e">
        <f>VLOOKUP($B978, 'Team Per G'!$A$2:$G$31, 3, FALSE)</f>
        <v>#N/A</v>
      </c>
      <c r="V978" s="11" t="e">
        <f>VLOOKUP($B978, 'Team Per G'!$A$2:$G$31, 5, FALSE)</f>
        <v>#N/A</v>
      </c>
      <c r="W978" s="11" t="e">
        <f>VLOOKUP($B978, 'Team Per G'!$A$2:$G$31, 4, FALSE)</f>
        <v>#N/A</v>
      </c>
      <c r="X978" s="11" t="e">
        <f>VLOOKUP($B978, Team_Batting___Dashboard[], 22, FALSE)/$F978</f>
        <v>#N/A</v>
      </c>
      <c r="Y978" s="11" t="e">
        <f>VLOOKUP($B978, 'FanGraphs - Team WAR Projected'!$B$2:$E$31, 4, FALSE)/162</f>
        <v>#N/A</v>
      </c>
      <c r="Z978" s="11" t="e">
        <f t="shared" si="179"/>
        <v>#N/A</v>
      </c>
      <c r="AA978" s="11" t="e">
        <f>VLOOKUP($B978, FanGraphs_Standings[[Abbreviation]:[2024 Year to Date RS/G]], 6, FALSE)/$F978</f>
        <v>#N/A</v>
      </c>
      <c r="AB978" s="11" t="e">
        <f>VLOOKUP($B978, FanGraphs_Standings[[Abbreviation]:[2024 Projected Full Season RDif]], 19, FALSE)/162</f>
        <v>#N/A</v>
      </c>
      <c r="AC978" s="11" t="e">
        <f t="shared" si="188"/>
        <v>#N/A</v>
      </c>
      <c r="AD978" s="11" t="e">
        <f>VLOOKUP($B978, FanGraphs_Standings[[Abbreviation]:[2024 Projected Full Season RDif]], 5, FALSE)</f>
        <v>#N/A</v>
      </c>
      <c r="AE978" s="11" t="e">
        <f>VLOOKUP($B978, FanGraphs_Standings[[Abbreviation]:[2024 Projected Full Season W%]], 18, FALSE)</f>
        <v>#N/A</v>
      </c>
      <c r="AF978" s="11" t="e">
        <f t="shared" si="180"/>
        <v>#N/A</v>
      </c>
      <c r="AG978" s="11" t="e">
        <f>VLOOKUP($B978, 'Home Field Adv'!$A$2:$I$31, 9, FALSE)</f>
        <v>#N/A</v>
      </c>
      <c r="AH978" s="11" t="e">
        <f>VLOOKUP($C978, FanGraphs_Standings[[Abbreviation]:[2024 Year to Date G]], 2, FALSE)</f>
        <v>#N/A</v>
      </c>
      <c r="AI978" s="11" t="e">
        <f>_xlfn.IFNA(VLOOKUP($E978, 'SP Per G'!$A$2:$D$1385, 3, FALSE), AO978)</f>
        <v>#N/A</v>
      </c>
      <c r="AJ978" s="11" t="e">
        <f>IF(AND(ISNA(VLOOKUP($E978, 'SP Per G'!$A$2:$D$1385, 4, FALSE)), ISTEXT($E978)), AI978,IF(ISNA(VLOOKUP($E978, 'SP Per G'!$A$2:$D$1385, 4, FALSE)), AO978, VLOOKUP($E978, 'SP Per G'!$A$2:$D$1385, 4, FALSE)))</f>
        <v>#N/A</v>
      </c>
      <c r="AK978" s="11" t="e">
        <f t="shared" si="181"/>
        <v>#N/A</v>
      </c>
      <c r="AL978" s="11" t="e">
        <f>_xlfn.IFNA(VLOOKUP($E978, Individual_Pitching___Dashboard[], 18, FALSE), VLOOKUP($C978,Team_Pitching___Advanced[[Team]:[SIERA]],16,FALSE))</f>
        <v>#N/A</v>
      </c>
      <c r="AM978" s="11" t="e">
        <f>_xlfn.IFNA(VLOOKUP($E978, Individual_Pitching___Dashboard[], 20, FALSE), VLOOKUP($C978,Team_Pitching___Advanced[[Team]:[xFIP]],19,FALSE))</f>
        <v>#N/A</v>
      </c>
      <c r="AN978" s="11" t="e">
        <f>_xlfn.IFNA(VLOOKUP($E978,Individual_Pitching___Advanced[],21,FALSE),VLOOKUP($C978,Team_Pitching___Advanced[[Team]:[SIERA]],20,FALSE))</f>
        <v>#N/A</v>
      </c>
      <c r="AO978" s="11" t="e">
        <f>VLOOKUP($C978, 'Team Per G'!$A$2:$G$31, 7, FALSE)</f>
        <v>#N/A</v>
      </c>
      <c r="AP978" s="11" t="e">
        <f>VLOOKUP($C978, 'FanGraphs - Team WAR Projected'!$B$2:$E$31, 3, FALSE)/162</f>
        <v>#N/A</v>
      </c>
      <c r="AQ978" s="11" t="e">
        <f t="shared" si="182"/>
        <v>#N/A</v>
      </c>
      <c r="AR978" s="11" t="e">
        <f>VLOOKUP($C978, Team_Pitching___Advanced[[Team]:[xFIP]], 19,FALSE)</f>
        <v>#N/A</v>
      </c>
      <c r="AS978" s="11" t="e">
        <f>VLOOKUP($C978, Team_Pitching___Advanced[], 20, FALSE)</f>
        <v>#N/A</v>
      </c>
      <c r="AT978" s="11" t="e">
        <f>VLOOKUP($C978, Team_Batting___Dashboard[[Team]:[wOBA]], 16, FALSE)</f>
        <v>#N/A</v>
      </c>
      <c r="AU978" s="11" t="e">
        <f>VLOOKUP($C978, Team_Batting___Advanced[[Team]:[OPS]], 9, FALSE)</f>
        <v>#N/A</v>
      </c>
      <c r="AV978" s="11" t="e">
        <f>VLOOKUP($C978, Team_Batting___Advanced[], 19, FALSE)</f>
        <v>#N/A</v>
      </c>
      <c r="AW978" s="11" t="e">
        <f>VLOOKUP($C978, 'Team Per G'!$A$2:$G$31, 3, FALSE)</f>
        <v>#N/A</v>
      </c>
      <c r="AX978" s="11" t="e">
        <f>VLOOKUP($C978, 'Team Per G'!$A$2:$G$31, 5, FALSE)</f>
        <v>#N/A</v>
      </c>
      <c r="AY978" s="11" t="e">
        <f>VLOOKUP($C978, 'Team Per G'!$A$2:$G$31, 4, FALSE)</f>
        <v>#N/A</v>
      </c>
      <c r="AZ978" s="11" t="e">
        <f>VLOOKUP($C978, Team_Batting___Dashboard[], 22, FALSE)/$AH978</f>
        <v>#N/A</v>
      </c>
      <c r="BA978" s="11" t="e">
        <f>VLOOKUP($C978, 'FanGraphs - Team WAR Projected'!$B$2:$E$31, 4, FALSE)/162</f>
        <v>#N/A</v>
      </c>
      <c r="BB978" s="11" t="e">
        <f t="shared" si="183"/>
        <v>#N/A</v>
      </c>
      <c r="BC978" s="11" t="e">
        <f>VLOOKUP($C978, FanGraphs_Standings[[Abbreviation]:[2024 Year to Date RS/G]], 6, FALSE)/$AH978</f>
        <v>#N/A</v>
      </c>
      <c r="BD978" s="11" t="e">
        <f>VLOOKUP($C978, FanGraphs_Standings[[Abbreviation]:[2024 Projected Full Season RDif]], 19, FALSE)/162</f>
        <v>#N/A</v>
      </c>
      <c r="BE978" s="11" t="e">
        <f t="shared" si="184"/>
        <v>#N/A</v>
      </c>
      <c r="BF978" s="11" t="e">
        <f>VLOOKUP($C978, FanGraphs_Standings[[Abbreviation]:[2024 Projected Full Season RDif]], 5, FALSE)</f>
        <v>#N/A</v>
      </c>
      <c r="BG978" s="11" t="e">
        <f>VLOOKUP($C978, FanGraphs_Standings[[Abbreviation]:[2024 Projected Full Season W%]], 18, FALSE)</f>
        <v>#N/A</v>
      </c>
      <c r="BH978" s="11" t="e">
        <f t="shared" si="185"/>
        <v>#N/A</v>
      </c>
      <c r="BI978" s="11" t="e">
        <f>VLOOKUP($C978, 'Home Field Adv'!$A$2:$K$31, 11, FALSE)</f>
        <v>#N/A</v>
      </c>
      <c r="BL978" s="12" t="str">
        <f t="shared" si="186"/>
        <v/>
      </c>
      <c r="BM978" s="12" t="str">
        <f t="shared" si="176"/>
        <v/>
      </c>
      <c r="BN978" s="12" t="str">
        <f t="shared" si="187"/>
        <v/>
      </c>
    </row>
    <row r="979" spans="6:66" x14ac:dyDescent="0.45">
      <c r="F979" s="11" t="e">
        <f>VLOOKUP($B979, FanGraphs_Standings[[Abbreviation]:[2024 Year to Date G]], 2, FALSE)</f>
        <v>#N/A</v>
      </c>
      <c r="G979" s="11" t="e">
        <f>_xlfn.IFNA(VLOOKUP($D979, 'SP Per G'!$A$2:$D$1385, 3, FALSE),M979)</f>
        <v>#N/A</v>
      </c>
      <c r="H979" s="11" t="e">
        <f>IF(AND(ISNA(VLOOKUP($D979, 'SP Per G'!$A$2:$D$1385, 4, FALSE)), ISTEXT($D979)), G979,IF(ISNA(VLOOKUP($D979, 'SP Per G'!$A$2:$D$1385, 4, FALSE)), M979, VLOOKUP($D979, 'SP Per G'!$A$2:$D$1385, 4, FALSE)))</f>
        <v>#N/A</v>
      </c>
      <c r="I979" s="11" t="e">
        <f t="shared" si="177"/>
        <v>#N/A</v>
      </c>
      <c r="J979" s="11" t="e">
        <f>_xlfn.IFNA(VLOOKUP($D979,Individual_Pitching___Dashboard[],18,FALSE),VLOOKUP(B979,Team_Pitching___Dashboard[[Team]:[ERA]],17,FALSE))</f>
        <v>#N/A</v>
      </c>
      <c r="K979" s="11" t="e">
        <f>_xlfn.IFNA(VLOOKUP($D979, Individual_Pitching___Dashboard[], 20, FALSE), VLOOKUP(B979,Team_Pitching___Dashboard[[Team]:[xFIP]],20,FALSE))</f>
        <v>#N/A</v>
      </c>
      <c r="L979" s="11" t="e">
        <f>_xlfn.IFNA(VLOOKUP($D979, Individual_Pitching___Advanced[], 21,FALSE), VLOOKUP(B979, Team_Pitching___Advanced[], 20, FALSE))</f>
        <v>#N/A</v>
      </c>
      <c r="M979" s="11" t="e">
        <f>VLOOKUP($B979, 'Team Per G'!$A$2:$G$31, 7, FALSE)</f>
        <v>#N/A</v>
      </c>
      <c r="N979" s="11" t="e">
        <f>VLOOKUP($B979, 'FanGraphs - Team WAR Projected'!$B$2:$E$31, 3, FALSE)/162</f>
        <v>#N/A</v>
      </c>
      <c r="O979" s="11" t="e">
        <f t="shared" si="178"/>
        <v>#N/A</v>
      </c>
      <c r="P979" s="11" t="e">
        <f>VLOOKUP($B979, Team_Pitching___Advanced[[Team]:[xFIP]], 19,FALSE)</f>
        <v>#N/A</v>
      </c>
      <c r="Q979" s="11" t="e">
        <f>VLOOKUP($B979, Team_Pitching___Advanced[], 20, FALSE)</f>
        <v>#N/A</v>
      </c>
      <c r="R979" s="11" t="e">
        <f>VLOOKUP($B979, Team_Batting___Dashboard[[Team]:[wOBA]], 16, FALSE)</f>
        <v>#N/A</v>
      </c>
      <c r="S979" s="11" t="e">
        <f>VLOOKUP($B979, Team_Batting___Advanced[[Team]:[OPS]], 9, FALSE)</f>
        <v>#N/A</v>
      </c>
      <c r="T979" s="11" t="e">
        <f>VLOOKUP($B979, Team_Batting___Advanced[], 19, FALSE)</f>
        <v>#N/A</v>
      </c>
      <c r="U979" s="11" t="e">
        <f>VLOOKUP($B979, 'Team Per G'!$A$2:$G$31, 3, FALSE)</f>
        <v>#N/A</v>
      </c>
      <c r="V979" s="11" t="e">
        <f>VLOOKUP($B979, 'Team Per G'!$A$2:$G$31, 5, FALSE)</f>
        <v>#N/A</v>
      </c>
      <c r="W979" s="11" t="e">
        <f>VLOOKUP($B979, 'Team Per G'!$A$2:$G$31, 4, FALSE)</f>
        <v>#N/A</v>
      </c>
      <c r="X979" s="11" t="e">
        <f>VLOOKUP($B979, Team_Batting___Dashboard[], 22, FALSE)/$F979</f>
        <v>#N/A</v>
      </c>
      <c r="Y979" s="11" t="e">
        <f>VLOOKUP($B979, 'FanGraphs - Team WAR Projected'!$B$2:$E$31, 4, FALSE)/162</f>
        <v>#N/A</v>
      </c>
      <c r="Z979" s="11" t="e">
        <f t="shared" si="179"/>
        <v>#N/A</v>
      </c>
      <c r="AA979" s="11" t="e">
        <f>VLOOKUP($B979, FanGraphs_Standings[[Abbreviation]:[2024 Year to Date RS/G]], 6, FALSE)/$F979</f>
        <v>#N/A</v>
      </c>
      <c r="AB979" s="11" t="e">
        <f>VLOOKUP($B979, FanGraphs_Standings[[Abbreviation]:[2024 Projected Full Season RDif]], 19, FALSE)/162</f>
        <v>#N/A</v>
      </c>
      <c r="AC979" s="11" t="e">
        <f t="shared" si="188"/>
        <v>#N/A</v>
      </c>
      <c r="AD979" s="11" t="e">
        <f>VLOOKUP($B979, FanGraphs_Standings[[Abbreviation]:[2024 Projected Full Season RDif]], 5, FALSE)</f>
        <v>#N/A</v>
      </c>
      <c r="AE979" s="11" t="e">
        <f>VLOOKUP($B979, FanGraphs_Standings[[Abbreviation]:[2024 Projected Full Season W%]], 18, FALSE)</f>
        <v>#N/A</v>
      </c>
      <c r="AF979" s="11" t="e">
        <f t="shared" si="180"/>
        <v>#N/A</v>
      </c>
      <c r="AG979" s="11" t="e">
        <f>VLOOKUP($B979, 'Home Field Adv'!$A$2:$I$31, 9, FALSE)</f>
        <v>#N/A</v>
      </c>
      <c r="AH979" s="11" t="e">
        <f>VLOOKUP($C979, FanGraphs_Standings[[Abbreviation]:[2024 Year to Date G]], 2, FALSE)</f>
        <v>#N/A</v>
      </c>
      <c r="AI979" s="11" t="e">
        <f>_xlfn.IFNA(VLOOKUP($E979, 'SP Per G'!$A$2:$D$1385, 3, FALSE), AO979)</f>
        <v>#N/A</v>
      </c>
      <c r="AJ979" s="11" t="e">
        <f>IF(AND(ISNA(VLOOKUP($E979, 'SP Per G'!$A$2:$D$1385, 4, FALSE)), ISTEXT($E979)), AI979,IF(ISNA(VLOOKUP($E979, 'SP Per G'!$A$2:$D$1385, 4, FALSE)), AO979, VLOOKUP($E979, 'SP Per G'!$A$2:$D$1385, 4, FALSE)))</f>
        <v>#N/A</v>
      </c>
      <c r="AK979" s="11" t="e">
        <f t="shared" si="181"/>
        <v>#N/A</v>
      </c>
      <c r="AL979" s="11" t="e">
        <f>_xlfn.IFNA(VLOOKUP($E979, Individual_Pitching___Dashboard[], 18, FALSE), VLOOKUP($C979,Team_Pitching___Advanced[[Team]:[SIERA]],16,FALSE))</f>
        <v>#N/A</v>
      </c>
      <c r="AM979" s="11" t="e">
        <f>_xlfn.IFNA(VLOOKUP($E979, Individual_Pitching___Dashboard[], 20, FALSE), VLOOKUP($C979,Team_Pitching___Advanced[[Team]:[xFIP]],19,FALSE))</f>
        <v>#N/A</v>
      </c>
      <c r="AN979" s="11" t="e">
        <f>_xlfn.IFNA(VLOOKUP($E979,Individual_Pitching___Advanced[],21,FALSE),VLOOKUP($C979,Team_Pitching___Advanced[[Team]:[SIERA]],20,FALSE))</f>
        <v>#N/A</v>
      </c>
      <c r="AO979" s="11" t="e">
        <f>VLOOKUP($C979, 'Team Per G'!$A$2:$G$31, 7, FALSE)</f>
        <v>#N/A</v>
      </c>
      <c r="AP979" s="11" t="e">
        <f>VLOOKUP($C979, 'FanGraphs - Team WAR Projected'!$B$2:$E$31, 3, FALSE)/162</f>
        <v>#N/A</v>
      </c>
      <c r="AQ979" s="11" t="e">
        <f t="shared" si="182"/>
        <v>#N/A</v>
      </c>
      <c r="AR979" s="11" t="e">
        <f>VLOOKUP($C979, Team_Pitching___Advanced[[Team]:[xFIP]], 19,FALSE)</f>
        <v>#N/A</v>
      </c>
      <c r="AS979" s="11" t="e">
        <f>VLOOKUP($C979, Team_Pitching___Advanced[], 20, FALSE)</f>
        <v>#N/A</v>
      </c>
      <c r="AT979" s="11" t="e">
        <f>VLOOKUP($C979, Team_Batting___Dashboard[[Team]:[wOBA]], 16, FALSE)</f>
        <v>#N/A</v>
      </c>
      <c r="AU979" s="11" t="e">
        <f>VLOOKUP($C979, Team_Batting___Advanced[[Team]:[OPS]], 9, FALSE)</f>
        <v>#N/A</v>
      </c>
      <c r="AV979" s="11" t="e">
        <f>VLOOKUP($C979, Team_Batting___Advanced[], 19, FALSE)</f>
        <v>#N/A</v>
      </c>
      <c r="AW979" s="11" t="e">
        <f>VLOOKUP($C979, 'Team Per G'!$A$2:$G$31, 3, FALSE)</f>
        <v>#N/A</v>
      </c>
      <c r="AX979" s="11" t="e">
        <f>VLOOKUP($C979, 'Team Per G'!$A$2:$G$31, 5, FALSE)</f>
        <v>#N/A</v>
      </c>
      <c r="AY979" s="11" t="e">
        <f>VLOOKUP($C979, 'Team Per G'!$A$2:$G$31, 4, FALSE)</f>
        <v>#N/A</v>
      </c>
      <c r="AZ979" s="11" t="e">
        <f>VLOOKUP($C979, Team_Batting___Dashboard[], 22, FALSE)/$AH979</f>
        <v>#N/A</v>
      </c>
      <c r="BA979" s="11" t="e">
        <f>VLOOKUP($C979, 'FanGraphs - Team WAR Projected'!$B$2:$E$31, 4, FALSE)/162</f>
        <v>#N/A</v>
      </c>
      <c r="BB979" s="11" t="e">
        <f t="shared" si="183"/>
        <v>#N/A</v>
      </c>
      <c r="BC979" s="11" t="e">
        <f>VLOOKUP($C979, FanGraphs_Standings[[Abbreviation]:[2024 Year to Date RS/G]], 6, FALSE)/$AH979</f>
        <v>#N/A</v>
      </c>
      <c r="BD979" s="11" t="e">
        <f>VLOOKUP($C979, FanGraphs_Standings[[Abbreviation]:[2024 Projected Full Season RDif]], 19, FALSE)/162</f>
        <v>#N/A</v>
      </c>
      <c r="BE979" s="11" t="e">
        <f t="shared" si="184"/>
        <v>#N/A</v>
      </c>
      <c r="BF979" s="11" t="e">
        <f>VLOOKUP($C979, FanGraphs_Standings[[Abbreviation]:[2024 Projected Full Season RDif]], 5, FALSE)</f>
        <v>#N/A</v>
      </c>
      <c r="BG979" s="11" t="e">
        <f>VLOOKUP($C979, FanGraphs_Standings[[Abbreviation]:[2024 Projected Full Season W%]], 18, FALSE)</f>
        <v>#N/A</v>
      </c>
      <c r="BH979" s="11" t="e">
        <f t="shared" si="185"/>
        <v>#N/A</v>
      </c>
      <c r="BI979" s="11" t="e">
        <f>VLOOKUP($C979, 'Home Field Adv'!$A$2:$K$31, 11, FALSE)</f>
        <v>#N/A</v>
      </c>
      <c r="BL979" s="12" t="str">
        <f t="shared" si="186"/>
        <v/>
      </c>
      <c r="BM979" s="12" t="str">
        <f t="shared" si="176"/>
        <v/>
      </c>
      <c r="BN979" s="12" t="str">
        <f t="shared" si="187"/>
        <v/>
      </c>
    </row>
    <row r="980" spans="6:66" x14ac:dyDescent="0.45">
      <c r="F980" s="11" t="e">
        <f>VLOOKUP($B980, FanGraphs_Standings[[Abbreviation]:[2024 Year to Date G]], 2, FALSE)</f>
        <v>#N/A</v>
      </c>
      <c r="G980" s="11" t="e">
        <f>_xlfn.IFNA(VLOOKUP($D980, 'SP Per G'!$A$2:$D$1385, 3, FALSE),M980)</f>
        <v>#N/A</v>
      </c>
      <c r="H980" s="11" t="e">
        <f>IF(AND(ISNA(VLOOKUP($D980, 'SP Per G'!$A$2:$D$1385, 4, FALSE)), ISTEXT($D980)), G980,IF(ISNA(VLOOKUP($D980, 'SP Per G'!$A$2:$D$1385, 4, FALSE)), M980, VLOOKUP($D980, 'SP Per G'!$A$2:$D$1385, 4, FALSE)))</f>
        <v>#N/A</v>
      </c>
      <c r="I980" s="11" t="e">
        <f t="shared" si="177"/>
        <v>#N/A</v>
      </c>
      <c r="J980" s="11" t="e">
        <f>_xlfn.IFNA(VLOOKUP($D980,Individual_Pitching___Dashboard[],18,FALSE),VLOOKUP(B980,Team_Pitching___Dashboard[[Team]:[ERA]],17,FALSE))</f>
        <v>#N/A</v>
      </c>
      <c r="K980" s="11" t="e">
        <f>_xlfn.IFNA(VLOOKUP($D980, Individual_Pitching___Dashboard[], 20, FALSE), VLOOKUP(B980,Team_Pitching___Dashboard[[Team]:[xFIP]],20,FALSE))</f>
        <v>#N/A</v>
      </c>
      <c r="L980" s="11" t="e">
        <f>_xlfn.IFNA(VLOOKUP($D980, Individual_Pitching___Advanced[], 21,FALSE), VLOOKUP(B980, Team_Pitching___Advanced[], 20, FALSE))</f>
        <v>#N/A</v>
      </c>
      <c r="M980" s="11" t="e">
        <f>VLOOKUP($B980, 'Team Per G'!$A$2:$G$31, 7, FALSE)</f>
        <v>#N/A</v>
      </c>
      <c r="N980" s="11" t="e">
        <f>VLOOKUP($B980, 'FanGraphs - Team WAR Projected'!$B$2:$E$31, 3, FALSE)/162</f>
        <v>#N/A</v>
      </c>
      <c r="O980" s="11" t="e">
        <f t="shared" si="178"/>
        <v>#N/A</v>
      </c>
      <c r="P980" s="11" t="e">
        <f>VLOOKUP($B980, Team_Pitching___Advanced[[Team]:[xFIP]], 19,FALSE)</f>
        <v>#N/A</v>
      </c>
      <c r="Q980" s="11" t="e">
        <f>VLOOKUP($B980, Team_Pitching___Advanced[], 20, FALSE)</f>
        <v>#N/A</v>
      </c>
      <c r="R980" s="11" t="e">
        <f>VLOOKUP($B980, Team_Batting___Dashboard[[Team]:[wOBA]], 16, FALSE)</f>
        <v>#N/A</v>
      </c>
      <c r="S980" s="11" t="e">
        <f>VLOOKUP($B980, Team_Batting___Advanced[[Team]:[OPS]], 9, FALSE)</f>
        <v>#N/A</v>
      </c>
      <c r="T980" s="11" t="e">
        <f>VLOOKUP($B980, Team_Batting___Advanced[], 19, FALSE)</f>
        <v>#N/A</v>
      </c>
      <c r="U980" s="11" t="e">
        <f>VLOOKUP($B980, 'Team Per G'!$A$2:$G$31, 3, FALSE)</f>
        <v>#N/A</v>
      </c>
      <c r="V980" s="11" t="e">
        <f>VLOOKUP($B980, 'Team Per G'!$A$2:$G$31, 5, FALSE)</f>
        <v>#N/A</v>
      </c>
      <c r="W980" s="11" t="e">
        <f>VLOOKUP($B980, 'Team Per G'!$A$2:$G$31, 4, FALSE)</f>
        <v>#N/A</v>
      </c>
      <c r="X980" s="11" t="e">
        <f>VLOOKUP($B980, Team_Batting___Dashboard[], 22, FALSE)/$F980</f>
        <v>#N/A</v>
      </c>
      <c r="Y980" s="11" t="e">
        <f>VLOOKUP($B980, 'FanGraphs - Team WAR Projected'!$B$2:$E$31, 4, FALSE)/162</f>
        <v>#N/A</v>
      </c>
      <c r="Z980" s="11" t="e">
        <f t="shared" si="179"/>
        <v>#N/A</v>
      </c>
      <c r="AA980" s="11" t="e">
        <f>VLOOKUP($B980, FanGraphs_Standings[[Abbreviation]:[2024 Year to Date RS/G]], 6, FALSE)/$F980</f>
        <v>#N/A</v>
      </c>
      <c r="AB980" s="11" t="e">
        <f>VLOOKUP($B980, FanGraphs_Standings[[Abbreviation]:[2024 Projected Full Season RDif]], 19, FALSE)/162</f>
        <v>#N/A</v>
      </c>
      <c r="AC980" s="11" t="e">
        <f t="shared" si="188"/>
        <v>#N/A</v>
      </c>
      <c r="AD980" s="11" t="e">
        <f>VLOOKUP($B980, FanGraphs_Standings[[Abbreviation]:[2024 Projected Full Season RDif]], 5, FALSE)</f>
        <v>#N/A</v>
      </c>
      <c r="AE980" s="11" t="e">
        <f>VLOOKUP($B980, FanGraphs_Standings[[Abbreviation]:[2024 Projected Full Season W%]], 18, FALSE)</f>
        <v>#N/A</v>
      </c>
      <c r="AF980" s="11" t="e">
        <f t="shared" si="180"/>
        <v>#N/A</v>
      </c>
      <c r="AG980" s="11" t="e">
        <f>VLOOKUP($B980, 'Home Field Adv'!$A$2:$I$31, 9, FALSE)</f>
        <v>#N/A</v>
      </c>
      <c r="AH980" s="11" t="e">
        <f>VLOOKUP($C980, FanGraphs_Standings[[Abbreviation]:[2024 Year to Date G]], 2, FALSE)</f>
        <v>#N/A</v>
      </c>
      <c r="AI980" s="11" t="e">
        <f>_xlfn.IFNA(VLOOKUP($E980, 'SP Per G'!$A$2:$D$1385, 3, FALSE), AO980)</f>
        <v>#N/A</v>
      </c>
      <c r="AJ980" s="11" t="e">
        <f>IF(AND(ISNA(VLOOKUP($E980, 'SP Per G'!$A$2:$D$1385, 4, FALSE)), ISTEXT($E980)), AI980,IF(ISNA(VLOOKUP($E980, 'SP Per G'!$A$2:$D$1385, 4, FALSE)), AO980, VLOOKUP($E980, 'SP Per G'!$A$2:$D$1385, 4, FALSE)))</f>
        <v>#N/A</v>
      </c>
      <c r="AK980" s="11" t="e">
        <f t="shared" si="181"/>
        <v>#N/A</v>
      </c>
      <c r="AL980" s="11" t="e">
        <f>_xlfn.IFNA(VLOOKUP($E980, Individual_Pitching___Dashboard[], 18, FALSE), VLOOKUP($C980,Team_Pitching___Advanced[[Team]:[SIERA]],16,FALSE))</f>
        <v>#N/A</v>
      </c>
      <c r="AM980" s="11" t="e">
        <f>_xlfn.IFNA(VLOOKUP($E980, Individual_Pitching___Dashboard[], 20, FALSE), VLOOKUP($C980,Team_Pitching___Advanced[[Team]:[xFIP]],19,FALSE))</f>
        <v>#N/A</v>
      </c>
      <c r="AN980" s="11" t="e">
        <f>_xlfn.IFNA(VLOOKUP($E980,Individual_Pitching___Advanced[],21,FALSE),VLOOKUP($C980,Team_Pitching___Advanced[[Team]:[SIERA]],20,FALSE))</f>
        <v>#N/A</v>
      </c>
      <c r="AO980" s="11" t="e">
        <f>VLOOKUP($C980, 'Team Per G'!$A$2:$G$31, 7, FALSE)</f>
        <v>#N/A</v>
      </c>
      <c r="AP980" s="11" t="e">
        <f>VLOOKUP($C980, 'FanGraphs - Team WAR Projected'!$B$2:$E$31, 3, FALSE)/162</f>
        <v>#N/A</v>
      </c>
      <c r="AQ980" s="11" t="e">
        <f t="shared" si="182"/>
        <v>#N/A</v>
      </c>
      <c r="AR980" s="11" t="e">
        <f>VLOOKUP($C980, Team_Pitching___Advanced[[Team]:[xFIP]], 19,FALSE)</f>
        <v>#N/A</v>
      </c>
      <c r="AS980" s="11" t="e">
        <f>VLOOKUP($C980, Team_Pitching___Advanced[], 20, FALSE)</f>
        <v>#N/A</v>
      </c>
      <c r="AT980" s="11" t="e">
        <f>VLOOKUP($C980, Team_Batting___Dashboard[[Team]:[wOBA]], 16, FALSE)</f>
        <v>#N/A</v>
      </c>
      <c r="AU980" s="11" t="e">
        <f>VLOOKUP($C980, Team_Batting___Advanced[[Team]:[OPS]], 9, FALSE)</f>
        <v>#N/A</v>
      </c>
      <c r="AV980" s="11" t="e">
        <f>VLOOKUP($C980, Team_Batting___Advanced[], 19, FALSE)</f>
        <v>#N/A</v>
      </c>
      <c r="AW980" s="11" t="e">
        <f>VLOOKUP($C980, 'Team Per G'!$A$2:$G$31, 3, FALSE)</f>
        <v>#N/A</v>
      </c>
      <c r="AX980" s="11" t="e">
        <f>VLOOKUP($C980, 'Team Per G'!$A$2:$G$31, 5, FALSE)</f>
        <v>#N/A</v>
      </c>
      <c r="AY980" s="11" t="e">
        <f>VLOOKUP($C980, 'Team Per G'!$A$2:$G$31, 4, FALSE)</f>
        <v>#N/A</v>
      </c>
      <c r="AZ980" s="11" t="e">
        <f>VLOOKUP($C980, Team_Batting___Dashboard[], 22, FALSE)/$AH980</f>
        <v>#N/A</v>
      </c>
      <c r="BA980" s="11" t="e">
        <f>VLOOKUP($C980, 'FanGraphs - Team WAR Projected'!$B$2:$E$31, 4, FALSE)/162</f>
        <v>#N/A</v>
      </c>
      <c r="BB980" s="11" t="e">
        <f t="shared" si="183"/>
        <v>#N/A</v>
      </c>
      <c r="BC980" s="11" t="e">
        <f>VLOOKUP($C980, FanGraphs_Standings[[Abbreviation]:[2024 Year to Date RS/G]], 6, FALSE)/$AH980</f>
        <v>#N/A</v>
      </c>
      <c r="BD980" s="11" t="e">
        <f>VLOOKUP($C980, FanGraphs_Standings[[Abbreviation]:[2024 Projected Full Season RDif]], 19, FALSE)/162</f>
        <v>#N/A</v>
      </c>
      <c r="BE980" s="11" t="e">
        <f t="shared" si="184"/>
        <v>#N/A</v>
      </c>
      <c r="BF980" s="11" t="e">
        <f>VLOOKUP($C980, FanGraphs_Standings[[Abbreviation]:[2024 Projected Full Season RDif]], 5, FALSE)</f>
        <v>#N/A</v>
      </c>
      <c r="BG980" s="11" t="e">
        <f>VLOOKUP($C980, FanGraphs_Standings[[Abbreviation]:[2024 Projected Full Season W%]], 18, FALSE)</f>
        <v>#N/A</v>
      </c>
      <c r="BH980" s="11" t="e">
        <f t="shared" si="185"/>
        <v>#N/A</v>
      </c>
      <c r="BI980" s="11" t="e">
        <f>VLOOKUP($C980, 'Home Field Adv'!$A$2:$K$31, 11, FALSE)</f>
        <v>#N/A</v>
      </c>
      <c r="BL980" s="12" t="str">
        <f t="shared" si="186"/>
        <v/>
      </c>
      <c r="BM980" s="12" t="str">
        <f t="shared" si="176"/>
        <v/>
      </c>
      <c r="BN980" s="12" t="str">
        <f t="shared" si="187"/>
        <v/>
      </c>
    </row>
    <row r="981" spans="6:66" x14ac:dyDescent="0.45">
      <c r="F981" s="11" t="e">
        <f>VLOOKUP($B981, FanGraphs_Standings[[Abbreviation]:[2024 Year to Date G]], 2, FALSE)</f>
        <v>#N/A</v>
      </c>
      <c r="G981" s="11" t="e">
        <f>_xlfn.IFNA(VLOOKUP($D981, 'SP Per G'!$A$2:$D$1385, 3, FALSE),M981)</f>
        <v>#N/A</v>
      </c>
      <c r="H981" s="11" t="e">
        <f>IF(AND(ISNA(VLOOKUP($D981, 'SP Per G'!$A$2:$D$1385, 4, FALSE)), ISTEXT($D981)), G981,IF(ISNA(VLOOKUP($D981, 'SP Per G'!$A$2:$D$1385, 4, FALSE)), M981, VLOOKUP($D981, 'SP Per G'!$A$2:$D$1385, 4, FALSE)))</f>
        <v>#N/A</v>
      </c>
      <c r="I981" s="11" t="e">
        <f t="shared" si="177"/>
        <v>#N/A</v>
      </c>
      <c r="J981" s="11" t="e">
        <f>_xlfn.IFNA(VLOOKUP($D981,Individual_Pitching___Dashboard[],18,FALSE),VLOOKUP(B981,Team_Pitching___Dashboard[[Team]:[ERA]],17,FALSE))</f>
        <v>#N/A</v>
      </c>
      <c r="K981" s="11" t="e">
        <f>_xlfn.IFNA(VLOOKUP($D981, Individual_Pitching___Dashboard[], 20, FALSE), VLOOKUP(B981,Team_Pitching___Dashboard[[Team]:[xFIP]],20,FALSE))</f>
        <v>#N/A</v>
      </c>
      <c r="L981" s="11" t="e">
        <f>_xlfn.IFNA(VLOOKUP($D981, Individual_Pitching___Advanced[], 21,FALSE), VLOOKUP(B981, Team_Pitching___Advanced[], 20, FALSE))</f>
        <v>#N/A</v>
      </c>
      <c r="M981" s="11" t="e">
        <f>VLOOKUP($B981, 'Team Per G'!$A$2:$G$31, 7, FALSE)</f>
        <v>#N/A</v>
      </c>
      <c r="N981" s="11" t="e">
        <f>VLOOKUP($B981, 'FanGraphs - Team WAR Projected'!$B$2:$E$31, 3, FALSE)/162</f>
        <v>#N/A</v>
      </c>
      <c r="O981" s="11" t="e">
        <f t="shared" si="178"/>
        <v>#N/A</v>
      </c>
      <c r="P981" s="11" t="e">
        <f>VLOOKUP($B981, Team_Pitching___Advanced[[Team]:[xFIP]], 19,FALSE)</f>
        <v>#N/A</v>
      </c>
      <c r="Q981" s="11" t="e">
        <f>VLOOKUP($B981, Team_Pitching___Advanced[], 20, FALSE)</f>
        <v>#N/A</v>
      </c>
      <c r="R981" s="11" t="e">
        <f>VLOOKUP($B981, Team_Batting___Dashboard[[Team]:[wOBA]], 16, FALSE)</f>
        <v>#N/A</v>
      </c>
      <c r="S981" s="11" t="e">
        <f>VLOOKUP($B981, Team_Batting___Advanced[[Team]:[OPS]], 9, FALSE)</f>
        <v>#N/A</v>
      </c>
      <c r="T981" s="11" t="e">
        <f>VLOOKUP($B981, Team_Batting___Advanced[], 19, FALSE)</f>
        <v>#N/A</v>
      </c>
      <c r="U981" s="11" t="e">
        <f>VLOOKUP($B981, 'Team Per G'!$A$2:$G$31, 3, FALSE)</f>
        <v>#N/A</v>
      </c>
      <c r="V981" s="11" t="e">
        <f>VLOOKUP($B981, 'Team Per G'!$A$2:$G$31, 5, FALSE)</f>
        <v>#N/A</v>
      </c>
      <c r="W981" s="11" t="e">
        <f>VLOOKUP($B981, 'Team Per G'!$A$2:$G$31, 4, FALSE)</f>
        <v>#N/A</v>
      </c>
      <c r="X981" s="11" t="e">
        <f>VLOOKUP($B981, Team_Batting___Dashboard[], 22, FALSE)/$F981</f>
        <v>#N/A</v>
      </c>
      <c r="Y981" s="11" t="e">
        <f>VLOOKUP($B981, 'FanGraphs - Team WAR Projected'!$B$2:$E$31, 4, FALSE)/162</f>
        <v>#N/A</v>
      </c>
      <c r="Z981" s="11" t="e">
        <f t="shared" si="179"/>
        <v>#N/A</v>
      </c>
      <c r="AA981" s="11" t="e">
        <f>VLOOKUP($B981, FanGraphs_Standings[[Abbreviation]:[2024 Year to Date RS/G]], 6, FALSE)/$F981</f>
        <v>#N/A</v>
      </c>
      <c r="AB981" s="11" t="e">
        <f>VLOOKUP($B981, FanGraphs_Standings[[Abbreviation]:[2024 Projected Full Season RDif]], 19, FALSE)/162</f>
        <v>#N/A</v>
      </c>
      <c r="AC981" s="11" t="e">
        <f t="shared" si="188"/>
        <v>#N/A</v>
      </c>
      <c r="AD981" s="11" t="e">
        <f>VLOOKUP($B981, FanGraphs_Standings[[Abbreviation]:[2024 Projected Full Season RDif]], 5, FALSE)</f>
        <v>#N/A</v>
      </c>
      <c r="AE981" s="11" t="e">
        <f>VLOOKUP($B981, FanGraphs_Standings[[Abbreviation]:[2024 Projected Full Season W%]], 18, FALSE)</f>
        <v>#N/A</v>
      </c>
      <c r="AF981" s="11" t="e">
        <f t="shared" si="180"/>
        <v>#N/A</v>
      </c>
      <c r="AG981" s="11" t="e">
        <f>VLOOKUP($B981, 'Home Field Adv'!$A$2:$I$31, 9, FALSE)</f>
        <v>#N/A</v>
      </c>
      <c r="AH981" s="11" t="e">
        <f>VLOOKUP($C981, FanGraphs_Standings[[Abbreviation]:[2024 Year to Date G]], 2, FALSE)</f>
        <v>#N/A</v>
      </c>
      <c r="AI981" s="11" t="e">
        <f>_xlfn.IFNA(VLOOKUP($E981, 'SP Per G'!$A$2:$D$1385, 3, FALSE), AO981)</f>
        <v>#N/A</v>
      </c>
      <c r="AJ981" s="11" t="e">
        <f>IF(AND(ISNA(VLOOKUP($E981, 'SP Per G'!$A$2:$D$1385, 4, FALSE)), ISTEXT($E981)), AI981,IF(ISNA(VLOOKUP($E981, 'SP Per G'!$A$2:$D$1385, 4, FALSE)), AO981, VLOOKUP($E981, 'SP Per G'!$A$2:$D$1385, 4, FALSE)))</f>
        <v>#N/A</v>
      </c>
      <c r="AK981" s="11" t="e">
        <f t="shared" si="181"/>
        <v>#N/A</v>
      </c>
      <c r="AL981" s="11" t="e">
        <f>_xlfn.IFNA(VLOOKUP($E981, Individual_Pitching___Dashboard[], 18, FALSE), VLOOKUP($C981,Team_Pitching___Advanced[[Team]:[SIERA]],16,FALSE))</f>
        <v>#N/A</v>
      </c>
      <c r="AM981" s="11" t="e">
        <f>_xlfn.IFNA(VLOOKUP($E981, Individual_Pitching___Dashboard[], 20, FALSE), VLOOKUP($C981,Team_Pitching___Advanced[[Team]:[xFIP]],19,FALSE))</f>
        <v>#N/A</v>
      </c>
      <c r="AN981" s="11" t="e">
        <f>_xlfn.IFNA(VLOOKUP($E981,Individual_Pitching___Advanced[],21,FALSE),VLOOKUP($C981,Team_Pitching___Advanced[[Team]:[SIERA]],20,FALSE))</f>
        <v>#N/A</v>
      </c>
      <c r="AO981" s="11" t="e">
        <f>VLOOKUP($C981, 'Team Per G'!$A$2:$G$31, 7, FALSE)</f>
        <v>#N/A</v>
      </c>
      <c r="AP981" s="11" t="e">
        <f>VLOOKUP($C981, 'FanGraphs - Team WAR Projected'!$B$2:$E$31, 3, FALSE)/162</f>
        <v>#N/A</v>
      </c>
      <c r="AQ981" s="11" t="e">
        <f t="shared" si="182"/>
        <v>#N/A</v>
      </c>
      <c r="AR981" s="11" t="e">
        <f>VLOOKUP($C981, Team_Pitching___Advanced[[Team]:[xFIP]], 19,FALSE)</f>
        <v>#N/A</v>
      </c>
      <c r="AS981" s="11" t="e">
        <f>VLOOKUP($C981, Team_Pitching___Advanced[], 20, FALSE)</f>
        <v>#N/A</v>
      </c>
      <c r="AT981" s="11" t="e">
        <f>VLOOKUP($C981, Team_Batting___Dashboard[[Team]:[wOBA]], 16, FALSE)</f>
        <v>#N/A</v>
      </c>
      <c r="AU981" s="11" t="e">
        <f>VLOOKUP($C981, Team_Batting___Advanced[[Team]:[OPS]], 9, FALSE)</f>
        <v>#N/A</v>
      </c>
      <c r="AV981" s="11" t="e">
        <f>VLOOKUP($C981, Team_Batting___Advanced[], 19, FALSE)</f>
        <v>#N/A</v>
      </c>
      <c r="AW981" s="11" t="e">
        <f>VLOOKUP($C981, 'Team Per G'!$A$2:$G$31, 3, FALSE)</f>
        <v>#N/A</v>
      </c>
      <c r="AX981" s="11" t="e">
        <f>VLOOKUP($C981, 'Team Per G'!$A$2:$G$31, 5, FALSE)</f>
        <v>#N/A</v>
      </c>
      <c r="AY981" s="11" t="e">
        <f>VLOOKUP($C981, 'Team Per G'!$A$2:$G$31, 4, FALSE)</f>
        <v>#N/A</v>
      </c>
      <c r="AZ981" s="11" t="e">
        <f>VLOOKUP($C981, Team_Batting___Dashboard[], 22, FALSE)/$AH981</f>
        <v>#N/A</v>
      </c>
      <c r="BA981" s="11" t="e">
        <f>VLOOKUP($C981, 'FanGraphs - Team WAR Projected'!$B$2:$E$31, 4, FALSE)/162</f>
        <v>#N/A</v>
      </c>
      <c r="BB981" s="11" t="e">
        <f t="shared" si="183"/>
        <v>#N/A</v>
      </c>
      <c r="BC981" s="11" t="e">
        <f>VLOOKUP($C981, FanGraphs_Standings[[Abbreviation]:[2024 Year to Date RS/G]], 6, FALSE)/$AH981</f>
        <v>#N/A</v>
      </c>
      <c r="BD981" s="11" t="e">
        <f>VLOOKUP($C981, FanGraphs_Standings[[Abbreviation]:[2024 Projected Full Season RDif]], 19, FALSE)/162</f>
        <v>#N/A</v>
      </c>
      <c r="BE981" s="11" t="e">
        <f t="shared" si="184"/>
        <v>#N/A</v>
      </c>
      <c r="BF981" s="11" t="e">
        <f>VLOOKUP($C981, FanGraphs_Standings[[Abbreviation]:[2024 Projected Full Season RDif]], 5, FALSE)</f>
        <v>#N/A</v>
      </c>
      <c r="BG981" s="11" t="e">
        <f>VLOOKUP($C981, FanGraphs_Standings[[Abbreviation]:[2024 Projected Full Season W%]], 18, FALSE)</f>
        <v>#N/A</v>
      </c>
      <c r="BH981" s="11" t="e">
        <f t="shared" si="185"/>
        <v>#N/A</v>
      </c>
      <c r="BI981" s="11" t="e">
        <f>VLOOKUP($C981, 'Home Field Adv'!$A$2:$K$31, 11, FALSE)</f>
        <v>#N/A</v>
      </c>
      <c r="BL981" s="12" t="str">
        <f t="shared" si="186"/>
        <v/>
      </c>
      <c r="BM981" s="12" t="str">
        <f t="shared" si="176"/>
        <v/>
      </c>
      <c r="BN981" s="12" t="str">
        <f t="shared" si="187"/>
        <v/>
      </c>
    </row>
    <row r="982" spans="6:66" x14ac:dyDescent="0.45">
      <c r="F982" s="11" t="e">
        <f>VLOOKUP($B982, FanGraphs_Standings[[Abbreviation]:[2024 Year to Date G]], 2, FALSE)</f>
        <v>#N/A</v>
      </c>
      <c r="G982" s="11" t="e">
        <f>_xlfn.IFNA(VLOOKUP($D982, 'SP Per G'!$A$2:$D$1385, 3, FALSE),M982)</f>
        <v>#N/A</v>
      </c>
      <c r="H982" s="11" t="e">
        <f>IF(AND(ISNA(VLOOKUP($D982, 'SP Per G'!$A$2:$D$1385, 4, FALSE)), ISTEXT($D982)), G982,IF(ISNA(VLOOKUP($D982, 'SP Per G'!$A$2:$D$1385, 4, FALSE)), M982, VLOOKUP($D982, 'SP Per G'!$A$2:$D$1385, 4, FALSE)))</f>
        <v>#N/A</v>
      </c>
      <c r="I982" s="11" t="e">
        <f t="shared" si="177"/>
        <v>#N/A</v>
      </c>
      <c r="J982" s="11" t="e">
        <f>_xlfn.IFNA(VLOOKUP($D982,Individual_Pitching___Dashboard[],18,FALSE),VLOOKUP(B982,Team_Pitching___Dashboard[[Team]:[ERA]],17,FALSE))</f>
        <v>#N/A</v>
      </c>
      <c r="K982" s="11" t="e">
        <f>_xlfn.IFNA(VLOOKUP($D982, Individual_Pitching___Dashboard[], 20, FALSE), VLOOKUP(B982,Team_Pitching___Dashboard[[Team]:[xFIP]],20,FALSE))</f>
        <v>#N/A</v>
      </c>
      <c r="L982" s="11" t="e">
        <f>_xlfn.IFNA(VLOOKUP($D982, Individual_Pitching___Advanced[], 21,FALSE), VLOOKUP(B982, Team_Pitching___Advanced[], 20, FALSE))</f>
        <v>#N/A</v>
      </c>
      <c r="M982" s="11" t="e">
        <f>VLOOKUP($B982, 'Team Per G'!$A$2:$G$31, 7, FALSE)</f>
        <v>#N/A</v>
      </c>
      <c r="N982" s="11" t="e">
        <f>VLOOKUP($B982, 'FanGraphs - Team WAR Projected'!$B$2:$E$31, 3, FALSE)/162</f>
        <v>#N/A</v>
      </c>
      <c r="O982" s="11" t="e">
        <f t="shared" si="178"/>
        <v>#N/A</v>
      </c>
      <c r="P982" s="11" t="e">
        <f>VLOOKUP($B982, Team_Pitching___Advanced[[Team]:[xFIP]], 19,FALSE)</f>
        <v>#N/A</v>
      </c>
      <c r="Q982" s="11" t="e">
        <f>VLOOKUP($B982, Team_Pitching___Advanced[], 20, FALSE)</f>
        <v>#N/A</v>
      </c>
      <c r="R982" s="11" t="e">
        <f>VLOOKUP($B982, Team_Batting___Dashboard[[Team]:[wOBA]], 16, FALSE)</f>
        <v>#N/A</v>
      </c>
      <c r="S982" s="11" t="e">
        <f>VLOOKUP($B982, Team_Batting___Advanced[[Team]:[OPS]], 9, FALSE)</f>
        <v>#N/A</v>
      </c>
      <c r="T982" s="11" t="e">
        <f>VLOOKUP($B982, Team_Batting___Advanced[], 19, FALSE)</f>
        <v>#N/A</v>
      </c>
      <c r="U982" s="11" t="e">
        <f>VLOOKUP($B982, 'Team Per G'!$A$2:$G$31, 3, FALSE)</f>
        <v>#N/A</v>
      </c>
      <c r="V982" s="11" t="e">
        <f>VLOOKUP($B982, 'Team Per G'!$A$2:$G$31, 5, FALSE)</f>
        <v>#N/A</v>
      </c>
      <c r="W982" s="11" t="e">
        <f>VLOOKUP($B982, 'Team Per G'!$A$2:$G$31, 4, FALSE)</f>
        <v>#N/A</v>
      </c>
      <c r="X982" s="11" t="e">
        <f>VLOOKUP($B982, Team_Batting___Dashboard[], 22, FALSE)/$F982</f>
        <v>#N/A</v>
      </c>
      <c r="Y982" s="11" t="e">
        <f>VLOOKUP($B982, 'FanGraphs - Team WAR Projected'!$B$2:$E$31, 4, FALSE)/162</f>
        <v>#N/A</v>
      </c>
      <c r="Z982" s="11" t="e">
        <f t="shared" si="179"/>
        <v>#N/A</v>
      </c>
      <c r="AA982" s="11" t="e">
        <f>VLOOKUP($B982, FanGraphs_Standings[[Abbreviation]:[2024 Year to Date RS/G]], 6, FALSE)/$F982</f>
        <v>#N/A</v>
      </c>
      <c r="AB982" s="11" t="e">
        <f>VLOOKUP($B982, FanGraphs_Standings[[Abbreviation]:[2024 Projected Full Season RDif]], 19, FALSE)/162</f>
        <v>#N/A</v>
      </c>
      <c r="AC982" s="11" t="e">
        <f t="shared" si="188"/>
        <v>#N/A</v>
      </c>
      <c r="AD982" s="11" t="e">
        <f>VLOOKUP($B982, FanGraphs_Standings[[Abbreviation]:[2024 Projected Full Season RDif]], 5, FALSE)</f>
        <v>#N/A</v>
      </c>
      <c r="AE982" s="11" t="e">
        <f>VLOOKUP($B982, FanGraphs_Standings[[Abbreviation]:[2024 Projected Full Season W%]], 18, FALSE)</f>
        <v>#N/A</v>
      </c>
      <c r="AF982" s="11" t="e">
        <f t="shared" si="180"/>
        <v>#N/A</v>
      </c>
      <c r="AG982" s="11" t="e">
        <f>VLOOKUP($B982, 'Home Field Adv'!$A$2:$I$31, 9, FALSE)</f>
        <v>#N/A</v>
      </c>
      <c r="AH982" s="11" t="e">
        <f>VLOOKUP($C982, FanGraphs_Standings[[Abbreviation]:[2024 Year to Date G]], 2, FALSE)</f>
        <v>#N/A</v>
      </c>
      <c r="AI982" s="11" t="e">
        <f>_xlfn.IFNA(VLOOKUP($E982, 'SP Per G'!$A$2:$D$1385, 3, FALSE), AO982)</f>
        <v>#N/A</v>
      </c>
      <c r="AJ982" s="11" t="e">
        <f>IF(AND(ISNA(VLOOKUP($E982, 'SP Per G'!$A$2:$D$1385, 4, FALSE)), ISTEXT($E982)), AI982,IF(ISNA(VLOOKUP($E982, 'SP Per G'!$A$2:$D$1385, 4, FALSE)), AO982, VLOOKUP($E982, 'SP Per G'!$A$2:$D$1385, 4, FALSE)))</f>
        <v>#N/A</v>
      </c>
      <c r="AK982" s="11" t="e">
        <f t="shared" si="181"/>
        <v>#N/A</v>
      </c>
      <c r="AL982" s="11" t="e">
        <f>_xlfn.IFNA(VLOOKUP($E982, Individual_Pitching___Dashboard[], 18, FALSE), VLOOKUP($C982,Team_Pitching___Advanced[[Team]:[SIERA]],16,FALSE))</f>
        <v>#N/A</v>
      </c>
      <c r="AM982" s="11" t="e">
        <f>_xlfn.IFNA(VLOOKUP($E982, Individual_Pitching___Dashboard[], 20, FALSE), VLOOKUP($C982,Team_Pitching___Advanced[[Team]:[xFIP]],19,FALSE))</f>
        <v>#N/A</v>
      </c>
      <c r="AN982" s="11" t="e">
        <f>_xlfn.IFNA(VLOOKUP($E982,Individual_Pitching___Advanced[],21,FALSE),VLOOKUP($C982,Team_Pitching___Advanced[[Team]:[SIERA]],20,FALSE))</f>
        <v>#N/A</v>
      </c>
      <c r="AO982" s="11" t="e">
        <f>VLOOKUP($C982, 'Team Per G'!$A$2:$G$31, 7, FALSE)</f>
        <v>#N/A</v>
      </c>
      <c r="AP982" s="11" t="e">
        <f>VLOOKUP($C982, 'FanGraphs - Team WAR Projected'!$B$2:$E$31, 3, FALSE)/162</f>
        <v>#N/A</v>
      </c>
      <c r="AQ982" s="11" t="e">
        <f t="shared" si="182"/>
        <v>#N/A</v>
      </c>
      <c r="AR982" s="11" t="e">
        <f>VLOOKUP($C982, Team_Pitching___Advanced[[Team]:[xFIP]], 19,FALSE)</f>
        <v>#N/A</v>
      </c>
      <c r="AS982" s="11" t="e">
        <f>VLOOKUP($C982, Team_Pitching___Advanced[], 20, FALSE)</f>
        <v>#N/A</v>
      </c>
      <c r="AT982" s="11" t="e">
        <f>VLOOKUP($C982, Team_Batting___Dashboard[[Team]:[wOBA]], 16, FALSE)</f>
        <v>#N/A</v>
      </c>
      <c r="AU982" s="11" t="e">
        <f>VLOOKUP($C982, Team_Batting___Advanced[[Team]:[OPS]], 9, FALSE)</f>
        <v>#N/A</v>
      </c>
      <c r="AV982" s="11" t="e">
        <f>VLOOKUP($C982, Team_Batting___Advanced[], 19, FALSE)</f>
        <v>#N/A</v>
      </c>
      <c r="AW982" s="11" t="e">
        <f>VLOOKUP($C982, 'Team Per G'!$A$2:$G$31, 3, FALSE)</f>
        <v>#N/A</v>
      </c>
      <c r="AX982" s="11" t="e">
        <f>VLOOKUP($C982, 'Team Per G'!$A$2:$G$31, 5, FALSE)</f>
        <v>#N/A</v>
      </c>
      <c r="AY982" s="11" t="e">
        <f>VLOOKUP($C982, 'Team Per G'!$A$2:$G$31, 4, FALSE)</f>
        <v>#N/A</v>
      </c>
      <c r="AZ982" s="11" t="e">
        <f>VLOOKUP($C982, Team_Batting___Dashboard[], 22, FALSE)/$AH982</f>
        <v>#N/A</v>
      </c>
      <c r="BA982" s="11" t="e">
        <f>VLOOKUP($C982, 'FanGraphs - Team WAR Projected'!$B$2:$E$31, 4, FALSE)/162</f>
        <v>#N/A</v>
      </c>
      <c r="BB982" s="11" t="e">
        <f t="shared" si="183"/>
        <v>#N/A</v>
      </c>
      <c r="BC982" s="11" t="e">
        <f>VLOOKUP($C982, FanGraphs_Standings[[Abbreviation]:[2024 Year to Date RS/G]], 6, FALSE)/$AH982</f>
        <v>#N/A</v>
      </c>
      <c r="BD982" s="11" t="e">
        <f>VLOOKUP($C982, FanGraphs_Standings[[Abbreviation]:[2024 Projected Full Season RDif]], 19, FALSE)/162</f>
        <v>#N/A</v>
      </c>
      <c r="BE982" s="11" t="e">
        <f t="shared" si="184"/>
        <v>#N/A</v>
      </c>
      <c r="BF982" s="11" t="e">
        <f>VLOOKUP($C982, FanGraphs_Standings[[Abbreviation]:[2024 Projected Full Season RDif]], 5, FALSE)</f>
        <v>#N/A</v>
      </c>
      <c r="BG982" s="11" t="e">
        <f>VLOOKUP($C982, FanGraphs_Standings[[Abbreviation]:[2024 Projected Full Season W%]], 18, FALSE)</f>
        <v>#N/A</v>
      </c>
      <c r="BH982" s="11" t="e">
        <f t="shared" si="185"/>
        <v>#N/A</v>
      </c>
      <c r="BI982" s="11" t="e">
        <f>VLOOKUP($C982, 'Home Field Adv'!$A$2:$K$31, 11, FALSE)</f>
        <v>#N/A</v>
      </c>
      <c r="BL982" s="12" t="str">
        <f t="shared" si="186"/>
        <v/>
      </c>
      <c r="BM982" s="12" t="str">
        <f t="shared" si="176"/>
        <v/>
      </c>
      <c r="BN982" s="12" t="str">
        <f t="shared" si="187"/>
        <v/>
      </c>
    </row>
    <row r="983" spans="6:66" x14ac:dyDescent="0.45">
      <c r="F983" s="11" t="e">
        <f>VLOOKUP($B983, FanGraphs_Standings[[Abbreviation]:[2024 Year to Date G]], 2, FALSE)</f>
        <v>#N/A</v>
      </c>
      <c r="G983" s="11" t="e">
        <f>_xlfn.IFNA(VLOOKUP($D983, 'SP Per G'!$A$2:$D$1385, 3, FALSE),M983)</f>
        <v>#N/A</v>
      </c>
      <c r="H983" s="11" t="e">
        <f>IF(AND(ISNA(VLOOKUP($D983, 'SP Per G'!$A$2:$D$1385, 4, FALSE)), ISTEXT($D983)), G983,IF(ISNA(VLOOKUP($D983, 'SP Per G'!$A$2:$D$1385, 4, FALSE)), M983, VLOOKUP($D983, 'SP Per G'!$A$2:$D$1385, 4, FALSE)))</f>
        <v>#N/A</v>
      </c>
      <c r="I983" s="11" t="e">
        <f t="shared" si="177"/>
        <v>#N/A</v>
      </c>
      <c r="J983" s="11" t="e">
        <f>_xlfn.IFNA(VLOOKUP($D983,Individual_Pitching___Dashboard[],18,FALSE),VLOOKUP(B983,Team_Pitching___Dashboard[[Team]:[ERA]],17,FALSE))</f>
        <v>#N/A</v>
      </c>
      <c r="K983" s="11" t="e">
        <f>_xlfn.IFNA(VLOOKUP($D983, Individual_Pitching___Dashboard[], 20, FALSE), VLOOKUP(B983,Team_Pitching___Dashboard[[Team]:[xFIP]],20,FALSE))</f>
        <v>#N/A</v>
      </c>
      <c r="L983" s="11" t="e">
        <f>_xlfn.IFNA(VLOOKUP($D983, Individual_Pitching___Advanced[], 21,FALSE), VLOOKUP(B983, Team_Pitching___Advanced[], 20, FALSE))</f>
        <v>#N/A</v>
      </c>
      <c r="M983" s="11" t="e">
        <f>VLOOKUP($B983, 'Team Per G'!$A$2:$G$31, 7, FALSE)</f>
        <v>#N/A</v>
      </c>
      <c r="N983" s="11" t="e">
        <f>VLOOKUP($B983, 'FanGraphs - Team WAR Projected'!$B$2:$E$31, 3, FALSE)/162</f>
        <v>#N/A</v>
      </c>
      <c r="O983" s="11" t="e">
        <f t="shared" si="178"/>
        <v>#N/A</v>
      </c>
      <c r="P983" s="11" t="e">
        <f>VLOOKUP($B983, Team_Pitching___Advanced[[Team]:[xFIP]], 19,FALSE)</f>
        <v>#N/A</v>
      </c>
      <c r="Q983" s="11" t="e">
        <f>VLOOKUP($B983, Team_Pitching___Advanced[], 20, FALSE)</f>
        <v>#N/A</v>
      </c>
      <c r="R983" s="11" t="e">
        <f>VLOOKUP($B983, Team_Batting___Dashboard[[Team]:[wOBA]], 16, FALSE)</f>
        <v>#N/A</v>
      </c>
      <c r="S983" s="11" t="e">
        <f>VLOOKUP($B983, Team_Batting___Advanced[[Team]:[OPS]], 9, FALSE)</f>
        <v>#N/A</v>
      </c>
      <c r="T983" s="11" t="e">
        <f>VLOOKUP($B983, Team_Batting___Advanced[], 19, FALSE)</f>
        <v>#N/A</v>
      </c>
      <c r="U983" s="11" t="e">
        <f>VLOOKUP($B983, 'Team Per G'!$A$2:$G$31, 3, FALSE)</f>
        <v>#N/A</v>
      </c>
      <c r="V983" s="11" t="e">
        <f>VLOOKUP($B983, 'Team Per G'!$A$2:$G$31, 5, FALSE)</f>
        <v>#N/A</v>
      </c>
      <c r="W983" s="11" t="e">
        <f>VLOOKUP($B983, 'Team Per G'!$A$2:$G$31, 4, FALSE)</f>
        <v>#N/A</v>
      </c>
      <c r="X983" s="11" t="e">
        <f>VLOOKUP($B983, Team_Batting___Dashboard[], 22, FALSE)/$F983</f>
        <v>#N/A</v>
      </c>
      <c r="Y983" s="11" t="e">
        <f>VLOOKUP($B983, 'FanGraphs - Team WAR Projected'!$B$2:$E$31, 4, FALSE)/162</f>
        <v>#N/A</v>
      </c>
      <c r="Z983" s="11" t="e">
        <f t="shared" si="179"/>
        <v>#N/A</v>
      </c>
      <c r="AA983" s="11" t="e">
        <f>VLOOKUP($B983, FanGraphs_Standings[[Abbreviation]:[2024 Year to Date RS/G]], 6, FALSE)/$F983</f>
        <v>#N/A</v>
      </c>
      <c r="AB983" s="11" t="e">
        <f>VLOOKUP($B983, FanGraphs_Standings[[Abbreviation]:[2024 Projected Full Season RDif]], 19, FALSE)/162</f>
        <v>#N/A</v>
      </c>
      <c r="AC983" s="11" t="e">
        <f t="shared" si="188"/>
        <v>#N/A</v>
      </c>
      <c r="AD983" s="11" t="e">
        <f>VLOOKUP($B983, FanGraphs_Standings[[Abbreviation]:[2024 Projected Full Season RDif]], 5, FALSE)</f>
        <v>#N/A</v>
      </c>
      <c r="AE983" s="11" t="e">
        <f>VLOOKUP($B983, FanGraphs_Standings[[Abbreviation]:[2024 Projected Full Season W%]], 18, FALSE)</f>
        <v>#N/A</v>
      </c>
      <c r="AF983" s="11" t="e">
        <f t="shared" si="180"/>
        <v>#N/A</v>
      </c>
      <c r="AG983" s="11" t="e">
        <f>VLOOKUP($B983, 'Home Field Adv'!$A$2:$I$31, 9, FALSE)</f>
        <v>#N/A</v>
      </c>
      <c r="AH983" s="11" t="e">
        <f>VLOOKUP($C983, FanGraphs_Standings[[Abbreviation]:[2024 Year to Date G]], 2, FALSE)</f>
        <v>#N/A</v>
      </c>
      <c r="AI983" s="11" t="e">
        <f>_xlfn.IFNA(VLOOKUP($E983, 'SP Per G'!$A$2:$D$1385, 3, FALSE), AO983)</f>
        <v>#N/A</v>
      </c>
      <c r="AJ983" s="11" t="e">
        <f>IF(AND(ISNA(VLOOKUP($E983, 'SP Per G'!$A$2:$D$1385, 4, FALSE)), ISTEXT($E983)), AI983,IF(ISNA(VLOOKUP($E983, 'SP Per G'!$A$2:$D$1385, 4, FALSE)), AO983, VLOOKUP($E983, 'SP Per G'!$A$2:$D$1385, 4, FALSE)))</f>
        <v>#N/A</v>
      </c>
      <c r="AK983" s="11" t="e">
        <f t="shared" si="181"/>
        <v>#N/A</v>
      </c>
      <c r="AL983" s="11" t="e">
        <f>_xlfn.IFNA(VLOOKUP($E983, Individual_Pitching___Dashboard[], 18, FALSE), VLOOKUP($C983,Team_Pitching___Advanced[[Team]:[SIERA]],16,FALSE))</f>
        <v>#N/A</v>
      </c>
      <c r="AM983" s="11" t="e">
        <f>_xlfn.IFNA(VLOOKUP($E983, Individual_Pitching___Dashboard[], 20, FALSE), VLOOKUP($C983,Team_Pitching___Advanced[[Team]:[xFIP]],19,FALSE))</f>
        <v>#N/A</v>
      </c>
      <c r="AN983" s="11" t="e">
        <f>_xlfn.IFNA(VLOOKUP($E983,Individual_Pitching___Advanced[],21,FALSE),VLOOKUP($C983,Team_Pitching___Advanced[[Team]:[SIERA]],20,FALSE))</f>
        <v>#N/A</v>
      </c>
      <c r="AO983" s="11" t="e">
        <f>VLOOKUP($C983, 'Team Per G'!$A$2:$G$31, 7, FALSE)</f>
        <v>#N/A</v>
      </c>
      <c r="AP983" s="11" t="e">
        <f>VLOOKUP($C983, 'FanGraphs - Team WAR Projected'!$B$2:$E$31, 3, FALSE)/162</f>
        <v>#N/A</v>
      </c>
      <c r="AQ983" s="11" t="e">
        <f t="shared" si="182"/>
        <v>#N/A</v>
      </c>
      <c r="AR983" s="11" t="e">
        <f>VLOOKUP($C983, Team_Pitching___Advanced[[Team]:[xFIP]], 19,FALSE)</f>
        <v>#N/A</v>
      </c>
      <c r="AS983" s="11" t="e">
        <f>VLOOKUP($C983, Team_Pitching___Advanced[], 20, FALSE)</f>
        <v>#N/A</v>
      </c>
      <c r="AT983" s="11" t="e">
        <f>VLOOKUP($C983, Team_Batting___Dashboard[[Team]:[wOBA]], 16, FALSE)</f>
        <v>#N/A</v>
      </c>
      <c r="AU983" s="11" t="e">
        <f>VLOOKUP($C983, Team_Batting___Advanced[[Team]:[OPS]], 9, FALSE)</f>
        <v>#N/A</v>
      </c>
      <c r="AV983" s="11" t="e">
        <f>VLOOKUP($C983, Team_Batting___Advanced[], 19, FALSE)</f>
        <v>#N/A</v>
      </c>
      <c r="AW983" s="11" t="e">
        <f>VLOOKUP($C983, 'Team Per G'!$A$2:$G$31, 3, FALSE)</f>
        <v>#N/A</v>
      </c>
      <c r="AX983" s="11" t="e">
        <f>VLOOKUP($C983, 'Team Per G'!$A$2:$G$31, 5, FALSE)</f>
        <v>#N/A</v>
      </c>
      <c r="AY983" s="11" t="e">
        <f>VLOOKUP($C983, 'Team Per G'!$A$2:$G$31, 4, FALSE)</f>
        <v>#N/A</v>
      </c>
      <c r="AZ983" s="11" t="e">
        <f>VLOOKUP($C983, Team_Batting___Dashboard[], 22, FALSE)/$AH983</f>
        <v>#N/A</v>
      </c>
      <c r="BA983" s="11" t="e">
        <f>VLOOKUP($C983, 'FanGraphs - Team WAR Projected'!$B$2:$E$31, 4, FALSE)/162</f>
        <v>#N/A</v>
      </c>
      <c r="BB983" s="11" t="e">
        <f t="shared" si="183"/>
        <v>#N/A</v>
      </c>
      <c r="BC983" s="11" t="e">
        <f>VLOOKUP($C983, FanGraphs_Standings[[Abbreviation]:[2024 Year to Date RS/G]], 6, FALSE)/$AH983</f>
        <v>#N/A</v>
      </c>
      <c r="BD983" s="11" t="e">
        <f>VLOOKUP($C983, FanGraphs_Standings[[Abbreviation]:[2024 Projected Full Season RDif]], 19, FALSE)/162</f>
        <v>#N/A</v>
      </c>
      <c r="BE983" s="11" t="e">
        <f t="shared" si="184"/>
        <v>#N/A</v>
      </c>
      <c r="BF983" s="11" t="e">
        <f>VLOOKUP($C983, FanGraphs_Standings[[Abbreviation]:[2024 Projected Full Season RDif]], 5, FALSE)</f>
        <v>#N/A</v>
      </c>
      <c r="BG983" s="11" t="e">
        <f>VLOOKUP($C983, FanGraphs_Standings[[Abbreviation]:[2024 Projected Full Season W%]], 18, FALSE)</f>
        <v>#N/A</v>
      </c>
      <c r="BH983" s="11" t="e">
        <f t="shared" si="185"/>
        <v>#N/A</v>
      </c>
      <c r="BI983" s="11" t="e">
        <f>VLOOKUP($C983, 'Home Field Adv'!$A$2:$K$31, 11, FALSE)</f>
        <v>#N/A</v>
      </c>
      <c r="BL983" s="12" t="str">
        <f t="shared" si="186"/>
        <v/>
      </c>
      <c r="BM983" s="12" t="str">
        <f t="shared" si="176"/>
        <v/>
      </c>
      <c r="BN983" s="12" t="str">
        <f t="shared" si="187"/>
        <v/>
      </c>
    </row>
    <row r="984" spans="6:66" x14ac:dyDescent="0.45">
      <c r="F984" s="11" t="e">
        <f>VLOOKUP($B984, FanGraphs_Standings[[Abbreviation]:[2024 Year to Date G]], 2, FALSE)</f>
        <v>#N/A</v>
      </c>
      <c r="G984" s="11" t="e">
        <f>_xlfn.IFNA(VLOOKUP($D984, 'SP Per G'!$A$2:$D$1385, 3, FALSE),M984)</f>
        <v>#N/A</v>
      </c>
      <c r="H984" s="11" t="e">
        <f>IF(AND(ISNA(VLOOKUP($D984, 'SP Per G'!$A$2:$D$1385, 4, FALSE)), ISTEXT($D984)), G984,IF(ISNA(VLOOKUP($D984, 'SP Per G'!$A$2:$D$1385, 4, FALSE)), M984, VLOOKUP($D984, 'SP Per G'!$A$2:$D$1385, 4, FALSE)))</f>
        <v>#N/A</v>
      </c>
      <c r="I984" s="11" t="e">
        <f t="shared" si="177"/>
        <v>#N/A</v>
      </c>
      <c r="J984" s="11" t="e">
        <f>_xlfn.IFNA(VLOOKUP($D984,Individual_Pitching___Dashboard[],18,FALSE),VLOOKUP(B984,Team_Pitching___Dashboard[[Team]:[ERA]],17,FALSE))</f>
        <v>#N/A</v>
      </c>
      <c r="K984" s="11" t="e">
        <f>_xlfn.IFNA(VLOOKUP($D984, Individual_Pitching___Dashboard[], 20, FALSE), VLOOKUP(B984,Team_Pitching___Dashboard[[Team]:[xFIP]],20,FALSE))</f>
        <v>#N/A</v>
      </c>
      <c r="L984" s="11" t="e">
        <f>_xlfn.IFNA(VLOOKUP($D984, Individual_Pitching___Advanced[], 21,FALSE), VLOOKUP(B984, Team_Pitching___Advanced[], 20, FALSE))</f>
        <v>#N/A</v>
      </c>
      <c r="M984" s="11" t="e">
        <f>VLOOKUP($B984, 'Team Per G'!$A$2:$G$31, 7, FALSE)</f>
        <v>#N/A</v>
      </c>
      <c r="N984" s="11" t="e">
        <f>VLOOKUP($B984, 'FanGraphs - Team WAR Projected'!$B$2:$E$31, 3, FALSE)/162</f>
        <v>#N/A</v>
      </c>
      <c r="O984" s="11" t="e">
        <f t="shared" si="178"/>
        <v>#N/A</v>
      </c>
      <c r="P984" s="11" t="e">
        <f>VLOOKUP($B984, Team_Pitching___Advanced[[Team]:[xFIP]], 19,FALSE)</f>
        <v>#N/A</v>
      </c>
      <c r="Q984" s="11" t="e">
        <f>VLOOKUP($B984, Team_Pitching___Advanced[], 20, FALSE)</f>
        <v>#N/A</v>
      </c>
      <c r="R984" s="11" t="e">
        <f>VLOOKUP($B984, Team_Batting___Dashboard[[Team]:[wOBA]], 16, FALSE)</f>
        <v>#N/A</v>
      </c>
      <c r="S984" s="11" t="e">
        <f>VLOOKUP($B984, Team_Batting___Advanced[[Team]:[OPS]], 9, FALSE)</f>
        <v>#N/A</v>
      </c>
      <c r="T984" s="11" t="e">
        <f>VLOOKUP($B984, Team_Batting___Advanced[], 19, FALSE)</f>
        <v>#N/A</v>
      </c>
      <c r="U984" s="11" t="e">
        <f>VLOOKUP($B984, 'Team Per G'!$A$2:$G$31, 3, FALSE)</f>
        <v>#N/A</v>
      </c>
      <c r="V984" s="11" t="e">
        <f>VLOOKUP($B984, 'Team Per G'!$A$2:$G$31, 5, FALSE)</f>
        <v>#N/A</v>
      </c>
      <c r="W984" s="11" t="e">
        <f>VLOOKUP($B984, 'Team Per G'!$A$2:$G$31, 4, FALSE)</f>
        <v>#N/A</v>
      </c>
      <c r="X984" s="11" t="e">
        <f>VLOOKUP($B984, Team_Batting___Dashboard[], 22, FALSE)/$F984</f>
        <v>#N/A</v>
      </c>
      <c r="Y984" s="11" t="e">
        <f>VLOOKUP($B984, 'FanGraphs - Team WAR Projected'!$B$2:$E$31, 4, FALSE)/162</f>
        <v>#N/A</v>
      </c>
      <c r="Z984" s="11" t="e">
        <f t="shared" si="179"/>
        <v>#N/A</v>
      </c>
      <c r="AA984" s="11" t="e">
        <f>VLOOKUP($B984, FanGraphs_Standings[[Abbreviation]:[2024 Year to Date RS/G]], 6, FALSE)/$F984</f>
        <v>#N/A</v>
      </c>
      <c r="AB984" s="11" t="e">
        <f>VLOOKUP($B984, FanGraphs_Standings[[Abbreviation]:[2024 Projected Full Season RDif]], 19, FALSE)/162</f>
        <v>#N/A</v>
      </c>
      <c r="AC984" s="11" t="e">
        <f t="shared" si="188"/>
        <v>#N/A</v>
      </c>
      <c r="AD984" s="11" t="e">
        <f>VLOOKUP($B984, FanGraphs_Standings[[Abbreviation]:[2024 Projected Full Season RDif]], 5, FALSE)</f>
        <v>#N/A</v>
      </c>
      <c r="AE984" s="11" t="e">
        <f>VLOOKUP($B984, FanGraphs_Standings[[Abbreviation]:[2024 Projected Full Season W%]], 18, FALSE)</f>
        <v>#N/A</v>
      </c>
      <c r="AF984" s="11" t="e">
        <f t="shared" si="180"/>
        <v>#N/A</v>
      </c>
      <c r="AG984" s="11" t="e">
        <f>VLOOKUP($B984, 'Home Field Adv'!$A$2:$I$31, 9, FALSE)</f>
        <v>#N/A</v>
      </c>
      <c r="AH984" s="11" t="e">
        <f>VLOOKUP($C984, FanGraphs_Standings[[Abbreviation]:[2024 Year to Date G]], 2, FALSE)</f>
        <v>#N/A</v>
      </c>
      <c r="AI984" s="11" t="e">
        <f>_xlfn.IFNA(VLOOKUP($E984, 'SP Per G'!$A$2:$D$1385, 3, FALSE), AO984)</f>
        <v>#N/A</v>
      </c>
      <c r="AJ984" s="11" t="e">
        <f>IF(AND(ISNA(VLOOKUP($E984, 'SP Per G'!$A$2:$D$1385, 4, FALSE)), ISTEXT($E984)), AI984,IF(ISNA(VLOOKUP($E984, 'SP Per G'!$A$2:$D$1385, 4, FALSE)), AO984, VLOOKUP($E984, 'SP Per G'!$A$2:$D$1385, 4, FALSE)))</f>
        <v>#N/A</v>
      </c>
      <c r="AK984" s="11" t="e">
        <f t="shared" si="181"/>
        <v>#N/A</v>
      </c>
      <c r="AL984" s="11" t="e">
        <f>_xlfn.IFNA(VLOOKUP($E984, Individual_Pitching___Dashboard[], 18, FALSE), VLOOKUP($C984,Team_Pitching___Advanced[[Team]:[SIERA]],16,FALSE))</f>
        <v>#N/A</v>
      </c>
      <c r="AM984" s="11" t="e">
        <f>_xlfn.IFNA(VLOOKUP($E984, Individual_Pitching___Dashboard[], 20, FALSE), VLOOKUP($C984,Team_Pitching___Advanced[[Team]:[xFIP]],19,FALSE))</f>
        <v>#N/A</v>
      </c>
      <c r="AN984" s="11" t="e">
        <f>_xlfn.IFNA(VLOOKUP($E984,Individual_Pitching___Advanced[],21,FALSE),VLOOKUP($C984,Team_Pitching___Advanced[[Team]:[SIERA]],20,FALSE))</f>
        <v>#N/A</v>
      </c>
      <c r="AO984" s="11" t="e">
        <f>VLOOKUP($C984, 'Team Per G'!$A$2:$G$31, 7, FALSE)</f>
        <v>#N/A</v>
      </c>
      <c r="AP984" s="11" t="e">
        <f>VLOOKUP($C984, 'FanGraphs - Team WAR Projected'!$B$2:$E$31, 3, FALSE)/162</f>
        <v>#N/A</v>
      </c>
      <c r="AQ984" s="11" t="e">
        <f t="shared" si="182"/>
        <v>#N/A</v>
      </c>
      <c r="AR984" s="11" t="e">
        <f>VLOOKUP($C984, Team_Pitching___Advanced[[Team]:[xFIP]], 19,FALSE)</f>
        <v>#N/A</v>
      </c>
      <c r="AS984" s="11" t="e">
        <f>VLOOKUP($C984, Team_Pitching___Advanced[], 20, FALSE)</f>
        <v>#N/A</v>
      </c>
      <c r="AT984" s="11" t="e">
        <f>VLOOKUP($C984, Team_Batting___Dashboard[[Team]:[wOBA]], 16, FALSE)</f>
        <v>#N/A</v>
      </c>
      <c r="AU984" s="11" t="e">
        <f>VLOOKUP($C984, Team_Batting___Advanced[[Team]:[OPS]], 9, FALSE)</f>
        <v>#N/A</v>
      </c>
      <c r="AV984" s="11" t="e">
        <f>VLOOKUP($C984, Team_Batting___Advanced[], 19, FALSE)</f>
        <v>#N/A</v>
      </c>
      <c r="AW984" s="11" t="e">
        <f>VLOOKUP($C984, 'Team Per G'!$A$2:$G$31, 3, FALSE)</f>
        <v>#N/A</v>
      </c>
      <c r="AX984" s="11" t="e">
        <f>VLOOKUP($C984, 'Team Per G'!$A$2:$G$31, 5, FALSE)</f>
        <v>#N/A</v>
      </c>
      <c r="AY984" s="11" t="e">
        <f>VLOOKUP($C984, 'Team Per G'!$A$2:$G$31, 4, FALSE)</f>
        <v>#N/A</v>
      </c>
      <c r="AZ984" s="11" t="e">
        <f>VLOOKUP($C984, Team_Batting___Dashboard[], 22, FALSE)/$AH984</f>
        <v>#N/A</v>
      </c>
      <c r="BA984" s="11" t="e">
        <f>VLOOKUP($C984, 'FanGraphs - Team WAR Projected'!$B$2:$E$31, 4, FALSE)/162</f>
        <v>#N/A</v>
      </c>
      <c r="BB984" s="11" t="e">
        <f t="shared" si="183"/>
        <v>#N/A</v>
      </c>
      <c r="BC984" s="11" t="e">
        <f>VLOOKUP($C984, FanGraphs_Standings[[Abbreviation]:[2024 Year to Date RS/G]], 6, FALSE)/$AH984</f>
        <v>#N/A</v>
      </c>
      <c r="BD984" s="11" t="e">
        <f>VLOOKUP($C984, FanGraphs_Standings[[Abbreviation]:[2024 Projected Full Season RDif]], 19, FALSE)/162</f>
        <v>#N/A</v>
      </c>
      <c r="BE984" s="11" t="e">
        <f t="shared" si="184"/>
        <v>#N/A</v>
      </c>
      <c r="BF984" s="11" t="e">
        <f>VLOOKUP($C984, FanGraphs_Standings[[Abbreviation]:[2024 Projected Full Season RDif]], 5, FALSE)</f>
        <v>#N/A</v>
      </c>
      <c r="BG984" s="11" t="e">
        <f>VLOOKUP($C984, FanGraphs_Standings[[Abbreviation]:[2024 Projected Full Season W%]], 18, FALSE)</f>
        <v>#N/A</v>
      </c>
      <c r="BH984" s="11" t="e">
        <f t="shared" si="185"/>
        <v>#N/A</v>
      </c>
      <c r="BI984" s="11" t="e">
        <f>VLOOKUP($C984, 'Home Field Adv'!$A$2:$K$31, 11, FALSE)</f>
        <v>#N/A</v>
      </c>
      <c r="BL984" s="12" t="str">
        <f t="shared" si="186"/>
        <v/>
      </c>
      <c r="BM984" s="12" t="str">
        <f t="shared" si="176"/>
        <v/>
      </c>
      <c r="BN984" s="12" t="str">
        <f t="shared" si="187"/>
        <v/>
      </c>
    </row>
    <row r="985" spans="6:66" x14ac:dyDescent="0.45">
      <c r="F985" s="11" t="e">
        <f>VLOOKUP($B985, FanGraphs_Standings[[Abbreviation]:[2024 Year to Date G]], 2, FALSE)</f>
        <v>#N/A</v>
      </c>
      <c r="G985" s="11" t="e">
        <f>_xlfn.IFNA(VLOOKUP($D985, 'SP Per G'!$A$2:$D$1385, 3, FALSE),M985)</f>
        <v>#N/A</v>
      </c>
      <c r="H985" s="11" t="e">
        <f>IF(AND(ISNA(VLOOKUP($D985, 'SP Per G'!$A$2:$D$1385, 4, FALSE)), ISTEXT($D985)), G985,IF(ISNA(VLOOKUP($D985, 'SP Per G'!$A$2:$D$1385, 4, FALSE)), M985, VLOOKUP($D985, 'SP Per G'!$A$2:$D$1385, 4, FALSE)))</f>
        <v>#N/A</v>
      </c>
      <c r="I985" s="11" t="e">
        <f t="shared" si="177"/>
        <v>#N/A</v>
      </c>
      <c r="J985" s="11" t="e">
        <f>_xlfn.IFNA(VLOOKUP($D985,Individual_Pitching___Dashboard[],18,FALSE),VLOOKUP(B985,Team_Pitching___Dashboard[[Team]:[ERA]],17,FALSE))</f>
        <v>#N/A</v>
      </c>
      <c r="K985" s="11" t="e">
        <f>_xlfn.IFNA(VLOOKUP($D985, Individual_Pitching___Dashboard[], 20, FALSE), VLOOKUP(B985,Team_Pitching___Dashboard[[Team]:[xFIP]],20,FALSE))</f>
        <v>#N/A</v>
      </c>
      <c r="L985" s="11" t="e">
        <f>_xlfn.IFNA(VLOOKUP($D985, Individual_Pitching___Advanced[], 21,FALSE), VLOOKUP(B985, Team_Pitching___Advanced[], 20, FALSE))</f>
        <v>#N/A</v>
      </c>
      <c r="M985" s="11" t="e">
        <f>VLOOKUP($B985, 'Team Per G'!$A$2:$G$31, 7, FALSE)</f>
        <v>#N/A</v>
      </c>
      <c r="N985" s="11" t="e">
        <f>VLOOKUP($B985, 'FanGraphs - Team WAR Projected'!$B$2:$E$31, 3, FALSE)/162</f>
        <v>#N/A</v>
      </c>
      <c r="O985" s="11" t="e">
        <f t="shared" si="178"/>
        <v>#N/A</v>
      </c>
      <c r="P985" s="11" t="e">
        <f>VLOOKUP($B985, Team_Pitching___Advanced[[Team]:[xFIP]], 19,FALSE)</f>
        <v>#N/A</v>
      </c>
      <c r="Q985" s="11" t="e">
        <f>VLOOKUP($B985, Team_Pitching___Advanced[], 20, FALSE)</f>
        <v>#N/A</v>
      </c>
      <c r="R985" s="11" t="e">
        <f>VLOOKUP($B985, Team_Batting___Dashboard[[Team]:[wOBA]], 16, FALSE)</f>
        <v>#N/A</v>
      </c>
      <c r="S985" s="11" t="e">
        <f>VLOOKUP($B985, Team_Batting___Advanced[[Team]:[OPS]], 9, FALSE)</f>
        <v>#N/A</v>
      </c>
      <c r="T985" s="11" t="e">
        <f>VLOOKUP($B985, Team_Batting___Advanced[], 19, FALSE)</f>
        <v>#N/A</v>
      </c>
      <c r="U985" s="11" t="e">
        <f>VLOOKUP($B985, 'Team Per G'!$A$2:$G$31, 3, FALSE)</f>
        <v>#N/A</v>
      </c>
      <c r="V985" s="11" t="e">
        <f>VLOOKUP($B985, 'Team Per G'!$A$2:$G$31, 5, FALSE)</f>
        <v>#N/A</v>
      </c>
      <c r="W985" s="11" t="e">
        <f>VLOOKUP($B985, 'Team Per G'!$A$2:$G$31, 4, FALSE)</f>
        <v>#N/A</v>
      </c>
      <c r="X985" s="11" t="e">
        <f>VLOOKUP($B985, Team_Batting___Dashboard[], 22, FALSE)/$F985</f>
        <v>#N/A</v>
      </c>
      <c r="Y985" s="11" t="e">
        <f>VLOOKUP($B985, 'FanGraphs - Team WAR Projected'!$B$2:$E$31, 4, FALSE)/162</f>
        <v>#N/A</v>
      </c>
      <c r="Z985" s="11" t="e">
        <f t="shared" si="179"/>
        <v>#N/A</v>
      </c>
      <c r="AA985" s="11" t="e">
        <f>VLOOKUP($B985, FanGraphs_Standings[[Abbreviation]:[2024 Year to Date RS/G]], 6, FALSE)/$F985</f>
        <v>#N/A</v>
      </c>
      <c r="AB985" s="11" t="e">
        <f>VLOOKUP($B985, FanGraphs_Standings[[Abbreviation]:[2024 Projected Full Season RDif]], 19, FALSE)/162</f>
        <v>#N/A</v>
      </c>
      <c r="AC985" s="11" t="e">
        <f t="shared" si="188"/>
        <v>#N/A</v>
      </c>
      <c r="AD985" s="11" t="e">
        <f>VLOOKUP($B985, FanGraphs_Standings[[Abbreviation]:[2024 Projected Full Season RDif]], 5, FALSE)</f>
        <v>#N/A</v>
      </c>
      <c r="AE985" s="11" t="e">
        <f>VLOOKUP($B985, FanGraphs_Standings[[Abbreviation]:[2024 Projected Full Season W%]], 18, FALSE)</f>
        <v>#N/A</v>
      </c>
      <c r="AF985" s="11" t="e">
        <f t="shared" si="180"/>
        <v>#N/A</v>
      </c>
      <c r="AG985" s="11" t="e">
        <f>VLOOKUP($B985, 'Home Field Adv'!$A$2:$I$31, 9, FALSE)</f>
        <v>#N/A</v>
      </c>
      <c r="AH985" s="11" t="e">
        <f>VLOOKUP($C985, FanGraphs_Standings[[Abbreviation]:[2024 Year to Date G]], 2, FALSE)</f>
        <v>#N/A</v>
      </c>
      <c r="AI985" s="11" t="e">
        <f>_xlfn.IFNA(VLOOKUP($E985, 'SP Per G'!$A$2:$D$1385, 3, FALSE), AO985)</f>
        <v>#N/A</v>
      </c>
      <c r="AJ985" s="11" t="e">
        <f>IF(AND(ISNA(VLOOKUP($E985, 'SP Per G'!$A$2:$D$1385, 4, FALSE)), ISTEXT($E985)), AI985,IF(ISNA(VLOOKUP($E985, 'SP Per G'!$A$2:$D$1385, 4, FALSE)), AO985, VLOOKUP($E985, 'SP Per G'!$A$2:$D$1385, 4, FALSE)))</f>
        <v>#N/A</v>
      </c>
      <c r="AK985" s="11" t="e">
        <f t="shared" si="181"/>
        <v>#N/A</v>
      </c>
      <c r="AL985" s="11" t="e">
        <f>_xlfn.IFNA(VLOOKUP($E985, Individual_Pitching___Dashboard[], 18, FALSE), VLOOKUP($C985,Team_Pitching___Advanced[[Team]:[SIERA]],16,FALSE))</f>
        <v>#N/A</v>
      </c>
      <c r="AM985" s="11" t="e">
        <f>_xlfn.IFNA(VLOOKUP($E985, Individual_Pitching___Dashboard[], 20, FALSE), VLOOKUP($C985,Team_Pitching___Advanced[[Team]:[xFIP]],19,FALSE))</f>
        <v>#N/A</v>
      </c>
      <c r="AN985" s="11" t="e">
        <f>_xlfn.IFNA(VLOOKUP($E985,Individual_Pitching___Advanced[],21,FALSE),VLOOKUP($C985,Team_Pitching___Advanced[[Team]:[SIERA]],20,FALSE))</f>
        <v>#N/A</v>
      </c>
      <c r="AO985" s="11" t="e">
        <f>VLOOKUP($C985, 'Team Per G'!$A$2:$G$31, 7, FALSE)</f>
        <v>#N/A</v>
      </c>
      <c r="AP985" s="11" t="e">
        <f>VLOOKUP($C985, 'FanGraphs - Team WAR Projected'!$B$2:$E$31, 3, FALSE)/162</f>
        <v>#N/A</v>
      </c>
      <c r="AQ985" s="11" t="e">
        <f t="shared" si="182"/>
        <v>#N/A</v>
      </c>
      <c r="AR985" s="11" t="e">
        <f>VLOOKUP($C985, Team_Pitching___Advanced[[Team]:[xFIP]], 19,FALSE)</f>
        <v>#N/A</v>
      </c>
      <c r="AS985" s="11" t="e">
        <f>VLOOKUP($C985, Team_Pitching___Advanced[], 20, FALSE)</f>
        <v>#N/A</v>
      </c>
      <c r="AT985" s="11" t="e">
        <f>VLOOKUP($C985, Team_Batting___Dashboard[[Team]:[wOBA]], 16, FALSE)</f>
        <v>#N/A</v>
      </c>
      <c r="AU985" s="11" t="e">
        <f>VLOOKUP($C985, Team_Batting___Advanced[[Team]:[OPS]], 9, FALSE)</f>
        <v>#N/A</v>
      </c>
      <c r="AV985" s="11" t="e">
        <f>VLOOKUP($C985, Team_Batting___Advanced[], 19, FALSE)</f>
        <v>#N/A</v>
      </c>
      <c r="AW985" s="11" t="e">
        <f>VLOOKUP($C985, 'Team Per G'!$A$2:$G$31, 3, FALSE)</f>
        <v>#N/A</v>
      </c>
      <c r="AX985" s="11" t="e">
        <f>VLOOKUP($C985, 'Team Per G'!$A$2:$G$31, 5, FALSE)</f>
        <v>#N/A</v>
      </c>
      <c r="AY985" s="11" t="e">
        <f>VLOOKUP($C985, 'Team Per G'!$A$2:$G$31, 4, FALSE)</f>
        <v>#N/A</v>
      </c>
      <c r="AZ985" s="11" t="e">
        <f>VLOOKUP($C985, Team_Batting___Dashboard[], 22, FALSE)/$AH985</f>
        <v>#N/A</v>
      </c>
      <c r="BA985" s="11" t="e">
        <f>VLOOKUP($C985, 'FanGraphs - Team WAR Projected'!$B$2:$E$31, 4, FALSE)/162</f>
        <v>#N/A</v>
      </c>
      <c r="BB985" s="11" t="e">
        <f t="shared" si="183"/>
        <v>#N/A</v>
      </c>
      <c r="BC985" s="11" t="e">
        <f>VLOOKUP($C985, FanGraphs_Standings[[Abbreviation]:[2024 Year to Date RS/G]], 6, FALSE)/$AH985</f>
        <v>#N/A</v>
      </c>
      <c r="BD985" s="11" t="e">
        <f>VLOOKUP($C985, FanGraphs_Standings[[Abbreviation]:[2024 Projected Full Season RDif]], 19, FALSE)/162</f>
        <v>#N/A</v>
      </c>
      <c r="BE985" s="11" t="e">
        <f t="shared" si="184"/>
        <v>#N/A</v>
      </c>
      <c r="BF985" s="11" t="e">
        <f>VLOOKUP($C985, FanGraphs_Standings[[Abbreviation]:[2024 Projected Full Season RDif]], 5, FALSE)</f>
        <v>#N/A</v>
      </c>
      <c r="BG985" s="11" t="e">
        <f>VLOOKUP($C985, FanGraphs_Standings[[Abbreviation]:[2024 Projected Full Season W%]], 18, FALSE)</f>
        <v>#N/A</v>
      </c>
      <c r="BH985" s="11" t="e">
        <f t="shared" si="185"/>
        <v>#N/A</v>
      </c>
      <c r="BI985" s="11" t="e">
        <f>VLOOKUP($C985, 'Home Field Adv'!$A$2:$K$31, 11, FALSE)</f>
        <v>#N/A</v>
      </c>
      <c r="BL985" s="12" t="str">
        <f t="shared" si="186"/>
        <v/>
      </c>
      <c r="BM985" s="12" t="str">
        <f t="shared" si="176"/>
        <v/>
      </c>
      <c r="BN985" s="12" t="str">
        <f t="shared" si="187"/>
        <v/>
      </c>
    </row>
    <row r="986" spans="6:66" x14ac:dyDescent="0.45">
      <c r="F986" s="11" t="e">
        <f>VLOOKUP($B986, FanGraphs_Standings[[Abbreviation]:[2024 Year to Date G]], 2, FALSE)</f>
        <v>#N/A</v>
      </c>
      <c r="G986" s="11" t="e">
        <f>_xlfn.IFNA(VLOOKUP($D986, 'SP Per G'!$A$2:$D$1385, 3, FALSE),M986)</f>
        <v>#N/A</v>
      </c>
      <c r="H986" s="11" t="e">
        <f>IF(AND(ISNA(VLOOKUP($D986, 'SP Per G'!$A$2:$D$1385, 4, FALSE)), ISTEXT($D986)), G986,IF(ISNA(VLOOKUP($D986, 'SP Per G'!$A$2:$D$1385, 4, FALSE)), M986, VLOOKUP($D986, 'SP Per G'!$A$2:$D$1385, 4, FALSE)))</f>
        <v>#N/A</v>
      </c>
      <c r="I986" s="11" t="e">
        <f t="shared" si="177"/>
        <v>#N/A</v>
      </c>
      <c r="J986" s="11" t="e">
        <f>_xlfn.IFNA(VLOOKUP($D986,Individual_Pitching___Dashboard[],18,FALSE),VLOOKUP(B986,Team_Pitching___Dashboard[[Team]:[ERA]],17,FALSE))</f>
        <v>#N/A</v>
      </c>
      <c r="K986" s="11" t="e">
        <f>_xlfn.IFNA(VLOOKUP($D986, Individual_Pitching___Dashboard[], 20, FALSE), VLOOKUP(B986,Team_Pitching___Dashboard[[Team]:[xFIP]],20,FALSE))</f>
        <v>#N/A</v>
      </c>
      <c r="L986" s="11" t="e">
        <f>_xlfn.IFNA(VLOOKUP($D986, Individual_Pitching___Advanced[], 21,FALSE), VLOOKUP(B986, Team_Pitching___Advanced[], 20, FALSE))</f>
        <v>#N/A</v>
      </c>
      <c r="M986" s="11" t="e">
        <f>VLOOKUP($B986, 'Team Per G'!$A$2:$G$31, 7, FALSE)</f>
        <v>#N/A</v>
      </c>
      <c r="N986" s="11" t="e">
        <f>VLOOKUP($B986, 'FanGraphs - Team WAR Projected'!$B$2:$E$31, 3, FALSE)/162</f>
        <v>#N/A</v>
      </c>
      <c r="O986" s="11" t="e">
        <f t="shared" si="178"/>
        <v>#N/A</v>
      </c>
      <c r="P986" s="11" t="e">
        <f>VLOOKUP($B986, Team_Pitching___Advanced[[Team]:[xFIP]], 19,FALSE)</f>
        <v>#N/A</v>
      </c>
      <c r="Q986" s="11" t="e">
        <f>VLOOKUP($B986, Team_Pitching___Advanced[], 20, FALSE)</f>
        <v>#N/A</v>
      </c>
      <c r="R986" s="11" t="e">
        <f>VLOOKUP($B986, Team_Batting___Dashboard[[Team]:[wOBA]], 16, FALSE)</f>
        <v>#N/A</v>
      </c>
      <c r="S986" s="11" t="e">
        <f>VLOOKUP($B986, Team_Batting___Advanced[[Team]:[OPS]], 9, FALSE)</f>
        <v>#N/A</v>
      </c>
      <c r="T986" s="11" t="e">
        <f>VLOOKUP($B986, Team_Batting___Advanced[], 19, FALSE)</f>
        <v>#N/A</v>
      </c>
      <c r="U986" s="11" t="e">
        <f>VLOOKUP($B986, 'Team Per G'!$A$2:$G$31, 3, FALSE)</f>
        <v>#N/A</v>
      </c>
      <c r="V986" s="11" t="e">
        <f>VLOOKUP($B986, 'Team Per G'!$A$2:$G$31, 5, FALSE)</f>
        <v>#N/A</v>
      </c>
      <c r="W986" s="11" t="e">
        <f>VLOOKUP($B986, 'Team Per G'!$A$2:$G$31, 4, FALSE)</f>
        <v>#N/A</v>
      </c>
      <c r="X986" s="11" t="e">
        <f>VLOOKUP($B986, Team_Batting___Dashboard[], 22, FALSE)/$F986</f>
        <v>#N/A</v>
      </c>
      <c r="Y986" s="11" t="e">
        <f>VLOOKUP($B986, 'FanGraphs - Team WAR Projected'!$B$2:$E$31, 4, FALSE)/162</f>
        <v>#N/A</v>
      </c>
      <c r="Z986" s="11" t="e">
        <f t="shared" si="179"/>
        <v>#N/A</v>
      </c>
      <c r="AA986" s="11" t="e">
        <f>VLOOKUP($B986, FanGraphs_Standings[[Abbreviation]:[2024 Year to Date RS/G]], 6, FALSE)/$F986</f>
        <v>#N/A</v>
      </c>
      <c r="AB986" s="11" t="e">
        <f>VLOOKUP($B986, FanGraphs_Standings[[Abbreviation]:[2024 Projected Full Season RDif]], 19, FALSE)/162</f>
        <v>#N/A</v>
      </c>
      <c r="AC986" s="11" t="e">
        <f t="shared" si="188"/>
        <v>#N/A</v>
      </c>
      <c r="AD986" s="11" t="e">
        <f>VLOOKUP($B986, FanGraphs_Standings[[Abbreviation]:[2024 Projected Full Season RDif]], 5, FALSE)</f>
        <v>#N/A</v>
      </c>
      <c r="AE986" s="11" t="e">
        <f>VLOOKUP($B986, FanGraphs_Standings[[Abbreviation]:[2024 Projected Full Season W%]], 18, FALSE)</f>
        <v>#N/A</v>
      </c>
      <c r="AF986" s="11" t="e">
        <f t="shared" si="180"/>
        <v>#N/A</v>
      </c>
      <c r="AG986" s="11" t="e">
        <f>VLOOKUP($B986, 'Home Field Adv'!$A$2:$I$31, 9, FALSE)</f>
        <v>#N/A</v>
      </c>
      <c r="AH986" s="11" t="e">
        <f>VLOOKUP($C986, FanGraphs_Standings[[Abbreviation]:[2024 Year to Date G]], 2, FALSE)</f>
        <v>#N/A</v>
      </c>
      <c r="AI986" s="11" t="e">
        <f>_xlfn.IFNA(VLOOKUP($E986, 'SP Per G'!$A$2:$D$1385, 3, FALSE), AO986)</f>
        <v>#N/A</v>
      </c>
      <c r="AJ986" s="11" t="e">
        <f>IF(AND(ISNA(VLOOKUP($E986, 'SP Per G'!$A$2:$D$1385, 4, FALSE)), ISTEXT($E986)), AI986,IF(ISNA(VLOOKUP($E986, 'SP Per G'!$A$2:$D$1385, 4, FALSE)), AO986, VLOOKUP($E986, 'SP Per G'!$A$2:$D$1385, 4, FALSE)))</f>
        <v>#N/A</v>
      </c>
      <c r="AK986" s="11" t="e">
        <f t="shared" si="181"/>
        <v>#N/A</v>
      </c>
      <c r="AL986" s="11" t="e">
        <f>_xlfn.IFNA(VLOOKUP($E986, Individual_Pitching___Dashboard[], 18, FALSE), VLOOKUP($C986,Team_Pitching___Advanced[[Team]:[SIERA]],16,FALSE))</f>
        <v>#N/A</v>
      </c>
      <c r="AM986" s="11" t="e">
        <f>_xlfn.IFNA(VLOOKUP($E986, Individual_Pitching___Dashboard[], 20, FALSE), VLOOKUP($C986,Team_Pitching___Advanced[[Team]:[xFIP]],19,FALSE))</f>
        <v>#N/A</v>
      </c>
      <c r="AN986" s="11" t="e">
        <f>_xlfn.IFNA(VLOOKUP($E986,Individual_Pitching___Advanced[],21,FALSE),VLOOKUP($C986,Team_Pitching___Advanced[[Team]:[SIERA]],20,FALSE))</f>
        <v>#N/A</v>
      </c>
      <c r="AO986" s="11" t="e">
        <f>VLOOKUP($C986, 'Team Per G'!$A$2:$G$31, 7, FALSE)</f>
        <v>#N/A</v>
      </c>
      <c r="AP986" s="11" t="e">
        <f>VLOOKUP($C986, 'FanGraphs - Team WAR Projected'!$B$2:$E$31, 3, FALSE)/162</f>
        <v>#N/A</v>
      </c>
      <c r="AQ986" s="11" t="e">
        <f t="shared" si="182"/>
        <v>#N/A</v>
      </c>
      <c r="AR986" s="11" t="e">
        <f>VLOOKUP($C986, Team_Pitching___Advanced[[Team]:[xFIP]], 19,FALSE)</f>
        <v>#N/A</v>
      </c>
      <c r="AS986" s="11" t="e">
        <f>VLOOKUP($C986, Team_Pitching___Advanced[], 20, FALSE)</f>
        <v>#N/A</v>
      </c>
      <c r="AT986" s="11" t="e">
        <f>VLOOKUP($C986, Team_Batting___Dashboard[[Team]:[wOBA]], 16, FALSE)</f>
        <v>#N/A</v>
      </c>
      <c r="AU986" s="11" t="e">
        <f>VLOOKUP($C986, Team_Batting___Advanced[[Team]:[OPS]], 9, FALSE)</f>
        <v>#N/A</v>
      </c>
      <c r="AV986" s="11" t="e">
        <f>VLOOKUP($C986, Team_Batting___Advanced[], 19, FALSE)</f>
        <v>#N/A</v>
      </c>
      <c r="AW986" s="11" t="e">
        <f>VLOOKUP($C986, 'Team Per G'!$A$2:$G$31, 3, FALSE)</f>
        <v>#N/A</v>
      </c>
      <c r="AX986" s="11" t="e">
        <f>VLOOKUP($C986, 'Team Per G'!$A$2:$G$31, 5, FALSE)</f>
        <v>#N/A</v>
      </c>
      <c r="AY986" s="11" t="e">
        <f>VLOOKUP($C986, 'Team Per G'!$A$2:$G$31, 4, FALSE)</f>
        <v>#N/A</v>
      </c>
      <c r="AZ986" s="11" t="e">
        <f>VLOOKUP($C986, Team_Batting___Dashboard[], 22, FALSE)/$AH986</f>
        <v>#N/A</v>
      </c>
      <c r="BA986" s="11" t="e">
        <f>VLOOKUP($C986, 'FanGraphs - Team WAR Projected'!$B$2:$E$31, 4, FALSE)/162</f>
        <v>#N/A</v>
      </c>
      <c r="BB986" s="11" t="e">
        <f t="shared" si="183"/>
        <v>#N/A</v>
      </c>
      <c r="BC986" s="11" t="e">
        <f>VLOOKUP($C986, FanGraphs_Standings[[Abbreviation]:[2024 Year to Date RS/G]], 6, FALSE)/$AH986</f>
        <v>#N/A</v>
      </c>
      <c r="BD986" s="11" t="e">
        <f>VLOOKUP($C986, FanGraphs_Standings[[Abbreviation]:[2024 Projected Full Season RDif]], 19, FALSE)/162</f>
        <v>#N/A</v>
      </c>
      <c r="BE986" s="11" t="e">
        <f t="shared" si="184"/>
        <v>#N/A</v>
      </c>
      <c r="BF986" s="11" t="e">
        <f>VLOOKUP($C986, FanGraphs_Standings[[Abbreviation]:[2024 Projected Full Season RDif]], 5, FALSE)</f>
        <v>#N/A</v>
      </c>
      <c r="BG986" s="11" t="e">
        <f>VLOOKUP($C986, FanGraphs_Standings[[Abbreviation]:[2024 Projected Full Season W%]], 18, FALSE)</f>
        <v>#N/A</v>
      </c>
      <c r="BH986" s="11" t="e">
        <f t="shared" si="185"/>
        <v>#N/A</v>
      </c>
      <c r="BI986" s="11" t="e">
        <f>VLOOKUP($C986, 'Home Field Adv'!$A$2:$K$31, 11, FALSE)</f>
        <v>#N/A</v>
      </c>
      <c r="BL986" s="12" t="str">
        <f t="shared" si="186"/>
        <v/>
      </c>
      <c r="BM986" s="12" t="str">
        <f t="shared" si="176"/>
        <v/>
      </c>
      <c r="BN986" s="12" t="str">
        <f t="shared" si="187"/>
        <v/>
      </c>
    </row>
    <row r="987" spans="6:66" x14ac:dyDescent="0.45">
      <c r="F987" s="11" t="e">
        <f>VLOOKUP($B987, FanGraphs_Standings[[Abbreviation]:[2024 Year to Date G]], 2, FALSE)</f>
        <v>#N/A</v>
      </c>
      <c r="G987" s="11" t="e">
        <f>_xlfn.IFNA(VLOOKUP($D987, 'SP Per G'!$A$2:$D$1385, 3, FALSE),M987)</f>
        <v>#N/A</v>
      </c>
      <c r="H987" s="11" t="e">
        <f>IF(AND(ISNA(VLOOKUP($D987, 'SP Per G'!$A$2:$D$1385, 4, FALSE)), ISTEXT($D987)), G987,IF(ISNA(VLOOKUP($D987, 'SP Per G'!$A$2:$D$1385, 4, FALSE)), M987, VLOOKUP($D987, 'SP Per G'!$A$2:$D$1385, 4, FALSE)))</f>
        <v>#N/A</v>
      </c>
      <c r="I987" s="11" t="e">
        <f t="shared" si="177"/>
        <v>#N/A</v>
      </c>
      <c r="J987" s="11" t="e">
        <f>_xlfn.IFNA(VLOOKUP($D987,Individual_Pitching___Dashboard[],18,FALSE),VLOOKUP(B987,Team_Pitching___Dashboard[[Team]:[ERA]],17,FALSE))</f>
        <v>#N/A</v>
      </c>
      <c r="K987" s="11" t="e">
        <f>_xlfn.IFNA(VLOOKUP($D987, Individual_Pitching___Dashboard[], 20, FALSE), VLOOKUP(B987,Team_Pitching___Dashboard[[Team]:[xFIP]],20,FALSE))</f>
        <v>#N/A</v>
      </c>
      <c r="L987" s="11" t="e">
        <f>_xlfn.IFNA(VLOOKUP($D987, Individual_Pitching___Advanced[], 21,FALSE), VLOOKUP(B987, Team_Pitching___Advanced[], 20, FALSE))</f>
        <v>#N/A</v>
      </c>
      <c r="M987" s="11" t="e">
        <f>VLOOKUP($B987, 'Team Per G'!$A$2:$G$31, 7, FALSE)</f>
        <v>#N/A</v>
      </c>
      <c r="N987" s="11" t="e">
        <f>VLOOKUP($B987, 'FanGraphs - Team WAR Projected'!$B$2:$E$31, 3, FALSE)/162</f>
        <v>#N/A</v>
      </c>
      <c r="O987" s="11" t="e">
        <f t="shared" si="178"/>
        <v>#N/A</v>
      </c>
      <c r="P987" s="11" t="e">
        <f>VLOOKUP($B987, Team_Pitching___Advanced[[Team]:[xFIP]], 19,FALSE)</f>
        <v>#N/A</v>
      </c>
      <c r="Q987" s="11" t="e">
        <f>VLOOKUP($B987, Team_Pitching___Advanced[], 20, FALSE)</f>
        <v>#N/A</v>
      </c>
      <c r="R987" s="11" t="e">
        <f>VLOOKUP($B987, Team_Batting___Dashboard[[Team]:[wOBA]], 16, FALSE)</f>
        <v>#N/A</v>
      </c>
      <c r="S987" s="11" t="e">
        <f>VLOOKUP($B987, Team_Batting___Advanced[[Team]:[OPS]], 9, FALSE)</f>
        <v>#N/A</v>
      </c>
      <c r="T987" s="11" t="e">
        <f>VLOOKUP($B987, Team_Batting___Advanced[], 19, FALSE)</f>
        <v>#N/A</v>
      </c>
      <c r="U987" s="11" t="e">
        <f>VLOOKUP($B987, 'Team Per G'!$A$2:$G$31, 3, FALSE)</f>
        <v>#N/A</v>
      </c>
      <c r="V987" s="11" t="e">
        <f>VLOOKUP($B987, 'Team Per G'!$A$2:$G$31, 5, FALSE)</f>
        <v>#N/A</v>
      </c>
      <c r="W987" s="11" t="e">
        <f>VLOOKUP($B987, 'Team Per G'!$A$2:$G$31, 4, FALSE)</f>
        <v>#N/A</v>
      </c>
      <c r="X987" s="11" t="e">
        <f>VLOOKUP($B987, Team_Batting___Dashboard[], 22, FALSE)/$F987</f>
        <v>#N/A</v>
      </c>
      <c r="Y987" s="11" t="e">
        <f>VLOOKUP($B987, 'FanGraphs - Team WAR Projected'!$B$2:$E$31, 4, FALSE)/162</f>
        <v>#N/A</v>
      </c>
      <c r="Z987" s="11" t="e">
        <f t="shared" si="179"/>
        <v>#N/A</v>
      </c>
      <c r="AA987" s="11" t="e">
        <f>VLOOKUP($B987, FanGraphs_Standings[[Abbreviation]:[2024 Year to Date RS/G]], 6, FALSE)/$F987</f>
        <v>#N/A</v>
      </c>
      <c r="AB987" s="11" t="e">
        <f>VLOOKUP($B987, FanGraphs_Standings[[Abbreviation]:[2024 Projected Full Season RDif]], 19, FALSE)/162</f>
        <v>#N/A</v>
      </c>
      <c r="AC987" s="11" t="e">
        <f t="shared" si="188"/>
        <v>#N/A</v>
      </c>
      <c r="AD987" s="11" t="e">
        <f>VLOOKUP($B987, FanGraphs_Standings[[Abbreviation]:[2024 Projected Full Season RDif]], 5, FALSE)</f>
        <v>#N/A</v>
      </c>
      <c r="AE987" s="11" t="e">
        <f>VLOOKUP($B987, FanGraphs_Standings[[Abbreviation]:[2024 Projected Full Season W%]], 18, FALSE)</f>
        <v>#N/A</v>
      </c>
      <c r="AF987" s="11" t="e">
        <f t="shared" si="180"/>
        <v>#N/A</v>
      </c>
      <c r="AG987" s="11" t="e">
        <f>VLOOKUP($B987, 'Home Field Adv'!$A$2:$I$31, 9, FALSE)</f>
        <v>#N/A</v>
      </c>
      <c r="AH987" s="11" t="e">
        <f>VLOOKUP($C987, FanGraphs_Standings[[Abbreviation]:[2024 Year to Date G]], 2, FALSE)</f>
        <v>#N/A</v>
      </c>
      <c r="AI987" s="11" t="e">
        <f>_xlfn.IFNA(VLOOKUP($E987, 'SP Per G'!$A$2:$D$1385, 3, FALSE), AO987)</f>
        <v>#N/A</v>
      </c>
      <c r="AJ987" s="11" t="e">
        <f>IF(AND(ISNA(VLOOKUP($E987, 'SP Per G'!$A$2:$D$1385, 4, FALSE)), ISTEXT($E987)), AI987,IF(ISNA(VLOOKUP($E987, 'SP Per G'!$A$2:$D$1385, 4, FALSE)), AO987, VLOOKUP($E987, 'SP Per G'!$A$2:$D$1385, 4, FALSE)))</f>
        <v>#N/A</v>
      </c>
      <c r="AK987" s="11" t="e">
        <f t="shared" si="181"/>
        <v>#N/A</v>
      </c>
      <c r="AL987" s="11" t="e">
        <f>_xlfn.IFNA(VLOOKUP($E987, Individual_Pitching___Dashboard[], 18, FALSE), VLOOKUP($C987,Team_Pitching___Advanced[[Team]:[SIERA]],16,FALSE))</f>
        <v>#N/A</v>
      </c>
      <c r="AM987" s="11" t="e">
        <f>_xlfn.IFNA(VLOOKUP($E987, Individual_Pitching___Dashboard[], 20, FALSE), VLOOKUP($C987,Team_Pitching___Advanced[[Team]:[xFIP]],19,FALSE))</f>
        <v>#N/A</v>
      </c>
      <c r="AN987" s="11" t="e">
        <f>_xlfn.IFNA(VLOOKUP($E987,Individual_Pitching___Advanced[],21,FALSE),VLOOKUP($C987,Team_Pitching___Advanced[[Team]:[SIERA]],20,FALSE))</f>
        <v>#N/A</v>
      </c>
      <c r="AO987" s="11" t="e">
        <f>VLOOKUP($C987, 'Team Per G'!$A$2:$G$31, 7, FALSE)</f>
        <v>#N/A</v>
      </c>
      <c r="AP987" s="11" t="e">
        <f>VLOOKUP($C987, 'FanGraphs - Team WAR Projected'!$B$2:$E$31, 3, FALSE)/162</f>
        <v>#N/A</v>
      </c>
      <c r="AQ987" s="11" t="e">
        <f t="shared" si="182"/>
        <v>#N/A</v>
      </c>
      <c r="AR987" s="11" t="e">
        <f>VLOOKUP($C987, Team_Pitching___Advanced[[Team]:[xFIP]], 19,FALSE)</f>
        <v>#N/A</v>
      </c>
      <c r="AS987" s="11" t="e">
        <f>VLOOKUP($C987, Team_Pitching___Advanced[], 20, FALSE)</f>
        <v>#N/A</v>
      </c>
      <c r="AT987" s="11" t="e">
        <f>VLOOKUP($C987, Team_Batting___Dashboard[[Team]:[wOBA]], 16, FALSE)</f>
        <v>#N/A</v>
      </c>
      <c r="AU987" s="11" t="e">
        <f>VLOOKUP($C987, Team_Batting___Advanced[[Team]:[OPS]], 9, FALSE)</f>
        <v>#N/A</v>
      </c>
      <c r="AV987" s="11" t="e">
        <f>VLOOKUP($C987, Team_Batting___Advanced[], 19, FALSE)</f>
        <v>#N/A</v>
      </c>
      <c r="AW987" s="11" t="e">
        <f>VLOOKUP($C987, 'Team Per G'!$A$2:$G$31, 3, FALSE)</f>
        <v>#N/A</v>
      </c>
      <c r="AX987" s="11" t="e">
        <f>VLOOKUP($C987, 'Team Per G'!$A$2:$G$31, 5, FALSE)</f>
        <v>#N/A</v>
      </c>
      <c r="AY987" s="11" t="e">
        <f>VLOOKUP($C987, 'Team Per G'!$A$2:$G$31, 4, FALSE)</f>
        <v>#N/A</v>
      </c>
      <c r="AZ987" s="11" t="e">
        <f>VLOOKUP($C987, Team_Batting___Dashboard[], 22, FALSE)/$AH987</f>
        <v>#N/A</v>
      </c>
      <c r="BA987" s="11" t="e">
        <f>VLOOKUP($C987, 'FanGraphs - Team WAR Projected'!$B$2:$E$31, 4, FALSE)/162</f>
        <v>#N/A</v>
      </c>
      <c r="BB987" s="11" t="e">
        <f t="shared" si="183"/>
        <v>#N/A</v>
      </c>
      <c r="BC987" s="11" t="e">
        <f>VLOOKUP($C987, FanGraphs_Standings[[Abbreviation]:[2024 Year to Date RS/G]], 6, FALSE)/$AH987</f>
        <v>#N/A</v>
      </c>
      <c r="BD987" s="11" t="e">
        <f>VLOOKUP($C987, FanGraphs_Standings[[Abbreviation]:[2024 Projected Full Season RDif]], 19, FALSE)/162</f>
        <v>#N/A</v>
      </c>
      <c r="BE987" s="11" t="e">
        <f t="shared" si="184"/>
        <v>#N/A</v>
      </c>
      <c r="BF987" s="11" t="e">
        <f>VLOOKUP($C987, FanGraphs_Standings[[Abbreviation]:[2024 Projected Full Season RDif]], 5, FALSE)</f>
        <v>#N/A</v>
      </c>
      <c r="BG987" s="11" t="e">
        <f>VLOOKUP($C987, FanGraphs_Standings[[Abbreviation]:[2024 Projected Full Season W%]], 18, FALSE)</f>
        <v>#N/A</v>
      </c>
      <c r="BH987" s="11" t="e">
        <f t="shared" si="185"/>
        <v>#N/A</v>
      </c>
      <c r="BI987" s="11" t="e">
        <f>VLOOKUP($C987, 'Home Field Adv'!$A$2:$K$31, 11, FALSE)</f>
        <v>#N/A</v>
      </c>
      <c r="BL987" s="12" t="str">
        <f t="shared" si="186"/>
        <v/>
      </c>
      <c r="BM987" s="12" t="str">
        <f t="shared" si="176"/>
        <v/>
      </c>
      <c r="BN987" s="12" t="str">
        <f t="shared" si="187"/>
        <v/>
      </c>
    </row>
    <row r="988" spans="6:66" x14ac:dyDescent="0.45">
      <c r="F988" s="11" t="e">
        <f>VLOOKUP($B988, FanGraphs_Standings[[Abbreviation]:[2024 Year to Date G]], 2, FALSE)</f>
        <v>#N/A</v>
      </c>
      <c r="G988" s="11" t="e">
        <f>_xlfn.IFNA(VLOOKUP($D988, 'SP Per G'!$A$2:$D$1385, 3, FALSE),M988)</f>
        <v>#N/A</v>
      </c>
      <c r="H988" s="11" t="e">
        <f>IF(AND(ISNA(VLOOKUP($D988, 'SP Per G'!$A$2:$D$1385, 4, FALSE)), ISTEXT($D988)), G988,IF(ISNA(VLOOKUP($D988, 'SP Per G'!$A$2:$D$1385, 4, FALSE)), M988, VLOOKUP($D988, 'SP Per G'!$A$2:$D$1385, 4, FALSE)))</f>
        <v>#N/A</v>
      </c>
      <c r="I988" s="11" t="e">
        <f t="shared" si="177"/>
        <v>#N/A</v>
      </c>
      <c r="J988" s="11" t="e">
        <f>_xlfn.IFNA(VLOOKUP($D988,Individual_Pitching___Dashboard[],18,FALSE),VLOOKUP(B988,Team_Pitching___Dashboard[[Team]:[ERA]],17,FALSE))</f>
        <v>#N/A</v>
      </c>
      <c r="K988" s="11" t="e">
        <f>_xlfn.IFNA(VLOOKUP($D988, Individual_Pitching___Dashboard[], 20, FALSE), VLOOKUP(B988,Team_Pitching___Dashboard[[Team]:[xFIP]],20,FALSE))</f>
        <v>#N/A</v>
      </c>
      <c r="L988" s="11" t="e">
        <f>_xlfn.IFNA(VLOOKUP($D988, Individual_Pitching___Advanced[], 21,FALSE), VLOOKUP(B988, Team_Pitching___Advanced[], 20, FALSE))</f>
        <v>#N/A</v>
      </c>
      <c r="M988" s="11" t="e">
        <f>VLOOKUP($B988, 'Team Per G'!$A$2:$G$31, 7, FALSE)</f>
        <v>#N/A</v>
      </c>
      <c r="N988" s="11" t="e">
        <f>VLOOKUP($B988, 'FanGraphs - Team WAR Projected'!$B$2:$E$31, 3, FALSE)/162</f>
        <v>#N/A</v>
      </c>
      <c r="O988" s="11" t="e">
        <f t="shared" si="178"/>
        <v>#N/A</v>
      </c>
      <c r="P988" s="11" t="e">
        <f>VLOOKUP($B988, Team_Pitching___Advanced[[Team]:[xFIP]], 19,FALSE)</f>
        <v>#N/A</v>
      </c>
      <c r="Q988" s="11" t="e">
        <f>VLOOKUP($B988, Team_Pitching___Advanced[], 20, FALSE)</f>
        <v>#N/A</v>
      </c>
      <c r="R988" s="11" t="e">
        <f>VLOOKUP($B988, Team_Batting___Dashboard[[Team]:[wOBA]], 16, FALSE)</f>
        <v>#N/A</v>
      </c>
      <c r="S988" s="11" t="e">
        <f>VLOOKUP($B988, Team_Batting___Advanced[[Team]:[OPS]], 9, FALSE)</f>
        <v>#N/A</v>
      </c>
      <c r="T988" s="11" t="e">
        <f>VLOOKUP($B988, Team_Batting___Advanced[], 19, FALSE)</f>
        <v>#N/A</v>
      </c>
      <c r="U988" s="11" t="e">
        <f>VLOOKUP($B988, 'Team Per G'!$A$2:$G$31, 3, FALSE)</f>
        <v>#N/A</v>
      </c>
      <c r="V988" s="11" t="e">
        <f>VLOOKUP($B988, 'Team Per G'!$A$2:$G$31, 5, FALSE)</f>
        <v>#N/A</v>
      </c>
      <c r="W988" s="11" t="e">
        <f>VLOOKUP($B988, 'Team Per G'!$A$2:$G$31, 4, FALSE)</f>
        <v>#N/A</v>
      </c>
      <c r="X988" s="11" t="e">
        <f>VLOOKUP($B988, Team_Batting___Dashboard[], 22, FALSE)/$F988</f>
        <v>#N/A</v>
      </c>
      <c r="Y988" s="11" t="e">
        <f>VLOOKUP($B988, 'FanGraphs - Team WAR Projected'!$B$2:$E$31, 4, FALSE)/162</f>
        <v>#N/A</v>
      </c>
      <c r="Z988" s="11" t="e">
        <f t="shared" si="179"/>
        <v>#N/A</v>
      </c>
      <c r="AA988" s="11" t="e">
        <f>VLOOKUP($B988, FanGraphs_Standings[[Abbreviation]:[2024 Year to Date RS/G]], 6, FALSE)/$F988</f>
        <v>#N/A</v>
      </c>
      <c r="AB988" s="11" t="e">
        <f>VLOOKUP($B988, FanGraphs_Standings[[Abbreviation]:[2024 Projected Full Season RDif]], 19, FALSE)/162</f>
        <v>#N/A</v>
      </c>
      <c r="AC988" s="11" t="e">
        <f t="shared" si="188"/>
        <v>#N/A</v>
      </c>
      <c r="AD988" s="11" t="e">
        <f>VLOOKUP($B988, FanGraphs_Standings[[Abbreviation]:[2024 Projected Full Season RDif]], 5, FALSE)</f>
        <v>#N/A</v>
      </c>
      <c r="AE988" s="11" t="e">
        <f>VLOOKUP($B988, FanGraphs_Standings[[Abbreviation]:[2024 Projected Full Season W%]], 18, FALSE)</f>
        <v>#N/A</v>
      </c>
      <c r="AF988" s="11" t="e">
        <f t="shared" si="180"/>
        <v>#N/A</v>
      </c>
      <c r="AG988" s="11" t="e">
        <f>VLOOKUP($B988, 'Home Field Adv'!$A$2:$I$31, 9, FALSE)</f>
        <v>#N/A</v>
      </c>
      <c r="AH988" s="11" t="e">
        <f>VLOOKUP($C988, FanGraphs_Standings[[Abbreviation]:[2024 Year to Date G]], 2, FALSE)</f>
        <v>#N/A</v>
      </c>
      <c r="AI988" s="11" t="e">
        <f>_xlfn.IFNA(VLOOKUP($E988, 'SP Per G'!$A$2:$D$1385, 3, FALSE), AO988)</f>
        <v>#N/A</v>
      </c>
      <c r="AJ988" s="11" t="e">
        <f>IF(AND(ISNA(VLOOKUP($E988, 'SP Per G'!$A$2:$D$1385, 4, FALSE)), ISTEXT($E988)), AI988,IF(ISNA(VLOOKUP($E988, 'SP Per G'!$A$2:$D$1385, 4, FALSE)), AO988, VLOOKUP($E988, 'SP Per G'!$A$2:$D$1385, 4, FALSE)))</f>
        <v>#N/A</v>
      </c>
      <c r="AK988" s="11" t="e">
        <f t="shared" si="181"/>
        <v>#N/A</v>
      </c>
      <c r="AL988" s="11" t="e">
        <f>_xlfn.IFNA(VLOOKUP($E988, Individual_Pitching___Dashboard[], 18, FALSE), VLOOKUP($C988,Team_Pitching___Advanced[[Team]:[SIERA]],16,FALSE))</f>
        <v>#N/A</v>
      </c>
      <c r="AM988" s="11" t="e">
        <f>_xlfn.IFNA(VLOOKUP($E988, Individual_Pitching___Dashboard[], 20, FALSE), VLOOKUP($C988,Team_Pitching___Advanced[[Team]:[xFIP]],19,FALSE))</f>
        <v>#N/A</v>
      </c>
      <c r="AN988" s="11" t="e">
        <f>_xlfn.IFNA(VLOOKUP($E988,Individual_Pitching___Advanced[],21,FALSE),VLOOKUP($C988,Team_Pitching___Advanced[[Team]:[SIERA]],20,FALSE))</f>
        <v>#N/A</v>
      </c>
      <c r="AO988" s="11" t="e">
        <f>VLOOKUP($C988, 'Team Per G'!$A$2:$G$31, 7, FALSE)</f>
        <v>#N/A</v>
      </c>
      <c r="AP988" s="11" t="e">
        <f>VLOOKUP($C988, 'FanGraphs - Team WAR Projected'!$B$2:$E$31, 3, FALSE)/162</f>
        <v>#N/A</v>
      </c>
      <c r="AQ988" s="11" t="e">
        <f t="shared" si="182"/>
        <v>#N/A</v>
      </c>
      <c r="AR988" s="11" t="e">
        <f>VLOOKUP($C988, Team_Pitching___Advanced[[Team]:[xFIP]], 19,FALSE)</f>
        <v>#N/A</v>
      </c>
      <c r="AS988" s="11" t="e">
        <f>VLOOKUP($C988, Team_Pitching___Advanced[], 20, FALSE)</f>
        <v>#N/A</v>
      </c>
      <c r="AT988" s="11" t="e">
        <f>VLOOKUP($C988, Team_Batting___Dashboard[[Team]:[wOBA]], 16, FALSE)</f>
        <v>#N/A</v>
      </c>
      <c r="AU988" s="11" t="e">
        <f>VLOOKUP($C988, Team_Batting___Advanced[[Team]:[OPS]], 9, FALSE)</f>
        <v>#N/A</v>
      </c>
      <c r="AV988" s="11" t="e">
        <f>VLOOKUP($C988, Team_Batting___Advanced[], 19, FALSE)</f>
        <v>#N/A</v>
      </c>
      <c r="AW988" s="11" t="e">
        <f>VLOOKUP($C988, 'Team Per G'!$A$2:$G$31, 3, FALSE)</f>
        <v>#N/A</v>
      </c>
      <c r="AX988" s="11" t="e">
        <f>VLOOKUP($C988, 'Team Per G'!$A$2:$G$31, 5, FALSE)</f>
        <v>#N/A</v>
      </c>
      <c r="AY988" s="11" t="e">
        <f>VLOOKUP($C988, 'Team Per G'!$A$2:$G$31, 4, FALSE)</f>
        <v>#N/A</v>
      </c>
      <c r="AZ988" s="11" t="e">
        <f>VLOOKUP($C988, Team_Batting___Dashboard[], 22, FALSE)/$AH988</f>
        <v>#N/A</v>
      </c>
      <c r="BA988" s="11" t="e">
        <f>VLOOKUP($C988, 'FanGraphs - Team WAR Projected'!$B$2:$E$31, 4, FALSE)/162</f>
        <v>#N/A</v>
      </c>
      <c r="BB988" s="11" t="e">
        <f t="shared" si="183"/>
        <v>#N/A</v>
      </c>
      <c r="BC988" s="11" t="e">
        <f>VLOOKUP($C988, FanGraphs_Standings[[Abbreviation]:[2024 Year to Date RS/G]], 6, FALSE)/$AH988</f>
        <v>#N/A</v>
      </c>
      <c r="BD988" s="11" t="e">
        <f>VLOOKUP($C988, FanGraphs_Standings[[Abbreviation]:[2024 Projected Full Season RDif]], 19, FALSE)/162</f>
        <v>#N/A</v>
      </c>
      <c r="BE988" s="11" t="e">
        <f t="shared" si="184"/>
        <v>#N/A</v>
      </c>
      <c r="BF988" s="11" t="e">
        <f>VLOOKUP($C988, FanGraphs_Standings[[Abbreviation]:[2024 Projected Full Season RDif]], 5, FALSE)</f>
        <v>#N/A</v>
      </c>
      <c r="BG988" s="11" t="e">
        <f>VLOOKUP($C988, FanGraphs_Standings[[Abbreviation]:[2024 Projected Full Season W%]], 18, FALSE)</f>
        <v>#N/A</v>
      </c>
      <c r="BH988" s="11" t="e">
        <f t="shared" si="185"/>
        <v>#N/A</v>
      </c>
      <c r="BI988" s="11" t="e">
        <f>VLOOKUP($C988, 'Home Field Adv'!$A$2:$K$31, 11, FALSE)</f>
        <v>#N/A</v>
      </c>
      <c r="BL988" s="12" t="str">
        <f t="shared" si="186"/>
        <v/>
      </c>
      <c r="BM988" s="12" t="str">
        <f t="shared" ref="BM988:BM1051" si="189">IF( ISBLANK(BJ988), "",IF(BJ988&gt;BK988, B988, C988))</f>
        <v/>
      </c>
      <c r="BN988" s="12" t="str">
        <f t="shared" si="187"/>
        <v/>
      </c>
    </row>
    <row r="989" spans="6:66" x14ac:dyDescent="0.45">
      <c r="F989" s="11" t="e">
        <f>VLOOKUP($B989, FanGraphs_Standings[[Abbreviation]:[2024 Year to Date G]], 2, FALSE)</f>
        <v>#N/A</v>
      </c>
      <c r="G989" s="11" t="e">
        <f>_xlfn.IFNA(VLOOKUP($D989, 'SP Per G'!$A$2:$D$1385, 3, FALSE),M989)</f>
        <v>#N/A</v>
      </c>
      <c r="H989" s="11" t="e">
        <f>IF(AND(ISNA(VLOOKUP($D989, 'SP Per G'!$A$2:$D$1385, 4, FALSE)), ISTEXT($D989)), G989,IF(ISNA(VLOOKUP($D989, 'SP Per G'!$A$2:$D$1385, 4, FALSE)), M989, VLOOKUP($D989, 'SP Per G'!$A$2:$D$1385, 4, FALSE)))</f>
        <v>#N/A</v>
      </c>
      <c r="I989" s="11" t="e">
        <f t="shared" si="177"/>
        <v>#N/A</v>
      </c>
      <c r="J989" s="11" t="e">
        <f>_xlfn.IFNA(VLOOKUP($D989,Individual_Pitching___Dashboard[],18,FALSE),VLOOKUP(B989,Team_Pitching___Dashboard[[Team]:[ERA]],17,FALSE))</f>
        <v>#N/A</v>
      </c>
      <c r="K989" s="11" t="e">
        <f>_xlfn.IFNA(VLOOKUP($D989, Individual_Pitching___Dashboard[], 20, FALSE), VLOOKUP(B989,Team_Pitching___Dashboard[[Team]:[xFIP]],20,FALSE))</f>
        <v>#N/A</v>
      </c>
      <c r="L989" s="11" t="e">
        <f>_xlfn.IFNA(VLOOKUP($D989, Individual_Pitching___Advanced[], 21,FALSE), VLOOKUP(B989, Team_Pitching___Advanced[], 20, FALSE))</f>
        <v>#N/A</v>
      </c>
      <c r="M989" s="11" t="e">
        <f>VLOOKUP($B989, 'Team Per G'!$A$2:$G$31, 7, FALSE)</f>
        <v>#N/A</v>
      </c>
      <c r="N989" s="11" t="e">
        <f>VLOOKUP($B989, 'FanGraphs - Team WAR Projected'!$B$2:$E$31, 3, FALSE)/162</f>
        <v>#N/A</v>
      </c>
      <c r="O989" s="11" t="e">
        <f t="shared" si="178"/>
        <v>#N/A</v>
      </c>
      <c r="P989" s="11" t="e">
        <f>VLOOKUP($B989, Team_Pitching___Advanced[[Team]:[xFIP]], 19,FALSE)</f>
        <v>#N/A</v>
      </c>
      <c r="Q989" s="11" t="e">
        <f>VLOOKUP($B989, Team_Pitching___Advanced[], 20, FALSE)</f>
        <v>#N/A</v>
      </c>
      <c r="R989" s="11" t="e">
        <f>VLOOKUP($B989, Team_Batting___Dashboard[[Team]:[wOBA]], 16, FALSE)</f>
        <v>#N/A</v>
      </c>
      <c r="S989" s="11" t="e">
        <f>VLOOKUP($B989, Team_Batting___Advanced[[Team]:[OPS]], 9, FALSE)</f>
        <v>#N/A</v>
      </c>
      <c r="T989" s="11" t="e">
        <f>VLOOKUP($B989, Team_Batting___Advanced[], 19, FALSE)</f>
        <v>#N/A</v>
      </c>
      <c r="U989" s="11" t="e">
        <f>VLOOKUP($B989, 'Team Per G'!$A$2:$G$31, 3, FALSE)</f>
        <v>#N/A</v>
      </c>
      <c r="V989" s="11" t="e">
        <f>VLOOKUP($B989, 'Team Per G'!$A$2:$G$31, 5, FALSE)</f>
        <v>#N/A</v>
      </c>
      <c r="W989" s="11" t="e">
        <f>VLOOKUP($B989, 'Team Per G'!$A$2:$G$31, 4, FALSE)</f>
        <v>#N/A</v>
      </c>
      <c r="X989" s="11" t="e">
        <f>VLOOKUP($B989, Team_Batting___Dashboard[], 22, FALSE)/$F989</f>
        <v>#N/A</v>
      </c>
      <c r="Y989" s="11" t="e">
        <f>VLOOKUP($B989, 'FanGraphs - Team WAR Projected'!$B$2:$E$31, 4, FALSE)/162</f>
        <v>#N/A</v>
      </c>
      <c r="Z989" s="11" t="e">
        <f t="shared" si="179"/>
        <v>#N/A</v>
      </c>
      <c r="AA989" s="11" t="e">
        <f>VLOOKUP($B989, FanGraphs_Standings[[Abbreviation]:[2024 Year to Date RS/G]], 6, FALSE)/$F989</f>
        <v>#N/A</v>
      </c>
      <c r="AB989" s="11" t="e">
        <f>VLOOKUP($B989, FanGraphs_Standings[[Abbreviation]:[2024 Projected Full Season RDif]], 19, FALSE)/162</f>
        <v>#N/A</v>
      </c>
      <c r="AC989" s="11" t="e">
        <f t="shared" si="188"/>
        <v>#N/A</v>
      </c>
      <c r="AD989" s="11" t="e">
        <f>VLOOKUP($B989, FanGraphs_Standings[[Abbreviation]:[2024 Projected Full Season RDif]], 5, FALSE)</f>
        <v>#N/A</v>
      </c>
      <c r="AE989" s="11" t="e">
        <f>VLOOKUP($B989, FanGraphs_Standings[[Abbreviation]:[2024 Projected Full Season W%]], 18, FALSE)</f>
        <v>#N/A</v>
      </c>
      <c r="AF989" s="11" t="e">
        <f t="shared" si="180"/>
        <v>#N/A</v>
      </c>
      <c r="AG989" s="11" t="e">
        <f>VLOOKUP($B989, 'Home Field Adv'!$A$2:$I$31, 9, FALSE)</f>
        <v>#N/A</v>
      </c>
      <c r="AH989" s="11" t="e">
        <f>VLOOKUP($C989, FanGraphs_Standings[[Abbreviation]:[2024 Year to Date G]], 2, FALSE)</f>
        <v>#N/A</v>
      </c>
      <c r="AI989" s="11" t="e">
        <f>_xlfn.IFNA(VLOOKUP($E989, 'SP Per G'!$A$2:$D$1385, 3, FALSE), AO989)</f>
        <v>#N/A</v>
      </c>
      <c r="AJ989" s="11" t="e">
        <f>IF(AND(ISNA(VLOOKUP($E989, 'SP Per G'!$A$2:$D$1385, 4, FALSE)), ISTEXT($E989)), AI989,IF(ISNA(VLOOKUP($E989, 'SP Per G'!$A$2:$D$1385, 4, FALSE)), AO989, VLOOKUP($E989, 'SP Per G'!$A$2:$D$1385, 4, FALSE)))</f>
        <v>#N/A</v>
      </c>
      <c r="AK989" s="11" t="e">
        <f t="shared" si="181"/>
        <v>#N/A</v>
      </c>
      <c r="AL989" s="11" t="e">
        <f>_xlfn.IFNA(VLOOKUP($E989, Individual_Pitching___Dashboard[], 18, FALSE), VLOOKUP($C989,Team_Pitching___Advanced[[Team]:[SIERA]],16,FALSE))</f>
        <v>#N/A</v>
      </c>
      <c r="AM989" s="11" t="e">
        <f>_xlfn.IFNA(VLOOKUP($E989, Individual_Pitching___Dashboard[], 20, FALSE), VLOOKUP($C989,Team_Pitching___Advanced[[Team]:[xFIP]],19,FALSE))</f>
        <v>#N/A</v>
      </c>
      <c r="AN989" s="11" t="e">
        <f>_xlfn.IFNA(VLOOKUP($E989,Individual_Pitching___Advanced[],21,FALSE),VLOOKUP($C989,Team_Pitching___Advanced[[Team]:[SIERA]],20,FALSE))</f>
        <v>#N/A</v>
      </c>
      <c r="AO989" s="11" t="e">
        <f>VLOOKUP($C989, 'Team Per G'!$A$2:$G$31, 7, FALSE)</f>
        <v>#N/A</v>
      </c>
      <c r="AP989" s="11" t="e">
        <f>VLOOKUP($C989, 'FanGraphs - Team WAR Projected'!$B$2:$E$31, 3, FALSE)/162</f>
        <v>#N/A</v>
      </c>
      <c r="AQ989" s="11" t="e">
        <f t="shared" si="182"/>
        <v>#N/A</v>
      </c>
      <c r="AR989" s="11" t="e">
        <f>VLOOKUP($C989, Team_Pitching___Advanced[[Team]:[xFIP]], 19,FALSE)</f>
        <v>#N/A</v>
      </c>
      <c r="AS989" s="11" t="e">
        <f>VLOOKUP($C989, Team_Pitching___Advanced[], 20, FALSE)</f>
        <v>#N/A</v>
      </c>
      <c r="AT989" s="11" t="e">
        <f>VLOOKUP($C989, Team_Batting___Dashboard[[Team]:[wOBA]], 16, FALSE)</f>
        <v>#N/A</v>
      </c>
      <c r="AU989" s="11" t="e">
        <f>VLOOKUP($C989, Team_Batting___Advanced[[Team]:[OPS]], 9, FALSE)</f>
        <v>#N/A</v>
      </c>
      <c r="AV989" s="11" t="e">
        <f>VLOOKUP($C989, Team_Batting___Advanced[], 19, FALSE)</f>
        <v>#N/A</v>
      </c>
      <c r="AW989" s="11" t="e">
        <f>VLOOKUP($C989, 'Team Per G'!$A$2:$G$31, 3, FALSE)</f>
        <v>#N/A</v>
      </c>
      <c r="AX989" s="11" t="e">
        <f>VLOOKUP($C989, 'Team Per G'!$A$2:$G$31, 5, FALSE)</f>
        <v>#N/A</v>
      </c>
      <c r="AY989" s="11" t="e">
        <f>VLOOKUP($C989, 'Team Per G'!$A$2:$G$31, 4, FALSE)</f>
        <v>#N/A</v>
      </c>
      <c r="AZ989" s="11" t="e">
        <f>VLOOKUP($C989, Team_Batting___Dashboard[], 22, FALSE)/$AH989</f>
        <v>#N/A</v>
      </c>
      <c r="BA989" s="11" t="e">
        <f>VLOOKUP($C989, 'FanGraphs - Team WAR Projected'!$B$2:$E$31, 4, FALSE)/162</f>
        <v>#N/A</v>
      </c>
      <c r="BB989" s="11" t="e">
        <f t="shared" si="183"/>
        <v>#N/A</v>
      </c>
      <c r="BC989" s="11" t="e">
        <f>VLOOKUP($C989, FanGraphs_Standings[[Abbreviation]:[2024 Year to Date RS/G]], 6, FALSE)/$AH989</f>
        <v>#N/A</v>
      </c>
      <c r="BD989" s="11" t="e">
        <f>VLOOKUP($C989, FanGraphs_Standings[[Abbreviation]:[2024 Projected Full Season RDif]], 19, FALSE)/162</f>
        <v>#N/A</v>
      </c>
      <c r="BE989" s="11" t="e">
        <f t="shared" si="184"/>
        <v>#N/A</v>
      </c>
      <c r="BF989" s="11" t="e">
        <f>VLOOKUP($C989, FanGraphs_Standings[[Abbreviation]:[2024 Projected Full Season RDif]], 5, FALSE)</f>
        <v>#N/A</v>
      </c>
      <c r="BG989" s="11" t="e">
        <f>VLOOKUP($C989, FanGraphs_Standings[[Abbreviation]:[2024 Projected Full Season W%]], 18, FALSE)</f>
        <v>#N/A</v>
      </c>
      <c r="BH989" s="11" t="e">
        <f t="shared" si="185"/>
        <v>#N/A</v>
      </c>
      <c r="BI989" s="11" t="e">
        <f>VLOOKUP($C989, 'Home Field Adv'!$A$2:$K$31, 11, FALSE)</f>
        <v>#N/A</v>
      </c>
      <c r="BL989" s="12" t="str">
        <f t="shared" si="186"/>
        <v/>
      </c>
      <c r="BM989" s="12" t="str">
        <f t="shared" si="189"/>
        <v/>
      </c>
      <c r="BN989" s="12" t="str">
        <f t="shared" si="187"/>
        <v/>
      </c>
    </row>
    <row r="990" spans="6:66" x14ac:dyDescent="0.45">
      <c r="F990" s="11" t="e">
        <f>VLOOKUP($B990, FanGraphs_Standings[[Abbreviation]:[2024 Year to Date G]], 2, FALSE)</f>
        <v>#N/A</v>
      </c>
      <c r="G990" s="11" t="e">
        <f>_xlfn.IFNA(VLOOKUP($D990, 'SP Per G'!$A$2:$D$1385, 3, FALSE),M990)</f>
        <v>#N/A</v>
      </c>
      <c r="H990" s="11" t="e">
        <f>IF(AND(ISNA(VLOOKUP($D990, 'SP Per G'!$A$2:$D$1385, 4, FALSE)), ISTEXT($D990)), G990,IF(ISNA(VLOOKUP($D990, 'SP Per G'!$A$2:$D$1385, 4, FALSE)), M990, VLOOKUP($D990, 'SP Per G'!$A$2:$D$1385, 4, FALSE)))</f>
        <v>#N/A</v>
      </c>
      <c r="I990" s="11" t="e">
        <f t="shared" si="177"/>
        <v>#N/A</v>
      </c>
      <c r="J990" s="11" t="e">
        <f>_xlfn.IFNA(VLOOKUP($D990,Individual_Pitching___Dashboard[],18,FALSE),VLOOKUP(B990,Team_Pitching___Dashboard[[Team]:[ERA]],17,FALSE))</f>
        <v>#N/A</v>
      </c>
      <c r="K990" s="11" t="e">
        <f>_xlfn.IFNA(VLOOKUP($D990, Individual_Pitching___Dashboard[], 20, FALSE), VLOOKUP(B990,Team_Pitching___Dashboard[[Team]:[xFIP]],20,FALSE))</f>
        <v>#N/A</v>
      </c>
      <c r="L990" s="11" t="e">
        <f>_xlfn.IFNA(VLOOKUP($D990, Individual_Pitching___Advanced[], 21,FALSE), VLOOKUP(B990, Team_Pitching___Advanced[], 20, FALSE))</f>
        <v>#N/A</v>
      </c>
      <c r="M990" s="11" t="e">
        <f>VLOOKUP($B990, 'Team Per G'!$A$2:$G$31, 7, FALSE)</f>
        <v>#N/A</v>
      </c>
      <c r="N990" s="11" t="e">
        <f>VLOOKUP($B990, 'FanGraphs - Team WAR Projected'!$B$2:$E$31, 3, FALSE)/162</f>
        <v>#N/A</v>
      </c>
      <c r="O990" s="11" t="e">
        <f t="shared" si="178"/>
        <v>#N/A</v>
      </c>
      <c r="P990" s="11" t="e">
        <f>VLOOKUP($B990, Team_Pitching___Advanced[[Team]:[xFIP]], 19,FALSE)</f>
        <v>#N/A</v>
      </c>
      <c r="Q990" s="11" t="e">
        <f>VLOOKUP($B990, Team_Pitching___Advanced[], 20, FALSE)</f>
        <v>#N/A</v>
      </c>
      <c r="R990" s="11" t="e">
        <f>VLOOKUP($B990, Team_Batting___Dashboard[[Team]:[wOBA]], 16, FALSE)</f>
        <v>#N/A</v>
      </c>
      <c r="S990" s="11" t="e">
        <f>VLOOKUP($B990, Team_Batting___Advanced[[Team]:[OPS]], 9, FALSE)</f>
        <v>#N/A</v>
      </c>
      <c r="T990" s="11" t="e">
        <f>VLOOKUP($B990, Team_Batting___Advanced[], 19, FALSE)</f>
        <v>#N/A</v>
      </c>
      <c r="U990" s="11" t="e">
        <f>VLOOKUP($B990, 'Team Per G'!$A$2:$G$31, 3, FALSE)</f>
        <v>#N/A</v>
      </c>
      <c r="V990" s="11" t="e">
        <f>VLOOKUP($B990, 'Team Per G'!$A$2:$G$31, 5, FALSE)</f>
        <v>#N/A</v>
      </c>
      <c r="W990" s="11" t="e">
        <f>VLOOKUP($B990, 'Team Per G'!$A$2:$G$31, 4, FALSE)</f>
        <v>#N/A</v>
      </c>
      <c r="X990" s="11" t="e">
        <f>VLOOKUP($B990, Team_Batting___Dashboard[], 22, FALSE)/$F990</f>
        <v>#N/A</v>
      </c>
      <c r="Y990" s="11" t="e">
        <f>VLOOKUP($B990, 'FanGraphs - Team WAR Projected'!$B$2:$E$31, 4, FALSE)/162</f>
        <v>#N/A</v>
      </c>
      <c r="Z990" s="11" t="e">
        <f t="shared" si="179"/>
        <v>#N/A</v>
      </c>
      <c r="AA990" s="11" t="e">
        <f>VLOOKUP($B990, FanGraphs_Standings[[Abbreviation]:[2024 Year to Date RS/G]], 6, FALSE)/$F990</f>
        <v>#N/A</v>
      </c>
      <c r="AB990" s="11" t="e">
        <f>VLOOKUP($B990, FanGraphs_Standings[[Abbreviation]:[2024 Projected Full Season RDif]], 19, FALSE)/162</f>
        <v>#N/A</v>
      </c>
      <c r="AC990" s="11" t="e">
        <f t="shared" si="188"/>
        <v>#N/A</v>
      </c>
      <c r="AD990" s="11" t="e">
        <f>VLOOKUP($B990, FanGraphs_Standings[[Abbreviation]:[2024 Projected Full Season RDif]], 5, FALSE)</f>
        <v>#N/A</v>
      </c>
      <c r="AE990" s="11" t="e">
        <f>VLOOKUP($B990, FanGraphs_Standings[[Abbreviation]:[2024 Projected Full Season W%]], 18, FALSE)</f>
        <v>#N/A</v>
      </c>
      <c r="AF990" s="11" t="e">
        <f t="shared" si="180"/>
        <v>#N/A</v>
      </c>
      <c r="AG990" s="11" t="e">
        <f>VLOOKUP($B990, 'Home Field Adv'!$A$2:$I$31, 9, FALSE)</f>
        <v>#N/A</v>
      </c>
      <c r="AH990" s="11" t="e">
        <f>VLOOKUP($C990, FanGraphs_Standings[[Abbreviation]:[2024 Year to Date G]], 2, FALSE)</f>
        <v>#N/A</v>
      </c>
      <c r="AI990" s="11" t="e">
        <f>_xlfn.IFNA(VLOOKUP($E990, 'SP Per G'!$A$2:$D$1385, 3, FALSE), AO990)</f>
        <v>#N/A</v>
      </c>
      <c r="AJ990" s="11" t="e">
        <f>IF(AND(ISNA(VLOOKUP($E990, 'SP Per G'!$A$2:$D$1385, 4, FALSE)), ISTEXT($E990)), AI990,IF(ISNA(VLOOKUP($E990, 'SP Per G'!$A$2:$D$1385, 4, FALSE)), AO990, VLOOKUP($E990, 'SP Per G'!$A$2:$D$1385, 4, FALSE)))</f>
        <v>#N/A</v>
      </c>
      <c r="AK990" s="11" t="e">
        <f t="shared" si="181"/>
        <v>#N/A</v>
      </c>
      <c r="AL990" s="11" t="e">
        <f>_xlfn.IFNA(VLOOKUP($E990, Individual_Pitching___Dashboard[], 18, FALSE), VLOOKUP($C990,Team_Pitching___Advanced[[Team]:[SIERA]],16,FALSE))</f>
        <v>#N/A</v>
      </c>
      <c r="AM990" s="11" t="e">
        <f>_xlfn.IFNA(VLOOKUP($E990, Individual_Pitching___Dashboard[], 20, FALSE), VLOOKUP($C990,Team_Pitching___Advanced[[Team]:[xFIP]],19,FALSE))</f>
        <v>#N/A</v>
      </c>
      <c r="AN990" s="11" t="e">
        <f>_xlfn.IFNA(VLOOKUP($E990,Individual_Pitching___Advanced[],21,FALSE),VLOOKUP($C990,Team_Pitching___Advanced[[Team]:[SIERA]],20,FALSE))</f>
        <v>#N/A</v>
      </c>
      <c r="AO990" s="11" t="e">
        <f>VLOOKUP($C990, 'Team Per G'!$A$2:$G$31, 7, FALSE)</f>
        <v>#N/A</v>
      </c>
      <c r="AP990" s="11" t="e">
        <f>VLOOKUP($C990, 'FanGraphs - Team WAR Projected'!$B$2:$E$31, 3, FALSE)/162</f>
        <v>#N/A</v>
      </c>
      <c r="AQ990" s="11" t="e">
        <f t="shared" si="182"/>
        <v>#N/A</v>
      </c>
      <c r="AR990" s="11" t="e">
        <f>VLOOKUP($C990, Team_Pitching___Advanced[[Team]:[xFIP]], 19,FALSE)</f>
        <v>#N/A</v>
      </c>
      <c r="AS990" s="11" t="e">
        <f>VLOOKUP($C990, Team_Pitching___Advanced[], 20, FALSE)</f>
        <v>#N/A</v>
      </c>
      <c r="AT990" s="11" t="e">
        <f>VLOOKUP($C990, Team_Batting___Dashboard[[Team]:[wOBA]], 16, FALSE)</f>
        <v>#N/A</v>
      </c>
      <c r="AU990" s="11" t="e">
        <f>VLOOKUP($C990, Team_Batting___Advanced[[Team]:[OPS]], 9, FALSE)</f>
        <v>#N/A</v>
      </c>
      <c r="AV990" s="11" t="e">
        <f>VLOOKUP($C990, Team_Batting___Advanced[], 19, FALSE)</f>
        <v>#N/A</v>
      </c>
      <c r="AW990" s="11" t="e">
        <f>VLOOKUP($C990, 'Team Per G'!$A$2:$G$31, 3, FALSE)</f>
        <v>#N/A</v>
      </c>
      <c r="AX990" s="11" t="e">
        <f>VLOOKUP($C990, 'Team Per G'!$A$2:$G$31, 5, FALSE)</f>
        <v>#N/A</v>
      </c>
      <c r="AY990" s="11" t="e">
        <f>VLOOKUP($C990, 'Team Per G'!$A$2:$G$31, 4, FALSE)</f>
        <v>#N/A</v>
      </c>
      <c r="AZ990" s="11" t="e">
        <f>VLOOKUP($C990, Team_Batting___Dashboard[], 22, FALSE)/$AH990</f>
        <v>#N/A</v>
      </c>
      <c r="BA990" s="11" t="e">
        <f>VLOOKUP($C990, 'FanGraphs - Team WAR Projected'!$B$2:$E$31, 4, FALSE)/162</f>
        <v>#N/A</v>
      </c>
      <c r="BB990" s="11" t="e">
        <f t="shared" si="183"/>
        <v>#N/A</v>
      </c>
      <c r="BC990" s="11" t="e">
        <f>VLOOKUP($C990, FanGraphs_Standings[[Abbreviation]:[2024 Year to Date RS/G]], 6, FALSE)/$AH990</f>
        <v>#N/A</v>
      </c>
      <c r="BD990" s="11" t="e">
        <f>VLOOKUP($C990, FanGraphs_Standings[[Abbreviation]:[2024 Projected Full Season RDif]], 19, FALSE)/162</f>
        <v>#N/A</v>
      </c>
      <c r="BE990" s="11" t="e">
        <f t="shared" si="184"/>
        <v>#N/A</v>
      </c>
      <c r="BF990" s="11" t="e">
        <f>VLOOKUP($C990, FanGraphs_Standings[[Abbreviation]:[2024 Projected Full Season RDif]], 5, FALSE)</f>
        <v>#N/A</v>
      </c>
      <c r="BG990" s="11" t="e">
        <f>VLOOKUP($C990, FanGraphs_Standings[[Abbreviation]:[2024 Projected Full Season W%]], 18, FALSE)</f>
        <v>#N/A</v>
      </c>
      <c r="BH990" s="11" t="e">
        <f t="shared" si="185"/>
        <v>#N/A</v>
      </c>
      <c r="BI990" s="11" t="e">
        <f>VLOOKUP($C990, 'Home Field Adv'!$A$2:$K$31, 11, FALSE)</f>
        <v>#N/A</v>
      </c>
      <c r="BL990" s="12" t="str">
        <f t="shared" si="186"/>
        <v/>
      </c>
      <c r="BM990" s="12" t="str">
        <f t="shared" si="189"/>
        <v/>
      </c>
      <c r="BN990" s="12" t="str">
        <f t="shared" si="187"/>
        <v/>
      </c>
    </row>
    <row r="991" spans="6:66" x14ac:dyDescent="0.45">
      <c r="F991" s="11" t="e">
        <f>VLOOKUP($B991, FanGraphs_Standings[[Abbreviation]:[2024 Year to Date G]], 2, FALSE)</f>
        <v>#N/A</v>
      </c>
      <c r="G991" s="11" t="e">
        <f>_xlfn.IFNA(VLOOKUP($D991, 'SP Per G'!$A$2:$D$1385, 3, FALSE),M991)</f>
        <v>#N/A</v>
      </c>
      <c r="H991" s="11" t="e">
        <f>IF(AND(ISNA(VLOOKUP($D991, 'SP Per G'!$A$2:$D$1385, 4, FALSE)), ISTEXT($D991)), G991,IF(ISNA(VLOOKUP($D991, 'SP Per G'!$A$2:$D$1385, 4, FALSE)), M991, VLOOKUP($D991, 'SP Per G'!$A$2:$D$1385, 4, FALSE)))</f>
        <v>#N/A</v>
      </c>
      <c r="I991" s="11" t="e">
        <f t="shared" si="177"/>
        <v>#N/A</v>
      </c>
      <c r="J991" s="11" t="e">
        <f>_xlfn.IFNA(VLOOKUP($D991,Individual_Pitching___Dashboard[],18,FALSE),VLOOKUP(B991,Team_Pitching___Dashboard[[Team]:[ERA]],17,FALSE))</f>
        <v>#N/A</v>
      </c>
      <c r="K991" s="11" t="e">
        <f>_xlfn.IFNA(VLOOKUP($D991, Individual_Pitching___Dashboard[], 20, FALSE), VLOOKUP(B991,Team_Pitching___Dashboard[[Team]:[xFIP]],20,FALSE))</f>
        <v>#N/A</v>
      </c>
      <c r="L991" s="11" t="e">
        <f>_xlfn.IFNA(VLOOKUP($D991, Individual_Pitching___Advanced[], 21,FALSE), VLOOKUP(B991, Team_Pitching___Advanced[], 20, FALSE))</f>
        <v>#N/A</v>
      </c>
      <c r="M991" s="11" t="e">
        <f>VLOOKUP($B991, 'Team Per G'!$A$2:$G$31, 7, FALSE)</f>
        <v>#N/A</v>
      </c>
      <c r="N991" s="11" t="e">
        <f>VLOOKUP($B991, 'FanGraphs - Team WAR Projected'!$B$2:$E$31, 3, FALSE)/162</f>
        <v>#N/A</v>
      </c>
      <c r="O991" s="11" t="e">
        <f t="shared" si="178"/>
        <v>#N/A</v>
      </c>
      <c r="P991" s="11" t="e">
        <f>VLOOKUP($B991, Team_Pitching___Advanced[[Team]:[xFIP]], 19,FALSE)</f>
        <v>#N/A</v>
      </c>
      <c r="Q991" s="11" t="e">
        <f>VLOOKUP($B991, Team_Pitching___Advanced[], 20, FALSE)</f>
        <v>#N/A</v>
      </c>
      <c r="R991" s="11" t="e">
        <f>VLOOKUP($B991, Team_Batting___Dashboard[[Team]:[wOBA]], 16, FALSE)</f>
        <v>#N/A</v>
      </c>
      <c r="S991" s="11" t="e">
        <f>VLOOKUP($B991, Team_Batting___Advanced[[Team]:[OPS]], 9, FALSE)</f>
        <v>#N/A</v>
      </c>
      <c r="T991" s="11" t="e">
        <f>VLOOKUP($B991, Team_Batting___Advanced[], 19, FALSE)</f>
        <v>#N/A</v>
      </c>
      <c r="U991" s="11" t="e">
        <f>VLOOKUP($B991, 'Team Per G'!$A$2:$G$31, 3, FALSE)</f>
        <v>#N/A</v>
      </c>
      <c r="V991" s="11" t="e">
        <f>VLOOKUP($B991, 'Team Per G'!$A$2:$G$31, 5, FALSE)</f>
        <v>#N/A</v>
      </c>
      <c r="W991" s="11" t="e">
        <f>VLOOKUP($B991, 'Team Per G'!$A$2:$G$31, 4, FALSE)</f>
        <v>#N/A</v>
      </c>
      <c r="X991" s="11" t="e">
        <f>VLOOKUP($B991, Team_Batting___Dashboard[], 22, FALSE)/$F991</f>
        <v>#N/A</v>
      </c>
      <c r="Y991" s="11" t="e">
        <f>VLOOKUP($B991, 'FanGraphs - Team WAR Projected'!$B$2:$E$31, 4, FALSE)/162</f>
        <v>#N/A</v>
      </c>
      <c r="Z991" s="11" t="e">
        <f t="shared" si="179"/>
        <v>#N/A</v>
      </c>
      <c r="AA991" s="11" t="e">
        <f>VLOOKUP($B991, FanGraphs_Standings[[Abbreviation]:[2024 Year to Date RS/G]], 6, FALSE)/$F991</f>
        <v>#N/A</v>
      </c>
      <c r="AB991" s="11" t="e">
        <f>VLOOKUP($B991, FanGraphs_Standings[[Abbreviation]:[2024 Projected Full Season RDif]], 19, FALSE)/162</f>
        <v>#N/A</v>
      </c>
      <c r="AC991" s="11" t="e">
        <f t="shared" si="188"/>
        <v>#N/A</v>
      </c>
      <c r="AD991" s="11" t="e">
        <f>VLOOKUP($B991, FanGraphs_Standings[[Abbreviation]:[2024 Projected Full Season RDif]], 5, FALSE)</f>
        <v>#N/A</v>
      </c>
      <c r="AE991" s="11" t="e">
        <f>VLOOKUP($B991, FanGraphs_Standings[[Abbreviation]:[2024 Projected Full Season W%]], 18, FALSE)</f>
        <v>#N/A</v>
      </c>
      <c r="AF991" s="11" t="e">
        <f t="shared" si="180"/>
        <v>#N/A</v>
      </c>
      <c r="AG991" s="11" t="e">
        <f>VLOOKUP($B991, 'Home Field Adv'!$A$2:$I$31, 9, FALSE)</f>
        <v>#N/A</v>
      </c>
      <c r="AH991" s="11" t="e">
        <f>VLOOKUP($C991, FanGraphs_Standings[[Abbreviation]:[2024 Year to Date G]], 2, FALSE)</f>
        <v>#N/A</v>
      </c>
      <c r="AI991" s="11" t="e">
        <f>_xlfn.IFNA(VLOOKUP($E991, 'SP Per G'!$A$2:$D$1385, 3, FALSE), AO991)</f>
        <v>#N/A</v>
      </c>
      <c r="AJ991" s="11" t="e">
        <f>IF(AND(ISNA(VLOOKUP($E991, 'SP Per G'!$A$2:$D$1385, 4, FALSE)), ISTEXT($E991)), AI991,IF(ISNA(VLOOKUP($E991, 'SP Per G'!$A$2:$D$1385, 4, FALSE)), AO991, VLOOKUP($E991, 'SP Per G'!$A$2:$D$1385, 4, FALSE)))</f>
        <v>#N/A</v>
      </c>
      <c r="AK991" s="11" t="e">
        <f t="shared" si="181"/>
        <v>#N/A</v>
      </c>
      <c r="AL991" s="11" t="e">
        <f>_xlfn.IFNA(VLOOKUP($E991, Individual_Pitching___Dashboard[], 18, FALSE), VLOOKUP($C991,Team_Pitching___Advanced[[Team]:[SIERA]],16,FALSE))</f>
        <v>#N/A</v>
      </c>
      <c r="AM991" s="11" t="e">
        <f>_xlfn.IFNA(VLOOKUP($E991, Individual_Pitching___Dashboard[], 20, FALSE), VLOOKUP($C991,Team_Pitching___Advanced[[Team]:[xFIP]],19,FALSE))</f>
        <v>#N/A</v>
      </c>
      <c r="AN991" s="11" t="e">
        <f>_xlfn.IFNA(VLOOKUP($E991,Individual_Pitching___Advanced[],21,FALSE),VLOOKUP($C991,Team_Pitching___Advanced[[Team]:[SIERA]],20,FALSE))</f>
        <v>#N/A</v>
      </c>
      <c r="AO991" s="11" t="e">
        <f>VLOOKUP($C991, 'Team Per G'!$A$2:$G$31, 7, FALSE)</f>
        <v>#N/A</v>
      </c>
      <c r="AP991" s="11" t="e">
        <f>VLOOKUP($C991, 'FanGraphs - Team WAR Projected'!$B$2:$E$31, 3, FALSE)/162</f>
        <v>#N/A</v>
      </c>
      <c r="AQ991" s="11" t="e">
        <f t="shared" si="182"/>
        <v>#N/A</v>
      </c>
      <c r="AR991" s="11" t="e">
        <f>VLOOKUP($C991, Team_Pitching___Advanced[[Team]:[xFIP]], 19,FALSE)</f>
        <v>#N/A</v>
      </c>
      <c r="AS991" s="11" t="e">
        <f>VLOOKUP($C991, Team_Pitching___Advanced[], 20, FALSE)</f>
        <v>#N/A</v>
      </c>
      <c r="AT991" s="11" t="e">
        <f>VLOOKUP($C991, Team_Batting___Dashboard[[Team]:[wOBA]], 16, FALSE)</f>
        <v>#N/A</v>
      </c>
      <c r="AU991" s="11" t="e">
        <f>VLOOKUP($C991, Team_Batting___Advanced[[Team]:[OPS]], 9, FALSE)</f>
        <v>#N/A</v>
      </c>
      <c r="AV991" s="11" t="e">
        <f>VLOOKUP($C991, Team_Batting___Advanced[], 19, FALSE)</f>
        <v>#N/A</v>
      </c>
      <c r="AW991" s="11" t="e">
        <f>VLOOKUP($C991, 'Team Per G'!$A$2:$G$31, 3, FALSE)</f>
        <v>#N/A</v>
      </c>
      <c r="AX991" s="11" t="e">
        <f>VLOOKUP($C991, 'Team Per G'!$A$2:$G$31, 5, FALSE)</f>
        <v>#N/A</v>
      </c>
      <c r="AY991" s="11" t="e">
        <f>VLOOKUP($C991, 'Team Per G'!$A$2:$G$31, 4, FALSE)</f>
        <v>#N/A</v>
      </c>
      <c r="AZ991" s="11" t="e">
        <f>VLOOKUP($C991, Team_Batting___Dashboard[], 22, FALSE)/$AH991</f>
        <v>#N/A</v>
      </c>
      <c r="BA991" s="11" t="e">
        <f>VLOOKUP($C991, 'FanGraphs - Team WAR Projected'!$B$2:$E$31, 4, FALSE)/162</f>
        <v>#N/A</v>
      </c>
      <c r="BB991" s="11" t="e">
        <f t="shared" si="183"/>
        <v>#N/A</v>
      </c>
      <c r="BC991" s="11" t="e">
        <f>VLOOKUP($C991, FanGraphs_Standings[[Abbreviation]:[2024 Year to Date RS/G]], 6, FALSE)/$AH991</f>
        <v>#N/A</v>
      </c>
      <c r="BD991" s="11" t="e">
        <f>VLOOKUP($C991, FanGraphs_Standings[[Abbreviation]:[2024 Projected Full Season RDif]], 19, FALSE)/162</f>
        <v>#N/A</v>
      </c>
      <c r="BE991" s="11" t="e">
        <f t="shared" si="184"/>
        <v>#N/A</v>
      </c>
      <c r="BF991" s="11" t="e">
        <f>VLOOKUP($C991, FanGraphs_Standings[[Abbreviation]:[2024 Projected Full Season RDif]], 5, FALSE)</f>
        <v>#N/A</v>
      </c>
      <c r="BG991" s="11" t="e">
        <f>VLOOKUP($C991, FanGraphs_Standings[[Abbreviation]:[2024 Projected Full Season W%]], 18, FALSE)</f>
        <v>#N/A</v>
      </c>
      <c r="BH991" s="11" t="e">
        <f t="shared" si="185"/>
        <v>#N/A</v>
      </c>
      <c r="BI991" s="11" t="e">
        <f>VLOOKUP($C991, 'Home Field Adv'!$A$2:$K$31, 11, FALSE)</f>
        <v>#N/A</v>
      </c>
      <c r="BL991" s="12" t="str">
        <f t="shared" si="186"/>
        <v/>
      </c>
      <c r="BM991" s="12" t="str">
        <f t="shared" si="189"/>
        <v/>
      </c>
      <c r="BN991" s="12" t="str">
        <f t="shared" si="187"/>
        <v/>
      </c>
    </row>
    <row r="992" spans="6:66" x14ac:dyDescent="0.45">
      <c r="F992" s="11" t="e">
        <f>VLOOKUP($B992, FanGraphs_Standings[[Abbreviation]:[2024 Year to Date G]], 2, FALSE)</f>
        <v>#N/A</v>
      </c>
      <c r="G992" s="11" t="e">
        <f>_xlfn.IFNA(VLOOKUP($D992, 'SP Per G'!$A$2:$D$1385, 3, FALSE),M992)</f>
        <v>#N/A</v>
      </c>
      <c r="H992" s="11" t="e">
        <f>IF(AND(ISNA(VLOOKUP($D992, 'SP Per G'!$A$2:$D$1385, 4, FALSE)), ISTEXT($D992)), G992,IF(ISNA(VLOOKUP($D992, 'SP Per G'!$A$2:$D$1385, 4, FALSE)), M992, VLOOKUP($D992, 'SP Per G'!$A$2:$D$1385, 4, FALSE)))</f>
        <v>#N/A</v>
      </c>
      <c r="I992" s="11" t="e">
        <f t="shared" si="177"/>
        <v>#N/A</v>
      </c>
      <c r="J992" s="11" t="e">
        <f>_xlfn.IFNA(VLOOKUP($D992,Individual_Pitching___Dashboard[],18,FALSE),VLOOKUP(B992,Team_Pitching___Dashboard[[Team]:[ERA]],17,FALSE))</f>
        <v>#N/A</v>
      </c>
      <c r="K992" s="11" t="e">
        <f>_xlfn.IFNA(VLOOKUP($D992, Individual_Pitching___Dashboard[], 20, FALSE), VLOOKUP(B992,Team_Pitching___Dashboard[[Team]:[xFIP]],20,FALSE))</f>
        <v>#N/A</v>
      </c>
      <c r="L992" s="11" t="e">
        <f>_xlfn.IFNA(VLOOKUP($D992, Individual_Pitching___Advanced[], 21,FALSE), VLOOKUP(B992, Team_Pitching___Advanced[], 20, FALSE))</f>
        <v>#N/A</v>
      </c>
      <c r="M992" s="11" t="e">
        <f>VLOOKUP($B992, 'Team Per G'!$A$2:$G$31, 7, FALSE)</f>
        <v>#N/A</v>
      </c>
      <c r="N992" s="11" t="e">
        <f>VLOOKUP($B992, 'FanGraphs - Team WAR Projected'!$B$2:$E$31, 3, FALSE)/162</f>
        <v>#N/A</v>
      </c>
      <c r="O992" s="11" t="e">
        <f t="shared" si="178"/>
        <v>#N/A</v>
      </c>
      <c r="P992" s="11" t="e">
        <f>VLOOKUP($B992, Team_Pitching___Advanced[[Team]:[xFIP]], 19,FALSE)</f>
        <v>#N/A</v>
      </c>
      <c r="Q992" s="11" t="e">
        <f>VLOOKUP($B992, Team_Pitching___Advanced[], 20, FALSE)</f>
        <v>#N/A</v>
      </c>
      <c r="R992" s="11" t="e">
        <f>VLOOKUP($B992, Team_Batting___Dashboard[[Team]:[wOBA]], 16, FALSE)</f>
        <v>#N/A</v>
      </c>
      <c r="S992" s="11" t="e">
        <f>VLOOKUP($B992, Team_Batting___Advanced[[Team]:[OPS]], 9, FALSE)</f>
        <v>#N/A</v>
      </c>
      <c r="T992" s="11" t="e">
        <f>VLOOKUP($B992, Team_Batting___Advanced[], 19, FALSE)</f>
        <v>#N/A</v>
      </c>
      <c r="U992" s="11" t="e">
        <f>VLOOKUP($B992, 'Team Per G'!$A$2:$G$31, 3, FALSE)</f>
        <v>#N/A</v>
      </c>
      <c r="V992" s="11" t="e">
        <f>VLOOKUP($B992, 'Team Per G'!$A$2:$G$31, 5, FALSE)</f>
        <v>#N/A</v>
      </c>
      <c r="W992" s="11" t="e">
        <f>VLOOKUP($B992, 'Team Per G'!$A$2:$G$31, 4, FALSE)</f>
        <v>#N/A</v>
      </c>
      <c r="X992" s="11" t="e">
        <f>VLOOKUP($B992, Team_Batting___Dashboard[], 22, FALSE)/$F992</f>
        <v>#N/A</v>
      </c>
      <c r="Y992" s="11" t="e">
        <f>VLOOKUP($B992, 'FanGraphs - Team WAR Projected'!$B$2:$E$31, 4, FALSE)/162</f>
        <v>#N/A</v>
      </c>
      <c r="Z992" s="11" t="e">
        <f t="shared" si="179"/>
        <v>#N/A</v>
      </c>
      <c r="AA992" s="11" t="e">
        <f>VLOOKUP($B992, FanGraphs_Standings[[Abbreviation]:[2024 Year to Date RS/G]], 6, FALSE)/$F992</f>
        <v>#N/A</v>
      </c>
      <c r="AB992" s="11" t="e">
        <f>VLOOKUP($B992, FanGraphs_Standings[[Abbreviation]:[2024 Projected Full Season RDif]], 19, FALSE)/162</f>
        <v>#N/A</v>
      </c>
      <c r="AC992" s="11" t="e">
        <f t="shared" si="188"/>
        <v>#N/A</v>
      </c>
      <c r="AD992" s="11" t="e">
        <f>VLOOKUP($B992, FanGraphs_Standings[[Abbreviation]:[2024 Projected Full Season RDif]], 5, FALSE)</f>
        <v>#N/A</v>
      </c>
      <c r="AE992" s="11" t="e">
        <f>VLOOKUP($B992, FanGraphs_Standings[[Abbreviation]:[2024 Projected Full Season W%]], 18, FALSE)</f>
        <v>#N/A</v>
      </c>
      <c r="AF992" s="11" t="e">
        <f t="shared" si="180"/>
        <v>#N/A</v>
      </c>
      <c r="AG992" s="11" t="e">
        <f>VLOOKUP($B992, 'Home Field Adv'!$A$2:$I$31, 9, FALSE)</f>
        <v>#N/A</v>
      </c>
      <c r="AH992" s="11" t="e">
        <f>VLOOKUP($C992, FanGraphs_Standings[[Abbreviation]:[2024 Year to Date G]], 2, FALSE)</f>
        <v>#N/A</v>
      </c>
      <c r="AI992" s="11" t="e">
        <f>_xlfn.IFNA(VLOOKUP($E992, 'SP Per G'!$A$2:$D$1385, 3, FALSE), AO992)</f>
        <v>#N/A</v>
      </c>
      <c r="AJ992" s="11" t="e">
        <f>IF(AND(ISNA(VLOOKUP($E992, 'SP Per G'!$A$2:$D$1385, 4, FALSE)), ISTEXT($E992)), AI992,IF(ISNA(VLOOKUP($E992, 'SP Per G'!$A$2:$D$1385, 4, FALSE)), AO992, VLOOKUP($E992, 'SP Per G'!$A$2:$D$1385, 4, FALSE)))</f>
        <v>#N/A</v>
      </c>
      <c r="AK992" s="11" t="e">
        <f t="shared" si="181"/>
        <v>#N/A</v>
      </c>
      <c r="AL992" s="11" t="e">
        <f>_xlfn.IFNA(VLOOKUP($E992, Individual_Pitching___Dashboard[], 18, FALSE), VLOOKUP($C992,Team_Pitching___Advanced[[Team]:[SIERA]],16,FALSE))</f>
        <v>#N/A</v>
      </c>
      <c r="AM992" s="11" t="e">
        <f>_xlfn.IFNA(VLOOKUP($E992, Individual_Pitching___Dashboard[], 20, FALSE), VLOOKUP($C992,Team_Pitching___Advanced[[Team]:[xFIP]],19,FALSE))</f>
        <v>#N/A</v>
      </c>
      <c r="AN992" s="11" t="e">
        <f>_xlfn.IFNA(VLOOKUP($E992,Individual_Pitching___Advanced[],21,FALSE),VLOOKUP($C992,Team_Pitching___Advanced[[Team]:[SIERA]],20,FALSE))</f>
        <v>#N/A</v>
      </c>
      <c r="AO992" s="11" t="e">
        <f>VLOOKUP($C992, 'Team Per G'!$A$2:$G$31, 7, FALSE)</f>
        <v>#N/A</v>
      </c>
      <c r="AP992" s="11" t="e">
        <f>VLOOKUP($C992, 'FanGraphs - Team WAR Projected'!$B$2:$E$31, 3, FALSE)/162</f>
        <v>#N/A</v>
      </c>
      <c r="AQ992" s="11" t="e">
        <f t="shared" si="182"/>
        <v>#N/A</v>
      </c>
      <c r="AR992" s="11" t="e">
        <f>VLOOKUP($C992, Team_Pitching___Advanced[[Team]:[xFIP]], 19,FALSE)</f>
        <v>#N/A</v>
      </c>
      <c r="AS992" s="11" t="e">
        <f>VLOOKUP($C992, Team_Pitching___Advanced[], 20, FALSE)</f>
        <v>#N/A</v>
      </c>
      <c r="AT992" s="11" t="e">
        <f>VLOOKUP($C992, Team_Batting___Dashboard[[Team]:[wOBA]], 16, FALSE)</f>
        <v>#N/A</v>
      </c>
      <c r="AU992" s="11" t="e">
        <f>VLOOKUP($C992, Team_Batting___Advanced[[Team]:[OPS]], 9, FALSE)</f>
        <v>#N/A</v>
      </c>
      <c r="AV992" s="11" t="e">
        <f>VLOOKUP($C992, Team_Batting___Advanced[], 19, FALSE)</f>
        <v>#N/A</v>
      </c>
      <c r="AW992" s="11" t="e">
        <f>VLOOKUP($C992, 'Team Per G'!$A$2:$G$31, 3, FALSE)</f>
        <v>#N/A</v>
      </c>
      <c r="AX992" s="11" t="e">
        <f>VLOOKUP($C992, 'Team Per G'!$A$2:$G$31, 5, FALSE)</f>
        <v>#N/A</v>
      </c>
      <c r="AY992" s="11" t="e">
        <f>VLOOKUP($C992, 'Team Per G'!$A$2:$G$31, 4, FALSE)</f>
        <v>#N/A</v>
      </c>
      <c r="AZ992" s="11" t="e">
        <f>VLOOKUP($C992, Team_Batting___Dashboard[], 22, FALSE)/$AH992</f>
        <v>#N/A</v>
      </c>
      <c r="BA992" s="11" t="e">
        <f>VLOOKUP($C992, 'FanGraphs - Team WAR Projected'!$B$2:$E$31, 4, FALSE)/162</f>
        <v>#N/A</v>
      </c>
      <c r="BB992" s="11" t="e">
        <f t="shared" si="183"/>
        <v>#N/A</v>
      </c>
      <c r="BC992" s="11" t="e">
        <f>VLOOKUP($C992, FanGraphs_Standings[[Abbreviation]:[2024 Year to Date RS/G]], 6, FALSE)/$AH992</f>
        <v>#N/A</v>
      </c>
      <c r="BD992" s="11" t="e">
        <f>VLOOKUP($C992, FanGraphs_Standings[[Abbreviation]:[2024 Projected Full Season RDif]], 19, FALSE)/162</f>
        <v>#N/A</v>
      </c>
      <c r="BE992" s="11" t="e">
        <f t="shared" si="184"/>
        <v>#N/A</v>
      </c>
      <c r="BF992" s="11" t="e">
        <f>VLOOKUP($C992, FanGraphs_Standings[[Abbreviation]:[2024 Projected Full Season RDif]], 5, FALSE)</f>
        <v>#N/A</v>
      </c>
      <c r="BG992" s="11" t="e">
        <f>VLOOKUP($C992, FanGraphs_Standings[[Abbreviation]:[2024 Projected Full Season W%]], 18, FALSE)</f>
        <v>#N/A</v>
      </c>
      <c r="BH992" s="11" t="e">
        <f t="shared" si="185"/>
        <v>#N/A</v>
      </c>
      <c r="BI992" s="11" t="e">
        <f>VLOOKUP($C992, 'Home Field Adv'!$A$2:$K$31, 11, FALSE)</f>
        <v>#N/A</v>
      </c>
      <c r="BL992" s="12" t="str">
        <f t="shared" si="186"/>
        <v/>
      </c>
      <c r="BM992" s="12" t="str">
        <f t="shared" si="189"/>
        <v/>
      </c>
      <c r="BN992" s="12" t="str">
        <f t="shared" si="187"/>
        <v/>
      </c>
    </row>
    <row r="993" spans="6:66" x14ac:dyDescent="0.45">
      <c r="F993" s="11" t="e">
        <f>VLOOKUP($B993, FanGraphs_Standings[[Abbreviation]:[2024 Year to Date G]], 2, FALSE)</f>
        <v>#N/A</v>
      </c>
      <c r="G993" s="11" t="e">
        <f>_xlfn.IFNA(VLOOKUP($D993, 'SP Per G'!$A$2:$D$1385, 3, FALSE),M993)</f>
        <v>#N/A</v>
      </c>
      <c r="H993" s="11" t="e">
        <f>IF(AND(ISNA(VLOOKUP($D993, 'SP Per G'!$A$2:$D$1385, 4, FALSE)), ISTEXT($D993)), G993,IF(ISNA(VLOOKUP($D993, 'SP Per G'!$A$2:$D$1385, 4, FALSE)), M993, VLOOKUP($D993, 'SP Per G'!$A$2:$D$1385, 4, FALSE)))</f>
        <v>#N/A</v>
      </c>
      <c r="I993" s="11" t="e">
        <f t="shared" si="177"/>
        <v>#N/A</v>
      </c>
      <c r="J993" s="11" t="e">
        <f>_xlfn.IFNA(VLOOKUP($D993,Individual_Pitching___Dashboard[],18,FALSE),VLOOKUP(B993,Team_Pitching___Dashboard[[Team]:[ERA]],17,FALSE))</f>
        <v>#N/A</v>
      </c>
      <c r="K993" s="11" t="e">
        <f>_xlfn.IFNA(VLOOKUP($D993, Individual_Pitching___Dashboard[], 20, FALSE), VLOOKUP(B993,Team_Pitching___Dashboard[[Team]:[xFIP]],20,FALSE))</f>
        <v>#N/A</v>
      </c>
      <c r="L993" s="11" t="e">
        <f>_xlfn.IFNA(VLOOKUP($D993, Individual_Pitching___Advanced[], 21,FALSE), VLOOKUP(B993, Team_Pitching___Advanced[], 20, FALSE))</f>
        <v>#N/A</v>
      </c>
      <c r="M993" s="11" t="e">
        <f>VLOOKUP($B993, 'Team Per G'!$A$2:$G$31, 7, FALSE)</f>
        <v>#N/A</v>
      </c>
      <c r="N993" s="11" t="e">
        <f>VLOOKUP($B993, 'FanGraphs - Team WAR Projected'!$B$2:$E$31, 3, FALSE)/162</f>
        <v>#N/A</v>
      </c>
      <c r="O993" s="11" t="e">
        <f t="shared" si="178"/>
        <v>#N/A</v>
      </c>
      <c r="P993" s="11" t="e">
        <f>VLOOKUP($B993, Team_Pitching___Advanced[[Team]:[xFIP]], 19,FALSE)</f>
        <v>#N/A</v>
      </c>
      <c r="Q993" s="11" t="e">
        <f>VLOOKUP($B993, Team_Pitching___Advanced[], 20, FALSE)</f>
        <v>#N/A</v>
      </c>
      <c r="R993" s="11" t="e">
        <f>VLOOKUP($B993, Team_Batting___Dashboard[[Team]:[wOBA]], 16, FALSE)</f>
        <v>#N/A</v>
      </c>
      <c r="S993" s="11" t="e">
        <f>VLOOKUP($B993, Team_Batting___Advanced[[Team]:[OPS]], 9, FALSE)</f>
        <v>#N/A</v>
      </c>
      <c r="T993" s="11" t="e">
        <f>VLOOKUP($B993, Team_Batting___Advanced[], 19, FALSE)</f>
        <v>#N/A</v>
      </c>
      <c r="U993" s="11" t="e">
        <f>VLOOKUP($B993, 'Team Per G'!$A$2:$G$31, 3, FALSE)</f>
        <v>#N/A</v>
      </c>
      <c r="V993" s="11" t="e">
        <f>VLOOKUP($B993, 'Team Per G'!$A$2:$G$31, 5, FALSE)</f>
        <v>#N/A</v>
      </c>
      <c r="W993" s="11" t="e">
        <f>VLOOKUP($B993, 'Team Per G'!$A$2:$G$31, 4, FALSE)</f>
        <v>#N/A</v>
      </c>
      <c r="X993" s="11" t="e">
        <f>VLOOKUP($B993, Team_Batting___Dashboard[], 22, FALSE)/$F993</f>
        <v>#N/A</v>
      </c>
      <c r="Y993" s="11" t="e">
        <f>VLOOKUP($B993, 'FanGraphs - Team WAR Projected'!$B$2:$E$31, 4, FALSE)/162</f>
        <v>#N/A</v>
      </c>
      <c r="Z993" s="11" t="e">
        <f t="shared" si="179"/>
        <v>#N/A</v>
      </c>
      <c r="AA993" s="11" t="e">
        <f>VLOOKUP($B993, FanGraphs_Standings[[Abbreviation]:[2024 Year to Date RS/G]], 6, FALSE)/$F993</f>
        <v>#N/A</v>
      </c>
      <c r="AB993" s="11" t="e">
        <f>VLOOKUP($B993, FanGraphs_Standings[[Abbreviation]:[2024 Projected Full Season RDif]], 19, FALSE)/162</f>
        <v>#N/A</v>
      </c>
      <c r="AC993" s="11" t="e">
        <f t="shared" si="188"/>
        <v>#N/A</v>
      </c>
      <c r="AD993" s="11" t="e">
        <f>VLOOKUP($B993, FanGraphs_Standings[[Abbreviation]:[2024 Projected Full Season RDif]], 5, FALSE)</f>
        <v>#N/A</v>
      </c>
      <c r="AE993" s="11" t="e">
        <f>VLOOKUP($B993, FanGraphs_Standings[[Abbreviation]:[2024 Projected Full Season W%]], 18, FALSE)</f>
        <v>#N/A</v>
      </c>
      <c r="AF993" s="11" t="e">
        <f t="shared" si="180"/>
        <v>#N/A</v>
      </c>
      <c r="AG993" s="11" t="e">
        <f>VLOOKUP($B993, 'Home Field Adv'!$A$2:$I$31, 9, FALSE)</f>
        <v>#N/A</v>
      </c>
      <c r="AH993" s="11" t="e">
        <f>VLOOKUP($C993, FanGraphs_Standings[[Abbreviation]:[2024 Year to Date G]], 2, FALSE)</f>
        <v>#N/A</v>
      </c>
      <c r="AI993" s="11" t="e">
        <f>_xlfn.IFNA(VLOOKUP($E993, 'SP Per G'!$A$2:$D$1385, 3, FALSE), AO993)</f>
        <v>#N/A</v>
      </c>
      <c r="AJ993" s="11" t="e">
        <f>IF(AND(ISNA(VLOOKUP($E993, 'SP Per G'!$A$2:$D$1385, 4, FALSE)), ISTEXT($E993)), AI993,IF(ISNA(VLOOKUP($E993, 'SP Per G'!$A$2:$D$1385, 4, FALSE)), AO993, VLOOKUP($E993, 'SP Per G'!$A$2:$D$1385, 4, FALSE)))</f>
        <v>#N/A</v>
      </c>
      <c r="AK993" s="11" t="e">
        <f t="shared" si="181"/>
        <v>#N/A</v>
      </c>
      <c r="AL993" s="11" t="e">
        <f>_xlfn.IFNA(VLOOKUP($E993, Individual_Pitching___Dashboard[], 18, FALSE), VLOOKUP($C993,Team_Pitching___Advanced[[Team]:[SIERA]],16,FALSE))</f>
        <v>#N/A</v>
      </c>
      <c r="AM993" s="11" t="e">
        <f>_xlfn.IFNA(VLOOKUP($E993, Individual_Pitching___Dashboard[], 20, FALSE), VLOOKUP($C993,Team_Pitching___Advanced[[Team]:[xFIP]],19,FALSE))</f>
        <v>#N/A</v>
      </c>
      <c r="AN993" s="11" t="e">
        <f>_xlfn.IFNA(VLOOKUP($E993,Individual_Pitching___Advanced[],21,FALSE),VLOOKUP($C993,Team_Pitching___Advanced[[Team]:[SIERA]],20,FALSE))</f>
        <v>#N/A</v>
      </c>
      <c r="AO993" s="11" t="e">
        <f>VLOOKUP($C993, 'Team Per G'!$A$2:$G$31, 7, FALSE)</f>
        <v>#N/A</v>
      </c>
      <c r="AP993" s="11" t="e">
        <f>VLOOKUP($C993, 'FanGraphs - Team WAR Projected'!$B$2:$E$31, 3, FALSE)/162</f>
        <v>#N/A</v>
      </c>
      <c r="AQ993" s="11" t="e">
        <f t="shared" si="182"/>
        <v>#N/A</v>
      </c>
      <c r="AR993" s="11" t="e">
        <f>VLOOKUP($C993, Team_Pitching___Advanced[[Team]:[xFIP]], 19,FALSE)</f>
        <v>#N/A</v>
      </c>
      <c r="AS993" s="11" t="e">
        <f>VLOOKUP($C993, Team_Pitching___Advanced[], 20, FALSE)</f>
        <v>#N/A</v>
      </c>
      <c r="AT993" s="11" t="e">
        <f>VLOOKUP($C993, Team_Batting___Dashboard[[Team]:[wOBA]], 16, FALSE)</f>
        <v>#N/A</v>
      </c>
      <c r="AU993" s="11" t="e">
        <f>VLOOKUP($C993, Team_Batting___Advanced[[Team]:[OPS]], 9, FALSE)</f>
        <v>#N/A</v>
      </c>
      <c r="AV993" s="11" t="e">
        <f>VLOOKUP($C993, Team_Batting___Advanced[], 19, FALSE)</f>
        <v>#N/A</v>
      </c>
      <c r="AW993" s="11" t="e">
        <f>VLOOKUP($C993, 'Team Per G'!$A$2:$G$31, 3, FALSE)</f>
        <v>#N/A</v>
      </c>
      <c r="AX993" s="11" t="e">
        <f>VLOOKUP($C993, 'Team Per G'!$A$2:$G$31, 5, FALSE)</f>
        <v>#N/A</v>
      </c>
      <c r="AY993" s="11" t="e">
        <f>VLOOKUP($C993, 'Team Per G'!$A$2:$G$31, 4, FALSE)</f>
        <v>#N/A</v>
      </c>
      <c r="AZ993" s="11" t="e">
        <f>VLOOKUP($C993, Team_Batting___Dashboard[], 22, FALSE)/$AH993</f>
        <v>#N/A</v>
      </c>
      <c r="BA993" s="11" t="e">
        <f>VLOOKUP($C993, 'FanGraphs - Team WAR Projected'!$B$2:$E$31, 4, FALSE)/162</f>
        <v>#N/A</v>
      </c>
      <c r="BB993" s="11" t="e">
        <f t="shared" si="183"/>
        <v>#N/A</v>
      </c>
      <c r="BC993" s="11" t="e">
        <f>VLOOKUP($C993, FanGraphs_Standings[[Abbreviation]:[2024 Year to Date RS/G]], 6, FALSE)/$AH993</f>
        <v>#N/A</v>
      </c>
      <c r="BD993" s="11" t="e">
        <f>VLOOKUP($C993, FanGraphs_Standings[[Abbreviation]:[2024 Projected Full Season RDif]], 19, FALSE)/162</f>
        <v>#N/A</v>
      </c>
      <c r="BE993" s="11" t="e">
        <f t="shared" si="184"/>
        <v>#N/A</v>
      </c>
      <c r="BF993" s="11" t="e">
        <f>VLOOKUP($C993, FanGraphs_Standings[[Abbreviation]:[2024 Projected Full Season RDif]], 5, FALSE)</f>
        <v>#N/A</v>
      </c>
      <c r="BG993" s="11" t="e">
        <f>VLOOKUP($C993, FanGraphs_Standings[[Abbreviation]:[2024 Projected Full Season W%]], 18, FALSE)</f>
        <v>#N/A</v>
      </c>
      <c r="BH993" s="11" t="e">
        <f t="shared" si="185"/>
        <v>#N/A</v>
      </c>
      <c r="BI993" s="11" t="e">
        <f>VLOOKUP($C993, 'Home Field Adv'!$A$2:$K$31, 11, FALSE)</f>
        <v>#N/A</v>
      </c>
      <c r="BL993" s="12" t="str">
        <f t="shared" si="186"/>
        <v/>
      </c>
      <c r="BM993" s="12" t="str">
        <f t="shared" si="189"/>
        <v/>
      </c>
      <c r="BN993" s="12" t="str">
        <f t="shared" si="187"/>
        <v/>
      </c>
    </row>
    <row r="994" spans="6:66" x14ac:dyDescent="0.45">
      <c r="F994" s="11" t="e">
        <f>VLOOKUP($B994, FanGraphs_Standings[[Abbreviation]:[2024 Year to Date G]], 2, FALSE)</f>
        <v>#N/A</v>
      </c>
      <c r="G994" s="11" t="e">
        <f>_xlfn.IFNA(VLOOKUP($D994, 'SP Per G'!$A$2:$D$1385, 3, FALSE),M994)</f>
        <v>#N/A</v>
      </c>
      <c r="H994" s="11" t="e">
        <f>IF(AND(ISNA(VLOOKUP($D994, 'SP Per G'!$A$2:$D$1385, 4, FALSE)), ISTEXT($D994)), G994,IF(ISNA(VLOOKUP($D994, 'SP Per G'!$A$2:$D$1385, 4, FALSE)), M994, VLOOKUP($D994, 'SP Per G'!$A$2:$D$1385, 4, FALSE)))</f>
        <v>#N/A</v>
      </c>
      <c r="I994" s="11" t="e">
        <f t="shared" si="177"/>
        <v>#N/A</v>
      </c>
      <c r="J994" s="11" t="e">
        <f>_xlfn.IFNA(VLOOKUP($D994,Individual_Pitching___Dashboard[],18,FALSE),VLOOKUP(B994,Team_Pitching___Dashboard[[Team]:[ERA]],17,FALSE))</f>
        <v>#N/A</v>
      </c>
      <c r="K994" s="11" t="e">
        <f>_xlfn.IFNA(VLOOKUP($D994, Individual_Pitching___Dashboard[], 20, FALSE), VLOOKUP(B994,Team_Pitching___Dashboard[[Team]:[xFIP]],20,FALSE))</f>
        <v>#N/A</v>
      </c>
      <c r="L994" s="11" t="e">
        <f>_xlfn.IFNA(VLOOKUP($D994, Individual_Pitching___Advanced[], 21,FALSE), VLOOKUP(B994, Team_Pitching___Advanced[], 20, FALSE))</f>
        <v>#N/A</v>
      </c>
      <c r="M994" s="11" t="e">
        <f>VLOOKUP($B994, 'Team Per G'!$A$2:$G$31, 7, FALSE)</f>
        <v>#N/A</v>
      </c>
      <c r="N994" s="11" t="e">
        <f>VLOOKUP($B994, 'FanGraphs - Team WAR Projected'!$B$2:$E$31, 3, FALSE)/162</f>
        <v>#N/A</v>
      </c>
      <c r="O994" s="11" t="e">
        <f t="shared" si="178"/>
        <v>#N/A</v>
      </c>
      <c r="P994" s="11" t="e">
        <f>VLOOKUP($B994, Team_Pitching___Advanced[[Team]:[xFIP]], 19,FALSE)</f>
        <v>#N/A</v>
      </c>
      <c r="Q994" s="11" t="e">
        <f>VLOOKUP($B994, Team_Pitching___Advanced[], 20, FALSE)</f>
        <v>#N/A</v>
      </c>
      <c r="R994" s="11" t="e">
        <f>VLOOKUP($B994, Team_Batting___Dashboard[[Team]:[wOBA]], 16, FALSE)</f>
        <v>#N/A</v>
      </c>
      <c r="S994" s="11" t="e">
        <f>VLOOKUP($B994, Team_Batting___Advanced[[Team]:[OPS]], 9, FALSE)</f>
        <v>#N/A</v>
      </c>
      <c r="T994" s="11" t="e">
        <f>VLOOKUP($B994, Team_Batting___Advanced[], 19, FALSE)</f>
        <v>#N/A</v>
      </c>
      <c r="U994" s="11" t="e">
        <f>VLOOKUP($B994, 'Team Per G'!$A$2:$G$31, 3, FALSE)</f>
        <v>#N/A</v>
      </c>
      <c r="V994" s="11" t="e">
        <f>VLOOKUP($B994, 'Team Per G'!$A$2:$G$31, 5, FALSE)</f>
        <v>#N/A</v>
      </c>
      <c r="W994" s="11" t="e">
        <f>VLOOKUP($B994, 'Team Per G'!$A$2:$G$31, 4, FALSE)</f>
        <v>#N/A</v>
      </c>
      <c r="X994" s="11" t="e">
        <f>VLOOKUP($B994, Team_Batting___Dashboard[], 22, FALSE)/$F994</f>
        <v>#N/A</v>
      </c>
      <c r="Y994" s="11" t="e">
        <f>VLOOKUP($B994, 'FanGraphs - Team WAR Projected'!$B$2:$E$31, 4, FALSE)/162</f>
        <v>#N/A</v>
      </c>
      <c r="Z994" s="11" t="e">
        <f t="shared" si="179"/>
        <v>#N/A</v>
      </c>
      <c r="AA994" s="11" t="e">
        <f>VLOOKUP($B994, FanGraphs_Standings[[Abbreviation]:[2024 Year to Date RS/G]], 6, FALSE)/$F994</f>
        <v>#N/A</v>
      </c>
      <c r="AB994" s="11" t="e">
        <f>VLOOKUP($B994, FanGraphs_Standings[[Abbreviation]:[2024 Projected Full Season RDif]], 19, FALSE)/162</f>
        <v>#N/A</v>
      </c>
      <c r="AC994" s="11" t="e">
        <f t="shared" si="188"/>
        <v>#N/A</v>
      </c>
      <c r="AD994" s="11" t="e">
        <f>VLOOKUP($B994, FanGraphs_Standings[[Abbreviation]:[2024 Projected Full Season RDif]], 5, FALSE)</f>
        <v>#N/A</v>
      </c>
      <c r="AE994" s="11" t="e">
        <f>VLOOKUP($B994, FanGraphs_Standings[[Abbreviation]:[2024 Projected Full Season W%]], 18, FALSE)</f>
        <v>#N/A</v>
      </c>
      <c r="AF994" s="11" t="e">
        <f t="shared" si="180"/>
        <v>#N/A</v>
      </c>
      <c r="AG994" s="11" t="e">
        <f>VLOOKUP($B994, 'Home Field Adv'!$A$2:$I$31, 9, FALSE)</f>
        <v>#N/A</v>
      </c>
      <c r="AH994" s="11" t="e">
        <f>VLOOKUP($C994, FanGraphs_Standings[[Abbreviation]:[2024 Year to Date G]], 2, FALSE)</f>
        <v>#N/A</v>
      </c>
      <c r="AI994" s="11" t="e">
        <f>_xlfn.IFNA(VLOOKUP($E994, 'SP Per G'!$A$2:$D$1385, 3, FALSE), AO994)</f>
        <v>#N/A</v>
      </c>
      <c r="AJ994" s="11" t="e">
        <f>IF(AND(ISNA(VLOOKUP($E994, 'SP Per G'!$A$2:$D$1385, 4, FALSE)), ISTEXT($E994)), AI994,IF(ISNA(VLOOKUP($E994, 'SP Per G'!$A$2:$D$1385, 4, FALSE)), AO994, VLOOKUP($E994, 'SP Per G'!$A$2:$D$1385, 4, FALSE)))</f>
        <v>#N/A</v>
      </c>
      <c r="AK994" s="11" t="e">
        <f t="shared" si="181"/>
        <v>#N/A</v>
      </c>
      <c r="AL994" s="11" t="e">
        <f>_xlfn.IFNA(VLOOKUP($E994, Individual_Pitching___Dashboard[], 18, FALSE), VLOOKUP($C994,Team_Pitching___Advanced[[Team]:[SIERA]],16,FALSE))</f>
        <v>#N/A</v>
      </c>
      <c r="AM994" s="11" t="e">
        <f>_xlfn.IFNA(VLOOKUP($E994, Individual_Pitching___Dashboard[], 20, FALSE), VLOOKUP($C994,Team_Pitching___Advanced[[Team]:[xFIP]],19,FALSE))</f>
        <v>#N/A</v>
      </c>
      <c r="AN994" s="11" t="e">
        <f>_xlfn.IFNA(VLOOKUP($E994,Individual_Pitching___Advanced[],21,FALSE),VLOOKUP($C994,Team_Pitching___Advanced[[Team]:[SIERA]],20,FALSE))</f>
        <v>#N/A</v>
      </c>
      <c r="AO994" s="11" t="e">
        <f>VLOOKUP($C994, 'Team Per G'!$A$2:$G$31, 7, FALSE)</f>
        <v>#N/A</v>
      </c>
      <c r="AP994" s="11" t="e">
        <f>VLOOKUP($C994, 'FanGraphs - Team WAR Projected'!$B$2:$E$31, 3, FALSE)/162</f>
        <v>#N/A</v>
      </c>
      <c r="AQ994" s="11" t="e">
        <f t="shared" si="182"/>
        <v>#N/A</v>
      </c>
      <c r="AR994" s="11" t="e">
        <f>VLOOKUP($C994, Team_Pitching___Advanced[[Team]:[xFIP]], 19,FALSE)</f>
        <v>#N/A</v>
      </c>
      <c r="AS994" s="11" t="e">
        <f>VLOOKUP($C994, Team_Pitching___Advanced[], 20, FALSE)</f>
        <v>#N/A</v>
      </c>
      <c r="AT994" s="11" t="e">
        <f>VLOOKUP($C994, Team_Batting___Dashboard[[Team]:[wOBA]], 16, FALSE)</f>
        <v>#N/A</v>
      </c>
      <c r="AU994" s="11" t="e">
        <f>VLOOKUP($C994, Team_Batting___Advanced[[Team]:[OPS]], 9, FALSE)</f>
        <v>#N/A</v>
      </c>
      <c r="AV994" s="11" t="e">
        <f>VLOOKUP($C994, Team_Batting___Advanced[], 19, FALSE)</f>
        <v>#N/A</v>
      </c>
      <c r="AW994" s="11" t="e">
        <f>VLOOKUP($C994, 'Team Per G'!$A$2:$G$31, 3, FALSE)</f>
        <v>#N/A</v>
      </c>
      <c r="AX994" s="11" t="e">
        <f>VLOOKUP($C994, 'Team Per G'!$A$2:$G$31, 5, FALSE)</f>
        <v>#N/A</v>
      </c>
      <c r="AY994" s="11" t="e">
        <f>VLOOKUP($C994, 'Team Per G'!$A$2:$G$31, 4, FALSE)</f>
        <v>#N/A</v>
      </c>
      <c r="AZ994" s="11" t="e">
        <f>VLOOKUP($C994, Team_Batting___Dashboard[], 22, FALSE)/$AH994</f>
        <v>#N/A</v>
      </c>
      <c r="BA994" s="11" t="e">
        <f>VLOOKUP($C994, 'FanGraphs - Team WAR Projected'!$B$2:$E$31, 4, FALSE)/162</f>
        <v>#N/A</v>
      </c>
      <c r="BB994" s="11" t="e">
        <f t="shared" si="183"/>
        <v>#N/A</v>
      </c>
      <c r="BC994" s="11" t="e">
        <f>VLOOKUP($C994, FanGraphs_Standings[[Abbreviation]:[2024 Year to Date RS/G]], 6, FALSE)/$AH994</f>
        <v>#N/A</v>
      </c>
      <c r="BD994" s="11" t="e">
        <f>VLOOKUP($C994, FanGraphs_Standings[[Abbreviation]:[2024 Projected Full Season RDif]], 19, FALSE)/162</f>
        <v>#N/A</v>
      </c>
      <c r="BE994" s="11" t="e">
        <f t="shared" si="184"/>
        <v>#N/A</v>
      </c>
      <c r="BF994" s="11" t="e">
        <f>VLOOKUP($C994, FanGraphs_Standings[[Abbreviation]:[2024 Projected Full Season RDif]], 5, FALSE)</f>
        <v>#N/A</v>
      </c>
      <c r="BG994" s="11" t="e">
        <f>VLOOKUP($C994, FanGraphs_Standings[[Abbreviation]:[2024 Projected Full Season W%]], 18, FALSE)</f>
        <v>#N/A</v>
      </c>
      <c r="BH994" s="11" t="e">
        <f t="shared" si="185"/>
        <v>#N/A</v>
      </c>
      <c r="BI994" s="11" t="e">
        <f>VLOOKUP($C994, 'Home Field Adv'!$A$2:$K$31, 11, FALSE)</f>
        <v>#N/A</v>
      </c>
      <c r="BL994" s="12" t="str">
        <f t="shared" si="186"/>
        <v/>
      </c>
      <c r="BM994" s="12" t="str">
        <f t="shared" si="189"/>
        <v/>
      </c>
      <c r="BN994" s="12" t="str">
        <f t="shared" si="187"/>
        <v/>
      </c>
    </row>
    <row r="995" spans="6:66" x14ac:dyDescent="0.45">
      <c r="F995" s="11" t="e">
        <f>VLOOKUP($B995, FanGraphs_Standings[[Abbreviation]:[2024 Year to Date G]], 2, FALSE)</f>
        <v>#N/A</v>
      </c>
      <c r="G995" s="11" t="e">
        <f>_xlfn.IFNA(VLOOKUP($D995, 'SP Per G'!$A$2:$D$1385, 3, FALSE),M995)</f>
        <v>#N/A</v>
      </c>
      <c r="H995" s="11" t="e">
        <f>IF(AND(ISNA(VLOOKUP($D995, 'SP Per G'!$A$2:$D$1385, 4, FALSE)), ISTEXT($D995)), G995,IF(ISNA(VLOOKUP($D995, 'SP Per G'!$A$2:$D$1385, 4, FALSE)), M995, VLOOKUP($D995, 'SP Per G'!$A$2:$D$1385, 4, FALSE)))</f>
        <v>#N/A</v>
      </c>
      <c r="I995" s="11" t="e">
        <f t="shared" si="177"/>
        <v>#N/A</v>
      </c>
      <c r="J995" s="11" t="e">
        <f>_xlfn.IFNA(VLOOKUP($D995,Individual_Pitching___Dashboard[],18,FALSE),VLOOKUP(B995,Team_Pitching___Dashboard[[Team]:[ERA]],17,FALSE))</f>
        <v>#N/A</v>
      </c>
      <c r="K995" s="11" t="e">
        <f>_xlfn.IFNA(VLOOKUP($D995, Individual_Pitching___Dashboard[], 20, FALSE), VLOOKUP(B995,Team_Pitching___Dashboard[[Team]:[xFIP]],20,FALSE))</f>
        <v>#N/A</v>
      </c>
      <c r="L995" s="11" t="e">
        <f>_xlfn.IFNA(VLOOKUP($D995, Individual_Pitching___Advanced[], 21,FALSE), VLOOKUP(B995, Team_Pitching___Advanced[], 20, FALSE))</f>
        <v>#N/A</v>
      </c>
      <c r="M995" s="11" t="e">
        <f>VLOOKUP($B995, 'Team Per G'!$A$2:$G$31, 7, FALSE)</f>
        <v>#N/A</v>
      </c>
      <c r="N995" s="11" t="e">
        <f>VLOOKUP($B995, 'FanGraphs - Team WAR Projected'!$B$2:$E$31, 3, FALSE)/162</f>
        <v>#N/A</v>
      </c>
      <c r="O995" s="11" t="e">
        <f t="shared" si="178"/>
        <v>#N/A</v>
      </c>
      <c r="P995" s="11" t="e">
        <f>VLOOKUP($B995, Team_Pitching___Advanced[[Team]:[xFIP]], 19,FALSE)</f>
        <v>#N/A</v>
      </c>
      <c r="Q995" s="11" t="e">
        <f>VLOOKUP($B995, Team_Pitching___Advanced[], 20, FALSE)</f>
        <v>#N/A</v>
      </c>
      <c r="R995" s="11" t="e">
        <f>VLOOKUP($B995, Team_Batting___Dashboard[[Team]:[wOBA]], 16, FALSE)</f>
        <v>#N/A</v>
      </c>
      <c r="S995" s="11" t="e">
        <f>VLOOKUP($B995, Team_Batting___Advanced[[Team]:[OPS]], 9, FALSE)</f>
        <v>#N/A</v>
      </c>
      <c r="T995" s="11" t="e">
        <f>VLOOKUP($B995, Team_Batting___Advanced[], 19, FALSE)</f>
        <v>#N/A</v>
      </c>
      <c r="U995" s="11" t="e">
        <f>VLOOKUP($B995, 'Team Per G'!$A$2:$G$31, 3, FALSE)</f>
        <v>#N/A</v>
      </c>
      <c r="V995" s="11" t="e">
        <f>VLOOKUP($B995, 'Team Per G'!$A$2:$G$31, 5, FALSE)</f>
        <v>#N/A</v>
      </c>
      <c r="W995" s="11" t="e">
        <f>VLOOKUP($B995, 'Team Per G'!$A$2:$G$31, 4, FALSE)</f>
        <v>#N/A</v>
      </c>
      <c r="X995" s="11" t="e">
        <f>VLOOKUP($B995, Team_Batting___Dashboard[], 22, FALSE)/$F995</f>
        <v>#N/A</v>
      </c>
      <c r="Y995" s="11" t="e">
        <f>VLOOKUP($B995, 'FanGraphs - Team WAR Projected'!$B$2:$E$31, 4, FALSE)/162</f>
        <v>#N/A</v>
      </c>
      <c r="Z995" s="11" t="e">
        <f t="shared" si="179"/>
        <v>#N/A</v>
      </c>
      <c r="AA995" s="11" t="e">
        <f>VLOOKUP($B995, FanGraphs_Standings[[Abbreviation]:[2024 Year to Date RS/G]], 6, FALSE)/$F995</f>
        <v>#N/A</v>
      </c>
      <c r="AB995" s="11" t="e">
        <f>VLOOKUP($B995, FanGraphs_Standings[[Abbreviation]:[2024 Projected Full Season RDif]], 19, FALSE)/162</f>
        <v>#N/A</v>
      </c>
      <c r="AC995" s="11" t="e">
        <f t="shared" si="188"/>
        <v>#N/A</v>
      </c>
      <c r="AD995" s="11" t="e">
        <f>VLOOKUP($B995, FanGraphs_Standings[[Abbreviation]:[2024 Projected Full Season RDif]], 5, FALSE)</f>
        <v>#N/A</v>
      </c>
      <c r="AE995" s="11" t="e">
        <f>VLOOKUP($B995, FanGraphs_Standings[[Abbreviation]:[2024 Projected Full Season W%]], 18, FALSE)</f>
        <v>#N/A</v>
      </c>
      <c r="AF995" s="11" t="e">
        <f t="shared" si="180"/>
        <v>#N/A</v>
      </c>
      <c r="AG995" s="11" t="e">
        <f>VLOOKUP($B995, 'Home Field Adv'!$A$2:$I$31, 9, FALSE)</f>
        <v>#N/A</v>
      </c>
      <c r="AH995" s="11" t="e">
        <f>VLOOKUP($C995, FanGraphs_Standings[[Abbreviation]:[2024 Year to Date G]], 2, FALSE)</f>
        <v>#N/A</v>
      </c>
      <c r="AI995" s="11" t="e">
        <f>_xlfn.IFNA(VLOOKUP($E995, 'SP Per G'!$A$2:$D$1385, 3, FALSE), AO995)</f>
        <v>#N/A</v>
      </c>
      <c r="AJ995" s="11" t="e">
        <f>IF(AND(ISNA(VLOOKUP($E995, 'SP Per G'!$A$2:$D$1385, 4, FALSE)), ISTEXT($E995)), AI995,IF(ISNA(VLOOKUP($E995, 'SP Per G'!$A$2:$D$1385, 4, FALSE)), AO995, VLOOKUP($E995, 'SP Per G'!$A$2:$D$1385, 4, FALSE)))</f>
        <v>#N/A</v>
      </c>
      <c r="AK995" s="11" t="e">
        <f t="shared" si="181"/>
        <v>#N/A</v>
      </c>
      <c r="AL995" s="11" t="e">
        <f>_xlfn.IFNA(VLOOKUP($E995, Individual_Pitching___Dashboard[], 18, FALSE), VLOOKUP($C995,Team_Pitching___Advanced[[Team]:[SIERA]],16,FALSE))</f>
        <v>#N/A</v>
      </c>
      <c r="AM995" s="11" t="e">
        <f>_xlfn.IFNA(VLOOKUP($E995, Individual_Pitching___Dashboard[], 20, FALSE), VLOOKUP($C995,Team_Pitching___Advanced[[Team]:[xFIP]],19,FALSE))</f>
        <v>#N/A</v>
      </c>
      <c r="AN995" s="11" t="e">
        <f>_xlfn.IFNA(VLOOKUP($E995,Individual_Pitching___Advanced[],21,FALSE),VLOOKUP($C995,Team_Pitching___Advanced[[Team]:[SIERA]],20,FALSE))</f>
        <v>#N/A</v>
      </c>
      <c r="AO995" s="11" t="e">
        <f>VLOOKUP($C995, 'Team Per G'!$A$2:$G$31, 7, FALSE)</f>
        <v>#N/A</v>
      </c>
      <c r="AP995" s="11" t="e">
        <f>VLOOKUP($C995, 'FanGraphs - Team WAR Projected'!$B$2:$E$31, 3, FALSE)/162</f>
        <v>#N/A</v>
      </c>
      <c r="AQ995" s="11" t="e">
        <f t="shared" si="182"/>
        <v>#N/A</v>
      </c>
      <c r="AR995" s="11" t="e">
        <f>VLOOKUP($C995, Team_Pitching___Advanced[[Team]:[xFIP]], 19,FALSE)</f>
        <v>#N/A</v>
      </c>
      <c r="AS995" s="11" t="e">
        <f>VLOOKUP($C995, Team_Pitching___Advanced[], 20, FALSE)</f>
        <v>#N/A</v>
      </c>
      <c r="AT995" s="11" t="e">
        <f>VLOOKUP($C995, Team_Batting___Dashboard[[Team]:[wOBA]], 16, FALSE)</f>
        <v>#N/A</v>
      </c>
      <c r="AU995" s="11" t="e">
        <f>VLOOKUP($C995, Team_Batting___Advanced[[Team]:[OPS]], 9, FALSE)</f>
        <v>#N/A</v>
      </c>
      <c r="AV995" s="11" t="e">
        <f>VLOOKUP($C995, Team_Batting___Advanced[], 19, FALSE)</f>
        <v>#N/A</v>
      </c>
      <c r="AW995" s="11" t="e">
        <f>VLOOKUP($C995, 'Team Per G'!$A$2:$G$31, 3, FALSE)</f>
        <v>#N/A</v>
      </c>
      <c r="AX995" s="11" t="e">
        <f>VLOOKUP($C995, 'Team Per G'!$A$2:$G$31, 5, FALSE)</f>
        <v>#N/A</v>
      </c>
      <c r="AY995" s="11" t="e">
        <f>VLOOKUP($C995, 'Team Per G'!$A$2:$G$31, 4, FALSE)</f>
        <v>#N/A</v>
      </c>
      <c r="AZ995" s="11" t="e">
        <f>VLOOKUP($C995, Team_Batting___Dashboard[], 22, FALSE)/$AH995</f>
        <v>#N/A</v>
      </c>
      <c r="BA995" s="11" t="e">
        <f>VLOOKUP($C995, 'FanGraphs - Team WAR Projected'!$B$2:$E$31, 4, FALSE)/162</f>
        <v>#N/A</v>
      </c>
      <c r="BB995" s="11" t="e">
        <f t="shared" si="183"/>
        <v>#N/A</v>
      </c>
      <c r="BC995" s="11" t="e">
        <f>VLOOKUP($C995, FanGraphs_Standings[[Abbreviation]:[2024 Year to Date RS/G]], 6, FALSE)/$AH995</f>
        <v>#N/A</v>
      </c>
      <c r="BD995" s="11" t="e">
        <f>VLOOKUP($C995, FanGraphs_Standings[[Abbreviation]:[2024 Projected Full Season RDif]], 19, FALSE)/162</f>
        <v>#N/A</v>
      </c>
      <c r="BE995" s="11" t="e">
        <f t="shared" si="184"/>
        <v>#N/A</v>
      </c>
      <c r="BF995" s="11" t="e">
        <f>VLOOKUP($C995, FanGraphs_Standings[[Abbreviation]:[2024 Projected Full Season RDif]], 5, FALSE)</f>
        <v>#N/A</v>
      </c>
      <c r="BG995" s="11" t="e">
        <f>VLOOKUP($C995, FanGraphs_Standings[[Abbreviation]:[2024 Projected Full Season W%]], 18, FALSE)</f>
        <v>#N/A</v>
      </c>
      <c r="BH995" s="11" t="e">
        <f t="shared" si="185"/>
        <v>#N/A</v>
      </c>
      <c r="BI995" s="11" t="e">
        <f>VLOOKUP($C995, 'Home Field Adv'!$A$2:$K$31, 11, FALSE)</f>
        <v>#N/A</v>
      </c>
      <c r="BL995" s="12" t="str">
        <f t="shared" si="186"/>
        <v/>
      </c>
      <c r="BM995" s="12" t="str">
        <f t="shared" si="189"/>
        <v/>
      </c>
      <c r="BN995" s="12" t="str">
        <f t="shared" si="187"/>
        <v/>
      </c>
    </row>
    <row r="996" spans="6:66" x14ac:dyDescent="0.45">
      <c r="F996" s="11" t="e">
        <f>VLOOKUP($B996, FanGraphs_Standings[[Abbreviation]:[2024 Year to Date G]], 2, FALSE)</f>
        <v>#N/A</v>
      </c>
      <c r="G996" s="11" t="e">
        <f>_xlfn.IFNA(VLOOKUP($D996, 'SP Per G'!$A$2:$D$1385, 3, FALSE),M996)</f>
        <v>#N/A</v>
      </c>
      <c r="H996" s="11" t="e">
        <f>IF(AND(ISNA(VLOOKUP($D996, 'SP Per G'!$A$2:$D$1385, 4, FALSE)), ISTEXT($D996)), G996,IF(ISNA(VLOOKUP($D996, 'SP Per G'!$A$2:$D$1385, 4, FALSE)), M996, VLOOKUP($D996, 'SP Per G'!$A$2:$D$1385, 4, FALSE)))</f>
        <v>#N/A</v>
      </c>
      <c r="I996" s="11" t="e">
        <f t="shared" si="177"/>
        <v>#N/A</v>
      </c>
      <c r="J996" s="11" t="e">
        <f>_xlfn.IFNA(VLOOKUP($D996,Individual_Pitching___Dashboard[],18,FALSE),VLOOKUP(B996,Team_Pitching___Dashboard[[Team]:[ERA]],17,FALSE))</f>
        <v>#N/A</v>
      </c>
      <c r="K996" s="11" t="e">
        <f>_xlfn.IFNA(VLOOKUP($D996, Individual_Pitching___Dashboard[], 20, FALSE), VLOOKUP(B996,Team_Pitching___Dashboard[[Team]:[xFIP]],20,FALSE))</f>
        <v>#N/A</v>
      </c>
      <c r="L996" s="11" t="e">
        <f>_xlfn.IFNA(VLOOKUP($D996, Individual_Pitching___Advanced[], 21,FALSE), VLOOKUP(B996, Team_Pitching___Advanced[], 20, FALSE))</f>
        <v>#N/A</v>
      </c>
      <c r="M996" s="11" t="e">
        <f>VLOOKUP($B996, 'Team Per G'!$A$2:$G$31, 7, FALSE)</f>
        <v>#N/A</v>
      </c>
      <c r="N996" s="11" t="e">
        <f>VLOOKUP($B996, 'FanGraphs - Team WAR Projected'!$B$2:$E$31, 3, FALSE)/162</f>
        <v>#N/A</v>
      </c>
      <c r="O996" s="11" t="e">
        <f t="shared" si="178"/>
        <v>#N/A</v>
      </c>
      <c r="P996" s="11" t="e">
        <f>VLOOKUP($B996, Team_Pitching___Advanced[[Team]:[xFIP]], 19,FALSE)</f>
        <v>#N/A</v>
      </c>
      <c r="Q996" s="11" t="e">
        <f>VLOOKUP($B996, Team_Pitching___Advanced[], 20, FALSE)</f>
        <v>#N/A</v>
      </c>
      <c r="R996" s="11" t="e">
        <f>VLOOKUP($B996, Team_Batting___Dashboard[[Team]:[wOBA]], 16, FALSE)</f>
        <v>#N/A</v>
      </c>
      <c r="S996" s="11" t="e">
        <f>VLOOKUP($B996, Team_Batting___Advanced[[Team]:[OPS]], 9, FALSE)</f>
        <v>#N/A</v>
      </c>
      <c r="T996" s="11" t="e">
        <f>VLOOKUP($B996, Team_Batting___Advanced[], 19, FALSE)</f>
        <v>#N/A</v>
      </c>
      <c r="U996" s="11" t="e">
        <f>VLOOKUP($B996, 'Team Per G'!$A$2:$G$31, 3, FALSE)</f>
        <v>#N/A</v>
      </c>
      <c r="V996" s="11" t="e">
        <f>VLOOKUP($B996, 'Team Per G'!$A$2:$G$31, 5, FALSE)</f>
        <v>#N/A</v>
      </c>
      <c r="W996" s="11" t="e">
        <f>VLOOKUP($B996, 'Team Per G'!$A$2:$G$31, 4, FALSE)</f>
        <v>#N/A</v>
      </c>
      <c r="X996" s="11" t="e">
        <f>VLOOKUP($B996, Team_Batting___Dashboard[], 22, FALSE)/$F996</f>
        <v>#N/A</v>
      </c>
      <c r="Y996" s="11" t="e">
        <f>VLOOKUP($B996, 'FanGraphs - Team WAR Projected'!$B$2:$E$31, 4, FALSE)/162</f>
        <v>#N/A</v>
      </c>
      <c r="Z996" s="11" t="e">
        <f t="shared" si="179"/>
        <v>#N/A</v>
      </c>
      <c r="AA996" s="11" t="e">
        <f>VLOOKUP($B996, FanGraphs_Standings[[Abbreviation]:[2024 Year to Date RS/G]], 6, FALSE)/$F996</f>
        <v>#N/A</v>
      </c>
      <c r="AB996" s="11" t="e">
        <f>VLOOKUP($B996, FanGraphs_Standings[[Abbreviation]:[2024 Projected Full Season RDif]], 19, FALSE)/162</f>
        <v>#N/A</v>
      </c>
      <c r="AC996" s="11" t="e">
        <f t="shared" si="188"/>
        <v>#N/A</v>
      </c>
      <c r="AD996" s="11" t="e">
        <f>VLOOKUP($B996, FanGraphs_Standings[[Abbreviation]:[2024 Projected Full Season RDif]], 5, FALSE)</f>
        <v>#N/A</v>
      </c>
      <c r="AE996" s="11" t="e">
        <f>VLOOKUP($B996, FanGraphs_Standings[[Abbreviation]:[2024 Projected Full Season W%]], 18, FALSE)</f>
        <v>#N/A</v>
      </c>
      <c r="AF996" s="11" t="e">
        <f t="shared" si="180"/>
        <v>#N/A</v>
      </c>
      <c r="AG996" s="11" t="e">
        <f>VLOOKUP($B996, 'Home Field Adv'!$A$2:$I$31, 9, FALSE)</f>
        <v>#N/A</v>
      </c>
      <c r="AH996" s="11" t="e">
        <f>VLOOKUP($C996, FanGraphs_Standings[[Abbreviation]:[2024 Year to Date G]], 2, FALSE)</f>
        <v>#N/A</v>
      </c>
      <c r="AI996" s="11" t="e">
        <f>_xlfn.IFNA(VLOOKUP($E996, 'SP Per G'!$A$2:$D$1385, 3, FALSE), AO996)</f>
        <v>#N/A</v>
      </c>
      <c r="AJ996" s="11" t="e">
        <f>IF(AND(ISNA(VLOOKUP($E996, 'SP Per G'!$A$2:$D$1385, 4, FALSE)), ISTEXT($E996)), AI996,IF(ISNA(VLOOKUP($E996, 'SP Per G'!$A$2:$D$1385, 4, FALSE)), AO996, VLOOKUP($E996, 'SP Per G'!$A$2:$D$1385, 4, FALSE)))</f>
        <v>#N/A</v>
      </c>
      <c r="AK996" s="11" t="e">
        <f t="shared" si="181"/>
        <v>#N/A</v>
      </c>
      <c r="AL996" s="11" t="e">
        <f>_xlfn.IFNA(VLOOKUP($E996, Individual_Pitching___Dashboard[], 18, FALSE), VLOOKUP($C996,Team_Pitching___Advanced[[Team]:[SIERA]],16,FALSE))</f>
        <v>#N/A</v>
      </c>
      <c r="AM996" s="11" t="e">
        <f>_xlfn.IFNA(VLOOKUP($E996, Individual_Pitching___Dashboard[], 20, FALSE), VLOOKUP($C996,Team_Pitching___Advanced[[Team]:[xFIP]],19,FALSE))</f>
        <v>#N/A</v>
      </c>
      <c r="AN996" s="11" t="e">
        <f>_xlfn.IFNA(VLOOKUP($E996,Individual_Pitching___Advanced[],21,FALSE),VLOOKUP($C996,Team_Pitching___Advanced[[Team]:[SIERA]],20,FALSE))</f>
        <v>#N/A</v>
      </c>
      <c r="AO996" s="11" t="e">
        <f>VLOOKUP($C996, 'Team Per G'!$A$2:$G$31, 7, FALSE)</f>
        <v>#N/A</v>
      </c>
      <c r="AP996" s="11" t="e">
        <f>VLOOKUP($C996, 'FanGraphs - Team WAR Projected'!$B$2:$E$31, 3, FALSE)/162</f>
        <v>#N/A</v>
      </c>
      <c r="AQ996" s="11" t="e">
        <f t="shared" si="182"/>
        <v>#N/A</v>
      </c>
      <c r="AR996" s="11" t="e">
        <f>VLOOKUP($C996, Team_Pitching___Advanced[[Team]:[xFIP]], 19,FALSE)</f>
        <v>#N/A</v>
      </c>
      <c r="AS996" s="11" t="e">
        <f>VLOOKUP($C996, Team_Pitching___Advanced[], 20, FALSE)</f>
        <v>#N/A</v>
      </c>
      <c r="AT996" s="11" t="e">
        <f>VLOOKUP($C996, Team_Batting___Dashboard[[Team]:[wOBA]], 16, FALSE)</f>
        <v>#N/A</v>
      </c>
      <c r="AU996" s="11" t="e">
        <f>VLOOKUP($C996, Team_Batting___Advanced[[Team]:[OPS]], 9, FALSE)</f>
        <v>#N/A</v>
      </c>
      <c r="AV996" s="11" t="e">
        <f>VLOOKUP($C996, Team_Batting___Advanced[], 19, FALSE)</f>
        <v>#N/A</v>
      </c>
      <c r="AW996" s="11" t="e">
        <f>VLOOKUP($C996, 'Team Per G'!$A$2:$G$31, 3, FALSE)</f>
        <v>#N/A</v>
      </c>
      <c r="AX996" s="11" t="e">
        <f>VLOOKUP($C996, 'Team Per G'!$A$2:$G$31, 5, FALSE)</f>
        <v>#N/A</v>
      </c>
      <c r="AY996" s="11" t="e">
        <f>VLOOKUP($C996, 'Team Per G'!$A$2:$G$31, 4, FALSE)</f>
        <v>#N/A</v>
      </c>
      <c r="AZ996" s="11" t="e">
        <f>VLOOKUP($C996, Team_Batting___Dashboard[], 22, FALSE)/$AH996</f>
        <v>#N/A</v>
      </c>
      <c r="BA996" s="11" t="e">
        <f>VLOOKUP($C996, 'FanGraphs - Team WAR Projected'!$B$2:$E$31, 4, FALSE)/162</f>
        <v>#N/A</v>
      </c>
      <c r="BB996" s="11" t="e">
        <f t="shared" si="183"/>
        <v>#N/A</v>
      </c>
      <c r="BC996" s="11" t="e">
        <f>VLOOKUP($C996, FanGraphs_Standings[[Abbreviation]:[2024 Year to Date RS/G]], 6, FALSE)/$AH996</f>
        <v>#N/A</v>
      </c>
      <c r="BD996" s="11" t="e">
        <f>VLOOKUP($C996, FanGraphs_Standings[[Abbreviation]:[2024 Projected Full Season RDif]], 19, FALSE)/162</f>
        <v>#N/A</v>
      </c>
      <c r="BE996" s="11" t="e">
        <f t="shared" si="184"/>
        <v>#N/A</v>
      </c>
      <c r="BF996" s="11" t="e">
        <f>VLOOKUP($C996, FanGraphs_Standings[[Abbreviation]:[2024 Projected Full Season RDif]], 5, FALSE)</f>
        <v>#N/A</v>
      </c>
      <c r="BG996" s="11" t="e">
        <f>VLOOKUP($C996, FanGraphs_Standings[[Abbreviation]:[2024 Projected Full Season W%]], 18, FALSE)</f>
        <v>#N/A</v>
      </c>
      <c r="BH996" s="11" t="e">
        <f t="shared" si="185"/>
        <v>#N/A</v>
      </c>
      <c r="BI996" s="11" t="e">
        <f>VLOOKUP($C996, 'Home Field Adv'!$A$2:$K$31, 11, FALSE)</f>
        <v>#N/A</v>
      </c>
      <c r="BL996" s="12" t="str">
        <f t="shared" si="186"/>
        <v/>
      </c>
      <c r="BM996" s="12" t="str">
        <f t="shared" si="189"/>
        <v/>
      </c>
      <c r="BN996" s="12" t="str">
        <f t="shared" si="187"/>
        <v/>
      </c>
    </row>
    <row r="997" spans="6:66" x14ac:dyDescent="0.45">
      <c r="F997" s="11" t="e">
        <f>VLOOKUP($B997, FanGraphs_Standings[[Abbreviation]:[2024 Year to Date G]], 2, FALSE)</f>
        <v>#N/A</v>
      </c>
      <c r="G997" s="11" t="e">
        <f>_xlfn.IFNA(VLOOKUP($D997, 'SP Per G'!$A$2:$D$1385, 3, FALSE),M997)</f>
        <v>#N/A</v>
      </c>
      <c r="H997" s="11" t="e">
        <f>IF(AND(ISNA(VLOOKUP($D997, 'SP Per G'!$A$2:$D$1385, 4, FALSE)), ISTEXT($D997)), G997,IF(ISNA(VLOOKUP($D997, 'SP Per G'!$A$2:$D$1385, 4, FALSE)), M997, VLOOKUP($D997, 'SP Per G'!$A$2:$D$1385, 4, FALSE)))</f>
        <v>#N/A</v>
      </c>
      <c r="I997" s="11" t="e">
        <f t="shared" si="177"/>
        <v>#N/A</v>
      </c>
      <c r="J997" s="11" t="e">
        <f>_xlfn.IFNA(VLOOKUP($D997,Individual_Pitching___Dashboard[],18,FALSE),VLOOKUP(B997,Team_Pitching___Dashboard[[Team]:[ERA]],17,FALSE))</f>
        <v>#N/A</v>
      </c>
      <c r="K997" s="11" t="e">
        <f>_xlfn.IFNA(VLOOKUP($D997, Individual_Pitching___Dashboard[], 20, FALSE), VLOOKUP(B997,Team_Pitching___Dashboard[[Team]:[xFIP]],20,FALSE))</f>
        <v>#N/A</v>
      </c>
      <c r="L997" s="11" t="e">
        <f>_xlfn.IFNA(VLOOKUP($D997, Individual_Pitching___Advanced[], 21,FALSE), VLOOKUP(B997, Team_Pitching___Advanced[], 20, FALSE))</f>
        <v>#N/A</v>
      </c>
      <c r="M997" s="11" t="e">
        <f>VLOOKUP($B997, 'Team Per G'!$A$2:$G$31, 7, FALSE)</f>
        <v>#N/A</v>
      </c>
      <c r="N997" s="11" t="e">
        <f>VLOOKUP($B997, 'FanGraphs - Team WAR Projected'!$B$2:$E$31, 3, FALSE)/162</f>
        <v>#N/A</v>
      </c>
      <c r="O997" s="11" t="e">
        <f t="shared" si="178"/>
        <v>#N/A</v>
      </c>
      <c r="P997" s="11" t="e">
        <f>VLOOKUP($B997, Team_Pitching___Advanced[[Team]:[xFIP]], 19,FALSE)</f>
        <v>#N/A</v>
      </c>
      <c r="Q997" s="11" t="e">
        <f>VLOOKUP($B997, Team_Pitching___Advanced[], 20, FALSE)</f>
        <v>#N/A</v>
      </c>
      <c r="R997" s="11" t="e">
        <f>VLOOKUP($B997, Team_Batting___Dashboard[[Team]:[wOBA]], 16, FALSE)</f>
        <v>#N/A</v>
      </c>
      <c r="S997" s="11" t="e">
        <f>VLOOKUP($B997, Team_Batting___Advanced[[Team]:[OPS]], 9, FALSE)</f>
        <v>#N/A</v>
      </c>
      <c r="T997" s="11" t="e">
        <f>VLOOKUP($B997, Team_Batting___Advanced[], 19, FALSE)</f>
        <v>#N/A</v>
      </c>
      <c r="U997" s="11" t="e">
        <f>VLOOKUP($B997, 'Team Per G'!$A$2:$G$31, 3, FALSE)</f>
        <v>#N/A</v>
      </c>
      <c r="V997" s="11" t="e">
        <f>VLOOKUP($B997, 'Team Per G'!$A$2:$G$31, 5, FALSE)</f>
        <v>#N/A</v>
      </c>
      <c r="W997" s="11" t="e">
        <f>VLOOKUP($B997, 'Team Per G'!$A$2:$G$31, 4, FALSE)</f>
        <v>#N/A</v>
      </c>
      <c r="X997" s="11" t="e">
        <f>VLOOKUP($B997, Team_Batting___Dashboard[], 22, FALSE)/$F997</f>
        <v>#N/A</v>
      </c>
      <c r="Y997" s="11" t="e">
        <f>VLOOKUP($B997, 'FanGraphs - Team WAR Projected'!$B$2:$E$31, 4, FALSE)/162</f>
        <v>#N/A</v>
      </c>
      <c r="Z997" s="11" t="e">
        <f t="shared" si="179"/>
        <v>#N/A</v>
      </c>
      <c r="AA997" s="11" t="e">
        <f>VLOOKUP($B997, FanGraphs_Standings[[Abbreviation]:[2024 Year to Date RS/G]], 6, FALSE)/$F997</f>
        <v>#N/A</v>
      </c>
      <c r="AB997" s="11" t="e">
        <f>VLOOKUP($B997, FanGraphs_Standings[[Abbreviation]:[2024 Projected Full Season RDif]], 19, FALSE)/162</f>
        <v>#N/A</v>
      </c>
      <c r="AC997" s="11" t="e">
        <f t="shared" si="188"/>
        <v>#N/A</v>
      </c>
      <c r="AD997" s="11" t="e">
        <f>VLOOKUP($B997, FanGraphs_Standings[[Abbreviation]:[2024 Projected Full Season RDif]], 5, FALSE)</f>
        <v>#N/A</v>
      </c>
      <c r="AE997" s="11" t="e">
        <f>VLOOKUP($B997, FanGraphs_Standings[[Abbreviation]:[2024 Projected Full Season W%]], 18, FALSE)</f>
        <v>#N/A</v>
      </c>
      <c r="AF997" s="11" t="e">
        <f t="shared" si="180"/>
        <v>#N/A</v>
      </c>
      <c r="AG997" s="11" t="e">
        <f>VLOOKUP($B997, 'Home Field Adv'!$A$2:$I$31, 9, FALSE)</f>
        <v>#N/A</v>
      </c>
      <c r="AH997" s="11" t="e">
        <f>VLOOKUP($C997, FanGraphs_Standings[[Abbreviation]:[2024 Year to Date G]], 2, FALSE)</f>
        <v>#N/A</v>
      </c>
      <c r="AI997" s="11" t="e">
        <f>_xlfn.IFNA(VLOOKUP($E997, 'SP Per G'!$A$2:$D$1385, 3, FALSE), AO997)</f>
        <v>#N/A</v>
      </c>
      <c r="AJ997" s="11" t="e">
        <f>IF(AND(ISNA(VLOOKUP($E997, 'SP Per G'!$A$2:$D$1385, 4, FALSE)), ISTEXT($E997)), AI997,IF(ISNA(VLOOKUP($E997, 'SP Per G'!$A$2:$D$1385, 4, FALSE)), AO997, VLOOKUP($E997, 'SP Per G'!$A$2:$D$1385, 4, FALSE)))</f>
        <v>#N/A</v>
      </c>
      <c r="AK997" s="11" t="e">
        <f t="shared" si="181"/>
        <v>#N/A</v>
      </c>
      <c r="AL997" s="11" t="e">
        <f>_xlfn.IFNA(VLOOKUP($E997, Individual_Pitching___Dashboard[], 18, FALSE), VLOOKUP($C997,Team_Pitching___Advanced[[Team]:[SIERA]],16,FALSE))</f>
        <v>#N/A</v>
      </c>
      <c r="AM997" s="11" t="e">
        <f>_xlfn.IFNA(VLOOKUP($E997, Individual_Pitching___Dashboard[], 20, FALSE), VLOOKUP($C997,Team_Pitching___Advanced[[Team]:[xFIP]],19,FALSE))</f>
        <v>#N/A</v>
      </c>
      <c r="AN997" s="11" t="e">
        <f>_xlfn.IFNA(VLOOKUP($E997,Individual_Pitching___Advanced[],21,FALSE),VLOOKUP($C997,Team_Pitching___Advanced[[Team]:[SIERA]],20,FALSE))</f>
        <v>#N/A</v>
      </c>
      <c r="AO997" s="11" t="e">
        <f>VLOOKUP($C997, 'Team Per G'!$A$2:$G$31, 7, FALSE)</f>
        <v>#N/A</v>
      </c>
      <c r="AP997" s="11" t="e">
        <f>VLOOKUP($C997, 'FanGraphs - Team WAR Projected'!$B$2:$E$31, 3, FALSE)/162</f>
        <v>#N/A</v>
      </c>
      <c r="AQ997" s="11" t="e">
        <f t="shared" si="182"/>
        <v>#N/A</v>
      </c>
      <c r="AR997" s="11" t="e">
        <f>VLOOKUP($C997, Team_Pitching___Advanced[[Team]:[xFIP]], 19,FALSE)</f>
        <v>#N/A</v>
      </c>
      <c r="AS997" s="11" t="e">
        <f>VLOOKUP($C997, Team_Pitching___Advanced[], 20, FALSE)</f>
        <v>#N/A</v>
      </c>
      <c r="AT997" s="11" t="e">
        <f>VLOOKUP($C997, Team_Batting___Dashboard[[Team]:[wOBA]], 16, FALSE)</f>
        <v>#N/A</v>
      </c>
      <c r="AU997" s="11" t="e">
        <f>VLOOKUP($C997, Team_Batting___Advanced[[Team]:[OPS]], 9, FALSE)</f>
        <v>#N/A</v>
      </c>
      <c r="AV997" s="11" t="e">
        <f>VLOOKUP($C997, Team_Batting___Advanced[], 19, FALSE)</f>
        <v>#N/A</v>
      </c>
      <c r="AW997" s="11" t="e">
        <f>VLOOKUP($C997, 'Team Per G'!$A$2:$G$31, 3, FALSE)</f>
        <v>#N/A</v>
      </c>
      <c r="AX997" s="11" t="e">
        <f>VLOOKUP($C997, 'Team Per G'!$A$2:$G$31, 5, FALSE)</f>
        <v>#N/A</v>
      </c>
      <c r="AY997" s="11" t="e">
        <f>VLOOKUP($C997, 'Team Per G'!$A$2:$G$31, 4, FALSE)</f>
        <v>#N/A</v>
      </c>
      <c r="AZ997" s="11" t="e">
        <f>VLOOKUP($C997, Team_Batting___Dashboard[], 22, FALSE)/$AH997</f>
        <v>#N/A</v>
      </c>
      <c r="BA997" s="11" t="e">
        <f>VLOOKUP($C997, 'FanGraphs - Team WAR Projected'!$B$2:$E$31, 4, FALSE)/162</f>
        <v>#N/A</v>
      </c>
      <c r="BB997" s="11" t="e">
        <f t="shared" si="183"/>
        <v>#N/A</v>
      </c>
      <c r="BC997" s="11" t="e">
        <f>VLOOKUP($C997, FanGraphs_Standings[[Abbreviation]:[2024 Year to Date RS/G]], 6, FALSE)/$AH997</f>
        <v>#N/A</v>
      </c>
      <c r="BD997" s="11" t="e">
        <f>VLOOKUP($C997, FanGraphs_Standings[[Abbreviation]:[2024 Projected Full Season RDif]], 19, FALSE)/162</f>
        <v>#N/A</v>
      </c>
      <c r="BE997" s="11" t="e">
        <f t="shared" si="184"/>
        <v>#N/A</v>
      </c>
      <c r="BF997" s="11" t="e">
        <f>VLOOKUP($C997, FanGraphs_Standings[[Abbreviation]:[2024 Projected Full Season RDif]], 5, FALSE)</f>
        <v>#N/A</v>
      </c>
      <c r="BG997" s="11" t="e">
        <f>VLOOKUP($C997, FanGraphs_Standings[[Abbreviation]:[2024 Projected Full Season W%]], 18, FALSE)</f>
        <v>#N/A</v>
      </c>
      <c r="BH997" s="11" t="e">
        <f t="shared" si="185"/>
        <v>#N/A</v>
      </c>
      <c r="BI997" s="11" t="e">
        <f>VLOOKUP($C997, 'Home Field Adv'!$A$2:$K$31, 11, FALSE)</f>
        <v>#N/A</v>
      </c>
      <c r="BL997" s="12" t="str">
        <f t="shared" si="186"/>
        <v/>
      </c>
      <c r="BM997" s="12" t="str">
        <f t="shared" si="189"/>
        <v/>
      </c>
      <c r="BN997" s="12" t="str">
        <f t="shared" si="187"/>
        <v/>
      </c>
    </row>
    <row r="998" spans="6:66" x14ac:dyDescent="0.45">
      <c r="F998" s="11" t="e">
        <f>VLOOKUP($B998, FanGraphs_Standings[[Abbreviation]:[2024 Year to Date G]], 2, FALSE)</f>
        <v>#N/A</v>
      </c>
      <c r="G998" s="11" t="e">
        <f>_xlfn.IFNA(VLOOKUP($D998, 'SP Per G'!$A$2:$D$1385, 3, FALSE),M998)</f>
        <v>#N/A</v>
      </c>
      <c r="H998" s="11" t="e">
        <f>IF(AND(ISNA(VLOOKUP($D998, 'SP Per G'!$A$2:$D$1385, 4, FALSE)), ISTEXT($D998)), G998,IF(ISNA(VLOOKUP($D998, 'SP Per G'!$A$2:$D$1385, 4, FALSE)), M998, VLOOKUP($D998, 'SP Per G'!$A$2:$D$1385, 4, FALSE)))</f>
        <v>#N/A</v>
      </c>
      <c r="I998" s="11" t="e">
        <f t="shared" si="177"/>
        <v>#N/A</v>
      </c>
      <c r="J998" s="11" t="e">
        <f>_xlfn.IFNA(VLOOKUP($D998,Individual_Pitching___Dashboard[],18,FALSE),VLOOKUP(B998,Team_Pitching___Dashboard[[Team]:[ERA]],17,FALSE))</f>
        <v>#N/A</v>
      </c>
      <c r="K998" s="11" t="e">
        <f>_xlfn.IFNA(VLOOKUP($D998, Individual_Pitching___Dashboard[], 20, FALSE), VLOOKUP(B998,Team_Pitching___Dashboard[[Team]:[xFIP]],20,FALSE))</f>
        <v>#N/A</v>
      </c>
      <c r="L998" s="11" t="e">
        <f>_xlfn.IFNA(VLOOKUP($D998, Individual_Pitching___Advanced[], 21,FALSE), VLOOKUP(B998, Team_Pitching___Advanced[], 20, FALSE))</f>
        <v>#N/A</v>
      </c>
      <c r="M998" s="11" t="e">
        <f>VLOOKUP($B998, 'Team Per G'!$A$2:$G$31, 7, FALSE)</f>
        <v>#N/A</v>
      </c>
      <c r="N998" s="11" t="e">
        <f>VLOOKUP($B998, 'FanGraphs - Team WAR Projected'!$B$2:$E$31, 3, FALSE)/162</f>
        <v>#N/A</v>
      </c>
      <c r="O998" s="11" t="e">
        <f t="shared" si="178"/>
        <v>#N/A</v>
      </c>
      <c r="P998" s="11" t="e">
        <f>VLOOKUP($B998, Team_Pitching___Advanced[[Team]:[xFIP]], 19,FALSE)</f>
        <v>#N/A</v>
      </c>
      <c r="Q998" s="11" t="e">
        <f>VLOOKUP($B998, Team_Pitching___Advanced[], 20, FALSE)</f>
        <v>#N/A</v>
      </c>
      <c r="R998" s="11" t="e">
        <f>VLOOKUP($B998, Team_Batting___Dashboard[[Team]:[wOBA]], 16, FALSE)</f>
        <v>#N/A</v>
      </c>
      <c r="S998" s="11" t="e">
        <f>VLOOKUP($B998, Team_Batting___Advanced[[Team]:[OPS]], 9, FALSE)</f>
        <v>#N/A</v>
      </c>
      <c r="T998" s="11" t="e">
        <f>VLOOKUP($B998, Team_Batting___Advanced[], 19, FALSE)</f>
        <v>#N/A</v>
      </c>
      <c r="U998" s="11" t="e">
        <f>VLOOKUP($B998, 'Team Per G'!$A$2:$G$31, 3, FALSE)</f>
        <v>#N/A</v>
      </c>
      <c r="V998" s="11" t="e">
        <f>VLOOKUP($B998, 'Team Per G'!$A$2:$G$31, 5, FALSE)</f>
        <v>#N/A</v>
      </c>
      <c r="W998" s="11" t="e">
        <f>VLOOKUP($B998, 'Team Per G'!$A$2:$G$31, 4, FALSE)</f>
        <v>#N/A</v>
      </c>
      <c r="X998" s="11" t="e">
        <f>VLOOKUP($B998, Team_Batting___Dashboard[], 22, FALSE)/$F998</f>
        <v>#N/A</v>
      </c>
      <c r="Y998" s="11" t="e">
        <f>VLOOKUP($B998, 'FanGraphs - Team WAR Projected'!$B$2:$E$31, 4, FALSE)/162</f>
        <v>#N/A</v>
      </c>
      <c r="Z998" s="11" t="e">
        <f t="shared" si="179"/>
        <v>#N/A</v>
      </c>
      <c r="AA998" s="11" t="e">
        <f>VLOOKUP($B998, FanGraphs_Standings[[Abbreviation]:[2024 Year to Date RS/G]], 6, FALSE)/$F998</f>
        <v>#N/A</v>
      </c>
      <c r="AB998" s="11" t="e">
        <f>VLOOKUP($B998, FanGraphs_Standings[[Abbreviation]:[2024 Projected Full Season RDif]], 19, FALSE)/162</f>
        <v>#N/A</v>
      </c>
      <c r="AC998" s="11" t="e">
        <f t="shared" si="188"/>
        <v>#N/A</v>
      </c>
      <c r="AD998" s="11" t="e">
        <f>VLOOKUP($B998, FanGraphs_Standings[[Abbreviation]:[2024 Projected Full Season RDif]], 5, FALSE)</f>
        <v>#N/A</v>
      </c>
      <c r="AE998" s="11" t="e">
        <f>VLOOKUP($B998, FanGraphs_Standings[[Abbreviation]:[2024 Projected Full Season W%]], 18, FALSE)</f>
        <v>#N/A</v>
      </c>
      <c r="AF998" s="11" t="e">
        <f t="shared" si="180"/>
        <v>#N/A</v>
      </c>
      <c r="AG998" s="11" t="e">
        <f>VLOOKUP($B998, 'Home Field Adv'!$A$2:$I$31, 9, FALSE)</f>
        <v>#N/A</v>
      </c>
      <c r="AH998" s="11" t="e">
        <f>VLOOKUP($C998, FanGraphs_Standings[[Abbreviation]:[2024 Year to Date G]], 2, FALSE)</f>
        <v>#N/A</v>
      </c>
      <c r="AI998" s="11" t="e">
        <f>_xlfn.IFNA(VLOOKUP($E998, 'SP Per G'!$A$2:$D$1385, 3, FALSE), AO998)</f>
        <v>#N/A</v>
      </c>
      <c r="AJ998" s="11" t="e">
        <f>IF(AND(ISNA(VLOOKUP($E998, 'SP Per G'!$A$2:$D$1385, 4, FALSE)), ISTEXT($E998)), AI998,IF(ISNA(VLOOKUP($E998, 'SP Per G'!$A$2:$D$1385, 4, FALSE)), AO998, VLOOKUP($E998, 'SP Per G'!$A$2:$D$1385, 4, FALSE)))</f>
        <v>#N/A</v>
      </c>
      <c r="AK998" s="11" t="e">
        <f t="shared" si="181"/>
        <v>#N/A</v>
      </c>
      <c r="AL998" s="11" t="e">
        <f>_xlfn.IFNA(VLOOKUP($E998, Individual_Pitching___Dashboard[], 18, FALSE), VLOOKUP($C998,Team_Pitching___Advanced[[Team]:[SIERA]],16,FALSE))</f>
        <v>#N/A</v>
      </c>
      <c r="AM998" s="11" t="e">
        <f>_xlfn.IFNA(VLOOKUP($E998, Individual_Pitching___Dashboard[], 20, FALSE), VLOOKUP($C998,Team_Pitching___Advanced[[Team]:[xFIP]],19,FALSE))</f>
        <v>#N/A</v>
      </c>
      <c r="AN998" s="11" t="e">
        <f>_xlfn.IFNA(VLOOKUP($E998,Individual_Pitching___Advanced[],21,FALSE),VLOOKUP($C998,Team_Pitching___Advanced[[Team]:[SIERA]],20,FALSE))</f>
        <v>#N/A</v>
      </c>
      <c r="AO998" s="11" t="e">
        <f>VLOOKUP($C998, 'Team Per G'!$A$2:$G$31, 7, FALSE)</f>
        <v>#N/A</v>
      </c>
      <c r="AP998" s="11" t="e">
        <f>VLOOKUP($C998, 'FanGraphs - Team WAR Projected'!$B$2:$E$31, 3, FALSE)/162</f>
        <v>#N/A</v>
      </c>
      <c r="AQ998" s="11" t="e">
        <f t="shared" si="182"/>
        <v>#N/A</v>
      </c>
      <c r="AR998" s="11" t="e">
        <f>VLOOKUP($C998, Team_Pitching___Advanced[[Team]:[xFIP]], 19,FALSE)</f>
        <v>#N/A</v>
      </c>
      <c r="AS998" s="11" t="e">
        <f>VLOOKUP($C998, Team_Pitching___Advanced[], 20, FALSE)</f>
        <v>#N/A</v>
      </c>
      <c r="AT998" s="11" t="e">
        <f>VLOOKUP($C998, Team_Batting___Dashboard[[Team]:[wOBA]], 16, FALSE)</f>
        <v>#N/A</v>
      </c>
      <c r="AU998" s="11" t="e">
        <f>VLOOKUP($C998, Team_Batting___Advanced[[Team]:[OPS]], 9, FALSE)</f>
        <v>#N/A</v>
      </c>
      <c r="AV998" s="11" t="e">
        <f>VLOOKUP($C998, Team_Batting___Advanced[], 19, FALSE)</f>
        <v>#N/A</v>
      </c>
      <c r="AW998" s="11" t="e">
        <f>VLOOKUP($C998, 'Team Per G'!$A$2:$G$31, 3, FALSE)</f>
        <v>#N/A</v>
      </c>
      <c r="AX998" s="11" t="e">
        <f>VLOOKUP($C998, 'Team Per G'!$A$2:$G$31, 5, FALSE)</f>
        <v>#N/A</v>
      </c>
      <c r="AY998" s="11" t="e">
        <f>VLOOKUP($C998, 'Team Per G'!$A$2:$G$31, 4, FALSE)</f>
        <v>#N/A</v>
      </c>
      <c r="AZ998" s="11" t="e">
        <f>VLOOKUP($C998, Team_Batting___Dashboard[], 22, FALSE)/$AH998</f>
        <v>#N/A</v>
      </c>
      <c r="BA998" s="11" t="e">
        <f>VLOOKUP($C998, 'FanGraphs - Team WAR Projected'!$B$2:$E$31, 4, FALSE)/162</f>
        <v>#N/A</v>
      </c>
      <c r="BB998" s="11" t="e">
        <f t="shared" si="183"/>
        <v>#N/A</v>
      </c>
      <c r="BC998" s="11" t="e">
        <f>VLOOKUP($C998, FanGraphs_Standings[[Abbreviation]:[2024 Year to Date RS/G]], 6, FALSE)/$AH998</f>
        <v>#N/A</v>
      </c>
      <c r="BD998" s="11" t="e">
        <f>VLOOKUP($C998, FanGraphs_Standings[[Abbreviation]:[2024 Projected Full Season RDif]], 19, FALSE)/162</f>
        <v>#N/A</v>
      </c>
      <c r="BE998" s="11" t="e">
        <f t="shared" si="184"/>
        <v>#N/A</v>
      </c>
      <c r="BF998" s="11" t="e">
        <f>VLOOKUP($C998, FanGraphs_Standings[[Abbreviation]:[2024 Projected Full Season RDif]], 5, FALSE)</f>
        <v>#N/A</v>
      </c>
      <c r="BG998" s="11" t="e">
        <f>VLOOKUP($C998, FanGraphs_Standings[[Abbreviation]:[2024 Projected Full Season W%]], 18, FALSE)</f>
        <v>#N/A</v>
      </c>
      <c r="BH998" s="11" t="e">
        <f t="shared" si="185"/>
        <v>#N/A</v>
      </c>
      <c r="BI998" s="11" t="e">
        <f>VLOOKUP($C998, 'Home Field Adv'!$A$2:$K$31, 11, FALSE)</f>
        <v>#N/A</v>
      </c>
      <c r="BL998" s="12" t="str">
        <f t="shared" si="186"/>
        <v/>
      </c>
      <c r="BM998" s="12" t="str">
        <f t="shared" si="189"/>
        <v/>
      </c>
      <c r="BN998" s="12" t="str">
        <f t="shared" si="187"/>
        <v/>
      </c>
    </row>
    <row r="999" spans="6:66" x14ac:dyDescent="0.45">
      <c r="F999" s="11" t="e">
        <f>VLOOKUP($B999, FanGraphs_Standings[[Abbreviation]:[2024 Year to Date G]], 2, FALSE)</f>
        <v>#N/A</v>
      </c>
      <c r="G999" s="11" t="e">
        <f>_xlfn.IFNA(VLOOKUP($D999, 'SP Per G'!$A$2:$D$1385, 3, FALSE),M999)</f>
        <v>#N/A</v>
      </c>
      <c r="H999" s="11" t="e">
        <f>IF(AND(ISNA(VLOOKUP($D999, 'SP Per G'!$A$2:$D$1385, 4, FALSE)), ISTEXT($D999)), G999,IF(ISNA(VLOOKUP($D999, 'SP Per G'!$A$2:$D$1385, 4, FALSE)), M999, VLOOKUP($D999, 'SP Per G'!$A$2:$D$1385, 4, FALSE)))</f>
        <v>#N/A</v>
      </c>
      <c r="I999" s="11" t="e">
        <f t="shared" si="177"/>
        <v>#N/A</v>
      </c>
      <c r="J999" s="11" t="e">
        <f>_xlfn.IFNA(VLOOKUP($D999,Individual_Pitching___Dashboard[],18,FALSE),VLOOKUP(B999,Team_Pitching___Dashboard[[Team]:[ERA]],17,FALSE))</f>
        <v>#N/A</v>
      </c>
      <c r="K999" s="11" t="e">
        <f>_xlfn.IFNA(VLOOKUP($D999, Individual_Pitching___Dashboard[], 20, FALSE), VLOOKUP(B999,Team_Pitching___Dashboard[[Team]:[xFIP]],20,FALSE))</f>
        <v>#N/A</v>
      </c>
      <c r="L999" s="11" t="e">
        <f>_xlfn.IFNA(VLOOKUP($D999, Individual_Pitching___Advanced[], 21,FALSE), VLOOKUP(B999, Team_Pitching___Advanced[], 20, FALSE))</f>
        <v>#N/A</v>
      </c>
      <c r="M999" s="11" t="e">
        <f>VLOOKUP($B999, 'Team Per G'!$A$2:$G$31, 7, FALSE)</f>
        <v>#N/A</v>
      </c>
      <c r="N999" s="11" t="e">
        <f>VLOOKUP($B999, 'FanGraphs - Team WAR Projected'!$B$2:$E$31, 3, FALSE)/162</f>
        <v>#N/A</v>
      </c>
      <c r="O999" s="11" t="e">
        <f t="shared" si="178"/>
        <v>#N/A</v>
      </c>
      <c r="P999" s="11" t="e">
        <f>VLOOKUP($B999, Team_Pitching___Advanced[[Team]:[xFIP]], 19,FALSE)</f>
        <v>#N/A</v>
      </c>
      <c r="Q999" s="11" t="e">
        <f>VLOOKUP($B999, Team_Pitching___Advanced[], 20, FALSE)</f>
        <v>#N/A</v>
      </c>
      <c r="R999" s="11" t="e">
        <f>VLOOKUP($B999, Team_Batting___Dashboard[[Team]:[wOBA]], 16, FALSE)</f>
        <v>#N/A</v>
      </c>
      <c r="S999" s="11" t="e">
        <f>VLOOKUP($B999, Team_Batting___Advanced[[Team]:[OPS]], 9, FALSE)</f>
        <v>#N/A</v>
      </c>
      <c r="T999" s="11" t="e">
        <f>VLOOKUP($B999, Team_Batting___Advanced[], 19, FALSE)</f>
        <v>#N/A</v>
      </c>
      <c r="U999" s="11" t="e">
        <f>VLOOKUP($B999, 'Team Per G'!$A$2:$G$31, 3, FALSE)</f>
        <v>#N/A</v>
      </c>
      <c r="V999" s="11" t="e">
        <f>VLOOKUP($B999, 'Team Per G'!$A$2:$G$31, 5, FALSE)</f>
        <v>#N/A</v>
      </c>
      <c r="W999" s="11" t="e">
        <f>VLOOKUP($B999, 'Team Per G'!$A$2:$G$31, 4, FALSE)</f>
        <v>#N/A</v>
      </c>
      <c r="X999" s="11" t="e">
        <f>VLOOKUP($B999, Team_Batting___Dashboard[], 22, FALSE)/$F999</f>
        <v>#N/A</v>
      </c>
      <c r="Y999" s="11" t="e">
        <f>VLOOKUP($B999, 'FanGraphs - Team WAR Projected'!$B$2:$E$31, 4, FALSE)/162</f>
        <v>#N/A</v>
      </c>
      <c r="Z999" s="11" t="e">
        <f t="shared" si="179"/>
        <v>#N/A</v>
      </c>
      <c r="AA999" s="11" t="e">
        <f>VLOOKUP($B999, FanGraphs_Standings[[Abbreviation]:[2024 Year to Date RS/G]], 6, FALSE)/$F999</f>
        <v>#N/A</v>
      </c>
      <c r="AB999" s="11" t="e">
        <f>VLOOKUP($B999, FanGraphs_Standings[[Abbreviation]:[2024 Projected Full Season RDif]], 19, FALSE)/162</f>
        <v>#N/A</v>
      </c>
      <c r="AC999" s="11" t="e">
        <f t="shared" si="188"/>
        <v>#N/A</v>
      </c>
      <c r="AD999" s="11" t="e">
        <f>VLOOKUP($B999, FanGraphs_Standings[[Abbreviation]:[2024 Projected Full Season RDif]], 5, FALSE)</f>
        <v>#N/A</v>
      </c>
      <c r="AE999" s="11" t="e">
        <f>VLOOKUP($B999, FanGraphs_Standings[[Abbreviation]:[2024 Projected Full Season W%]], 18, FALSE)</f>
        <v>#N/A</v>
      </c>
      <c r="AF999" s="11" t="e">
        <f t="shared" si="180"/>
        <v>#N/A</v>
      </c>
      <c r="AG999" s="11" t="e">
        <f>VLOOKUP($B999, 'Home Field Adv'!$A$2:$I$31, 9, FALSE)</f>
        <v>#N/A</v>
      </c>
      <c r="AH999" s="11" t="e">
        <f>VLOOKUP($C999, FanGraphs_Standings[[Abbreviation]:[2024 Year to Date G]], 2, FALSE)</f>
        <v>#N/A</v>
      </c>
      <c r="AI999" s="11" t="e">
        <f>_xlfn.IFNA(VLOOKUP($E999, 'SP Per G'!$A$2:$D$1385, 3, FALSE), AO999)</f>
        <v>#N/A</v>
      </c>
      <c r="AJ999" s="11" t="e">
        <f>IF(AND(ISNA(VLOOKUP($E999, 'SP Per G'!$A$2:$D$1385, 4, FALSE)), ISTEXT($E999)), AI999,IF(ISNA(VLOOKUP($E999, 'SP Per G'!$A$2:$D$1385, 4, FALSE)), AO999, VLOOKUP($E999, 'SP Per G'!$A$2:$D$1385, 4, FALSE)))</f>
        <v>#N/A</v>
      </c>
      <c r="AK999" s="11" t="e">
        <f t="shared" si="181"/>
        <v>#N/A</v>
      </c>
      <c r="AL999" s="11" t="e">
        <f>_xlfn.IFNA(VLOOKUP($E999, Individual_Pitching___Dashboard[], 18, FALSE), VLOOKUP($C999,Team_Pitching___Advanced[[Team]:[SIERA]],16,FALSE))</f>
        <v>#N/A</v>
      </c>
      <c r="AM999" s="11" t="e">
        <f>_xlfn.IFNA(VLOOKUP($E999, Individual_Pitching___Dashboard[], 20, FALSE), VLOOKUP($C999,Team_Pitching___Advanced[[Team]:[xFIP]],19,FALSE))</f>
        <v>#N/A</v>
      </c>
      <c r="AN999" s="11" t="e">
        <f>_xlfn.IFNA(VLOOKUP($E999,Individual_Pitching___Advanced[],21,FALSE),VLOOKUP($C999,Team_Pitching___Advanced[[Team]:[SIERA]],20,FALSE))</f>
        <v>#N/A</v>
      </c>
      <c r="AO999" s="11" t="e">
        <f>VLOOKUP($C999, 'Team Per G'!$A$2:$G$31, 7, FALSE)</f>
        <v>#N/A</v>
      </c>
      <c r="AP999" s="11" t="e">
        <f>VLOOKUP($C999, 'FanGraphs - Team WAR Projected'!$B$2:$E$31, 3, FALSE)/162</f>
        <v>#N/A</v>
      </c>
      <c r="AQ999" s="11" t="e">
        <f t="shared" si="182"/>
        <v>#N/A</v>
      </c>
      <c r="AR999" s="11" t="e">
        <f>VLOOKUP($C999, Team_Pitching___Advanced[[Team]:[xFIP]], 19,FALSE)</f>
        <v>#N/A</v>
      </c>
      <c r="AS999" s="11" t="e">
        <f>VLOOKUP($C999, Team_Pitching___Advanced[], 20, FALSE)</f>
        <v>#N/A</v>
      </c>
      <c r="AT999" s="11" t="e">
        <f>VLOOKUP($C999, Team_Batting___Dashboard[[Team]:[wOBA]], 16, FALSE)</f>
        <v>#N/A</v>
      </c>
      <c r="AU999" s="11" t="e">
        <f>VLOOKUP($C999, Team_Batting___Advanced[[Team]:[OPS]], 9, FALSE)</f>
        <v>#N/A</v>
      </c>
      <c r="AV999" s="11" t="e">
        <f>VLOOKUP($C999, Team_Batting___Advanced[], 19, FALSE)</f>
        <v>#N/A</v>
      </c>
      <c r="AW999" s="11" t="e">
        <f>VLOOKUP($C999, 'Team Per G'!$A$2:$G$31, 3, FALSE)</f>
        <v>#N/A</v>
      </c>
      <c r="AX999" s="11" t="e">
        <f>VLOOKUP($C999, 'Team Per G'!$A$2:$G$31, 5, FALSE)</f>
        <v>#N/A</v>
      </c>
      <c r="AY999" s="11" t="e">
        <f>VLOOKUP($C999, 'Team Per G'!$A$2:$G$31, 4, FALSE)</f>
        <v>#N/A</v>
      </c>
      <c r="AZ999" s="11" t="e">
        <f>VLOOKUP($C999, Team_Batting___Dashboard[], 22, FALSE)/$AH999</f>
        <v>#N/A</v>
      </c>
      <c r="BA999" s="11" t="e">
        <f>VLOOKUP($C999, 'FanGraphs - Team WAR Projected'!$B$2:$E$31, 4, FALSE)/162</f>
        <v>#N/A</v>
      </c>
      <c r="BB999" s="11" t="e">
        <f t="shared" si="183"/>
        <v>#N/A</v>
      </c>
      <c r="BC999" s="11" t="e">
        <f>VLOOKUP($C999, FanGraphs_Standings[[Abbreviation]:[2024 Year to Date RS/G]], 6, FALSE)/$AH999</f>
        <v>#N/A</v>
      </c>
      <c r="BD999" s="11" t="e">
        <f>VLOOKUP($C999, FanGraphs_Standings[[Abbreviation]:[2024 Projected Full Season RDif]], 19, FALSE)/162</f>
        <v>#N/A</v>
      </c>
      <c r="BE999" s="11" t="e">
        <f t="shared" si="184"/>
        <v>#N/A</v>
      </c>
      <c r="BF999" s="11" t="e">
        <f>VLOOKUP($C999, FanGraphs_Standings[[Abbreviation]:[2024 Projected Full Season RDif]], 5, FALSE)</f>
        <v>#N/A</v>
      </c>
      <c r="BG999" s="11" t="e">
        <f>VLOOKUP($C999, FanGraphs_Standings[[Abbreviation]:[2024 Projected Full Season W%]], 18, FALSE)</f>
        <v>#N/A</v>
      </c>
      <c r="BH999" s="11" t="e">
        <f t="shared" si="185"/>
        <v>#N/A</v>
      </c>
      <c r="BI999" s="11" t="e">
        <f>VLOOKUP($C999, 'Home Field Adv'!$A$2:$K$31, 11, FALSE)</f>
        <v>#N/A</v>
      </c>
      <c r="BL999" s="12" t="str">
        <f t="shared" si="186"/>
        <v/>
      </c>
      <c r="BM999" s="12" t="str">
        <f t="shared" si="189"/>
        <v/>
      </c>
      <c r="BN999" s="12" t="str">
        <f t="shared" si="187"/>
        <v/>
      </c>
    </row>
    <row r="1000" spans="6:66" x14ac:dyDescent="0.45">
      <c r="F1000" s="11" t="e">
        <f>VLOOKUP($B1000, FanGraphs_Standings[[Abbreviation]:[2024 Year to Date G]], 2, FALSE)</f>
        <v>#N/A</v>
      </c>
      <c r="G1000" s="11" t="e">
        <f>_xlfn.IFNA(VLOOKUP($D1000, 'SP Per G'!$A$2:$D$1385, 3, FALSE),M1000)</f>
        <v>#N/A</v>
      </c>
      <c r="H1000" s="11" t="e">
        <f>IF(AND(ISNA(VLOOKUP($D1000, 'SP Per G'!$A$2:$D$1385, 4, FALSE)), ISTEXT($D1000)), G1000,IF(ISNA(VLOOKUP($D1000, 'SP Per G'!$A$2:$D$1385, 4, FALSE)), M1000, VLOOKUP($D1000, 'SP Per G'!$A$2:$D$1385, 4, FALSE)))</f>
        <v>#N/A</v>
      </c>
      <c r="I1000" s="11" t="e">
        <f t="shared" si="177"/>
        <v>#N/A</v>
      </c>
      <c r="J1000" s="11" t="e">
        <f>_xlfn.IFNA(VLOOKUP($D1000,Individual_Pitching___Dashboard[],18,FALSE),VLOOKUP(B1000,Team_Pitching___Dashboard[[Team]:[ERA]],17,FALSE))</f>
        <v>#N/A</v>
      </c>
      <c r="K1000" s="11" t="e">
        <f>_xlfn.IFNA(VLOOKUP($D1000, Individual_Pitching___Dashboard[], 20, FALSE), VLOOKUP(B1000,Team_Pitching___Dashboard[[Team]:[xFIP]],20,FALSE))</f>
        <v>#N/A</v>
      </c>
      <c r="L1000" s="11" t="e">
        <f>_xlfn.IFNA(VLOOKUP($D1000, Individual_Pitching___Advanced[], 21,FALSE), VLOOKUP(B1000, Team_Pitching___Advanced[], 20, FALSE))</f>
        <v>#N/A</v>
      </c>
      <c r="M1000" s="11" t="e">
        <f>VLOOKUP($B1000, 'Team Per G'!$A$2:$G$31, 7, FALSE)</f>
        <v>#N/A</v>
      </c>
      <c r="N1000" s="11" t="e">
        <f>VLOOKUP($B1000, 'FanGraphs - Team WAR Projected'!$B$2:$E$31, 3, FALSE)/162</f>
        <v>#N/A</v>
      </c>
      <c r="O1000" s="11" t="e">
        <f t="shared" si="178"/>
        <v>#N/A</v>
      </c>
      <c r="P1000" s="11" t="e">
        <f>VLOOKUP($B1000, Team_Pitching___Advanced[[Team]:[xFIP]], 19,FALSE)</f>
        <v>#N/A</v>
      </c>
      <c r="Q1000" s="11" t="e">
        <f>VLOOKUP($B1000, Team_Pitching___Advanced[], 20, FALSE)</f>
        <v>#N/A</v>
      </c>
      <c r="R1000" s="11" t="e">
        <f>VLOOKUP($B1000, Team_Batting___Dashboard[[Team]:[wOBA]], 16, FALSE)</f>
        <v>#N/A</v>
      </c>
      <c r="S1000" s="11" t="e">
        <f>VLOOKUP($B1000, Team_Batting___Advanced[[Team]:[OPS]], 9, FALSE)</f>
        <v>#N/A</v>
      </c>
      <c r="T1000" s="11" t="e">
        <f>VLOOKUP($B1000, Team_Batting___Advanced[], 19, FALSE)</f>
        <v>#N/A</v>
      </c>
      <c r="U1000" s="11" t="e">
        <f>VLOOKUP($B1000, 'Team Per G'!$A$2:$G$31, 3, FALSE)</f>
        <v>#N/A</v>
      </c>
      <c r="V1000" s="11" t="e">
        <f>VLOOKUP($B1000, 'Team Per G'!$A$2:$G$31, 5, FALSE)</f>
        <v>#N/A</v>
      </c>
      <c r="W1000" s="11" t="e">
        <f>VLOOKUP($B1000, 'Team Per G'!$A$2:$G$31, 4, FALSE)</f>
        <v>#N/A</v>
      </c>
      <c r="X1000" s="11" t="e">
        <f>VLOOKUP($B1000, Team_Batting___Dashboard[], 22, FALSE)/$F1000</f>
        <v>#N/A</v>
      </c>
      <c r="Y1000" s="11" t="e">
        <f>VLOOKUP($B1000, 'FanGraphs - Team WAR Projected'!$B$2:$E$31, 4, FALSE)/162</f>
        <v>#N/A</v>
      </c>
      <c r="Z1000" s="11" t="e">
        <f t="shared" si="179"/>
        <v>#N/A</v>
      </c>
      <c r="AA1000" s="11" t="e">
        <f>VLOOKUP($B1000, FanGraphs_Standings[[Abbreviation]:[2024 Year to Date RS/G]], 6, FALSE)/$F1000</f>
        <v>#N/A</v>
      </c>
      <c r="AB1000" s="11" t="e">
        <f>VLOOKUP($B1000, FanGraphs_Standings[[Abbreviation]:[2024 Projected Full Season RDif]], 19, FALSE)/162</f>
        <v>#N/A</v>
      </c>
      <c r="AC1000" s="11" t="e">
        <f t="shared" si="188"/>
        <v>#N/A</v>
      </c>
      <c r="AD1000" s="11" t="e">
        <f>VLOOKUP($B1000, FanGraphs_Standings[[Abbreviation]:[2024 Projected Full Season RDif]], 5, FALSE)</f>
        <v>#N/A</v>
      </c>
      <c r="AE1000" s="11" t="e">
        <f>VLOOKUP($B1000, FanGraphs_Standings[[Abbreviation]:[2024 Projected Full Season W%]], 18, FALSE)</f>
        <v>#N/A</v>
      </c>
      <c r="AF1000" s="11" t="e">
        <f t="shared" si="180"/>
        <v>#N/A</v>
      </c>
      <c r="AG1000" s="11" t="e">
        <f>VLOOKUP($B1000, 'Home Field Adv'!$A$2:$I$31, 9, FALSE)</f>
        <v>#N/A</v>
      </c>
      <c r="AH1000" s="11" t="e">
        <f>VLOOKUP($C1000, FanGraphs_Standings[[Abbreviation]:[2024 Year to Date G]], 2, FALSE)</f>
        <v>#N/A</v>
      </c>
      <c r="AI1000" s="11" t="e">
        <f>_xlfn.IFNA(VLOOKUP($E1000, 'SP Per G'!$A$2:$D$1385, 3, FALSE), AO1000)</f>
        <v>#N/A</v>
      </c>
      <c r="AJ1000" s="11" t="e">
        <f>IF(AND(ISNA(VLOOKUP($E1000, 'SP Per G'!$A$2:$D$1385, 4, FALSE)), ISTEXT($E1000)), AI1000,IF(ISNA(VLOOKUP($E1000, 'SP Per G'!$A$2:$D$1385, 4, FALSE)), AO1000, VLOOKUP($E1000, 'SP Per G'!$A$2:$D$1385, 4, FALSE)))</f>
        <v>#N/A</v>
      </c>
      <c r="AK1000" s="11" t="e">
        <f t="shared" si="181"/>
        <v>#N/A</v>
      </c>
      <c r="AL1000" s="11" t="e">
        <f>_xlfn.IFNA(VLOOKUP($E1000, Individual_Pitching___Dashboard[], 18, FALSE), VLOOKUP($C1000,Team_Pitching___Advanced[[Team]:[SIERA]],16,FALSE))</f>
        <v>#N/A</v>
      </c>
      <c r="AM1000" s="11" t="e">
        <f>_xlfn.IFNA(VLOOKUP($E1000, Individual_Pitching___Dashboard[], 20, FALSE), VLOOKUP($C1000,Team_Pitching___Advanced[[Team]:[xFIP]],19,FALSE))</f>
        <v>#N/A</v>
      </c>
      <c r="AN1000" s="11" t="e">
        <f>_xlfn.IFNA(VLOOKUP($E1000,Individual_Pitching___Advanced[],21,FALSE),VLOOKUP($C1000,Team_Pitching___Advanced[[Team]:[SIERA]],20,FALSE))</f>
        <v>#N/A</v>
      </c>
      <c r="AO1000" s="11" t="e">
        <f>VLOOKUP($C1000, 'Team Per G'!$A$2:$G$31, 7, FALSE)</f>
        <v>#N/A</v>
      </c>
      <c r="AP1000" s="11" t="e">
        <f>VLOOKUP($C1000, 'FanGraphs - Team WAR Projected'!$B$2:$E$31, 3, FALSE)/162</f>
        <v>#N/A</v>
      </c>
      <c r="AQ1000" s="11" t="e">
        <f t="shared" si="182"/>
        <v>#N/A</v>
      </c>
      <c r="AR1000" s="11" t="e">
        <f>VLOOKUP($C1000, Team_Pitching___Advanced[[Team]:[xFIP]], 19,FALSE)</f>
        <v>#N/A</v>
      </c>
      <c r="AS1000" s="11" t="e">
        <f>VLOOKUP($C1000, Team_Pitching___Advanced[], 20, FALSE)</f>
        <v>#N/A</v>
      </c>
      <c r="AT1000" s="11" t="e">
        <f>VLOOKUP($C1000, Team_Batting___Dashboard[[Team]:[wOBA]], 16, FALSE)</f>
        <v>#N/A</v>
      </c>
      <c r="AU1000" s="11" t="e">
        <f>VLOOKUP($C1000, Team_Batting___Advanced[[Team]:[OPS]], 9, FALSE)</f>
        <v>#N/A</v>
      </c>
      <c r="AV1000" s="11" t="e">
        <f>VLOOKUP($C1000, Team_Batting___Advanced[], 19, FALSE)</f>
        <v>#N/A</v>
      </c>
      <c r="AW1000" s="11" t="e">
        <f>VLOOKUP($C1000, 'Team Per G'!$A$2:$G$31, 3, FALSE)</f>
        <v>#N/A</v>
      </c>
      <c r="AX1000" s="11" t="e">
        <f>VLOOKUP($C1000, 'Team Per G'!$A$2:$G$31, 5, FALSE)</f>
        <v>#N/A</v>
      </c>
      <c r="AY1000" s="11" t="e">
        <f>VLOOKUP($C1000, 'Team Per G'!$A$2:$G$31, 4, FALSE)</f>
        <v>#N/A</v>
      </c>
      <c r="AZ1000" s="11" t="e">
        <f>VLOOKUP($C1000, Team_Batting___Dashboard[], 22, FALSE)/$AH1000</f>
        <v>#N/A</v>
      </c>
      <c r="BA1000" s="11" t="e">
        <f>VLOOKUP($C1000, 'FanGraphs - Team WAR Projected'!$B$2:$E$31, 4, FALSE)/162</f>
        <v>#N/A</v>
      </c>
      <c r="BB1000" s="11" t="e">
        <f t="shared" si="183"/>
        <v>#N/A</v>
      </c>
      <c r="BC1000" s="11" t="e">
        <f>VLOOKUP($C1000, FanGraphs_Standings[[Abbreviation]:[2024 Year to Date RS/G]], 6, FALSE)/$AH1000</f>
        <v>#N/A</v>
      </c>
      <c r="BD1000" s="11" t="e">
        <f>VLOOKUP($C1000, FanGraphs_Standings[[Abbreviation]:[2024 Projected Full Season RDif]], 19, FALSE)/162</f>
        <v>#N/A</v>
      </c>
      <c r="BE1000" s="11" t="e">
        <f t="shared" si="184"/>
        <v>#N/A</v>
      </c>
      <c r="BF1000" s="11" t="e">
        <f>VLOOKUP($C1000, FanGraphs_Standings[[Abbreviation]:[2024 Projected Full Season RDif]], 5, FALSE)</f>
        <v>#N/A</v>
      </c>
      <c r="BG1000" s="11" t="e">
        <f>VLOOKUP($C1000, FanGraphs_Standings[[Abbreviation]:[2024 Projected Full Season W%]], 18, FALSE)</f>
        <v>#N/A</v>
      </c>
      <c r="BH1000" s="11" t="e">
        <f t="shared" si="185"/>
        <v>#N/A</v>
      </c>
      <c r="BI1000" s="11" t="e">
        <f>VLOOKUP($C1000, 'Home Field Adv'!$A$2:$K$31, 11, FALSE)</f>
        <v>#N/A</v>
      </c>
      <c r="BL1000" s="12" t="str">
        <f t="shared" si="186"/>
        <v/>
      </c>
      <c r="BM1000" s="12" t="str">
        <f t="shared" si="189"/>
        <v/>
      </c>
      <c r="BN1000" s="12" t="str">
        <f t="shared" si="187"/>
        <v/>
      </c>
    </row>
    <row r="1001" spans="6:66" x14ac:dyDescent="0.45">
      <c r="F1001" s="11" t="e">
        <f>VLOOKUP($B1001, FanGraphs_Standings[[Abbreviation]:[2024 Year to Date G]], 2, FALSE)</f>
        <v>#N/A</v>
      </c>
      <c r="G1001" s="11" t="e">
        <f>_xlfn.IFNA(VLOOKUP($D1001, 'SP Per G'!$A$2:$D$1385, 3, FALSE),M1001)</f>
        <v>#N/A</v>
      </c>
      <c r="H1001" s="11" t="e">
        <f>IF(AND(ISNA(VLOOKUP($D1001, 'SP Per G'!$A$2:$D$1385, 4, FALSE)), ISTEXT($D1001)), G1001,IF(ISNA(VLOOKUP($D1001, 'SP Per G'!$A$2:$D$1385, 4, FALSE)), M1001, VLOOKUP($D1001, 'SP Per G'!$A$2:$D$1385, 4, FALSE)))</f>
        <v>#N/A</v>
      </c>
      <c r="I1001" s="11" t="e">
        <f t="shared" si="177"/>
        <v>#N/A</v>
      </c>
      <c r="J1001" s="11" t="e">
        <f>_xlfn.IFNA(VLOOKUP($D1001,Individual_Pitching___Dashboard[],18,FALSE),VLOOKUP(B1001,Team_Pitching___Dashboard[[Team]:[ERA]],17,FALSE))</f>
        <v>#N/A</v>
      </c>
      <c r="K1001" s="11" t="e">
        <f>_xlfn.IFNA(VLOOKUP($D1001, Individual_Pitching___Dashboard[], 20, FALSE), VLOOKUP(B1001,Team_Pitching___Dashboard[[Team]:[xFIP]],20,FALSE))</f>
        <v>#N/A</v>
      </c>
      <c r="L1001" s="11" t="e">
        <f>_xlfn.IFNA(VLOOKUP($D1001, Individual_Pitching___Advanced[], 21,FALSE), VLOOKUP(B1001, Team_Pitching___Advanced[], 20, FALSE))</f>
        <v>#N/A</v>
      </c>
      <c r="M1001" s="11" t="e">
        <f>VLOOKUP($B1001, 'Team Per G'!$A$2:$G$31, 7, FALSE)</f>
        <v>#N/A</v>
      </c>
      <c r="N1001" s="11" t="e">
        <f>VLOOKUP($B1001, 'FanGraphs - Team WAR Projected'!$B$2:$E$31, 3, FALSE)/162</f>
        <v>#N/A</v>
      </c>
      <c r="O1001" s="11" t="e">
        <f t="shared" si="178"/>
        <v>#N/A</v>
      </c>
      <c r="P1001" s="11" t="e">
        <f>VLOOKUP($B1001, Team_Pitching___Advanced[[Team]:[xFIP]], 19,FALSE)</f>
        <v>#N/A</v>
      </c>
      <c r="Q1001" s="11" t="e">
        <f>VLOOKUP($B1001, Team_Pitching___Advanced[], 20, FALSE)</f>
        <v>#N/A</v>
      </c>
      <c r="R1001" s="11" t="e">
        <f>VLOOKUP($B1001, Team_Batting___Dashboard[[Team]:[wOBA]], 16, FALSE)</f>
        <v>#N/A</v>
      </c>
      <c r="S1001" s="11" t="e">
        <f>VLOOKUP($B1001, Team_Batting___Advanced[[Team]:[OPS]], 9, FALSE)</f>
        <v>#N/A</v>
      </c>
      <c r="T1001" s="11" t="e">
        <f>VLOOKUP($B1001, Team_Batting___Advanced[], 19, FALSE)</f>
        <v>#N/A</v>
      </c>
      <c r="U1001" s="11" t="e">
        <f>VLOOKUP($B1001, 'Team Per G'!$A$2:$G$31, 3, FALSE)</f>
        <v>#N/A</v>
      </c>
      <c r="V1001" s="11" t="e">
        <f>VLOOKUP($B1001, 'Team Per G'!$A$2:$G$31, 5, FALSE)</f>
        <v>#N/A</v>
      </c>
      <c r="W1001" s="11" t="e">
        <f>VLOOKUP($B1001, 'Team Per G'!$A$2:$G$31, 4, FALSE)</f>
        <v>#N/A</v>
      </c>
      <c r="X1001" s="11" t="e">
        <f>VLOOKUP($B1001, Team_Batting___Dashboard[], 22, FALSE)/$F1001</f>
        <v>#N/A</v>
      </c>
      <c r="Y1001" s="11" t="e">
        <f>VLOOKUP($B1001, 'FanGraphs - Team WAR Projected'!$B$2:$E$31, 4, FALSE)/162</f>
        <v>#N/A</v>
      </c>
      <c r="Z1001" s="11" t="e">
        <f t="shared" si="179"/>
        <v>#N/A</v>
      </c>
      <c r="AA1001" s="11" t="e">
        <f>VLOOKUP($B1001, FanGraphs_Standings[[Abbreviation]:[2024 Year to Date RS/G]], 6, FALSE)/$F1001</f>
        <v>#N/A</v>
      </c>
      <c r="AB1001" s="11" t="e">
        <f>VLOOKUP($B1001, FanGraphs_Standings[[Abbreviation]:[2024 Projected Full Season RDif]], 19, FALSE)/162</f>
        <v>#N/A</v>
      </c>
      <c r="AC1001" s="11" t="e">
        <f t="shared" si="188"/>
        <v>#N/A</v>
      </c>
      <c r="AD1001" s="11" t="e">
        <f>VLOOKUP($B1001, FanGraphs_Standings[[Abbreviation]:[2024 Projected Full Season RDif]], 5, FALSE)</f>
        <v>#N/A</v>
      </c>
      <c r="AE1001" s="11" t="e">
        <f>VLOOKUP($B1001, FanGraphs_Standings[[Abbreviation]:[2024 Projected Full Season W%]], 18, FALSE)</f>
        <v>#N/A</v>
      </c>
      <c r="AF1001" s="11" t="e">
        <f t="shared" si="180"/>
        <v>#N/A</v>
      </c>
      <c r="AG1001" s="11" t="e">
        <f>VLOOKUP($B1001, 'Home Field Adv'!$A$2:$I$31, 9, FALSE)</f>
        <v>#N/A</v>
      </c>
      <c r="AH1001" s="11" t="e">
        <f>VLOOKUP($C1001, FanGraphs_Standings[[Abbreviation]:[2024 Year to Date G]], 2, FALSE)</f>
        <v>#N/A</v>
      </c>
      <c r="AI1001" s="11" t="e">
        <f>_xlfn.IFNA(VLOOKUP($E1001, 'SP Per G'!$A$2:$D$1385, 3, FALSE), AO1001)</f>
        <v>#N/A</v>
      </c>
      <c r="AJ1001" s="11" t="e">
        <f>IF(AND(ISNA(VLOOKUP($E1001, 'SP Per G'!$A$2:$D$1385, 4, FALSE)), ISTEXT($E1001)), AI1001,IF(ISNA(VLOOKUP($E1001, 'SP Per G'!$A$2:$D$1385, 4, FALSE)), AO1001, VLOOKUP($E1001, 'SP Per G'!$A$2:$D$1385, 4, FALSE)))</f>
        <v>#N/A</v>
      </c>
      <c r="AK1001" s="11" t="e">
        <f t="shared" si="181"/>
        <v>#N/A</v>
      </c>
      <c r="AL1001" s="11" t="e">
        <f>_xlfn.IFNA(VLOOKUP($E1001, Individual_Pitching___Dashboard[], 18, FALSE), VLOOKUP($C1001,Team_Pitching___Advanced[[Team]:[SIERA]],16,FALSE))</f>
        <v>#N/A</v>
      </c>
      <c r="AM1001" s="11" t="e">
        <f>_xlfn.IFNA(VLOOKUP($E1001, Individual_Pitching___Dashboard[], 20, FALSE), VLOOKUP($C1001,Team_Pitching___Advanced[[Team]:[xFIP]],19,FALSE))</f>
        <v>#N/A</v>
      </c>
      <c r="AN1001" s="11" t="e">
        <f>_xlfn.IFNA(VLOOKUP($E1001,Individual_Pitching___Advanced[],21,FALSE),VLOOKUP($C1001,Team_Pitching___Advanced[[Team]:[SIERA]],20,FALSE))</f>
        <v>#N/A</v>
      </c>
      <c r="AO1001" s="11" t="e">
        <f>VLOOKUP($C1001, 'Team Per G'!$A$2:$G$31, 7, FALSE)</f>
        <v>#N/A</v>
      </c>
      <c r="AP1001" s="11" t="e">
        <f>VLOOKUP($C1001, 'FanGraphs - Team WAR Projected'!$B$2:$E$31, 3, FALSE)/162</f>
        <v>#N/A</v>
      </c>
      <c r="AQ1001" s="11" t="e">
        <f t="shared" si="182"/>
        <v>#N/A</v>
      </c>
      <c r="AR1001" s="11" t="e">
        <f>VLOOKUP($C1001, Team_Pitching___Advanced[[Team]:[xFIP]], 19,FALSE)</f>
        <v>#N/A</v>
      </c>
      <c r="AS1001" s="11" t="e">
        <f>VLOOKUP($C1001, Team_Pitching___Advanced[], 20, FALSE)</f>
        <v>#N/A</v>
      </c>
      <c r="AT1001" s="11" t="e">
        <f>VLOOKUP($C1001, Team_Batting___Dashboard[[Team]:[wOBA]], 16, FALSE)</f>
        <v>#N/A</v>
      </c>
      <c r="AU1001" s="11" t="e">
        <f>VLOOKUP($C1001, Team_Batting___Advanced[[Team]:[OPS]], 9, FALSE)</f>
        <v>#N/A</v>
      </c>
      <c r="AV1001" s="11" t="e">
        <f>VLOOKUP($C1001, Team_Batting___Advanced[], 19, FALSE)</f>
        <v>#N/A</v>
      </c>
      <c r="AW1001" s="11" t="e">
        <f>VLOOKUP($C1001, 'Team Per G'!$A$2:$G$31, 3, FALSE)</f>
        <v>#N/A</v>
      </c>
      <c r="AX1001" s="11" t="e">
        <f>VLOOKUP($C1001, 'Team Per G'!$A$2:$G$31, 5, FALSE)</f>
        <v>#N/A</v>
      </c>
      <c r="AY1001" s="11" t="e">
        <f>VLOOKUP($C1001, 'Team Per G'!$A$2:$G$31, 4, FALSE)</f>
        <v>#N/A</v>
      </c>
      <c r="AZ1001" s="11" t="e">
        <f>VLOOKUP($C1001, Team_Batting___Dashboard[], 22, FALSE)/$AH1001</f>
        <v>#N/A</v>
      </c>
      <c r="BA1001" s="11" t="e">
        <f>VLOOKUP($C1001, 'FanGraphs - Team WAR Projected'!$B$2:$E$31, 4, FALSE)/162</f>
        <v>#N/A</v>
      </c>
      <c r="BB1001" s="11" t="e">
        <f t="shared" si="183"/>
        <v>#N/A</v>
      </c>
      <c r="BC1001" s="11" t="e">
        <f>VLOOKUP($C1001, FanGraphs_Standings[[Abbreviation]:[2024 Year to Date RS/G]], 6, FALSE)/$AH1001</f>
        <v>#N/A</v>
      </c>
      <c r="BD1001" s="11" t="e">
        <f>VLOOKUP($C1001, FanGraphs_Standings[[Abbreviation]:[2024 Projected Full Season RDif]], 19, FALSE)/162</f>
        <v>#N/A</v>
      </c>
      <c r="BE1001" s="11" t="e">
        <f t="shared" si="184"/>
        <v>#N/A</v>
      </c>
      <c r="BF1001" s="11" t="e">
        <f>VLOOKUP($C1001, FanGraphs_Standings[[Abbreviation]:[2024 Projected Full Season RDif]], 5, FALSE)</f>
        <v>#N/A</v>
      </c>
      <c r="BG1001" s="11" t="e">
        <f>VLOOKUP($C1001, FanGraphs_Standings[[Abbreviation]:[2024 Projected Full Season W%]], 18, FALSE)</f>
        <v>#N/A</v>
      </c>
      <c r="BH1001" s="11" t="e">
        <f t="shared" si="185"/>
        <v>#N/A</v>
      </c>
      <c r="BI1001" s="11" t="e">
        <f>VLOOKUP($C1001, 'Home Field Adv'!$A$2:$K$31, 11, FALSE)</f>
        <v>#N/A</v>
      </c>
      <c r="BL1001" s="12" t="str">
        <f t="shared" si="186"/>
        <v/>
      </c>
      <c r="BM1001" s="12" t="str">
        <f t="shared" si="189"/>
        <v/>
      </c>
      <c r="BN1001" s="12" t="str">
        <f t="shared" si="187"/>
        <v/>
      </c>
    </row>
    <row r="1002" spans="6:66" x14ac:dyDescent="0.45">
      <c r="F1002" s="11" t="e">
        <f>VLOOKUP($B1002, FanGraphs_Standings[[Abbreviation]:[2024 Year to Date G]], 2, FALSE)</f>
        <v>#N/A</v>
      </c>
      <c r="G1002" s="11" t="e">
        <f>_xlfn.IFNA(VLOOKUP($D1002, 'SP Per G'!$A$2:$D$1385, 3, FALSE),M1002)</f>
        <v>#N/A</v>
      </c>
      <c r="H1002" s="11" t="e">
        <f>IF(AND(ISNA(VLOOKUP($D1002, 'SP Per G'!$A$2:$D$1385, 4, FALSE)), ISTEXT($D1002)), G1002,IF(ISNA(VLOOKUP($D1002, 'SP Per G'!$A$2:$D$1385, 4, FALSE)), M1002, VLOOKUP($D1002, 'SP Per G'!$A$2:$D$1385, 4, FALSE)))</f>
        <v>#N/A</v>
      </c>
      <c r="I1002" s="11" t="e">
        <f t="shared" si="177"/>
        <v>#N/A</v>
      </c>
      <c r="J1002" s="11" t="e">
        <f>_xlfn.IFNA(VLOOKUP($D1002,Individual_Pitching___Dashboard[],18,FALSE),VLOOKUP(B1002,Team_Pitching___Dashboard[[Team]:[ERA]],17,FALSE))</f>
        <v>#N/A</v>
      </c>
      <c r="K1002" s="11" t="e">
        <f>_xlfn.IFNA(VLOOKUP($D1002, Individual_Pitching___Dashboard[], 20, FALSE), VLOOKUP(B1002,Team_Pitching___Dashboard[[Team]:[xFIP]],20,FALSE))</f>
        <v>#N/A</v>
      </c>
      <c r="L1002" s="11" t="e">
        <f>_xlfn.IFNA(VLOOKUP($D1002, Individual_Pitching___Advanced[], 21,FALSE), VLOOKUP(B1002, Team_Pitching___Advanced[], 20, FALSE))</f>
        <v>#N/A</v>
      </c>
      <c r="M1002" s="11" t="e">
        <f>VLOOKUP($B1002, 'Team Per G'!$A$2:$G$31, 7, FALSE)</f>
        <v>#N/A</v>
      </c>
      <c r="N1002" s="11" t="e">
        <f>VLOOKUP($B1002, 'FanGraphs - Team WAR Projected'!$B$2:$E$31, 3, FALSE)/162</f>
        <v>#N/A</v>
      </c>
      <c r="O1002" s="11" t="e">
        <f t="shared" si="178"/>
        <v>#N/A</v>
      </c>
      <c r="P1002" s="11" t="e">
        <f>VLOOKUP($B1002, Team_Pitching___Advanced[[Team]:[xFIP]], 19,FALSE)</f>
        <v>#N/A</v>
      </c>
      <c r="Q1002" s="11" t="e">
        <f>VLOOKUP($B1002, Team_Pitching___Advanced[], 20, FALSE)</f>
        <v>#N/A</v>
      </c>
      <c r="R1002" s="11" t="e">
        <f>VLOOKUP($B1002, Team_Batting___Dashboard[[Team]:[wOBA]], 16, FALSE)</f>
        <v>#N/A</v>
      </c>
      <c r="S1002" s="11" t="e">
        <f>VLOOKUP($B1002, Team_Batting___Advanced[[Team]:[OPS]], 9, FALSE)</f>
        <v>#N/A</v>
      </c>
      <c r="T1002" s="11" t="e">
        <f>VLOOKUP($B1002, Team_Batting___Advanced[], 19, FALSE)</f>
        <v>#N/A</v>
      </c>
      <c r="U1002" s="11" t="e">
        <f>VLOOKUP($B1002, 'Team Per G'!$A$2:$G$31, 3, FALSE)</f>
        <v>#N/A</v>
      </c>
      <c r="V1002" s="11" t="e">
        <f>VLOOKUP($B1002, 'Team Per G'!$A$2:$G$31, 5, FALSE)</f>
        <v>#N/A</v>
      </c>
      <c r="W1002" s="11" t="e">
        <f>VLOOKUP($B1002, 'Team Per G'!$A$2:$G$31, 4, FALSE)</f>
        <v>#N/A</v>
      </c>
      <c r="X1002" s="11" t="e">
        <f>VLOOKUP($B1002, Team_Batting___Dashboard[], 22, FALSE)/$F1002</f>
        <v>#N/A</v>
      </c>
      <c r="Y1002" s="11" t="e">
        <f>VLOOKUP($B1002, 'FanGraphs - Team WAR Projected'!$B$2:$E$31, 4, FALSE)/162</f>
        <v>#N/A</v>
      </c>
      <c r="Z1002" s="11" t="e">
        <f t="shared" si="179"/>
        <v>#N/A</v>
      </c>
      <c r="AA1002" s="11" t="e">
        <f>VLOOKUP($B1002, FanGraphs_Standings[[Abbreviation]:[2024 Year to Date RS/G]], 6, FALSE)/$F1002</f>
        <v>#N/A</v>
      </c>
      <c r="AB1002" s="11" t="e">
        <f>VLOOKUP($B1002, FanGraphs_Standings[[Abbreviation]:[2024 Projected Full Season RDif]], 19, FALSE)/162</f>
        <v>#N/A</v>
      </c>
      <c r="AC1002" s="11" t="e">
        <f t="shared" si="188"/>
        <v>#N/A</v>
      </c>
      <c r="AD1002" s="11" t="e">
        <f>VLOOKUP($B1002, FanGraphs_Standings[[Abbreviation]:[2024 Projected Full Season RDif]], 5, FALSE)</f>
        <v>#N/A</v>
      </c>
      <c r="AE1002" s="11" t="e">
        <f>VLOOKUP($B1002, FanGraphs_Standings[[Abbreviation]:[2024 Projected Full Season W%]], 18, FALSE)</f>
        <v>#N/A</v>
      </c>
      <c r="AF1002" s="11" t="e">
        <f t="shared" si="180"/>
        <v>#N/A</v>
      </c>
      <c r="AG1002" s="11" t="e">
        <f>VLOOKUP($B1002, 'Home Field Adv'!$A$2:$I$31, 9, FALSE)</f>
        <v>#N/A</v>
      </c>
      <c r="AH1002" s="11" t="e">
        <f>VLOOKUP($C1002, FanGraphs_Standings[[Abbreviation]:[2024 Year to Date G]], 2, FALSE)</f>
        <v>#N/A</v>
      </c>
      <c r="AI1002" s="11" t="e">
        <f>_xlfn.IFNA(VLOOKUP($E1002, 'SP Per G'!$A$2:$D$1385, 3, FALSE), AO1002)</f>
        <v>#N/A</v>
      </c>
      <c r="AJ1002" s="11" t="e">
        <f>IF(AND(ISNA(VLOOKUP($E1002, 'SP Per G'!$A$2:$D$1385, 4, FALSE)), ISTEXT($E1002)), AI1002,IF(ISNA(VLOOKUP($E1002, 'SP Per G'!$A$2:$D$1385, 4, FALSE)), AO1002, VLOOKUP($E1002, 'SP Per G'!$A$2:$D$1385, 4, FALSE)))</f>
        <v>#N/A</v>
      </c>
      <c r="AK1002" s="11" t="e">
        <f t="shared" si="181"/>
        <v>#N/A</v>
      </c>
      <c r="AL1002" s="11" t="e">
        <f>_xlfn.IFNA(VLOOKUP($E1002, Individual_Pitching___Dashboard[], 18, FALSE), VLOOKUP($C1002,Team_Pitching___Advanced[[Team]:[SIERA]],16,FALSE))</f>
        <v>#N/A</v>
      </c>
      <c r="AM1002" s="11" t="e">
        <f>_xlfn.IFNA(VLOOKUP($E1002, Individual_Pitching___Dashboard[], 20, FALSE), VLOOKUP($C1002,Team_Pitching___Advanced[[Team]:[xFIP]],19,FALSE))</f>
        <v>#N/A</v>
      </c>
      <c r="AN1002" s="11" t="e">
        <f>_xlfn.IFNA(VLOOKUP($E1002,Individual_Pitching___Advanced[],21,FALSE),VLOOKUP($C1002,Team_Pitching___Advanced[[Team]:[SIERA]],20,FALSE))</f>
        <v>#N/A</v>
      </c>
      <c r="AO1002" s="11" t="e">
        <f>VLOOKUP($C1002, 'Team Per G'!$A$2:$G$31, 7, FALSE)</f>
        <v>#N/A</v>
      </c>
      <c r="AP1002" s="11" t="e">
        <f>VLOOKUP($C1002, 'FanGraphs - Team WAR Projected'!$B$2:$E$31, 3, FALSE)/162</f>
        <v>#N/A</v>
      </c>
      <c r="AQ1002" s="11" t="e">
        <f t="shared" si="182"/>
        <v>#N/A</v>
      </c>
      <c r="AR1002" s="11" t="e">
        <f>VLOOKUP($C1002, Team_Pitching___Advanced[[Team]:[xFIP]], 19,FALSE)</f>
        <v>#N/A</v>
      </c>
      <c r="AS1002" s="11" t="e">
        <f>VLOOKUP($C1002, Team_Pitching___Advanced[], 20, FALSE)</f>
        <v>#N/A</v>
      </c>
      <c r="AT1002" s="11" t="e">
        <f>VLOOKUP($C1002, Team_Batting___Dashboard[[Team]:[wOBA]], 16, FALSE)</f>
        <v>#N/A</v>
      </c>
      <c r="AU1002" s="11" t="e">
        <f>VLOOKUP($C1002, Team_Batting___Advanced[[Team]:[OPS]], 9, FALSE)</f>
        <v>#N/A</v>
      </c>
      <c r="AV1002" s="11" t="e">
        <f>VLOOKUP($C1002, Team_Batting___Advanced[], 19, FALSE)</f>
        <v>#N/A</v>
      </c>
      <c r="AW1002" s="11" t="e">
        <f>VLOOKUP($C1002, 'Team Per G'!$A$2:$G$31, 3, FALSE)</f>
        <v>#N/A</v>
      </c>
      <c r="AX1002" s="11" t="e">
        <f>VLOOKUP($C1002, 'Team Per G'!$A$2:$G$31, 5, FALSE)</f>
        <v>#N/A</v>
      </c>
      <c r="AY1002" s="11" t="e">
        <f>VLOOKUP($C1002, 'Team Per G'!$A$2:$G$31, 4, FALSE)</f>
        <v>#N/A</v>
      </c>
      <c r="AZ1002" s="11" t="e">
        <f>VLOOKUP($C1002, Team_Batting___Dashboard[], 22, FALSE)/$AH1002</f>
        <v>#N/A</v>
      </c>
      <c r="BA1002" s="11" t="e">
        <f>VLOOKUP($C1002, 'FanGraphs - Team WAR Projected'!$B$2:$E$31, 4, FALSE)/162</f>
        <v>#N/A</v>
      </c>
      <c r="BB1002" s="11" t="e">
        <f t="shared" si="183"/>
        <v>#N/A</v>
      </c>
      <c r="BC1002" s="11" t="e">
        <f>VLOOKUP($C1002, FanGraphs_Standings[[Abbreviation]:[2024 Year to Date RS/G]], 6, FALSE)/$AH1002</f>
        <v>#N/A</v>
      </c>
      <c r="BD1002" s="11" t="e">
        <f>VLOOKUP($C1002, FanGraphs_Standings[[Abbreviation]:[2024 Projected Full Season RDif]], 19, FALSE)/162</f>
        <v>#N/A</v>
      </c>
      <c r="BE1002" s="11" t="e">
        <f t="shared" si="184"/>
        <v>#N/A</v>
      </c>
      <c r="BF1002" s="11" t="e">
        <f>VLOOKUP($C1002, FanGraphs_Standings[[Abbreviation]:[2024 Projected Full Season RDif]], 5, FALSE)</f>
        <v>#N/A</v>
      </c>
      <c r="BG1002" s="11" t="e">
        <f>VLOOKUP($C1002, FanGraphs_Standings[[Abbreviation]:[2024 Projected Full Season W%]], 18, FALSE)</f>
        <v>#N/A</v>
      </c>
      <c r="BH1002" s="11" t="e">
        <f t="shared" si="185"/>
        <v>#N/A</v>
      </c>
      <c r="BI1002" s="11" t="e">
        <f>VLOOKUP($C1002, 'Home Field Adv'!$A$2:$K$31, 11, FALSE)</f>
        <v>#N/A</v>
      </c>
      <c r="BL1002" s="12" t="str">
        <f t="shared" si="186"/>
        <v/>
      </c>
      <c r="BM1002" s="12" t="str">
        <f t="shared" si="189"/>
        <v/>
      </c>
      <c r="BN1002" s="12" t="str">
        <f t="shared" si="187"/>
        <v/>
      </c>
    </row>
    <row r="1003" spans="6:66" x14ac:dyDescent="0.45">
      <c r="F1003" s="11" t="e">
        <f>VLOOKUP($B1003, FanGraphs_Standings[[Abbreviation]:[2024 Year to Date G]], 2, FALSE)</f>
        <v>#N/A</v>
      </c>
      <c r="G1003" s="11" t="e">
        <f>_xlfn.IFNA(VLOOKUP($D1003, 'SP Per G'!$A$2:$D$1385, 3, FALSE),M1003)</f>
        <v>#N/A</v>
      </c>
      <c r="H1003" s="11" t="e">
        <f>IF(AND(ISNA(VLOOKUP($D1003, 'SP Per G'!$A$2:$D$1385, 4, FALSE)), ISTEXT($D1003)), G1003,IF(ISNA(VLOOKUP($D1003, 'SP Per G'!$A$2:$D$1385, 4, FALSE)), M1003, VLOOKUP($D1003, 'SP Per G'!$A$2:$D$1385, 4, FALSE)))</f>
        <v>#N/A</v>
      </c>
      <c r="I1003" s="11" t="e">
        <f t="shared" si="177"/>
        <v>#N/A</v>
      </c>
      <c r="J1003" s="11" t="e">
        <f>_xlfn.IFNA(VLOOKUP($D1003,Individual_Pitching___Dashboard[],18,FALSE),VLOOKUP(B1003,Team_Pitching___Dashboard[[Team]:[ERA]],17,FALSE))</f>
        <v>#N/A</v>
      </c>
      <c r="K1003" s="11" t="e">
        <f>_xlfn.IFNA(VLOOKUP($D1003, Individual_Pitching___Dashboard[], 20, FALSE), VLOOKUP(B1003,Team_Pitching___Dashboard[[Team]:[xFIP]],20,FALSE))</f>
        <v>#N/A</v>
      </c>
      <c r="L1003" s="11" t="e">
        <f>_xlfn.IFNA(VLOOKUP($D1003, Individual_Pitching___Advanced[], 21,FALSE), VLOOKUP(B1003, Team_Pitching___Advanced[], 20, FALSE))</f>
        <v>#N/A</v>
      </c>
      <c r="M1003" s="11" t="e">
        <f>VLOOKUP($B1003, 'Team Per G'!$A$2:$G$31, 7, FALSE)</f>
        <v>#N/A</v>
      </c>
      <c r="N1003" s="11" t="e">
        <f>VLOOKUP($B1003, 'FanGraphs - Team WAR Projected'!$B$2:$E$31, 3, FALSE)/162</f>
        <v>#N/A</v>
      </c>
      <c r="O1003" s="11" t="e">
        <f t="shared" si="178"/>
        <v>#N/A</v>
      </c>
      <c r="P1003" s="11" t="e">
        <f>VLOOKUP($B1003, Team_Pitching___Advanced[[Team]:[xFIP]], 19,FALSE)</f>
        <v>#N/A</v>
      </c>
      <c r="Q1003" s="11" t="e">
        <f>VLOOKUP($B1003, Team_Pitching___Advanced[], 20, FALSE)</f>
        <v>#N/A</v>
      </c>
      <c r="R1003" s="11" t="e">
        <f>VLOOKUP($B1003, Team_Batting___Dashboard[[Team]:[wOBA]], 16, FALSE)</f>
        <v>#N/A</v>
      </c>
      <c r="S1003" s="11" t="e">
        <f>VLOOKUP($B1003, Team_Batting___Advanced[[Team]:[OPS]], 9, FALSE)</f>
        <v>#N/A</v>
      </c>
      <c r="T1003" s="11" t="e">
        <f>VLOOKUP($B1003, Team_Batting___Advanced[], 19, FALSE)</f>
        <v>#N/A</v>
      </c>
      <c r="U1003" s="11" t="e">
        <f>VLOOKUP($B1003, 'Team Per G'!$A$2:$G$31, 3, FALSE)</f>
        <v>#N/A</v>
      </c>
      <c r="V1003" s="11" t="e">
        <f>VLOOKUP($B1003, 'Team Per G'!$A$2:$G$31, 5, FALSE)</f>
        <v>#N/A</v>
      </c>
      <c r="W1003" s="11" t="e">
        <f>VLOOKUP($B1003, 'Team Per G'!$A$2:$G$31, 4, FALSE)</f>
        <v>#N/A</v>
      </c>
      <c r="X1003" s="11" t="e">
        <f>VLOOKUP($B1003, Team_Batting___Dashboard[], 22, FALSE)/$F1003</f>
        <v>#N/A</v>
      </c>
      <c r="Y1003" s="11" t="e">
        <f>VLOOKUP($B1003, 'FanGraphs - Team WAR Projected'!$B$2:$E$31, 4, FALSE)/162</f>
        <v>#N/A</v>
      </c>
      <c r="Z1003" s="11" t="e">
        <f t="shared" si="179"/>
        <v>#N/A</v>
      </c>
      <c r="AA1003" s="11" t="e">
        <f>VLOOKUP($B1003, FanGraphs_Standings[[Abbreviation]:[2024 Year to Date RS/G]], 6, FALSE)/$F1003</f>
        <v>#N/A</v>
      </c>
      <c r="AB1003" s="11" t="e">
        <f>VLOOKUP($B1003, FanGraphs_Standings[[Abbreviation]:[2024 Projected Full Season RDif]], 19, FALSE)/162</f>
        <v>#N/A</v>
      </c>
      <c r="AC1003" s="11" t="e">
        <f t="shared" si="188"/>
        <v>#N/A</v>
      </c>
      <c r="AD1003" s="11" t="e">
        <f>VLOOKUP($B1003, FanGraphs_Standings[[Abbreviation]:[2024 Projected Full Season RDif]], 5, FALSE)</f>
        <v>#N/A</v>
      </c>
      <c r="AE1003" s="11" t="e">
        <f>VLOOKUP($B1003, FanGraphs_Standings[[Abbreviation]:[2024 Projected Full Season W%]], 18, FALSE)</f>
        <v>#N/A</v>
      </c>
      <c r="AF1003" s="11" t="e">
        <f t="shared" si="180"/>
        <v>#N/A</v>
      </c>
      <c r="AG1003" s="11" t="e">
        <f>VLOOKUP($B1003, 'Home Field Adv'!$A$2:$I$31, 9, FALSE)</f>
        <v>#N/A</v>
      </c>
      <c r="AH1003" s="11" t="e">
        <f>VLOOKUP($C1003, FanGraphs_Standings[[Abbreviation]:[2024 Year to Date G]], 2, FALSE)</f>
        <v>#N/A</v>
      </c>
      <c r="AI1003" s="11" t="e">
        <f>_xlfn.IFNA(VLOOKUP($E1003, 'SP Per G'!$A$2:$D$1385, 3, FALSE), AO1003)</f>
        <v>#N/A</v>
      </c>
      <c r="AJ1003" s="11" t="e">
        <f>IF(AND(ISNA(VLOOKUP($E1003, 'SP Per G'!$A$2:$D$1385, 4, FALSE)), ISTEXT($E1003)), AI1003,IF(ISNA(VLOOKUP($E1003, 'SP Per G'!$A$2:$D$1385, 4, FALSE)), AO1003, VLOOKUP($E1003, 'SP Per G'!$A$2:$D$1385, 4, FALSE)))</f>
        <v>#N/A</v>
      </c>
      <c r="AK1003" s="11" t="e">
        <f t="shared" si="181"/>
        <v>#N/A</v>
      </c>
      <c r="AL1003" s="11" t="e">
        <f>_xlfn.IFNA(VLOOKUP($E1003, Individual_Pitching___Dashboard[], 18, FALSE), VLOOKUP($C1003,Team_Pitching___Advanced[[Team]:[SIERA]],16,FALSE))</f>
        <v>#N/A</v>
      </c>
      <c r="AM1003" s="11" t="e">
        <f>_xlfn.IFNA(VLOOKUP($E1003, Individual_Pitching___Dashboard[], 20, FALSE), VLOOKUP($C1003,Team_Pitching___Advanced[[Team]:[xFIP]],19,FALSE))</f>
        <v>#N/A</v>
      </c>
      <c r="AN1003" s="11" t="e">
        <f>_xlfn.IFNA(VLOOKUP($E1003,Individual_Pitching___Advanced[],21,FALSE),VLOOKUP($C1003,Team_Pitching___Advanced[[Team]:[SIERA]],20,FALSE))</f>
        <v>#N/A</v>
      </c>
      <c r="AO1003" s="11" t="e">
        <f>VLOOKUP($C1003, 'Team Per G'!$A$2:$G$31, 7, FALSE)</f>
        <v>#N/A</v>
      </c>
      <c r="AP1003" s="11" t="e">
        <f>VLOOKUP($C1003, 'FanGraphs - Team WAR Projected'!$B$2:$E$31, 3, FALSE)/162</f>
        <v>#N/A</v>
      </c>
      <c r="AQ1003" s="11" t="e">
        <f t="shared" si="182"/>
        <v>#N/A</v>
      </c>
      <c r="AR1003" s="11" t="e">
        <f>VLOOKUP($C1003, Team_Pitching___Advanced[[Team]:[xFIP]], 19,FALSE)</f>
        <v>#N/A</v>
      </c>
      <c r="AS1003" s="11" t="e">
        <f>VLOOKUP($C1003, Team_Pitching___Advanced[], 20, FALSE)</f>
        <v>#N/A</v>
      </c>
      <c r="AT1003" s="11" t="e">
        <f>VLOOKUP($C1003, Team_Batting___Dashboard[[Team]:[wOBA]], 16, FALSE)</f>
        <v>#N/A</v>
      </c>
      <c r="AU1003" s="11" t="e">
        <f>VLOOKUP($C1003, Team_Batting___Advanced[[Team]:[OPS]], 9, FALSE)</f>
        <v>#N/A</v>
      </c>
      <c r="AV1003" s="11" t="e">
        <f>VLOOKUP($C1003, Team_Batting___Advanced[], 19, FALSE)</f>
        <v>#N/A</v>
      </c>
      <c r="AW1003" s="11" t="e">
        <f>VLOOKUP($C1003, 'Team Per G'!$A$2:$G$31, 3, FALSE)</f>
        <v>#N/A</v>
      </c>
      <c r="AX1003" s="11" t="e">
        <f>VLOOKUP($C1003, 'Team Per G'!$A$2:$G$31, 5, FALSE)</f>
        <v>#N/A</v>
      </c>
      <c r="AY1003" s="11" t="e">
        <f>VLOOKUP($C1003, 'Team Per G'!$A$2:$G$31, 4, FALSE)</f>
        <v>#N/A</v>
      </c>
      <c r="AZ1003" s="11" t="e">
        <f>VLOOKUP($C1003, Team_Batting___Dashboard[], 22, FALSE)/$AH1003</f>
        <v>#N/A</v>
      </c>
      <c r="BA1003" s="11" t="e">
        <f>VLOOKUP($C1003, 'FanGraphs - Team WAR Projected'!$B$2:$E$31, 4, FALSE)/162</f>
        <v>#N/A</v>
      </c>
      <c r="BB1003" s="11" t="e">
        <f t="shared" si="183"/>
        <v>#N/A</v>
      </c>
      <c r="BC1003" s="11" t="e">
        <f>VLOOKUP($C1003, FanGraphs_Standings[[Abbreviation]:[2024 Year to Date RS/G]], 6, FALSE)/$AH1003</f>
        <v>#N/A</v>
      </c>
      <c r="BD1003" s="11" t="e">
        <f>VLOOKUP($C1003, FanGraphs_Standings[[Abbreviation]:[2024 Projected Full Season RDif]], 19, FALSE)/162</f>
        <v>#N/A</v>
      </c>
      <c r="BE1003" s="11" t="e">
        <f t="shared" si="184"/>
        <v>#N/A</v>
      </c>
      <c r="BF1003" s="11" t="e">
        <f>VLOOKUP($C1003, FanGraphs_Standings[[Abbreviation]:[2024 Projected Full Season RDif]], 5, FALSE)</f>
        <v>#N/A</v>
      </c>
      <c r="BG1003" s="11" t="e">
        <f>VLOOKUP($C1003, FanGraphs_Standings[[Abbreviation]:[2024 Projected Full Season W%]], 18, FALSE)</f>
        <v>#N/A</v>
      </c>
      <c r="BH1003" s="11" t="e">
        <f t="shared" si="185"/>
        <v>#N/A</v>
      </c>
      <c r="BI1003" s="11" t="e">
        <f>VLOOKUP($C1003, 'Home Field Adv'!$A$2:$K$31, 11, FALSE)</f>
        <v>#N/A</v>
      </c>
      <c r="BL1003" s="12" t="str">
        <f t="shared" si="186"/>
        <v/>
      </c>
      <c r="BM1003" s="12" t="str">
        <f t="shared" si="189"/>
        <v/>
      </c>
      <c r="BN1003" s="12" t="str">
        <f t="shared" si="187"/>
        <v/>
      </c>
    </row>
    <row r="1004" spans="6:66" x14ac:dyDescent="0.45">
      <c r="F1004" s="11" t="e">
        <f>VLOOKUP($B1004, FanGraphs_Standings[[Abbreviation]:[2024 Year to Date G]], 2, FALSE)</f>
        <v>#N/A</v>
      </c>
      <c r="G1004" s="11" t="e">
        <f>_xlfn.IFNA(VLOOKUP($D1004, 'SP Per G'!$A$2:$D$1385, 3, FALSE),M1004)</f>
        <v>#N/A</v>
      </c>
      <c r="H1004" s="11" t="e">
        <f>IF(AND(ISNA(VLOOKUP($D1004, 'SP Per G'!$A$2:$D$1385, 4, FALSE)), ISTEXT($D1004)), G1004,IF(ISNA(VLOOKUP($D1004, 'SP Per G'!$A$2:$D$1385, 4, FALSE)), M1004, VLOOKUP($D1004, 'SP Per G'!$A$2:$D$1385, 4, FALSE)))</f>
        <v>#N/A</v>
      </c>
      <c r="I1004" s="11" t="e">
        <f t="shared" si="177"/>
        <v>#N/A</v>
      </c>
      <c r="J1004" s="11" t="e">
        <f>_xlfn.IFNA(VLOOKUP($D1004,Individual_Pitching___Dashboard[],18,FALSE),VLOOKUP(B1004,Team_Pitching___Dashboard[[Team]:[ERA]],17,FALSE))</f>
        <v>#N/A</v>
      </c>
      <c r="K1004" s="11" t="e">
        <f>_xlfn.IFNA(VLOOKUP($D1004, Individual_Pitching___Dashboard[], 20, FALSE), VLOOKUP(B1004,Team_Pitching___Dashboard[[Team]:[xFIP]],20,FALSE))</f>
        <v>#N/A</v>
      </c>
      <c r="L1004" s="11" t="e">
        <f>_xlfn.IFNA(VLOOKUP($D1004, Individual_Pitching___Advanced[], 21,FALSE), VLOOKUP(B1004, Team_Pitching___Advanced[], 20, FALSE))</f>
        <v>#N/A</v>
      </c>
      <c r="M1004" s="11" t="e">
        <f>VLOOKUP($B1004, 'Team Per G'!$A$2:$G$31, 7, FALSE)</f>
        <v>#N/A</v>
      </c>
      <c r="N1004" s="11" t="e">
        <f>VLOOKUP($B1004, 'FanGraphs - Team WAR Projected'!$B$2:$E$31, 3, FALSE)/162</f>
        <v>#N/A</v>
      </c>
      <c r="O1004" s="11" t="e">
        <f t="shared" si="178"/>
        <v>#N/A</v>
      </c>
      <c r="P1004" s="11" t="e">
        <f>VLOOKUP($B1004, Team_Pitching___Advanced[[Team]:[xFIP]], 19,FALSE)</f>
        <v>#N/A</v>
      </c>
      <c r="Q1004" s="11" t="e">
        <f>VLOOKUP($B1004, Team_Pitching___Advanced[], 20, FALSE)</f>
        <v>#N/A</v>
      </c>
      <c r="R1004" s="11" t="e">
        <f>VLOOKUP($B1004, Team_Batting___Dashboard[[Team]:[wOBA]], 16, FALSE)</f>
        <v>#N/A</v>
      </c>
      <c r="S1004" s="11" t="e">
        <f>VLOOKUP($B1004, Team_Batting___Advanced[[Team]:[OPS]], 9, FALSE)</f>
        <v>#N/A</v>
      </c>
      <c r="T1004" s="11" t="e">
        <f>VLOOKUP($B1004, Team_Batting___Advanced[], 19, FALSE)</f>
        <v>#N/A</v>
      </c>
      <c r="U1004" s="11" t="e">
        <f>VLOOKUP($B1004, 'Team Per G'!$A$2:$G$31, 3, FALSE)</f>
        <v>#N/A</v>
      </c>
      <c r="V1004" s="11" t="e">
        <f>VLOOKUP($B1004, 'Team Per G'!$A$2:$G$31, 5, FALSE)</f>
        <v>#N/A</v>
      </c>
      <c r="W1004" s="11" t="e">
        <f>VLOOKUP($B1004, 'Team Per G'!$A$2:$G$31, 4, FALSE)</f>
        <v>#N/A</v>
      </c>
      <c r="X1004" s="11" t="e">
        <f>VLOOKUP($B1004, Team_Batting___Dashboard[], 22, FALSE)/$F1004</f>
        <v>#N/A</v>
      </c>
      <c r="Y1004" s="11" t="e">
        <f>VLOOKUP($B1004, 'FanGraphs - Team WAR Projected'!$B$2:$E$31, 4, FALSE)/162</f>
        <v>#N/A</v>
      </c>
      <c r="Z1004" s="11" t="e">
        <f t="shared" si="179"/>
        <v>#N/A</v>
      </c>
      <c r="AA1004" s="11" t="e">
        <f>VLOOKUP($B1004, FanGraphs_Standings[[Abbreviation]:[2024 Year to Date RS/G]], 6, FALSE)/$F1004</f>
        <v>#N/A</v>
      </c>
      <c r="AB1004" s="11" t="e">
        <f>VLOOKUP($B1004, FanGraphs_Standings[[Abbreviation]:[2024 Projected Full Season RDif]], 19, FALSE)/162</f>
        <v>#N/A</v>
      </c>
      <c r="AC1004" s="11" t="e">
        <f t="shared" si="188"/>
        <v>#N/A</v>
      </c>
      <c r="AD1004" s="11" t="e">
        <f>VLOOKUP($B1004, FanGraphs_Standings[[Abbreviation]:[2024 Projected Full Season RDif]], 5, FALSE)</f>
        <v>#N/A</v>
      </c>
      <c r="AE1004" s="11" t="e">
        <f>VLOOKUP($B1004, FanGraphs_Standings[[Abbreviation]:[2024 Projected Full Season W%]], 18, FALSE)</f>
        <v>#N/A</v>
      </c>
      <c r="AF1004" s="11" t="e">
        <f t="shared" si="180"/>
        <v>#N/A</v>
      </c>
      <c r="AG1004" s="11" t="e">
        <f>VLOOKUP($B1004, 'Home Field Adv'!$A$2:$I$31, 9, FALSE)</f>
        <v>#N/A</v>
      </c>
      <c r="AH1004" s="11" t="e">
        <f>VLOOKUP($C1004, FanGraphs_Standings[[Abbreviation]:[2024 Year to Date G]], 2, FALSE)</f>
        <v>#N/A</v>
      </c>
      <c r="AI1004" s="11" t="e">
        <f>_xlfn.IFNA(VLOOKUP($E1004, 'SP Per G'!$A$2:$D$1385, 3, FALSE), AO1004)</f>
        <v>#N/A</v>
      </c>
      <c r="AJ1004" s="11" t="e">
        <f>IF(AND(ISNA(VLOOKUP($E1004, 'SP Per G'!$A$2:$D$1385, 4, FALSE)), ISTEXT($E1004)), AI1004,IF(ISNA(VLOOKUP($E1004, 'SP Per G'!$A$2:$D$1385, 4, FALSE)), AO1004, VLOOKUP($E1004, 'SP Per G'!$A$2:$D$1385, 4, FALSE)))</f>
        <v>#N/A</v>
      </c>
      <c r="AK1004" s="11" t="e">
        <f t="shared" si="181"/>
        <v>#N/A</v>
      </c>
      <c r="AL1004" s="11" t="e">
        <f>_xlfn.IFNA(VLOOKUP($E1004, Individual_Pitching___Dashboard[], 18, FALSE), VLOOKUP($C1004,Team_Pitching___Advanced[[Team]:[SIERA]],16,FALSE))</f>
        <v>#N/A</v>
      </c>
      <c r="AM1004" s="11" t="e">
        <f>_xlfn.IFNA(VLOOKUP($E1004, Individual_Pitching___Dashboard[], 20, FALSE), VLOOKUP($C1004,Team_Pitching___Advanced[[Team]:[xFIP]],19,FALSE))</f>
        <v>#N/A</v>
      </c>
      <c r="AN1004" s="11" t="e">
        <f>_xlfn.IFNA(VLOOKUP($E1004,Individual_Pitching___Advanced[],21,FALSE),VLOOKUP($C1004,Team_Pitching___Advanced[[Team]:[SIERA]],20,FALSE))</f>
        <v>#N/A</v>
      </c>
      <c r="AO1004" s="11" t="e">
        <f>VLOOKUP($C1004, 'Team Per G'!$A$2:$G$31, 7, FALSE)</f>
        <v>#N/A</v>
      </c>
      <c r="AP1004" s="11" t="e">
        <f>VLOOKUP($C1004, 'FanGraphs - Team WAR Projected'!$B$2:$E$31, 3, FALSE)/162</f>
        <v>#N/A</v>
      </c>
      <c r="AQ1004" s="11" t="e">
        <f t="shared" si="182"/>
        <v>#N/A</v>
      </c>
      <c r="AR1004" s="11" t="e">
        <f>VLOOKUP($C1004, Team_Pitching___Advanced[[Team]:[xFIP]], 19,FALSE)</f>
        <v>#N/A</v>
      </c>
      <c r="AS1004" s="11" t="e">
        <f>VLOOKUP($C1004, Team_Pitching___Advanced[], 20, FALSE)</f>
        <v>#N/A</v>
      </c>
      <c r="AT1004" s="11" t="e">
        <f>VLOOKUP($C1004, Team_Batting___Dashboard[[Team]:[wOBA]], 16, FALSE)</f>
        <v>#N/A</v>
      </c>
      <c r="AU1004" s="11" t="e">
        <f>VLOOKUP($C1004, Team_Batting___Advanced[[Team]:[OPS]], 9, FALSE)</f>
        <v>#N/A</v>
      </c>
      <c r="AV1004" s="11" t="e">
        <f>VLOOKUP($C1004, Team_Batting___Advanced[], 19, FALSE)</f>
        <v>#N/A</v>
      </c>
      <c r="AW1004" s="11" t="e">
        <f>VLOOKUP($C1004, 'Team Per G'!$A$2:$G$31, 3, FALSE)</f>
        <v>#N/A</v>
      </c>
      <c r="AX1004" s="11" t="e">
        <f>VLOOKUP($C1004, 'Team Per G'!$A$2:$G$31, 5, FALSE)</f>
        <v>#N/A</v>
      </c>
      <c r="AY1004" s="11" t="e">
        <f>VLOOKUP($C1004, 'Team Per G'!$A$2:$G$31, 4, FALSE)</f>
        <v>#N/A</v>
      </c>
      <c r="AZ1004" s="11" t="e">
        <f>VLOOKUP($C1004, Team_Batting___Dashboard[], 22, FALSE)/$AH1004</f>
        <v>#N/A</v>
      </c>
      <c r="BA1004" s="11" t="e">
        <f>VLOOKUP($C1004, 'FanGraphs - Team WAR Projected'!$B$2:$E$31, 4, FALSE)/162</f>
        <v>#N/A</v>
      </c>
      <c r="BB1004" s="11" t="e">
        <f t="shared" si="183"/>
        <v>#N/A</v>
      </c>
      <c r="BC1004" s="11" t="e">
        <f>VLOOKUP($C1004, FanGraphs_Standings[[Abbreviation]:[2024 Year to Date RS/G]], 6, FALSE)/$AH1004</f>
        <v>#N/A</v>
      </c>
      <c r="BD1004" s="11" t="e">
        <f>VLOOKUP($C1004, FanGraphs_Standings[[Abbreviation]:[2024 Projected Full Season RDif]], 19, FALSE)/162</f>
        <v>#N/A</v>
      </c>
      <c r="BE1004" s="11" t="e">
        <f t="shared" si="184"/>
        <v>#N/A</v>
      </c>
      <c r="BF1004" s="11" t="e">
        <f>VLOOKUP($C1004, FanGraphs_Standings[[Abbreviation]:[2024 Projected Full Season RDif]], 5, FALSE)</f>
        <v>#N/A</v>
      </c>
      <c r="BG1004" s="11" t="e">
        <f>VLOOKUP($C1004, FanGraphs_Standings[[Abbreviation]:[2024 Projected Full Season W%]], 18, FALSE)</f>
        <v>#N/A</v>
      </c>
      <c r="BH1004" s="11" t="e">
        <f t="shared" si="185"/>
        <v>#N/A</v>
      </c>
      <c r="BI1004" s="11" t="e">
        <f>VLOOKUP($C1004, 'Home Field Adv'!$A$2:$K$31, 11, FALSE)</f>
        <v>#N/A</v>
      </c>
      <c r="BL1004" s="12" t="str">
        <f t="shared" si="186"/>
        <v/>
      </c>
      <c r="BM1004" s="12" t="str">
        <f t="shared" si="189"/>
        <v/>
      </c>
      <c r="BN1004" s="12" t="str">
        <f t="shared" si="187"/>
        <v/>
      </c>
    </row>
    <row r="1005" spans="6:66" x14ac:dyDescent="0.45">
      <c r="F1005" s="11" t="e">
        <f>VLOOKUP($B1005, FanGraphs_Standings[[Abbreviation]:[2024 Year to Date G]], 2, FALSE)</f>
        <v>#N/A</v>
      </c>
      <c r="G1005" s="11" t="e">
        <f>_xlfn.IFNA(VLOOKUP($D1005, 'SP Per G'!$A$2:$D$1385, 3, FALSE),M1005)</f>
        <v>#N/A</v>
      </c>
      <c r="H1005" s="11" t="e">
        <f>IF(AND(ISNA(VLOOKUP($D1005, 'SP Per G'!$A$2:$D$1385, 4, FALSE)), ISTEXT($D1005)), G1005,IF(ISNA(VLOOKUP($D1005, 'SP Per G'!$A$2:$D$1385, 4, FALSE)), M1005, VLOOKUP($D1005, 'SP Per G'!$A$2:$D$1385, 4, FALSE)))</f>
        <v>#N/A</v>
      </c>
      <c r="I1005" s="11" t="e">
        <f t="shared" si="177"/>
        <v>#N/A</v>
      </c>
      <c r="J1005" s="11" t="e">
        <f>_xlfn.IFNA(VLOOKUP($D1005,Individual_Pitching___Dashboard[],18,FALSE),VLOOKUP(B1005,Team_Pitching___Dashboard[[Team]:[ERA]],17,FALSE))</f>
        <v>#N/A</v>
      </c>
      <c r="K1005" s="11" t="e">
        <f>_xlfn.IFNA(VLOOKUP($D1005, Individual_Pitching___Dashboard[], 20, FALSE), VLOOKUP(B1005,Team_Pitching___Dashboard[[Team]:[xFIP]],20,FALSE))</f>
        <v>#N/A</v>
      </c>
      <c r="L1005" s="11" t="e">
        <f>_xlfn.IFNA(VLOOKUP($D1005, Individual_Pitching___Advanced[], 21,FALSE), VLOOKUP(B1005, Team_Pitching___Advanced[], 20, FALSE))</f>
        <v>#N/A</v>
      </c>
      <c r="M1005" s="11" t="e">
        <f>VLOOKUP($B1005, 'Team Per G'!$A$2:$G$31, 7, FALSE)</f>
        <v>#N/A</v>
      </c>
      <c r="N1005" s="11" t="e">
        <f>VLOOKUP($B1005, 'FanGraphs - Team WAR Projected'!$B$2:$E$31, 3, FALSE)/162</f>
        <v>#N/A</v>
      </c>
      <c r="O1005" s="11" t="e">
        <f t="shared" si="178"/>
        <v>#N/A</v>
      </c>
      <c r="P1005" s="11" t="e">
        <f>VLOOKUP($B1005, Team_Pitching___Advanced[[Team]:[xFIP]], 19,FALSE)</f>
        <v>#N/A</v>
      </c>
      <c r="Q1005" s="11" t="e">
        <f>VLOOKUP($B1005, Team_Pitching___Advanced[], 20, FALSE)</f>
        <v>#N/A</v>
      </c>
      <c r="R1005" s="11" t="e">
        <f>VLOOKUP($B1005, Team_Batting___Dashboard[[Team]:[wOBA]], 16, FALSE)</f>
        <v>#N/A</v>
      </c>
      <c r="S1005" s="11" t="e">
        <f>VLOOKUP($B1005, Team_Batting___Advanced[[Team]:[OPS]], 9, FALSE)</f>
        <v>#N/A</v>
      </c>
      <c r="T1005" s="11" t="e">
        <f>VLOOKUP($B1005, Team_Batting___Advanced[], 19, FALSE)</f>
        <v>#N/A</v>
      </c>
      <c r="U1005" s="11" t="e">
        <f>VLOOKUP($B1005, 'Team Per G'!$A$2:$G$31, 3, FALSE)</f>
        <v>#N/A</v>
      </c>
      <c r="V1005" s="11" t="e">
        <f>VLOOKUP($B1005, 'Team Per G'!$A$2:$G$31, 5, FALSE)</f>
        <v>#N/A</v>
      </c>
      <c r="W1005" s="11" t="e">
        <f>VLOOKUP($B1005, 'Team Per G'!$A$2:$G$31, 4, FALSE)</f>
        <v>#N/A</v>
      </c>
      <c r="X1005" s="11" t="e">
        <f>VLOOKUP($B1005, Team_Batting___Dashboard[], 22, FALSE)/$F1005</f>
        <v>#N/A</v>
      </c>
      <c r="Y1005" s="11" t="e">
        <f>VLOOKUP($B1005, 'FanGraphs - Team WAR Projected'!$B$2:$E$31, 4, FALSE)/162</f>
        <v>#N/A</v>
      </c>
      <c r="Z1005" s="11" t="e">
        <f t="shared" si="179"/>
        <v>#N/A</v>
      </c>
      <c r="AA1005" s="11" t="e">
        <f>VLOOKUP($B1005, FanGraphs_Standings[[Abbreviation]:[2024 Year to Date RS/G]], 6, FALSE)/$F1005</f>
        <v>#N/A</v>
      </c>
      <c r="AB1005" s="11" t="e">
        <f>VLOOKUP($B1005, FanGraphs_Standings[[Abbreviation]:[2024 Projected Full Season RDif]], 19, FALSE)/162</f>
        <v>#N/A</v>
      </c>
      <c r="AC1005" s="11" t="e">
        <f t="shared" si="188"/>
        <v>#N/A</v>
      </c>
      <c r="AD1005" s="11" t="e">
        <f>VLOOKUP($B1005, FanGraphs_Standings[[Abbreviation]:[2024 Projected Full Season RDif]], 5, FALSE)</f>
        <v>#N/A</v>
      </c>
      <c r="AE1005" s="11" t="e">
        <f>VLOOKUP($B1005, FanGraphs_Standings[[Abbreviation]:[2024 Projected Full Season W%]], 18, FALSE)</f>
        <v>#N/A</v>
      </c>
      <c r="AF1005" s="11" t="e">
        <f t="shared" si="180"/>
        <v>#N/A</v>
      </c>
      <c r="AG1005" s="11" t="e">
        <f>VLOOKUP($B1005, 'Home Field Adv'!$A$2:$I$31, 9, FALSE)</f>
        <v>#N/A</v>
      </c>
      <c r="AH1005" s="11" t="e">
        <f>VLOOKUP($C1005, FanGraphs_Standings[[Abbreviation]:[2024 Year to Date G]], 2, FALSE)</f>
        <v>#N/A</v>
      </c>
      <c r="AI1005" s="11" t="e">
        <f>_xlfn.IFNA(VLOOKUP($E1005, 'SP Per G'!$A$2:$D$1385, 3, FALSE), AO1005)</f>
        <v>#N/A</v>
      </c>
      <c r="AJ1005" s="11" t="e">
        <f>IF(AND(ISNA(VLOOKUP($E1005, 'SP Per G'!$A$2:$D$1385, 4, FALSE)), ISTEXT($E1005)), AI1005,IF(ISNA(VLOOKUP($E1005, 'SP Per G'!$A$2:$D$1385, 4, FALSE)), AO1005, VLOOKUP($E1005, 'SP Per G'!$A$2:$D$1385, 4, FALSE)))</f>
        <v>#N/A</v>
      </c>
      <c r="AK1005" s="11" t="e">
        <f t="shared" si="181"/>
        <v>#N/A</v>
      </c>
      <c r="AL1005" s="11" t="e">
        <f>_xlfn.IFNA(VLOOKUP($E1005, Individual_Pitching___Dashboard[], 18, FALSE), VLOOKUP($C1005,Team_Pitching___Advanced[[Team]:[SIERA]],16,FALSE))</f>
        <v>#N/A</v>
      </c>
      <c r="AM1005" s="11" t="e">
        <f>_xlfn.IFNA(VLOOKUP($E1005, Individual_Pitching___Dashboard[], 20, FALSE), VLOOKUP($C1005,Team_Pitching___Advanced[[Team]:[xFIP]],19,FALSE))</f>
        <v>#N/A</v>
      </c>
      <c r="AN1005" s="11" t="e">
        <f>_xlfn.IFNA(VLOOKUP($E1005,Individual_Pitching___Advanced[],21,FALSE),VLOOKUP($C1005,Team_Pitching___Advanced[[Team]:[SIERA]],20,FALSE))</f>
        <v>#N/A</v>
      </c>
      <c r="AO1005" s="11" t="e">
        <f>VLOOKUP($C1005, 'Team Per G'!$A$2:$G$31, 7, FALSE)</f>
        <v>#N/A</v>
      </c>
      <c r="AP1005" s="11" t="e">
        <f>VLOOKUP($C1005, 'FanGraphs - Team WAR Projected'!$B$2:$E$31, 3, FALSE)/162</f>
        <v>#N/A</v>
      </c>
      <c r="AQ1005" s="11" t="e">
        <f t="shared" si="182"/>
        <v>#N/A</v>
      </c>
      <c r="AR1005" s="11" t="e">
        <f>VLOOKUP($C1005, Team_Pitching___Advanced[[Team]:[xFIP]], 19,FALSE)</f>
        <v>#N/A</v>
      </c>
      <c r="AS1005" s="11" t="e">
        <f>VLOOKUP($C1005, Team_Pitching___Advanced[], 20, FALSE)</f>
        <v>#N/A</v>
      </c>
      <c r="AT1005" s="11" t="e">
        <f>VLOOKUP($C1005, Team_Batting___Dashboard[[Team]:[wOBA]], 16, FALSE)</f>
        <v>#N/A</v>
      </c>
      <c r="AU1005" s="11" t="e">
        <f>VLOOKUP($C1005, Team_Batting___Advanced[[Team]:[OPS]], 9, FALSE)</f>
        <v>#N/A</v>
      </c>
      <c r="AV1005" s="11" t="e">
        <f>VLOOKUP($C1005, Team_Batting___Advanced[], 19, FALSE)</f>
        <v>#N/A</v>
      </c>
      <c r="AW1005" s="11" t="e">
        <f>VLOOKUP($C1005, 'Team Per G'!$A$2:$G$31, 3, FALSE)</f>
        <v>#N/A</v>
      </c>
      <c r="AX1005" s="11" t="e">
        <f>VLOOKUP($C1005, 'Team Per G'!$A$2:$G$31, 5, FALSE)</f>
        <v>#N/A</v>
      </c>
      <c r="AY1005" s="11" t="e">
        <f>VLOOKUP($C1005, 'Team Per G'!$A$2:$G$31, 4, FALSE)</f>
        <v>#N/A</v>
      </c>
      <c r="AZ1005" s="11" t="e">
        <f>VLOOKUP($C1005, Team_Batting___Dashboard[], 22, FALSE)/$AH1005</f>
        <v>#N/A</v>
      </c>
      <c r="BA1005" s="11" t="e">
        <f>VLOOKUP($C1005, 'FanGraphs - Team WAR Projected'!$B$2:$E$31, 4, FALSE)/162</f>
        <v>#N/A</v>
      </c>
      <c r="BB1005" s="11" t="e">
        <f t="shared" si="183"/>
        <v>#N/A</v>
      </c>
      <c r="BC1005" s="11" t="e">
        <f>VLOOKUP($C1005, FanGraphs_Standings[[Abbreviation]:[2024 Year to Date RS/G]], 6, FALSE)/$AH1005</f>
        <v>#N/A</v>
      </c>
      <c r="BD1005" s="11" t="e">
        <f>VLOOKUP($C1005, FanGraphs_Standings[[Abbreviation]:[2024 Projected Full Season RDif]], 19, FALSE)/162</f>
        <v>#N/A</v>
      </c>
      <c r="BE1005" s="11" t="e">
        <f t="shared" si="184"/>
        <v>#N/A</v>
      </c>
      <c r="BF1005" s="11" t="e">
        <f>VLOOKUP($C1005, FanGraphs_Standings[[Abbreviation]:[2024 Projected Full Season RDif]], 5, FALSE)</f>
        <v>#N/A</v>
      </c>
      <c r="BG1005" s="11" t="e">
        <f>VLOOKUP($C1005, FanGraphs_Standings[[Abbreviation]:[2024 Projected Full Season W%]], 18, FALSE)</f>
        <v>#N/A</v>
      </c>
      <c r="BH1005" s="11" t="e">
        <f t="shared" si="185"/>
        <v>#N/A</v>
      </c>
      <c r="BI1005" s="11" t="e">
        <f>VLOOKUP($C1005, 'Home Field Adv'!$A$2:$K$31, 11, FALSE)</f>
        <v>#N/A</v>
      </c>
      <c r="BL1005" s="12" t="str">
        <f t="shared" si="186"/>
        <v/>
      </c>
      <c r="BM1005" s="12" t="str">
        <f t="shared" si="189"/>
        <v/>
      </c>
      <c r="BN1005" s="12" t="str">
        <f t="shared" si="187"/>
        <v/>
      </c>
    </row>
    <row r="1006" spans="6:66" x14ac:dyDescent="0.45">
      <c r="F1006" s="11" t="e">
        <f>VLOOKUP($B1006, FanGraphs_Standings[[Abbreviation]:[2024 Year to Date G]], 2, FALSE)</f>
        <v>#N/A</v>
      </c>
      <c r="G1006" s="11" t="e">
        <f>_xlfn.IFNA(VLOOKUP($D1006, 'SP Per G'!$A$2:$D$1385, 3, FALSE),M1006)</f>
        <v>#N/A</v>
      </c>
      <c r="H1006" s="11" t="e">
        <f>IF(AND(ISNA(VLOOKUP($D1006, 'SP Per G'!$A$2:$D$1385, 4, FALSE)), ISTEXT($D1006)), G1006,IF(ISNA(VLOOKUP($D1006, 'SP Per G'!$A$2:$D$1385, 4, FALSE)), M1006, VLOOKUP($D1006, 'SP Per G'!$A$2:$D$1385, 4, FALSE)))</f>
        <v>#N/A</v>
      </c>
      <c r="I1006" s="11" t="e">
        <f t="shared" si="177"/>
        <v>#N/A</v>
      </c>
      <c r="J1006" s="11" t="e">
        <f>_xlfn.IFNA(VLOOKUP($D1006,Individual_Pitching___Dashboard[],18,FALSE),VLOOKUP(B1006,Team_Pitching___Dashboard[[Team]:[ERA]],17,FALSE))</f>
        <v>#N/A</v>
      </c>
      <c r="K1006" s="11" t="e">
        <f>_xlfn.IFNA(VLOOKUP($D1006, Individual_Pitching___Dashboard[], 20, FALSE), VLOOKUP(B1006,Team_Pitching___Dashboard[[Team]:[xFIP]],20,FALSE))</f>
        <v>#N/A</v>
      </c>
      <c r="L1006" s="11" t="e">
        <f>_xlfn.IFNA(VLOOKUP($D1006, Individual_Pitching___Advanced[], 21,FALSE), VLOOKUP(B1006, Team_Pitching___Advanced[], 20, FALSE))</f>
        <v>#N/A</v>
      </c>
      <c r="M1006" s="11" t="e">
        <f>VLOOKUP($B1006, 'Team Per G'!$A$2:$G$31, 7, FALSE)</f>
        <v>#N/A</v>
      </c>
      <c r="N1006" s="11" t="e">
        <f>VLOOKUP($B1006, 'FanGraphs - Team WAR Projected'!$B$2:$E$31, 3, FALSE)/162</f>
        <v>#N/A</v>
      </c>
      <c r="O1006" s="11" t="e">
        <f t="shared" si="178"/>
        <v>#N/A</v>
      </c>
      <c r="P1006" s="11" t="e">
        <f>VLOOKUP($B1006, Team_Pitching___Advanced[[Team]:[xFIP]], 19,FALSE)</f>
        <v>#N/A</v>
      </c>
      <c r="Q1006" s="11" t="e">
        <f>VLOOKUP($B1006, Team_Pitching___Advanced[], 20, FALSE)</f>
        <v>#N/A</v>
      </c>
      <c r="R1006" s="11" t="e">
        <f>VLOOKUP($B1006, Team_Batting___Dashboard[[Team]:[wOBA]], 16, FALSE)</f>
        <v>#N/A</v>
      </c>
      <c r="S1006" s="11" t="e">
        <f>VLOOKUP($B1006, Team_Batting___Advanced[[Team]:[OPS]], 9, FALSE)</f>
        <v>#N/A</v>
      </c>
      <c r="T1006" s="11" t="e">
        <f>VLOOKUP($B1006, Team_Batting___Advanced[], 19, FALSE)</f>
        <v>#N/A</v>
      </c>
      <c r="U1006" s="11" t="e">
        <f>VLOOKUP($B1006, 'Team Per G'!$A$2:$G$31, 3, FALSE)</f>
        <v>#N/A</v>
      </c>
      <c r="V1006" s="11" t="e">
        <f>VLOOKUP($B1006, 'Team Per G'!$A$2:$G$31, 5, FALSE)</f>
        <v>#N/A</v>
      </c>
      <c r="W1006" s="11" t="e">
        <f>VLOOKUP($B1006, 'Team Per G'!$A$2:$G$31, 4, FALSE)</f>
        <v>#N/A</v>
      </c>
      <c r="X1006" s="11" t="e">
        <f>VLOOKUP($B1006, Team_Batting___Dashboard[], 22, FALSE)/$F1006</f>
        <v>#N/A</v>
      </c>
      <c r="Y1006" s="11" t="e">
        <f>VLOOKUP($B1006, 'FanGraphs - Team WAR Projected'!$B$2:$E$31, 4, FALSE)/162</f>
        <v>#N/A</v>
      </c>
      <c r="Z1006" s="11" t="e">
        <f t="shared" si="179"/>
        <v>#N/A</v>
      </c>
      <c r="AA1006" s="11" t="e">
        <f>VLOOKUP($B1006, FanGraphs_Standings[[Abbreviation]:[2024 Year to Date RS/G]], 6, FALSE)/$F1006</f>
        <v>#N/A</v>
      </c>
      <c r="AB1006" s="11" t="e">
        <f>VLOOKUP($B1006, FanGraphs_Standings[[Abbreviation]:[2024 Projected Full Season RDif]], 19, FALSE)/162</f>
        <v>#N/A</v>
      </c>
      <c r="AC1006" s="11" t="e">
        <f t="shared" si="188"/>
        <v>#N/A</v>
      </c>
      <c r="AD1006" s="11" t="e">
        <f>VLOOKUP($B1006, FanGraphs_Standings[[Abbreviation]:[2024 Projected Full Season RDif]], 5, FALSE)</f>
        <v>#N/A</v>
      </c>
      <c r="AE1006" s="11" t="e">
        <f>VLOOKUP($B1006, FanGraphs_Standings[[Abbreviation]:[2024 Projected Full Season W%]], 18, FALSE)</f>
        <v>#N/A</v>
      </c>
      <c r="AF1006" s="11" t="e">
        <f t="shared" si="180"/>
        <v>#N/A</v>
      </c>
      <c r="AG1006" s="11" t="e">
        <f>VLOOKUP($B1006, 'Home Field Adv'!$A$2:$I$31, 9, FALSE)</f>
        <v>#N/A</v>
      </c>
      <c r="AH1006" s="11" t="e">
        <f>VLOOKUP($C1006, FanGraphs_Standings[[Abbreviation]:[2024 Year to Date G]], 2, FALSE)</f>
        <v>#N/A</v>
      </c>
      <c r="AI1006" s="11" t="e">
        <f>_xlfn.IFNA(VLOOKUP($E1006, 'SP Per G'!$A$2:$D$1385, 3, FALSE), AO1006)</f>
        <v>#N/A</v>
      </c>
      <c r="AJ1006" s="11" t="e">
        <f>IF(AND(ISNA(VLOOKUP($E1006, 'SP Per G'!$A$2:$D$1385, 4, FALSE)), ISTEXT($E1006)), AI1006,IF(ISNA(VLOOKUP($E1006, 'SP Per G'!$A$2:$D$1385, 4, FALSE)), AO1006, VLOOKUP($E1006, 'SP Per G'!$A$2:$D$1385, 4, FALSE)))</f>
        <v>#N/A</v>
      </c>
      <c r="AK1006" s="11" t="e">
        <f t="shared" si="181"/>
        <v>#N/A</v>
      </c>
      <c r="AL1006" s="11" t="e">
        <f>_xlfn.IFNA(VLOOKUP($E1006, Individual_Pitching___Dashboard[], 18, FALSE), VLOOKUP($C1006,Team_Pitching___Advanced[[Team]:[SIERA]],16,FALSE))</f>
        <v>#N/A</v>
      </c>
      <c r="AM1006" s="11" t="e">
        <f>_xlfn.IFNA(VLOOKUP($E1006, Individual_Pitching___Dashboard[], 20, FALSE), VLOOKUP($C1006,Team_Pitching___Advanced[[Team]:[xFIP]],19,FALSE))</f>
        <v>#N/A</v>
      </c>
      <c r="AN1006" s="11" t="e">
        <f>_xlfn.IFNA(VLOOKUP($E1006,Individual_Pitching___Advanced[],21,FALSE),VLOOKUP($C1006,Team_Pitching___Advanced[[Team]:[SIERA]],20,FALSE))</f>
        <v>#N/A</v>
      </c>
      <c r="AO1006" s="11" t="e">
        <f>VLOOKUP($C1006, 'Team Per G'!$A$2:$G$31, 7, FALSE)</f>
        <v>#N/A</v>
      </c>
      <c r="AP1006" s="11" t="e">
        <f>VLOOKUP($C1006, 'FanGraphs - Team WAR Projected'!$B$2:$E$31, 3, FALSE)/162</f>
        <v>#N/A</v>
      </c>
      <c r="AQ1006" s="11" t="e">
        <f t="shared" si="182"/>
        <v>#N/A</v>
      </c>
      <c r="AR1006" s="11" t="e">
        <f>VLOOKUP($C1006, Team_Pitching___Advanced[[Team]:[xFIP]], 19,FALSE)</f>
        <v>#N/A</v>
      </c>
      <c r="AS1006" s="11" t="e">
        <f>VLOOKUP($C1006, Team_Pitching___Advanced[], 20, FALSE)</f>
        <v>#N/A</v>
      </c>
      <c r="AT1006" s="11" t="e">
        <f>VLOOKUP($C1006, Team_Batting___Dashboard[[Team]:[wOBA]], 16, FALSE)</f>
        <v>#N/A</v>
      </c>
      <c r="AU1006" s="11" t="e">
        <f>VLOOKUP($C1006, Team_Batting___Advanced[[Team]:[OPS]], 9, FALSE)</f>
        <v>#N/A</v>
      </c>
      <c r="AV1006" s="11" t="e">
        <f>VLOOKUP($C1006, Team_Batting___Advanced[], 19, FALSE)</f>
        <v>#N/A</v>
      </c>
      <c r="AW1006" s="11" t="e">
        <f>VLOOKUP($C1006, 'Team Per G'!$A$2:$G$31, 3, FALSE)</f>
        <v>#N/A</v>
      </c>
      <c r="AX1006" s="11" t="e">
        <f>VLOOKUP($C1006, 'Team Per G'!$A$2:$G$31, 5, FALSE)</f>
        <v>#N/A</v>
      </c>
      <c r="AY1006" s="11" t="e">
        <f>VLOOKUP($C1006, 'Team Per G'!$A$2:$G$31, 4, FALSE)</f>
        <v>#N/A</v>
      </c>
      <c r="AZ1006" s="11" t="e">
        <f>VLOOKUP($C1006, Team_Batting___Dashboard[], 22, FALSE)/$AH1006</f>
        <v>#N/A</v>
      </c>
      <c r="BA1006" s="11" t="e">
        <f>VLOOKUP($C1006, 'FanGraphs - Team WAR Projected'!$B$2:$E$31, 4, FALSE)/162</f>
        <v>#N/A</v>
      </c>
      <c r="BB1006" s="11" t="e">
        <f t="shared" si="183"/>
        <v>#N/A</v>
      </c>
      <c r="BC1006" s="11" t="e">
        <f>VLOOKUP($C1006, FanGraphs_Standings[[Abbreviation]:[2024 Year to Date RS/G]], 6, FALSE)/$AH1006</f>
        <v>#N/A</v>
      </c>
      <c r="BD1006" s="11" t="e">
        <f>VLOOKUP($C1006, FanGraphs_Standings[[Abbreviation]:[2024 Projected Full Season RDif]], 19, FALSE)/162</f>
        <v>#N/A</v>
      </c>
      <c r="BE1006" s="11" t="e">
        <f t="shared" si="184"/>
        <v>#N/A</v>
      </c>
      <c r="BF1006" s="11" t="e">
        <f>VLOOKUP($C1006, FanGraphs_Standings[[Abbreviation]:[2024 Projected Full Season RDif]], 5, FALSE)</f>
        <v>#N/A</v>
      </c>
      <c r="BG1006" s="11" t="e">
        <f>VLOOKUP($C1006, FanGraphs_Standings[[Abbreviation]:[2024 Projected Full Season W%]], 18, FALSE)</f>
        <v>#N/A</v>
      </c>
      <c r="BH1006" s="11" t="e">
        <f t="shared" si="185"/>
        <v>#N/A</v>
      </c>
      <c r="BI1006" s="11" t="e">
        <f>VLOOKUP($C1006, 'Home Field Adv'!$A$2:$K$31, 11, FALSE)</f>
        <v>#N/A</v>
      </c>
      <c r="BL1006" s="12" t="str">
        <f t="shared" si="186"/>
        <v/>
      </c>
      <c r="BM1006" s="12" t="str">
        <f t="shared" si="189"/>
        <v/>
      </c>
      <c r="BN1006" s="12" t="str">
        <f t="shared" si="187"/>
        <v/>
      </c>
    </row>
    <row r="1007" spans="6:66" x14ac:dyDescent="0.45">
      <c r="F1007" s="11" t="e">
        <f>VLOOKUP($B1007, FanGraphs_Standings[[Abbreviation]:[2024 Year to Date G]], 2, FALSE)</f>
        <v>#N/A</v>
      </c>
      <c r="G1007" s="11" t="e">
        <f>_xlfn.IFNA(VLOOKUP($D1007, 'SP Per G'!$A$2:$D$1385, 3, FALSE),M1007)</f>
        <v>#N/A</v>
      </c>
      <c r="H1007" s="11" t="e">
        <f>IF(AND(ISNA(VLOOKUP($D1007, 'SP Per G'!$A$2:$D$1385, 4, FALSE)), ISTEXT($D1007)), G1007,IF(ISNA(VLOOKUP($D1007, 'SP Per G'!$A$2:$D$1385, 4, FALSE)), M1007, VLOOKUP($D1007, 'SP Per G'!$A$2:$D$1385, 4, FALSE)))</f>
        <v>#N/A</v>
      </c>
      <c r="I1007" s="11" t="e">
        <f t="shared" si="177"/>
        <v>#N/A</v>
      </c>
      <c r="J1007" s="11" t="e">
        <f>_xlfn.IFNA(VLOOKUP($D1007,Individual_Pitching___Dashboard[],18,FALSE),VLOOKUP(B1007,Team_Pitching___Dashboard[[Team]:[ERA]],17,FALSE))</f>
        <v>#N/A</v>
      </c>
      <c r="K1007" s="11" t="e">
        <f>_xlfn.IFNA(VLOOKUP($D1007, Individual_Pitching___Dashboard[], 20, FALSE), VLOOKUP(B1007,Team_Pitching___Dashboard[[Team]:[xFIP]],20,FALSE))</f>
        <v>#N/A</v>
      </c>
      <c r="L1007" s="11" t="e">
        <f>_xlfn.IFNA(VLOOKUP($D1007, Individual_Pitching___Advanced[], 21,FALSE), VLOOKUP(B1007, Team_Pitching___Advanced[], 20, FALSE))</f>
        <v>#N/A</v>
      </c>
      <c r="M1007" s="11" t="e">
        <f>VLOOKUP($B1007, 'Team Per G'!$A$2:$G$31, 7, FALSE)</f>
        <v>#N/A</v>
      </c>
      <c r="N1007" s="11" t="e">
        <f>VLOOKUP($B1007, 'FanGraphs - Team WAR Projected'!$B$2:$E$31, 3, FALSE)/162</f>
        <v>#N/A</v>
      </c>
      <c r="O1007" s="11" t="e">
        <f t="shared" si="178"/>
        <v>#N/A</v>
      </c>
      <c r="P1007" s="11" t="e">
        <f>VLOOKUP($B1007, Team_Pitching___Advanced[[Team]:[xFIP]], 19,FALSE)</f>
        <v>#N/A</v>
      </c>
      <c r="Q1007" s="11" t="e">
        <f>VLOOKUP($B1007, Team_Pitching___Advanced[], 20, FALSE)</f>
        <v>#N/A</v>
      </c>
      <c r="R1007" s="11" t="e">
        <f>VLOOKUP($B1007, Team_Batting___Dashboard[[Team]:[wOBA]], 16, FALSE)</f>
        <v>#N/A</v>
      </c>
      <c r="S1007" s="11" t="e">
        <f>VLOOKUP($B1007, Team_Batting___Advanced[[Team]:[OPS]], 9, FALSE)</f>
        <v>#N/A</v>
      </c>
      <c r="T1007" s="11" t="e">
        <f>VLOOKUP($B1007, Team_Batting___Advanced[], 19, FALSE)</f>
        <v>#N/A</v>
      </c>
      <c r="U1007" s="11" t="e">
        <f>VLOOKUP($B1007, 'Team Per G'!$A$2:$G$31, 3, FALSE)</f>
        <v>#N/A</v>
      </c>
      <c r="V1007" s="11" t="e">
        <f>VLOOKUP($B1007, 'Team Per G'!$A$2:$G$31, 5, FALSE)</f>
        <v>#N/A</v>
      </c>
      <c r="W1007" s="11" t="e">
        <f>VLOOKUP($B1007, 'Team Per G'!$A$2:$G$31, 4, FALSE)</f>
        <v>#N/A</v>
      </c>
      <c r="X1007" s="11" t="e">
        <f>VLOOKUP($B1007, Team_Batting___Dashboard[], 22, FALSE)/$F1007</f>
        <v>#N/A</v>
      </c>
      <c r="Y1007" s="11" t="e">
        <f>VLOOKUP($B1007, 'FanGraphs - Team WAR Projected'!$B$2:$E$31, 4, FALSE)/162</f>
        <v>#N/A</v>
      </c>
      <c r="Z1007" s="11" t="e">
        <f t="shared" si="179"/>
        <v>#N/A</v>
      </c>
      <c r="AA1007" s="11" t="e">
        <f>VLOOKUP($B1007, FanGraphs_Standings[[Abbreviation]:[2024 Year to Date RS/G]], 6, FALSE)/$F1007</f>
        <v>#N/A</v>
      </c>
      <c r="AB1007" s="11" t="e">
        <f>VLOOKUP($B1007, FanGraphs_Standings[[Abbreviation]:[2024 Projected Full Season RDif]], 19, FALSE)/162</f>
        <v>#N/A</v>
      </c>
      <c r="AC1007" s="11" t="e">
        <f t="shared" si="188"/>
        <v>#N/A</v>
      </c>
      <c r="AD1007" s="11" t="e">
        <f>VLOOKUP($B1007, FanGraphs_Standings[[Abbreviation]:[2024 Projected Full Season RDif]], 5, FALSE)</f>
        <v>#N/A</v>
      </c>
      <c r="AE1007" s="11" t="e">
        <f>VLOOKUP($B1007, FanGraphs_Standings[[Abbreviation]:[2024 Projected Full Season W%]], 18, FALSE)</f>
        <v>#N/A</v>
      </c>
      <c r="AF1007" s="11" t="e">
        <f t="shared" si="180"/>
        <v>#N/A</v>
      </c>
      <c r="AG1007" s="11" t="e">
        <f>VLOOKUP($B1007, 'Home Field Adv'!$A$2:$I$31, 9, FALSE)</f>
        <v>#N/A</v>
      </c>
      <c r="AH1007" s="11" t="e">
        <f>VLOOKUP($C1007, FanGraphs_Standings[[Abbreviation]:[2024 Year to Date G]], 2, FALSE)</f>
        <v>#N/A</v>
      </c>
      <c r="AI1007" s="11" t="e">
        <f>_xlfn.IFNA(VLOOKUP($E1007, 'SP Per G'!$A$2:$D$1385, 3, FALSE), AO1007)</f>
        <v>#N/A</v>
      </c>
      <c r="AJ1007" s="11" t="e">
        <f>IF(AND(ISNA(VLOOKUP($E1007, 'SP Per G'!$A$2:$D$1385, 4, FALSE)), ISTEXT($E1007)), AI1007,IF(ISNA(VLOOKUP($E1007, 'SP Per G'!$A$2:$D$1385, 4, FALSE)), AO1007, VLOOKUP($E1007, 'SP Per G'!$A$2:$D$1385, 4, FALSE)))</f>
        <v>#N/A</v>
      </c>
      <c r="AK1007" s="11" t="e">
        <f t="shared" si="181"/>
        <v>#N/A</v>
      </c>
      <c r="AL1007" s="11" t="e">
        <f>_xlfn.IFNA(VLOOKUP($E1007, Individual_Pitching___Dashboard[], 18, FALSE), VLOOKUP($C1007,Team_Pitching___Advanced[[Team]:[SIERA]],16,FALSE))</f>
        <v>#N/A</v>
      </c>
      <c r="AM1007" s="11" t="e">
        <f>_xlfn.IFNA(VLOOKUP($E1007, Individual_Pitching___Dashboard[], 20, FALSE), VLOOKUP($C1007,Team_Pitching___Advanced[[Team]:[xFIP]],19,FALSE))</f>
        <v>#N/A</v>
      </c>
      <c r="AN1007" s="11" t="e">
        <f>_xlfn.IFNA(VLOOKUP($E1007,Individual_Pitching___Advanced[],21,FALSE),VLOOKUP($C1007,Team_Pitching___Advanced[[Team]:[SIERA]],20,FALSE))</f>
        <v>#N/A</v>
      </c>
      <c r="AO1007" s="11" t="e">
        <f>VLOOKUP($C1007, 'Team Per G'!$A$2:$G$31, 7, FALSE)</f>
        <v>#N/A</v>
      </c>
      <c r="AP1007" s="11" t="e">
        <f>VLOOKUP($C1007, 'FanGraphs - Team WAR Projected'!$B$2:$E$31, 3, FALSE)/162</f>
        <v>#N/A</v>
      </c>
      <c r="AQ1007" s="11" t="e">
        <f t="shared" si="182"/>
        <v>#N/A</v>
      </c>
      <c r="AR1007" s="11" t="e">
        <f>VLOOKUP($C1007, Team_Pitching___Advanced[[Team]:[xFIP]], 19,FALSE)</f>
        <v>#N/A</v>
      </c>
      <c r="AS1007" s="11" t="e">
        <f>VLOOKUP($C1007, Team_Pitching___Advanced[], 20, FALSE)</f>
        <v>#N/A</v>
      </c>
      <c r="AT1007" s="11" t="e">
        <f>VLOOKUP($C1007, Team_Batting___Dashboard[[Team]:[wOBA]], 16, FALSE)</f>
        <v>#N/A</v>
      </c>
      <c r="AU1007" s="11" t="e">
        <f>VLOOKUP($C1007, Team_Batting___Advanced[[Team]:[OPS]], 9, FALSE)</f>
        <v>#N/A</v>
      </c>
      <c r="AV1007" s="11" t="e">
        <f>VLOOKUP($C1007, Team_Batting___Advanced[], 19, FALSE)</f>
        <v>#N/A</v>
      </c>
      <c r="AW1007" s="11" t="e">
        <f>VLOOKUP($C1007, 'Team Per G'!$A$2:$G$31, 3, FALSE)</f>
        <v>#N/A</v>
      </c>
      <c r="AX1007" s="11" t="e">
        <f>VLOOKUP($C1007, 'Team Per G'!$A$2:$G$31, 5, FALSE)</f>
        <v>#N/A</v>
      </c>
      <c r="AY1007" s="11" t="e">
        <f>VLOOKUP($C1007, 'Team Per G'!$A$2:$G$31, 4, FALSE)</f>
        <v>#N/A</v>
      </c>
      <c r="AZ1007" s="11" t="e">
        <f>VLOOKUP($C1007, Team_Batting___Dashboard[], 22, FALSE)/$AH1007</f>
        <v>#N/A</v>
      </c>
      <c r="BA1007" s="11" t="e">
        <f>VLOOKUP($C1007, 'FanGraphs - Team WAR Projected'!$B$2:$E$31, 4, FALSE)/162</f>
        <v>#N/A</v>
      </c>
      <c r="BB1007" s="11" t="e">
        <f t="shared" si="183"/>
        <v>#N/A</v>
      </c>
      <c r="BC1007" s="11" t="e">
        <f>VLOOKUP($C1007, FanGraphs_Standings[[Abbreviation]:[2024 Year to Date RS/G]], 6, FALSE)/$AH1007</f>
        <v>#N/A</v>
      </c>
      <c r="BD1007" s="11" t="e">
        <f>VLOOKUP($C1007, FanGraphs_Standings[[Abbreviation]:[2024 Projected Full Season RDif]], 19, FALSE)/162</f>
        <v>#N/A</v>
      </c>
      <c r="BE1007" s="11" t="e">
        <f t="shared" si="184"/>
        <v>#N/A</v>
      </c>
      <c r="BF1007" s="11" t="e">
        <f>VLOOKUP($C1007, FanGraphs_Standings[[Abbreviation]:[2024 Projected Full Season RDif]], 5, FALSE)</f>
        <v>#N/A</v>
      </c>
      <c r="BG1007" s="11" t="e">
        <f>VLOOKUP($C1007, FanGraphs_Standings[[Abbreviation]:[2024 Projected Full Season W%]], 18, FALSE)</f>
        <v>#N/A</v>
      </c>
      <c r="BH1007" s="11" t="e">
        <f t="shared" si="185"/>
        <v>#N/A</v>
      </c>
      <c r="BI1007" s="11" t="e">
        <f>VLOOKUP($C1007, 'Home Field Adv'!$A$2:$K$31, 11, FALSE)</f>
        <v>#N/A</v>
      </c>
      <c r="BL1007" s="12" t="str">
        <f t="shared" si="186"/>
        <v/>
      </c>
      <c r="BM1007" s="12" t="str">
        <f t="shared" si="189"/>
        <v/>
      </c>
      <c r="BN1007" s="12" t="str">
        <f t="shared" si="187"/>
        <v/>
      </c>
    </row>
    <row r="1008" spans="6:66" x14ac:dyDescent="0.45">
      <c r="F1008" s="11" t="e">
        <f>VLOOKUP($B1008, FanGraphs_Standings[[Abbreviation]:[2024 Year to Date G]], 2, FALSE)</f>
        <v>#N/A</v>
      </c>
      <c r="G1008" s="11" t="e">
        <f>_xlfn.IFNA(VLOOKUP($D1008, 'SP Per G'!$A$2:$D$1385, 3, FALSE),M1008)</f>
        <v>#N/A</v>
      </c>
      <c r="H1008" s="11" t="e">
        <f>IF(AND(ISNA(VLOOKUP($D1008, 'SP Per G'!$A$2:$D$1385, 4, FALSE)), ISTEXT($D1008)), G1008,IF(ISNA(VLOOKUP($D1008, 'SP Per G'!$A$2:$D$1385, 4, FALSE)), M1008, VLOOKUP($D1008, 'SP Per G'!$A$2:$D$1385, 4, FALSE)))</f>
        <v>#N/A</v>
      </c>
      <c r="I1008" s="11" t="e">
        <f t="shared" si="177"/>
        <v>#N/A</v>
      </c>
      <c r="J1008" s="11" t="e">
        <f>_xlfn.IFNA(VLOOKUP($D1008,Individual_Pitching___Dashboard[],18,FALSE),VLOOKUP(B1008,Team_Pitching___Dashboard[[Team]:[ERA]],17,FALSE))</f>
        <v>#N/A</v>
      </c>
      <c r="K1008" s="11" t="e">
        <f>_xlfn.IFNA(VLOOKUP($D1008, Individual_Pitching___Dashboard[], 20, FALSE), VLOOKUP(B1008,Team_Pitching___Dashboard[[Team]:[xFIP]],20,FALSE))</f>
        <v>#N/A</v>
      </c>
      <c r="L1008" s="11" t="e">
        <f>_xlfn.IFNA(VLOOKUP($D1008, Individual_Pitching___Advanced[], 21,FALSE), VLOOKUP(B1008, Team_Pitching___Advanced[], 20, FALSE))</f>
        <v>#N/A</v>
      </c>
      <c r="M1008" s="11" t="e">
        <f>VLOOKUP($B1008, 'Team Per G'!$A$2:$G$31, 7, FALSE)</f>
        <v>#N/A</v>
      </c>
      <c r="N1008" s="11" t="e">
        <f>VLOOKUP($B1008, 'FanGraphs - Team WAR Projected'!$B$2:$E$31, 3, FALSE)/162</f>
        <v>#N/A</v>
      </c>
      <c r="O1008" s="11" t="e">
        <f t="shared" si="178"/>
        <v>#N/A</v>
      </c>
      <c r="P1008" s="11" t="e">
        <f>VLOOKUP($B1008, Team_Pitching___Advanced[[Team]:[xFIP]], 19,FALSE)</f>
        <v>#N/A</v>
      </c>
      <c r="Q1008" s="11" t="e">
        <f>VLOOKUP($B1008, Team_Pitching___Advanced[], 20, FALSE)</f>
        <v>#N/A</v>
      </c>
      <c r="R1008" s="11" t="e">
        <f>VLOOKUP($B1008, Team_Batting___Dashboard[[Team]:[wOBA]], 16, FALSE)</f>
        <v>#N/A</v>
      </c>
      <c r="S1008" s="11" t="e">
        <f>VLOOKUP($B1008, Team_Batting___Advanced[[Team]:[OPS]], 9, FALSE)</f>
        <v>#N/A</v>
      </c>
      <c r="T1008" s="11" t="e">
        <f>VLOOKUP($B1008, Team_Batting___Advanced[], 19, FALSE)</f>
        <v>#N/A</v>
      </c>
      <c r="U1008" s="11" t="e">
        <f>VLOOKUP($B1008, 'Team Per G'!$A$2:$G$31, 3, FALSE)</f>
        <v>#N/A</v>
      </c>
      <c r="V1008" s="11" t="e">
        <f>VLOOKUP($B1008, 'Team Per G'!$A$2:$G$31, 5, FALSE)</f>
        <v>#N/A</v>
      </c>
      <c r="W1008" s="11" t="e">
        <f>VLOOKUP($B1008, 'Team Per G'!$A$2:$G$31, 4, FALSE)</f>
        <v>#N/A</v>
      </c>
      <c r="X1008" s="11" t="e">
        <f>VLOOKUP($B1008, Team_Batting___Dashboard[], 22, FALSE)/$F1008</f>
        <v>#N/A</v>
      </c>
      <c r="Y1008" s="11" t="e">
        <f>VLOOKUP($B1008, 'FanGraphs - Team WAR Projected'!$B$2:$E$31, 4, FALSE)/162</f>
        <v>#N/A</v>
      </c>
      <c r="Z1008" s="11" t="e">
        <f t="shared" si="179"/>
        <v>#N/A</v>
      </c>
      <c r="AA1008" s="11" t="e">
        <f>VLOOKUP($B1008, FanGraphs_Standings[[Abbreviation]:[2024 Year to Date RS/G]], 6, FALSE)/$F1008</f>
        <v>#N/A</v>
      </c>
      <c r="AB1008" s="11" t="e">
        <f>VLOOKUP($B1008, FanGraphs_Standings[[Abbreviation]:[2024 Projected Full Season RDif]], 19, FALSE)/162</f>
        <v>#N/A</v>
      </c>
      <c r="AC1008" s="11" t="e">
        <f t="shared" si="188"/>
        <v>#N/A</v>
      </c>
      <c r="AD1008" s="11" t="e">
        <f>VLOOKUP($B1008, FanGraphs_Standings[[Abbreviation]:[2024 Projected Full Season RDif]], 5, FALSE)</f>
        <v>#N/A</v>
      </c>
      <c r="AE1008" s="11" t="e">
        <f>VLOOKUP($B1008, FanGraphs_Standings[[Abbreviation]:[2024 Projected Full Season W%]], 18, FALSE)</f>
        <v>#N/A</v>
      </c>
      <c r="AF1008" s="11" t="e">
        <f t="shared" si="180"/>
        <v>#N/A</v>
      </c>
      <c r="AG1008" s="11" t="e">
        <f>VLOOKUP($B1008, 'Home Field Adv'!$A$2:$I$31, 9, FALSE)</f>
        <v>#N/A</v>
      </c>
      <c r="AH1008" s="11" t="e">
        <f>VLOOKUP($C1008, FanGraphs_Standings[[Abbreviation]:[2024 Year to Date G]], 2, FALSE)</f>
        <v>#N/A</v>
      </c>
      <c r="AI1008" s="11" t="e">
        <f>_xlfn.IFNA(VLOOKUP($E1008, 'SP Per G'!$A$2:$D$1385, 3, FALSE), AO1008)</f>
        <v>#N/A</v>
      </c>
      <c r="AJ1008" s="11" t="e">
        <f>IF(AND(ISNA(VLOOKUP($E1008, 'SP Per G'!$A$2:$D$1385, 4, FALSE)), ISTEXT($E1008)), AI1008,IF(ISNA(VLOOKUP($E1008, 'SP Per G'!$A$2:$D$1385, 4, FALSE)), AO1008, VLOOKUP($E1008, 'SP Per G'!$A$2:$D$1385, 4, FALSE)))</f>
        <v>#N/A</v>
      </c>
      <c r="AK1008" s="11" t="e">
        <f t="shared" si="181"/>
        <v>#N/A</v>
      </c>
      <c r="AL1008" s="11" t="e">
        <f>_xlfn.IFNA(VLOOKUP($E1008, Individual_Pitching___Dashboard[], 18, FALSE), VLOOKUP($C1008,Team_Pitching___Advanced[[Team]:[SIERA]],16,FALSE))</f>
        <v>#N/A</v>
      </c>
      <c r="AM1008" s="11" t="e">
        <f>_xlfn.IFNA(VLOOKUP($E1008, Individual_Pitching___Dashboard[], 20, FALSE), VLOOKUP($C1008,Team_Pitching___Advanced[[Team]:[xFIP]],19,FALSE))</f>
        <v>#N/A</v>
      </c>
      <c r="AN1008" s="11" t="e">
        <f>_xlfn.IFNA(VLOOKUP($E1008,Individual_Pitching___Advanced[],21,FALSE),VLOOKUP($C1008,Team_Pitching___Advanced[[Team]:[SIERA]],20,FALSE))</f>
        <v>#N/A</v>
      </c>
      <c r="AO1008" s="11" t="e">
        <f>VLOOKUP($C1008, 'Team Per G'!$A$2:$G$31, 7, FALSE)</f>
        <v>#N/A</v>
      </c>
      <c r="AP1008" s="11" t="e">
        <f>VLOOKUP($C1008, 'FanGraphs - Team WAR Projected'!$B$2:$E$31, 3, FALSE)/162</f>
        <v>#N/A</v>
      </c>
      <c r="AQ1008" s="11" t="e">
        <f t="shared" si="182"/>
        <v>#N/A</v>
      </c>
      <c r="AR1008" s="11" t="e">
        <f>VLOOKUP($C1008, Team_Pitching___Advanced[[Team]:[xFIP]], 19,FALSE)</f>
        <v>#N/A</v>
      </c>
      <c r="AS1008" s="11" t="e">
        <f>VLOOKUP($C1008, Team_Pitching___Advanced[], 20, FALSE)</f>
        <v>#N/A</v>
      </c>
      <c r="AT1008" s="11" t="e">
        <f>VLOOKUP($C1008, Team_Batting___Dashboard[[Team]:[wOBA]], 16, FALSE)</f>
        <v>#N/A</v>
      </c>
      <c r="AU1008" s="11" t="e">
        <f>VLOOKUP($C1008, Team_Batting___Advanced[[Team]:[OPS]], 9, FALSE)</f>
        <v>#N/A</v>
      </c>
      <c r="AV1008" s="11" t="e">
        <f>VLOOKUP($C1008, Team_Batting___Advanced[], 19, FALSE)</f>
        <v>#N/A</v>
      </c>
      <c r="AW1008" s="11" t="e">
        <f>VLOOKUP($C1008, 'Team Per G'!$A$2:$G$31, 3, FALSE)</f>
        <v>#N/A</v>
      </c>
      <c r="AX1008" s="11" t="e">
        <f>VLOOKUP($C1008, 'Team Per G'!$A$2:$G$31, 5, FALSE)</f>
        <v>#N/A</v>
      </c>
      <c r="AY1008" s="11" t="e">
        <f>VLOOKUP($C1008, 'Team Per G'!$A$2:$G$31, 4, FALSE)</f>
        <v>#N/A</v>
      </c>
      <c r="AZ1008" s="11" t="e">
        <f>VLOOKUP($C1008, Team_Batting___Dashboard[], 22, FALSE)/$AH1008</f>
        <v>#N/A</v>
      </c>
      <c r="BA1008" s="11" t="e">
        <f>VLOOKUP($C1008, 'FanGraphs - Team WAR Projected'!$B$2:$E$31, 4, FALSE)/162</f>
        <v>#N/A</v>
      </c>
      <c r="BB1008" s="11" t="e">
        <f t="shared" si="183"/>
        <v>#N/A</v>
      </c>
      <c r="BC1008" s="11" t="e">
        <f>VLOOKUP($C1008, FanGraphs_Standings[[Abbreviation]:[2024 Year to Date RS/G]], 6, FALSE)/$AH1008</f>
        <v>#N/A</v>
      </c>
      <c r="BD1008" s="11" t="e">
        <f>VLOOKUP($C1008, FanGraphs_Standings[[Abbreviation]:[2024 Projected Full Season RDif]], 19, FALSE)/162</f>
        <v>#N/A</v>
      </c>
      <c r="BE1008" s="11" t="e">
        <f t="shared" si="184"/>
        <v>#N/A</v>
      </c>
      <c r="BF1008" s="11" t="e">
        <f>VLOOKUP($C1008, FanGraphs_Standings[[Abbreviation]:[2024 Projected Full Season RDif]], 5, FALSE)</f>
        <v>#N/A</v>
      </c>
      <c r="BG1008" s="11" t="e">
        <f>VLOOKUP($C1008, FanGraphs_Standings[[Abbreviation]:[2024 Projected Full Season W%]], 18, FALSE)</f>
        <v>#N/A</v>
      </c>
      <c r="BH1008" s="11" t="e">
        <f t="shared" si="185"/>
        <v>#N/A</v>
      </c>
      <c r="BI1008" s="11" t="e">
        <f>VLOOKUP($C1008, 'Home Field Adv'!$A$2:$K$31, 11, FALSE)</f>
        <v>#N/A</v>
      </c>
      <c r="BL1008" s="12" t="str">
        <f t="shared" si="186"/>
        <v/>
      </c>
      <c r="BM1008" s="12" t="str">
        <f t="shared" si="189"/>
        <v/>
      </c>
      <c r="BN1008" s="12" t="str">
        <f t="shared" si="187"/>
        <v/>
      </c>
    </row>
    <row r="1009" spans="6:66" x14ac:dyDescent="0.45">
      <c r="F1009" s="11" t="e">
        <f>VLOOKUP($B1009, FanGraphs_Standings[[Abbreviation]:[2024 Year to Date G]], 2, FALSE)</f>
        <v>#N/A</v>
      </c>
      <c r="G1009" s="11" t="e">
        <f>_xlfn.IFNA(VLOOKUP($D1009, 'SP Per G'!$A$2:$D$1385, 3, FALSE),M1009)</f>
        <v>#N/A</v>
      </c>
      <c r="H1009" s="11" t="e">
        <f>IF(AND(ISNA(VLOOKUP($D1009, 'SP Per G'!$A$2:$D$1385, 4, FALSE)), ISTEXT($D1009)), G1009,IF(ISNA(VLOOKUP($D1009, 'SP Per G'!$A$2:$D$1385, 4, FALSE)), M1009, VLOOKUP($D1009, 'SP Per G'!$A$2:$D$1385, 4, FALSE)))</f>
        <v>#N/A</v>
      </c>
      <c r="I1009" s="11" t="e">
        <f t="shared" si="177"/>
        <v>#N/A</v>
      </c>
      <c r="J1009" s="11" t="e">
        <f>_xlfn.IFNA(VLOOKUP($D1009,Individual_Pitching___Dashboard[],18,FALSE),VLOOKUP(B1009,Team_Pitching___Dashboard[[Team]:[ERA]],17,FALSE))</f>
        <v>#N/A</v>
      </c>
      <c r="K1009" s="11" t="e">
        <f>_xlfn.IFNA(VLOOKUP($D1009, Individual_Pitching___Dashboard[], 20, FALSE), VLOOKUP(B1009,Team_Pitching___Dashboard[[Team]:[xFIP]],20,FALSE))</f>
        <v>#N/A</v>
      </c>
      <c r="L1009" s="11" t="e">
        <f>_xlfn.IFNA(VLOOKUP($D1009, Individual_Pitching___Advanced[], 21,FALSE), VLOOKUP(B1009, Team_Pitching___Advanced[], 20, FALSE))</f>
        <v>#N/A</v>
      </c>
      <c r="M1009" s="11" t="e">
        <f>VLOOKUP($B1009, 'Team Per G'!$A$2:$G$31, 7, FALSE)</f>
        <v>#N/A</v>
      </c>
      <c r="N1009" s="11" t="e">
        <f>VLOOKUP($B1009, 'FanGraphs - Team WAR Projected'!$B$2:$E$31, 3, FALSE)/162</f>
        <v>#N/A</v>
      </c>
      <c r="O1009" s="11" t="e">
        <f t="shared" si="178"/>
        <v>#N/A</v>
      </c>
      <c r="P1009" s="11" t="e">
        <f>VLOOKUP($B1009, Team_Pitching___Advanced[[Team]:[xFIP]], 19,FALSE)</f>
        <v>#N/A</v>
      </c>
      <c r="Q1009" s="11" t="e">
        <f>VLOOKUP($B1009, Team_Pitching___Advanced[], 20, FALSE)</f>
        <v>#N/A</v>
      </c>
      <c r="R1009" s="11" t="e">
        <f>VLOOKUP($B1009, Team_Batting___Dashboard[[Team]:[wOBA]], 16, FALSE)</f>
        <v>#N/A</v>
      </c>
      <c r="S1009" s="11" t="e">
        <f>VLOOKUP($B1009, Team_Batting___Advanced[[Team]:[OPS]], 9, FALSE)</f>
        <v>#N/A</v>
      </c>
      <c r="T1009" s="11" t="e">
        <f>VLOOKUP($B1009, Team_Batting___Advanced[], 19, FALSE)</f>
        <v>#N/A</v>
      </c>
      <c r="U1009" s="11" t="e">
        <f>VLOOKUP($B1009, 'Team Per G'!$A$2:$G$31, 3, FALSE)</f>
        <v>#N/A</v>
      </c>
      <c r="V1009" s="11" t="e">
        <f>VLOOKUP($B1009, 'Team Per G'!$A$2:$G$31, 5, FALSE)</f>
        <v>#N/A</v>
      </c>
      <c r="W1009" s="11" t="e">
        <f>VLOOKUP($B1009, 'Team Per G'!$A$2:$G$31, 4, FALSE)</f>
        <v>#N/A</v>
      </c>
      <c r="X1009" s="11" t="e">
        <f>VLOOKUP($B1009, Team_Batting___Dashboard[], 22, FALSE)/$F1009</f>
        <v>#N/A</v>
      </c>
      <c r="Y1009" s="11" t="e">
        <f>VLOOKUP($B1009, 'FanGraphs - Team WAR Projected'!$B$2:$E$31, 4, FALSE)/162</f>
        <v>#N/A</v>
      </c>
      <c r="Z1009" s="11" t="e">
        <f t="shared" si="179"/>
        <v>#N/A</v>
      </c>
      <c r="AA1009" s="11" t="e">
        <f>VLOOKUP($B1009, FanGraphs_Standings[[Abbreviation]:[2024 Year to Date RS/G]], 6, FALSE)/$F1009</f>
        <v>#N/A</v>
      </c>
      <c r="AB1009" s="11" t="e">
        <f>VLOOKUP($B1009, FanGraphs_Standings[[Abbreviation]:[2024 Projected Full Season RDif]], 19, FALSE)/162</f>
        <v>#N/A</v>
      </c>
      <c r="AC1009" s="11" t="e">
        <f t="shared" si="188"/>
        <v>#N/A</v>
      </c>
      <c r="AD1009" s="11" t="e">
        <f>VLOOKUP($B1009, FanGraphs_Standings[[Abbreviation]:[2024 Projected Full Season RDif]], 5, FALSE)</f>
        <v>#N/A</v>
      </c>
      <c r="AE1009" s="11" t="e">
        <f>VLOOKUP($B1009, FanGraphs_Standings[[Abbreviation]:[2024 Projected Full Season W%]], 18, FALSE)</f>
        <v>#N/A</v>
      </c>
      <c r="AF1009" s="11" t="e">
        <f t="shared" si="180"/>
        <v>#N/A</v>
      </c>
      <c r="AG1009" s="11" t="e">
        <f>VLOOKUP($B1009, 'Home Field Adv'!$A$2:$I$31, 9, FALSE)</f>
        <v>#N/A</v>
      </c>
      <c r="AH1009" s="11" t="e">
        <f>VLOOKUP($C1009, FanGraphs_Standings[[Abbreviation]:[2024 Year to Date G]], 2, FALSE)</f>
        <v>#N/A</v>
      </c>
      <c r="AI1009" s="11" t="e">
        <f>_xlfn.IFNA(VLOOKUP($E1009, 'SP Per G'!$A$2:$D$1385, 3, FALSE), AO1009)</f>
        <v>#N/A</v>
      </c>
      <c r="AJ1009" s="11" t="e">
        <f>IF(AND(ISNA(VLOOKUP($E1009, 'SP Per G'!$A$2:$D$1385, 4, FALSE)), ISTEXT($E1009)), AI1009,IF(ISNA(VLOOKUP($E1009, 'SP Per G'!$A$2:$D$1385, 4, FALSE)), AO1009, VLOOKUP($E1009, 'SP Per G'!$A$2:$D$1385, 4, FALSE)))</f>
        <v>#N/A</v>
      </c>
      <c r="AK1009" s="11" t="e">
        <f t="shared" si="181"/>
        <v>#N/A</v>
      </c>
      <c r="AL1009" s="11" t="e">
        <f>_xlfn.IFNA(VLOOKUP($E1009, Individual_Pitching___Dashboard[], 18, FALSE), VLOOKUP($C1009,Team_Pitching___Advanced[[Team]:[SIERA]],16,FALSE))</f>
        <v>#N/A</v>
      </c>
      <c r="AM1009" s="11" t="e">
        <f>_xlfn.IFNA(VLOOKUP($E1009, Individual_Pitching___Dashboard[], 20, FALSE), VLOOKUP($C1009,Team_Pitching___Advanced[[Team]:[xFIP]],19,FALSE))</f>
        <v>#N/A</v>
      </c>
      <c r="AN1009" s="11" t="e">
        <f>_xlfn.IFNA(VLOOKUP($E1009,Individual_Pitching___Advanced[],21,FALSE),VLOOKUP($C1009,Team_Pitching___Advanced[[Team]:[SIERA]],20,FALSE))</f>
        <v>#N/A</v>
      </c>
      <c r="AO1009" s="11" t="e">
        <f>VLOOKUP($C1009, 'Team Per G'!$A$2:$G$31, 7, FALSE)</f>
        <v>#N/A</v>
      </c>
      <c r="AP1009" s="11" t="e">
        <f>VLOOKUP($C1009, 'FanGraphs - Team WAR Projected'!$B$2:$E$31, 3, FALSE)/162</f>
        <v>#N/A</v>
      </c>
      <c r="AQ1009" s="11" t="e">
        <f t="shared" si="182"/>
        <v>#N/A</v>
      </c>
      <c r="AR1009" s="11" t="e">
        <f>VLOOKUP($C1009, Team_Pitching___Advanced[[Team]:[xFIP]], 19,FALSE)</f>
        <v>#N/A</v>
      </c>
      <c r="AS1009" s="11" t="e">
        <f>VLOOKUP($C1009, Team_Pitching___Advanced[], 20, FALSE)</f>
        <v>#N/A</v>
      </c>
      <c r="AT1009" s="11" t="e">
        <f>VLOOKUP($C1009, Team_Batting___Dashboard[[Team]:[wOBA]], 16, FALSE)</f>
        <v>#N/A</v>
      </c>
      <c r="AU1009" s="11" t="e">
        <f>VLOOKUP($C1009, Team_Batting___Advanced[[Team]:[OPS]], 9, FALSE)</f>
        <v>#N/A</v>
      </c>
      <c r="AV1009" s="11" t="e">
        <f>VLOOKUP($C1009, Team_Batting___Advanced[], 19, FALSE)</f>
        <v>#N/A</v>
      </c>
      <c r="AW1009" s="11" t="e">
        <f>VLOOKUP($C1009, 'Team Per G'!$A$2:$G$31, 3, FALSE)</f>
        <v>#N/A</v>
      </c>
      <c r="AX1009" s="11" t="e">
        <f>VLOOKUP($C1009, 'Team Per G'!$A$2:$G$31, 5, FALSE)</f>
        <v>#N/A</v>
      </c>
      <c r="AY1009" s="11" t="e">
        <f>VLOOKUP($C1009, 'Team Per G'!$A$2:$G$31, 4, FALSE)</f>
        <v>#N/A</v>
      </c>
      <c r="AZ1009" s="11" t="e">
        <f>VLOOKUP($C1009, Team_Batting___Dashboard[], 22, FALSE)/$AH1009</f>
        <v>#N/A</v>
      </c>
      <c r="BA1009" s="11" t="e">
        <f>VLOOKUP($C1009, 'FanGraphs - Team WAR Projected'!$B$2:$E$31, 4, FALSE)/162</f>
        <v>#N/A</v>
      </c>
      <c r="BB1009" s="11" t="e">
        <f t="shared" si="183"/>
        <v>#N/A</v>
      </c>
      <c r="BC1009" s="11" t="e">
        <f>VLOOKUP($C1009, FanGraphs_Standings[[Abbreviation]:[2024 Year to Date RS/G]], 6, FALSE)/$AH1009</f>
        <v>#N/A</v>
      </c>
      <c r="BD1009" s="11" t="e">
        <f>VLOOKUP($C1009, FanGraphs_Standings[[Abbreviation]:[2024 Projected Full Season RDif]], 19, FALSE)/162</f>
        <v>#N/A</v>
      </c>
      <c r="BE1009" s="11" t="e">
        <f t="shared" si="184"/>
        <v>#N/A</v>
      </c>
      <c r="BF1009" s="11" t="e">
        <f>VLOOKUP($C1009, FanGraphs_Standings[[Abbreviation]:[2024 Projected Full Season RDif]], 5, FALSE)</f>
        <v>#N/A</v>
      </c>
      <c r="BG1009" s="11" t="e">
        <f>VLOOKUP($C1009, FanGraphs_Standings[[Abbreviation]:[2024 Projected Full Season W%]], 18, FALSE)</f>
        <v>#N/A</v>
      </c>
      <c r="BH1009" s="11" t="e">
        <f t="shared" si="185"/>
        <v>#N/A</v>
      </c>
      <c r="BI1009" s="11" t="e">
        <f>VLOOKUP($C1009, 'Home Field Adv'!$A$2:$K$31, 11, FALSE)</f>
        <v>#N/A</v>
      </c>
      <c r="BL1009" s="12" t="str">
        <f t="shared" si="186"/>
        <v/>
      </c>
      <c r="BM1009" s="12" t="str">
        <f t="shared" si="189"/>
        <v/>
      </c>
      <c r="BN1009" s="12" t="str">
        <f t="shared" si="187"/>
        <v/>
      </c>
    </row>
    <row r="1010" spans="6:66" x14ac:dyDescent="0.45">
      <c r="F1010" s="11" t="e">
        <f>VLOOKUP($B1010, FanGraphs_Standings[[Abbreviation]:[2024 Year to Date G]], 2, FALSE)</f>
        <v>#N/A</v>
      </c>
      <c r="G1010" s="11" t="e">
        <f>_xlfn.IFNA(VLOOKUP($D1010, 'SP Per G'!$A$2:$D$1385, 3, FALSE),M1010)</f>
        <v>#N/A</v>
      </c>
      <c r="H1010" s="11" t="e">
        <f>IF(AND(ISNA(VLOOKUP($D1010, 'SP Per G'!$A$2:$D$1385, 4, FALSE)), ISTEXT($D1010)), G1010,IF(ISNA(VLOOKUP($D1010, 'SP Per G'!$A$2:$D$1385, 4, FALSE)), M1010, VLOOKUP($D1010, 'SP Per G'!$A$2:$D$1385, 4, FALSE)))</f>
        <v>#N/A</v>
      </c>
      <c r="I1010" s="11" t="e">
        <f t="shared" si="177"/>
        <v>#N/A</v>
      </c>
      <c r="J1010" s="11" t="e">
        <f>_xlfn.IFNA(VLOOKUP($D1010,Individual_Pitching___Dashboard[],18,FALSE),VLOOKUP(B1010,Team_Pitching___Dashboard[[Team]:[ERA]],17,FALSE))</f>
        <v>#N/A</v>
      </c>
      <c r="K1010" s="11" t="e">
        <f>_xlfn.IFNA(VLOOKUP($D1010, Individual_Pitching___Dashboard[], 20, FALSE), VLOOKUP(B1010,Team_Pitching___Dashboard[[Team]:[xFIP]],20,FALSE))</f>
        <v>#N/A</v>
      </c>
      <c r="L1010" s="11" t="e">
        <f>_xlfn.IFNA(VLOOKUP($D1010, Individual_Pitching___Advanced[], 21,FALSE), VLOOKUP(B1010, Team_Pitching___Advanced[], 20, FALSE))</f>
        <v>#N/A</v>
      </c>
      <c r="M1010" s="11" t="e">
        <f>VLOOKUP($B1010, 'Team Per G'!$A$2:$G$31, 7, FALSE)</f>
        <v>#N/A</v>
      </c>
      <c r="N1010" s="11" t="e">
        <f>VLOOKUP($B1010, 'FanGraphs - Team WAR Projected'!$B$2:$E$31, 3, FALSE)/162</f>
        <v>#N/A</v>
      </c>
      <c r="O1010" s="11" t="e">
        <f t="shared" si="178"/>
        <v>#N/A</v>
      </c>
      <c r="P1010" s="11" t="e">
        <f>VLOOKUP($B1010, Team_Pitching___Advanced[[Team]:[xFIP]], 19,FALSE)</f>
        <v>#N/A</v>
      </c>
      <c r="Q1010" s="11" t="e">
        <f>VLOOKUP($B1010, Team_Pitching___Advanced[], 20, FALSE)</f>
        <v>#N/A</v>
      </c>
      <c r="R1010" s="11" t="e">
        <f>VLOOKUP($B1010, Team_Batting___Dashboard[[Team]:[wOBA]], 16, FALSE)</f>
        <v>#N/A</v>
      </c>
      <c r="S1010" s="11" t="e">
        <f>VLOOKUP($B1010, Team_Batting___Advanced[[Team]:[OPS]], 9, FALSE)</f>
        <v>#N/A</v>
      </c>
      <c r="T1010" s="11" t="e">
        <f>VLOOKUP($B1010, Team_Batting___Advanced[], 19, FALSE)</f>
        <v>#N/A</v>
      </c>
      <c r="U1010" s="11" t="e">
        <f>VLOOKUP($B1010, 'Team Per G'!$A$2:$G$31, 3, FALSE)</f>
        <v>#N/A</v>
      </c>
      <c r="V1010" s="11" t="e">
        <f>VLOOKUP($B1010, 'Team Per G'!$A$2:$G$31, 5, FALSE)</f>
        <v>#N/A</v>
      </c>
      <c r="W1010" s="11" t="e">
        <f>VLOOKUP($B1010, 'Team Per G'!$A$2:$G$31, 4, FALSE)</f>
        <v>#N/A</v>
      </c>
      <c r="X1010" s="11" t="e">
        <f>VLOOKUP($B1010, Team_Batting___Dashboard[], 22, FALSE)/$F1010</f>
        <v>#N/A</v>
      </c>
      <c r="Y1010" s="11" t="e">
        <f>VLOOKUP($B1010, 'FanGraphs - Team WAR Projected'!$B$2:$E$31, 4, FALSE)/162</f>
        <v>#N/A</v>
      </c>
      <c r="Z1010" s="11" t="e">
        <f t="shared" si="179"/>
        <v>#N/A</v>
      </c>
      <c r="AA1010" s="11" t="e">
        <f>VLOOKUP($B1010, FanGraphs_Standings[[Abbreviation]:[2024 Year to Date RS/G]], 6, FALSE)/$F1010</f>
        <v>#N/A</v>
      </c>
      <c r="AB1010" s="11" t="e">
        <f>VLOOKUP($B1010, FanGraphs_Standings[[Abbreviation]:[2024 Projected Full Season RDif]], 19, FALSE)/162</f>
        <v>#N/A</v>
      </c>
      <c r="AC1010" s="11" t="e">
        <f t="shared" si="188"/>
        <v>#N/A</v>
      </c>
      <c r="AD1010" s="11" t="e">
        <f>VLOOKUP($B1010, FanGraphs_Standings[[Abbreviation]:[2024 Projected Full Season RDif]], 5, FALSE)</f>
        <v>#N/A</v>
      </c>
      <c r="AE1010" s="11" t="e">
        <f>VLOOKUP($B1010, FanGraphs_Standings[[Abbreviation]:[2024 Projected Full Season W%]], 18, FALSE)</f>
        <v>#N/A</v>
      </c>
      <c r="AF1010" s="11" t="e">
        <f t="shared" si="180"/>
        <v>#N/A</v>
      </c>
      <c r="AG1010" s="11" t="e">
        <f>VLOOKUP($B1010, 'Home Field Adv'!$A$2:$I$31, 9, FALSE)</f>
        <v>#N/A</v>
      </c>
      <c r="AH1010" s="11" t="e">
        <f>VLOOKUP($C1010, FanGraphs_Standings[[Abbreviation]:[2024 Year to Date G]], 2, FALSE)</f>
        <v>#N/A</v>
      </c>
      <c r="AI1010" s="11" t="e">
        <f>_xlfn.IFNA(VLOOKUP($E1010, 'SP Per G'!$A$2:$D$1385, 3, FALSE), AO1010)</f>
        <v>#N/A</v>
      </c>
      <c r="AJ1010" s="11" t="e">
        <f>IF(AND(ISNA(VLOOKUP($E1010, 'SP Per G'!$A$2:$D$1385, 4, FALSE)), ISTEXT($E1010)), AI1010,IF(ISNA(VLOOKUP($E1010, 'SP Per G'!$A$2:$D$1385, 4, FALSE)), AO1010, VLOOKUP($E1010, 'SP Per G'!$A$2:$D$1385, 4, FALSE)))</f>
        <v>#N/A</v>
      </c>
      <c r="AK1010" s="11" t="e">
        <f t="shared" si="181"/>
        <v>#N/A</v>
      </c>
      <c r="AL1010" s="11" t="e">
        <f>_xlfn.IFNA(VLOOKUP($E1010, Individual_Pitching___Dashboard[], 18, FALSE), VLOOKUP($C1010,Team_Pitching___Advanced[[Team]:[SIERA]],16,FALSE))</f>
        <v>#N/A</v>
      </c>
      <c r="AM1010" s="11" t="e">
        <f>_xlfn.IFNA(VLOOKUP($E1010, Individual_Pitching___Dashboard[], 20, FALSE), VLOOKUP($C1010,Team_Pitching___Advanced[[Team]:[xFIP]],19,FALSE))</f>
        <v>#N/A</v>
      </c>
      <c r="AN1010" s="11" t="e">
        <f>_xlfn.IFNA(VLOOKUP($E1010,Individual_Pitching___Advanced[],21,FALSE),VLOOKUP($C1010,Team_Pitching___Advanced[[Team]:[SIERA]],20,FALSE))</f>
        <v>#N/A</v>
      </c>
      <c r="AO1010" s="11" t="e">
        <f>VLOOKUP($C1010, 'Team Per G'!$A$2:$G$31, 7, FALSE)</f>
        <v>#N/A</v>
      </c>
      <c r="AP1010" s="11" t="e">
        <f>VLOOKUP($C1010, 'FanGraphs - Team WAR Projected'!$B$2:$E$31, 3, FALSE)/162</f>
        <v>#N/A</v>
      </c>
      <c r="AQ1010" s="11" t="e">
        <f t="shared" si="182"/>
        <v>#N/A</v>
      </c>
      <c r="AR1010" s="11" t="e">
        <f>VLOOKUP($C1010, Team_Pitching___Advanced[[Team]:[xFIP]], 19,FALSE)</f>
        <v>#N/A</v>
      </c>
      <c r="AS1010" s="11" t="e">
        <f>VLOOKUP($C1010, Team_Pitching___Advanced[], 20, FALSE)</f>
        <v>#N/A</v>
      </c>
      <c r="AT1010" s="11" t="e">
        <f>VLOOKUP($C1010, Team_Batting___Dashboard[[Team]:[wOBA]], 16, FALSE)</f>
        <v>#N/A</v>
      </c>
      <c r="AU1010" s="11" t="e">
        <f>VLOOKUP($C1010, Team_Batting___Advanced[[Team]:[OPS]], 9, FALSE)</f>
        <v>#N/A</v>
      </c>
      <c r="AV1010" s="11" t="e">
        <f>VLOOKUP($C1010, Team_Batting___Advanced[], 19, FALSE)</f>
        <v>#N/A</v>
      </c>
      <c r="AW1010" s="11" t="e">
        <f>VLOOKUP($C1010, 'Team Per G'!$A$2:$G$31, 3, FALSE)</f>
        <v>#N/A</v>
      </c>
      <c r="AX1010" s="11" t="e">
        <f>VLOOKUP($C1010, 'Team Per G'!$A$2:$G$31, 5, FALSE)</f>
        <v>#N/A</v>
      </c>
      <c r="AY1010" s="11" t="e">
        <f>VLOOKUP($C1010, 'Team Per G'!$A$2:$G$31, 4, FALSE)</f>
        <v>#N/A</v>
      </c>
      <c r="AZ1010" s="11" t="e">
        <f>VLOOKUP($C1010, Team_Batting___Dashboard[], 22, FALSE)/$AH1010</f>
        <v>#N/A</v>
      </c>
      <c r="BA1010" s="11" t="e">
        <f>VLOOKUP($C1010, 'FanGraphs - Team WAR Projected'!$B$2:$E$31, 4, FALSE)/162</f>
        <v>#N/A</v>
      </c>
      <c r="BB1010" s="11" t="e">
        <f t="shared" si="183"/>
        <v>#N/A</v>
      </c>
      <c r="BC1010" s="11" t="e">
        <f>VLOOKUP($C1010, FanGraphs_Standings[[Abbreviation]:[2024 Year to Date RS/G]], 6, FALSE)/$AH1010</f>
        <v>#N/A</v>
      </c>
      <c r="BD1010" s="11" t="e">
        <f>VLOOKUP($C1010, FanGraphs_Standings[[Abbreviation]:[2024 Projected Full Season RDif]], 19, FALSE)/162</f>
        <v>#N/A</v>
      </c>
      <c r="BE1010" s="11" t="e">
        <f t="shared" si="184"/>
        <v>#N/A</v>
      </c>
      <c r="BF1010" s="11" t="e">
        <f>VLOOKUP($C1010, FanGraphs_Standings[[Abbreviation]:[2024 Projected Full Season RDif]], 5, FALSE)</f>
        <v>#N/A</v>
      </c>
      <c r="BG1010" s="11" t="e">
        <f>VLOOKUP($C1010, FanGraphs_Standings[[Abbreviation]:[2024 Projected Full Season W%]], 18, FALSE)</f>
        <v>#N/A</v>
      </c>
      <c r="BH1010" s="11" t="e">
        <f t="shared" si="185"/>
        <v>#N/A</v>
      </c>
      <c r="BI1010" s="11" t="e">
        <f>VLOOKUP($C1010, 'Home Field Adv'!$A$2:$K$31, 11, FALSE)</f>
        <v>#N/A</v>
      </c>
      <c r="BL1010" s="12" t="str">
        <f t="shared" si="186"/>
        <v/>
      </c>
      <c r="BM1010" s="12" t="str">
        <f t="shared" si="189"/>
        <v/>
      </c>
      <c r="BN1010" s="12" t="str">
        <f t="shared" si="187"/>
        <v/>
      </c>
    </row>
    <row r="1011" spans="6:66" x14ac:dyDescent="0.45">
      <c r="F1011" s="11" t="e">
        <f>VLOOKUP($B1011, FanGraphs_Standings[[Abbreviation]:[2024 Year to Date G]], 2, FALSE)</f>
        <v>#N/A</v>
      </c>
      <c r="G1011" s="11" t="e">
        <f>_xlfn.IFNA(VLOOKUP($D1011, 'SP Per G'!$A$2:$D$1385, 3, FALSE),M1011)</f>
        <v>#N/A</v>
      </c>
      <c r="H1011" s="11" t="e">
        <f>IF(AND(ISNA(VLOOKUP($D1011, 'SP Per G'!$A$2:$D$1385, 4, FALSE)), ISTEXT($D1011)), G1011,IF(ISNA(VLOOKUP($D1011, 'SP Per G'!$A$2:$D$1385, 4, FALSE)), M1011, VLOOKUP($D1011, 'SP Per G'!$A$2:$D$1385, 4, FALSE)))</f>
        <v>#N/A</v>
      </c>
      <c r="I1011" s="11" t="e">
        <f t="shared" si="177"/>
        <v>#N/A</v>
      </c>
      <c r="J1011" s="11" t="e">
        <f>_xlfn.IFNA(VLOOKUP($D1011,Individual_Pitching___Dashboard[],18,FALSE),VLOOKUP(B1011,Team_Pitching___Dashboard[[Team]:[ERA]],17,FALSE))</f>
        <v>#N/A</v>
      </c>
      <c r="K1011" s="11" t="e">
        <f>_xlfn.IFNA(VLOOKUP($D1011, Individual_Pitching___Dashboard[], 20, FALSE), VLOOKUP(B1011,Team_Pitching___Dashboard[[Team]:[xFIP]],20,FALSE))</f>
        <v>#N/A</v>
      </c>
      <c r="L1011" s="11" t="e">
        <f>_xlfn.IFNA(VLOOKUP($D1011, Individual_Pitching___Advanced[], 21,FALSE), VLOOKUP(B1011, Team_Pitching___Advanced[], 20, FALSE))</f>
        <v>#N/A</v>
      </c>
      <c r="M1011" s="11" t="e">
        <f>VLOOKUP($B1011, 'Team Per G'!$A$2:$G$31, 7, FALSE)</f>
        <v>#N/A</v>
      </c>
      <c r="N1011" s="11" t="e">
        <f>VLOOKUP($B1011, 'FanGraphs - Team WAR Projected'!$B$2:$E$31, 3, FALSE)/162</f>
        <v>#N/A</v>
      </c>
      <c r="O1011" s="11" t="e">
        <f t="shared" si="178"/>
        <v>#N/A</v>
      </c>
      <c r="P1011" s="11" t="e">
        <f>VLOOKUP($B1011, Team_Pitching___Advanced[[Team]:[xFIP]], 19,FALSE)</f>
        <v>#N/A</v>
      </c>
      <c r="Q1011" s="11" t="e">
        <f>VLOOKUP($B1011, Team_Pitching___Advanced[], 20, FALSE)</f>
        <v>#N/A</v>
      </c>
      <c r="R1011" s="11" t="e">
        <f>VLOOKUP($B1011, Team_Batting___Dashboard[[Team]:[wOBA]], 16, FALSE)</f>
        <v>#N/A</v>
      </c>
      <c r="S1011" s="11" t="e">
        <f>VLOOKUP($B1011, Team_Batting___Advanced[[Team]:[OPS]], 9, FALSE)</f>
        <v>#N/A</v>
      </c>
      <c r="T1011" s="11" t="e">
        <f>VLOOKUP($B1011, Team_Batting___Advanced[], 19, FALSE)</f>
        <v>#N/A</v>
      </c>
      <c r="U1011" s="11" t="e">
        <f>VLOOKUP($B1011, 'Team Per G'!$A$2:$G$31, 3, FALSE)</f>
        <v>#N/A</v>
      </c>
      <c r="V1011" s="11" t="e">
        <f>VLOOKUP($B1011, 'Team Per G'!$A$2:$G$31, 5, FALSE)</f>
        <v>#N/A</v>
      </c>
      <c r="W1011" s="11" t="e">
        <f>VLOOKUP($B1011, 'Team Per G'!$A$2:$G$31, 4, FALSE)</f>
        <v>#N/A</v>
      </c>
      <c r="X1011" s="11" t="e">
        <f>VLOOKUP($B1011, Team_Batting___Dashboard[], 22, FALSE)/$F1011</f>
        <v>#N/A</v>
      </c>
      <c r="Y1011" s="11" t="e">
        <f>VLOOKUP($B1011, 'FanGraphs - Team WAR Projected'!$B$2:$E$31, 4, FALSE)/162</f>
        <v>#N/A</v>
      </c>
      <c r="Z1011" s="11" t="e">
        <f t="shared" si="179"/>
        <v>#N/A</v>
      </c>
      <c r="AA1011" s="11" t="e">
        <f>VLOOKUP($B1011, FanGraphs_Standings[[Abbreviation]:[2024 Year to Date RS/G]], 6, FALSE)/$F1011</f>
        <v>#N/A</v>
      </c>
      <c r="AB1011" s="11" t="e">
        <f>VLOOKUP($B1011, FanGraphs_Standings[[Abbreviation]:[2024 Projected Full Season RDif]], 19, FALSE)/162</f>
        <v>#N/A</v>
      </c>
      <c r="AC1011" s="11" t="e">
        <f t="shared" si="188"/>
        <v>#N/A</v>
      </c>
      <c r="AD1011" s="11" t="e">
        <f>VLOOKUP($B1011, FanGraphs_Standings[[Abbreviation]:[2024 Projected Full Season RDif]], 5, FALSE)</f>
        <v>#N/A</v>
      </c>
      <c r="AE1011" s="11" t="e">
        <f>VLOOKUP($B1011, FanGraphs_Standings[[Abbreviation]:[2024 Projected Full Season W%]], 18, FALSE)</f>
        <v>#N/A</v>
      </c>
      <c r="AF1011" s="11" t="e">
        <f t="shared" si="180"/>
        <v>#N/A</v>
      </c>
      <c r="AG1011" s="11" t="e">
        <f>VLOOKUP($B1011, 'Home Field Adv'!$A$2:$I$31, 9, FALSE)</f>
        <v>#N/A</v>
      </c>
      <c r="AH1011" s="11" t="e">
        <f>VLOOKUP($C1011, FanGraphs_Standings[[Abbreviation]:[2024 Year to Date G]], 2, FALSE)</f>
        <v>#N/A</v>
      </c>
      <c r="AI1011" s="11" t="e">
        <f>_xlfn.IFNA(VLOOKUP($E1011, 'SP Per G'!$A$2:$D$1385, 3, FALSE), AO1011)</f>
        <v>#N/A</v>
      </c>
      <c r="AJ1011" s="11" t="e">
        <f>IF(AND(ISNA(VLOOKUP($E1011, 'SP Per G'!$A$2:$D$1385, 4, FALSE)), ISTEXT($E1011)), AI1011,IF(ISNA(VLOOKUP($E1011, 'SP Per G'!$A$2:$D$1385, 4, FALSE)), AO1011, VLOOKUP($E1011, 'SP Per G'!$A$2:$D$1385, 4, FALSE)))</f>
        <v>#N/A</v>
      </c>
      <c r="AK1011" s="11" t="e">
        <f t="shared" si="181"/>
        <v>#N/A</v>
      </c>
      <c r="AL1011" s="11" t="e">
        <f>_xlfn.IFNA(VLOOKUP($E1011, Individual_Pitching___Dashboard[], 18, FALSE), VLOOKUP($C1011,Team_Pitching___Advanced[[Team]:[SIERA]],16,FALSE))</f>
        <v>#N/A</v>
      </c>
      <c r="AM1011" s="11" t="e">
        <f>_xlfn.IFNA(VLOOKUP($E1011, Individual_Pitching___Dashboard[], 20, FALSE), VLOOKUP($C1011,Team_Pitching___Advanced[[Team]:[xFIP]],19,FALSE))</f>
        <v>#N/A</v>
      </c>
      <c r="AN1011" s="11" t="e">
        <f>_xlfn.IFNA(VLOOKUP($E1011,Individual_Pitching___Advanced[],21,FALSE),VLOOKUP($C1011,Team_Pitching___Advanced[[Team]:[SIERA]],20,FALSE))</f>
        <v>#N/A</v>
      </c>
      <c r="AO1011" s="11" t="e">
        <f>VLOOKUP($C1011, 'Team Per G'!$A$2:$G$31, 7, FALSE)</f>
        <v>#N/A</v>
      </c>
      <c r="AP1011" s="11" t="e">
        <f>VLOOKUP($C1011, 'FanGraphs - Team WAR Projected'!$B$2:$E$31, 3, FALSE)/162</f>
        <v>#N/A</v>
      </c>
      <c r="AQ1011" s="11" t="e">
        <f t="shared" si="182"/>
        <v>#N/A</v>
      </c>
      <c r="AR1011" s="11" t="e">
        <f>VLOOKUP($C1011, Team_Pitching___Advanced[[Team]:[xFIP]], 19,FALSE)</f>
        <v>#N/A</v>
      </c>
      <c r="AS1011" s="11" t="e">
        <f>VLOOKUP($C1011, Team_Pitching___Advanced[], 20, FALSE)</f>
        <v>#N/A</v>
      </c>
      <c r="AT1011" s="11" t="e">
        <f>VLOOKUP($C1011, Team_Batting___Dashboard[[Team]:[wOBA]], 16, FALSE)</f>
        <v>#N/A</v>
      </c>
      <c r="AU1011" s="11" t="e">
        <f>VLOOKUP($C1011, Team_Batting___Advanced[[Team]:[OPS]], 9, FALSE)</f>
        <v>#N/A</v>
      </c>
      <c r="AV1011" s="11" t="e">
        <f>VLOOKUP($C1011, Team_Batting___Advanced[], 19, FALSE)</f>
        <v>#N/A</v>
      </c>
      <c r="AW1011" s="11" t="e">
        <f>VLOOKUP($C1011, 'Team Per G'!$A$2:$G$31, 3, FALSE)</f>
        <v>#N/A</v>
      </c>
      <c r="AX1011" s="11" t="e">
        <f>VLOOKUP($C1011, 'Team Per G'!$A$2:$G$31, 5, FALSE)</f>
        <v>#N/A</v>
      </c>
      <c r="AY1011" s="11" t="e">
        <f>VLOOKUP($C1011, 'Team Per G'!$A$2:$G$31, 4, FALSE)</f>
        <v>#N/A</v>
      </c>
      <c r="AZ1011" s="11" t="e">
        <f>VLOOKUP($C1011, Team_Batting___Dashboard[], 22, FALSE)/$AH1011</f>
        <v>#N/A</v>
      </c>
      <c r="BA1011" s="11" t="e">
        <f>VLOOKUP($C1011, 'FanGraphs - Team WAR Projected'!$B$2:$E$31, 4, FALSE)/162</f>
        <v>#N/A</v>
      </c>
      <c r="BB1011" s="11" t="e">
        <f t="shared" si="183"/>
        <v>#N/A</v>
      </c>
      <c r="BC1011" s="11" t="e">
        <f>VLOOKUP($C1011, FanGraphs_Standings[[Abbreviation]:[2024 Year to Date RS/G]], 6, FALSE)/$AH1011</f>
        <v>#N/A</v>
      </c>
      <c r="BD1011" s="11" t="e">
        <f>VLOOKUP($C1011, FanGraphs_Standings[[Abbreviation]:[2024 Projected Full Season RDif]], 19, FALSE)/162</f>
        <v>#N/A</v>
      </c>
      <c r="BE1011" s="11" t="e">
        <f t="shared" si="184"/>
        <v>#N/A</v>
      </c>
      <c r="BF1011" s="11" t="e">
        <f>VLOOKUP($C1011, FanGraphs_Standings[[Abbreviation]:[2024 Projected Full Season RDif]], 5, FALSE)</f>
        <v>#N/A</v>
      </c>
      <c r="BG1011" s="11" t="e">
        <f>VLOOKUP($C1011, FanGraphs_Standings[[Abbreviation]:[2024 Projected Full Season W%]], 18, FALSE)</f>
        <v>#N/A</v>
      </c>
      <c r="BH1011" s="11" t="e">
        <f t="shared" si="185"/>
        <v>#N/A</v>
      </c>
      <c r="BI1011" s="11" t="e">
        <f>VLOOKUP($C1011, 'Home Field Adv'!$A$2:$K$31, 11, FALSE)</f>
        <v>#N/A</v>
      </c>
      <c r="BL1011" s="12" t="str">
        <f t="shared" si="186"/>
        <v/>
      </c>
      <c r="BM1011" s="12" t="str">
        <f t="shared" si="189"/>
        <v/>
      </c>
      <c r="BN1011" s="12" t="str">
        <f t="shared" si="187"/>
        <v/>
      </c>
    </row>
    <row r="1012" spans="6:66" x14ac:dyDescent="0.45">
      <c r="F1012" s="11" t="e">
        <f>VLOOKUP($B1012, FanGraphs_Standings[[Abbreviation]:[2024 Year to Date G]], 2, FALSE)</f>
        <v>#N/A</v>
      </c>
      <c r="G1012" s="11" t="e">
        <f>_xlfn.IFNA(VLOOKUP($D1012, 'SP Per G'!$A$2:$D$1385, 3, FALSE),M1012)</f>
        <v>#N/A</v>
      </c>
      <c r="H1012" s="11" t="e">
        <f>IF(AND(ISNA(VLOOKUP($D1012, 'SP Per G'!$A$2:$D$1385, 4, FALSE)), ISTEXT($D1012)), G1012,IF(ISNA(VLOOKUP($D1012, 'SP Per G'!$A$2:$D$1385, 4, FALSE)), M1012, VLOOKUP($D1012, 'SP Per G'!$A$2:$D$1385, 4, FALSE)))</f>
        <v>#N/A</v>
      </c>
      <c r="I1012" s="11" t="e">
        <f t="shared" si="177"/>
        <v>#N/A</v>
      </c>
      <c r="J1012" s="11" t="e">
        <f>_xlfn.IFNA(VLOOKUP($D1012,Individual_Pitching___Dashboard[],18,FALSE),VLOOKUP(B1012,Team_Pitching___Dashboard[[Team]:[ERA]],17,FALSE))</f>
        <v>#N/A</v>
      </c>
      <c r="K1012" s="11" t="e">
        <f>_xlfn.IFNA(VLOOKUP($D1012, Individual_Pitching___Dashboard[], 20, FALSE), VLOOKUP(B1012,Team_Pitching___Dashboard[[Team]:[xFIP]],20,FALSE))</f>
        <v>#N/A</v>
      </c>
      <c r="L1012" s="11" t="e">
        <f>_xlfn.IFNA(VLOOKUP($D1012, Individual_Pitching___Advanced[], 21,FALSE), VLOOKUP(B1012, Team_Pitching___Advanced[], 20, FALSE))</f>
        <v>#N/A</v>
      </c>
      <c r="M1012" s="11" t="e">
        <f>VLOOKUP($B1012, 'Team Per G'!$A$2:$G$31, 7, FALSE)</f>
        <v>#N/A</v>
      </c>
      <c r="N1012" s="11" t="e">
        <f>VLOOKUP($B1012, 'FanGraphs - Team WAR Projected'!$B$2:$E$31, 3, FALSE)/162</f>
        <v>#N/A</v>
      </c>
      <c r="O1012" s="11" t="e">
        <f t="shared" si="178"/>
        <v>#N/A</v>
      </c>
      <c r="P1012" s="11" t="e">
        <f>VLOOKUP($B1012, Team_Pitching___Advanced[[Team]:[xFIP]], 19,FALSE)</f>
        <v>#N/A</v>
      </c>
      <c r="Q1012" s="11" t="e">
        <f>VLOOKUP($B1012, Team_Pitching___Advanced[], 20, FALSE)</f>
        <v>#N/A</v>
      </c>
      <c r="R1012" s="11" t="e">
        <f>VLOOKUP($B1012, Team_Batting___Dashboard[[Team]:[wOBA]], 16, FALSE)</f>
        <v>#N/A</v>
      </c>
      <c r="S1012" s="11" t="e">
        <f>VLOOKUP($B1012, Team_Batting___Advanced[[Team]:[OPS]], 9, FALSE)</f>
        <v>#N/A</v>
      </c>
      <c r="T1012" s="11" t="e">
        <f>VLOOKUP($B1012, Team_Batting___Advanced[], 19, FALSE)</f>
        <v>#N/A</v>
      </c>
      <c r="U1012" s="11" t="e">
        <f>VLOOKUP($B1012, 'Team Per G'!$A$2:$G$31, 3, FALSE)</f>
        <v>#N/A</v>
      </c>
      <c r="V1012" s="11" t="e">
        <f>VLOOKUP($B1012, 'Team Per G'!$A$2:$G$31, 5, FALSE)</f>
        <v>#N/A</v>
      </c>
      <c r="W1012" s="11" t="e">
        <f>VLOOKUP($B1012, 'Team Per G'!$A$2:$G$31, 4, FALSE)</f>
        <v>#N/A</v>
      </c>
      <c r="X1012" s="11" t="e">
        <f>VLOOKUP($B1012, Team_Batting___Dashboard[], 22, FALSE)/$F1012</f>
        <v>#N/A</v>
      </c>
      <c r="Y1012" s="11" t="e">
        <f>VLOOKUP($B1012, 'FanGraphs - Team WAR Projected'!$B$2:$E$31, 4, FALSE)/162</f>
        <v>#N/A</v>
      </c>
      <c r="Z1012" s="11" t="e">
        <f t="shared" si="179"/>
        <v>#N/A</v>
      </c>
      <c r="AA1012" s="11" t="e">
        <f>VLOOKUP($B1012, FanGraphs_Standings[[Abbreviation]:[2024 Year to Date RS/G]], 6, FALSE)/$F1012</f>
        <v>#N/A</v>
      </c>
      <c r="AB1012" s="11" t="e">
        <f>VLOOKUP($B1012, FanGraphs_Standings[[Abbreviation]:[2024 Projected Full Season RDif]], 19, FALSE)/162</f>
        <v>#N/A</v>
      </c>
      <c r="AC1012" s="11" t="e">
        <f t="shared" si="188"/>
        <v>#N/A</v>
      </c>
      <c r="AD1012" s="11" t="e">
        <f>VLOOKUP($B1012, FanGraphs_Standings[[Abbreviation]:[2024 Projected Full Season RDif]], 5, FALSE)</f>
        <v>#N/A</v>
      </c>
      <c r="AE1012" s="11" t="e">
        <f>VLOOKUP($B1012, FanGraphs_Standings[[Abbreviation]:[2024 Projected Full Season W%]], 18, FALSE)</f>
        <v>#N/A</v>
      </c>
      <c r="AF1012" s="11" t="e">
        <f t="shared" si="180"/>
        <v>#N/A</v>
      </c>
      <c r="AG1012" s="11" t="e">
        <f>VLOOKUP($B1012, 'Home Field Adv'!$A$2:$I$31, 9, FALSE)</f>
        <v>#N/A</v>
      </c>
      <c r="AH1012" s="11" t="e">
        <f>VLOOKUP($C1012, FanGraphs_Standings[[Abbreviation]:[2024 Year to Date G]], 2, FALSE)</f>
        <v>#N/A</v>
      </c>
      <c r="AI1012" s="11" t="e">
        <f>_xlfn.IFNA(VLOOKUP($E1012, 'SP Per G'!$A$2:$D$1385, 3, FALSE), AO1012)</f>
        <v>#N/A</v>
      </c>
      <c r="AJ1012" s="11" t="e">
        <f>IF(AND(ISNA(VLOOKUP($E1012, 'SP Per G'!$A$2:$D$1385, 4, FALSE)), ISTEXT($E1012)), AI1012,IF(ISNA(VLOOKUP($E1012, 'SP Per G'!$A$2:$D$1385, 4, FALSE)), AO1012, VLOOKUP($E1012, 'SP Per G'!$A$2:$D$1385, 4, FALSE)))</f>
        <v>#N/A</v>
      </c>
      <c r="AK1012" s="11" t="e">
        <f t="shared" si="181"/>
        <v>#N/A</v>
      </c>
      <c r="AL1012" s="11" t="e">
        <f>_xlfn.IFNA(VLOOKUP($E1012, Individual_Pitching___Dashboard[], 18, FALSE), VLOOKUP($C1012,Team_Pitching___Advanced[[Team]:[SIERA]],16,FALSE))</f>
        <v>#N/A</v>
      </c>
      <c r="AM1012" s="11" t="e">
        <f>_xlfn.IFNA(VLOOKUP($E1012, Individual_Pitching___Dashboard[], 20, FALSE), VLOOKUP($C1012,Team_Pitching___Advanced[[Team]:[xFIP]],19,FALSE))</f>
        <v>#N/A</v>
      </c>
      <c r="AN1012" s="11" t="e">
        <f>_xlfn.IFNA(VLOOKUP($E1012,Individual_Pitching___Advanced[],21,FALSE),VLOOKUP($C1012,Team_Pitching___Advanced[[Team]:[SIERA]],20,FALSE))</f>
        <v>#N/A</v>
      </c>
      <c r="AO1012" s="11" t="e">
        <f>VLOOKUP($C1012, 'Team Per G'!$A$2:$G$31, 7, FALSE)</f>
        <v>#N/A</v>
      </c>
      <c r="AP1012" s="11" t="e">
        <f>VLOOKUP($C1012, 'FanGraphs - Team WAR Projected'!$B$2:$E$31, 3, FALSE)/162</f>
        <v>#N/A</v>
      </c>
      <c r="AQ1012" s="11" t="e">
        <f t="shared" si="182"/>
        <v>#N/A</v>
      </c>
      <c r="AR1012" s="11" t="e">
        <f>VLOOKUP($C1012, Team_Pitching___Advanced[[Team]:[xFIP]], 19,FALSE)</f>
        <v>#N/A</v>
      </c>
      <c r="AS1012" s="11" t="e">
        <f>VLOOKUP($C1012, Team_Pitching___Advanced[], 20, FALSE)</f>
        <v>#N/A</v>
      </c>
      <c r="AT1012" s="11" t="e">
        <f>VLOOKUP($C1012, Team_Batting___Dashboard[[Team]:[wOBA]], 16, FALSE)</f>
        <v>#N/A</v>
      </c>
      <c r="AU1012" s="11" t="e">
        <f>VLOOKUP($C1012, Team_Batting___Advanced[[Team]:[OPS]], 9, FALSE)</f>
        <v>#N/A</v>
      </c>
      <c r="AV1012" s="11" t="e">
        <f>VLOOKUP($C1012, Team_Batting___Advanced[], 19, FALSE)</f>
        <v>#N/A</v>
      </c>
      <c r="AW1012" s="11" t="e">
        <f>VLOOKUP($C1012, 'Team Per G'!$A$2:$G$31, 3, FALSE)</f>
        <v>#N/A</v>
      </c>
      <c r="AX1012" s="11" t="e">
        <f>VLOOKUP($C1012, 'Team Per G'!$A$2:$G$31, 5, FALSE)</f>
        <v>#N/A</v>
      </c>
      <c r="AY1012" s="11" t="e">
        <f>VLOOKUP($C1012, 'Team Per G'!$A$2:$G$31, 4, FALSE)</f>
        <v>#N/A</v>
      </c>
      <c r="AZ1012" s="11" t="e">
        <f>VLOOKUP($C1012, Team_Batting___Dashboard[], 22, FALSE)/$AH1012</f>
        <v>#N/A</v>
      </c>
      <c r="BA1012" s="11" t="e">
        <f>VLOOKUP($C1012, 'FanGraphs - Team WAR Projected'!$B$2:$E$31, 4, FALSE)/162</f>
        <v>#N/A</v>
      </c>
      <c r="BB1012" s="11" t="e">
        <f t="shared" si="183"/>
        <v>#N/A</v>
      </c>
      <c r="BC1012" s="11" t="e">
        <f>VLOOKUP($C1012, FanGraphs_Standings[[Abbreviation]:[2024 Year to Date RS/G]], 6, FALSE)/$AH1012</f>
        <v>#N/A</v>
      </c>
      <c r="BD1012" s="11" t="e">
        <f>VLOOKUP($C1012, FanGraphs_Standings[[Abbreviation]:[2024 Projected Full Season RDif]], 19, FALSE)/162</f>
        <v>#N/A</v>
      </c>
      <c r="BE1012" s="11" t="e">
        <f t="shared" si="184"/>
        <v>#N/A</v>
      </c>
      <c r="BF1012" s="11" t="e">
        <f>VLOOKUP($C1012, FanGraphs_Standings[[Abbreviation]:[2024 Projected Full Season RDif]], 5, FALSE)</f>
        <v>#N/A</v>
      </c>
      <c r="BG1012" s="11" t="e">
        <f>VLOOKUP($C1012, FanGraphs_Standings[[Abbreviation]:[2024 Projected Full Season W%]], 18, FALSE)</f>
        <v>#N/A</v>
      </c>
      <c r="BH1012" s="11" t="e">
        <f t="shared" si="185"/>
        <v>#N/A</v>
      </c>
      <c r="BI1012" s="11" t="e">
        <f>VLOOKUP($C1012, 'Home Field Adv'!$A$2:$K$31, 11, FALSE)</f>
        <v>#N/A</v>
      </c>
      <c r="BL1012" s="12" t="str">
        <f t="shared" si="186"/>
        <v/>
      </c>
      <c r="BM1012" s="12" t="str">
        <f t="shared" si="189"/>
        <v/>
      </c>
      <c r="BN1012" s="12" t="str">
        <f t="shared" si="187"/>
        <v/>
      </c>
    </row>
    <row r="1013" spans="6:66" x14ac:dyDescent="0.45">
      <c r="F1013" s="11" t="e">
        <f>VLOOKUP($B1013, FanGraphs_Standings[[Abbreviation]:[2024 Year to Date G]], 2, FALSE)</f>
        <v>#N/A</v>
      </c>
      <c r="G1013" s="11" t="e">
        <f>_xlfn.IFNA(VLOOKUP($D1013, 'SP Per G'!$A$2:$D$1385, 3, FALSE),M1013)</f>
        <v>#N/A</v>
      </c>
      <c r="H1013" s="11" t="e">
        <f>IF(AND(ISNA(VLOOKUP($D1013, 'SP Per G'!$A$2:$D$1385, 4, FALSE)), ISTEXT($D1013)), G1013,IF(ISNA(VLOOKUP($D1013, 'SP Per G'!$A$2:$D$1385, 4, FALSE)), M1013, VLOOKUP($D1013, 'SP Per G'!$A$2:$D$1385, 4, FALSE)))</f>
        <v>#N/A</v>
      </c>
      <c r="I1013" s="11" t="e">
        <f t="shared" si="177"/>
        <v>#N/A</v>
      </c>
      <c r="J1013" s="11" t="e">
        <f>_xlfn.IFNA(VLOOKUP($D1013,Individual_Pitching___Dashboard[],18,FALSE),VLOOKUP(B1013,Team_Pitching___Dashboard[[Team]:[ERA]],17,FALSE))</f>
        <v>#N/A</v>
      </c>
      <c r="K1013" s="11" t="e">
        <f>_xlfn.IFNA(VLOOKUP($D1013, Individual_Pitching___Dashboard[], 20, FALSE), VLOOKUP(B1013,Team_Pitching___Dashboard[[Team]:[xFIP]],20,FALSE))</f>
        <v>#N/A</v>
      </c>
      <c r="L1013" s="11" t="e">
        <f>_xlfn.IFNA(VLOOKUP($D1013, Individual_Pitching___Advanced[], 21,FALSE), VLOOKUP(B1013, Team_Pitching___Advanced[], 20, FALSE))</f>
        <v>#N/A</v>
      </c>
      <c r="M1013" s="11" t="e">
        <f>VLOOKUP($B1013, 'Team Per G'!$A$2:$G$31, 7, FALSE)</f>
        <v>#N/A</v>
      </c>
      <c r="N1013" s="11" t="e">
        <f>VLOOKUP($B1013, 'FanGraphs - Team WAR Projected'!$B$2:$E$31, 3, FALSE)/162</f>
        <v>#N/A</v>
      </c>
      <c r="O1013" s="11" t="e">
        <f t="shared" si="178"/>
        <v>#N/A</v>
      </c>
      <c r="P1013" s="11" t="e">
        <f>VLOOKUP($B1013, Team_Pitching___Advanced[[Team]:[xFIP]], 19,FALSE)</f>
        <v>#N/A</v>
      </c>
      <c r="Q1013" s="11" t="e">
        <f>VLOOKUP($B1013, Team_Pitching___Advanced[], 20, FALSE)</f>
        <v>#N/A</v>
      </c>
      <c r="R1013" s="11" t="e">
        <f>VLOOKUP($B1013, Team_Batting___Dashboard[[Team]:[wOBA]], 16, FALSE)</f>
        <v>#N/A</v>
      </c>
      <c r="S1013" s="11" t="e">
        <f>VLOOKUP($B1013, Team_Batting___Advanced[[Team]:[OPS]], 9, FALSE)</f>
        <v>#N/A</v>
      </c>
      <c r="T1013" s="11" t="e">
        <f>VLOOKUP($B1013, Team_Batting___Advanced[], 19, FALSE)</f>
        <v>#N/A</v>
      </c>
      <c r="U1013" s="11" t="e">
        <f>VLOOKUP($B1013, 'Team Per G'!$A$2:$G$31, 3, FALSE)</f>
        <v>#N/A</v>
      </c>
      <c r="V1013" s="11" t="e">
        <f>VLOOKUP($B1013, 'Team Per G'!$A$2:$G$31, 5, FALSE)</f>
        <v>#N/A</v>
      </c>
      <c r="W1013" s="11" t="e">
        <f>VLOOKUP($B1013, 'Team Per G'!$A$2:$G$31, 4, FALSE)</f>
        <v>#N/A</v>
      </c>
      <c r="X1013" s="11" t="e">
        <f>VLOOKUP($B1013, Team_Batting___Dashboard[], 22, FALSE)/$F1013</f>
        <v>#N/A</v>
      </c>
      <c r="Y1013" s="11" t="e">
        <f>VLOOKUP($B1013, 'FanGraphs - Team WAR Projected'!$B$2:$E$31, 4, FALSE)/162</f>
        <v>#N/A</v>
      </c>
      <c r="Z1013" s="11" t="e">
        <f t="shared" si="179"/>
        <v>#N/A</v>
      </c>
      <c r="AA1013" s="11" t="e">
        <f>VLOOKUP($B1013, FanGraphs_Standings[[Abbreviation]:[2024 Year to Date RS/G]], 6, FALSE)/$F1013</f>
        <v>#N/A</v>
      </c>
      <c r="AB1013" s="11" t="e">
        <f>VLOOKUP($B1013, FanGraphs_Standings[[Abbreviation]:[2024 Projected Full Season RDif]], 19, FALSE)/162</f>
        <v>#N/A</v>
      </c>
      <c r="AC1013" s="11" t="e">
        <f t="shared" si="188"/>
        <v>#N/A</v>
      </c>
      <c r="AD1013" s="11" t="e">
        <f>VLOOKUP($B1013, FanGraphs_Standings[[Abbreviation]:[2024 Projected Full Season RDif]], 5, FALSE)</f>
        <v>#N/A</v>
      </c>
      <c r="AE1013" s="11" t="e">
        <f>VLOOKUP($B1013, FanGraphs_Standings[[Abbreviation]:[2024 Projected Full Season W%]], 18, FALSE)</f>
        <v>#N/A</v>
      </c>
      <c r="AF1013" s="11" t="e">
        <f t="shared" si="180"/>
        <v>#N/A</v>
      </c>
      <c r="AG1013" s="11" t="e">
        <f>VLOOKUP($B1013, 'Home Field Adv'!$A$2:$I$31, 9, FALSE)</f>
        <v>#N/A</v>
      </c>
      <c r="AH1013" s="11" t="e">
        <f>VLOOKUP($C1013, FanGraphs_Standings[[Abbreviation]:[2024 Year to Date G]], 2, FALSE)</f>
        <v>#N/A</v>
      </c>
      <c r="AI1013" s="11" t="e">
        <f>_xlfn.IFNA(VLOOKUP($E1013, 'SP Per G'!$A$2:$D$1385, 3, FALSE), AO1013)</f>
        <v>#N/A</v>
      </c>
      <c r="AJ1013" s="11" t="e">
        <f>IF(AND(ISNA(VLOOKUP($E1013, 'SP Per G'!$A$2:$D$1385, 4, FALSE)), ISTEXT($E1013)), AI1013,IF(ISNA(VLOOKUP($E1013, 'SP Per G'!$A$2:$D$1385, 4, FALSE)), AO1013, VLOOKUP($E1013, 'SP Per G'!$A$2:$D$1385, 4, FALSE)))</f>
        <v>#N/A</v>
      </c>
      <c r="AK1013" s="11" t="e">
        <f t="shared" si="181"/>
        <v>#N/A</v>
      </c>
      <c r="AL1013" s="11" t="e">
        <f>_xlfn.IFNA(VLOOKUP($E1013, Individual_Pitching___Dashboard[], 18, FALSE), VLOOKUP($C1013,Team_Pitching___Advanced[[Team]:[SIERA]],16,FALSE))</f>
        <v>#N/A</v>
      </c>
      <c r="AM1013" s="11" t="e">
        <f>_xlfn.IFNA(VLOOKUP($E1013, Individual_Pitching___Dashboard[], 20, FALSE), VLOOKUP($C1013,Team_Pitching___Advanced[[Team]:[xFIP]],19,FALSE))</f>
        <v>#N/A</v>
      </c>
      <c r="AN1013" s="11" t="e">
        <f>_xlfn.IFNA(VLOOKUP($E1013,Individual_Pitching___Advanced[],21,FALSE),VLOOKUP($C1013,Team_Pitching___Advanced[[Team]:[SIERA]],20,FALSE))</f>
        <v>#N/A</v>
      </c>
      <c r="AO1013" s="11" t="e">
        <f>VLOOKUP($C1013, 'Team Per G'!$A$2:$G$31, 7, FALSE)</f>
        <v>#N/A</v>
      </c>
      <c r="AP1013" s="11" t="e">
        <f>VLOOKUP($C1013, 'FanGraphs - Team WAR Projected'!$B$2:$E$31, 3, FALSE)/162</f>
        <v>#N/A</v>
      </c>
      <c r="AQ1013" s="11" t="e">
        <f t="shared" si="182"/>
        <v>#N/A</v>
      </c>
      <c r="AR1013" s="11" t="e">
        <f>VLOOKUP($C1013, Team_Pitching___Advanced[[Team]:[xFIP]], 19,FALSE)</f>
        <v>#N/A</v>
      </c>
      <c r="AS1013" s="11" t="e">
        <f>VLOOKUP($C1013, Team_Pitching___Advanced[], 20, FALSE)</f>
        <v>#N/A</v>
      </c>
      <c r="AT1013" s="11" t="e">
        <f>VLOOKUP($C1013, Team_Batting___Dashboard[[Team]:[wOBA]], 16, FALSE)</f>
        <v>#N/A</v>
      </c>
      <c r="AU1013" s="11" t="e">
        <f>VLOOKUP($C1013, Team_Batting___Advanced[[Team]:[OPS]], 9, FALSE)</f>
        <v>#N/A</v>
      </c>
      <c r="AV1013" s="11" t="e">
        <f>VLOOKUP($C1013, Team_Batting___Advanced[], 19, FALSE)</f>
        <v>#N/A</v>
      </c>
      <c r="AW1013" s="11" t="e">
        <f>VLOOKUP($C1013, 'Team Per G'!$A$2:$G$31, 3, FALSE)</f>
        <v>#N/A</v>
      </c>
      <c r="AX1013" s="11" t="e">
        <f>VLOOKUP($C1013, 'Team Per G'!$A$2:$G$31, 5, FALSE)</f>
        <v>#N/A</v>
      </c>
      <c r="AY1013" s="11" t="e">
        <f>VLOOKUP($C1013, 'Team Per G'!$A$2:$G$31, 4, FALSE)</f>
        <v>#N/A</v>
      </c>
      <c r="AZ1013" s="11" t="e">
        <f>VLOOKUP($C1013, Team_Batting___Dashboard[], 22, FALSE)/$AH1013</f>
        <v>#N/A</v>
      </c>
      <c r="BA1013" s="11" t="e">
        <f>VLOOKUP($C1013, 'FanGraphs - Team WAR Projected'!$B$2:$E$31, 4, FALSE)/162</f>
        <v>#N/A</v>
      </c>
      <c r="BB1013" s="11" t="e">
        <f t="shared" si="183"/>
        <v>#N/A</v>
      </c>
      <c r="BC1013" s="11" t="e">
        <f>VLOOKUP($C1013, FanGraphs_Standings[[Abbreviation]:[2024 Year to Date RS/G]], 6, FALSE)/$AH1013</f>
        <v>#N/A</v>
      </c>
      <c r="BD1013" s="11" t="e">
        <f>VLOOKUP($C1013, FanGraphs_Standings[[Abbreviation]:[2024 Projected Full Season RDif]], 19, FALSE)/162</f>
        <v>#N/A</v>
      </c>
      <c r="BE1013" s="11" t="e">
        <f t="shared" si="184"/>
        <v>#N/A</v>
      </c>
      <c r="BF1013" s="11" t="e">
        <f>VLOOKUP($C1013, FanGraphs_Standings[[Abbreviation]:[2024 Projected Full Season RDif]], 5, FALSE)</f>
        <v>#N/A</v>
      </c>
      <c r="BG1013" s="11" t="e">
        <f>VLOOKUP($C1013, FanGraphs_Standings[[Abbreviation]:[2024 Projected Full Season W%]], 18, FALSE)</f>
        <v>#N/A</v>
      </c>
      <c r="BH1013" s="11" t="e">
        <f t="shared" si="185"/>
        <v>#N/A</v>
      </c>
      <c r="BI1013" s="11" t="e">
        <f>VLOOKUP($C1013, 'Home Field Adv'!$A$2:$K$31, 11, FALSE)</f>
        <v>#N/A</v>
      </c>
      <c r="BL1013" s="12" t="str">
        <f t="shared" si="186"/>
        <v/>
      </c>
      <c r="BM1013" s="12" t="str">
        <f t="shared" si="189"/>
        <v/>
      </c>
      <c r="BN1013" s="12" t="str">
        <f t="shared" si="187"/>
        <v/>
      </c>
    </row>
    <row r="1014" spans="6:66" x14ac:dyDescent="0.45">
      <c r="F1014" s="11" t="e">
        <f>VLOOKUP($B1014, FanGraphs_Standings[[Abbreviation]:[2024 Year to Date G]], 2, FALSE)</f>
        <v>#N/A</v>
      </c>
      <c r="G1014" s="11" t="e">
        <f>_xlfn.IFNA(VLOOKUP($D1014, 'SP Per G'!$A$2:$D$1385, 3, FALSE),M1014)</f>
        <v>#N/A</v>
      </c>
      <c r="H1014" s="11" t="e">
        <f>IF(AND(ISNA(VLOOKUP($D1014, 'SP Per G'!$A$2:$D$1385, 4, FALSE)), ISTEXT($D1014)), G1014,IF(ISNA(VLOOKUP($D1014, 'SP Per G'!$A$2:$D$1385, 4, FALSE)), M1014, VLOOKUP($D1014, 'SP Per G'!$A$2:$D$1385, 4, FALSE)))</f>
        <v>#N/A</v>
      </c>
      <c r="I1014" s="11" t="e">
        <f t="shared" si="177"/>
        <v>#N/A</v>
      </c>
      <c r="J1014" s="11" t="e">
        <f>_xlfn.IFNA(VLOOKUP($D1014,Individual_Pitching___Dashboard[],18,FALSE),VLOOKUP(B1014,Team_Pitching___Dashboard[[Team]:[ERA]],17,FALSE))</f>
        <v>#N/A</v>
      </c>
      <c r="K1014" s="11" t="e">
        <f>_xlfn.IFNA(VLOOKUP($D1014, Individual_Pitching___Dashboard[], 20, FALSE), VLOOKUP(B1014,Team_Pitching___Dashboard[[Team]:[xFIP]],20,FALSE))</f>
        <v>#N/A</v>
      </c>
      <c r="L1014" s="11" t="e">
        <f>_xlfn.IFNA(VLOOKUP($D1014, Individual_Pitching___Advanced[], 21,FALSE), VLOOKUP(B1014, Team_Pitching___Advanced[], 20, FALSE))</f>
        <v>#N/A</v>
      </c>
      <c r="M1014" s="11" t="e">
        <f>VLOOKUP($B1014, 'Team Per G'!$A$2:$G$31, 7, FALSE)</f>
        <v>#N/A</v>
      </c>
      <c r="N1014" s="11" t="e">
        <f>VLOOKUP($B1014, 'FanGraphs - Team WAR Projected'!$B$2:$E$31, 3, FALSE)/162</f>
        <v>#N/A</v>
      </c>
      <c r="O1014" s="11" t="e">
        <f t="shared" si="178"/>
        <v>#N/A</v>
      </c>
      <c r="P1014" s="11" t="e">
        <f>VLOOKUP($B1014, Team_Pitching___Advanced[[Team]:[xFIP]], 19,FALSE)</f>
        <v>#N/A</v>
      </c>
      <c r="Q1014" s="11" t="e">
        <f>VLOOKUP($B1014, Team_Pitching___Advanced[], 20, FALSE)</f>
        <v>#N/A</v>
      </c>
      <c r="R1014" s="11" t="e">
        <f>VLOOKUP($B1014, Team_Batting___Dashboard[[Team]:[wOBA]], 16, FALSE)</f>
        <v>#N/A</v>
      </c>
      <c r="S1014" s="11" t="e">
        <f>VLOOKUP($B1014, Team_Batting___Advanced[[Team]:[OPS]], 9, FALSE)</f>
        <v>#N/A</v>
      </c>
      <c r="T1014" s="11" t="e">
        <f>VLOOKUP($B1014, Team_Batting___Advanced[], 19, FALSE)</f>
        <v>#N/A</v>
      </c>
      <c r="U1014" s="11" t="e">
        <f>VLOOKUP($B1014, 'Team Per G'!$A$2:$G$31, 3, FALSE)</f>
        <v>#N/A</v>
      </c>
      <c r="V1014" s="11" t="e">
        <f>VLOOKUP($B1014, 'Team Per G'!$A$2:$G$31, 5, FALSE)</f>
        <v>#N/A</v>
      </c>
      <c r="W1014" s="11" t="e">
        <f>VLOOKUP($B1014, 'Team Per G'!$A$2:$G$31, 4, FALSE)</f>
        <v>#N/A</v>
      </c>
      <c r="X1014" s="11" t="e">
        <f>VLOOKUP($B1014, Team_Batting___Dashboard[], 22, FALSE)/$F1014</f>
        <v>#N/A</v>
      </c>
      <c r="Y1014" s="11" t="e">
        <f>VLOOKUP($B1014, 'FanGraphs - Team WAR Projected'!$B$2:$E$31, 4, FALSE)/162</f>
        <v>#N/A</v>
      </c>
      <c r="Z1014" s="11" t="e">
        <f t="shared" si="179"/>
        <v>#N/A</v>
      </c>
      <c r="AA1014" s="11" t="e">
        <f>VLOOKUP($B1014, FanGraphs_Standings[[Abbreviation]:[2024 Year to Date RS/G]], 6, FALSE)/$F1014</f>
        <v>#N/A</v>
      </c>
      <c r="AB1014" s="11" t="e">
        <f>VLOOKUP($B1014, FanGraphs_Standings[[Abbreviation]:[2024 Projected Full Season RDif]], 19, FALSE)/162</f>
        <v>#N/A</v>
      </c>
      <c r="AC1014" s="11" t="e">
        <f t="shared" si="188"/>
        <v>#N/A</v>
      </c>
      <c r="AD1014" s="11" t="e">
        <f>VLOOKUP($B1014, FanGraphs_Standings[[Abbreviation]:[2024 Projected Full Season RDif]], 5, FALSE)</f>
        <v>#N/A</v>
      </c>
      <c r="AE1014" s="11" t="e">
        <f>VLOOKUP($B1014, FanGraphs_Standings[[Abbreviation]:[2024 Projected Full Season W%]], 18, FALSE)</f>
        <v>#N/A</v>
      </c>
      <c r="AF1014" s="11" t="e">
        <f t="shared" si="180"/>
        <v>#N/A</v>
      </c>
      <c r="AG1014" s="11" t="e">
        <f>VLOOKUP($B1014, 'Home Field Adv'!$A$2:$I$31, 9, FALSE)</f>
        <v>#N/A</v>
      </c>
      <c r="AH1014" s="11" t="e">
        <f>VLOOKUP($C1014, FanGraphs_Standings[[Abbreviation]:[2024 Year to Date G]], 2, FALSE)</f>
        <v>#N/A</v>
      </c>
      <c r="AI1014" s="11" t="e">
        <f>_xlfn.IFNA(VLOOKUP($E1014, 'SP Per G'!$A$2:$D$1385, 3, FALSE), AO1014)</f>
        <v>#N/A</v>
      </c>
      <c r="AJ1014" s="11" t="e">
        <f>IF(AND(ISNA(VLOOKUP($E1014, 'SP Per G'!$A$2:$D$1385, 4, FALSE)), ISTEXT($E1014)), AI1014,IF(ISNA(VLOOKUP($E1014, 'SP Per G'!$A$2:$D$1385, 4, FALSE)), AO1014, VLOOKUP($E1014, 'SP Per G'!$A$2:$D$1385, 4, FALSE)))</f>
        <v>#N/A</v>
      </c>
      <c r="AK1014" s="11" t="e">
        <f t="shared" si="181"/>
        <v>#N/A</v>
      </c>
      <c r="AL1014" s="11" t="e">
        <f>_xlfn.IFNA(VLOOKUP($E1014, Individual_Pitching___Dashboard[], 18, FALSE), VLOOKUP($C1014,Team_Pitching___Advanced[[Team]:[SIERA]],16,FALSE))</f>
        <v>#N/A</v>
      </c>
      <c r="AM1014" s="11" t="e">
        <f>_xlfn.IFNA(VLOOKUP($E1014, Individual_Pitching___Dashboard[], 20, FALSE), VLOOKUP($C1014,Team_Pitching___Advanced[[Team]:[xFIP]],19,FALSE))</f>
        <v>#N/A</v>
      </c>
      <c r="AN1014" s="11" t="e">
        <f>_xlfn.IFNA(VLOOKUP($E1014,Individual_Pitching___Advanced[],21,FALSE),VLOOKUP($C1014,Team_Pitching___Advanced[[Team]:[SIERA]],20,FALSE))</f>
        <v>#N/A</v>
      </c>
      <c r="AO1014" s="11" t="e">
        <f>VLOOKUP($C1014, 'Team Per G'!$A$2:$G$31, 7, FALSE)</f>
        <v>#N/A</v>
      </c>
      <c r="AP1014" s="11" t="e">
        <f>VLOOKUP($C1014, 'FanGraphs - Team WAR Projected'!$B$2:$E$31, 3, FALSE)/162</f>
        <v>#N/A</v>
      </c>
      <c r="AQ1014" s="11" t="e">
        <f t="shared" si="182"/>
        <v>#N/A</v>
      </c>
      <c r="AR1014" s="11" t="e">
        <f>VLOOKUP($C1014, Team_Pitching___Advanced[[Team]:[xFIP]], 19,FALSE)</f>
        <v>#N/A</v>
      </c>
      <c r="AS1014" s="11" t="e">
        <f>VLOOKUP($C1014, Team_Pitching___Advanced[], 20, FALSE)</f>
        <v>#N/A</v>
      </c>
      <c r="AT1014" s="11" t="e">
        <f>VLOOKUP($C1014, Team_Batting___Dashboard[[Team]:[wOBA]], 16, FALSE)</f>
        <v>#N/A</v>
      </c>
      <c r="AU1014" s="11" t="e">
        <f>VLOOKUP($C1014, Team_Batting___Advanced[[Team]:[OPS]], 9, FALSE)</f>
        <v>#N/A</v>
      </c>
      <c r="AV1014" s="11" t="e">
        <f>VLOOKUP($C1014, Team_Batting___Advanced[], 19, FALSE)</f>
        <v>#N/A</v>
      </c>
      <c r="AW1014" s="11" t="e">
        <f>VLOOKUP($C1014, 'Team Per G'!$A$2:$G$31, 3, FALSE)</f>
        <v>#N/A</v>
      </c>
      <c r="AX1014" s="11" t="e">
        <f>VLOOKUP($C1014, 'Team Per G'!$A$2:$G$31, 5, FALSE)</f>
        <v>#N/A</v>
      </c>
      <c r="AY1014" s="11" t="e">
        <f>VLOOKUP($C1014, 'Team Per G'!$A$2:$G$31, 4, FALSE)</f>
        <v>#N/A</v>
      </c>
      <c r="AZ1014" s="11" t="e">
        <f>VLOOKUP($C1014, Team_Batting___Dashboard[], 22, FALSE)/$AH1014</f>
        <v>#N/A</v>
      </c>
      <c r="BA1014" s="11" t="e">
        <f>VLOOKUP($C1014, 'FanGraphs - Team WAR Projected'!$B$2:$E$31, 4, FALSE)/162</f>
        <v>#N/A</v>
      </c>
      <c r="BB1014" s="11" t="e">
        <f t="shared" si="183"/>
        <v>#N/A</v>
      </c>
      <c r="BC1014" s="11" t="e">
        <f>VLOOKUP($C1014, FanGraphs_Standings[[Abbreviation]:[2024 Year to Date RS/G]], 6, FALSE)/$AH1014</f>
        <v>#N/A</v>
      </c>
      <c r="BD1014" s="11" t="e">
        <f>VLOOKUP($C1014, FanGraphs_Standings[[Abbreviation]:[2024 Projected Full Season RDif]], 19, FALSE)/162</f>
        <v>#N/A</v>
      </c>
      <c r="BE1014" s="11" t="e">
        <f t="shared" si="184"/>
        <v>#N/A</v>
      </c>
      <c r="BF1014" s="11" t="e">
        <f>VLOOKUP($C1014, FanGraphs_Standings[[Abbreviation]:[2024 Projected Full Season RDif]], 5, FALSE)</f>
        <v>#N/A</v>
      </c>
      <c r="BG1014" s="11" t="e">
        <f>VLOOKUP($C1014, FanGraphs_Standings[[Abbreviation]:[2024 Projected Full Season W%]], 18, FALSE)</f>
        <v>#N/A</v>
      </c>
      <c r="BH1014" s="11" t="e">
        <f t="shared" si="185"/>
        <v>#N/A</v>
      </c>
      <c r="BI1014" s="11" t="e">
        <f>VLOOKUP($C1014, 'Home Field Adv'!$A$2:$K$31, 11, FALSE)</f>
        <v>#N/A</v>
      </c>
      <c r="BL1014" s="12" t="str">
        <f t="shared" si="186"/>
        <v/>
      </c>
      <c r="BM1014" s="12" t="str">
        <f t="shared" si="189"/>
        <v/>
      </c>
      <c r="BN1014" s="12" t="str">
        <f t="shared" si="187"/>
        <v/>
      </c>
    </row>
    <row r="1015" spans="6:66" x14ac:dyDescent="0.45">
      <c r="F1015" s="11" t="e">
        <f>VLOOKUP($B1015, FanGraphs_Standings[[Abbreviation]:[2024 Year to Date G]], 2, FALSE)</f>
        <v>#N/A</v>
      </c>
      <c r="G1015" s="11" t="e">
        <f>_xlfn.IFNA(VLOOKUP($D1015, 'SP Per G'!$A$2:$D$1385, 3, FALSE),M1015)</f>
        <v>#N/A</v>
      </c>
      <c r="H1015" s="11" t="e">
        <f>IF(AND(ISNA(VLOOKUP($D1015, 'SP Per G'!$A$2:$D$1385, 4, FALSE)), ISTEXT($D1015)), G1015,IF(ISNA(VLOOKUP($D1015, 'SP Per G'!$A$2:$D$1385, 4, FALSE)), M1015, VLOOKUP($D1015, 'SP Per G'!$A$2:$D$1385, 4, FALSE)))</f>
        <v>#N/A</v>
      </c>
      <c r="I1015" s="11" t="e">
        <f t="shared" si="177"/>
        <v>#N/A</v>
      </c>
      <c r="J1015" s="11" t="e">
        <f>_xlfn.IFNA(VLOOKUP($D1015,Individual_Pitching___Dashboard[],18,FALSE),VLOOKUP(B1015,Team_Pitching___Dashboard[[Team]:[ERA]],17,FALSE))</f>
        <v>#N/A</v>
      </c>
      <c r="K1015" s="11" t="e">
        <f>_xlfn.IFNA(VLOOKUP($D1015, Individual_Pitching___Dashboard[], 20, FALSE), VLOOKUP(B1015,Team_Pitching___Dashboard[[Team]:[xFIP]],20,FALSE))</f>
        <v>#N/A</v>
      </c>
      <c r="L1015" s="11" t="e">
        <f>_xlfn.IFNA(VLOOKUP($D1015, Individual_Pitching___Advanced[], 21,FALSE), VLOOKUP(B1015, Team_Pitching___Advanced[], 20, FALSE))</f>
        <v>#N/A</v>
      </c>
      <c r="M1015" s="11" t="e">
        <f>VLOOKUP($B1015, 'Team Per G'!$A$2:$G$31, 7, FALSE)</f>
        <v>#N/A</v>
      </c>
      <c r="N1015" s="11" t="e">
        <f>VLOOKUP($B1015, 'FanGraphs - Team WAR Projected'!$B$2:$E$31, 3, FALSE)/162</f>
        <v>#N/A</v>
      </c>
      <c r="O1015" s="11" t="e">
        <f t="shared" si="178"/>
        <v>#N/A</v>
      </c>
      <c r="P1015" s="11" t="e">
        <f>VLOOKUP($B1015, Team_Pitching___Advanced[[Team]:[xFIP]], 19,FALSE)</f>
        <v>#N/A</v>
      </c>
      <c r="Q1015" s="11" t="e">
        <f>VLOOKUP($B1015, Team_Pitching___Advanced[], 20, FALSE)</f>
        <v>#N/A</v>
      </c>
      <c r="R1015" s="11" t="e">
        <f>VLOOKUP($B1015, Team_Batting___Dashboard[[Team]:[wOBA]], 16, FALSE)</f>
        <v>#N/A</v>
      </c>
      <c r="S1015" s="11" t="e">
        <f>VLOOKUP($B1015, Team_Batting___Advanced[[Team]:[OPS]], 9, FALSE)</f>
        <v>#N/A</v>
      </c>
      <c r="T1015" s="11" t="e">
        <f>VLOOKUP($B1015, Team_Batting___Advanced[], 19, FALSE)</f>
        <v>#N/A</v>
      </c>
      <c r="U1015" s="11" t="e">
        <f>VLOOKUP($B1015, 'Team Per G'!$A$2:$G$31, 3, FALSE)</f>
        <v>#N/A</v>
      </c>
      <c r="V1015" s="11" t="e">
        <f>VLOOKUP($B1015, 'Team Per G'!$A$2:$G$31, 5, FALSE)</f>
        <v>#N/A</v>
      </c>
      <c r="W1015" s="11" t="e">
        <f>VLOOKUP($B1015, 'Team Per G'!$A$2:$G$31, 4, FALSE)</f>
        <v>#N/A</v>
      </c>
      <c r="X1015" s="11" t="e">
        <f>VLOOKUP($B1015, Team_Batting___Dashboard[], 22, FALSE)/$F1015</f>
        <v>#N/A</v>
      </c>
      <c r="Y1015" s="11" t="e">
        <f>VLOOKUP($B1015, 'FanGraphs - Team WAR Projected'!$B$2:$E$31, 4, FALSE)/162</f>
        <v>#N/A</v>
      </c>
      <c r="Z1015" s="11" t="e">
        <f t="shared" si="179"/>
        <v>#N/A</v>
      </c>
      <c r="AA1015" s="11" t="e">
        <f>VLOOKUP($B1015, FanGraphs_Standings[[Abbreviation]:[2024 Year to Date RS/G]], 6, FALSE)/$F1015</f>
        <v>#N/A</v>
      </c>
      <c r="AB1015" s="11" t="e">
        <f>VLOOKUP($B1015, FanGraphs_Standings[[Abbreviation]:[2024 Projected Full Season RDif]], 19, FALSE)/162</f>
        <v>#N/A</v>
      </c>
      <c r="AC1015" s="11" t="e">
        <f t="shared" si="188"/>
        <v>#N/A</v>
      </c>
      <c r="AD1015" s="11" t="e">
        <f>VLOOKUP($B1015, FanGraphs_Standings[[Abbreviation]:[2024 Projected Full Season RDif]], 5, FALSE)</f>
        <v>#N/A</v>
      </c>
      <c r="AE1015" s="11" t="e">
        <f>VLOOKUP($B1015, FanGraphs_Standings[[Abbreviation]:[2024 Projected Full Season W%]], 18, FALSE)</f>
        <v>#N/A</v>
      </c>
      <c r="AF1015" s="11" t="e">
        <f t="shared" si="180"/>
        <v>#N/A</v>
      </c>
      <c r="AG1015" s="11" t="e">
        <f>VLOOKUP($B1015, 'Home Field Adv'!$A$2:$I$31, 9, FALSE)</f>
        <v>#N/A</v>
      </c>
      <c r="AH1015" s="11" t="e">
        <f>VLOOKUP($C1015, FanGraphs_Standings[[Abbreviation]:[2024 Year to Date G]], 2, FALSE)</f>
        <v>#N/A</v>
      </c>
      <c r="AI1015" s="11" t="e">
        <f>_xlfn.IFNA(VLOOKUP($E1015, 'SP Per G'!$A$2:$D$1385, 3, FALSE), AO1015)</f>
        <v>#N/A</v>
      </c>
      <c r="AJ1015" s="11" t="e">
        <f>IF(AND(ISNA(VLOOKUP($E1015, 'SP Per G'!$A$2:$D$1385, 4, FALSE)), ISTEXT($E1015)), AI1015,IF(ISNA(VLOOKUP($E1015, 'SP Per G'!$A$2:$D$1385, 4, FALSE)), AO1015, VLOOKUP($E1015, 'SP Per G'!$A$2:$D$1385, 4, FALSE)))</f>
        <v>#N/A</v>
      </c>
      <c r="AK1015" s="11" t="e">
        <f t="shared" si="181"/>
        <v>#N/A</v>
      </c>
      <c r="AL1015" s="11" t="e">
        <f>_xlfn.IFNA(VLOOKUP($E1015, Individual_Pitching___Dashboard[], 18, FALSE), VLOOKUP($C1015,Team_Pitching___Advanced[[Team]:[SIERA]],16,FALSE))</f>
        <v>#N/A</v>
      </c>
      <c r="AM1015" s="11" t="e">
        <f>_xlfn.IFNA(VLOOKUP($E1015, Individual_Pitching___Dashboard[], 20, FALSE), VLOOKUP($C1015,Team_Pitching___Advanced[[Team]:[xFIP]],19,FALSE))</f>
        <v>#N/A</v>
      </c>
      <c r="AN1015" s="11" t="e">
        <f>_xlfn.IFNA(VLOOKUP($E1015,Individual_Pitching___Advanced[],21,FALSE),VLOOKUP($C1015,Team_Pitching___Advanced[[Team]:[SIERA]],20,FALSE))</f>
        <v>#N/A</v>
      </c>
      <c r="AO1015" s="11" t="e">
        <f>VLOOKUP($C1015, 'Team Per G'!$A$2:$G$31, 7, FALSE)</f>
        <v>#N/A</v>
      </c>
      <c r="AP1015" s="11" t="e">
        <f>VLOOKUP($C1015, 'FanGraphs - Team WAR Projected'!$B$2:$E$31, 3, FALSE)/162</f>
        <v>#N/A</v>
      </c>
      <c r="AQ1015" s="11" t="e">
        <f t="shared" si="182"/>
        <v>#N/A</v>
      </c>
      <c r="AR1015" s="11" t="e">
        <f>VLOOKUP($C1015, Team_Pitching___Advanced[[Team]:[xFIP]], 19,FALSE)</f>
        <v>#N/A</v>
      </c>
      <c r="AS1015" s="11" t="e">
        <f>VLOOKUP($C1015, Team_Pitching___Advanced[], 20, FALSE)</f>
        <v>#N/A</v>
      </c>
      <c r="AT1015" s="11" t="e">
        <f>VLOOKUP($C1015, Team_Batting___Dashboard[[Team]:[wOBA]], 16, FALSE)</f>
        <v>#N/A</v>
      </c>
      <c r="AU1015" s="11" t="e">
        <f>VLOOKUP($C1015, Team_Batting___Advanced[[Team]:[OPS]], 9, FALSE)</f>
        <v>#N/A</v>
      </c>
      <c r="AV1015" s="11" t="e">
        <f>VLOOKUP($C1015, Team_Batting___Advanced[], 19, FALSE)</f>
        <v>#N/A</v>
      </c>
      <c r="AW1015" s="11" t="e">
        <f>VLOOKUP($C1015, 'Team Per G'!$A$2:$G$31, 3, FALSE)</f>
        <v>#N/A</v>
      </c>
      <c r="AX1015" s="11" t="e">
        <f>VLOOKUP($C1015, 'Team Per G'!$A$2:$G$31, 5, FALSE)</f>
        <v>#N/A</v>
      </c>
      <c r="AY1015" s="11" t="e">
        <f>VLOOKUP($C1015, 'Team Per G'!$A$2:$G$31, 4, FALSE)</f>
        <v>#N/A</v>
      </c>
      <c r="AZ1015" s="11" t="e">
        <f>VLOOKUP($C1015, Team_Batting___Dashboard[], 22, FALSE)/$AH1015</f>
        <v>#N/A</v>
      </c>
      <c r="BA1015" s="11" t="e">
        <f>VLOOKUP($C1015, 'FanGraphs - Team WAR Projected'!$B$2:$E$31, 4, FALSE)/162</f>
        <v>#N/A</v>
      </c>
      <c r="BB1015" s="11" t="e">
        <f t="shared" si="183"/>
        <v>#N/A</v>
      </c>
      <c r="BC1015" s="11" t="e">
        <f>VLOOKUP($C1015, FanGraphs_Standings[[Abbreviation]:[2024 Year to Date RS/G]], 6, FALSE)/$AH1015</f>
        <v>#N/A</v>
      </c>
      <c r="BD1015" s="11" t="e">
        <f>VLOOKUP($C1015, FanGraphs_Standings[[Abbreviation]:[2024 Projected Full Season RDif]], 19, FALSE)/162</f>
        <v>#N/A</v>
      </c>
      <c r="BE1015" s="11" t="e">
        <f t="shared" si="184"/>
        <v>#N/A</v>
      </c>
      <c r="BF1015" s="11" t="e">
        <f>VLOOKUP($C1015, FanGraphs_Standings[[Abbreviation]:[2024 Projected Full Season RDif]], 5, FALSE)</f>
        <v>#N/A</v>
      </c>
      <c r="BG1015" s="11" t="e">
        <f>VLOOKUP($C1015, FanGraphs_Standings[[Abbreviation]:[2024 Projected Full Season W%]], 18, FALSE)</f>
        <v>#N/A</v>
      </c>
      <c r="BH1015" s="11" t="e">
        <f t="shared" si="185"/>
        <v>#N/A</v>
      </c>
      <c r="BI1015" s="11" t="e">
        <f>VLOOKUP($C1015, 'Home Field Adv'!$A$2:$K$31, 11, FALSE)</f>
        <v>#N/A</v>
      </c>
      <c r="BL1015" s="12" t="str">
        <f t="shared" si="186"/>
        <v/>
      </c>
      <c r="BM1015" s="12" t="str">
        <f t="shared" si="189"/>
        <v/>
      </c>
      <c r="BN1015" s="12" t="str">
        <f t="shared" si="187"/>
        <v/>
      </c>
    </row>
    <row r="1016" spans="6:66" x14ac:dyDescent="0.45">
      <c r="F1016" s="11" t="e">
        <f>VLOOKUP($B1016, FanGraphs_Standings[[Abbreviation]:[2024 Year to Date G]], 2, FALSE)</f>
        <v>#N/A</v>
      </c>
      <c r="G1016" s="11" t="e">
        <f>_xlfn.IFNA(VLOOKUP($D1016, 'SP Per G'!$A$2:$D$1385, 3, FALSE),M1016)</f>
        <v>#N/A</v>
      </c>
      <c r="H1016" s="11" t="e">
        <f>IF(AND(ISNA(VLOOKUP($D1016, 'SP Per G'!$A$2:$D$1385, 4, FALSE)), ISTEXT($D1016)), G1016,IF(ISNA(VLOOKUP($D1016, 'SP Per G'!$A$2:$D$1385, 4, FALSE)), M1016, VLOOKUP($D1016, 'SP Per G'!$A$2:$D$1385, 4, FALSE)))</f>
        <v>#N/A</v>
      </c>
      <c r="I1016" s="11" t="e">
        <f t="shared" si="177"/>
        <v>#N/A</v>
      </c>
      <c r="J1016" s="11" t="e">
        <f>_xlfn.IFNA(VLOOKUP($D1016,Individual_Pitching___Dashboard[],18,FALSE),VLOOKUP(B1016,Team_Pitching___Dashboard[[Team]:[ERA]],17,FALSE))</f>
        <v>#N/A</v>
      </c>
      <c r="K1016" s="11" t="e">
        <f>_xlfn.IFNA(VLOOKUP($D1016, Individual_Pitching___Dashboard[], 20, FALSE), VLOOKUP(B1016,Team_Pitching___Dashboard[[Team]:[xFIP]],20,FALSE))</f>
        <v>#N/A</v>
      </c>
      <c r="L1016" s="11" t="e">
        <f>_xlfn.IFNA(VLOOKUP($D1016, Individual_Pitching___Advanced[], 21,FALSE), VLOOKUP(B1016, Team_Pitching___Advanced[], 20, FALSE))</f>
        <v>#N/A</v>
      </c>
      <c r="M1016" s="11" t="e">
        <f>VLOOKUP($B1016, 'Team Per G'!$A$2:$G$31, 7, FALSE)</f>
        <v>#N/A</v>
      </c>
      <c r="N1016" s="11" t="e">
        <f>VLOOKUP($B1016, 'FanGraphs - Team WAR Projected'!$B$2:$E$31, 3, FALSE)/162</f>
        <v>#N/A</v>
      </c>
      <c r="O1016" s="11" t="e">
        <f t="shared" si="178"/>
        <v>#N/A</v>
      </c>
      <c r="P1016" s="11" t="e">
        <f>VLOOKUP($B1016, Team_Pitching___Advanced[[Team]:[xFIP]], 19,FALSE)</f>
        <v>#N/A</v>
      </c>
      <c r="Q1016" s="11" t="e">
        <f>VLOOKUP($B1016, Team_Pitching___Advanced[], 20, FALSE)</f>
        <v>#N/A</v>
      </c>
      <c r="R1016" s="11" t="e">
        <f>VLOOKUP($B1016, Team_Batting___Dashboard[[Team]:[wOBA]], 16, FALSE)</f>
        <v>#N/A</v>
      </c>
      <c r="S1016" s="11" t="e">
        <f>VLOOKUP($B1016, Team_Batting___Advanced[[Team]:[OPS]], 9, FALSE)</f>
        <v>#N/A</v>
      </c>
      <c r="T1016" s="11" t="e">
        <f>VLOOKUP($B1016, Team_Batting___Advanced[], 19, FALSE)</f>
        <v>#N/A</v>
      </c>
      <c r="U1016" s="11" t="e">
        <f>VLOOKUP($B1016, 'Team Per G'!$A$2:$G$31, 3, FALSE)</f>
        <v>#N/A</v>
      </c>
      <c r="V1016" s="11" t="e">
        <f>VLOOKUP($B1016, 'Team Per G'!$A$2:$G$31, 5, FALSE)</f>
        <v>#N/A</v>
      </c>
      <c r="W1016" s="11" t="e">
        <f>VLOOKUP($B1016, 'Team Per G'!$A$2:$G$31, 4, FALSE)</f>
        <v>#N/A</v>
      </c>
      <c r="X1016" s="11" t="e">
        <f>VLOOKUP($B1016, Team_Batting___Dashboard[], 22, FALSE)/$F1016</f>
        <v>#N/A</v>
      </c>
      <c r="Y1016" s="11" t="e">
        <f>VLOOKUP($B1016, 'FanGraphs - Team WAR Projected'!$B$2:$E$31, 4, FALSE)/162</f>
        <v>#N/A</v>
      </c>
      <c r="Z1016" s="11" t="e">
        <f t="shared" si="179"/>
        <v>#N/A</v>
      </c>
      <c r="AA1016" s="11" t="e">
        <f>VLOOKUP($B1016, FanGraphs_Standings[[Abbreviation]:[2024 Year to Date RS/G]], 6, FALSE)/$F1016</f>
        <v>#N/A</v>
      </c>
      <c r="AB1016" s="11" t="e">
        <f>VLOOKUP($B1016, FanGraphs_Standings[[Abbreviation]:[2024 Projected Full Season RDif]], 19, FALSE)/162</f>
        <v>#N/A</v>
      </c>
      <c r="AC1016" s="11" t="e">
        <f t="shared" si="188"/>
        <v>#N/A</v>
      </c>
      <c r="AD1016" s="11" t="e">
        <f>VLOOKUP($B1016, FanGraphs_Standings[[Abbreviation]:[2024 Projected Full Season RDif]], 5, FALSE)</f>
        <v>#N/A</v>
      </c>
      <c r="AE1016" s="11" t="e">
        <f>VLOOKUP($B1016, FanGraphs_Standings[[Abbreviation]:[2024 Projected Full Season W%]], 18, FALSE)</f>
        <v>#N/A</v>
      </c>
      <c r="AF1016" s="11" t="e">
        <f t="shared" si="180"/>
        <v>#N/A</v>
      </c>
      <c r="AG1016" s="11" t="e">
        <f>VLOOKUP($B1016, 'Home Field Adv'!$A$2:$I$31, 9, FALSE)</f>
        <v>#N/A</v>
      </c>
      <c r="AH1016" s="11" t="e">
        <f>VLOOKUP($C1016, FanGraphs_Standings[[Abbreviation]:[2024 Year to Date G]], 2, FALSE)</f>
        <v>#N/A</v>
      </c>
      <c r="AI1016" s="11" t="e">
        <f>_xlfn.IFNA(VLOOKUP($E1016, 'SP Per G'!$A$2:$D$1385, 3, FALSE), AO1016)</f>
        <v>#N/A</v>
      </c>
      <c r="AJ1016" s="11" t="e">
        <f>IF(AND(ISNA(VLOOKUP($E1016, 'SP Per G'!$A$2:$D$1385, 4, FALSE)), ISTEXT($E1016)), AI1016,IF(ISNA(VLOOKUP($E1016, 'SP Per G'!$A$2:$D$1385, 4, FALSE)), AO1016, VLOOKUP($E1016, 'SP Per G'!$A$2:$D$1385, 4, FALSE)))</f>
        <v>#N/A</v>
      </c>
      <c r="AK1016" s="11" t="e">
        <f t="shared" si="181"/>
        <v>#N/A</v>
      </c>
      <c r="AL1016" s="11" t="e">
        <f>_xlfn.IFNA(VLOOKUP($E1016, Individual_Pitching___Dashboard[], 18, FALSE), VLOOKUP($C1016,Team_Pitching___Advanced[[Team]:[SIERA]],16,FALSE))</f>
        <v>#N/A</v>
      </c>
      <c r="AM1016" s="11" t="e">
        <f>_xlfn.IFNA(VLOOKUP($E1016, Individual_Pitching___Dashboard[], 20, FALSE), VLOOKUP($C1016,Team_Pitching___Advanced[[Team]:[xFIP]],19,FALSE))</f>
        <v>#N/A</v>
      </c>
      <c r="AN1016" s="11" t="e">
        <f>_xlfn.IFNA(VLOOKUP($E1016,Individual_Pitching___Advanced[],21,FALSE),VLOOKUP($C1016,Team_Pitching___Advanced[[Team]:[SIERA]],20,FALSE))</f>
        <v>#N/A</v>
      </c>
      <c r="AO1016" s="11" t="e">
        <f>VLOOKUP($C1016, 'Team Per G'!$A$2:$G$31, 7, FALSE)</f>
        <v>#N/A</v>
      </c>
      <c r="AP1016" s="11" t="e">
        <f>VLOOKUP($C1016, 'FanGraphs - Team WAR Projected'!$B$2:$E$31, 3, FALSE)/162</f>
        <v>#N/A</v>
      </c>
      <c r="AQ1016" s="11" t="e">
        <f t="shared" si="182"/>
        <v>#N/A</v>
      </c>
      <c r="AR1016" s="11" t="e">
        <f>VLOOKUP($C1016, Team_Pitching___Advanced[[Team]:[xFIP]], 19,FALSE)</f>
        <v>#N/A</v>
      </c>
      <c r="AS1016" s="11" t="e">
        <f>VLOOKUP($C1016, Team_Pitching___Advanced[], 20, FALSE)</f>
        <v>#N/A</v>
      </c>
      <c r="AT1016" s="11" t="e">
        <f>VLOOKUP($C1016, Team_Batting___Dashboard[[Team]:[wOBA]], 16, FALSE)</f>
        <v>#N/A</v>
      </c>
      <c r="AU1016" s="11" t="e">
        <f>VLOOKUP($C1016, Team_Batting___Advanced[[Team]:[OPS]], 9, FALSE)</f>
        <v>#N/A</v>
      </c>
      <c r="AV1016" s="11" t="e">
        <f>VLOOKUP($C1016, Team_Batting___Advanced[], 19, FALSE)</f>
        <v>#N/A</v>
      </c>
      <c r="AW1016" s="11" t="e">
        <f>VLOOKUP($C1016, 'Team Per G'!$A$2:$G$31, 3, FALSE)</f>
        <v>#N/A</v>
      </c>
      <c r="AX1016" s="11" t="e">
        <f>VLOOKUP($C1016, 'Team Per G'!$A$2:$G$31, 5, FALSE)</f>
        <v>#N/A</v>
      </c>
      <c r="AY1016" s="11" t="e">
        <f>VLOOKUP($C1016, 'Team Per G'!$A$2:$G$31, 4, FALSE)</f>
        <v>#N/A</v>
      </c>
      <c r="AZ1016" s="11" t="e">
        <f>VLOOKUP($C1016, Team_Batting___Dashboard[], 22, FALSE)/$AH1016</f>
        <v>#N/A</v>
      </c>
      <c r="BA1016" s="11" t="e">
        <f>VLOOKUP($C1016, 'FanGraphs - Team WAR Projected'!$B$2:$E$31, 4, FALSE)/162</f>
        <v>#N/A</v>
      </c>
      <c r="BB1016" s="11" t="e">
        <f t="shared" si="183"/>
        <v>#N/A</v>
      </c>
      <c r="BC1016" s="11" t="e">
        <f>VLOOKUP($C1016, FanGraphs_Standings[[Abbreviation]:[2024 Year to Date RS/G]], 6, FALSE)/$AH1016</f>
        <v>#N/A</v>
      </c>
      <c r="BD1016" s="11" t="e">
        <f>VLOOKUP($C1016, FanGraphs_Standings[[Abbreviation]:[2024 Projected Full Season RDif]], 19, FALSE)/162</f>
        <v>#N/A</v>
      </c>
      <c r="BE1016" s="11" t="e">
        <f t="shared" si="184"/>
        <v>#N/A</v>
      </c>
      <c r="BF1016" s="11" t="e">
        <f>VLOOKUP($C1016, FanGraphs_Standings[[Abbreviation]:[2024 Projected Full Season RDif]], 5, FALSE)</f>
        <v>#N/A</v>
      </c>
      <c r="BG1016" s="11" t="e">
        <f>VLOOKUP($C1016, FanGraphs_Standings[[Abbreviation]:[2024 Projected Full Season W%]], 18, FALSE)</f>
        <v>#N/A</v>
      </c>
      <c r="BH1016" s="11" t="e">
        <f t="shared" si="185"/>
        <v>#N/A</v>
      </c>
      <c r="BI1016" s="11" t="e">
        <f>VLOOKUP($C1016, 'Home Field Adv'!$A$2:$K$31, 11, FALSE)</f>
        <v>#N/A</v>
      </c>
      <c r="BL1016" s="12" t="str">
        <f t="shared" si="186"/>
        <v/>
      </c>
      <c r="BM1016" s="12" t="str">
        <f t="shared" si="189"/>
        <v/>
      </c>
      <c r="BN1016" s="12" t="str">
        <f t="shared" si="187"/>
        <v/>
      </c>
    </row>
    <row r="1017" spans="6:66" x14ac:dyDescent="0.45">
      <c r="F1017" s="11" t="e">
        <f>VLOOKUP($B1017, FanGraphs_Standings[[Abbreviation]:[2024 Year to Date G]], 2, FALSE)</f>
        <v>#N/A</v>
      </c>
      <c r="G1017" s="11" t="e">
        <f>_xlfn.IFNA(VLOOKUP($D1017, 'SP Per G'!$A$2:$D$1385, 3, FALSE),M1017)</f>
        <v>#N/A</v>
      </c>
      <c r="H1017" s="11" t="e">
        <f>IF(AND(ISNA(VLOOKUP($D1017, 'SP Per G'!$A$2:$D$1385, 4, FALSE)), ISTEXT($D1017)), G1017,IF(ISNA(VLOOKUP($D1017, 'SP Per G'!$A$2:$D$1385, 4, FALSE)), M1017, VLOOKUP($D1017, 'SP Per G'!$A$2:$D$1385, 4, FALSE)))</f>
        <v>#N/A</v>
      </c>
      <c r="I1017" s="11" t="e">
        <f t="shared" si="177"/>
        <v>#N/A</v>
      </c>
      <c r="J1017" s="11" t="e">
        <f>_xlfn.IFNA(VLOOKUP($D1017,Individual_Pitching___Dashboard[],18,FALSE),VLOOKUP(B1017,Team_Pitching___Dashboard[[Team]:[ERA]],17,FALSE))</f>
        <v>#N/A</v>
      </c>
      <c r="K1017" s="11" t="e">
        <f>_xlfn.IFNA(VLOOKUP($D1017, Individual_Pitching___Dashboard[], 20, FALSE), VLOOKUP(B1017,Team_Pitching___Dashboard[[Team]:[xFIP]],20,FALSE))</f>
        <v>#N/A</v>
      </c>
      <c r="L1017" s="11" t="e">
        <f>_xlfn.IFNA(VLOOKUP($D1017, Individual_Pitching___Advanced[], 21,FALSE), VLOOKUP(B1017, Team_Pitching___Advanced[], 20, FALSE))</f>
        <v>#N/A</v>
      </c>
      <c r="M1017" s="11" t="e">
        <f>VLOOKUP($B1017, 'Team Per G'!$A$2:$G$31, 7, FALSE)</f>
        <v>#N/A</v>
      </c>
      <c r="N1017" s="11" t="e">
        <f>VLOOKUP($B1017, 'FanGraphs - Team WAR Projected'!$B$2:$E$31, 3, FALSE)/162</f>
        <v>#N/A</v>
      </c>
      <c r="O1017" s="11" t="e">
        <f t="shared" si="178"/>
        <v>#N/A</v>
      </c>
      <c r="P1017" s="11" t="e">
        <f>VLOOKUP($B1017, Team_Pitching___Advanced[[Team]:[xFIP]], 19,FALSE)</f>
        <v>#N/A</v>
      </c>
      <c r="Q1017" s="11" t="e">
        <f>VLOOKUP($B1017, Team_Pitching___Advanced[], 20, FALSE)</f>
        <v>#N/A</v>
      </c>
      <c r="R1017" s="11" t="e">
        <f>VLOOKUP($B1017, Team_Batting___Dashboard[[Team]:[wOBA]], 16, FALSE)</f>
        <v>#N/A</v>
      </c>
      <c r="S1017" s="11" t="e">
        <f>VLOOKUP($B1017, Team_Batting___Advanced[[Team]:[OPS]], 9, FALSE)</f>
        <v>#N/A</v>
      </c>
      <c r="T1017" s="11" t="e">
        <f>VLOOKUP($B1017, Team_Batting___Advanced[], 19, FALSE)</f>
        <v>#N/A</v>
      </c>
      <c r="U1017" s="11" t="e">
        <f>VLOOKUP($B1017, 'Team Per G'!$A$2:$G$31, 3, FALSE)</f>
        <v>#N/A</v>
      </c>
      <c r="V1017" s="11" t="e">
        <f>VLOOKUP($B1017, 'Team Per G'!$A$2:$G$31, 5, FALSE)</f>
        <v>#N/A</v>
      </c>
      <c r="W1017" s="11" t="e">
        <f>VLOOKUP($B1017, 'Team Per G'!$A$2:$G$31, 4, FALSE)</f>
        <v>#N/A</v>
      </c>
      <c r="X1017" s="11" t="e">
        <f>VLOOKUP($B1017, Team_Batting___Dashboard[], 22, FALSE)/$F1017</f>
        <v>#N/A</v>
      </c>
      <c r="Y1017" s="11" t="e">
        <f>VLOOKUP($B1017, 'FanGraphs - Team WAR Projected'!$B$2:$E$31, 4, FALSE)/162</f>
        <v>#N/A</v>
      </c>
      <c r="Z1017" s="11" t="e">
        <f t="shared" si="179"/>
        <v>#N/A</v>
      </c>
      <c r="AA1017" s="11" t="e">
        <f>VLOOKUP($B1017, FanGraphs_Standings[[Abbreviation]:[2024 Year to Date RS/G]], 6, FALSE)/$F1017</f>
        <v>#N/A</v>
      </c>
      <c r="AB1017" s="11" t="e">
        <f>VLOOKUP($B1017, FanGraphs_Standings[[Abbreviation]:[2024 Projected Full Season RDif]], 19, FALSE)/162</f>
        <v>#N/A</v>
      </c>
      <c r="AC1017" s="11" t="e">
        <f t="shared" si="188"/>
        <v>#N/A</v>
      </c>
      <c r="AD1017" s="11" t="e">
        <f>VLOOKUP($B1017, FanGraphs_Standings[[Abbreviation]:[2024 Projected Full Season RDif]], 5, FALSE)</f>
        <v>#N/A</v>
      </c>
      <c r="AE1017" s="11" t="e">
        <f>VLOOKUP($B1017, FanGraphs_Standings[[Abbreviation]:[2024 Projected Full Season W%]], 18, FALSE)</f>
        <v>#N/A</v>
      </c>
      <c r="AF1017" s="11" t="e">
        <f t="shared" si="180"/>
        <v>#N/A</v>
      </c>
      <c r="AG1017" s="11" t="e">
        <f>VLOOKUP($B1017, 'Home Field Adv'!$A$2:$I$31, 9, FALSE)</f>
        <v>#N/A</v>
      </c>
      <c r="AH1017" s="11" t="e">
        <f>VLOOKUP($C1017, FanGraphs_Standings[[Abbreviation]:[2024 Year to Date G]], 2, FALSE)</f>
        <v>#N/A</v>
      </c>
      <c r="AI1017" s="11" t="e">
        <f>_xlfn.IFNA(VLOOKUP($E1017, 'SP Per G'!$A$2:$D$1385, 3, FALSE), AO1017)</f>
        <v>#N/A</v>
      </c>
      <c r="AJ1017" s="11" t="e">
        <f>IF(AND(ISNA(VLOOKUP($E1017, 'SP Per G'!$A$2:$D$1385, 4, FALSE)), ISTEXT($E1017)), AI1017,IF(ISNA(VLOOKUP($E1017, 'SP Per G'!$A$2:$D$1385, 4, FALSE)), AO1017, VLOOKUP($E1017, 'SP Per G'!$A$2:$D$1385, 4, FALSE)))</f>
        <v>#N/A</v>
      </c>
      <c r="AK1017" s="11" t="e">
        <f t="shared" si="181"/>
        <v>#N/A</v>
      </c>
      <c r="AL1017" s="11" t="e">
        <f>_xlfn.IFNA(VLOOKUP($E1017, Individual_Pitching___Dashboard[], 18, FALSE), VLOOKUP($C1017,Team_Pitching___Advanced[[Team]:[SIERA]],16,FALSE))</f>
        <v>#N/A</v>
      </c>
      <c r="AM1017" s="11" t="e">
        <f>_xlfn.IFNA(VLOOKUP($E1017, Individual_Pitching___Dashboard[], 20, FALSE), VLOOKUP($C1017,Team_Pitching___Advanced[[Team]:[xFIP]],19,FALSE))</f>
        <v>#N/A</v>
      </c>
      <c r="AN1017" s="11" t="e">
        <f>_xlfn.IFNA(VLOOKUP($E1017,Individual_Pitching___Advanced[],21,FALSE),VLOOKUP($C1017,Team_Pitching___Advanced[[Team]:[SIERA]],20,FALSE))</f>
        <v>#N/A</v>
      </c>
      <c r="AO1017" s="11" t="e">
        <f>VLOOKUP($C1017, 'Team Per G'!$A$2:$G$31, 7, FALSE)</f>
        <v>#N/A</v>
      </c>
      <c r="AP1017" s="11" t="e">
        <f>VLOOKUP($C1017, 'FanGraphs - Team WAR Projected'!$B$2:$E$31, 3, FALSE)/162</f>
        <v>#N/A</v>
      </c>
      <c r="AQ1017" s="11" t="e">
        <f t="shared" si="182"/>
        <v>#N/A</v>
      </c>
      <c r="AR1017" s="11" t="e">
        <f>VLOOKUP($C1017, Team_Pitching___Advanced[[Team]:[xFIP]], 19,FALSE)</f>
        <v>#N/A</v>
      </c>
      <c r="AS1017" s="11" t="e">
        <f>VLOOKUP($C1017, Team_Pitching___Advanced[], 20, FALSE)</f>
        <v>#N/A</v>
      </c>
      <c r="AT1017" s="11" t="e">
        <f>VLOOKUP($C1017, Team_Batting___Dashboard[[Team]:[wOBA]], 16, FALSE)</f>
        <v>#N/A</v>
      </c>
      <c r="AU1017" s="11" t="e">
        <f>VLOOKUP($C1017, Team_Batting___Advanced[[Team]:[OPS]], 9, FALSE)</f>
        <v>#N/A</v>
      </c>
      <c r="AV1017" s="11" t="e">
        <f>VLOOKUP($C1017, Team_Batting___Advanced[], 19, FALSE)</f>
        <v>#N/A</v>
      </c>
      <c r="AW1017" s="11" t="e">
        <f>VLOOKUP($C1017, 'Team Per G'!$A$2:$G$31, 3, FALSE)</f>
        <v>#N/A</v>
      </c>
      <c r="AX1017" s="11" t="e">
        <f>VLOOKUP($C1017, 'Team Per G'!$A$2:$G$31, 5, FALSE)</f>
        <v>#N/A</v>
      </c>
      <c r="AY1017" s="11" t="e">
        <f>VLOOKUP($C1017, 'Team Per G'!$A$2:$G$31, 4, FALSE)</f>
        <v>#N/A</v>
      </c>
      <c r="AZ1017" s="11" t="e">
        <f>VLOOKUP($C1017, Team_Batting___Dashboard[], 22, FALSE)/$AH1017</f>
        <v>#N/A</v>
      </c>
      <c r="BA1017" s="11" t="e">
        <f>VLOOKUP($C1017, 'FanGraphs - Team WAR Projected'!$B$2:$E$31, 4, FALSE)/162</f>
        <v>#N/A</v>
      </c>
      <c r="BB1017" s="11" t="e">
        <f t="shared" si="183"/>
        <v>#N/A</v>
      </c>
      <c r="BC1017" s="11" t="e">
        <f>VLOOKUP($C1017, FanGraphs_Standings[[Abbreviation]:[2024 Year to Date RS/G]], 6, FALSE)/$AH1017</f>
        <v>#N/A</v>
      </c>
      <c r="BD1017" s="11" t="e">
        <f>VLOOKUP($C1017, FanGraphs_Standings[[Abbreviation]:[2024 Projected Full Season RDif]], 19, FALSE)/162</f>
        <v>#N/A</v>
      </c>
      <c r="BE1017" s="11" t="e">
        <f t="shared" si="184"/>
        <v>#N/A</v>
      </c>
      <c r="BF1017" s="11" t="e">
        <f>VLOOKUP($C1017, FanGraphs_Standings[[Abbreviation]:[2024 Projected Full Season RDif]], 5, FALSE)</f>
        <v>#N/A</v>
      </c>
      <c r="BG1017" s="11" t="e">
        <f>VLOOKUP($C1017, FanGraphs_Standings[[Abbreviation]:[2024 Projected Full Season W%]], 18, FALSE)</f>
        <v>#N/A</v>
      </c>
      <c r="BH1017" s="11" t="e">
        <f t="shared" si="185"/>
        <v>#N/A</v>
      </c>
      <c r="BI1017" s="11" t="e">
        <f>VLOOKUP($C1017, 'Home Field Adv'!$A$2:$K$31, 11, FALSE)</f>
        <v>#N/A</v>
      </c>
      <c r="BL1017" s="12" t="str">
        <f t="shared" si="186"/>
        <v/>
      </c>
      <c r="BM1017" s="12" t="str">
        <f t="shared" si="189"/>
        <v/>
      </c>
      <c r="BN1017" s="12" t="str">
        <f t="shared" si="187"/>
        <v/>
      </c>
    </row>
    <row r="1018" spans="6:66" x14ac:dyDescent="0.45">
      <c r="F1018" s="11" t="e">
        <f>VLOOKUP($B1018, FanGraphs_Standings[[Abbreviation]:[2024 Year to Date G]], 2, FALSE)</f>
        <v>#N/A</v>
      </c>
      <c r="G1018" s="11" t="e">
        <f>_xlfn.IFNA(VLOOKUP($D1018, 'SP Per G'!$A$2:$D$1385, 3, FALSE),M1018)</f>
        <v>#N/A</v>
      </c>
      <c r="H1018" s="11" t="e">
        <f>IF(AND(ISNA(VLOOKUP($D1018, 'SP Per G'!$A$2:$D$1385, 4, FALSE)), ISTEXT($D1018)), G1018,IF(ISNA(VLOOKUP($D1018, 'SP Per G'!$A$2:$D$1385, 4, FALSE)), M1018, VLOOKUP($D1018, 'SP Per G'!$A$2:$D$1385, 4, FALSE)))</f>
        <v>#N/A</v>
      </c>
      <c r="I1018" s="11" t="e">
        <f t="shared" si="177"/>
        <v>#N/A</v>
      </c>
      <c r="J1018" s="11" t="e">
        <f>_xlfn.IFNA(VLOOKUP($D1018,Individual_Pitching___Dashboard[],18,FALSE),VLOOKUP(B1018,Team_Pitching___Dashboard[[Team]:[ERA]],17,FALSE))</f>
        <v>#N/A</v>
      </c>
      <c r="K1018" s="11" t="e">
        <f>_xlfn.IFNA(VLOOKUP($D1018, Individual_Pitching___Dashboard[], 20, FALSE), VLOOKUP(B1018,Team_Pitching___Dashboard[[Team]:[xFIP]],20,FALSE))</f>
        <v>#N/A</v>
      </c>
      <c r="L1018" s="11" t="e">
        <f>_xlfn.IFNA(VLOOKUP($D1018, Individual_Pitching___Advanced[], 21,FALSE), VLOOKUP(B1018, Team_Pitching___Advanced[], 20, FALSE))</f>
        <v>#N/A</v>
      </c>
      <c r="M1018" s="11" t="e">
        <f>VLOOKUP($B1018, 'Team Per G'!$A$2:$G$31, 7, FALSE)</f>
        <v>#N/A</v>
      </c>
      <c r="N1018" s="11" t="e">
        <f>VLOOKUP($B1018, 'FanGraphs - Team WAR Projected'!$B$2:$E$31, 3, FALSE)/162</f>
        <v>#N/A</v>
      </c>
      <c r="O1018" s="11" t="e">
        <f t="shared" si="178"/>
        <v>#N/A</v>
      </c>
      <c r="P1018" s="11" t="e">
        <f>VLOOKUP($B1018, Team_Pitching___Advanced[[Team]:[xFIP]], 19,FALSE)</f>
        <v>#N/A</v>
      </c>
      <c r="Q1018" s="11" t="e">
        <f>VLOOKUP($B1018, Team_Pitching___Advanced[], 20, FALSE)</f>
        <v>#N/A</v>
      </c>
      <c r="R1018" s="11" t="e">
        <f>VLOOKUP($B1018, Team_Batting___Dashboard[[Team]:[wOBA]], 16, FALSE)</f>
        <v>#N/A</v>
      </c>
      <c r="S1018" s="11" t="e">
        <f>VLOOKUP($B1018, Team_Batting___Advanced[[Team]:[OPS]], 9, FALSE)</f>
        <v>#N/A</v>
      </c>
      <c r="T1018" s="11" t="e">
        <f>VLOOKUP($B1018, Team_Batting___Advanced[], 19, FALSE)</f>
        <v>#N/A</v>
      </c>
      <c r="U1018" s="11" t="e">
        <f>VLOOKUP($B1018, 'Team Per G'!$A$2:$G$31, 3, FALSE)</f>
        <v>#N/A</v>
      </c>
      <c r="V1018" s="11" t="e">
        <f>VLOOKUP($B1018, 'Team Per G'!$A$2:$G$31, 5, FALSE)</f>
        <v>#N/A</v>
      </c>
      <c r="W1018" s="11" t="e">
        <f>VLOOKUP($B1018, 'Team Per G'!$A$2:$G$31, 4, FALSE)</f>
        <v>#N/A</v>
      </c>
      <c r="X1018" s="11" t="e">
        <f>VLOOKUP($B1018, Team_Batting___Dashboard[], 22, FALSE)/$F1018</f>
        <v>#N/A</v>
      </c>
      <c r="Y1018" s="11" t="e">
        <f>VLOOKUP($B1018, 'FanGraphs - Team WAR Projected'!$B$2:$E$31, 4, FALSE)/162</f>
        <v>#N/A</v>
      </c>
      <c r="Z1018" s="11" t="e">
        <f t="shared" si="179"/>
        <v>#N/A</v>
      </c>
      <c r="AA1018" s="11" t="e">
        <f>VLOOKUP($B1018, FanGraphs_Standings[[Abbreviation]:[2024 Year to Date RS/G]], 6, FALSE)/$F1018</f>
        <v>#N/A</v>
      </c>
      <c r="AB1018" s="11" t="e">
        <f>VLOOKUP($B1018, FanGraphs_Standings[[Abbreviation]:[2024 Projected Full Season RDif]], 19, FALSE)/162</f>
        <v>#N/A</v>
      </c>
      <c r="AC1018" s="11" t="e">
        <f t="shared" si="188"/>
        <v>#N/A</v>
      </c>
      <c r="AD1018" s="11" t="e">
        <f>VLOOKUP($B1018, FanGraphs_Standings[[Abbreviation]:[2024 Projected Full Season RDif]], 5, FALSE)</f>
        <v>#N/A</v>
      </c>
      <c r="AE1018" s="11" t="e">
        <f>VLOOKUP($B1018, FanGraphs_Standings[[Abbreviation]:[2024 Projected Full Season W%]], 18, FALSE)</f>
        <v>#N/A</v>
      </c>
      <c r="AF1018" s="11" t="e">
        <f t="shared" si="180"/>
        <v>#N/A</v>
      </c>
      <c r="AG1018" s="11" t="e">
        <f>VLOOKUP($B1018, 'Home Field Adv'!$A$2:$I$31, 9, FALSE)</f>
        <v>#N/A</v>
      </c>
      <c r="AH1018" s="11" t="e">
        <f>VLOOKUP($C1018, FanGraphs_Standings[[Abbreviation]:[2024 Year to Date G]], 2, FALSE)</f>
        <v>#N/A</v>
      </c>
      <c r="AI1018" s="11" t="e">
        <f>_xlfn.IFNA(VLOOKUP($E1018, 'SP Per G'!$A$2:$D$1385, 3, FALSE), AO1018)</f>
        <v>#N/A</v>
      </c>
      <c r="AJ1018" s="11" t="e">
        <f>IF(AND(ISNA(VLOOKUP($E1018, 'SP Per G'!$A$2:$D$1385, 4, FALSE)), ISTEXT($E1018)), AI1018,IF(ISNA(VLOOKUP($E1018, 'SP Per G'!$A$2:$D$1385, 4, FALSE)), AO1018, VLOOKUP($E1018, 'SP Per G'!$A$2:$D$1385, 4, FALSE)))</f>
        <v>#N/A</v>
      </c>
      <c r="AK1018" s="11" t="e">
        <f t="shared" si="181"/>
        <v>#N/A</v>
      </c>
      <c r="AL1018" s="11" t="e">
        <f>_xlfn.IFNA(VLOOKUP($E1018, Individual_Pitching___Dashboard[], 18, FALSE), VLOOKUP($C1018,Team_Pitching___Advanced[[Team]:[SIERA]],16,FALSE))</f>
        <v>#N/A</v>
      </c>
      <c r="AM1018" s="11" t="e">
        <f>_xlfn.IFNA(VLOOKUP($E1018, Individual_Pitching___Dashboard[], 20, FALSE), VLOOKUP($C1018,Team_Pitching___Advanced[[Team]:[xFIP]],19,FALSE))</f>
        <v>#N/A</v>
      </c>
      <c r="AN1018" s="11" t="e">
        <f>_xlfn.IFNA(VLOOKUP($E1018,Individual_Pitching___Advanced[],21,FALSE),VLOOKUP($C1018,Team_Pitching___Advanced[[Team]:[SIERA]],20,FALSE))</f>
        <v>#N/A</v>
      </c>
      <c r="AO1018" s="11" t="e">
        <f>VLOOKUP($C1018, 'Team Per G'!$A$2:$G$31, 7, FALSE)</f>
        <v>#N/A</v>
      </c>
      <c r="AP1018" s="11" t="e">
        <f>VLOOKUP($C1018, 'FanGraphs - Team WAR Projected'!$B$2:$E$31, 3, FALSE)/162</f>
        <v>#N/A</v>
      </c>
      <c r="AQ1018" s="11" t="e">
        <f t="shared" si="182"/>
        <v>#N/A</v>
      </c>
      <c r="AR1018" s="11" t="e">
        <f>VLOOKUP($C1018, Team_Pitching___Advanced[[Team]:[xFIP]], 19,FALSE)</f>
        <v>#N/A</v>
      </c>
      <c r="AS1018" s="11" t="e">
        <f>VLOOKUP($C1018, Team_Pitching___Advanced[], 20, FALSE)</f>
        <v>#N/A</v>
      </c>
      <c r="AT1018" s="11" t="e">
        <f>VLOOKUP($C1018, Team_Batting___Dashboard[[Team]:[wOBA]], 16, FALSE)</f>
        <v>#N/A</v>
      </c>
      <c r="AU1018" s="11" t="e">
        <f>VLOOKUP($C1018, Team_Batting___Advanced[[Team]:[OPS]], 9, FALSE)</f>
        <v>#N/A</v>
      </c>
      <c r="AV1018" s="11" t="e">
        <f>VLOOKUP($C1018, Team_Batting___Advanced[], 19, FALSE)</f>
        <v>#N/A</v>
      </c>
      <c r="AW1018" s="11" t="e">
        <f>VLOOKUP($C1018, 'Team Per G'!$A$2:$G$31, 3, FALSE)</f>
        <v>#N/A</v>
      </c>
      <c r="AX1018" s="11" t="e">
        <f>VLOOKUP($C1018, 'Team Per G'!$A$2:$G$31, 5, FALSE)</f>
        <v>#N/A</v>
      </c>
      <c r="AY1018" s="11" t="e">
        <f>VLOOKUP($C1018, 'Team Per G'!$A$2:$G$31, 4, FALSE)</f>
        <v>#N/A</v>
      </c>
      <c r="AZ1018" s="11" t="e">
        <f>VLOOKUP($C1018, Team_Batting___Dashboard[], 22, FALSE)/$AH1018</f>
        <v>#N/A</v>
      </c>
      <c r="BA1018" s="11" t="e">
        <f>VLOOKUP($C1018, 'FanGraphs - Team WAR Projected'!$B$2:$E$31, 4, FALSE)/162</f>
        <v>#N/A</v>
      </c>
      <c r="BB1018" s="11" t="e">
        <f t="shared" si="183"/>
        <v>#N/A</v>
      </c>
      <c r="BC1018" s="11" t="e">
        <f>VLOOKUP($C1018, FanGraphs_Standings[[Abbreviation]:[2024 Year to Date RS/G]], 6, FALSE)/$AH1018</f>
        <v>#N/A</v>
      </c>
      <c r="BD1018" s="11" t="e">
        <f>VLOOKUP($C1018, FanGraphs_Standings[[Abbreviation]:[2024 Projected Full Season RDif]], 19, FALSE)/162</f>
        <v>#N/A</v>
      </c>
      <c r="BE1018" s="11" t="e">
        <f t="shared" si="184"/>
        <v>#N/A</v>
      </c>
      <c r="BF1018" s="11" t="e">
        <f>VLOOKUP($C1018, FanGraphs_Standings[[Abbreviation]:[2024 Projected Full Season RDif]], 5, FALSE)</f>
        <v>#N/A</v>
      </c>
      <c r="BG1018" s="11" t="e">
        <f>VLOOKUP($C1018, FanGraphs_Standings[[Abbreviation]:[2024 Projected Full Season W%]], 18, FALSE)</f>
        <v>#N/A</v>
      </c>
      <c r="BH1018" s="11" t="e">
        <f t="shared" si="185"/>
        <v>#N/A</v>
      </c>
      <c r="BI1018" s="11" t="e">
        <f>VLOOKUP($C1018, 'Home Field Adv'!$A$2:$K$31, 11, FALSE)</f>
        <v>#N/A</v>
      </c>
      <c r="BL1018" s="12" t="str">
        <f t="shared" si="186"/>
        <v/>
      </c>
      <c r="BM1018" s="12" t="str">
        <f t="shared" si="189"/>
        <v/>
      </c>
      <c r="BN1018" s="12" t="str">
        <f t="shared" si="187"/>
        <v/>
      </c>
    </row>
    <row r="1019" spans="6:66" x14ac:dyDescent="0.45">
      <c r="F1019" s="11" t="e">
        <f>VLOOKUP($B1019, FanGraphs_Standings[[Abbreviation]:[2024 Year to Date G]], 2, FALSE)</f>
        <v>#N/A</v>
      </c>
      <c r="G1019" s="11" t="e">
        <f>_xlfn.IFNA(VLOOKUP($D1019, 'SP Per G'!$A$2:$D$1385, 3, FALSE),M1019)</f>
        <v>#N/A</v>
      </c>
      <c r="H1019" s="11" t="e">
        <f>IF(AND(ISNA(VLOOKUP($D1019, 'SP Per G'!$A$2:$D$1385, 4, FALSE)), ISTEXT($D1019)), G1019,IF(ISNA(VLOOKUP($D1019, 'SP Per G'!$A$2:$D$1385, 4, FALSE)), M1019, VLOOKUP($D1019, 'SP Per G'!$A$2:$D$1385, 4, FALSE)))</f>
        <v>#N/A</v>
      </c>
      <c r="I1019" s="11" t="e">
        <f t="shared" si="177"/>
        <v>#N/A</v>
      </c>
      <c r="J1019" s="11" t="e">
        <f>_xlfn.IFNA(VLOOKUP($D1019,Individual_Pitching___Dashboard[],18,FALSE),VLOOKUP(B1019,Team_Pitching___Dashboard[[Team]:[ERA]],17,FALSE))</f>
        <v>#N/A</v>
      </c>
      <c r="K1019" s="11" t="e">
        <f>_xlfn.IFNA(VLOOKUP($D1019, Individual_Pitching___Dashboard[], 20, FALSE), VLOOKUP(B1019,Team_Pitching___Dashboard[[Team]:[xFIP]],20,FALSE))</f>
        <v>#N/A</v>
      </c>
      <c r="L1019" s="11" t="e">
        <f>_xlfn.IFNA(VLOOKUP($D1019, Individual_Pitching___Advanced[], 21,FALSE), VLOOKUP(B1019, Team_Pitching___Advanced[], 20, FALSE))</f>
        <v>#N/A</v>
      </c>
      <c r="M1019" s="11" t="e">
        <f>VLOOKUP($B1019, 'Team Per G'!$A$2:$G$31, 7, FALSE)</f>
        <v>#N/A</v>
      </c>
      <c r="N1019" s="11" t="e">
        <f>VLOOKUP($B1019, 'FanGraphs - Team WAR Projected'!$B$2:$E$31, 3, FALSE)/162</f>
        <v>#N/A</v>
      </c>
      <c r="O1019" s="11" t="e">
        <f t="shared" si="178"/>
        <v>#N/A</v>
      </c>
      <c r="P1019" s="11" t="e">
        <f>VLOOKUP($B1019, Team_Pitching___Advanced[[Team]:[xFIP]], 19,FALSE)</f>
        <v>#N/A</v>
      </c>
      <c r="Q1019" s="11" t="e">
        <f>VLOOKUP($B1019, Team_Pitching___Advanced[], 20, FALSE)</f>
        <v>#N/A</v>
      </c>
      <c r="R1019" s="11" t="e">
        <f>VLOOKUP($B1019, Team_Batting___Dashboard[[Team]:[wOBA]], 16, FALSE)</f>
        <v>#N/A</v>
      </c>
      <c r="S1019" s="11" t="e">
        <f>VLOOKUP($B1019, Team_Batting___Advanced[[Team]:[OPS]], 9, FALSE)</f>
        <v>#N/A</v>
      </c>
      <c r="T1019" s="11" t="e">
        <f>VLOOKUP($B1019, Team_Batting___Advanced[], 19, FALSE)</f>
        <v>#N/A</v>
      </c>
      <c r="U1019" s="11" t="e">
        <f>VLOOKUP($B1019, 'Team Per G'!$A$2:$G$31, 3, FALSE)</f>
        <v>#N/A</v>
      </c>
      <c r="V1019" s="11" t="e">
        <f>VLOOKUP($B1019, 'Team Per G'!$A$2:$G$31, 5, FALSE)</f>
        <v>#N/A</v>
      </c>
      <c r="W1019" s="11" t="e">
        <f>VLOOKUP($B1019, 'Team Per G'!$A$2:$G$31, 4, FALSE)</f>
        <v>#N/A</v>
      </c>
      <c r="X1019" s="11" t="e">
        <f>VLOOKUP($B1019, Team_Batting___Dashboard[], 22, FALSE)/$F1019</f>
        <v>#N/A</v>
      </c>
      <c r="Y1019" s="11" t="e">
        <f>VLOOKUP($B1019, 'FanGraphs - Team WAR Projected'!$B$2:$E$31, 4, FALSE)/162</f>
        <v>#N/A</v>
      </c>
      <c r="Z1019" s="11" t="e">
        <f t="shared" si="179"/>
        <v>#N/A</v>
      </c>
      <c r="AA1019" s="11" t="e">
        <f>VLOOKUP($B1019, FanGraphs_Standings[[Abbreviation]:[2024 Year to Date RS/G]], 6, FALSE)/$F1019</f>
        <v>#N/A</v>
      </c>
      <c r="AB1019" s="11" t="e">
        <f>VLOOKUP($B1019, FanGraphs_Standings[[Abbreviation]:[2024 Projected Full Season RDif]], 19, FALSE)/162</f>
        <v>#N/A</v>
      </c>
      <c r="AC1019" s="11" t="e">
        <f t="shared" si="188"/>
        <v>#N/A</v>
      </c>
      <c r="AD1019" s="11" t="e">
        <f>VLOOKUP($B1019, FanGraphs_Standings[[Abbreviation]:[2024 Projected Full Season RDif]], 5, FALSE)</f>
        <v>#N/A</v>
      </c>
      <c r="AE1019" s="11" t="e">
        <f>VLOOKUP($B1019, FanGraphs_Standings[[Abbreviation]:[2024 Projected Full Season W%]], 18, FALSE)</f>
        <v>#N/A</v>
      </c>
      <c r="AF1019" s="11" t="e">
        <f t="shared" si="180"/>
        <v>#N/A</v>
      </c>
      <c r="AG1019" s="11" t="e">
        <f>VLOOKUP($B1019, 'Home Field Adv'!$A$2:$I$31, 9, FALSE)</f>
        <v>#N/A</v>
      </c>
      <c r="AH1019" s="11" t="e">
        <f>VLOOKUP($C1019, FanGraphs_Standings[[Abbreviation]:[2024 Year to Date G]], 2, FALSE)</f>
        <v>#N/A</v>
      </c>
      <c r="AI1019" s="11" t="e">
        <f>_xlfn.IFNA(VLOOKUP($E1019, 'SP Per G'!$A$2:$D$1385, 3, FALSE), AO1019)</f>
        <v>#N/A</v>
      </c>
      <c r="AJ1019" s="11" t="e">
        <f>IF(AND(ISNA(VLOOKUP($E1019, 'SP Per G'!$A$2:$D$1385, 4, FALSE)), ISTEXT($E1019)), AI1019,IF(ISNA(VLOOKUP($E1019, 'SP Per G'!$A$2:$D$1385, 4, FALSE)), AO1019, VLOOKUP($E1019, 'SP Per G'!$A$2:$D$1385, 4, FALSE)))</f>
        <v>#N/A</v>
      </c>
      <c r="AK1019" s="11" t="e">
        <f t="shared" si="181"/>
        <v>#N/A</v>
      </c>
      <c r="AL1019" s="11" t="e">
        <f>_xlfn.IFNA(VLOOKUP($E1019, Individual_Pitching___Dashboard[], 18, FALSE), VLOOKUP($C1019,Team_Pitching___Advanced[[Team]:[SIERA]],16,FALSE))</f>
        <v>#N/A</v>
      </c>
      <c r="AM1019" s="11" t="e">
        <f>_xlfn.IFNA(VLOOKUP($E1019, Individual_Pitching___Dashboard[], 20, FALSE), VLOOKUP($C1019,Team_Pitching___Advanced[[Team]:[xFIP]],19,FALSE))</f>
        <v>#N/A</v>
      </c>
      <c r="AN1019" s="11" t="e">
        <f>_xlfn.IFNA(VLOOKUP($E1019,Individual_Pitching___Advanced[],21,FALSE),VLOOKUP($C1019,Team_Pitching___Advanced[[Team]:[SIERA]],20,FALSE))</f>
        <v>#N/A</v>
      </c>
      <c r="AO1019" s="11" t="e">
        <f>VLOOKUP($C1019, 'Team Per G'!$A$2:$G$31, 7, FALSE)</f>
        <v>#N/A</v>
      </c>
      <c r="AP1019" s="11" t="e">
        <f>VLOOKUP($C1019, 'FanGraphs - Team WAR Projected'!$B$2:$E$31, 3, FALSE)/162</f>
        <v>#N/A</v>
      </c>
      <c r="AQ1019" s="11" t="e">
        <f t="shared" si="182"/>
        <v>#N/A</v>
      </c>
      <c r="AR1019" s="11" t="e">
        <f>VLOOKUP($C1019, Team_Pitching___Advanced[[Team]:[xFIP]], 19,FALSE)</f>
        <v>#N/A</v>
      </c>
      <c r="AS1019" s="11" t="e">
        <f>VLOOKUP($C1019, Team_Pitching___Advanced[], 20, FALSE)</f>
        <v>#N/A</v>
      </c>
      <c r="AT1019" s="11" t="e">
        <f>VLOOKUP($C1019, Team_Batting___Dashboard[[Team]:[wOBA]], 16, FALSE)</f>
        <v>#N/A</v>
      </c>
      <c r="AU1019" s="11" t="e">
        <f>VLOOKUP($C1019, Team_Batting___Advanced[[Team]:[OPS]], 9, FALSE)</f>
        <v>#N/A</v>
      </c>
      <c r="AV1019" s="11" t="e">
        <f>VLOOKUP($C1019, Team_Batting___Advanced[], 19, FALSE)</f>
        <v>#N/A</v>
      </c>
      <c r="AW1019" s="11" t="e">
        <f>VLOOKUP($C1019, 'Team Per G'!$A$2:$G$31, 3, FALSE)</f>
        <v>#N/A</v>
      </c>
      <c r="AX1019" s="11" t="e">
        <f>VLOOKUP($C1019, 'Team Per G'!$A$2:$G$31, 5, FALSE)</f>
        <v>#N/A</v>
      </c>
      <c r="AY1019" s="11" t="e">
        <f>VLOOKUP($C1019, 'Team Per G'!$A$2:$G$31, 4, FALSE)</f>
        <v>#N/A</v>
      </c>
      <c r="AZ1019" s="11" t="e">
        <f>VLOOKUP($C1019, Team_Batting___Dashboard[], 22, FALSE)/$AH1019</f>
        <v>#N/A</v>
      </c>
      <c r="BA1019" s="11" t="e">
        <f>VLOOKUP($C1019, 'FanGraphs - Team WAR Projected'!$B$2:$E$31, 4, FALSE)/162</f>
        <v>#N/A</v>
      </c>
      <c r="BB1019" s="11" t="e">
        <f t="shared" si="183"/>
        <v>#N/A</v>
      </c>
      <c r="BC1019" s="11" t="e">
        <f>VLOOKUP($C1019, FanGraphs_Standings[[Abbreviation]:[2024 Year to Date RS/G]], 6, FALSE)/$AH1019</f>
        <v>#N/A</v>
      </c>
      <c r="BD1019" s="11" t="e">
        <f>VLOOKUP($C1019, FanGraphs_Standings[[Abbreviation]:[2024 Projected Full Season RDif]], 19, FALSE)/162</f>
        <v>#N/A</v>
      </c>
      <c r="BE1019" s="11" t="e">
        <f t="shared" si="184"/>
        <v>#N/A</v>
      </c>
      <c r="BF1019" s="11" t="e">
        <f>VLOOKUP($C1019, FanGraphs_Standings[[Abbreviation]:[2024 Projected Full Season RDif]], 5, FALSE)</f>
        <v>#N/A</v>
      </c>
      <c r="BG1019" s="11" t="e">
        <f>VLOOKUP($C1019, FanGraphs_Standings[[Abbreviation]:[2024 Projected Full Season W%]], 18, FALSE)</f>
        <v>#N/A</v>
      </c>
      <c r="BH1019" s="11" t="e">
        <f t="shared" si="185"/>
        <v>#N/A</v>
      </c>
      <c r="BI1019" s="11" t="e">
        <f>VLOOKUP($C1019, 'Home Field Adv'!$A$2:$K$31, 11, FALSE)</f>
        <v>#N/A</v>
      </c>
      <c r="BL1019" s="12" t="str">
        <f t="shared" si="186"/>
        <v/>
      </c>
      <c r="BM1019" s="12" t="str">
        <f t="shared" si="189"/>
        <v/>
      </c>
      <c r="BN1019" s="12" t="str">
        <f t="shared" si="187"/>
        <v/>
      </c>
    </row>
    <row r="1020" spans="6:66" x14ac:dyDescent="0.45">
      <c r="F1020" s="11" t="e">
        <f>VLOOKUP($B1020, FanGraphs_Standings[[Abbreviation]:[2024 Year to Date G]], 2, FALSE)</f>
        <v>#N/A</v>
      </c>
      <c r="G1020" s="11" t="e">
        <f>_xlfn.IFNA(VLOOKUP($D1020, 'SP Per G'!$A$2:$D$1385, 3, FALSE),M1020)</f>
        <v>#N/A</v>
      </c>
      <c r="H1020" s="11" t="e">
        <f>IF(AND(ISNA(VLOOKUP($D1020, 'SP Per G'!$A$2:$D$1385, 4, FALSE)), ISTEXT($D1020)), G1020,IF(ISNA(VLOOKUP($D1020, 'SP Per G'!$A$2:$D$1385, 4, FALSE)), M1020, VLOOKUP($D1020, 'SP Per G'!$A$2:$D$1385, 4, FALSE)))</f>
        <v>#N/A</v>
      </c>
      <c r="I1020" s="11" t="e">
        <f t="shared" si="177"/>
        <v>#N/A</v>
      </c>
      <c r="J1020" s="11" t="e">
        <f>_xlfn.IFNA(VLOOKUP($D1020,Individual_Pitching___Dashboard[],18,FALSE),VLOOKUP(B1020,Team_Pitching___Dashboard[[Team]:[ERA]],17,FALSE))</f>
        <v>#N/A</v>
      </c>
      <c r="K1020" s="11" t="e">
        <f>_xlfn.IFNA(VLOOKUP($D1020, Individual_Pitching___Dashboard[], 20, FALSE), VLOOKUP(B1020,Team_Pitching___Dashboard[[Team]:[xFIP]],20,FALSE))</f>
        <v>#N/A</v>
      </c>
      <c r="L1020" s="11" t="e">
        <f>_xlfn.IFNA(VLOOKUP($D1020, Individual_Pitching___Advanced[], 21,FALSE), VLOOKUP(B1020, Team_Pitching___Advanced[], 20, FALSE))</f>
        <v>#N/A</v>
      </c>
      <c r="M1020" s="11" t="e">
        <f>VLOOKUP($B1020, 'Team Per G'!$A$2:$G$31, 7, FALSE)</f>
        <v>#N/A</v>
      </c>
      <c r="N1020" s="11" t="e">
        <f>VLOOKUP($B1020, 'FanGraphs - Team WAR Projected'!$B$2:$E$31, 3, FALSE)/162</f>
        <v>#N/A</v>
      </c>
      <c r="O1020" s="11" t="e">
        <f t="shared" si="178"/>
        <v>#N/A</v>
      </c>
      <c r="P1020" s="11" t="e">
        <f>VLOOKUP($B1020, Team_Pitching___Advanced[[Team]:[xFIP]], 19,FALSE)</f>
        <v>#N/A</v>
      </c>
      <c r="Q1020" s="11" t="e">
        <f>VLOOKUP($B1020, Team_Pitching___Advanced[], 20, FALSE)</f>
        <v>#N/A</v>
      </c>
      <c r="R1020" s="11" t="e">
        <f>VLOOKUP($B1020, Team_Batting___Dashboard[[Team]:[wOBA]], 16, FALSE)</f>
        <v>#N/A</v>
      </c>
      <c r="S1020" s="11" t="e">
        <f>VLOOKUP($B1020, Team_Batting___Advanced[[Team]:[OPS]], 9, FALSE)</f>
        <v>#N/A</v>
      </c>
      <c r="T1020" s="11" t="e">
        <f>VLOOKUP($B1020, Team_Batting___Advanced[], 19, FALSE)</f>
        <v>#N/A</v>
      </c>
      <c r="U1020" s="11" t="e">
        <f>VLOOKUP($B1020, 'Team Per G'!$A$2:$G$31, 3, FALSE)</f>
        <v>#N/A</v>
      </c>
      <c r="V1020" s="11" t="e">
        <f>VLOOKUP($B1020, 'Team Per G'!$A$2:$G$31, 5, FALSE)</f>
        <v>#N/A</v>
      </c>
      <c r="W1020" s="11" t="e">
        <f>VLOOKUP($B1020, 'Team Per G'!$A$2:$G$31, 4, FALSE)</f>
        <v>#N/A</v>
      </c>
      <c r="X1020" s="11" t="e">
        <f>VLOOKUP($B1020, Team_Batting___Dashboard[], 22, FALSE)/$F1020</f>
        <v>#N/A</v>
      </c>
      <c r="Y1020" s="11" t="e">
        <f>VLOOKUP($B1020, 'FanGraphs - Team WAR Projected'!$B$2:$E$31, 4, FALSE)/162</f>
        <v>#N/A</v>
      </c>
      <c r="Z1020" s="11" t="e">
        <f t="shared" si="179"/>
        <v>#N/A</v>
      </c>
      <c r="AA1020" s="11" t="e">
        <f>VLOOKUP($B1020, FanGraphs_Standings[[Abbreviation]:[2024 Year to Date RS/G]], 6, FALSE)/$F1020</f>
        <v>#N/A</v>
      </c>
      <c r="AB1020" s="11" t="e">
        <f>VLOOKUP($B1020, FanGraphs_Standings[[Abbreviation]:[2024 Projected Full Season RDif]], 19, FALSE)/162</f>
        <v>#N/A</v>
      </c>
      <c r="AC1020" s="11" t="e">
        <f t="shared" si="188"/>
        <v>#N/A</v>
      </c>
      <c r="AD1020" s="11" t="e">
        <f>VLOOKUP($B1020, FanGraphs_Standings[[Abbreviation]:[2024 Projected Full Season RDif]], 5, FALSE)</f>
        <v>#N/A</v>
      </c>
      <c r="AE1020" s="11" t="e">
        <f>VLOOKUP($B1020, FanGraphs_Standings[[Abbreviation]:[2024 Projected Full Season W%]], 18, FALSE)</f>
        <v>#N/A</v>
      </c>
      <c r="AF1020" s="11" t="e">
        <f t="shared" si="180"/>
        <v>#N/A</v>
      </c>
      <c r="AG1020" s="11" t="e">
        <f>VLOOKUP($B1020, 'Home Field Adv'!$A$2:$I$31, 9, FALSE)</f>
        <v>#N/A</v>
      </c>
      <c r="AH1020" s="11" t="e">
        <f>VLOOKUP($C1020, FanGraphs_Standings[[Abbreviation]:[2024 Year to Date G]], 2, FALSE)</f>
        <v>#N/A</v>
      </c>
      <c r="AI1020" s="11" t="e">
        <f>_xlfn.IFNA(VLOOKUP($E1020, 'SP Per G'!$A$2:$D$1385, 3, FALSE), AO1020)</f>
        <v>#N/A</v>
      </c>
      <c r="AJ1020" s="11" t="e">
        <f>IF(AND(ISNA(VLOOKUP($E1020, 'SP Per G'!$A$2:$D$1385, 4, FALSE)), ISTEXT($E1020)), AI1020,IF(ISNA(VLOOKUP($E1020, 'SP Per G'!$A$2:$D$1385, 4, FALSE)), AO1020, VLOOKUP($E1020, 'SP Per G'!$A$2:$D$1385, 4, FALSE)))</f>
        <v>#N/A</v>
      </c>
      <c r="AK1020" s="11" t="e">
        <f t="shared" si="181"/>
        <v>#N/A</v>
      </c>
      <c r="AL1020" s="11" t="e">
        <f>_xlfn.IFNA(VLOOKUP($E1020, Individual_Pitching___Dashboard[], 18, FALSE), VLOOKUP($C1020,Team_Pitching___Advanced[[Team]:[SIERA]],16,FALSE))</f>
        <v>#N/A</v>
      </c>
      <c r="AM1020" s="11" t="e">
        <f>_xlfn.IFNA(VLOOKUP($E1020, Individual_Pitching___Dashboard[], 20, FALSE), VLOOKUP($C1020,Team_Pitching___Advanced[[Team]:[xFIP]],19,FALSE))</f>
        <v>#N/A</v>
      </c>
      <c r="AN1020" s="11" t="e">
        <f>_xlfn.IFNA(VLOOKUP($E1020,Individual_Pitching___Advanced[],21,FALSE),VLOOKUP($C1020,Team_Pitching___Advanced[[Team]:[SIERA]],20,FALSE))</f>
        <v>#N/A</v>
      </c>
      <c r="AO1020" s="11" t="e">
        <f>VLOOKUP($C1020, 'Team Per G'!$A$2:$G$31, 7, FALSE)</f>
        <v>#N/A</v>
      </c>
      <c r="AP1020" s="11" t="e">
        <f>VLOOKUP($C1020, 'FanGraphs - Team WAR Projected'!$B$2:$E$31, 3, FALSE)/162</f>
        <v>#N/A</v>
      </c>
      <c r="AQ1020" s="11" t="e">
        <f t="shared" si="182"/>
        <v>#N/A</v>
      </c>
      <c r="AR1020" s="11" t="e">
        <f>VLOOKUP($C1020, Team_Pitching___Advanced[[Team]:[xFIP]], 19,FALSE)</f>
        <v>#N/A</v>
      </c>
      <c r="AS1020" s="11" t="e">
        <f>VLOOKUP($C1020, Team_Pitching___Advanced[], 20, FALSE)</f>
        <v>#N/A</v>
      </c>
      <c r="AT1020" s="11" t="e">
        <f>VLOOKUP($C1020, Team_Batting___Dashboard[[Team]:[wOBA]], 16, FALSE)</f>
        <v>#N/A</v>
      </c>
      <c r="AU1020" s="11" t="e">
        <f>VLOOKUP($C1020, Team_Batting___Advanced[[Team]:[OPS]], 9, FALSE)</f>
        <v>#N/A</v>
      </c>
      <c r="AV1020" s="11" t="e">
        <f>VLOOKUP($C1020, Team_Batting___Advanced[], 19, FALSE)</f>
        <v>#N/A</v>
      </c>
      <c r="AW1020" s="11" t="e">
        <f>VLOOKUP($C1020, 'Team Per G'!$A$2:$G$31, 3, FALSE)</f>
        <v>#N/A</v>
      </c>
      <c r="AX1020" s="11" t="e">
        <f>VLOOKUP($C1020, 'Team Per G'!$A$2:$G$31, 5, FALSE)</f>
        <v>#N/A</v>
      </c>
      <c r="AY1020" s="11" t="e">
        <f>VLOOKUP($C1020, 'Team Per G'!$A$2:$G$31, 4, FALSE)</f>
        <v>#N/A</v>
      </c>
      <c r="AZ1020" s="11" t="e">
        <f>VLOOKUP($C1020, Team_Batting___Dashboard[], 22, FALSE)/$AH1020</f>
        <v>#N/A</v>
      </c>
      <c r="BA1020" s="11" t="e">
        <f>VLOOKUP($C1020, 'FanGraphs - Team WAR Projected'!$B$2:$E$31, 4, FALSE)/162</f>
        <v>#N/A</v>
      </c>
      <c r="BB1020" s="11" t="e">
        <f t="shared" si="183"/>
        <v>#N/A</v>
      </c>
      <c r="BC1020" s="11" t="e">
        <f>VLOOKUP($C1020, FanGraphs_Standings[[Abbreviation]:[2024 Year to Date RS/G]], 6, FALSE)/$AH1020</f>
        <v>#N/A</v>
      </c>
      <c r="BD1020" s="11" t="e">
        <f>VLOOKUP($C1020, FanGraphs_Standings[[Abbreviation]:[2024 Projected Full Season RDif]], 19, FALSE)/162</f>
        <v>#N/A</v>
      </c>
      <c r="BE1020" s="11" t="e">
        <f t="shared" si="184"/>
        <v>#N/A</v>
      </c>
      <c r="BF1020" s="11" t="e">
        <f>VLOOKUP($C1020, FanGraphs_Standings[[Abbreviation]:[2024 Projected Full Season RDif]], 5, FALSE)</f>
        <v>#N/A</v>
      </c>
      <c r="BG1020" s="11" t="e">
        <f>VLOOKUP($C1020, FanGraphs_Standings[[Abbreviation]:[2024 Projected Full Season W%]], 18, FALSE)</f>
        <v>#N/A</v>
      </c>
      <c r="BH1020" s="11" t="e">
        <f t="shared" si="185"/>
        <v>#N/A</v>
      </c>
      <c r="BI1020" s="11" t="e">
        <f>VLOOKUP($C1020, 'Home Field Adv'!$A$2:$K$31, 11, FALSE)</f>
        <v>#N/A</v>
      </c>
      <c r="BL1020" s="12" t="str">
        <f t="shared" si="186"/>
        <v/>
      </c>
      <c r="BM1020" s="12" t="str">
        <f t="shared" si="189"/>
        <v/>
      </c>
      <c r="BN1020" s="12" t="str">
        <f t="shared" si="187"/>
        <v/>
      </c>
    </row>
    <row r="1021" spans="6:66" x14ac:dyDescent="0.45">
      <c r="F1021" s="11" t="e">
        <f>VLOOKUP($B1021, FanGraphs_Standings[[Abbreviation]:[2024 Year to Date G]], 2, FALSE)</f>
        <v>#N/A</v>
      </c>
      <c r="G1021" s="11" t="e">
        <f>_xlfn.IFNA(VLOOKUP($D1021, 'SP Per G'!$A$2:$D$1385, 3, FALSE),M1021)</f>
        <v>#N/A</v>
      </c>
      <c r="H1021" s="11" t="e">
        <f>IF(AND(ISNA(VLOOKUP($D1021, 'SP Per G'!$A$2:$D$1385, 4, FALSE)), ISTEXT($D1021)), G1021,IF(ISNA(VLOOKUP($D1021, 'SP Per G'!$A$2:$D$1385, 4, FALSE)), M1021, VLOOKUP($D1021, 'SP Per G'!$A$2:$D$1385, 4, FALSE)))</f>
        <v>#N/A</v>
      </c>
      <c r="I1021" s="11" t="e">
        <f t="shared" si="177"/>
        <v>#N/A</v>
      </c>
      <c r="J1021" s="11" t="e">
        <f>_xlfn.IFNA(VLOOKUP($D1021,Individual_Pitching___Dashboard[],18,FALSE),VLOOKUP(B1021,Team_Pitching___Dashboard[[Team]:[ERA]],17,FALSE))</f>
        <v>#N/A</v>
      </c>
      <c r="K1021" s="11" t="e">
        <f>_xlfn.IFNA(VLOOKUP($D1021, Individual_Pitching___Dashboard[], 20, FALSE), VLOOKUP(B1021,Team_Pitching___Dashboard[[Team]:[xFIP]],20,FALSE))</f>
        <v>#N/A</v>
      </c>
      <c r="L1021" s="11" t="e">
        <f>_xlfn.IFNA(VLOOKUP($D1021, Individual_Pitching___Advanced[], 21,FALSE), VLOOKUP(B1021, Team_Pitching___Advanced[], 20, FALSE))</f>
        <v>#N/A</v>
      </c>
      <c r="M1021" s="11" t="e">
        <f>VLOOKUP($B1021, 'Team Per G'!$A$2:$G$31, 7, FALSE)</f>
        <v>#N/A</v>
      </c>
      <c r="N1021" s="11" t="e">
        <f>VLOOKUP($B1021, 'FanGraphs - Team WAR Projected'!$B$2:$E$31, 3, FALSE)/162</f>
        <v>#N/A</v>
      </c>
      <c r="O1021" s="11" t="e">
        <f t="shared" si="178"/>
        <v>#N/A</v>
      </c>
      <c r="P1021" s="11" t="e">
        <f>VLOOKUP($B1021, Team_Pitching___Advanced[[Team]:[xFIP]], 19,FALSE)</f>
        <v>#N/A</v>
      </c>
      <c r="Q1021" s="11" t="e">
        <f>VLOOKUP($B1021, Team_Pitching___Advanced[], 20, FALSE)</f>
        <v>#N/A</v>
      </c>
      <c r="R1021" s="11" t="e">
        <f>VLOOKUP($B1021, Team_Batting___Dashboard[[Team]:[wOBA]], 16, FALSE)</f>
        <v>#N/A</v>
      </c>
      <c r="S1021" s="11" t="e">
        <f>VLOOKUP($B1021, Team_Batting___Advanced[[Team]:[OPS]], 9, FALSE)</f>
        <v>#N/A</v>
      </c>
      <c r="T1021" s="11" t="e">
        <f>VLOOKUP($B1021, Team_Batting___Advanced[], 19, FALSE)</f>
        <v>#N/A</v>
      </c>
      <c r="U1021" s="11" t="e">
        <f>VLOOKUP($B1021, 'Team Per G'!$A$2:$G$31, 3, FALSE)</f>
        <v>#N/A</v>
      </c>
      <c r="V1021" s="11" t="e">
        <f>VLOOKUP($B1021, 'Team Per G'!$A$2:$G$31, 5, FALSE)</f>
        <v>#N/A</v>
      </c>
      <c r="W1021" s="11" t="e">
        <f>VLOOKUP($B1021, 'Team Per G'!$A$2:$G$31, 4, FALSE)</f>
        <v>#N/A</v>
      </c>
      <c r="X1021" s="11" t="e">
        <f>VLOOKUP($B1021, Team_Batting___Dashboard[], 22, FALSE)/$F1021</f>
        <v>#N/A</v>
      </c>
      <c r="Y1021" s="11" t="e">
        <f>VLOOKUP($B1021, 'FanGraphs - Team WAR Projected'!$B$2:$E$31, 4, FALSE)/162</f>
        <v>#N/A</v>
      </c>
      <c r="Z1021" s="11" t="e">
        <f t="shared" si="179"/>
        <v>#N/A</v>
      </c>
      <c r="AA1021" s="11" t="e">
        <f>VLOOKUP($B1021, FanGraphs_Standings[[Abbreviation]:[2024 Year to Date RS/G]], 6, FALSE)/$F1021</f>
        <v>#N/A</v>
      </c>
      <c r="AB1021" s="11" t="e">
        <f>VLOOKUP($B1021, FanGraphs_Standings[[Abbreviation]:[2024 Projected Full Season RDif]], 19, FALSE)/162</f>
        <v>#N/A</v>
      </c>
      <c r="AC1021" s="11" t="e">
        <f t="shared" si="188"/>
        <v>#N/A</v>
      </c>
      <c r="AD1021" s="11" t="e">
        <f>VLOOKUP($B1021, FanGraphs_Standings[[Abbreviation]:[2024 Projected Full Season RDif]], 5, FALSE)</f>
        <v>#N/A</v>
      </c>
      <c r="AE1021" s="11" t="e">
        <f>VLOOKUP($B1021, FanGraphs_Standings[[Abbreviation]:[2024 Projected Full Season W%]], 18, FALSE)</f>
        <v>#N/A</v>
      </c>
      <c r="AF1021" s="11" t="e">
        <f t="shared" si="180"/>
        <v>#N/A</v>
      </c>
      <c r="AG1021" s="11" t="e">
        <f>VLOOKUP($B1021, 'Home Field Adv'!$A$2:$I$31, 9, FALSE)</f>
        <v>#N/A</v>
      </c>
      <c r="AH1021" s="11" t="e">
        <f>VLOOKUP($C1021, FanGraphs_Standings[[Abbreviation]:[2024 Year to Date G]], 2, FALSE)</f>
        <v>#N/A</v>
      </c>
      <c r="AI1021" s="11" t="e">
        <f>_xlfn.IFNA(VLOOKUP($E1021, 'SP Per G'!$A$2:$D$1385, 3, FALSE), AO1021)</f>
        <v>#N/A</v>
      </c>
      <c r="AJ1021" s="11" t="e">
        <f>IF(AND(ISNA(VLOOKUP($E1021, 'SP Per G'!$A$2:$D$1385, 4, FALSE)), ISTEXT($E1021)), AI1021,IF(ISNA(VLOOKUP($E1021, 'SP Per G'!$A$2:$D$1385, 4, FALSE)), AO1021, VLOOKUP($E1021, 'SP Per G'!$A$2:$D$1385, 4, FALSE)))</f>
        <v>#N/A</v>
      </c>
      <c r="AK1021" s="11" t="e">
        <f t="shared" si="181"/>
        <v>#N/A</v>
      </c>
      <c r="AL1021" s="11" t="e">
        <f>_xlfn.IFNA(VLOOKUP($E1021, Individual_Pitching___Dashboard[], 18, FALSE), VLOOKUP($C1021,Team_Pitching___Advanced[[Team]:[SIERA]],16,FALSE))</f>
        <v>#N/A</v>
      </c>
      <c r="AM1021" s="11" t="e">
        <f>_xlfn.IFNA(VLOOKUP($E1021, Individual_Pitching___Dashboard[], 20, FALSE), VLOOKUP($C1021,Team_Pitching___Advanced[[Team]:[xFIP]],19,FALSE))</f>
        <v>#N/A</v>
      </c>
      <c r="AN1021" s="11" t="e">
        <f>_xlfn.IFNA(VLOOKUP($E1021,Individual_Pitching___Advanced[],21,FALSE),VLOOKUP($C1021,Team_Pitching___Advanced[[Team]:[SIERA]],20,FALSE))</f>
        <v>#N/A</v>
      </c>
      <c r="AO1021" s="11" t="e">
        <f>VLOOKUP($C1021, 'Team Per G'!$A$2:$G$31, 7, FALSE)</f>
        <v>#N/A</v>
      </c>
      <c r="AP1021" s="11" t="e">
        <f>VLOOKUP($C1021, 'FanGraphs - Team WAR Projected'!$B$2:$E$31, 3, FALSE)/162</f>
        <v>#N/A</v>
      </c>
      <c r="AQ1021" s="11" t="e">
        <f t="shared" si="182"/>
        <v>#N/A</v>
      </c>
      <c r="AR1021" s="11" t="e">
        <f>VLOOKUP($C1021, Team_Pitching___Advanced[[Team]:[xFIP]], 19,FALSE)</f>
        <v>#N/A</v>
      </c>
      <c r="AS1021" s="11" t="e">
        <f>VLOOKUP($C1021, Team_Pitching___Advanced[], 20, FALSE)</f>
        <v>#N/A</v>
      </c>
      <c r="AT1021" s="11" t="e">
        <f>VLOOKUP($C1021, Team_Batting___Dashboard[[Team]:[wOBA]], 16, FALSE)</f>
        <v>#N/A</v>
      </c>
      <c r="AU1021" s="11" t="e">
        <f>VLOOKUP($C1021, Team_Batting___Advanced[[Team]:[OPS]], 9, FALSE)</f>
        <v>#N/A</v>
      </c>
      <c r="AV1021" s="11" t="e">
        <f>VLOOKUP($C1021, Team_Batting___Advanced[], 19, FALSE)</f>
        <v>#N/A</v>
      </c>
      <c r="AW1021" s="11" t="e">
        <f>VLOOKUP($C1021, 'Team Per G'!$A$2:$G$31, 3, FALSE)</f>
        <v>#N/A</v>
      </c>
      <c r="AX1021" s="11" t="e">
        <f>VLOOKUP($C1021, 'Team Per G'!$A$2:$G$31, 5, FALSE)</f>
        <v>#N/A</v>
      </c>
      <c r="AY1021" s="11" t="e">
        <f>VLOOKUP($C1021, 'Team Per G'!$A$2:$G$31, 4, FALSE)</f>
        <v>#N/A</v>
      </c>
      <c r="AZ1021" s="11" t="e">
        <f>VLOOKUP($C1021, Team_Batting___Dashboard[], 22, FALSE)/$AH1021</f>
        <v>#N/A</v>
      </c>
      <c r="BA1021" s="11" t="e">
        <f>VLOOKUP($C1021, 'FanGraphs - Team WAR Projected'!$B$2:$E$31, 4, FALSE)/162</f>
        <v>#N/A</v>
      </c>
      <c r="BB1021" s="11" t="e">
        <f t="shared" si="183"/>
        <v>#N/A</v>
      </c>
      <c r="BC1021" s="11" t="e">
        <f>VLOOKUP($C1021, FanGraphs_Standings[[Abbreviation]:[2024 Year to Date RS/G]], 6, FALSE)/$AH1021</f>
        <v>#N/A</v>
      </c>
      <c r="BD1021" s="11" t="e">
        <f>VLOOKUP($C1021, FanGraphs_Standings[[Abbreviation]:[2024 Projected Full Season RDif]], 19, FALSE)/162</f>
        <v>#N/A</v>
      </c>
      <c r="BE1021" s="11" t="e">
        <f t="shared" si="184"/>
        <v>#N/A</v>
      </c>
      <c r="BF1021" s="11" t="e">
        <f>VLOOKUP($C1021, FanGraphs_Standings[[Abbreviation]:[2024 Projected Full Season RDif]], 5, FALSE)</f>
        <v>#N/A</v>
      </c>
      <c r="BG1021" s="11" t="e">
        <f>VLOOKUP($C1021, FanGraphs_Standings[[Abbreviation]:[2024 Projected Full Season W%]], 18, FALSE)</f>
        <v>#N/A</v>
      </c>
      <c r="BH1021" s="11" t="e">
        <f t="shared" si="185"/>
        <v>#N/A</v>
      </c>
      <c r="BI1021" s="11" t="e">
        <f>VLOOKUP($C1021, 'Home Field Adv'!$A$2:$K$31, 11, FALSE)</f>
        <v>#N/A</v>
      </c>
      <c r="BL1021" s="12" t="str">
        <f t="shared" si="186"/>
        <v/>
      </c>
      <c r="BM1021" s="12" t="str">
        <f t="shared" si="189"/>
        <v/>
      </c>
      <c r="BN1021" s="12" t="str">
        <f t="shared" si="187"/>
        <v/>
      </c>
    </row>
    <row r="1022" spans="6:66" x14ac:dyDescent="0.45">
      <c r="F1022" s="11" t="e">
        <f>VLOOKUP($B1022, FanGraphs_Standings[[Abbreviation]:[2024 Year to Date G]], 2, FALSE)</f>
        <v>#N/A</v>
      </c>
      <c r="G1022" s="11" t="e">
        <f>_xlfn.IFNA(VLOOKUP($D1022, 'SP Per G'!$A$2:$D$1385, 3, FALSE),M1022)</f>
        <v>#N/A</v>
      </c>
      <c r="H1022" s="11" t="e">
        <f>IF(AND(ISNA(VLOOKUP($D1022, 'SP Per G'!$A$2:$D$1385, 4, FALSE)), ISTEXT($D1022)), G1022,IF(ISNA(VLOOKUP($D1022, 'SP Per G'!$A$2:$D$1385, 4, FALSE)), M1022, VLOOKUP($D1022, 'SP Per G'!$A$2:$D$1385, 4, FALSE)))</f>
        <v>#N/A</v>
      </c>
      <c r="I1022" s="11" t="e">
        <f t="shared" si="177"/>
        <v>#N/A</v>
      </c>
      <c r="J1022" s="11" t="e">
        <f>_xlfn.IFNA(VLOOKUP($D1022,Individual_Pitching___Dashboard[],18,FALSE),VLOOKUP(B1022,Team_Pitching___Dashboard[[Team]:[ERA]],17,FALSE))</f>
        <v>#N/A</v>
      </c>
      <c r="K1022" s="11" t="e">
        <f>_xlfn.IFNA(VLOOKUP($D1022, Individual_Pitching___Dashboard[], 20, FALSE), VLOOKUP(B1022,Team_Pitching___Dashboard[[Team]:[xFIP]],20,FALSE))</f>
        <v>#N/A</v>
      </c>
      <c r="L1022" s="11" t="e">
        <f>_xlfn.IFNA(VLOOKUP($D1022, Individual_Pitching___Advanced[], 21,FALSE), VLOOKUP(B1022, Team_Pitching___Advanced[], 20, FALSE))</f>
        <v>#N/A</v>
      </c>
      <c r="M1022" s="11" t="e">
        <f>VLOOKUP($B1022, 'Team Per G'!$A$2:$G$31, 7, FALSE)</f>
        <v>#N/A</v>
      </c>
      <c r="N1022" s="11" t="e">
        <f>VLOOKUP($B1022, 'FanGraphs - Team WAR Projected'!$B$2:$E$31, 3, FALSE)/162</f>
        <v>#N/A</v>
      </c>
      <c r="O1022" s="11" t="e">
        <f t="shared" si="178"/>
        <v>#N/A</v>
      </c>
      <c r="P1022" s="11" t="e">
        <f>VLOOKUP($B1022, Team_Pitching___Advanced[[Team]:[xFIP]], 19,FALSE)</f>
        <v>#N/A</v>
      </c>
      <c r="Q1022" s="11" t="e">
        <f>VLOOKUP($B1022, Team_Pitching___Advanced[], 20, FALSE)</f>
        <v>#N/A</v>
      </c>
      <c r="R1022" s="11" t="e">
        <f>VLOOKUP($B1022, Team_Batting___Dashboard[[Team]:[wOBA]], 16, FALSE)</f>
        <v>#N/A</v>
      </c>
      <c r="S1022" s="11" t="e">
        <f>VLOOKUP($B1022, Team_Batting___Advanced[[Team]:[OPS]], 9, FALSE)</f>
        <v>#N/A</v>
      </c>
      <c r="T1022" s="11" t="e">
        <f>VLOOKUP($B1022, Team_Batting___Advanced[], 19, FALSE)</f>
        <v>#N/A</v>
      </c>
      <c r="U1022" s="11" t="e">
        <f>VLOOKUP($B1022, 'Team Per G'!$A$2:$G$31, 3, FALSE)</f>
        <v>#N/A</v>
      </c>
      <c r="V1022" s="11" t="e">
        <f>VLOOKUP($B1022, 'Team Per G'!$A$2:$G$31, 5, FALSE)</f>
        <v>#N/A</v>
      </c>
      <c r="W1022" s="11" t="e">
        <f>VLOOKUP($B1022, 'Team Per G'!$A$2:$G$31, 4, FALSE)</f>
        <v>#N/A</v>
      </c>
      <c r="X1022" s="11" t="e">
        <f>VLOOKUP($B1022, Team_Batting___Dashboard[], 22, FALSE)/$F1022</f>
        <v>#N/A</v>
      </c>
      <c r="Y1022" s="11" t="e">
        <f>VLOOKUP($B1022, 'FanGraphs - Team WAR Projected'!$B$2:$E$31, 4, FALSE)/162</f>
        <v>#N/A</v>
      </c>
      <c r="Z1022" s="11" t="e">
        <f t="shared" si="179"/>
        <v>#N/A</v>
      </c>
      <c r="AA1022" s="11" t="e">
        <f>VLOOKUP($B1022, FanGraphs_Standings[[Abbreviation]:[2024 Year to Date RS/G]], 6, FALSE)/$F1022</f>
        <v>#N/A</v>
      </c>
      <c r="AB1022" s="11" t="e">
        <f>VLOOKUP($B1022, FanGraphs_Standings[[Abbreviation]:[2024 Projected Full Season RDif]], 19, FALSE)/162</f>
        <v>#N/A</v>
      </c>
      <c r="AC1022" s="11" t="e">
        <f t="shared" si="188"/>
        <v>#N/A</v>
      </c>
      <c r="AD1022" s="11" t="e">
        <f>VLOOKUP($B1022, FanGraphs_Standings[[Abbreviation]:[2024 Projected Full Season RDif]], 5, FALSE)</f>
        <v>#N/A</v>
      </c>
      <c r="AE1022" s="11" t="e">
        <f>VLOOKUP($B1022, FanGraphs_Standings[[Abbreviation]:[2024 Projected Full Season W%]], 18, FALSE)</f>
        <v>#N/A</v>
      </c>
      <c r="AF1022" s="11" t="e">
        <f t="shared" si="180"/>
        <v>#N/A</v>
      </c>
      <c r="AG1022" s="11" t="e">
        <f>VLOOKUP($B1022, 'Home Field Adv'!$A$2:$I$31, 9, FALSE)</f>
        <v>#N/A</v>
      </c>
      <c r="AH1022" s="11" t="e">
        <f>VLOOKUP($C1022, FanGraphs_Standings[[Abbreviation]:[2024 Year to Date G]], 2, FALSE)</f>
        <v>#N/A</v>
      </c>
      <c r="AI1022" s="11" t="e">
        <f>_xlfn.IFNA(VLOOKUP($E1022, 'SP Per G'!$A$2:$D$1385, 3, FALSE), AO1022)</f>
        <v>#N/A</v>
      </c>
      <c r="AJ1022" s="11" t="e">
        <f>IF(AND(ISNA(VLOOKUP($E1022, 'SP Per G'!$A$2:$D$1385, 4, FALSE)), ISTEXT($E1022)), AI1022,IF(ISNA(VLOOKUP($E1022, 'SP Per G'!$A$2:$D$1385, 4, FALSE)), AO1022, VLOOKUP($E1022, 'SP Per G'!$A$2:$D$1385, 4, FALSE)))</f>
        <v>#N/A</v>
      </c>
      <c r="AK1022" s="11" t="e">
        <f t="shared" si="181"/>
        <v>#N/A</v>
      </c>
      <c r="AL1022" s="11" t="e">
        <f>_xlfn.IFNA(VLOOKUP($E1022, Individual_Pitching___Dashboard[], 18, FALSE), VLOOKUP($C1022,Team_Pitching___Advanced[[Team]:[SIERA]],16,FALSE))</f>
        <v>#N/A</v>
      </c>
      <c r="AM1022" s="11" t="e">
        <f>_xlfn.IFNA(VLOOKUP($E1022, Individual_Pitching___Dashboard[], 20, FALSE), VLOOKUP($C1022,Team_Pitching___Advanced[[Team]:[xFIP]],19,FALSE))</f>
        <v>#N/A</v>
      </c>
      <c r="AN1022" s="11" t="e">
        <f>_xlfn.IFNA(VLOOKUP($E1022,Individual_Pitching___Advanced[],21,FALSE),VLOOKUP($C1022,Team_Pitching___Advanced[[Team]:[SIERA]],20,FALSE))</f>
        <v>#N/A</v>
      </c>
      <c r="AO1022" s="11" t="e">
        <f>VLOOKUP($C1022, 'Team Per G'!$A$2:$G$31, 7, FALSE)</f>
        <v>#N/A</v>
      </c>
      <c r="AP1022" s="11" t="e">
        <f>VLOOKUP($C1022, 'FanGraphs - Team WAR Projected'!$B$2:$E$31, 3, FALSE)/162</f>
        <v>#N/A</v>
      </c>
      <c r="AQ1022" s="11" t="e">
        <f t="shared" si="182"/>
        <v>#N/A</v>
      </c>
      <c r="AR1022" s="11" t="e">
        <f>VLOOKUP($C1022, Team_Pitching___Advanced[[Team]:[xFIP]], 19,FALSE)</f>
        <v>#N/A</v>
      </c>
      <c r="AS1022" s="11" t="e">
        <f>VLOOKUP($C1022, Team_Pitching___Advanced[], 20, FALSE)</f>
        <v>#N/A</v>
      </c>
      <c r="AT1022" s="11" t="e">
        <f>VLOOKUP($C1022, Team_Batting___Dashboard[[Team]:[wOBA]], 16, FALSE)</f>
        <v>#N/A</v>
      </c>
      <c r="AU1022" s="11" t="e">
        <f>VLOOKUP($C1022, Team_Batting___Advanced[[Team]:[OPS]], 9, FALSE)</f>
        <v>#N/A</v>
      </c>
      <c r="AV1022" s="11" t="e">
        <f>VLOOKUP($C1022, Team_Batting___Advanced[], 19, FALSE)</f>
        <v>#N/A</v>
      </c>
      <c r="AW1022" s="11" t="e">
        <f>VLOOKUP($C1022, 'Team Per G'!$A$2:$G$31, 3, FALSE)</f>
        <v>#N/A</v>
      </c>
      <c r="AX1022" s="11" t="e">
        <f>VLOOKUP($C1022, 'Team Per G'!$A$2:$G$31, 5, FALSE)</f>
        <v>#N/A</v>
      </c>
      <c r="AY1022" s="11" t="e">
        <f>VLOOKUP($C1022, 'Team Per G'!$A$2:$G$31, 4, FALSE)</f>
        <v>#N/A</v>
      </c>
      <c r="AZ1022" s="11" t="e">
        <f>VLOOKUP($C1022, Team_Batting___Dashboard[], 22, FALSE)/$AH1022</f>
        <v>#N/A</v>
      </c>
      <c r="BA1022" s="11" t="e">
        <f>VLOOKUP($C1022, 'FanGraphs - Team WAR Projected'!$B$2:$E$31, 4, FALSE)/162</f>
        <v>#N/A</v>
      </c>
      <c r="BB1022" s="11" t="e">
        <f t="shared" si="183"/>
        <v>#N/A</v>
      </c>
      <c r="BC1022" s="11" t="e">
        <f>VLOOKUP($C1022, FanGraphs_Standings[[Abbreviation]:[2024 Year to Date RS/G]], 6, FALSE)/$AH1022</f>
        <v>#N/A</v>
      </c>
      <c r="BD1022" s="11" t="e">
        <f>VLOOKUP($C1022, FanGraphs_Standings[[Abbreviation]:[2024 Projected Full Season RDif]], 19, FALSE)/162</f>
        <v>#N/A</v>
      </c>
      <c r="BE1022" s="11" t="e">
        <f t="shared" si="184"/>
        <v>#N/A</v>
      </c>
      <c r="BF1022" s="11" t="e">
        <f>VLOOKUP($C1022, FanGraphs_Standings[[Abbreviation]:[2024 Projected Full Season RDif]], 5, FALSE)</f>
        <v>#N/A</v>
      </c>
      <c r="BG1022" s="11" t="e">
        <f>VLOOKUP($C1022, FanGraphs_Standings[[Abbreviation]:[2024 Projected Full Season W%]], 18, FALSE)</f>
        <v>#N/A</v>
      </c>
      <c r="BH1022" s="11" t="e">
        <f t="shared" si="185"/>
        <v>#N/A</v>
      </c>
      <c r="BI1022" s="11" t="e">
        <f>VLOOKUP($C1022, 'Home Field Adv'!$A$2:$K$31, 11, FALSE)</f>
        <v>#N/A</v>
      </c>
      <c r="BL1022" s="12" t="str">
        <f t="shared" si="186"/>
        <v/>
      </c>
      <c r="BM1022" s="12" t="str">
        <f t="shared" si="189"/>
        <v/>
      </c>
      <c r="BN1022" s="12" t="str">
        <f t="shared" si="187"/>
        <v/>
      </c>
    </row>
    <row r="1023" spans="6:66" x14ac:dyDescent="0.45">
      <c r="F1023" s="11" t="e">
        <f>VLOOKUP($B1023, FanGraphs_Standings[[Abbreviation]:[2024 Year to Date G]], 2, FALSE)</f>
        <v>#N/A</v>
      </c>
      <c r="G1023" s="11" t="e">
        <f>_xlfn.IFNA(VLOOKUP($D1023, 'SP Per G'!$A$2:$D$1385, 3, FALSE),M1023)</f>
        <v>#N/A</v>
      </c>
      <c r="H1023" s="11" t="e">
        <f>IF(AND(ISNA(VLOOKUP($D1023, 'SP Per G'!$A$2:$D$1385, 4, FALSE)), ISTEXT($D1023)), G1023,IF(ISNA(VLOOKUP($D1023, 'SP Per G'!$A$2:$D$1385, 4, FALSE)), M1023, VLOOKUP($D1023, 'SP Per G'!$A$2:$D$1385, 4, FALSE)))</f>
        <v>#N/A</v>
      </c>
      <c r="I1023" s="11" t="e">
        <f t="shared" si="177"/>
        <v>#N/A</v>
      </c>
      <c r="J1023" s="11" t="e">
        <f>_xlfn.IFNA(VLOOKUP($D1023,Individual_Pitching___Dashboard[],18,FALSE),VLOOKUP(B1023,Team_Pitching___Dashboard[[Team]:[ERA]],17,FALSE))</f>
        <v>#N/A</v>
      </c>
      <c r="K1023" s="11" t="e">
        <f>_xlfn.IFNA(VLOOKUP($D1023, Individual_Pitching___Dashboard[], 20, FALSE), VLOOKUP(B1023,Team_Pitching___Dashboard[[Team]:[xFIP]],20,FALSE))</f>
        <v>#N/A</v>
      </c>
      <c r="L1023" s="11" t="e">
        <f>_xlfn.IFNA(VLOOKUP($D1023, Individual_Pitching___Advanced[], 21,FALSE), VLOOKUP(B1023, Team_Pitching___Advanced[], 20, FALSE))</f>
        <v>#N/A</v>
      </c>
      <c r="M1023" s="11" t="e">
        <f>VLOOKUP($B1023, 'Team Per G'!$A$2:$G$31, 7, FALSE)</f>
        <v>#N/A</v>
      </c>
      <c r="N1023" s="11" t="e">
        <f>VLOOKUP($B1023, 'FanGraphs - Team WAR Projected'!$B$2:$E$31, 3, FALSE)/162</f>
        <v>#N/A</v>
      </c>
      <c r="O1023" s="11" t="e">
        <f t="shared" si="178"/>
        <v>#N/A</v>
      </c>
      <c r="P1023" s="11" t="e">
        <f>VLOOKUP($B1023, Team_Pitching___Advanced[[Team]:[xFIP]], 19,FALSE)</f>
        <v>#N/A</v>
      </c>
      <c r="Q1023" s="11" t="e">
        <f>VLOOKUP($B1023, Team_Pitching___Advanced[], 20, FALSE)</f>
        <v>#N/A</v>
      </c>
      <c r="R1023" s="11" t="e">
        <f>VLOOKUP($B1023, Team_Batting___Dashboard[[Team]:[wOBA]], 16, FALSE)</f>
        <v>#N/A</v>
      </c>
      <c r="S1023" s="11" t="e">
        <f>VLOOKUP($B1023, Team_Batting___Advanced[[Team]:[OPS]], 9, FALSE)</f>
        <v>#N/A</v>
      </c>
      <c r="T1023" s="11" t="e">
        <f>VLOOKUP($B1023, Team_Batting___Advanced[], 19, FALSE)</f>
        <v>#N/A</v>
      </c>
      <c r="U1023" s="11" t="e">
        <f>VLOOKUP($B1023, 'Team Per G'!$A$2:$G$31, 3, FALSE)</f>
        <v>#N/A</v>
      </c>
      <c r="V1023" s="11" t="e">
        <f>VLOOKUP($B1023, 'Team Per G'!$A$2:$G$31, 5, FALSE)</f>
        <v>#N/A</v>
      </c>
      <c r="W1023" s="11" t="e">
        <f>VLOOKUP($B1023, 'Team Per G'!$A$2:$G$31, 4, FALSE)</f>
        <v>#N/A</v>
      </c>
      <c r="X1023" s="11" t="e">
        <f>VLOOKUP($B1023, Team_Batting___Dashboard[], 22, FALSE)/$F1023</f>
        <v>#N/A</v>
      </c>
      <c r="Y1023" s="11" t="e">
        <f>VLOOKUP($B1023, 'FanGraphs - Team WAR Projected'!$B$2:$E$31, 4, FALSE)/162</f>
        <v>#N/A</v>
      </c>
      <c r="Z1023" s="11" t="e">
        <f t="shared" si="179"/>
        <v>#N/A</v>
      </c>
      <c r="AA1023" s="11" t="e">
        <f>VLOOKUP($B1023, FanGraphs_Standings[[Abbreviation]:[2024 Year to Date RS/G]], 6, FALSE)/$F1023</f>
        <v>#N/A</v>
      </c>
      <c r="AB1023" s="11" t="e">
        <f>VLOOKUP($B1023, FanGraphs_Standings[[Abbreviation]:[2024 Projected Full Season RDif]], 19, FALSE)/162</f>
        <v>#N/A</v>
      </c>
      <c r="AC1023" s="11" t="e">
        <f t="shared" si="188"/>
        <v>#N/A</v>
      </c>
      <c r="AD1023" s="11" t="e">
        <f>VLOOKUP($B1023, FanGraphs_Standings[[Abbreviation]:[2024 Projected Full Season RDif]], 5, FALSE)</f>
        <v>#N/A</v>
      </c>
      <c r="AE1023" s="11" t="e">
        <f>VLOOKUP($B1023, FanGraphs_Standings[[Abbreviation]:[2024 Projected Full Season W%]], 18, FALSE)</f>
        <v>#N/A</v>
      </c>
      <c r="AF1023" s="11" t="e">
        <f t="shared" si="180"/>
        <v>#N/A</v>
      </c>
      <c r="AG1023" s="11" t="e">
        <f>VLOOKUP($B1023, 'Home Field Adv'!$A$2:$I$31, 9, FALSE)</f>
        <v>#N/A</v>
      </c>
      <c r="AH1023" s="11" t="e">
        <f>VLOOKUP($C1023, FanGraphs_Standings[[Abbreviation]:[2024 Year to Date G]], 2, FALSE)</f>
        <v>#N/A</v>
      </c>
      <c r="AI1023" s="11" t="e">
        <f>_xlfn.IFNA(VLOOKUP($E1023, 'SP Per G'!$A$2:$D$1385, 3, FALSE), AO1023)</f>
        <v>#N/A</v>
      </c>
      <c r="AJ1023" s="11" t="e">
        <f>IF(AND(ISNA(VLOOKUP($E1023, 'SP Per G'!$A$2:$D$1385, 4, FALSE)), ISTEXT($E1023)), AI1023,IF(ISNA(VLOOKUP($E1023, 'SP Per G'!$A$2:$D$1385, 4, FALSE)), AO1023, VLOOKUP($E1023, 'SP Per G'!$A$2:$D$1385, 4, FALSE)))</f>
        <v>#N/A</v>
      </c>
      <c r="AK1023" s="11" t="e">
        <f t="shared" si="181"/>
        <v>#N/A</v>
      </c>
      <c r="AL1023" s="11" t="e">
        <f>_xlfn.IFNA(VLOOKUP($E1023, Individual_Pitching___Dashboard[], 18, FALSE), VLOOKUP($C1023,Team_Pitching___Advanced[[Team]:[SIERA]],16,FALSE))</f>
        <v>#N/A</v>
      </c>
      <c r="AM1023" s="11" t="e">
        <f>_xlfn.IFNA(VLOOKUP($E1023, Individual_Pitching___Dashboard[], 20, FALSE), VLOOKUP($C1023,Team_Pitching___Advanced[[Team]:[xFIP]],19,FALSE))</f>
        <v>#N/A</v>
      </c>
      <c r="AN1023" s="11" t="e">
        <f>_xlfn.IFNA(VLOOKUP($E1023,Individual_Pitching___Advanced[],21,FALSE),VLOOKUP($C1023,Team_Pitching___Advanced[[Team]:[SIERA]],20,FALSE))</f>
        <v>#N/A</v>
      </c>
      <c r="AO1023" s="11" t="e">
        <f>VLOOKUP($C1023, 'Team Per G'!$A$2:$G$31, 7, FALSE)</f>
        <v>#N/A</v>
      </c>
      <c r="AP1023" s="11" t="e">
        <f>VLOOKUP($C1023, 'FanGraphs - Team WAR Projected'!$B$2:$E$31, 3, FALSE)/162</f>
        <v>#N/A</v>
      </c>
      <c r="AQ1023" s="11" t="e">
        <f t="shared" si="182"/>
        <v>#N/A</v>
      </c>
      <c r="AR1023" s="11" t="e">
        <f>VLOOKUP($C1023, Team_Pitching___Advanced[[Team]:[xFIP]], 19,FALSE)</f>
        <v>#N/A</v>
      </c>
      <c r="AS1023" s="11" t="e">
        <f>VLOOKUP($C1023, Team_Pitching___Advanced[], 20, FALSE)</f>
        <v>#N/A</v>
      </c>
      <c r="AT1023" s="11" t="e">
        <f>VLOOKUP($C1023, Team_Batting___Dashboard[[Team]:[wOBA]], 16, FALSE)</f>
        <v>#N/A</v>
      </c>
      <c r="AU1023" s="11" t="e">
        <f>VLOOKUP($C1023, Team_Batting___Advanced[[Team]:[OPS]], 9, FALSE)</f>
        <v>#N/A</v>
      </c>
      <c r="AV1023" s="11" t="e">
        <f>VLOOKUP($C1023, Team_Batting___Advanced[], 19, FALSE)</f>
        <v>#N/A</v>
      </c>
      <c r="AW1023" s="11" t="e">
        <f>VLOOKUP($C1023, 'Team Per G'!$A$2:$G$31, 3, FALSE)</f>
        <v>#N/A</v>
      </c>
      <c r="AX1023" s="11" t="e">
        <f>VLOOKUP($C1023, 'Team Per G'!$A$2:$G$31, 5, FALSE)</f>
        <v>#N/A</v>
      </c>
      <c r="AY1023" s="11" t="e">
        <f>VLOOKUP($C1023, 'Team Per G'!$A$2:$G$31, 4, FALSE)</f>
        <v>#N/A</v>
      </c>
      <c r="AZ1023" s="11" t="e">
        <f>VLOOKUP($C1023, Team_Batting___Dashboard[], 22, FALSE)/$AH1023</f>
        <v>#N/A</v>
      </c>
      <c r="BA1023" s="11" t="e">
        <f>VLOOKUP($C1023, 'FanGraphs - Team WAR Projected'!$B$2:$E$31, 4, FALSE)/162</f>
        <v>#N/A</v>
      </c>
      <c r="BB1023" s="11" t="e">
        <f t="shared" si="183"/>
        <v>#N/A</v>
      </c>
      <c r="BC1023" s="11" t="e">
        <f>VLOOKUP($C1023, FanGraphs_Standings[[Abbreviation]:[2024 Year to Date RS/G]], 6, FALSE)/$AH1023</f>
        <v>#N/A</v>
      </c>
      <c r="BD1023" s="11" t="e">
        <f>VLOOKUP($C1023, FanGraphs_Standings[[Abbreviation]:[2024 Projected Full Season RDif]], 19, FALSE)/162</f>
        <v>#N/A</v>
      </c>
      <c r="BE1023" s="11" t="e">
        <f t="shared" si="184"/>
        <v>#N/A</v>
      </c>
      <c r="BF1023" s="11" t="e">
        <f>VLOOKUP($C1023, FanGraphs_Standings[[Abbreviation]:[2024 Projected Full Season RDif]], 5, FALSE)</f>
        <v>#N/A</v>
      </c>
      <c r="BG1023" s="11" t="e">
        <f>VLOOKUP($C1023, FanGraphs_Standings[[Abbreviation]:[2024 Projected Full Season W%]], 18, FALSE)</f>
        <v>#N/A</v>
      </c>
      <c r="BH1023" s="11" t="e">
        <f t="shared" si="185"/>
        <v>#N/A</v>
      </c>
      <c r="BI1023" s="11" t="e">
        <f>VLOOKUP($C1023, 'Home Field Adv'!$A$2:$K$31, 11, FALSE)</f>
        <v>#N/A</v>
      </c>
      <c r="BL1023" s="12" t="str">
        <f t="shared" si="186"/>
        <v/>
      </c>
      <c r="BM1023" s="12" t="str">
        <f t="shared" si="189"/>
        <v/>
      </c>
      <c r="BN1023" s="12" t="str">
        <f t="shared" si="187"/>
        <v/>
      </c>
    </row>
    <row r="1024" spans="6:66" x14ac:dyDescent="0.45">
      <c r="F1024" s="11" t="e">
        <f>VLOOKUP($B1024, FanGraphs_Standings[[Abbreviation]:[2024 Year to Date G]], 2, FALSE)</f>
        <v>#N/A</v>
      </c>
      <c r="G1024" s="11" t="e">
        <f>_xlfn.IFNA(VLOOKUP($D1024, 'SP Per G'!$A$2:$D$1385, 3, FALSE),M1024)</f>
        <v>#N/A</v>
      </c>
      <c r="H1024" s="11" t="e">
        <f>IF(AND(ISNA(VLOOKUP($D1024, 'SP Per G'!$A$2:$D$1385, 4, FALSE)), ISTEXT($D1024)), G1024,IF(ISNA(VLOOKUP($D1024, 'SP Per G'!$A$2:$D$1385, 4, FALSE)), M1024, VLOOKUP($D1024, 'SP Per G'!$A$2:$D$1385, 4, FALSE)))</f>
        <v>#N/A</v>
      </c>
      <c r="I1024" s="11" t="e">
        <f t="shared" si="177"/>
        <v>#N/A</v>
      </c>
      <c r="J1024" s="11" t="e">
        <f>_xlfn.IFNA(VLOOKUP($D1024,Individual_Pitching___Dashboard[],18,FALSE),VLOOKUP(B1024,Team_Pitching___Dashboard[[Team]:[ERA]],17,FALSE))</f>
        <v>#N/A</v>
      </c>
      <c r="K1024" s="11" t="e">
        <f>_xlfn.IFNA(VLOOKUP($D1024, Individual_Pitching___Dashboard[], 20, FALSE), VLOOKUP(B1024,Team_Pitching___Dashboard[[Team]:[xFIP]],20,FALSE))</f>
        <v>#N/A</v>
      </c>
      <c r="L1024" s="11" t="e">
        <f>_xlfn.IFNA(VLOOKUP($D1024, Individual_Pitching___Advanced[], 21,FALSE), VLOOKUP(B1024, Team_Pitching___Advanced[], 20, FALSE))</f>
        <v>#N/A</v>
      </c>
      <c r="M1024" s="11" t="e">
        <f>VLOOKUP($B1024, 'Team Per G'!$A$2:$G$31, 7, FALSE)</f>
        <v>#N/A</v>
      </c>
      <c r="N1024" s="11" t="e">
        <f>VLOOKUP($B1024, 'FanGraphs - Team WAR Projected'!$B$2:$E$31, 3, FALSE)/162</f>
        <v>#N/A</v>
      </c>
      <c r="O1024" s="11" t="e">
        <f t="shared" si="178"/>
        <v>#N/A</v>
      </c>
      <c r="P1024" s="11" t="e">
        <f>VLOOKUP($B1024, Team_Pitching___Advanced[[Team]:[xFIP]], 19,FALSE)</f>
        <v>#N/A</v>
      </c>
      <c r="Q1024" s="11" t="e">
        <f>VLOOKUP($B1024, Team_Pitching___Advanced[], 20, FALSE)</f>
        <v>#N/A</v>
      </c>
      <c r="R1024" s="11" t="e">
        <f>VLOOKUP($B1024, Team_Batting___Dashboard[[Team]:[wOBA]], 16, FALSE)</f>
        <v>#N/A</v>
      </c>
      <c r="S1024" s="11" t="e">
        <f>VLOOKUP($B1024, Team_Batting___Advanced[[Team]:[OPS]], 9, FALSE)</f>
        <v>#N/A</v>
      </c>
      <c r="T1024" s="11" t="e">
        <f>VLOOKUP($B1024, Team_Batting___Advanced[], 19, FALSE)</f>
        <v>#N/A</v>
      </c>
      <c r="U1024" s="11" t="e">
        <f>VLOOKUP($B1024, 'Team Per G'!$A$2:$G$31, 3, FALSE)</f>
        <v>#N/A</v>
      </c>
      <c r="V1024" s="11" t="e">
        <f>VLOOKUP($B1024, 'Team Per G'!$A$2:$G$31, 5, FALSE)</f>
        <v>#N/A</v>
      </c>
      <c r="W1024" s="11" t="e">
        <f>VLOOKUP($B1024, 'Team Per G'!$A$2:$G$31, 4, FALSE)</f>
        <v>#N/A</v>
      </c>
      <c r="X1024" s="11" t="e">
        <f>VLOOKUP($B1024, Team_Batting___Dashboard[], 22, FALSE)/$F1024</f>
        <v>#N/A</v>
      </c>
      <c r="Y1024" s="11" t="e">
        <f>VLOOKUP($B1024, 'FanGraphs - Team WAR Projected'!$B$2:$E$31, 4, FALSE)/162</f>
        <v>#N/A</v>
      </c>
      <c r="Z1024" s="11" t="e">
        <f t="shared" si="179"/>
        <v>#N/A</v>
      </c>
      <c r="AA1024" s="11" t="e">
        <f>VLOOKUP($B1024, FanGraphs_Standings[[Abbreviation]:[2024 Year to Date RS/G]], 6, FALSE)/$F1024</f>
        <v>#N/A</v>
      </c>
      <c r="AB1024" s="11" t="e">
        <f>VLOOKUP($B1024, FanGraphs_Standings[[Abbreviation]:[2024 Projected Full Season RDif]], 19, FALSE)/162</f>
        <v>#N/A</v>
      </c>
      <c r="AC1024" s="11" t="e">
        <f t="shared" si="188"/>
        <v>#N/A</v>
      </c>
      <c r="AD1024" s="11" t="e">
        <f>VLOOKUP($B1024, FanGraphs_Standings[[Abbreviation]:[2024 Projected Full Season RDif]], 5, FALSE)</f>
        <v>#N/A</v>
      </c>
      <c r="AE1024" s="11" t="e">
        <f>VLOOKUP($B1024, FanGraphs_Standings[[Abbreviation]:[2024 Projected Full Season W%]], 18, FALSE)</f>
        <v>#N/A</v>
      </c>
      <c r="AF1024" s="11" t="e">
        <f t="shared" si="180"/>
        <v>#N/A</v>
      </c>
      <c r="AG1024" s="11" t="e">
        <f>VLOOKUP($B1024, 'Home Field Adv'!$A$2:$I$31, 9, FALSE)</f>
        <v>#N/A</v>
      </c>
      <c r="AH1024" s="11" t="e">
        <f>VLOOKUP($C1024, FanGraphs_Standings[[Abbreviation]:[2024 Year to Date G]], 2, FALSE)</f>
        <v>#N/A</v>
      </c>
      <c r="AI1024" s="11" t="e">
        <f>_xlfn.IFNA(VLOOKUP($E1024, 'SP Per G'!$A$2:$D$1385, 3, FALSE), AO1024)</f>
        <v>#N/A</v>
      </c>
      <c r="AJ1024" s="11" t="e">
        <f>IF(AND(ISNA(VLOOKUP($E1024, 'SP Per G'!$A$2:$D$1385, 4, FALSE)), ISTEXT($E1024)), AI1024,IF(ISNA(VLOOKUP($E1024, 'SP Per G'!$A$2:$D$1385, 4, FALSE)), AO1024, VLOOKUP($E1024, 'SP Per G'!$A$2:$D$1385, 4, FALSE)))</f>
        <v>#N/A</v>
      </c>
      <c r="AK1024" s="11" t="e">
        <f t="shared" si="181"/>
        <v>#N/A</v>
      </c>
      <c r="AL1024" s="11" t="e">
        <f>_xlfn.IFNA(VLOOKUP($E1024, Individual_Pitching___Dashboard[], 18, FALSE), VLOOKUP($C1024,Team_Pitching___Advanced[[Team]:[SIERA]],16,FALSE))</f>
        <v>#N/A</v>
      </c>
      <c r="AM1024" s="11" t="e">
        <f>_xlfn.IFNA(VLOOKUP($E1024, Individual_Pitching___Dashboard[], 20, FALSE), VLOOKUP($C1024,Team_Pitching___Advanced[[Team]:[xFIP]],19,FALSE))</f>
        <v>#N/A</v>
      </c>
      <c r="AN1024" s="11" t="e">
        <f>_xlfn.IFNA(VLOOKUP($E1024,Individual_Pitching___Advanced[],21,FALSE),VLOOKUP($C1024,Team_Pitching___Advanced[[Team]:[SIERA]],20,FALSE))</f>
        <v>#N/A</v>
      </c>
      <c r="AO1024" s="11" t="e">
        <f>VLOOKUP($C1024, 'Team Per G'!$A$2:$G$31, 7, FALSE)</f>
        <v>#N/A</v>
      </c>
      <c r="AP1024" s="11" t="e">
        <f>VLOOKUP($C1024, 'FanGraphs - Team WAR Projected'!$B$2:$E$31, 3, FALSE)/162</f>
        <v>#N/A</v>
      </c>
      <c r="AQ1024" s="11" t="e">
        <f t="shared" si="182"/>
        <v>#N/A</v>
      </c>
      <c r="AR1024" s="11" t="e">
        <f>VLOOKUP($C1024, Team_Pitching___Advanced[[Team]:[xFIP]], 19,FALSE)</f>
        <v>#N/A</v>
      </c>
      <c r="AS1024" s="11" t="e">
        <f>VLOOKUP($C1024, Team_Pitching___Advanced[], 20, FALSE)</f>
        <v>#N/A</v>
      </c>
      <c r="AT1024" s="11" t="e">
        <f>VLOOKUP($C1024, Team_Batting___Dashboard[[Team]:[wOBA]], 16, FALSE)</f>
        <v>#N/A</v>
      </c>
      <c r="AU1024" s="11" t="e">
        <f>VLOOKUP($C1024, Team_Batting___Advanced[[Team]:[OPS]], 9, FALSE)</f>
        <v>#N/A</v>
      </c>
      <c r="AV1024" s="11" t="e">
        <f>VLOOKUP($C1024, Team_Batting___Advanced[], 19, FALSE)</f>
        <v>#N/A</v>
      </c>
      <c r="AW1024" s="11" t="e">
        <f>VLOOKUP($C1024, 'Team Per G'!$A$2:$G$31, 3, FALSE)</f>
        <v>#N/A</v>
      </c>
      <c r="AX1024" s="11" t="e">
        <f>VLOOKUP($C1024, 'Team Per G'!$A$2:$G$31, 5, FALSE)</f>
        <v>#N/A</v>
      </c>
      <c r="AY1024" s="11" t="e">
        <f>VLOOKUP($C1024, 'Team Per G'!$A$2:$G$31, 4, FALSE)</f>
        <v>#N/A</v>
      </c>
      <c r="AZ1024" s="11" t="e">
        <f>VLOOKUP($C1024, Team_Batting___Dashboard[], 22, FALSE)/$AH1024</f>
        <v>#N/A</v>
      </c>
      <c r="BA1024" s="11" t="e">
        <f>VLOOKUP($C1024, 'FanGraphs - Team WAR Projected'!$B$2:$E$31, 4, FALSE)/162</f>
        <v>#N/A</v>
      </c>
      <c r="BB1024" s="11" t="e">
        <f t="shared" si="183"/>
        <v>#N/A</v>
      </c>
      <c r="BC1024" s="11" t="e">
        <f>VLOOKUP($C1024, FanGraphs_Standings[[Abbreviation]:[2024 Year to Date RS/G]], 6, FALSE)/$AH1024</f>
        <v>#N/A</v>
      </c>
      <c r="BD1024" s="11" t="e">
        <f>VLOOKUP($C1024, FanGraphs_Standings[[Abbreviation]:[2024 Projected Full Season RDif]], 19, FALSE)/162</f>
        <v>#N/A</v>
      </c>
      <c r="BE1024" s="11" t="e">
        <f t="shared" si="184"/>
        <v>#N/A</v>
      </c>
      <c r="BF1024" s="11" t="e">
        <f>VLOOKUP($C1024, FanGraphs_Standings[[Abbreviation]:[2024 Projected Full Season RDif]], 5, FALSE)</f>
        <v>#N/A</v>
      </c>
      <c r="BG1024" s="11" t="e">
        <f>VLOOKUP($C1024, FanGraphs_Standings[[Abbreviation]:[2024 Projected Full Season W%]], 18, FALSE)</f>
        <v>#N/A</v>
      </c>
      <c r="BH1024" s="11" t="e">
        <f t="shared" si="185"/>
        <v>#N/A</v>
      </c>
      <c r="BI1024" s="11" t="e">
        <f>VLOOKUP($C1024, 'Home Field Adv'!$A$2:$K$31, 11, FALSE)</f>
        <v>#N/A</v>
      </c>
      <c r="BL1024" s="12" t="str">
        <f t="shared" si="186"/>
        <v/>
      </c>
      <c r="BM1024" s="12" t="str">
        <f t="shared" si="189"/>
        <v/>
      </c>
      <c r="BN1024" s="12" t="str">
        <f t="shared" si="187"/>
        <v/>
      </c>
    </row>
    <row r="1025" spans="6:66" x14ac:dyDescent="0.45">
      <c r="F1025" s="11" t="e">
        <f>VLOOKUP($B1025, FanGraphs_Standings[[Abbreviation]:[2024 Year to Date G]], 2, FALSE)</f>
        <v>#N/A</v>
      </c>
      <c r="G1025" s="11" t="e">
        <f>_xlfn.IFNA(VLOOKUP($D1025, 'SP Per G'!$A$2:$D$1385, 3, FALSE),M1025)</f>
        <v>#N/A</v>
      </c>
      <c r="H1025" s="11" t="e">
        <f>IF(AND(ISNA(VLOOKUP($D1025, 'SP Per G'!$A$2:$D$1385, 4, FALSE)), ISTEXT($D1025)), G1025,IF(ISNA(VLOOKUP($D1025, 'SP Per G'!$A$2:$D$1385, 4, FALSE)), M1025, VLOOKUP($D1025, 'SP Per G'!$A$2:$D$1385, 4, FALSE)))</f>
        <v>#N/A</v>
      </c>
      <c r="I1025" s="11" t="e">
        <f t="shared" si="177"/>
        <v>#N/A</v>
      </c>
      <c r="J1025" s="11" t="e">
        <f>_xlfn.IFNA(VLOOKUP($D1025,Individual_Pitching___Dashboard[],18,FALSE),VLOOKUP(B1025,Team_Pitching___Dashboard[[Team]:[ERA]],17,FALSE))</f>
        <v>#N/A</v>
      </c>
      <c r="K1025" s="11" t="e">
        <f>_xlfn.IFNA(VLOOKUP($D1025, Individual_Pitching___Dashboard[], 20, FALSE), VLOOKUP(B1025,Team_Pitching___Dashboard[[Team]:[xFIP]],20,FALSE))</f>
        <v>#N/A</v>
      </c>
      <c r="L1025" s="11" t="e">
        <f>_xlfn.IFNA(VLOOKUP($D1025, Individual_Pitching___Advanced[], 21,FALSE), VLOOKUP(B1025, Team_Pitching___Advanced[], 20, FALSE))</f>
        <v>#N/A</v>
      </c>
      <c r="M1025" s="11" t="e">
        <f>VLOOKUP($B1025, 'Team Per G'!$A$2:$G$31, 7, FALSE)</f>
        <v>#N/A</v>
      </c>
      <c r="N1025" s="11" t="e">
        <f>VLOOKUP($B1025, 'FanGraphs - Team WAR Projected'!$B$2:$E$31, 3, FALSE)/162</f>
        <v>#N/A</v>
      </c>
      <c r="O1025" s="11" t="e">
        <f t="shared" si="178"/>
        <v>#N/A</v>
      </c>
      <c r="P1025" s="11" t="e">
        <f>VLOOKUP($B1025, Team_Pitching___Advanced[[Team]:[xFIP]], 19,FALSE)</f>
        <v>#N/A</v>
      </c>
      <c r="Q1025" s="11" t="e">
        <f>VLOOKUP($B1025, Team_Pitching___Advanced[], 20, FALSE)</f>
        <v>#N/A</v>
      </c>
      <c r="R1025" s="11" t="e">
        <f>VLOOKUP($B1025, Team_Batting___Dashboard[[Team]:[wOBA]], 16, FALSE)</f>
        <v>#N/A</v>
      </c>
      <c r="S1025" s="11" t="e">
        <f>VLOOKUP($B1025, Team_Batting___Advanced[[Team]:[OPS]], 9, FALSE)</f>
        <v>#N/A</v>
      </c>
      <c r="T1025" s="11" t="e">
        <f>VLOOKUP($B1025, Team_Batting___Advanced[], 19, FALSE)</f>
        <v>#N/A</v>
      </c>
      <c r="U1025" s="11" t="e">
        <f>VLOOKUP($B1025, 'Team Per G'!$A$2:$G$31, 3, FALSE)</f>
        <v>#N/A</v>
      </c>
      <c r="V1025" s="11" t="e">
        <f>VLOOKUP($B1025, 'Team Per G'!$A$2:$G$31, 5, FALSE)</f>
        <v>#N/A</v>
      </c>
      <c r="W1025" s="11" t="e">
        <f>VLOOKUP($B1025, 'Team Per G'!$A$2:$G$31, 4, FALSE)</f>
        <v>#N/A</v>
      </c>
      <c r="X1025" s="11" t="e">
        <f>VLOOKUP($B1025, Team_Batting___Dashboard[], 22, FALSE)/$F1025</f>
        <v>#N/A</v>
      </c>
      <c r="Y1025" s="11" t="e">
        <f>VLOOKUP($B1025, 'FanGraphs - Team WAR Projected'!$B$2:$E$31, 4, FALSE)/162</f>
        <v>#N/A</v>
      </c>
      <c r="Z1025" s="11" t="e">
        <f t="shared" si="179"/>
        <v>#N/A</v>
      </c>
      <c r="AA1025" s="11" t="e">
        <f>VLOOKUP($B1025, FanGraphs_Standings[[Abbreviation]:[2024 Year to Date RS/G]], 6, FALSE)/$F1025</f>
        <v>#N/A</v>
      </c>
      <c r="AB1025" s="11" t="e">
        <f>VLOOKUP($B1025, FanGraphs_Standings[[Abbreviation]:[2024 Projected Full Season RDif]], 19, FALSE)/162</f>
        <v>#N/A</v>
      </c>
      <c r="AC1025" s="11" t="e">
        <f t="shared" si="188"/>
        <v>#N/A</v>
      </c>
      <c r="AD1025" s="11" t="e">
        <f>VLOOKUP($B1025, FanGraphs_Standings[[Abbreviation]:[2024 Projected Full Season RDif]], 5, FALSE)</f>
        <v>#N/A</v>
      </c>
      <c r="AE1025" s="11" t="e">
        <f>VLOOKUP($B1025, FanGraphs_Standings[[Abbreviation]:[2024 Projected Full Season W%]], 18, FALSE)</f>
        <v>#N/A</v>
      </c>
      <c r="AF1025" s="11" t="e">
        <f t="shared" si="180"/>
        <v>#N/A</v>
      </c>
      <c r="AG1025" s="11" t="e">
        <f>VLOOKUP($B1025, 'Home Field Adv'!$A$2:$I$31, 9, FALSE)</f>
        <v>#N/A</v>
      </c>
      <c r="AH1025" s="11" t="e">
        <f>VLOOKUP($C1025, FanGraphs_Standings[[Abbreviation]:[2024 Year to Date G]], 2, FALSE)</f>
        <v>#N/A</v>
      </c>
      <c r="AI1025" s="11" t="e">
        <f>_xlfn.IFNA(VLOOKUP($E1025, 'SP Per G'!$A$2:$D$1385, 3, FALSE), AO1025)</f>
        <v>#N/A</v>
      </c>
      <c r="AJ1025" s="11" t="e">
        <f>IF(AND(ISNA(VLOOKUP($E1025, 'SP Per G'!$A$2:$D$1385, 4, FALSE)), ISTEXT($E1025)), AI1025,IF(ISNA(VLOOKUP($E1025, 'SP Per G'!$A$2:$D$1385, 4, FALSE)), AO1025, VLOOKUP($E1025, 'SP Per G'!$A$2:$D$1385, 4, FALSE)))</f>
        <v>#N/A</v>
      </c>
      <c r="AK1025" s="11" t="e">
        <f t="shared" si="181"/>
        <v>#N/A</v>
      </c>
      <c r="AL1025" s="11" t="e">
        <f>_xlfn.IFNA(VLOOKUP($E1025, Individual_Pitching___Dashboard[], 18, FALSE), VLOOKUP($C1025,Team_Pitching___Advanced[[Team]:[SIERA]],16,FALSE))</f>
        <v>#N/A</v>
      </c>
      <c r="AM1025" s="11" t="e">
        <f>_xlfn.IFNA(VLOOKUP($E1025, Individual_Pitching___Dashboard[], 20, FALSE), VLOOKUP($C1025,Team_Pitching___Advanced[[Team]:[xFIP]],19,FALSE))</f>
        <v>#N/A</v>
      </c>
      <c r="AN1025" s="11" t="e">
        <f>_xlfn.IFNA(VLOOKUP($E1025,Individual_Pitching___Advanced[],21,FALSE),VLOOKUP($C1025,Team_Pitching___Advanced[[Team]:[SIERA]],20,FALSE))</f>
        <v>#N/A</v>
      </c>
      <c r="AO1025" s="11" t="e">
        <f>VLOOKUP($C1025, 'Team Per G'!$A$2:$G$31, 7, FALSE)</f>
        <v>#N/A</v>
      </c>
      <c r="AP1025" s="11" t="e">
        <f>VLOOKUP($C1025, 'FanGraphs - Team WAR Projected'!$B$2:$E$31, 3, FALSE)/162</f>
        <v>#N/A</v>
      </c>
      <c r="AQ1025" s="11" t="e">
        <f t="shared" si="182"/>
        <v>#N/A</v>
      </c>
      <c r="AR1025" s="11" t="e">
        <f>VLOOKUP($C1025, Team_Pitching___Advanced[[Team]:[xFIP]], 19,FALSE)</f>
        <v>#N/A</v>
      </c>
      <c r="AS1025" s="11" t="e">
        <f>VLOOKUP($C1025, Team_Pitching___Advanced[], 20, FALSE)</f>
        <v>#N/A</v>
      </c>
      <c r="AT1025" s="11" t="e">
        <f>VLOOKUP($C1025, Team_Batting___Dashboard[[Team]:[wOBA]], 16, FALSE)</f>
        <v>#N/A</v>
      </c>
      <c r="AU1025" s="11" t="e">
        <f>VLOOKUP($C1025, Team_Batting___Advanced[[Team]:[OPS]], 9, FALSE)</f>
        <v>#N/A</v>
      </c>
      <c r="AV1025" s="11" t="e">
        <f>VLOOKUP($C1025, Team_Batting___Advanced[], 19, FALSE)</f>
        <v>#N/A</v>
      </c>
      <c r="AW1025" s="11" t="e">
        <f>VLOOKUP($C1025, 'Team Per G'!$A$2:$G$31, 3, FALSE)</f>
        <v>#N/A</v>
      </c>
      <c r="AX1025" s="11" t="e">
        <f>VLOOKUP($C1025, 'Team Per G'!$A$2:$G$31, 5, FALSE)</f>
        <v>#N/A</v>
      </c>
      <c r="AY1025" s="11" t="e">
        <f>VLOOKUP($C1025, 'Team Per G'!$A$2:$G$31, 4, FALSE)</f>
        <v>#N/A</v>
      </c>
      <c r="AZ1025" s="11" t="e">
        <f>VLOOKUP($C1025, Team_Batting___Dashboard[], 22, FALSE)/$AH1025</f>
        <v>#N/A</v>
      </c>
      <c r="BA1025" s="11" t="e">
        <f>VLOOKUP($C1025, 'FanGraphs - Team WAR Projected'!$B$2:$E$31, 4, FALSE)/162</f>
        <v>#N/A</v>
      </c>
      <c r="BB1025" s="11" t="e">
        <f t="shared" si="183"/>
        <v>#N/A</v>
      </c>
      <c r="BC1025" s="11" t="e">
        <f>VLOOKUP($C1025, FanGraphs_Standings[[Abbreviation]:[2024 Year to Date RS/G]], 6, FALSE)/$AH1025</f>
        <v>#N/A</v>
      </c>
      <c r="BD1025" s="11" t="e">
        <f>VLOOKUP($C1025, FanGraphs_Standings[[Abbreviation]:[2024 Projected Full Season RDif]], 19, FALSE)/162</f>
        <v>#N/A</v>
      </c>
      <c r="BE1025" s="11" t="e">
        <f t="shared" si="184"/>
        <v>#N/A</v>
      </c>
      <c r="BF1025" s="11" t="e">
        <f>VLOOKUP($C1025, FanGraphs_Standings[[Abbreviation]:[2024 Projected Full Season RDif]], 5, FALSE)</f>
        <v>#N/A</v>
      </c>
      <c r="BG1025" s="11" t="e">
        <f>VLOOKUP($C1025, FanGraphs_Standings[[Abbreviation]:[2024 Projected Full Season W%]], 18, FALSE)</f>
        <v>#N/A</v>
      </c>
      <c r="BH1025" s="11" t="e">
        <f t="shared" si="185"/>
        <v>#N/A</v>
      </c>
      <c r="BI1025" s="11" t="e">
        <f>VLOOKUP($C1025, 'Home Field Adv'!$A$2:$K$31, 11, FALSE)</f>
        <v>#N/A</v>
      </c>
      <c r="BL1025" s="12" t="str">
        <f t="shared" si="186"/>
        <v/>
      </c>
      <c r="BM1025" s="12" t="str">
        <f t="shared" si="189"/>
        <v/>
      </c>
      <c r="BN1025" s="12" t="str">
        <f t="shared" si="187"/>
        <v/>
      </c>
    </row>
    <row r="1026" spans="6:66" x14ac:dyDescent="0.45">
      <c r="F1026" s="11" t="e">
        <f>VLOOKUP($B1026, FanGraphs_Standings[[Abbreviation]:[2024 Year to Date G]], 2, FALSE)</f>
        <v>#N/A</v>
      </c>
      <c r="G1026" s="11" t="e">
        <f>_xlfn.IFNA(VLOOKUP($D1026, 'SP Per G'!$A$2:$D$1385, 3, FALSE),M1026)</f>
        <v>#N/A</v>
      </c>
      <c r="H1026" s="11" t="e">
        <f>IF(AND(ISNA(VLOOKUP($D1026, 'SP Per G'!$A$2:$D$1385, 4, FALSE)), ISTEXT($D1026)), G1026,IF(ISNA(VLOOKUP($D1026, 'SP Per G'!$A$2:$D$1385, 4, FALSE)), M1026, VLOOKUP($D1026, 'SP Per G'!$A$2:$D$1385, 4, FALSE)))</f>
        <v>#N/A</v>
      </c>
      <c r="I1026" s="11" t="e">
        <f t="shared" si="177"/>
        <v>#N/A</v>
      </c>
      <c r="J1026" s="11" t="e">
        <f>_xlfn.IFNA(VLOOKUP($D1026,Individual_Pitching___Dashboard[],18,FALSE),VLOOKUP(B1026,Team_Pitching___Dashboard[[Team]:[ERA]],17,FALSE))</f>
        <v>#N/A</v>
      </c>
      <c r="K1026" s="11" t="e">
        <f>_xlfn.IFNA(VLOOKUP($D1026, Individual_Pitching___Dashboard[], 20, FALSE), VLOOKUP(B1026,Team_Pitching___Dashboard[[Team]:[xFIP]],20,FALSE))</f>
        <v>#N/A</v>
      </c>
      <c r="L1026" s="11" t="e">
        <f>_xlfn.IFNA(VLOOKUP($D1026, Individual_Pitching___Advanced[], 21,FALSE), VLOOKUP(B1026, Team_Pitching___Advanced[], 20, FALSE))</f>
        <v>#N/A</v>
      </c>
      <c r="M1026" s="11" t="e">
        <f>VLOOKUP($B1026, 'Team Per G'!$A$2:$G$31, 7, FALSE)</f>
        <v>#N/A</v>
      </c>
      <c r="N1026" s="11" t="e">
        <f>VLOOKUP($B1026, 'FanGraphs - Team WAR Projected'!$B$2:$E$31, 3, FALSE)/162</f>
        <v>#N/A</v>
      </c>
      <c r="O1026" s="11" t="e">
        <f t="shared" si="178"/>
        <v>#N/A</v>
      </c>
      <c r="P1026" s="11" t="e">
        <f>VLOOKUP($B1026, Team_Pitching___Advanced[[Team]:[xFIP]], 19,FALSE)</f>
        <v>#N/A</v>
      </c>
      <c r="Q1026" s="11" t="e">
        <f>VLOOKUP($B1026, Team_Pitching___Advanced[], 20, FALSE)</f>
        <v>#N/A</v>
      </c>
      <c r="R1026" s="11" t="e">
        <f>VLOOKUP($B1026, Team_Batting___Dashboard[[Team]:[wOBA]], 16, FALSE)</f>
        <v>#N/A</v>
      </c>
      <c r="S1026" s="11" t="e">
        <f>VLOOKUP($B1026, Team_Batting___Advanced[[Team]:[OPS]], 9, FALSE)</f>
        <v>#N/A</v>
      </c>
      <c r="T1026" s="11" t="e">
        <f>VLOOKUP($B1026, Team_Batting___Advanced[], 19, FALSE)</f>
        <v>#N/A</v>
      </c>
      <c r="U1026" s="11" t="e">
        <f>VLOOKUP($B1026, 'Team Per G'!$A$2:$G$31, 3, FALSE)</f>
        <v>#N/A</v>
      </c>
      <c r="V1026" s="11" t="e">
        <f>VLOOKUP($B1026, 'Team Per G'!$A$2:$G$31, 5, FALSE)</f>
        <v>#N/A</v>
      </c>
      <c r="W1026" s="11" t="e">
        <f>VLOOKUP($B1026, 'Team Per G'!$A$2:$G$31, 4, FALSE)</f>
        <v>#N/A</v>
      </c>
      <c r="X1026" s="11" t="e">
        <f>VLOOKUP($B1026, Team_Batting___Dashboard[], 22, FALSE)/$F1026</f>
        <v>#N/A</v>
      </c>
      <c r="Y1026" s="11" t="e">
        <f>VLOOKUP($B1026, 'FanGraphs - Team WAR Projected'!$B$2:$E$31, 4, FALSE)/162</f>
        <v>#N/A</v>
      </c>
      <c r="Z1026" s="11" t="e">
        <f t="shared" si="179"/>
        <v>#N/A</v>
      </c>
      <c r="AA1026" s="11" t="e">
        <f>VLOOKUP($B1026, FanGraphs_Standings[[Abbreviation]:[2024 Year to Date RS/G]], 6, FALSE)/$F1026</f>
        <v>#N/A</v>
      </c>
      <c r="AB1026" s="11" t="e">
        <f>VLOOKUP($B1026, FanGraphs_Standings[[Abbreviation]:[2024 Projected Full Season RDif]], 19, FALSE)/162</f>
        <v>#N/A</v>
      </c>
      <c r="AC1026" s="11" t="e">
        <f t="shared" si="188"/>
        <v>#N/A</v>
      </c>
      <c r="AD1026" s="11" t="e">
        <f>VLOOKUP($B1026, FanGraphs_Standings[[Abbreviation]:[2024 Projected Full Season RDif]], 5, FALSE)</f>
        <v>#N/A</v>
      </c>
      <c r="AE1026" s="11" t="e">
        <f>VLOOKUP($B1026, FanGraphs_Standings[[Abbreviation]:[2024 Projected Full Season W%]], 18, FALSE)</f>
        <v>#N/A</v>
      </c>
      <c r="AF1026" s="11" t="e">
        <f t="shared" si="180"/>
        <v>#N/A</v>
      </c>
      <c r="AG1026" s="11" t="e">
        <f>VLOOKUP($B1026, 'Home Field Adv'!$A$2:$I$31, 9, FALSE)</f>
        <v>#N/A</v>
      </c>
      <c r="AH1026" s="11" t="e">
        <f>VLOOKUP($C1026, FanGraphs_Standings[[Abbreviation]:[2024 Year to Date G]], 2, FALSE)</f>
        <v>#N/A</v>
      </c>
      <c r="AI1026" s="11" t="e">
        <f>_xlfn.IFNA(VLOOKUP($E1026, 'SP Per G'!$A$2:$D$1385, 3, FALSE), AO1026)</f>
        <v>#N/A</v>
      </c>
      <c r="AJ1026" s="11" t="e">
        <f>IF(AND(ISNA(VLOOKUP($E1026, 'SP Per G'!$A$2:$D$1385, 4, FALSE)), ISTEXT($E1026)), AI1026,IF(ISNA(VLOOKUP($E1026, 'SP Per G'!$A$2:$D$1385, 4, FALSE)), AO1026, VLOOKUP($E1026, 'SP Per G'!$A$2:$D$1385, 4, FALSE)))</f>
        <v>#N/A</v>
      </c>
      <c r="AK1026" s="11" t="e">
        <f t="shared" si="181"/>
        <v>#N/A</v>
      </c>
      <c r="AL1026" s="11" t="e">
        <f>_xlfn.IFNA(VLOOKUP($E1026, Individual_Pitching___Dashboard[], 18, FALSE), VLOOKUP($C1026,Team_Pitching___Advanced[[Team]:[SIERA]],16,FALSE))</f>
        <v>#N/A</v>
      </c>
      <c r="AM1026" s="11" t="e">
        <f>_xlfn.IFNA(VLOOKUP($E1026, Individual_Pitching___Dashboard[], 20, FALSE), VLOOKUP($C1026,Team_Pitching___Advanced[[Team]:[xFIP]],19,FALSE))</f>
        <v>#N/A</v>
      </c>
      <c r="AN1026" s="11" t="e">
        <f>_xlfn.IFNA(VLOOKUP($E1026,Individual_Pitching___Advanced[],21,FALSE),VLOOKUP($C1026,Team_Pitching___Advanced[[Team]:[SIERA]],20,FALSE))</f>
        <v>#N/A</v>
      </c>
      <c r="AO1026" s="11" t="e">
        <f>VLOOKUP($C1026, 'Team Per G'!$A$2:$G$31, 7, FALSE)</f>
        <v>#N/A</v>
      </c>
      <c r="AP1026" s="11" t="e">
        <f>VLOOKUP($C1026, 'FanGraphs - Team WAR Projected'!$B$2:$E$31, 3, FALSE)/162</f>
        <v>#N/A</v>
      </c>
      <c r="AQ1026" s="11" t="e">
        <f t="shared" si="182"/>
        <v>#N/A</v>
      </c>
      <c r="AR1026" s="11" t="e">
        <f>VLOOKUP($C1026, Team_Pitching___Advanced[[Team]:[xFIP]], 19,FALSE)</f>
        <v>#N/A</v>
      </c>
      <c r="AS1026" s="11" t="e">
        <f>VLOOKUP($C1026, Team_Pitching___Advanced[], 20, FALSE)</f>
        <v>#N/A</v>
      </c>
      <c r="AT1026" s="11" t="e">
        <f>VLOOKUP($C1026, Team_Batting___Dashboard[[Team]:[wOBA]], 16, FALSE)</f>
        <v>#N/A</v>
      </c>
      <c r="AU1026" s="11" t="e">
        <f>VLOOKUP($C1026, Team_Batting___Advanced[[Team]:[OPS]], 9, FALSE)</f>
        <v>#N/A</v>
      </c>
      <c r="AV1026" s="11" t="e">
        <f>VLOOKUP($C1026, Team_Batting___Advanced[], 19, FALSE)</f>
        <v>#N/A</v>
      </c>
      <c r="AW1026" s="11" t="e">
        <f>VLOOKUP($C1026, 'Team Per G'!$A$2:$G$31, 3, FALSE)</f>
        <v>#N/A</v>
      </c>
      <c r="AX1026" s="11" t="e">
        <f>VLOOKUP($C1026, 'Team Per G'!$A$2:$G$31, 5, FALSE)</f>
        <v>#N/A</v>
      </c>
      <c r="AY1026" s="11" t="e">
        <f>VLOOKUP($C1026, 'Team Per G'!$A$2:$G$31, 4, FALSE)</f>
        <v>#N/A</v>
      </c>
      <c r="AZ1026" s="11" t="e">
        <f>VLOOKUP($C1026, Team_Batting___Dashboard[], 22, FALSE)/$AH1026</f>
        <v>#N/A</v>
      </c>
      <c r="BA1026" s="11" t="e">
        <f>VLOOKUP($C1026, 'FanGraphs - Team WAR Projected'!$B$2:$E$31, 4, FALSE)/162</f>
        <v>#N/A</v>
      </c>
      <c r="BB1026" s="11" t="e">
        <f t="shared" si="183"/>
        <v>#N/A</v>
      </c>
      <c r="BC1026" s="11" t="e">
        <f>VLOOKUP($C1026, FanGraphs_Standings[[Abbreviation]:[2024 Year to Date RS/G]], 6, FALSE)/$AH1026</f>
        <v>#N/A</v>
      </c>
      <c r="BD1026" s="11" t="e">
        <f>VLOOKUP($C1026, FanGraphs_Standings[[Abbreviation]:[2024 Projected Full Season RDif]], 19, FALSE)/162</f>
        <v>#N/A</v>
      </c>
      <c r="BE1026" s="11" t="e">
        <f t="shared" si="184"/>
        <v>#N/A</v>
      </c>
      <c r="BF1026" s="11" t="e">
        <f>VLOOKUP($C1026, FanGraphs_Standings[[Abbreviation]:[2024 Projected Full Season RDif]], 5, FALSE)</f>
        <v>#N/A</v>
      </c>
      <c r="BG1026" s="11" t="e">
        <f>VLOOKUP($C1026, FanGraphs_Standings[[Abbreviation]:[2024 Projected Full Season W%]], 18, FALSE)</f>
        <v>#N/A</v>
      </c>
      <c r="BH1026" s="11" t="e">
        <f t="shared" si="185"/>
        <v>#N/A</v>
      </c>
      <c r="BI1026" s="11" t="e">
        <f>VLOOKUP($C1026, 'Home Field Adv'!$A$2:$K$31, 11, FALSE)</f>
        <v>#N/A</v>
      </c>
      <c r="BL1026" s="12" t="str">
        <f t="shared" si="186"/>
        <v/>
      </c>
      <c r="BM1026" s="12" t="str">
        <f t="shared" si="189"/>
        <v/>
      </c>
      <c r="BN1026" s="12" t="str">
        <f t="shared" si="187"/>
        <v/>
      </c>
    </row>
    <row r="1027" spans="6:66" x14ac:dyDescent="0.45">
      <c r="F1027" s="11" t="e">
        <f>VLOOKUP($B1027, FanGraphs_Standings[[Abbreviation]:[2024 Year to Date G]], 2, FALSE)</f>
        <v>#N/A</v>
      </c>
      <c r="G1027" s="11" t="e">
        <f>_xlfn.IFNA(VLOOKUP($D1027, 'SP Per G'!$A$2:$D$1385, 3, FALSE),M1027)</f>
        <v>#N/A</v>
      </c>
      <c r="H1027" s="11" t="e">
        <f>IF(AND(ISNA(VLOOKUP($D1027, 'SP Per G'!$A$2:$D$1385, 4, FALSE)), ISTEXT($D1027)), G1027,IF(ISNA(VLOOKUP($D1027, 'SP Per G'!$A$2:$D$1385, 4, FALSE)), M1027, VLOOKUP($D1027, 'SP Per G'!$A$2:$D$1385, 4, FALSE)))</f>
        <v>#N/A</v>
      </c>
      <c r="I1027" s="11" t="e">
        <f t="shared" ref="I1027:I1090" si="190">(G1027*($F1027/162))+(H1027*((162-$F1027)/162))</f>
        <v>#N/A</v>
      </c>
      <c r="J1027" s="11" t="e">
        <f>_xlfn.IFNA(VLOOKUP($D1027,Individual_Pitching___Dashboard[],18,FALSE),VLOOKUP(B1027,Team_Pitching___Dashboard[[Team]:[ERA]],17,FALSE))</f>
        <v>#N/A</v>
      </c>
      <c r="K1027" s="11" t="e">
        <f>_xlfn.IFNA(VLOOKUP($D1027, Individual_Pitching___Dashboard[], 20, FALSE), VLOOKUP(B1027,Team_Pitching___Dashboard[[Team]:[xFIP]],20,FALSE))</f>
        <v>#N/A</v>
      </c>
      <c r="L1027" s="11" t="e">
        <f>_xlfn.IFNA(VLOOKUP($D1027, Individual_Pitching___Advanced[], 21,FALSE), VLOOKUP(B1027, Team_Pitching___Advanced[], 20, FALSE))</f>
        <v>#N/A</v>
      </c>
      <c r="M1027" s="11" t="e">
        <f>VLOOKUP($B1027, 'Team Per G'!$A$2:$G$31, 7, FALSE)</f>
        <v>#N/A</v>
      </c>
      <c r="N1027" s="11" t="e">
        <f>VLOOKUP($B1027, 'FanGraphs - Team WAR Projected'!$B$2:$E$31, 3, FALSE)/162</f>
        <v>#N/A</v>
      </c>
      <c r="O1027" s="11" t="e">
        <f t="shared" ref="O1027:O1090" si="191">(M1027*($F1027/162))+(N1027*((162-$F1027)/162))</f>
        <v>#N/A</v>
      </c>
      <c r="P1027" s="11" t="e">
        <f>VLOOKUP($B1027, Team_Pitching___Advanced[[Team]:[xFIP]], 19,FALSE)</f>
        <v>#N/A</v>
      </c>
      <c r="Q1027" s="11" t="e">
        <f>VLOOKUP($B1027, Team_Pitching___Advanced[], 20, FALSE)</f>
        <v>#N/A</v>
      </c>
      <c r="R1027" s="11" t="e">
        <f>VLOOKUP($B1027, Team_Batting___Dashboard[[Team]:[wOBA]], 16, FALSE)</f>
        <v>#N/A</v>
      </c>
      <c r="S1027" s="11" t="e">
        <f>VLOOKUP($B1027, Team_Batting___Advanced[[Team]:[OPS]], 9, FALSE)</f>
        <v>#N/A</v>
      </c>
      <c r="T1027" s="11" t="e">
        <f>VLOOKUP($B1027, Team_Batting___Advanced[], 19, FALSE)</f>
        <v>#N/A</v>
      </c>
      <c r="U1027" s="11" t="e">
        <f>VLOOKUP($B1027, 'Team Per G'!$A$2:$G$31, 3, FALSE)</f>
        <v>#N/A</v>
      </c>
      <c r="V1027" s="11" t="e">
        <f>VLOOKUP($B1027, 'Team Per G'!$A$2:$G$31, 5, FALSE)</f>
        <v>#N/A</v>
      </c>
      <c r="W1027" s="11" t="e">
        <f>VLOOKUP($B1027, 'Team Per G'!$A$2:$G$31, 4, FALSE)</f>
        <v>#N/A</v>
      </c>
      <c r="X1027" s="11" t="e">
        <f>VLOOKUP($B1027, Team_Batting___Dashboard[], 22, FALSE)/$F1027</f>
        <v>#N/A</v>
      </c>
      <c r="Y1027" s="11" t="e">
        <f>VLOOKUP($B1027, 'FanGraphs - Team WAR Projected'!$B$2:$E$31, 4, FALSE)/162</f>
        <v>#N/A</v>
      </c>
      <c r="Z1027" s="11" t="e">
        <f t="shared" ref="Z1027:Z1090" si="192">(X1027*($F1027/162))+(Y1027*((162-$F1027)/162))</f>
        <v>#N/A</v>
      </c>
      <c r="AA1027" s="11" t="e">
        <f>VLOOKUP($B1027, FanGraphs_Standings[[Abbreviation]:[2024 Year to Date RS/G]], 6, FALSE)/$F1027</f>
        <v>#N/A</v>
      </c>
      <c r="AB1027" s="11" t="e">
        <f>VLOOKUP($B1027, FanGraphs_Standings[[Abbreviation]:[2024 Projected Full Season RDif]], 19, FALSE)/162</f>
        <v>#N/A</v>
      </c>
      <c r="AC1027" s="11" t="e">
        <f t="shared" si="188"/>
        <v>#N/A</v>
      </c>
      <c r="AD1027" s="11" t="e">
        <f>VLOOKUP($B1027, FanGraphs_Standings[[Abbreviation]:[2024 Projected Full Season RDif]], 5, FALSE)</f>
        <v>#N/A</v>
      </c>
      <c r="AE1027" s="11" t="e">
        <f>VLOOKUP($B1027, FanGraphs_Standings[[Abbreviation]:[2024 Projected Full Season W%]], 18, FALSE)</f>
        <v>#N/A</v>
      </c>
      <c r="AF1027" s="11" t="e">
        <f t="shared" ref="AF1027:AF1090" si="193">(AD1027*($F1027/162))+(AE1027*((162-$F1027)/162))</f>
        <v>#N/A</v>
      </c>
      <c r="AG1027" s="11" t="e">
        <f>VLOOKUP($B1027, 'Home Field Adv'!$A$2:$I$31, 9, FALSE)</f>
        <v>#N/A</v>
      </c>
      <c r="AH1027" s="11" t="e">
        <f>VLOOKUP($C1027, FanGraphs_Standings[[Abbreviation]:[2024 Year to Date G]], 2, FALSE)</f>
        <v>#N/A</v>
      </c>
      <c r="AI1027" s="11" t="e">
        <f>_xlfn.IFNA(VLOOKUP($E1027, 'SP Per G'!$A$2:$D$1385, 3, FALSE), AO1027)</f>
        <v>#N/A</v>
      </c>
      <c r="AJ1027" s="11" t="e">
        <f>IF(AND(ISNA(VLOOKUP($E1027, 'SP Per G'!$A$2:$D$1385, 4, FALSE)), ISTEXT($E1027)), AI1027,IF(ISNA(VLOOKUP($E1027, 'SP Per G'!$A$2:$D$1385, 4, FALSE)), AO1027, VLOOKUP($E1027, 'SP Per G'!$A$2:$D$1385, 4, FALSE)))</f>
        <v>#N/A</v>
      </c>
      <c r="AK1027" s="11" t="e">
        <f t="shared" ref="AK1027:AK1090" si="194">(AI1027*($AH1027/162))+(AJ1027*((162-$AH1027)/162))</f>
        <v>#N/A</v>
      </c>
      <c r="AL1027" s="11" t="e">
        <f>_xlfn.IFNA(VLOOKUP($E1027, Individual_Pitching___Dashboard[], 18, FALSE), VLOOKUP($C1027,Team_Pitching___Advanced[[Team]:[SIERA]],16,FALSE))</f>
        <v>#N/A</v>
      </c>
      <c r="AM1027" s="11" t="e">
        <f>_xlfn.IFNA(VLOOKUP($E1027, Individual_Pitching___Dashboard[], 20, FALSE), VLOOKUP($C1027,Team_Pitching___Advanced[[Team]:[xFIP]],19,FALSE))</f>
        <v>#N/A</v>
      </c>
      <c r="AN1027" s="11" t="e">
        <f>_xlfn.IFNA(VLOOKUP($E1027,Individual_Pitching___Advanced[],21,FALSE),VLOOKUP($C1027,Team_Pitching___Advanced[[Team]:[SIERA]],20,FALSE))</f>
        <v>#N/A</v>
      </c>
      <c r="AO1027" s="11" t="e">
        <f>VLOOKUP($C1027, 'Team Per G'!$A$2:$G$31, 7, FALSE)</f>
        <v>#N/A</v>
      </c>
      <c r="AP1027" s="11" t="e">
        <f>VLOOKUP($C1027, 'FanGraphs - Team WAR Projected'!$B$2:$E$31, 3, FALSE)/162</f>
        <v>#N/A</v>
      </c>
      <c r="AQ1027" s="11" t="e">
        <f t="shared" ref="AQ1027:AQ1090" si="195">(AO1027*($AH1027/162))+(AP1027*((162-$AH1027)/162))</f>
        <v>#N/A</v>
      </c>
      <c r="AR1027" s="11" t="e">
        <f>VLOOKUP($C1027, Team_Pitching___Advanced[[Team]:[xFIP]], 19,FALSE)</f>
        <v>#N/A</v>
      </c>
      <c r="AS1027" s="11" t="e">
        <f>VLOOKUP($C1027, Team_Pitching___Advanced[], 20, FALSE)</f>
        <v>#N/A</v>
      </c>
      <c r="AT1027" s="11" t="e">
        <f>VLOOKUP($C1027, Team_Batting___Dashboard[[Team]:[wOBA]], 16, FALSE)</f>
        <v>#N/A</v>
      </c>
      <c r="AU1027" s="11" t="e">
        <f>VLOOKUP($C1027, Team_Batting___Advanced[[Team]:[OPS]], 9, FALSE)</f>
        <v>#N/A</v>
      </c>
      <c r="AV1027" s="11" t="e">
        <f>VLOOKUP($C1027, Team_Batting___Advanced[], 19, FALSE)</f>
        <v>#N/A</v>
      </c>
      <c r="AW1027" s="11" t="e">
        <f>VLOOKUP($C1027, 'Team Per G'!$A$2:$G$31, 3, FALSE)</f>
        <v>#N/A</v>
      </c>
      <c r="AX1027" s="11" t="e">
        <f>VLOOKUP($C1027, 'Team Per G'!$A$2:$G$31, 5, FALSE)</f>
        <v>#N/A</v>
      </c>
      <c r="AY1027" s="11" t="e">
        <f>VLOOKUP($C1027, 'Team Per G'!$A$2:$G$31, 4, FALSE)</f>
        <v>#N/A</v>
      </c>
      <c r="AZ1027" s="11" t="e">
        <f>VLOOKUP($C1027, Team_Batting___Dashboard[], 22, FALSE)/$AH1027</f>
        <v>#N/A</v>
      </c>
      <c r="BA1027" s="11" t="e">
        <f>VLOOKUP($C1027, 'FanGraphs - Team WAR Projected'!$B$2:$E$31, 4, FALSE)/162</f>
        <v>#N/A</v>
      </c>
      <c r="BB1027" s="11" t="e">
        <f t="shared" ref="BB1027:BB1090" si="196">(AZ1027*($AH1027/162))+(BA1027*((162-$AH1027)/162))</f>
        <v>#N/A</v>
      </c>
      <c r="BC1027" s="11" t="e">
        <f>VLOOKUP($C1027, FanGraphs_Standings[[Abbreviation]:[2024 Year to Date RS/G]], 6, FALSE)/$AH1027</f>
        <v>#N/A</v>
      </c>
      <c r="BD1027" s="11" t="e">
        <f>VLOOKUP($C1027, FanGraphs_Standings[[Abbreviation]:[2024 Projected Full Season RDif]], 19, FALSE)/162</f>
        <v>#N/A</v>
      </c>
      <c r="BE1027" s="11" t="e">
        <f t="shared" ref="BE1027:BE1090" si="197">(BC1027*($AH1027/162))+(BD1027*((162-$AH1027)/162))</f>
        <v>#N/A</v>
      </c>
      <c r="BF1027" s="11" t="e">
        <f>VLOOKUP($C1027, FanGraphs_Standings[[Abbreviation]:[2024 Projected Full Season RDif]], 5, FALSE)</f>
        <v>#N/A</v>
      </c>
      <c r="BG1027" s="11" t="e">
        <f>VLOOKUP($C1027, FanGraphs_Standings[[Abbreviation]:[2024 Projected Full Season W%]], 18, FALSE)</f>
        <v>#N/A</v>
      </c>
      <c r="BH1027" s="11" t="e">
        <f t="shared" ref="BH1027:BH1090" si="198">(BF1027*($AH1027/162))+(BG1027*((162-$AH1027)/162))</f>
        <v>#N/A</v>
      </c>
      <c r="BI1027" s="11" t="e">
        <f>VLOOKUP($C1027, 'Home Field Adv'!$A$2:$K$31, 11, FALSE)</f>
        <v>#N/A</v>
      </c>
      <c r="BL1027" s="12" t="str">
        <f t="shared" ref="BL1027:BL1090" si="199">IF(ISBLANK(BJ1027), "", BJ1027-BK1027)</f>
        <v/>
      </c>
      <c r="BM1027" s="12" t="str">
        <f t="shared" si="189"/>
        <v/>
      </c>
      <c r="BN1027" s="12" t="str">
        <f t="shared" ref="BN1027:BN1090" si="200">IF(ISBLANK(BJ1027), "", BJ1027+BK1027)</f>
        <v/>
      </c>
    </row>
    <row r="1028" spans="6:66" x14ac:dyDescent="0.45">
      <c r="F1028" s="11" t="e">
        <f>VLOOKUP($B1028, FanGraphs_Standings[[Abbreviation]:[2024 Year to Date G]], 2, FALSE)</f>
        <v>#N/A</v>
      </c>
      <c r="G1028" s="11" t="e">
        <f>_xlfn.IFNA(VLOOKUP($D1028, 'SP Per G'!$A$2:$D$1385, 3, FALSE),M1028)</f>
        <v>#N/A</v>
      </c>
      <c r="H1028" s="11" t="e">
        <f>IF(AND(ISNA(VLOOKUP($D1028, 'SP Per G'!$A$2:$D$1385, 4, FALSE)), ISTEXT($D1028)), G1028,IF(ISNA(VLOOKUP($D1028, 'SP Per G'!$A$2:$D$1385, 4, FALSE)), M1028, VLOOKUP($D1028, 'SP Per G'!$A$2:$D$1385, 4, FALSE)))</f>
        <v>#N/A</v>
      </c>
      <c r="I1028" s="11" t="e">
        <f t="shared" si="190"/>
        <v>#N/A</v>
      </c>
      <c r="J1028" s="11" t="e">
        <f>_xlfn.IFNA(VLOOKUP($D1028,Individual_Pitching___Dashboard[],18,FALSE),VLOOKUP(B1028,Team_Pitching___Dashboard[[Team]:[ERA]],17,FALSE))</f>
        <v>#N/A</v>
      </c>
      <c r="K1028" s="11" t="e">
        <f>_xlfn.IFNA(VLOOKUP($D1028, Individual_Pitching___Dashboard[], 20, FALSE), VLOOKUP(B1028,Team_Pitching___Dashboard[[Team]:[xFIP]],20,FALSE))</f>
        <v>#N/A</v>
      </c>
      <c r="L1028" s="11" t="e">
        <f>_xlfn.IFNA(VLOOKUP($D1028, Individual_Pitching___Advanced[], 21,FALSE), VLOOKUP(B1028, Team_Pitching___Advanced[], 20, FALSE))</f>
        <v>#N/A</v>
      </c>
      <c r="M1028" s="11" t="e">
        <f>VLOOKUP($B1028, 'Team Per G'!$A$2:$G$31, 7, FALSE)</f>
        <v>#N/A</v>
      </c>
      <c r="N1028" s="11" t="e">
        <f>VLOOKUP($B1028, 'FanGraphs - Team WAR Projected'!$B$2:$E$31, 3, FALSE)/162</f>
        <v>#N/A</v>
      </c>
      <c r="O1028" s="11" t="e">
        <f t="shared" si="191"/>
        <v>#N/A</v>
      </c>
      <c r="P1028" s="11" t="e">
        <f>VLOOKUP($B1028, Team_Pitching___Advanced[[Team]:[xFIP]], 19,FALSE)</f>
        <v>#N/A</v>
      </c>
      <c r="Q1028" s="11" t="e">
        <f>VLOOKUP($B1028, Team_Pitching___Advanced[], 20, FALSE)</f>
        <v>#N/A</v>
      </c>
      <c r="R1028" s="11" t="e">
        <f>VLOOKUP($B1028, Team_Batting___Dashboard[[Team]:[wOBA]], 16, FALSE)</f>
        <v>#N/A</v>
      </c>
      <c r="S1028" s="11" t="e">
        <f>VLOOKUP($B1028, Team_Batting___Advanced[[Team]:[OPS]], 9, FALSE)</f>
        <v>#N/A</v>
      </c>
      <c r="T1028" s="11" t="e">
        <f>VLOOKUP($B1028, Team_Batting___Advanced[], 19, FALSE)</f>
        <v>#N/A</v>
      </c>
      <c r="U1028" s="11" t="e">
        <f>VLOOKUP($B1028, 'Team Per G'!$A$2:$G$31, 3, FALSE)</f>
        <v>#N/A</v>
      </c>
      <c r="V1028" s="11" t="e">
        <f>VLOOKUP($B1028, 'Team Per G'!$A$2:$G$31, 5, FALSE)</f>
        <v>#N/A</v>
      </c>
      <c r="W1028" s="11" t="e">
        <f>VLOOKUP($B1028, 'Team Per G'!$A$2:$G$31, 4, FALSE)</f>
        <v>#N/A</v>
      </c>
      <c r="X1028" s="11" t="e">
        <f>VLOOKUP($B1028, Team_Batting___Dashboard[], 22, FALSE)/$F1028</f>
        <v>#N/A</v>
      </c>
      <c r="Y1028" s="11" t="e">
        <f>VLOOKUP($B1028, 'FanGraphs - Team WAR Projected'!$B$2:$E$31, 4, FALSE)/162</f>
        <v>#N/A</v>
      </c>
      <c r="Z1028" s="11" t="e">
        <f t="shared" si="192"/>
        <v>#N/A</v>
      </c>
      <c r="AA1028" s="11" t="e">
        <f>VLOOKUP($B1028, FanGraphs_Standings[[Abbreviation]:[2024 Year to Date RS/G]], 6, FALSE)/$F1028</f>
        <v>#N/A</v>
      </c>
      <c r="AB1028" s="11" t="e">
        <f>VLOOKUP($B1028, FanGraphs_Standings[[Abbreviation]:[2024 Projected Full Season RDif]], 19, FALSE)/162</f>
        <v>#N/A</v>
      </c>
      <c r="AC1028" s="11" t="e">
        <f t="shared" ref="AC1028:AC1091" si="201">(AA1028*($F1028/162))+(AB1028*((162-$F1028)/162))</f>
        <v>#N/A</v>
      </c>
      <c r="AD1028" s="11" t="e">
        <f>VLOOKUP($B1028, FanGraphs_Standings[[Abbreviation]:[2024 Projected Full Season RDif]], 5, FALSE)</f>
        <v>#N/A</v>
      </c>
      <c r="AE1028" s="11" t="e">
        <f>VLOOKUP($B1028, FanGraphs_Standings[[Abbreviation]:[2024 Projected Full Season W%]], 18, FALSE)</f>
        <v>#N/A</v>
      </c>
      <c r="AF1028" s="11" t="e">
        <f t="shared" si="193"/>
        <v>#N/A</v>
      </c>
      <c r="AG1028" s="11" t="e">
        <f>VLOOKUP($B1028, 'Home Field Adv'!$A$2:$I$31, 9, FALSE)</f>
        <v>#N/A</v>
      </c>
      <c r="AH1028" s="11" t="e">
        <f>VLOOKUP($C1028, FanGraphs_Standings[[Abbreviation]:[2024 Year to Date G]], 2, FALSE)</f>
        <v>#N/A</v>
      </c>
      <c r="AI1028" s="11" t="e">
        <f>_xlfn.IFNA(VLOOKUP($E1028, 'SP Per G'!$A$2:$D$1385, 3, FALSE), AO1028)</f>
        <v>#N/A</v>
      </c>
      <c r="AJ1028" s="11" t="e">
        <f>IF(AND(ISNA(VLOOKUP($E1028, 'SP Per G'!$A$2:$D$1385, 4, FALSE)), ISTEXT($E1028)), AI1028,IF(ISNA(VLOOKUP($E1028, 'SP Per G'!$A$2:$D$1385, 4, FALSE)), AO1028, VLOOKUP($E1028, 'SP Per G'!$A$2:$D$1385, 4, FALSE)))</f>
        <v>#N/A</v>
      </c>
      <c r="AK1028" s="11" t="e">
        <f t="shared" si="194"/>
        <v>#N/A</v>
      </c>
      <c r="AL1028" s="11" t="e">
        <f>_xlfn.IFNA(VLOOKUP($E1028, Individual_Pitching___Dashboard[], 18, FALSE), VLOOKUP($C1028,Team_Pitching___Advanced[[Team]:[SIERA]],16,FALSE))</f>
        <v>#N/A</v>
      </c>
      <c r="AM1028" s="11" t="e">
        <f>_xlfn.IFNA(VLOOKUP($E1028, Individual_Pitching___Dashboard[], 20, FALSE), VLOOKUP($C1028,Team_Pitching___Advanced[[Team]:[xFIP]],19,FALSE))</f>
        <v>#N/A</v>
      </c>
      <c r="AN1028" s="11" t="e">
        <f>_xlfn.IFNA(VLOOKUP($E1028,Individual_Pitching___Advanced[],21,FALSE),VLOOKUP($C1028,Team_Pitching___Advanced[[Team]:[SIERA]],20,FALSE))</f>
        <v>#N/A</v>
      </c>
      <c r="AO1028" s="11" t="e">
        <f>VLOOKUP($C1028, 'Team Per G'!$A$2:$G$31, 7, FALSE)</f>
        <v>#N/A</v>
      </c>
      <c r="AP1028" s="11" t="e">
        <f>VLOOKUP($C1028, 'FanGraphs - Team WAR Projected'!$B$2:$E$31, 3, FALSE)/162</f>
        <v>#N/A</v>
      </c>
      <c r="AQ1028" s="11" t="e">
        <f t="shared" si="195"/>
        <v>#N/A</v>
      </c>
      <c r="AR1028" s="11" t="e">
        <f>VLOOKUP($C1028, Team_Pitching___Advanced[[Team]:[xFIP]], 19,FALSE)</f>
        <v>#N/A</v>
      </c>
      <c r="AS1028" s="11" t="e">
        <f>VLOOKUP($C1028, Team_Pitching___Advanced[], 20, FALSE)</f>
        <v>#N/A</v>
      </c>
      <c r="AT1028" s="11" t="e">
        <f>VLOOKUP($C1028, Team_Batting___Dashboard[[Team]:[wOBA]], 16, FALSE)</f>
        <v>#N/A</v>
      </c>
      <c r="AU1028" s="11" t="e">
        <f>VLOOKUP($C1028, Team_Batting___Advanced[[Team]:[OPS]], 9, FALSE)</f>
        <v>#N/A</v>
      </c>
      <c r="AV1028" s="11" t="e">
        <f>VLOOKUP($C1028, Team_Batting___Advanced[], 19, FALSE)</f>
        <v>#N/A</v>
      </c>
      <c r="AW1028" s="11" t="e">
        <f>VLOOKUP($C1028, 'Team Per G'!$A$2:$G$31, 3, FALSE)</f>
        <v>#N/A</v>
      </c>
      <c r="AX1028" s="11" t="e">
        <f>VLOOKUP($C1028, 'Team Per G'!$A$2:$G$31, 5, FALSE)</f>
        <v>#N/A</v>
      </c>
      <c r="AY1028" s="11" t="e">
        <f>VLOOKUP($C1028, 'Team Per G'!$A$2:$G$31, 4, FALSE)</f>
        <v>#N/A</v>
      </c>
      <c r="AZ1028" s="11" t="e">
        <f>VLOOKUP($C1028, Team_Batting___Dashboard[], 22, FALSE)/$AH1028</f>
        <v>#N/A</v>
      </c>
      <c r="BA1028" s="11" t="e">
        <f>VLOOKUP($C1028, 'FanGraphs - Team WAR Projected'!$B$2:$E$31, 4, FALSE)/162</f>
        <v>#N/A</v>
      </c>
      <c r="BB1028" s="11" t="e">
        <f t="shared" si="196"/>
        <v>#N/A</v>
      </c>
      <c r="BC1028" s="11" t="e">
        <f>VLOOKUP($C1028, FanGraphs_Standings[[Abbreviation]:[2024 Year to Date RS/G]], 6, FALSE)/$AH1028</f>
        <v>#N/A</v>
      </c>
      <c r="BD1028" s="11" t="e">
        <f>VLOOKUP($C1028, FanGraphs_Standings[[Abbreviation]:[2024 Projected Full Season RDif]], 19, FALSE)/162</f>
        <v>#N/A</v>
      </c>
      <c r="BE1028" s="11" t="e">
        <f t="shared" si="197"/>
        <v>#N/A</v>
      </c>
      <c r="BF1028" s="11" t="e">
        <f>VLOOKUP($C1028, FanGraphs_Standings[[Abbreviation]:[2024 Projected Full Season RDif]], 5, FALSE)</f>
        <v>#N/A</v>
      </c>
      <c r="BG1028" s="11" t="e">
        <f>VLOOKUP($C1028, FanGraphs_Standings[[Abbreviation]:[2024 Projected Full Season W%]], 18, FALSE)</f>
        <v>#N/A</v>
      </c>
      <c r="BH1028" s="11" t="e">
        <f t="shared" si="198"/>
        <v>#N/A</v>
      </c>
      <c r="BI1028" s="11" t="e">
        <f>VLOOKUP($C1028, 'Home Field Adv'!$A$2:$K$31, 11, FALSE)</f>
        <v>#N/A</v>
      </c>
      <c r="BL1028" s="12" t="str">
        <f t="shared" si="199"/>
        <v/>
      </c>
      <c r="BM1028" s="12" t="str">
        <f t="shared" si="189"/>
        <v/>
      </c>
      <c r="BN1028" s="12" t="str">
        <f t="shared" si="200"/>
        <v/>
      </c>
    </row>
    <row r="1029" spans="6:66" x14ac:dyDescent="0.45">
      <c r="F1029" s="11" t="e">
        <f>VLOOKUP($B1029, FanGraphs_Standings[[Abbreviation]:[2024 Year to Date G]], 2, FALSE)</f>
        <v>#N/A</v>
      </c>
      <c r="G1029" s="11" t="e">
        <f>_xlfn.IFNA(VLOOKUP($D1029, 'SP Per G'!$A$2:$D$1385, 3, FALSE),M1029)</f>
        <v>#N/A</v>
      </c>
      <c r="H1029" s="11" t="e">
        <f>IF(AND(ISNA(VLOOKUP($D1029, 'SP Per G'!$A$2:$D$1385, 4, FALSE)), ISTEXT($D1029)), G1029,IF(ISNA(VLOOKUP($D1029, 'SP Per G'!$A$2:$D$1385, 4, FALSE)), M1029, VLOOKUP($D1029, 'SP Per G'!$A$2:$D$1385, 4, FALSE)))</f>
        <v>#N/A</v>
      </c>
      <c r="I1029" s="11" t="e">
        <f t="shared" si="190"/>
        <v>#N/A</v>
      </c>
      <c r="J1029" s="11" t="e">
        <f>_xlfn.IFNA(VLOOKUP($D1029,Individual_Pitching___Dashboard[],18,FALSE),VLOOKUP(B1029,Team_Pitching___Dashboard[[Team]:[ERA]],17,FALSE))</f>
        <v>#N/A</v>
      </c>
      <c r="K1029" s="11" t="e">
        <f>_xlfn.IFNA(VLOOKUP($D1029, Individual_Pitching___Dashboard[], 20, FALSE), VLOOKUP(B1029,Team_Pitching___Dashboard[[Team]:[xFIP]],20,FALSE))</f>
        <v>#N/A</v>
      </c>
      <c r="L1029" s="11" t="e">
        <f>_xlfn.IFNA(VLOOKUP($D1029, Individual_Pitching___Advanced[], 21,FALSE), VLOOKUP(B1029, Team_Pitching___Advanced[], 20, FALSE))</f>
        <v>#N/A</v>
      </c>
      <c r="M1029" s="11" t="e">
        <f>VLOOKUP($B1029, 'Team Per G'!$A$2:$G$31, 7, FALSE)</f>
        <v>#N/A</v>
      </c>
      <c r="N1029" s="11" t="e">
        <f>VLOOKUP($B1029, 'FanGraphs - Team WAR Projected'!$B$2:$E$31, 3, FALSE)/162</f>
        <v>#N/A</v>
      </c>
      <c r="O1029" s="11" t="e">
        <f t="shared" si="191"/>
        <v>#N/A</v>
      </c>
      <c r="P1029" s="11" t="e">
        <f>VLOOKUP($B1029, Team_Pitching___Advanced[[Team]:[xFIP]], 19,FALSE)</f>
        <v>#N/A</v>
      </c>
      <c r="Q1029" s="11" t="e">
        <f>VLOOKUP($B1029, Team_Pitching___Advanced[], 20, FALSE)</f>
        <v>#N/A</v>
      </c>
      <c r="R1029" s="11" t="e">
        <f>VLOOKUP($B1029, Team_Batting___Dashboard[[Team]:[wOBA]], 16, FALSE)</f>
        <v>#N/A</v>
      </c>
      <c r="S1029" s="11" t="e">
        <f>VLOOKUP($B1029, Team_Batting___Advanced[[Team]:[OPS]], 9, FALSE)</f>
        <v>#N/A</v>
      </c>
      <c r="T1029" s="11" t="e">
        <f>VLOOKUP($B1029, Team_Batting___Advanced[], 19, FALSE)</f>
        <v>#N/A</v>
      </c>
      <c r="U1029" s="11" t="e">
        <f>VLOOKUP($B1029, 'Team Per G'!$A$2:$G$31, 3, FALSE)</f>
        <v>#N/A</v>
      </c>
      <c r="V1029" s="11" t="e">
        <f>VLOOKUP($B1029, 'Team Per G'!$A$2:$G$31, 5, FALSE)</f>
        <v>#N/A</v>
      </c>
      <c r="W1029" s="11" t="e">
        <f>VLOOKUP($B1029, 'Team Per G'!$A$2:$G$31, 4, FALSE)</f>
        <v>#N/A</v>
      </c>
      <c r="X1029" s="11" t="e">
        <f>VLOOKUP($B1029, Team_Batting___Dashboard[], 22, FALSE)/$F1029</f>
        <v>#N/A</v>
      </c>
      <c r="Y1029" s="11" t="e">
        <f>VLOOKUP($B1029, 'FanGraphs - Team WAR Projected'!$B$2:$E$31, 4, FALSE)/162</f>
        <v>#N/A</v>
      </c>
      <c r="Z1029" s="11" t="e">
        <f t="shared" si="192"/>
        <v>#N/A</v>
      </c>
      <c r="AA1029" s="11" t="e">
        <f>VLOOKUP($B1029, FanGraphs_Standings[[Abbreviation]:[2024 Year to Date RS/G]], 6, FALSE)/$F1029</f>
        <v>#N/A</v>
      </c>
      <c r="AB1029" s="11" t="e">
        <f>VLOOKUP($B1029, FanGraphs_Standings[[Abbreviation]:[2024 Projected Full Season RDif]], 19, FALSE)/162</f>
        <v>#N/A</v>
      </c>
      <c r="AC1029" s="11" t="e">
        <f t="shared" si="201"/>
        <v>#N/A</v>
      </c>
      <c r="AD1029" s="11" t="e">
        <f>VLOOKUP($B1029, FanGraphs_Standings[[Abbreviation]:[2024 Projected Full Season RDif]], 5, FALSE)</f>
        <v>#N/A</v>
      </c>
      <c r="AE1029" s="11" t="e">
        <f>VLOOKUP($B1029, FanGraphs_Standings[[Abbreviation]:[2024 Projected Full Season W%]], 18, FALSE)</f>
        <v>#N/A</v>
      </c>
      <c r="AF1029" s="11" t="e">
        <f t="shared" si="193"/>
        <v>#N/A</v>
      </c>
      <c r="AG1029" s="11" t="e">
        <f>VLOOKUP($B1029, 'Home Field Adv'!$A$2:$I$31, 9, FALSE)</f>
        <v>#N/A</v>
      </c>
      <c r="AH1029" s="11" t="e">
        <f>VLOOKUP($C1029, FanGraphs_Standings[[Abbreviation]:[2024 Year to Date G]], 2, FALSE)</f>
        <v>#N/A</v>
      </c>
      <c r="AI1029" s="11" t="e">
        <f>_xlfn.IFNA(VLOOKUP($E1029, 'SP Per G'!$A$2:$D$1385, 3, FALSE), AO1029)</f>
        <v>#N/A</v>
      </c>
      <c r="AJ1029" s="11" t="e">
        <f>IF(AND(ISNA(VLOOKUP($E1029, 'SP Per G'!$A$2:$D$1385, 4, FALSE)), ISTEXT($E1029)), AI1029,IF(ISNA(VLOOKUP($E1029, 'SP Per G'!$A$2:$D$1385, 4, FALSE)), AO1029, VLOOKUP($E1029, 'SP Per G'!$A$2:$D$1385, 4, FALSE)))</f>
        <v>#N/A</v>
      </c>
      <c r="AK1029" s="11" t="e">
        <f t="shared" si="194"/>
        <v>#N/A</v>
      </c>
      <c r="AL1029" s="11" t="e">
        <f>_xlfn.IFNA(VLOOKUP($E1029, Individual_Pitching___Dashboard[], 18, FALSE), VLOOKUP($C1029,Team_Pitching___Advanced[[Team]:[SIERA]],16,FALSE))</f>
        <v>#N/A</v>
      </c>
      <c r="AM1029" s="11" t="e">
        <f>_xlfn.IFNA(VLOOKUP($E1029, Individual_Pitching___Dashboard[], 20, FALSE), VLOOKUP($C1029,Team_Pitching___Advanced[[Team]:[xFIP]],19,FALSE))</f>
        <v>#N/A</v>
      </c>
      <c r="AN1029" s="11" t="e">
        <f>_xlfn.IFNA(VLOOKUP($E1029,Individual_Pitching___Advanced[],21,FALSE),VLOOKUP($C1029,Team_Pitching___Advanced[[Team]:[SIERA]],20,FALSE))</f>
        <v>#N/A</v>
      </c>
      <c r="AO1029" s="11" t="e">
        <f>VLOOKUP($C1029, 'Team Per G'!$A$2:$G$31, 7, FALSE)</f>
        <v>#N/A</v>
      </c>
      <c r="AP1029" s="11" t="e">
        <f>VLOOKUP($C1029, 'FanGraphs - Team WAR Projected'!$B$2:$E$31, 3, FALSE)/162</f>
        <v>#N/A</v>
      </c>
      <c r="AQ1029" s="11" t="e">
        <f t="shared" si="195"/>
        <v>#N/A</v>
      </c>
      <c r="AR1029" s="11" t="e">
        <f>VLOOKUP($C1029, Team_Pitching___Advanced[[Team]:[xFIP]], 19,FALSE)</f>
        <v>#N/A</v>
      </c>
      <c r="AS1029" s="11" t="e">
        <f>VLOOKUP($C1029, Team_Pitching___Advanced[], 20, FALSE)</f>
        <v>#N/A</v>
      </c>
      <c r="AT1029" s="11" t="e">
        <f>VLOOKUP($C1029, Team_Batting___Dashboard[[Team]:[wOBA]], 16, FALSE)</f>
        <v>#N/A</v>
      </c>
      <c r="AU1029" s="11" t="e">
        <f>VLOOKUP($C1029, Team_Batting___Advanced[[Team]:[OPS]], 9, FALSE)</f>
        <v>#N/A</v>
      </c>
      <c r="AV1029" s="11" t="e">
        <f>VLOOKUP($C1029, Team_Batting___Advanced[], 19, FALSE)</f>
        <v>#N/A</v>
      </c>
      <c r="AW1029" s="11" t="e">
        <f>VLOOKUP($C1029, 'Team Per G'!$A$2:$G$31, 3, FALSE)</f>
        <v>#N/A</v>
      </c>
      <c r="AX1029" s="11" t="e">
        <f>VLOOKUP($C1029, 'Team Per G'!$A$2:$G$31, 5, FALSE)</f>
        <v>#N/A</v>
      </c>
      <c r="AY1029" s="11" t="e">
        <f>VLOOKUP($C1029, 'Team Per G'!$A$2:$G$31, 4, FALSE)</f>
        <v>#N/A</v>
      </c>
      <c r="AZ1029" s="11" t="e">
        <f>VLOOKUP($C1029, Team_Batting___Dashboard[], 22, FALSE)/$AH1029</f>
        <v>#N/A</v>
      </c>
      <c r="BA1029" s="11" t="e">
        <f>VLOOKUP($C1029, 'FanGraphs - Team WAR Projected'!$B$2:$E$31, 4, FALSE)/162</f>
        <v>#N/A</v>
      </c>
      <c r="BB1029" s="11" t="e">
        <f t="shared" si="196"/>
        <v>#N/A</v>
      </c>
      <c r="BC1029" s="11" t="e">
        <f>VLOOKUP($C1029, FanGraphs_Standings[[Abbreviation]:[2024 Year to Date RS/G]], 6, FALSE)/$AH1029</f>
        <v>#N/A</v>
      </c>
      <c r="BD1029" s="11" t="e">
        <f>VLOOKUP($C1029, FanGraphs_Standings[[Abbreviation]:[2024 Projected Full Season RDif]], 19, FALSE)/162</f>
        <v>#N/A</v>
      </c>
      <c r="BE1029" s="11" t="e">
        <f t="shared" si="197"/>
        <v>#N/A</v>
      </c>
      <c r="BF1029" s="11" t="e">
        <f>VLOOKUP($C1029, FanGraphs_Standings[[Abbreviation]:[2024 Projected Full Season RDif]], 5, FALSE)</f>
        <v>#N/A</v>
      </c>
      <c r="BG1029" s="11" t="e">
        <f>VLOOKUP($C1029, FanGraphs_Standings[[Abbreviation]:[2024 Projected Full Season W%]], 18, FALSE)</f>
        <v>#N/A</v>
      </c>
      <c r="BH1029" s="11" t="e">
        <f t="shared" si="198"/>
        <v>#N/A</v>
      </c>
      <c r="BI1029" s="11" t="e">
        <f>VLOOKUP($C1029, 'Home Field Adv'!$A$2:$K$31, 11, FALSE)</f>
        <v>#N/A</v>
      </c>
      <c r="BL1029" s="12" t="str">
        <f t="shared" si="199"/>
        <v/>
      </c>
      <c r="BM1029" s="12" t="str">
        <f t="shared" si="189"/>
        <v/>
      </c>
      <c r="BN1029" s="12" t="str">
        <f t="shared" si="200"/>
        <v/>
      </c>
    </row>
    <row r="1030" spans="6:66" x14ac:dyDescent="0.45">
      <c r="F1030" s="11" t="e">
        <f>VLOOKUP($B1030, FanGraphs_Standings[[Abbreviation]:[2024 Year to Date G]], 2, FALSE)</f>
        <v>#N/A</v>
      </c>
      <c r="G1030" s="11" t="e">
        <f>_xlfn.IFNA(VLOOKUP($D1030, 'SP Per G'!$A$2:$D$1385, 3, FALSE),M1030)</f>
        <v>#N/A</v>
      </c>
      <c r="H1030" s="11" t="e">
        <f>IF(AND(ISNA(VLOOKUP($D1030, 'SP Per G'!$A$2:$D$1385, 4, FALSE)), ISTEXT($D1030)), G1030,IF(ISNA(VLOOKUP($D1030, 'SP Per G'!$A$2:$D$1385, 4, FALSE)), M1030, VLOOKUP($D1030, 'SP Per G'!$A$2:$D$1385, 4, FALSE)))</f>
        <v>#N/A</v>
      </c>
      <c r="I1030" s="11" t="e">
        <f t="shared" si="190"/>
        <v>#N/A</v>
      </c>
      <c r="J1030" s="11" t="e">
        <f>_xlfn.IFNA(VLOOKUP($D1030,Individual_Pitching___Dashboard[],18,FALSE),VLOOKUP(B1030,Team_Pitching___Dashboard[[Team]:[ERA]],17,FALSE))</f>
        <v>#N/A</v>
      </c>
      <c r="K1030" s="11" t="e">
        <f>_xlfn.IFNA(VLOOKUP($D1030, Individual_Pitching___Dashboard[], 20, FALSE), VLOOKUP(B1030,Team_Pitching___Dashboard[[Team]:[xFIP]],20,FALSE))</f>
        <v>#N/A</v>
      </c>
      <c r="L1030" s="11" t="e">
        <f>_xlfn.IFNA(VLOOKUP($D1030, Individual_Pitching___Advanced[], 21,FALSE), VLOOKUP(B1030, Team_Pitching___Advanced[], 20, FALSE))</f>
        <v>#N/A</v>
      </c>
      <c r="M1030" s="11" t="e">
        <f>VLOOKUP($B1030, 'Team Per G'!$A$2:$G$31, 7, FALSE)</f>
        <v>#N/A</v>
      </c>
      <c r="N1030" s="11" t="e">
        <f>VLOOKUP($B1030, 'FanGraphs - Team WAR Projected'!$B$2:$E$31, 3, FALSE)/162</f>
        <v>#N/A</v>
      </c>
      <c r="O1030" s="11" t="e">
        <f t="shared" si="191"/>
        <v>#N/A</v>
      </c>
      <c r="P1030" s="11" t="e">
        <f>VLOOKUP($B1030, Team_Pitching___Advanced[[Team]:[xFIP]], 19,FALSE)</f>
        <v>#N/A</v>
      </c>
      <c r="Q1030" s="11" t="e">
        <f>VLOOKUP($B1030, Team_Pitching___Advanced[], 20, FALSE)</f>
        <v>#N/A</v>
      </c>
      <c r="R1030" s="11" t="e">
        <f>VLOOKUP($B1030, Team_Batting___Dashboard[[Team]:[wOBA]], 16, FALSE)</f>
        <v>#N/A</v>
      </c>
      <c r="S1030" s="11" t="e">
        <f>VLOOKUP($B1030, Team_Batting___Advanced[[Team]:[OPS]], 9, FALSE)</f>
        <v>#N/A</v>
      </c>
      <c r="T1030" s="11" t="e">
        <f>VLOOKUP($B1030, Team_Batting___Advanced[], 19, FALSE)</f>
        <v>#N/A</v>
      </c>
      <c r="U1030" s="11" t="e">
        <f>VLOOKUP($B1030, 'Team Per G'!$A$2:$G$31, 3, FALSE)</f>
        <v>#N/A</v>
      </c>
      <c r="V1030" s="11" t="e">
        <f>VLOOKUP($B1030, 'Team Per G'!$A$2:$G$31, 5, FALSE)</f>
        <v>#N/A</v>
      </c>
      <c r="W1030" s="11" t="e">
        <f>VLOOKUP($B1030, 'Team Per G'!$A$2:$G$31, 4, FALSE)</f>
        <v>#N/A</v>
      </c>
      <c r="X1030" s="11" t="e">
        <f>VLOOKUP($B1030, Team_Batting___Dashboard[], 22, FALSE)/$F1030</f>
        <v>#N/A</v>
      </c>
      <c r="Y1030" s="11" t="e">
        <f>VLOOKUP($B1030, 'FanGraphs - Team WAR Projected'!$B$2:$E$31, 4, FALSE)/162</f>
        <v>#N/A</v>
      </c>
      <c r="Z1030" s="11" t="e">
        <f t="shared" si="192"/>
        <v>#N/A</v>
      </c>
      <c r="AA1030" s="11" t="e">
        <f>VLOOKUP($B1030, FanGraphs_Standings[[Abbreviation]:[2024 Year to Date RS/G]], 6, FALSE)/$F1030</f>
        <v>#N/A</v>
      </c>
      <c r="AB1030" s="11" t="e">
        <f>VLOOKUP($B1030, FanGraphs_Standings[[Abbreviation]:[2024 Projected Full Season RDif]], 19, FALSE)/162</f>
        <v>#N/A</v>
      </c>
      <c r="AC1030" s="11" t="e">
        <f t="shared" si="201"/>
        <v>#N/A</v>
      </c>
      <c r="AD1030" s="11" t="e">
        <f>VLOOKUP($B1030, FanGraphs_Standings[[Abbreviation]:[2024 Projected Full Season RDif]], 5, FALSE)</f>
        <v>#N/A</v>
      </c>
      <c r="AE1030" s="11" t="e">
        <f>VLOOKUP($B1030, FanGraphs_Standings[[Abbreviation]:[2024 Projected Full Season W%]], 18, FALSE)</f>
        <v>#N/A</v>
      </c>
      <c r="AF1030" s="11" t="e">
        <f t="shared" si="193"/>
        <v>#N/A</v>
      </c>
      <c r="AG1030" s="11" t="e">
        <f>VLOOKUP($B1030, 'Home Field Adv'!$A$2:$I$31, 9, FALSE)</f>
        <v>#N/A</v>
      </c>
      <c r="AH1030" s="11" t="e">
        <f>VLOOKUP($C1030, FanGraphs_Standings[[Abbreviation]:[2024 Year to Date G]], 2, FALSE)</f>
        <v>#N/A</v>
      </c>
      <c r="AI1030" s="11" t="e">
        <f>_xlfn.IFNA(VLOOKUP($E1030, 'SP Per G'!$A$2:$D$1385, 3, FALSE), AO1030)</f>
        <v>#N/A</v>
      </c>
      <c r="AJ1030" s="11" t="e">
        <f>IF(AND(ISNA(VLOOKUP($E1030, 'SP Per G'!$A$2:$D$1385, 4, FALSE)), ISTEXT($E1030)), AI1030,IF(ISNA(VLOOKUP($E1030, 'SP Per G'!$A$2:$D$1385, 4, FALSE)), AO1030, VLOOKUP($E1030, 'SP Per G'!$A$2:$D$1385, 4, FALSE)))</f>
        <v>#N/A</v>
      </c>
      <c r="AK1030" s="11" t="e">
        <f t="shared" si="194"/>
        <v>#N/A</v>
      </c>
      <c r="AL1030" s="11" t="e">
        <f>_xlfn.IFNA(VLOOKUP($E1030, Individual_Pitching___Dashboard[], 18, FALSE), VLOOKUP($C1030,Team_Pitching___Advanced[[Team]:[SIERA]],16,FALSE))</f>
        <v>#N/A</v>
      </c>
      <c r="AM1030" s="11" t="e">
        <f>_xlfn.IFNA(VLOOKUP($E1030, Individual_Pitching___Dashboard[], 20, FALSE), VLOOKUP($C1030,Team_Pitching___Advanced[[Team]:[xFIP]],19,FALSE))</f>
        <v>#N/A</v>
      </c>
      <c r="AN1030" s="11" t="e">
        <f>_xlfn.IFNA(VLOOKUP($E1030,Individual_Pitching___Advanced[],21,FALSE),VLOOKUP($C1030,Team_Pitching___Advanced[[Team]:[SIERA]],20,FALSE))</f>
        <v>#N/A</v>
      </c>
      <c r="AO1030" s="11" t="e">
        <f>VLOOKUP($C1030, 'Team Per G'!$A$2:$G$31, 7, FALSE)</f>
        <v>#N/A</v>
      </c>
      <c r="AP1030" s="11" t="e">
        <f>VLOOKUP($C1030, 'FanGraphs - Team WAR Projected'!$B$2:$E$31, 3, FALSE)/162</f>
        <v>#N/A</v>
      </c>
      <c r="AQ1030" s="11" t="e">
        <f t="shared" si="195"/>
        <v>#N/A</v>
      </c>
      <c r="AR1030" s="11" t="e">
        <f>VLOOKUP($C1030, Team_Pitching___Advanced[[Team]:[xFIP]], 19,FALSE)</f>
        <v>#N/A</v>
      </c>
      <c r="AS1030" s="11" t="e">
        <f>VLOOKUP($C1030, Team_Pitching___Advanced[], 20, FALSE)</f>
        <v>#N/A</v>
      </c>
      <c r="AT1030" s="11" t="e">
        <f>VLOOKUP($C1030, Team_Batting___Dashboard[[Team]:[wOBA]], 16, FALSE)</f>
        <v>#N/A</v>
      </c>
      <c r="AU1030" s="11" t="e">
        <f>VLOOKUP($C1030, Team_Batting___Advanced[[Team]:[OPS]], 9, FALSE)</f>
        <v>#N/A</v>
      </c>
      <c r="AV1030" s="11" t="e">
        <f>VLOOKUP($C1030, Team_Batting___Advanced[], 19, FALSE)</f>
        <v>#N/A</v>
      </c>
      <c r="AW1030" s="11" t="e">
        <f>VLOOKUP($C1030, 'Team Per G'!$A$2:$G$31, 3, FALSE)</f>
        <v>#N/A</v>
      </c>
      <c r="AX1030" s="11" t="e">
        <f>VLOOKUP($C1030, 'Team Per G'!$A$2:$G$31, 5, FALSE)</f>
        <v>#N/A</v>
      </c>
      <c r="AY1030" s="11" t="e">
        <f>VLOOKUP($C1030, 'Team Per G'!$A$2:$G$31, 4, FALSE)</f>
        <v>#N/A</v>
      </c>
      <c r="AZ1030" s="11" t="e">
        <f>VLOOKUP($C1030, Team_Batting___Dashboard[], 22, FALSE)/$AH1030</f>
        <v>#N/A</v>
      </c>
      <c r="BA1030" s="11" t="e">
        <f>VLOOKUP($C1030, 'FanGraphs - Team WAR Projected'!$B$2:$E$31, 4, FALSE)/162</f>
        <v>#N/A</v>
      </c>
      <c r="BB1030" s="11" t="e">
        <f t="shared" si="196"/>
        <v>#N/A</v>
      </c>
      <c r="BC1030" s="11" t="e">
        <f>VLOOKUP($C1030, FanGraphs_Standings[[Abbreviation]:[2024 Year to Date RS/G]], 6, FALSE)/$AH1030</f>
        <v>#N/A</v>
      </c>
      <c r="BD1030" s="11" t="e">
        <f>VLOOKUP($C1030, FanGraphs_Standings[[Abbreviation]:[2024 Projected Full Season RDif]], 19, FALSE)/162</f>
        <v>#N/A</v>
      </c>
      <c r="BE1030" s="11" t="e">
        <f t="shared" si="197"/>
        <v>#N/A</v>
      </c>
      <c r="BF1030" s="11" t="e">
        <f>VLOOKUP($C1030, FanGraphs_Standings[[Abbreviation]:[2024 Projected Full Season RDif]], 5, FALSE)</f>
        <v>#N/A</v>
      </c>
      <c r="BG1030" s="11" t="e">
        <f>VLOOKUP($C1030, FanGraphs_Standings[[Abbreviation]:[2024 Projected Full Season W%]], 18, FALSE)</f>
        <v>#N/A</v>
      </c>
      <c r="BH1030" s="11" t="e">
        <f t="shared" si="198"/>
        <v>#N/A</v>
      </c>
      <c r="BI1030" s="11" t="e">
        <f>VLOOKUP($C1030, 'Home Field Adv'!$A$2:$K$31, 11, FALSE)</f>
        <v>#N/A</v>
      </c>
      <c r="BL1030" s="12" t="str">
        <f t="shared" si="199"/>
        <v/>
      </c>
      <c r="BM1030" s="12" t="str">
        <f t="shared" si="189"/>
        <v/>
      </c>
      <c r="BN1030" s="12" t="str">
        <f t="shared" si="200"/>
        <v/>
      </c>
    </row>
    <row r="1031" spans="6:66" x14ac:dyDescent="0.45">
      <c r="F1031" s="11" t="e">
        <f>VLOOKUP($B1031, FanGraphs_Standings[[Abbreviation]:[2024 Year to Date G]], 2, FALSE)</f>
        <v>#N/A</v>
      </c>
      <c r="G1031" s="11" t="e">
        <f>_xlfn.IFNA(VLOOKUP($D1031, 'SP Per G'!$A$2:$D$1385, 3, FALSE),M1031)</f>
        <v>#N/A</v>
      </c>
      <c r="H1031" s="11" t="e">
        <f>IF(AND(ISNA(VLOOKUP($D1031, 'SP Per G'!$A$2:$D$1385, 4, FALSE)), ISTEXT($D1031)), G1031,IF(ISNA(VLOOKUP($D1031, 'SP Per G'!$A$2:$D$1385, 4, FALSE)), M1031, VLOOKUP($D1031, 'SP Per G'!$A$2:$D$1385, 4, FALSE)))</f>
        <v>#N/A</v>
      </c>
      <c r="I1031" s="11" t="e">
        <f t="shared" si="190"/>
        <v>#N/A</v>
      </c>
      <c r="J1031" s="11" t="e">
        <f>_xlfn.IFNA(VLOOKUP($D1031,Individual_Pitching___Dashboard[],18,FALSE),VLOOKUP(B1031,Team_Pitching___Dashboard[[Team]:[ERA]],17,FALSE))</f>
        <v>#N/A</v>
      </c>
      <c r="K1031" s="11" t="e">
        <f>_xlfn.IFNA(VLOOKUP($D1031, Individual_Pitching___Dashboard[], 20, FALSE), VLOOKUP(B1031,Team_Pitching___Dashboard[[Team]:[xFIP]],20,FALSE))</f>
        <v>#N/A</v>
      </c>
      <c r="L1031" s="11" t="e">
        <f>_xlfn.IFNA(VLOOKUP($D1031, Individual_Pitching___Advanced[], 21,FALSE), VLOOKUP(B1031, Team_Pitching___Advanced[], 20, FALSE))</f>
        <v>#N/A</v>
      </c>
      <c r="M1031" s="11" t="e">
        <f>VLOOKUP($B1031, 'Team Per G'!$A$2:$G$31, 7, FALSE)</f>
        <v>#N/A</v>
      </c>
      <c r="N1031" s="11" t="e">
        <f>VLOOKUP($B1031, 'FanGraphs - Team WAR Projected'!$B$2:$E$31, 3, FALSE)/162</f>
        <v>#N/A</v>
      </c>
      <c r="O1031" s="11" t="e">
        <f t="shared" si="191"/>
        <v>#N/A</v>
      </c>
      <c r="P1031" s="11" t="e">
        <f>VLOOKUP($B1031, Team_Pitching___Advanced[[Team]:[xFIP]], 19,FALSE)</f>
        <v>#N/A</v>
      </c>
      <c r="Q1031" s="11" t="e">
        <f>VLOOKUP($B1031, Team_Pitching___Advanced[], 20, FALSE)</f>
        <v>#N/A</v>
      </c>
      <c r="R1031" s="11" t="e">
        <f>VLOOKUP($B1031, Team_Batting___Dashboard[[Team]:[wOBA]], 16, FALSE)</f>
        <v>#N/A</v>
      </c>
      <c r="S1031" s="11" t="e">
        <f>VLOOKUP($B1031, Team_Batting___Advanced[[Team]:[OPS]], 9, FALSE)</f>
        <v>#N/A</v>
      </c>
      <c r="T1031" s="11" t="e">
        <f>VLOOKUP($B1031, Team_Batting___Advanced[], 19, FALSE)</f>
        <v>#N/A</v>
      </c>
      <c r="U1031" s="11" t="e">
        <f>VLOOKUP($B1031, 'Team Per G'!$A$2:$G$31, 3, FALSE)</f>
        <v>#N/A</v>
      </c>
      <c r="V1031" s="11" t="e">
        <f>VLOOKUP($B1031, 'Team Per G'!$A$2:$G$31, 5, FALSE)</f>
        <v>#N/A</v>
      </c>
      <c r="W1031" s="11" t="e">
        <f>VLOOKUP($B1031, 'Team Per G'!$A$2:$G$31, 4, FALSE)</f>
        <v>#N/A</v>
      </c>
      <c r="X1031" s="11" t="e">
        <f>VLOOKUP($B1031, Team_Batting___Dashboard[], 22, FALSE)/$F1031</f>
        <v>#N/A</v>
      </c>
      <c r="Y1031" s="11" t="e">
        <f>VLOOKUP($B1031, 'FanGraphs - Team WAR Projected'!$B$2:$E$31, 4, FALSE)/162</f>
        <v>#N/A</v>
      </c>
      <c r="Z1031" s="11" t="e">
        <f t="shared" si="192"/>
        <v>#N/A</v>
      </c>
      <c r="AA1031" s="11" t="e">
        <f>VLOOKUP($B1031, FanGraphs_Standings[[Abbreviation]:[2024 Year to Date RS/G]], 6, FALSE)/$F1031</f>
        <v>#N/A</v>
      </c>
      <c r="AB1031" s="11" t="e">
        <f>VLOOKUP($B1031, FanGraphs_Standings[[Abbreviation]:[2024 Projected Full Season RDif]], 19, FALSE)/162</f>
        <v>#N/A</v>
      </c>
      <c r="AC1031" s="11" t="e">
        <f t="shared" si="201"/>
        <v>#N/A</v>
      </c>
      <c r="AD1031" s="11" t="e">
        <f>VLOOKUP($B1031, FanGraphs_Standings[[Abbreviation]:[2024 Projected Full Season RDif]], 5, FALSE)</f>
        <v>#N/A</v>
      </c>
      <c r="AE1031" s="11" t="e">
        <f>VLOOKUP($B1031, FanGraphs_Standings[[Abbreviation]:[2024 Projected Full Season W%]], 18, FALSE)</f>
        <v>#N/A</v>
      </c>
      <c r="AF1031" s="11" t="e">
        <f t="shared" si="193"/>
        <v>#N/A</v>
      </c>
      <c r="AG1031" s="11" t="e">
        <f>VLOOKUP($B1031, 'Home Field Adv'!$A$2:$I$31, 9, FALSE)</f>
        <v>#N/A</v>
      </c>
      <c r="AH1031" s="11" t="e">
        <f>VLOOKUP($C1031, FanGraphs_Standings[[Abbreviation]:[2024 Year to Date G]], 2, FALSE)</f>
        <v>#N/A</v>
      </c>
      <c r="AI1031" s="11" t="e">
        <f>_xlfn.IFNA(VLOOKUP($E1031, 'SP Per G'!$A$2:$D$1385, 3, FALSE), AO1031)</f>
        <v>#N/A</v>
      </c>
      <c r="AJ1031" s="11" t="e">
        <f>IF(AND(ISNA(VLOOKUP($E1031, 'SP Per G'!$A$2:$D$1385, 4, FALSE)), ISTEXT($E1031)), AI1031,IF(ISNA(VLOOKUP($E1031, 'SP Per G'!$A$2:$D$1385, 4, FALSE)), AO1031, VLOOKUP($E1031, 'SP Per G'!$A$2:$D$1385, 4, FALSE)))</f>
        <v>#N/A</v>
      </c>
      <c r="AK1031" s="11" t="e">
        <f t="shared" si="194"/>
        <v>#N/A</v>
      </c>
      <c r="AL1031" s="11" t="e">
        <f>_xlfn.IFNA(VLOOKUP($E1031, Individual_Pitching___Dashboard[], 18, FALSE), VLOOKUP($C1031,Team_Pitching___Advanced[[Team]:[SIERA]],16,FALSE))</f>
        <v>#N/A</v>
      </c>
      <c r="AM1031" s="11" t="e">
        <f>_xlfn.IFNA(VLOOKUP($E1031, Individual_Pitching___Dashboard[], 20, FALSE), VLOOKUP($C1031,Team_Pitching___Advanced[[Team]:[xFIP]],19,FALSE))</f>
        <v>#N/A</v>
      </c>
      <c r="AN1031" s="11" t="e">
        <f>_xlfn.IFNA(VLOOKUP($E1031,Individual_Pitching___Advanced[],21,FALSE),VLOOKUP($C1031,Team_Pitching___Advanced[[Team]:[SIERA]],20,FALSE))</f>
        <v>#N/A</v>
      </c>
      <c r="AO1031" s="11" t="e">
        <f>VLOOKUP($C1031, 'Team Per G'!$A$2:$G$31, 7, FALSE)</f>
        <v>#N/A</v>
      </c>
      <c r="AP1031" s="11" t="e">
        <f>VLOOKUP($C1031, 'FanGraphs - Team WAR Projected'!$B$2:$E$31, 3, FALSE)/162</f>
        <v>#N/A</v>
      </c>
      <c r="AQ1031" s="11" t="e">
        <f t="shared" si="195"/>
        <v>#N/A</v>
      </c>
      <c r="AR1031" s="11" t="e">
        <f>VLOOKUP($C1031, Team_Pitching___Advanced[[Team]:[xFIP]], 19,FALSE)</f>
        <v>#N/A</v>
      </c>
      <c r="AS1031" s="11" t="e">
        <f>VLOOKUP($C1031, Team_Pitching___Advanced[], 20, FALSE)</f>
        <v>#N/A</v>
      </c>
      <c r="AT1031" s="11" t="e">
        <f>VLOOKUP($C1031, Team_Batting___Dashboard[[Team]:[wOBA]], 16, FALSE)</f>
        <v>#N/A</v>
      </c>
      <c r="AU1031" s="11" t="e">
        <f>VLOOKUP($C1031, Team_Batting___Advanced[[Team]:[OPS]], 9, FALSE)</f>
        <v>#N/A</v>
      </c>
      <c r="AV1031" s="11" t="e">
        <f>VLOOKUP($C1031, Team_Batting___Advanced[], 19, FALSE)</f>
        <v>#N/A</v>
      </c>
      <c r="AW1031" s="11" t="e">
        <f>VLOOKUP($C1031, 'Team Per G'!$A$2:$G$31, 3, FALSE)</f>
        <v>#N/A</v>
      </c>
      <c r="AX1031" s="11" t="e">
        <f>VLOOKUP($C1031, 'Team Per G'!$A$2:$G$31, 5, FALSE)</f>
        <v>#N/A</v>
      </c>
      <c r="AY1031" s="11" t="e">
        <f>VLOOKUP($C1031, 'Team Per G'!$A$2:$G$31, 4, FALSE)</f>
        <v>#N/A</v>
      </c>
      <c r="AZ1031" s="11" t="e">
        <f>VLOOKUP($C1031, Team_Batting___Dashboard[], 22, FALSE)/$AH1031</f>
        <v>#N/A</v>
      </c>
      <c r="BA1031" s="11" t="e">
        <f>VLOOKUP($C1031, 'FanGraphs - Team WAR Projected'!$B$2:$E$31, 4, FALSE)/162</f>
        <v>#N/A</v>
      </c>
      <c r="BB1031" s="11" t="e">
        <f t="shared" si="196"/>
        <v>#N/A</v>
      </c>
      <c r="BC1031" s="11" t="e">
        <f>VLOOKUP($C1031, FanGraphs_Standings[[Abbreviation]:[2024 Year to Date RS/G]], 6, FALSE)/$AH1031</f>
        <v>#N/A</v>
      </c>
      <c r="BD1031" s="11" t="e">
        <f>VLOOKUP($C1031, FanGraphs_Standings[[Abbreviation]:[2024 Projected Full Season RDif]], 19, FALSE)/162</f>
        <v>#N/A</v>
      </c>
      <c r="BE1031" s="11" t="e">
        <f t="shared" si="197"/>
        <v>#N/A</v>
      </c>
      <c r="BF1031" s="11" t="e">
        <f>VLOOKUP($C1031, FanGraphs_Standings[[Abbreviation]:[2024 Projected Full Season RDif]], 5, FALSE)</f>
        <v>#N/A</v>
      </c>
      <c r="BG1031" s="11" t="e">
        <f>VLOOKUP($C1031, FanGraphs_Standings[[Abbreviation]:[2024 Projected Full Season W%]], 18, FALSE)</f>
        <v>#N/A</v>
      </c>
      <c r="BH1031" s="11" t="e">
        <f t="shared" si="198"/>
        <v>#N/A</v>
      </c>
      <c r="BI1031" s="11" t="e">
        <f>VLOOKUP($C1031, 'Home Field Adv'!$A$2:$K$31, 11, FALSE)</f>
        <v>#N/A</v>
      </c>
      <c r="BL1031" s="12" t="str">
        <f t="shared" si="199"/>
        <v/>
      </c>
      <c r="BM1031" s="12" t="str">
        <f t="shared" si="189"/>
        <v/>
      </c>
      <c r="BN1031" s="12" t="str">
        <f t="shared" si="200"/>
        <v/>
      </c>
    </row>
    <row r="1032" spans="6:66" x14ac:dyDescent="0.45">
      <c r="F1032" s="11" t="e">
        <f>VLOOKUP($B1032, FanGraphs_Standings[[Abbreviation]:[2024 Year to Date G]], 2, FALSE)</f>
        <v>#N/A</v>
      </c>
      <c r="G1032" s="11" t="e">
        <f>_xlfn.IFNA(VLOOKUP($D1032, 'SP Per G'!$A$2:$D$1385, 3, FALSE),M1032)</f>
        <v>#N/A</v>
      </c>
      <c r="H1032" s="11" t="e">
        <f>IF(AND(ISNA(VLOOKUP($D1032, 'SP Per G'!$A$2:$D$1385, 4, FALSE)), ISTEXT($D1032)), G1032,IF(ISNA(VLOOKUP($D1032, 'SP Per G'!$A$2:$D$1385, 4, FALSE)), M1032, VLOOKUP($D1032, 'SP Per G'!$A$2:$D$1385, 4, FALSE)))</f>
        <v>#N/A</v>
      </c>
      <c r="I1032" s="11" t="e">
        <f t="shared" si="190"/>
        <v>#N/A</v>
      </c>
      <c r="J1032" s="11" t="e">
        <f>_xlfn.IFNA(VLOOKUP($D1032,Individual_Pitching___Dashboard[],18,FALSE),VLOOKUP(B1032,Team_Pitching___Dashboard[[Team]:[ERA]],17,FALSE))</f>
        <v>#N/A</v>
      </c>
      <c r="K1032" s="11" t="e">
        <f>_xlfn.IFNA(VLOOKUP($D1032, Individual_Pitching___Dashboard[], 20, FALSE), VLOOKUP(B1032,Team_Pitching___Dashboard[[Team]:[xFIP]],20,FALSE))</f>
        <v>#N/A</v>
      </c>
      <c r="L1032" s="11" t="e">
        <f>_xlfn.IFNA(VLOOKUP($D1032, Individual_Pitching___Advanced[], 21,FALSE), VLOOKUP(B1032, Team_Pitching___Advanced[], 20, FALSE))</f>
        <v>#N/A</v>
      </c>
      <c r="M1032" s="11" t="e">
        <f>VLOOKUP($B1032, 'Team Per G'!$A$2:$G$31, 7, FALSE)</f>
        <v>#N/A</v>
      </c>
      <c r="N1032" s="11" t="e">
        <f>VLOOKUP($B1032, 'FanGraphs - Team WAR Projected'!$B$2:$E$31, 3, FALSE)/162</f>
        <v>#N/A</v>
      </c>
      <c r="O1032" s="11" t="e">
        <f t="shared" si="191"/>
        <v>#N/A</v>
      </c>
      <c r="P1032" s="11" t="e">
        <f>VLOOKUP($B1032, Team_Pitching___Advanced[[Team]:[xFIP]], 19,FALSE)</f>
        <v>#N/A</v>
      </c>
      <c r="Q1032" s="11" t="e">
        <f>VLOOKUP($B1032, Team_Pitching___Advanced[], 20, FALSE)</f>
        <v>#N/A</v>
      </c>
      <c r="R1032" s="11" t="e">
        <f>VLOOKUP($B1032, Team_Batting___Dashboard[[Team]:[wOBA]], 16, FALSE)</f>
        <v>#N/A</v>
      </c>
      <c r="S1032" s="11" t="e">
        <f>VLOOKUP($B1032, Team_Batting___Advanced[[Team]:[OPS]], 9, FALSE)</f>
        <v>#N/A</v>
      </c>
      <c r="T1032" s="11" t="e">
        <f>VLOOKUP($B1032, Team_Batting___Advanced[], 19, FALSE)</f>
        <v>#N/A</v>
      </c>
      <c r="U1032" s="11" t="e">
        <f>VLOOKUP($B1032, 'Team Per G'!$A$2:$G$31, 3, FALSE)</f>
        <v>#N/A</v>
      </c>
      <c r="V1032" s="11" t="e">
        <f>VLOOKUP($B1032, 'Team Per G'!$A$2:$G$31, 5, FALSE)</f>
        <v>#N/A</v>
      </c>
      <c r="W1032" s="11" t="e">
        <f>VLOOKUP($B1032, 'Team Per G'!$A$2:$G$31, 4, FALSE)</f>
        <v>#N/A</v>
      </c>
      <c r="X1032" s="11" t="e">
        <f>VLOOKUP($B1032, Team_Batting___Dashboard[], 22, FALSE)/$F1032</f>
        <v>#N/A</v>
      </c>
      <c r="Y1032" s="11" t="e">
        <f>VLOOKUP($B1032, 'FanGraphs - Team WAR Projected'!$B$2:$E$31, 4, FALSE)/162</f>
        <v>#N/A</v>
      </c>
      <c r="Z1032" s="11" t="e">
        <f t="shared" si="192"/>
        <v>#N/A</v>
      </c>
      <c r="AA1032" s="11" t="e">
        <f>VLOOKUP($B1032, FanGraphs_Standings[[Abbreviation]:[2024 Year to Date RS/G]], 6, FALSE)/$F1032</f>
        <v>#N/A</v>
      </c>
      <c r="AB1032" s="11" t="e">
        <f>VLOOKUP($B1032, FanGraphs_Standings[[Abbreviation]:[2024 Projected Full Season RDif]], 19, FALSE)/162</f>
        <v>#N/A</v>
      </c>
      <c r="AC1032" s="11" t="e">
        <f t="shared" si="201"/>
        <v>#N/A</v>
      </c>
      <c r="AD1032" s="11" t="e">
        <f>VLOOKUP($B1032, FanGraphs_Standings[[Abbreviation]:[2024 Projected Full Season RDif]], 5, FALSE)</f>
        <v>#N/A</v>
      </c>
      <c r="AE1032" s="11" t="e">
        <f>VLOOKUP($B1032, FanGraphs_Standings[[Abbreviation]:[2024 Projected Full Season W%]], 18, FALSE)</f>
        <v>#N/A</v>
      </c>
      <c r="AF1032" s="11" t="e">
        <f t="shared" si="193"/>
        <v>#N/A</v>
      </c>
      <c r="AG1032" s="11" t="e">
        <f>VLOOKUP($B1032, 'Home Field Adv'!$A$2:$I$31, 9, FALSE)</f>
        <v>#N/A</v>
      </c>
      <c r="AH1032" s="11" t="e">
        <f>VLOOKUP($C1032, FanGraphs_Standings[[Abbreviation]:[2024 Year to Date G]], 2, FALSE)</f>
        <v>#N/A</v>
      </c>
      <c r="AI1032" s="11" t="e">
        <f>_xlfn.IFNA(VLOOKUP($E1032, 'SP Per G'!$A$2:$D$1385, 3, FALSE), AO1032)</f>
        <v>#N/A</v>
      </c>
      <c r="AJ1032" s="11" t="e">
        <f>IF(AND(ISNA(VLOOKUP($E1032, 'SP Per G'!$A$2:$D$1385, 4, FALSE)), ISTEXT($E1032)), AI1032,IF(ISNA(VLOOKUP($E1032, 'SP Per G'!$A$2:$D$1385, 4, FALSE)), AO1032, VLOOKUP($E1032, 'SP Per G'!$A$2:$D$1385, 4, FALSE)))</f>
        <v>#N/A</v>
      </c>
      <c r="AK1032" s="11" t="e">
        <f t="shared" si="194"/>
        <v>#N/A</v>
      </c>
      <c r="AL1032" s="11" t="e">
        <f>_xlfn.IFNA(VLOOKUP($E1032, Individual_Pitching___Dashboard[], 18, FALSE), VLOOKUP($C1032,Team_Pitching___Advanced[[Team]:[SIERA]],16,FALSE))</f>
        <v>#N/A</v>
      </c>
      <c r="AM1032" s="11" t="e">
        <f>_xlfn.IFNA(VLOOKUP($E1032, Individual_Pitching___Dashboard[], 20, FALSE), VLOOKUP($C1032,Team_Pitching___Advanced[[Team]:[xFIP]],19,FALSE))</f>
        <v>#N/A</v>
      </c>
      <c r="AN1032" s="11" t="e">
        <f>_xlfn.IFNA(VLOOKUP($E1032,Individual_Pitching___Advanced[],21,FALSE),VLOOKUP($C1032,Team_Pitching___Advanced[[Team]:[SIERA]],20,FALSE))</f>
        <v>#N/A</v>
      </c>
      <c r="AO1032" s="11" t="e">
        <f>VLOOKUP($C1032, 'Team Per G'!$A$2:$G$31, 7, FALSE)</f>
        <v>#N/A</v>
      </c>
      <c r="AP1032" s="11" t="e">
        <f>VLOOKUP($C1032, 'FanGraphs - Team WAR Projected'!$B$2:$E$31, 3, FALSE)/162</f>
        <v>#N/A</v>
      </c>
      <c r="AQ1032" s="11" t="e">
        <f t="shared" si="195"/>
        <v>#N/A</v>
      </c>
      <c r="AR1032" s="11" t="e">
        <f>VLOOKUP($C1032, Team_Pitching___Advanced[[Team]:[xFIP]], 19,FALSE)</f>
        <v>#N/A</v>
      </c>
      <c r="AS1032" s="11" t="e">
        <f>VLOOKUP($C1032, Team_Pitching___Advanced[], 20, FALSE)</f>
        <v>#N/A</v>
      </c>
      <c r="AT1032" s="11" t="e">
        <f>VLOOKUP($C1032, Team_Batting___Dashboard[[Team]:[wOBA]], 16, FALSE)</f>
        <v>#N/A</v>
      </c>
      <c r="AU1032" s="11" t="e">
        <f>VLOOKUP($C1032, Team_Batting___Advanced[[Team]:[OPS]], 9, FALSE)</f>
        <v>#N/A</v>
      </c>
      <c r="AV1032" s="11" t="e">
        <f>VLOOKUP($C1032, Team_Batting___Advanced[], 19, FALSE)</f>
        <v>#N/A</v>
      </c>
      <c r="AW1032" s="11" t="e">
        <f>VLOOKUP($C1032, 'Team Per G'!$A$2:$G$31, 3, FALSE)</f>
        <v>#N/A</v>
      </c>
      <c r="AX1032" s="11" t="e">
        <f>VLOOKUP($C1032, 'Team Per G'!$A$2:$G$31, 5, FALSE)</f>
        <v>#N/A</v>
      </c>
      <c r="AY1032" s="11" t="e">
        <f>VLOOKUP($C1032, 'Team Per G'!$A$2:$G$31, 4, FALSE)</f>
        <v>#N/A</v>
      </c>
      <c r="AZ1032" s="11" t="e">
        <f>VLOOKUP($C1032, Team_Batting___Dashboard[], 22, FALSE)/$AH1032</f>
        <v>#N/A</v>
      </c>
      <c r="BA1032" s="11" t="e">
        <f>VLOOKUP($C1032, 'FanGraphs - Team WAR Projected'!$B$2:$E$31, 4, FALSE)/162</f>
        <v>#N/A</v>
      </c>
      <c r="BB1032" s="11" t="e">
        <f t="shared" si="196"/>
        <v>#N/A</v>
      </c>
      <c r="BC1032" s="11" t="e">
        <f>VLOOKUP($C1032, FanGraphs_Standings[[Abbreviation]:[2024 Year to Date RS/G]], 6, FALSE)/$AH1032</f>
        <v>#N/A</v>
      </c>
      <c r="BD1032" s="11" t="e">
        <f>VLOOKUP($C1032, FanGraphs_Standings[[Abbreviation]:[2024 Projected Full Season RDif]], 19, FALSE)/162</f>
        <v>#N/A</v>
      </c>
      <c r="BE1032" s="11" t="e">
        <f t="shared" si="197"/>
        <v>#N/A</v>
      </c>
      <c r="BF1032" s="11" t="e">
        <f>VLOOKUP($C1032, FanGraphs_Standings[[Abbreviation]:[2024 Projected Full Season RDif]], 5, FALSE)</f>
        <v>#N/A</v>
      </c>
      <c r="BG1032" s="11" t="e">
        <f>VLOOKUP($C1032, FanGraphs_Standings[[Abbreviation]:[2024 Projected Full Season W%]], 18, FALSE)</f>
        <v>#N/A</v>
      </c>
      <c r="BH1032" s="11" t="e">
        <f t="shared" si="198"/>
        <v>#N/A</v>
      </c>
      <c r="BI1032" s="11" t="e">
        <f>VLOOKUP($C1032, 'Home Field Adv'!$A$2:$K$31, 11, FALSE)</f>
        <v>#N/A</v>
      </c>
      <c r="BL1032" s="12" t="str">
        <f t="shared" si="199"/>
        <v/>
      </c>
      <c r="BM1032" s="12" t="str">
        <f t="shared" si="189"/>
        <v/>
      </c>
      <c r="BN1032" s="12" t="str">
        <f t="shared" si="200"/>
        <v/>
      </c>
    </row>
    <row r="1033" spans="6:66" x14ac:dyDescent="0.45">
      <c r="F1033" s="11" t="e">
        <f>VLOOKUP($B1033, FanGraphs_Standings[[Abbreviation]:[2024 Year to Date G]], 2, FALSE)</f>
        <v>#N/A</v>
      </c>
      <c r="G1033" s="11" t="e">
        <f>_xlfn.IFNA(VLOOKUP($D1033, 'SP Per G'!$A$2:$D$1385, 3, FALSE),M1033)</f>
        <v>#N/A</v>
      </c>
      <c r="H1033" s="11" t="e">
        <f>IF(AND(ISNA(VLOOKUP($D1033, 'SP Per G'!$A$2:$D$1385, 4, FALSE)), ISTEXT($D1033)), G1033,IF(ISNA(VLOOKUP($D1033, 'SP Per G'!$A$2:$D$1385, 4, FALSE)), M1033, VLOOKUP($D1033, 'SP Per G'!$A$2:$D$1385, 4, FALSE)))</f>
        <v>#N/A</v>
      </c>
      <c r="I1033" s="11" t="e">
        <f t="shared" si="190"/>
        <v>#N/A</v>
      </c>
      <c r="J1033" s="11" t="e">
        <f>_xlfn.IFNA(VLOOKUP($D1033,Individual_Pitching___Dashboard[],18,FALSE),VLOOKUP(B1033,Team_Pitching___Dashboard[[Team]:[ERA]],17,FALSE))</f>
        <v>#N/A</v>
      </c>
      <c r="K1033" s="11" t="e">
        <f>_xlfn.IFNA(VLOOKUP($D1033, Individual_Pitching___Dashboard[], 20, FALSE), VLOOKUP(B1033,Team_Pitching___Dashboard[[Team]:[xFIP]],20,FALSE))</f>
        <v>#N/A</v>
      </c>
      <c r="L1033" s="11" t="e">
        <f>_xlfn.IFNA(VLOOKUP($D1033, Individual_Pitching___Advanced[], 21,FALSE), VLOOKUP(B1033, Team_Pitching___Advanced[], 20, FALSE))</f>
        <v>#N/A</v>
      </c>
      <c r="M1033" s="11" t="e">
        <f>VLOOKUP($B1033, 'Team Per G'!$A$2:$G$31, 7, FALSE)</f>
        <v>#N/A</v>
      </c>
      <c r="N1033" s="11" t="e">
        <f>VLOOKUP($B1033, 'FanGraphs - Team WAR Projected'!$B$2:$E$31, 3, FALSE)/162</f>
        <v>#N/A</v>
      </c>
      <c r="O1033" s="11" t="e">
        <f t="shared" si="191"/>
        <v>#N/A</v>
      </c>
      <c r="P1033" s="11" t="e">
        <f>VLOOKUP($B1033, Team_Pitching___Advanced[[Team]:[xFIP]], 19,FALSE)</f>
        <v>#N/A</v>
      </c>
      <c r="Q1033" s="11" t="e">
        <f>VLOOKUP($B1033, Team_Pitching___Advanced[], 20, FALSE)</f>
        <v>#N/A</v>
      </c>
      <c r="R1033" s="11" t="e">
        <f>VLOOKUP($B1033, Team_Batting___Dashboard[[Team]:[wOBA]], 16, FALSE)</f>
        <v>#N/A</v>
      </c>
      <c r="S1033" s="11" t="e">
        <f>VLOOKUP($B1033, Team_Batting___Advanced[[Team]:[OPS]], 9, FALSE)</f>
        <v>#N/A</v>
      </c>
      <c r="T1033" s="11" t="e">
        <f>VLOOKUP($B1033, Team_Batting___Advanced[], 19, FALSE)</f>
        <v>#N/A</v>
      </c>
      <c r="U1033" s="11" t="e">
        <f>VLOOKUP($B1033, 'Team Per G'!$A$2:$G$31, 3, FALSE)</f>
        <v>#N/A</v>
      </c>
      <c r="V1033" s="11" t="e">
        <f>VLOOKUP($B1033, 'Team Per G'!$A$2:$G$31, 5, FALSE)</f>
        <v>#N/A</v>
      </c>
      <c r="W1033" s="11" t="e">
        <f>VLOOKUP($B1033, 'Team Per G'!$A$2:$G$31, 4, FALSE)</f>
        <v>#N/A</v>
      </c>
      <c r="X1033" s="11" t="e">
        <f>VLOOKUP($B1033, Team_Batting___Dashboard[], 22, FALSE)/$F1033</f>
        <v>#N/A</v>
      </c>
      <c r="Y1033" s="11" t="e">
        <f>VLOOKUP($B1033, 'FanGraphs - Team WAR Projected'!$B$2:$E$31, 4, FALSE)/162</f>
        <v>#N/A</v>
      </c>
      <c r="Z1033" s="11" t="e">
        <f t="shared" si="192"/>
        <v>#N/A</v>
      </c>
      <c r="AA1033" s="11" t="e">
        <f>VLOOKUP($B1033, FanGraphs_Standings[[Abbreviation]:[2024 Year to Date RS/G]], 6, FALSE)/$F1033</f>
        <v>#N/A</v>
      </c>
      <c r="AB1033" s="11" t="e">
        <f>VLOOKUP($B1033, FanGraphs_Standings[[Abbreviation]:[2024 Projected Full Season RDif]], 19, FALSE)/162</f>
        <v>#N/A</v>
      </c>
      <c r="AC1033" s="11" t="e">
        <f t="shared" si="201"/>
        <v>#N/A</v>
      </c>
      <c r="AD1033" s="11" t="e">
        <f>VLOOKUP($B1033, FanGraphs_Standings[[Abbreviation]:[2024 Projected Full Season RDif]], 5, FALSE)</f>
        <v>#N/A</v>
      </c>
      <c r="AE1033" s="11" t="e">
        <f>VLOOKUP($B1033, FanGraphs_Standings[[Abbreviation]:[2024 Projected Full Season W%]], 18, FALSE)</f>
        <v>#N/A</v>
      </c>
      <c r="AF1033" s="11" t="e">
        <f t="shared" si="193"/>
        <v>#N/A</v>
      </c>
      <c r="AG1033" s="11" t="e">
        <f>VLOOKUP($B1033, 'Home Field Adv'!$A$2:$I$31, 9, FALSE)</f>
        <v>#N/A</v>
      </c>
      <c r="AH1033" s="11" t="e">
        <f>VLOOKUP($C1033, FanGraphs_Standings[[Abbreviation]:[2024 Year to Date G]], 2, FALSE)</f>
        <v>#N/A</v>
      </c>
      <c r="AI1033" s="11" t="e">
        <f>_xlfn.IFNA(VLOOKUP($E1033, 'SP Per G'!$A$2:$D$1385, 3, FALSE), AO1033)</f>
        <v>#N/A</v>
      </c>
      <c r="AJ1033" s="11" t="e">
        <f>IF(AND(ISNA(VLOOKUP($E1033, 'SP Per G'!$A$2:$D$1385, 4, FALSE)), ISTEXT($E1033)), AI1033,IF(ISNA(VLOOKUP($E1033, 'SP Per G'!$A$2:$D$1385, 4, FALSE)), AO1033, VLOOKUP($E1033, 'SP Per G'!$A$2:$D$1385, 4, FALSE)))</f>
        <v>#N/A</v>
      </c>
      <c r="AK1033" s="11" t="e">
        <f t="shared" si="194"/>
        <v>#N/A</v>
      </c>
      <c r="AL1033" s="11" t="e">
        <f>_xlfn.IFNA(VLOOKUP($E1033, Individual_Pitching___Dashboard[], 18, FALSE), VLOOKUP($C1033,Team_Pitching___Advanced[[Team]:[SIERA]],16,FALSE))</f>
        <v>#N/A</v>
      </c>
      <c r="AM1033" s="11" t="e">
        <f>_xlfn.IFNA(VLOOKUP($E1033, Individual_Pitching___Dashboard[], 20, FALSE), VLOOKUP($C1033,Team_Pitching___Advanced[[Team]:[xFIP]],19,FALSE))</f>
        <v>#N/A</v>
      </c>
      <c r="AN1033" s="11" t="e">
        <f>_xlfn.IFNA(VLOOKUP($E1033,Individual_Pitching___Advanced[],21,FALSE),VLOOKUP($C1033,Team_Pitching___Advanced[[Team]:[SIERA]],20,FALSE))</f>
        <v>#N/A</v>
      </c>
      <c r="AO1033" s="11" t="e">
        <f>VLOOKUP($C1033, 'Team Per G'!$A$2:$G$31, 7, FALSE)</f>
        <v>#N/A</v>
      </c>
      <c r="AP1033" s="11" t="e">
        <f>VLOOKUP($C1033, 'FanGraphs - Team WAR Projected'!$B$2:$E$31, 3, FALSE)/162</f>
        <v>#N/A</v>
      </c>
      <c r="AQ1033" s="11" t="e">
        <f t="shared" si="195"/>
        <v>#N/A</v>
      </c>
      <c r="AR1033" s="11" t="e">
        <f>VLOOKUP($C1033, Team_Pitching___Advanced[[Team]:[xFIP]], 19,FALSE)</f>
        <v>#N/A</v>
      </c>
      <c r="AS1033" s="11" t="e">
        <f>VLOOKUP($C1033, Team_Pitching___Advanced[], 20, FALSE)</f>
        <v>#N/A</v>
      </c>
      <c r="AT1033" s="11" t="e">
        <f>VLOOKUP($C1033, Team_Batting___Dashboard[[Team]:[wOBA]], 16, FALSE)</f>
        <v>#N/A</v>
      </c>
      <c r="AU1033" s="11" t="e">
        <f>VLOOKUP($C1033, Team_Batting___Advanced[[Team]:[OPS]], 9, FALSE)</f>
        <v>#N/A</v>
      </c>
      <c r="AV1033" s="11" t="e">
        <f>VLOOKUP($C1033, Team_Batting___Advanced[], 19, FALSE)</f>
        <v>#N/A</v>
      </c>
      <c r="AW1033" s="11" t="e">
        <f>VLOOKUP($C1033, 'Team Per G'!$A$2:$G$31, 3, FALSE)</f>
        <v>#N/A</v>
      </c>
      <c r="AX1033" s="11" t="e">
        <f>VLOOKUP($C1033, 'Team Per G'!$A$2:$G$31, 5, FALSE)</f>
        <v>#N/A</v>
      </c>
      <c r="AY1033" s="11" t="e">
        <f>VLOOKUP($C1033, 'Team Per G'!$A$2:$G$31, 4, FALSE)</f>
        <v>#N/A</v>
      </c>
      <c r="AZ1033" s="11" t="e">
        <f>VLOOKUP($C1033, Team_Batting___Dashboard[], 22, FALSE)/$AH1033</f>
        <v>#N/A</v>
      </c>
      <c r="BA1033" s="11" t="e">
        <f>VLOOKUP($C1033, 'FanGraphs - Team WAR Projected'!$B$2:$E$31, 4, FALSE)/162</f>
        <v>#N/A</v>
      </c>
      <c r="BB1033" s="11" t="e">
        <f t="shared" si="196"/>
        <v>#N/A</v>
      </c>
      <c r="BC1033" s="11" t="e">
        <f>VLOOKUP($C1033, FanGraphs_Standings[[Abbreviation]:[2024 Year to Date RS/G]], 6, FALSE)/$AH1033</f>
        <v>#N/A</v>
      </c>
      <c r="BD1033" s="11" t="e">
        <f>VLOOKUP($C1033, FanGraphs_Standings[[Abbreviation]:[2024 Projected Full Season RDif]], 19, FALSE)/162</f>
        <v>#N/A</v>
      </c>
      <c r="BE1033" s="11" t="e">
        <f t="shared" si="197"/>
        <v>#N/A</v>
      </c>
      <c r="BF1033" s="11" t="e">
        <f>VLOOKUP($C1033, FanGraphs_Standings[[Abbreviation]:[2024 Projected Full Season RDif]], 5, FALSE)</f>
        <v>#N/A</v>
      </c>
      <c r="BG1033" s="11" t="e">
        <f>VLOOKUP($C1033, FanGraphs_Standings[[Abbreviation]:[2024 Projected Full Season W%]], 18, FALSE)</f>
        <v>#N/A</v>
      </c>
      <c r="BH1033" s="11" t="e">
        <f t="shared" si="198"/>
        <v>#N/A</v>
      </c>
      <c r="BI1033" s="11" t="e">
        <f>VLOOKUP($C1033, 'Home Field Adv'!$A$2:$K$31, 11, FALSE)</f>
        <v>#N/A</v>
      </c>
      <c r="BL1033" s="12" t="str">
        <f t="shared" si="199"/>
        <v/>
      </c>
      <c r="BM1033" s="12" t="str">
        <f t="shared" si="189"/>
        <v/>
      </c>
      <c r="BN1033" s="12" t="str">
        <f t="shared" si="200"/>
        <v/>
      </c>
    </row>
    <row r="1034" spans="6:66" x14ac:dyDescent="0.45">
      <c r="F1034" s="11" t="e">
        <f>VLOOKUP($B1034, FanGraphs_Standings[[Abbreviation]:[2024 Year to Date G]], 2, FALSE)</f>
        <v>#N/A</v>
      </c>
      <c r="G1034" s="11" t="e">
        <f>_xlfn.IFNA(VLOOKUP($D1034, 'SP Per G'!$A$2:$D$1385, 3, FALSE),M1034)</f>
        <v>#N/A</v>
      </c>
      <c r="H1034" s="11" t="e">
        <f>IF(AND(ISNA(VLOOKUP($D1034, 'SP Per G'!$A$2:$D$1385, 4, FALSE)), ISTEXT($D1034)), G1034,IF(ISNA(VLOOKUP($D1034, 'SP Per G'!$A$2:$D$1385, 4, FALSE)), M1034, VLOOKUP($D1034, 'SP Per G'!$A$2:$D$1385, 4, FALSE)))</f>
        <v>#N/A</v>
      </c>
      <c r="I1034" s="11" t="e">
        <f t="shared" si="190"/>
        <v>#N/A</v>
      </c>
      <c r="J1034" s="11" t="e">
        <f>_xlfn.IFNA(VLOOKUP($D1034,Individual_Pitching___Dashboard[],18,FALSE),VLOOKUP(B1034,Team_Pitching___Dashboard[[Team]:[ERA]],17,FALSE))</f>
        <v>#N/A</v>
      </c>
      <c r="K1034" s="11" t="e">
        <f>_xlfn.IFNA(VLOOKUP($D1034, Individual_Pitching___Dashboard[], 20, FALSE), VLOOKUP(B1034,Team_Pitching___Dashboard[[Team]:[xFIP]],20,FALSE))</f>
        <v>#N/A</v>
      </c>
      <c r="L1034" s="11" t="e">
        <f>_xlfn.IFNA(VLOOKUP($D1034, Individual_Pitching___Advanced[], 21,FALSE), VLOOKUP(B1034, Team_Pitching___Advanced[], 20, FALSE))</f>
        <v>#N/A</v>
      </c>
      <c r="M1034" s="11" t="e">
        <f>VLOOKUP($B1034, 'Team Per G'!$A$2:$G$31, 7, FALSE)</f>
        <v>#N/A</v>
      </c>
      <c r="N1034" s="11" t="e">
        <f>VLOOKUP($B1034, 'FanGraphs - Team WAR Projected'!$B$2:$E$31, 3, FALSE)/162</f>
        <v>#N/A</v>
      </c>
      <c r="O1034" s="11" t="e">
        <f t="shared" si="191"/>
        <v>#N/A</v>
      </c>
      <c r="P1034" s="11" t="e">
        <f>VLOOKUP($B1034, Team_Pitching___Advanced[[Team]:[xFIP]], 19,FALSE)</f>
        <v>#N/A</v>
      </c>
      <c r="Q1034" s="11" t="e">
        <f>VLOOKUP($B1034, Team_Pitching___Advanced[], 20, FALSE)</f>
        <v>#N/A</v>
      </c>
      <c r="R1034" s="11" t="e">
        <f>VLOOKUP($B1034, Team_Batting___Dashboard[[Team]:[wOBA]], 16, FALSE)</f>
        <v>#N/A</v>
      </c>
      <c r="S1034" s="11" t="e">
        <f>VLOOKUP($B1034, Team_Batting___Advanced[[Team]:[OPS]], 9, FALSE)</f>
        <v>#N/A</v>
      </c>
      <c r="T1034" s="11" t="e">
        <f>VLOOKUP($B1034, Team_Batting___Advanced[], 19, FALSE)</f>
        <v>#N/A</v>
      </c>
      <c r="U1034" s="11" t="e">
        <f>VLOOKUP($B1034, 'Team Per G'!$A$2:$G$31, 3, FALSE)</f>
        <v>#N/A</v>
      </c>
      <c r="V1034" s="11" t="e">
        <f>VLOOKUP($B1034, 'Team Per G'!$A$2:$G$31, 5, FALSE)</f>
        <v>#N/A</v>
      </c>
      <c r="W1034" s="11" t="e">
        <f>VLOOKUP($B1034, 'Team Per G'!$A$2:$G$31, 4, FALSE)</f>
        <v>#N/A</v>
      </c>
      <c r="X1034" s="11" t="e">
        <f>VLOOKUP($B1034, Team_Batting___Dashboard[], 22, FALSE)/$F1034</f>
        <v>#N/A</v>
      </c>
      <c r="Y1034" s="11" t="e">
        <f>VLOOKUP($B1034, 'FanGraphs - Team WAR Projected'!$B$2:$E$31, 4, FALSE)/162</f>
        <v>#N/A</v>
      </c>
      <c r="Z1034" s="11" t="e">
        <f t="shared" si="192"/>
        <v>#N/A</v>
      </c>
      <c r="AA1034" s="11" t="e">
        <f>VLOOKUP($B1034, FanGraphs_Standings[[Abbreviation]:[2024 Year to Date RS/G]], 6, FALSE)/$F1034</f>
        <v>#N/A</v>
      </c>
      <c r="AB1034" s="11" t="e">
        <f>VLOOKUP($B1034, FanGraphs_Standings[[Abbreviation]:[2024 Projected Full Season RDif]], 19, FALSE)/162</f>
        <v>#N/A</v>
      </c>
      <c r="AC1034" s="11" t="e">
        <f t="shared" si="201"/>
        <v>#N/A</v>
      </c>
      <c r="AD1034" s="11" t="e">
        <f>VLOOKUP($B1034, FanGraphs_Standings[[Abbreviation]:[2024 Projected Full Season RDif]], 5, FALSE)</f>
        <v>#N/A</v>
      </c>
      <c r="AE1034" s="11" t="e">
        <f>VLOOKUP($B1034, FanGraphs_Standings[[Abbreviation]:[2024 Projected Full Season W%]], 18, FALSE)</f>
        <v>#N/A</v>
      </c>
      <c r="AF1034" s="11" t="e">
        <f t="shared" si="193"/>
        <v>#N/A</v>
      </c>
      <c r="AG1034" s="11" t="e">
        <f>VLOOKUP($B1034, 'Home Field Adv'!$A$2:$I$31, 9, FALSE)</f>
        <v>#N/A</v>
      </c>
      <c r="AH1034" s="11" t="e">
        <f>VLOOKUP($C1034, FanGraphs_Standings[[Abbreviation]:[2024 Year to Date G]], 2, FALSE)</f>
        <v>#N/A</v>
      </c>
      <c r="AI1034" s="11" t="e">
        <f>_xlfn.IFNA(VLOOKUP($E1034, 'SP Per G'!$A$2:$D$1385, 3, FALSE), AO1034)</f>
        <v>#N/A</v>
      </c>
      <c r="AJ1034" s="11" t="e">
        <f>IF(AND(ISNA(VLOOKUP($E1034, 'SP Per G'!$A$2:$D$1385, 4, FALSE)), ISTEXT($E1034)), AI1034,IF(ISNA(VLOOKUP($E1034, 'SP Per G'!$A$2:$D$1385, 4, FALSE)), AO1034, VLOOKUP($E1034, 'SP Per G'!$A$2:$D$1385, 4, FALSE)))</f>
        <v>#N/A</v>
      </c>
      <c r="AK1034" s="11" t="e">
        <f t="shared" si="194"/>
        <v>#N/A</v>
      </c>
      <c r="AL1034" s="11" t="e">
        <f>_xlfn.IFNA(VLOOKUP($E1034, Individual_Pitching___Dashboard[], 18, FALSE), VLOOKUP($C1034,Team_Pitching___Advanced[[Team]:[SIERA]],16,FALSE))</f>
        <v>#N/A</v>
      </c>
      <c r="AM1034" s="11" t="e">
        <f>_xlfn.IFNA(VLOOKUP($E1034, Individual_Pitching___Dashboard[], 20, FALSE), VLOOKUP($C1034,Team_Pitching___Advanced[[Team]:[xFIP]],19,FALSE))</f>
        <v>#N/A</v>
      </c>
      <c r="AN1034" s="11" t="e">
        <f>_xlfn.IFNA(VLOOKUP($E1034,Individual_Pitching___Advanced[],21,FALSE),VLOOKUP($C1034,Team_Pitching___Advanced[[Team]:[SIERA]],20,FALSE))</f>
        <v>#N/A</v>
      </c>
      <c r="AO1034" s="11" t="e">
        <f>VLOOKUP($C1034, 'Team Per G'!$A$2:$G$31, 7, FALSE)</f>
        <v>#N/A</v>
      </c>
      <c r="AP1034" s="11" t="e">
        <f>VLOOKUP($C1034, 'FanGraphs - Team WAR Projected'!$B$2:$E$31, 3, FALSE)/162</f>
        <v>#N/A</v>
      </c>
      <c r="AQ1034" s="11" t="e">
        <f t="shared" si="195"/>
        <v>#N/A</v>
      </c>
      <c r="AR1034" s="11" t="e">
        <f>VLOOKUP($C1034, Team_Pitching___Advanced[[Team]:[xFIP]], 19,FALSE)</f>
        <v>#N/A</v>
      </c>
      <c r="AS1034" s="11" t="e">
        <f>VLOOKUP($C1034, Team_Pitching___Advanced[], 20, FALSE)</f>
        <v>#N/A</v>
      </c>
      <c r="AT1034" s="11" t="e">
        <f>VLOOKUP($C1034, Team_Batting___Dashboard[[Team]:[wOBA]], 16, FALSE)</f>
        <v>#N/A</v>
      </c>
      <c r="AU1034" s="11" t="e">
        <f>VLOOKUP($C1034, Team_Batting___Advanced[[Team]:[OPS]], 9, FALSE)</f>
        <v>#N/A</v>
      </c>
      <c r="AV1034" s="11" t="e">
        <f>VLOOKUP($C1034, Team_Batting___Advanced[], 19, FALSE)</f>
        <v>#N/A</v>
      </c>
      <c r="AW1034" s="11" t="e">
        <f>VLOOKUP($C1034, 'Team Per G'!$A$2:$G$31, 3, FALSE)</f>
        <v>#N/A</v>
      </c>
      <c r="AX1034" s="11" t="e">
        <f>VLOOKUP($C1034, 'Team Per G'!$A$2:$G$31, 5, FALSE)</f>
        <v>#N/A</v>
      </c>
      <c r="AY1034" s="11" t="e">
        <f>VLOOKUP($C1034, 'Team Per G'!$A$2:$G$31, 4, FALSE)</f>
        <v>#N/A</v>
      </c>
      <c r="AZ1034" s="11" t="e">
        <f>VLOOKUP($C1034, Team_Batting___Dashboard[], 22, FALSE)/$AH1034</f>
        <v>#N/A</v>
      </c>
      <c r="BA1034" s="11" t="e">
        <f>VLOOKUP($C1034, 'FanGraphs - Team WAR Projected'!$B$2:$E$31, 4, FALSE)/162</f>
        <v>#N/A</v>
      </c>
      <c r="BB1034" s="11" t="e">
        <f t="shared" si="196"/>
        <v>#N/A</v>
      </c>
      <c r="BC1034" s="11" t="e">
        <f>VLOOKUP($C1034, FanGraphs_Standings[[Abbreviation]:[2024 Year to Date RS/G]], 6, FALSE)/$AH1034</f>
        <v>#N/A</v>
      </c>
      <c r="BD1034" s="11" t="e">
        <f>VLOOKUP($C1034, FanGraphs_Standings[[Abbreviation]:[2024 Projected Full Season RDif]], 19, FALSE)/162</f>
        <v>#N/A</v>
      </c>
      <c r="BE1034" s="11" t="e">
        <f t="shared" si="197"/>
        <v>#N/A</v>
      </c>
      <c r="BF1034" s="11" t="e">
        <f>VLOOKUP($C1034, FanGraphs_Standings[[Abbreviation]:[2024 Projected Full Season RDif]], 5, FALSE)</f>
        <v>#N/A</v>
      </c>
      <c r="BG1034" s="11" t="e">
        <f>VLOOKUP($C1034, FanGraphs_Standings[[Abbreviation]:[2024 Projected Full Season W%]], 18, FALSE)</f>
        <v>#N/A</v>
      </c>
      <c r="BH1034" s="11" t="e">
        <f t="shared" si="198"/>
        <v>#N/A</v>
      </c>
      <c r="BI1034" s="11" t="e">
        <f>VLOOKUP($C1034, 'Home Field Adv'!$A$2:$K$31, 11, FALSE)</f>
        <v>#N/A</v>
      </c>
      <c r="BL1034" s="12" t="str">
        <f t="shared" si="199"/>
        <v/>
      </c>
      <c r="BM1034" s="12" t="str">
        <f t="shared" si="189"/>
        <v/>
      </c>
      <c r="BN1034" s="12" t="str">
        <f t="shared" si="200"/>
        <v/>
      </c>
    </row>
    <row r="1035" spans="6:66" x14ac:dyDescent="0.45">
      <c r="F1035" s="11" t="e">
        <f>VLOOKUP($B1035, FanGraphs_Standings[[Abbreviation]:[2024 Year to Date G]], 2, FALSE)</f>
        <v>#N/A</v>
      </c>
      <c r="G1035" s="11" t="e">
        <f>_xlfn.IFNA(VLOOKUP($D1035, 'SP Per G'!$A$2:$D$1385, 3, FALSE),M1035)</f>
        <v>#N/A</v>
      </c>
      <c r="H1035" s="11" t="e">
        <f>IF(AND(ISNA(VLOOKUP($D1035, 'SP Per G'!$A$2:$D$1385, 4, FALSE)), ISTEXT($D1035)), G1035,IF(ISNA(VLOOKUP($D1035, 'SP Per G'!$A$2:$D$1385, 4, FALSE)), M1035, VLOOKUP($D1035, 'SP Per G'!$A$2:$D$1385, 4, FALSE)))</f>
        <v>#N/A</v>
      </c>
      <c r="I1035" s="11" t="e">
        <f t="shared" si="190"/>
        <v>#N/A</v>
      </c>
      <c r="J1035" s="11" t="e">
        <f>_xlfn.IFNA(VLOOKUP($D1035,Individual_Pitching___Dashboard[],18,FALSE),VLOOKUP(B1035,Team_Pitching___Dashboard[[Team]:[ERA]],17,FALSE))</f>
        <v>#N/A</v>
      </c>
      <c r="K1035" s="11" t="e">
        <f>_xlfn.IFNA(VLOOKUP($D1035, Individual_Pitching___Dashboard[], 20, FALSE), VLOOKUP(B1035,Team_Pitching___Dashboard[[Team]:[xFIP]],20,FALSE))</f>
        <v>#N/A</v>
      </c>
      <c r="L1035" s="11" t="e">
        <f>_xlfn.IFNA(VLOOKUP($D1035, Individual_Pitching___Advanced[], 21,FALSE), VLOOKUP(B1035, Team_Pitching___Advanced[], 20, FALSE))</f>
        <v>#N/A</v>
      </c>
      <c r="M1035" s="11" t="e">
        <f>VLOOKUP($B1035, 'Team Per G'!$A$2:$G$31, 7, FALSE)</f>
        <v>#N/A</v>
      </c>
      <c r="N1035" s="11" t="e">
        <f>VLOOKUP($B1035, 'FanGraphs - Team WAR Projected'!$B$2:$E$31, 3, FALSE)/162</f>
        <v>#N/A</v>
      </c>
      <c r="O1035" s="11" t="e">
        <f t="shared" si="191"/>
        <v>#N/A</v>
      </c>
      <c r="P1035" s="11" t="e">
        <f>VLOOKUP($B1035, Team_Pitching___Advanced[[Team]:[xFIP]], 19,FALSE)</f>
        <v>#N/A</v>
      </c>
      <c r="Q1035" s="11" t="e">
        <f>VLOOKUP($B1035, Team_Pitching___Advanced[], 20, FALSE)</f>
        <v>#N/A</v>
      </c>
      <c r="R1035" s="11" t="e">
        <f>VLOOKUP($B1035, Team_Batting___Dashboard[[Team]:[wOBA]], 16, FALSE)</f>
        <v>#N/A</v>
      </c>
      <c r="S1035" s="11" t="e">
        <f>VLOOKUP($B1035, Team_Batting___Advanced[[Team]:[OPS]], 9, FALSE)</f>
        <v>#N/A</v>
      </c>
      <c r="T1035" s="11" t="e">
        <f>VLOOKUP($B1035, Team_Batting___Advanced[], 19, FALSE)</f>
        <v>#N/A</v>
      </c>
      <c r="U1035" s="11" t="e">
        <f>VLOOKUP($B1035, 'Team Per G'!$A$2:$G$31, 3, FALSE)</f>
        <v>#N/A</v>
      </c>
      <c r="V1035" s="11" t="e">
        <f>VLOOKUP($B1035, 'Team Per G'!$A$2:$G$31, 5, FALSE)</f>
        <v>#N/A</v>
      </c>
      <c r="W1035" s="11" t="e">
        <f>VLOOKUP($B1035, 'Team Per G'!$A$2:$G$31, 4, FALSE)</f>
        <v>#N/A</v>
      </c>
      <c r="X1035" s="11" t="e">
        <f>VLOOKUP($B1035, Team_Batting___Dashboard[], 22, FALSE)/$F1035</f>
        <v>#N/A</v>
      </c>
      <c r="Y1035" s="11" t="e">
        <f>VLOOKUP($B1035, 'FanGraphs - Team WAR Projected'!$B$2:$E$31, 4, FALSE)/162</f>
        <v>#N/A</v>
      </c>
      <c r="Z1035" s="11" t="e">
        <f t="shared" si="192"/>
        <v>#N/A</v>
      </c>
      <c r="AA1035" s="11" t="e">
        <f>VLOOKUP($B1035, FanGraphs_Standings[[Abbreviation]:[2024 Year to Date RS/G]], 6, FALSE)/$F1035</f>
        <v>#N/A</v>
      </c>
      <c r="AB1035" s="11" t="e">
        <f>VLOOKUP($B1035, FanGraphs_Standings[[Abbreviation]:[2024 Projected Full Season RDif]], 19, FALSE)/162</f>
        <v>#N/A</v>
      </c>
      <c r="AC1035" s="11" t="e">
        <f t="shared" si="201"/>
        <v>#N/A</v>
      </c>
      <c r="AD1035" s="11" t="e">
        <f>VLOOKUP($B1035, FanGraphs_Standings[[Abbreviation]:[2024 Projected Full Season RDif]], 5, FALSE)</f>
        <v>#N/A</v>
      </c>
      <c r="AE1035" s="11" t="e">
        <f>VLOOKUP($B1035, FanGraphs_Standings[[Abbreviation]:[2024 Projected Full Season W%]], 18, FALSE)</f>
        <v>#N/A</v>
      </c>
      <c r="AF1035" s="11" t="e">
        <f t="shared" si="193"/>
        <v>#N/A</v>
      </c>
      <c r="AG1035" s="11" t="e">
        <f>VLOOKUP($B1035, 'Home Field Adv'!$A$2:$I$31, 9, FALSE)</f>
        <v>#N/A</v>
      </c>
      <c r="AH1035" s="11" t="e">
        <f>VLOOKUP($C1035, FanGraphs_Standings[[Abbreviation]:[2024 Year to Date G]], 2, FALSE)</f>
        <v>#N/A</v>
      </c>
      <c r="AI1035" s="11" t="e">
        <f>_xlfn.IFNA(VLOOKUP($E1035, 'SP Per G'!$A$2:$D$1385, 3, FALSE), AO1035)</f>
        <v>#N/A</v>
      </c>
      <c r="AJ1035" s="11" t="e">
        <f>IF(AND(ISNA(VLOOKUP($E1035, 'SP Per G'!$A$2:$D$1385, 4, FALSE)), ISTEXT($E1035)), AI1035,IF(ISNA(VLOOKUP($E1035, 'SP Per G'!$A$2:$D$1385, 4, FALSE)), AO1035, VLOOKUP($E1035, 'SP Per G'!$A$2:$D$1385, 4, FALSE)))</f>
        <v>#N/A</v>
      </c>
      <c r="AK1035" s="11" t="e">
        <f t="shared" si="194"/>
        <v>#N/A</v>
      </c>
      <c r="AL1035" s="11" t="e">
        <f>_xlfn.IFNA(VLOOKUP($E1035, Individual_Pitching___Dashboard[], 18, FALSE), VLOOKUP($C1035,Team_Pitching___Advanced[[Team]:[SIERA]],16,FALSE))</f>
        <v>#N/A</v>
      </c>
      <c r="AM1035" s="11" t="e">
        <f>_xlfn.IFNA(VLOOKUP($E1035, Individual_Pitching___Dashboard[], 20, FALSE), VLOOKUP($C1035,Team_Pitching___Advanced[[Team]:[xFIP]],19,FALSE))</f>
        <v>#N/A</v>
      </c>
      <c r="AN1035" s="11" t="e">
        <f>_xlfn.IFNA(VLOOKUP($E1035,Individual_Pitching___Advanced[],21,FALSE),VLOOKUP($C1035,Team_Pitching___Advanced[[Team]:[SIERA]],20,FALSE))</f>
        <v>#N/A</v>
      </c>
      <c r="AO1035" s="11" t="e">
        <f>VLOOKUP($C1035, 'Team Per G'!$A$2:$G$31, 7, FALSE)</f>
        <v>#N/A</v>
      </c>
      <c r="AP1035" s="11" t="e">
        <f>VLOOKUP($C1035, 'FanGraphs - Team WAR Projected'!$B$2:$E$31, 3, FALSE)/162</f>
        <v>#N/A</v>
      </c>
      <c r="AQ1035" s="11" t="e">
        <f t="shared" si="195"/>
        <v>#N/A</v>
      </c>
      <c r="AR1035" s="11" t="e">
        <f>VLOOKUP($C1035, Team_Pitching___Advanced[[Team]:[xFIP]], 19,FALSE)</f>
        <v>#N/A</v>
      </c>
      <c r="AS1035" s="11" t="e">
        <f>VLOOKUP($C1035, Team_Pitching___Advanced[], 20, FALSE)</f>
        <v>#N/A</v>
      </c>
      <c r="AT1035" s="11" t="e">
        <f>VLOOKUP($C1035, Team_Batting___Dashboard[[Team]:[wOBA]], 16, FALSE)</f>
        <v>#N/A</v>
      </c>
      <c r="AU1035" s="11" t="e">
        <f>VLOOKUP($C1035, Team_Batting___Advanced[[Team]:[OPS]], 9, FALSE)</f>
        <v>#N/A</v>
      </c>
      <c r="AV1035" s="11" t="e">
        <f>VLOOKUP($C1035, Team_Batting___Advanced[], 19, FALSE)</f>
        <v>#N/A</v>
      </c>
      <c r="AW1035" s="11" t="e">
        <f>VLOOKUP($C1035, 'Team Per G'!$A$2:$G$31, 3, FALSE)</f>
        <v>#N/A</v>
      </c>
      <c r="AX1035" s="11" t="e">
        <f>VLOOKUP($C1035, 'Team Per G'!$A$2:$G$31, 5, FALSE)</f>
        <v>#N/A</v>
      </c>
      <c r="AY1035" s="11" t="e">
        <f>VLOOKUP($C1035, 'Team Per G'!$A$2:$G$31, 4, FALSE)</f>
        <v>#N/A</v>
      </c>
      <c r="AZ1035" s="11" t="e">
        <f>VLOOKUP($C1035, Team_Batting___Dashboard[], 22, FALSE)/$AH1035</f>
        <v>#N/A</v>
      </c>
      <c r="BA1035" s="11" t="e">
        <f>VLOOKUP($C1035, 'FanGraphs - Team WAR Projected'!$B$2:$E$31, 4, FALSE)/162</f>
        <v>#N/A</v>
      </c>
      <c r="BB1035" s="11" t="e">
        <f t="shared" si="196"/>
        <v>#N/A</v>
      </c>
      <c r="BC1035" s="11" t="e">
        <f>VLOOKUP($C1035, FanGraphs_Standings[[Abbreviation]:[2024 Year to Date RS/G]], 6, FALSE)/$AH1035</f>
        <v>#N/A</v>
      </c>
      <c r="BD1035" s="11" t="e">
        <f>VLOOKUP($C1035, FanGraphs_Standings[[Abbreviation]:[2024 Projected Full Season RDif]], 19, FALSE)/162</f>
        <v>#N/A</v>
      </c>
      <c r="BE1035" s="11" t="e">
        <f t="shared" si="197"/>
        <v>#N/A</v>
      </c>
      <c r="BF1035" s="11" t="e">
        <f>VLOOKUP($C1035, FanGraphs_Standings[[Abbreviation]:[2024 Projected Full Season RDif]], 5, FALSE)</f>
        <v>#N/A</v>
      </c>
      <c r="BG1035" s="11" t="e">
        <f>VLOOKUP($C1035, FanGraphs_Standings[[Abbreviation]:[2024 Projected Full Season W%]], 18, FALSE)</f>
        <v>#N/A</v>
      </c>
      <c r="BH1035" s="11" t="e">
        <f t="shared" si="198"/>
        <v>#N/A</v>
      </c>
      <c r="BI1035" s="11" t="e">
        <f>VLOOKUP($C1035, 'Home Field Adv'!$A$2:$K$31, 11, FALSE)</f>
        <v>#N/A</v>
      </c>
      <c r="BL1035" s="12" t="str">
        <f t="shared" si="199"/>
        <v/>
      </c>
      <c r="BM1035" s="12" t="str">
        <f t="shared" si="189"/>
        <v/>
      </c>
      <c r="BN1035" s="12" t="str">
        <f t="shared" si="200"/>
        <v/>
      </c>
    </row>
    <row r="1036" spans="6:66" x14ac:dyDescent="0.45">
      <c r="F1036" s="11" t="e">
        <f>VLOOKUP($B1036, FanGraphs_Standings[[Abbreviation]:[2024 Year to Date G]], 2, FALSE)</f>
        <v>#N/A</v>
      </c>
      <c r="G1036" s="11" t="e">
        <f>_xlfn.IFNA(VLOOKUP($D1036, 'SP Per G'!$A$2:$D$1385, 3, FALSE),M1036)</f>
        <v>#N/A</v>
      </c>
      <c r="H1036" s="11" t="e">
        <f>IF(AND(ISNA(VLOOKUP($D1036, 'SP Per G'!$A$2:$D$1385, 4, FALSE)), ISTEXT($D1036)), G1036,IF(ISNA(VLOOKUP($D1036, 'SP Per G'!$A$2:$D$1385, 4, FALSE)), M1036, VLOOKUP($D1036, 'SP Per G'!$A$2:$D$1385, 4, FALSE)))</f>
        <v>#N/A</v>
      </c>
      <c r="I1036" s="11" t="e">
        <f t="shared" si="190"/>
        <v>#N/A</v>
      </c>
      <c r="J1036" s="11" t="e">
        <f>_xlfn.IFNA(VLOOKUP($D1036,Individual_Pitching___Dashboard[],18,FALSE),VLOOKUP(B1036,Team_Pitching___Dashboard[[Team]:[ERA]],17,FALSE))</f>
        <v>#N/A</v>
      </c>
      <c r="K1036" s="11" t="e">
        <f>_xlfn.IFNA(VLOOKUP($D1036, Individual_Pitching___Dashboard[], 20, FALSE), VLOOKUP(B1036,Team_Pitching___Dashboard[[Team]:[xFIP]],20,FALSE))</f>
        <v>#N/A</v>
      </c>
      <c r="L1036" s="11" t="e">
        <f>_xlfn.IFNA(VLOOKUP($D1036, Individual_Pitching___Advanced[], 21,FALSE), VLOOKUP(B1036, Team_Pitching___Advanced[], 20, FALSE))</f>
        <v>#N/A</v>
      </c>
      <c r="M1036" s="11" t="e">
        <f>VLOOKUP($B1036, 'Team Per G'!$A$2:$G$31, 7, FALSE)</f>
        <v>#N/A</v>
      </c>
      <c r="N1036" s="11" t="e">
        <f>VLOOKUP($B1036, 'FanGraphs - Team WAR Projected'!$B$2:$E$31, 3, FALSE)/162</f>
        <v>#N/A</v>
      </c>
      <c r="O1036" s="11" t="e">
        <f t="shared" si="191"/>
        <v>#N/A</v>
      </c>
      <c r="P1036" s="11" t="e">
        <f>VLOOKUP($B1036, Team_Pitching___Advanced[[Team]:[xFIP]], 19,FALSE)</f>
        <v>#N/A</v>
      </c>
      <c r="Q1036" s="11" t="e">
        <f>VLOOKUP($B1036, Team_Pitching___Advanced[], 20, FALSE)</f>
        <v>#N/A</v>
      </c>
      <c r="R1036" s="11" t="e">
        <f>VLOOKUP($B1036, Team_Batting___Dashboard[[Team]:[wOBA]], 16, FALSE)</f>
        <v>#N/A</v>
      </c>
      <c r="S1036" s="11" t="e">
        <f>VLOOKUP($B1036, Team_Batting___Advanced[[Team]:[OPS]], 9, FALSE)</f>
        <v>#N/A</v>
      </c>
      <c r="T1036" s="11" t="e">
        <f>VLOOKUP($B1036, Team_Batting___Advanced[], 19, FALSE)</f>
        <v>#N/A</v>
      </c>
      <c r="U1036" s="11" t="e">
        <f>VLOOKUP($B1036, 'Team Per G'!$A$2:$G$31, 3, FALSE)</f>
        <v>#N/A</v>
      </c>
      <c r="V1036" s="11" t="e">
        <f>VLOOKUP($B1036, 'Team Per G'!$A$2:$G$31, 5, FALSE)</f>
        <v>#N/A</v>
      </c>
      <c r="W1036" s="11" t="e">
        <f>VLOOKUP($B1036, 'Team Per G'!$A$2:$G$31, 4, FALSE)</f>
        <v>#N/A</v>
      </c>
      <c r="X1036" s="11" t="e">
        <f>VLOOKUP($B1036, Team_Batting___Dashboard[], 22, FALSE)/$F1036</f>
        <v>#N/A</v>
      </c>
      <c r="Y1036" s="11" t="e">
        <f>VLOOKUP($B1036, 'FanGraphs - Team WAR Projected'!$B$2:$E$31, 4, FALSE)/162</f>
        <v>#N/A</v>
      </c>
      <c r="Z1036" s="11" t="e">
        <f t="shared" si="192"/>
        <v>#N/A</v>
      </c>
      <c r="AA1036" s="11" t="e">
        <f>VLOOKUP($B1036, FanGraphs_Standings[[Abbreviation]:[2024 Year to Date RS/G]], 6, FALSE)/$F1036</f>
        <v>#N/A</v>
      </c>
      <c r="AB1036" s="11" t="e">
        <f>VLOOKUP($B1036, FanGraphs_Standings[[Abbreviation]:[2024 Projected Full Season RDif]], 19, FALSE)/162</f>
        <v>#N/A</v>
      </c>
      <c r="AC1036" s="11" t="e">
        <f t="shared" si="201"/>
        <v>#N/A</v>
      </c>
      <c r="AD1036" s="11" t="e">
        <f>VLOOKUP($B1036, FanGraphs_Standings[[Abbreviation]:[2024 Projected Full Season RDif]], 5, FALSE)</f>
        <v>#N/A</v>
      </c>
      <c r="AE1036" s="11" t="e">
        <f>VLOOKUP($B1036, FanGraphs_Standings[[Abbreviation]:[2024 Projected Full Season W%]], 18, FALSE)</f>
        <v>#N/A</v>
      </c>
      <c r="AF1036" s="11" t="e">
        <f t="shared" si="193"/>
        <v>#N/A</v>
      </c>
      <c r="AG1036" s="11" t="e">
        <f>VLOOKUP($B1036, 'Home Field Adv'!$A$2:$I$31, 9, FALSE)</f>
        <v>#N/A</v>
      </c>
      <c r="AH1036" s="11" t="e">
        <f>VLOOKUP($C1036, FanGraphs_Standings[[Abbreviation]:[2024 Year to Date G]], 2, FALSE)</f>
        <v>#N/A</v>
      </c>
      <c r="AI1036" s="11" t="e">
        <f>_xlfn.IFNA(VLOOKUP($E1036, 'SP Per G'!$A$2:$D$1385, 3, FALSE), AO1036)</f>
        <v>#N/A</v>
      </c>
      <c r="AJ1036" s="11" t="e">
        <f>IF(AND(ISNA(VLOOKUP($E1036, 'SP Per G'!$A$2:$D$1385, 4, FALSE)), ISTEXT($E1036)), AI1036,IF(ISNA(VLOOKUP($E1036, 'SP Per G'!$A$2:$D$1385, 4, FALSE)), AO1036, VLOOKUP($E1036, 'SP Per G'!$A$2:$D$1385, 4, FALSE)))</f>
        <v>#N/A</v>
      </c>
      <c r="AK1036" s="11" t="e">
        <f t="shared" si="194"/>
        <v>#N/A</v>
      </c>
      <c r="AL1036" s="11" t="e">
        <f>_xlfn.IFNA(VLOOKUP($E1036, Individual_Pitching___Dashboard[], 18, FALSE), VLOOKUP($C1036,Team_Pitching___Advanced[[Team]:[SIERA]],16,FALSE))</f>
        <v>#N/A</v>
      </c>
      <c r="AM1036" s="11" t="e">
        <f>_xlfn.IFNA(VLOOKUP($E1036, Individual_Pitching___Dashboard[], 20, FALSE), VLOOKUP($C1036,Team_Pitching___Advanced[[Team]:[xFIP]],19,FALSE))</f>
        <v>#N/A</v>
      </c>
      <c r="AN1036" s="11" t="e">
        <f>_xlfn.IFNA(VLOOKUP($E1036,Individual_Pitching___Advanced[],21,FALSE),VLOOKUP($C1036,Team_Pitching___Advanced[[Team]:[SIERA]],20,FALSE))</f>
        <v>#N/A</v>
      </c>
      <c r="AO1036" s="11" t="e">
        <f>VLOOKUP($C1036, 'Team Per G'!$A$2:$G$31, 7, FALSE)</f>
        <v>#N/A</v>
      </c>
      <c r="AP1036" s="11" t="e">
        <f>VLOOKUP($C1036, 'FanGraphs - Team WAR Projected'!$B$2:$E$31, 3, FALSE)/162</f>
        <v>#N/A</v>
      </c>
      <c r="AQ1036" s="11" t="e">
        <f t="shared" si="195"/>
        <v>#N/A</v>
      </c>
      <c r="AR1036" s="11" t="e">
        <f>VLOOKUP($C1036, Team_Pitching___Advanced[[Team]:[xFIP]], 19,FALSE)</f>
        <v>#N/A</v>
      </c>
      <c r="AS1036" s="11" t="e">
        <f>VLOOKUP($C1036, Team_Pitching___Advanced[], 20, FALSE)</f>
        <v>#N/A</v>
      </c>
      <c r="AT1036" s="11" t="e">
        <f>VLOOKUP($C1036, Team_Batting___Dashboard[[Team]:[wOBA]], 16, FALSE)</f>
        <v>#N/A</v>
      </c>
      <c r="AU1036" s="11" t="e">
        <f>VLOOKUP($C1036, Team_Batting___Advanced[[Team]:[OPS]], 9, FALSE)</f>
        <v>#N/A</v>
      </c>
      <c r="AV1036" s="11" t="e">
        <f>VLOOKUP($C1036, Team_Batting___Advanced[], 19, FALSE)</f>
        <v>#N/A</v>
      </c>
      <c r="AW1036" s="11" t="e">
        <f>VLOOKUP($C1036, 'Team Per G'!$A$2:$G$31, 3, FALSE)</f>
        <v>#N/A</v>
      </c>
      <c r="AX1036" s="11" t="e">
        <f>VLOOKUP($C1036, 'Team Per G'!$A$2:$G$31, 5, FALSE)</f>
        <v>#N/A</v>
      </c>
      <c r="AY1036" s="11" t="e">
        <f>VLOOKUP($C1036, 'Team Per G'!$A$2:$G$31, 4, FALSE)</f>
        <v>#N/A</v>
      </c>
      <c r="AZ1036" s="11" t="e">
        <f>VLOOKUP($C1036, Team_Batting___Dashboard[], 22, FALSE)/$AH1036</f>
        <v>#N/A</v>
      </c>
      <c r="BA1036" s="11" t="e">
        <f>VLOOKUP($C1036, 'FanGraphs - Team WAR Projected'!$B$2:$E$31, 4, FALSE)/162</f>
        <v>#N/A</v>
      </c>
      <c r="BB1036" s="11" t="e">
        <f t="shared" si="196"/>
        <v>#N/A</v>
      </c>
      <c r="BC1036" s="11" t="e">
        <f>VLOOKUP($C1036, FanGraphs_Standings[[Abbreviation]:[2024 Year to Date RS/G]], 6, FALSE)/$AH1036</f>
        <v>#N/A</v>
      </c>
      <c r="BD1036" s="11" t="e">
        <f>VLOOKUP($C1036, FanGraphs_Standings[[Abbreviation]:[2024 Projected Full Season RDif]], 19, FALSE)/162</f>
        <v>#N/A</v>
      </c>
      <c r="BE1036" s="11" t="e">
        <f t="shared" si="197"/>
        <v>#N/A</v>
      </c>
      <c r="BF1036" s="11" t="e">
        <f>VLOOKUP($C1036, FanGraphs_Standings[[Abbreviation]:[2024 Projected Full Season RDif]], 5, FALSE)</f>
        <v>#N/A</v>
      </c>
      <c r="BG1036" s="11" t="e">
        <f>VLOOKUP($C1036, FanGraphs_Standings[[Abbreviation]:[2024 Projected Full Season W%]], 18, FALSE)</f>
        <v>#N/A</v>
      </c>
      <c r="BH1036" s="11" t="e">
        <f t="shared" si="198"/>
        <v>#N/A</v>
      </c>
      <c r="BI1036" s="11" t="e">
        <f>VLOOKUP($C1036, 'Home Field Adv'!$A$2:$K$31, 11, FALSE)</f>
        <v>#N/A</v>
      </c>
      <c r="BL1036" s="12" t="str">
        <f t="shared" si="199"/>
        <v/>
      </c>
      <c r="BM1036" s="12" t="str">
        <f t="shared" si="189"/>
        <v/>
      </c>
      <c r="BN1036" s="12" t="str">
        <f t="shared" si="200"/>
        <v/>
      </c>
    </row>
    <row r="1037" spans="6:66" x14ac:dyDescent="0.45">
      <c r="F1037" s="11" t="e">
        <f>VLOOKUP($B1037, FanGraphs_Standings[[Abbreviation]:[2024 Year to Date G]], 2, FALSE)</f>
        <v>#N/A</v>
      </c>
      <c r="G1037" s="11" t="e">
        <f>_xlfn.IFNA(VLOOKUP($D1037, 'SP Per G'!$A$2:$D$1385, 3, FALSE),M1037)</f>
        <v>#N/A</v>
      </c>
      <c r="H1037" s="11" t="e">
        <f>IF(AND(ISNA(VLOOKUP($D1037, 'SP Per G'!$A$2:$D$1385, 4, FALSE)), ISTEXT($D1037)), G1037,IF(ISNA(VLOOKUP($D1037, 'SP Per G'!$A$2:$D$1385, 4, FALSE)), M1037, VLOOKUP($D1037, 'SP Per G'!$A$2:$D$1385, 4, FALSE)))</f>
        <v>#N/A</v>
      </c>
      <c r="I1037" s="11" t="e">
        <f t="shared" si="190"/>
        <v>#N/A</v>
      </c>
      <c r="J1037" s="11" t="e">
        <f>_xlfn.IFNA(VLOOKUP($D1037,Individual_Pitching___Dashboard[],18,FALSE),VLOOKUP(B1037,Team_Pitching___Dashboard[[Team]:[ERA]],17,FALSE))</f>
        <v>#N/A</v>
      </c>
      <c r="K1037" s="11" t="e">
        <f>_xlfn.IFNA(VLOOKUP($D1037, Individual_Pitching___Dashboard[], 20, FALSE), VLOOKUP(B1037,Team_Pitching___Dashboard[[Team]:[xFIP]],20,FALSE))</f>
        <v>#N/A</v>
      </c>
      <c r="L1037" s="11" t="e">
        <f>_xlfn.IFNA(VLOOKUP($D1037, Individual_Pitching___Advanced[], 21,FALSE), VLOOKUP(B1037, Team_Pitching___Advanced[], 20, FALSE))</f>
        <v>#N/A</v>
      </c>
      <c r="M1037" s="11" t="e">
        <f>VLOOKUP($B1037, 'Team Per G'!$A$2:$G$31, 7, FALSE)</f>
        <v>#N/A</v>
      </c>
      <c r="N1037" s="11" t="e">
        <f>VLOOKUP($B1037, 'FanGraphs - Team WAR Projected'!$B$2:$E$31, 3, FALSE)/162</f>
        <v>#N/A</v>
      </c>
      <c r="O1037" s="11" t="e">
        <f t="shared" si="191"/>
        <v>#N/A</v>
      </c>
      <c r="P1037" s="11" t="e">
        <f>VLOOKUP($B1037, Team_Pitching___Advanced[[Team]:[xFIP]], 19,FALSE)</f>
        <v>#N/A</v>
      </c>
      <c r="Q1037" s="11" t="e">
        <f>VLOOKUP($B1037, Team_Pitching___Advanced[], 20, FALSE)</f>
        <v>#N/A</v>
      </c>
      <c r="R1037" s="11" t="e">
        <f>VLOOKUP($B1037, Team_Batting___Dashboard[[Team]:[wOBA]], 16, FALSE)</f>
        <v>#N/A</v>
      </c>
      <c r="S1037" s="11" t="e">
        <f>VLOOKUP($B1037, Team_Batting___Advanced[[Team]:[OPS]], 9, FALSE)</f>
        <v>#N/A</v>
      </c>
      <c r="T1037" s="11" t="e">
        <f>VLOOKUP($B1037, Team_Batting___Advanced[], 19, FALSE)</f>
        <v>#N/A</v>
      </c>
      <c r="U1037" s="11" t="e">
        <f>VLOOKUP($B1037, 'Team Per G'!$A$2:$G$31, 3, FALSE)</f>
        <v>#N/A</v>
      </c>
      <c r="V1037" s="11" t="e">
        <f>VLOOKUP($B1037, 'Team Per G'!$A$2:$G$31, 5, FALSE)</f>
        <v>#N/A</v>
      </c>
      <c r="W1037" s="11" t="e">
        <f>VLOOKUP($B1037, 'Team Per G'!$A$2:$G$31, 4, FALSE)</f>
        <v>#N/A</v>
      </c>
      <c r="X1037" s="11" t="e">
        <f>VLOOKUP($B1037, Team_Batting___Dashboard[], 22, FALSE)/$F1037</f>
        <v>#N/A</v>
      </c>
      <c r="Y1037" s="11" t="e">
        <f>VLOOKUP($B1037, 'FanGraphs - Team WAR Projected'!$B$2:$E$31, 4, FALSE)/162</f>
        <v>#N/A</v>
      </c>
      <c r="Z1037" s="11" t="e">
        <f t="shared" si="192"/>
        <v>#N/A</v>
      </c>
      <c r="AA1037" s="11" t="e">
        <f>VLOOKUP($B1037, FanGraphs_Standings[[Abbreviation]:[2024 Year to Date RS/G]], 6, FALSE)/$F1037</f>
        <v>#N/A</v>
      </c>
      <c r="AB1037" s="11" t="e">
        <f>VLOOKUP($B1037, FanGraphs_Standings[[Abbreviation]:[2024 Projected Full Season RDif]], 19, FALSE)/162</f>
        <v>#N/A</v>
      </c>
      <c r="AC1037" s="11" t="e">
        <f t="shared" si="201"/>
        <v>#N/A</v>
      </c>
      <c r="AD1037" s="11" t="e">
        <f>VLOOKUP($B1037, FanGraphs_Standings[[Abbreviation]:[2024 Projected Full Season RDif]], 5, FALSE)</f>
        <v>#N/A</v>
      </c>
      <c r="AE1037" s="11" t="e">
        <f>VLOOKUP($B1037, FanGraphs_Standings[[Abbreviation]:[2024 Projected Full Season W%]], 18, FALSE)</f>
        <v>#N/A</v>
      </c>
      <c r="AF1037" s="11" t="e">
        <f t="shared" si="193"/>
        <v>#N/A</v>
      </c>
      <c r="AG1037" s="11" t="e">
        <f>VLOOKUP($B1037, 'Home Field Adv'!$A$2:$I$31, 9, FALSE)</f>
        <v>#N/A</v>
      </c>
      <c r="AH1037" s="11" t="e">
        <f>VLOOKUP($C1037, FanGraphs_Standings[[Abbreviation]:[2024 Year to Date G]], 2, FALSE)</f>
        <v>#N/A</v>
      </c>
      <c r="AI1037" s="11" t="e">
        <f>_xlfn.IFNA(VLOOKUP($E1037, 'SP Per G'!$A$2:$D$1385, 3, FALSE), AO1037)</f>
        <v>#N/A</v>
      </c>
      <c r="AJ1037" s="11" t="e">
        <f>IF(AND(ISNA(VLOOKUP($E1037, 'SP Per G'!$A$2:$D$1385, 4, FALSE)), ISTEXT($E1037)), AI1037,IF(ISNA(VLOOKUP($E1037, 'SP Per G'!$A$2:$D$1385, 4, FALSE)), AO1037, VLOOKUP($E1037, 'SP Per G'!$A$2:$D$1385, 4, FALSE)))</f>
        <v>#N/A</v>
      </c>
      <c r="AK1037" s="11" t="e">
        <f t="shared" si="194"/>
        <v>#N/A</v>
      </c>
      <c r="AL1037" s="11" t="e">
        <f>_xlfn.IFNA(VLOOKUP($E1037, Individual_Pitching___Dashboard[], 18, FALSE), VLOOKUP($C1037,Team_Pitching___Advanced[[Team]:[SIERA]],16,FALSE))</f>
        <v>#N/A</v>
      </c>
      <c r="AM1037" s="11" t="e">
        <f>_xlfn.IFNA(VLOOKUP($E1037, Individual_Pitching___Dashboard[], 20, FALSE), VLOOKUP($C1037,Team_Pitching___Advanced[[Team]:[xFIP]],19,FALSE))</f>
        <v>#N/A</v>
      </c>
      <c r="AN1037" s="11" t="e">
        <f>_xlfn.IFNA(VLOOKUP($E1037,Individual_Pitching___Advanced[],21,FALSE),VLOOKUP($C1037,Team_Pitching___Advanced[[Team]:[SIERA]],20,FALSE))</f>
        <v>#N/A</v>
      </c>
      <c r="AO1037" s="11" t="e">
        <f>VLOOKUP($C1037, 'Team Per G'!$A$2:$G$31, 7, FALSE)</f>
        <v>#N/A</v>
      </c>
      <c r="AP1037" s="11" t="e">
        <f>VLOOKUP($C1037, 'FanGraphs - Team WAR Projected'!$B$2:$E$31, 3, FALSE)/162</f>
        <v>#N/A</v>
      </c>
      <c r="AQ1037" s="11" t="e">
        <f t="shared" si="195"/>
        <v>#N/A</v>
      </c>
      <c r="AR1037" s="11" t="e">
        <f>VLOOKUP($C1037, Team_Pitching___Advanced[[Team]:[xFIP]], 19,FALSE)</f>
        <v>#N/A</v>
      </c>
      <c r="AS1037" s="11" t="e">
        <f>VLOOKUP($C1037, Team_Pitching___Advanced[], 20, FALSE)</f>
        <v>#N/A</v>
      </c>
      <c r="AT1037" s="11" t="e">
        <f>VLOOKUP($C1037, Team_Batting___Dashboard[[Team]:[wOBA]], 16, FALSE)</f>
        <v>#N/A</v>
      </c>
      <c r="AU1037" s="11" t="e">
        <f>VLOOKUP($C1037, Team_Batting___Advanced[[Team]:[OPS]], 9, FALSE)</f>
        <v>#N/A</v>
      </c>
      <c r="AV1037" s="11" t="e">
        <f>VLOOKUP($C1037, Team_Batting___Advanced[], 19, FALSE)</f>
        <v>#N/A</v>
      </c>
      <c r="AW1037" s="11" t="e">
        <f>VLOOKUP($C1037, 'Team Per G'!$A$2:$G$31, 3, FALSE)</f>
        <v>#N/A</v>
      </c>
      <c r="AX1037" s="11" t="e">
        <f>VLOOKUP($C1037, 'Team Per G'!$A$2:$G$31, 5, FALSE)</f>
        <v>#N/A</v>
      </c>
      <c r="AY1037" s="11" t="e">
        <f>VLOOKUP($C1037, 'Team Per G'!$A$2:$G$31, 4, FALSE)</f>
        <v>#N/A</v>
      </c>
      <c r="AZ1037" s="11" t="e">
        <f>VLOOKUP($C1037, Team_Batting___Dashboard[], 22, FALSE)/$AH1037</f>
        <v>#N/A</v>
      </c>
      <c r="BA1037" s="11" t="e">
        <f>VLOOKUP($C1037, 'FanGraphs - Team WAR Projected'!$B$2:$E$31, 4, FALSE)/162</f>
        <v>#N/A</v>
      </c>
      <c r="BB1037" s="11" t="e">
        <f t="shared" si="196"/>
        <v>#N/A</v>
      </c>
      <c r="BC1037" s="11" t="e">
        <f>VLOOKUP($C1037, FanGraphs_Standings[[Abbreviation]:[2024 Year to Date RS/G]], 6, FALSE)/$AH1037</f>
        <v>#N/A</v>
      </c>
      <c r="BD1037" s="11" t="e">
        <f>VLOOKUP($C1037, FanGraphs_Standings[[Abbreviation]:[2024 Projected Full Season RDif]], 19, FALSE)/162</f>
        <v>#N/A</v>
      </c>
      <c r="BE1037" s="11" t="e">
        <f t="shared" si="197"/>
        <v>#N/A</v>
      </c>
      <c r="BF1037" s="11" t="e">
        <f>VLOOKUP($C1037, FanGraphs_Standings[[Abbreviation]:[2024 Projected Full Season RDif]], 5, FALSE)</f>
        <v>#N/A</v>
      </c>
      <c r="BG1037" s="11" t="e">
        <f>VLOOKUP($C1037, FanGraphs_Standings[[Abbreviation]:[2024 Projected Full Season W%]], 18, FALSE)</f>
        <v>#N/A</v>
      </c>
      <c r="BH1037" s="11" t="e">
        <f t="shared" si="198"/>
        <v>#N/A</v>
      </c>
      <c r="BI1037" s="11" t="e">
        <f>VLOOKUP($C1037, 'Home Field Adv'!$A$2:$K$31, 11, FALSE)</f>
        <v>#N/A</v>
      </c>
      <c r="BL1037" s="12" t="str">
        <f t="shared" si="199"/>
        <v/>
      </c>
      <c r="BM1037" s="12" t="str">
        <f t="shared" si="189"/>
        <v/>
      </c>
      <c r="BN1037" s="12" t="str">
        <f t="shared" si="200"/>
        <v/>
      </c>
    </row>
    <row r="1038" spans="6:66" x14ac:dyDescent="0.45">
      <c r="F1038" s="11" t="e">
        <f>VLOOKUP($B1038, FanGraphs_Standings[[Abbreviation]:[2024 Year to Date G]], 2, FALSE)</f>
        <v>#N/A</v>
      </c>
      <c r="G1038" s="11" t="e">
        <f>_xlfn.IFNA(VLOOKUP($D1038, 'SP Per G'!$A$2:$D$1385, 3, FALSE),M1038)</f>
        <v>#N/A</v>
      </c>
      <c r="H1038" s="11" t="e">
        <f>IF(AND(ISNA(VLOOKUP($D1038, 'SP Per G'!$A$2:$D$1385, 4, FALSE)), ISTEXT($D1038)), G1038,IF(ISNA(VLOOKUP($D1038, 'SP Per G'!$A$2:$D$1385, 4, FALSE)), M1038, VLOOKUP($D1038, 'SP Per G'!$A$2:$D$1385, 4, FALSE)))</f>
        <v>#N/A</v>
      </c>
      <c r="I1038" s="11" t="e">
        <f t="shared" si="190"/>
        <v>#N/A</v>
      </c>
      <c r="J1038" s="11" t="e">
        <f>_xlfn.IFNA(VLOOKUP($D1038,Individual_Pitching___Dashboard[],18,FALSE),VLOOKUP(B1038,Team_Pitching___Dashboard[[Team]:[ERA]],17,FALSE))</f>
        <v>#N/A</v>
      </c>
      <c r="K1038" s="11" t="e">
        <f>_xlfn.IFNA(VLOOKUP($D1038, Individual_Pitching___Dashboard[], 20, FALSE), VLOOKUP(B1038,Team_Pitching___Dashboard[[Team]:[xFIP]],20,FALSE))</f>
        <v>#N/A</v>
      </c>
      <c r="L1038" s="11" t="e">
        <f>_xlfn.IFNA(VLOOKUP($D1038, Individual_Pitching___Advanced[], 21,FALSE), VLOOKUP(B1038, Team_Pitching___Advanced[], 20, FALSE))</f>
        <v>#N/A</v>
      </c>
      <c r="M1038" s="11" t="e">
        <f>VLOOKUP($B1038, 'Team Per G'!$A$2:$G$31, 7, FALSE)</f>
        <v>#N/A</v>
      </c>
      <c r="N1038" s="11" t="e">
        <f>VLOOKUP($B1038, 'FanGraphs - Team WAR Projected'!$B$2:$E$31, 3, FALSE)/162</f>
        <v>#N/A</v>
      </c>
      <c r="O1038" s="11" t="e">
        <f t="shared" si="191"/>
        <v>#N/A</v>
      </c>
      <c r="P1038" s="11" t="e">
        <f>VLOOKUP($B1038, Team_Pitching___Advanced[[Team]:[xFIP]], 19,FALSE)</f>
        <v>#N/A</v>
      </c>
      <c r="Q1038" s="11" t="e">
        <f>VLOOKUP($B1038, Team_Pitching___Advanced[], 20, FALSE)</f>
        <v>#N/A</v>
      </c>
      <c r="R1038" s="11" t="e">
        <f>VLOOKUP($B1038, Team_Batting___Dashboard[[Team]:[wOBA]], 16, FALSE)</f>
        <v>#N/A</v>
      </c>
      <c r="S1038" s="11" t="e">
        <f>VLOOKUP($B1038, Team_Batting___Advanced[[Team]:[OPS]], 9, FALSE)</f>
        <v>#N/A</v>
      </c>
      <c r="T1038" s="11" t="e">
        <f>VLOOKUP($B1038, Team_Batting___Advanced[], 19, FALSE)</f>
        <v>#N/A</v>
      </c>
      <c r="U1038" s="11" t="e">
        <f>VLOOKUP($B1038, 'Team Per G'!$A$2:$G$31, 3, FALSE)</f>
        <v>#N/A</v>
      </c>
      <c r="V1038" s="11" t="e">
        <f>VLOOKUP($B1038, 'Team Per G'!$A$2:$G$31, 5, FALSE)</f>
        <v>#N/A</v>
      </c>
      <c r="W1038" s="11" t="e">
        <f>VLOOKUP($B1038, 'Team Per G'!$A$2:$G$31, 4, FALSE)</f>
        <v>#N/A</v>
      </c>
      <c r="X1038" s="11" t="e">
        <f>VLOOKUP($B1038, Team_Batting___Dashboard[], 22, FALSE)/$F1038</f>
        <v>#N/A</v>
      </c>
      <c r="Y1038" s="11" t="e">
        <f>VLOOKUP($B1038, 'FanGraphs - Team WAR Projected'!$B$2:$E$31, 4, FALSE)/162</f>
        <v>#N/A</v>
      </c>
      <c r="Z1038" s="11" t="e">
        <f t="shared" si="192"/>
        <v>#N/A</v>
      </c>
      <c r="AA1038" s="11" t="e">
        <f>VLOOKUP($B1038, FanGraphs_Standings[[Abbreviation]:[2024 Year to Date RS/G]], 6, FALSE)/$F1038</f>
        <v>#N/A</v>
      </c>
      <c r="AB1038" s="11" t="e">
        <f>VLOOKUP($B1038, FanGraphs_Standings[[Abbreviation]:[2024 Projected Full Season RDif]], 19, FALSE)/162</f>
        <v>#N/A</v>
      </c>
      <c r="AC1038" s="11" t="e">
        <f t="shared" si="201"/>
        <v>#N/A</v>
      </c>
      <c r="AD1038" s="11" t="e">
        <f>VLOOKUP($B1038, FanGraphs_Standings[[Abbreviation]:[2024 Projected Full Season RDif]], 5, FALSE)</f>
        <v>#N/A</v>
      </c>
      <c r="AE1038" s="11" t="e">
        <f>VLOOKUP($B1038, FanGraphs_Standings[[Abbreviation]:[2024 Projected Full Season W%]], 18, FALSE)</f>
        <v>#N/A</v>
      </c>
      <c r="AF1038" s="11" t="e">
        <f t="shared" si="193"/>
        <v>#N/A</v>
      </c>
      <c r="AG1038" s="11" t="e">
        <f>VLOOKUP($B1038, 'Home Field Adv'!$A$2:$I$31, 9, FALSE)</f>
        <v>#N/A</v>
      </c>
      <c r="AH1038" s="11" t="e">
        <f>VLOOKUP($C1038, FanGraphs_Standings[[Abbreviation]:[2024 Year to Date G]], 2, FALSE)</f>
        <v>#N/A</v>
      </c>
      <c r="AI1038" s="11" t="e">
        <f>_xlfn.IFNA(VLOOKUP($E1038, 'SP Per G'!$A$2:$D$1385, 3, FALSE), AO1038)</f>
        <v>#N/A</v>
      </c>
      <c r="AJ1038" s="11" t="e">
        <f>IF(AND(ISNA(VLOOKUP($E1038, 'SP Per G'!$A$2:$D$1385, 4, FALSE)), ISTEXT($E1038)), AI1038,IF(ISNA(VLOOKUP($E1038, 'SP Per G'!$A$2:$D$1385, 4, FALSE)), AO1038, VLOOKUP($E1038, 'SP Per G'!$A$2:$D$1385, 4, FALSE)))</f>
        <v>#N/A</v>
      </c>
      <c r="AK1038" s="11" t="e">
        <f t="shared" si="194"/>
        <v>#N/A</v>
      </c>
      <c r="AL1038" s="11" t="e">
        <f>_xlfn.IFNA(VLOOKUP($E1038, Individual_Pitching___Dashboard[], 18, FALSE), VLOOKUP($C1038,Team_Pitching___Advanced[[Team]:[SIERA]],16,FALSE))</f>
        <v>#N/A</v>
      </c>
      <c r="AM1038" s="11" t="e">
        <f>_xlfn.IFNA(VLOOKUP($E1038, Individual_Pitching___Dashboard[], 20, FALSE), VLOOKUP($C1038,Team_Pitching___Advanced[[Team]:[xFIP]],19,FALSE))</f>
        <v>#N/A</v>
      </c>
      <c r="AN1038" s="11" t="e">
        <f>_xlfn.IFNA(VLOOKUP($E1038,Individual_Pitching___Advanced[],21,FALSE),VLOOKUP($C1038,Team_Pitching___Advanced[[Team]:[SIERA]],20,FALSE))</f>
        <v>#N/A</v>
      </c>
      <c r="AO1038" s="11" t="e">
        <f>VLOOKUP($C1038, 'Team Per G'!$A$2:$G$31, 7, FALSE)</f>
        <v>#N/A</v>
      </c>
      <c r="AP1038" s="11" t="e">
        <f>VLOOKUP($C1038, 'FanGraphs - Team WAR Projected'!$B$2:$E$31, 3, FALSE)/162</f>
        <v>#N/A</v>
      </c>
      <c r="AQ1038" s="11" t="e">
        <f t="shared" si="195"/>
        <v>#N/A</v>
      </c>
      <c r="AR1038" s="11" t="e">
        <f>VLOOKUP($C1038, Team_Pitching___Advanced[[Team]:[xFIP]], 19,FALSE)</f>
        <v>#N/A</v>
      </c>
      <c r="AS1038" s="11" t="e">
        <f>VLOOKUP($C1038, Team_Pitching___Advanced[], 20, FALSE)</f>
        <v>#N/A</v>
      </c>
      <c r="AT1038" s="11" t="e">
        <f>VLOOKUP($C1038, Team_Batting___Dashboard[[Team]:[wOBA]], 16, FALSE)</f>
        <v>#N/A</v>
      </c>
      <c r="AU1038" s="11" t="e">
        <f>VLOOKUP($C1038, Team_Batting___Advanced[[Team]:[OPS]], 9, FALSE)</f>
        <v>#N/A</v>
      </c>
      <c r="AV1038" s="11" t="e">
        <f>VLOOKUP($C1038, Team_Batting___Advanced[], 19, FALSE)</f>
        <v>#N/A</v>
      </c>
      <c r="AW1038" s="11" t="e">
        <f>VLOOKUP($C1038, 'Team Per G'!$A$2:$G$31, 3, FALSE)</f>
        <v>#N/A</v>
      </c>
      <c r="AX1038" s="11" t="e">
        <f>VLOOKUP($C1038, 'Team Per G'!$A$2:$G$31, 5, FALSE)</f>
        <v>#N/A</v>
      </c>
      <c r="AY1038" s="11" t="e">
        <f>VLOOKUP($C1038, 'Team Per G'!$A$2:$G$31, 4, FALSE)</f>
        <v>#N/A</v>
      </c>
      <c r="AZ1038" s="11" t="e">
        <f>VLOOKUP($C1038, Team_Batting___Dashboard[], 22, FALSE)/$AH1038</f>
        <v>#N/A</v>
      </c>
      <c r="BA1038" s="11" t="e">
        <f>VLOOKUP($C1038, 'FanGraphs - Team WAR Projected'!$B$2:$E$31, 4, FALSE)/162</f>
        <v>#N/A</v>
      </c>
      <c r="BB1038" s="11" t="e">
        <f t="shared" si="196"/>
        <v>#N/A</v>
      </c>
      <c r="BC1038" s="11" t="e">
        <f>VLOOKUP($C1038, FanGraphs_Standings[[Abbreviation]:[2024 Year to Date RS/G]], 6, FALSE)/$AH1038</f>
        <v>#N/A</v>
      </c>
      <c r="BD1038" s="11" t="e">
        <f>VLOOKUP($C1038, FanGraphs_Standings[[Abbreviation]:[2024 Projected Full Season RDif]], 19, FALSE)/162</f>
        <v>#N/A</v>
      </c>
      <c r="BE1038" s="11" t="e">
        <f t="shared" si="197"/>
        <v>#N/A</v>
      </c>
      <c r="BF1038" s="11" t="e">
        <f>VLOOKUP($C1038, FanGraphs_Standings[[Abbreviation]:[2024 Projected Full Season RDif]], 5, FALSE)</f>
        <v>#N/A</v>
      </c>
      <c r="BG1038" s="11" t="e">
        <f>VLOOKUP($C1038, FanGraphs_Standings[[Abbreviation]:[2024 Projected Full Season W%]], 18, FALSE)</f>
        <v>#N/A</v>
      </c>
      <c r="BH1038" s="11" t="e">
        <f t="shared" si="198"/>
        <v>#N/A</v>
      </c>
      <c r="BI1038" s="11" t="e">
        <f>VLOOKUP($C1038, 'Home Field Adv'!$A$2:$K$31, 11, FALSE)</f>
        <v>#N/A</v>
      </c>
      <c r="BL1038" s="12" t="str">
        <f t="shared" si="199"/>
        <v/>
      </c>
      <c r="BM1038" s="12" t="str">
        <f t="shared" si="189"/>
        <v/>
      </c>
      <c r="BN1038" s="12" t="str">
        <f t="shared" si="200"/>
        <v/>
      </c>
    </row>
    <row r="1039" spans="6:66" x14ac:dyDescent="0.45">
      <c r="F1039" s="11" t="e">
        <f>VLOOKUP($B1039, FanGraphs_Standings[[Abbreviation]:[2024 Year to Date G]], 2, FALSE)</f>
        <v>#N/A</v>
      </c>
      <c r="G1039" s="11" t="e">
        <f>_xlfn.IFNA(VLOOKUP($D1039, 'SP Per G'!$A$2:$D$1385, 3, FALSE),M1039)</f>
        <v>#N/A</v>
      </c>
      <c r="H1039" s="11" t="e">
        <f>IF(AND(ISNA(VLOOKUP($D1039, 'SP Per G'!$A$2:$D$1385, 4, FALSE)), ISTEXT($D1039)), G1039,IF(ISNA(VLOOKUP($D1039, 'SP Per G'!$A$2:$D$1385, 4, FALSE)), M1039, VLOOKUP($D1039, 'SP Per G'!$A$2:$D$1385, 4, FALSE)))</f>
        <v>#N/A</v>
      </c>
      <c r="I1039" s="11" t="e">
        <f t="shared" si="190"/>
        <v>#N/A</v>
      </c>
      <c r="J1039" s="11" t="e">
        <f>_xlfn.IFNA(VLOOKUP($D1039,Individual_Pitching___Dashboard[],18,FALSE),VLOOKUP(B1039,Team_Pitching___Dashboard[[Team]:[ERA]],17,FALSE))</f>
        <v>#N/A</v>
      </c>
      <c r="K1039" s="11" t="e">
        <f>_xlfn.IFNA(VLOOKUP($D1039, Individual_Pitching___Dashboard[], 20, FALSE), VLOOKUP(B1039,Team_Pitching___Dashboard[[Team]:[xFIP]],20,FALSE))</f>
        <v>#N/A</v>
      </c>
      <c r="L1039" s="11" t="e">
        <f>_xlfn.IFNA(VLOOKUP($D1039, Individual_Pitching___Advanced[], 21,FALSE), VLOOKUP(B1039, Team_Pitching___Advanced[], 20, FALSE))</f>
        <v>#N/A</v>
      </c>
      <c r="M1039" s="11" t="e">
        <f>VLOOKUP($B1039, 'Team Per G'!$A$2:$G$31, 7, FALSE)</f>
        <v>#N/A</v>
      </c>
      <c r="N1039" s="11" t="e">
        <f>VLOOKUP($B1039, 'FanGraphs - Team WAR Projected'!$B$2:$E$31, 3, FALSE)/162</f>
        <v>#N/A</v>
      </c>
      <c r="O1039" s="11" t="e">
        <f t="shared" si="191"/>
        <v>#N/A</v>
      </c>
      <c r="P1039" s="11" t="e">
        <f>VLOOKUP($B1039, Team_Pitching___Advanced[[Team]:[xFIP]], 19,FALSE)</f>
        <v>#N/A</v>
      </c>
      <c r="Q1039" s="11" t="e">
        <f>VLOOKUP($B1039, Team_Pitching___Advanced[], 20, FALSE)</f>
        <v>#N/A</v>
      </c>
      <c r="R1039" s="11" t="e">
        <f>VLOOKUP($B1039, Team_Batting___Dashboard[[Team]:[wOBA]], 16, FALSE)</f>
        <v>#N/A</v>
      </c>
      <c r="S1039" s="11" t="e">
        <f>VLOOKUP($B1039, Team_Batting___Advanced[[Team]:[OPS]], 9, FALSE)</f>
        <v>#N/A</v>
      </c>
      <c r="T1039" s="11" t="e">
        <f>VLOOKUP($B1039, Team_Batting___Advanced[], 19, FALSE)</f>
        <v>#N/A</v>
      </c>
      <c r="U1039" s="11" t="e">
        <f>VLOOKUP($B1039, 'Team Per G'!$A$2:$G$31, 3, FALSE)</f>
        <v>#N/A</v>
      </c>
      <c r="V1039" s="11" t="e">
        <f>VLOOKUP($B1039, 'Team Per G'!$A$2:$G$31, 5, FALSE)</f>
        <v>#N/A</v>
      </c>
      <c r="W1039" s="11" t="e">
        <f>VLOOKUP($B1039, 'Team Per G'!$A$2:$G$31, 4, FALSE)</f>
        <v>#N/A</v>
      </c>
      <c r="X1039" s="11" t="e">
        <f>VLOOKUP($B1039, Team_Batting___Dashboard[], 22, FALSE)/$F1039</f>
        <v>#N/A</v>
      </c>
      <c r="Y1039" s="11" t="e">
        <f>VLOOKUP($B1039, 'FanGraphs - Team WAR Projected'!$B$2:$E$31, 4, FALSE)/162</f>
        <v>#N/A</v>
      </c>
      <c r="Z1039" s="11" t="e">
        <f t="shared" si="192"/>
        <v>#N/A</v>
      </c>
      <c r="AA1039" s="11" t="e">
        <f>VLOOKUP($B1039, FanGraphs_Standings[[Abbreviation]:[2024 Year to Date RS/G]], 6, FALSE)/$F1039</f>
        <v>#N/A</v>
      </c>
      <c r="AB1039" s="11" t="e">
        <f>VLOOKUP($B1039, FanGraphs_Standings[[Abbreviation]:[2024 Projected Full Season RDif]], 19, FALSE)/162</f>
        <v>#N/A</v>
      </c>
      <c r="AC1039" s="11" t="e">
        <f t="shared" si="201"/>
        <v>#N/A</v>
      </c>
      <c r="AD1039" s="11" t="e">
        <f>VLOOKUP($B1039, FanGraphs_Standings[[Abbreviation]:[2024 Projected Full Season RDif]], 5, FALSE)</f>
        <v>#N/A</v>
      </c>
      <c r="AE1039" s="11" t="e">
        <f>VLOOKUP($B1039, FanGraphs_Standings[[Abbreviation]:[2024 Projected Full Season W%]], 18, FALSE)</f>
        <v>#N/A</v>
      </c>
      <c r="AF1039" s="11" t="e">
        <f t="shared" si="193"/>
        <v>#N/A</v>
      </c>
      <c r="AG1039" s="11" t="e">
        <f>VLOOKUP($B1039, 'Home Field Adv'!$A$2:$I$31, 9, FALSE)</f>
        <v>#N/A</v>
      </c>
      <c r="AH1039" s="11" t="e">
        <f>VLOOKUP($C1039, FanGraphs_Standings[[Abbreviation]:[2024 Year to Date G]], 2, FALSE)</f>
        <v>#N/A</v>
      </c>
      <c r="AI1039" s="11" t="e">
        <f>_xlfn.IFNA(VLOOKUP($E1039, 'SP Per G'!$A$2:$D$1385, 3, FALSE), AO1039)</f>
        <v>#N/A</v>
      </c>
      <c r="AJ1039" s="11" t="e">
        <f>IF(AND(ISNA(VLOOKUP($E1039, 'SP Per G'!$A$2:$D$1385, 4, FALSE)), ISTEXT($E1039)), AI1039,IF(ISNA(VLOOKUP($E1039, 'SP Per G'!$A$2:$D$1385, 4, FALSE)), AO1039, VLOOKUP($E1039, 'SP Per G'!$A$2:$D$1385, 4, FALSE)))</f>
        <v>#N/A</v>
      </c>
      <c r="AK1039" s="11" t="e">
        <f t="shared" si="194"/>
        <v>#N/A</v>
      </c>
      <c r="AL1039" s="11" t="e">
        <f>_xlfn.IFNA(VLOOKUP($E1039, Individual_Pitching___Dashboard[], 18, FALSE), VLOOKUP($C1039,Team_Pitching___Advanced[[Team]:[SIERA]],16,FALSE))</f>
        <v>#N/A</v>
      </c>
      <c r="AM1039" s="11" t="e">
        <f>_xlfn.IFNA(VLOOKUP($E1039, Individual_Pitching___Dashboard[], 20, FALSE), VLOOKUP($C1039,Team_Pitching___Advanced[[Team]:[xFIP]],19,FALSE))</f>
        <v>#N/A</v>
      </c>
      <c r="AN1039" s="11" t="e">
        <f>_xlfn.IFNA(VLOOKUP($E1039,Individual_Pitching___Advanced[],21,FALSE),VLOOKUP($C1039,Team_Pitching___Advanced[[Team]:[SIERA]],20,FALSE))</f>
        <v>#N/A</v>
      </c>
      <c r="AO1039" s="11" t="e">
        <f>VLOOKUP($C1039, 'Team Per G'!$A$2:$G$31, 7, FALSE)</f>
        <v>#N/A</v>
      </c>
      <c r="AP1039" s="11" t="e">
        <f>VLOOKUP($C1039, 'FanGraphs - Team WAR Projected'!$B$2:$E$31, 3, FALSE)/162</f>
        <v>#N/A</v>
      </c>
      <c r="AQ1039" s="11" t="e">
        <f t="shared" si="195"/>
        <v>#N/A</v>
      </c>
      <c r="AR1039" s="11" t="e">
        <f>VLOOKUP($C1039, Team_Pitching___Advanced[[Team]:[xFIP]], 19,FALSE)</f>
        <v>#N/A</v>
      </c>
      <c r="AS1039" s="11" t="e">
        <f>VLOOKUP($C1039, Team_Pitching___Advanced[], 20, FALSE)</f>
        <v>#N/A</v>
      </c>
      <c r="AT1039" s="11" t="e">
        <f>VLOOKUP($C1039, Team_Batting___Dashboard[[Team]:[wOBA]], 16, FALSE)</f>
        <v>#N/A</v>
      </c>
      <c r="AU1039" s="11" t="e">
        <f>VLOOKUP($C1039, Team_Batting___Advanced[[Team]:[OPS]], 9, FALSE)</f>
        <v>#N/A</v>
      </c>
      <c r="AV1039" s="11" t="e">
        <f>VLOOKUP($C1039, Team_Batting___Advanced[], 19, FALSE)</f>
        <v>#N/A</v>
      </c>
      <c r="AW1039" s="11" t="e">
        <f>VLOOKUP($C1039, 'Team Per G'!$A$2:$G$31, 3, FALSE)</f>
        <v>#N/A</v>
      </c>
      <c r="AX1039" s="11" t="e">
        <f>VLOOKUP($C1039, 'Team Per G'!$A$2:$G$31, 5, FALSE)</f>
        <v>#N/A</v>
      </c>
      <c r="AY1039" s="11" t="e">
        <f>VLOOKUP($C1039, 'Team Per G'!$A$2:$G$31, 4, FALSE)</f>
        <v>#N/A</v>
      </c>
      <c r="AZ1039" s="11" t="e">
        <f>VLOOKUP($C1039, Team_Batting___Dashboard[], 22, FALSE)/$AH1039</f>
        <v>#N/A</v>
      </c>
      <c r="BA1039" s="11" t="e">
        <f>VLOOKUP($C1039, 'FanGraphs - Team WAR Projected'!$B$2:$E$31, 4, FALSE)/162</f>
        <v>#N/A</v>
      </c>
      <c r="BB1039" s="11" t="e">
        <f t="shared" si="196"/>
        <v>#N/A</v>
      </c>
      <c r="BC1039" s="11" t="e">
        <f>VLOOKUP($C1039, FanGraphs_Standings[[Abbreviation]:[2024 Year to Date RS/G]], 6, FALSE)/$AH1039</f>
        <v>#N/A</v>
      </c>
      <c r="BD1039" s="11" t="e">
        <f>VLOOKUP($C1039, FanGraphs_Standings[[Abbreviation]:[2024 Projected Full Season RDif]], 19, FALSE)/162</f>
        <v>#N/A</v>
      </c>
      <c r="BE1039" s="11" t="e">
        <f t="shared" si="197"/>
        <v>#N/A</v>
      </c>
      <c r="BF1039" s="11" t="e">
        <f>VLOOKUP($C1039, FanGraphs_Standings[[Abbreviation]:[2024 Projected Full Season RDif]], 5, FALSE)</f>
        <v>#N/A</v>
      </c>
      <c r="BG1039" s="11" t="e">
        <f>VLOOKUP($C1039, FanGraphs_Standings[[Abbreviation]:[2024 Projected Full Season W%]], 18, FALSE)</f>
        <v>#N/A</v>
      </c>
      <c r="BH1039" s="11" t="e">
        <f t="shared" si="198"/>
        <v>#N/A</v>
      </c>
      <c r="BI1039" s="11" t="e">
        <f>VLOOKUP($C1039, 'Home Field Adv'!$A$2:$K$31, 11, FALSE)</f>
        <v>#N/A</v>
      </c>
      <c r="BL1039" s="12" t="str">
        <f t="shared" si="199"/>
        <v/>
      </c>
      <c r="BM1039" s="12" t="str">
        <f t="shared" si="189"/>
        <v/>
      </c>
      <c r="BN1039" s="12" t="str">
        <f t="shared" si="200"/>
        <v/>
      </c>
    </row>
    <row r="1040" spans="6:66" x14ac:dyDescent="0.45">
      <c r="F1040" s="11" t="e">
        <f>VLOOKUP($B1040, FanGraphs_Standings[[Abbreviation]:[2024 Year to Date G]], 2, FALSE)</f>
        <v>#N/A</v>
      </c>
      <c r="G1040" s="11" t="e">
        <f>_xlfn.IFNA(VLOOKUP($D1040, 'SP Per G'!$A$2:$D$1385, 3, FALSE),M1040)</f>
        <v>#N/A</v>
      </c>
      <c r="H1040" s="11" t="e">
        <f>IF(AND(ISNA(VLOOKUP($D1040, 'SP Per G'!$A$2:$D$1385, 4, FALSE)), ISTEXT($D1040)), G1040,IF(ISNA(VLOOKUP($D1040, 'SP Per G'!$A$2:$D$1385, 4, FALSE)), M1040, VLOOKUP($D1040, 'SP Per G'!$A$2:$D$1385, 4, FALSE)))</f>
        <v>#N/A</v>
      </c>
      <c r="I1040" s="11" t="e">
        <f t="shared" si="190"/>
        <v>#N/A</v>
      </c>
      <c r="J1040" s="11" t="e">
        <f>_xlfn.IFNA(VLOOKUP($D1040,Individual_Pitching___Dashboard[],18,FALSE),VLOOKUP(B1040,Team_Pitching___Dashboard[[Team]:[ERA]],17,FALSE))</f>
        <v>#N/A</v>
      </c>
      <c r="K1040" s="11" t="e">
        <f>_xlfn.IFNA(VLOOKUP($D1040, Individual_Pitching___Dashboard[], 20, FALSE), VLOOKUP(B1040,Team_Pitching___Dashboard[[Team]:[xFIP]],20,FALSE))</f>
        <v>#N/A</v>
      </c>
      <c r="L1040" s="11" t="e">
        <f>_xlfn.IFNA(VLOOKUP($D1040, Individual_Pitching___Advanced[], 21,FALSE), VLOOKUP(B1040, Team_Pitching___Advanced[], 20, FALSE))</f>
        <v>#N/A</v>
      </c>
      <c r="M1040" s="11" t="e">
        <f>VLOOKUP($B1040, 'Team Per G'!$A$2:$G$31, 7, FALSE)</f>
        <v>#N/A</v>
      </c>
      <c r="N1040" s="11" t="e">
        <f>VLOOKUP($B1040, 'FanGraphs - Team WAR Projected'!$B$2:$E$31, 3, FALSE)/162</f>
        <v>#N/A</v>
      </c>
      <c r="O1040" s="11" t="e">
        <f t="shared" si="191"/>
        <v>#N/A</v>
      </c>
      <c r="P1040" s="11" t="e">
        <f>VLOOKUP($B1040, Team_Pitching___Advanced[[Team]:[xFIP]], 19,FALSE)</f>
        <v>#N/A</v>
      </c>
      <c r="Q1040" s="11" t="e">
        <f>VLOOKUP($B1040, Team_Pitching___Advanced[], 20, FALSE)</f>
        <v>#N/A</v>
      </c>
      <c r="R1040" s="11" t="e">
        <f>VLOOKUP($B1040, Team_Batting___Dashboard[[Team]:[wOBA]], 16, FALSE)</f>
        <v>#N/A</v>
      </c>
      <c r="S1040" s="11" t="e">
        <f>VLOOKUP($B1040, Team_Batting___Advanced[[Team]:[OPS]], 9, FALSE)</f>
        <v>#N/A</v>
      </c>
      <c r="T1040" s="11" t="e">
        <f>VLOOKUP($B1040, Team_Batting___Advanced[], 19, FALSE)</f>
        <v>#N/A</v>
      </c>
      <c r="U1040" s="11" t="e">
        <f>VLOOKUP($B1040, 'Team Per G'!$A$2:$G$31, 3, FALSE)</f>
        <v>#N/A</v>
      </c>
      <c r="V1040" s="11" t="e">
        <f>VLOOKUP($B1040, 'Team Per G'!$A$2:$G$31, 5, FALSE)</f>
        <v>#N/A</v>
      </c>
      <c r="W1040" s="11" t="e">
        <f>VLOOKUP($B1040, 'Team Per G'!$A$2:$G$31, 4, FALSE)</f>
        <v>#N/A</v>
      </c>
      <c r="X1040" s="11" t="e">
        <f>VLOOKUP($B1040, Team_Batting___Dashboard[], 22, FALSE)/$F1040</f>
        <v>#N/A</v>
      </c>
      <c r="Y1040" s="11" t="e">
        <f>VLOOKUP($B1040, 'FanGraphs - Team WAR Projected'!$B$2:$E$31, 4, FALSE)/162</f>
        <v>#N/A</v>
      </c>
      <c r="Z1040" s="11" t="e">
        <f t="shared" si="192"/>
        <v>#N/A</v>
      </c>
      <c r="AA1040" s="11" t="e">
        <f>VLOOKUP($B1040, FanGraphs_Standings[[Abbreviation]:[2024 Year to Date RS/G]], 6, FALSE)/$F1040</f>
        <v>#N/A</v>
      </c>
      <c r="AB1040" s="11" t="e">
        <f>VLOOKUP($B1040, FanGraphs_Standings[[Abbreviation]:[2024 Projected Full Season RDif]], 19, FALSE)/162</f>
        <v>#N/A</v>
      </c>
      <c r="AC1040" s="11" t="e">
        <f t="shared" si="201"/>
        <v>#N/A</v>
      </c>
      <c r="AD1040" s="11" t="e">
        <f>VLOOKUP($B1040, FanGraphs_Standings[[Abbreviation]:[2024 Projected Full Season RDif]], 5, FALSE)</f>
        <v>#N/A</v>
      </c>
      <c r="AE1040" s="11" t="e">
        <f>VLOOKUP($B1040, FanGraphs_Standings[[Abbreviation]:[2024 Projected Full Season W%]], 18, FALSE)</f>
        <v>#N/A</v>
      </c>
      <c r="AF1040" s="11" t="e">
        <f t="shared" si="193"/>
        <v>#N/A</v>
      </c>
      <c r="AG1040" s="11" t="e">
        <f>VLOOKUP($B1040, 'Home Field Adv'!$A$2:$I$31, 9, FALSE)</f>
        <v>#N/A</v>
      </c>
      <c r="AH1040" s="11" t="e">
        <f>VLOOKUP($C1040, FanGraphs_Standings[[Abbreviation]:[2024 Year to Date G]], 2, FALSE)</f>
        <v>#N/A</v>
      </c>
      <c r="AI1040" s="11" t="e">
        <f>_xlfn.IFNA(VLOOKUP($E1040, 'SP Per G'!$A$2:$D$1385, 3, FALSE), AO1040)</f>
        <v>#N/A</v>
      </c>
      <c r="AJ1040" s="11" t="e">
        <f>IF(AND(ISNA(VLOOKUP($E1040, 'SP Per G'!$A$2:$D$1385, 4, FALSE)), ISTEXT($E1040)), AI1040,IF(ISNA(VLOOKUP($E1040, 'SP Per G'!$A$2:$D$1385, 4, FALSE)), AO1040, VLOOKUP($E1040, 'SP Per G'!$A$2:$D$1385, 4, FALSE)))</f>
        <v>#N/A</v>
      </c>
      <c r="AK1040" s="11" t="e">
        <f t="shared" si="194"/>
        <v>#N/A</v>
      </c>
      <c r="AL1040" s="11" t="e">
        <f>_xlfn.IFNA(VLOOKUP($E1040, Individual_Pitching___Dashboard[], 18, FALSE), VLOOKUP($C1040,Team_Pitching___Advanced[[Team]:[SIERA]],16,FALSE))</f>
        <v>#N/A</v>
      </c>
      <c r="AM1040" s="11" t="e">
        <f>_xlfn.IFNA(VLOOKUP($E1040, Individual_Pitching___Dashboard[], 20, FALSE), VLOOKUP($C1040,Team_Pitching___Advanced[[Team]:[xFIP]],19,FALSE))</f>
        <v>#N/A</v>
      </c>
      <c r="AN1040" s="11" t="e">
        <f>_xlfn.IFNA(VLOOKUP($E1040,Individual_Pitching___Advanced[],21,FALSE),VLOOKUP($C1040,Team_Pitching___Advanced[[Team]:[SIERA]],20,FALSE))</f>
        <v>#N/A</v>
      </c>
      <c r="AO1040" s="11" t="e">
        <f>VLOOKUP($C1040, 'Team Per G'!$A$2:$G$31, 7, FALSE)</f>
        <v>#N/A</v>
      </c>
      <c r="AP1040" s="11" t="e">
        <f>VLOOKUP($C1040, 'FanGraphs - Team WAR Projected'!$B$2:$E$31, 3, FALSE)/162</f>
        <v>#N/A</v>
      </c>
      <c r="AQ1040" s="11" t="e">
        <f t="shared" si="195"/>
        <v>#N/A</v>
      </c>
      <c r="AR1040" s="11" t="e">
        <f>VLOOKUP($C1040, Team_Pitching___Advanced[[Team]:[xFIP]], 19,FALSE)</f>
        <v>#N/A</v>
      </c>
      <c r="AS1040" s="11" t="e">
        <f>VLOOKUP($C1040, Team_Pitching___Advanced[], 20, FALSE)</f>
        <v>#N/A</v>
      </c>
      <c r="AT1040" s="11" t="e">
        <f>VLOOKUP($C1040, Team_Batting___Dashboard[[Team]:[wOBA]], 16, FALSE)</f>
        <v>#N/A</v>
      </c>
      <c r="AU1040" s="11" t="e">
        <f>VLOOKUP($C1040, Team_Batting___Advanced[[Team]:[OPS]], 9, FALSE)</f>
        <v>#N/A</v>
      </c>
      <c r="AV1040" s="11" t="e">
        <f>VLOOKUP($C1040, Team_Batting___Advanced[], 19, FALSE)</f>
        <v>#N/A</v>
      </c>
      <c r="AW1040" s="11" t="e">
        <f>VLOOKUP($C1040, 'Team Per G'!$A$2:$G$31, 3, FALSE)</f>
        <v>#N/A</v>
      </c>
      <c r="AX1040" s="11" t="e">
        <f>VLOOKUP($C1040, 'Team Per G'!$A$2:$G$31, 5, FALSE)</f>
        <v>#N/A</v>
      </c>
      <c r="AY1040" s="11" t="e">
        <f>VLOOKUP($C1040, 'Team Per G'!$A$2:$G$31, 4, FALSE)</f>
        <v>#N/A</v>
      </c>
      <c r="AZ1040" s="11" t="e">
        <f>VLOOKUP($C1040, Team_Batting___Dashboard[], 22, FALSE)/$AH1040</f>
        <v>#N/A</v>
      </c>
      <c r="BA1040" s="11" t="e">
        <f>VLOOKUP($C1040, 'FanGraphs - Team WAR Projected'!$B$2:$E$31, 4, FALSE)/162</f>
        <v>#N/A</v>
      </c>
      <c r="BB1040" s="11" t="e">
        <f t="shared" si="196"/>
        <v>#N/A</v>
      </c>
      <c r="BC1040" s="11" t="e">
        <f>VLOOKUP($C1040, FanGraphs_Standings[[Abbreviation]:[2024 Year to Date RS/G]], 6, FALSE)/$AH1040</f>
        <v>#N/A</v>
      </c>
      <c r="BD1040" s="11" t="e">
        <f>VLOOKUP($C1040, FanGraphs_Standings[[Abbreviation]:[2024 Projected Full Season RDif]], 19, FALSE)/162</f>
        <v>#N/A</v>
      </c>
      <c r="BE1040" s="11" t="e">
        <f t="shared" si="197"/>
        <v>#N/A</v>
      </c>
      <c r="BF1040" s="11" t="e">
        <f>VLOOKUP($C1040, FanGraphs_Standings[[Abbreviation]:[2024 Projected Full Season RDif]], 5, FALSE)</f>
        <v>#N/A</v>
      </c>
      <c r="BG1040" s="11" t="e">
        <f>VLOOKUP($C1040, FanGraphs_Standings[[Abbreviation]:[2024 Projected Full Season W%]], 18, FALSE)</f>
        <v>#N/A</v>
      </c>
      <c r="BH1040" s="11" t="e">
        <f t="shared" si="198"/>
        <v>#N/A</v>
      </c>
      <c r="BI1040" s="11" t="e">
        <f>VLOOKUP($C1040, 'Home Field Adv'!$A$2:$K$31, 11, FALSE)</f>
        <v>#N/A</v>
      </c>
      <c r="BL1040" s="12" t="str">
        <f t="shared" si="199"/>
        <v/>
      </c>
      <c r="BM1040" s="12" t="str">
        <f t="shared" si="189"/>
        <v/>
      </c>
      <c r="BN1040" s="12" t="str">
        <f t="shared" si="200"/>
        <v/>
      </c>
    </row>
    <row r="1041" spans="6:66" x14ac:dyDescent="0.45">
      <c r="F1041" s="11" t="e">
        <f>VLOOKUP($B1041, FanGraphs_Standings[[Abbreviation]:[2024 Year to Date G]], 2, FALSE)</f>
        <v>#N/A</v>
      </c>
      <c r="G1041" s="11" t="e">
        <f>_xlfn.IFNA(VLOOKUP($D1041, 'SP Per G'!$A$2:$D$1385, 3, FALSE),M1041)</f>
        <v>#N/A</v>
      </c>
      <c r="H1041" s="11" t="e">
        <f>IF(AND(ISNA(VLOOKUP($D1041, 'SP Per G'!$A$2:$D$1385, 4, FALSE)), ISTEXT($D1041)), G1041,IF(ISNA(VLOOKUP($D1041, 'SP Per G'!$A$2:$D$1385, 4, FALSE)), M1041, VLOOKUP($D1041, 'SP Per G'!$A$2:$D$1385, 4, FALSE)))</f>
        <v>#N/A</v>
      </c>
      <c r="I1041" s="11" t="e">
        <f t="shared" si="190"/>
        <v>#N/A</v>
      </c>
      <c r="J1041" s="11" t="e">
        <f>_xlfn.IFNA(VLOOKUP($D1041,Individual_Pitching___Dashboard[],18,FALSE),VLOOKUP(B1041,Team_Pitching___Dashboard[[Team]:[ERA]],17,FALSE))</f>
        <v>#N/A</v>
      </c>
      <c r="K1041" s="11" t="e">
        <f>_xlfn.IFNA(VLOOKUP($D1041, Individual_Pitching___Dashboard[], 20, FALSE), VLOOKUP(B1041,Team_Pitching___Dashboard[[Team]:[xFIP]],20,FALSE))</f>
        <v>#N/A</v>
      </c>
      <c r="L1041" s="11" t="e">
        <f>_xlfn.IFNA(VLOOKUP($D1041, Individual_Pitching___Advanced[], 21,FALSE), VLOOKUP(B1041, Team_Pitching___Advanced[], 20, FALSE))</f>
        <v>#N/A</v>
      </c>
      <c r="M1041" s="11" t="e">
        <f>VLOOKUP($B1041, 'Team Per G'!$A$2:$G$31, 7, FALSE)</f>
        <v>#N/A</v>
      </c>
      <c r="N1041" s="11" t="e">
        <f>VLOOKUP($B1041, 'FanGraphs - Team WAR Projected'!$B$2:$E$31, 3, FALSE)/162</f>
        <v>#N/A</v>
      </c>
      <c r="O1041" s="11" t="e">
        <f t="shared" si="191"/>
        <v>#N/A</v>
      </c>
      <c r="P1041" s="11" t="e">
        <f>VLOOKUP($B1041, Team_Pitching___Advanced[[Team]:[xFIP]], 19,FALSE)</f>
        <v>#N/A</v>
      </c>
      <c r="Q1041" s="11" t="e">
        <f>VLOOKUP($B1041, Team_Pitching___Advanced[], 20, FALSE)</f>
        <v>#N/A</v>
      </c>
      <c r="R1041" s="11" t="e">
        <f>VLOOKUP($B1041, Team_Batting___Dashboard[[Team]:[wOBA]], 16, FALSE)</f>
        <v>#N/A</v>
      </c>
      <c r="S1041" s="11" t="e">
        <f>VLOOKUP($B1041, Team_Batting___Advanced[[Team]:[OPS]], 9, FALSE)</f>
        <v>#N/A</v>
      </c>
      <c r="T1041" s="11" t="e">
        <f>VLOOKUP($B1041, Team_Batting___Advanced[], 19, FALSE)</f>
        <v>#N/A</v>
      </c>
      <c r="U1041" s="11" t="e">
        <f>VLOOKUP($B1041, 'Team Per G'!$A$2:$G$31, 3, FALSE)</f>
        <v>#N/A</v>
      </c>
      <c r="V1041" s="11" t="e">
        <f>VLOOKUP($B1041, 'Team Per G'!$A$2:$G$31, 5, FALSE)</f>
        <v>#N/A</v>
      </c>
      <c r="W1041" s="11" t="e">
        <f>VLOOKUP($B1041, 'Team Per G'!$A$2:$G$31, 4, FALSE)</f>
        <v>#N/A</v>
      </c>
      <c r="X1041" s="11" t="e">
        <f>VLOOKUP($B1041, Team_Batting___Dashboard[], 22, FALSE)/$F1041</f>
        <v>#N/A</v>
      </c>
      <c r="Y1041" s="11" t="e">
        <f>VLOOKUP($B1041, 'FanGraphs - Team WAR Projected'!$B$2:$E$31, 4, FALSE)/162</f>
        <v>#N/A</v>
      </c>
      <c r="Z1041" s="11" t="e">
        <f t="shared" si="192"/>
        <v>#N/A</v>
      </c>
      <c r="AA1041" s="11" t="e">
        <f>VLOOKUP($B1041, FanGraphs_Standings[[Abbreviation]:[2024 Year to Date RS/G]], 6, FALSE)/$F1041</f>
        <v>#N/A</v>
      </c>
      <c r="AB1041" s="11" t="e">
        <f>VLOOKUP($B1041, FanGraphs_Standings[[Abbreviation]:[2024 Projected Full Season RDif]], 19, FALSE)/162</f>
        <v>#N/A</v>
      </c>
      <c r="AC1041" s="11" t="e">
        <f t="shared" si="201"/>
        <v>#N/A</v>
      </c>
      <c r="AD1041" s="11" t="e">
        <f>VLOOKUP($B1041, FanGraphs_Standings[[Abbreviation]:[2024 Projected Full Season RDif]], 5, FALSE)</f>
        <v>#N/A</v>
      </c>
      <c r="AE1041" s="11" t="e">
        <f>VLOOKUP($B1041, FanGraphs_Standings[[Abbreviation]:[2024 Projected Full Season W%]], 18, FALSE)</f>
        <v>#N/A</v>
      </c>
      <c r="AF1041" s="11" t="e">
        <f t="shared" si="193"/>
        <v>#N/A</v>
      </c>
      <c r="AG1041" s="11" t="e">
        <f>VLOOKUP($B1041, 'Home Field Adv'!$A$2:$I$31, 9, FALSE)</f>
        <v>#N/A</v>
      </c>
      <c r="AH1041" s="11" t="e">
        <f>VLOOKUP($C1041, FanGraphs_Standings[[Abbreviation]:[2024 Year to Date G]], 2, FALSE)</f>
        <v>#N/A</v>
      </c>
      <c r="AI1041" s="11" t="e">
        <f>_xlfn.IFNA(VLOOKUP($E1041, 'SP Per G'!$A$2:$D$1385, 3, FALSE), AO1041)</f>
        <v>#N/A</v>
      </c>
      <c r="AJ1041" s="11" t="e">
        <f>IF(AND(ISNA(VLOOKUP($E1041, 'SP Per G'!$A$2:$D$1385, 4, FALSE)), ISTEXT($E1041)), AI1041,IF(ISNA(VLOOKUP($E1041, 'SP Per G'!$A$2:$D$1385, 4, FALSE)), AO1041, VLOOKUP($E1041, 'SP Per G'!$A$2:$D$1385, 4, FALSE)))</f>
        <v>#N/A</v>
      </c>
      <c r="AK1041" s="11" t="e">
        <f t="shared" si="194"/>
        <v>#N/A</v>
      </c>
      <c r="AL1041" s="11" t="e">
        <f>_xlfn.IFNA(VLOOKUP($E1041, Individual_Pitching___Dashboard[], 18, FALSE), VLOOKUP($C1041,Team_Pitching___Advanced[[Team]:[SIERA]],16,FALSE))</f>
        <v>#N/A</v>
      </c>
      <c r="AM1041" s="11" t="e">
        <f>_xlfn.IFNA(VLOOKUP($E1041, Individual_Pitching___Dashboard[], 20, FALSE), VLOOKUP($C1041,Team_Pitching___Advanced[[Team]:[xFIP]],19,FALSE))</f>
        <v>#N/A</v>
      </c>
      <c r="AN1041" s="11" t="e">
        <f>_xlfn.IFNA(VLOOKUP($E1041,Individual_Pitching___Advanced[],21,FALSE),VLOOKUP($C1041,Team_Pitching___Advanced[[Team]:[SIERA]],20,FALSE))</f>
        <v>#N/A</v>
      </c>
      <c r="AO1041" s="11" t="e">
        <f>VLOOKUP($C1041, 'Team Per G'!$A$2:$G$31, 7, FALSE)</f>
        <v>#N/A</v>
      </c>
      <c r="AP1041" s="11" t="e">
        <f>VLOOKUP($C1041, 'FanGraphs - Team WAR Projected'!$B$2:$E$31, 3, FALSE)/162</f>
        <v>#N/A</v>
      </c>
      <c r="AQ1041" s="11" t="e">
        <f t="shared" si="195"/>
        <v>#N/A</v>
      </c>
      <c r="AR1041" s="11" t="e">
        <f>VLOOKUP($C1041, Team_Pitching___Advanced[[Team]:[xFIP]], 19,FALSE)</f>
        <v>#N/A</v>
      </c>
      <c r="AS1041" s="11" t="e">
        <f>VLOOKUP($C1041, Team_Pitching___Advanced[], 20, FALSE)</f>
        <v>#N/A</v>
      </c>
      <c r="AT1041" s="11" t="e">
        <f>VLOOKUP($C1041, Team_Batting___Dashboard[[Team]:[wOBA]], 16, FALSE)</f>
        <v>#N/A</v>
      </c>
      <c r="AU1041" s="11" t="e">
        <f>VLOOKUP($C1041, Team_Batting___Advanced[[Team]:[OPS]], 9, FALSE)</f>
        <v>#N/A</v>
      </c>
      <c r="AV1041" s="11" t="e">
        <f>VLOOKUP($C1041, Team_Batting___Advanced[], 19, FALSE)</f>
        <v>#N/A</v>
      </c>
      <c r="AW1041" s="11" t="e">
        <f>VLOOKUP($C1041, 'Team Per G'!$A$2:$G$31, 3, FALSE)</f>
        <v>#N/A</v>
      </c>
      <c r="AX1041" s="11" t="e">
        <f>VLOOKUP($C1041, 'Team Per G'!$A$2:$G$31, 5, FALSE)</f>
        <v>#N/A</v>
      </c>
      <c r="AY1041" s="11" t="e">
        <f>VLOOKUP($C1041, 'Team Per G'!$A$2:$G$31, 4, FALSE)</f>
        <v>#N/A</v>
      </c>
      <c r="AZ1041" s="11" t="e">
        <f>VLOOKUP($C1041, Team_Batting___Dashboard[], 22, FALSE)/$AH1041</f>
        <v>#N/A</v>
      </c>
      <c r="BA1041" s="11" t="e">
        <f>VLOOKUP($C1041, 'FanGraphs - Team WAR Projected'!$B$2:$E$31, 4, FALSE)/162</f>
        <v>#N/A</v>
      </c>
      <c r="BB1041" s="11" t="e">
        <f t="shared" si="196"/>
        <v>#N/A</v>
      </c>
      <c r="BC1041" s="11" t="e">
        <f>VLOOKUP($C1041, FanGraphs_Standings[[Abbreviation]:[2024 Year to Date RS/G]], 6, FALSE)/$AH1041</f>
        <v>#N/A</v>
      </c>
      <c r="BD1041" s="11" t="e">
        <f>VLOOKUP($C1041, FanGraphs_Standings[[Abbreviation]:[2024 Projected Full Season RDif]], 19, FALSE)/162</f>
        <v>#N/A</v>
      </c>
      <c r="BE1041" s="11" t="e">
        <f t="shared" si="197"/>
        <v>#N/A</v>
      </c>
      <c r="BF1041" s="11" t="e">
        <f>VLOOKUP($C1041, FanGraphs_Standings[[Abbreviation]:[2024 Projected Full Season RDif]], 5, FALSE)</f>
        <v>#N/A</v>
      </c>
      <c r="BG1041" s="11" t="e">
        <f>VLOOKUP($C1041, FanGraphs_Standings[[Abbreviation]:[2024 Projected Full Season W%]], 18, FALSE)</f>
        <v>#N/A</v>
      </c>
      <c r="BH1041" s="11" t="e">
        <f t="shared" si="198"/>
        <v>#N/A</v>
      </c>
      <c r="BI1041" s="11" t="e">
        <f>VLOOKUP($C1041, 'Home Field Adv'!$A$2:$K$31, 11, FALSE)</f>
        <v>#N/A</v>
      </c>
      <c r="BL1041" s="12" t="str">
        <f t="shared" si="199"/>
        <v/>
      </c>
      <c r="BM1041" s="12" t="str">
        <f t="shared" si="189"/>
        <v/>
      </c>
      <c r="BN1041" s="12" t="str">
        <f t="shared" si="200"/>
        <v/>
      </c>
    </row>
    <row r="1042" spans="6:66" x14ac:dyDescent="0.45">
      <c r="F1042" s="11" t="e">
        <f>VLOOKUP($B1042, FanGraphs_Standings[[Abbreviation]:[2024 Year to Date G]], 2, FALSE)</f>
        <v>#N/A</v>
      </c>
      <c r="G1042" s="11" t="e">
        <f>_xlfn.IFNA(VLOOKUP($D1042, 'SP Per G'!$A$2:$D$1385, 3, FALSE),M1042)</f>
        <v>#N/A</v>
      </c>
      <c r="H1042" s="11" t="e">
        <f>IF(AND(ISNA(VLOOKUP($D1042, 'SP Per G'!$A$2:$D$1385, 4, FALSE)), ISTEXT($D1042)), G1042,IF(ISNA(VLOOKUP($D1042, 'SP Per G'!$A$2:$D$1385, 4, FALSE)), M1042, VLOOKUP($D1042, 'SP Per G'!$A$2:$D$1385, 4, FALSE)))</f>
        <v>#N/A</v>
      </c>
      <c r="I1042" s="11" t="e">
        <f t="shared" si="190"/>
        <v>#N/A</v>
      </c>
      <c r="J1042" s="11" t="e">
        <f>_xlfn.IFNA(VLOOKUP($D1042,Individual_Pitching___Dashboard[],18,FALSE),VLOOKUP(B1042,Team_Pitching___Dashboard[[Team]:[ERA]],17,FALSE))</f>
        <v>#N/A</v>
      </c>
      <c r="K1042" s="11" t="e">
        <f>_xlfn.IFNA(VLOOKUP($D1042, Individual_Pitching___Dashboard[], 20, FALSE), VLOOKUP(B1042,Team_Pitching___Dashboard[[Team]:[xFIP]],20,FALSE))</f>
        <v>#N/A</v>
      </c>
      <c r="L1042" s="11" t="e">
        <f>_xlfn.IFNA(VLOOKUP($D1042, Individual_Pitching___Advanced[], 21,FALSE), VLOOKUP(B1042, Team_Pitching___Advanced[], 20, FALSE))</f>
        <v>#N/A</v>
      </c>
      <c r="M1042" s="11" t="e">
        <f>VLOOKUP($B1042, 'Team Per G'!$A$2:$G$31, 7, FALSE)</f>
        <v>#N/A</v>
      </c>
      <c r="N1042" s="11" t="e">
        <f>VLOOKUP($B1042, 'FanGraphs - Team WAR Projected'!$B$2:$E$31, 3, FALSE)/162</f>
        <v>#N/A</v>
      </c>
      <c r="O1042" s="11" t="e">
        <f t="shared" si="191"/>
        <v>#N/A</v>
      </c>
      <c r="P1042" s="11" t="e">
        <f>VLOOKUP($B1042, Team_Pitching___Advanced[[Team]:[xFIP]], 19,FALSE)</f>
        <v>#N/A</v>
      </c>
      <c r="Q1042" s="11" t="e">
        <f>VLOOKUP($B1042, Team_Pitching___Advanced[], 20, FALSE)</f>
        <v>#N/A</v>
      </c>
      <c r="R1042" s="11" t="e">
        <f>VLOOKUP($B1042, Team_Batting___Dashboard[[Team]:[wOBA]], 16, FALSE)</f>
        <v>#N/A</v>
      </c>
      <c r="S1042" s="11" t="e">
        <f>VLOOKUP($B1042, Team_Batting___Advanced[[Team]:[OPS]], 9, FALSE)</f>
        <v>#N/A</v>
      </c>
      <c r="T1042" s="11" t="e">
        <f>VLOOKUP($B1042, Team_Batting___Advanced[], 19, FALSE)</f>
        <v>#N/A</v>
      </c>
      <c r="U1042" s="11" t="e">
        <f>VLOOKUP($B1042, 'Team Per G'!$A$2:$G$31, 3, FALSE)</f>
        <v>#N/A</v>
      </c>
      <c r="V1042" s="11" t="e">
        <f>VLOOKUP($B1042, 'Team Per G'!$A$2:$G$31, 5, FALSE)</f>
        <v>#N/A</v>
      </c>
      <c r="W1042" s="11" t="e">
        <f>VLOOKUP($B1042, 'Team Per G'!$A$2:$G$31, 4, FALSE)</f>
        <v>#N/A</v>
      </c>
      <c r="X1042" s="11" t="e">
        <f>VLOOKUP($B1042, Team_Batting___Dashboard[], 22, FALSE)/$F1042</f>
        <v>#N/A</v>
      </c>
      <c r="Y1042" s="11" t="e">
        <f>VLOOKUP($B1042, 'FanGraphs - Team WAR Projected'!$B$2:$E$31, 4, FALSE)/162</f>
        <v>#N/A</v>
      </c>
      <c r="Z1042" s="11" t="e">
        <f t="shared" si="192"/>
        <v>#N/A</v>
      </c>
      <c r="AA1042" s="11" t="e">
        <f>VLOOKUP($B1042, FanGraphs_Standings[[Abbreviation]:[2024 Year to Date RS/G]], 6, FALSE)/$F1042</f>
        <v>#N/A</v>
      </c>
      <c r="AB1042" s="11" t="e">
        <f>VLOOKUP($B1042, FanGraphs_Standings[[Abbreviation]:[2024 Projected Full Season RDif]], 19, FALSE)/162</f>
        <v>#N/A</v>
      </c>
      <c r="AC1042" s="11" t="e">
        <f t="shared" si="201"/>
        <v>#N/A</v>
      </c>
      <c r="AD1042" s="11" t="e">
        <f>VLOOKUP($B1042, FanGraphs_Standings[[Abbreviation]:[2024 Projected Full Season RDif]], 5, FALSE)</f>
        <v>#N/A</v>
      </c>
      <c r="AE1042" s="11" t="e">
        <f>VLOOKUP($B1042, FanGraphs_Standings[[Abbreviation]:[2024 Projected Full Season W%]], 18, FALSE)</f>
        <v>#N/A</v>
      </c>
      <c r="AF1042" s="11" t="e">
        <f t="shared" si="193"/>
        <v>#N/A</v>
      </c>
      <c r="AG1042" s="11" t="e">
        <f>VLOOKUP($B1042, 'Home Field Adv'!$A$2:$I$31, 9, FALSE)</f>
        <v>#N/A</v>
      </c>
      <c r="AH1042" s="11" t="e">
        <f>VLOOKUP($C1042, FanGraphs_Standings[[Abbreviation]:[2024 Year to Date G]], 2, FALSE)</f>
        <v>#N/A</v>
      </c>
      <c r="AI1042" s="11" t="e">
        <f>_xlfn.IFNA(VLOOKUP($E1042, 'SP Per G'!$A$2:$D$1385, 3, FALSE), AO1042)</f>
        <v>#N/A</v>
      </c>
      <c r="AJ1042" s="11" t="e">
        <f>IF(AND(ISNA(VLOOKUP($E1042, 'SP Per G'!$A$2:$D$1385, 4, FALSE)), ISTEXT($E1042)), AI1042,IF(ISNA(VLOOKUP($E1042, 'SP Per G'!$A$2:$D$1385, 4, FALSE)), AO1042, VLOOKUP($E1042, 'SP Per G'!$A$2:$D$1385, 4, FALSE)))</f>
        <v>#N/A</v>
      </c>
      <c r="AK1042" s="11" t="e">
        <f t="shared" si="194"/>
        <v>#N/A</v>
      </c>
      <c r="AL1042" s="11" t="e">
        <f>_xlfn.IFNA(VLOOKUP($E1042, Individual_Pitching___Dashboard[], 18, FALSE), VLOOKUP($C1042,Team_Pitching___Advanced[[Team]:[SIERA]],16,FALSE))</f>
        <v>#N/A</v>
      </c>
      <c r="AM1042" s="11" t="e">
        <f>_xlfn.IFNA(VLOOKUP($E1042, Individual_Pitching___Dashboard[], 20, FALSE), VLOOKUP($C1042,Team_Pitching___Advanced[[Team]:[xFIP]],19,FALSE))</f>
        <v>#N/A</v>
      </c>
      <c r="AN1042" s="11" t="e">
        <f>_xlfn.IFNA(VLOOKUP($E1042,Individual_Pitching___Advanced[],21,FALSE),VLOOKUP($C1042,Team_Pitching___Advanced[[Team]:[SIERA]],20,FALSE))</f>
        <v>#N/A</v>
      </c>
      <c r="AO1042" s="11" t="e">
        <f>VLOOKUP($C1042, 'Team Per G'!$A$2:$G$31, 7, FALSE)</f>
        <v>#N/A</v>
      </c>
      <c r="AP1042" s="11" t="e">
        <f>VLOOKUP($C1042, 'FanGraphs - Team WAR Projected'!$B$2:$E$31, 3, FALSE)/162</f>
        <v>#N/A</v>
      </c>
      <c r="AQ1042" s="11" t="e">
        <f t="shared" si="195"/>
        <v>#N/A</v>
      </c>
      <c r="AR1042" s="11" t="e">
        <f>VLOOKUP($C1042, Team_Pitching___Advanced[[Team]:[xFIP]], 19,FALSE)</f>
        <v>#N/A</v>
      </c>
      <c r="AS1042" s="11" t="e">
        <f>VLOOKUP($C1042, Team_Pitching___Advanced[], 20, FALSE)</f>
        <v>#N/A</v>
      </c>
      <c r="AT1042" s="11" t="e">
        <f>VLOOKUP($C1042, Team_Batting___Dashboard[[Team]:[wOBA]], 16, FALSE)</f>
        <v>#N/A</v>
      </c>
      <c r="AU1042" s="11" t="e">
        <f>VLOOKUP($C1042, Team_Batting___Advanced[[Team]:[OPS]], 9, FALSE)</f>
        <v>#N/A</v>
      </c>
      <c r="AV1042" s="11" t="e">
        <f>VLOOKUP($C1042, Team_Batting___Advanced[], 19, FALSE)</f>
        <v>#N/A</v>
      </c>
      <c r="AW1042" s="11" t="e">
        <f>VLOOKUP($C1042, 'Team Per G'!$A$2:$G$31, 3, FALSE)</f>
        <v>#N/A</v>
      </c>
      <c r="AX1042" s="11" t="e">
        <f>VLOOKUP($C1042, 'Team Per G'!$A$2:$G$31, 5, FALSE)</f>
        <v>#N/A</v>
      </c>
      <c r="AY1042" s="11" t="e">
        <f>VLOOKUP($C1042, 'Team Per G'!$A$2:$G$31, 4, FALSE)</f>
        <v>#N/A</v>
      </c>
      <c r="AZ1042" s="11" t="e">
        <f>VLOOKUP($C1042, Team_Batting___Dashboard[], 22, FALSE)/$AH1042</f>
        <v>#N/A</v>
      </c>
      <c r="BA1042" s="11" t="e">
        <f>VLOOKUP($C1042, 'FanGraphs - Team WAR Projected'!$B$2:$E$31, 4, FALSE)/162</f>
        <v>#N/A</v>
      </c>
      <c r="BB1042" s="11" t="e">
        <f t="shared" si="196"/>
        <v>#N/A</v>
      </c>
      <c r="BC1042" s="11" t="e">
        <f>VLOOKUP($C1042, FanGraphs_Standings[[Abbreviation]:[2024 Year to Date RS/G]], 6, FALSE)/$AH1042</f>
        <v>#N/A</v>
      </c>
      <c r="BD1042" s="11" t="e">
        <f>VLOOKUP($C1042, FanGraphs_Standings[[Abbreviation]:[2024 Projected Full Season RDif]], 19, FALSE)/162</f>
        <v>#N/A</v>
      </c>
      <c r="BE1042" s="11" t="e">
        <f t="shared" si="197"/>
        <v>#N/A</v>
      </c>
      <c r="BF1042" s="11" t="e">
        <f>VLOOKUP($C1042, FanGraphs_Standings[[Abbreviation]:[2024 Projected Full Season RDif]], 5, FALSE)</f>
        <v>#N/A</v>
      </c>
      <c r="BG1042" s="11" t="e">
        <f>VLOOKUP($C1042, FanGraphs_Standings[[Abbreviation]:[2024 Projected Full Season W%]], 18, FALSE)</f>
        <v>#N/A</v>
      </c>
      <c r="BH1042" s="11" t="e">
        <f t="shared" si="198"/>
        <v>#N/A</v>
      </c>
      <c r="BI1042" s="11" t="e">
        <f>VLOOKUP($C1042, 'Home Field Adv'!$A$2:$K$31, 11, FALSE)</f>
        <v>#N/A</v>
      </c>
      <c r="BL1042" s="12" t="str">
        <f t="shared" si="199"/>
        <v/>
      </c>
      <c r="BM1042" s="12" t="str">
        <f t="shared" si="189"/>
        <v/>
      </c>
      <c r="BN1042" s="12" t="str">
        <f t="shared" si="200"/>
        <v/>
      </c>
    </row>
    <row r="1043" spans="6:66" x14ac:dyDescent="0.45">
      <c r="F1043" s="11" t="e">
        <f>VLOOKUP($B1043, FanGraphs_Standings[[Abbreviation]:[2024 Year to Date G]], 2, FALSE)</f>
        <v>#N/A</v>
      </c>
      <c r="G1043" s="11" t="e">
        <f>_xlfn.IFNA(VLOOKUP($D1043, 'SP Per G'!$A$2:$D$1385, 3, FALSE),M1043)</f>
        <v>#N/A</v>
      </c>
      <c r="H1043" s="11" t="e">
        <f>IF(AND(ISNA(VLOOKUP($D1043, 'SP Per G'!$A$2:$D$1385, 4, FALSE)), ISTEXT($D1043)), G1043,IF(ISNA(VLOOKUP($D1043, 'SP Per G'!$A$2:$D$1385, 4, FALSE)), M1043, VLOOKUP($D1043, 'SP Per G'!$A$2:$D$1385, 4, FALSE)))</f>
        <v>#N/A</v>
      </c>
      <c r="I1043" s="11" t="e">
        <f t="shared" si="190"/>
        <v>#N/A</v>
      </c>
      <c r="J1043" s="11" t="e">
        <f>_xlfn.IFNA(VLOOKUP($D1043,Individual_Pitching___Dashboard[],18,FALSE),VLOOKUP(B1043,Team_Pitching___Dashboard[[Team]:[ERA]],17,FALSE))</f>
        <v>#N/A</v>
      </c>
      <c r="K1043" s="11" t="e">
        <f>_xlfn.IFNA(VLOOKUP($D1043, Individual_Pitching___Dashboard[], 20, FALSE), VLOOKUP(B1043,Team_Pitching___Dashboard[[Team]:[xFIP]],20,FALSE))</f>
        <v>#N/A</v>
      </c>
      <c r="L1043" s="11" t="e">
        <f>_xlfn.IFNA(VLOOKUP($D1043, Individual_Pitching___Advanced[], 21,FALSE), VLOOKUP(B1043, Team_Pitching___Advanced[], 20, FALSE))</f>
        <v>#N/A</v>
      </c>
      <c r="M1043" s="11" t="e">
        <f>VLOOKUP($B1043, 'Team Per G'!$A$2:$G$31, 7, FALSE)</f>
        <v>#N/A</v>
      </c>
      <c r="N1043" s="11" t="e">
        <f>VLOOKUP($B1043, 'FanGraphs - Team WAR Projected'!$B$2:$E$31, 3, FALSE)/162</f>
        <v>#N/A</v>
      </c>
      <c r="O1043" s="11" t="e">
        <f t="shared" si="191"/>
        <v>#N/A</v>
      </c>
      <c r="P1043" s="11" t="e">
        <f>VLOOKUP($B1043, Team_Pitching___Advanced[[Team]:[xFIP]], 19,FALSE)</f>
        <v>#N/A</v>
      </c>
      <c r="Q1043" s="11" t="e">
        <f>VLOOKUP($B1043, Team_Pitching___Advanced[], 20, FALSE)</f>
        <v>#N/A</v>
      </c>
      <c r="R1043" s="11" t="e">
        <f>VLOOKUP($B1043, Team_Batting___Dashboard[[Team]:[wOBA]], 16, FALSE)</f>
        <v>#N/A</v>
      </c>
      <c r="S1043" s="11" t="e">
        <f>VLOOKUP($B1043, Team_Batting___Advanced[[Team]:[OPS]], 9, FALSE)</f>
        <v>#N/A</v>
      </c>
      <c r="T1043" s="11" t="e">
        <f>VLOOKUP($B1043, Team_Batting___Advanced[], 19, FALSE)</f>
        <v>#N/A</v>
      </c>
      <c r="U1043" s="11" t="e">
        <f>VLOOKUP($B1043, 'Team Per G'!$A$2:$G$31, 3, FALSE)</f>
        <v>#N/A</v>
      </c>
      <c r="V1043" s="11" t="e">
        <f>VLOOKUP($B1043, 'Team Per G'!$A$2:$G$31, 5, FALSE)</f>
        <v>#N/A</v>
      </c>
      <c r="W1043" s="11" t="e">
        <f>VLOOKUP($B1043, 'Team Per G'!$A$2:$G$31, 4, FALSE)</f>
        <v>#N/A</v>
      </c>
      <c r="X1043" s="11" t="e">
        <f>VLOOKUP($B1043, Team_Batting___Dashboard[], 22, FALSE)/$F1043</f>
        <v>#N/A</v>
      </c>
      <c r="Y1043" s="11" t="e">
        <f>VLOOKUP($B1043, 'FanGraphs - Team WAR Projected'!$B$2:$E$31, 4, FALSE)/162</f>
        <v>#N/A</v>
      </c>
      <c r="Z1043" s="11" t="e">
        <f t="shared" si="192"/>
        <v>#N/A</v>
      </c>
      <c r="AA1043" s="11" t="e">
        <f>VLOOKUP($B1043, FanGraphs_Standings[[Abbreviation]:[2024 Year to Date RS/G]], 6, FALSE)/$F1043</f>
        <v>#N/A</v>
      </c>
      <c r="AB1043" s="11" t="e">
        <f>VLOOKUP($B1043, FanGraphs_Standings[[Abbreviation]:[2024 Projected Full Season RDif]], 19, FALSE)/162</f>
        <v>#N/A</v>
      </c>
      <c r="AC1043" s="11" t="e">
        <f t="shared" si="201"/>
        <v>#N/A</v>
      </c>
      <c r="AD1043" s="11" t="e">
        <f>VLOOKUP($B1043, FanGraphs_Standings[[Abbreviation]:[2024 Projected Full Season RDif]], 5, FALSE)</f>
        <v>#N/A</v>
      </c>
      <c r="AE1043" s="11" t="e">
        <f>VLOOKUP($B1043, FanGraphs_Standings[[Abbreviation]:[2024 Projected Full Season W%]], 18, FALSE)</f>
        <v>#N/A</v>
      </c>
      <c r="AF1043" s="11" t="e">
        <f t="shared" si="193"/>
        <v>#N/A</v>
      </c>
      <c r="AG1043" s="11" t="e">
        <f>VLOOKUP($B1043, 'Home Field Adv'!$A$2:$I$31, 9, FALSE)</f>
        <v>#N/A</v>
      </c>
      <c r="AH1043" s="11" t="e">
        <f>VLOOKUP($C1043, FanGraphs_Standings[[Abbreviation]:[2024 Year to Date G]], 2, FALSE)</f>
        <v>#N/A</v>
      </c>
      <c r="AI1043" s="11" t="e">
        <f>_xlfn.IFNA(VLOOKUP($E1043, 'SP Per G'!$A$2:$D$1385, 3, FALSE), AO1043)</f>
        <v>#N/A</v>
      </c>
      <c r="AJ1043" s="11" t="e">
        <f>IF(AND(ISNA(VLOOKUP($E1043, 'SP Per G'!$A$2:$D$1385, 4, FALSE)), ISTEXT($E1043)), AI1043,IF(ISNA(VLOOKUP($E1043, 'SP Per G'!$A$2:$D$1385, 4, FALSE)), AO1043, VLOOKUP($E1043, 'SP Per G'!$A$2:$D$1385, 4, FALSE)))</f>
        <v>#N/A</v>
      </c>
      <c r="AK1043" s="11" t="e">
        <f t="shared" si="194"/>
        <v>#N/A</v>
      </c>
      <c r="AL1043" s="11" t="e">
        <f>_xlfn.IFNA(VLOOKUP($E1043, Individual_Pitching___Dashboard[], 18, FALSE), VLOOKUP($C1043,Team_Pitching___Advanced[[Team]:[SIERA]],16,FALSE))</f>
        <v>#N/A</v>
      </c>
      <c r="AM1043" s="11" t="e">
        <f>_xlfn.IFNA(VLOOKUP($E1043, Individual_Pitching___Dashboard[], 20, FALSE), VLOOKUP($C1043,Team_Pitching___Advanced[[Team]:[xFIP]],19,FALSE))</f>
        <v>#N/A</v>
      </c>
      <c r="AN1043" s="11" t="e">
        <f>_xlfn.IFNA(VLOOKUP($E1043,Individual_Pitching___Advanced[],21,FALSE),VLOOKUP($C1043,Team_Pitching___Advanced[[Team]:[SIERA]],20,FALSE))</f>
        <v>#N/A</v>
      </c>
      <c r="AO1043" s="11" t="e">
        <f>VLOOKUP($C1043, 'Team Per G'!$A$2:$G$31, 7, FALSE)</f>
        <v>#N/A</v>
      </c>
      <c r="AP1043" s="11" t="e">
        <f>VLOOKUP($C1043, 'FanGraphs - Team WAR Projected'!$B$2:$E$31, 3, FALSE)/162</f>
        <v>#N/A</v>
      </c>
      <c r="AQ1043" s="11" t="e">
        <f t="shared" si="195"/>
        <v>#N/A</v>
      </c>
      <c r="AR1043" s="11" t="e">
        <f>VLOOKUP($C1043, Team_Pitching___Advanced[[Team]:[xFIP]], 19,FALSE)</f>
        <v>#N/A</v>
      </c>
      <c r="AS1043" s="11" t="e">
        <f>VLOOKUP($C1043, Team_Pitching___Advanced[], 20, FALSE)</f>
        <v>#N/A</v>
      </c>
      <c r="AT1043" s="11" t="e">
        <f>VLOOKUP($C1043, Team_Batting___Dashboard[[Team]:[wOBA]], 16, FALSE)</f>
        <v>#N/A</v>
      </c>
      <c r="AU1043" s="11" t="e">
        <f>VLOOKUP($C1043, Team_Batting___Advanced[[Team]:[OPS]], 9, FALSE)</f>
        <v>#N/A</v>
      </c>
      <c r="AV1043" s="11" t="e">
        <f>VLOOKUP($C1043, Team_Batting___Advanced[], 19, FALSE)</f>
        <v>#N/A</v>
      </c>
      <c r="AW1043" s="11" t="e">
        <f>VLOOKUP($C1043, 'Team Per G'!$A$2:$G$31, 3, FALSE)</f>
        <v>#N/A</v>
      </c>
      <c r="AX1043" s="11" t="e">
        <f>VLOOKUP($C1043, 'Team Per G'!$A$2:$G$31, 5, FALSE)</f>
        <v>#N/A</v>
      </c>
      <c r="AY1043" s="11" t="e">
        <f>VLOOKUP($C1043, 'Team Per G'!$A$2:$G$31, 4, FALSE)</f>
        <v>#N/A</v>
      </c>
      <c r="AZ1043" s="11" t="e">
        <f>VLOOKUP($C1043, Team_Batting___Dashboard[], 22, FALSE)/$AH1043</f>
        <v>#N/A</v>
      </c>
      <c r="BA1043" s="11" t="e">
        <f>VLOOKUP($C1043, 'FanGraphs - Team WAR Projected'!$B$2:$E$31, 4, FALSE)/162</f>
        <v>#N/A</v>
      </c>
      <c r="BB1043" s="11" t="e">
        <f t="shared" si="196"/>
        <v>#N/A</v>
      </c>
      <c r="BC1043" s="11" t="e">
        <f>VLOOKUP($C1043, FanGraphs_Standings[[Abbreviation]:[2024 Year to Date RS/G]], 6, FALSE)/$AH1043</f>
        <v>#N/A</v>
      </c>
      <c r="BD1043" s="11" t="e">
        <f>VLOOKUP($C1043, FanGraphs_Standings[[Abbreviation]:[2024 Projected Full Season RDif]], 19, FALSE)/162</f>
        <v>#N/A</v>
      </c>
      <c r="BE1043" s="11" t="e">
        <f t="shared" si="197"/>
        <v>#N/A</v>
      </c>
      <c r="BF1043" s="11" t="e">
        <f>VLOOKUP($C1043, FanGraphs_Standings[[Abbreviation]:[2024 Projected Full Season RDif]], 5, FALSE)</f>
        <v>#N/A</v>
      </c>
      <c r="BG1043" s="11" t="e">
        <f>VLOOKUP($C1043, FanGraphs_Standings[[Abbreviation]:[2024 Projected Full Season W%]], 18, FALSE)</f>
        <v>#N/A</v>
      </c>
      <c r="BH1043" s="11" t="e">
        <f t="shared" si="198"/>
        <v>#N/A</v>
      </c>
      <c r="BI1043" s="11" t="e">
        <f>VLOOKUP($C1043, 'Home Field Adv'!$A$2:$K$31, 11, FALSE)</f>
        <v>#N/A</v>
      </c>
      <c r="BL1043" s="12" t="str">
        <f t="shared" si="199"/>
        <v/>
      </c>
      <c r="BM1043" s="12" t="str">
        <f t="shared" si="189"/>
        <v/>
      </c>
      <c r="BN1043" s="12" t="str">
        <f t="shared" si="200"/>
        <v/>
      </c>
    </row>
    <row r="1044" spans="6:66" x14ac:dyDescent="0.45">
      <c r="F1044" s="11" t="e">
        <f>VLOOKUP($B1044, FanGraphs_Standings[[Abbreviation]:[2024 Year to Date G]], 2, FALSE)</f>
        <v>#N/A</v>
      </c>
      <c r="G1044" s="11" t="e">
        <f>_xlfn.IFNA(VLOOKUP($D1044, 'SP Per G'!$A$2:$D$1385, 3, FALSE),M1044)</f>
        <v>#N/A</v>
      </c>
      <c r="H1044" s="11" t="e">
        <f>IF(AND(ISNA(VLOOKUP($D1044, 'SP Per G'!$A$2:$D$1385, 4, FALSE)), ISTEXT($D1044)), G1044,IF(ISNA(VLOOKUP($D1044, 'SP Per G'!$A$2:$D$1385, 4, FALSE)), M1044, VLOOKUP($D1044, 'SP Per G'!$A$2:$D$1385, 4, FALSE)))</f>
        <v>#N/A</v>
      </c>
      <c r="I1044" s="11" t="e">
        <f t="shared" si="190"/>
        <v>#N/A</v>
      </c>
      <c r="J1044" s="11" t="e">
        <f>_xlfn.IFNA(VLOOKUP($D1044,Individual_Pitching___Dashboard[],18,FALSE),VLOOKUP(B1044,Team_Pitching___Dashboard[[Team]:[ERA]],17,FALSE))</f>
        <v>#N/A</v>
      </c>
      <c r="K1044" s="11" t="e">
        <f>_xlfn.IFNA(VLOOKUP($D1044, Individual_Pitching___Dashboard[], 20, FALSE), VLOOKUP(B1044,Team_Pitching___Dashboard[[Team]:[xFIP]],20,FALSE))</f>
        <v>#N/A</v>
      </c>
      <c r="L1044" s="11" t="e">
        <f>_xlfn.IFNA(VLOOKUP($D1044, Individual_Pitching___Advanced[], 21,FALSE), VLOOKUP(B1044, Team_Pitching___Advanced[], 20, FALSE))</f>
        <v>#N/A</v>
      </c>
      <c r="M1044" s="11" t="e">
        <f>VLOOKUP($B1044, 'Team Per G'!$A$2:$G$31, 7, FALSE)</f>
        <v>#N/A</v>
      </c>
      <c r="N1044" s="11" t="e">
        <f>VLOOKUP($B1044, 'FanGraphs - Team WAR Projected'!$B$2:$E$31, 3, FALSE)/162</f>
        <v>#N/A</v>
      </c>
      <c r="O1044" s="11" t="e">
        <f t="shared" si="191"/>
        <v>#N/A</v>
      </c>
      <c r="P1044" s="11" t="e">
        <f>VLOOKUP($B1044, Team_Pitching___Advanced[[Team]:[xFIP]], 19,FALSE)</f>
        <v>#N/A</v>
      </c>
      <c r="Q1044" s="11" t="e">
        <f>VLOOKUP($B1044, Team_Pitching___Advanced[], 20, FALSE)</f>
        <v>#N/A</v>
      </c>
      <c r="R1044" s="11" t="e">
        <f>VLOOKUP($B1044, Team_Batting___Dashboard[[Team]:[wOBA]], 16, FALSE)</f>
        <v>#N/A</v>
      </c>
      <c r="S1044" s="11" t="e">
        <f>VLOOKUP($B1044, Team_Batting___Advanced[[Team]:[OPS]], 9, FALSE)</f>
        <v>#N/A</v>
      </c>
      <c r="T1044" s="11" t="e">
        <f>VLOOKUP($B1044, Team_Batting___Advanced[], 19, FALSE)</f>
        <v>#N/A</v>
      </c>
      <c r="U1044" s="11" t="e">
        <f>VLOOKUP($B1044, 'Team Per G'!$A$2:$G$31, 3, FALSE)</f>
        <v>#N/A</v>
      </c>
      <c r="V1044" s="11" t="e">
        <f>VLOOKUP($B1044, 'Team Per G'!$A$2:$G$31, 5, FALSE)</f>
        <v>#N/A</v>
      </c>
      <c r="W1044" s="11" t="e">
        <f>VLOOKUP($B1044, 'Team Per G'!$A$2:$G$31, 4, FALSE)</f>
        <v>#N/A</v>
      </c>
      <c r="X1044" s="11" t="e">
        <f>VLOOKUP($B1044, Team_Batting___Dashboard[], 22, FALSE)/$F1044</f>
        <v>#N/A</v>
      </c>
      <c r="Y1044" s="11" t="e">
        <f>VLOOKUP($B1044, 'FanGraphs - Team WAR Projected'!$B$2:$E$31, 4, FALSE)/162</f>
        <v>#N/A</v>
      </c>
      <c r="Z1044" s="11" t="e">
        <f t="shared" si="192"/>
        <v>#N/A</v>
      </c>
      <c r="AA1044" s="11" t="e">
        <f>VLOOKUP($B1044, FanGraphs_Standings[[Abbreviation]:[2024 Year to Date RS/G]], 6, FALSE)/$F1044</f>
        <v>#N/A</v>
      </c>
      <c r="AB1044" s="11" t="e">
        <f>VLOOKUP($B1044, FanGraphs_Standings[[Abbreviation]:[2024 Projected Full Season RDif]], 19, FALSE)/162</f>
        <v>#N/A</v>
      </c>
      <c r="AC1044" s="11" t="e">
        <f t="shared" si="201"/>
        <v>#N/A</v>
      </c>
      <c r="AD1044" s="11" t="e">
        <f>VLOOKUP($B1044, FanGraphs_Standings[[Abbreviation]:[2024 Projected Full Season RDif]], 5, FALSE)</f>
        <v>#N/A</v>
      </c>
      <c r="AE1044" s="11" t="e">
        <f>VLOOKUP($B1044, FanGraphs_Standings[[Abbreviation]:[2024 Projected Full Season W%]], 18, FALSE)</f>
        <v>#N/A</v>
      </c>
      <c r="AF1044" s="11" t="e">
        <f t="shared" si="193"/>
        <v>#N/A</v>
      </c>
      <c r="AG1044" s="11" t="e">
        <f>VLOOKUP($B1044, 'Home Field Adv'!$A$2:$I$31, 9, FALSE)</f>
        <v>#N/A</v>
      </c>
      <c r="AH1044" s="11" t="e">
        <f>VLOOKUP($C1044, FanGraphs_Standings[[Abbreviation]:[2024 Year to Date G]], 2, FALSE)</f>
        <v>#N/A</v>
      </c>
      <c r="AI1044" s="11" t="e">
        <f>_xlfn.IFNA(VLOOKUP($E1044, 'SP Per G'!$A$2:$D$1385, 3, FALSE), AO1044)</f>
        <v>#N/A</v>
      </c>
      <c r="AJ1044" s="11" t="e">
        <f>IF(AND(ISNA(VLOOKUP($E1044, 'SP Per G'!$A$2:$D$1385, 4, FALSE)), ISTEXT($E1044)), AI1044,IF(ISNA(VLOOKUP($E1044, 'SP Per G'!$A$2:$D$1385, 4, FALSE)), AO1044, VLOOKUP($E1044, 'SP Per G'!$A$2:$D$1385, 4, FALSE)))</f>
        <v>#N/A</v>
      </c>
      <c r="AK1044" s="11" t="e">
        <f t="shared" si="194"/>
        <v>#N/A</v>
      </c>
      <c r="AL1044" s="11" t="e">
        <f>_xlfn.IFNA(VLOOKUP($E1044, Individual_Pitching___Dashboard[], 18, FALSE), VLOOKUP($C1044,Team_Pitching___Advanced[[Team]:[SIERA]],16,FALSE))</f>
        <v>#N/A</v>
      </c>
      <c r="AM1044" s="11" t="e">
        <f>_xlfn.IFNA(VLOOKUP($E1044, Individual_Pitching___Dashboard[], 20, FALSE), VLOOKUP($C1044,Team_Pitching___Advanced[[Team]:[xFIP]],19,FALSE))</f>
        <v>#N/A</v>
      </c>
      <c r="AN1044" s="11" t="e">
        <f>_xlfn.IFNA(VLOOKUP($E1044,Individual_Pitching___Advanced[],21,FALSE),VLOOKUP($C1044,Team_Pitching___Advanced[[Team]:[SIERA]],20,FALSE))</f>
        <v>#N/A</v>
      </c>
      <c r="AO1044" s="11" t="e">
        <f>VLOOKUP($C1044, 'Team Per G'!$A$2:$G$31, 7, FALSE)</f>
        <v>#N/A</v>
      </c>
      <c r="AP1044" s="11" t="e">
        <f>VLOOKUP($C1044, 'FanGraphs - Team WAR Projected'!$B$2:$E$31, 3, FALSE)/162</f>
        <v>#N/A</v>
      </c>
      <c r="AQ1044" s="11" t="e">
        <f t="shared" si="195"/>
        <v>#N/A</v>
      </c>
      <c r="AR1044" s="11" t="e">
        <f>VLOOKUP($C1044, Team_Pitching___Advanced[[Team]:[xFIP]], 19,FALSE)</f>
        <v>#N/A</v>
      </c>
      <c r="AS1044" s="11" t="e">
        <f>VLOOKUP($C1044, Team_Pitching___Advanced[], 20, FALSE)</f>
        <v>#N/A</v>
      </c>
      <c r="AT1044" s="11" t="e">
        <f>VLOOKUP($C1044, Team_Batting___Dashboard[[Team]:[wOBA]], 16, FALSE)</f>
        <v>#N/A</v>
      </c>
      <c r="AU1044" s="11" t="e">
        <f>VLOOKUP($C1044, Team_Batting___Advanced[[Team]:[OPS]], 9, FALSE)</f>
        <v>#N/A</v>
      </c>
      <c r="AV1044" s="11" t="e">
        <f>VLOOKUP($C1044, Team_Batting___Advanced[], 19, FALSE)</f>
        <v>#N/A</v>
      </c>
      <c r="AW1044" s="11" t="e">
        <f>VLOOKUP($C1044, 'Team Per G'!$A$2:$G$31, 3, FALSE)</f>
        <v>#N/A</v>
      </c>
      <c r="AX1044" s="11" t="e">
        <f>VLOOKUP($C1044, 'Team Per G'!$A$2:$G$31, 5, FALSE)</f>
        <v>#N/A</v>
      </c>
      <c r="AY1044" s="11" t="e">
        <f>VLOOKUP($C1044, 'Team Per G'!$A$2:$G$31, 4, FALSE)</f>
        <v>#N/A</v>
      </c>
      <c r="AZ1044" s="11" t="e">
        <f>VLOOKUP($C1044, Team_Batting___Dashboard[], 22, FALSE)/$AH1044</f>
        <v>#N/A</v>
      </c>
      <c r="BA1044" s="11" t="e">
        <f>VLOOKUP($C1044, 'FanGraphs - Team WAR Projected'!$B$2:$E$31, 4, FALSE)/162</f>
        <v>#N/A</v>
      </c>
      <c r="BB1044" s="11" t="e">
        <f t="shared" si="196"/>
        <v>#N/A</v>
      </c>
      <c r="BC1044" s="11" t="e">
        <f>VLOOKUP($C1044, FanGraphs_Standings[[Abbreviation]:[2024 Year to Date RS/G]], 6, FALSE)/$AH1044</f>
        <v>#N/A</v>
      </c>
      <c r="BD1044" s="11" t="e">
        <f>VLOOKUP($C1044, FanGraphs_Standings[[Abbreviation]:[2024 Projected Full Season RDif]], 19, FALSE)/162</f>
        <v>#N/A</v>
      </c>
      <c r="BE1044" s="11" t="e">
        <f t="shared" si="197"/>
        <v>#N/A</v>
      </c>
      <c r="BF1044" s="11" t="e">
        <f>VLOOKUP($C1044, FanGraphs_Standings[[Abbreviation]:[2024 Projected Full Season RDif]], 5, FALSE)</f>
        <v>#N/A</v>
      </c>
      <c r="BG1044" s="11" t="e">
        <f>VLOOKUP($C1044, FanGraphs_Standings[[Abbreviation]:[2024 Projected Full Season W%]], 18, FALSE)</f>
        <v>#N/A</v>
      </c>
      <c r="BH1044" s="11" t="e">
        <f t="shared" si="198"/>
        <v>#N/A</v>
      </c>
      <c r="BI1044" s="11" t="e">
        <f>VLOOKUP($C1044, 'Home Field Adv'!$A$2:$K$31, 11, FALSE)</f>
        <v>#N/A</v>
      </c>
      <c r="BL1044" s="12" t="str">
        <f t="shared" si="199"/>
        <v/>
      </c>
      <c r="BM1044" s="12" t="str">
        <f t="shared" si="189"/>
        <v/>
      </c>
      <c r="BN1044" s="12" t="str">
        <f t="shared" si="200"/>
        <v/>
      </c>
    </row>
    <row r="1045" spans="6:66" x14ac:dyDescent="0.45">
      <c r="F1045" s="11" t="e">
        <f>VLOOKUP($B1045, FanGraphs_Standings[[Abbreviation]:[2024 Year to Date G]], 2, FALSE)</f>
        <v>#N/A</v>
      </c>
      <c r="G1045" s="11" t="e">
        <f>_xlfn.IFNA(VLOOKUP($D1045, 'SP Per G'!$A$2:$D$1385, 3, FALSE),M1045)</f>
        <v>#N/A</v>
      </c>
      <c r="H1045" s="11" t="e">
        <f>IF(AND(ISNA(VLOOKUP($D1045, 'SP Per G'!$A$2:$D$1385, 4, FALSE)), ISTEXT($D1045)), G1045,IF(ISNA(VLOOKUP($D1045, 'SP Per G'!$A$2:$D$1385, 4, FALSE)), M1045, VLOOKUP($D1045, 'SP Per G'!$A$2:$D$1385, 4, FALSE)))</f>
        <v>#N/A</v>
      </c>
      <c r="I1045" s="11" t="e">
        <f t="shared" si="190"/>
        <v>#N/A</v>
      </c>
      <c r="J1045" s="11" t="e">
        <f>_xlfn.IFNA(VLOOKUP($D1045,Individual_Pitching___Dashboard[],18,FALSE),VLOOKUP(B1045,Team_Pitching___Dashboard[[Team]:[ERA]],17,FALSE))</f>
        <v>#N/A</v>
      </c>
      <c r="K1045" s="11" t="e">
        <f>_xlfn.IFNA(VLOOKUP($D1045, Individual_Pitching___Dashboard[], 20, FALSE), VLOOKUP(B1045,Team_Pitching___Dashboard[[Team]:[xFIP]],20,FALSE))</f>
        <v>#N/A</v>
      </c>
      <c r="L1045" s="11" t="e">
        <f>_xlfn.IFNA(VLOOKUP($D1045, Individual_Pitching___Advanced[], 21,FALSE), VLOOKUP(B1045, Team_Pitching___Advanced[], 20, FALSE))</f>
        <v>#N/A</v>
      </c>
      <c r="M1045" s="11" t="e">
        <f>VLOOKUP($B1045, 'Team Per G'!$A$2:$G$31, 7, FALSE)</f>
        <v>#N/A</v>
      </c>
      <c r="N1045" s="11" t="e">
        <f>VLOOKUP($B1045, 'FanGraphs - Team WAR Projected'!$B$2:$E$31, 3, FALSE)/162</f>
        <v>#N/A</v>
      </c>
      <c r="O1045" s="11" t="e">
        <f t="shared" si="191"/>
        <v>#N/A</v>
      </c>
      <c r="P1045" s="11" t="e">
        <f>VLOOKUP($B1045, Team_Pitching___Advanced[[Team]:[xFIP]], 19,FALSE)</f>
        <v>#N/A</v>
      </c>
      <c r="Q1045" s="11" t="e">
        <f>VLOOKUP($B1045, Team_Pitching___Advanced[], 20, FALSE)</f>
        <v>#N/A</v>
      </c>
      <c r="R1045" s="11" t="e">
        <f>VLOOKUP($B1045, Team_Batting___Dashboard[[Team]:[wOBA]], 16, FALSE)</f>
        <v>#N/A</v>
      </c>
      <c r="S1045" s="11" t="e">
        <f>VLOOKUP($B1045, Team_Batting___Advanced[[Team]:[OPS]], 9, FALSE)</f>
        <v>#N/A</v>
      </c>
      <c r="T1045" s="11" t="e">
        <f>VLOOKUP($B1045, Team_Batting___Advanced[], 19, FALSE)</f>
        <v>#N/A</v>
      </c>
      <c r="U1045" s="11" t="e">
        <f>VLOOKUP($B1045, 'Team Per G'!$A$2:$G$31, 3, FALSE)</f>
        <v>#N/A</v>
      </c>
      <c r="V1045" s="11" t="e">
        <f>VLOOKUP($B1045, 'Team Per G'!$A$2:$G$31, 5, FALSE)</f>
        <v>#N/A</v>
      </c>
      <c r="W1045" s="11" t="e">
        <f>VLOOKUP($B1045, 'Team Per G'!$A$2:$G$31, 4, FALSE)</f>
        <v>#N/A</v>
      </c>
      <c r="X1045" s="11" t="e">
        <f>VLOOKUP($B1045, Team_Batting___Dashboard[], 22, FALSE)/$F1045</f>
        <v>#N/A</v>
      </c>
      <c r="Y1045" s="11" t="e">
        <f>VLOOKUP($B1045, 'FanGraphs - Team WAR Projected'!$B$2:$E$31, 4, FALSE)/162</f>
        <v>#N/A</v>
      </c>
      <c r="Z1045" s="11" t="e">
        <f t="shared" si="192"/>
        <v>#N/A</v>
      </c>
      <c r="AA1045" s="11" t="e">
        <f>VLOOKUP($B1045, FanGraphs_Standings[[Abbreviation]:[2024 Year to Date RS/G]], 6, FALSE)/$F1045</f>
        <v>#N/A</v>
      </c>
      <c r="AB1045" s="11" t="e">
        <f>VLOOKUP($B1045, FanGraphs_Standings[[Abbreviation]:[2024 Projected Full Season RDif]], 19, FALSE)/162</f>
        <v>#N/A</v>
      </c>
      <c r="AC1045" s="11" t="e">
        <f t="shared" si="201"/>
        <v>#N/A</v>
      </c>
      <c r="AD1045" s="11" t="e">
        <f>VLOOKUP($B1045, FanGraphs_Standings[[Abbreviation]:[2024 Projected Full Season RDif]], 5, FALSE)</f>
        <v>#N/A</v>
      </c>
      <c r="AE1045" s="11" t="e">
        <f>VLOOKUP($B1045, FanGraphs_Standings[[Abbreviation]:[2024 Projected Full Season W%]], 18, FALSE)</f>
        <v>#N/A</v>
      </c>
      <c r="AF1045" s="11" t="e">
        <f t="shared" si="193"/>
        <v>#N/A</v>
      </c>
      <c r="AG1045" s="11" t="e">
        <f>VLOOKUP($B1045, 'Home Field Adv'!$A$2:$I$31, 9, FALSE)</f>
        <v>#N/A</v>
      </c>
      <c r="AH1045" s="11" t="e">
        <f>VLOOKUP($C1045, FanGraphs_Standings[[Abbreviation]:[2024 Year to Date G]], 2, FALSE)</f>
        <v>#N/A</v>
      </c>
      <c r="AI1045" s="11" t="e">
        <f>_xlfn.IFNA(VLOOKUP($E1045, 'SP Per G'!$A$2:$D$1385, 3, FALSE), AO1045)</f>
        <v>#N/A</v>
      </c>
      <c r="AJ1045" s="11" t="e">
        <f>IF(AND(ISNA(VLOOKUP($E1045, 'SP Per G'!$A$2:$D$1385, 4, FALSE)), ISTEXT($E1045)), AI1045,IF(ISNA(VLOOKUP($E1045, 'SP Per G'!$A$2:$D$1385, 4, FALSE)), AO1045, VLOOKUP($E1045, 'SP Per G'!$A$2:$D$1385, 4, FALSE)))</f>
        <v>#N/A</v>
      </c>
      <c r="AK1045" s="11" t="e">
        <f t="shared" si="194"/>
        <v>#N/A</v>
      </c>
      <c r="AL1045" s="11" t="e">
        <f>_xlfn.IFNA(VLOOKUP($E1045, Individual_Pitching___Dashboard[], 18, FALSE), VLOOKUP($C1045,Team_Pitching___Advanced[[Team]:[SIERA]],16,FALSE))</f>
        <v>#N/A</v>
      </c>
      <c r="AM1045" s="11" t="e">
        <f>_xlfn.IFNA(VLOOKUP($E1045, Individual_Pitching___Dashboard[], 20, FALSE), VLOOKUP($C1045,Team_Pitching___Advanced[[Team]:[xFIP]],19,FALSE))</f>
        <v>#N/A</v>
      </c>
      <c r="AN1045" s="11" t="e">
        <f>_xlfn.IFNA(VLOOKUP($E1045,Individual_Pitching___Advanced[],21,FALSE),VLOOKUP($C1045,Team_Pitching___Advanced[[Team]:[SIERA]],20,FALSE))</f>
        <v>#N/A</v>
      </c>
      <c r="AO1045" s="11" t="e">
        <f>VLOOKUP($C1045, 'Team Per G'!$A$2:$G$31, 7, FALSE)</f>
        <v>#N/A</v>
      </c>
      <c r="AP1045" s="11" t="e">
        <f>VLOOKUP($C1045, 'FanGraphs - Team WAR Projected'!$B$2:$E$31, 3, FALSE)/162</f>
        <v>#N/A</v>
      </c>
      <c r="AQ1045" s="11" t="e">
        <f t="shared" si="195"/>
        <v>#N/A</v>
      </c>
      <c r="AR1045" s="11" t="e">
        <f>VLOOKUP($C1045, Team_Pitching___Advanced[[Team]:[xFIP]], 19,FALSE)</f>
        <v>#N/A</v>
      </c>
      <c r="AS1045" s="11" t="e">
        <f>VLOOKUP($C1045, Team_Pitching___Advanced[], 20, FALSE)</f>
        <v>#N/A</v>
      </c>
      <c r="AT1045" s="11" t="e">
        <f>VLOOKUP($C1045, Team_Batting___Dashboard[[Team]:[wOBA]], 16, FALSE)</f>
        <v>#N/A</v>
      </c>
      <c r="AU1045" s="11" t="e">
        <f>VLOOKUP($C1045, Team_Batting___Advanced[[Team]:[OPS]], 9, FALSE)</f>
        <v>#N/A</v>
      </c>
      <c r="AV1045" s="11" t="e">
        <f>VLOOKUP($C1045, Team_Batting___Advanced[], 19, FALSE)</f>
        <v>#N/A</v>
      </c>
      <c r="AW1045" s="11" t="e">
        <f>VLOOKUP($C1045, 'Team Per G'!$A$2:$G$31, 3, FALSE)</f>
        <v>#N/A</v>
      </c>
      <c r="AX1045" s="11" t="e">
        <f>VLOOKUP($C1045, 'Team Per G'!$A$2:$G$31, 5, FALSE)</f>
        <v>#N/A</v>
      </c>
      <c r="AY1045" s="11" t="e">
        <f>VLOOKUP($C1045, 'Team Per G'!$A$2:$G$31, 4, FALSE)</f>
        <v>#N/A</v>
      </c>
      <c r="AZ1045" s="11" t="e">
        <f>VLOOKUP($C1045, Team_Batting___Dashboard[], 22, FALSE)/$AH1045</f>
        <v>#N/A</v>
      </c>
      <c r="BA1045" s="11" t="e">
        <f>VLOOKUP($C1045, 'FanGraphs - Team WAR Projected'!$B$2:$E$31, 4, FALSE)/162</f>
        <v>#N/A</v>
      </c>
      <c r="BB1045" s="11" t="e">
        <f t="shared" si="196"/>
        <v>#N/A</v>
      </c>
      <c r="BC1045" s="11" t="e">
        <f>VLOOKUP($C1045, FanGraphs_Standings[[Abbreviation]:[2024 Year to Date RS/G]], 6, FALSE)/$AH1045</f>
        <v>#N/A</v>
      </c>
      <c r="BD1045" s="11" t="e">
        <f>VLOOKUP($C1045, FanGraphs_Standings[[Abbreviation]:[2024 Projected Full Season RDif]], 19, FALSE)/162</f>
        <v>#N/A</v>
      </c>
      <c r="BE1045" s="11" t="e">
        <f t="shared" si="197"/>
        <v>#N/A</v>
      </c>
      <c r="BF1045" s="11" t="e">
        <f>VLOOKUP($C1045, FanGraphs_Standings[[Abbreviation]:[2024 Projected Full Season RDif]], 5, FALSE)</f>
        <v>#N/A</v>
      </c>
      <c r="BG1045" s="11" t="e">
        <f>VLOOKUP($C1045, FanGraphs_Standings[[Abbreviation]:[2024 Projected Full Season W%]], 18, FALSE)</f>
        <v>#N/A</v>
      </c>
      <c r="BH1045" s="11" t="e">
        <f t="shared" si="198"/>
        <v>#N/A</v>
      </c>
      <c r="BI1045" s="11" t="e">
        <f>VLOOKUP($C1045, 'Home Field Adv'!$A$2:$K$31, 11, FALSE)</f>
        <v>#N/A</v>
      </c>
      <c r="BL1045" s="12" t="str">
        <f t="shared" si="199"/>
        <v/>
      </c>
      <c r="BM1045" s="12" t="str">
        <f t="shared" si="189"/>
        <v/>
      </c>
      <c r="BN1045" s="12" t="str">
        <f t="shared" si="200"/>
        <v/>
      </c>
    </row>
    <row r="1046" spans="6:66" x14ac:dyDescent="0.45">
      <c r="F1046" s="11" t="e">
        <f>VLOOKUP($B1046, FanGraphs_Standings[[Abbreviation]:[2024 Year to Date G]], 2, FALSE)</f>
        <v>#N/A</v>
      </c>
      <c r="G1046" s="11" t="e">
        <f>_xlfn.IFNA(VLOOKUP($D1046, 'SP Per G'!$A$2:$D$1385, 3, FALSE),M1046)</f>
        <v>#N/A</v>
      </c>
      <c r="H1046" s="11" t="e">
        <f>IF(AND(ISNA(VLOOKUP($D1046, 'SP Per G'!$A$2:$D$1385, 4, FALSE)), ISTEXT($D1046)), G1046,IF(ISNA(VLOOKUP($D1046, 'SP Per G'!$A$2:$D$1385, 4, FALSE)), M1046, VLOOKUP($D1046, 'SP Per G'!$A$2:$D$1385, 4, FALSE)))</f>
        <v>#N/A</v>
      </c>
      <c r="I1046" s="11" t="e">
        <f t="shared" si="190"/>
        <v>#N/A</v>
      </c>
      <c r="J1046" s="11" t="e">
        <f>_xlfn.IFNA(VLOOKUP($D1046,Individual_Pitching___Dashboard[],18,FALSE),VLOOKUP(B1046,Team_Pitching___Dashboard[[Team]:[ERA]],17,FALSE))</f>
        <v>#N/A</v>
      </c>
      <c r="K1046" s="11" t="e">
        <f>_xlfn.IFNA(VLOOKUP($D1046, Individual_Pitching___Dashboard[], 20, FALSE), VLOOKUP(B1046,Team_Pitching___Dashboard[[Team]:[xFIP]],20,FALSE))</f>
        <v>#N/A</v>
      </c>
      <c r="L1046" s="11" t="e">
        <f>_xlfn.IFNA(VLOOKUP($D1046, Individual_Pitching___Advanced[], 21,FALSE), VLOOKUP(B1046, Team_Pitching___Advanced[], 20, FALSE))</f>
        <v>#N/A</v>
      </c>
      <c r="M1046" s="11" t="e">
        <f>VLOOKUP($B1046, 'Team Per G'!$A$2:$G$31, 7, FALSE)</f>
        <v>#N/A</v>
      </c>
      <c r="N1046" s="11" t="e">
        <f>VLOOKUP($B1046, 'FanGraphs - Team WAR Projected'!$B$2:$E$31, 3, FALSE)/162</f>
        <v>#N/A</v>
      </c>
      <c r="O1046" s="11" t="e">
        <f t="shared" si="191"/>
        <v>#N/A</v>
      </c>
      <c r="P1046" s="11" t="e">
        <f>VLOOKUP($B1046, Team_Pitching___Advanced[[Team]:[xFIP]], 19,FALSE)</f>
        <v>#N/A</v>
      </c>
      <c r="Q1046" s="11" t="e">
        <f>VLOOKUP($B1046, Team_Pitching___Advanced[], 20, FALSE)</f>
        <v>#N/A</v>
      </c>
      <c r="R1046" s="11" t="e">
        <f>VLOOKUP($B1046, Team_Batting___Dashboard[[Team]:[wOBA]], 16, FALSE)</f>
        <v>#N/A</v>
      </c>
      <c r="S1046" s="11" t="e">
        <f>VLOOKUP($B1046, Team_Batting___Advanced[[Team]:[OPS]], 9, FALSE)</f>
        <v>#N/A</v>
      </c>
      <c r="T1046" s="11" t="e">
        <f>VLOOKUP($B1046, Team_Batting___Advanced[], 19, FALSE)</f>
        <v>#N/A</v>
      </c>
      <c r="U1046" s="11" t="e">
        <f>VLOOKUP($B1046, 'Team Per G'!$A$2:$G$31, 3, FALSE)</f>
        <v>#N/A</v>
      </c>
      <c r="V1046" s="11" t="e">
        <f>VLOOKUP($B1046, 'Team Per G'!$A$2:$G$31, 5, FALSE)</f>
        <v>#N/A</v>
      </c>
      <c r="W1046" s="11" t="e">
        <f>VLOOKUP($B1046, 'Team Per G'!$A$2:$G$31, 4, FALSE)</f>
        <v>#N/A</v>
      </c>
      <c r="X1046" s="11" t="e">
        <f>VLOOKUP($B1046, Team_Batting___Dashboard[], 22, FALSE)/$F1046</f>
        <v>#N/A</v>
      </c>
      <c r="Y1046" s="11" t="e">
        <f>VLOOKUP($B1046, 'FanGraphs - Team WAR Projected'!$B$2:$E$31, 4, FALSE)/162</f>
        <v>#N/A</v>
      </c>
      <c r="Z1046" s="11" t="e">
        <f t="shared" si="192"/>
        <v>#N/A</v>
      </c>
      <c r="AA1046" s="11" t="e">
        <f>VLOOKUP($B1046, FanGraphs_Standings[[Abbreviation]:[2024 Year to Date RS/G]], 6, FALSE)/$F1046</f>
        <v>#N/A</v>
      </c>
      <c r="AB1046" s="11" t="e">
        <f>VLOOKUP($B1046, FanGraphs_Standings[[Abbreviation]:[2024 Projected Full Season RDif]], 19, FALSE)/162</f>
        <v>#N/A</v>
      </c>
      <c r="AC1046" s="11" t="e">
        <f t="shared" si="201"/>
        <v>#N/A</v>
      </c>
      <c r="AD1046" s="11" t="e">
        <f>VLOOKUP($B1046, FanGraphs_Standings[[Abbreviation]:[2024 Projected Full Season RDif]], 5, FALSE)</f>
        <v>#N/A</v>
      </c>
      <c r="AE1046" s="11" t="e">
        <f>VLOOKUP($B1046, FanGraphs_Standings[[Abbreviation]:[2024 Projected Full Season W%]], 18, FALSE)</f>
        <v>#N/A</v>
      </c>
      <c r="AF1046" s="11" t="e">
        <f t="shared" si="193"/>
        <v>#N/A</v>
      </c>
      <c r="AG1046" s="11" t="e">
        <f>VLOOKUP($B1046, 'Home Field Adv'!$A$2:$I$31, 9, FALSE)</f>
        <v>#N/A</v>
      </c>
      <c r="AH1046" s="11" t="e">
        <f>VLOOKUP($C1046, FanGraphs_Standings[[Abbreviation]:[2024 Year to Date G]], 2, FALSE)</f>
        <v>#N/A</v>
      </c>
      <c r="AI1046" s="11" t="e">
        <f>_xlfn.IFNA(VLOOKUP($E1046, 'SP Per G'!$A$2:$D$1385, 3, FALSE), AO1046)</f>
        <v>#N/A</v>
      </c>
      <c r="AJ1046" s="11" t="e">
        <f>IF(AND(ISNA(VLOOKUP($E1046, 'SP Per G'!$A$2:$D$1385, 4, FALSE)), ISTEXT($E1046)), AI1046,IF(ISNA(VLOOKUP($E1046, 'SP Per G'!$A$2:$D$1385, 4, FALSE)), AO1046, VLOOKUP($E1046, 'SP Per G'!$A$2:$D$1385, 4, FALSE)))</f>
        <v>#N/A</v>
      </c>
      <c r="AK1046" s="11" t="e">
        <f t="shared" si="194"/>
        <v>#N/A</v>
      </c>
      <c r="AL1046" s="11" t="e">
        <f>_xlfn.IFNA(VLOOKUP($E1046, Individual_Pitching___Dashboard[], 18, FALSE), VLOOKUP($C1046,Team_Pitching___Advanced[[Team]:[SIERA]],16,FALSE))</f>
        <v>#N/A</v>
      </c>
      <c r="AM1046" s="11" t="e">
        <f>_xlfn.IFNA(VLOOKUP($E1046, Individual_Pitching___Dashboard[], 20, FALSE), VLOOKUP($C1046,Team_Pitching___Advanced[[Team]:[xFIP]],19,FALSE))</f>
        <v>#N/A</v>
      </c>
      <c r="AN1046" s="11" t="e">
        <f>_xlfn.IFNA(VLOOKUP($E1046,Individual_Pitching___Advanced[],21,FALSE),VLOOKUP($C1046,Team_Pitching___Advanced[[Team]:[SIERA]],20,FALSE))</f>
        <v>#N/A</v>
      </c>
      <c r="AO1046" s="11" t="e">
        <f>VLOOKUP($C1046, 'Team Per G'!$A$2:$G$31, 7, FALSE)</f>
        <v>#N/A</v>
      </c>
      <c r="AP1046" s="11" t="e">
        <f>VLOOKUP($C1046, 'FanGraphs - Team WAR Projected'!$B$2:$E$31, 3, FALSE)/162</f>
        <v>#N/A</v>
      </c>
      <c r="AQ1046" s="11" t="e">
        <f t="shared" si="195"/>
        <v>#N/A</v>
      </c>
      <c r="AR1046" s="11" t="e">
        <f>VLOOKUP($C1046, Team_Pitching___Advanced[[Team]:[xFIP]], 19,FALSE)</f>
        <v>#N/A</v>
      </c>
      <c r="AS1046" s="11" t="e">
        <f>VLOOKUP($C1046, Team_Pitching___Advanced[], 20, FALSE)</f>
        <v>#N/A</v>
      </c>
      <c r="AT1046" s="11" t="e">
        <f>VLOOKUP($C1046, Team_Batting___Dashboard[[Team]:[wOBA]], 16, FALSE)</f>
        <v>#N/A</v>
      </c>
      <c r="AU1046" s="11" t="e">
        <f>VLOOKUP($C1046, Team_Batting___Advanced[[Team]:[OPS]], 9, FALSE)</f>
        <v>#N/A</v>
      </c>
      <c r="AV1046" s="11" t="e">
        <f>VLOOKUP($C1046, Team_Batting___Advanced[], 19, FALSE)</f>
        <v>#N/A</v>
      </c>
      <c r="AW1046" s="11" t="e">
        <f>VLOOKUP($C1046, 'Team Per G'!$A$2:$G$31, 3, FALSE)</f>
        <v>#N/A</v>
      </c>
      <c r="AX1046" s="11" t="e">
        <f>VLOOKUP($C1046, 'Team Per G'!$A$2:$G$31, 5, FALSE)</f>
        <v>#N/A</v>
      </c>
      <c r="AY1046" s="11" t="e">
        <f>VLOOKUP($C1046, 'Team Per G'!$A$2:$G$31, 4, FALSE)</f>
        <v>#N/A</v>
      </c>
      <c r="AZ1046" s="11" t="e">
        <f>VLOOKUP($C1046, Team_Batting___Dashboard[], 22, FALSE)/$AH1046</f>
        <v>#N/A</v>
      </c>
      <c r="BA1046" s="11" t="e">
        <f>VLOOKUP($C1046, 'FanGraphs - Team WAR Projected'!$B$2:$E$31, 4, FALSE)/162</f>
        <v>#N/A</v>
      </c>
      <c r="BB1046" s="11" t="e">
        <f t="shared" si="196"/>
        <v>#N/A</v>
      </c>
      <c r="BC1046" s="11" t="e">
        <f>VLOOKUP($C1046, FanGraphs_Standings[[Abbreviation]:[2024 Year to Date RS/G]], 6, FALSE)/$AH1046</f>
        <v>#N/A</v>
      </c>
      <c r="BD1046" s="11" t="e">
        <f>VLOOKUP($C1046, FanGraphs_Standings[[Abbreviation]:[2024 Projected Full Season RDif]], 19, FALSE)/162</f>
        <v>#N/A</v>
      </c>
      <c r="BE1046" s="11" t="e">
        <f t="shared" si="197"/>
        <v>#N/A</v>
      </c>
      <c r="BF1046" s="11" t="e">
        <f>VLOOKUP($C1046, FanGraphs_Standings[[Abbreviation]:[2024 Projected Full Season RDif]], 5, FALSE)</f>
        <v>#N/A</v>
      </c>
      <c r="BG1046" s="11" t="e">
        <f>VLOOKUP($C1046, FanGraphs_Standings[[Abbreviation]:[2024 Projected Full Season W%]], 18, FALSE)</f>
        <v>#N/A</v>
      </c>
      <c r="BH1046" s="11" t="e">
        <f t="shared" si="198"/>
        <v>#N/A</v>
      </c>
      <c r="BI1046" s="11" t="e">
        <f>VLOOKUP($C1046, 'Home Field Adv'!$A$2:$K$31, 11, FALSE)</f>
        <v>#N/A</v>
      </c>
      <c r="BL1046" s="12" t="str">
        <f t="shared" si="199"/>
        <v/>
      </c>
      <c r="BM1046" s="12" t="str">
        <f t="shared" si="189"/>
        <v/>
      </c>
      <c r="BN1046" s="12" t="str">
        <f t="shared" si="200"/>
        <v/>
      </c>
    </row>
    <row r="1047" spans="6:66" x14ac:dyDescent="0.45">
      <c r="F1047" s="11" t="e">
        <f>VLOOKUP($B1047, FanGraphs_Standings[[Abbreviation]:[2024 Year to Date G]], 2, FALSE)</f>
        <v>#N/A</v>
      </c>
      <c r="G1047" s="11" t="e">
        <f>_xlfn.IFNA(VLOOKUP($D1047, 'SP Per G'!$A$2:$D$1385, 3, FALSE),M1047)</f>
        <v>#N/A</v>
      </c>
      <c r="H1047" s="11" t="e">
        <f>IF(AND(ISNA(VLOOKUP($D1047, 'SP Per G'!$A$2:$D$1385, 4, FALSE)), ISTEXT($D1047)), G1047,IF(ISNA(VLOOKUP($D1047, 'SP Per G'!$A$2:$D$1385, 4, FALSE)), M1047, VLOOKUP($D1047, 'SP Per G'!$A$2:$D$1385, 4, FALSE)))</f>
        <v>#N/A</v>
      </c>
      <c r="I1047" s="11" t="e">
        <f t="shared" si="190"/>
        <v>#N/A</v>
      </c>
      <c r="J1047" s="11" t="e">
        <f>_xlfn.IFNA(VLOOKUP($D1047,Individual_Pitching___Dashboard[],18,FALSE),VLOOKUP(B1047,Team_Pitching___Dashboard[[Team]:[ERA]],17,FALSE))</f>
        <v>#N/A</v>
      </c>
      <c r="K1047" s="11" t="e">
        <f>_xlfn.IFNA(VLOOKUP($D1047, Individual_Pitching___Dashboard[], 20, FALSE), VLOOKUP(B1047,Team_Pitching___Dashboard[[Team]:[xFIP]],20,FALSE))</f>
        <v>#N/A</v>
      </c>
      <c r="L1047" s="11" t="e">
        <f>_xlfn.IFNA(VLOOKUP($D1047, Individual_Pitching___Advanced[], 21,FALSE), VLOOKUP(B1047, Team_Pitching___Advanced[], 20, FALSE))</f>
        <v>#N/A</v>
      </c>
      <c r="M1047" s="11" t="e">
        <f>VLOOKUP($B1047, 'Team Per G'!$A$2:$G$31, 7, FALSE)</f>
        <v>#N/A</v>
      </c>
      <c r="N1047" s="11" t="e">
        <f>VLOOKUP($B1047, 'FanGraphs - Team WAR Projected'!$B$2:$E$31, 3, FALSE)/162</f>
        <v>#N/A</v>
      </c>
      <c r="O1047" s="11" t="e">
        <f t="shared" si="191"/>
        <v>#N/A</v>
      </c>
      <c r="P1047" s="11" t="e">
        <f>VLOOKUP($B1047, Team_Pitching___Advanced[[Team]:[xFIP]], 19,FALSE)</f>
        <v>#N/A</v>
      </c>
      <c r="Q1047" s="11" t="e">
        <f>VLOOKUP($B1047, Team_Pitching___Advanced[], 20, FALSE)</f>
        <v>#N/A</v>
      </c>
      <c r="R1047" s="11" t="e">
        <f>VLOOKUP($B1047, Team_Batting___Dashboard[[Team]:[wOBA]], 16, FALSE)</f>
        <v>#N/A</v>
      </c>
      <c r="S1047" s="11" t="e">
        <f>VLOOKUP($B1047, Team_Batting___Advanced[[Team]:[OPS]], 9, FALSE)</f>
        <v>#N/A</v>
      </c>
      <c r="T1047" s="11" t="e">
        <f>VLOOKUP($B1047, Team_Batting___Advanced[], 19, FALSE)</f>
        <v>#N/A</v>
      </c>
      <c r="U1047" s="11" t="e">
        <f>VLOOKUP($B1047, 'Team Per G'!$A$2:$G$31, 3, FALSE)</f>
        <v>#N/A</v>
      </c>
      <c r="V1047" s="11" t="e">
        <f>VLOOKUP($B1047, 'Team Per G'!$A$2:$G$31, 5, FALSE)</f>
        <v>#N/A</v>
      </c>
      <c r="W1047" s="11" t="e">
        <f>VLOOKUP($B1047, 'Team Per G'!$A$2:$G$31, 4, FALSE)</f>
        <v>#N/A</v>
      </c>
      <c r="X1047" s="11" t="e">
        <f>VLOOKUP($B1047, Team_Batting___Dashboard[], 22, FALSE)/$F1047</f>
        <v>#N/A</v>
      </c>
      <c r="Y1047" s="11" t="e">
        <f>VLOOKUP($B1047, 'FanGraphs - Team WAR Projected'!$B$2:$E$31, 4, FALSE)/162</f>
        <v>#N/A</v>
      </c>
      <c r="Z1047" s="11" t="e">
        <f t="shared" si="192"/>
        <v>#N/A</v>
      </c>
      <c r="AA1047" s="11" t="e">
        <f>VLOOKUP($B1047, FanGraphs_Standings[[Abbreviation]:[2024 Year to Date RS/G]], 6, FALSE)/$F1047</f>
        <v>#N/A</v>
      </c>
      <c r="AB1047" s="11" t="e">
        <f>VLOOKUP($B1047, FanGraphs_Standings[[Abbreviation]:[2024 Projected Full Season RDif]], 19, FALSE)/162</f>
        <v>#N/A</v>
      </c>
      <c r="AC1047" s="11" t="e">
        <f t="shared" si="201"/>
        <v>#N/A</v>
      </c>
      <c r="AD1047" s="11" t="e">
        <f>VLOOKUP($B1047, FanGraphs_Standings[[Abbreviation]:[2024 Projected Full Season RDif]], 5, FALSE)</f>
        <v>#N/A</v>
      </c>
      <c r="AE1047" s="11" t="e">
        <f>VLOOKUP($B1047, FanGraphs_Standings[[Abbreviation]:[2024 Projected Full Season W%]], 18, FALSE)</f>
        <v>#N/A</v>
      </c>
      <c r="AF1047" s="11" t="e">
        <f t="shared" si="193"/>
        <v>#N/A</v>
      </c>
      <c r="AG1047" s="11" t="e">
        <f>VLOOKUP($B1047, 'Home Field Adv'!$A$2:$I$31, 9, FALSE)</f>
        <v>#N/A</v>
      </c>
      <c r="AH1047" s="11" t="e">
        <f>VLOOKUP($C1047, FanGraphs_Standings[[Abbreviation]:[2024 Year to Date G]], 2, FALSE)</f>
        <v>#N/A</v>
      </c>
      <c r="AI1047" s="11" t="e">
        <f>_xlfn.IFNA(VLOOKUP($E1047, 'SP Per G'!$A$2:$D$1385, 3, FALSE), AO1047)</f>
        <v>#N/A</v>
      </c>
      <c r="AJ1047" s="11" t="e">
        <f>IF(AND(ISNA(VLOOKUP($E1047, 'SP Per G'!$A$2:$D$1385, 4, FALSE)), ISTEXT($E1047)), AI1047,IF(ISNA(VLOOKUP($E1047, 'SP Per G'!$A$2:$D$1385, 4, FALSE)), AO1047, VLOOKUP($E1047, 'SP Per G'!$A$2:$D$1385, 4, FALSE)))</f>
        <v>#N/A</v>
      </c>
      <c r="AK1047" s="11" t="e">
        <f t="shared" si="194"/>
        <v>#N/A</v>
      </c>
      <c r="AL1047" s="11" t="e">
        <f>_xlfn.IFNA(VLOOKUP($E1047, Individual_Pitching___Dashboard[], 18, FALSE), VLOOKUP($C1047,Team_Pitching___Advanced[[Team]:[SIERA]],16,FALSE))</f>
        <v>#N/A</v>
      </c>
      <c r="AM1047" s="11" t="e">
        <f>_xlfn.IFNA(VLOOKUP($E1047, Individual_Pitching___Dashboard[], 20, FALSE), VLOOKUP($C1047,Team_Pitching___Advanced[[Team]:[xFIP]],19,FALSE))</f>
        <v>#N/A</v>
      </c>
      <c r="AN1047" s="11" t="e">
        <f>_xlfn.IFNA(VLOOKUP($E1047,Individual_Pitching___Advanced[],21,FALSE),VLOOKUP($C1047,Team_Pitching___Advanced[[Team]:[SIERA]],20,FALSE))</f>
        <v>#N/A</v>
      </c>
      <c r="AO1047" s="11" t="e">
        <f>VLOOKUP($C1047, 'Team Per G'!$A$2:$G$31, 7, FALSE)</f>
        <v>#N/A</v>
      </c>
      <c r="AP1047" s="11" t="e">
        <f>VLOOKUP($C1047, 'FanGraphs - Team WAR Projected'!$B$2:$E$31, 3, FALSE)/162</f>
        <v>#N/A</v>
      </c>
      <c r="AQ1047" s="11" t="e">
        <f t="shared" si="195"/>
        <v>#N/A</v>
      </c>
      <c r="AR1047" s="11" t="e">
        <f>VLOOKUP($C1047, Team_Pitching___Advanced[[Team]:[xFIP]], 19,FALSE)</f>
        <v>#N/A</v>
      </c>
      <c r="AS1047" s="11" t="e">
        <f>VLOOKUP($C1047, Team_Pitching___Advanced[], 20, FALSE)</f>
        <v>#N/A</v>
      </c>
      <c r="AT1047" s="11" t="e">
        <f>VLOOKUP($C1047, Team_Batting___Dashboard[[Team]:[wOBA]], 16, FALSE)</f>
        <v>#N/A</v>
      </c>
      <c r="AU1047" s="11" t="e">
        <f>VLOOKUP($C1047, Team_Batting___Advanced[[Team]:[OPS]], 9, FALSE)</f>
        <v>#N/A</v>
      </c>
      <c r="AV1047" s="11" t="e">
        <f>VLOOKUP($C1047, Team_Batting___Advanced[], 19, FALSE)</f>
        <v>#N/A</v>
      </c>
      <c r="AW1047" s="11" t="e">
        <f>VLOOKUP($C1047, 'Team Per G'!$A$2:$G$31, 3, FALSE)</f>
        <v>#N/A</v>
      </c>
      <c r="AX1047" s="11" t="e">
        <f>VLOOKUP($C1047, 'Team Per G'!$A$2:$G$31, 5, FALSE)</f>
        <v>#N/A</v>
      </c>
      <c r="AY1047" s="11" t="e">
        <f>VLOOKUP($C1047, 'Team Per G'!$A$2:$G$31, 4, FALSE)</f>
        <v>#N/A</v>
      </c>
      <c r="AZ1047" s="11" t="e">
        <f>VLOOKUP($C1047, Team_Batting___Dashboard[], 22, FALSE)/$AH1047</f>
        <v>#N/A</v>
      </c>
      <c r="BA1047" s="11" t="e">
        <f>VLOOKUP($C1047, 'FanGraphs - Team WAR Projected'!$B$2:$E$31, 4, FALSE)/162</f>
        <v>#N/A</v>
      </c>
      <c r="BB1047" s="11" t="e">
        <f t="shared" si="196"/>
        <v>#N/A</v>
      </c>
      <c r="BC1047" s="11" t="e">
        <f>VLOOKUP($C1047, FanGraphs_Standings[[Abbreviation]:[2024 Year to Date RS/G]], 6, FALSE)/$AH1047</f>
        <v>#N/A</v>
      </c>
      <c r="BD1047" s="11" t="e">
        <f>VLOOKUP($C1047, FanGraphs_Standings[[Abbreviation]:[2024 Projected Full Season RDif]], 19, FALSE)/162</f>
        <v>#N/A</v>
      </c>
      <c r="BE1047" s="11" t="e">
        <f t="shared" si="197"/>
        <v>#N/A</v>
      </c>
      <c r="BF1047" s="11" t="e">
        <f>VLOOKUP($C1047, FanGraphs_Standings[[Abbreviation]:[2024 Projected Full Season RDif]], 5, FALSE)</f>
        <v>#N/A</v>
      </c>
      <c r="BG1047" s="11" t="e">
        <f>VLOOKUP($C1047, FanGraphs_Standings[[Abbreviation]:[2024 Projected Full Season W%]], 18, FALSE)</f>
        <v>#N/A</v>
      </c>
      <c r="BH1047" s="11" t="e">
        <f t="shared" si="198"/>
        <v>#N/A</v>
      </c>
      <c r="BI1047" s="11" t="e">
        <f>VLOOKUP($C1047, 'Home Field Adv'!$A$2:$K$31, 11, FALSE)</f>
        <v>#N/A</v>
      </c>
      <c r="BL1047" s="12" t="str">
        <f t="shared" si="199"/>
        <v/>
      </c>
      <c r="BM1047" s="12" t="str">
        <f t="shared" si="189"/>
        <v/>
      </c>
      <c r="BN1047" s="12" t="str">
        <f t="shared" si="200"/>
        <v/>
      </c>
    </row>
    <row r="1048" spans="6:66" x14ac:dyDescent="0.45">
      <c r="F1048" s="11" t="e">
        <f>VLOOKUP($B1048, FanGraphs_Standings[[Abbreviation]:[2024 Year to Date G]], 2, FALSE)</f>
        <v>#N/A</v>
      </c>
      <c r="G1048" s="11" t="e">
        <f>_xlfn.IFNA(VLOOKUP($D1048, 'SP Per G'!$A$2:$D$1385, 3, FALSE),M1048)</f>
        <v>#N/A</v>
      </c>
      <c r="H1048" s="11" t="e">
        <f>IF(AND(ISNA(VLOOKUP($D1048, 'SP Per G'!$A$2:$D$1385, 4, FALSE)), ISTEXT($D1048)), G1048,IF(ISNA(VLOOKUP($D1048, 'SP Per G'!$A$2:$D$1385, 4, FALSE)), M1048, VLOOKUP($D1048, 'SP Per G'!$A$2:$D$1385, 4, FALSE)))</f>
        <v>#N/A</v>
      </c>
      <c r="I1048" s="11" t="e">
        <f t="shared" si="190"/>
        <v>#N/A</v>
      </c>
      <c r="J1048" s="11" t="e">
        <f>_xlfn.IFNA(VLOOKUP($D1048,Individual_Pitching___Dashboard[],18,FALSE),VLOOKUP(B1048,Team_Pitching___Dashboard[[Team]:[ERA]],17,FALSE))</f>
        <v>#N/A</v>
      </c>
      <c r="K1048" s="11" t="e">
        <f>_xlfn.IFNA(VLOOKUP($D1048, Individual_Pitching___Dashboard[], 20, FALSE), VLOOKUP(B1048,Team_Pitching___Dashboard[[Team]:[xFIP]],20,FALSE))</f>
        <v>#N/A</v>
      </c>
      <c r="L1048" s="11" t="e">
        <f>_xlfn.IFNA(VLOOKUP($D1048, Individual_Pitching___Advanced[], 21,FALSE), VLOOKUP(B1048, Team_Pitching___Advanced[], 20, FALSE))</f>
        <v>#N/A</v>
      </c>
      <c r="M1048" s="11" t="e">
        <f>VLOOKUP($B1048, 'Team Per G'!$A$2:$G$31, 7, FALSE)</f>
        <v>#N/A</v>
      </c>
      <c r="N1048" s="11" t="e">
        <f>VLOOKUP($B1048, 'FanGraphs - Team WAR Projected'!$B$2:$E$31, 3, FALSE)/162</f>
        <v>#N/A</v>
      </c>
      <c r="O1048" s="11" t="e">
        <f t="shared" si="191"/>
        <v>#N/A</v>
      </c>
      <c r="P1048" s="11" t="e">
        <f>VLOOKUP($B1048, Team_Pitching___Advanced[[Team]:[xFIP]], 19,FALSE)</f>
        <v>#N/A</v>
      </c>
      <c r="Q1048" s="11" t="e">
        <f>VLOOKUP($B1048, Team_Pitching___Advanced[], 20, FALSE)</f>
        <v>#N/A</v>
      </c>
      <c r="R1048" s="11" t="e">
        <f>VLOOKUP($B1048, Team_Batting___Dashboard[[Team]:[wOBA]], 16, FALSE)</f>
        <v>#N/A</v>
      </c>
      <c r="S1048" s="11" t="e">
        <f>VLOOKUP($B1048, Team_Batting___Advanced[[Team]:[OPS]], 9, FALSE)</f>
        <v>#N/A</v>
      </c>
      <c r="T1048" s="11" t="e">
        <f>VLOOKUP($B1048, Team_Batting___Advanced[], 19, FALSE)</f>
        <v>#N/A</v>
      </c>
      <c r="U1048" s="11" t="e">
        <f>VLOOKUP($B1048, 'Team Per G'!$A$2:$G$31, 3, FALSE)</f>
        <v>#N/A</v>
      </c>
      <c r="V1048" s="11" t="e">
        <f>VLOOKUP($B1048, 'Team Per G'!$A$2:$G$31, 5, FALSE)</f>
        <v>#N/A</v>
      </c>
      <c r="W1048" s="11" t="e">
        <f>VLOOKUP($B1048, 'Team Per G'!$A$2:$G$31, 4, FALSE)</f>
        <v>#N/A</v>
      </c>
      <c r="X1048" s="11" t="e">
        <f>VLOOKUP($B1048, Team_Batting___Dashboard[], 22, FALSE)/$F1048</f>
        <v>#N/A</v>
      </c>
      <c r="Y1048" s="11" t="e">
        <f>VLOOKUP($B1048, 'FanGraphs - Team WAR Projected'!$B$2:$E$31, 4, FALSE)/162</f>
        <v>#N/A</v>
      </c>
      <c r="Z1048" s="11" t="e">
        <f t="shared" si="192"/>
        <v>#N/A</v>
      </c>
      <c r="AA1048" s="11" t="e">
        <f>VLOOKUP($B1048, FanGraphs_Standings[[Abbreviation]:[2024 Year to Date RS/G]], 6, FALSE)/$F1048</f>
        <v>#N/A</v>
      </c>
      <c r="AB1048" s="11" t="e">
        <f>VLOOKUP($B1048, FanGraphs_Standings[[Abbreviation]:[2024 Projected Full Season RDif]], 19, FALSE)/162</f>
        <v>#N/A</v>
      </c>
      <c r="AC1048" s="11" t="e">
        <f t="shared" si="201"/>
        <v>#N/A</v>
      </c>
      <c r="AD1048" s="11" t="e">
        <f>VLOOKUP($B1048, FanGraphs_Standings[[Abbreviation]:[2024 Projected Full Season RDif]], 5, FALSE)</f>
        <v>#N/A</v>
      </c>
      <c r="AE1048" s="11" t="e">
        <f>VLOOKUP($B1048, FanGraphs_Standings[[Abbreviation]:[2024 Projected Full Season W%]], 18, FALSE)</f>
        <v>#N/A</v>
      </c>
      <c r="AF1048" s="11" t="e">
        <f t="shared" si="193"/>
        <v>#N/A</v>
      </c>
      <c r="AG1048" s="11" t="e">
        <f>VLOOKUP($B1048, 'Home Field Adv'!$A$2:$I$31, 9, FALSE)</f>
        <v>#N/A</v>
      </c>
      <c r="AH1048" s="11" t="e">
        <f>VLOOKUP($C1048, FanGraphs_Standings[[Abbreviation]:[2024 Year to Date G]], 2, FALSE)</f>
        <v>#N/A</v>
      </c>
      <c r="AI1048" s="11" t="e">
        <f>_xlfn.IFNA(VLOOKUP($E1048, 'SP Per G'!$A$2:$D$1385, 3, FALSE), AO1048)</f>
        <v>#N/A</v>
      </c>
      <c r="AJ1048" s="11" t="e">
        <f>IF(AND(ISNA(VLOOKUP($E1048, 'SP Per G'!$A$2:$D$1385, 4, FALSE)), ISTEXT($E1048)), AI1048,IF(ISNA(VLOOKUP($E1048, 'SP Per G'!$A$2:$D$1385, 4, FALSE)), AO1048, VLOOKUP($E1048, 'SP Per G'!$A$2:$D$1385, 4, FALSE)))</f>
        <v>#N/A</v>
      </c>
      <c r="AK1048" s="11" t="e">
        <f t="shared" si="194"/>
        <v>#N/A</v>
      </c>
      <c r="AL1048" s="11" t="e">
        <f>_xlfn.IFNA(VLOOKUP($E1048, Individual_Pitching___Dashboard[], 18, FALSE), VLOOKUP($C1048,Team_Pitching___Advanced[[Team]:[SIERA]],16,FALSE))</f>
        <v>#N/A</v>
      </c>
      <c r="AM1048" s="11" t="e">
        <f>_xlfn.IFNA(VLOOKUP($E1048, Individual_Pitching___Dashboard[], 20, FALSE), VLOOKUP($C1048,Team_Pitching___Advanced[[Team]:[xFIP]],19,FALSE))</f>
        <v>#N/A</v>
      </c>
      <c r="AN1048" s="11" t="e">
        <f>_xlfn.IFNA(VLOOKUP($E1048,Individual_Pitching___Advanced[],21,FALSE),VLOOKUP($C1048,Team_Pitching___Advanced[[Team]:[SIERA]],20,FALSE))</f>
        <v>#N/A</v>
      </c>
      <c r="AO1048" s="11" t="e">
        <f>VLOOKUP($C1048, 'Team Per G'!$A$2:$G$31, 7, FALSE)</f>
        <v>#N/A</v>
      </c>
      <c r="AP1048" s="11" t="e">
        <f>VLOOKUP($C1048, 'FanGraphs - Team WAR Projected'!$B$2:$E$31, 3, FALSE)/162</f>
        <v>#N/A</v>
      </c>
      <c r="AQ1048" s="11" t="e">
        <f t="shared" si="195"/>
        <v>#N/A</v>
      </c>
      <c r="AR1048" s="11" t="e">
        <f>VLOOKUP($C1048, Team_Pitching___Advanced[[Team]:[xFIP]], 19,FALSE)</f>
        <v>#N/A</v>
      </c>
      <c r="AS1048" s="11" t="e">
        <f>VLOOKUP($C1048, Team_Pitching___Advanced[], 20, FALSE)</f>
        <v>#N/A</v>
      </c>
      <c r="AT1048" s="11" t="e">
        <f>VLOOKUP($C1048, Team_Batting___Dashboard[[Team]:[wOBA]], 16, FALSE)</f>
        <v>#N/A</v>
      </c>
      <c r="AU1048" s="11" t="e">
        <f>VLOOKUP($C1048, Team_Batting___Advanced[[Team]:[OPS]], 9, FALSE)</f>
        <v>#N/A</v>
      </c>
      <c r="AV1048" s="11" t="e">
        <f>VLOOKUP($C1048, Team_Batting___Advanced[], 19, FALSE)</f>
        <v>#N/A</v>
      </c>
      <c r="AW1048" s="11" t="e">
        <f>VLOOKUP($C1048, 'Team Per G'!$A$2:$G$31, 3, FALSE)</f>
        <v>#N/A</v>
      </c>
      <c r="AX1048" s="11" t="e">
        <f>VLOOKUP($C1048, 'Team Per G'!$A$2:$G$31, 5, FALSE)</f>
        <v>#N/A</v>
      </c>
      <c r="AY1048" s="11" t="e">
        <f>VLOOKUP($C1048, 'Team Per G'!$A$2:$G$31, 4, FALSE)</f>
        <v>#N/A</v>
      </c>
      <c r="AZ1048" s="11" t="e">
        <f>VLOOKUP($C1048, Team_Batting___Dashboard[], 22, FALSE)/$AH1048</f>
        <v>#N/A</v>
      </c>
      <c r="BA1048" s="11" t="e">
        <f>VLOOKUP($C1048, 'FanGraphs - Team WAR Projected'!$B$2:$E$31, 4, FALSE)/162</f>
        <v>#N/A</v>
      </c>
      <c r="BB1048" s="11" t="e">
        <f t="shared" si="196"/>
        <v>#N/A</v>
      </c>
      <c r="BC1048" s="11" t="e">
        <f>VLOOKUP($C1048, FanGraphs_Standings[[Abbreviation]:[2024 Year to Date RS/G]], 6, FALSE)/$AH1048</f>
        <v>#N/A</v>
      </c>
      <c r="BD1048" s="11" t="e">
        <f>VLOOKUP($C1048, FanGraphs_Standings[[Abbreviation]:[2024 Projected Full Season RDif]], 19, FALSE)/162</f>
        <v>#N/A</v>
      </c>
      <c r="BE1048" s="11" t="e">
        <f t="shared" si="197"/>
        <v>#N/A</v>
      </c>
      <c r="BF1048" s="11" t="e">
        <f>VLOOKUP($C1048, FanGraphs_Standings[[Abbreviation]:[2024 Projected Full Season RDif]], 5, FALSE)</f>
        <v>#N/A</v>
      </c>
      <c r="BG1048" s="11" t="e">
        <f>VLOOKUP($C1048, FanGraphs_Standings[[Abbreviation]:[2024 Projected Full Season W%]], 18, FALSE)</f>
        <v>#N/A</v>
      </c>
      <c r="BH1048" s="11" t="e">
        <f t="shared" si="198"/>
        <v>#N/A</v>
      </c>
      <c r="BI1048" s="11" t="e">
        <f>VLOOKUP($C1048, 'Home Field Adv'!$A$2:$K$31, 11, FALSE)</f>
        <v>#N/A</v>
      </c>
      <c r="BL1048" s="12" t="str">
        <f t="shared" si="199"/>
        <v/>
      </c>
      <c r="BM1048" s="12" t="str">
        <f t="shared" si="189"/>
        <v/>
      </c>
      <c r="BN1048" s="12" t="str">
        <f t="shared" si="200"/>
        <v/>
      </c>
    </row>
    <row r="1049" spans="6:66" x14ac:dyDescent="0.45">
      <c r="F1049" s="11" t="e">
        <f>VLOOKUP($B1049, FanGraphs_Standings[[Abbreviation]:[2024 Year to Date G]], 2, FALSE)</f>
        <v>#N/A</v>
      </c>
      <c r="G1049" s="11" t="e">
        <f>_xlfn.IFNA(VLOOKUP($D1049, 'SP Per G'!$A$2:$D$1385, 3, FALSE),M1049)</f>
        <v>#N/A</v>
      </c>
      <c r="H1049" s="11" t="e">
        <f>IF(AND(ISNA(VLOOKUP($D1049, 'SP Per G'!$A$2:$D$1385, 4, FALSE)), ISTEXT($D1049)), G1049,IF(ISNA(VLOOKUP($D1049, 'SP Per G'!$A$2:$D$1385, 4, FALSE)), M1049, VLOOKUP($D1049, 'SP Per G'!$A$2:$D$1385, 4, FALSE)))</f>
        <v>#N/A</v>
      </c>
      <c r="I1049" s="11" t="e">
        <f t="shared" si="190"/>
        <v>#N/A</v>
      </c>
      <c r="J1049" s="11" t="e">
        <f>_xlfn.IFNA(VLOOKUP($D1049,Individual_Pitching___Dashboard[],18,FALSE),VLOOKUP(B1049,Team_Pitching___Dashboard[[Team]:[ERA]],17,FALSE))</f>
        <v>#N/A</v>
      </c>
      <c r="K1049" s="11" t="e">
        <f>_xlfn.IFNA(VLOOKUP($D1049, Individual_Pitching___Dashboard[], 20, FALSE), VLOOKUP(B1049,Team_Pitching___Dashboard[[Team]:[xFIP]],20,FALSE))</f>
        <v>#N/A</v>
      </c>
      <c r="L1049" s="11" t="e">
        <f>_xlfn.IFNA(VLOOKUP($D1049, Individual_Pitching___Advanced[], 21,FALSE), VLOOKUP(B1049, Team_Pitching___Advanced[], 20, FALSE))</f>
        <v>#N/A</v>
      </c>
      <c r="M1049" s="11" t="e">
        <f>VLOOKUP($B1049, 'Team Per G'!$A$2:$G$31, 7, FALSE)</f>
        <v>#N/A</v>
      </c>
      <c r="N1049" s="11" t="e">
        <f>VLOOKUP($B1049, 'FanGraphs - Team WAR Projected'!$B$2:$E$31, 3, FALSE)/162</f>
        <v>#N/A</v>
      </c>
      <c r="O1049" s="11" t="e">
        <f t="shared" si="191"/>
        <v>#N/A</v>
      </c>
      <c r="P1049" s="11" t="e">
        <f>VLOOKUP($B1049, Team_Pitching___Advanced[[Team]:[xFIP]], 19,FALSE)</f>
        <v>#N/A</v>
      </c>
      <c r="Q1049" s="11" t="e">
        <f>VLOOKUP($B1049, Team_Pitching___Advanced[], 20, FALSE)</f>
        <v>#N/A</v>
      </c>
      <c r="R1049" s="11" t="e">
        <f>VLOOKUP($B1049, Team_Batting___Dashboard[[Team]:[wOBA]], 16, FALSE)</f>
        <v>#N/A</v>
      </c>
      <c r="S1049" s="11" t="e">
        <f>VLOOKUP($B1049, Team_Batting___Advanced[[Team]:[OPS]], 9, FALSE)</f>
        <v>#N/A</v>
      </c>
      <c r="T1049" s="11" t="e">
        <f>VLOOKUP($B1049, Team_Batting___Advanced[], 19, FALSE)</f>
        <v>#N/A</v>
      </c>
      <c r="U1049" s="11" t="e">
        <f>VLOOKUP($B1049, 'Team Per G'!$A$2:$G$31, 3, FALSE)</f>
        <v>#N/A</v>
      </c>
      <c r="V1049" s="11" t="e">
        <f>VLOOKUP($B1049, 'Team Per G'!$A$2:$G$31, 5, FALSE)</f>
        <v>#N/A</v>
      </c>
      <c r="W1049" s="11" t="e">
        <f>VLOOKUP($B1049, 'Team Per G'!$A$2:$G$31, 4, FALSE)</f>
        <v>#N/A</v>
      </c>
      <c r="X1049" s="11" t="e">
        <f>VLOOKUP($B1049, Team_Batting___Dashboard[], 22, FALSE)/$F1049</f>
        <v>#N/A</v>
      </c>
      <c r="Y1049" s="11" t="e">
        <f>VLOOKUP($B1049, 'FanGraphs - Team WAR Projected'!$B$2:$E$31, 4, FALSE)/162</f>
        <v>#N/A</v>
      </c>
      <c r="Z1049" s="11" t="e">
        <f t="shared" si="192"/>
        <v>#N/A</v>
      </c>
      <c r="AA1049" s="11" t="e">
        <f>VLOOKUP($B1049, FanGraphs_Standings[[Abbreviation]:[2024 Year to Date RS/G]], 6, FALSE)/$F1049</f>
        <v>#N/A</v>
      </c>
      <c r="AB1049" s="11" t="e">
        <f>VLOOKUP($B1049, FanGraphs_Standings[[Abbreviation]:[2024 Projected Full Season RDif]], 19, FALSE)/162</f>
        <v>#N/A</v>
      </c>
      <c r="AC1049" s="11" t="e">
        <f t="shared" si="201"/>
        <v>#N/A</v>
      </c>
      <c r="AD1049" s="11" t="e">
        <f>VLOOKUP($B1049, FanGraphs_Standings[[Abbreviation]:[2024 Projected Full Season RDif]], 5, FALSE)</f>
        <v>#N/A</v>
      </c>
      <c r="AE1049" s="11" t="e">
        <f>VLOOKUP($B1049, FanGraphs_Standings[[Abbreviation]:[2024 Projected Full Season W%]], 18, FALSE)</f>
        <v>#N/A</v>
      </c>
      <c r="AF1049" s="11" t="e">
        <f t="shared" si="193"/>
        <v>#N/A</v>
      </c>
      <c r="AG1049" s="11" t="e">
        <f>VLOOKUP($B1049, 'Home Field Adv'!$A$2:$I$31, 9, FALSE)</f>
        <v>#N/A</v>
      </c>
      <c r="AH1049" s="11" t="e">
        <f>VLOOKUP($C1049, FanGraphs_Standings[[Abbreviation]:[2024 Year to Date G]], 2, FALSE)</f>
        <v>#N/A</v>
      </c>
      <c r="AI1049" s="11" t="e">
        <f>_xlfn.IFNA(VLOOKUP($E1049, 'SP Per G'!$A$2:$D$1385, 3, FALSE), AO1049)</f>
        <v>#N/A</v>
      </c>
      <c r="AJ1049" s="11" t="e">
        <f>IF(AND(ISNA(VLOOKUP($E1049, 'SP Per G'!$A$2:$D$1385, 4, FALSE)), ISTEXT($E1049)), AI1049,IF(ISNA(VLOOKUP($E1049, 'SP Per G'!$A$2:$D$1385, 4, FALSE)), AO1049, VLOOKUP($E1049, 'SP Per G'!$A$2:$D$1385, 4, FALSE)))</f>
        <v>#N/A</v>
      </c>
      <c r="AK1049" s="11" t="e">
        <f t="shared" si="194"/>
        <v>#N/A</v>
      </c>
      <c r="AL1049" s="11" t="e">
        <f>_xlfn.IFNA(VLOOKUP($E1049, Individual_Pitching___Dashboard[], 18, FALSE), VLOOKUP($C1049,Team_Pitching___Advanced[[Team]:[SIERA]],16,FALSE))</f>
        <v>#N/A</v>
      </c>
      <c r="AM1049" s="11" t="e">
        <f>_xlfn.IFNA(VLOOKUP($E1049, Individual_Pitching___Dashboard[], 20, FALSE), VLOOKUP($C1049,Team_Pitching___Advanced[[Team]:[xFIP]],19,FALSE))</f>
        <v>#N/A</v>
      </c>
      <c r="AN1049" s="11" t="e">
        <f>_xlfn.IFNA(VLOOKUP($E1049,Individual_Pitching___Advanced[],21,FALSE),VLOOKUP($C1049,Team_Pitching___Advanced[[Team]:[SIERA]],20,FALSE))</f>
        <v>#N/A</v>
      </c>
      <c r="AO1049" s="11" t="e">
        <f>VLOOKUP($C1049, 'Team Per G'!$A$2:$G$31, 7, FALSE)</f>
        <v>#N/A</v>
      </c>
      <c r="AP1049" s="11" t="e">
        <f>VLOOKUP($C1049, 'FanGraphs - Team WAR Projected'!$B$2:$E$31, 3, FALSE)/162</f>
        <v>#N/A</v>
      </c>
      <c r="AQ1049" s="11" t="e">
        <f t="shared" si="195"/>
        <v>#N/A</v>
      </c>
      <c r="AR1049" s="11" t="e">
        <f>VLOOKUP($C1049, Team_Pitching___Advanced[[Team]:[xFIP]], 19,FALSE)</f>
        <v>#N/A</v>
      </c>
      <c r="AS1049" s="11" t="e">
        <f>VLOOKUP($C1049, Team_Pitching___Advanced[], 20, FALSE)</f>
        <v>#N/A</v>
      </c>
      <c r="AT1049" s="11" t="e">
        <f>VLOOKUP($C1049, Team_Batting___Dashboard[[Team]:[wOBA]], 16, FALSE)</f>
        <v>#N/A</v>
      </c>
      <c r="AU1049" s="11" t="e">
        <f>VLOOKUP($C1049, Team_Batting___Advanced[[Team]:[OPS]], 9, FALSE)</f>
        <v>#N/A</v>
      </c>
      <c r="AV1049" s="11" t="e">
        <f>VLOOKUP($C1049, Team_Batting___Advanced[], 19, FALSE)</f>
        <v>#N/A</v>
      </c>
      <c r="AW1049" s="11" t="e">
        <f>VLOOKUP($C1049, 'Team Per G'!$A$2:$G$31, 3, FALSE)</f>
        <v>#N/A</v>
      </c>
      <c r="AX1049" s="11" t="e">
        <f>VLOOKUP($C1049, 'Team Per G'!$A$2:$G$31, 5, FALSE)</f>
        <v>#N/A</v>
      </c>
      <c r="AY1049" s="11" t="e">
        <f>VLOOKUP($C1049, 'Team Per G'!$A$2:$G$31, 4, FALSE)</f>
        <v>#N/A</v>
      </c>
      <c r="AZ1049" s="11" t="e">
        <f>VLOOKUP($C1049, Team_Batting___Dashboard[], 22, FALSE)/$AH1049</f>
        <v>#N/A</v>
      </c>
      <c r="BA1049" s="11" t="e">
        <f>VLOOKUP($C1049, 'FanGraphs - Team WAR Projected'!$B$2:$E$31, 4, FALSE)/162</f>
        <v>#N/A</v>
      </c>
      <c r="BB1049" s="11" t="e">
        <f t="shared" si="196"/>
        <v>#N/A</v>
      </c>
      <c r="BC1049" s="11" t="e">
        <f>VLOOKUP($C1049, FanGraphs_Standings[[Abbreviation]:[2024 Year to Date RS/G]], 6, FALSE)/$AH1049</f>
        <v>#N/A</v>
      </c>
      <c r="BD1049" s="11" t="e">
        <f>VLOOKUP($C1049, FanGraphs_Standings[[Abbreviation]:[2024 Projected Full Season RDif]], 19, FALSE)/162</f>
        <v>#N/A</v>
      </c>
      <c r="BE1049" s="11" t="e">
        <f t="shared" si="197"/>
        <v>#N/A</v>
      </c>
      <c r="BF1049" s="11" t="e">
        <f>VLOOKUP($C1049, FanGraphs_Standings[[Abbreviation]:[2024 Projected Full Season RDif]], 5, FALSE)</f>
        <v>#N/A</v>
      </c>
      <c r="BG1049" s="11" t="e">
        <f>VLOOKUP($C1049, FanGraphs_Standings[[Abbreviation]:[2024 Projected Full Season W%]], 18, FALSE)</f>
        <v>#N/A</v>
      </c>
      <c r="BH1049" s="11" t="e">
        <f t="shared" si="198"/>
        <v>#N/A</v>
      </c>
      <c r="BI1049" s="11" t="e">
        <f>VLOOKUP($C1049, 'Home Field Adv'!$A$2:$K$31, 11, FALSE)</f>
        <v>#N/A</v>
      </c>
      <c r="BL1049" s="12" t="str">
        <f t="shared" si="199"/>
        <v/>
      </c>
      <c r="BM1049" s="12" t="str">
        <f t="shared" si="189"/>
        <v/>
      </c>
      <c r="BN1049" s="12" t="str">
        <f t="shared" si="200"/>
        <v/>
      </c>
    </row>
    <row r="1050" spans="6:66" x14ac:dyDescent="0.45">
      <c r="F1050" s="11" t="e">
        <f>VLOOKUP($B1050, FanGraphs_Standings[[Abbreviation]:[2024 Year to Date G]], 2, FALSE)</f>
        <v>#N/A</v>
      </c>
      <c r="G1050" s="11" t="e">
        <f>_xlfn.IFNA(VLOOKUP($D1050, 'SP Per G'!$A$2:$D$1385, 3, FALSE),M1050)</f>
        <v>#N/A</v>
      </c>
      <c r="H1050" s="11" t="e">
        <f>IF(AND(ISNA(VLOOKUP($D1050, 'SP Per G'!$A$2:$D$1385, 4, FALSE)), ISTEXT($D1050)), G1050,IF(ISNA(VLOOKUP($D1050, 'SP Per G'!$A$2:$D$1385, 4, FALSE)), M1050, VLOOKUP($D1050, 'SP Per G'!$A$2:$D$1385, 4, FALSE)))</f>
        <v>#N/A</v>
      </c>
      <c r="I1050" s="11" t="e">
        <f t="shared" si="190"/>
        <v>#N/A</v>
      </c>
      <c r="J1050" s="11" t="e">
        <f>_xlfn.IFNA(VLOOKUP($D1050,Individual_Pitching___Dashboard[],18,FALSE),VLOOKUP(B1050,Team_Pitching___Dashboard[[Team]:[ERA]],17,FALSE))</f>
        <v>#N/A</v>
      </c>
      <c r="K1050" s="11" t="e">
        <f>_xlfn.IFNA(VLOOKUP($D1050, Individual_Pitching___Dashboard[], 20, FALSE), VLOOKUP(B1050,Team_Pitching___Dashboard[[Team]:[xFIP]],20,FALSE))</f>
        <v>#N/A</v>
      </c>
      <c r="L1050" s="11" t="e">
        <f>_xlfn.IFNA(VLOOKUP($D1050, Individual_Pitching___Advanced[], 21,FALSE), VLOOKUP(B1050, Team_Pitching___Advanced[], 20, FALSE))</f>
        <v>#N/A</v>
      </c>
      <c r="M1050" s="11" t="e">
        <f>VLOOKUP($B1050, 'Team Per G'!$A$2:$G$31, 7, FALSE)</f>
        <v>#N/A</v>
      </c>
      <c r="N1050" s="11" t="e">
        <f>VLOOKUP($B1050, 'FanGraphs - Team WAR Projected'!$B$2:$E$31, 3, FALSE)/162</f>
        <v>#N/A</v>
      </c>
      <c r="O1050" s="11" t="e">
        <f t="shared" si="191"/>
        <v>#N/A</v>
      </c>
      <c r="P1050" s="11" t="e">
        <f>VLOOKUP($B1050, Team_Pitching___Advanced[[Team]:[xFIP]], 19,FALSE)</f>
        <v>#N/A</v>
      </c>
      <c r="Q1050" s="11" t="e">
        <f>VLOOKUP($B1050, Team_Pitching___Advanced[], 20, FALSE)</f>
        <v>#N/A</v>
      </c>
      <c r="R1050" s="11" t="e">
        <f>VLOOKUP($B1050, Team_Batting___Dashboard[[Team]:[wOBA]], 16, FALSE)</f>
        <v>#N/A</v>
      </c>
      <c r="S1050" s="11" t="e">
        <f>VLOOKUP($B1050, Team_Batting___Advanced[[Team]:[OPS]], 9, FALSE)</f>
        <v>#N/A</v>
      </c>
      <c r="T1050" s="11" t="e">
        <f>VLOOKUP($B1050, Team_Batting___Advanced[], 19, FALSE)</f>
        <v>#N/A</v>
      </c>
      <c r="U1050" s="11" t="e">
        <f>VLOOKUP($B1050, 'Team Per G'!$A$2:$G$31, 3, FALSE)</f>
        <v>#N/A</v>
      </c>
      <c r="V1050" s="11" t="e">
        <f>VLOOKUP($B1050, 'Team Per G'!$A$2:$G$31, 5, FALSE)</f>
        <v>#N/A</v>
      </c>
      <c r="W1050" s="11" t="e">
        <f>VLOOKUP($B1050, 'Team Per G'!$A$2:$G$31, 4, FALSE)</f>
        <v>#N/A</v>
      </c>
      <c r="X1050" s="11" t="e">
        <f>VLOOKUP($B1050, Team_Batting___Dashboard[], 22, FALSE)/$F1050</f>
        <v>#N/A</v>
      </c>
      <c r="Y1050" s="11" t="e">
        <f>VLOOKUP($B1050, 'FanGraphs - Team WAR Projected'!$B$2:$E$31, 4, FALSE)/162</f>
        <v>#N/A</v>
      </c>
      <c r="Z1050" s="11" t="e">
        <f t="shared" si="192"/>
        <v>#N/A</v>
      </c>
      <c r="AA1050" s="11" t="e">
        <f>VLOOKUP($B1050, FanGraphs_Standings[[Abbreviation]:[2024 Year to Date RS/G]], 6, FALSE)/$F1050</f>
        <v>#N/A</v>
      </c>
      <c r="AB1050" s="11" t="e">
        <f>VLOOKUP($B1050, FanGraphs_Standings[[Abbreviation]:[2024 Projected Full Season RDif]], 19, FALSE)/162</f>
        <v>#N/A</v>
      </c>
      <c r="AC1050" s="11" t="e">
        <f t="shared" si="201"/>
        <v>#N/A</v>
      </c>
      <c r="AD1050" s="11" t="e">
        <f>VLOOKUP($B1050, FanGraphs_Standings[[Abbreviation]:[2024 Projected Full Season RDif]], 5, FALSE)</f>
        <v>#N/A</v>
      </c>
      <c r="AE1050" s="11" t="e">
        <f>VLOOKUP($B1050, FanGraphs_Standings[[Abbreviation]:[2024 Projected Full Season W%]], 18, FALSE)</f>
        <v>#N/A</v>
      </c>
      <c r="AF1050" s="11" t="e">
        <f t="shared" si="193"/>
        <v>#N/A</v>
      </c>
      <c r="AG1050" s="11" t="e">
        <f>VLOOKUP($B1050, 'Home Field Adv'!$A$2:$I$31, 9, FALSE)</f>
        <v>#N/A</v>
      </c>
      <c r="AH1050" s="11" t="e">
        <f>VLOOKUP($C1050, FanGraphs_Standings[[Abbreviation]:[2024 Year to Date G]], 2, FALSE)</f>
        <v>#N/A</v>
      </c>
      <c r="AI1050" s="11" t="e">
        <f>_xlfn.IFNA(VLOOKUP($E1050, 'SP Per G'!$A$2:$D$1385, 3, FALSE), AO1050)</f>
        <v>#N/A</v>
      </c>
      <c r="AJ1050" s="11" t="e">
        <f>IF(AND(ISNA(VLOOKUP($E1050, 'SP Per G'!$A$2:$D$1385, 4, FALSE)), ISTEXT($E1050)), AI1050,IF(ISNA(VLOOKUP($E1050, 'SP Per G'!$A$2:$D$1385, 4, FALSE)), AO1050, VLOOKUP($E1050, 'SP Per G'!$A$2:$D$1385, 4, FALSE)))</f>
        <v>#N/A</v>
      </c>
      <c r="AK1050" s="11" t="e">
        <f t="shared" si="194"/>
        <v>#N/A</v>
      </c>
      <c r="AL1050" s="11" t="e">
        <f>_xlfn.IFNA(VLOOKUP($E1050, Individual_Pitching___Dashboard[], 18, FALSE), VLOOKUP($C1050,Team_Pitching___Advanced[[Team]:[SIERA]],16,FALSE))</f>
        <v>#N/A</v>
      </c>
      <c r="AM1050" s="11" t="e">
        <f>_xlfn.IFNA(VLOOKUP($E1050, Individual_Pitching___Dashboard[], 20, FALSE), VLOOKUP($C1050,Team_Pitching___Advanced[[Team]:[xFIP]],19,FALSE))</f>
        <v>#N/A</v>
      </c>
      <c r="AN1050" s="11" t="e">
        <f>_xlfn.IFNA(VLOOKUP($E1050,Individual_Pitching___Advanced[],21,FALSE),VLOOKUP($C1050,Team_Pitching___Advanced[[Team]:[SIERA]],20,FALSE))</f>
        <v>#N/A</v>
      </c>
      <c r="AO1050" s="11" t="e">
        <f>VLOOKUP($C1050, 'Team Per G'!$A$2:$G$31, 7, FALSE)</f>
        <v>#N/A</v>
      </c>
      <c r="AP1050" s="11" t="e">
        <f>VLOOKUP($C1050, 'FanGraphs - Team WAR Projected'!$B$2:$E$31, 3, FALSE)/162</f>
        <v>#N/A</v>
      </c>
      <c r="AQ1050" s="11" t="e">
        <f t="shared" si="195"/>
        <v>#N/A</v>
      </c>
      <c r="AR1050" s="11" t="e">
        <f>VLOOKUP($C1050, Team_Pitching___Advanced[[Team]:[xFIP]], 19,FALSE)</f>
        <v>#N/A</v>
      </c>
      <c r="AS1050" s="11" t="e">
        <f>VLOOKUP($C1050, Team_Pitching___Advanced[], 20, FALSE)</f>
        <v>#N/A</v>
      </c>
      <c r="AT1050" s="11" t="e">
        <f>VLOOKUP($C1050, Team_Batting___Dashboard[[Team]:[wOBA]], 16, FALSE)</f>
        <v>#N/A</v>
      </c>
      <c r="AU1050" s="11" t="e">
        <f>VLOOKUP($C1050, Team_Batting___Advanced[[Team]:[OPS]], 9, FALSE)</f>
        <v>#N/A</v>
      </c>
      <c r="AV1050" s="11" t="e">
        <f>VLOOKUP($C1050, Team_Batting___Advanced[], 19, FALSE)</f>
        <v>#N/A</v>
      </c>
      <c r="AW1050" s="11" t="e">
        <f>VLOOKUP($C1050, 'Team Per G'!$A$2:$G$31, 3, FALSE)</f>
        <v>#N/A</v>
      </c>
      <c r="AX1050" s="11" t="e">
        <f>VLOOKUP($C1050, 'Team Per G'!$A$2:$G$31, 5, FALSE)</f>
        <v>#N/A</v>
      </c>
      <c r="AY1050" s="11" t="e">
        <f>VLOOKUP($C1050, 'Team Per G'!$A$2:$G$31, 4, FALSE)</f>
        <v>#N/A</v>
      </c>
      <c r="AZ1050" s="11" t="e">
        <f>VLOOKUP($C1050, Team_Batting___Dashboard[], 22, FALSE)/$AH1050</f>
        <v>#N/A</v>
      </c>
      <c r="BA1050" s="11" t="e">
        <f>VLOOKUP($C1050, 'FanGraphs - Team WAR Projected'!$B$2:$E$31, 4, FALSE)/162</f>
        <v>#N/A</v>
      </c>
      <c r="BB1050" s="11" t="e">
        <f t="shared" si="196"/>
        <v>#N/A</v>
      </c>
      <c r="BC1050" s="11" t="e">
        <f>VLOOKUP($C1050, FanGraphs_Standings[[Abbreviation]:[2024 Year to Date RS/G]], 6, FALSE)/$AH1050</f>
        <v>#N/A</v>
      </c>
      <c r="BD1050" s="11" t="e">
        <f>VLOOKUP($C1050, FanGraphs_Standings[[Abbreviation]:[2024 Projected Full Season RDif]], 19, FALSE)/162</f>
        <v>#N/A</v>
      </c>
      <c r="BE1050" s="11" t="e">
        <f t="shared" si="197"/>
        <v>#N/A</v>
      </c>
      <c r="BF1050" s="11" t="e">
        <f>VLOOKUP($C1050, FanGraphs_Standings[[Abbreviation]:[2024 Projected Full Season RDif]], 5, FALSE)</f>
        <v>#N/A</v>
      </c>
      <c r="BG1050" s="11" t="e">
        <f>VLOOKUP($C1050, FanGraphs_Standings[[Abbreviation]:[2024 Projected Full Season W%]], 18, FALSE)</f>
        <v>#N/A</v>
      </c>
      <c r="BH1050" s="11" t="e">
        <f t="shared" si="198"/>
        <v>#N/A</v>
      </c>
      <c r="BI1050" s="11" t="e">
        <f>VLOOKUP($C1050, 'Home Field Adv'!$A$2:$K$31, 11, FALSE)</f>
        <v>#N/A</v>
      </c>
      <c r="BL1050" s="12" t="str">
        <f t="shared" si="199"/>
        <v/>
      </c>
      <c r="BM1050" s="12" t="str">
        <f t="shared" si="189"/>
        <v/>
      </c>
      <c r="BN1050" s="12" t="str">
        <f t="shared" si="200"/>
        <v/>
      </c>
    </row>
    <row r="1051" spans="6:66" x14ac:dyDescent="0.45">
      <c r="F1051" s="11" t="e">
        <f>VLOOKUP($B1051, FanGraphs_Standings[[Abbreviation]:[2024 Year to Date G]], 2, FALSE)</f>
        <v>#N/A</v>
      </c>
      <c r="G1051" s="11" t="e">
        <f>_xlfn.IFNA(VLOOKUP($D1051, 'SP Per G'!$A$2:$D$1385, 3, FALSE),M1051)</f>
        <v>#N/A</v>
      </c>
      <c r="H1051" s="11" t="e">
        <f>IF(AND(ISNA(VLOOKUP($D1051, 'SP Per G'!$A$2:$D$1385, 4, FALSE)), ISTEXT($D1051)), G1051,IF(ISNA(VLOOKUP($D1051, 'SP Per G'!$A$2:$D$1385, 4, FALSE)), M1051, VLOOKUP($D1051, 'SP Per G'!$A$2:$D$1385, 4, FALSE)))</f>
        <v>#N/A</v>
      </c>
      <c r="I1051" s="11" t="e">
        <f t="shared" si="190"/>
        <v>#N/A</v>
      </c>
      <c r="J1051" s="11" t="e">
        <f>_xlfn.IFNA(VLOOKUP($D1051,Individual_Pitching___Dashboard[],18,FALSE),VLOOKUP(B1051,Team_Pitching___Dashboard[[Team]:[ERA]],17,FALSE))</f>
        <v>#N/A</v>
      </c>
      <c r="K1051" s="11" t="e">
        <f>_xlfn.IFNA(VLOOKUP($D1051, Individual_Pitching___Dashboard[], 20, FALSE), VLOOKUP(B1051,Team_Pitching___Dashboard[[Team]:[xFIP]],20,FALSE))</f>
        <v>#N/A</v>
      </c>
      <c r="L1051" s="11" t="e">
        <f>_xlfn.IFNA(VLOOKUP($D1051, Individual_Pitching___Advanced[], 21,FALSE), VLOOKUP(B1051, Team_Pitching___Advanced[], 20, FALSE))</f>
        <v>#N/A</v>
      </c>
      <c r="M1051" s="11" t="e">
        <f>VLOOKUP($B1051, 'Team Per G'!$A$2:$G$31, 7, FALSE)</f>
        <v>#N/A</v>
      </c>
      <c r="N1051" s="11" t="e">
        <f>VLOOKUP($B1051, 'FanGraphs - Team WAR Projected'!$B$2:$E$31, 3, FALSE)/162</f>
        <v>#N/A</v>
      </c>
      <c r="O1051" s="11" t="e">
        <f t="shared" si="191"/>
        <v>#N/A</v>
      </c>
      <c r="P1051" s="11" t="e">
        <f>VLOOKUP($B1051, Team_Pitching___Advanced[[Team]:[xFIP]], 19,FALSE)</f>
        <v>#N/A</v>
      </c>
      <c r="Q1051" s="11" t="e">
        <f>VLOOKUP($B1051, Team_Pitching___Advanced[], 20, FALSE)</f>
        <v>#N/A</v>
      </c>
      <c r="R1051" s="11" t="e">
        <f>VLOOKUP($B1051, Team_Batting___Dashboard[[Team]:[wOBA]], 16, FALSE)</f>
        <v>#N/A</v>
      </c>
      <c r="S1051" s="11" t="e">
        <f>VLOOKUP($B1051, Team_Batting___Advanced[[Team]:[OPS]], 9, FALSE)</f>
        <v>#N/A</v>
      </c>
      <c r="T1051" s="11" t="e">
        <f>VLOOKUP($B1051, Team_Batting___Advanced[], 19, FALSE)</f>
        <v>#N/A</v>
      </c>
      <c r="U1051" s="11" t="e">
        <f>VLOOKUP($B1051, 'Team Per G'!$A$2:$G$31, 3, FALSE)</f>
        <v>#N/A</v>
      </c>
      <c r="V1051" s="11" t="e">
        <f>VLOOKUP($B1051, 'Team Per G'!$A$2:$G$31, 5, FALSE)</f>
        <v>#N/A</v>
      </c>
      <c r="W1051" s="11" t="e">
        <f>VLOOKUP($B1051, 'Team Per G'!$A$2:$G$31, 4, FALSE)</f>
        <v>#N/A</v>
      </c>
      <c r="X1051" s="11" t="e">
        <f>VLOOKUP($B1051, Team_Batting___Dashboard[], 22, FALSE)/$F1051</f>
        <v>#N/A</v>
      </c>
      <c r="Y1051" s="11" t="e">
        <f>VLOOKUP($B1051, 'FanGraphs - Team WAR Projected'!$B$2:$E$31, 4, FALSE)/162</f>
        <v>#N/A</v>
      </c>
      <c r="Z1051" s="11" t="e">
        <f t="shared" si="192"/>
        <v>#N/A</v>
      </c>
      <c r="AA1051" s="11" t="e">
        <f>VLOOKUP($B1051, FanGraphs_Standings[[Abbreviation]:[2024 Year to Date RS/G]], 6, FALSE)/$F1051</f>
        <v>#N/A</v>
      </c>
      <c r="AB1051" s="11" t="e">
        <f>VLOOKUP($B1051, FanGraphs_Standings[[Abbreviation]:[2024 Projected Full Season RDif]], 19, FALSE)/162</f>
        <v>#N/A</v>
      </c>
      <c r="AC1051" s="11" t="e">
        <f t="shared" si="201"/>
        <v>#N/A</v>
      </c>
      <c r="AD1051" s="11" t="e">
        <f>VLOOKUP($B1051, FanGraphs_Standings[[Abbreviation]:[2024 Projected Full Season RDif]], 5, FALSE)</f>
        <v>#N/A</v>
      </c>
      <c r="AE1051" s="11" t="e">
        <f>VLOOKUP($B1051, FanGraphs_Standings[[Abbreviation]:[2024 Projected Full Season W%]], 18, FALSE)</f>
        <v>#N/A</v>
      </c>
      <c r="AF1051" s="11" t="e">
        <f t="shared" si="193"/>
        <v>#N/A</v>
      </c>
      <c r="AG1051" s="11" t="e">
        <f>VLOOKUP($B1051, 'Home Field Adv'!$A$2:$I$31, 9, FALSE)</f>
        <v>#N/A</v>
      </c>
      <c r="AH1051" s="11" t="e">
        <f>VLOOKUP($C1051, FanGraphs_Standings[[Abbreviation]:[2024 Year to Date G]], 2, FALSE)</f>
        <v>#N/A</v>
      </c>
      <c r="AI1051" s="11" t="e">
        <f>_xlfn.IFNA(VLOOKUP($E1051, 'SP Per G'!$A$2:$D$1385, 3, FALSE), AO1051)</f>
        <v>#N/A</v>
      </c>
      <c r="AJ1051" s="11" t="e">
        <f>IF(AND(ISNA(VLOOKUP($E1051, 'SP Per G'!$A$2:$D$1385, 4, FALSE)), ISTEXT($E1051)), AI1051,IF(ISNA(VLOOKUP($E1051, 'SP Per G'!$A$2:$D$1385, 4, FALSE)), AO1051, VLOOKUP($E1051, 'SP Per G'!$A$2:$D$1385, 4, FALSE)))</f>
        <v>#N/A</v>
      </c>
      <c r="AK1051" s="11" t="e">
        <f t="shared" si="194"/>
        <v>#N/A</v>
      </c>
      <c r="AL1051" s="11" t="e">
        <f>_xlfn.IFNA(VLOOKUP($E1051, Individual_Pitching___Dashboard[], 18, FALSE), VLOOKUP($C1051,Team_Pitching___Advanced[[Team]:[SIERA]],16,FALSE))</f>
        <v>#N/A</v>
      </c>
      <c r="AM1051" s="11" t="e">
        <f>_xlfn.IFNA(VLOOKUP($E1051, Individual_Pitching___Dashboard[], 20, FALSE), VLOOKUP($C1051,Team_Pitching___Advanced[[Team]:[xFIP]],19,FALSE))</f>
        <v>#N/A</v>
      </c>
      <c r="AN1051" s="11" t="e">
        <f>_xlfn.IFNA(VLOOKUP($E1051,Individual_Pitching___Advanced[],21,FALSE),VLOOKUP($C1051,Team_Pitching___Advanced[[Team]:[SIERA]],20,FALSE))</f>
        <v>#N/A</v>
      </c>
      <c r="AO1051" s="11" t="e">
        <f>VLOOKUP($C1051, 'Team Per G'!$A$2:$G$31, 7, FALSE)</f>
        <v>#N/A</v>
      </c>
      <c r="AP1051" s="11" t="e">
        <f>VLOOKUP($C1051, 'FanGraphs - Team WAR Projected'!$B$2:$E$31, 3, FALSE)/162</f>
        <v>#N/A</v>
      </c>
      <c r="AQ1051" s="11" t="e">
        <f t="shared" si="195"/>
        <v>#N/A</v>
      </c>
      <c r="AR1051" s="11" t="e">
        <f>VLOOKUP($C1051, Team_Pitching___Advanced[[Team]:[xFIP]], 19,FALSE)</f>
        <v>#N/A</v>
      </c>
      <c r="AS1051" s="11" t="e">
        <f>VLOOKUP($C1051, Team_Pitching___Advanced[], 20, FALSE)</f>
        <v>#N/A</v>
      </c>
      <c r="AT1051" s="11" t="e">
        <f>VLOOKUP($C1051, Team_Batting___Dashboard[[Team]:[wOBA]], 16, FALSE)</f>
        <v>#N/A</v>
      </c>
      <c r="AU1051" s="11" t="e">
        <f>VLOOKUP($C1051, Team_Batting___Advanced[[Team]:[OPS]], 9, FALSE)</f>
        <v>#N/A</v>
      </c>
      <c r="AV1051" s="11" t="e">
        <f>VLOOKUP($C1051, Team_Batting___Advanced[], 19, FALSE)</f>
        <v>#N/A</v>
      </c>
      <c r="AW1051" s="11" t="e">
        <f>VLOOKUP($C1051, 'Team Per G'!$A$2:$G$31, 3, FALSE)</f>
        <v>#N/A</v>
      </c>
      <c r="AX1051" s="11" t="e">
        <f>VLOOKUP($C1051, 'Team Per G'!$A$2:$G$31, 5, FALSE)</f>
        <v>#N/A</v>
      </c>
      <c r="AY1051" s="11" t="e">
        <f>VLOOKUP($C1051, 'Team Per G'!$A$2:$G$31, 4, FALSE)</f>
        <v>#N/A</v>
      </c>
      <c r="AZ1051" s="11" t="e">
        <f>VLOOKUP($C1051, Team_Batting___Dashboard[], 22, FALSE)/$AH1051</f>
        <v>#N/A</v>
      </c>
      <c r="BA1051" s="11" t="e">
        <f>VLOOKUP($C1051, 'FanGraphs - Team WAR Projected'!$B$2:$E$31, 4, FALSE)/162</f>
        <v>#N/A</v>
      </c>
      <c r="BB1051" s="11" t="e">
        <f t="shared" si="196"/>
        <v>#N/A</v>
      </c>
      <c r="BC1051" s="11" t="e">
        <f>VLOOKUP($C1051, FanGraphs_Standings[[Abbreviation]:[2024 Year to Date RS/G]], 6, FALSE)/$AH1051</f>
        <v>#N/A</v>
      </c>
      <c r="BD1051" s="11" t="e">
        <f>VLOOKUP($C1051, FanGraphs_Standings[[Abbreviation]:[2024 Projected Full Season RDif]], 19, FALSE)/162</f>
        <v>#N/A</v>
      </c>
      <c r="BE1051" s="11" t="e">
        <f t="shared" si="197"/>
        <v>#N/A</v>
      </c>
      <c r="BF1051" s="11" t="e">
        <f>VLOOKUP($C1051, FanGraphs_Standings[[Abbreviation]:[2024 Projected Full Season RDif]], 5, FALSE)</f>
        <v>#N/A</v>
      </c>
      <c r="BG1051" s="11" t="e">
        <f>VLOOKUP($C1051, FanGraphs_Standings[[Abbreviation]:[2024 Projected Full Season W%]], 18, FALSE)</f>
        <v>#N/A</v>
      </c>
      <c r="BH1051" s="11" t="e">
        <f t="shared" si="198"/>
        <v>#N/A</v>
      </c>
      <c r="BI1051" s="11" t="e">
        <f>VLOOKUP($C1051, 'Home Field Adv'!$A$2:$K$31, 11, FALSE)</f>
        <v>#N/A</v>
      </c>
      <c r="BL1051" s="12" t="str">
        <f t="shared" si="199"/>
        <v/>
      </c>
      <c r="BM1051" s="12" t="str">
        <f t="shared" si="189"/>
        <v/>
      </c>
      <c r="BN1051" s="12" t="str">
        <f t="shared" si="200"/>
        <v/>
      </c>
    </row>
    <row r="1052" spans="6:66" x14ac:dyDescent="0.45">
      <c r="F1052" s="11" t="e">
        <f>VLOOKUP($B1052, FanGraphs_Standings[[Abbreviation]:[2024 Year to Date G]], 2, FALSE)</f>
        <v>#N/A</v>
      </c>
      <c r="G1052" s="11" t="e">
        <f>_xlfn.IFNA(VLOOKUP($D1052, 'SP Per G'!$A$2:$D$1385, 3, FALSE),M1052)</f>
        <v>#N/A</v>
      </c>
      <c r="H1052" s="11" t="e">
        <f>IF(AND(ISNA(VLOOKUP($D1052, 'SP Per G'!$A$2:$D$1385, 4, FALSE)), ISTEXT($D1052)), G1052,IF(ISNA(VLOOKUP($D1052, 'SP Per G'!$A$2:$D$1385, 4, FALSE)), M1052, VLOOKUP($D1052, 'SP Per G'!$A$2:$D$1385, 4, FALSE)))</f>
        <v>#N/A</v>
      </c>
      <c r="I1052" s="11" t="e">
        <f t="shared" si="190"/>
        <v>#N/A</v>
      </c>
      <c r="J1052" s="11" t="e">
        <f>_xlfn.IFNA(VLOOKUP($D1052,Individual_Pitching___Dashboard[],18,FALSE),VLOOKUP(B1052,Team_Pitching___Dashboard[[Team]:[ERA]],17,FALSE))</f>
        <v>#N/A</v>
      </c>
      <c r="K1052" s="11" t="e">
        <f>_xlfn.IFNA(VLOOKUP($D1052, Individual_Pitching___Dashboard[], 20, FALSE), VLOOKUP(B1052,Team_Pitching___Dashboard[[Team]:[xFIP]],20,FALSE))</f>
        <v>#N/A</v>
      </c>
      <c r="L1052" s="11" t="e">
        <f>_xlfn.IFNA(VLOOKUP($D1052, Individual_Pitching___Advanced[], 21,FALSE), VLOOKUP(B1052, Team_Pitching___Advanced[], 20, FALSE))</f>
        <v>#N/A</v>
      </c>
      <c r="M1052" s="11" t="e">
        <f>VLOOKUP($B1052, 'Team Per G'!$A$2:$G$31, 7, FALSE)</f>
        <v>#N/A</v>
      </c>
      <c r="N1052" s="11" t="e">
        <f>VLOOKUP($B1052, 'FanGraphs - Team WAR Projected'!$B$2:$E$31, 3, FALSE)/162</f>
        <v>#N/A</v>
      </c>
      <c r="O1052" s="11" t="e">
        <f t="shared" si="191"/>
        <v>#N/A</v>
      </c>
      <c r="P1052" s="11" t="e">
        <f>VLOOKUP($B1052, Team_Pitching___Advanced[[Team]:[xFIP]], 19,FALSE)</f>
        <v>#N/A</v>
      </c>
      <c r="Q1052" s="11" t="e">
        <f>VLOOKUP($B1052, Team_Pitching___Advanced[], 20, FALSE)</f>
        <v>#N/A</v>
      </c>
      <c r="R1052" s="11" t="e">
        <f>VLOOKUP($B1052, Team_Batting___Dashboard[[Team]:[wOBA]], 16, FALSE)</f>
        <v>#N/A</v>
      </c>
      <c r="S1052" s="11" t="e">
        <f>VLOOKUP($B1052, Team_Batting___Advanced[[Team]:[OPS]], 9, FALSE)</f>
        <v>#N/A</v>
      </c>
      <c r="T1052" s="11" t="e">
        <f>VLOOKUP($B1052, Team_Batting___Advanced[], 19, FALSE)</f>
        <v>#N/A</v>
      </c>
      <c r="U1052" s="11" t="e">
        <f>VLOOKUP($B1052, 'Team Per G'!$A$2:$G$31, 3, FALSE)</f>
        <v>#N/A</v>
      </c>
      <c r="V1052" s="11" t="e">
        <f>VLOOKUP($B1052, 'Team Per G'!$A$2:$G$31, 5, FALSE)</f>
        <v>#N/A</v>
      </c>
      <c r="W1052" s="11" t="e">
        <f>VLOOKUP($B1052, 'Team Per G'!$A$2:$G$31, 4, FALSE)</f>
        <v>#N/A</v>
      </c>
      <c r="X1052" s="11" t="e">
        <f>VLOOKUP($B1052, Team_Batting___Dashboard[], 22, FALSE)/$F1052</f>
        <v>#N/A</v>
      </c>
      <c r="Y1052" s="11" t="e">
        <f>VLOOKUP($B1052, 'FanGraphs - Team WAR Projected'!$B$2:$E$31, 4, FALSE)/162</f>
        <v>#N/A</v>
      </c>
      <c r="Z1052" s="11" t="e">
        <f t="shared" si="192"/>
        <v>#N/A</v>
      </c>
      <c r="AA1052" s="11" t="e">
        <f>VLOOKUP($B1052, FanGraphs_Standings[[Abbreviation]:[2024 Year to Date RS/G]], 6, FALSE)/$F1052</f>
        <v>#N/A</v>
      </c>
      <c r="AB1052" s="11" t="e">
        <f>VLOOKUP($B1052, FanGraphs_Standings[[Abbreviation]:[2024 Projected Full Season RDif]], 19, FALSE)/162</f>
        <v>#N/A</v>
      </c>
      <c r="AC1052" s="11" t="e">
        <f t="shared" si="201"/>
        <v>#N/A</v>
      </c>
      <c r="AD1052" s="11" t="e">
        <f>VLOOKUP($B1052, FanGraphs_Standings[[Abbreviation]:[2024 Projected Full Season RDif]], 5, FALSE)</f>
        <v>#N/A</v>
      </c>
      <c r="AE1052" s="11" t="e">
        <f>VLOOKUP($B1052, FanGraphs_Standings[[Abbreviation]:[2024 Projected Full Season W%]], 18, FALSE)</f>
        <v>#N/A</v>
      </c>
      <c r="AF1052" s="11" t="e">
        <f t="shared" si="193"/>
        <v>#N/A</v>
      </c>
      <c r="AG1052" s="11" t="e">
        <f>VLOOKUP($B1052, 'Home Field Adv'!$A$2:$I$31, 9, FALSE)</f>
        <v>#N/A</v>
      </c>
      <c r="AH1052" s="11" t="e">
        <f>VLOOKUP($C1052, FanGraphs_Standings[[Abbreviation]:[2024 Year to Date G]], 2, FALSE)</f>
        <v>#N/A</v>
      </c>
      <c r="AI1052" s="11" t="e">
        <f>_xlfn.IFNA(VLOOKUP($E1052, 'SP Per G'!$A$2:$D$1385, 3, FALSE), AO1052)</f>
        <v>#N/A</v>
      </c>
      <c r="AJ1052" s="11" t="e">
        <f>IF(AND(ISNA(VLOOKUP($E1052, 'SP Per G'!$A$2:$D$1385, 4, FALSE)), ISTEXT($E1052)), AI1052,IF(ISNA(VLOOKUP($E1052, 'SP Per G'!$A$2:$D$1385, 4, FALSE)), AO1052, VLOOKUP($E1052, 'SP Per G'!$A$2:$D$1385, 4, FALSE)))</f>
        <v>#N/A</v>
      </c>
      <c r="AK1052" s="11" t="e">
        <f t="shared" si="194"/>
        <v>#N/A</v>
      </c>
      <c r="AL1052" s="11" t="e">
        <f>_xlfn.IFNA(VLOOKUP($E1052, Individual_Pitching___Dashboard[], 18, FALSE), VLOOKUP($C1052,Team_Pitching___Advanced[[Team]:[SIERA]],16,FALSE))</f>
        <v>#N/A</v>
      </c>
      <c r="AM1052" s="11" t="e">
        <f>_xlfn.IFNA(VLOOKUP($E1052, Individual_Pitching___Dashboard[], 20, FALSE), VLOOKUP($C1052,Team_Pitching___Advanced[[Team]:[xFIP]],19,FALSE))</f>
        <v>#N/A</v>
      </c>
      <c r="AN1052" s="11" t="e">
        <f>_xlfn.IFNA(VLOOKUP($E1052,Individual_Pitching___Advanced[],21,FALSE),VLOOKUP($C1052,Team_Pitching___Advanced[[Team]:[SIERA]],20,FALSE))</f>
        <v>#N/A</v>
      </c>
      <c r="AO1052" s="11" t="e">
        <f>VLOOKUP($C1052, 'Team Per G'!$A$2:$G$31, 7, FALSE)</f>
        <v>#N/A</v>
      </c>
      <c r="AP1052" s="11" t="e">
        <f>VLOOKUP($C1052, 'FanGraphs - Team WAR Projected'!$B$2:$E$31, 3, FALSE)/162</f>
        <v>#N/A</v>
      </c>
      <c r="AQ1052" s="11" t="e">
        <f t="shared" si="195"/>
        <v>#N/A</v>
      </c>
      <c r="AR1052" s="11" t="e">
        <f>VLOOKUP($C1052, Team_Pitching___Advanced[[Team]:[xFIP]], 19,FALSE)</f>
        <v>#N/A</v>
      </c>
      <c r="AS1052" s="11" t="e">
        <f>VLOOKUP($C1052, Team_Pitching___Advanced[], 20, FALSE)</f>
        <v>#N/A</v>
      </c>
      <c r="AT1052" s="11" t="e">
        <f>VLOOKUP($C1052, Team_Batting___Dashboard[[Team]:[wOBA]], 16, FALSE)</f>
        <v>#N/A</v>
      </c>
      <c r="AU1052" s="11" t="e">
        <f>VLOOKUP($C1052, Team_Batting___Advanced[[Team]:[OPS]], 9, FALSE)</f>
        <v>#N/A</v>
      </c>
      <c r="AV1052" s="11" t="e">
        <f>VLOOKUP($C1052, Team_Batting___Advanced[], 19, FALSE)</f>
        <v>#N/A</v>
      </c>
      <c r="AW1052" s="11" t="e">
        <f>VLOOKUP($C1052, 'Team Per G'!$A$2:$G$31, 3, FALSE)</f>
        <v>#N/A</v>
      </c>
      <c r="AX1052" s="11" t="e">
        <f>VLOOKUP($C1052, 'Team Per G'!$A$2:$G$31, 5, FALSE)</f>
        <v>#N/A</v>
      </c>
      <c r="AY1052" s="11" t="e">
        <f>VLOOKUP($C1052, 'Team Per G'!$A$2:$G$31, 4, FALSE)</f>
        <v>#N/A</v>
      </c>
      <c r="AZ1052" s="11" t="e">
        <f>VLOOKUP($C1052, Team_Batting___Dashboard[], 22, FALSE)/$AH1052</f>
        <v>#N/A</v>
      </c>
      <c r="BA1052" s="11" t="e">
        <f>VLOOKUP($C1052, 'FanGraphs - Team WAR Projected'!$B$2:$E$31, 4, FALSE)/162</f>
        <v>#N/A</v>
      </c>
      <c r="BB1052" s="11" t="e">
        <f t="shared" si="196"/>
        <v>#N/A</v>
      </c>
      <c r="BC1052" s="11" t="e">
        <f>VLOOKUP($C1052, FanGraphs_Standings[[Abbreviation]:[2024 Year to Date RS/G]], 6, FALSE)/$AH1052</f>
        <v>#N/A</v>
      </c>
      <c r="BD1052" s="11" t="e">
        <f>VLOOKUP($C1052, FanGraphs_Standings[[Abbreviation]:[2024 Projected Full Season RDif]], 19, FALSE)/162</f>
        <v>#N/A</v>
      </c>
      <c r="BE1052" s="11" t="e">
        <f t="shared" si="197"/>
        <v>#N/A</v>
      </c>
      <c r="BF1052" s="11" t="e">
        <f>VLOOKUP($C1052, FanGraphs_Standings[[Abbreviation]:[2024 Projected Full Season RDif]], 5, FALSE)</f>
        <v>#N/A</v>
      </c>
      <c r="BG1052" s="11" t="e">
        <f>VLOOKUP($C1052, FanGraphs_Standings[[Abbreviation]:[2024 Projected Full Season W%]], 18, FALSE)</f>
        <v>#N/A</v>
      </c>
      <c r="BH1052" s="11" t="e">
        <f t="shared" si="198"/>
        <v>#N/A</v>
      </c>
      <c r="BI1052" s="11" t="e">
        <f>VLOOKUP($C1052, 'Home Field Adv'!$A$2:$K$31, 11, FALSE)</f>
        <v>#N/A</v>
      </c>
      <c r="BL1052" s="12" t="str">
        <f t="shared" si="199"/>
        <v/>
      </c>
      <c r="BM1052" s="12" t="str">
        <f t="shared" ref="BM1052:BM1115" si="202">IF( ISBLANK(BJ1052), "",IF(BJ1052&gt;BK1052, B1052, C1052))</f>
        <v/>
      </c>
      <c r="BN1052" s="12" t="str">
        <f t="shared" si="200"/>
        <v/>
      </c>
    </row>
    <row r="1053" spans="6:66" x14ac:dyDescent="0.45">
      <c r="F1053" s="11" t="e">
        <f>VLOOKUP($B1053, FanGraphs_Standings[[Abbreviation]:[2024 Year to Date G]], 2, FALSE)</f>
        <v>#N/A</v>
      </c>
      <c r="G1053" s="11" t="e">
        <f>_xlfn.IFNA(VLOOKUP($D1053, 'SP Per G'!$A$2:$D$1385, 3, FALSE),M1053)</f>
        <v>#N/A</v>
      </c>
      <c r="H1053" s="11" t="e">
        <f>IF(AND(ISNA(VLOOKUP($D1053, 'SP Per G'!$A$2:$D$1385, 4, FALSE)), ISTEXT($D1053)), G1053,IF(ISNA(VLOOKUP($D1053, 'SP Per G'!$A$2:$D$1385, 4, FALSE)), M1053, VLOOKUP($D1053, 'SP Per G'!$A$2:$D$1385, 4, FALSE)))</f>
        <v>#N/A</v>
      </c>
      <c r="I1053" s="11" t="e">
        <f t="shared" si="190"/>
        <v>#N/A</v>
      </c>
      <c r="J1053" s="11" t="e">
        <f>_xlfn.IFNA(VLOOKUP($D1053,Individual_Pitching___Dashboard[],18,FALSE),VLOOKUP(B1053,Team_Pitching___Dashboard[[Team]:[ERA]],17,FALSE))</f>
        <v>#N/A</v>
      </c>
      <c r="K1053" s="11" t="e">
        <f>_xlfn.IFNA(VLOOKUP($D1053, Individual_Pitching___Dashboard[], 20, FALSE), VLOOKUP(B1053,Team_Pitching___Dashboard[[Team]:[xFIP]],20,FALSE))</f>
        <v>#N/A</v>
      </c>
      <c r="L1053" s="11" t="e">
        <f>_xlfn.IFNA(VLOOKUP($D1053, Individual_Pitching___Advanced[], 21,FALSE), VLOOKUP(B1053, Team_Pitching___Advanced[], 20, FALSE))</f>
        <v>#N/A</v>
      </c>
      <c r="M1053" s="11" t="e">
        <f>VLOOKUP($B1053, 'Team Per G'!$A$2:$G$31, 7, FALSE)</f>
        <v>#N/A</v>
      </c>
      <c r="N1053" s="11" t="e">
        <f>VLOOKUP($B1053, 'FanGraphs - Team WAR Projected'!$B$2:$E$31, 3, FALSE)/162</f>
        <v>#N/A</v>
      </c>
      <c r="O1053" s="11" t="e">
        <f t="shared" si="191"/>
        <v>#N/A</v>
      </c>
      <c r="P1053" s="11" t="e">
        <f>VLOOKUP($B1053, Team_Pitching___Advanced[[Team]:[xFIP]], 19,FALSE)</f>
        <v>#N/A</v>
      </c>
      <c r="Q1053" s="11" t="e">
        <f>VLOOKUP($B1053, Team_Pitching___Advanced[], 20, FALSE)</f>
        <v>#N/A</v>
      </c>
      <c r="R1053" s="11" t="e">
        <f>VLOOKUP($B1053, Team_Batting___Dashboard[[Team]:[wOBA]], 16, FALSE)</f>
        <v>#N/A</v>
      </c>
      <c r="S1053" s="11" t="e">
        <f>VLOOKUP($B1053, Team_Batting___Advanced[[Team]:[OPS]], 9, FALSE)</f>
        <v>#N/A</v>
      </c>
      <c r="T1053" s="11" t="e">
        <f>VLOOKUP($B1053, Team_Batting___Advanced[], 19, FALSE)</f>
        <v>#N/A</v>
      </c>
      <c r="U1053" s="11" t="e">
        <f>VLOOKUP($B1053, 'Team Per G'!$A$2:$G$31, 3, FALSE)</f>
        <v>#N/A</v>
      </c>
      <c r="V1053" s="11" t="e">
        <f>VLOOKUP($B1053, 'Team Per G'!$A$2:$G$31, 5, FALSE)</f>
        <v>#N/A</v>
      </c>
      <c r="W1053" s="11" t="e">
        <f>VLOOKUP($B1053, 'Team Per G'!$A$2:$G$31, 4, FALSE)</f>
        <v>#N/A</v>
      </c>
      <c r="X1053" s="11" t="e">
        <f>VLOOKUP($B1053, Team_Batting___Dashboard[], 22, FALSE)/$F1053</f>
        <v>#N/A</v>
      </c>
      <c r="Y1053" s="11" t="e">
        <f>VLOOKUP($B1053, 'FanGraphs - Team WAR Projected'!$B$2:$E$31, 4, FALSE)/162</f>
        <v>#N/A</v>
      </c>
      <c r="Z1053" s="11" t="e">
        <f t="shared" si="192"/>
        <v>#N/A</v>
      </c>
      <c r="AA1053" s="11" t="e">
        <f>VLOOKUP($B1053, FanGraphs_Standings[[Abbreviation]:[2024 Year to Date RS/G]], 6, FALSE)/$F1053</f>
        <v>#N/A</v>
      </c>
      <c r="AB1053" s="11" t="e">
        <f>VLOOKUP($B1053, FanGraphs_Standings[[Abbreviation]:[2024 Projected Full Season RDif]], 19, FALSE)/162</f>
        <v>#N/A</v>
      </c>
      <c r="AC1053" s="11" t="e">
        <f t="shared" si="201"/>
        <v>#N/A</v>
      </c>
      <c r="AD1053" s="11" t="e">
        <f>VLOOKUP($B1053, FanGraphs_Standings[[Abbreviation]:[2024 Projected Full Season RDif]], 5, FALSE)</f>
        <v>#N/A</v>
      </c>
      <c r="AE1053" s="11" t="e">
        <f>VLOOKUP($B1053, FanGraphs_Standings[[Abbreviation]:[2024 Projected Full Season W%]], 18, FALSE)</f>
        <v>#N/A</v>
      </c>
      <c r="AF1053" s="11" t="e">
        <f t="shared" si="193"/>
        <v>#N/A</v>
      </c>
      <c r="AG1053" s="11" t="e">
        <f>VLOOKUP($B1053, 'Home Field Adv'!$A$2:$I$31, 9, FALSE)</f>
        <v>#N/A</v>
      </c>
      <c r="AH1053" s="11" t="e">
        <f>VLOOKUP($C1053, FanGraphs_Standings[[Abbreviation]:[2024 Year to Date G]], 2, FALSE)</f>
        <v>#N/A</v>
      </c>
      <c r="AI1053" s="11" t="e">
        <f>_xlfn.IFNA(VLOOKUP($E1053, 'SP Per G'!$A$2:$D$1385, 3, FALSE), AO1053)</f>
        <v>#N/A</v>
      </c>
      <c r="AJ1053" s="11" t="e">
        <f>IF(AND(ISNA(VLOOKUP($E1053, 'SP Per G'!$A$2:$D$1385, 4, FALSE)), ISTEXT($E1053)), AI1053,IF(ISNA(VLOOKUP($E1053, 'SP Per G'!$A$2:$D$1385, 4, FALSE)), AO1053, VLOOKUP($E1053, 'SP Per G'!$A$2:$D$1385, 4, FALSE)))</f>
        <v>#N/A</v>
      </c>
      <c r="AK1053" s="11" t="e">
        <f t="shared" si="194"/>
        <v>#N/A</v>
      </c>
      <c r="AL1053" s="11" t="e">
        <f>_xlfn.IFNA(VLOOKUP($E1053, Individual_Pitching___Dashboard[], 18, FALSE), VLOOKUP($C1053,Team_Pitching___Advanced[[Team]:[SIERA]],16,FALSE))</f>
        <v>#N/A</v>
      </c>
      <c r="AM1053" s="11" t="e">
        <f>_xlfn.IFNA(VLOOKUP($E1053, Individual_Pitching___Dashboard[], 20, FALSE), VLOOKUP($C1053,Team_Pitching___Advanced[[Team]:[xFIP]],19,FALSE))</f>
        <v>#N/A</v>
      </c>
      <c r="AN1053" s="11" t="e">
        <f>_xlfn.IFNA(VLOOKUP($E1053,Individual_Pitching___Advanced[],21,FALSE),VLOOKUP($C1053,Team_Pitching___Advanced[[Team]:[SIERA]],20,FALSE))</f>
        <v>#N/A</v>
      </c>
      <c r="AO1053" s="11" t="e">
        <f>VLOOKUP($C1053, 'Team Per G'!$A$2:$G$31, 7, FALSE)</f>
        <v>#N/A</v>
      </c>
      <c r="AP1053" s="11" t="e">
        <f>VLOOKUP($C1053, 'FanGraphs - Team WAR Projected'!$B$2:$E$31, 3, FALSE)/162</f>
        <v>#N/A</v>
      </c>
      <c r="AQ1053" s="11" t="e">
        <f t="shared" si="195"/>
        <v>#N/A</v>
      </c>
      <c r="AR1053" s="11" t="e">
        <f>VLOOKUP($C1053, Team_Pitching___Advanced[[Team]:[xFIP]], 19,FALSE)</f>
        <v>#N/A</v>
      </c>
      <c r="AS1053" s="11" t="e">
        <f>VLOOKUP($C1053, Team_Pitching___Advanced[], 20, FALSE)</f>
        <v>#N/A</v>
      </c>
      <c r="AT1053" s="11" t="e">
        <f>VLOOKUP($C1053, Team_Batting___Dashboard[[Team]:[wOBA]], 16, FALSE)</f>
        <v>#N/A</v>
      </c>
      <c r="AU1053" s="11" t="e">
        <f>VLOOKUP($C1053, Team_Batting___Advanced[[Team]:[OPS]], 9, FALSE)</f>
        <v>#N/A</v>
      </c>
      <c r="AV1053" s="11" t="e">
        <f>VLOOKUP($C1053, Team_Batting___Advanced[], 19, FALSE)</f>
        <v>#N/A</v>
      </c>
      <c r="AW1053" s="11" t="e">
        <f>VLOOKUP($C1053, 'Team Per G'!$A$2:$G$31, 3, FALSE)</f>
        <v>#N/A</v>
      </c>
      <c r="AX1053" s="11" t="e">
        <f>VLOOKUP($C1053, 'Team Per G'!$A$2:$G$31, 5, FALSE)</f>
        <v>#N/A</v>
      </c>
      <c r="AY1053" s="11" t="e">
        <f>VLOOKUP($C1053, 'Team Per G'!$A$2:$G$31, 4, FALSE)</f>
        <v>#N/A</v>
      </c>
      <c r="AZ1053" s="11" t="e">
        <f>VLOOKUP($C1053, Team_Batting___Dashboard[], 22, FALSE)/$AH1053</f>
        <v>#N/A</v>
      </c>
      <c r="BA1053" s="11" t="e">
        <f>VLOOKUP($C1053, 'FanGraphs - Team WAR Projected'!$B$2:$E$31, 4, FALSE)/162</f>
        <v>#N/A</v>
      </c>
      <c r="BB1053" s="11" t="e">
        <f t="shared" si="196"/>
        <v>#N/A</v>
      </c>
      <c r="BC1053" s="11" t="e">
        <f>VLOOKUP($C1053, FanGraphs_Standings[[Abbreviation]:[2024 Year to Date RS/G]], 6, FALSE)/$AH1053</f>
        <v>#N/A</v>
      </c>
      <c r="BD1053" s="11" t="e">
        <f>VLOOKUP($C1053, FanGraphs_Standings[[Abbreviation]:[2024 Projected Full Season RDif]], 19, FALSE)/162</f>
        <v>#N/A</v>
      </c>
      <c r="BE1053" s="11" t="e">
        <f t="shared" si="197"/>
        <v>#N/A</v>
      </c>
      <c r="BF1053" s="11" t="e">
        <f>VLOOKUP($C1053, FanGraphs_Standings[[Abbreviation]:[2024 Projected Full Season RDif]], 5, FALSE)</f>
        <v>#N/A</v>
      </c>
      <c r="BG1053" s="11" t="e">
        <f>VLOOKUP($C1053, FanGraphs_Standings[[Abbreviation]:[2024 Projected Full Season W%]], 18, FALSE)</f>
        <v>#N/A</v>
      </c>
      <c r="BH1053" s="11" t="e">
        <f t="shared" si="198"/>
        <v>#N/A</v>
      </c>
      <c r="BI1053" s="11" t="e">
        <f>VLOOKUP($C1053, 'Home Field Adv'!$A$2:$K$31, 11, FALSE)</f>
        <v>#N/A</v>
      </c>
      <c r="BL1053" s="12" t="str">
        <f t="shared" si="199"/>
        <v/>
      </c>
      <c r="BM1053" s="12" t="str">
        <f t="shared" si="202"/>
        <v/>
      </c>
      <c r="BN1053" s="12" t="str">
        <f t="shared" si="200"/>
        <v/>
      </c>
    </row>
    <row r="1054" spans="6:66" x14ac:dyDescent="0.45">
      <c r="F1054" s="11" t="e">
        <f>VLOOKUP($B1054, FanGraphs_Standings[[Abbreviation]:[2024 Year to Date G]], 2, FALSE)</f>
        <v>#N/A</v>
      </c>
      <c r="G1054" s="11" t="e">
        <f>_xlfn.IFNA(VLOOKUP($D1054, 'SP Per G'!$A$2:$D$1385, 3, FALSE),M1054)</f>
        <v>#N/A</v>
      </c>
      <c r="H1054" s="11" t="e">
        <f>IF(AND(ISNA(VLOOKUP($D1054, 'SP Per G'!$A$2:$D$1385, 4, FALSE)), ISTEXT($D1054)), G1054,IF(ISNA(VLOOKUP($D1054, 'SP Per G'!$A$2:$D$1385, 4, FALSE)), M1054, VLOOKUP($D1054, 'SP Per G'!$A$2:$D$1385, 4, FALSE)))</f>
        <v>#N/A</v>
      </c>
      <c r="I1054" s="11" t="e">
        <f t="shared" si="190"/>
        <v>#N/A</v>
      </c>
      <c r="J1054" s="11" t="e">
        <f>_xlfn.IFNA(VLOOKUP($D1054,Individual_Pitching___Dashboard[],18,FALSE),VLOOKUP(B1054,Team_Pitching___Dashboard[[Team]:[ERA]],17,FALSE))</f>
        <v>#N/A</v>
      </c>
      <c r="K1054" s="11" t="e">
        <f>_xlfn.IFNA(VLOOKUP($D1054, Individual_Pitching___Dashboard[], 20, FALSE), VLOOKUP(B1054,Team_Pitching___Dashboard[[Team]:[xFIP]],20,FALSE))</f>
        <v>#N/A</v>
      </c>
      <c r="L1054" s="11" t="e">
        <f>_xlfn.IFNA(VLOOKUP($D1054, Individual_Pitching___Advanced[], 21,FALSE), VLOOKUP(B1054, Team_Pitching___Advanced[], 20, FALSE))</f>
        <v>#N/A</v>
      </c>
      <c r="M1054" s="11" t="e">
        <f>VLOOKUP($B1054, 'Team Per G'!$A$2:$G$31, 7, FALSE)</f>
        <v>#N/A</v>
      </c>
      <c r="N1054" s="11" t="e">
        <f>VLOOKUP($B1054, 'FanGraphs - Team WAR Projected'!$B$2:$E$31, 3, FALSE)/162</f>
        <v>#N/A</v>
      </c>
      <c r="O1054" s="11" t="e">
        <f t="shared" si="191"/>
        <v>#N/A</v>
      </c>
      <c r="P1054" s="11" t="e">
        <f>VLOOKUP($B1054, Team_Pitching___Advanced[[Team]:[xFIP]], 19,FALSE)</f>
        <v>#N/A</v>
      </c>
      <c r="Q1054" s="11" t="e">
        <f>VLOOKUP($B1054, Team_Pitching___Advanced[], 20, FALSE)</f>
        <v>#N/A</v>
      </c>
      <c r="R1054" s="11" t="e">
        <f>VLOOKUP($B1054, Team_Batting___Dashboard[[Team]:[wOBA]], 16, FALSE)</f>
        <v>#N/A</v>
      </c>
      <c r="S1054" s="11" t="e">
        <f>VLOOKUP($B1054, Team_Batting___Advanced[[Team]:[OPS]], 9, FALSE)</f>
        <v>#N/A</v>
      </c>
      <c r="T1054" s="11" t="e">
        <f>VLOOKUP($B1054, Team_Batting___Advanced[], 19, FALSE)</f>
        <v>#N/A</v>
      </c>
      <c r="U1054" s="11" t="e">
        <f>VLOOKUP($B1054, 'Team Per G'!$A$2:$G$31, 3, FALSE)</f>
        <v>#N/A</v>
      </c>
      <c r="V1054" s="11" t="e">
        <f>VLOOKUP($B1054, 'Team Per G'!$A$2:$G$31, 5, FALSE)</f>
        <v>#N/A</v>
      </c>
      <c r="W1054" s="11" t="e">
        <f>VLOOKUP($B1054, 'Team Per G'!$A$2:$G$31, 4, FALSE)</f>
        <v>#N/A</v>
      </c>
      <c r="X1054" s="11" t="e">
        <f>VLOOKUP($B1054, Team_Batting___Dashboard[], 22, FALSE)/$F1054</f>
        <v>#N/A</v>
      </c>
      <c r="Y1054" s="11" t="e">
        <f>VLOOKUP($B1054, 'FanGraphs - Team WAR Projected'!$B$2:$E$31, 4, FALSE)/162</f>
        <v>#N/A</v>
      </c>
      <c r="Z1054" s="11" t="e">
        <f t="shared" si="192"/>
        <v>#N/A</v>
      </c>
      <c r="AA1054" s="11" t="e">
        <f>VLOOKUP($B1054, FanGraphs_Standings[[Abbreviation]:[2024 Year to Date RS/G]], 6, FALSE)/$F1054</f>
        <v>#N/A</v>
      </c>
      <c r="AB1054" s="11" t="e">
        <f>VLOOKUP($B1054, FanGraphs_Standings[[Abbreviation]:[2024 Projected Full Season RDif]], 19, FALSE)/162</f>
        <v>#N/A</v>
      </c>
      <c r="AC1054" s="11" t="e">
        <f t="shared" si="201"/>
        <v>#N/A</v>
      </c>
      <c r="AD1054" s="11" t="e">
        <f>VLOOKUP($B1054, FanGraphs_Standings[[Abbreviation]:[2024 Projected Full Season RDif]], 5, FALSE)</f>
        <v>#N/A</v>
      </c>
      <c r="AE1054" s="11" t="e">
        <f>VLOOKUP($B1054, FanGraphs_Standings[[Abbreviation]:[2024 Projected Full Season W%]], 18, FALSE)</f>
        <v>#N/A</v>
      </c>
      <c r="AF1054" s="11" t="e">
        <f t="shared" si="193"/>
        <v>#N/A</v>
      </c>
      <c r="AG1054" s="11" t="e">
        <f>VLOOKUP($B1054, 'Home Field Adv'!$A$2:$I$31, 9, FALSE)</f>
        <v>#N/A</v>
      </c>
      <c r="AH1054" s="11" t="e">
        <f>VLOOKUP($C1054, FanGraphs_Standings[[Abbreviation]:[2024 Year to Date G]], 2, FALSE)</f>
        <v>#N/A</v>
      </c>
      <c r="AI1054" s="11" t="e">
        <f>_xlfn.IFNA(VLOOKUP($E1054, 'SP Per G'!$A$2:$D$1385, 3, FALSE), AO1054)</f>
        <v>#N/A</v>
      </c>
      <c r="AJ1054" s="11" t="e">
        <f>IF(AND(ISNA(VLOOKUP($E1054, 'SP Per G'!$A$2:$D$1385, 4, FALSE)), ISTEXT($E1054)), AI1054,IF(ISNA(VLOOKUP($E1054, 'SP Per G'!$A$2:$D$1385, 4, FALSE)), AO1054, VLOOKUP($E1054, 'SP Per G'!$A$2:$D$1385, 4, FALSE)))</f>
        <v>#N/A</v>
      </c>
      <c r="AK1054" s="11" t="e">
        <f t="shared" si="194"/>
        <v>#N/A</v>
      </c>
      <c r="AL1054" s="11" t="e">
        <f>_xlfn.IFNA(VLOOKUP($E1054, Individual_Pitching___Dashboard[], 18, FALSE), VLOOKUP($C1054,Team_Pitching___Advanced[[Team]:[SIERA]],16,FALSE))</f>
        <v>#N/A</v>
      </c>
      <c r="AM1054" s="11" t="e">
        <f>_xlfn.IFNA(VLOOKUP($E1054, Individual_Pitching___Dashboard[], 20, FALSE), VLOOKUP($C1054,Team_Pitching___Advanced[[Team]:[xFIP]],19,FALSE))</f>
        <v>#N/A</v>
      </c>
      <c r="AN1054" s="11" t="e">
        <f>_xlfn.IFNA(VLOOKUP($E1054,Individual_Pitching___Advanced[],21,FALSE),VLOOKUP($C1054,Team_Pitching___Advanced[[Team]:[SIERA]],20,FALSE))</f>
        <v>#N/A</v>
      </c>
      <c r="AO1054" s="11" t="e">
        <f>VLOOKUP($C1054, 'Team Per G'!$A$2:$G$31, 7, FALSE)</f>
        <v>#N/A</v>
      </c>
      <c r="AP1054" s="11" t="e">
        <f>VLOOKUP($C1054, 'FanGraphs - Team WAR Projected'!$B$2:$E$31, 3, FALSE)/162</f>
        <v>#N/A</v>
      </c>
      <c r="AQ1054" s="11" t="e">
        <f t="shared" si="195"/>
        <v>#N/A</v>
      </c>
      <c r="AR1054" s="11" t="e">
        <f>VLOOKUP($C1054, Team_Pitching___Advanced[[Team]:[xFIP]], 19,FALSE)</f>
        <v>#N/A</v>
      </c>
      <c r="AS1054" s="11" t="e">
        <f>VLOOKUP($C1054, Team_Pitching___Advanced[], 20, FALSE)</f>
        <v>#N/A</v>
      </c>
      <c r="AT1054" s="11" t="e">
        <f>VLOOKUP($C1054, Team_Batting___Dashboard[[Team]:[wOBA]], 16, FALSE)</f>
        <v>#N/A</v>
      </c>
      <c r="AU1054" s="11" t="e">
        <f>VLOOKUP($C1054, Team_Batting___Advanced[[Team]:[OPS]], 9, FALSE)</f>
        <v>#N/A</v>
      </c>
      <c r="AV1054" s="11" t="e">
        <f>VLOOKUP($C1054, Team_Batting___Advanced[], 19, FALSE)</f>
        <v>#N/A</v>
      </c>
      <c r="AW1054" s="11" t="e">
        <f>VLOOKUP($C1054, 'Team Per G'!$A$2:$G$31, 3, FALSE)</f>
        <v>#N/A</v>
      </c>
      <c r="AX1054" s="11" t="e">
        <f>VLOOKUP($C1054, 'Team Per G'!$A$2:$G$31, 5, FALSE)</f>
        <v>#N/A</v>
      </c>
      <c r="AY1054" s="11" t="e">
        <f>VLOOKUP($C1054, 'Team Per G'!$A$2:$G$31, 4, FALSE)</f>
        <v>#N/A</v>
      </c>
      <c r="AZ1054" s="11" t="e">
        <f>VLOOKUP($C1054, Team_Batting___Dashboard[], 22, FALSE)/$AH1054</f>
        <v>#N/A</v>
      </c>
      <c r="BA1054" s="11" t="e">
        <f>VLOOKUP($C1054, 'FanGraphs - Team WAR Projected'!$B$2:$E$31, 4, FALSE)/162</f>
        <v>#N/A</v>
      </c>
      <c r="BB1054" s="11" t="e">
        <f t="shared" si="196"/>
        <v>#N/A</v>
      </c>
      <c r="BC1054" s="11" t="e">
        <f>VLOOKUP($C1054, FanGraphs_Standings[[Abbreviation]:[2024 Year to Date RS/G]], 6, FALSE)/$AH1054</f>
        <v>#N/A</v>
      </c>
      <c r="BD1054" s="11" t="e">
        <f>VLOOKUP($C1054, FanGraphs_Standings[[Abbreviation]:[2024 Projected Full Season RDif]], 19, FALSE)/162</f>
        <v>#N/A</v>
      </c>
      <c r="BE1054" s="11" t="e">
        <f t="shared" si="197"/>
        <v>#N/A</v>
      </c>
      <c r="BF1054" s="11" t="e">
        <f>VLOOKUP($C1054, FanGraphs_Standings[[Abbreviation]:[2024 Projected Full Season RDif]], 5, FALSE)</f>
        <v>#N/A</v>
      </c>
      <c r="BG1054" s="11" t="e">
        <f>VLOOKUP($C1054, FanGraphs_Standings[[Abbreviation]:[2024 Projected Full Season W%]], 18, FALSE)</f>
        <v>#N/A</v>
      </c>
      <c r="BH1054" s="11" t="e">
        <f t="shared" si="198"/>
        <v>#N/A</v>
      </c>
      <c r="BI1054" s="11" t="e">
        <f>VLOOKUP($C1054, 'Home Field Adv'!$A$2:$K$31, 11, FALSE)</f>
        <v>#N/A</v>
      </c>
      <c r="BL1054" s="12" t="str">
        <f t="shared" si="199"/>
        <v/>
      </c>
      <c r="BM1054" s="12" t="str">
        <f t="shared" si="202"/>
        <v/>
      </c>
      <c r="BN1054" s="12" t="str">
        <f t="shared" si="200"/>
        <v/>
      </c>
    </row>
    <row r="1055" spans="6:66" x14ac:dyDescent="0.45">
      <c r="F1055" s="11" t="e">
        <f>VLOOKUP($B1055, FanGraphs_Standings[[Abbreviation]:[2024 Year to Date G]], 2, FALSE)</f>
        <v>#N/A</v>
      </c>
      <c r="G1055" s="11" t="e">
        <f>_xlfn.IFNA(VLOOKUP($D1055, 'SP Per G'!$A$2:$D$1385, 3, FALSE),M1055)</f>
        <v>#N/A</v>
      </c>
      <c r="H1055" s="11" t="e">
        <f>IF(AND(ISNA(VLOOKUP($D1055, 'SP Per G'!$A$2:$D$1385, 4, FALSE)), ISTEXT($D1055)), G1055,IF(ISNA(VLOOKUP($D1055, 'SP Per G'!$A$2:$D$1385, 4, FALSE)), M1055, VLOOKUP($D1055, 'SP Per G'!$A$2:$D$1385, 4, FALSE)))</f>
        <v>#N/A</v>
      </c>
      <c r="I1055" s="11" t="e">
        <f t="shared" si="190"/>
        <v>#N/A</v>
      </c>
      <c r="J1055" s="11" t="e">
        <f>_xlfn.IFNA(VLOOKUP($D1055,Individual_Pitching___Dashboard[],18,FALSE),VLOOKUP(B1055,Team_Pitching___Dashboard[[Team]:[ERA]],17,FALSE))</f>
        <v>#N/A</v>
      </c>
      <c r="K1055" s="11" t="e">
        <f>_xlfn.IFNA(VLOOKUP($D1055, Individual_Pitching___Dashboard[], 20, FALSE), VLOOKUP(B1055,Team_Pitching___Dashboard[[Team]:[xFIP]],20,FALSE))</f>
        <v>#N/A</v>
      </c>
      <c r="L1055" s="11" t="e">
        <f>_xlfn.IFNA(VLOOKUP($D1055, Individual_Pitching___Advanced[], 21,FALSE), VLOOKUP(B1055, Team_Pitching___Advanced[], 20, FALSE))</f>
        <v>#N/A</v>
      </c>
      <c r="M1055" s="11" t="e">
        <f>VLOOKUP($B1055, 'Team Per G'!$A$2:$G$31, 7, FALSE)</f>
        <v>#N/A</v>
      </c>
      <c r="N1055" s="11" t="e">
        <f>VLOOKUP($B1055, 'FanGraphs - Team WAR Projected'!$B$2:$E$31, 3, FALSE)/162</f>
        <v>#N/A</v>
      </c>
      <c r="O1055" s="11" t="e">
        <f t="shared" si="191"/>
        <v>#N/A</v>
      </c>
      <c r="P1055" s="11" t="e">
        <f>VLOOKUP($B1055, Team_Pitching___Advanced[[Team]:[xFIP]], 19,FALSE)</f>
        <v>#N/A</v>
      </c>
      <c r="Q1055" s="11" t="e">
        <f>VLOOKUP($B1055, Team_Pitching___Advanced[], 20, FALSE)</f>
        <v>#N/A</v>
      </c>
      <c r="R1055" s="11" t="e">
        <f>VLOOKUP($B1055, Team_Batting___Dashboard[[Team]:[wOBA]], 16, FALSE)</f>
        <v>#N/A</v>
      </c>
      <c r="S1055" s="11" t="e">
        <f>VLOOKUP($B1055, Team_Batting___Advanced[[Team]:[OPS]], 9, FALSE)</f>
        <v>#N/A</v>
      </c>
      <c r="T1055" s="11" t="e">
        <f>VLOOKUP($B1055, Team_Batting___Advanced[], 19, FALSE)</f>
        <v>#N/A</v>
      </c>
      <c r="U1055" s="11" t="e">
        <f>VLOOKUP($B1055, 'Team Per G'!$A$2:$G$31, 3, FALSE)</f>
        <v>#N/A</v>
      </c>
      <c r="V1055" s="11" t="e">
        <f>VLOOKUP($B1055, 'Team Per G'!$A$2:$G$31, 5, FALSE)</f>
        <v>#N/A</v>
      </c>
      <c r="W1055" s="11" t="e">
        <f>VLOOKUP($B1055, 'Team Per G'!$A$2:$G$31, 4, FALSE)</f>
        <v>#N/A</v>
      </c>
      <c r="X1055" s="11" t="e">
        <f>VLOOKUP($B1055, Team_Batting___Dashboard[], 22, FALSE)/$F1055</f>
        <v>#N/A</v>
      </c>
      <c r="Y1055" s="11" t="e">
        <f>VLOOKUP($B1055, 'FanGraphs - Team WAR Projected'!$B$2:$E$31, 4, FALSE)/162</f>
        <v>#N/A</v>
      </c>
      <c r="Z1055" s="11" t="e">
        <f t="shared" si="192"/>
        <v>#N/A</v>
      </c>
      <c r="AA1055" s="11" t="e">
        <f>VLOOKUP($B1055, FanGraphs_Standings[[Abbreviation]:[2024 Year to Date RS/G]], 6, FALSE)/$F1055</f>
        <v>#N/A</v>
      </c>
      <c r="AB1055" s="11" t="e">
        <f>VLOOKUP($B1055, FanGraphs_Standings[[Abbreviation]:[2024 Projected Full Season RDif]], 19, FALSE)/162</f>
        <v>#N/A</v>
      </c>
      <c r="AC1055" s="11" t="e">
        <f t="shared" si="201"/>
        <v>#N/A</v>
      </c>
      <c r="AD1055" s="11" t="e">
        <f>VLOOKUP($B1055, FanGraphs_Standings[[Abbreviation]:[2024 Projected Full Season RDif]], 5, FALSE)</f>
        <v>#N/A</v>
      </c>
      <c r="AE1055" s="11" t="e">
        <f>VLOOKUP($B1055, FanGraphs_Standings[[Abbreviation]:[2024 Projected Full Season W%]], 18, FALSE)</f>
        <v>#N/A</v>
      </c>
      <c r="AF1055" s="11" t="e">
        <f t="shared" si="193"/>
        <v>#N/A</v>
      </c>
      <c r="AG1055" s="11" t="e">
        <f>VLOOKUP($B1055, 'Home Field Adv'!$A$2:$I$31, 9, FALSE)</f>
        <v>#N/A</v>
      </c>
      <c r="AH1055" s="11" t="e">
        <f>VLOOKUP($C1055, FanGraphs_Standings[[Abbreviation]:[2024 Year to Date G]], 2, FALSE)</f>
        <v>#N/A</v>
      </c>
      <c r="AI1055" s="11" t="e">
        <f>_xlfn.IFNA(VLOOKUP($E1055, 'SP Per G'!$A$2:$D$1385, 3, FALSE), AO1055)</f>
        <v>#N/A</v>
      </c>
      <c r="AJ1055" s="11" t="e">
        <f>IF(AND(ISNA(VLOOKUP($E1055, 'SP Per G'!$A$2:$D$1385, 4, FALSE)), ISTEXT($E1055)), AI1055,IF(ISNA(VLOOKUP($E1055, 'SP Per G'!$A$2:$D$1385, 4, FALSE)), AO1055, VLOOKUP($E1055, 'SP Per G'!$A$2:$D$1385, 4, FALSE)))</f>
        <v>#N/A</v>
      </c>
      <c r="AK1055" s="11" t="e">
        <f t="shared" si="194"/>
        <v>#N/A</v>
      </c>
      <c r="AL1055" s="11" t="e">
        <f>_xlfn.IFNA(VLOOKUP($E1055, Individual_Pitching___Dashboard[], 18, FALSE), VLOOKUP($C1055,Team_Pitching___Advanced[[Team]:[SIERA]],16,FALSE))</f>
        <v>#N/A</v>
      </c>
      <c r="AM1055" s="11" t="e">
        <f>_xlfn.IFNA(VLOOKUP($E1055, Individual_Pitching___Dashboard[], 20, FALSE), VLOOKUP($C1055,Team_Pitching___Advanced[[Team]:[xFIP]],19,FALSE))</f>
        <v>#N/A</v>
      </c>
      <c r="AN1055" s="11" t="e">
        <f>_xlfn.IFNA(VLOOKUP($E1055,Individual_Pitching___Advanced[],21,FALSE),VLOOKUP($C1055,Team_Pitching___Advanced[[Team]:[SIERA]],20,FALSE))</f>
        <v>#N/A</v>
      </c>
      <c r="AO1055" s="11" t="e">
        <f>VLOOKUP($C1055, 'Team Per G'!$A$2:$G$31, 7, FALSE)</f>
        <v>#N/A</v>
      </c>
      <c r="AP1055" s="11" t="e">
        <f>VLOOKUP($C1055, 'FanGraphs - Team WAR Projected'!$B$2:$E$31, 3, FALSE)/162</f>
        <v>#N/A</v>
      </c>
      <c r="AQ1055" s="11" t="e">
        <f t="shared" si="195"/>
        <v>#N/A</v>
      </c>
      <c r="AR1055" s="11" t="e">
        <f>VLOOKUP($C1055, Team_Pitching___Advanced[[Team]:[xFIP]], 19,FALSE)</f>
        <v>#N/A</v>
      </c>
      <c r="AS1055" s="11" t="e">
        <f>VLOOKUP($C1055, Team_Pitching___Advanced[], 20, FALSE)</f>
        <v>#N/A</v>
      </c>
      <c r="AT1055" s="11" t="e">
        <f>VLOOKUP($C1055, Team_Batting___Dashboard[[Team]:[wOBA]], 16, FALSE)</f>
        <v>#N/A</v>
      </c>
      <c r="AU1055" s="11" t="e">
        <f>VLOOKUP($C1055, Team_Batting___Advanced[[Team]:[OPS]], 9, FALSE)</f>
        <v>#N/A</v>
      </c>
      <c r="AV1055" s="11" t="e">
        <f>VLOOKUP($C1055, Team_Batting___Advanced[], 19, FALSE)</f>
        <v>#N/A</v>
      </c>
      <c r="AW1055" s="11" t="e">
        <f>VLOOKUP($C1055, 'Team Per G'!$A$2:$G$31, 3, FALSE)</f>
        <v>#N/A</v>
      </c>
      <c r="AX1055" s="11" t="e">
        <f>VLOOKUP($C1055, 'Team Per G'!$A$2:$G$31, 5, FALSE)</f>
        <v>#N/A</v>
      </c>
      <c r="AY1055" s="11" t="e">
        <f>VLOOKUP($C1055, 'Team Per G'!$A$2:$G$31, 4, FALSE)</f>
        <v>#N/A</v>
      </c>
      <c r="AZ1055" s="11" t="e">
        <f>VLOOKUP($C1055, Team_Batting___Dashboard[], 22, FALSE)/$AH1055</f>
        <v>#N/A</v>
      </c>
      <c r="BA1055" s="11" t="e">
        <f>VLOOKUP($C1055, 'FanGraphs - Team WAR Projected'!$B$2:$E$31, 4, FALSE)/162</f>
        <v>#N/A</v>
      </c>
      <c r="BB1055" s="11" t="e">
        <f t="shared" si="196"/>
        <v>#N/A</v>
      </c>
      <c r="BC1055" s="11" t="e">
        <f>VLOOKUP($C1055, FanGraphs_Standings[[Abbreviation]:[2024 Year to Date RS/G]], 6, FALSE)/$AH1055</f>
        <v>#N/A</v>
      </c>
      <c r="BD1055" s="11" t="e">
        <f>VLOOKUP($C1055, FanGraphs_Standings[[Abbreviation]:[2024 Projected Full Season RDif]], 19, FALSE)/162</f>
        <v>#N/A</v>
      </c>
      <c r="BE1055" s="11" t="e">
        <f t="shared" si="197"/>
        <v>#N/A</v>
      </c>
      <c r="BF1055" s="11" t="e">
        <f>VLOOKUP($C1055, FanGraphs_Standings[[Abbreviation]:[2024 Projected Full Season RDif]], 5, FALSE)</f>
        <v>#N/A</v>
      </c>
      <c r="BG1055" s="11" t="e">
        <f>VLOOKUP($C1055, FanGraphs_Standings[[Abbreviation]:[2024 Projected Full Season W%]], 18, FALSE)</f>
        <v>#N/A</v>
      </c>
      <c r="BH1055" s="11" t="e">
        <f t="shared" si="198"/>
        <v>#N/A</v>
      </c>
      <c r="BI1055" s="11" t="e">
        <f>VLOOKUP($C1055, 'Home Field Adv'!$A$2:$K$31, 11, FALSE)</f>
        <v>#N/A</v>
      </c>
      <c r="BL1055" s="12" t="str">
        <f t="shared" si="199"/>
        <v/>
      </c>
      <c r="BM1055" s="12" t="str">
        <f t="shared" si="202"/>
        <v/>
      </c>
      <c r="BN1055" s="12" t="str">
        <f t="shared" si="200"/>
        <v/>
      </c>
    </row>
    <row r="1056" spans="6:66" x14ac:dyDescent="0.45">
      <c r="F1056" s="11" t="e">
        <f>VLOOKUP($B1056, FanGraphs_Standings[[Abbreviation]:[2024 Year to Date G]], 2, FALSE)</f>
        <v>#N/A</v>
      </c>
      <c r="G1056" s="11" t="e">
        <f>_xlfn.IFNA(VLOOKUP($D1056, 'SP Per G'!$A$2:$D$1385, 3, FALSE),M1056)</f>
        <v>#N/A</v>
      </c>
      <c r="H1056" s="11" t="e">
        <f>IF(AND(ISNA(VLOOKUP($D1056, 'SP Per G'!$A$2:$D$1385, 4, FALSE)), ISTEXT($D1056)), G1056,IF(ISNA(VLOOKUP($D1056, 'SP Per G'!$A$2:$D$1385, 4, FALSE)), M1056, VLOOKUP($D1056, 'SP Per G'!$A$2:$D$1385, 4, FALSE)))</f>
        <v>#N/A</v>
      </c>
      <c r="I1056" s="11" t="e">
        <f t="shared" si="190"/>
        <v>#N/A</v>
      </c>
      <c r="J1056" s="11" t="e">
        <f>_xlfn.IFNA(VLOOKUP($D1056,Individual_Pitching___Dashboard[],18,FALSE),VLOOKUP(B1056,Team_Pitching___Dashboard[[Team]:[ERA]],17,FALSE))</f>
        <v>#N/A</v>
      </c>
      <c r="K1056" s="11" t="e">
        <f>_xlfn.IFNA(VLOOKUP($D1056, Individual_Pitching___Dashboard[], 20, FALSE), VLOOKUP(B1056,Team_Pitching___Dashboard[[Team]:[xFIP]],20,FALSE))</f>
        <v>#N/A</v>
      </c>
      <c r="L1056" s="11" t="e">
        <f>_xlfn.IFNA(VLOOKUP($D1056, Individual_Pitching___Advanced[], 21,FALSE), VLOOKUP(B1056, Team_Pitching___Advanced[], 20, FALSE))</f>
        <v>#N/A</v>
      </c>
      <c r="M1056" s="11" t="e">
        <f>VLOOKUP($B1056, 'Team Per G'!$A$2:$G$31, 7, FALSE)</f>
        <v>#N/A</v>
      </c>
      <c r="N1056" s="11" t="e">
        <f>VLOOKUP($B1056, 'FanGraphs - Team WAR Projected'!$B$2:$E$31, 3, FALSE)/162</f>
        <v>#N/A</v>
      </c>
      <c r="O1056" s="11" t="e">
        <f t="shared" si="191"/>
        <v>#N/A</v>
      </c>
      <c r="P1056" s="11" t="e">
        <f>VLOOKUP($B1056, Team_Pitching___Advanced[[Team]:[xFIP]], 19,FALSE)</f>
        <v>#N/A</v>
      </c>
      <c r="Q1056" s="11" t="e">
        <f>VLOOKUP($B1056, Team_Pitching___Advanced[], 20, FALSE)</f>
        <v>#N/A</v>
      </c>
      <c r="R1056" s="11" t="e">
        <f>VLOOKUP($B1056, Team_Batting___Dashboard[[Team]:[wOBA]], 16, FALSE)</f>
        <v>#N/A</v>
      </c>
      <c r="S1056" s="11" t="e">
        <f>VLOOKUP($B1056, Team_Batting___Advanced[[Team]:[OPS]], 9, FALSE)</f>
        <v>#N/A</v>
      </c>
      <c r="T1056" s="11" t="e">
        <f>VLOOKUP($B1056, Team_Batting___Advanced[], 19, FALSE)</f>
        <v>#N/A</v>
      </c>
      <c r="U1056" s="11" t="e">
        <f>VLOOKUP($B1056, 'Team Per G'!$A$2:$G$31, 3, FALSE)</f>
        <v>#N/A</v>
      </c>
      <c r="V1056" s="11" t="e">
        <f>VLOOKUP($B1056, 'Team Per G'!$A$2:$G$31, 5, FALSE)</f>
        <v>#N/A</v>
      </c>
      <c r="W1056" s="11" t="e">
        <f>VLOOKUP($B1056, 'Team Per G'!$A$2:$G$31, 4, FALSE)</f>
        <v>#N/A</v>
      </c>
      <c r="X1056" s="11" t="e">
        <f>VLOOKUP($B1056, Team_Batting___Dashboard[], 22, FALSE)/$F1056</f>
        <v>#N/A</v>
      </c>
      <c r="Y1056" s="11" t="e">
        <f>VLOOKUP($B1056, 'FanGraphs - Team WAR Projected'!$B$2:$E$31, 4, FALSE)/162</f>
        <v>#N/A</v>
      </c>
      <c r="Z1056" s="11" t="e">
        <f t="shared" si="192"/>
        <v>#N/A</v>
      </c>
      <c r="AA1056" s="11" t="e">
        <f>VLOOKUP($B1056, FanGraphs_Standings[[Abbreviation]:[2024 Year to Date RS/G]], 6, FALSE)/$F1056</f>
        <v>#N/A</v>
      </c>
      <c r="AB1056" s="11" t="e">
        <f>VLOOKUP($B1056, FanGraphs_Standings[[Abbreviation]:[2024 Projected Full Season RDif]], 19, FALSE)/162</f>
        <v>#N/A</v>
      </c>
      <c r="AC1056" s="11" t="e">
        <f t="shared" si="201"/>
        <v>#N/A</v>
      </c>
      <c r="AD1056" s="11" t="e">
        <f>VLOOKUP($B1056, FanGraphs_Standings[[Abbreviation]:[2024 Projected Full Season RDif]], 5, FALSE)</f>
        <v>#N/A</v>
      </c>
      <c r="AE1056" s="11" t="e">
        <f>VLOOKUP($B1056, FanGraphs_Standings[[Abbreviation]:[2024 Projected Full Season W%]], 18, FALSE)</f>
        <v>#N/A</v>
      </c>
      <c r="AF1056" s="11" t="e">
        <f t="shared" si="193"/>
        <v>#N/A</v>
      </c>
      <c r="AG1056" s="11" t="e">
        <f>VLOOKUP($B1056, 'Home Field Adv'!$A$2:$I$31, 9, FALSE)</f>
        <v>#N/A</v>
      </c>
      <c r="AH1056" s="11" t="e">
        <f>VLOOKUP($C1056, FanGraphs_Standings[[Abbreviation]:[2024 Year to Date G]], 2, FALSE)</f>
        <v>#N/A</v>
      </c>
      <c r="AI1056" s="11" t="e">
        <f>_xlfn.IFNA(VLOOKUP($E1056, 'SP Per G'!$A$2:$D$1385, 3, FALSE), AO1056)</f>
        <v>#N/A</v>
      </c>
      <c r="AJ1056" s="11" t="e">
        <f>IF(AND(ISNA(VLOOKUP($E1056, 'SP Per G'!$A$2:$D$1385, 4, FALSE)), ISTEXT($E1056)), AI1056,IF(ISNA(VLOOKUP($E1056, 'SP Per G'!$A$2:$D$1385, 4, FALSE)), AO1056, VLOOKUP($E1056, 'SP Per G'!$A$2:$D$1385, 4, FALSE)))</f>
        <v>#N/A</v>
      </c>
      <c r="AK1056" s="11" t="e">
        <f t="shared" si="194"/>
        <v>#N/A</v>
      </c>
      <c r="AL1056" s="11" t="e">
        <f>_xlfn.IFNA(VLOOKUP($E1056, Individual_Pitching___Dashboard[], 18, FALSE), VLOOKUP($C1056,Team_Pitching___Advanced[[Team]:[SIERA]],16,FALSE))</f>
        <v>#N/A</v>
      </c>
      <c r="AM1056" s="11" t="e">
        <f>_xlfn.IFNA(VLOOKUP($E1056, Individual_Pitching___Dashboard[], 20, FALSE), VLOOKUP($C1056,Team_Pitching___Advanced[[Team]:[xFIP]],19,FALSE))</f>
        <v>#N/A</v>
      </c>
      <c r="AN1056" s="11" t="e">
        <f>_xlfn.IFNA(VLOOKUP($E1056,Individual_Pitching___Advanced[],21,FALSE),VLOOKUP($C1056,Team_Pitching___Advanced[[Team]:[SIERA]],20,FALSE))</f>
        <v>#N/A</v>
      </c>
      <c r="AO1056" s="11" t="e">
        <f>VLOOKUP($C1056, 'Team Per G'!$A$2:$G$31, 7, FALSE)</f>
        <v>#N/A</v>
      </c>
      <c r="AP1056" s="11" t="e">
        <f>VLOOKUP($C1056, 'FanGraphs - Team WAR Projected'!$B$2:$E$31, 3, FALSE)/162</f>
        <v>#N/A</v>
      </c>
      <c r="AQ1056" s="11" t="e">
        <f t="shared" si="195"/>
        <v>#N/A</v>
      </c>
      <c r="AR1056" s="11" t="e">
        <f>VLOOKUP($C1056, Team_Pitching___Advanced[[Team]:[xFIP]], 19,FALSE)</f>
        <v>#N/A</v>
      </c>
      <c r="AS1056" s="11" t="e">
        <f>VLOOKUP($C1056, Team_Pitching___Advanced[], 20, FALSE)</f>
        <v>#N/A</v>
      </c>
      <c r="AT1056" s="11" t="e">
        <f>VLOOKUP($C1056, Team_Batting___Dashboard[[Team]:[wOBA]], 16, FALSE)</f>
        <v>#N/A</v>
      </c>
      <c r="AU1056" s="11" t="e">
        <f>VLOOKUP($C1056, Team_Batting___Advanced[[Team]:[OPS]], 9, FALSE)</f>
        <v>#N/A</v>
      </c>
      <c r="AV1056" s="11" t="e">
        <f>VLOOKUP($C1056, Team_Batting___Advanced[], 19, FALSE)</f>
        <v>#N/A</v>
      </c>
      <c r="AW1056" s="11" t="e">
        <f>VLOOKUP($C1056, 'Team Per G'!$A$2:$G$31, 3, FALSE)</f>
        <v>#N/A</v>
      </c>
      <c r="AX1056" s="11" t="e">
        <f>VLOOKUP($C1056, 'Team Per G'!$A$2:$G$31, 5, FALSE)</f>
        <v>#N/A</v>
      </c>
      <c r="AY1056" s="11" t="e">
        <f>VLOOKUP($C1056, 'Team Per G'!$A$2:$G$31, 4, FALSE)</f>
        <v>#N/A</v>
      </c>
      <c r="AZ1056" s="11" t="e">
        <f>VLOOKUP($C1056, Team_Batting___Dashboard[], 22, FALSE)/$AH1056</f>
        <v>#N/A</v>
      </c>
      <c r="BA1056" s="11" t="e">
        <f>VLOOKUP($C1056, 'FanGraphs - Team WAR Projected'!$B$2:$E$31, 4, FALSE)/162</f>
        <v>#N/A</v>
      </c>
      <c r="BB1056" s="11" t="e">
        <f t="shared" si="196"/>
        <v>#N/A</v>
      </c>
      <c r="BC1056" s="11" t="e">
        <f>VLOOKUP($C1056, FanGraphs_Standings[[Abbreviation]:[2024 Year to Date RS/G]], 6, FALSE)/$AH1056</f>
        <v>#N/A</v>
      </c>
      <c r="BD1056" s="11" t="e">
        <f>VLOOKUP($C1056, FanGraphs_Standings[[Abbreviation]:[2024 Projected Full Season RDif]], 19, FALSE)/162</f>
        <v>#N/A</v>
      </c>
      <c r="BE1056" s="11" t="e">
        <f t="shared" si="197"/>
        <v>#N/A</v>
      </c>
      <c r="BF1056" s="11" t="e">
        <f>VLOOKUP($C1056, FanGraphs_Standings[[Abbreviation]:[2024 Projected Full Season RDif]], 5, FALSE)</f>
        <v>#N/A</v>
      </c>
      <c r="BG1056" s="11" t="e">
        <f>VLOOKUP($C1056, FanGraphs_Standings[[Abbreviation]:[2024 Projected Full Season W%]], 18, FALSE)</f>
        <v>#N/A</v>
      </c>
      <c r="BH1056" s="11" t="e">
        <f t="shared" si="198"/>
        <v>#N/A</v>
      </c>
      <c r="BI1056" s="11" t="e">
        <f>VLOOKUP($C1056, 'Home Field Adv'!$A$2:$K$31, 11, FALSE)</f>
        <v>#N/A</v>
      </c>
      <c r="BL1056" s="12" t="str">
        <f t="shared" si="199"/>
        <v/>
      </c>
      <c r="BM1056" s="12" t="str">
        <f t="shared" si="202"/>
        <v/>
      </c>
      <c r="BN1056" s="12" t="str">
        <f t="shared" si="200"/>
        <v/>
      </c>
    </row>
    <row r="1057" spans="6:66" x14ac:dyDescent="0.45">
      <c r="F1057" s="11" t="e">
        <f>VLOOKUP($B1057, FanGraphs_Standings[[Abbreviation]:[2024 Year to Date G]], 2, FALSE)</f>
        <v>#N/A</v>
      </c>
      <c r="G1057" s="11" t="e">
        <f>_xlfn.IFNA(VLOOKUP($D1057, 'SP Per G'!$A$2:$D$1385, 3, FALSE),M1057)</f>
        <v>#N/A</v>
      </c>
      <c r="H1057" s="11" t="e">
        <f>IF(AND(ISNA(VLOOKUP($D1057, 'SP Per G'!$A$2:$D$1385, 4, FALSE)), ISTEXT($D1057)), G1057,IF(ISNA(VLOOKUP($D1057, 'SP Per G'!$A$2:$D$1385, 4, FALSE)), M1057, VLOOKUP($D1057, 'SP Per G'!$A$2:$D$1385, 4, FALSE)))</f>
        <v>#N/A</v>
      </c>
      <c r="I1057" s="11" t="e">
        <f t="shared" si="190"/>
        <v>#N/A</v>
      </c>
      <c r="J1057" s="11" t="e">
        <f>_xlfn.IFNA(VLOOKUP($D1057,Individual_Pitching___Dashboard[],18,FALSE),VLOOKUP(B1057,Team_Pitching___Dashboard[[Team]:[ERA]],17,FALSE))</f>
        <v>#N/A</v>
      </c>
      <c r="K1057" s="11" t="e">
        <f>_xlfn.IFNA(VLOOKUP($D1057, Individual_Pitching___Dashboard[], 20, FALSE), VLOOKUP(B1057,Team_Pitching___Dashboard[[Team]:[xFIP]],20,FALSE))</f>
        <v>#N/A</v>
      </c>
      <c r="L1057" s="11" t="e">
        <f>_xlfn.IFNA(VLOOKUP($D1057, Individual_Pitching___Advanced[], 21,FALSE), VLOOKUP(B1057, Team_Pitching___Advanced[], 20, FALSE))</f>
        <v>#N/A</v>
      </c>
      <c r="M1057" s="11" t="e">
        <f>VLOOKUP($B1057, 'Team Per G'!$A$2:$G$31, 7, FALSE)</f>
        <v>#N/A</v>
      </c>
      <c r="N1057" s="11" t="e">
        <f>VLOOKUP($B1057, 'FanGraphs - Team WAR Projected'!$B$2:$E$31, 3, FALSE)/162</f>
        <v>#N/A</v>
      </c>
      <c r="O1057" s="11" t="e">
        <f t="shared" si="191"/>
        <v>#N/A</v>
      </c>
      <c r="P1057" s="11" t="e">
        <f>VLOOKUP($B1057, Team_Pitching___Advanced[[Team]:[xFIP]], 19,FALSE)</f>
        <v>#N/A</v>
      </c>
      <c r="Q1057" s="11" t="e">
        <f>VLOOKUP($B1057, Team_Pitching___Advanced[], 20, FALSE)</f>
        <v>#N/A</v>
      </c>
      <c r="R1057" s="11" t="e">
        <f>VLOOKUP($B1057, Team_Batting___Dashboard[[Team]:[wOBA]], 16, FALSE)</f>
        <v>#N/A</v>
      </c>
      <c r="S1057" s="11" t="e">
        <f>VLOOKUP($B1057, Team_Batting___Advanced[[Team]:[OPS]], 9, FALSE)</f>
        <v>#N/A</v>
      </c>
      <c r="T1057" s="11" t="e">
        <f>VLOOKUP($B1057, Team_Batting___Advanced[], 19, FALSE)</f>
        <v>#N/A</v>
      </c>
      <c r="U1057" s="11" t="e">
        <f>VLOOKUP($B1057, 'Team Per G'!$A$2:$G$31, 3, FALSE)</f>
        <v>#N/A</v>
      </c>
      <c r="V1057" s="11" t="e">
        <f>VLOOKUP($B1057, 'Team Per G'!$A$2:$G$31, 5, FALSE)</f>
        <v>#N/A</v>
      </c>
      <c r="W1057" s="11" t="e">
        <f>VLOOKUP($B1057, 'Team Per G'!$A$2:$G$31, 4, FALSE)</f>
        <v>#N/A</v>
      </c>
      <c r="X1057" s="11" t="e">
        <f>VLOOKUP($B1057, Team_Batting___Dashboard[], 22, FALSE)/$F1057</f>
        <v>#N/A</v>
      </c>
      <c r="Y1057" s="11" t="e">
        <f>VLOOKUP($B1057, 'FanGraphs - Team WAR Projected'!$B$2:$E$31, 4, FALSE)/162</f>
        <v>#N/A</v>
      </c>
      <c r="Z1057" s="11" t="e">
        <f t="shared" si="192"/>
        <v>#N/A</v>
      </c>
      <c r="AA1057" s="11" t="e">
        <f>VLOOKUP($B1057, FanGraphs_Standings[[Abbreviation]:[2024 Year to Date RS/G]], 6, FALSE)/$F1057</f>
        <v>#N/A</v>
      </c>
      <c r="AB1057" s="11" t="e">
        <f>VLOOKUP($B1057, FanGraphs_Standings[[Abbreviation]:[2024 Projected Full Season RDif]], 19, FALSE)/162</f>
        <v>#N/A</v>
      </c>
      <c r="AC1057" s="11" t="e">
        <f t="shared" si="201"/>
        <v>#N/A</v>
      </c>
      <c r="AD1057" s="11" t="e">
        <f>VLOOKUP($B1057, FanGraphs_Standings[[Abbreviation]:[2024 Projected Full Season RDif]], 5, FALSE)</f>
        <v>#N/A</v>
      </c>
      <c r="AE1057" s="11" t="e">
        <f>VLOOKUP($B1057, FanGraphs_Standings[[Abbreviation]:[2024 Projected Full Season W%]], 18, FALSE)</f>
        <v>#N/A</v>
      </c>
      <c r="AF1057" s="11" t="e">
        <f t="shared" si="193"/>
        <v>#N/A</v>
      </c>
      <c r="AG1057" s="11" t="e">
        <f>VLOOKUP($B1057, 'Home Field Adv'!$A$2:$I$31, 9, FALSE)</f>
        <v>#N/A</v>
      </c>
      <c r="AH1057" s="11" t="e">
        <f>VLOOKUP($C1057, FanGraphs_Standings[[Abbreviation]:[2024 Year to Date G]], 2, FALSE)</f>
        <v>#N/A</v>
      </c>
      <c r="AI1057" s="11" t="e">
        <f>_xlfn.IFNA(VLOOKUP($E1057, 'SP Per G'!$A$2:$D$1385, 3, FALSE), AO1057)</f>
        <v>#N/A</v>
      </c>
      <c r="AJ1057" s="11" t="e">
        <f>IF(AND(ISNA(VLOOKUP($E1057, 'SP Per G'!$A$2:$D$1385, 4, FALSE)), ISTEXT($E1057)), AI1057,IF(ISNA(VLOOKUP($E1057, 'SP Per G'!$A$2:$D$1385, 4, FALSE)), AO1057, VLOOKUP($E1057, 'SP Per G'!$A$2:$D$1385, 4, FALSE)))</f>
        <v>#N/A</v>
      </c>
      <c r="AK1057" s="11" t="e">
        <f t="shared" si="194"/>
        <v>#N/A</v>
      </c>
      <c r="AL1057" s="11" t="e">
        <f>_xlfn.IFNA(VLOOKUP($E1057, Individual_Pitching___Dashboard[], 18, FALSE), VLOOKUP($C1057,Team_Pitching___Advanced[[Team]:[SIERA]],16,FALSE))</f>
        <v>#N/A</v>
      </c>
      <c r="AM1057" s="11" t="e">
        <f>_xlfn.IFNA(VLOOKUP($E1057, Individual_Pitching___Dashboard[], 20, FALSE), VLOOKUP($C1057,Team_Pitching___Advanced[[Team]:[xFIP]],19,FALSE))</f>
        <v>#N/A</v>
      </c>
      <c r="AN1057" s="11" t="e">
        <f>_xlfn.IFNA(VLOOKUP($E1057,Individual_Pitching___Advanced[],21,FALSE),VLOOKUP($C1057,Team_Pitching___Advanced[[Team]:[SIERA]],20,FALSE))</f>
        <v>#N/A</v>
      </c>
      <c r="AO1057" s="11" t="e">
        <f>VLOOKUP($C1057, 'Team Per G'!$A$2:$G$31, 7, FALSE)</f>
        <v>#N/A</v>
      </c>
      <c r="AP1057" s="11" t="e">
        <f>VLOOKUP($C1057, 'FanGraphs - Team WAR Projected'!$B$2:$E$31, 3, FALSE)/162</f>
        <v>#N/A</v>
      </c>
      <c r="AQ1057" s="11" t="e">
        <f t="shared" si="195"/>
        <v>#N/A</v>
      </c>
      <c r="AR1057" s="11" t="e">
        <f>VLOOKUP($C1057, Team_Pitching___Advanced[[Team]:[xFIP]], 19,FALSE)</f>
        <v>#N/A</v>
      </c>
      <c r="AS1057" s="11" t="e">
        <f>VLOOKUP($C1057, Team_Pitching___Advanced[], 20, FALSE)</f>
        <v>#N/A</v>
      </c>
      <c r="AT1057" s="11" t="e">
        <f>VLOOKUP($C1057, Team_Batting___Dashboard[[Team]:[wOBA]], 16, FALSE)</f>
        <v>#N/A</v>
      </c>
      <c r="AU1057" s="11" t="e">
        <f>VLOOKUP($C1057, Team_Batting___Advanced[[Team]:[OPS]], 9, FALSE)</f>
        <v>#N/A</v>
      </c>
      <c r="AV1057" s="11" t="e">
        <f>VLOOKUP($C1057, Team_Batting___Advanced[], 19, FALSE)</f>
        <v>#N/A</v>
      </c>
      <c r="AW1057" s="11" t="e">
        <f>VLOOKUP($C1057, 'Team Per G'!$A$2:$G$31, 3, FALSE)</f>
        <v>#N/A</v>
      </c>
      <c r="AX1057" s="11" t="e">
        <f>VLOOKUP($C1057, 'Team Per G'!$A$2:$G$31, 5, FALSE)</f>
        <v>#N/A</v>
      </c>
      <c r="AY1057" s="11" t="e">
        <f>VLOOKUP($C1057, 'Team Per G'!$A$2:$G$31, 4, FALSE)</f>
        <v>#N/A</v>
      </c>
      <c r="AZ1057" s="11" t="e">
        <f>VLOOKUP($C1057, Team_Batting___Dashboard[], 22, FALSE)/$AH1057</f>
        <v>#N/A</v>
      </c>
      <c r="BA1057" s="11" t="e">
        <f>VLOOKUP($C1057, 'FanGraphs - Team WAR Projected'!$B$2:$E$31, 4, FALSE)/162</f>
        <v>#N/A</v>
      </c>
      <c r="BB1057" s="11" t="e">
        <f t="shared" si="196"/>
        <v>#N/A</v>
      </c>
      <c r="BC1057" s="11" t="e">
        <f>VLOOKUP($C1057, FanGraphs_Standings[[Abbreviation]:[2024 Year to Date RS/G]], 6, FALSE)/$AH1057</f>
        <v>#N/A</v>
      </c>
      <c r="BD1057" s="11" t="e">
        <f>VLOOKUP($C1057, FanGraphs_Standings[[Abbreviation]:[2024 Projected Full Season RDif]], 19, FALSE)/162</f>
        <v>#N/A</v>
      </c>
      <c r="BE1057" s="11" t="e">
        <f t="shared" si="197"/>
        <v>#N/A</v>
      </c>
      <c r="BF1057" s="11" t="e">
        <f>VLOOKUP($C1057, FanGraphs_Standings[[Abbreviation]:[2024 Projected Full Season RDif]], 5, FALSE)</f>
        <v>#N/A</v>
      </c>
      <c r="BG1057" s="11" t="e">
        <f>VLOOKUP($C1057, FanGraphs_Standings[[Abbreviation]:[2024 Projected Full Season W%]], 18, FALSE)</f>
        <v>#N/A</v>
      </c>
      <c r="BH1057" s="11" t="e">
        <f t="shared" si="198"/>
        <v>#N/A</v>
      </c>
      <c r="BI1057" s="11" t="e">
        <f>VLOOKUP($C1057, 'Home Field Adv'!$A$2:$K$31, 11, FALSE)</f>
        <v>#N/A</v>
      </c>
      <c r="BL1057" s="12" t="str">
        <f t="shared" si="199"/>
        <v/>
      </c>
      <c r="BM1057" s="12" t="str">
        <f t="shared" si="202"/>
        <v/>
      </c>
      <c r="BN1057" s="12" t="str">
        <f t="shared" si="200"/>
        <v/>
      </c>
    </row>
    <row r="1058" spans="6:66" x14ac:dyDescent="0.45">
      <c r="F1058" s="11" t="e">
        <f>VLOOKUP($B1058, FanGraphs_Standings[[Abbreviation]:[2024 Year to Date G]], 2, FALSE)</f>
        <v>#N/A</v>
      </c>
      <c r="G1058" s="11" t="e">
        <f>_xlfn.IFNA(VLOOKUP($D1058, 'SP Per G'!$A$2:$D$1385, 3, FALSE),M1058)</f>
        <v>#N/A</v>
      </c>
      <c r="H1058" s="11" t="e">
        <f>IF(AND(ISNA(VLOOKUP($D1058, 'SP Per G'!$A$2:$D$1385, 4, FALSE)), ISTEXT($D1058)), G1058,IF(ISNA(VLOOKUP($D1058, 'SP Per G'!$A$2:$D$1385, 4, FALSE)), M1058, VLOOKUP($D1058, 'SP Per G'!$A$2:$D$1385, 4, FALSE)))</f>
        <v>#N/A</v>
      </c>
      <c r="I1058" s="11" t="e">
        <f t="shared" si="190"/>
        <v>#N/A</v>
      </c>
      <c r="J1058" s="11" t="e">
        <f>_xlfn.IFNA(VLOOKUP($D1058,Individual_Pitching___Dashboard[],18,FALSE),VLOOKUP(B1058,Team_Pitching___Dashboard[[Team]:[ERA]],17,FALSE))</f>
        <v>#N/A</v>
      </c>
      <c r="K1058" s="11" t="e">
        <f>_xlfn.IFNA(VLOOKUP($D1058, Individual_Pitching___Dashboard[], 20, FALSE), VLOOKUP(B1058,Team_Pitching___Dashboard[[Team]:[xFIP]],20,FALSE))</f>
        <v>#N/A</v>
      </c>
      <c r="L1058" s="11" t="e">
        <f>_xlfn.IFNA(VLOOKUP($D1058, Individual_Pitching___Advanced[], 21,FALSE), VLOOKUP(B1058, Team_Pitching___Advanced[], 20, FALSE))</f>
        <v>#N/A</v>
      </c>
      <c r="M1058" s="11" t="e">
        <f>VLOOKUP($B1058, 'Team Per G'!$A$2:$G$31, 7, FALSE)</f>
        <v>#N/A</v>
      </c>
      <c r="N1058" s="11" t="e">
        <f>VLOOKUP($B1058, 'FanGraphs - Team WAR Projected'!$B$2:$E$31, 3, FALSE)/162</f>
        <v>#N/A</v>
      </c>
      <c r="O1058" s="11" t="e">
        <f t="shared" si="191"/>
        <v>#N/A</v>
      </c>
      <c r="P1058" s="11" t="e">
        <f>VLOOKUP($B1058, Team_Pitching___Advanced[[Team]:[xFIP]], 19,FALSE)</f>
        <v>#N/A</v>
      </c>
      <c r="Q1058" s="11" t="e">
        <f>VLOOKUP($B1058, Team_Pitching___Advanced[], 20, FALSE)</f>
        <v>#N/A</v>
      </c>
      <c r="R1058" s="11" t="e">
        <f>VLOOKUP($B1058, Team_Batting___Dashboard[[Team]:[wOBA]], 16, FALSE)</f>
        <v>#N/A</v>
      </c>
      <c r="S1058" s="11" t="e">
        <f>VLOOKUP($B1058, Team_Batting___Advanced[[Team]:[OPS]], 9, FALSE)</f>
        <v>#N/A</v>
      </c>
      <c r="T1058" s="11" t="e">
        <f>VLOOKUP($B1058, Team_Batting___Advanced[], 19, FALSE)</f>
        <v>#N/A</v>
      </c>
      <c r="U1058" s="11" t="e">
        <f>VLOOKUP($B1058, 'Team Per G'!$A$2:$G$31, 3, FALSE)</f>
        <v>#N/A</v>
      </c>
      <c r="V1058" s="11" t="e">
        <f>VLOOKUP($B1058, 'Team Per G'!$A$2:$G$31, 5, FALSE)</f>
        <v>#N/A</v>
      </c>
      <c r="W1058" s="11" t="e">
        <f>VLOOKUP($B1058, 'Team Per G'!$A$2:$G$31, 4, FALSE)</f>
        <v>#N/A</v>
      </c>
      <c r="X1058" s="11" t="e">
        <f>VLOOKUP($B1058, Team_Batting___Dashboard[], 22, FALSE)/$F1058</f>
        <v>#N/A</v>
      </c>
      <c r="Y1058" s="11" t="e">
        <f>VLOOKUP($B1058, 'FanGraphs - Team WAR Projected'!$B$2:$E$31, 4, FALSE)/162</f>
        <v>#N/A</v>
      </c>
      <c r="Z1058" s="11" t="e">
        <f t="shared" si="192"/>
        <v>#N/A</v>
      </c>
      <c r="AA1058" s="11" t="e">
        <f>VLOOKUP($B1058, FanGraphs_Standings[[Abbreviation]:[2024 Year to Date RS/G]], 6, FALSE)/$F1058</f>
        <v>#N/A</v>
      </c>
      <c r="AB1058" s="11" t="e">
        <f>VLOOKUP($B1058, FanGraphs_Standings[[Abbreviation]:[2024 Projected Full Season RDif]], 19, FALSE)/162</f>
        <v>#N/A</v>
      </c>
      <c r="AC1058" s="11" t="e">
        <f t="shared" si="201"/>
        <v>#N/A</v>
      </c>
      <c r="AD1058" s="11" t="e">
        <f>VLOOKUP($B1058, FanGraphs_Standings[[Abbreviation]:[2024 Projected Full Season RDif]], 5, FALSE)</f>
        <v>#N/A</v>
      </c>
      <c r="AE1058" s="11" t="e">
        <f>VLOOKUP($B1058, FanGraphs_Standings[[Abbreviation]:[2024 Projected Full Season W%]], 18, FALSE)</f>
        <v>#N/A</v>
      </c>
      <c r="AF1058" s="11" t="e">
        <f t="shared" si="193"/>
        <v>#N/A</v>
      </c>
      <c r="AG1058" s="11" t="e">
        <f>VLOOKUP($B1058, 'Home Field Adv'!$A$2:$I$31, 9, FALSE)</f>
        <v>#N/A</v>
      </c>
      <c r="AH1058" s="11" t="e">
        <f>VLOOKUP($C1058, FanGraphs_Standings[[Abbreviation]:[2024 Year to Date G]], 2, FALSE)</f>
        <v>#N/A</v>
      </c>
      <c r="AI1058" s="11" t="e">
        <f>_xlfn.IFNA(VLOOKUP($E1058, 'SP Per G'!$A$2:$D$1385, 3, FALSE), AO1058)</f>
        <v>#N/A</v>
      </c>
      <c r="AJ1058" s="11" t="e">
        <f>IF(AND(ISNA(VLOOKUP($E1058, 'SP Per G'!$A$2:$D$1385, 4, FALSE)), ISTEXT($E1058)), AI1058,IF(ISNA(VLOOKUP($E1058, 'SP Per G'!$A$2:$D$1385, 4, FALSE)), AO1058, VLOOKUP($E1058, 'SP Per G'!$A$2:$D$1385, 4, FALSE)))</f>
        <v>#N/A</v>
      </c>
      <c r="AK1058" s="11" t="e">
        <f t="shared" si="194"/>
        <v>#N/A</v>
      </c>
      <c r="AL1058" s="11" t="e">
        <f>_xlfn.IFNA(VLOOKUP($E1058, Individual_Pitching___Dashboard[], 18, FALSE), VLOOKUP($C1058,Team_Pitching___Advanced[[Team]:[SIERA]],16,FALSE))</f>
        <v>#N/A</v>
      </c>
      <c r="AM1058" s="11" t="e">
        <f>_xlfn.IFNA(VLOOKUP($E1058, Individual_Pitching___Dashboard[], 20, FALSE), VLOOKUP($C1058,Team_Pitching___Advanced[[Team]:[xFIP]],19,FALSE))</f>
        <v>#N/A</v>
      </c>
      <c r="AN1058" s="11" t="e">
        <f>_xlfn.IFNA(VLOOKUP($E1058,Individual_Pitching___Advanced[],21,FALSE),VLOOKUP($C1058,Team_Pitching___Advanced[[Team]:[SIERA]],20,FALSE))</f>
        <v>#N/A</v>
      </c>
      <c r="AO1058" s="11" t="e">
        <f>VLOOKUP($C1058, 'Team Per G'!$A$2:$G$31, 7, FALSE)</f>
        <v>#N/A</v>
      </c>
      <c r="AP1058" s="11" t="e">
        <f>VLOOKUP($C1058, 'FanGraphs - Team WAR Projected'!$B$2:$E$31, 3, FALSE)/162</f>
        <v>#N/A</v>
      </c>
      <c r="AQ1058" s="11" t="e">
        <f t="shared" si="195"/>
        <v>#N/A</v>
      </c>
      <c r="AR1058" s="11" t="e">
        <f>VLOOKUP($C1058, Team_Pitching___Advanced[[Team]:[xFIP]], 19,FALSE)</f>
        <v>#N/A</v>
      </c>
      <c r="AS1058" s="11" t="e">
        <f>VLOOKUP($C1058, Team_Pitching___Advanced[], 20, FALSE)</f>
        <v>#N/A</v>
      </c>
      <c r="AT1058" s="11" t="e">
        <f>VLOOKUP($C1058, Team_Batting___Dashboard[[Team]:[wOBA]], 16, FALSE)</f>
        <v>#N/A</v>
      </c>
      <c r="AU1058" s="11" t="e">
        <f>VLOOKUP($C1058, Team_Batting___Advanced[[Team]:[OPS]], 9, FALSE)</f>
        <v>#N/A</v>
      </c>
      <c r="AV1058" s="11" t="e">
        <f>VLOOKUP($C1058, Team_Batting___Advanced[], 19, FALSE)</f>
        <v>#N/A</v>
      </c>
      <c r="AW1058" s="11" t="e">
        <f>VLOOKUP($C1058, 'Team Per G'!$A$2:$G$31, 3, FALSE)</f>
        <v>#N/A</v>
      </c>
      <c r="AX1058" s="11" t="e">
        <f>VLOOKUP($C1058, 'Team Per G'!$A$2:$G$31, 5, FALSE)</f>
        <v>#N/A</v>
      </c>
      <c r="AY1058" s="11" t="e">
        <f>VLOOKUP($C1058, 'Team Per G'!$A$2:$G$31, 4, FALSE)</f>
        <v>#N/A</v>
      </c>
      <c r="AZ1058" s="11" t="e">
        <f>VLOOKUP($C1058, Team_Batting___Dashboard[], 22, FALSE)/$AH1058</f>
        <v>#N/A</v>
      </c>
      <c r="BA1058" s="11" t="e">
        <f>VLOOKUP($C1058, 'FanGraphs - Team WAR Projected'!$B$2:$E$31, 4, FALSE)/162</f>
        <v>#N/A</v>
      </c>
      <c r="BB1058" s="11" t="e">
        <f t="shared" si="196"/>
        <v>#N/A</v>
      </c>
      <c r="BC1058" s="11" t="e">
        <f>VLOOKUP($C1058, FanGraphs_Standings[[Abbreviation]:[2024 Year to Date RS/G]], 6, FALSE)/$AH1058</f>
        <v>#N/A</v>
      </c>
      <c r="BD1058" s="11" t="e">
        <f>VLOOKUP($C1058, FanGraphs_Standings[[Abbreviation]:[2024 Projected Full Season RDif]], 19, FALSE)/162</f>
        <v>#N/A</v>
      </c>
      <c r="BE1058" s="11" t="e">
        <f t="shared" si="197"/>
        <v>#N/A</v>
      </c>
      <c r="BF1058" s="11" t="e">
        <f>VLOOKUP($C1058, FanGraphs_Standings[[Abbreviation]:[2024 Projected Full Season RDif]], 5, FALSE)</f>
        <v>#N/A</v>
      </c>
      <c r="BG1058" s="11" t="e">
        <f>VLOOKUP($C1058, FanGraphs_Standings[[Abbreviation]:[2024 Projected Full Season W%]], 18, FALSE)</f>
        <v>#N/A</v>
      </c>
      <c r="BH1058" s="11" t="e">
        <f t="shared" si="198"/>
        <v>#N/A</v>
      </c>
      <c r="BI1058" s="11" t="e">
        <f>VLOOKUP($C1058, 'Home Field Adv'!$A$2:$K$31, 11, FALSE)</f>
        <v>#N/A</v>
      </c>
      <c r="BL1058" s="12" t="str">
        <f t="shared" si="199"/>
        <v/>
      </c>
      <c r="BM1058" s="12" t="str">
        <f t="shared" si="202"/>
        <v/>
      </c>
      <c r="BN1058" s="12" t="str">
        <f t="shared" si="200"/>
        <v/>
      </c>
    </row>
    <row r="1059" spans="6:66" x14ac:dyDescent="0.45">
      <c r="F1059" s="11" t="e">
        <f>VLOOKUP($B1059, FanGraphs_Standings[[Abbreviation]:[2024 Year to Date G]], 2, FALSE)</f>
        <v>#N/A</v>
      </c>
      <c r="G1059" s="11" t="e">
        <f>_xlfn.IFNA(VLOOKUP($D1059, 'SP Per G'!$A$2:$D$1385, 3, FALSE),M1059)</f>
        <v>#N/A</v>
      </c>
      <c r="H1059" s="11" t="e">
        <f>IF(AND(ISNA(VLOOKUP($D1059, 'SP Per G'!$A$2:$D$1385, 4, FALSE)), ISTEXT($D1059)), G1059,IF(ISNA(VLOOKUP($D1059, 'SP Per G'!$A$2:$D$1385, 4, FALSE)), M1059, VLOOKUP($D1059, 'SP Per G'!$A$2:$D$1385, 4, FALSE)))</f>
        <v>#N/A</v>
      </c>
      <c r="I1059" s="11" t="e">
        <f t="shared" si="190"/>
        <v>#N/A</v>
      </c>
      <c r="J1059" s="11" t="e">
        <f>_xlfn.IFNA(VLOOKUP($D1059,Individual_Pitching___Dashboard[],18,FALSE),VLOOKUP(B1059,Team_Pitching___Dashboard[[Team]:[ERA]],17,FALSE))</f>
        <v>#N/A</v>
      </c>
      <c r="K1059" s="11" t="e">
        <f>_xlfn.IFNA(VLOOKUP($D1059, Individual_Pitching___Dashboard[], 20, FALSE), VLOOKUP(B1059,Team_Pitching___Dashboard[[Team]:[xFIP]],20,FALSE))</f>
        <v>#N/A</v>
      </c>
      <c r="L1059" s="11" t="e">
        <f>_xlfn.IFNA(VLOOKUP($D1059, Individual_Pitching___Advanced[], 21,FALSE), VLOOKUP(B1059, Team_Pitching___Advanced[], 20, FALSE))</f>
        <v>#N/A</v>
      </c>
      <c r="M1059" s="11" t="e">
        <f>VLOOKUP($B1059, 'Team Per G'!$A$2:$G$31, 7, FALSE)</f>
        <v>#N/A</v>
      </c>
      <c r="N1059" s="11" t="e">
        <f>VLOOKUP($B1059, 'FanGraphs - Team WAR Projected'!$B$2:$E$31, 3, FALSE)/162</f>
        <v>#N/A</v>
      </c>
      <c r="O1059" s="11" t="e">
        <f t="shared" si="191"/>
        <v>#N/A</v>
      </c>
      <c r="P1059" s="11" t="e">
        <f>VLOOKUP($B1059, Team_Pitching___Advanced[[Team]:[xFIP]], 19,FALSE)</f>
        <v>#N/A</v>
      </c>
      <c r="Q1059" s="11" t="e">
        <f>VLOOKUP($B1059, Team_Pitching___Advanced[], 20, FALSE)</f>
        <v>#N/A</v>
      </c>
      <c r="R1059" s="11" t="e">
        <f>VLOOKUP($B1059, Team_Batting___Dashboard[[Team]:[wOBA]], 16, FALSE)</f>
        <v>#N/A</v>
      </c>
      <c r="S1059" s="11" t="e">
        <f>VLOOKUP($B1059, Team_Batting___Advanced[[Team]:[OPS]], 9, FALSE)</f>
        <v>#N/A</v>
      </c>
      <c r="T1059" s="11" t="e">
        <f>VLOOKUP($B1059, Team_Batting___Advanced[], 19, FALSE)</f>
        <v>#N/A</v>
      </c>
      <c r="U1059" s="11" t="e">
        <f>VLOOKUP($B1059, 'Team Per G'!$A$2:$G$31, 3, FALSE)</f>
        <v>#N/A</v>
      </c>
      <c r="V1059" s="11" t="e">
        <f>VLOOKUP($B1059, 'Team Per G'!$A$2:$G$31, 5, FALSE)</f>
        <v>#N/A</v>
      </c>
      <c r="W1059" s="11" t="e">
        <f>VLOOKUP($B1059, 'Team Per G'!$A$2:$G$31, 4, FALSE)</f>
        <v>#N/A</v>
      </c>
      <c r="X1059" s="11" t="e">
        <f>VLOOKUP($B1059, Team_Batting___Dashboard[], 22, FALSE)/$F1059</f>
        <v>#N/A</v>
      </c>
      <c r="Y1059" s="11" t="e">
        <f>VLOOKUP($B1059, 'FanGraphs - Team WAR Projected'!$B$2:$E$31, 4, FALSE)/162</f>
        <v>#N/A</v>
      </c>
      <c r="Z1059" s="11" t="e">
        <f t="shared" si="192"/>
        <v>#N/A</v>
      </c>
      <c r="AA1059" s="11" t="e">
        <f>VLOOKUP($B1059, FanGraphs_Standings[[Abbreviation]:[2024 Year to Date RS/G]], 6, FALSE)/$F1059</f>
        <v>#N/A</v>
      </c>
      <c r="AB1059" s="11" t="e">
        <f>VLOOKUP($B1059, FanGraphs_Standings[[Abbreviation]:[2024 Projected Full Season RDif]], 19, FALSE)/162</f>
        <v>#N/A</v>
      </c>
      <c r="AC1059" s="11" t="e">
        <f t="shared" si="201"/>
        <v>#N/A</v>
      </c>
      <c r="AD1059" s="11" t="e">
        <f>VLOOKUP($B1059, FanGraphs_Standings[[Abbreviation]:[2024 Projected Full Season RDif]], 5, FALSE)</f>
        <v>#N/A</v>
      </c>
      <c r="AE1059" s="11" t="e">
        <f>VLOOKUP($B1059, FanGraphs_Standings[[Abbreviation]:[2024 Projected Full Season W%]], 18, FALSE)</f>
        <v>#N/A</v>
      </c>
      <c r="AF1059" s="11" t="e">
        <f t="shared" si="193"/>
        <v>#N/A</v>
      </c>
      <c r="AG1059" s="11" t="e">
        <f>VLOOKUP($B1059, 'Home Field Adv'!$A$2:$I$31, 9, FALSE)</f>
        <v>#N/A</v>
      </c>
      <c r="AH1059" s="11" t="e">
        <f>VLOOKUP($C1059, FanGraphs_Standings[[Abbreviation]:[2024 Year to Date G]], 2, FALSE)</f>
        <v>#N/A</v>
      </c>
      <c r="AI1059" s="11" t="e">
        <f>_xlfn.IFNA(VLOOKUP($E1059, 'SP Per G'!$A$2:$D$1385, 3, FALSE), AO1059)</f>
        <v>#N/A</v>
      </c>
      <c r="AJ1059" s="11" t="e">
        <f>IF(AND(ISNA(VLOOKUP($E1059, 'SP Per G'!$A$2:$D$1385, 4, FALSE)), ISTEXT($E1059)), AI1059,IF(ISNA(VLOOKUP($E1059, 'SP Per G'!$A$2:$D$1385, 4, FALSE)), AO1059, VLOOKUP($E1059, 'SP Per G'!$A$2:$D$1385, 4, FALSE)))</f>
        <v>#N/A</v>
      </c>
      <c r="AK1059" s="11" t="e">
        <f t="shared" si="194"/>
        <v>#N/A</v>
      </c>
      <c r="AL1059" s="11" t="e">
        <f>_xlfn.IFNA(VLOOKUP($E1059, Individual_Pitching___Dashboard[], 18, FALSE), VLOOKUP($C1059,Team_Pitching___Advanced[[Team]:[SIERA]],16,FALSE))</f>
        <v>#N/A</v>
      </c>
      <c r="AM1059" s="11" t="e">
        <f>_xlfn.IFNA(VLOOKUP($E1059, Individual_Pitching___Dashboard[], 20, FALSE), VLOOKUP($C1059,Team_Pitching___Advanced[[Team]:[xFIP]],19,FALSE))</f>
        <v>#N/A</v>
      </c>
      <c r="AN1059" s="11" t="e">
        <f>_xlfn.IFNA(VLOOKUP($E1059,Individual_Pitching___Advanced[],21,FALSE),VLOOKUP($C1059,Team_Pitching___Advanced[[Team]:[SIERA]],20,FALSE))</f>
        <v>#N/A</v>
      </c>
      <c r="AO1059" s="11" t="e">
        <f>VLOOKUP($C1059, 'Team Per G'!$A$2:$G$31, 7, FALSE)</f>
        <v>#N/A</v>
      </c>
      <c r="AP1059" s="11" t="e">
        <f>VLOOKUP($C1059, 'FanGraphs - Team WAR Projected'!$B$2:$E$31, 3, FALSE)/162</f>
        <v>#N/A</v>
      </c>
      <c r="AQ1059" s="11" t="e">
        <f t="shared" si="195"/>
        <v>#N/A</v>
      </c>
      <c r="AR1059" s="11" t="e">
        <f>VLOOKUP($C1059, Team_Pitching___Advanced[[Team]:[xFIP]], 19,FALSE)</f>
        <v>#N/A</v>
      </c>
      <c r="AS1059" s="11" t="e">
        <f>VLOOKUP($C1059, Team_Pitching___Advanced[], 20, FALSE)</f>
        <v>#N/A</v>
      </c>
      <c r="AT1059" s="11" t="e">
        <f>VLOOKUP($C1059, Team_Batting___Dashboard[[Team]:[wOBA]], 16, FALSE)</f>
        <v>#N/A</v>
      </c>
      <c r="AU1059" s="11" t="e">
        <f>VLOOKUP($C1059, Team_Batting___Advanced[[Team]:[OPS]], 9, FALSE)</f>
        <v>#N/A</v>
      </c>
      <c r="AV1059" s="11" t="e">
        <f>VLOOKUP($C1059, Team_Batting___Advanced[], 19, FALSE)</f>
        <v>#N/A</v>
      </c>
      <c r="AW1059" s="11" t="e">
        <f>VLOOKUP($C1059, 'Team Per G'!$A$2:$G$31, 3, FALSE)</f>
        <v>#N/A</v>
      </c>
      <c r="AX1059" s="11" t="e">
        <f>VLOOKUP($C1059, 'Team Per G'!$A$2:$G$31, 5, FALSE)</f>
        <v>#N/A</v>
      </c>
      <c r="AY1059" s="11" t="e">
        <f>VLOOKUP($C1059, 'Team Per G'!$A$2:$G$31, 4, FALSE)</f>
        <v>#N/A</v>
      </c>
      <c r="AZ1059" s="11" t="e">
        <f>VLOOKUP($C1059, Team_Batting___Dashboard[], 22, FALSE)/$AH1059</f>
        <v>#N/A</v>
      </c>
      <c r="BA1059" s="11" t="e">
        <f>VLOOKUP($C1059, 'FanGraphs - Team WAR Projected'!$B$2:$E$31, 4, FALSE)/162</f>
        <v>#N/A</v>
      </c>
      <c r="BB1059" s="11" t="e">
        <f t="shared" si="196"/>
        <v>#N/A</v>
      </c>
      <c r="BC1059" s="11" t="e">
        <f>VLOOKUP($C1059, FanGraphs_Standings[[Abbreviation]:[2024 Year to Date RS/G]], 6, FALSE)/$AH1059</f>
        <v>#N/A</v>
      </c>
      <c r="BD1059" s="11" t="e">
        <f>VLOOKUP($C1059, FanGraphs_Standings[[Abbreviation]:[2024 Projected Full Season RDif]], 19, FALSE)/162</f>
        <v>#N/A</v>
      </c>
      <c r="BE1059" s="11" t="e">
        <f t="shared" si="197"/>
        <v>#N/A</v>
      </c>
      <c r="BF1059" s="11" t="e">
        <f>VLOOKUP($C1059, FanGraphs_Standings[[Abbreviation]:[2024 Projected Full Season RDif]], 5, FALSE)</f>
        <v>#N/A</v>
      </c>
      <c r="BG1059" s="11" t="e">
        <f>VLOOKUP($C1059, FanGraphs_Standings[[Abbreviation]:[2024 Projected Full Season W%]], 18, FALSE)</f>
        <v>#N/A</v>
      </c>
      <c r="BH1059" s="11" t="e">
        <f t="shared" si="198"/>
        <v>#N/A</v>
      </c>
      <c r="BI1059" s="11" t="e">
        <f>VLOOKUP($C1059, 'Home Field Adv'!$A$2:$K$31, 11, FALSE)</f>
        <v>#N/A</v>
      </c>
      <c r="BL1059" s="12" t="str">
        <f t="shared" si="199"/>
        <v/>
      </c>
      <c r="BM1059" s="12" t="str">
        <f t="shared" si="202"/>
        <v/>
      </c>
      <c r="BN1059" s="12" t="str">
        <f t="shared" si="200"/>
        <v/>
      </c>
    </row>
    <row r="1060" spans="6:66" x14ac:dyDescent="0.45">
      <c r="F1060" s="11" t="e">
        <f>VLOOKUP($B1060, FanGraphs_Standings[[Abbreviation]:[2024 Year to Date G]], 2, FALSE)</f>
        <v>#N/A</v>
      </c>
      <c r="G1060" s="11" t="e">
        <f>_xlfn.IFNA(VLOOKUP($D1060, 'SP Per G'!$A$2:$D$1385, 3, FALSE),M1060)</f>
        <v>#N/A</v>
      </c>
      <c r="H1060" s="11" t="e">
        <f>IF(AND(ISNA(VLOOKUP($D1060, 'SP Per G'!$A$2:$D$1385, 4, FALSE)), ISTEXT($D1060)), G1060,IF(ISNA(VLOOKUP($D1060, 'SP Per G'!$A$2:$D$1385, 4, FALSE)), M1060, VLOOKUP($D1060, 'SP Per G'!$A$2:$D$1385, 4, FALSE)))</f>
        <v>#N/A</v>
      </c>
      <c r="I1060" s="11" t="e">
        <f t="shared" si="190"/>
        <v>#N/A</v>
      </c>
      <c r="J1060" s="11" t="e">
        <f>_xlfn.IFNA(VLOOKUP($D1060,Individual_Pitching___Dashboard[],18,FALSE),VLOOKUP(B1060,Team_Pitching___Dashboard[[Team]:[ERA]],17,FALSE))</f>
        <v>#N/A</v>
      </c>
      <c r="K1060" s="11" t="e">
        <f>_xlfn.IFNA(VLOOKUP($D1060, Individual_Pitching___Dashboard[], 20, FALSE), VLOOKUP(B1060,Team_Pitching___Dashboard[[Team]:[xFIP]],20,FALSE))</f>
        <v>#N/A</v>
      </c>
      <c r="L1060" s="11" t="e">
        <f>_xlfn.IFNA(VLOOKUP($D1060, Individual_Pitching___Advanced[], 21,FALSE), VLOOKUP(B1060, Team_Pitching___Advanced[], 20, FALSE))</f>
        <v>#N/A</v>
      </c>
      <c r="M1060" s="11" t="e">
        <f>VLOOKUP($B1060, 'Team Per G'!$A$2:$G$31, 7, FALSE)</f>
        <v>#N/A</v>
      </c>
      <c r="N1060" s="11" t="e">
        <f>VLOOKUP($B1060, 'FanGraphs - Team WAR Projected'!$B$2:$E$31, 3, FALSE)/162</f>
        <v>#N/A</v>
      </c>
      <c r="O1060" s="11" t="e">
        <f t="shared" si="191"/>
        <v>#N/A</v>
      </c>
      <c r="P1060" s="11" t="e">
        <f>VLOOKUP($B1060, Team_Pitching___Advanced[[Team]:[xFIP]], 19,FALSE)</f>
        <v>#N/A</v>
      </c>
      <c r="Q1060" s="11" t="e">
        <f>VLOOKUP($B1060, Team_Pitching___Advanced[], 20, FALSE)</f>
        <v>#N/A</v>
      </c>
      <c r="R1060" s="11" t="e">
        <f>VLOOKUP($B1060, Team_Batting___Dashboard[[Team]:[wOBA]], 16, FALSE)</f>
        <v>#N/A</v>
      </c>
      <c r="S1060" s="11" t="e">
        <f>VLOOKUP($B1060, Team_Batting___Advanced[[Team]:[OPS]], 9, FALSE)</f>
        <v>#N/A</v>
      </c>
      <c r="T1060" s="11" t="e">
        <f>VLOOKUP($B1060, Team_Batting___Advanced[], 19, FALSE)</f>
        <v>#N/A</v>
      </c>
      <c r="U1060" s="11" t="e">
        <f>VLOOKUP($B1060, 'Team Per G'!$A$2:$G$31, 3, FALSE)</f>
        <v>#N/A</v>
      </c>
      <c r="V1060" s="11" t="e">
        <f>VLOOKUP($B1060, 'Team Per G'!$A$2:$G$31, 5, FALSE)</f>
        <v>#N/A</v>
      </c>
      <c r="W1060" s="11" t="e">
        <f>VLOOKUP($B1060, 'Team Per G'!$A$2:$G$31, 4, FALSE)</f>
        <v>#N/A</v>
      </c>
      <c r="X1060" s="11" t="e">
        <f>VLOOKUP($B1060, Team_Batting___Dashboard[], 22, FALSE)/$F1060</f>
        <v>#N/A</v>
      </c>
      <c r="Y1060" s="11" t="e">
        <f>VLOOKUP($B1060, 'FanGraphs - Team WAR Projected'!$B$2:$E$31, 4, FALSE)/162</f>
        <v>#N/A</v>
      </c>
      <c r="Z1060" s="11" t="e">
        <f t="shared" si="192"/>
        <v>#N/A</v>
      </c>
      <c r="AA1060" s="11" t="e">
        <f>VLOOKUP($B1060, FanGraphs_Standings[[Abbreviation]:[2024 Year to Date RS/G]], 6, FALSE)/$F1060</f>
        <v>#N/A</v>
      </c>
      <c r="AB1060" s="11" t="e">
        <f>VLOOKUP($B1060, FanGraphs_Standings[[Abbreviation]:[2024 Projected Full Season RDif]], 19, FALSE)/162</f>
        <v>#N/A</v>
      </c>
      <c r="AC1060" s="11" t="e">
        <f t="shared" si="201"/>
        <v>#N/A</v>
      </c>
      <c r="AD1060" s="11" t="e">
        <f>VLOOKUP($B1060, FanGraphs_Standings[[Abbreviation]:[2024 Projected Full Season RDif]], 5, FALSE)</f>
        <v>#N/A</v>
      </c>
      <c r="AE1060" s="11" t="e">
        <f>VLOOKUP($B1060, FanGraphs_Standings[[Abbreviation]:[2024 Projected Full Season W%]], 18, FALSE)</f>
        <v>#N/A</v>
      </c>
      <c r="AF1060" s="11" t="e">
        <f t="shared" si="193"/>
        <v>#N/A</v>
      </c>
      <c r="AG1060" s="11" t="e">
        <f>VLOOKUP($B1060, 'Home Field Adv'!$A$2:$I$31, 9, FALSE)</f>
        <v>#N/A</v>
      </c>
      <c r="AH1060" s="11" t="e">
        <f>VLOOKUP($C1060, FanGraphs_Standings[[Abbreviation]:[2024 Year to Date G]], 2, FALSE)</f>
        <v>#N/A</v>
      </c>
      <c r="AI1060" s="11" t="e">
        <f>_xlfn.IFNA(VLOOKUP($E1060, 'SP Per G'!$A$2:$D$1385, 3, FALSE), AO1060)</f>
        <v>#N/A</v>
      </c>
      <c r="AJ1060" s="11" t="e">
        <f>IF(AND(ISNA(VLOOKUP($E1060, 'SP Per G'!$A$2:$D$1385, 4, FALSE)), ISTEXT($E1060)), AI1060,IF(ISNA(VLOOKUP($E1060, 'SP Per G'!$A$2:$D$1385, 4, FALSE)), AO1060, VLOOKUP($E1060, 'SP Per G'!$A$2:$D$1385, 4, FALSE)))</f>
        <v>#N/A</v>
      </c>
      <c r="AK1060" s="11" t="e">
        <f t="shared" si="194"/>
        <v>#N/A</v>
      </c>
      <c r="AL1060" s="11" t="e">
        <f>_xlfn.IFNA(VLOOKUP($E1060, Individual_Pitching___Dashboard[], 18, FALSE), VLOOKUP($C1060,Team_Pitching___Advanced[[Team]:[SIERA]],16,FALSE))</f>
        <v>#N/A</v>
      </c>
      <c r="AM1060" s="11" t="e">
        <f>_xlfn.IFNA(VLOOKUP($E1060, Individual_Pitching___Dashboard[], 20, FALSE), VLOOKUP($C1060,Team_Pitching___Advanced[[Team]:[xFIP]],19,FALSE))</f>
        <v>#N/A</v>
      </c>
      <c r="AN1060" s="11" t="e">
        <f>_xlfn.IFNA(VLOOKUP($E1060,Individual_Pitching___Advanced[],21,FALSE),VLOOKUP($C1060,Team_Pitching___Advanced[[Team]:[SIERA]],20,FALSE))</f>
        <v>#N/A</v>
      </c>
      <c r="AO1060" s="11" t="e">
        <f>VLOOKUP($C1060, 'Team Per G'!$A$2:$G$31, 7, FALSE)</f>
        <v>#N/A</v>
      </c>
      <c r="AP1060" s="11" t="e">
        <f>VLOOKUP($C1060, 'FanGraphs - Team WAR Projected'!$B$2:$E$31, 3, FALSE)/162</f>
        <v>#N/A</v>
      </c>
      <c r="AQ1060" s="11" t="e">
        <f t="shared" si="195"/>
        <v>#N/A</v>
      </c>
      <c r="AR1060" s="11" t="e">
        <f>VLOOKUP($C1060, Team_Pitching___Advanced[[Team]:[xFIP]], 19,FALSE)</f>
        <v>#N/A</v>
      </c>
      <c r="AS1060" s="11" t="e">
        <f>VLOOKUP($C1060, Team_Pitching___Advanced[], 20, FALSE)</f>
        <v>#N/A</v>
      </c>
      <c r="AT1060" s="11" t="e">
        <f>VLOOKUP($C1060, Team_Batting___Dashboard[[Team]:[wOBA]], 16, FALSE)</f>
        <v>#N/A</v>
      </c>
      <c r="AU1060" s="11" t="e">
        <f>VLOOKUP($C1060, Team_Batting___Advanced[[Team]:[OPS]], 9, FALSE)</f>
        <v>#N/A</v>
      </c>
      <c r="AV1060" s="11" t="e">
        <f>VLOOKUP($C1060, Team_Batting___Advanced[], 19, FALSE)</f>
        <v>#N/A</v>
      </c>
      <c r="AW1060" s="11" t="e">
        <f>VLOOKUP($C1060, 'Team Per G'!$A$2:$G$31, 3, FALSE)</f>
        <v>#N/A</v>
      </c>
      <c r="AX1060" s="11" t="e">
        <f>VLOOKUP($C1060, 'Team Per G'!$A$2:$G$31, 5, FALSE)</f>
        <v>#N/A</v>
      </c>
      <c r="AY1060" s="11" t="e">
        <f>VLOOKUP($C1060, 'Team Per G'!$A$2:$G$31, 4, FALSE)</f>
        <v>#N/A</v>
      </c>
      <c r="AZ1060" s="11" t="e">
        <f>VLOOKUP($C1060, Team_Batting___Dashboard[], 22, FALSE)/$AH1060</f>
        <v>#N/A</v>
      </c>
      <c r="BA1060" s="11" t="e">
        <f>VLOOKUP($C1060, 'FanGraphs - Team WAR Projected'!$B$2:$E$31, 4, FALSE)/162</f>
        <v>#N/A</v>
      </c>
      <c r="BB1060" s="11" t="e">
        <f t="shared" si="196"/>
        <v>#N/A</v>
      </c>
      <c r="BC1060" s="11" t="e">
        <f>VLOOKUP($C1060, FanGraphs_Standings[[Abbreviation]:[2024 Year to Date RS/G]], 6, FALSE)/$AH1060</f>
        <v>#N/A</v>
      </c>
      <c r="BD1060" s="11" t="e">
        <f>VLOOKUP($C1060, FanGraphs_Standings[[Abbreviation]:[2024 Projected Full Season RDif]], 19, FALSE)/162</f>
        <v>#N/A</v>
      </c>
      <c r="BE1060" s="11" t="e">
        <f t="shared" si="197"/>
        <v>#N/A</v>
      </c>
      <c r="BF1060" s="11" t="e">
        <f>VLOOKUP($C1060, FanGraphs_Standings[[Abbreviation]:[2024 Projected Full Season RDif]], 5, FALSE)</f>
        <v>#N/A</v>
      </c>
      <c r="BG1060" s="11" t="e">
        <f>VLOOKUP($C1060, FanGraphs_Standings[[Abbreviation]:[2024 Projected Full Season W%]], 18, FALSE)</f>
        <v>#N/A</v>
      </c>
      <c r="BH1060" s="11" t="e">
        <f t="shared" si="198"/>
        <v>#N/A</v>
      </c>
      <c r="BI1060" s="11" t="e">
        <f>VLOOKUP($C1060, 'Home Field Adv'!$A$2:$K$31, 11, FALSE)</f>
        <v>#N/A</v>
      </c>
      <c r="BL1060" s="12" t="str">
        <f t="shared" si="199"/>
        <v/>
      </c>
      <c r="BM1060" s="12" t="str">
        <f t="shared" si="202"/>
        <v/>
      </c>
      <c r="BN1060" s="12" t="str">
        <f t="shared" si="200"/>
        <v/>
      </c>
    </row>
    <row r="1061" spans="6:66" x14ac:dyDescent="0.45">
      <c r="F1061" s="11" t="e">
        <f>VLOOKUP($B1061, FanGraphs_Standings[[Abbreviation]:[2024 Year to Date G]], 2, FALSE)</f>
        <v>#N/A</v>
      </c>
      <c r="G1061" s="11" t="e">
        <f>_xlfn.IFNA(VLOOKUP($D1061, 'SP Per G'!$A$2:$D$1385, 3, FALSE),M1061)</f>
        <v>#N/A</v>
      </c>
      <c r="H1061" s="11" t="e">
        <f>IF(AND(ISNA(VLOOKUP($D1061, 'SP Per G'!$A$2:$D$1385, 4, FALSE)), ISTEXT($D1061)), G1061,IF(ISNA(VLOOKUP($D1061, 'SP Per G'!$A$2:$D$1385, 4, FALSE)), M1061, VLOOKUP($D1061, 'SP Per G'!$A$2:$D$1385, 4, FALSE)))</f>
        <v>#N/A</v>
      </c>
      <c r="I1061" s="11" t="e">
        <f t="shared" si="190"/>
        <v>#N/A</v>
      </c>
      <c r="J1061" s="11" t="e">
        <f>_xlfn.IFNA(VLOOKUP($D1061,Individual_Pitching___Dashboard[],18,FALSE),VLOOKUP(B1061,Team_Pitching___Dashboard[[Team]:[ERA]],17,FALSE))</f>
        <v>#N/A</v>
      </c>
      <c r="K1061" s="11" t="e">
        <f>_xlfn.IFNA(VLOOKUP($D1061, Individual_Pitching___Dashboard[], 20, FALSE), VLOOKUP(B1061,Team_Pitching___Dashboard[[Team]:[xFIP]],20,FALSE))</f>
        <v>#N/A</v>
      </c>
      <c r="L1061" s="11" t="e">
        <f>_xlfn.IFNA(VLOOKUP($D1061, Individual_Pitching___Advanced[], 21,FALSE), VLOOKUP(B1061, Team_Pitching___Advanced[], 20, FALSE))</f>
        <v>#N/A</v>
      </c>
      <c r="M1061" s="11" t="e">
        <f>VLOOKUP($B1061, 'Team Per G'!$A$2:$G$31, 7, FALSE)</f>
        <v>#N/A</v>
      </c>
      <c r="N1061" s="11" t="e">
        <f>VLOOKUP($B1061, 'FanGraphs - Team WAR Projected'!$B$2:$E$31, 3, FALSE)/162</f>
        <v>#N/A</v>
      </c>
      <c r="O1061" s="11" t="e">
        <f t="shared" si="191"/>
        <v>#N/A</v>
      </c>
      <c r="P1061" s="11" t="e">
        <f>VLOOKUP($B1061, Team_Pitching___Advanced[[Team]:[xFIP]], 19,FALSE)</f>
        <v>#N/A</v>
      </c>
      <c r="Q1061" s="11" t="e">
        <f>VLOOKUP($B1061, Team_Pitching___Advanced[], 20, FALSE)</f>
        <v>#N/A</v>
      </c>
      <c r="R1061" s="11" t="e">
        <f>VLOOKUP($B1061, Team_Batting___Dashboard[[Team]:[wOBA]], 16, FALSE)</f>
        <v>#N/A</v>
      </c>
      <c r="S1061" s="11" t="e">
        <f>VLOOKUP($B1061, Team_Batting___Advanced[[Team]:[OPS]], 9, FALSE)</f>
        <v>#N/A</v>
      </c>
      <c r="T1061" s="11" t="e">
        <f>VLOOKUP($B1061, Team_Batting___Advanced[], 19, FALSE)</f>
        <v>#N/A</v>
      </c>
      <c r="U1061" s="11" t="e">
        <f>VLOOKUP($B1061, 'Team Per G'!$A$2:$G$31, 3, FALSE)</f>
        <v>#N/A</v>
      </c>
      <c r="V1061" s="11" t="e">
        <f>VLOOKUP($B1061, 'Team Per G'!$A$2:$G$31, 5, FALSE)</f>
        <v>#N/A</v>
      </c>
      <c r="W1061" s="11" t="e">
        <f>VLOOKUP($B1061, 'Team Per G'!$A$2:$G$31, 4, FALSE)</f>
        <v>#N/A</v>
      </c>
      <c r="X1061" s="11" t="e">
        <f>VLOOKUP($B1061, Team_Batting___Dashboard[], 22, FALSE)/$F1061</f>
        <v>#N/A</v>
      </c>
      <c r="Y1061" s="11" t="e">
        <f>VLOOKUP($B1061, 'FanGraphs - Team WAR Projected'!$B$2:$E$31, 4, FALSE)/162</f>
        <v>#N/A</v>
      </c>
      <c r="Z1061" s="11" t="e">
        <f t="shared" si="192"/>
        <v>#N/A</v>
      </c>
      <c r="AA1061" s="11" t="e">
        <f>VLOOKUP($B1061, FanGraphs_Standings[[Abbreviation]:[2024 Year to Date RS/G]], 6, FALSE)/$F1061</f>
        <v>#N/A</v>
      </c>
      <c r="AB1061" s="11" t="e">
        <f>VLOOKUP($B1061, FanGraphs_Standings[[Abbreviation]:[2024 Projected Full Season RDif]], 19, FALSE)/162</f>
        <v>#N/A</v>
      </c>
      <c r="AC1061" s="11" t="e">
        <f t="shared" si="201"/>
        <v>#N/A</v>
      </c>
      <c r="AD1061" s="11" t="e">
        <f>VLOOKUP($B1061, FanGraphs_Standings[[Abbreviation]:[2024 Projected Full Season RDif]], 5, FALSE)</f>
        <v>#N/A</v>
      </c>
      <c r="AE1061" s="11" t="e">
        <f>VLOOKUP($B1061, FanGraphs_Standings[[Abbreviation]:[2024 Projected Full Season W%]], 18, FALSE)</f>
        <v>#N/A</v>
      </c>
      <c r="AF1061" s="11" t="e">
        <f t="shared" si="193"/>
        <v>#N/A</v>
      </c>
      <c r="AG1061" s="11" t="e">
        <f>VLOOKUP($B1061, 'Home Field Adv'!$A$2:$I$31, 9, FALSE)</f>
        <v>#N/A</v>
      </c>
      <c r="AH1061" s="11" t="e">
        <f>VLOOKUP($C1061, FanGraphs_Standings[[Abbreviation]:[2024 Year to Date G]], 2, FALSE)</f>
        <v>#N/A</v>
      </c>
      <c r="AI1061" s="11" t="e">
        <f>_xlfn.IFNA(VLOOKUP($E1061, 'SP Per G'!$A$2:$D$1385, 3, FALSE), AO1061)</f>
        <v>#N/A</v>
      </c>
      <c r="AJ1061" s="11" t="e">
        <f>IF(AND(ISNA(VLOOKUP($E1061, 'SP Per G'!$A$2:$D$1385, 4, FALSE)), ISTEXT($E1061)), AI1061,IF(ISNA(VLOOKUP($E1061, 'SP Per G'!$A$2:$D$1385, 4, FALSE)), AO1061, VLOOKUP($E1061, 'SP Per G'!$A$2:$D$1385, 4, FALSE)))</f>
        <v>#N/A</v>
      </c>
      <c r="AK1061" s="11" t="e">
        <f t="shared" si="194"/>
        <v>#N/A</v>
      </c>
      <c r="AL1061" s="11" t="e">
        <f>_xlfn.IFNA(VLOOKUP($E1061, Individual_Pitching___Dashboard[], 18, FALSE), VLOOKUP($C1061,Team_Pitching___Advanced[[Team]:[SIERA]],16,FALSE))</f>
        <v>#N/A</v>
      </c>
      <c r="AM1061" s="11" t="e">
        <f>_xlfn.IFNA(VLOOKUP($E1061, Individual_Pitching___Dashboard[], 20, FALSE), VLOOKUP($C1061,Team_Pitching___Advanced[[Team]:[xFIP]],19,FALSE))</f>
        <v>#N/A</v>
      </c>
      <c r="AN1061" s="11" t="e">
        <f>_xlfn.IFNA(VLOOKUP($E1061,Individual_Pitching___Advanced[],21,FALSE),VLOOKUP($C1061,Team_Pitching___Advanced[[Team]:[SIERA]],20,FALSE))</f>
        <v>#N/A</v>
      </c>
      <c r="AO1061" s="11" t="e">
        <f>VLOOKUP($C1061, 'Team Per G'!$A$2:$G$31, 7, FALSE)</f>
        <v>#N/A</v>
      </c>
      <c r="AP1061" s="11" t="e">
        <f>VLOOKUP($C1061, 'FanGraphs - Team WAR Projected'!$B$2:$E$31, 3, FALSE)/162</f>
        <v>#N/A</v>
      </c>
      <c r="AQ1061" s="11" t="e">
        <f t="shared" si="195"/>
        <v>#N/A</v>
      </c>
      <c r="AR1061" s="11" t="e">
        <f>VLOOKUP($C1061, Team_Pitching___Advanced[[Team]:[xFIP]], 19,FALSE)</f>
        <v>#N/A</v>
      </c>
      <c r="AS1061" s="11" t="e">
        <f>VLOOKUP($C1061, Team_Pitching___Advanced[], 20, FALSE)</f>
        <v>#N/A</v>
      </c>
      <c r="AT1061" s="11" t="e">
        <f>VLOOKUP($C1061, Team_Batting___Dashboard[[Team]:[wOBA]], 16, FALSE)</f>
        <v>#N/A</v>
      </c>
      <c r="AU1061" s="11" t="e">
        <f>VLOOKUP($C1061, Team_Batting___Advanced[[Team]:[OPS]], 9, FALSE)</f>
        <v>#N/A</v>
      </c>
      <c r="AV1061" s="11" t="e">
        <f>VLOOKUP($C1061, Team_Batting___Advanced[], 19, FALSE)</f>
        <v>#N/A</v>
      </c>
      <c r="AW1061" s="11" t="e">
        <f>VLOOKUP($C1061, 'Team Per G'!$A$2:$G$31, 3, FALSE)</f>
        <v>#N/A</v>
      </c>
      <c r="AX1061" s="11" t="e">
        <f>VLOOKUP($C1061, 'Team Per G'!$A$2:$G$31, 5, FALSE)</f>
        <v>#N/A</v>
      </c>
      <c r="AY1061" s="11" t="e">
        <f>VLOOKUP($C1061, 'Team Per G'!$A$2:$G$31, 4, FALSE)</f>
        <v>#N/A</v>
      </c>
      <c r="AZ1061" s="11" t="e">
        <f>VLOOKUP($C1061, Team_Batting___Dashboard[], 22, FALSE)/$AH1061</f>
        <v>#N/A</v>
      </c>
      <c r="BA1061" s="11" t="e">
        <f>VLOOKUP($C1061, 'FanGraphs - Team WAR Projected'!$B$2:$E$31, 4, FALSE)/162</f>
        <v>#N/A</v>
      </c>
      <c r="BB1061" s="11" t="e">
        <f t="shared" si="196"/>
        <v>#N/A</v>
      </c>
      <c r="BC1061" s="11" t="e">
        <f>VLOOKUP($C1061, FanGraphs_Standings[[Abbreviation]:[2024 Year to Date RS/G]], 6, FALSE)/$AH1061</f>
        <v>#N/A</v>
      </c>
      <c r="BD1061" s="11" t="e">
        <f>VLOOKUP($C1061, FanGraphs_Standings[[Abbreviation]:[2024 Projected Full Season RDif]], 19, FALSE)/162</f>
        <v>#N/A</v>
      </c>
      <c r="BE1061" s="11" t="e">
        <f t="shared" si="197"/>
        <v>#N/A</v>
      </c>
      <c r="BF1061" s="11" t="e">
        <f>VLOOKUP($C1061, FanGraphs_Standings[[Abbreviation]:[2024 Projected Full Season RDif]], 5, FALSE)</f>
        <v>#N/A</v>
      </c>
      <c r="BG1061" s="11" t="e">
        <f>VLOOKUP($C1061, FanGraphs_Standings[[Abbreviation]:[2024 Projected Full Season W%]], 18, FALSE)</f>
        <v>#N/A</v>
      </c>
      <c r="BH1061" s="11" t="e">
        <f t="shared" si="198"/>
        <v>#N/A</v>
      </c>
      <c r="BI1061" s="11" t="e">
        <f>VLOOKUP($C1061, 'Home Field Adv'!$A$2:$K$31, 11, FALSE)</f>
        <v>#N/A</v>
      </c>
      <c r="BL1061" s="12" t="str">
        <f t="shared" si="199"/>
        <v/>
      </c>
      <c r="BM1061" s="12" t="str">
        <f t="shared" si="202"/>
        <v/>
      </c>
      <c r="BN1061" s="12" t="str">
        <f t="shared" si="200"/>
        <v/>
      </c>
    </row>
    <row r="1062" spans="6:66" x14ac:dyDescent="0.45">
      <c r="F1062" s="11" t="e">
        <f>VLOOKUP($B1062, FanGraphs_Standings[[Abbreviation]:[2024 Year to Date G]], 2, FALSE)</f>
        <v>#N/A</v>
      </c>
      <c r="G1062" s="11" t="e">
        <f>_xlfn.IFNA(VLOOKUP($D1062, 'SP Per G'!$A$2:$D$1385, 3, FALSE),M1062)</f>
        <v>#N/A</v>
      </c>
      <c r="H1062" s="11" t="e">
        <f>IF(AND(ISNA(VLOOKUP($D1062, 'SP Per G'!$A$2:$D$1385, 4, FALSE)), ISTEXT($D1062)), G1062,IF(ISNA(VLOOKUP($D1062, 'SP Per G'!$A$2:$D$1385, 4, FALSE)), M1062, VLOOKUP($D1062, 'SP Per G'!$A$2:$D$1385, 4, FALSE)))</f>
        <v>#N/A</v>
      </c>
      <c r="I1062" s="11" t="e">
        <f t="shared" si="190"/>
        <v>#N/A</v>
      </c>
      <c r="J1062" s="11" t="e">
        <f>_xlfn.IFNA(VLOOKUP($D1062,Individual_Pitching___Dashboard[],18,FALSE),VLOOKUP(B1062,Team_Pitching___Dashboard[[Team]:[ERA]],17,FALSE))</f>
        <v>#N/A</v>
      </c>
      <c r="K1062" s="11" t="e">
        <f>_xlfn.IFNA(VLOOKUP($D1062, Individual_Pitching___Dashboard[], 20, FALSE), VLOOKUP(B1062,Team_Pitching___Dashboard[[Team]:[xFIP]],20,FALSE))</f>
        <v>#N/A</v>
      </c>
      <c r="L1062" s="11" t="e">
        <f>_xlfn.IFNA(VLOOKUP($D1062, Individual_Pitching___Advanced[], 21,FALSE), VLOOKUP(B1062, Team_Pitching___Advanced[], 20, FALSE))</f>
        <v>#N/A</v>
      </c>
      <c r="M1062" s="11" t="e">
        <f>VLOOKUP($B1062, 'Team Per G'!$A$2:$G$31, 7, FALSE)</f>
        <v>#N/A</v>
      </c>
      <c r="N1062" s="11" t="e">
        <f>VLOOKUP($B1062, 'FanGraphs - Team WAR Projected'!$B$2:$E$31, 3, FALSE)/162</f>
        <v>#N/A</v>
      </c>
      <c r="O1062" s="11" t="e">
        <f t="shared" si="191"/>
        <v>#N/A</v>
      </c>
      <c r="P1062" s="11" t="e">
        <f>VLOOKUP($B1062, Team_Pitching___Advanced[[Team]:[xFIP]], 19,FALSE)</f>
        <v>#N/A</v>
      </c>
      <c r="Q1062" s="11" t="e">
        <f>VLOOKUP($B1062, Team_Pitching___Advanced[], 20, FALSE)</f>
        <v>#N/A</v>
      </c>
      <c r="R1062" s="11" t="e">
        <f>VLOOKUP($B1062, Team_Batting___Dashboard[[Team]:[wOBA]], 16, FALSE)</f>
        <v>#N/A</v>
      </c>
      <c r="S1062" s="11" t="e">
        <f>VLOOKUP($B1062, Team_Batting___Advanced[[Team]:[OPS]], 9, FALSE)</f>
        <v>#N/A</v>
      </c>
      <c r="T1062" s="11" t="e">
        <f>VLOOKUP($B1062, Team_Batting___Advanced[], 19, FALSE)</f>
        <v>#N/A</v>
      </c>
      <c r="U1062" s="11" t="e">
        <f>VLOOKUP($B1062, 'Team Per G'!$A$2:$G$31, 3, FALSE)</f>
        <v>#N/A</v>
      </c>
      <c r="V1062" s="11" t="e">
        <f>VLOOKUP($B1062, 'Team Per G'!$A$2:$G$31, 5, FALSE)</f>
        <v>#N/A</v>
      </c>
      <c r="W1062" s="11" t="e">
        <f>VLOOKUP($B1062, 'Team Per G'!$A$2:$G$31, 4, FALSE)</f>
        <v>#N/A</v>
      </c>
      <c r="X1062" s="11" t="e">
        <f>VLOOKUP($B1062, Team_Batting___Dashboard[], 22, FALSE)/$F1062</f>
        <v>#N/A</v>
      </c>
      <c r="Y1062" s="11" t="e">
        <f>VLOOKUP($B1062, 'FanGraphs - Team WAR Projected'!$B$2:$E$31, 4, FALSE)/162</f>
        <v>#N/A</v>
      </c>
      <c r="Z1062" s="11" t="e">
        <f t="shared" si="192"/>
        <v>#N/A</v>
      </c>
      <c r="AA1062" s="11" t="e">
        <f>VLOOKUP($B1062, FanGraphs_Standings[[Abbreviation]:[2024 Year to Date RS/G]], 6, FALSE)/$F1062</f>
        <v>#N/A</v>
      </c>
      <c r="AB1062" s="11" t="e">
        <f>VLOOKUP($B1062, FanGraphs_Standings[[Abbreviation]:[2024 Projected Full Season RDif]], 19, FALSE)/162</f>
        <v>#N/A</v>
      </c>
      <c r="AC1062" s="11" t="e">
        <f t="shared" si="201"/>
        <v>#N/A</v>
      </c>
      <c r="AD1062" s="11" t="e">
        <f>VLOOKUP($B1062, FanGraphs_Standings[[Abbreviation]:[2024 Projected Full Season RDif]], 5, FALSE)</f>
        <v>#N/A</v>
      </c>
      <c r="AE1062" s="11" t="e">
        <f>VLOOKUP($B1062, FanGraphs_Standings[[Abbreviation]:[2024 Projected Full Season W%]], 18, FALSE)</f>
        <v>#N/A</v>
      </c>
      <c r="AF1062" s="11" t="e">
        <f t="shared" si="193"/>
        <v>#N/A</v>
      </c>
      <c r="AG1062" s="11" t="e">
        <f>VLOOKUP($B1062, 'Home Field Adv'!$A$2:$I$31, 9, FALSE)</f>
        <v>#N/A</v>
      </c>
      <c r="AH1062" s="11" t="e">
        <f>VLOOKUP($C1062, FanGraphs_Standings[[Abbreviation]:[2024 Year to Date G]], 2, FALSE)</f>
        <v>#N/A</v>
      </c>
      <c r="AI1062" s="11" t="e">
        <f>_xlfn.IFNA(VLOOKUP($E1062, 'SP Per G'!$A$2:$D$1385, 3, FALSE), AO1062)</f>
        <v>#N/A</v>
      </c>
      <c r="AJ1062" s="11" t="e">
        <f>IF(AND(ISNA(VLOOKUP($E1062, 'SP Per G'!$A$2:$D$1385, 4, FALSE)), ISTEXT($E1062)), AI1062,IF(ISNA(VLOOKUP($E1062, 'SP Per G'!$A$2:$D$1385, 4, FALSE)), AO1062, VLOOKUP($E1062, 'SP Per G'!$A$2:$D$1385, 4, FALSE)))</f>
        <v>#N/A</v>
      </c>
      <c r="AK1062" s="11" t="e">
        <f t="shared" si="194"/>
        <v>#N/A</v>
      </c>
      <c r="AL1062" s="11" t="e">
        <f>_xlfn.IFNA(VLOOKUP($E1062, Individual_Pitching___Dashboard[], 18, FALSE), VLOOKUP($C1062,Team_Pitching___Advanced[[Team]:[SIERA]],16,FALSE))</f>
        <v>#N/A</v>
      </c>
      <c r="AM1062" s="11" t="e">
        <f>_xlfn.IFNA(VLOOKUP($E1062, Individual_Pitching___Dashboard[], 20, FALSE), VLOOKUP($C1062,Team_Pitching___Advanced[[Team]:[xFIP]],19,FALSE))</f>
        <v>#N/A</v>
      </c>
      <c r="AN1062" s="11" t="e">
        <f>_xlfn.IFNA(VLOOKUP($E1062,Individual_Pitching___Advanced[],21,FALSE),VLOOKUP($C1062,Team_Pitching___Advanced[[Team]:[SIERA]],20,FALSE))</f>
        <v>#N/A</v>
      </c>
      <c r="AO1062" s="11" t="e">
        <f>VLOOKUP($C1062, 'Team Per G'!$A$2:$G$31, 7, FALSE)</f>
        <v>#N/A</v>
      </c>
      <c r="AP1062" s="11" t="e">
        <f>VLOOKUP($C1062, 'FanGraphs - Team WAR Projected'!$B$2:$E$31, 3, FALSE)/162</f>
        <v>#N/A</v>
      </c>
      <c r="AQ1062" s="11" t="e">
        <f t="shared" si="195"/>
        <v>#N/A</v>
      </c>
      <c r="AR1062" s="11" t="e">
        <f>VLOOKUP($C1062, Team_Pitching___Advanced[[Team]:[xFIP]], 19,FALSE)</f>
        <v>#N/A</v>
      </c>
      <c r="AS1062" s="11" t="e">
        <f>VLOOKUP($C1062, Team_Pitching___Advanced[], 20, FALSE)</f>
        <v>#N/A</v>
      </c>
      <c r="AT1062" s="11" t="e">
        <f>VLOOKUP($C1062, Team_Batting___Dashboard[[Team]:[wOBA]], 16, FALSE)</f>
        <v>#N/A</v>
      </c>
      <c r="AU1062" s="11" t="e">
        <f>VLOOKUP($C1062, Team_Batting___Advanced[[Team]:[OPS]], 9, FALSE)</f>
        <v>#N/A</v>
      </c>
      <c r="AV1062" s="11" t="e">
        <f>VLOOKUP($C1062, Team_Batting___Advanced[], 19, FALSE)</f>
        <v>#N/A</v>
      </c>
      <c r="AW1062" s="11" t="e">
        <f>VLOOKUP($C1062, 'Team Per G'!$A$2:$G$31, 3, FALSE)</f>
        <v>#N/A</v>
      </c>
      <c r="AX1062" s="11" t="e">
        <f>VLOOKUP($C1062, 'Team Per G'!$A$2:$G$31, 5, FALSE)</f>
        <v>#N/A</v>
      </c>
      <c r="AY1062" s="11" t="e">
        <f>VLOOKUP($C1062, 'Team Per G'!$A$2:$G$31, 4, FALSE)</f>
        <v>#N/A</v>
      </c>
      <c r="AZ1062" s="11" t="e">
        <f>VLOOKUP($C1062, Team_Batting___Dashboard[], 22, FALSE)/$AH1062</f>
        <v>#N/A</v>
      </c>
      <c r="BA1062" s="11" t="e">
        <f>VLOOKUP($C1062, 'FanGraphs - Team WAR Projected'!$B$2:$E$31, 4, FALSE)/162</f>
        <v>#N/A</v>
      </c>
      <c r="BB1062" s="11" t="e">
        <f t="shared" si="196"/>
        <v>#N/A</v>
      </c>
      <c r="BC1062" s="11" t="e">
        <f>VLOOKUP($C1062, FanGraphs_Standings[[Abbreviation]:[2024 Year to Date RS/G]], 6, FALSE)/$AH1062</f>
        <v>#N/A</v>
      </c>
      <c r="BD1062" s="11" t="e">
        <f>VLOOKUP($C1062, FanGraphs_Standings[[Abbreviation]:[2024 Projected Full Season RDif]], 19, FALSE)/162</f>
        <v>#N/A</v>
      </c>
      <c r="BE1062" s="11" t="e">
        <f t="shared" si="197"/>
        <v>#N/A</v>
      </c>
      <c r="BF1062" s="11" t="e">
        <f>VLOOKUP($C1062, FanGraphs_Standings[[Abbreviation]:[2024 Projected Full Season RDif]], 5, FALSE)</f>
        <v>#N/A</v>
      </c>
      <c r="BG1062" s="11" t="e">
        <f>VLOOKUP($C1062, FanGraphs_Standings[[Abbreviation]:[2024 Projected Full Season W%]], 18, FALSE)</f>
        <v>#N/A</v>
      </c>
      <c r="BH1062" s="11" t="e">
        <f t="shared" si="198"/>
        <v>#N/A</v>
      </c>
      <c r="BI1062" s="11" t="e">
        <f>VLOOKUP($C1062, 'Home Field Adv'!$A$2:$K$31, 11, FALSE)</f>
        <v>#N/A</v>
      </c>
      <c r="BL1062" s="12" t="str">
        <f t="shared" si="199"/>
        <v/>
      </c>
      <c r="BM1062" s="12" t="str">
        <f t="shared" si="202"/>
        <v/>
      </c>
      <c r="BN1062" s="12" t="str">
        <f t="shared" si="200"/>
        <v/>
      </c>
    </row>
    <row r="1063" spans="6:66" x14ac:dyDescent="0.45">
      <c r="F1063" s="11" t="e">
        <f>VLOOKUP($B1063, FanGraphs_Standings[[Abbreviation]:[2024 Year to Date G]], 2, FALSE)</f>
        <v>#N/A</v>
      </c>
      <c r="G1063" s="11" t="e">
        <f>_xlfn.IFNA(VLOOKUP($D1063, 'SP Per G'!$A$2:$D$1385, 3, FALSE),M1063)</f>
        <v>#N/A</v>
      </c>
      <c r="H1063" s="11" t="e">
        <f>IF(AND(ISNA(VLOOKUP($D1063, 'SP Per G'!$A$2:$D$1385, 4, FALSE)), ISTEXT($D1063)), G1063,IF(ISNA(VLOOKUP($D1063, 'SP Per G'!$A$2:$D$1385, 4, FALSE)), M1063, VLOOKUP($D1063, 'SP Per G'!$A$2:$D$1385, 4, FALSE)))</f>
        <v>#N/A</v>
      </c>
      <c r="I1063" s="11" t="e">
        <f t="shared" si="190"/>
        <v>#N/A</v>
      </c>
      <c r="J1063" s="11" t="e">
        <f>_xlfn.IFNA(VLOOKUP($D1063,Individual_Pitching___Dashboard[],18,FALSE),VLOOKUP(B1063,Team_Pitching___Dashboard[[Team]:[ERA]],17,FALSE))</f>
        <v>#N/A</v>
      </c>
      <c r="K1063" s="11" t="e">
        <f>_xlfn.IFNA(VLOOKUP($D1063, Individual_Pitching___Dashboard[], 20, FALSE), VLOOKUP(B1063,Team_Pitching___Dashboard[[Team]:[xFIP]],20,FALSE))</f>
        <v>#N/A</v>
      </c>
      <c r="L1063" s="11" t="e">
        <f>_xlfn.IFNA(VLOOKUP($D1063, Individual_Pitching___Advanced[], 21,FALSE), VLOOKUP(B1063, Team_Pitching___Advanced[], 20, FALSE))</f>
        <v>#N/A</v>
      </c>
      <c r="M1063" s="11" t="e">
        <f>VLOOKUP($B1063, 'Team Per G'!$A$2:$G$31, 7, FALSE)</f>
        <v>#N/A</v>
      </c>
      <c r="N1063" s="11" t="e">
        <f>VLOOKUP($B1063, 'FanGraphs - Team WAR Projected'!$B$2:$E$31, 3, FALSE)/162</f>
        <v>#N/A</v>
      </c>
      <c r="O1063" s="11" t="e">
        <f t="shared" si="191"/>
        <v>#N/A</v>
      </c>
      <c r="P1063" s="11" t="e">
        <f>VLOOKUP($B1063, Team_Pitching___Advanced[[Team]:[xFIP]], 19,FALSE)</f>
        <v>#N/A</v>
      </c>
      <c r="Q1063" s="11" t="e">
        <f>VLOOKUP($B1063, Team_Pitching___Advanced[], 20, FALSE)</f>
        <v>#N/A</v>
      </c>
      <c r="R1063" s="11" t="e">
        <f>VLOOKUP($B1063, Team_Batting___Dashboard[[Team]:[wOBA]], 16, FALSE)</f>
        <v>#N/A</v>
      </c>
      <c r="S1063" s="11" t="e">
        <f>VLOOKUP($B1063, Team_Batting___Advanced[[Team]:[OPS]], 9, FALSE)</f>
        <v>#N/A</v>
      </c>
      <c r="T1063" s="11" t="e">
        <f>VLOOKUP($B1063, Team_Batting___Advanced[], 19, FALSE)</f>
        <v>#N/A</v>
      </c>
      <c r="U1063" s="11" t="e">
        <f>VLOOKUP($B1063, 'Team Per G'!$A$2:$G$31, 3, FALSE)</f>
        <v>#N/A</v>
      </c>
      <c r="V1063" s="11" t="e">
        <f>VLOOKUP($B1063, 'Team Per G'!$A$2:$G$31, 5, FALSE)</f>
        <v>#N/A</v>
      </c>
      <c r="W1063" s="11" t="e">
        <f>VLOOKUP($B1063, 'Team Per G'!$A$2:$G$31, 4, FALSE)</f>
        <v>#N/A</v>
      </c>
      <c r="X1063" s="11" t="e">
        <f>VLOOKUP($B1063, Team_Batting___Dashboard[], 22, FALSE)/$F1063</f>
        <v>#N/A</v>
      </c>
      <c r="Y1063" s="11" t="e">
        <f>VLOOKUP($B1063, 'FanGraphs - Team WAR Projected'!$B$2:$E$31, 4, FALSE)/162</f>
        <v>#N/A</v>
      </c>
      <c r="Z1063" s="11" t="e">
        <f t="shared" si="192"/>
        <v>#N/A</v>
      </c>
      <c r="AA1063" s="11" t="e">
        <f>VLOOKUP($B1063, FanGraphs_Standings[[Abbreviation]:[2024 Year to Date RS/G]], 6, FALSE)/$F1063</f>
        <v>#N/A</v>
      </c>
      <c r="AB1063" s="11" t="e">
        <f>VLOOKUP($B1063, FanGraphs_Standings[[Abbreviation]:[2024 Projected Full Season RDif]], 19, FALSE)/162</f>
        <v>#N/A</v>
      </c>
      <c r="AC1063" s="11" t="e">
        <f t="shared" si="201"/>
        <v>#N/A</v>
      </c>
      <c r="AD1063" s="11" t="e">
        <f>VLOOKUP($B1063, FanGraphs_Standings[[Abbreviation]:[2024 Projected Full Season RDif]], 5, FALSE)</f>
        <v>#N/A</v>
      </c>
      <c r="AE1063" s="11" t="e">
        <f>VLOOKUP($B1063, FanGraphs_Standings[[Abbreviation]:[2024 Projected Full Season W%]], 18, FALSE)</f>
        <v>#N/A</v>
      </c>
      <c r="AF1063" s="11" t="e">
        <f t="shared" si="193"/>
        <v>#N/A</v>
      </c>
      <c r="AG1063" s="11" t="e">
        <f>VLOOKUP($B1063, 'Home Field Adv'!$A$2:$I$31, 9, FALSE)</f>
        <v>#N/A</v>
      </c>
      <c r="AH1063" s="11" t="e">
        <f>VLOOKUP($C1063, FanGraphs_Standings[[Abbreviation]:[2024 Year to Date G]], 2, FALSE)</f>
        <v>#N/A</v>
      </c>
      <c r="AI1063" s="11" t="e">
        <f>_xlfn.IFNA(VLOOKUP($E1063, 'SP Per G'!$A$2:$D$1385, 3, FALSE), AO1063)</f>
        <v>#N/A</v>
      </c>
      <c r="AJ1063" s="11" t="e">
        <f>IF(AND(ISNA(VLOOKUP($E1063, 'SP Per G'!$A$2:$D$1385, 4, FALSE)), ISTEXT($E1063)), AI1063,IF(ISNA(VLOOKUP($E1063, 'SP Per G'!$A$2:$D$1385, 4, FALSE)), AO1063, VLOOKUP($E1063, 'SP Per G'!$A$2:$D$1385, 4, FALSE)))</f>
        <v>#N/A</v>
      </c>
      <c r="AK1063" s="11" t="e">
        <f t="shared" si="194"/>
        <v>#N/A</v>
      </c>
      <c r="AL1063" s="11" t="e">
        <f>_xlfn.IFNA(VLOOKUP($E1063, Individual_Pitching___Dashboard[], 18, FALSE), VLOOKUP($C1063,Team_Pitching___Advanced[[Team]:[SIERA]],16,FALSE))</f>
        <v>#N/A</v>
      </c>
      <c r="AM1063" s="11" t="e">
        <f>_xlfn.IFNA(VLOOKUP($E1063, Individual_Pitching___Dashboard[], 20, FALSE), VLOOKUP($C1063,Team_Pitching___Advanced[[Team]:[xFIP]],19,FALSE))</f>
        <v>#N/A</v>
      </c>
      <c r="AN1063" s="11" t="e">
        <f>_xlfn.IFNA(VLOOKUP($E1063,Individual_Pitching___Advanced[],21,FALSE),VLOOKUP($C1063,Team_Pitching___Advanced[[Team]:[SIERA]],20,FALSE))</f>
        <v>#N/A</v>
      </c>
      <c r="AO1063" s="11" t="e">
        <f>VLOOKUP($C1063, 'Team Per G'!$A$2:$G$31, 7, FALSE)</f>
        <v>#N/A</v>
      </c>
      <c r="AP1063" s="11" t="e">
        <f>VLOOKUP($C1063, 'FanGraphs - Team WAR Projected'!$B$2:$E$31, 3, FALSE)/162</f>
        <v>#N/A</v>
      </c>
      <c r="AQ1063" s="11" t="e">
        <f t="shared" si="195"/>
        <v>#N/A</v>
      </c>
      <c r="AR1063" s="11" t="e">
        <f>VLOOKUP($C1063, Team_Pitching___Advanced[[Team]:[xFIP]], 19,FALSE)</f>
        <v>#N/A</v>
      </c>
      <c r="AS1063" s="11" t="e">
        <f>VLOOKUP($C1063, Team_Pitching___Advanced[], 20, FALSE)</f>
        <v>#N/A</v>
      </c>
      <c r="AT1063" s="11" t="e">
        <f>VLOOKUP($C1063, Team_Batting___Dashboard[[Team]:[wOBA]], 16, FALSE)</f>
        <v>#N/A</v>
      </c>
      <c r="AU1063" s="11" t="e">
        <f>VLOOKUP($C1063, Team_Batting___Advanced[[Team]:[OPS]], 9, FALSE)</f>
        <v>#N/A</v>
      </c>
      <c r="AV1063" s="11" t="e">
        <f>VLOOKUP($C1063, Team_Batting___Advanced[], 19, FALSE)</f>
        <v>#N/A</v>
      </c>
      <c r="AW1063" s="11" t="e">
        <f>VLOOKUP($C1063, 'Team Per G'!$A$2:$G$31, 3, FALSE)</f>
        <v>#N/A</v>
      </c>
      <c r="AX1063" s="11" t="e">
        <f>VLOOKUP($C1063, 'Team Per G'!$A$2:$G$31, 5, FALSE)</f>
        <v>#N/A</v>
      </c>
      <c r="AY1063" s="11" t="e">
        <f>VLOOKUP($C1063, 'Team Per G'!$A$2:$G$31, 4, FALSE)</f>
        <v>#N/A</v>
      </c>
      <c r="AZ1063" s="11" t="e">
        <f>VLOOKUP($C1063, Team_Batting___Dashboard[], 22, FALSE)/$AH1063</f>
        <v>#N/A</v>
      </c>
      <c r="BA1063" s="11" t="e">
        <f>VLOOKUP($C1063, 'FanGraphs - Team WAR Projected'!$B$2:$E$31, 4, FALSE)/162</f>
        <v>#N/A</v>
      </c>
      <c r="BB1063" s="11" t="e">
        <f t="shared" si="196"/>
        <v>#N/A</v>
      </c>
      <c r="BC1063" s="11" t="e">
        <f>VLOOKUP($C1063, FanGraphs_Standings[[Abbreviation]:[2024 Year to Date RS/G]], 6, FALSE)/$AH1063</f>
        <v>#N/A</v>
      </c>
      <c r="BD1063" s="11" t="e">
        <f>VLOOKUP($C1063, FanGraphs_Standings[[Abbreviation]:[2024 Projected Full Season RDif]], 19, FALSE)/162</f>
        <v>#N/A</v>
      </c>
      <c r="BE1063" s="11" t="e">
        <f t="shared" si="197"/>
        <v>#N/A</v>
      </c>
      <c r="BF1063" s="11" t="e">
        <f>VLOOKUP($C1063, FanGraphs_Standings[[Abbreviation]:[2024 Projected Full Season RDif]], 5, FALSE)</f>
        <v>#N/A</v>
      </c>
      <c r="BG1063" s="11" t="e">
        <f>VLOOKUP($C1063, FanGraphs_Standings[[Abbreviation]:[2024 Projected Full Season W%]], 18, FALSE)</f>
        <v>#N/A</v>
      </c>
      <c r="BH1063" s="11" t="e">
        <f t="shared" si="198"/>
        <v>#N/A</v>
      </c>
      <c r="BI1063" s="11" t="e">
        <f>VLOOKUP($C1063, 'Home Field Adv'!$A$2:$K$31, 11, FALSE)</f>
        <v>#N/A</v>
      </c>
      <c r="BL1063" s="12" t="str">
        <f t="shared" si="199"/>
        <v/>
      </c>
      <c r="BM1063" s="12" t="str">
        <f t="shared" si="202"/>
        <v/>
      </c>
      <c r="BN1063" s="12" t="str">
        <f t="shared" si="200"/>
        <v/>
      </c>
    </row>
    <row r="1064" spans="6:66" x14ac:dyDescent="0.45">
      <c r="F1064" s="11" t="e">
        <f>VLOOKUP($B1064, FanGraphs_Standings[[Abbreviation]:[2024 Year to Date G]], 2, FALSE)</f>
        <v>#N/A</v>
      </c>
      <c r="G1064" s="11" t="e">
        <f>_xlfn.IFNA(VLOOKUP($D1064, 'SP Per G'!$A$2:$D$1385, 3, FALSE),M1064)</f>
        <v>#N/A</v>
      </c>
      <c r="H1064" s="11" t="e">
        <f>IF(AND(ISNA(VLOOKUP($D1064, 'SP Per G'!$A$2:$D$1385, 4, FALSE)), ISTEXT($D1064)), G1064,IF(ISNA(VLOOKUP($D1064, 'SP Per G'!$A$2:$D$1385, 4, FALSE)), M1064, VLOOKUP($D1064, 'SP Per G'!$A$2:$D$1385, 4, FALSE)))</f>
        <v>#N/A</v>
      </c>
      <c r="I1064" s="11" t="e">
        <f t="shared" si="190"/>
        <v>#N/A</v>
      </c>
      <c r="J1064" s="11" t="e">
        <f>_xlfn.IFNA(VLOOKUP($D1064,Individual_Pitching___Dashboard[],18,FALSE),VLOOKUP(B1064,Team_Pitching___Dashboard[[Team]:[ERA]],17,FALSE))</f>
        <v>#N/A</v>
      </c>
      <c r="K1064" s="11" t="e">
        <f>_xlfn.IFNA(VLOOKUP($D1064, Individual_Pitching___Dashboard[], 20, FALSE), VLOOKUP(B1064,Team_Pitching___Dashboard[[Team]:[xFIP]],20,FALSE))</f>
        <v>#N/A</v>
      </c>
      <c r="L1064" s="11" t="e">
        <f>_xlfn.IFNA(VLOOKUP($D1064, Individual_Pitching___Advanced[], 21,FALSE), VLOOKUP(B1064, Team_Pitching___Advanced[], 20, FALSE))</f>
        <v>#N/A</v>
      </c>
      <c r="M1064" s="11" t="e">
        <f>VLOOKUP($B1064, 'Team Per G'!$A$2:$G$31, 7, FALSE)</f>
        <v>#N/A</v>
      </c>
      <c r="N1064" s="11" t="e">
        <f>VLOOKUP($B1064, 'FanGraphs - Team WAR Projected'!$B$2:$E$31, 3, FALSE)/162</f>
        <v>#N/A</v>
      </c>
      <c r="O1064" s="11" t="e">
        <f t="shared" si="191"/>
        <v>#N/A</v>
      </c>
      <c r="P1064" s="11" t="e">
        <f>VLOOKUP($B1064, Team_Pitching___Advanced[[Team]:[xFIP]], 19,FALSE)</f>
        <v>#N/A</v>
      </c>
      <c r="Q1064" s="11" t="e">
        <f>VLOOKUP($B1064, Team_Pitching___Advanced[], 20, FALSE)</f>
        <v>#N/A</v>
      </c>
      <c r="R1064" s="11" t="e">
        <f>VLOOKUP($B1064, Team_Batting___Dashboard[[Team]:[wOBA]], 16, FALSE)</f>
        <v>#N/A</v>
      </c>
      <c r="S1064" s="11" t="e">
        <f>VLOOKUP($B1064, Team_Batting___Advanced[[Team]:[OPS]], 9, FALSE)</f>
        <v>#N/A</v>
      </c>
      <c r="T1064" s="11" t="e">
        <f>VLOOKUP($B1064, Team_Batting___Advanced[], 19, FALSE)</f>
        <v>#N/A</v>
      </c>
      <c r="U1064" s="11" t="e">
        <f>VLOOKUP($B1064, 'Team Per G'!$A$2:$G$31, 3, FALSE)</f>
        <v>#N/A</v>
      </c>
      <c r="V1064" s="11" t="e">
        <f>VLOOKUP($B1064, 'Team Per G'!$A$2:$G$31, 5, FALSE)</f>
        <v>#N/A</v>
      </c>
      <c r="W1064" s="11" t="e">
        <f>VLOOKUP($B1064, 'Team Per G'!$A$2:$G$31, 4, FALSE)</f>
        <v>#N/A</v>
      </c>
      <c r="X1064" s="11" t="e">
        <f>VLOOKUP($B1064, Team_Batting___Dashboard[], 22, FALSE)/$F1064</f>
        <v>#N/A</v>
      </c>
      <c r="Y1064" s="11" t="e">
        <f>VLOOKUP($B1064, 'FanGraphs - Team WAR Projected'!$B$2:$E$31, 4, FALSE)/162</f>
        <v>#N/A</v>
      </c>
      <c r="Z1064" s="11" t="e">
        <f t="shared" si="192"/>
        <v>#N/A</v>
      </c>
      <c r="AA1064" s="11" t="e">
        <f>VLOOKUP($B1064, FanGraphs_Standings[[Abbreviation]:[2024 Year to Date RS/G]], 6, FALSE)/$F1064</f>
        <v>#N/A</v>
      </c>
      <c r="AB1064" s="11" t="e">
        <f>VLOOKUP($B1064, FanGraphs_Standings[[Abbreviation]:[2024 Projected Full Season RDif]], 19, FALSE)/162</f>
        <v>#N/A</v>
      </c>
      <c r="AC1064" s="11" t="e">
        <f t="shared" si="201"/>
        <v>#N/A</v>
      </c>
      <c r="AD1064" s="11" t="e">
        <f>VLOOKUP($B1064, FanGraphs_Standings[[Abbreviation]:[2024 Projected Full Season RDif]], 5, FALSE)</f>
        <v>#N/A</v>
      </c>
      <c r="AE1064" s="11" t="e">
        <f>VLOOKUP($B1064, FanGraphs_Standings[[Abbreviation]:[2024 Projected Full Season W%]], 18, FALSE)</f>
        <v>#N/A</v>
      </c>
      <c r="AF1064" s="11" t="e">
        <f t="shared" si="193"/>
        <v>#N/A</v>
      </c>
      <c r="AG1064" s="11" t="e">
        <f>VLOOKUP($B1064, 'Home Field Adv'!$A$2:$I$31, 9, FALSE)</f>
        <v>#N/A</v>
      </c>
      <c r="AH1064" s="11" t="e">
        <f>VLOOKUP($C1064, FanGraphs_Standings[[Abbreviation]:[2024 Year to Date G]], 2, FALSE)</f>
        <v>#N/A</v>
      </c>
      <c r="AI1064" s="11" t="e">
        <f>_xlfn.IFNA(VLOOKUP($E1064, 'SP Per G'!$A$2:$D$1385, 3, FALSE), AO1064)</f>
        <v>#N/A</v>
      </c>
      <c r="AJ1064" s="11" t="e">
        <f>IF(AND(ISNA(VLOOKUP($E1064, 'SP Per G'!$A$2:$D$1385, 4, FALSE)), ISTEXT($E1064)), AI1064,IF(ISNA(VLOOKUP($E1064, 'SP Per G'!$A$2:$D$1385, 4, FALSE)), AO1064, VLOOKUP($E1064, 'SP Per G'!$A$2:$D$1385, 4, FALSE)))</f>
        <v>#N/A</v>
      </c>
      <c r="AK1064" s="11" t="e">
        <f t="shared" si="194"/>
        <v>#N/A</v>
      </c>
      <c r="AL1064" s="11" t="e">
        <f>_xlfn.IFNA(VLOOKUP($E1064, Individual_Pitching___Dashboard[], 18, FALSE), VLOOKUP($C1064,Team_Pitching___Advanced[[Team]:[SIERA]],16,FALSE))</f>
        <v>#N/A</v>
      </c>
      <c r="AM1064" s="11" t="e">
        <f>_xlfn.IFNA(VLOOKUP($E1064, Individual_Pitching___Dashboard[], 20, FALSE), VLOOKUP($C1064,Team_Pitching___Advanced[[Team]:[xFIP]],19,FALSE))</f>
        <v>#N/A</v>
      </c>
      <c r="AN1064" s="11" t="e">
        <f>_xlfn.IFNA(VLOOKUP($E1064,Individual_Pitching___Advanced[],21,FALSE),VLOOKUP($C1064,Team_Pitching___Advanced[[Team]:[SIERA]],20,FALSE))</f>
        <v>#N/A</v>
      </c>
      <c r="AO1064" s="11" t="e">
        <f>VLOOKUP($C1064, 'Team Per G'!$A$2:$G$31, 7, FALSE)</f>
        <v>#N/A</v>
      </c>
      <c r="AP1064" s="11" t="e">
        <f>VLOOKUP($C1064, 'FanGraphs - Team WAR Projected'!$B$2:$E$31, 3, FALSE)/162</f>
        <v>#N/A</v>
      </c>
      <c r="AQ1064" s="11" t="e">
        <f t="shared" si="195"/>
        <v>#N/A</v>
      </c>
      <c r="AR1064" s="11" t="e">
        <f>VLOOKUP($C1064, Team_Pitching___Advanced[[Team]:[xFIP]], 19,FALSE)</f>
        <v>#N/A</v>
      </c>
      <c r="AS1064" s="11" t="e">
        <f>VLOOKUP($C1064, Team_Pitching___Advanced[], 20, FALSE)</f>
        <v>#N/A</v>
      </c>
      <c r="AT1064" s="11" t="e">
        <f>VLOOKUP($C1064, Team_Batting___Dashboard[[Team]:[wOBA]], 16, FALSE)</f>
        <v>#N/A</v>
      </c>
      <c r="AU1064" s="11" t="e">
        <f>VLOOKUP($C1064, Team_Batting___Advanced[[Team]:[OPS]], 9, FALSE)</f>
        <v>#N/A</v>
      </c>
      <c r="AV1064" s="11" t="e">
        <f>VLOOKUP($C1064, Team_Batting___Advanced[], 19, FALSE)</f>
        <v>#N/A</v>
      </c>
      <c r="AW1064" s="11" t="e">
        <f>VLOOKUP($C1064, 'Team Per G'!$A$2:$G$31, 3, FALSE)</f>
        <v>#N/A</v>
      </c>
      <c r="AX1064" s="11" t="e">
        <f>VLOOKUP($C1064, 'Team Per G'!$A$2:$G$31, 5, FALSE)</f>
        <v>#N/A</v>
      </c>
      <c r="AY1064" s="11" t="e">
        <f>VLOOKUP($C1064, 'Team Per G'!$A$2:$G$31, 4, FALSE)</f>
        <v>#N/A</v>
      </c>
      <c r="AZ1064" s="11" t="e">
        <f>VLOOKUP($C1064, Team_Batting___Dashboard[], 22, FALSE)/$AH1064</f>
        <v>#N/A</v>
      </c>
      <c r="BA1064" s="11" t="e">
        <f>VLOOKUP($C1064, 'FanGraphs - Team WAR Projected'!$B$2:$E$31, 4, FALSE)/162</f>
        <v>#N/A</v>
      </c>
      <c r="BB1064" s="11" t="e">
        <f t="shared" si="196"/>
        <v>#N/A</v>
      </c>
      <c r="BC1064" s="11" t="e">
        <f>VLOOKUP($C1064, FanGraphs_Standings[[Abbreviation]:[2024 Year to Date RS/G]], 6, FALSE)/$AH1064</f>
        <v>#N/A</v>
      </c>
      <c r="BD1064" s="11" t="e">
        <f>VLOOKUP($C1064, FanGraphs_Standings[[Abbreviation]:[2024 Projected Full Season RDif]], 19, FALSE)/162</f>
        <v>#N/A</v>
      </c>
      <c r="BE1064" s="11" t="e">
        <f t="shared" si="197"/>
        <v>#N/A</v>
      </c>
      <c r="BF1064" s="11" t="e">
        <f>VLOOKUP($C1064, FanGraphs_Standings[[Abbreviation]:[2024 Projected Full Season RDif]], 5, FALSE)</f>
        <v>#N/A</v>
      </c>
      <c r="BG1064" s="11" t="e">
        <f>VLOOKUP($C1064, FanGraphs_Standings[[Abbreviation]:[2024 Projected Full Season W%]], 18, FALSE)</f>
        <v>#N/A</v>
      </c>
      <c r="BH1064" s="11" t="e">
        <f t="shared" si="198"/>
        <v>#N/A</v>
      </c>
      <c r="BI1064" s="11" t="e">
        <f>VLOOKUP($C1064, 'Home Field Adv'!$A$2:$K$31, 11, FALSE)</f>
        <v>#N/A</v>
      </c>
      <c r="BL1064" s="12" t="str">
        <f t="shared" si="199"/>
        <v/>
      </c>
      <c r="BM1064" s="12" t="str">
        <f t="shared" si="202"/>
        <v/>
      </c>
      <c r="BN1064" s="12" t="str">
        <f t="shared" si="200"/>
        <v/>
      </c>
    </row>
    <row r="1065" spans="6:66" x14ac:dyDescent="0.45">
      <c r="F1065" s="11" t="e">
        <f>VLOOKUP($B1065, FanGraphs_Standings[[Abbreviation]:[2024 Year to Date G]], 2, FALSE)</f>
        <v>#N/A</v>
      </c>
      <c r="G1065" s="11" t="e">
        <f>_xlfn.IFNA(VLOOKUP($D1065, 'SP Per G'!$A$2:$D$1385, 3, FALSE),M1065)</f>
        <v>#N/A</v>
      </c>
      <c r="H1065" s="11" t="e">
        <f>IF(AND(ISNA(VLOOKUP($D1065, 'SP Per G'!$A$2:$D$1385, 4, FALSE)), ISTEXT($D1065)), G1065,IF(ISNA(VLOOKUP($D1065, 'SP Per G'!$A$2:$D$1385, 4, FALSE)), M1065, VLOOKUP($D1065, 'SP Per G'!$A$2:$D$1385, 4, FALSE)))</f>
        <v>#N/A</v>
      </c>
      <c r="I1065" s="11" t="e">
        <f t="shared" si="190"/>
        <v>#N/A</v>
      </c>
      <c r="J1065" s="11" t="e">
        <f>_xlfn.IFNA(VLOOKUP($D1065,Individual_Pitching___Dashboard[],18,FALSE),VLOOKUP(B1065,Team_Pitching___Dashboard[[Team]:[ERA]],17,FALSE))</f>
        <v>#N/A</v>
      </c>
      <c r="K1065" s="11" t="e">
        <f>_xlfn.IFNA(VLOOKUP($D1065, Individual_Pitching___Dashboard[], 20, FALSE), VLOOKUP(B1065,Team_Pitching___Dashboard[[Team]:[xFIP]],20,FALSE))</f>
        <v>#N/A</v>
      </c>
      <c r="L1065" s="11" t="e">
        <f>_xlfn.IFNA(VLOOKUP($D1065, Individual_Pitching___Advanced[], 21,FALSE), VLOOKUP(B1065, Team_Pitching___Advanced[], 20, FALSE))</f>
        <v>#N/A</v>
      </c>
      <c r="M1065" s="11" t="e">
        <f>VLOOKUP($B1065, 'Team Per G'!$A$2:$G$31, 7, FALSE)</f>
        <v>#N/A</v>
      </c>
      <c r="N1065" s="11" t="e">
        <f>VLOOKUP($B1065, 'FanGraphs - Team WAR Projected'!$B$2:$E$31, 3, FALSE)/162</f>
        <v>#N/A</v>
      </c>
      <c r="O1065" s="11" t="e">
        <f t="shared" si="191"/>
        <v>#N/A</v>
      </c>
      <c r="P1065" s="11" t="e">
        <f>VLOOKUP($B1065, Team_Pitching___Advanced[[Team]:[xFIP]], 19,FALSE)</f>
        <v>#N/A</v>
      </c>
      <c r="Q1065" s="11" t="e">
        <f>VLOOKUP($B1065, Team_Pitching___Advanced[], 20, FALSE)</f>
        <v>#N/A</v>
      </c>
      <c r="R1065" s="11" t="e">
        <f>VLOOKUP($B1065, Team_Batting___Dashboard[[Team]:[wOBA]], 16, FALSE)</f>
        <v>#N/A</v>
      </c>
      <c r="S1065" s="11" t="e">
        <f>VLOOKUP($B1065, Team_Batting___Advanced[[Team]:[OPS]], 9, FALSE)</f>
        <v>#N/A</v>
      </c>
      <c r="T1065" s="11" t="e">
        <f>VLOOKUP($B1065, Team_Batting___Advanced[], 19, FALSE)</f>
        <v>#N/A</v>
      </c>
      <c r="U1065" s="11" t="e">
        <f>VLOOKUP($B1065, 'Team Per G'!$A$2:$G$31, 3, FALSE)</f>
        <v>#N/A</v>
      </c>
      <c r="V1065" s="11" t="e">
        <f>VLOOKUP($B1065, 'Team Per G'!$A$2:$G$31, 5, FALSE)</f>
        <v>#N/A</v>
      </c>
      <c r="W1065" s="11" t="e">
        <f>VLOOKUP($B1065, 'Team Per G'!$A$2:$G$31, 4, FALSE)</f>
        <v>#N/A</v>
      </c>
      <c r="X1065" s="11" t="e">
        <f>VLOOKUP($B1065, Team_Batting___Dashboard[], 22, FALSE)/$F1065</f>
        <v>#N/A</v>
      </c>
      <c r="Y1065" s="11" t="e">
        <f>VLOOKUP($B1065, 'FanGraphs - Team WAR Projected'!$B$2:$E$31, 4, FALSE)/162</f>
        <v>#N/A</v>
      </c>
      <c r="Z1065" s="11" t="e">
        <f t="shared" si="192"/>
        <v>#N/A</v>
      </c>
      <c r="AA1065" s="11" t="e">
        <f>VLOOKUP($B1065, FanGraphs_Standings[[Abbreviation]:[2024 Year to Date RS/G]], 6, FALSE)/$F1065</f>
        <v>#N/A</v>
      </c>
      <c r="AB1065" s="11" t="e">
        <f>VLOOKUP($B1065, FanGraphs_Standings[[Abbreviation]:[2024 Projected Full Season RDif]], 19, FALSE)/162</f>
        <v>#N/A</v>
      </c>
      <c r="AC1065" s="11" t="e">
        <f t="shared" si="201"/>
        <v>#N/A</v>
      </c>
      <c r="AD1065" s="11" t="e">
        <f>VLOOKUP($B1065, FanGraphs_Standings[[Abbreviation]:[2024 Projected Full Season RDif]], 5, FALSE)</f>
        <v>#N/A</v>
      </c>
      <c r="AE1065" s="11" t="e">
        <f>VLOOKUP($B1065, FanGraphs_Standings[[Abbreviation]:[2024 Projected Full Season W%]], 18, FALSE)</f>
        <v>#N/A</v>
      </c>
      <c r="AF1065" s="11" t="e">
        <f t="shared" si="193"/>
        <v>#N/A</v>
      </c>
      <c r="AG1065" s="11" t="e">
        <f>VLOOKUP($B1065, 'Home Field Adv'!$A$2:$I$31, 9, FALSE)</f>
        <v>#N/A</v>
      </c>
      <c r="AH1065" s="11" t="e">
        <f>VLOOKUP($C1065, FanGraphs_Standings[[Abbreviation]:[2024 Year to Date G]], 2, FALSE)</f>
        <v>#N/A</v>
      </c>
      <c r="AI1065" s="11" t="e">
        <f>_xlfn.IFNA(VLOOKUP($E1065, 'SP Per G'!$A$2:$D$1385, 3, FALSE), AO1065)</f>
        <v>#N/A</v>
      </c>
      <c r="AJ1065" s="11" t="e">
        <f>IF(AND(ISNA(VLOOKUP($E1065, 'SP Per G'!$A$2:$D$1385, 4, FALSE)), ISTEXT($E1065)), AI1065,IF(ISNA(VLOOKUP($E1065, 'SP Per G'!$A$2:$D$1385, 4, FALSE)), AO1065, VLOOKUP($E1065, 'SP Per G'!$A$2:$D$1385, 4, FALSE)))</f>
        <v>#N/A</v>
      </c>
      <c r="AK1065" s="11" t="e">
        <f t="shared" si="194"/>
        <v>#N/A</v>
      </c>
      <c r="AL1065" s="11" t="e">
        <f>_xlfn.IFNA(VLOOKUP($E1065, Individual_Pitching___Dashboard[], 18, FALSE), VLOOKUP($C1065,Team_Pitching___Advanced[[Team]:[SIERA]],16,FALSE))</f>
        <v>#N/A</v>
      </c>
      <c r="AM1065" s="11" t="e">
        <f>_xlfn.IFNA(VLOOKUP($E1065, Individual_Pitching___Dashboard[], 20, FALSE), VLOOKUP($C1065,Team_Pitching___Advanced[[Team]:[xFIP]],19,FALSE))</f>
        <v>#N/A</v>
      </c>
      <c r="AN1065" s="11" t="e">
        <f>_xlfn.IFNA(VLOOKUP($E1065,Individual_Pitching___Advanced[],21,FALSE),VLOOKUP($C1065,Team_Pitching___Advanced[[Team]:[SIERA]],20,FALSE))</f>
        <v>#N/A</v>
      </c>
      <c r="AO1065" s="11" t="e">
        <f>VLOOKUP($C1065, 'Team Per G'!$A$2:$G$31, 7, FALSE)</f>
        <v>#N/A</v>
      </c>
      <c r="AP1065" s="11" t="e">
        <f>VLOOKUP($C1065, 'FanGraphs - Team WAR Projected'!$B$2:$E$31, 3, FALSE)/162</f>
        <v>#N/A</v>
      </c>
      <c r="AQ1065" s="11" t="e">
        <f t="shared" si="195"/>
        <v>#N/A</v>
      </c>
      <c r="AR1065" s="11" t="e">
        <f>VLOOKUP($C1065, Team_Pitching___Advanced[[Team]:[xFIP]], 19,FALSE)</f>
        <v>#N/A</v>
      </c>
      <c r="AS1065" s="11" t="e">
        <f>VLOOKUP($C1065, Team_Pitching___Advanced[], 20, FALSE)</f>
        <v>#N/A</v>
      </c>
      <c r="AT1065" s="11" t="e">
        <f>VLOOKUP($C1065, Team_Batting___Dashboard[[Team]:[wOBA]], 16, FALSE)</f>
        <v>#N/A</v>
      </c>
      <c r="AU1065" s="11" t="e">
        <f>VLOOKUP($C1065, Team_Batting___Advanced[[Team]:[OPS]], 9, FALSE)</f>
        <v>#N/A</v>
      </c>
      <c r="AV1065" s="11" t="e">
        <f>VLOOKUP($C1065, Team_Batting___Advanced[], 19, FALSE)</f>
        <v>#N/A</v>
      </c>
      <c r="AW1065" s="11" t="e">
        <f>VLOOKUP($C1065, 'Team Per G'!$A$2:$G$31, 3, FALSE)</f>
        <v>#N/A</v>
      </c>
      <c r="AX1065" s="11" t="e">
        <f>VLOOKUP($C1065, 'Team Per G'!$A$2:$G$31, 5, FALSE)</f>
        <v>#N/A</v>
      </c>
      <c r="AY1065" s="11" t="e">
        <f>VLOOKUP($C1065, 'Team Per G'!$A$2:$G$31, 4, FALSE)</f>
        <v>#N/A</v>
      </c>
      <c r="AZ1065" s="11" t="e">
        <f>VLOOKUP($C1065, Team_Batting___Dashboard[], 22, FALSE)/$AH1065</f>
        <v>#N/A</v>
      </c>
      <c r="BA1065" s="11" t="e">
        <f>VLOOKUP($C1065, 'FanGraphs - Team WAR Projected'!$B$2:$E$31, 4, FALSE)/162</f>
        <v>#N/A</v>
      </c>
      <c r="BB1065" s="11" t="e">
        <f t="shared" si="196"/>
        <v>#N/A</v>
      </c>
      <c r="BC1065" s="11" t="e">
        <f>VLOOKUP($C1065, FanGraphs_Standings[[Abbreviation]:[2024 Year to Date RS/G]], 6, FALSE)/$AH1065</f>
        <v>#N/A</v>
      </c>
      <c r="BD1065" s="11" t="e">
        <f>VLOOKUP($C1065, FanGraphs_Standings[[Abbreviation]:[2024 Projected Full Season RDif]], 19, FALSE)/162</f>
        <v>#N/A</v>
      </c>
      <c r="BE1065" s="11" t="e">
        <f t="shared" si="197"/>
        <v>#N/A</v>
      </c>
      <c r="BF1065" s="11" t="e">
        <f>VLOOKUP($C1065, FanGraphs_Standings[[Abbreviation]:[2024 Projected Full Season RDif]], 5, FALSE)</f>
        <v>#N/A</v>
      </c>
      <c r="BG1065" s="11" t="e">
        <f>VLOOKUP($C1065, FanGraphs_Standings[[Abbreviation]:[2024 Projected Full Season W%]], 18, FALSE)</f>
        <v>#N/A</v>
      </c>
      <c r="BH1065" s="11" t="e">
        <f t="shared" si="198"/>
        <v>#N/A</v>
      </c>
      <c r="BI1065" s="11" t="e">
        <f>VLOOKUP($C1065, 'Home Field Adv'!$A$2:$K$31, 11, FALSE)</f>
        <v>#N/A</v>
      </c>
      <c r="BL1065" s="12" t="str">
        <f t="shared" si="199"/>
        <v/>
      </c>
      <c r="BM1065" s="12" t="str">
        <f t="shared" si="202"/>
        <v/>
      </c>
      <c r="BN1065" s="12" t="str">
        <f t="shared" si="200"/>
        <v/>
      </c>
    </row>
    <row r="1066" spans="6:66" x14ac:dyDescent="0.45">
      <c r="F1066" s="11" t="e">
        <f>VLOOKUP($B1066, FanGraphs_Standings[[Abbreviation]:[2024 Year to Date G]], 2, FALSE)</f>
        <v>#N/A</v>
      </c>
      <c r="G1066" s="11" t="e">
        <f>_xlfn.IFNA(VLOOKUP($D1066, 'SP Per G'!$A$2:$D$1385, 3, FALSE),M1066)</f>
        <v>#N/A</v>
      </c>
      <c r="H1066" s="11" t="e">
        <f>IF(AND(ISNA(VLOOKUP($D1066, 'SP Per G'!$A$2:$D$1385, 4, FALSE)), ISTEXT($D1066)), G1066,IF(ISNA(VLOOKUP($D1066, 'SP Per G'!$A$2:$D$1385, 4, FALSE)), M1066, VLOOKUP($D1066, 'SP Per G'!$A$2:$D$1385, 4, FALSE)))</f>
        <v>#N/A</v>
      </c>
      <c r="I1066" s="11" t="e">
        <f t="shared" si="190"/>
        <v>#N/A</v>
      </c>
      <c r="J1066" s="11" t="e">
        <f>_xlfn.IFNA(VLOOKUP($D1066,Individual_Pitching___Dashboard[],18,FALSE),VLOOKUP(B1066,Team_Pitching___Dashboard[[Team]:[ERA]],17,FALSE))</f>
        <v>#N/A</v>
      </c>
      <c r="K1066" s="11" t="e">
        <f>_xlfn.IFNA(VLOOKUP($D1066, Individual_Pitching___Dashboard[], 20, FALSE), VLOOKUP(B1066,Team_Pitching___Dashboard[[Team]:[xFIP]],20,FALSE))</f>
        <v>#N/A</v>
      </c>
      <c r="L1066" s="11" t="e">
        <f>_xlfn.IFNA(VLOOKUP($D1066, Individual_Pitching___Advanced[], 21,FALSE), VLOOKUP(B1066, Team_Pitching___Advanced[], 20, FALSE))</f>
        <v>#N/A</v>
      </c>
      <c r="M1066" s="11" t="e">
        <f>VLOOKUP($B1066, 'Team Per G'!$A$2:$G$31, 7, FALSE)</f>
        <v>#N/A</v>
      </c>
      <c r="N1066" s="11" t="e">
        <f>VLOOKUP($B1066, 'FanGraphs - Team WAR Projected'!$B$2:$E$31, 3, FALSE)/162</f>
        <v>#N/A</v>
      </c>
      <c r="O1066" s="11" t="e">
        <f t="shared" si="191"/>
        <v>#N/A</v>
      </c>
      <c r="P1066" s="11" t="e">
        <f>VLOOKUP($B1066, Team_Pitching___Advanced[[Team]:[xFIP]], 19,FALSE)</f>
        <v>#N/A</v>
      </c>
      <c r="Q1066" s="11" t="e">
        <f>VLOOKUP($B1066, Team_Pitching___Advanced[], 20, FALSE)</f>
        <v>#N/A</v>
      </c>
      <c r="R1066" s="11" t="e">
        <f>VLOOKUP($B1066, Team_Batting___Dashboard[[Team]:[wOBA]], 16, FALSE)</f>
        <v>#N/A</v>
      </c>
      <c r="S1066" s="11" t="e">
        <f>VLOOKUP($B1066, Team_Batting___Advanced[[Team]:[OPS]], 9, FALSE)</f>
        <v>#N/A</v>
      </c>
      <c r="T1066" s="11" t="e">
        <f>VLOOKUP($B1066, Team_Batting___Advanced[], 19, FALSE)</f>
        <v>#N/A</v>
      </c>
      <c r="U1066" s="11" t="e">
        <f>VLOOKUP($B1066, 'Team Per G'!$A$2:$G$31, 3, FALSE)</f>
        <v>#N/A</v>
      </c>
      <c r="V1066" s="11" t="e">
        <f>VLOOKUP($B1066, 'Team Per G'!$A$2:$G$31, 5, FALSE)</f>
        <v>#N/A</v>
      </c>
      <c r="W1066" s="11" t="e">
        <f>VLOOKUP($B1066, 'Team Per G'!$A$2:$G$31, 4, FALSE)</f>
        <v>#N/A</v>
      </c>
      <c r="X1066" s="11" t="e">
        <f>VLOOKUP($B1066, Team_Batting___Dashboard[], 22, FALSE)/$F1066</f>
        <v>#N/A</v>
      </c>
      <c r="Y1066" s="11" t="e">
        <f>VLOOKUP($B1066, 'FanGraphs - Team WAR Projected'!$B$2:$E$31, 4, FALSE)/162</f>
        <v>#N/A</v>
      </c>
      <c r="Z1066" s="11" t="e">
        <f t="shared" si="192"/>
        <v>#N/A</v>
      </c>
      <c r="AA1066" s="11" t="e">
        <f>VLOOKUP($B1066, FanGraphs_Standings[[Abbreviation]:[2024 Year to Date RS/G]], 6, FALSE)/$F1066</f>
        <v>#N/A</v>
      </c>
      <c r="AB1066" s="11" t="e">
        <f>VLOOKUP($B1066, FanGraphs_Standings[[Abbreviation]:[2024 Projected Full Season RDif]], 19, FALSE)/162</f>
        <v>#N/A</v>
      </c>
      <c r="AC1066" s="11" t="e">
        <f t="shared" si="201"/>
        <v>#N/A</v>
      </c>
      <c r="AD1066" s="11" t="e">
        <f>VLOOKUP($B1066, FanGraphs_Standings[[Abbreviation]:[2024 Projected Full Season RDif]], 5, FALSE)</f>
        <v>#N/A</v>
      </c>
      <c r="AE1066" s="11" t="e">
        <f>VLOOKUP($B1066, FanGraphs_Standings[[Abbreviation]:[2024 Projected Full Season W%]], 18, FALSE)</f>
        <v>#N/A</v>
      </c>
      <c r="AF1066" s="11" t="e">
        <f t="shared" si="193"/>
        <v>#N/A</v>
      </c>
      <c r="AG1066" s="11" t="e">
        <f>VLOOKUP($B1066, 'Home Field Adv'!$A$2:$I$31, 9, FALSE)</f>
        <v>#N/A</v>
      </c>
      <c r="AH1066" s="11" t="e">
        <f>VLOOKUP($C1066, FanGraphs_Standings[[Abbreviation]:[2024 Year to Date G]], 2, FALSE)</f>
        <v>#N/A</v>
      </c>
      <c r="AI1066" s="11" t="e">
        <f>_xlfn.IFNA(VLOOKUP($E1066, 'SP Per G'!$A$2:$D$1385, 3, FALSE), AO1066)</f>
        <v>#N/A</v>
      </c>
      <c r="AJ1066" s="11" t="e">
        <f>IF(AND(ISNA(VLOOKUP($E1066, 'SP Per G'!$A$2:$D$1385, 4, FALSE)), ISTEXT($E1066)), AI1066,IF(ISNA(VLOOKUP($E1066, 'SP Per G'!$A$2:$D$1385, 4, FALSE)), AO1066, VLOOKUP($E1066, 'SP Per G'!$A$2:$D$1385, 4, FALSE)))</f>
        <v>#N/A</v>
      </c>
      <c r="AK1066" s="11" t="e">
        <f t="shared" si="194"/>
        <v>#N/A</v>
      </c>
      <c r="AL1066" s="11" t="e">
        <f>_xlfn.IFNA(VLOOKUP($E1066, Individual_Pitching___Dashboard[], 18, FALSE), VLOOKUP($C1066,Team_Pitching___Advanced[[Team]:[SIERA]],16,FALSE))</f>
        <v>#N/A</v>
      </c>
      <c r="AM1066" s="11" t="e">
        <f>_xlfn.IFNA(VLOOKUP($E1066, Individual_Pitching___Dashboard[], 20, FALSE), VLOOKUP($C1066,Team_Pitching___Advanced[[Team]:[xFIP]],19,FALSE))</f>
        <v>#N/A</v>
      </c>
      <c r="AN1066" s="11" t="e">
        <f>_xlfn.IFNA(VLOOKUP($E1066,Individual_Pitching___Advanced[],21,FALSE),VLOOKUP($C1066,Team_Pitching___Advanced[[Team]:[SIERA]],20,FALSE))</f>
        <v>#N/A</v>
      </c>
      <c r="AO1066" s="11" t="e">
        <f>VLOOKUP($C1066, 'Team Per G'!$A$2:$G$31, 7, FALSE)</f>
        <v>#N/A</v>
      </c>
      <c r="AP1066" s="11" t="e">
        <f>VLOOKUP($C1066, 'FanGraphs - Team WAR Projected'!$B$2:$E$31, 3, FALSE)/162</f>
        <v>#N/A</v>
      </c>
      <c r="AQ1066" s="11" t="e">
        <f t="shared" si="195"/>
        <v>#N/A</v>
      </c>
      <c r="AR1066" s="11" t="e">
        <f>VLOOKUP($C1066, Team_Pitching___Advanced[[Team]:[xFIP]], 19,FALSE)</f>
        <v>#N/A</v>
      </c>
      <c r="AS1066" s="11" t="e">
        <f>VLOOKUP($C1066, Team_Pitching___Advanced[], 20, FALSE)</f>
        <v>#N/A</v>
      </c>
      <c r="AT1066" s="11" t="e">
        <f>VLOOKUP($C1066, Team_Batting___Dashboard[[Team]:[wOBA]], 16, FALSE)</f>
        <v>#N/A</v>
      </c>
      <c r="AU1066" s="11" t="e">
        <f>VLOOKUP($C1066, Team_Batting___Advanced[[Team]:[OPS]], 9, FALSE)</f>
        <v>#N/A</v>
      </c>
      <c r="AV1066" s="11" t="e">
        <f>VLOOKUP($C1066, Team_Batting___Advanced[], 19, FALSE)</f>
        <v>#N/A</v>
      </c>
      <c r="AW1066" s="11" t="e">
        <f>VLOOKUP($C1066, 'Team Per G'!$A$2:$G$31, 3, FALSE)</f>
        <v>#N/A</v>
      </c>
      <c r="AX1066" s="11" t="e">
        <f>VLOOKUP($C1066, 'Team Per G'!$A$2:$G$31, 5, FALSE)</f>
        <v>#N/A</v>
      </c>
      <c r="AY1066" s="11" t="e">
        <f>VLOOKUP($C1066, 'Team Per G'!$A$2:$G$31, 4, FALSE)</f>
        <v>#N/A</v>
      </c>
      <c r="AZ1066" s="11" t="e">
        <f>VLOOKUP($C1066, Team_Batting___Dashboard[], 22, FALSE)/$AH1066</f>
        <v>#N/A</v>
      </c>
      <c r="BA1066" s="11" t="e">
        <f>VLOOKUP($C1066, 'FanGraphs - Team WAR Projected'!$B$2:$E$31, 4, FALSE)/162</f>
        <v>#N/A</v>
      </c>
      <c r="BB1066" s="11" t="e">
        <f t="shared" si="196"/>
        <v>#N/A</v>
      </c>
      <c r="BC1066" s="11" t="e">
        <f>VLOOKUP($C1066, FanGraphs_Standings[[Abbreviation]:[2024 Year to Date RS/G]], 6, FALSE)/$AH1066</f>
        <v>#N/A</v>
      </c>
      <c r="BD1066" s="11" t="e">
        <f>VLOOKUP($C1066, FanGraphs_Standings[[Abbreviation]:[2024 Projected Full Season RDif]], 19, FALSE)/162</f>
        <v>#N/A</v>
      </c>
      <c r="BE1066" s="11" t="e">
        <f t="shared" si="197"/>
        <v>#N/A</v>
      </c>
      <c r="BF1066" s="11" t="e">
        <f>VLOOKUP($C1066, FanGraphs_Standings[[Abbreviation]:[2024 Projected Full Season RDif]], 5, FALSE)</f>
        <v>#N/A</v>
      </c>
      <c r="BG1066" s="11" t="e">
        <f>VLOOKUP($C1066, FanGraphs_Standings[[Abbreviation]:[2024 Projected Full Season W%]], 18, FALSE)</f>
        <v>#N/A</v>
      </c>
      <c r="BH1066" s="11" t="e">
        <f t="shared" si="198"/>
        <v>#N/A</v>
      </c>
      <c r="BI1066" s="11" t="e">
        <f>VLOOKUP($C1066, 'Home Field Adv'!$A$2:$K$31, 11, FALSE)</f>
        <v>#N/A</v>
      </c>
      <c r="BL1066" s="12" t="str">
        <f t="shared" si="199"/>
        <v/>
      </c>
      <c r="BM1066" s="12" t="str">
        <f t="shared" si="202"/>
        <v/>
      </c>
      <c r="BN1066" s="12" t="str">
        <f t="shared" si="200"/>
        <v/>
      </c>
    </row>
    <row r="1067" spans="6:66" x14ac:dyDescent="0.45">
      <c r="F1067" s="11" t="e">
        <f>VLOOKUP($B1067, FanGraphs_Standings[[Abbreviation]:[2024 Year to Date G]], 2, FALSE)</f>
        <v>#N/A</v>
      </c>
      <c r="G1067" s="11" t="e">
        <f>_xlfn.IFNA(VLOOKUP($D1067, 'SP Per G'!$A$2:$D$1385, 3, FALSE),M1067)</f>
        <v>#N/A</v>
      </c>
      <c r="H1067" s="11" t="e">
        <f>IF(AND(ISNA(VLOOKUP($D1067, 'SP Per G'!$A$2:$D$1385, 4, FALSE)), ISTEXT($D1067)), G1067,IF(ISNA(VLOOKUP($D1067, 'SP Per G'!$A$2:$D$1385, 4, FALSE)), M1067, VLOOKUP($D1067, 'SP Per G'!$A$2:$D$1385, 4, FALSE)))</f>
        <v>#N/A</v>
      </c>
      <c r="I1067" s="11" t="e">
        <f t="shared" si="190"/>
        <v>#N/A</v>
      </c>
      <c r="J1067" s="11" t="e">
        <f>_xlfn.IFNA(VLOOKUP($D1067,Individual_Pitching___Dashboard[],18,FALSE),VLOOKUP(B1067,Team_Pitching___Dashboard[[Team]:[ERA]],17,FALSE))</f>
        <v>#N/A</v>
      </c>
      <c r="K1067" s="11" t="e">
        <f>_xlfn.IFNA(VLOOKUP($D1067, Individual_Pitching___Dashboard[], 20, FALSE), VLOOKUP(B1067,Team_Pitching___Dashboard[[Team]:[xFIP]],20,FALSE))</f>
        <v>#N/A</v>
      </c>
      <c r="L1067" s="11" t="e">
        <f>_xlfn.IFNA(VLOOKUP($D1067, Individual_Pitching___Advanced[], 21,FALSE), VLOOKUP(B1067, Team_Pitching___Advanced[], 20, FALSE))</f>
        <v>#N/A</v>
      </c>
      <c r="M1067" s="11" t="e">
        <f>VLOOKUP($B1067, 'Team Per G'!$A$2:$G$31, 7, FALSE)</f>
        <v>#N/A</v>
      </c>
      <c r="N1067" s="11" t="e">
        <f>VLOOKUP($B1067, 'FanGraphs - Team WAR Projected'!$B$2:$E$31, 3, FALSE)/162</f>
        <v>#N/A</v>
      </c>
      <c r="O1067" s="11" t="e">
        <f t="shared" si="191"/>
        <v>#N/A</v>
      </c>
      <c r="P1067" s="11" t="e">
        <f>VLOOKUP($B1067, Team_Pitching___Advanced[[Team]:[xFIP]], 19,FALSE)</f>
        <v>#N/A</v>
      </c>
      <c r="Q1067" s="11" t="e">
        <f>VLOOKUP($B1067, Team_Pitching___Advanced[], 20, FALSE)</f>
        <v>#N/A</v>
      </c>
      <c r="R1067" s="11" t="e">
        <f>VLOOKUP($B1067, Team_Batting___Dashboard[[Team]:[wOBA]], 16, FALSE)</f>
        <v>#N/A</v>
      </c>
      <c r="S1067" s="11" t="e">
        <f>VLOOKUP($B1067, Team_Batting___Advanced[[Team]:[OPS]], 9, FALSE)</f>
        <v>#N/A</v>
      </c>
      <c r="T1067" s="11" t="e">
        <f>VLOOKUP($B1067, Team_Batting___Advanced[], 19, FALSE)</f>
        <v>#N/A</v>
      </c>
      <c r="U1067" s="11" t="e">
        <f>VLOOKUP($B1067, 'Team Per G'!$A$2:$G$31, 3, FALSE)</f>
        <v>#N/A</v>
      </c>
      <c r="V1067" s="11" t="e">
        <f>VLOOKUP($B1067, 'Team Per G'!$A$2:$G$31, 5, FALSE)</f>
        <v>#N/A</v>
      </c>
      <c r="W1067" s="11" t="e">
        <f>VLOOKUP($B1067, 'Team Per G'!$A$2:$G$31, 4, FALSE)</f>
        <v>#N/A</v>
      </c>
      <c r="X1067" s="11" t="e">
        <f>VLOOKUP($B1067, Team_Batting___Dashboard[], 22, FALSE)/$F1067</f>
        <v>#N/A</v>
      </c>
      <c r="Y1067" s="11" t="e">
        <f>VLOOKUP($B1067, 'FanGraphs - Team WAR Projected'!$B$2:$E$31, 4, FALSE)/162</f>
        <v>#N/A</v>
      </c>
      <c r="Z1067" s="11" t="e">
        <f t="shared" si="192"/>
        <v>#N/A</v>
      </c>
      <c r="AA1067" s="11" t="e">
        <f>VLOOKUP($B1067, FanGraphs_Standings[[Abbreviation]:[2024 Year to Date RS/G]], 6, FALSE)/$F1067</f>
        <v>#N/A</v>
      </c>
      <c r="AB1067" s="11" t="e">
        <f>VLOOKUP($B1067, FanGraphs_Standings[[Abbreviation]:[2024 Projected Full Season RDif]], 19, FALSE)/162</f>
        <v>#N/A</v>
      </c>
      <c r="AC1067" s="11" t="e">
        <f t="shared" si="201"/>
        <v>#N/A</v>
      </c>
      <c r="AD1067" s="11" t="e">
        <f>VLOOKUP($B1067, FanGraphs_Standings[[Abbreviation]:[2024 Projected Full Season RDif]], 5, FALSE)</f>
        <v>#N/A</v>
      </c>
      <c r="AE1067" s="11" t="e">
        <f>VLOOKUP($B1067, FanGraphs_Standings[[Abbreviation]:[2024 Projected Full Season W%]], 18, FALSE)</f>
        <v>#N/A</v>
      </c>
      <c r="AF1067" s="11" t="e">
        <f t="shared" si="193"/>
        <v>#N/A</v>
      </c>
      <c r="AG1067" s="11" t="e">
        <f>VLOOKUP($B1067, 'Home Field Adv'!$A$2:$I$31, 9, FALSE)</f>
        <v>#N/A</v>
      </c>
      <c r="AH1067" s="11" t="e">
        <f>VLOOKUP($C1067, FanGraphs_Standings[[Abbreviation]:[2024 Year to Date G]], 2, FALSE)</f>
        <v>#N/A</v>
      </c>
      <c r="AI1067" s="11" t="e">
        <f>_xlfn.IFNA(VLOOKUP($E1067, 'SP Per G'!$A$2:$D$1385, 3, FALSE), AO1067)</f>
        <v>#N/A</v>
      </c>
      <c r="AJ1067" s="11" t="e">
        <f>IF(AND(ISNA(VLOOKUP($E1067, 'SP Per G'!$A$2:$D$1385, 4, FALSE)), ISTEXT($E1067)), AI1067,IF(ISNA(VLOOKUP($E1067, 'SP Per G'!$A$2:$D$1385, 4, FALSE)), AO1067, VLOOKUP($E1067, 'SP Per G'!$A$2:$D$1385, 4, FALSE)))</f>
        <v>#N/A</v>
      </c>
      <c r="AK1067" s="11" t="e">
        <f t="shared" si="194"/>
        <v>#N/A</v>
      </c>
      <c r="AL1067" s="11" t="e">
        <f>_xlfn.IFNA(VLOOKUP($E1067, Individual_Pitching___Dashboard[], 18, FALSE), VLOOKUP($C1067,Team_Pitching___Advanced[[Team]:[SIERA]],16,FALSE))</f>
        <v>#N/A</v>
      </c>
      <c r="AM1067" s="11" t="e">
        <f>_xlfn.IFNA(VLOOKUP($E1067, Individual_Pitching___Dashboard[], 20, FALSE), VLOOKUP($C1067,Team_Pitching___Advanced[[Team]:[xFIP]],19,FALSE))</f>
        <v>#N/A</v>
      </c>
      <c r="AN1067" s="11" t="e">
        <f>_xlfn.IFNA(VLOOKUP($E1067,Individual_Pitching___Advanced[],21,FALSE),VLOOKUP($C1067,Team_Pitching___Advanced[[Team]:[SIERA]],20,FALSE))</f>
        <v>#N/A</v>
      </c>
      <c r="AO1067" s="11" t="e">
        <f>VLOOKUP($C1067, 'Team Per G'!$A$2:$G$31, 7, FALSE)</f>
        <v>#N/A</v>
      </c>
      <c r="AP1067" s="11" t="e">
        <f>VLOOKUP($C1067, 'FanGraphs - Team WAR Projected'!$B$2:$E$31, 3, FALSE)/162</f>
        <v>#N/A</v>
      </c>
      <c r="AQ1067" s="11" t="e">
        <f t="shared" si="195"/>
        <v>#N/A</v>
      </c>
      <c r="AR1067" s="11" t="e">
        <f>VLOOKUP($C1067, Team_Pitching___Advanced[[Team]:[xFIP]], 19,FALSE)</f>
        <v>#N/A</v>
      </c>
      <c r="AS1067" s="11" t="e">
        <f>VLOOKUP($C1067, Team_Pitching___Advanced[], 20, FALSE)</f>
        <v>#N/A</v>
      </c>
      <c r="AT1067" s="11" t="e">
        <f>VLOOKUP($C1067, Team_Batting___Dashboard[[Team]:[wOBA]], 16, FALSE)</f>
        <v>#N/A</v>
      </c>
      <c r="AU1067" s="11" t="e">
        <f>VLOOKUP($C1067, Team_Batting___Advanced[[Team]:[OPS]], 9, FALSE)</f>
        <v>#N/A</v>
      </c>
      <c r="AV1067" s="11" t="e">
        <f>VLOOKUP($C1067, Team_Batting___Advanced[], 19, FALSE)</f>
        <v>#N/A</v>
      </c>
      <c r="AW1067" s="11" t="e">
        <f>VLOOKUP($C1067, 'Team Per G'!$A$2:$G$31, 3, FALSE)</f>
        <v>#N/A</v>
      </c>
      <c r="AX1067" s="11" t="e">
        <f>VLOOKUP($C1067, 'Team Per G'!$A$2:$G$31, 5, FALSE)</f>
        <v>#N/A</v>
      </c>
      <c r="AY1067" s="11" t="e">
        <f>VLOOKUP($C1067, 'Team Per G'!$A$2:$G$31, 4, FALSE)</f>
        <v>#N/A</v>
      </c>
      <c r="AZ1067" s="11" t="e">
        <f>VLOOKUP($C1067, Team_Batting___Dashboard[], 22, FALSE)/$AH1067</f>
        <v>#N/A</v>
      </c>
      <c r="BA1067" s="11" t="e">
        <f>VLOOKUP($C1067, 'FanGraphs - Team WAR Projected'!$B$2:$E$31, 4, FALSE)/162</f>
        <v>#N/A</v>
      </c>
      <c r="BB1067" s="11" t="e">
        <f t="shared" si="196"/>
        <v>#N/A</v>
      </c>
      <c r="BC1067" s="11" t="e">
        <f>VLOOKUP($C1067, FanGraphs_Standings[[Abbreviation]:[2024 Year to Date RS/G]], 6, FALSE)/$AH1067</f>
        <v>#N/A</v>
      </c>
      <c r="BD1067" s="11" t="e">
        <f>VLOOKUP($C1067, FanGraphs_Standings[[Abbreviation]:[2024 Projected Full Season RDif]], 19, FALSE)/162</f>
        <v>#N/A</v>
      </c>
      <c r="BE1067" s="11" t="e">
        <f t="shared" si="197"/>
        <v>#N/A</v>
      </c>
      <c r="BF1067" s="11" t="e">
        <f>VLOOKUP($C1067, FanGraphs_Standings[[Abbreviation]:[2024 Projected Full Season RDif]], 5, FALSE)</f>
        <v>#N/A</v>
      </c>
      <c r="BG1067" s="11" t="e">
        <f>VLOOKUP($C1067, FanGraphs_Standings[[Abbreviation]:[2024 Projected Full Season W%]], 18, FALSE)</f>
        <v>#N/A</v>
      </c>
      <c r="BH1067" s="11" t="e">
        <f t="shared" si="198"/>
        <v>#N/A</v>
      </c>
      <c r="BI1067" s="11" t="e">
        <f>VLOOKUP($C1067, 'Home Field Adv'!$A$2:$K$31, 11, FALSE)</f>
        <v>#N/A</v>
      </c>
      <c r="BL1067" s="12" t="str">
        <f t="shared" si="199"/>
        <v/>
      </c>
      <c r="BM1067" s="12" t="str">
        <f t="shared" si="202"/>
        <v/>
      </c>
      <c r="BN1067" s="12" t="str">
        <f t="shared" si="200"/>
        <v/>
      </c>
    </row>
    <row r="1068" spans="6:66" x14ac:dyDescent="0.45">
      <c r="F1068" s="11" t="e">
        <f>VLOOKUP($B1068, FanGraphs_Standings[[Abbreviation]:[2024 Year to Date G]], 2, FALSE)</f>
        <v>#N/A</v>
      </c>
      <c r="G1068" s="11" t="e">
        <f>_xlfn.IFNA(VLOOKUP($D1068, 'SP Per G'!$A$2:$D$1385, 3, FALSE),M1068)</f>
        <v>#N/A</v>
      </c>
      <c r="H1068" s="11" t="e">
        <f>IF(AND(ISNA(VLOOKUP($D1068, 'SP Per G'!$A$2:$D$1385, 4, FALSE)), ISTEXT($D1068)), G1068,IF(ISNA(VLOOKUP($D1068, 'SP Per G'!$A$2:$D$1385, 4, FALSE)), M1068, VLOOKUP($D1068, 'SP Per G'!$A$2:$D$1385, 4, FALSE)))</f>
        <v>#N/A</v>
      </c>
      <c r="I1068" s="11" t="e">
        <f t="shared" si="190"/>
        <v>#N/A</v>
      </c>
      <c r="J1068" s="11" t="e">
        <f>_xlfn.IFNA(VLOOKUP($D1068,Individual_Pitching___Dashboard[],18,FALSE),VLOOKUP(B1068,Team_Pitching___Dashboard[[Team]:[ERA]],17,FALSE))</f>
        <v>#N/A</v>
      </c>
      <c r="K1068" s="11" t="e">
        <f>_xlfn.IFNA(VLOOKUP($D1068, Individual_Pitching___Dashboard[], 20, FALSE), VLOOKUP(B1068,Team_Pitching___Dashboard[[Team]:[xFIP]],20,FALSE))</f>
        <v>#N/A</v>
      </c>
      <c r="L1068" s="11" t="e">
        <f>_xlfn.IFNA(VLOOKUP($D1068, Individual_Pitching___Advanced[], 21,FALSE), VLOOKUP(B1068, Team_Pitching___Advanced[], 20, FALSE))</f>
        <v>#N/A</v>
      </c>
      <c r="M1068" s="11" t="e">
        <f>VLOOKUP($B1068, 'Team Per G'!$A$2:$G$31, 7, FALSE)</f>
        <v>#N/A</v>
      </c>
      <c r="N1068" s="11" t="e">
        <f>VLOOKUP($B1068, 'FanGraphs - Team WAR Projected'!$B$2:$E$31, 3, FALSE)/162</f>
        <v>#N/A</v>
      </c>
      <c r="O1068" s="11" t="e">
        <f t="shared" si="191"/>
        <v>#N/A</v>
      </c>
      <c r="P1068" s="11" t="e">
        <f>VLOOKUP($B1068, Team_Pitching___Advanced[[Team]:[xFIP]], 19,FALSE)</f>
        <v>#N/A</v>
      </c>
      <c r="Q1068" s="11" t="e">
        <f>VLOOKUP($B1068, Team_Pitching___Advanced[], 20, FALSE)</f>
        <v>#N/A</v>
      </c>
      <c r="R1068" s="11" t="e">
        <f>VLOOKUP($B1068, Team_Batting___Dashboard[[Team]:[wOBA]], 16, FALSE)</f>
        <v>#N/A</v>
      </c>
      <c r="S1068" s="11" t="e">
        <f>VLOOKUP($B1068, Team_Batting___Advanced[[Team]:[OPS]], 9, FALSE)</f>
        <v>#N/A</v>
      </c>
      <c r="T1068" s="11" t="e">
        <f>VLOOKUP($B1068, Team_Batting___Advanced[], 19, FALSE)</f>
        <v>#N/A</v>
      </c>
      <c r="U1068" s="11" t="e">
        <f>VLOOKUP($B1068, 'Team Per G'!$A$2:$G$31, 3, FALSE)</f>
        <v>#N/A</v>
      </c>
      <c r="V1068" s="11" t="e">
        <f>VLOOKUP($B1068, 'Team Per G'!$A$2:$G$31, 5, FALSE)</f>
        <v>#N/A</v>
      </c>
      <c r="W1068" s="11" t="e">
        <f>VLOOKUP($B1068, 'Team Per G'!$A$2:$G$31, 4, FALSE)</f>
        <v>#N/A</v>
      </c>
      <c r="X1068" s="11" t="e">
        <f>VLOOKUP($B1068, Team_Batting___Dashboard[], 22, FALSE)/$F1068</f>
        <v>#N/A</v>
      </c>
      <c r="Y1068" s="11" t="e">
        <f>VLOOKUP($B1068, 'FanGraphs - Team WAR Projected'!$B$2:$E$31, 4, FALSE)/162</f>
        <v>#N/A</v>
      </c>
      <c r="Z1068" s="11" t="e">
        <f t="shared" si="192"/>
        <v>#N/A</v>
      </c>
      <c r="AA1068" s="11" t="e">
        <f>VLOOKUP($B1068, FanGraphs_Standings[[Abbreviation]:[2024 Year to Date RS/G]], 6, FALSE)/$F1068</f>
        <v>#N/A</v>
      </c>
      <c r="AB1068" s="11" t="e">
        <f>VLOOKUP($B1068, FanGraphs_Standings[[Abbreviation]:[2024 Projected Full Season RDif]], 19, FALSE)/162</f>
        <v>#N/A</v>
      </c>
      <c r="AC1068" s="11" t="e">
        <f t="shared" si="201"/>
        <v>#N/A</v>
      </c>
      <c r="AD1068" s="11" t="e">
        <f>VLOOKUP($B1068, FanGraphs_Standings[[Abbreviation]:[2024 Projected Full Season RDif]], 5, FALSE)</f>
        <v>#N/A</v>
      </c>
      <c r="AE1068" s="11" t="e">
        <f>VLOOKUP($B1068, FanGraphs_Standings[[Abbreviation]:[2024 Projected Full Season W%]], 18, FALSE)</f>
        <v>#N/A</v>
      </c>
      <c r="AF1068" s="11" t="e">
        <f t="shared" si="193"/>
        <v>#N/A</v>
      </c>
      <c r="AG1068" s="11" t="e">
        <f>VLOOKUP($B1068, 'Home Field Adv'!$A$2:$I$31, 9, FALSE)</f>
        <v>#N/A</v>
      </c>
      <c r="AH1068" s="11" t="e">
        <f>VLOOKUP($C1068, FanGraphs_Standings[[Abbreviation]:[2024 Year to Date G]], 2, FALSE)</f>
        <v>#N/A</v>
      </c>
      <c r="AI1068" s="11" t="e">
        <f>_xlfn.IFNA(VLOOKUP($E1068, 'SP Per G'!$A$2:$D$1385, 3, FALSE), AO1068)</f>
        <v>#N/A</v>
      </c>
      <c r="AJ1068" s="11" t="e">
        <f>IF(AND(ISNA(VLOOKUP($E1068, 'SP Per G'!$A$2:$D$1385, 4, FALSE)), ISTEXT($E1068)), AI1068,IF(ISNA(VLOOKUP($E1068, 'SP Per G'!$A$2:$D$1385, 4, FALSE)), AO1068, VLOOKUP($E1068, 'SP Per G'!$A$2:$D$1385, 4, FALSE)))</f>
        <v>#N/A</v>
      </c>
      <c r="AK1068" s="11" t="e">
        <f t="shared" si="194"/>
        <v>#N/A</v>
      </c>
      <c r="AL1068" s="11" t="e">
        <f>_xlfn.IFNA(VLOOKUP($E1068, Individual_Pitching___Dashboard[], 18, FALSE), VLOOKUP($C1068,Team_Pitching___Advanced[[Team]:[SIERA]],16,FALSE))</f>
        <v>#N/A</v>
      </c>
      <c r="AM1068" s="11" t="e">
        <f>_xlfn.IFNA(VLOOKUP($E1068, Individual_Pitching___Dashboard[], 20, FALSE), VLOOKUP($C1068,Team_Pitching___Advanced[[Team]:[xFIP]],19,FALSE))</f>
        <v>#N/A</v>
      </c>
      <c r="AN1068" s="11" t="e">
        <f>_xlfn.IFNA(VLOOKUP($E1068,Individual_Pitching___Advanced[],21,FALSE),VLOOKUP($C1068,Team_Pitching___Advanced[[Team]:[SIERA]],20,FALSE))</f>
        <v>#N/A</v>
      </c>
      <c r="AO1068" s="11" t="e">
        <f>VLOOKUP($C1068, 'Team Per G'!$A$2:$G$31, 7, FALSE)</f>
        <v>#N/A</v>
      </c>
      <c r="AP1068" s="11" t="e">
        <f>VLOOKUP($C1068, 'FanGraphs - Team WAR Projected'!$B$2:$E$31, 3, FALSE)/162</f>
        <v>#N/A</v>
      </c>
      <c r="AQ1068" s="11" t="e">
        <f t="shared" si="195"/>
        <v>#N/A</v>
      </c>
      <c r="AR1068" s="11" t="e">
        <f>VLOOKUP($C1068, Team_Pitching___Advanced[[Team]:[xFIP]], 19,FALSE)</f>
        <v>#N/A</v>
      </c>
      <c r="AS1068" s="11" t="e">
        <f>VLOOKUP($C1068, Team_Pitching___Advanced[], 20, FALSE)</f>
        <v>#N/A</v>
      </c>
      <c r="AT1068" s="11" t="e">
        <f>VLOOKUP($C1068, Team_Batting___Dashboard[[Team]:[wOBA]], 16, FALSE)</f>
        <v>#N/A</v>
      </c>
      <c r="AU1068" s="11" t="e">
        <f>VLOOKUP($C1068, Team_Batting___Advanced[[Team]:[OPS]], 9, FALSE)</f>
        <v>#N/A</v>
      </c>
      <c r="AV1068" s="11" t="e">
        <f>VLOOKUP($C1068, Team_Batting___Advanced[], 19, FALSE)</f>
        <v>#N/A</v>
      </c>
      <c r="AW1068" s="11" t="e">
        <f>VLOOKUP($C1068, 'Team Per G'!$A$2:$G$31, 3, FALSE)</f>
        <v>#N/A</v>
      </c>
      <c r="AX1068" s="11" t="e">
        <f>VLOOKUP($C1068, 'Team Per G'!$A$2:$G$31, 5, FALSE)</f>
        <v>#N/A</v>
      </c>
      <c r="AY1068" s="11" t="e">
        <f>VLOOKUP($C1068, 'Team Per G'!$A$2:$G$31, 4, FALSE)</f>
        <v>#N/A</v>
      </c>
      <c r="AZ1068" s="11" t="e">
        <f>VLOOKUP($C1068, Team_Batting___Dashboard[], 22, FALSE)/$AH1068</f>
        <v>#N/A</v>
      </c>
      <c r="BA1068" s="11" t="e">
        <f>VLOOKUP($C1068, 'FanGraphs - Team WAR Projected'!$B$2:$E$31, 4, FALSE)/162</f>
        <v>#N/A</v>
      </c>
      <c r="BB1068" s="11" t="e">
        <f t="shared" si="196"/>
        <v>#N/A</v>
      </c>
      <c r="BC1068" s="11" t="e">
        <f>VLOOKUP($C1068, FanGraphs_Standings[[Abbreviation]:[2024 Year to Date RS/G]], 6, FALSE)/$AH1068</f>
        <v>#N/A</v>
      </c>
      <c r="BD1068" s="11" t="e">
        <f>VLOOKUP($C1068, FanGraphs_Standings[[Abbreviation]:[2024 Projected Full Season RDif]], 19, FALSE)/162</f>
        <v>#N/A</v>
      </c>
      <c r="BE1068" s="11" t="e">
        <f t="shared" si="197"/>
        <v>#N/A</v>
      </c>
      <c r="BF1068" s="11" t="e">
        <f>VLOOKUP($C1068, FanGraphs_Standings[[Abbreviation]:[2024 Projected Full Season RDif]], 5, FALSE)</f>
        <v>#N/A</v>
      </c>
      <c r="BG1068" s="11" t="e">
        <f>VLOOKUP($C1068, FanGraphs_Standings[[Abbreviation]:[2024 Projected Full Season W%]], 18, FALSE)</f>
        <v>#N/A</v>
      </c>
      <c r="BH1068" s="11" t="e">
        <f t="shared" si="198"/>
        <v>#N/A</v>
      </c>
      <c r="BI1068" s="11" t="e">
        <f>VLOOKUP($C1068, 'Home Field Adv'!$A$2:$K$31, 11, FALSE)</f>
        <v>#N/A</v>
      </c>
      <c r="BL1068" s="12" t="str">
        <f t="shared" si="199"/>
        <v/>
      </c>
      <c r="BM1068" s="12" t="str">
        <f t="shared" si="202"/>
        <v/>
      </c>
      <c r="BN1068" s="12" t="str">
        <f t="shared" si="200"/>
        <v/>
      </c>
    </row>
    <row r="1069" spans="6:66" x14ac:dyDescent="0.45">
      <c r="F1069" s="11" t="e">
        <f>VLOOKUP($B1069, FanGraphs_Standings[[Abbreviation]:[2024 Year to Date G]], 2, FALSE)</f>
        <v>#N/A</v>
      </c>
      <c r="G1069" s="11" t="e">
        <f>_xlfn.IFNA(VLOOKUP($D1069, 'SP Per G'!$A$2:$D$1385, 3, FALSE),M1069)</f>
        <v>#N/A</v>
      </c>
      <c r="H1069" s="11" t="e">
        <f>IF(AND(ISNA(VLOOKUP($D1069, 'SP Per G'!$A$2:$D$1385, 4, FALSE)), ISTEXT($D1069)), G1069,IF(ISNA(VLOOKUP($D1069, 'SP Per G'!$A$2:$D$1385, 4, FALSE)), M1069, VLOOKUP($D1069, 'SP Per G'!$A$2:$D$1385, 4, FALSE)))</f>
        <v>#N/A</v>
      </c>
      <c r="I1069" s="11" t="e">
        <f t="shared" si="190"/>
        <v>#N/A</v>
      </c>
      <c r="J1069" s="11" t="e">
        <f>_xlfn.IFNA(VLOOKUP($D1069,Individual_Pitching___Dashboard[],18,FALSE),VLOOKUP(B1069,Team_Pitching___Dashboard[[Team]:[ERA]],17,FALSE))</f>
        <v>#N/A</v>
      </c>
      <c r="K1069" s="11" t="e">
        <f>_xlfn.IFNA(VLOOKUP($D1069, Individual_Pitching___Dashboard[], 20, FALSE), VLOOKUP(B1069,Team_Pitching___Dashboard[[Team]:[xFIP]],20,FALSE))</f>
        <v>#N/A</v>
      </c>
      <c r="L1069" s="11" t="e">
        <f>_xlfn.IFNA(VLOOKUP($D1069, Individual_Pitching___Advanced[], 21,FALSE), VLOOKUP(B1069, Team_Pitching___Advanced[], 20, FALSE))</f>
        <v>#N/A</v>
      </c>
      <c r="M1069" s="11" t="e">
        <f>VLOOKUP($B1069, 'Team Per G'!$A$2:$G$31, 7, FALSE)</f>
        <v>#N/A</v>
      </c>
      <c r="N1069" s="11" t="e">
        <f>VLOOKUP($B1069, 'FanGraphs - Team WAR Projected'!$B$2:$E$31, 3, FALSE)/162</f>
        <v>#N/A</v>
      </c>
      <c r="O1069" s="11" t="e">
        <f t="shared" si="191"/>
        <v>#N/A</v>
      </c>
      <c r="P1069" s="11" t="e">
        <f>VLOOKUP($B1069, Team_Pitching___Advanced[[Team]:[xFIP]], 19,FALSE)</f>
        <v>#N/A</v>
      </c>
      <c r="Q1069" s="11" t="e">
        <f>VLOOKUP($B1069, Team_Pitching___Advanced[], 20, FALSE)</f>
        <v>#N/A</v>
      </c>
      <c r="R1069" s="11" t="e">
        <f>VLOOKUP($B1069, Team_Batting___Dashboard[[Team]:[wOBA]], 16, FALSE)</f>
        <v>#N/A</v>
      </c>
      <c r="S1069" s="11" t="e">
        <f>VLOOKUP($B1069, Team_Batting___Advanced[[Team]:[OPS]], 9, FALSE)</f>
        <v>#N/A</v>
      </c>
      <c r="T1069" s="11" t="e">
        <f>VLOOKUP($B1069, Team_Batting___Advanced[], 19, FALSE)</f>
        <v>#N/A</v>
      </c>
      <c r="U1069" s="11" t="e">
        <f>VLOOKUP($B1069, 'Team Per G'!$A$2:$G$31, 3, FALSE)</f>
        <v>#N/A</v>
      </c>
      <c r="V1069" s="11" t="e">
        <f>VLOOKUP($B1069, 'Team Per G'!$A$2:$G$31, 5, FALSE)</f>
        <v>#N/A</v>
      </c>
      <c r="W1069" s="11" t="e">
        <f>VLOOKUP($B1069, 'Team Per G'!$A$2:$G$31, 4, FALSE)</f>
        <v>#N/A</v>
      </c>
      <c r="X1069" s="11" t="e">
        <f>VLOOKUP($B1069, Team_Batting___Dashboard[], 22, FALSE)/$F1069</f>
        <v>#N/A</v>
      </c>
      <c r="Y1069" s="11" t="e">
        <f>VLOOKUP($B1069, 'FanGraphs - Team WAR Projected'!$B$2:$E$31, 4, FALSE)/162</f>
        <v>#N/A</v>
      </c>
      <c r="Z1069" s="11" t="e">
        <f t="shared" si="192"/>
        <v>#N/A</v>
      </c>
      <c r="AA1069" s="11" t="e">
        <f>VLOOKUP($B1069, FanGraphs_Standings[[Abbreviation]:[2024 Year to Date RS/G]], 6, FALSE)/$F1069</f>
        <v>#N/A</v>
      </c>
      <c r="AB1069" s="11" t="e">
        <f>VLOOKUP($B1069, FanGraphs_Standings[[Abbreviation]:[2024 Projected Full Season RDif]], 19, FALSE)/162</f>
        <v>#N/A</v>
      </c>
      <c r="AC1069" s="11" t="e">
        <f t="shared" si="201"/>
        <v>#N/A</v>
      </c>
      <c r="AD1069" s="11" t="e">
        <f>VLOOKUP($B1069, FanGraphs_Standings[[Abbreviation]:[2024 Projected Full Season RDif]], 5, FALSE)</f>
        <v>#N/A</v>
      </c>
      <c r="AE1069" s="11" t="e">
        <f>VLOOKUP($B1069, FanGraphs_Standings[[Abbreviation]:[2024 Projected Full Season W%]], 18, FALSE)</f>
        <v>#N/A</v>
      </c>
      <c r="AF1069" s="11" t="e">
        <f t="shared" si="193"/>
        <v>#N/A</v>
      </c>
      <c r="AG1069" s="11" t="e">
        <f>VLOOKUP($B1069, 'Home Field Adv'!$A$2:$I$31, 9, FALSE)</f>
        <v>#N/A</v>
      </c>
      <c r="AH1069" s="11" t="e">
        <f>VLOOKUP($C1069, FanGraphs_Standings[[Abbreviation]:[2024 Year to Date G]], 2, FALSE)</f>
        <v>#N/A</v>
      </c>
      <c r="AI1069" s="11" t="e">
        <f>_xlfn.IFNA(VLOOKUP($E1069, 'SP Per G'!$A$2:$D$1385, 3, FALSE), AO1069)</f>
        <v>#N/A</v>
      </c>
      <c r="AJ1069" s="11" t="e">
        <f>IF(AND(ISNA(VLOOKUP($E1069, 'SP Per G'!$A$2:$D$1385, 4, FALSE)), ISTEXT($E1069)), AI1069,IF(ISNA(VLOOKUP($E1069, 'SP Per G'!$A$2:$D$1385, 4, FALSE)), AO1069, VLOOKUP($E1069, 'SP Per G'!$A$2:$D$1385, 4, FALSE)))</f>
        <v>#N/A</v>
      </c>
      <c r="AK1069" s="11" t="e">
        <f t="shared" si="194"/>
        <v>#N/A</v>
      </c>
      <c r="AL1069" s="11" t="e">
        <f>_xlfn.IFNA(VLOOKUP($E1069, Individual_Pitching___Dashboard[], 18, FALSE), VLOOKUP($C1069,Team_Pitching___Advanced[[Team]:[SIERA]],16,FALSE))</f>
        <v>#N/A</v>
      </c>
      <c r="AM1069" s="11" t="e">
        <f>_xlfn.IFNA(VLOOKUP($E1069, Individual_Pitching___Dashboard[], 20, FALSE), VLOOKUP($C1069,Team_Pitching___Advanced[[Team]:[xFIP]],19,FALSE))</f>
        <v>#N/A</v>
      </c>
      <c r="AN1069" s="11" t="e">
        <f>_xlfn.IFNA(VLOOKUP($E1069,Individual_Pitching___Advanced[],21,FALSE),VLOOKUP($C1069,Team_Pitching___Advanced[[Team]:[SIERA]],20,FALSE))</f>
        <v>#N/A</v>
      </c>
      <c r="AO1069" s="11" t="e">
        <f>VLOOKUP($C1069, 'Team Per G'!$A$2:$G$31, 7, FALSE)</f>
        <v>#N/A</v>
      </c>
      <c r="AP1069" s="11" t="e">
        <f>VLOOKUP($C1069, 'FanGraphs - Team WAR Projected'!$B$2:$E$31, 3, FALSE)/162</f>
        <v>#N/A</v>
      </c>
      <c r="AQ1069" s="11" t="e">
        <f t="shared" si="195"/>
        <v>#N/A</v>
      </c>
      <c r="AR1069" s="11" t="e">
        <f>VLOOKUP($C1069, Team_Pitching___Advanced[[Team]:[xFIP]], 19,FALSE)</f>
        <v>#N/A</v>
      </c>
      <c r="AS1069" s="11" t="e">
        <f>VLOOKUP($C1069, Team_Pitching___Advanced[], 20, FALSE)</f>
        <v>#N/A</v>
      </c>
      <c r="AT1069" s="11" t="e">
        <f>VLOOKUP($C1069, Team_Batting___Dashboard[[Team]:[wOBA]], 16, FALSE)</f>
        <v>#N/A</v>
      </c>
      <c r="AU1069" s="11" t="e">
        <f>VLOOKUP($C1069, Team_Batting___Advanced[[Team]:[OPS]], 9, FALSE)</f>
        <v>#N/A</v>
      </c>
      <c r="AV1069" s="11" t="e">
        <f>VLOOKUP($C1069, Team_Batting___Advanced[], 19, FALSE)</f>
        <v>#N/A</v>
      </c>
      <c r="AW1069" s="11" t="e">
        <f>VLOOKUP($C1069, 'Team Per G'!$A$2:$G$31, 3, FALSE)</f>
        <v>#N/A</v>
      </c>
      <c r="AX1069" s="11" t="e">
        <f>VLOOKUP($C1069, 'Team Per G'!$A$2:$G$31, 5, FALSE)</f>
        <v>#N/A</v>
      </c>
      <c r="AY1069" s="11" t="e">
        <f>VLOOKUP($C1069, 'Team Per G'!$A$2:$G$31, 4, FALSE)</f>
        <v>#N/A</v>
      </c>
      <c r="AZ1069" s="11" t="e">
        <f>VLOOKUP($C1069, Team_Batting___Dashboard[], 22, FALSE)/$AH1069</f>
        <v>#N/A</v>
      </c>
      <c r="BA1069" s="11" t="e">
        <f>VLOOKUP($C1069, 'FanGraphs - Team WAR Projected'!$B$2:$E$31, 4, FALSE)/162</f>
        <v>#N/A</v>
      </c>
      <c r="BB1069" s="11" t="e">
        <f t="shared" si="196"/>
        <v>#N/A</v>
      </c>
      <c r="BC1069" s="11" t="e">
        <f>VLOOKUP($C1069, FanGraphs_Standings[[Abbreviation]:[2024 Year to Date RS/G]], 6, FALSE)/$AH1069</f>
        <v>#N/A</v>
      </c>
      <c r="BD1069" s="11" t="e">
        <f>VLOOKUP($C1069, FanGraphs_Standings[[Abbreviation]:[2024 Projected Full Season RDif]], 19, FALSE)/162</f>
        <v>#N/A</v>
      </c>
      <c r="BE1069" s="11" t="e">
        <f t="shared" si="197"/>
        <v>#N/A</v>
      </c>
      <c r="BF1069" s="11" t="e">
        <f>VLOOKUP($C1069, FanGraphs_Standings[[Abbreviation]:[2024 Projected Full Season RDif]], 5, FALSE)</f>
        <v>#N/A</v>
      </c>
      <c r="BG1069" s="11" t="e">
        <f>VLOOKUP($C1069, FanGraphs_Standings[[Abbreviation]:[2024 Projected Full Season W%]], 18, FALSE)</f>
        <v>#N/A</v>
      </c>
      <c r="BH1069" s="11" t="e">
        <f t="shared" si="198"/>
        <v>#N/A</v>
      </c>
      <c r="BI1069" s="11" t="e">
        <f>VLOOKUP($C1069, 'Home Field Adv'!$A$2:$K$31, 11, FALSE)</f>
        <v>#N/A</v>
      </c>
      <c r="BL1069" s="12" t="str">
        <f t="shared" si="199"/>
        <v/>
      </c>
      <c r="BM1069" s="12" t="str">
        <f t="shared" si="202"/>
        <v/>
      </c>
      <c r="BN1069" s="12" t="str">
        <f t="shared" si="200"/>
        <v/>
      </c>
    </row>
    <row r="1070" spans="6:66" x14ac:dyDescent="0.45">
      <c r="F1070" s="11" t="e">
        <f>VLOOKUP($B1070, FanGraphs_Standings[[Abbreviation]:[2024 Year to Date G]], 2, FALSE)</f>
        <v>#N/A</v>
      </c>
      <c r="G1070" s="11" t="e">
        <f>_xlfn.IFNA(VLOOKUP($D1070, 'SP Per G'!$A$2:$D$1385, 3, FALSE),M1070)</f>
        <v>#N/A</v>
      </c>
      <c r="H1070" s="11" t="e">
        <f>IF(AND(ISNA(VLOOKUP($D1070, 'SP Per G'!$A$2:$D$1385, 4, FALSE)), ISTEXT($D1070)), G1070,IF(ISNA(VLOOKUP($D1070, 'SP Per G'!$A$2:$D$1385, 4, FALSE)), M1070, VLOOKUP($D1070, 'SP Per G'!$A$2:$D$1385, 4, FALSE)))</f>
        <v>#N/A</v>
      </c>
      <c r="I1070" s="11" t="e">
        <f t="shared" si="190"/>
        <v>#N/A</v>
      </c>
      <c r="J1070" s="11" t="e">
        <f>_xlfn.IFNA(VLOOKUP($D1070,Individual_Pitching___Dashboard[],18,FALSE),VLOOKUP(B1070,Team_Pitching___Dashboard[[Team]:[ERA]],17,FALSE))</f>
        <v>#N/A</v>
      </c>
      <c r="K1070" s="11" t="e">
        <f>_xlfn.IFNA(VLOOKUP($D1070, Individual_Pitching___Dashboard[], 20, FALSE), VLOOKUP(B1070,Team_Pitching___Dashboard[[Team]:[xFIP]],20,FALSE))</f>
        <v>#N/A</v>
      </c>
      <c r="L1070" s="11" t="e">
        <f>_xlfn.IFNA(VLOOKUP($D1070, Individual_Pitching___Advanced[], 21,FALSE), VLOOKUP(B1070, Team_Pitching___Advanced[], 20, FALSE))</f>
        <v>#N/A</v>
      </c>
      <c r="M1070" s="11" t="e">
        <f>VLOOKUP($B1070, 'Team Per G'!$A$2:$G$31, 7, FALSE)</f>
        <v>#N/A</v>
      </c>
      <c r="N1070" s="11" t="e">
        <f>VLOOKUP($B1070, 'FanGraphs - Team WAR Projected'!$B$2:$E$31, 3, FALSE)/162</f>
        <v>#N/A</v>
      </c>
      <c r="O1070" s="11" t="e">
        <f t="shared" si="191"/>
        <v>#N/A</v>
      </c>
      <c r="P1070" s="11" t="e">
        <f>VLOOKUP($B1070, Team_Pitching___Advanced[[Team]:[xFIP]], 19,FALSE)</f>
        <v>#N/A</v>
      </c>
      <c r="Q1070" s="11" t="e">
        <f>VLOOKUP($B1070, Team_Pitching___Advanced[], 20, FALSE)</f>
        <v>#N/A</v>
      </c>
      <c r="R1070" s="11" t="e">
        <f>VLOOKUP($B1070, Team_Batting___Dashboard[[Team]:[wOBA]], 16, FALSE)</f>
        <v>#N/A</v>
      </c>
      <c r="S1070" s="11" t="e">
        <f>VLOOKUP($B1070, Team_Batting___Advanced[[Team]:[OPS]], 9, FALSE)</f>
        <v>#N/A</v>
      </c>
      <c r="T1070" s="11" t="e">
        <f>VLOOKUP($B1070, Team_Batting___Advanced[], 19, FALSE)</f>
        <v>#N/A</v>
      </c>
      <c r="U1070" s="11" t="e">
        <f>VLOOKUP($B1070, 'Team Per G'!$A$2:$G$31, 3, FALSE)</f>
        <v>#N/A</v>
      </c>
      <c r="V1070" s="11" t="e">
        <f>VLOOKUP($B1070, 'Team Per G'!$A$2:$G$31, 5, FALSE)</f>
        <v>#N/A</v>
      </c>
      <c r="W1070" s="11" t="e">
        <f>VLOOKUP($B1070, 'Team Per G'!$A$2:$G$31, 4, FALSE)</f>
        <v>#N/A</v>
      </c>
      <c r="X1070" s="11" t="e">
        <f>VLOOKUP($B1070, Team_Batting___Dashboard[], 22, FALSE)/$F1070</f>
        <v>#N/A</v>
      </c>
      <c r="Y1070" s="11" t="e">
        <f>VLOOKUP($B1070, 'FanGraphs - Team WAR Projected'!$B$2:$E$31, 4, FALSE)/162</f>
        <v>#N/A</v>
      </c>
      <c r="Z1070" s="11" t="e">
        <f t="shared" si="192"/>
        <v>#N/A</v>
      </c>
      <c r="AA1070" s="11" t="e">
        <f>VLOOKUP($B1070, FanGraphs_Standings[[Abbreviation]:[2024 Year to Date RS/G]], 6, FALSE)/$F1070</f>
        <v>#N/A</v>
      </c>
      <c r="AB1070" s="11" t="e">
        <f>VLOOKUP($B1070, FanGraphs_Standings[[Abbreviation]:[2024 Projected Full Season RDif]], 19, FALSE)/162</f>
        <v>#N/A</v>
      </c>
      <c r="AC1070" s="11" t="e">
        <f t="shared" si="201"/>
        <v>#N/A</v>
      </c>
      <c r="AD1070" s="11" t="e">
        <f>VLOOKUP($B1070, FanGraphs_Standings[[Abbreviation]:[2024 Projected Full Season RDif]], 5, FALSE)</f>
        <v>#N/A</v>
      </c>
      <c r="AE1070" s="11" t="e">
        <f>VLOOKUP($B1070, FanGraphs_Standings[[Abbreviation]:[2024 Projected Full Season W%]], 18, FALSE)</f>
        <v>#N/A</v>
      </c>
      <c r="AF1070" s="11" t="e">
        <f t="shared" si="193"/>
        <v>#N/A</v>
      </c>
      <c r="AG1070" s="11" t="e">
        <f>VLOOKUP($B1070, 'Home Field Adv'!$A$2:$I$31, 9, FALSE)</f>
        <v>#N/A</v>
      </c>
      <c r="AH1070" s="11" t="e">
        <f>VLOOKUP($C1070, FanGraphs_Standings[[Abbreviation]:[2024 Year to Date G]], 2, FALSE)</f>
        <v>#N/A</v>
      </c>
      <c r="AI1070" s="11" t="e">
        <f>_xlfn.IFNA(VLOOKUP($E1070, 'SP Per G'!$A$2:$D$1385, 3, FALSE), AO1070)</f>
        <v>#N/A</v>
      </c>
      <c r="AJ1070" s="11" t="e">
        <f>IF(AND(ISNA(VLOOKUP($E1070, 'SP Per G'!$A$2:$D$1385, 4, FALSE)), ISTEXT($E1070)), AI1070,IF(ISNA(VLOOKUP($E1070, 'SP Per G'!$A$2:$D$1385, 4, FALSE)), AO1070, VLOOKUP($E1070, 'SP Per G'!$A$2:$D$1385, 4, FALSE)))</f>
        <v>#N/A</v>
      </c>
      <c r="AK1070" s="11" t="e">
        <f t="shared" si="194"/>
        <v>#N/A</v>
      </c>
      <c r="AL1070" s="11" t="e">
        <f>_xlfn.IFNA(VLOOKUP($E1070, Individual_Pitching___Dashboard[], 18, FALSE), VLOOKUP($C1070,Team_Pitching___Advanced[[Team]:[SIERA]],16,FALSE))</f>
        <v>#N/A</v>
      </c>
      <c r="AM1070" s="11" t="e">
        <f>_xlfn.IFNA(VLOOKUP($E1070, Individual_Pitching___Dashboard[], 20, FALSE), VLOOKUP($C1070,Team_Pitching___Advanced[[Team]:[xFIP]],19,FALSE))</f>
        <v>#N/A</v>
      </c>
      <c r="AN1070" s="11" t="e">
        <f>_xlfn.IFNA(VLOOKUP($E1070,Individual_Pitching___Advanced[],21,FALSE),VLOOKUP($C1070,Team_Pitching___Advanced[[Team]:[SIERA]],20,FALSE))</f>
        <v>#N/A</v>
      </c>
      <c r="AO1070" s="11" t="e">
        <f>VLOOKUP($C1070, 'Team Per G'!$A$2:$G$31, 7, FALSE)</f>
        <v>#N/A</v>
      </c>
      <c r="AP1070" s="11" t="e">
        <f>VLOOKUP($C1070, 'FanGraphs - Team WAR Projected'!$B$2:$E$31, 3, FALSE)/162</f>
        <v>#N/A</v>
      </c>
      <c r="AQ1070" s="11" t="e">
        <f t="shared" si="195"/>
        <v>#N/A</v>
      </c>
      <c r="AR1070" s="11" t="e">
        <f>VLOOKUP($C1070, Team_Pitching___Advanced[[Team]:[xFIP]], 19,FALSE)</f>
        <v>#N/A</v>
      </c>
      <c r="AS1070" s="11" t="e">
        <f>VLOOKUP($C1070, Team_Pitching___Advanced[], 20, FALSE)</f>
        <v>#N/A</v>
      </c>
      <c r="AT1070" s="11" t="e">
        <f>VLOOKUP($C1070, Team_Batting___Dashboard[[Team]:[wOBA]], 16, FALSE)</f>
        <v>#N/A</v>
      </c>
      <c r="AU1070" s="11" t="e">
        <f>VLOOKUP($C1070, Team_Batting___Advanced[[Team]:[OPS]], 9, FALSE)</f>
        <v>#N/A</v>
      </c>
      <c r="AV1070" s="11" t="e">
        <f>VLOOKUP($C1070, Team_Batting___Advanced[], 19, FALSE)</f>
        <v>#N/A</v>
      </c>
      <c r="AW1070" s="11" t="e">
        <f>VLOOKUP($C1070, 'Team Per G'!$A$2:$G$31, 3, FALSE)</f>
        <v>#N/A</v>
      </c>
      <c r="AX1070" s="11" t="e">
        <f>VLOOKUP($C1070, 'Team Per G'!$A$2:$G$31, 5, FALSE)</f>
        <v>#N/A</v>
      </c>
      <c r="AY1070" s="11" t="e">
        <f>VLOOKUP($C1070, 'Team Per G'!$A$2:$G$31, 4, FALSE)</f>
        <v>#N/A</v>
      </c>
      <c r="AZ1070" s="11" t="e">
        <f>VLOOKUP($C1070, Team_Batting___Dashboard[], 22, FALSE)/$AH1070</f>
        <v>#N/A</v>
      </c>
      <c r="BA1070" s="11" t="e">
        <f>VLOOKUP($C1070, 'FanGraphs - Team WAR Projected'!$B$2:$E$31, 4, FALSE)/162</f>
        <v>#N/A</v>
      </c>
      <c r="BB1070" s="11" t="e">
        <f t="shared" si="196"/>
        <v>#N/A</v>
      </c>
      <c r="BC1070" s="11" t="e">
        <f>VLOOKUP($C1070, FanGraphs_Standings[[Abbreviation]:[2024 Year to Date RS/G]], 6, FALSE)/$AH1070</f>
        <v>#N/A</v>
      </c>
      <c r="BD1070" s="11" t="e">
        <f>VLOOKUP($C1070, FanGraphs_Standings[[Abbreviation]:[2024 Projected Full Season RDif]], 19, FALSE)/162</f>
        <v>#N/A</v>
      </c>
      <c r="BE1070" s="11" t="e">
        <f t="shared" si="197"/>
        <v>#N/A</v>
      </c>
      <c r="BF1070" s="11" t="e">
        <f>VLOOKUP($C1070, FanGraphs_Standings[[Abbreviation]:[2024 Projected Full Season RDif]], 5, FALSE)</f>
        <v>#N/A</v>
      </c>
      <c r="BG1070" s="11" t="e">
        <f>VLOOKUP($C1070, FanGraphs_Standings[[Abbreviation]:[2024 Projected Full Season W%]], 18, FALSE)</f>
        <v>#N/A</v>
      </c>
      <c r="BH1070" s="11" t="e">
        <f t="shared" si="198"/>
        <v>#N/A</v>
      </c>
      <c r="BI1070" s="11" t="e">
        <f>VLOOKUP($C1070, 'Home Field Adv'!$A$2:$K$31, 11, FALSE)</f>
        <v>#N/A</v>
      </c>
      <c r="BL1070" s="12" t="str">
        <f t="shared" si="199"/>
        <v/>
      </c>
      <c r="BM1070" s="12" t="str">
        <f t="shared" si="202"/>
        <v/>
      </c>
      <c r="BN1070" s="12" t="str">
        <f t="shared" si="200"/>
        <v/>
      </c>
    </row>
    <row r="1071" spans="6:66" x14ac:dyDescent="0.45">
      <c r="F1071" s="11" t="e">
        <f>VLOOKUP($B1071, FanGraphs_Standings[[Abbreviation]:[2024 Year to Date G]], 2, FALSE)</f>
        <v>#N/A</v>
      </c>
      <c r="G1071" s="11" t="e">
        <f>_xlfn.IFNA(VLOOKUP($D1071, 'SP Per G'!$A$2:$D$1385, 3, FALSE),M1071)</f>
        <v>#N/A</v>
      </c>
      <c r="H1071" s="11" t="e">
        <f>IF(AND(ISNA(VLOOKUP($D1071, 'SP Per G'!$A$2:$D$1385, 4, FALSE)), ISTEXT($D1071)), G1071,IF(ISNA(VLOOKUP($D1071, 'SP Per G'!$A$2:$D$1385, 4, FALSE)), M1071, VLOOKUP($D1071, 'SP Per G'!$A$2:$D$1385, 4, FALSE)))</f>
        <v>#N/A</v>
      </c>
      <c r="I1071" s="11" t="e">
        <f t="shared" si="190"/>
        <v>#N/A</v>
      </c>
      <c r="J1071" s="11" t="e">
        <f>_xlfn.IFNA(VLOOKUP($D1071,Individual_Pitching___Dashboard[],18,FALSE),VLOOKUP(B1071,Team_Pitching___Dashboard[[Team]:[ERA]],17,FALSE))</f>
        <v>#N/A</v>
      </c>
      <c r="K1071" s="11" t="e">
        <f>_xlfn.IFNA(VLOOKUP($D1071, Individual_Pitching___Dashboard[], 20, FALSE), VLOOKUP(B1071,Team_Pitching___Dashboard[[Team]:[xFIP]],20,FALSE))</f>
        <v>#N/A</v>
      </c>
      <c r="L1071" s="11" t="e">
        <f>_xlfn.IFNA(VLOOKUP($D1071, Individual_Pitching___Advanced[], 21,FALSE), VLOOKUP(B1071, Team_Pitching___Advanced[], 20, FALSE))</f>
        <v>#N/A</v>
      </c>
      <c r="M1071" s="11" t="e">
        <f>VLOOKUP($B1071, 'Team Per G'!$A$2:$G$31, 7, FALSE)</f>
        <v>#N/A</v>
      </c>
      <c r="N1071" s="11" t="e">
        <f>VLOOKUP($B1071, 'FanGraphs - Team WAR Projected'!$B$2:$E$31, 3, FALSE)/162</f>
        <v>#N/A</v>
      </c>
      <c r="O1071" s="11" t="e">
        <f t="shared" si="191"/>
        <v>#N/A</v>
      </c>
      <c r="P1071" s="11" t="e">
        <f>VLOOKUP($B1071, Team_Pitching___Advanced[[Team]:[xFIP]], 19,FALSE)</f>
        <v>#N/A</v>
      </c>
      <c r="Q1071" s="11" t="e">
        <f>VLOOKUP($B1071, Team_Pitching___Advanced[], 20, FALSE)</f>
        <v>#N/A</v>
      </c>
      <c r="R1071" s="11" t="e">
        <f>VLOOKUP($B1071, Team_Batting___Dashboard[[Team]:[wOBA]], 16, FALSE)</f>
        <v>#N/A</v>
      </c>
      <c r="S1071" s="11" t="e">
        <f>VLOOKUP($B1071, Team_Batting___Advanced[[Team]:[OPS]], 9, FALSE)</f>
        <v>#N/A</v>
      </c>
      <c r="T1071" s="11" t="e">
        <f>VLOOKUP($B1071, Team_Batting___Advanced[], 19, FALSE)</f>
        <v>#N/A</v>
      </c>
      <c r="U1071" s="11" t="e">
        <f>VLOOKUP($B1071, 'Team Per G'!$A$2:$G$31, 3, FALSE)</f>
        <v>#N/A</v>
      </c>
      <c r="V1071" s="11" t="e">
        <f>VLOOKUP($B1071, 'Team Per G'!$A$2:$G$31, 5, FALSE)</f>
        <v>#N/A</v>
      </c>
      <c r="W1071" s="11" t="e">
        <f>VLOOKUP($B1071, 'Team Per G'!$A$2:$G$31, 4, FALSE)</f>
        <v>#N/A</v>
      </c>
      <c r="X1071" s="11" t="e">
        <f>VLOOKUP($B1071, Team_Batting___Dashboard[], 22, FALSE)/$F1071</f>
        <v>#N/A</v>
      </c>
      <c r="Y1071" s="11" t="e">
        <f>VLOOKUP($B1071, 'FanGraphs - Team WAR Projected'!$B$2:$E$31, 4, FALSE)/162</f>
        <v>#N/A</v>
      </c>
      <c r="Z1071" s="11" t="e">
        <f t="shared" si="192"/>
        <v>#N/A</v>
      </c>
      <c r="AA1071" s="11" t="e">
        <f>VLOOKUP($B1071, FanGraphs_Standings[[Abbreviation]:[2024 Year to Date RS/G]], 6, FALSE)/$F1071</f>
        <v>#N/A</v>
      </c>
      <c r="AB1071" s="11" t="e">
        <f>VLOOKUP($B1071, FanGraphs_Standings[[Abbreviation]:[2024 Projected Full Season RDif]], 19, FALSE)/162</f>
        <v>#N/A</v>
      </c>
      <c r="AC1071" s="11" t="e">
        <f t="shared" si="201"/>
        <v>#N/A</v>
      </c>
      <c r="AD1071" s="11" t="e">
        <f>VLOOKUP($B1071, FanGraphs_Standings[[Abbreviation]:[2024 Projected Full Season RDif]], 5, FALSE)</f>
        <v>#N/A</v>
      </c>
      <c r="AE1071" s="11" t="e">
        <f>VLOOKUP($B1071, FanGraphs_Standings[[Abbreviation]:[2024 Projected Full Season W%]], 18, FALSE)</f>
        <v>#N/A</v>
      </c>
      <c r="AF1071" s="11" t="e">
        <f t="shared" si="193"/>
        <v>#N/A</v>
      </c>
      <c r="AG1071" s="11" t="e">
        <f>VLOOKUP($B1071, 'Home Field Adv'!$A$2:$I$31, 9, FALSE)</f>
        <v>#N/A</v>
      </c>
      <c r="AH1071" s="11" t="e">
        <f>VLOOKUP($C1071, FanGraphs_Standings[[Abbreviation]:[2024 Year to Date G]], 2, FALSE)</f>
        <v>#N/A</v>
      </c>
      <c r="AI1071" s="11" t="e">
        <f>_xlfn.IFNA(VLOOKUP($E1071, 'SP Per G'!$A$2:$D$1385, 3, FALSE), AO1071)</f>
        <v>#N/A</v>
      </c>
      <c r="AJ1071" s="11" t="e">
        <f>IF(AND(ISNA(VLOOKUP($E1071, 'SP Per G'!$A$2:$D$1385, 4, FALSE)), ISTEXT($E1071)), AI1071,IF(ISNA(VLOOKUP($E1071, 'SP Per G'!$A$2:$D$1385, 4, FALSE)), AO1071, VLOOKUP($E1071, 'SP Per G'!$A$2:$D$1385, 4, FALSE)))</f>
        <v>#N/A</v>
      </c>
      <c r="AK1071" s="11" t="e">
        <f t="shared" si="194"/>
        <v>#N/A</v>
      </c>
      <c r="AL1071" s="11" t="e">
        <f>_xlfn.IFNA(VLOOKUP($E1071, Individual_Pitching___Dashboard[], 18, FALSE), VLOOKUP($C1071,Team_Pitching___Advanced[[Team]:[SIERA]],16,FALSE))</f>
        <v>#N/A</v>
      </c>
      <c r="AM1071" s="11" t="e">
        <f>_xlfn.IFNA(VLOOKUP($E1071, Individual_Pitching___Dashboard[], 20, FALSE), VLOOKUP($C1071,Team_Pitching___Advanced[[Team]:[xFIP]],19,FALSE))</f>
        <v>#N/A</v>
      </c>
      <c r="AN1071" s="11" t="e">
        <f>_xlfn.IFNA(VLOOKUP($E1071,Individual_Pitching___Advanced[],21,FALSE),VLOOKUP($C1071,Team_Pitching___Advanced[[Team]:[SIERA]],20,FALSE))</f>
        <v>#N/A</v>
      </c>
      <c r="AO1071" s="11" t="e">
        <f>VLOOKUP($C1071, 'Team Per G'!$A$2:$G$31, 7, FALSE)</f>
        <v>#N/A</v>
      </c>
      <c r="AP1071" s="11" t="e">
        <f>VLOOKUP($C1071, 'FanGraphs - Team WAR Projected'!$B$2:$E$31, 3, FALSE)/162</f>
        <v>#N/A</v>
      </c>
      <c r="AQ1071" s="11" t="e">
        <f t="shared" si="195"/>
        <v>#N/A</v>
      </c>
      <c r="AR1071" s="11" t="e">
        <f>VLOOKUP($C1071, Team_Pitching___Advanced[[Team]:[xFIP]], 19,FALSE)</f>
        <v>#N/A</v>
      </c>
      <c r="AS1071" s="11" t="e">
        <f>VLOOKUP($C1071, Team_Pitching___Advanced[], 20, FALSE)</f>
        <v>#N/A</v>
      </c>
      <c r="AT1071" s="11" t="e">
        <f>VLOOKUP($C1071, Team_Batting___Dashboard[[Team]:[wOBA]], 16, FALSE)</f>
        <v>#N/A</v>
      </c>
      <c r="AU1071" s="11" t="e">
        <f>VLOOKUP($C1071, Team_Batting___Advanced[[Team]:[OPS]], 9, FALSE)</f>
        <v>#N/A</v>
      </c>
      <c r="AV1071" s="11" t="e">
        <f>VLOOKUP($C1071, Team_Batting___Advanced[], 19, FALSE)</f>
        <v>#N/A</v>
      </c>
      <c r="AW1071" s="11" t="e">
        <f>VLOOKUP($C1071, 'Team Per G'!$A$2:$G$31, 3, FALSE)</f>
        <v>#N/A</v>
      </c>
      <c r="AX1071" s="11" t="e">
        <f>VLOOKUP($C1071, 'Team Per G'!$A$2:$G$31, 5, FALSE)</f>
        <v>#N/A</v>
      </c>
      <c r="AY1071" s="11" t="e">
        <f>VLOOKUP($C1071, 'Team Per G'!$A$2:$G$31, 4, FALSE)</f>
        <v>#N/A</v>
      </c>
      <c r="AZ1071" s="11" t="e">
        <f>VLOOKUP($C1071, Team_Batting___Dashboard[], 22, FALSE)/$AH1071</f>
        <v>#N/A</v>
      </c>
      <c r="BA1071" s="11" t="e">
        <f>VLOOKUP($C1071, 'FanGraphs - Team WAR Projected'!$B$2:$E$31, 4, FALSE)/162</f>
        <v>#N/A</v>
      </c>
      <c r="BB1071" s="11" t="e">
        <f t="shared" si="196"/>
        <v>#N/A</v>
      </c>
      <c r="BC1071" s="11" t="e">
        <f>VLOOKUP($C1071, FanGraphs_Standings[[Abbreviation]:[2024 Year to Date RS/G]], 6, FALSE)/$AH1071</f>
        <v>#N/A</v>
      </c>
      <c r="BD1071" s="11" t="e">
        <f>VLOOKUP($C1071, FanGraphs_Standings[[Abbreviation]:[2024 Projected Full Season RDif]], 19, FALSE)/162</f>
        <v>#N/A</v>
      </c>
      <c r="BE1071" s="11" t="e">
        <f t="shared" si="197"/>
        <v>#N/A</v>
      </c>
      <c r="BF1071" s="11" t="e">
        <f>VLOOKUP($C1071, FanGraphs_Standings[[Abbreviation]:[2024 Projected Full Season RDif]], 5, FALSE)</f>
        <v>#N/A</v>
      </c>
      <c r="BG1071" s="11" t="e">
        <f>VLOOKUP($C1071, FanGraphs_Standings[[Abbreviation]:[2024 Projected Full Season W%]], 18, FALSE)</f>
        <v>#N/A</v>
      </c>
      <c r="BH1071" s="11" t="e">
        <f t="shared" si="198"/>
        <v>#N/A</v>
      </c>
      <c r="BI1071" s="11" t="e">
        <f>VLOOKUP($C1071, 'Home Field Adv'!$A$2:$K$31, 11, FALSE)</f>
        <v>#N/A</v>
      </c>
      <c r="BL1071" s="12" t="str">
        <f t="shared" si="199"/>
        <v/>
      </c>
      <c r="BM1071" s="12" t="str">
        <f t="shared" si="202"/>
        <v/>
      </c>
      <c r="BN1071" s="12" t="str">
        <f t="shared" si="200"/>
        <v/>
      </c>
    </row>
    <row r="1072" spans="6:66" x14ac:dyDescent="0.45">
      <c r="F1072" s="11" t="e">
        <f>VLOOKUP($B1072, FanGraphs_Standings[[Abbreviation]:[2024 Year to Date G]], 2, FALSE)</f>
        <v>#N/A</v>
      </c>
      <c r="G1072" s="11" t="e">
        <f>_xlfn.IFNA(VLOOKUP($D1072, 'SP Per G'!$A$2:$D$1385, 3, FALSE),M1072)</f>
        <v>#N/A</v>
      </c>
      <c r="H1072" s="11" t="e">
        <f>IF(AND(ISNA(VLOOKUP($D1072, 'SP Per G'!$A$2:$D$1385, 4, FALSE)), ISTEXT($D1072)), G1072,IF(ISNA(VLOOKUP($D1072, 'SP Per G'!$A$2:$D$1385, 4, FALSE)), M1072, VLOOKUP($D1072, 'SP Per G'!$A$2:$D$1385, 4, FALSE)))</f>
        <v>#N/A</v>
      </c>
      <c r="I1072" s="11" t="e">
        <f t="shared" si="190"/>
        <v>#N/A</v>
      </c>
      <c r="J1072" s="11" t="e">
        <f>_xlfn.IFNA(VLOOKUP($D1072,Individual_Pitching___Dashboard[],18,FALSE),VLOOKUP(B1072,Team_Pitching___Dashboard[[Team]:[ERA]],17,FALSE))</f>
        <v>#N/A</v>
      </c>
      <c r="K1072" s="11" t="e">
        <f>_xlfn.IFNA(VLOOKUP($D1072, Individual_Pitching___Dashboard[], 20, FALSE), VLOOKUP(B1072,Team_Pitching___Dashboard[[Team]:[xFIP]],20,FALSE))</f>
        <v>#N/A</v>
      </c>
      <c r="L1072" s="11" t="e">
        <f>_xlfn.IFNA(VLOOKUP($D1072, Individual_Pitching___Advanced[], 21,FALSE), VLOOKUP(B1072, Team_Pitching___Advanced[], 20, FALSE))</f>
        <v>#N/A</v>
      </c>
      <c r="M1072" s="11" t="e">
        <f>VLOOKUP($B1072, 'Team Per G'!$A$2:$G$31, 7, FALSE)</f>
        <v>#N/A</v>
      </c>
      <c r="N1072" s="11" t="e">
        <f>VLOOKUP($B1072, 'FanGraphs - Team WAR Projected'!$B$2:$E$31, 3, FALSE)/162</f>
        <v>#N/A</v>
      </c>
      <c r="O1072" s="11" t="e">
        <f t="shared" si="191"/>
        <v>#N/A</v>
      </c>
      <c r="P1072" s="11" t="e">
        <f>VLOOKUP($B1072, Team_Pitching___Advanced[[Team]:[xFIP]], 19,FALSE)</f>
        <v>#N/A</v>
      </c>
      <c r="Q1072" s="11" t="e">
        <f>VLOOKUP($B1072, Team_Pitching___Advanced[], 20, FALSE)</f>
        <v>#N/A</v>
      </c>
      <c r="R1072" s="11" t="e">
        <f>VLOOKUP($B1072, Team_Batting___Dashboard[[Team]:[wOBA]], 16, FALSE)</f>
        <v>#N/A</v>
      </c>
      <c r="S1072" s="11" t="e">
        <f>VLOOKUP($B1072, Team_Batting___Advanced[[Team]:[OPS]], 9, FALSE)</f>
        <v>#N/A</v>
      </c>
      <c r="T1072" s="11" t="e">
        <f>VLOOKUP($B1072, Team_Batting___Advanced[], 19, FALSE)</f>
        <v>#N/A</v>
      </c>
      <c r="U1072" s="11" t="e">
        <f>VLOOKUP($B1072, 'Team Per G'!$A$2:$G$31, 3, FALSE)</f>
        <v>#N/A</v>
      </c>
      <c r="V1072" s="11" t="e">
        <f>VLOOKUP($B1072, 'Team Per G'!$A$2:$G$31, 5, FALSE)</f>
        <v>#N/A</v>
      </c>
      <c r="W1072" s="11" t="e">
        <f>VLOOKUP($B1072, 'Team Per G'!$A$2:$G$31, 4, FALSE)</f>
        <v>#N/A</v>
      </c>
      <c r="X1072" s="11" t="e">
        <f>VLOOKUP($B1072, Team_Batting___Dashboard[], 22, FALSE)/$F1072</f>
        <v>#N/A</v>
      </c>
      <c r="Y1072" s="11" t="e">
        <f>VLOOKUP($B1072, 'FanGraphs - Team WAR Projected'!$B$2:$E$31, 4, FALSE)/162</f>
        <v>#N/A</v>
      </c>
      <c r="Z1072" s="11" t="e">
        <f t="shared" si="192"/>
        <v>#N/A</v>
      </c>
      <c r="AA1072" s="11" t="e">
        <f>VLOOKUP($B1072, FanGraphs_Standings[[Abbreviation]:[2024 Year to Date RS/G]], 6, FALSE)/$F1072</f>
        <v>#N/A</v>
      </c>
      <c r="AB1072" s="11" t="e">
        <f>VLOOKUP($B1072, FanGraphs_Standings[[Abbreviation]:[2024 Projected Full Season RDif]], 19, FALSE)/162</f>
        <v>#N/A</v>
      </c>
      <c r="AC1072" s="11" t="e">
        <f t="shared" si="201"/>
        <v>#N/A</v>
      </c>
      <c r="AD1072" s="11" t="e">
        <f>VLOOKUP($B1072, FanGraphs_Standings[[Abbreviation]:[2024 Projected Full Season RDif]], 5, FALSE)</f>
        <v>#N/A</v>
      </c>
      <c r="AE1072" s="11" t="e">
        <f>VLOOKUP($B1072, FanGraphs_Standings[[Abbreviation]:[2024 Projected Full Season W%]], 18, FALSE)</f>
        <v>#N/A</v>
      </c>
      <c r="AF1072" s="11" t="e">
        <f t="shared" si="193"/>
        <v>#N/A</v>
      </c>
      <c r="AG1072" s="11" t="e">
        <f>VLOOKUP($B1072, 'Home Field Adv'!$A$2:$I$31, 9, FALSE)</f>
        <v>#N/A</v>
      </c>
      <c r="AH1072" s="11" t="e">
        <f>VLOOKUP($C1072, FanGraphs_Standings[[Abbreviation]:[2024 Year to Date G]], 2, FALSE)</f>
        <v>#N/A</v>
      </c>
      <c r="AI1072" s="11" t="e">
        <f>_xlfn.IFNA(VLOOKUP($E1072, 'SP Per G'!$A$2:$D$1385, 3, FALSE), AO1072)</f>
        <v>#N/A</v>
      </c>
      <c r="AJ1072" s="11" t="e">
        <f>IF(AND(ISNA(VLOOKUP($E1072, 'SP Per G'!$A$2:$D$1385, 4, FALSE)), ISTEXT($E1072)), AI1072,IF(ISNA(VLOOKUP($E1072, 'SP Per G'!$A$2:$D$1385, 4, FALSE)), AO1072, VLOOKUP($E1072, 'SP Per G'!$A$2:$D$1385, 4, FALSE)))</f>
        <v>#N/A</v>
      </c>
      <c r="AK1072" s="11" t="e">
        <f t="shared" si="194"/>
        <v>#N/A</v>
      </c>
      <c r="AL1072" s="11" t="e">
        <f>_xlfn.IFNA(VLOOKUP($E1072, Individual_Pitching___Dashboard[], 18, FALSE), VLOOKUP($C1072,Team_Pitching___Advanced[[Team]:[SIERA]],16,FALSE))</f>
        <v>#N/A</v>
      </c>
      <c r="AM1072" s="11" t="e">
        <f>_xlfn.IFNA(VLOOKUP($E1072, Individual_Pitching___Dashboard[], 20, FALSE), VLOOKUP($C1072,Team_Pitching___Advanced[[Team]:[xFIP]],19,FALSE))</f>
        <v>#N/A</v>
      </c>
      <c r="AN1072" s="11" t="e">
        <f>_xlfn.IFNA(VLOOKUP($E1072,Individual_Pitching___Advanced[],21,FALSE),VLOOKUP($C1072,Team_Pitching___Advanced[[Team]:[SIERA]],20,FALSE))</f>
        <v>#N/A</v>
      </c>
      <c r="AO1072" s="11" t="e">
        <f>VLOOKUP($C1072, 'Team Per G'!$A$2:$G$31, 7, FALSE)</f>
        <v>#N/A</v>
      </c>
      <c r="AP1072" s="11" t="e">
        <f>VLOOKUP($C1072, 'FanGraphs - Team WAR Projected'!$B$2:$E$31, 3, FALSE)/162</f>
        <v>#N/A</v>
      </c>
      <c r="AQ1072" s="11" t="e">
        <f t="shared" si="195"/>
        <v>#N/A</v>
      </c>
      <c r="AR1072" s="11" t="e">
        <f>VLOOKUP($C1072, Team_Pitching___Advanced[[Team]:[xFIP]], 19,FALSE)</f>
        <v>#N/A</v>
      </c>
      <c r="AS1072" s="11" t="e">
        <f>VLOOKUP($C1072, Team_Pitching___Advanced[], 20, FALSE)</f>
        <v>#N/A</v>
      </c>
      <c r="AT1072" s="11" t="e">
        <f>VLOOKUP($C1072, Team_Batting___Dashboard[[Team]:[wOBA]], 16, FALSE)</f>
        <v>#N/A</v>
      </c>
      <c r="AU1072" s="11" t="e">
        <f>VLOOKUP($C1072, Team_Batting___Advanced[[Team]:[OPS]], 9, FALSE)</f>
        <v>#N/A</v>
      </c>
      <c r="AV1072" s="11" t="e">
        <f>VLOOKUP($C1072, Team_Batting___Advanced[], 19, FALSE)</f>
        <v>#N/A</v>
      </c>
      <c r="AW1072" s="11" t="e">
        <f>VLOOKUP($C1072, 'Team Per G'!$A$2:$G$31, 3, FALSE)</f>
        <v>#N/A</v>
      </c>
      <c r="AX1072" s="11" t="e">
        <f>VLOOKUP($C1072, 'Team Per G'!$A$2:$G$31, 5, FALSE)</f>
        <v>#N/A</v>
      </c>
      <c r="AY1072" s="11" t="e">
        <f>VLOOKUP($C1072, 'Team Per G'!$A$2:$G$31, 4, FALSE)</f>
        <v>#N/A</v>
      </c>
      <c r="AZ1072" s="11" t="e">
        <f>VLOOKUP($C1072, Team_Batting___Dashboard[], 22, FALSE)/$AH1072</f>
        <v>#N/A</v>
      </c>
      <c r="BA1072" s="11" t="e">
        <f>VLOOKUP($C1072, 'FanGraphs - Team WAR Projected'!$B$2:$E$31, 4, FALSE)/162</f>
        <v>#N/A</v>
      </c>
      <c r="BB1072" s="11" t="e">
        <f t="shared" si="196"/>
        <v>#N/A</v>
      </c>
      <c r="BC1072" s="11" t="e">
        <f>VLOOKUP($C1072, FanGraphs_Standings[[Abbreviation]:[2024 Year to Date RS/G]], 6, FALSE)/$AH1072</f>
        <v>#N/A</v>
      </c>
      <c r="BD1072" s="11" t="e">
        <f>VLOOKUP($C1072, FanGraphs_Standings[[Abbreviation]:[2024 Projected Full Season RDif]], 19, FALSE)/162</f>
        <v>#N/A</v>
      </c>
      <c r="BE1072" s="11" t="e">
        <f t="shared" si="197"/>
        <v>#N/A</v>
      </c>
      <c r="BF1072" s="11" t="e">
        <f>VLOOKUP($C1072, FanGraphs_Standings[[Abbreviation]:[2024 Projected Full Season RDif]], 5, FALSE)</f>
        <v>#N/A</v>
      </c>
      <c r="BG1072" s="11" t="e">
        <f>VLOOKUP($C1072, FanGraphs_Standings[[Abbreviation]:[2024 Projected Full Season W%]], 18, FALSE)</f>
        <v>#N/A</v>
      </c>
      <c r="BH1072" s="11" t="e">
        <f t="shared" si="198"/>
        <v>#N/A</v>
      </c>
      <c r="BI1072" s="11" t="e">
        <f>VLOOKUP($C1072, 'Home Field Adv'!$A$2:$K$31, 11, FALSE)</f>
        <v>#N/A</v>
      </c>
      <c r="BL1072" s="12" t="str">
        <f t="shared" si="199"/>
        <v/>
      </c>
      <c r="BM1072" s="12" t="str">
        <f t="shared" si="202"/>
        <v/>
      </c>
      <c r="BN1072" s="12" t="str">
        <f t="shared" si="200"/>
        <v/>
      </c>
    </row>
    <row r="1073" spans="6:66" x14ac:dyDescent="0.45">
      <c r="F1073" s="11" t="e">
        <f>VLOOKUP($B1073, FanGraphs_Standings[[Abbreviation]:[2024 Year to Date G]], 2, FALSE)</f>
        <v>#N/A</v>
      </c>
      <c r="G1073" s="11" t="e">
        <f>_xlfn.IFNA(VLOOKUP($D1073, 'SP Per G'!$A$2:$D$1385, 3, FALSE),M1073)</f>
        <v>#N/A</v>
      </c>
      <c r="H1073" s="11" t="e">
        <f>IF(AND(ISNA(VLOOKUP($D1073, 'SP Per G'!$A$2:$D$1385, 4, FALSE)), ISTEXT($D1073)), G1073,IF(ISNA(VLOOKUP($D1073, 'SP Per G'!$A$2:$D$1385, 4, FALSE)), M1073, VLOOKUP($D1073, 'SP Per G'!$A$2:$D$1385, 4, FALSE)))</f>
        <v>#N/A</v>
      </c>
      <c r="I1073" s="11" t="e">
        <f t="shared" si="190"/>
        <v>#N/A</v>
      </c>
      <c r="J1073" s="11" t="e">
        <f>_xlfn.IFNA(VLOOKUP($D1073,Individual_Pitching___Dashboard[],18,FALSE),VLOOKUP(B1073,Team_Pitching___Dashboard[[Team]:[ERA]],17,FALSE))</f>
        <v>#N/A</v>
      </c>
      <c r="K1073" s="11" t="e">
        <f>_xlfn.IFNA(VLOOKUP($D1073, Individual_Pitching___Dashboard[], 20, FALSE), VLOOKUP(B1073,Team_Pitching___Dashboard[[Team]:[xFIP]],20,FALSE))</f>
        <v>#N/A</v>
      </c>
      <c r="L1073" s="11" t="e">
        <f>_xlfn.IFNA(VLOOKUP($D1073, Individual_Pitching___Advanced[], 21,FALSE), VLOOKUP(B1073, Team_Pitching___Advanced[], 20, FALSE))</f>
        <v>#N/A</v>
      </c>
      <c r="M1073" s="11" t="e">
        <f>VLOOKUP($B1073, 'Team Per G'!$A$2:$G$31, 7, FALSE)</f>
        <v>#N/A</v>
      </c>
      <c r="N1073" s="11" t="e">
        <f>VLOOKUP($B1073, 'FanGraphs - Team WAR Projected'!$B$2:$E$31, 3, FALSE)/162</f>
        <v>#N/A</v>
      </c>
      <c r="O1073" s="11" t="e">
        <f t="shared" si="191"/>
        <v>#N/A</v>
      </c>
      <c r="P1073" s="11" t="e">
        <f>VLOOKUP($B1073, Team_Pitching___Advanced[[Team]:[xFIP]], 19,FALSE)</f>
        <v>#N/A</v>
      </c>
      <c r="Q1073" s="11" t="e">
        <f>VLOOKUP($B1073, Team_Pitching___Advanced[], 20, FALSE)</f>
        <v>#N/A</v>
      </c>
      <c r="R1073" s="11" t="e">
        <f>VLOOKUP($B1073, Team_Batting___Dashboard[[Team]:[wOBA]], 16, FALSE)</f>
        <v>#N/A</v>
      </c>
      <c r="S1073" s="11" t="e">
        <f>VLOOKUP($B1073, Team_Batting___Advanced[[Team]:[OPS]], 9, FALSE)</f>
        <v>#N/A</v>
      </c>
      <c r="T1073" s="11" t="e">
        <f>VLOOKUP($B1073, Team_Batting___Advanced[], 19, FALSE)</f>
        <v>#N/A</v>
      </c>
      <c r="U1073" s="11" t="e">
        <f>VLOOKUP($B1073, 'Team Per G'!$A$2:$G$31, 3, FALSE)</f>
        <v>#N/A</v>
      </c>
      <c r="V1073" s="11" t="e">
        <f>VLOOKUP($B1073, 'Team Per G'!$A$2:$G$31, 5, FALSE)</f>
        <v>#N/A</v>
      </c>
      <c r="W1073" s="11" t="e">
        <f>VLOOKUP($B1073, 'Team Per G'!$A$2:$G$31, 4, FALSE)</f>
        <v>#N/A</v>
      </c>
      <c r="X1073" s="11" t="e">
        <f>VLOOKUP($B1073, Team_Batting___Dashboard[], 22, FALSE)/$F1073</f>
        <v>#N/A</v>
      </c>
      <c r="Y1073" s="11" t="e">
        <f>VLOOKUP($B1073, 'FanGraphs - Team WAR Projected'!$B$2:$E$31, 4, FALSE)/162</f>
        <v>#N/A</v>
      </c>
      <c r="Z1073" s="11" t="e">
        <f t="shared" si="192"/>
        <v>#N/A</v>
      </c>
      <c r="AA1073" s="11" t="e">
        <f>VLOOKUP($B1073, FanGraphs_Standings[[Abbreviation]:[2024 Year to Date RS/G]], 6, FALSE)/$F1073</f>
        <v>#N/A</v>
      </c>
      <c r="AB1073" s="11" t="e">
        <f>VLOOKUP($B1073, FanGraphs_Standings[[Abbreviation]:[2024 Projected Full Season RDif]], 19, FALSE)/162</f>
        <v>#N/A</v>
      </c>
      <c r="AC1073" s="11" t="e">
        <f t="shared" si="201"/>
        <v>#N/A</v>
      </c>
      <c r="AD1073" s="11" t="e">
        <f>VLOOKUP($B1073, FanGraphs_Standings[[Abbreviation]:[2024 Projected Full Season RDif]], 5, FALSE)</f>
        <v>#N/A</v>
      </c>
      <c r="AE1073" s="11" t="e">
        <f>VLOOKUP($B1073, FanGraphs_Standings[[Abbreviation]:[2024 Projected Full Season W%]], 18, FALSE)</f>
        <v>#N/A</v>
      </c>
      <c r="AF1073" s="11" t="e">
        <f t="shared" si="193"/>
        <v>#N/A</v>
      </c>
      <c r="AG1073" s="11" t="e">
        <f>VLOOKUP($B1073, 'Home Field Adv'!$A$2:$I$31, 9, FALSE)</f>
        <v>#N/A</v>
      </c>
      <c r="AH1073" s="11" t="e">
        <f>VLOOKUP($C1073, FanGraphs_Standings[[Abbreviation]:[2024 Year to Date G]], 2, FALSE)</f>
        <v>#N/A</v>
      </c>
      <c r="AI1073" s="11" t="e">
        <f>_xlfn.IFNA(VLOOKUP($E1073, 'SP Per G'!$A$2:$D$1385, 3, FALSE), AO1073)</f>
        <v>#N/A</v>
      </c>
      <c r="AJ1073" s="11" t="e">
        <f>IF(AND(ISNA(VLOOKUP($E1073, 'SP Per G'!$A$2:$D$1385, 4, FALSE)), ISTEXT($E1073)), AI1073,IF(ISNA(VLOOKUP($E1073, 'SP Per G'!$A$2:$D$1385, 4, FALSE)), AO1073, VLOOKUP($E1073, 'SP Per G'!$A$2:$D$1385, 4, FALSE)))</f>
        <v>#N/A</v>
      </c>
      <c r="AK1073" s="11" t="e">
        <f t="shared" si="194"/>
        <v>#N/A</v>
      </c>
      <c r="AL1073" s="11" t="e">
        <f>_xlfn.IFNA(VLOOKUP($E1073, Individual_Pitching___Dashboard[], 18, FALSE), VLOOKUP($C1073,Team_Pitching___Advanced[[Team]:[SIERA]],16,FALSE))</f>
        <v>#N/A</v>
      </c>
      <c r="AM1073" s="11" t="e">
        <f>_xlfn.IFNA(VLOOKUP($E1073, Individual_Pitching___Dashboard[], 20, FALSE), VLOOKUP($C1073,Team_Pitching___Advanced[[Team]:[xFIP]],19,FALSE))</f>
        <v>#N/A</v>
      </c>
      <c r="AN1073" s="11" t="e">
        <f>_xlfn.IFNA(VLOOKUP($E1073,Individual_Pitching___Advanced[],21,FALSE),VLOOKUP($C1073,Team_Pitching___Advanced[[Team]:[SIERA]],20,FALSE))</f>
        <v>#N/A</v>
      </c>
      <c r="AO1073" s="11" t="e">
        <f>VLOOKUP($C1073, 'Team Per G'!$A$2:$G$31, 7, FALSE)</f>
        <v>#N/A</v>
      </c>
      <c r="AP1073" s="11" t="e">
        <f>VLOOKUP($C1073, 'FanGraphs - Team WAR Projected'!$B$2:$E$31, 3, FALSE)/162</f>
        <v>#N/A</v>
      </c>
      <c r="AQ1073" s="11" t="e">
        <f t="shared" si="195"/>
        <v>#N/A</v>
      </c>
      <c r="AR1073" s="11" t="e">
        <f>VLOOKUP($C1073, Team_Pitching___Advanced[[Team]:[xFIP]], 19,FALSE)</f>
        <v>#N/A</v>
      </c>
      <c r="AS1073" s="11" t="e">
        <f>VLOOKUP($C1073, Team_Pitching___Advanced[], 20, FALSE)</f>
        <v>#N/A</v>
      </c>
      <c r="AT1073" s="11" t="e">
        <f>VLOOKUP($C1073, Team_Batting___Dashboard[[Team]:[wOBA]], 16, FALSE)</f>
        <v>#N/A</v>
      </c>
      <c r="AU1073" s="11" t="e">
        <f>VLOOKUP($C1073, Team_Batting___Advanced[[Team]:[OPS]], 9, FALSE)</f>
        <v>#N/A</v>
      </c>
      <c r="AV1073" s="11" t="e">
        <f>VLOOKUP($C1073, Team_Batting___Advanced[], 19, FALSE)</f>
        <v>#N/A</v>
      </c>
      <c r="AW1073" s="11" t="e">
        <f>VLOOKUP($C1073, 'Team Per G'!$A$2:$G$31, 3, FALSE)</f>
        <v>#N/A</v>
      </c>
      <c r="AX1073" s="11" t="e">
        <f>VLOOKUP($C1073, 'Team Per G'!$A$2:$G$31, 5, FALSE)</f>
        <v>#N/A</v>
      </c>
      <c r="AY1073" s="11" t="e">
        <f>VLOOKUP($C1073, 'Team Per G'!$A$2:$G$31, 4, FALSE)</f>
        <v>#N/A</v>
      </c>
      <c r="AZ1073" s="11" t="e">
        <f>VLOOKUP($C1073, Team_Batting___Dashboard[], 22, FALSE)/$AH1073</f>
        <v>#N/A</v>
      </c>
      <c r="BA1073" s="11" t="e">
        <f>VLOOKUP($C1073, 'FanGraphs - Team WAR Projected'!$B$2:$E$31, 4, FALSE)/162</f>
        <v>#N/A</v>
      </c>
      <c r="BB1073" s="11" t="e">
        <f t="shared" si="196"/>
        <v>#N/A</v>
      </c>
      <c r="BC1073" s="11" t="e">
        <f>VLOOKUP($C1073, FanGraphs_Standings[[Abbreviation]:[2024 Year to Date RS/G]], 6, FALSE)/$AH1073</f>
        <v>#N/A</v>
      </c>
      <c r="BD1073" s="11" t="e">
        <f>VLOOKUP($C1073, FanGraphs_Standings[[Abbreviation]:[2024 Projected Full Season RDif]], 19, FALSE)/162</f>
        <v>#N/A</v>
      </c>
      <c r="BE1073" s="11" t="e">
        <f t="shared" si="197"/>
        <v>#N/A</v>
      </c>
      <c r="BF1073" s="11" t="e">
        <f>VLOOKUP($C1073, FanGraphs_Standings[[Abbreviation]:[2024 Projected Full Season RDif]], 5, FALSE)</f>
        <v>#N/A</v>
      </c>
      <c r="BG1073" s="11" t="e">
        <f>VLOOKUP($C1073, FanGraphs_Standings[[Abbreviation]:[2024 Projected Full Season W%]], 18, FALSE)</f>
        <v>#N/A</v>
      </c>
      <c r="BH1073" s="11" t="e">
        <f t="shared" si="198"/>
        <v>#N/A</v>
      </c>
      <c r="BI1073" s="11" t="e">
        <f>VLOOKUP($C1073, 'Home Field Adv'!$A$2:$K$31, 11, FALSE)</f>
        <v>#N/A</v>
      </c>
      <c r="BL1073" s="12" t="str">
        <f t="shared" si="199"/>
        <v/>
      </c>
      <c r="BM1073" s="12" t="str">
        <f t="shared" si="202"/>
        <v/>
      </c>
      <c r="BN1073" s="12" t="str">
        <f t="shared" si="200"/>
        <v/>
      </c>
    </row>
    <row r="1074" spans="6:66" x14ac:dyDescent="0.45">
      <c r="F1074" s="11" t="e">
        <f>VLOOKUP($B1074, FanGraphs_Standings[[Abbreviation]:[2024 Year to Date G]], 2, FALSE)</f>
        <v>#N/A</v>
      </c>
      <c r="G1074" s="11" t="e">
        <f>_xlfn.IFNA(VLOOKUP($D1074, 'SP Per G'!$A$2:$D$1385, 3, FALSE),M1074)</f>
        <v>#N/A</v>
      </c>
      <c r="H1074" s="11" t="e">
        <f>IF(AND(ISNA(VLOOKUP($D1074, 'SP Per G'!$A$2:$D$1385, 4, FALSE)), ISTEXT($D1074)), G1074,IF(ISNA(VLOOKUP($D1074, 'SP Per G'!$A$2:$D$1385, 4, FALSE)), M1074, VLOOKUP($D1074, 'SP Per G'!$A$2:$D$1385, 4, FALSE)))</f>
        <v>#N/A</v>
      </c>
      <c r="I1074" s="11" t="e">
        <f t="shared" si="190"/>
        <v>#N/A</v>
      </c>
      <c r="J1074" s="11" t="e">
        <f>_xlfn.IFNA(VLOOKUP($D1074,Individual_Pitching___Dashboard[],18,FALSE),VLOOKUP(B1074,Team_Pitching___Dashboard[[Team]:[ERA]],17,FALSE))</f>
        <v>#N/A</v>
      </c>
      <c r="K1074" s="11" t="e">
        <f>_xlfn.IFNA(VLOOKUP($D1074, Individual_Pitching___Dashboard[], 20, FALSE), VLOOKUP(B1074,Team_Pitching___Dashboard[[Team]:[xFIP]],20,FALSE))</f>
        <v>#N/A</v>
      </c>
      <c r="L1074" s="11" t="e">
        <f>_xlfn.IFNA(VLOOKUP($D1074, Individual_Pitching___Advanced[], 21,FALSE), VLOOKUP(B1074, Team_Pitching___Advanced[], 20, FALSE))</f>
        <v>#N/A</v>
      </c>
      <c r="M1074" s="11" t="e">
        <f>VLOOKUP($B1074, 'Team Per G'!$A$2:$G$31, 7, FALSE)</f>
        <v>#N/A</v>
      </c>
      <c r="N1074" s="11" t="e">
        <f>VLOOKUP($B1074, 'FanGraphs - Team WAR Projected'!$B$2:$E$31, 3, FALSE)/162</f>
        <v>#N/A</v>
      </c>
      <c r="O1074" s="11" t="e">
        <f t="shared" si="191"/>
        <v>#N/A</v>
      </c>
      <c r="P1074" s="11" t="e">
        <f>VLOOKUP($B1074, Team_Pitching___Advanced[[Team]:[xFIP]], 19,FALSE)</f>
        <v>#N/A</v>
      </c>
      <c r="Q1074" s="11" t="e">
        <f>VLOOKUP($B1074, Team_Pitching___Advanced[], 20, FALSE)</f>
        <v>#N/A</v>
      </c>
      <c r="R1074" s="11" t="e">
        <f>VLOOKUP($B1074, Team_Batting___Dashboard[[Team]:[wOBA]], 16, FALSE)</f>
        <v>#N/A</v>
      </c>
      <c r="S1074" s="11" t="e">
        <f>VLOOKUP($B1074, Team_Batting___Advanced[[Team]:[OPS]], 9, FALSE)</f>
        <v>#N/A</v>
      </c>
      <c r="T1074" s="11" t="e">
        <f>VLOOKUP($B1074, Team_Batting___Advanced[], 19, FALSE)</f>
        <v>#N/A</v>
      </c>
      <c r="U1074" s="11" t="e">
        <f>VLOOKUP($B1074, 'Team Per G'!$A$2:$G$31, 3, FALSE)</f>
        <v>#N/A</v>
      </c>
      <c r="V1074" s="11" t="e">
        <f>VLOOKUP($B1074, 'Team Per G'!$A$2:$G$31, 5, FALSE)</f>
        <v>#N/A</v>
      </c>
      <c r="W1074" s="11" t="e">
        <f>VLOOKUP($B1074, 'Team Per G'!$A$2:$G$31, 4, FALSE)</f>
        <v>#N/A</v>
      </c>
      <c r="X1074" s="11" t="e">
        <f>VLOOKUP($B1074, Team_Batting___Dashboard[], 22, FALSE)/$F1074</f>
        <v>#N/A</v>
      </c>
      <c r="Y1074" s="11" t="e">
        <f>VLOOKUP($B1074, 'FanGraphs - Team WAR Projected'!$B$2:$E$31, 4, FALSE)/162</f>
        <v>#N/A</v>
      </c>
      <c r="Z1074" s="11" t="e">
        <f t="shared" si="192"/>
        <v>#N/A</v>
      </c>
      <c r="AA1074" s="11" t="e">
        <f>VLOOKUP($B1074, FanGraphs_Standings[[Abbreviation]:[2024 Year to Date RS/G]], 6, FALSE)/$F1074</f>
        <v>#N/A</v>
      </c>
      <c r="AB1074" s="11" t="e">
        <f>VLOOKUP($B1074, FanGraphs_Standings[[Abbreviation]:[2024 Projected Full Season RDif]], 19, FALSE)/162</f>
        <v>#N/A</v>
      </c>
      <c r="AC1074" s="11" t="e">
        <f t="shared" si="201"/>
        <v>#N/A</v>
      </c>
      <c r="AD1074" s="11" t="e">
        <f>VLOOKUP($B1074, FanGraphs_Standings[[Abbreviation]:[2024 Projected Full Season RDif]], 5, FALSE)</f>
        <v>#N/A</v>
      </c>
      <c r="AE1074" s="11" t="e">
        <f>VLOOKUP($B1074, FanGraphs_Standings[[Abbreviation]:[2024 Projected Full Season W%]], 18, FALSE)</f>
        <v>#N/A</v>
      </c>
      <c r="AF1074" s="11" t="e">
        <f t="shared" si="193"/>
        <v>#N/A</v>
      </c>
      <c r="AG1074" s="11" t="e">
        <f>VLOOKUP($B1074, 'Home Field Adv'!$A$2:$I$31, 9, FALSE)</f>
        <v>#N/A</v>
      </c>
      <c r="AH1074" s="11" t="e">
        <f>VLOOKUP($C1074, FanGraphs_Standings[[Abbreviation]:[2024 Year to Date G]], 2, FALSE)</f>
        <v>#N/A</v>
      </c>
      <c r="AI1074" s="11" t="e">
        <f>_xlfn.IFNA(VLOOKUP($E1074, 'SP Per G'!$A$2:$D$1385, 3, FALSE), AO1074)</f>
        <v>#N/A</v>
      </c>
      <c r="AJ1074" s="11" t="e">
        <f>IF(AND(ISNA(VLOOKUP($E1074, 'SP Per G'!$A$2:$D$1385, 4, FALSE)), ISTEXT($E1074)), AI1074,IF(ISNA(VLOOKUP($E1074, 'SP Per G'!$A$2:$D$1385, 4, FALSE)), AO1074, VLOOKUP($E1074, 'SP Per G'!$A$2:$D$1385, 4, FALSE)))</f>
        <v>#N/A</v>
      </c>
      <c r="AK1074" s="11" t="e">
        <f t="shared" si="194"/>
        <v>#N/A</v>
      </c>
      <c r="AL1074" s="11" t="e">
        <f>_xlfn.IFNA(VLOOKUP($E1074, Individual_Pitching___Dashboard[], 18, FALSE), VLOOKUP($C1074,Team_Pitching___Advanced[[Team]:[SIERA]],16,FALSE))</f>
        <v>#N/A</v>
      </c>
      <c r="AM1074" s="11" t="e">
        <f>_xlfn.IFNA(VLOOKUP($E1074, Individual_Pitching___Dashboard[], 20, FALSE), VLOOKUP($C1074,Team_Pitching___Advanced[[Team]:[xFIP]],19,FALSE))</f>
        <v>#N/A</v>
      </c>
      <c r="AN1074" s="11" t="e">
        <f>_xlfn.IFNA(VLOOKUP($E1074,Individual_Pitching___Advanced[],21,FALSE),VLOOKUP($C1074,Team_Pitching___Advanced[[Team]:[SIERA]],20,FALSE))</f>
        <v>#N/A</v>
      </c>
      <c r="AO1074" s="11" t="e">
        <f>VLOOKUP($C1074, 'Team Per G'!$A$2:$G$31, 7, FALSE)</f>
        <v>#N/A</v>
      </c>
      <c r="AP1074" s="11" t="e">
        <f>VLOOKUP($C1074, 'FanGraphs - Team WAR Projected'!$B$2:$E$31, 3, FALSE)/162</f>
        <v>#N/A</v>
      </c>
      <c r="AQ1074" s="11" t="e">
        <f t="shared" si="195"/>
        <v>#N/A</v>
      </c>
      <c r="AR1074" s="11" t="e">
        <f>VLOOKUP($C1074, Team_Pitching___Advanced[[Team]:[xFIP]], 19,FALSE)</f>
        <v>#N/A</v>
      </c>
      <c r="AS1074" s="11" t="e">
        <f>VLOOKUP($C1074, Team_Pitching___Advanced[], 20, FALSE)</f>
        <v>#N/A</v>
      </c>
      <c r="AT1074" s="11" t="e">
        <f>VLOOKUP($C1074, Team_Batting___Dashboard[[Team]:[wOBA]], 16, FALSE)</f>
        <v>#N/A</v>
      </c>
      <c r="AU1074" s="11" t="e">
        <f>VLOOKUP($C1074, Team_Batting___Advanced[[Team]:[OPS]], 9, FALSE)</f>
        <v>#N/A</v>
      </c>
      <c r="AV1074" s="11" t="e">
        <f>VLOOKUP($C1074, Team_Batting___Advanced[], 19, FALSE)</f>
        <v>#N/A</v>
      </c>
      <c r="AW1074" s="11" t="e">
        <f>VLOOKUP($C1074, 'Team Per G'!$A$2:$G$31, 3, FALSE)</f>
        <v>#N/A</v>
      </c>
      <c r="AX1074" s="11" t="e">
        <f>VLOOKUP($C1074, 'Team Per G'!$A$2:$G$31, 5, FALSE)</f>
        <v>#N/A</v>
      </c>
      <c r="AY1074" s="11" t="e">
        <f>VLOOKUP($C1074, 'Team Per G'!$A$2:$G$31, 4, FALSE)</f>
        <v>#N/A</v>
      </c>
      <c r="AZ1074" s="11" t="e">
        <f>VLOOKUP($C1074, Team_Batting___Dashboard[], 22, FALSE)/$AH1074</f>
        <v>#N/A</v>
      </c>
      <c r="BA1074" s="11" t="e">
        <f>VLOOKUP($C1074, 'FanGraphs - Team WAR Projected'!$B$2:$E$31, 4, FALSE)/162</f>
        <v>#N/A</v>
      </c>
      <c r="BB1074" s="11" t="e">
        <f t="shared" si="196"/>
        <v>#N/A</v>
      </c>
      <c r="BC1074" s="11" t="e">
        <f>VLOOKUP($C1074, FanGraphs_Standings[[Abbreviation]:[2024 Year to Date RS/G]], 6, FALSE)/$AH1074</f>
        <v>#N/A</v>
      </c>
      <c r="BD1074" s="11" t="e">
        <f>VLOOKUP($C1074, FanGraphs_Standings[[Abbreviation]:[2024 Projected Full Season RDif]], 19, FALSE)/162</f>
        <v>#N/A</v>
      </c>
      <c r="BE1074" s="11" t="e">
        <f t="shared" si="197"/>
        <v>#N/A</v>
      </c>
      <c r="BF1074" s="11" t="e">
        <f>VLOOKUP($C1074, FanGraphs_Standings[[Abbreviation]:[2024 Projected Full Season RDif]], 5, FALSE)</f>
        <v>#N/A</v>
      </c>
      <c r="BG1074" s="11" t="e">
        <f>VLOOKUP($C1074, FanGraphs_Standings[[Abbreviation]:[2024 Projected Full Season W%]], 18, FALSE)</f>
        <v>#N/A</v>
      </c>
      <c r="BH1074" s="11" t="e">
        <f t="shared" si="198"/>
        <v>#N/A</v>
      </c>
      <c r="BI1074" s="11" t="e">
        <f>VLOOKUP($C1074, 'Home Field Adv'!$A$2:$K$31, 11, FALSE)</f>
        <v>#N/A</v>
      </c>
      <c r="BL1074" s="12" t="str">
        <f t="shared" si="199"/>
        <v/>
      </c>
      <c r="BM1074" s="12" t="str">
        <f t="shared" si="202"/>
        <v/>
      </c>
      <c r="BN1074" s="12" t="str">
        <f t="shared" si="200"/>
        <v/>
      </c>
    </row>
    <row r="1075" spans="6:66" x14ac:dyDescent="0.45">
      <c r="F1075" s="11" t="e">
        <f>VLOOKUP($B1075, FanGraphs_Standings[[Abbreviation]:[2024 Year to Date G]], 2, FALSE)</f>
        <v>#N/A</v>
      </c>
      <c r="G1075" s="11" t="e">
        <f>_xlfn.IFNA(VLOOKUP($D1075, 'SP Per G'!$A$2:$D$1385, 3, FALSE),M1075)</f>
        <v>#N/A</v>
      </c>
      <c r="H1075" s="11" t="e">
        <f>IF(AND(ISNA(VLOOKUP($D1075, 'SP Per G'!$A$2:$D$1385, 4, FALSE)), ISTEXT($D1075)), G1075,IF(ISNA(VLOOKUP($D1075, 'SP Per G'!$A$2:$D$1385, 4, FALSE)), M1075, VLOOKUP($D1075, 'SP Per G'!$A$2:$D$1385, 4, FALSE)))</f>
        <v>#N/A</v>
      </c>
      <c r="I1075" s="11" t="e">
        <f t="shared" si="190"/>
        <v>#N/A</v>
      </c>
      <c r="J1075" s="11" t="e">
        <f>_xlfn.IFNA(VLOOKUP($D1075,Individual_Pitching___Dashboard[],18,FALSE),VLOOKUP(B1075,Team_Pitching___Dashboard[[Team]:[ERA]],17,FALSE))</f>
        <v>#N/A</v>
      </c>
      <c r="K1075" s="11" t="e">
        <f>_xlfn.IFNA(VLOOKUP($D1075, Individual_Pitching___Dashboard[], 20, FALSE), VLOOKUP(B1075,Team_Pitching___Dashboard[[Team]:[xFIP]],20,FALSE))</f>
        <v>#N/A</v>
      </c>
      <c r="L1075" s="11" t="e">
        <f>_xlfn.IFNA(VLOOKUP($D1075, Individual_Pitching___Advanced[], 21,FALSE), VLOOKUP(B1075, Team_Pitching___Advanced[], 20, FALSE))</f>
        <v>#N/A</v>
      </c>
      <c r="M1075" s="11" t="e">
        <f>VLOOKUP($B1075, 'Team Per G'!$A$2:$G$31, 7, FALSE)</f>
        <v>#N/A</v>
      </c>
      <c r="N1075" s="11" t="e">
        <f>VLOOKUP($B1075, 'FanGraphs - Team WAR Projected'!$B$2:$E$31, 3, FALSE)/162</f>
        <v>#N/A</v>
      </c>
      <c r="O1075" s="11" t="e">
        <f t="shared" si="191"/>
        <v>#N/A</v>
      </c>
      <c r="P1075" s="11" t="e">
        <f>VLOOKUP($B1075, Team_Pitching___Advanced[[Team]:[xFIP]], 19,FALSE)</f>
        <v>#N/A</v>
      </c>
      <c r="Q1075" s="11" t="e">
        <f>VLOOKUP($B1075, Team_Pitching___Advanced[], 20, FALSE)</f>
        <v>#N/A</v>
      </c>
      <c r="R1075" s="11" t="e">
        <f>VLOOKUP($B1075, Team_Batting___Dashboard[[Team]:[wOBA]], 16, FALSE)</f>
        <v>#N/A</v>
      </c>
      <c r="S1075" s="11" t="e">
        <f>VLOOKUP($B1075, Team_Batting___Advanced[[Team]:[OPS]], 9, FALSE)</f>
        <v>#N/A</v>
      </c>
      <c r="T1075" s="11" t="e">
        <f>VLOOKUP($B1075, Team_Batting___Advanced[], 19, FALSE)</f>
        <v>#N/A</v>
      </c>
      <c r="U1075" s="11" t="e">
        <f>VLOOKUP($B1075, 'Team Per G'!$A$2:$G$31, 3, FALSE)</f>
        <v>#N/A</v>
      </c>
      <c r="V1075" s="11" t="e">
        <f>VLOOKUP($B1075, 'Team Per G'!$A$2:$G$31, 5, FALSE)</f>
        <v>#N/A</v>
      </c>
      <c r="W1075" s="11" t="e">
        <f>VLOOKUP($B1075, 'Team Per G'!$A$2:$G$31, 4, FALSE)</f>
        <v>#N/A</v>
      </c>
      <c r="X1075" s="11" t="e">
        <f>VLOOKUP($B1075, Team_Batting___Dashboard[], 22, FALSE)/$F1075</f>
        <v>#N/A</v>
      </c>
      <c r="Y1075" s="11" t="e">
        <f>VLOOKUP($B1075, 'FanGraphs - Team WAR Projected'!$B$2:$E$31, 4, FALSE)/162</f>
        <v>#N/A</v>
      </c>
      <c r="Z1075" s="11" t="e">
        <f t="shared" si="192"/>
        <v>#N/A</v>
      </c>
      <c r="AA1075" s="11" t="e">
        <f>VLOOKUP($B1075, FanGraphs_Standings[[Abbreviation]:[2024 Year to Date RS/G]], 6, FALSE)/$F1075</f>
        <v>#N/A</v>
      </c>
      <c r="AB1075" s="11" t="e">
        <f>VLOOKUP($B1075, FanGraphs_Standings[[Abbreviation]:[2024 Projected Full Season RDif]], 19, FALSE)/162</f>
        <v>#N/A</v>
      </c>
      <c r="AC1075" s="11" t="e">
        <f t="shared" si="201"/>
        <v>#N/A</v>
      </c>
      <c r="AD1075" s="11" t="e">
        <f>VLOOKUP($B1075, FanGraphs_Standings[[Abbreviation]:[2024 Projected Full Season RDif]], 5, FALSE)</f>
        <v>#N/A</v>
      </c>
      <c r="AE1075" s="11" t="e">
        <f>VLOOKUP($B1075, FanGraphs_Standings[[Abbreviation]:[2024 Projected Full Season W%]], 18, FALSE)</f>
        <v>#N/A</v>
      </c>
      <c r="AF1075" s="11" t="e">
        <f t="shared" si="193"/>
        <v>#N/A</v>
      </c>
      <c r="AG1075" s="11" t="e">
        <f>VLOOKUP($B1075, 'Home Field Adv'!$A$2:$I$31, 9, FALSE)</f>
        <v>#N/A</v>
      </c>
      <c r="AH1075" s="11" t="e">
        <f>VLOOKUP($C1075, FanGraphs_Standings[[Abbreviation]:[2024 Year to Date G]], 2, FALSE)</f>
        <v>#N/A</v>
      </c>
      <c r="AI1075" s="11" t="e">
        <f>_xlfn.IFNA(VLOOKUP($E1075, 'SP Per G'!$A$2:$D$1385, 3, FALSE), AO1075)</f>
        <v>#N/A</v>
      </c>
      <c r="AJ1075" s="11" t="e">
        <f>IF(AND(ISNA(VLOOKUP($E1075, 'SP Per G'!$A$2:$D$1385, 4, FALSE)), ISTEXT($E1075)), AI1075,IF(ISNA(VLOOKUP($E1075, 'SP Per G'!$A$2:$D$1385, 4, FALSE)), AO1075, VLOOKUP($E1075, 'SP Per G'!$A$2:$D$1385, 4, FALSE)))</f>
        <v>#N/A</v>
      </c>
      <c r="AK1075" s="11" t="e">
        <f t="shared" si="194"/>
        <v>#N/A</v>
      </c>
      <c r="AL1075" s="11" t="e">
        <f>_xlfn.IFNA(VLOOKUP($E1075, Individual_Pitching___Dashboard[], 18, FALSE), VLOOKUP($C1075,Team_Pitching___Advanced[[Team]:[SIERA]],16,FALSE))</f>
        <v>#N/A</v>
      </c>
      <c r="AM1075" s="11" t="e">
        <f>_xlfn.IFNA(VLOOKUP($E1075, Individual_Pitching___Dashboard[], 20, FALSE), VLOOKUP($C1075,Team_Pitching___Advanced[[Team]:[xFIP]],19,FALSE))</f>
        <v>#N/A</v>
      </c>
      <c r="AN1075" s="11" t="e">
        <f>_xlfn.IFNA(VLOOKUP($E1075,Individual_Pitching___Advanced[],21,FALSE),VLOOKUP($C1075,Team_Pitching___Advanced[[Team]:[SIERA]],20,FALSE))</f>
        <v>#N/A</v>
      </c>
      <c r="AO1075" s="11" t="e">
        <f>VLOOKUP($C1075, 'Team Per G'!$A$2:$G$31, 7, FALSE)</f>
        <v>#N/A</v>
      </c>
      <c r="AP1075" s="11" t="e">
        <f>VLOOKUP($C1075, 'FanGraphs - Team WAR Projected'!$B$2:$E$31, 3, FALSE)/162</f>
        <v>#N/A</v>
      </c>
      <c r="AQ1075" s="11" t="e">
        <f t="shared" si="195"/>
        <v>#N/A</v>
      </c>
      <c r="AR1075" s="11" t="e">
        <f>VLOOKUP($C1075, Team_Pitching___Advanced[[Team]:[xFIP]], 19,FALSE)</f>
        <v>#N/A</v>
      </c>
      <c r="AS1075" s="11" t="e">
        <f>VLOOKUP($C1075, Team_Pitching___Advanced[], 20, FALSE)</f>
        <v>#N/A</v>
      </c>
      <c r="AT1075" s="11" t="e">
        <f>VLOOKUP($C1075, Team_Batting___Dashboard[[Team]:[wOBA]], 16, FALSE)</f>
        <v>#N/A</v>
      </c>
      <c r="AU1075" s="11" t="e">
        <f>VLOOKUP($C1075, Team_Batting___Advanced[[Team]:[OPS]], 9, FALSE)</f>
        <v>#N/A</v>
      </c>
      <c r="AV1075" s="11" t="e">
        <f>VLOOKUP($C1075, Team_Batting___Advanced[], 19, FALSE)</f>
        <v>#N/A</v>
      </c>
      <c r="AW1075" s="11" t="e">
        <f>VLOOKUP($C1075, 'Team Per G'!$A$2:$G$31, 3, FALSE)</f>
        <v>#N/A</v>
      </c>
      <c r="AX1075" s="11" t="e">
        <f>VLOOKUP($C1075, 'Team Per G'!$A$2:$G$31, 5, FALSE)</f>
        <v>#N/A</v>
      </c>
      <c r="AY1075" s="11" t="e">
        <f>VLOOKUP($C1075, 'Team Per G'!$A$2:$G$31, 4, FALSE)</f>
        <v>#N/A</v>
      </c>
      <c r="AZ1075" s="11" t="e">
        <f>VLOOKUP($C1075, Team_Batting___Dashboard[], 22, FALSE)/$AH1075</f>
        <v>#N/A</v>
      </c>
      <c r="BA1075" s="11" t="e">
        <f>VLOOKUP($C1075, 'FanGraphs - Team WAR Projected'!$B$2:$E$31, 4, FALSE)/162</f>
        <v>#N/A</v>
      </c>
      <c r="BB1075" s="11" t="e">
        <f t="shared" si="196"/>
        <v>#N/A</v>
      </c>
      <c r="BC1075" s="11" t="e">
        <f>VLOOKUP($C1075, FanGraphs_Standings[[Abbreviation]:[2024 Year to Date RS/G]], 6, FALSE)/$AH1075</f>
        <v>#N/A</v>
      </c>
      <c r="BD1075" s="11" t="e">
        <f>VLOOKUP($C1075, FanGraphs_Standings[[Abbreviation]:[2024 Projected Full Season RDif]], 19, FALSE)/162</f>
        <v>#N/A</v>
      </c>
      <c r="BE1075" s="11" t="e">
        <f t="shared" si="197"/>
        <v>#N/A</v>
      </c>
      <c r="BF1075" s="11" t="e">
        <f>VLOOKUP($C1075, FanGraphs_Standings[[Abbreviation]:[2024 Projected Full Season RDif]], 5, FALSE)</f>
        <v>#N/A</v>
      </c>
      <c r="BG1075" s="11" t="e">
        <f>VLOOKUP($C1075, FanGraphs_Standings[[Abbreviation]:[2024 Projected Full Season W%]], 18, FALSE)</f>
        <v>#N/A</v>
      </c>
      <c r="BH1075" s="11" t="e">
        <f t="shared" si="198"/>
        <v>#N/A</v>
      </c>
      <c r="BI1075" s="11" t="e">
        <f>VLOOKUP($C1075, 'Home Field Adv'!$A$2:$K$31, 11, FALSE)</f>
        <v>#N/A</v>
      </c>
      <c r="BL1075" s="12" t="str">
        <f t="shared" si="199"/>
        <v/>
      </c>
      <c r="BM1075" s="12" t="str">
        <f t="shared" si="202"/>
        <v/>
      </c>
      <c r="BN1075" s="12" t="str">
        <f t="shared" si="200"/>
        <v/>
      </c>
    </row>
    <row r="1076" spans="6:66" x14ac:dyDescent="0.45">
      <c r="F1076" s="11" t="e">
        <f>VLOOKUP($B1076, FanGraphs_Standings[[Abbreviation]:[2024 Year to Date G]], 2, FALSE)</f>
        <v>#N/A</v>
      </c>
      <c r="G1076" s="11" t="e">
        <f>_xlfn.IFNA(VLOOKUP($D1076, 'SP Per G'!$A$2:$D$1385, 3, FALSE),M1076)</f>
        <v>#N/A</v>
      </c>
      <c r="H1076" s="11" t="e">
        <f>IF(AND(ISNA(VLOOKUP($D1076, 'SP Per G'!$A$2:$D$1385, 4, FALSE)), ISTEXT($D1076)), G1076,IF(ISNA(VLOOKUP($D1076, 'SP Per G'!$A$2:$D$1385, 4, FALSE)), M1076, VLOOKUP($D1076, 'SP Per G'!$A$2:$D$1385, 4, FALSE)))</f>
        <v>#N/A</v>
      </c>
      <c r="I1076" s="11" t="e">
        <f t="shared" si="190"/>
        <v>#N/A</v>
      </c>
      <c r="J1076" s="11" t="e">
        <f>_xlfn.IFNA(VLOOKUP($D1076,Individual_Pitching___Dashboard[],18,FALSE),VLOOKUP(B1076,Team_Pitching___Dashboard[[Team]:[ERA]],17,FALSE))</f>
        <v>#N/A</v>
      </c>
      <c r="K1076" s="11" t="e">
        <f>_xlfn.IFNA(VLOOKUP($D1076, Individual_Pitching___Dashboard[], 20, FALSE), VLOOKUP(B1076,Team_Pitching___Dashboard[[Team]:[xFIP]],20,FALSE))</f>
        <v>#N/A</v>
      </c>
      <c r="L1076" s="11" t="e">
        <f>_xlfn.IFNA(VLOOKUP($D1076, Individual_Pitching___Advanced[], 21,FALSE), VLOOKUP(B1076, Team_Pitching___Advanced[], 20, FALSE))</f>
        <v>#N/A</v>
      </c>
      <c r="M1076" s="11" t="e">
        <f>VLOOKUP($B1076, 'Team Per G'!$A$2:$G$31, 7, FALSE)</f>
        <v>#N/A</v>
      </c>
      <c r="N1076" s="11" t="e">
        <f>VLOOKUP($B1076, 'FanGraphs - Team WAR Projected'!$B$2:$E$31, 3, FALSE)/162</f>
        <v>#N/A</v>
      </c>
      <c r="O1076" s="11" t="e">
        <f t="shared" si="191"/>
        <v>#N/A</v>
      </c>
      <c r="P1076" s="11" t="e">
        <f>VLOOKUP($B1076, Team_Pitching___Advanced[[Team]:[xFIP]], 19,FALSE)</f>
        <v>#N/A</v>
      </c>
      <c r="Q1076" s="11" t="e">
        <f>VLOOKUP($B1076, Team_Pitching___Advanced[], 20, FALSE)</f>
        <v>#N/A</v>
      </c>
      <c r="R1076" s="11" t="e">
        <f>VLOOKUP($B1076, Team_Batting___Dashboard[[Team]:[wOBA]], 16, FALSE)</f>
        <v>#N/A</v>
      </c>
      <c r="S1076" s="11" t="e">
        <f>VLOOKUP($B1076, Team_Batting___Advanced[[Team]:[OPS]], 9, FALSE)</f>
        <v>#N/A</v>
      </c>
      <c r="T1076" s="11" t="e">
        <f>VLOOKUP($B1076, Team_Batting___Advanced[], 19, FALSE)</f>
        <v>#N/A</v>
      </c>
      <c r="U1076" s="11" t="e">
        <f>VLOOKUP($B1076, 'Team Per G'!$A$2:$G$31, 3, FALSE)</f>
        <v>#N/A</v>
      </c>
      <c r="V1076" s="11" t="e">
        <f>VLOOKUP($B1076, 'Team Per G'!$A$2:$G$31, 5, FALSE)</f>
        <v>#N/A</v>
      </c>
      <c r="W1076" s="11" t="e">
        <f>VLOOKUP($B1076, 'Team Per G'!$A$2:$G$31, 4, FALSE)</f>
        <v>#N/A</v>
      </c>
      <c r="X1076" s="11" t="e">
        <f>VLOOKUP($B1076, Team_Batting___Dashboard[], 22, FALSE)/$F1076</f>
        <v>#N/A</v>
      </c>
      <c r="Y1076" s="11" t="e">
        <f>VLOOKUP($B1076, 'FanGraphs - Team WAR Projected'!$B$2:$E$31, 4, FALSE)/162</f>
        <v>#N/A</v>
      </c>
      <c r="Z1076" s="11" t="e">
        <f t="shared" si="192"/>
        <v>#N/A</v>
      </c>
      <c r="AA1076" s="11" t="e">
        <f>VLOOKUP($B1076, FanGraphs_Standings[[Abbreviation]:[2024 Year to Date RS/G]], 6, FALSE)/$F1076</f>
        <v>#N/A</v>
      </c>
      <c r="AB1076" s="11" t="e">
        <f>VLOOKUP($B1076, FanGraphs_Standings[[Abbreviation]:[2024 Projected Full Season RDif]], 19, FALSE)/162</f>
        <v>#N/A</v>
      </c>
      <c r="AC1076" s="11" t="e">
        <f t="shared" si="201"/>
        <v>#N/A</v>
      </c>
      <c r="AD1076" s="11" t="e">
        <f>VLOOKUP($B1076, FanGraphs_Standings[[Abbreviation]:[2024 Projected Full Season RDif]], 5, FALSE)</f>
        <v>#N/A</v>
      </c>
      <c r="AE1076" s="11" t="e">
        <f>VLOOKUP($B1076, FanGraphs_Standings[[Abbreviation]:[2024 Projected Full Season W%]], 18, FALSE)</f>
        <v>#N/A</v>
      </c>
      <c r="AF1076" s="11" t="e">
        <f t="shared" si="193"/>
        <v>#N/A</v>
      </c>
      <c r="AG1076" s="11" t="e">
        <f>VLOOKUP($B1076, 'Home Field Adv'!$A$2:$I$31, 9, FALSE)</f>
        <v>#N/A</v>
      </c>
      <c r="AH1076" s="11" t="e">
        <f>VLOOKUP($C1076, FanGraphs_Standings[[Abbreviation]:[2024 Year to Date G]], 2, FALSE)</f>
        <v>#N/A</v>
      </c>
      <c r="AI1076" s="11" t="e">
        <f>_xlfn.IFNA(VLOOKUP($E1076, 'SP Per G'!$A$2:$D$1385, 3, FALSE), AO1076)</f>
        <v>#N/A</v>
      </c>
      <c r="AJ1076" s="11" t="e">
        <f>IF(AND(ISNA(VLOOKUP($E1076, 'SP Per G'!$A$2:$D$1385, 4, FALSE)), ISTEXT($E1076)), AI1076,IF(ISNA(VLOOKUP($E1076, 'SP Per G'!$A$2:$D$1385, 4, FALSE)), AO1076, VLOOKUP($E1076, 'SP Per G'!$A$2:$D$1385, 4, FALSE)))</f>
        <v>#N/A</v>
      </c>
      <c r="AK1076" s="11" t="e">
        <f t="shared" si="194"/>
        <v>#N/A</v>
      </c>
      <c r="AL1076" s="11" t="e">
        <f>_xlfn.IFNA(VLOOKUP($E1076, Individual_Pitching___Dashboard[], 18, FALSE), VLOOKUP($C1076,Team_Pitching___Advanced[[Team]:[SIERA]],16,FALSE))</f>
        <v>#N/A</v>
      </c>
      <c r="AM1076" s="11" t="e">
        <f>_xlfn.IFNA(VLOOKUP($E1076, Individual_Pitching___Dashboard[], 20, FALSE), VLOOKUP($C1076,Team_Pitching___Advanced[[Team]:[xFIP]],19,FALSE))</f>
        <v>#N/A</v>
      </c>
      <c r="AN1076" s="11" t="e">
        <f>_xlfn.IFNA(VLOOKUP($E1076,Individual_Pitching___Advanced[],21,FALSE),VLOOKUP($C1076,Team_Pitching___Advanced[[Team]:[SIERA]],20,FALSE))</f>
        <v>#N/A</v>
      </c>
      <c r="AO1076" s="11" t="e">
        <f>VLOOKUP($C1076, 'Team Per G'!$A$2:$G$31, 7, FALSE)</f>
        <v>#N/A</v>
      </c>
      <c r="AP1076" s="11" t="e">
        <f>VLOOKUP($C1076, 'FanGraphs - Team WAR Projected'!$B$2:$E$31, 3, FALSE)/162</f>
        <v>#N/A</v>
      </c>
      <c r="AQ1076" s="11" t="e">
        <f t="shared" si="195"/>
        <v>#N/A</v>
      </c>
      <c r="AR1076" s="11" t="e">
        <f>VLOOKUP($C1076, Team_Pitching___Advanced[[Team]:[xFIP]], 19,FALSE)</f>
        <v>#N/A</v>
      </c>
      <c r="AS1076" s="11" t="e">
        <f>VLOOKUP($C1076, Team_Pitching___Advanced[], 20, FALSE)</f>
        <v>#N/A</v>
      </c>
      <c r="AT1076" s="11" t="e">
        <f>VLOOKUP($C1076, Team_Batting___Dashboard[[Team]:[wOBA]], 16, FALSE)</f>
        <v>#N/A</v>
      </c>
      <c r="AU1076" s="11" t="e">
        <f>VLOOKUP($C1076, Team_Batting___Advanced[[Team]:[OPS]], 9, FALSE)</f>
        <v>#N/A</v>
      </c>
      <c r="AV1076" s="11" t="e">
        <f>VLOOKUP($C1076, Team_Batting___Advanced[], 19, FALSE)</f>
        <v>#N/A</v>
      </c>
      <c r="AW1076" s="11" t="e">
        <f>VLOOKUP($C1076, 'Team Per G'!$A$2:$G$31, 3, FALSE)</f>
        <v>#N/A</v>
      </c>
      <c r="AX1076" s="11" t="e">
        <f>VLOOKUP($C1076, 'Team Per G'!$A$2:$G$31, 5, FALSE)</f>
        <v>#N/A</v>
      </c>
      <c r="AY1076" s="11" t="e">
        <f>VLOOKUP($C1076, 'Team Per G'!$A$2:$G$31, 4, FALSE)</f>
        <v>#N/A</v>
      </c>
      <c r="AZ1076" s="11" t="e">
        <f>VLOOKUP($C1076, Team_Batting___Dashboard[], 22, FALSE)/$AH1076</f>
        <v>#N/A</v>
      </c>
      <c r="BA1076" s="11" t="e">
        <f>VLOOKUP($C1076, 'FanGraphs - Team WAR Projected'!$B$2:$E$31, 4, FALSE)/162</f>
        <v>#N/A</v>
      </c>
      <c r="BB1076" s="11" t="e">
        <f t="shared" si="196"/>
        <v>#N/A</v>
      </c>
      <c r="BC1076" s="11" t="e">
        <f>VLOOKUP($C1076, FanGraphs_Standings[[Abbreviation]:[2024 Year to Date RS/G]], 6, FALSE)/$AH1076</f>
        <v>#N/A</v>
      </c>
      <c r="BD1076" s="11" t="e">
        <f>VLOOKUP($C1076, FanGraphs_Standings[[Abbreviation]:[2024 Projected Full Season RDif]], 19, FALSE)/162</f>
        <v>#N/A</v>
      </c>
      <c r="BE1076" s="11" t="e">
        <f t="shared" si="197"/>
        <v>#N/A</v>
      </c>
      <c r="BF1076" s="11" t="e">
        <f>VLOOKUP($C1076, FanGraphs_Standings[[Abbreviation]:[2024 Projected Full Season RDif]], 5, FALSE)</f>
        <v>#N/A</v>
      </c>
      <c r="BG1076" s="11" t="e">
        <f>VLOOKUP($C1076, FanGraphs_Standings[[Abbreviation]:[2024 Projected Full Season W%]], 18, FALSE)</f>
        <v>#N/A</v>
      </c>
      <c r="BH1076" s="11" t="e">
        <f t="shared" si="198"/>
        <v>#N/A</v>
      </c>
      <c r="BI1076" s="11" t="e">
        <f>VLOOKUP($C1076, 'Home Field Adv'!$A$2:$K$31, 11, FALSE)</f>
        <v>#N/A</v>
      </c>
      <c r="BL1076" s="12" t="str">
        <f t="shared" si="199"/>
        <v/>
      </c>
      <c r="BM1076" s="12" t="str">
        <f t="shared" si="202"/>
        <v/>
      </c>
      <c r="BN1076" s="12" t="str">
        <f t="shared" si="200"/>
        <v/>
      </c>
    </row>
    <row r="1077" spans="6:66" x14ac:dyDescent="0.45">
      <c r="F1077" s="11" t="e">
        <f>VLOOKUP($B1077, FanGraphs_Standings[[Abbreviation]:[2024 Year to Date G]], 2, FALSE)</f>
        <v>#N/A</v>
      </c>
      <c r="G1077" s="11" t="e">
        <f>_xlfn.IFNA(VLOOKUP($D1077, 'SP Per G'!$A$2:$D$1385, 3, FALSE),M1077)</f>
        <v>#N/A</v>
      </c>
      <c r="H1077" s="11" t="e">
        <f>IF(AND(ISNA(VLOOKUP($D1077, 'SP Per G'!$A$2:$D$1385, 4, FALSE)), ISTEXT($D1077)), G1077,IF(ISNA(VLOOKUP($D1077, 'SP Per G'!$A$2:$D$1385, 4, FALSE)), M1077, VLOOKUP($D1077, 'SP Per G'!$A$2:$D$1385, 4, FALSE)))</f>
        <v>#N/A</v>
      </c>
      <c r="I1077" s="11" t="e">
        <f t="shared" si="190"/>
        <v>#N/A</v>
      </c>
      <c r="J1077" s="11" t="e">
        <f>_xlfn.IFNA(VLOOKUP($D1077,Individual_Pitching___Dashboard[],18,FALSE),VLOOKUP(B1077,Team_Pitching___Dashboard[[Team]:[ERA]],17,FALSE))</f>
        <v>#N/A</v>
      </c>
      <c r="K1077" s="11" t="e">
        <f>_xlfn.IFNA(VLOOKUP($D1077, Individual_Pitching___Dashboard[], 20, FALSE), VLOOKUP(B1077,Team_Pitching___Dashboard[[Team]:[xFIP]],20,FALSE))</f>
        <v>#N/A</v>
      </c>
      <c r="L1077" s="11" t="e">
        <f>_xlfn.IFNA(VLOOKUP($D1077, Individual_Pitching___Advanced[], 21,FALSE), VLOOKUP(B1077, Team_Pitching___Advanced[], 20, FALSE))</f>
        <v>#N/A</v>
      </c>
      <c r="M1077" s="11" t="e">
        <f>VLOOKUP($B1077, 'Team Per G'!$A$2:$G$31, 7, FALSE)</f>
        <v>#N/A</v>
      </c>
      <c r="N1077" s="11" t="e">
        <f>VLOOKUP($B1077, 'FanGraphs - Team WAR Projected'!$B$2:$E$31, 3, FALSE)/162</f>
        <v>#N/A</v>
      </c>
      <c r="O1077" s="11" t="e">
        <f t="shared" si="191"/>
        <v>#N/A</v>
      </c>
      <c r="P1077" s="11" t="e">
        <f>VLOOKUP($B1077, Team_Pitching___Advanced[[Team]:[xFIP]], 19,FALSE)</f>
        <v>#N/A</v>
      </c>
      <c r="Q1077" s="11" t="e">
        <f>VLOOKUP($B1077, Team_Pitching___Advanced[], 20, FALSE)</f>
        <v>#N/A</v>
      </c>
      <c r="R1077" s="11" t="e">
        <f>VLOOKUP($B1077, Team_Batting___Dashboard[[Team]:[wOBA]], 16, FALSE)</f>
        <v>#N/A</v>
      </c>
      <c r="S1077" s="11" t="e">
        <f>VLOOKUP($B1077, Team_Batting___Advanced[[Team]:[OPS]], 9, FALSE)</f>
        <v>#N/A</v>
      </c>
      <c r="T1077" s="11" t="e">
        <f>VLOOKUP($B1077, Team_Batting___Advanced[], 19, FALSE)</f>
        <v>#N/A</v>
      </c>
      <c r="U1077" s="11" t="e">
        <f>VLOOKUP($B1077, 'Team Per G'!$A$2:$G$31, 3, FALSE)</f>
        <v>#N/A</v>
      </c>
      <c r="V1077" s="11" t="e">
        <f>VLOOKUP($B1077, 'Team Per G'!$A$2:$G$31, 5, FALSE)</f>
        <v>#N/A</v>
      </c>
      <c r="W1077" s="11" t="e">
        <f>VLOOKUP($B1077, 'Team Per G'!$A$2:$G$31, 4, FALSE)</f>
        <v>#N/A</v>
      </c>
      <c r="X1077" s="11" t="e">
        <f>VLOOKUP($B1077, Team_Batting___Dashboard[], 22, FALSE)/$F1077</f>
        <v>#N/A</v>
      </c>
      <c r="Y1077" s="11" t="e">
        <f>VLOOKUP($B1077, 'FanGraphs - Team WAR Projected'!$B$2:$E$31, 4, FALSE)/162</f>
        <v>#N/A</v>
      </c>
      <c r="Z1077" s="11" t="e">
        <f t="shared" si="192"/>
        <v>#N/A</v>
      </c>
      <c r="AA1077" s="11" t="e">
        <f>VLOOKUP($B1077, FanGraphs_Standings[[Abbreviation]:[2024 Year to Date RS/G]], 6, FALSE)/$F1077</f>
        <v>#N/A</v>
      </c>
      <c r="AB1077" s="11" t="e">
        <f>VLOOKUP($B1077, FanGraphs_Standings[[Abbreviation]:[2024 Projected Full Season RDif]], 19, FALSE)/162</f>
        <v>#N/A</v>
      </c>
      <c r="AC1077" s="11" t="e">
        <f t="shared" si="201"/>
        <v>#N/A</v>
      </c>
      <c r="AD1077" s="11" t="e">
        <f>VLOOKUP($B1077, FanGraphs_Standings[[Abbreviation]:[2024 Projected Full Season RDif]], 5, FALSE)</f>
        <v>#N/A</v>
      </c>
      <c r="AE1077" s="11" t="e">
        <f>VLOOKUP($B1077, FanGraphs_Standings[[Abbreviation]:[2024 Projected Full Season W%]], 18, FALSE)</f>
        <v>#N/A</v>
      </c>
      <c r="AF1077" s="11" t="e">
        <f t="shared" si="193"/>
        <v>#N/A</v>
      </c>
      <c r="AG1077" s="11" t="e">
        <f>VLOOKUP($B1077, 'Home Field Adv'!$A$2:$I$31, 9, FALSE)</f>
        <v>#N/A</v>
      </c>
      <c r="AH1077" s="11" t="e">
        <f>VLOOKUP($C1077, FanGraphs_Standings[[Abbreviation]:[2024 Year to Date G]], 2, FALSE)</f>
        <v>#N/A</v>
      </c>
      <c r="AI1077" s="11" t="e">
        <f>_xlfn.IFNA(VLOOKUP($E1077, 'SP Per G'!$A$2:$D$1385, 3, FALSE), AO1077)</f>
        <v>#N/A</v>
      </c>
      <c r="AJ1077" s="11" t="e">
        <f>IF(AND(ISNA(VLOOKUP($E1077, 'SP Per G'!$A$2:$D$1385, 4, FALSE)), ISTEXT($E1077)), AI1077,IF(ISNA(VLOOKUP($E1077, 'SP Per G'!$A$2:$D$1385, 4, FALSE)), AO1077, VLOOKUP($E1077, 'SP Per G'!$A$2:$D$1385, 4, FALSE)))</f>
        <v>#N/A</v>
      </c>
      <c r="AK1077" s="11" t="e">
        <f t="shared" si="194"/>
        <v>#N/A</v>
      </c>
      <c r="AL1077" s="11" t="e">
        <f>_xlfn.IFNA(VLOOKUP($E1077, Individual_Pitching___Dashboard[], 18, FALSE), VLOOKUP($C1077,Team_Pitching___Advanced[[Team]:[SIERA]],16,FALSE))</f>
        <v>#N/A</v>
      </c>
      <c r="AM1077" s="11" t="e">
        <f>_xlfn.IFNA(VLOOKUP($E1077, Individual_Pitching___Dashboard[], 20, FALSE), VLOOKUP($C1077,Team_Pitching___Advanced[[Team]:[xFIP]],19,FALSE))</f>
        <v>#N/A</v>
      </c>
      <c r="AN1077" s="11" t="e">
        <f>_xlfn.IFNA(VLOOKUP($E1077,Individual_Pitching___Advanced[],21,FALSE),VLOOKUP($C1077,Team_Pitching___Advanced[[Team]:[SIERA]],20,FALSE))</f>
        <v>#N/A</v>
      </c>
      <c r="AO1077" s="11" t="e">
        <f>VLOOKUP($C1077, 'Team Per G'!$A$2:$G$31, 7, FALSE)</f>
        <v>#N/A</v>
      </c>
      <c r="AP1077" s="11" t="e">
        <f>VLOOKUP($C1077, 'FanGraphs - Team WAR Projected'!$B$2:$E$31, 3, FALSE)/162</f>
        <v>#N/A</v>
      </c>
      <c r="AQ1077" s="11" t="e">
        <f t="shared" si="195"/>
        <v>#N/A</v>
      </c>
      <c r="AR1077" s="11" t="e">
        <f>VLOOKUP($C1077, Team_Pitching___Advanced[[Team]:[xFIP]], 19,FALSE)</f>
        <v>#N/A</v>
      </c>
      <c r="AS1077" s="11" t="e">
        <f>VLOOKUP($C1077, Team_Pitching___Advanced[], 20, FALSE)</f>
        <v>#N/A</v>
      </c>
      <c r="AT1077" s="11" t="e">
        <f>VLOOKUP($C1077, Team_Batting___Dashboard[[Team]:[wOBA]], 16, FALSE)</f>
        <v>#N/A</v>
      </c>
      <c r="AU1077" s="11" t="e">
        <f>VLOOKUP($C1077, Team_Batting___Advanced[[Team]:[OPS]], 9, FALSE)</f>
        <v>#N/A</v>
      </c>
      <c r="AV1077" s="11" t="e">
        <f>VLOOKUP($C1077, Team_Batting___Advanced[], 19, FALSE)</f>
        <v>#N/A</v>
      </c>
      <c r="AW1077" s="11" t="e">
        <f>VLOOKUP($C1077, 'Team Per G'!$A$2:$G$31, 3, FALSE)</f>
        <v>#N/A</v>
      </c>
      <c r="AX1077" s="11" t="e">
        <f>VLOOKUP($C1077, 'Team Per G'!$A$2:$G$31, 5, FALSE)</f>
        <v>#N/A</v>
      </c>
      <c r="AY1077" s="11" t="e">
        <f>VLOOKUP($C1077, 'Team Per G'!$A$2:$G$31, 4, FALSE)</f>
        <v>#N/A</v>
      </c>
      <c r="AZ1077" s="11" t="e">
        <f>VLOOKUP($C1077, Team_Batting___Dashboard[], 22, FALSE)/$AH1077</f>
        <v>#N/A</v>
      </c>
      <c r="BA1077" s="11" t="e">
        <f>VLOOKUP($C1077, 'FanGraphs - Team WAR Projected'!$B$2:$E$31, 4, FALSE)/162</f>
        <v>#N/A</v>
      </c>
      <c r="BB1077" s="11" t="e">
        <f t="shared" si="196"/>
        <v>#N/A</v>
      </c>
      <c r="BC1077" s="11" t="e">
        <f>VLOOKUP($C1077, FanGraphs_Standings[[Abbreviation]:[2024 Year to Date RS/G]], 6, FALSE)/$AH1077</f>
        <v>#N/A</v>
      </c>
      <c r="BD1077" s="11" t="e">
        <f>VLOOKUP($C1077, FanGraphs_Standings[[Abbreviation]:[2024 Projected Full Season RDif]], 19, FALSE)/162</f>
        <v>#N/A</v>
      </c>
      <c r="BE1077" s="11" t="e">
        <f t="shared" si="197"/>
        <v>#N/A</v>
      </c>
      <c r="BF1077" s="11" t="e">
        <f>VLOOKUP($C1077, FanGraphs_Standings[[Abbreviation]:[2024 Projected Full Season RDif]], 5, FALSE)</f>
        <v>#N/A</v>
      </c>
      <c r="BG1077" s="11" t="e">
        <f>VLOOKUP($C1077, FanGraphs_Standings[[Abbreviation]:[2024 Projected Full Season W%]], 18, FALSE)</f>
        <v>#N/A</v>
      </c>
      <c r="BH1077" s="11" t="e">
        <f t="shared" si="198"/>
        <v>#N/A</v>
      </c>
      <c r="BI1077" s="11" t="e">
        <f>VLOOKUP($C1077, 'Home Field Adv'!$A$2:$K$31, 11, FALSE)</f>
        <v>#N/A</v>
      </c>
      <c r="BL1077" s="12" t="str">
        <f t="shared" si="199"/>
        <v/>
      </c>
      <c r="BM1077" s="12" t="str">
        <f t="shared" si="202"/>
        <v/>
      </c>
      <c r="BN1077" s="12" t="str">
        <f t="shared" si="200"/>
        <v/>
      </c>
    </row>
    <row r="1078" spans="6:66" x14ac:dyDescent="0.45">
      <c r="F1078" s="11" t="e">
        <f>VLOOKUP($B1078, FanGraphs_Standings[[Abbreviation]:[2024 Year to Date G]], 2, FALSE)</f>
        <v>#N/A</v>
      </c>
      <c r="G1078" s="11" t="e">
        <f>_xlfn.IFNA(VLOOKUP($D1078, 'SP Per G'!$A$2:$D$1385, 3, FALSE),M1078)</f>
        <v>#N/A</v>
      </c>
      <c r="H1078" s="11" t="e">
        <f>IF(AND(ISNA(VLOOKUP($D1078, 'SP Per G'!$A$2:$D$1385, 4, FALSE)), ISTEXT($D1078)), G1078,IF(ISNA(VLOOKUP($D1078, 'SP Per G'!$A$2:$D$1385, 4, FALSE)), M1078, VLOOKUP($D1078, 'SP Per G'!$A$2:$D$1385, 4, FALSE)))</f>
        <v>#N/A</v>
      </c>
      <c r="I1078" s="11" t="e">
        <f t="shared" si="190"/>
        <v>#N/A</v>
      </c>
      <c r="J1078" s="11" t="e">
        <f>_xlfn.IFNA(VLOOKUP($D1078,Individual_Pitching___Dashboard[],18,FALSE),VLOOKUP(B1078,Team_Pitching___Dashboard[[Team]:[ERA]],17,FALSE))</f>
        <v>#N/A</v>
      </c>
      <c r="K1078" s="11" t="e">
        <f>_xlfn.IFNA(VLOOKUP($D1078, Individual_Pitching___Dashboard[], 20, FALSE), VLOOKUP(B1078,Team_Pitching___Dashboard[[Team]:[xFIP]],20,FALSE))</f>
        <v>#N/A</v>
      </c>
      <c r="L1078" s="11" t="e">
        <f>_xlfn.IFNA(VLOOKUP($D1078, Individual_Pitching___Advanced[], 21,FALSE), VLOOKUP(B1078, Team_Pitching___Advanced[], 20, FALSE))</f>
        <v>#N/A</v>
      </c>
      <c r="M1078" s="11" t="e">
        <f>VLOOKUP($B1078, 'Team Per G'!$A$2:$G$31, 7, FALSE)</f>
        <v>#N/A</v>
      </c>
      <c r="N1078" s="11" t="e">
        <f>VLOOKUP($B1078, 'FanGraphs - Team WAR Projected'!$B$2:$E$31, 3, FALSE)/162</f>
        <v>#N/A</v>
      </c>
      <c r="O1078" s="11" t="e">
        <f t="shared" si="191"/>
        <v>#N/A</v>
      </c>
      <c r="P1078" s="11" t="e">
        <f>VLOOKUP($B1078, Team_Pitching___Advanced[[Team]:[xFIP]], 19,FALSE)</f>
        <v>#N/A</v>
      </c>
      <c r="Q1078" s="11" t="e">
        <f>VLOOKUP($B1078, Team_Pitching___Advanced[], 20, FALSE)</f>
        <v>#N/A</v>
      </c>
      <c r="R1078" s="11" t="e">
        <f>VLOOKUP($B1078, Team_Batting___Dashboard[[Team]:[wOBA]], 16, FALSE)</f>
        <v>#N/A</v>
      </c>
      <c r="S1078" s="11" t="e">
        <f>VLOOKUP($B1078, Team_Batting___Advanced[[Team]:[OPS]], 9, FALSE)</f>
        <v>#N/A</v>
      </c>
      <c r="T1078" s="11" t="e">
        <f>VLOOKUP($B1078, Team_Batting___Advanced[], 19, FALSE)</f>
        <v>#N/A</v>
      </c>
      <c r="U1078" s="11" t="e">
        <f>VLOOKUP($B1078, 'Team Per G'!$A$2:$G$31, 3, FALSE)</f>
        <v>#N/A</v>
      </c>
      <c r="V1078" s="11" t="e">
        <f>VLOOKUP($B1078, 'Team Per G'!$A$2:$G$31, 5, FALSE)</f>
        <v>#N/A</v>
      </c>
      <c r="W1078" s="11" t="e">
        <f>VLOOKUP($B1078, 'Team Per G'!$A$2:$G$31, 4, FALSE)</f>
        <v>#N/A</v>
      </c>
      <c r="X1078" s="11" t="e">
        <f>VLOOKUP($B1078, Team_Batting___Dashboard[], 22, FALSE)/$F1078</f>
        <v>#N/A</v>
      </c>
      <c r="Y1078" s="11" t="e">
        <f>VLOOKUP($B1078, 'FanGraphs - Team WAR Projected'!$B$2:$E$31, 4, FALSE)/162</f>
        <v>#N/A</v>
      </c>
      <c r="Z1078" s="11" t="e">
        <f t="shared" si="192"/>
        <v>#N/A</v>
      </c>
      <c r="AA1078" s="11" t="e">
        <f>VLOOKUP($B1078, FanGraphs_Standings[[Abbreviation]:[2024 Year to Date RS/G]], 6, FALSE)/$F1078</f>
        <v>#N/A</v>
      </c>
      <c r="AB1078" s="11" t="e">
        <f>VLOOKUP($B1078, FanGraphs_Standings[[Abbreviation]:[2024 Projected Full Season RDif]], 19, FALSE)/162</f>
        <v>#N/A</v>
      </c>
      <c r="AC1078" s="11" t="e">
        <f t="shared" si="201"/>
        <v>#N/A</v>
      </c>
      <c r="AD1078" s="11" t="e">
        <f>VLOOKUP($B1078, FanGraphs_Standings[[Abbreviation]:[2024 Projected Full Season RDif]], 5, FALSE)</f>
        <v>#N/A</v>
      </c>
      <c r="AE1078" s="11" t="e">
        <f>VLOOKUP($B1078, FanGraphs_Standings[[Abbreviation]:[2024 Projected Full Season W%]], 18, FALSE)</f>
        <v>#N/A</v>
      </c>
      <c r="AF1078" s="11" t="e">
        <f t="shared" si="193"/>
        <v>#N/A</v>
      </c>
      <c r="AG1078" s="11" t="e">
        <f>VLOOKUP($B1078, 'Home Field Adv'!$A$2:$I$31, 9, FALSE)</f>
        <v>#N/A</v>
      </c>
      <c r="AH1078" s="11" t="e">
        <f>VLOOKUP($C1078, FanGraphs_Standings[[Abbreviation]:[2024 Year to Date G]], 2, FALSE)</f>
        <v>#N/A</v>
      </c>
      <c r="AI1078" s="11" t="e">
        <f>_xlfn.IFNA(VLOOKUP($E1078, 'SP Per G'!$A$2:$D$1385, 3, FALSE), AO1078)</f>
        <v>#N/A</v>
      </c>
      <c r="AJ1078" s="11" t="e">
        <f>IF(AND(ISNA(VLOOKUP($E1078, 'SP Per G'!$A$2:$D$1385, 4, FALSE)), ISTEXT($E1078)), AI1078,IF(ISNA(VLOOKUP($E1078, 'SP Per G'!$A$2:$D$1385, 4, FALSE)), AO1078, VLOOKUP($E1078, 'SP Per G'!$A$2:$D$1385, 4, FALSE)))</f>
        <v>#N/A</v>
      </c>
      <c r="AK1078" s="11" t="e">
        <f t="shared" si="194"/>
        <v>#N/A</v>
      </c>
      <c r="AL1078" s="11" t="e">
        <f>_xlfn.IFNA(VLOOKUP($E1078, Individual_Pitching___Dashboard[], 18, FALSE), VLOOKUP($C1078,Team_Pitching___Advanced[[Team]:[SIERA]],16,FALSE))</f>
        <v>#N/A</v>
      </c>
      <c r="AM1078" s="11" t="e">
        <f>_xlfn.IFNA(VLOOKUP($E1078, Individual_Pitching___Dashboard[], 20, FALSE), VLOOKUP($C1078,Team_Pitching___Advanced[[Team]:[xFIP]],19,FALSE))</f>
        <v>#N/A</v>
      </c>
      <c r="AN1078" s="11" t="e">
        <f>_xlfn.IFNA(VLOOKUP($E1078,Individual_Pitching___Advanced[],21,FALSE),VLOOKUP($C1078,Team_Pitching___Advanced[[Team]:[SIERA]],20,FALSE))</f>
        <v>#N/A</v>
      </c>
      <c r="AO1078" s="11" t="e">
        <f>VLOOKUP($C1078, 'Team Per G'!$A$2:$G$31, 7, FALSE)</f>
        <v>#N/A</v>
      </c>
      <c r="AP1078" s="11" t="e">
        <f>VLOOKUP($C1078, 'FanGraphs - Team WAR Projected'!$B$2:$E$31, 3, FALSE)/162</f>
        <v>#N/A</v>
      </c>
      <c r="AQ1078" s="11" t="e">
        <f t="shared" si="195"/>
        <v>#N/A</v>
      </c>
      <c r="AR1078" s="11" t="e">
        <f>VLOOKUP($C1078, Team_Pitching___Advanced[[Team]:[xFIP]], 19,FALSE)</f>
        <v>#N/A</v>
      </c>
      <c r="AS1078" s="11" t="e">
        <f>VLOOKUP($C1078, Team_Pitching___Advanced[], 20, FALSE)</f>
        <v>#N/A</v>
      </c>
      <c r="AT1078" s="11" t="e">
        <f>VLOOKUP($C1078, Team_Batting___Dashboard[[Team]:[wOBA]], 16, FALSE)</f>
        <v>#N/A</v>
      </c>
      <c r="AU1078" s="11" t="e">
        <f>VLOOKUP($C1078, Team_Batting___Advanced[[Team]:[OPS]], 9, FALSE)</f>
        <v>#N/A</v>
      </c>
      <c r="AV1078" s="11" t="e">
        <f>VLOOKUP($C1078, Team_Batting___Advanced[], 19, FALSE)</f>
        <v>#N/A</v>
      </c>
      <c r="AW1078" s="11" t="e">
        <f>VLOOKUP($C1078, 'Team Per G'!$A$2:$G$31, 3, FALSE)</f>
        <v>#N/A</v>
      </c>
      <c r="AX1078" s="11" t="e">
        <f>VLOOKUP($C1078, 'Team Per G'!$A$2:$G$31, 5, FALSE)</f>
        <v>#N/A</v>
      </c>
      <c r="AY1078" s="11" t="e">
        <f>VLOOKUP($C1078, 'Team Per G'!$A$2:$G$31, 4, FALSE)</f>
        <v>#N/A</v>
      </c>
      <c r="AZ1078" s="11" t="e">
        <f>VLOOKUP($C1078, Team_Batting___Dashboard[], 22, FALSE)/$AH1078</f>
        <v>#N/A</v>
      </c>
      <c r="BA1078" s="11" t="e">
        <f>VLOOKUP($C1078, 'FanGraphs - Team WAR Projected'!$B$2:$E$31, 4, FALSE)/162</f>
        <v>#N/A</v>
      </c>
      <c r="BB1078" s="11" t="e">
        <f t="shared" si="196"/>
        <v>#N/A</v>
      </c>
      <c r="BC1078" s="11" t="e">
        <f>VLOOKUP($C1078, FanGraphs_Standings[[Abbreviation]:[2024 Year to Date RS/G]], 6, FALSE)/$AH1078</f>
        <v>#N/A</v>
      </c>
      <c r="BD1078" s="11" t="e">
        <f>VLOOKUP($C1078, FanGraphs_Standings[[Abbreviation]:[2024 Projected Full Season RDif]], 19, FALSE)/162</f>
        <v>#N/A</v>
      </c>
      <c r="BE1078" s="11" t="e">
        <f t="shared" si="197"/>
        <v>#N/A</v>
      </c>
      <c r="BF1078" s="11" t="e">
        <f>VLOOKUP($C1078, FanGraphs_Standings[[Abbreviation]:[2024 Projected Full Season RDif]], 5, FALSE)</f>
        <v>#N/A</v>
      </c>
      <c r="BG1078" s="11" t="e">
        <f>VLOOKUP($C1078, FanGraphs_Standings[[Abbreviation]:[2024 Projected Full Season W%]], 18, FALSE)</f>
        <v>#N/A</v>
      </c>
      <c r="BH1078" s="11" t="e">
        <f t="shared" si="198"/>
        <v>#N/A</v>
      </c>
      <c r="BI1078" s="11" t="e">
        <f>VLOOKUP($C1078, 'Home Field Adv'!$A$2:$K$31, 11, FALSE)</f>
        <v>#N/A</v>
      </c>
      <c r="BL1078" s="12" t="str">
        <f t="shared" si="199"/>
        <v/>
      </c>
      <c r="BM1078" s="12" t="str">
        <f t="shared" si="202"/>
        <v/>
      </c>
      <c r="BN1078" s="12" t="str">
        <f t="shared" si="200"/>
        <v/>
      </c>
    </row>
    <row r="1079" spans="6:66" x14ac:dyDescent="0.45">
      <c r="F1079" s="11" t="e">
        <f>VLOOKUP($B1079, FanGraphs_Standings[[Abbreviation]:[2024 Year to Date G]], 2, FALSE)</f>
        <v>#N/A</v>
      </c>
      <c r="G1079" s="11" t="e">
        <f>_xlfn.IFNA(VLOOKUP($D1079, 'SP Per G'!$A$2:$D$1385, 3, FALSE),M1079)</f>
        <v>#N/A</v>
      </c>
      <c r="H1079" s="11" t="e">
        <f>IF(AND(ISNA(VLOOKUP($D1079, 'SP Per G'!$A$2:$D$1385, 4, FALSE)), ISTEXT($D1079)), G1079,IF(ISNA(VLOOKUP($D1079, 'SP Per G'!$A$2:$D$1385, 4, FALSE)), M1079, VLOOKUP($D1079, 'SP Per G'!$A$2:$D$1385, 4, FALSE)))</f>
        <v>#N/A</v>
      </c>
      <c r="I1079" s="11" t="e">
        <f t="shared" si="190"/>
        <v>#N/A</v>
      </c>
      <c r="J1079" s="11" t="e">
        <f>_xlfn.IFNA(VLOOKUP($D1079,Individual_Pitching___Dashboard[],18,FALSE),VLOOKUP(B1079,Team_Pitching___Dashboard[[Team]:[ERA]],17,FALSE))</f>
        <v>#N/A</v>
      </c>
      <c r="K1079" s="11" t="e">
        <f>_xlfn.IFNA(VLOOKUP($D1079, Individual_Pitching___Dashboard[], 20, FALSE), VLOOKUP(B1079,Team_Pitching___Dashboard[[Team]:[xFIP]],20,FALSE))</f>
        <v>#N/A</v>
      </c>
      <c r="L1079" s="11" t="e">
        <f>_xlfn.IFNA(VLOOKUP($D1079, Individual_Pitching___Advanced[], 21,FALSE), VLOOKUP(B1079, Team_Pitching___Advanced[], 20, FALSE))</f>
        <v>#N/A</v>
      </c>
      <c r="M1079" s="11" t="e">
        <f>VLOOKUP($B1079, 'Team Per G'!$A$2:$G$31, 7, FALSE)</f>
        <v>#N/A</v>
      </c>
      <c r="N1079" s="11" t="e">
        <f>VLOOKUP($B1079, 'FanGraphs - Team WAR Projected'!$B$2:$E$31, 3, FALSE)/162</f>
        <v>#N/A</v>
      </c>
      <c r="O1079" s="11" t="e">
        <f t="shared" si="191"/>
        <v>#N/A</v>
      </c>
      <c r="P1079" s="11" t="e">
        <f>VLOOKUP($B1079, Team_Pitching___Advanced[[Team]:[xFIP]], 19,FALSE)</f>
        <v>#N/A</v>
      </c>
      <c r="Q1079" s="11" t="e">
        <f>VLOOKUP($B1079, Team_Pitching___Advanced[], 20, FALSE)</f>
        <v>#N/A</v>
      </c>
      <c r="R1079" s="11" t="e">
        <f>VLOOKUP($B1079, Team_Batting___Dashboard[[Team]:[wOBA]], 16, FALSE)</f>
        <v>#N/A</v>
      </c>
      <c r="S1079" s="11" t="e">
        <f>VLOOKUP($B1079, Team_Batting___Advanced[[Team]:[OPS]], 9, FALSE)</f>
        <v>#N/A</v>
      </c>
      <c r="T1079" s="11" t="e">
        <f>VLOOKUP($B1079, Team_Batting___Advanced[], 19, FALSE)</f>
        <v>#N/A</v>
      </c>
      <c r="U1079" s="11" t="e">
        <f>VLOOKUP($B1079, 'Team Per G'!$A$2:$G$31, 3, FALSE)</f>
        <v>#N/A</v>
      </c>
      <c r="V1079" s="11" t="e">
        <f>VLOOKUP($B1079, 'Team Per G'!$A$2:$G$31, 5, FALSE)</f>
        <v>#N/A</v>
      </c>
      <c r="W1079" s="11" t="e">
        <f>VLOOKUP($B1079, 'Team Per G'!$A$2:$G$31, 4, FALSE)</f>
        <v>#N/A</v>
      </c>
      <c r="X1079" s="11" t="e">
        <f>VLOOKUP($B1079, Team_Batting___Dashboard[], 22, FALSE)/$F1079</f>
        <v>#N/A</v>
      </c>
      <c r="Y1079" s="11" t="e">
        <f>VLOOKUP($B1079, 'FanGraphs - Team WAR Projected'!$B$2:$E$31, 4, FALSE)/162</f>
        <v>#N/A</v>
      </c>
      <c r="Z1079" s="11" t="e">
        <f t="shared" si="192"/>
        <v>#N/A</v>
      </c>
      <c r="AA1079" s="11" t="e">
        <f>VLOOKUP($B1079, FanGraphs_Standings[[Abbreviation]:[2024 Year to Date RS/G]], 6, FALSE)/$F1079</f>
        <v>#N/A</v>
      </c>
      <c r="AB1079" s="11" t="e">
        <f>VLOOKUP($B1079, FanGraphs_Standings[[Abbreviation]:[2024 Projected Full Season RDif]], 19, FALSE)/162</f>
        <v>#N/A</v>
      </c>
      <c r="AC1079" s="11" t="e">
        <f t="shared" si="201"/>
        <v>#N/A</v>
      </c>
      <c r="AD1079" s="11" t="e">
        <f>VLOOKUP($B1079, FanGraphs_Standings[[Abbreviation]:[2024 Projected Full Season RDif]], 5, FALSE)</f>
        <v>#N/A</v>
      </c>
      <c r="AE1079" s="11" t="e">
        <f>VLOOKUP($B1079, FanGraphs_Standings[[Abbreviation]:[2024 Projected Full Season W%]], 18, FALSE)</f>
        <v>#N/A</v>
      </c>
      <c r="AF1079" s="11" t="e">
        <f t="shared" si="193"/>
        <v>#N/A</v>
      </c>
      <c r="AG1079" s="11" t="e">
        <f>VLOOKUP($B1079, 'Home Field Adv'!$A$2:$I$31, 9, FALSE)</f>
        <v>#N/A</v>
      </c>
      <c r="AH1079" s="11" t="e">
        <f>VLOOKUP($C1079, FanGraphs_Standings[[Abbreviation]:[2024 Year to Date G]], 2, FALSE)</f>
        <v>#N/A</v>
      </c>
      <c r="AI1079" s="11" t="e">
        <f>_xlfn.IFNA(VLOOKUP($E1079, 'SP Per G'!$A$2:$D$1385, 3, FALSE), AO1079)</f>
        <v>#N/A</v>
      </c>
      <c r="AJ1079" s="11" t="e">
        <f>IF(AND(ISNA(VLOOKUP($E1079, 'SP Per G'!$A$2:$D$1385, 4, FALSE)), ISTEXT($E1079)), AI1079,IF(ISNA(VLOOKUP($E1079, 'SP Per G'!$A$2:$D$1385, 4, FALSE)), AO1079, VLOOKUP($E1079, 'SP Per G'!$A$2:$D$1385, 4, FALSE)))</f>
        <v>#N/A</v>
      </c>
      <c r="AK1079" s="11" t="e">
        <f t="shared" si="194"/>
        <v>#N/A</v>
      </c>
      <c r="AL1079" s="11" t="e">
        <f>_xlfn.IFNA(VLOOKUP($E1079, Individual_Pitching___Dashboard[], 18, FALSE), VLOOKUP($C1079,Team_Pitching___Advanced[[Team]:[SIERA]],16,FALSE))</f>
        <v>#N/A</v>
      </c>
      <c r="AM1079" s="11" t="e">
        <f>_xlfn.IFNA(VLOOKUP($E1079, Individual_Pitching___Dashboard[], 20, FALSE), VLOOKUP($C1079,Team_Pitching___Advanced[[Team]:[xFIP]],19,FALSE))</f>
        <v>#N/A</v>
      </c>
      <c r="AN1079" s="11" t="e">
        <f>_xlfn.IFNA(VLOOKUP($E1079,Individual_Pitching___Advanced[],21,FALSE),VLOOKUP($C1079,Team_Pitching___Advanced[[Team]:[SIERA]],20,FALSE))</f>
        <v>#N/A</v>
      </c>
      <c r="AO1079" s="11" t="e">
        <f>VLOOKUP($C1079, 'Team Per G'!$A$2:$G$31, 7, FALSE)</f>
        <v>#N/A</v>
      </c>
      <c r="AP1079" s="11" t="e">
        <f>VLOOKUP($C1079, 'FanGraphs - Team WAR Projected'!$B$2:$E$31, 3, FALSE)/162</f>
        <v>#N/A</v>
      </c>
      <c r="AQ1079" s="11" t="e">
        <f t="shared" si="195"/>
        <v>#N/A</v>
      </c>
      <c r="AR1079" s="11" t="e">
        <f>VLOOKUP($C1079, Team_Pitching___Advanced[[Team]:[xFIP]], 19,FALSE)</f>
        <v>#N/A</v>
      </c>
      <c r="AS1079" s="11" t="e">
        <f>VLOOKUP($C1079, Team_Pitching___Advanced[], 20, FALSE)</f>
        <v>#N/A</v>
      </c>
      <c r="AT1079" s="11" t="e">
        <f>VLOOKUP($C1079, Team_Batting___Dashboard[[Team]:[wOBA]], 16, FALSE)</f>
        <v>#N/A</v>
      </c>
      <c r="AU1079" s="11" t="e">
        <f>VLOOKUP($C1079, Team_Batting___Advanced[[Team]:[OPS]], 9, FALSE)</f>
        <v>#N/A</v>
      </c>
      <c r="AV1079" s="11" t="e">
        <f>VLOOKUP($C1079, Team_Batting___Advanced[], 19, FALSE)</f>
        <v>#N/A</v>
      </c>
      <c r="AW1079" s="11" t="e">
        <f>VLOOKUP($C1079, 'Team Per G'!$A$2:$G$31, 3, FALSE)</f>
        <v>#N/A</v>
      </c>
      <c r="AX1079" s="11" t="e">
        <f>VLOOKUP($C1079, 'Team Per G'!$A$2:$G$31, 5, FALSE)</f>
        <v>#N/A</v>
      </c>
      <c r="AY1079" s="11" t="e">
        <f>VLOOKUP($C1079, 'Team Per G'!$A$2:$G$31, 4, FALSE)</f>
        <v>#N/A</v>
      </c>
      <c r="AZ1079" s="11" t="e">
        <f>VLOOKUP($C1079, Team_Batting___Dashboard[], 22, FALSE)/$AH1079</f>
        <v>#N/A</v>
      </c>
      <c r="BA1079" s="11" t="e">
        <f>VLOOKUP($C1079, 'FanGraphs - Team WAR Projected'!$B$2:$E$31, 4, FALSE)/162</f>
        <v>#N/A</v>
      </c>
      <c r="BB1079" s="11" t="e">
        <f t="shared" si="196"/>
        <v>#N/A</v>
      </c>
      <c r="BC1079" s="11" t="e">
        <f>VLOOKUP($C1079, FanGraphs_Standings[[Abbreviation]:[2024 Year to Date RS/G]], 6, FALSE)/$AH1079</f>
        <v>#N/A</v>
      </c>
      <c r="BD1079" s="11" t="e">
        <f>VLOOKUP($C1079, FanGraphs_Standings[[Abbreviation]:[2024 Projected Full Season RDif]], 19, FALSE)/162</f>
        <v>#N/A</v>
      </c>
      <c r="BE1079" s="11" t="e">
        <f t="shared" si="197"/>
        <v>#N/A</v>
      </c>
      <c r="BF1079" s="11" t="e">
        <f>VLOOKUP($C1079, FanGraphs_Standings[[Abbreviation]:[2024 Projected Full Season RDif]], 5, FALSE)</f>
        <v>#N/A</v>
      </c>
      <c r="BG1079" s="11" t="e">
        <f>VLOOKUP($C1079, FanGraphs_Standings[[Abbreviation]:[2024 Projected Full Season W%]], 18, FALSE)</f>
        <v>#N/A</v>
      </c>
      <c r="BH1079" s="11" t="e">
        <f t="shared" si="198"/>
        <v>#N/A</v>
      </c>
      <c r="BI1079" s="11" t="e">
        <f>VLOOKUP($C1079, 'Home Field Adv'!$A$2:$K$31, 11, FALSE)</f>
        <v>#N/A</v>
      </c>
      <c r="BL1079" s="12" t="str">
        <f t="shared" si="199"/>
        <v/>
      </c>
      <c r="BM1079" s="12" t="str">
        <f t="shared" si="202"/>
        <v/>
      </c>
      <c r="BN1079" s="12" t="str">
        <f t="shared" si="200"/>
        <v/>
      </c>
    </row>
    <row r="1080" spans="6:66" x14ac:dyDescent="0.45">
      <c r="F1080" s="11" t="e">
        <f>VLOOKUP($B1080, FanGraphs_Standings[[Abbreviation]:[2024 Year to Date G]], 2, FALSE)</f>
        <v>#N/A</v>
      </c>
      <c r="G1080" s="11" t="e">
        <f>_xlfn.IFNA(VLOOKUP($D1080, 'SP Per G'!$A$2:$D$1385, 3, FALSE),M1080)</f>
        <v>#N/A</v>
      </c>
      <c r="H1080" s="11" t="e">
        <f>IF(AND(ISNA(VLOOKUP($D1080, 'SP Per G'!$A$2:$D$1385, 4, FALSE)), ISTEXT($D1080)), G1080,IF(ISNA(VLOOKUP($D1080, 'SP Per G'!$A$2:$D$1385, 4, FALSE)), M1080, VLOOKUP($D1080, 'SP Per G'!$A$2:$D$1385, 4, FALSE)))</f>
        <v>#N/A</v>
      </c>
      <c r="I1080" s="11" t="e">
        <f t="shared" si="190"/>
        <v>#N/A</v>
      </c>
      <c r="J1080" s="11" t="e">
        <f>_xlfn.IFNA(VLOOKUP($D1080,Individual_Pitching___Dashboard[],18,FALSE),VLOOKUP(B1080,Team_Pitching___Dashboard[[Team]:[ERA]],17,FALSE))</f>
        <v>#N/A</v>
      </c>
      <c r="K1080" s="11" t="e">
        <f>_xlfn.IFNA(VLOOKUP($D1080, Individual_Pitching___Dashboard[], 20, FALSE), VLOOKUP(B1080,Team_Pitching___Dashboard[[Team]:[xFIP]],20,FALSE))</f>
        <v>#N/A</v>
      </c>
      <c r="L1080" s="11" t="e">
        <f>_xlfn.IFNA(VLOOKUP($D1080, Individual_Pitching___Advanced[], 21,FALSE), VLOOKUP(B1080, Team_Pitching___Advanced[], 20, FALSE))</f>
        <v>#N/A</v>
      </c>
      <c r="M1080" s="11" t="e">
        <f>VLOOKUP($B1080, 'Team Per G'!$A$2:$G$31, 7, FALSE)</f>
        <v>#N/A</v>
      </c>
      <c r="N1080" s="11" t="e">
        <f>VLOOKUP($B1080, 'FanGraphs - Team WAR Projected'!$B$2:$E$31, 3, FALSE)/162</f>
        <v>#N/A</v>
      </c>
      <c r="O1080" s="11" t="e">
        <f t="shared" si="191"/>
        <v>#N/A</v>
      </c>
      <c r="P1080" s="11" t="e">
        <f>VLOOKUP($B1080, Team_Pitching___Advanced[[Team]:[xFIP]], 19,FALSE)</f>
        <v>#N/A</v>
      </c>
      <c r="Q1080" s="11" t="e">
        <f>VLOOKUP($B1080, Team_Pitching___Advanced[], 20, FALSE)</f>
        <v>#N/A</v>
      </c>
      <c r="R1080" s="11" t="e">
        <f>VLOOKUP($B1080, Team_Batting___Dashboard[[Team]:[wOBA]], 16, FALSE)</f>
        <v>#N/A</v>
      </c>
      <c r="S1080" s="11" t="e">
        <f>VLOOKUP($B1080, Team_Batting___Advanced[[Team]:[OPS]], 9, FALSE)</f>
        <v>#N/A</v>
      </c>
      <c r="T1080" s="11" t="e">
        <f>VLOOKUP($B1080, Team_Batting___Advanced[], 19, FALSE)</f>
        <v>#N/A</v>
      </c>
      <c r="U1080" s="11" t="e">
        <f>VLOOKUP($B1080, 'Team Per G'!$A$2:$G$31, 3, FALSE)</f>
        <v>#N/A</v>
      </c>
      <c r="V1080" s="11" t="e">
        <f>VLOOKUP($B1080, 'Team Per G'!$A$2:$G$31, 5, FALSE)</f>
        <v>#N/A</v>
      </c>
      <c r="W1080" s="11" t="e">
        <f>VLOOKUP($B1080, 'Team Per G'!$A$2:$G$31, 4, FALSE)</f>
        <v>#N/A</v>
      </c>
      <c r="X1080" s="11" t="e">
        <f>VLOOKUP($B1080, Team_Batting___Dashboard[], 22, FALSE)/$F1080</f>
        <v>#N/A</v>
      </c>
      <c r="Y1080" s="11" t="e">
        <f>VLOOKUP($B1080, 'FanGraphs - Team WAR Projected'!$B$2:$E$31, 4, FALSE)/162</f>
        <v>#N/A</v>
      </c>
      <c r="Z1080" s="11" t="e">
        <f t="shared" si="192"/>
        <v>#N/A</v>
      </c>
      <c r="AA1080" s="11" t="e">
        <f>VLOOKUP($B1080, FanGraphs_Standings[[Abbreviation]:[2024 Year to Date RS/G]], 6, FALSE)/$F1080</f>
        <v>#N/A</v>
      </c>
      <c r="AB1080" s="11" t="e">
        <f>VLOOKUP($B1080, FanGraphs_Standings[[Abbreviation]:[2024 Projected Full Season RDif]], 19, FALSE)/162</f>
        <v>#N/A</v>
      </c>
      <c r="AC1080" s="11" t="e">
        <f t="shared" si="201"/>
        <v>#N/A</v>
      </c>
      <c r="AD1080" s="11" t="e">
        <f>VLOOKUP($B1080, FanGraphs_Standings[[Abbreviation]:[2024 Projected Full Season RDif]], 5, FALSE)</f>
        <v>#N/A</v>
      </c>
      <c r="AE1080" s="11" t="e">
        <f>VLOOKUP($B1080, FanGraphs_Standings[[Abbreviation]:[2024 Projected Full Season W%]], 18, FALSE)</f>
        <v>#N/A</v>
      </c>
      <c r="AF1080" s="11" t="e">
        <f t="shared" si="193"/>
        <v>#N/A</v>
      </c>
      <c r="AG1080" s="11" t="e">
        <f>VLOOKUP($B1080, 'Home Field Adv'!$A$2:$I$31, 9, FALSE)</f>
        <v>#N/A</v>
      </c>
      <c r="AH1080" s="11" t="e">
        <f>VLOOKUP($C1080, FanGraphs_Standings[[Abbreviation]:[2024 Year to Date G]], 2, FALSE)</f>
        <v>#N/A</v>
      </c>
      <c r="AI1080" s="11" t="e">
        <f>_xlfn.IFNA(VLOOKUP($E1080, 'SP Per G'!$A$2:$D$1385, 3, FALSE), AO1080)</f>
        <v>#N/A</v>
      </c>
      <c r="AJ1080" s="11" t="e">
        <f>IF(AND(ISNA(VLOOKUP($E1080, 'SP Per G'!$A$2:$D$1385, 4, FALSE)), ISTEXT($E1080)), AI1080,IF(ISNA(VLOOKUP($E1080, 'SP Per G'!$A$2:$D$1385, 4, FALSE)), AO1080, VLOOKUP($E1080, 'SP Per G'!$A$2:$D$1385, 4, FALSE)))</f>
        <v>#N/A</v>
      </c>
      <c r="AK1080" s="11" t="e">
        <f t="shared" si="194"/>
        <v>#N/A</v>
      </c>
      <c r="AL1080" s="11" t="e">
        <f>_xlfn.IFNA(VLOOKUP($E1080, Individual_Pitching___Dashboard[], 18, FALSE), VLOOKUP($C1080,Team_Pitching___Advanced[[Team]:[SIERA]],16,FALSE))</f>
        <v>#N/A</v>
      </c>
      <c r="AM1080" s="11" t="e">
        <f>_xlfn.IFNA(VLOOKUP($E1080, Individual_Pitching___Dashboard[], 20, FALSE), VLOOKUP($C1080,Team_Pitching___Advanced[[Team]:[xFIP]],19,FALSE))</f>
        <v>#N/A</v>
      </c>
      <c r="AN1080" s="11" t="e">
        <f>_xlfn.IFNA(VLOOKUP($E1080,Individual_Pitching___Advanced[],21,FALSE),VLOOKUP($C1080,Team_Pitching___Advanced[[Team]:[SIERA]],20,FALSE))</f>
        <v>#N/A</v>
      </c>
      <c r="AO1080" s="11" t="e">
        <f>VLOOKUP($C1080, 'Team Per G'!$A$2:$G$31, 7, FALSE)</f>
        <v>#N/A</v>
      </c>
      <c r="AP1080" s="11" t="e">
        <f>VLOOKUP($C1080, 'FanGraphs - Team WAR Projected'!$B$2:$E$31, 3, FALSE)/162</f>
        <v>#N/A</v>
      </c>
      <c r="AQ1080" s="11" t="e">
        <f t="shared" si="195"/>
        <v>#N/A</v>
      </c>
      <c r="AR1080" s="11" t="e">
        <f>VLOOKUP($C1080, Team_Pitching___Advanced[[Team]:[xFIP]], 19,FALSE)</f>
        <v>#N/A</v>
      </c>
      <c r="AS1080" s="11" t="e">
        <f>VLOOKUP($C1080, Team_Pitching___Advanced[], 20, FALSE)</f>
        <v>#N/A</v>
      </c>
      <c r="AT1080" s="11" t="e">
        <f>VLOOKUP($C1080, Team_Batting___Dashboard[[Team]:[wOBA]], 16, FALSE)</f>
        <v>#N/A</v>
      </c>
      <c r="AU1080" s="11" t="e">
        <f>VLOOKUP($C1080, Team_Batting___Advanced[[Team]:[OPS]], 9, FALSE)</f>
        <v>#N/A</v>
      </c>
      <c r="AV1080" s="11" t="e">
        <f>VLOOKUP($C1080, Team_Batting___Advanced[], 19, FALSE)</f>
        <v>#N/A</v>
      </c>
      <c r="AW1080" s="11" t="e">
        <f>VLOOKUP($C1080, 'Team Per G'!$A$2:$G$31, 3, FALSE)</f>
        <v>#N/A</v>
      </c>
      <c r="AX1080" s="11" t="e">
        <f>VLOOKUP($C1080, 'Team Per G'!$A$2:$G$31, 5, FALSE)</f>
        <v>#N/A</v>
      </c>
      <c r="AY1080" s="11" t="e">
        <f>VLOOKUP($C1080, 'Team Per G'!$A$2:$G$31, 4, FALSE)</f>
        <v>#N/A</v>
      </c>
      <c r="AZ1080" s="11" t="e">
        <f>VLOOKUP($C1080, Team_Batting___Dashboard[], 22, FALSE)/$AH1080</f>
        <v>#N/A</v>
      </c>
      <c r="BA1080" s="11" t="e">
        <f>VLOOKUP($C1080, 'FanGraphs - Team WAR Projected'!$B$2:$E$31, 4, FALSE)/162</f>
        <v>#N/A</v>
      </c>
      <c r="BB1080" s="11" t="e">
        <f t="shared" si="196"/>
        <v>#N/A</v>
      </c>
      <c r="BC1080" s="11" t="e">
        <f>VLOOKUP($C1080, FanGraphs_Standings[[Abbreviation]:[2024 Year to Date RS/G]], 6, FALSE)/$AH1080</f>
        <v>#N/A</v>
      </c>
      <c r="BD1080" s="11" t="e">
        <f>VLOOKUP($C1080, FanGraphs_Standings[[Abbreviation]:[2024 Projected Full Season RDif]], 19, FALSE)/162</f>
        <v>#N/A</v>
      </c>
      <c r="BE1080" s="11" t="e">
        <f t="shared" si="197"/>
        <v>#N/A</v>
      </c>
      <c r="BF1080" s="11" t="e">
        <f>VLOOKUP($C1080, FanGraphs_Standings[[Abbreviation]:[2024 Projected Full Season RDif]], 5, FALSE)</f>
        <v>#N/A</v>
      </c>
      <c r="BG1080" s="11" t="e">
        <f>VLOOKUP($C1080, FanGraphs_Standings[[Abbreviation]:[2024 Projected Full Season W%]], 18, FALSE)</f>
        <v>#N/A</v>
      </c>
      <c r="BH1080" s="11" t="e">
        <f t="shared" si="198"/>
        <v>#N/A</v>
      </c>
      <c r="BI1080" s="11" t="e">
        <f>VLOOKUP($C1080, 'Home Field Adv'!$A$2:$K$31, 11, FALSE)</f>
        <v>#N/A</v>
      </c>
      <c r="BL1080" s="12" t="str">
        <f t="shared" si="199"/>
        <v/>
      </c>
      <c r="BM1080" s="12" t="str">
        <f t="shared" si="202"/>
        <v/>
      </c>
      <c r="BN1080" s="12" t="str">
        <f t="shared" si="200"/>
        <v/>
      </c>
    </row>
    <row r="1081" spans="6:66" x14ac:dyDescent="0.45">
      <c r="F1081" s="11" t="e">
        <f>VLOOKUP($B1081, FanGraphs_Standings[[Abbreviation]:[2024 Year to Date G]], 2, FALSE)</f>
        <v>#N/A</v>
      </c>
      <c r="G1081" s="11" t="e">
        <f>_xlfn.IFNA(VLOOKUP($D1081, 'SP Per G'!$A$2:$D$1385, 3, FALSE),M1081)</f>
        <v>#N/A</v>
      </c>
      <c r="H1081" s="11" t="e">
        <f>IF(AND(ISNA(VLOOKUP($D1081, 'SP Per G'!$A$2:$D$1385, 4, FALSE)), ISTEXT($D1081)), G1081,IF(ISNA(VLOOKUP($D1081, 'SP Per G'!$A$2:$D$1385, 4, FALSE)), M1081, VLOOKUP($D1081, 'SP Per G'!$A$2:$D$1385, 4, FALSE)))</f>
        <v>#N/A</v>
      </c>
      <c r="I1081" s="11" t="e">
        <f t="shared" si="190"/>
        <v>#N/A</v>
      </c>
      <c r="J1081" s="11" t="e">
        <f>_xlfn.IFNA(VLOOKUP($D1081,Individual_Pitching___Dashboard[],18,FALSE),VLOOKUP(B1081,Team_Pitching___Dashboard[[Team]:[ERA]],17,FALSE))</f>
        <v>#N/A</v>
      </c>
      <c r="K1081" s="11" t="e">
        <f>_xlfn.IFNA(VLOOKUP($D1081, Individual_Pitching___Dashboard[], 20, FALSE), VLOOKUP(B1081,Team_Pitching___Dashboard[[Team]:[xFIP]],20,FALSE))</f>
        <v>#N/A</v>
      </c>
      <c r="L1081" s="11" t="e">
        <f>_xlfn.IFNA(VLOOKUP($D1081, Individual_Pitching___Advanced[], 21,FALSE), VLOOKUP(B1081, Team_Pitching___Advanced[], 20, FALSE))</f>
        <v>#N/A</v>
      </c>
      <c r="M1081" s="11" t="e">
        <f>VLOOKUP($B1081, 'Team Per G'!$A$2:$G$31, 7, FALSE)</f>
        <v>#N/A</v>
      </c>
      <c r="N1081" s="11" t="e">
        <f>VLOOKUP($B1081, 'FanGraphs - Team WAR Projected'!$B$2:$E$31, 3, FALSE)/162</f>
        <v>#N/A</v>
      </c>
      <c r="O1081" s="11" t="e">
        <f t="shared" si="191"/>
        <v>#N/A</v>
      </c>
      <c r="P1081" s="11" t="e">
        <f>VLOOKUP($B1081, Team_Pitching___Advanced[[Team]:[xFIP]], 19,FALSE)</f>
        <v>#N/A</v>
      </c>
      <c r="Q1081" s="11" t="e">
        <f>VLOOKUP($B1081, Team_Pitching___Advanced[], 20, FALSE)</f>
        <v>#N/A</v>
      </c>
      <c r="R1081" s="11" t="e">
        <f>VLOOKUP($B1081, Team_Batting___Dashboard[[Team]:[wOBA]], 16, FALSE)</f>
        <v>#N/A</v>
      </c>
      <c r="S1081" s="11" t="e">
        <f>VLOOKUP($B1081, Team_Batting___Advanced[[Team]:[OPS]], 9, FALSE)</f>
        <v>#N/A</v>
      </c>
      <c r="T1081" s="11" t="e">
        <f>VLOOKUP($B1081, Team_Batting___Advanced[], 19, FALSE)</f>
        <v>#N/A</v>
      </c>
      <c r="U1081" s="11" t="e">
        <f>VLOOKUP($B1081, 'Team Per G'!$A$2:$G$31, 3, FALSE)</f>
        <v>#N/A</v>
      </c>
      <c r="V1081" s="11" t="e">
        <f>VLOOKUP($B1081, 'Team Per G'!$A$2:$G$31, 5, FALSE)</f>
        <v>#N/A</v>
      </c>
      <c r="W1081" s="11" t="e">
        <f>VLOOKUP($B1081, 'Team Per G'!$A$2:$G$31, 4, FALSE)</f>
        <v>#N/A</v>
      </c>
      <c r="X1081" s="11" t="e">
        <f>VLOOKUP($B1081, Team_Batting___Dashboard[], 22, FALSE)/$F1081</f>
        <v>#N/A</v>
      </c>
      <c r="Y1081" s="11" t="e">
        <f>VLOOKUP($B1081, 'FanGraphs - Team WAR Projected'!$B$2:$E$31, 4, FALSE)/162</f>
        <v>#N/A</v>
      </c>
      <c r="Z1081" s="11" t="e">
        <f t="shared" si="192"/>
        <v>#N/A</v>
      </c>
      <c r="AA1081" s="11" t="e">
        <f>VLOOKUP($B1081, FanGraphs_Standings[[Abbreviation]:[2024 Year to Date RS/G]], 6, FALSE)/$F1081</f>
        <v>#N/A</v>
      </c>
      <c r="AB1081" s="11" t="e">
        <f>VLOOKUP($B1081, FanGraphs_Standings[[Abbreviation]:[2024 Projected Full Season RDif]], 19, FALSE)/162</f>
        <v>#N/A</v>
      </c>
      <c r="AC1081" s="11" t="e">
        <f t="shared" si="201"/>
        <v>#N/A</v>
      </c>
      <c r="AD1081" s="11" t="e">
        <f>VLOOKUP($B1081, FanGraphs_Standings[[Abbreviation]:[2024 Projected Full Season RDif]], 5, FALSE)</f>
        <v>#N/A</v>
      </c>
      <c r="AE1081" s="11" t="e">
        <f>VLOOKUP($B1081, FanGraphs_Standings[[Abbreviation]:[2024 Projected Full Season W%]], 18, FALSE)</f>
        <v>#N/A</v>
      </c>
      <c r="AF1081" s="11" t="e">
        <f t="shared" si="193"/>
        <v>#N/A</v>
      </c>
      <c r="AG1081" s="11" t="e">
        <f>VLOOKUP($B1081, 'Home Field Adv'!$A$2:$I$31, 9, FALSE)</f>
        <v>#N/A</v>
      </c>
      <c r="AH1081" s="11" t="e">
        <f>VLOOKUP($C1081, FanGraphs_Standings[[Abbreviation]:[2024 Year to Date G]], 2, FALSE)</f>
        <v>#N/A</v>
      </c>
      <c r="AI1081" s="11" t="e">
        <f>_xlfn.IFNA(VLOOKUP($E1081, 'SP Per G'!$A$2:$D$1385, 3, FALSE), AO1081)</f>
        <v>#N/A</v>
      </c>
      <c r="AJ1081" s="11" t="e">
        <f>IF(AND(ISNA(VLOOKUP($E1081, 'SP Per G'!$A$2:$D$1385, 4, FALSE)), ISTEXT($E1081)), AI1081,IF(ISNA(VLOOKUP($E1081, 'SP Per G'!$A$2:$D$1385, 4, FALSE)), AO1081, VLOOKUP($E1081, 'SP Per G'!$A$2:$D$1385, 4, FALSE)))</f>
        <v>#N/A</v>
      </c>
      <c r="AK1081" s="11" t="e">
        <f t="shared" si="194"/>
        <v>#N/A</v>
      </c>
      <c r="AL1081" s="11" t="e">
        <f>_xlfn.IFNA(VLOOKUP($E1081, Individual_Pitching___Dashboard[], 18, FALSE), VLOOKUP($C1081,Team_Pitching___Advanced[[Team]:[SIERA]],16,FALSE))</f>
        <v>#N/A</v>
      </c>
      <c r="AM1081" s="11" t="e">
        <f>_xlfn.IFNA(VLOOKUP($E1081, Individual_Pitching___Dashboard[], 20, FALSE), VLOOKUP($C1081,Team_Pitching___Advanced[[Team]:[xFIP]],19,FALSE))</f>
        <v>#N/A</v>
      </c>
      <c r="AN1081" s="11" t="e">
        <f>_xlfn.IFNA(VLOOKUP($E1081,Individual_Pitching___Advanced[],21,FALSE),VLOOKUP($C1081,Team_Pitching___Advanced[[Team]:[SIERA]],20,FALSE))</f>
        <v>#N/A</v>
      </c>
      <c r="AO1081" s="11" t="e">
        <f>VLOOKUP($C1081, 'Team Per G'!$A$2:$G$31, 7, FALSE)</f>
        <v>#N/A</v>
      </c>
      <c r="AP1081" s="11" t="e">
        <f>VLOOKUP($C1081, 'FanGraphs - Team WAR Projected'!$B$2:$E$31, 3, FALSE)/162</f>
        <v>#N/A</v>
      </c>
      <c r="AQ1081" s="11" t="e">
        <f t="shared" si="195"/>
        <v>#N/A</v>
      </c>
      <c r="AR1081" s="11" t="e">
        <f>VLOOKUP($C1081, Team_Pitching___Advanced[[Team]:[xFIP]], 19,FALSE)</f>
        <v>#N/A</v>
      </c>
      <c r="AS1081" s="11" t="e">
        <f>VLOOKUP($C1081, Team_Pitching___Advanced[], 20, FALSE)</f>
        <v>#N/A</v>
      </c>
      <c r="AT1081" s="11" t="e">
        <f>VLOOKUP($C1081, Team_Batting___Dashboard[[Team]:[wOBA]], 16, FALSE)</f>
        <v>#N/A</v>
      </c>
      <c r="AU1081" s="11" t="e">
        <f>VLOOKUP($C1081, Team_Batting___Advanced[[Team]:[OPS]], 9, FALSE)</f>
        <v>#N/A</v>
      </c>
      <c r="AV1081" s="11" t="e">
        <f>VLOOKUP($C1081, Team_Batting___Advanced[], 19, FALSE)</f>
        <v>#N/A</v>
      </c>
      <c r="AW1081" s="11" t="e">
        <f>VLOOKUP($C1081, 'Team Per G'!$A$2:$G$31, 3, FALSE)</f>
        <v>#N/A</v>
      </c>
      <c r="AX1081" s="11" t="e">
        <f>VLOOKUP($C1081, 'Team Per G'!$A$2:$G$31, 5, FALSE)</f>
        <v>#N/A</v>
      </c>
      <c r="AY1081" s="11" t="e">
        <f>VLOOKUP($C1081, 'Team Per G'!$A$2:$G$31, 4, FALSE)</f>
        <v>#N/A</v>
      </c>
      <c r="AZ1081" s="11" t="e">
        <f>VLOOKUP($C1081, Team_Batting___Dashboard[], 22, FALSE)/$AH1081</f>
        <v>#N/A</v>
      </c>
      <c r="BA1081" s="11" t="e">
        <f>VLOOKUP($C1081, 'FanGraphs - Team WAR Projected'!$B$2:$E$31, 4, FALSE)/162</f>
        <v>#N/A</v>
      </c>
      <c r="BB1081" s="11" t="e">
        <f t="shared" si="196"/>
        <v>#N/A</v>
      </c>
      <c r="BC1081" s="11" t="e">
        <f>VLOOKUP($C1081, FanGraphs_Standings[[Abbreviation]:[2024 Year to Date RS/G]], 6, FALSE)/$AH1081</f>
        <v>#N/A</v>
      </c>
      <c r="BD1081" s="11" t="e">
        <f>VLOOKUP($C1081, FanGraphs_Standings[[Abbreviation]:[2024 Projected Full Season RDif]], 19, FALSE)/162</f>
        <v>#N/A</v>
      </c>
      <c r="BE1081" s="11" t="e">
        <f t="shared" si="197"/>
        <v>#N/A</v>
      </c>
      <c r="BF1081" s="11" t="e">
        <f>VLOOKUP($C1081, FanGraphs_Standings[[Abbreviation]:[2024 Projected Full Season RDif]], 5, FALSE)</f>
        <v>#N/A</v>
      </c>
      <c r="BG1081" s="11" t="e">
        <f>VLOOKUP($C1081, FanGraphs_Standings[[Abbreviation]:[2024 Projected Full Season W%]], 18, FALSE)</f>
        <v>#N/A</v>
      </c>
      <c r="BH1081" s="11" t="e">
        <f t="shared" si="198"/>
        <v>#N/A</v>
      </c>
      <c r="BI1081" s="11" t="e">
        <f>VLOOKUP($C1081, 'Home Field Adv'!$A$2:$K$31, 11, FALSE)</f>
        <v>#N/A</v>
      </c>
      <c r="BL1081" s="12" t="str">
        <f t="shared" si="199"/>
        <v/>
      </c>
      <c r="BM1081" s="12" t="str">
        <f t="shared" si="202"/>
        <v/>
      </c>
      <c r="BN1081" s="12" t="str">
        <f t="shared" si="200"/>
        <v/>
      </c>
    </row>
    <row r="1082" spans="6:66" x14ac:dyDescent="0.45">
      <c r="F1082" s="11" t="e">
        <f>VLOOKUP($B1082, FanGraphs_Standings[[Abbreviation]:[2024 Year to Date G]], 2, FALSE)</f>
        <v>#N/A</v>
      </c>
      <c r="G1082" s="11" t="e">
        <f>_xlfn.IFNA(VLOOKUP($D1082, 'SP Per G'!$A$2:$D$1385, 3, FALSE),M1082)</f>
        <v>#N/A</v>
      </c>
      <c r="H1082" s="11" t="e">
        <f>IF(AND(ISNA(VLOOKUP($D1082, 'SP Per G'!$A$2:$D$1385, 4, FALSE)), ISTEXT($D1082)), G1082,IF(ISNA(VLOOKUP($D1082, 'SP Per G'!$A$2:$D$1385, 4, FALSE)), M1082, VLOOKUP($D1082, 'SP Per G'!$A$2:$D$1385, 4, FALSE)))</f>
        <v>#N/A</v>
      </c>
      <c r="I1082" s="11" t="e">
        <f t="shared" si="190"/>
        <v>#N/A</v>
      </c>
      <c r="J1082" s="11" t="e">
        <f>_xlfn.IFNA(VLOOKUP($D1082,Individual_Pitching___Dashboard[],18,FALSE),VLOOKUP(B1082,Team_Pitching___Dashboard[[Team]:[ERA]],17,FALSE))</f>
        <v>#N/A</v>
      </c>
      <c r="K1082" s="11" t="e">
        <f>_xlfn.IFNA(VLOOKUP($D1082, Individual_Pitching___Dashboard[], 20, FALSE), VLOOKUP(B1082,Team_Pitching___Dashboard[[Team]:[xFIP]],20,FALSE))</f>
        <v>#N/A</v>
      </c>
      <c r="L1082" s="11" t="e">
        <f>_xlfn.IFNA(VLOOKUP($D1082, Individual_Pitching___Advanced[], 21,FALSE), VLOOKUP(B1082, Team_Pitching___Advanced[], 20, FALSE))</f>
        <v>#N/A</v>
      </c>
      <c r="M1082" s="11" t="e">
        <f>VLOOKUP($B1082, 'Team Per G'!$A$2:$G$31, 7, FALSE)</f>
        <v>#N/A</v>
      </c>
      <c r="N1082" s="11" t="e">
        <f>VLOOKUP($B1082, 'FanGraphs - Team WAR Projected'!$B$2:$E$31, 3, FALSE)/162</f>
        <v>#N/A</v>
      </c>
      <c r="O1082" s="11" t="e">
        <f t="shared" si="191"/>
        <v>#N/A</v>
      </c>
      <c r="P1082" s="11" t="e">
        <f>VLOOKUP($B1082, Team_Pitching___Advanced[[Team]:[xFIP]], 19,FALSE)</f>
        <v>#N/A</v>
      </c>
      <c r="Q1082" s="11" t="e">
        <f>VLOOKUP($B1082, Team_Pitching___Advanced[], 20, FALSE)</f>
        <v>#N/A</v>
      </c>
      <c r="R1082" s="11" t="e">
        <f>VLOOKUP($B1082, Team_Batting___Dashboard[[Team]:[wOBA]], 16, FALSE)</f>
        <v>#N/A</v>
      </c>
      <c r="S1082" s="11" t="e">
        <f>VLOOKUP($B1082, Team_Batting___Advanced[[Team]:[OPS]], 9, FALSE)</f>
        <v>#N/A</v>
      </c>
      <c r="T1082" s="11" t="e">
        <f>VLOOKUP($B1082, Team_Batting___Advanced[], 19, FALSE)</f>
        <v>#N/A</v>
      </c>
      <c r="U1082" s="11" t="e">
        <f>VLOOKUP($B1082, 'Team Per G'!$A$2:$G$31, 3, FALSE)</f>
        <v>#N/A</v>
      </c>
      <c r="V1082" s="11" t="e">
        <f>VLOOKUP($B1082, 'Team Per G'!$A$2:$G$31, 5, FALSE)</f>
        <v>#N/A</v>
      </c>
      <c r="W1082" s="11" t="e">
        <f>VLOOKUP($B1082, 'Team Per G'!$A$2:$G$31, 4, FALSE)</f>
        <v>#N/A</v>
      </c>
      <c r="X1082" s="11" t="e">
        <f>VLOOKUP($B1082, Team_Batting___Dashboard[], 22, FALSE)/$F1082</f>
        <v>#N/A</v>
      </c>
      <c r="Y1082" s="11" t="e">
        <f>VLOOKUP($B1082, 'FanGraphs - Team WAR Projected'!$B$2:$E$31, 4, FALSE)/162</f>
        <v>#N/A</v>
      </c>
      <c r="Z1082" s="11" t="e">
        <f t="shared" si="192"/>
        <v>#N/A</v>
      </c>
      <c r="AA1082" s="11" t="e">
        <f>VLOOKUP($B1082, FanGraphs_Standings[[Abbreviation]:[2024 Year to Date RS/G]], 6, FALSE)/$F1082</f>
        <v>#N/A</v>
      </c>
      <c r="AB1082" s="11" t="e">
        <f>VLOOKUP($B1082, FanGraphs_Standings[[Abbreviation]:[2024 Projected Full Season RDif]], 19, FALSE)/162</f>
        <v>#N/A</v>
      </c>
      <c r="AC1082" s="11" t="e">
        <f t="shared" si="201"/>
        <v>#N/A</v>
      </c>
      <c r="AD1082" s="11" t="e">
        <f>VLOOKUP($B1082, FanGraphs_Standings[[Abbreviation]:[2024 Projected Full Season RDif]], 5, FALSE)</f>
        <v>#N/A</v>
      </c>
      <c r="AE1082" s="11" t="e">
        <f>VLOOKUP($B1082, FanGraphs_Standings[[Abbreviation]:[2024 Projected Full Season W%]], 18, FALSE)</f>
        <v>#N/A</v>
      </c>
      <c r="AF1082" s="11" t="e">
        <f t="shared" si="193"/>
        <v>#N/A</v>
      </c>
      <c r="AG1082" s="11" t="e">
        <f>VLOOKUP($B1082, 'Home Field Adv'!$A$2:$I$31, 9, FALSE)</f>
        <v>#N/A</v>
      </c>
      <c r="AH1082" s="11" t="e">
        <f>VLOOKUP($C1082, FanGraphs_Standings[[Abbreviation]:[2024 Year to Date G]], 2, FALSE)</f>
        <v>#N/A</v>
      </c>
      <c r="AI1082" s="11" t="e">
        <f>_xlfn.IFNA(VLOOKUP($E1082, 'SP Per G'!$A$2:$D$1385, 3, FALSE), AO1082)</f>
        <v>#N/A</v>
      </c>
      <c r="AJ1082" s="11" t="e">
        <f>IF(AND(ISNA(VLOOKUP($E1082, 'SP Per G'!$A$2:$D$1385, 4, FALSE)), ISTEXT($E1082)), AI1082,IF(ISNA(VLOOKUP($E1082, 'SP Per G'!$A$2:$D$1385, 4, FALSE)), AO1082, VLOOKUP($E1082, 'SP Per G'!$A$2:$D$1385, 4, FALSE)))</f>
        <v>#N/A</v>
      </c>
      <c r="AK1082" s="11" t="e">
        <f t="shared" si="194"/>
        <v>#N/A</v>
      </c>
      <c r="AL1082" s="11" t="e">
        <f>_xlfn.IFNA(VLOOKUP($E1082, Individual_Pitching___Dashboard[], 18, FALSE), VLOOKUP($C1082,Team_Pitching___Advanced[[Team]:[SIERA]],16,FALSE))</f>
        <v>#N/A</v>
      </c>
      <c r="AM1082" s="11" t="e">
        <f>_xlfn.IFNA(VLOOKUP($E1082, Individual_Pitching___Dashboard[], 20, FALSE), VLOOKUP($C1082,Team_Pitching___Advanced[[Team]:[xFIP]],19,FALSE))</f>
        <v>#N/A</v>
      </c>
      <c r="AN1082" s="11" t="e">
        <f>_xlfn.IFNA(VLOOKUP($E1082,Individual_Pitching___Advanced[],21,FALSE),VLOOKUP($C1082,Team_Pitching___Advanced[[Team]:[SIERA]],20,FALSE))</f>
        <v>#N/A</v>
      </c>
      <c r="AO1082" s="11" t="e">
        <f>VLOOKUP($C1082, 'Team Per G'!$A$2:$G$31, 7, FALSE)</f>
        <v>#N/A</v>
      </c>
      <c r="AP1082" s="11" t="e">
        <f>VLOOKUP($C1082, 'FanGraphs - Team WAR Projected'!$B$2:$E$31, 3, FALSE)/162</f>
        <v>#N/A</v>
      </c>
      <c r="AQ1082" s="11" t="e">
        <f t="shared" si="195"/>
        <v>#N/A</v>
      </c>
      <c r="AR1082" s="11" t="e">
        <f>VLOOKUP($C1082, Team_Pitching___Advanced[[Team]:[xFIP]], 19,FALSE)</f>
        <v>#N/A</v>
      </c>
      <c r="AS1082" s="11" t="e">
        <f>VLOOKUP($C1082, Team_Pitching___Advanced[], 20, FALSE)</f>
        <v>#N/A</v>
      </c>
      <c r="AT1082" s="11" t="e">
        <f>VLOOKUP($C1082, Team_Batting___Dashboard[[Team]:[wOBA]], 16, FALSE)</f>
        <v>#N/A</v>
      </c>
      <c r="AU1082" s="11" t="e">
        <f>VLOOKUP($C1082, Team_Batting___Advanced[[Team]:[OPS]], 9, FALSE)</f>
        <v>#N/A</v>
      </c>
      <c r="AV1082" s="11" t="e">
        <f>VLOOKUP($C1082, Team_Batting___Advanced[], 19, FALSE)</f>
        <v>#N/A</v>
      </c>
      <c r="AW1082" s="11" t="e">
        <f>VLOOKUP($C1082, 'Team Per G'!$A$2:$G$31, 3, FALSE)</f>
        <v>#N/A</v>
      </c>
      <c r="AX1082" s="11" t="e">
        <f>VLOOKUP($C1082, 'Team Per G'!$A$2:$G$31, 5, FALSE)</f>
        <v>#N/A</v>
      </c>
      <c r="AY1082" s="11" t="e">
        <f>VLOOKUP($C1082, 'Team Per G'!$A$2:$G$31, 4, FALSE)</f>
        <v>#N/A</v>
      </c>
      <c r="AZ1082" s="11" t="e">
        <f>VLOOKUP($C1082, Team_Batting___Dashboard[], 22, FALSE)/$AH1082</f>
        <v>#N/A</v>
      </c>
      <c r="BA1082" s="11" t="e">
        <f>VLOOKUP($C1082, 'FanGraphs - Team WAR Projected'!$B$2:$E$31, 4, FALSE)/162</f>
        <v>#N/A</v>
      </c>
      <c r="BB1082" s="11" t="e">
        <f t="shared" si="196"/>
        <v>#N/A</v>
      </c>
      <c r="BC1082" s="11" t="e">
        <f>VLOOKUP($C1082, FanGraphs_Standings[[Abbreviation]:[2024 Year to Date RS/G]], 6, FALSE)/$AH1082</f>
        <v>#N/A</v>
      </c>
      <c r="BD1082" s="11" t="e">
        <f>VLOOKUP($C1082, FanGraphs_Standings[[Abbreviation]:[2024 Projected Full Season RDif]], 19, FALSE)/162</f>
        <v>#N/A</v>
      </c>
      <c r="BE1082" s="11" t="e">
        <f t="shared" si="197"/>
        <v>#N/A</v>
      </c>
      <c r="BF1082" s="11" t="e">
        <f>VLOOKUP($C1082, FanGraphs_Standings[[Abbreviation]:[2024 Projected Full Season RDif]], 5, FALSE)</f>
        <v>#N/A</v>
      </c>
      <c r="BG1082" s="11" t="e">
        <f>VLOOKUP($C1082, FanGraphs_Standings[[Abbreviation]:[2024 Projected Full Season W%]], 18, FALSE)</f>
        <v>#N/A</v>
      </c>
      <c r="BH1082" s="11" t="e">
        <f t="shared" si="198"/>
        <v>#N/A</v>
      </c>
      <c r="BI1082" s="11" t="e">
        <f>VLOOKUP($C1082, 'Home Field Adv'!$A$2:$K$31, 11, FALSE)</f>
        <v>#N/A</v>
      </c>
      <c r="BL1082" s="12" t="str">
        <f t="shared" si="199"/>
        <v/>
      </c>
      <c r="BM1082" s="12" t="str">
        <f t="shared" si="202"/>
        <v/>
      </c>
      <c r="BN1082" s="12" t="str">
        <f t="shared" si="200"/>
        <v/>
      </c>
    </row>
    <row r="1083" spans="6:66" x14ac:dyDescent="0.45">
      <c r="F1083" s="11" t="e">
        <f>VLOOKUP($B1083, FanGraphs_Standings[[Abbreviation]:[2024 Year to Date G]], 2, FALSE)</f>
        <v>#N/A</v>
      </c>
      <c r="G1083" s="11" t="e">
        <f>_xlfn.IFNA(VLOOKUP($D1083, 'SP Per G'!$A$2:$D$1385, 3, FALSE),M1083)</f>
        <v>#N/A</v>
      </c>
      <c r="H1083" s="11" t="e">
        <f>IF(AND(ISNA(VLOOKUP($D1083, 'SP Per G'!$A$2:$D$1385, 4, FALSE)), ISTEXT($D1083)), G1083,IF(ISNA(VLOOKUP($D1083, 'SP Per G'!$A$2:$D$1385, 4, FALSE)), M1083, VLOOKUP($D1083, 'SP Per G'!$A$2:$D$1385, 4, FALSE)))</f>
        <v>#N/A</v>
      </c>
      <c r="I1083" s="11" t="e">
        <f t="shared" si="190"/>
        <v>#N/A</v>
      </c>
      <c r="J1083" s="11" t="e">
        <f>_xlfn.IFNA(VLOOKUP($D1083,Individual_Pitching___Dashboard[],18,FALSE),VLOOKUP(B1083,Team_Pitching___Dashboard[[Team]:[ERA]],17,FALSE))</f>
        <v>#N/A</v>
      </c>
      <c r="K1083" s="11" t="e">
        <f>_xlfn.IFNA(VLOOKUP($D1083, Individual_Pitching___Dashboard[], 20, FALSE), VLOOKUP(B1083,Team_Pitching___Dashboard[[Team]:[xFIP]],20,FALSE))</f>
        <v>#N/A</v>
      </c>
      <c r="L1083" s="11" t="e">
        <f>_xlfn.IFNA(VLOOKUP($D1083, Individual_Pitching___Advanced[], 21,FALSE), VLOOKUP(B1083, Team_Pitching___Advanced[], 20, FALSE))</f>
        <v>#N/A</v>
      </c>
      <c r="M1083" s="11" t="e">
        <f>VLOOKUP($B1083, 'Team Per G'!$A$2:$G$31, 7, FALSE)</f>
        <v>#N/A</v>
      </c>
      <c r="N1083" s="11" t="e">
        <f>VLOOKUP($B1083, 'FanGraphs - Team WAR Projected'!$B$2:$E$31, 3, FALSE)/162</f>
        <v>#N/A</v>
      </c>
      <c r="O1083" s="11" t="e">
        <f t="shared" si="191"/>
        <v>#N/A</v>
      </c>
      <c r="P1083" s="11" t="e">
        <f>VLOOKUP($B1083, Team_Pitching___Advanced[[Team]:[xFIP]], 19,FALSE)</f>
        <v>#N/A</v>
      </c>
      <c r="Q1083" s="11" t="e">
        <f>VLOOKUP($B1083, Team_Pitching___Advanced[], 20, FALSE)</f>
        <v>#N/A</v>
      </c>
      <c r="R1083" s="11" t="e">
        <f>VLOOKUP($B1083, Team_Batting___Dashboard[[Team]:[wOBA]], 16, FALSE)</f>
        <v>#N/A</v>
      </c>
      <c r="S1083" s="11" t="e">
        <f>VLOOKUP($B1083, Team_Batting___Advanced[[Team]:[OPS]], 9, FALSE)</f>
        <v>#N/A</v>
      </c>
      <c r="T1083" s="11" t="e">
        <f>VLOOKUP($B1083, Team_Batting___Advanced[], 19, FALSE)</f>
        <v>#N/A</v>
      </c>
      <c r="U1083" s="11" t="e">
        <f>VLOOKUP($B1083, 'Team Per G'!$A$2:$G$31, 3, FALSE)</f>
        <v>#N/A</v>
      </c>
      <c r="V1083" s="11" t="e">
        <f>VLOOKUP($B1083, 'Team Per G'!$A$2:$G$31, 5, FALSE)</f>
        <v>#N/A</v>
      </c>
      <c r="W1083" s="11" t="e">
        <f>VLOOKUP($B1083, 'Team Per G'!$A$2:$G$31, 4, FALSE)</f>
        <v>#N/A</v>
      </c>
      <c r="X1083" s="11" t="e">
        <f>VLOOKUP($B1083, Team_Batting___Dashboard[], 22, FALSE)/$F1083</f>
        <v>#N/A</v>
      </c>
      <c r="Y1083" s="11" t="e">
        <f>VLOOKUP($B1083, 'FanGraphs - Team WAR Projected'!$B$2:$E$31, 4, FALSE)/162</f>
        <v>#N/A</v>
      </c>
      <c r="Z1083" s="11" t="e">
        <f t="shared" si="192"/>
        <v>#N/A</v>
      </c>
      <c r="AA1083" s="11" t="e">
        <f>VLOOKUP($B1083, FanGraphs_Standings[[Abbreviation]:[2024 Year to Date RS/G]], 6, FALSE)/$F1083</f>
        <v>#N/A</v>
      </c>
      <c r="AB1083" s="11" t="e">
        <f>VLOOKUP($B1083, FanGraphs_Standings[[Abbreviation]:[2024 Projected Full Season RDif]], 19, FALSE)/162</f>
        <v>#N/A</v>
      </c>
      <c r="AC1083" s="11" t="e">
        <f t="shared" si="201"/>
        <v>#N/A</v>
      </c>
      <c r="AD1083" s="11" t="e">
        <f>VLOOKUP($B1083, FanGraphs_Standings[[Abbreviation]:[2024 Projected Full Season RDif]], 5, FALSE)</f>
        <v>#N/A</v>
      </c>
      <c r="AE1083" s="11" t="e">
        <f>VLOOKUP($B1083, FanGraphs_Standings[[Abbreviation]:[2024 Projected Full Season W%]], 18, FALSE)</f>
        <v>#N/A</v>
      </c>
      <c r="AF1083" s="11" t="e">
        <f t="shared" si="193"/>
        <v>#N/A</v>
      </c>
      <c r="AG1083" s="11" t="e">
        <f>VLOOKUP($B1083, 'Home Field Adv'!$A$2:$I$31, 9, FALSE)</f>
        <v>#N/A</v>
      </c>
      <c r="AH1083" s="11" t="e">
        <f>VLOOKUP($C1083, FanGraphs_Standings[[Abbreviation]:[2024 Year to Date G]], 2, FALSE)</f>
        <v>#N/A</v>
      </c>
      <c r="AI1083" s="11" t="e">
        <f>_xlfn.IFNA(VLOOKUP($E1083, 'SP Per G'!$A$2:$D$1385, 3, FALSE), AO1083)</f>
        <v>#N/A</v>
      </c>
      <c r="AJ1083" s="11" t="e">
        <f>IF(AND(ISNA(VLOOKUP($E1083, 'SP Per G'!$A$2:$D$1385, 4, FALSE)), ISTEXT($E1083)), AI1083,IF(ISNA(VLOOKUP($E1083, 'SP Per G'!$A$2:$D$1385, 4, FALSE)), AO1083, VLOOKUP($E1083, 'SP Per G'!$A$2:$D$1385, 4, FALSE)))</f>
        <v>#N/A</v>
      </c>
      <c r="AK1083" s="11" t="e">
        <f t="shared" si="194"/>
        <v>#N/A</v>
      </c>
      <c r="AL1083" s="11" t="e">
        <f>_xlfn.IFNA(VLOOKUP($E1083, Individual_Pitching___Dashboard[], 18, FALSE), VLOOKUP($C1083,Team_Pitching___Advanced[[Team]:[SIERA]],16,FALSE))</f>
        <v>#N/A</v>
      </c>
      <c r="AM1083" s="11" t="e">
        <f>_xlfn.IFNA(VLOOKUP($E1083, Individual_Pitching___Dashboard[], 20, FALSE), VLOOKUP($C1083,Team_Pitching___Advanced[[Team]:[xFIP]],19,FALSE))</f>
        <v>#N/A</v>
      </c>
      <c r="AN1083" s="11" t="e">
        <f>_xlfn.IFNA(VLOOKUP($E1083,Individual_Pitching___Advanced[],21,FALSE),VLOOKUP($C1083,Team_Pitching___Advanced[[Team]:[SIERA]],20,FALSE))</f>
        <v>#N/A</v>
      </c>
      <c r="AO1083" s="11" t="e">
        <f>VLOOKUP($C1083, 'Team Per G'!$A$2:$G$31, 7, FALSE)</f>
        <v>#N/A</v>
      </c>
      <c r="AP1083" s="11" t="e">
        <f>VLOOKUP($C1083, 'FanGraphs - Team WAR Projected'!$B$2:$E$31, 3, FALSE)/162</f>
        <v>#N/A</v>
      </c>
      <c r="AQ1083" s="11" t="e">
        <f t="shared" si="195"/>
        <v>#N/A</v>
      </c>
      <c r="AR1083" s="11" t="e">
        <f>VLOOKUP($C1083, Team_Pitching___Advanced[[Team]:[xFIP]], 19,FALSE)</f>
        <v>#N/A</v>
      </c>
      <c r="AS1083" s="11" t="e">
        <f>VLOOKUP($C1083, Team_Pitching___Advanced[], 20, FALSE)</f>
        <v>#N/A</v>
      </c>
      <c r="AT1083" s="11" t="e">
        <f>VLOOKUP($C1083, Team_Batting___Dashboard[[Team]:[wOBA]], 16, FALSE)</f>
        <v>#N/A</v>
      </c>
      <c r="AU1083" s="11" t="e">
        <f>VLOOKUP($C1083, Team_Batting___Advanced[[Team]:[OPS]], 9, FALSE)</f>
        <v>#N/A</v>
      </c>
      <c r="AV1083" s="11" t="e">
        <f>VLOOKUP($C1083, Team_Batting___Advanced[], 19, FALSE)</f>
        <v>#N/A</v>
      </c>
      <c r="AW1083" s="11" t="e">
        <f>VLOOKUP($C1083, 'Team Per G'!$A$2:$G$31, 3, FALSE)</f>
        <v>#N/A</v>
      </c>
      <c r="AX1083" s="11" t="e">
        <f>VLOOKUP($C1083, 'Team Per G'!$A$2:$G$31, 5, FALSE)</f>
        <v>#N/A</v>
      </c>
      <c r="AY1083" s="11" t="e">
        <f>VLOOKUP($C1083, 'Team Per G'!$A$2:$G$31, 4, FALSE)</f>
        <v>#N/A</v>
      </c>
      <c r="AZ1083" s="11" t="e">
        <f>VLOOKUP($C1083, Team_Batting___Dashboard[], 22, FALSE)/$AH1083</f>
        <v>#N/A</v>
      </c>
      <c r="BA1083" s="11" t="e">
        <f>VLOOKUP($C1083, 'FanGraphs - Team WAR Projected'!$B$2:$E$31, 4, FALSE)/162</f>
        <v>#N/A</v>
      </c>
      <c r="BB1083" s="11" t="e">
        <f t="shared" si="196"/>
        <v>#N/A</v>
      </c>
      <c r="BC1083" s="11" t="e">
        <f>VLOOKUP($C1083, FanGraphs_Standings[[Abbreviation]:[2024 Year to Date RS/G]], 6, FALSE)/$AH1083</f>
        <v>#N/A</v>
      </c>
      <c r="BD1083" s="11" t="e">
        <f>VLOOKUP($C1083, FanGraphs_Standings[[Abbreviation]:[2024 Projected Full Season RDif]], 19, FALSE)/162</f>
        <v>#N/A</v>
      </c>
      <c r="BE1083" s="11" t="e">
        <f t="shared" si="197"/>
        <v>#N/A</v>
      </c>
      <c r="BF1083" s="11" t="e">
        <f>VLOOKUP($C1083, FanGraphs_Standings[[Abbreviation]:[2024 Projected Full Season RDif]], 5, FALSE)</f>
        <v>#N/A</v>
      </c>
      <c r="BG1083" s="11" t="e">
        <f>VLOOKUP($C1083, FanGraphs_Standings[[Abbreviation]:[2024 Projected Full Season W%]], 18, FALSE)</f>
        <v>#N/A</v>
      </c>
      <c r="BH1083" s="11" t="e">
        <f t="shared" si="198"/>
        <v>#N/A</v>
      </c>
      <c r="BI1083" s="11" t="e">
        <f>VLOOKUP($C1083, 'Home Field Adv'!$A$2:$K$31, 11, FALSE)</f>
        <v>#N/A</v>
      </c>
      <c r="BL1083" s="12" t="str">
        <f t="shared" si="199"/>
        <v/>
      </c>
      <c r="BM1083" s="12" t="str">
        <f t="shared" si="202"/>
        <v/>
      </c>
      <c r="BN1083" s="12" t="str">
        <f t="shared" si="200"/>
        <v/>
      </c>
    </row>
    <row r="1084" spans="6:66" x14ac:dyDescent="0.45">
      <c r="F1084" s="11" t="e">
        <f>VLOOKUP($B1084, FanGraphs_Standings[[Abbreviation]:[2024 Year to Date G]], 2, FALSE)</f>
        <v>#N/A</v>
      </c>
      <c r="G1084" s="11" t="e">
        <f>_xlfn.IFNA(VLOOKUP($D1084, 'SP Per G'!$A$2:$D$1385, 3, FALSE),M1084)</f>
        <v>#N/A</v>
      </c>
      <c r="H1084" s="11" t="e">
        <f>IF(AND(ISNA(VLOOKUP($D1084, 'SP Per G'!$A$2:$D$1385, 4, FALSE)), ISTEXT($D1084)), G1084,IF(ISNA(VLOOKUP($D1084, 'SP Per G'!$A$2:$D$1385, 4, FALSE)), M1084, VLOOKUP($D1084, 'SP Per G'!$A$2:$D$1385, 4, FALSE)))</f>
        <v>#N/A</v>
      </c>
      <c r="I1084" s="11" t="e">
        <f t="shared" si="190"/>
        <v>#N/A</v>
      </c>
      <c r="J1084" s="11" t="e">
        <f>_xlfn.IFNA(VLOOKUP($D1084,Individual_Pitching___Dashboard[],18,FALSE),VLOOKUP(B1084,Team_Pitching___Dashboard[[Team]:[ERA]],17,FALSE))</f>
        <v>#N/A</v>
      </c>
      <c r="K1084" s="11" t="e">
        <f>_xlfn.IFNA(VLOOKUP($D1084, Individual_Pitching___Dashboard[], 20, FALSE), VLOOKUP(B1084,Team_Pitching___Dashboard[[Team]:[xFIP]],20,FALSE))</f>
        <v>#N/A</v>
      </c>
      <c r="L1084" s="11" t="e">
        <f>_xlfn.IFNA(VLOOKUP($D1084, Individual_Pitching___Advanced[], 21,FALSE), VLOOKUP(B1084, Team_Pitching___Advanced[], 20, FALSE))</f>
        <v>#N/A</v>
      </c>
      <c r="M1084" s="11" t="e">
        <f>VLOOKUP($B1084, 'Team Per G'!$A$2:$G$31, 7, FALSE)</f>
        <v>#N/A</v>
      </c>
      <c r="N1084" s="11" t="e">
        <f>VLOOKUP($B1084, 'FanGraphs - Team WAR Projected'!$B$2:$E$31, 3, FALSE)/162</f>
        <v>#N/A</v>
      </c>
      <c r="O1084" s="11" t="e">
        <f t="shared" si="191"/>
        <v>#N/A</v>
      </c>
      <c r="P1084" s="11" t="e">
        <f>VLOOKUP($B1084, Team_Pitching___Advanced[[Team]:[xFIP]], 19,FALSE)</f>
        <v>#N/A</v>
      </c>
      <c r="Q1084" s="11" t="e">
        <f>VLOOKUP($B1084, Team_Pitching___Advanced[], 20, FALSE)</f>
        <v>#N/A</v>
      </c>
      <c r="R1084" s="11" t="e">
        <f>VLOOKUP($B1084, Team_Batting___Dashboard[[Team]:[wOBA]], 16, FALSE)</f>
        <v>#N/A</v>
      </c>
      <c r="S1084" s="11" t="e">
        <f>VLOOKUP($B1084, Team_Batting___Advanced[[Team]:[OPS]], 9, FALSE)</f>
        <v>#N/A</v>
      </c>
      <c r="T1084" s="11" t="e">
        <f>VLOOKUP($B1084, Team_Batting___Advanced[], 19, FALSE)</f>
        <v>#N/A</v>
      </c>
      <c r="U1084" s="11" t="e">
        <f>VLOOKUP($B1084, 'Team Per G'!$A$2:$G$31, 3, FALSE)</f>
        <v>#N/A</v>
      </c>
      <c r="V1084" s="11" t="e">
        <f>VLOOKUP($B1084, 'Team Per G'!$A$2:$G$31, 5, FALSE)</f>
        <v>#N/A</v>
      </c>
      <c r="W1084" s="11" t="e">
        <f>VLOOKUP($B1084, 'Team Per G'!$A$2:$G$31, 4, FALSE)</f>
        <v>#N/A</v>
      </c>
      <c r="X1084" s="11" t="e">
        <f>VLOOKUP($B1084, Team_Batting___Dashboard[], 22, FALSE)/$F1084</f>
        <v>#N/A</v>
      </c>
      <c r="Y1084" s="11" t="e">
        <f>VLOOKUP($B1084, 'FanGraphs - Team WAR Projected'!$B$2:$E$31, 4, FALSE)/162</f>
        <v>#N/A</v>
      </c>
      <c r="Z1084" s="11" t="e">
        <f t="shared" si="192"/>
        <v>#N/A</v>
      </c>
      <c r="AA1084" s="11" t="e">
        <f>VLOOKUP($B1084, FanGraphs_Standings[[Abbreviation]:[2024 Year to Date RS/G]], 6, FALSE)/$F1084</f>
        <v>#N/A</v>
      </c>
      <c r="AB1084" s="11" t="e">
        <f>VLOOKUP($B1084, FanGraphs_Standings[[Abbreviation]:[2024 Projected Full Season RDif]], 19, FALSE)/162</f>
        <v>#N/A</v>
      </c>
      <c r="AC1084" s="11" t="e">
        <f t="shared" si="201"/>
        <v>#N/A</v>
      </c>
      <c r="AD1084" s="11" t="e">
        <f>VLOOKUP($B1084, FanGraphs_Standings[[Abbreviation]:[2024 Projected Full Season RDif]], 5, FALSE)</f>
        <v>#N/A</v>
      </c>
      <c r="AE1084" s="11" t="e">
        <f>VLOOKUP($B1084, FanGraphs_Standings[[Abbreviation]:[2024 Projected Full Season W%]], 18, FALSE)</f>
        <v>#N/A</v>
      </c>
      <c r="AF1084" s="11" t="e">
        <f t="shared" si="193"/>
        <v>#N/A</v>
      </c>
      <c r="AG1084" s="11" t="e">
        <f>VLOOKUP($B1084, 'Home Field Adv'!$A$2:$I$31, 9, FALSE)</f>
        <v>#N/A</v>
      </c>
      <c r="AH1084" s="11" t="e">
        <f>VLOOKUP($C1084, FanGraphs_Standings[[Abbreviation]:[2024 Year to Date G]], 2, FALSE)</f>
        <v>#N/A</v>
      </c>
      <c r="AI1084" s="11" t="e">
        <f>_xlfn.IFNA(VLOOKUP($E1084, 'SP Per G'!$A$2:$D$1385, 3, FALSE), AO1084)</f>
        <v>#N/A</v>
      </c>
      <c r="AJ1084" s="11" t="e">
        <f>IF(AND(ISNA(VLOOKUP($E1084, 'SP Per G'!$A$2:$D$1385, 4, FALSE)), ISTEXT($E1084)), AI1084,IF(ISNA(VLOOKUP($E1084, 'SP Per G'!$A$2:$D$1385, 4, FALSE)), AO1084, VLOOKUP($E1084, 'SP Per G'!$A$2:$D$1385, 4, FALSE)))</f>
        <v>#N/A</v>
      </c>
      <c r="AK1084" s="11" t="e">
        <f t="shared" si="194"/>
        <v>#N/A</v>
      </c>
      <c r="AL1084" s="11" t="e">
        <f>_xlfn.IFNA(VLOOKUP($E1084, Individual_Pitching___Dashboard[], 18, FALSE), VLOOKUP($C1084,Team_Pitching___Advanced[[Team]:[SIERA]],16,FALSE))</f>
        <v>#N/A</v>
      </c>
      <c r="AM1084" s="11" t="e">
        <f>_xlfn.IFNA(VLOOKUP($E1084, Individual_Pitching___Dashboard[], 20, FALSE), VLOOKUP($C1084,Team_Pitching___Advanced[[Team]:[xFIP]],19,FALSE))</f>
        <v>#N/A</v>
      </c>
      <c r="AN1084" s="11" t="e">
        <f>_xlfn.IFNA(VLOOKUP($E1084,Individual_Pitching___Advanced[],21,FALSE),VLOOKUP($C1084,Team_Pitching___Advanced[[Team]:[SIERA]],20,FALSE))</f>
        <v>#N/A</v>
      </c>
      <c r="AO1084" s="11" t="e">
        <f>VLOOKUP($C1084, 'Team Per G'!$A$2:$G$31, 7, FALSE)</f>
        <v>#N/A</v>
      </c>
      <c r="AP1084" s="11" t="e">
        <f>VLOOKUP($C1084, 'FanGraphs - Team WAR Projected'!$B$2:$E$31, 3, FALSE)/162</f>
        <v>#N/A</v>
      </c>
      <c r="AQ1084" s="11" t="e">
        <f t="shared" si="195"/>
        <v>#N/A</v>
      </c>
      <c r="AR1084" s="11" t="e">
        <f>VLOOKUP($C1084, Team_Pitching___Advanced[[Team]:[xFIP]], 19,FALSE)</f>
        <v>#N/A</v>
      </c>
      <c r="AS1084" s="11" t="e">
        <f>VLOOKUP($C1084, Team_Pitching___Advanced[], 20, FALSE)</f>
        <v>#N/A</v>
      </c>
      <c r="AT1084" s="11" t="e">
        <f>VLOOKUP($C1084, Team_Batting___Dashboard[[Team]:[wOBA]], 16, FALSE)</f>
        <v>#N/A</v>
      </c>
      <c r="AU1084" s="11" t="e">
        <f>VLOOKUP($C1084, Team_Batting___Advanced[[Team]:[OPS]], 9, FALSE)</f>
        <v>#N/A</v>
      </c>
      <c r="AV1084" s="11" t="e">
        <f>VLOOKUP($C1084, Team_Batting___Advanced[], 19, FALSE)</f>
        <v>#N/A</v>
      </c>
      <c r="AW1084" s="11" t="e">
        <f>VLOOKUP($C1084, 'Team Per G'!$A$2:$G$31, 3, FALSE)</f>
        <v>#N/A</v>
      </c>
      <c r="AX1084" s="11" t="e">
        <f>VLOOKUP($C1084, 'Team Per G'!$A$2:$G$31, 5, FALSE)</f>
        <v>#N/A</v>
      </c>
      <c r="AY1084" s="11" t="e">
        <f>VLOOKUP($C1084, 'Team Per G'!$A$2:$G$31, 4, FALSE)</f>
        <v>#N/A</v>
      </c>
      <c r="AZ1084" s="11" t="e">
        <f>VLOOKUP($C1084, Team_Batting___Dashboard[], 22, FALSE)/$AH1084</f>
        <v>#N/A</v>
      </c>
      <c r="BA1084" s="11" t="e">
        <f>VLOOKUP($C1084, 'FanGraphs - Team WAR Projected'!$B$2:$E$31, 4, FALSE)/162</f>
        <v>#N/A</v>
      </c>
      <c r="BB1084" s="11" t="e">
        <f t="shared" si="196"/>
        <v>#N/A</v>
      </c>
      <c r="BC1084" s="11" t="e">
        <f>VLOOKUP($C1084, FanGraphs_Standings[[Abbreviation]:[2024 Year to Date RS/G]], 6, FALSE)/$AH1084</f>
        <v>#N/A</v>
      </c>
      <c r="BD1084" s="11" t="e">
        <f>VLOOKUP($C1084, FanGraphs_Standings[[Abbreviation]:[2024 Projected Full Season RDif]], 19, FALSE)/162</f>
        <v>#N/A</v>
      </c>
      <c r="BE1084" s="11" t="e">
        <f t="shared" si="197"/>
        <v>#N/A</v>
      </c>
      <c r="BF1084" s="11" t="e">
        <f>VLOOKUP($C1084, FanGraphs_Standings[[Abbreviation]:[2024 Projected Full Season RDif]], 5, FALSE)</f>
        <v>#N/A</v>
      </c>
      <c r="BG1084" s="11" t="e">
        <f>VLOOKUP($C1084, FanGraphs_Standings[[Abbreviation]:[2024 Projected Full Season W%]], 18, FALSE)</f>
        <v>#N/A</v>
      </c>
      <c r="BH1084" s="11" t="e">
        <f t="shared" si="198"/>
        <v>#N/A</v>
      </c>
      <c r="BI1084" s="11" t="e">
        <f>VLOOKUP($C1084, 'Home Field Adv'!$A$2:$K$31, 11, FALSE)</f>
        <v>#N/A</v>
      </c>
      <c r="BL1084" s="12" t="str">
        <f t="shared" si="199"/>
        <v/>
      </c>
      <c r="BM1084" s="12" t="str">
        <f t="shared" si="202"/>
        <v/>
      </c>
      <c r="BN1084" s="12" t="str">
        <f t="shared" si="200"/>
        <v/>
      </c>
    </row>
    <row r="1085" spans="6:66" x14ac:dyDescent="0.45">
      <c r="F1085" s="11" t="e">
        <f>VLOOKUP($B1085, FanGraphs_Standings[[Abbreviation]:[2024 Year to Date G]], 2, FALSE)</f>
        <v>#N/A</v>
      </c>
      <c r="G1085" s="11" t="e">
        <f>_xlfn.IFNA(VLOOKUP($D1085, 'SP Per G'!$A$2:$D$1385, 3, FALSE),M1085)</f>
        <v>#N/A</v>
      </c>
      <c r="H1085" s="11" t="e">
        <f>IF(AND(ISNA(VLOOKUP($D1085, 'SP Per G'!$A$2:$D$1385, 4, FALSE)), ISTEXT($D1085)), G1085,IF(ISNA(VLOOKUP($D1085, 'SP Per G'!$A$2:$D$1385, 4, FALSE)), M1085, VLOOKUP($D1085, 'SP Per G'!$A$2:$D$1385, 4, FALSE)))</f>
        <v>#N/A</v>
      </c>
      <c r="I1085" s="11" t="e">
        <f t="shared" si="190"/>
        <v>#N/A</v>
      </c>
      <c r="J1085" s="11" t="e">
        <f>_xlfn.IFNA(VLOOKUP($D1085,Individual_Pitching___Dashboard[],18,FALSE),VLOOKUP(B1085,Team_Pitching___Dashboard[[Team]:[ERA]],17,FALSE))</f>
        <v>#N/A</v>
      </c>
      <c r="K1085" s="11" t="e">
        <f>_xlfn.IFNA(VLOOKUP($D1085, Individual_Pitching___Dashboard[], 20, FALSE), VLOOKUP(B1085,Team_Pitching___Dashboard[[Team]:[xFIP]],20,FALSE))</f>
        <v>#N/A</v>
      </c>
      <c r="L1085" s="11" t="e">
        <f>_xlfn.IFNA(VLOOKUP($D1085, Individual_Pitching___Advanced[], 21,FALSE), VLOOKUP(B1085, Team_Pitching___Advanced[], 20, FALSE))</f>
        <v>#N/A</v>
      </c>
      <c r="M1085" s="11" t="e">
        <f>VLOOKUP($B1085, 'Team Per G'!$A$2:$G$31, 7, FALSE)</f>
        <v>#N/A</v>
      </c>
      <c r="N1085" s="11" t="e">
        <f>VLOOKUP($B1085, 'FanGraphs - Team WAR Projected'!$B$2:$E$31, 3, FALSE)/162</f>
        <v>#N/A</v>
      </c>
      <c r="O1085" s="11" t="e">
        <f t="shared" si="191"/>
        <v>#N/A</v>
      </c>
      <c r="P1085" s="11" t="e">
        <f>VLOOKUP($B1085, Team_Pitching___Advanced[[Team]:[xFIP]], 19,FALSE)</f>
        <v>#N/A</v>
      </c>
      <c r="Q1085" s="11" t="e">
        <f>VLOOKUP($B1085, Team_Pitching___Advanced[], 20, FALSE)</f>
        <v>#N/A</v>
      </c>
      <c r="R1085" s="11" t="e">
        <f>VLOOKUP($B1085, Team_Batting___Dashboard[[Team]:[wOBA]], 16, FALSE)</f>
        <v>#N/A</v>
      </c>
      <c r="S1085" s="11" t="e">
        <f>VLOOKUP($B1085, Team_Batting___Advanced[[Team]:[OPS]], 9, FALSE)</f>
        <v>#N/A</v>
      </c>
      <c r="T1085" s="11" t="e">
        <f>VLOOKUP($B1085, Team_Batting___Advanced[], 19, FALSE)</f>
        <v>#N/A</v>
      </c>
      <c r="U1085" s="11" t="e">
        <f>VLOOKUP($B1085, 'Team Per G'!$A$2:$G$31, 3, FALSE)</f>
        <v>#N/A</v>
      </c>
      <c r="V1085" s="11" t="e">
        <f>VLOOKUP($B1085, 'Team Per G'!$A$2:$G$31, 5, FALSE)</f>
        <v>#N/A</v>
      </c>
      <c r="W1085" s="11" t="e">
        <f>VLOOKUP($B1085, 'Team Per G'!$A$2:$G$31, 4, FALSE)</f>
        <v>#N/A</v>
      </c>
      <c r="X1085" s="11" t="e">
        <f>VLOOKUP($B1085, Team_Batting___Dashboard[], 22, FALSE)/$F1085</f>
        <v>#N/A</v>
      </c>
      <c r="Y1085" s="11" t="e">
        <f>VLOOKUP($B1085, 'FanGraphs - Team WAR Projected'!$B$2:$E$31, 4, FALSE)/162</f>
        <v>#N/A</v>
      </c>
      <c r="Z1085" s="11" t="e">
        <f t="shared" si="192"/>
        <v>#N/A</v>
      </c>
      <c r="AA1085" s="11" t="e">
        <f>VLOOKUP($B1085, FanGraphs_Standings[[Abbreviation]:[2024 Year to Date RS/G]], 6, FALSE)/$F1085</f>
        <v>#N/A</v>
      </c>
      <c r="AB1085" s="11" t="e">
        <f>VLOOKUP($B1085, FanGraphs_Standings[[Abbreviation]:[2024 Projected Full Season RDif]], 19, FALSE)/162</f>
        <v>#N/A</v>
      </c>
      <c r="AC1085" s="11" t="e">
        <f t="shared" si="201"/>
        <v>#N/A</v>
      </c>
      <c r="AD1085" s="11" t="e">
        <f>VLOOKUP($B1085, FanGraphs_Standings[[Abbreviation]:[2024 Projected Full Season RDif]], 5, FALSE)</f>
        <v>#N/A</v>
      </c>
      <c r="AE1085" s="11" t="e">
        <f>VLOOKUP($B1085, FanGraphs_Standings[[Abbreviation]:[2024 Projected Full Season W%]], 18, FALSE)</f>
        <v>#N/A</v>
      </c>
      <c r="AF1085" s="11" t="e">
        <f t="shared" si="193"/>
        <v>#N/A</v>
      </c>
      <c r="AG1085" s="11" t="e">
        <f>VLOOKUP($B1085, 'Home Field Adv'!$A$2:$I$31, 9, FALSE)</f>
        <v>#N/A</v>
      </c>
      <c r="AH1085" s="11" t="e">
        <f>VLOOKUP($C1085, FanGraphs_Standings[[Abbreviation]:[2024 Year to Date G]], 2, FALSE)</f>
        <v>#N/A</v>
      </c>
      <c r="AI1085" s="11" t="e">
        <f>_xlfn.IFNA(VLOOKUP($E1085, 'SP Per G'!$A$2:$D$1385, 3, FALSE), AO1085)</f>
        <v>#N/A</v>
      </c>
      <c r="AJ1085" s="11" t="e">
        <f>IF(AND(ISNA(VLOOKUP($E1085, 'SP Per G'!$A$2:$D$1385, 4, FALSE)), ISTEXT($E1085)), AI1085,IF(ISNA(VLOOKUP($E1085, 'SP Per G'!$A$2:$D$1385, 4, FALSE)), AO1085, VLOOKUP($E1085, 'SP Per G'!$A$2:$D$1385, 4, FALSE)))</f>
        <v>#N/A</v>
      </c>
      <c r="AK1085" s="11" t="e">
        <f t="shared" si="194"/>
        <v>#N/A</v>
      </c>
      <c r="AL1085" s="11" t="e">
        <f>_xlfn.IFNA(VLOOKUP($E1085, Individual_Pitching___Dashboard[], 18, FALSE), VLOOKUP($C1085,Team_Pitching___Advanced[[Team]:[SIERA]],16,FALSE))</f>
        <v>#N/A</v>
      </c>
      <c r="AM1085" s="11" t="e">
        <f>_xlfn.IFNA(VLOOKUP($E1085, Individual_Pitching___Dashboard[], 20, FALSE), VLOOKUP($C1085,Team_Pitching___Advanced[[Team]:[xFIP]],19,FALSE))</f>
        <v>#N/A</v>
      </c>
      <c r="AN1085" s="11" t="e">
        <f>_xlfn.IFNA(VLOOKUP($E1085,Individual_Pitching___Advanced[],21,FALSE),VLOOKUP($C1085,Team_Pitching___Advanced[[Team]:[SIERA]],20,FALSE))</f>
        <v>#N/A</v>
      </c>
      <c r="AO1085" s="11" t="e">
        <f>VLOOKUP($C1085, 'Team Per G'!$A$2:$G$31, 7, FALSE)</f>
        <v>#N/A</v>
      </c>
      <c r="AP1085" s="11" t="e">
        <f>VLOOKUP($C1085, 'FanGraphs - Team WAR Projected'!$B$2:$E$31, 3, FALSE)/162</f>
        <v>#N/A</v>
      </c>
      <c r="AQ1085" s="11" t="e">
        <f t="shared" si="195"/>
        <v>#N/A</v>
      </c>
      <c r="AR1085" s="11" t="e">
        <f>VLOOKUP($C1085, Team_Pitching___Advanced[[Team]:[xFIP]], 19,FALSE)</f>
        <v>#N/A</v>
      </c>
      <c r="AS1085" s="11" t="e">
        <f>VLOOKUP($C1085, Team_Pitching___Advanced[], 20, FALSE)</f>
        <v>#N/A</v>
      </c>
      <c r="AT1085" s="11" t="e">
        <f>VLOOKUP($C1085, Team_Batting___Dashboard[[Team]:[wOBA]], 16, FALSE)</f>
        <v>#N/A</v>
      </c>
      <c r="AU1085" s="11" t="e">
        <f>VLOOKUP($C1085, Team_Batting___Advanced[[Team]:[OPS]], 9, FALSE)</f>
        <v>#N/A</v>
      </c>
      <c r="AV1085" s="11" t="e">
        <f>VLOOKUP($C1085, Team_Batting___Advanced[], 19, FALSE)</f>
        <v>#N/A</v>
      </c>
      <c r="AW1085" s="11" t="e">
        <f>VLOOKUP($C1085, 'Team Per G'!$A$2:$G$31, 3, FALSE)</f>
        <v>#N/A</v>
      </c>
      <c r="AX1085" s="11" t="e">
        <f>VLOOKUP($C1085, 'Team Per G'!$A$2:$G$31, 5, FALSE)</f>
        <v>#N/A</v>
      </c>
      <c r="AY1085" s="11" t="e">
        <f>VLOOKUP($C1085, 'Team Per G'!$A$2:$G$31, 4, FALSE)</f>
        <v>#N/A</v>
      </c>
      <c r="AZ1085" s="11" t="e">
        <f>VLOOKUP($C1085, Team_Batting___Dashboard[], 22, FALSE)/$AH1085</f>
        <v>#N/A</v>
      </c>
      <c r="BA1085" s="11" t="e">
        <f>VLOOKUP($C1085, 'FanGraphs - Team WAR Projected'!$B$2:$E$31, 4, FALSE)/162</f>
        <v>#N/A</v>
      </c>
      <c r="BB1085" s="11" t="e">
        <f t="shared" si="196"/>
        <v>#N/A</v>
      </c>
      <c r="BC1085" s="11" t="e">
        <f>VLOOKUP($C1085, FanGraphs_Standings[[Abbreviation]:[2024 Year to Date RS/G]], 6, FALSE)/$AH1085</f>
        <v>#N/A</v>
      </c>
      <c r="BD1085" s="11" t="e">
        <f>VLOOKUP($C1085, FanGraphs_Standings[[Abbreviation]:[2024 Projected Full Season RDif]], 19, FALSE)/162</f>
        <v>#N/A</v>
      </c>
      <c r="BE1085" s="11" t="e">
        <f t="shared" si="197"/>
        <v>#N/A</v>
      </c>
      <c r="BF1085" s="11" t="e">
        <f>VLOOKUP($C1085, FanGraphs_Standings[[Abbreviation]:[2024 Projected Full Season RDif]], 5, FALSE)</f>
        <v>#N/A</v>
      </c>
      <c r="BG1085" s="11" t="e">
        <f>VLOOKUP($C1085, FanGraphs_Standings[[Abbreviation]:[2024 Projected Full Season W%]], 18, FALSE)</f>
        <v>#N/A</v>
      </c>
      <c r="BH1085" s="11" t="e">
        <f t="shared" si="198"/>
        <v>#N/A</v>
      </c>
      <c r="BI1085" s="11" t="e">
        <f>VLOOKUP($C1085, 'Home Field Adv'!$A$2:$K$31, 11, FALSE)</f>
        <v>#N/A</v>
      </c>
      <c r="BL1085" s="12" t="str">
        <f t="shared" si="199"/>
        <v/>
      </c>
      <c r="BM1085" s="12" t="str">
        <f t="shared" si="202"/>
        <v/>
      </c>
      <c r="BN1085" s="12" t="str">
        <f t="shared" si="200"/>
        <v/>
      </c>
    </row>
    <row r="1086" spans="6:66" x14ac:dyDescent="0.45">
      <c r="F1086" s="11" t="e">
        <f>VLOOKUP($B1086, FanGraphs_Standings[[Abbreviation]:[2024 Year to Date G]], 2, FALSE)</f>
        <v>#N/A</v>
      </c>
      <c r="G1086" s="11" t="e">
        <f>_xlfn.IFNA(VLOOKUP($D1086, 'SP Per G'!$A$2:$D$1385, 3, FALSE),M1086)</f>
        <v>#N/A</v>
      </c>
      <c r="H1086" s="11" t="e">
        <f>IF(AND(ISNA(VLOOKUP($D1086, 'SP Per G'!$A$2:$D$1385, 4, FALSE)), ISTEXT($D1086)), G1086,IF(ISNA(VLOOKUP($D1086, 'SP Per G'!$A$2:$D$1385, 4, FALSE)), M1086, VLOOKUP($D1086, 'SP Per G'!$A$2:$D$1385, 4, FALSE)))</f>
        <v>#N/A</v>
      </c>
      <c r="I1086" s="11" t="e">
        <f t="shared" si="190"/>
        <v>#N/A</v>
      </c>
      <c r="J1086" s="11" t="e">
        <f>_xlfn.IFNA(VLOOKUP($D1086,Individual_Pitching___Dashboard[],18,FALSE),VLOOKUP(B1086,Team_Pitching___Dashboard[[Team]:[ERA]],17,FALSE))</f>
        <v>#N/A</v>
      </c>
      <c r="K1086" s="11" t="e">
        <f>_xlfn.IFNA(VLOOKUP($D1086, Individual_Pitching___Dashboard[], 20, FALSE), VLOOKUP(B1086,Team_Pitching___Dashboard[[Team]:[xFIP]],20,FALSE))</f>
        <v>#N/A</v>
      </c>
      <c r="L1086" s="11" t="e">
        <f>_xlfn.IFNA(VLOOKUP($D1086, Individual_Pitching___Advanced[], 21,FALSE), VLOOKUP(B1086, Team_Pitching___Advanced[], 20, FALSE))</f>
        <v>#N/A</v>
      </c>
      <c r="M1086" s="11" t="e">
        <f>VLOOKUP($B1086, 'Team Per G'!$A$2:$G$31, 7, FALSE)</f>
        <v>#N/A</v>
      </c>
      <c r="N1086" s="11" t="e">
        <f>VLOOKUP($B1086, 'FanGraphs - Team WAR Projected'!$B$2:$E$31, 3, FALSE)/162</f>
        <v>#N/A</v>
      </c>
      <c r="O1086" s="11" t="e">
        <f t="shared" si="191"/>
        <v>#N/A</v>
      </c>
      <c r="P1086" s="11" t="e">
        <f>VLOOKUP($B1086, Team_Pitching___Advanced[[Team]:[xFIP]], 19,FALSE)</f>
        <v>#N/A</v>
      </c>
      <c r="Q1086" s="11" t="e">
        <f>VLOOKUP($B1086, Team_Pitching___Advanced[], 20, FALSE)</f>
        <v>#N/A</v>
      </c>
      <c r="R1086" s="11" t="e">
        <f>VLOOKUP($B1086, Team_Batting___Dashboard[[Team]:[wOBA]], 16, FALSE)</f>
        <v>#N/A</v>
      </c>
      <c r="S1086" s="11" t="e">
        <f>VLOOKUP($B1086, Team_Batting___Advanced[[Team]:[OPS]], 9, FALSE)</f>
        <v>#N/A</v>
      </c>
      <c r="T1086" s="11" t="e">
        <f>VLOOKUP($B1086, Team_Batting___Advanced[], 19, FALSE)</f>
        <v>#N/A</v>
      </c>
      <c r="U1086" s="11" t="e">
        <f>VLOOKUP($B1086, 'Team Per G'!$A$2:$G$31, 3, FALSE)</f>
        <v>#N/A</v>
      </c>
      <c r="V1086" s="11" t="e">
        <f>VLOOKUP($B1086, 'Team Per G'!$A$2:$G$31, 5, FALSE)</f>
        <v>#N/A</v>
      </c>
      <c r="W1086" s="11" t="e">
        <f>VLOOKUP($B1086, 'Team Per G'!$A$2:$G$31, 4, FALSE)</f>
        <v>#N/A</v>
      </c>
      <c r="X1086" s="11" t="e">
        <f>VLOOKUP($B1086, Team_Batting___Dashboard[], 22, FALSE)/$F1086</f>
        <v>#N/A</v>
      </c>
      <c r="Y1086" s="11" t="e">
        <f>VLOOKUP($B1086, 'FanGraphs - Team WAR Projected'!$B$2:$E$31, 4, FALSE)/162</f>
        <v>#N/A</v>
      </c>
      <c r="Z1086" s="11" t="e">
        <f t="shared" si="192"/>
        <v>#N/A</v>
      </c>
      <c r="AA1086" s="11" t="e">
        <f>VLOOKUP($B1086, FanGraphs_Standings[[Abbreviation]:[2024 Year to Date RS/G]], 6, FALSE)/$F1086</f>
        <v>#N/A</v>
      </c>
      <c r="AB1086" s="11" t="e">
        <f>VLOOKUP($B1086, FanGraphs_Standings[[Abbreviation]:[2024 Projected Full Season RDif]], 19, FALSE)/162</f>
        <v>#N/A</v>
      </c>
      <c r="AC1086" s="11" t="e">
        <f t="shared" si="201"/>
        <v>#N/A</v>
      </c>
      <c r="AD1086" s="11" t="e">
        <f>VLOOKUP($B1086, FanGraphs_Standings[[Abbreviation]:[2024 Projected Full Season RDif]], 5, FALSE)</f>
        <v>#N/A</v>
      </c>
      <c r="AE1086" s="11" t="e">
        <f>VLOOKUP($B1086, FanGraphs_Standings[[Abbreviation]:[2024 Projected Full Season W%]], 18, FALSE)</f>
        <v>#N/A</v>
      </c>
      <c r="AF1086" s="11" t="e">
        <f t="shared" si="193"/>
        <v>#N/A</v>
      </c>
      <c r="AG1086" s="11" t="e">
        <f>VLOOKUP($B1086, 'Home Field Adv'!$A$2:$I$31, 9, FALSE)</f>
        <v>#N/A</v>
      </c>
      <c r="AH1086" s="11" t="e">
        <f>VLOOKUP($C1086, FanGraphs_Standings[[Abbreviation]:[2024 Year to Date G]], 2, FALSE)</f>
        <v>#N/A</v>
      </c>
      <c r="AI1086" s="11" t="e">
        <f>_xlfn.IFNA(VLOOKUP($E1086, 'SP Per G'!$A$2:$D$1385, 3, FALSE), AO1086)</f>
        <v>#N/A</v>
      </c>
      <c r="AJ1086" s="11" t="e">
        <f>IF(AND(ISNA(VLOOKUP($E1086, 'SP Per G'!$A$2:$D$1385, 4, FALSE)), ISTEXT($E1086)), AI1086,IF(ISNA(VLOOKUP($E1086, 'SP Per G'!$A$2:$D$1385, 4, FALSE)), AO1086, VLOOKUP($E1086, 'SP Per G'!$A$2:$D$1385, 4, FALSE)))</f>
        <v>#N/A</v>
      </c>
      <c r="AK1086" s="11" t="e">
        <f t="shared" si="194"/>
        <v>#N/A</v>
      </c>
      <c r="AL1086" s="11" t="e">
        <f>_xlfn.IFNA(VLOOKUP($E1086, Individual_Pitching___Dashboard[], 18, FALSE), VLOOKUP($C1086,Team_Pitching___Advanced[[Team]:[SIERA]],16,FALSE))</f>
        <v>#N/A</v>
      </c>
      <c r="AM1086" s="11" t="e">
        <f>_xlfn.IFNA(VLOOKUP($E1086, Individual_Pitching___Dashboard[], 20, FALSE), VLOOKUP($C1086,Team_Pitching___Advanced[[Team]:[xFIP]],19,FALSE))</f>
        <v>#N/A</v>
      </c>
      <c r="AN1086" s="11" t="e">
        <f>_xlfn.IFNA(VLOOKUP($E1086,Individual_Pitching___Advanced[],21,FALSE),VLOOKUP($C1086,Team_Pitching___Advanced[[Team]:[SIERA]],20,FALSE))</f>
        <v>#N/A</v>
      </c>
      <c r="AO1086" s="11" t="e">
        <f>VLOOKUP($C1086, 'Team Per G'!$A$2:$G$31, 7, FALSE)</f>
        <v>#N/A</v>
      </c>
      <c r="AP1086" s="11" t="e">
        <f>VLOOKUP($C1086, 'FanGraphs - Team WAR Projected'!$B$2:$E$31, 3, FALSE)/162</f>
        <v>#N/A</v>
      </c>
      <c r="AQ1086" s="11" t="e">
        <f t="shared" si="195"/>
        <v>#N/A</v>
      </c>
      <c r="AR1086" s="11" t="e">
        <f>VLOOKUP($C1086, Team_Pitching___Advanced[[Team]:[xFIP]], 19,FALSE)</f>
        <v>#N/A</v>
      </c>
      <c r="AS1086" s="11" t="e">
        <f>VLOOKUP($C1086, Team_Pitching___Advanced[], 20, FALSE)</f>
        <v>#N/A</v>
      </c>
      <c r="AT1086" s="11" t="e">
        <f>VLOOKUP($C1086, Team_Batting___Dashboard[[Team]:[wOBA]], 16, FALSE)</f>
        <v>#N/A</v>
      </c>
      <c r="AU1086" s="11" t="e">
        <f>VLOOKUP($C1086, Team_Batting___Advanced[[Team]:[OPS]], 9, FALSE)</f>
        <v>#N/A</v>
      </c>
      <c r="AV1086" s="11" t="e">
        <f>VLOOKUP($C1086, Team_Batting___Advanced[], 19, FALSE)</f>
        <v>#N/A</v>
      </c>
      <c r="AW1086" s="11" t="e">
        <f>VLOOKUP($C1086, 'Team Per G'!$A$2:$G$31, 3, FALSE)</f>
        <v>#N/A</v>
      </c>
      <c r="AX1086" s="11" t="e">
        <f>VLOOKUP($C1086, 'Team Per G'!$A$2:$G$31, 5, FALSE)</f>
        <v>#N/A</v>
      </c>
      <c r="AY1086" s="11" t="e">
        <f>VLOOKUP($C1086, 'Team Per G'!$A$2:$G$31, 4, FALSE)</f>
        <v>#N/A</v>
      </c>
      <c r="AZ1086" s="11" t="e">
        <f>VLOOKUP($C1086, Team_Batting___Dashboard[], 22, FALSE)/$AH1086</f>
        <v>#N/A</v>
      </c>
      <c r="BA1086" s="11" t="e">
        <f>VLOOKUP($C1086, 'FanGraphs - Team WAR Projected'!$B$2:$E$31, 4, FALSE)/162</f>
        <v>#N/A</v>
      </c>
      <c r="BB1086" s="11" t="e">
        <f t="shared" si="196"/>
        <v>#N/A</v>
      </c>
      <c r="BC1086" s="11" t="e">
        <f>VLOOKUP($C1086, FanGraphs_Standings[[Abbreviation]:[2024 Year to Date RS/G]], 6, FALSE)/$AH1086</f>
        <v>#N/A</v>
      </c>
      <c r="BD1086" s="11" t="e">
        <f>VLOOKUP($C1086, FanGraphs_Standings[[Abbreviation]:[2024 Projected Full Season RDif]], 19, FALSE)/162</f>
        <v>#N/A</v>
      </c>
      <c r="BE1086" s="11" t="e">
        <f t="shared" si="197"/>
        <v>#N/A</v>
      </c>
      <c r="BF1086" s="11" t="e">
        <f>VLOOKUP($C1086, FanGraphs_Standings[[Abbreviation]:[2024 Projected Full Season RDif]], 5, FALSE)</f>
        <v>#N/A</v>
      </c>
      <c r="BG1086" s="11" t="e">
        <f>VLOOKUP($C1086, FanGraphs_Standings[[Abbreviation]:[2024 Projected Full Season W%]], 18, FALSE)</f>
        <v>#N/A</v>
      </c>
      <c r="BH1086" s="11" t="e">
        <f t="shared" si="198"/>
        <v>#N/A</v>
      </c>
      <c r="BI1086" s="11" t="e">
        <f>VLOOKUP($C1086, 'Home Field Adv'!$A$2:$K$31, 11, FALSE)</f>
        <v>#N/A</v>
      </c>
      <c r="BL1086" s="12" t="str">
        <f t="shared" si="199"/>
        <v/>
      </c>
      <c r="BM1086" s="12" t="str">
        <f t="shared" si="202"/>
        <v/>
      </c>
      <c r="BN1086" s="12" t="str">
        <f t="shared" si="200"/>
        <v/>
      </c>
    </row>
    <row r="1087" spans="6:66" x14ac:dyDescent="0.45">
      <c r="F1087" s="11" t="e">
        <f>VLOOKUP($B1087, FanGraphs_Standings[[Abbreviation]:[2024 Year to Date G]], 2, FALSE)</f>
        <v>#N/A</v>
      </c>
      <c r="G1087" s="11" t="e">
        <f>_xlfn.IFNA(VLOOKUP($D1087, 'SP Per G'!$A$2:$D$1385, 3, FALSE),M1087)</f>
        <v>#N/A</v>
      </c>
      <c r="H1087" s="11" t="e">
        <f>IF(AND(ISNA(VLOOKUP($D1087, 'SP Per G'!$A$2:$D$1385, 4, FALSE)), ISTEXT($D1087)), G1087,IF(ISNA(VLOOKUP($D1087, 'SP Per G'!$A$2:$D$1385, 4, FALSE)), M1087, VLOOKUP($D1087, 'SP Per G'!$A$2:$D$1385, 4, FALSE)))</f>
        <v>#N/A</v>
      </c>
      <c r="I1087" s="11" t="e">
        <f t="shared" si="190"/>
        <v>#N/A</v>
      </c>
      <c r="J1087" s="11" t="e">
        <f>_xlfn.IFNA(VLOOKUP($D1087,Individual_Pitching___Dashboard[],18,FALSE),VLOOKUP(B1087,Team_Pitching___Dashboard[[Team]:[ERA]],17,FALSE))</f>
        <v>#N/A</v>
      </c>
      <c r="K1087" s="11" t="e">
        <f>_xlfn.IFNA(VLOOKUP($D1087, Individual_Pitching___Dashboard[], 20, FALSE), VLOOKUP(B1087,Team_Pitching___Dashboard[[Team]:[xFIP]],20,FALSE))</f>
        <v>#N/A</v>
      </c>
      <c r="L1087" s="11" t="e">
        <f>_xlfn.IFNA(VLOOKUP($D1087, Individual_Pitching___Advanced[], 21,FALSE), VLOOKUP(B1087, Team_Pitching___Advanced[], 20, FALSE))</f>
        <v>#N/A</v>
      </c>
      <c r="M1087" s="11" t="e">
        <f>VLOOKUP($B1087, 'Team Per G'!$A$2:$G$31, 7, FALSE)</f>
        <v>#N/A</v>
      </c>
      <c r="N1087" s="11" t="e">
        <f>VLOOKUP($B1087, 'FanGraphs - Team WAR Projected'!$B$2:$E$31, 3, FALSE)/162</f>
        <v>#N/A</v>
      </c>
      <c r="O1087" s="11" t="e">
        <f t="shared" si="191"/>
        <v>#N/A</v>
      </c>
      <c r="P1087" s="11" t="e">
        <f>VLOOKUP($B1087, Team_Pitching___Advanced[[Team]:[xFIP]], 19,FALSE)</f>
        <v>#N/A</v>
      </c>
      <c r="Q1087" s="11" t="e">
        <f>VLOOKUP($B1087, Team_Pitching___Advanced[], 20, FALSE)</f>
        <v>#N/A</v>
      </c>
      <c r="R1087" s="11" t="e">
        <f>VLOOKUP($B1087, Team_Batting___Dashboard[[Team]:[wOBA]], 16, FALSE)</f>
        <v>#N/A</v>
      </c>
      <c r="S1087" s="11" t="e">
        <f>VLOOKUP($B1087, Team_Batting___Advanced[[Team]:[OPS]], 9, FALSE)</f>
        <v>#N/A</v>
      </c>
      <c r="T1087" s="11" t="e">
        <f>VLOOKUP($B1087, Team_Batting___Advanced[], 19, FALSE)</f>
        <v>#N/A</v>
      </c>
      <c r="U1087" s="11" t="e">
        <f>VLOOKUP($B1087, 'Team Per G'!$A$2:$G$31, 3, FALSE)</f>
        <v>#N/A</v>
      </c>
      <c r="V1087" s="11" t="e">
        <f>VLOOKUP($B1087, 'Team Per G'!$A$2:$G$31, 5, FALSE)</f>
        <v>#N/A</v>
      </c>
      <c r="W1087" s="11" t="e">
        <f>VLOOKUP($B1087, 'Team Per G'!$A$2:$G$31, 4, FALSE)</f>
        <v>#N/A</v>
      </c>
      <c r="X1087" s="11" t="e">
        <f>VLOOKUP($B1087, Team_Batting___Dashboard[], 22, FALSE)/$F1087</f>
        <v>#N/A</v>
      </c>
      <c r="Y1087" s="11" t="e">
        <f>VLOOKUP($B1087, 'FanGraphs - Team WAR Projected'!$B$2:$E$31, 4, FALSE)/162</f>
        <v>#N/A</v>
      </c>
      <c r="Z1087" s="11" t="e">
        <f t="shared" si="192"/>
        <v>#N/A</v>
      </c>
      <c r="AA1087" s="11" t="e">
        <f>VLOOKUP($B1087, FanGraphs_Standings[[Abbreviation]:[2024 Year to Date RS/G]], 6, FALSE)/$F1087</f>
        <v>#N/A</v>
      </c>
      <c r="AB1087" s="11" t="e">
        <f>VLOOKUP($B1087, FanGraphs_Standings[[Abbreviation]:[2024 Projected Full Season RDif]], 19, FALSE)/162</f>
        <v>#N/A</v>
      </c>
      <c r="AC1087" s="11" t="e">
        <f t="shared" si="201"/>
        <v>#N/A</v>
      </c>
      <c r="AD1087" s="11" t="e">
        <f>VLOOKUP($B1087, FanGraphs_Standings[[Abbreviation]:[2024 Projected Full Season RDif]], 5, FALSE)</f>
        <v>#N/A</v>
      </c>
      <c r="AE1087" s="11" t="e">
        <f>VLOOKUP($B1087, FanGraphs_Standings[[Abbreviation]:[2024 Projected Full Season W%]], 18, FALSE)</f>
        <v>#N/A</v>
      </c>
      <c r="AF1087" s="11" t="e">
        <f t="shared" si="193"/>
        <v>#N/A</v>
      </c>
      <c r="AG1087" s="11" t="e">
        <f>VLOOKUP($B1087, 'Home Field Adv'!$A$2:$I$31, 9, FALSE)</f>
        <v>#N/A</v>
      </c>
      <c r="AH1087" s="11" t="e">
        <f>VLOOKUP($C1087, FanGraphs_Standings[[Abbreviation]:[2024 Year to Date G]], 2, FALSE)</f>
        <v>#N/A</v>
      </c>
      <c r="AI1087" s="11" t="e">
        <f>_xlfn.IFNA(VLOOKUP($E1087, 'SP Per G'!$A$2:$D$1385, 3, FALSE), AO1087)</f>
        <v>#N/A</v>
      </c>
      <c r="AJ1087" s="11" t="e">
        <f>IF(AND(ISNA(VLOOKUP($E1087, 'SP Per G'!$A$2:$D$1385, 4, FALSE)), ISTEXT($E1087)), AI1087,IF(ISNA(VLOOKUP($E1087, 'SP Per G'!$A$2:$D$1385, 4, FALSE)), AO1087, VLOOKUP($E1087, 'SP Per G'!$A$2:$D$1385, 4, FALSE)))</f>
        <v>#N/A</v>
      </c>
      <c r="AK1087" s="11" t="e">
        <f t="shared" si="194"/>
        <v>#N/A</v>
      </c>
      <c r="AL1087" s="11" t="e">
        <f>_xlfn.IFNA(VLOOKUP($E1087, Individual_Pitching___Dashboard[], 18, FALSE), VLOOKUP($C1087,Team_Pitching___Advanced[[Team]:[SIERA]],16,FALSE))</f>
        <v>#N/A</v>
      </c>
      <c r="AM1087" s="11" t="e">
        <f>_xlfn.IFNA(VLOOKUP($E1087, Individual_Pitching___Dashboard[], 20, FALSE), VLOOKUP($C1087,Team_Pitching___Advanced[[Team]:[xFIP]],19,FALSE))</f>
        <v>#N/A</v>
      </c>
      <c r="AN1087" s="11" t="e">
        <f>_xlfn.IFNA(VLOOKUP($E1087,Individual_Pitching___Advanced[],21,FALSE),VLOOKUP($C1087,Team_Pitching___Advanced[[Team]:[SIERA]],20,FALSE))</f>
        <v>#N/A</v>
      </c>
      <c r="AO1087" s="11" t="e">
        <f>VLOOKUP($C1087, 'Team Per G'!$A$2:$G$31, 7, FALSE)</f>
        <v>#N/A</v>
      </c>
      <c r="AP1087" s="11" t="e">
        <f>VLOOKUP($C1087, 'FanGraphs - Team WAR Projected'!$B$2:$E$31, 3, FALSE)/162</f>
        <v>#N/A</v>
      </c>
      <c r="AQ1087" s="11" t="e">
        <f t="shared" si="195"/>
        <v>#N/A</v>
      </c>
      <c r="AR1087" s="11" t="e">
        <f>VLOOKUP($C1087, Team_Pitching___Advanced[[Team]:[xFIP]], 19,FALSE)</f>
        <v>#N/A</v>
      </c>
      <c r="AS1087" s="11" t="e">
        <f>VLOOKUP($C1087, Team_Pitching___Advanced[], 20, FALSE)</f>
        <v>#N/A</v>
      </c>
      <c r="AT1087" s="11" t="e">
        <f>VLOOKUP($C1087, Team_Batting___Dashboard[[Team]:[wOBA]], 16, FALSE)</f>
        <v>#N/A</v>
      </c>
      <c r="AU1087" s="11" t="e">
        <f>VLOOKUP($C1087, Team_Batting___Advanced[[Team]:[OPS]], 9, FALSE)</f>
        <v>#N/A</v>
      </c>
      <c r="AV1087" s="11" t="e">
        <f>VLOOKUP($C1087, Team_Batting___Advanced[], 19, FALSE)</f>
        <v>#N/A</v>
      </c>
      <c r="AW1087" s="11" t="e">
        <f>VLOOKUP($C1087, 'Team Per G'!$A$2:$G$31, 3, FALSE)</f>
        <v>#N/A</v>
      </c>
      <c r="AX1087" s="11" t="e">
        <f>VLOOKUP($C1087, 'Team Per G'!$A$2:$G$31, 5, FALSE)</f>
        <v>#N/A</v>
      </c>
      <c r="AY1087" s="11" t="e">
        <f>VLOOKUP($C1087, 'Team Per G'!$A$2:$G$31, 4, FALSE)</f>
        <v>#N/A</v>
      </c>
      <c r="AZ1087" s="11" t="e">
        <f>VLOOKUP($C1087, Team_Batting___Dashboard[], 22, FALSE)/$AH1087</f>
        <v>#N/A</v>
      </c>
      <c r="BA1087" s="11" t="e">
        <f>VLOOKUP($C1087, 'FanGraphs - Team WAR Projected'!$B$2:$E$31, 4, FALSE)/162</f>
        <v>#N/A</v>
      </c>
      <c r="BB1087" s="11" t="e">
        <f t="shared" si="196"/>
        <v>#N/A</v>
      </c>
      <c r="BC1087" s="11" t="e">
        <f>VLOOKUP($C1087, FanGraphs_Standings[[Abbreviation]:[2024 Year to Date RS/G]], 6, FALSE)/$AH1087</f>
        <v>#N/A</v>
      </c>
      <c r="BD1087" s="11" t="e">
        <f>VLOOKUP($C1087, FanGraphs_Standings[[Abbreviation]:[2024 Projected Full Season RDif]], 19, FALSE)/162</f>
        <v>#N/A</v>
      </c>
      <c r="BE1087" s="11" t="e">
        <f t="shared" si="197"/>
        <v>#N/A</v>
      </c>
      <c r="BF1087" s="11" t="e">
        <f>VLOOKUP($C1087, FanGraphs_Standings[[Abbreviation]:[2024 Projected Full Season RDif]], 5, FALSE)</f>
        <v>#N/A</v>
      </c>
      <c r="BG1087" s="11" t="e">
        <f>VLOOKUP($C1087, FanGraphs_Standings[[Abbreviation]:[2024 Projected Full Season W%]], 18, FALSE)</f>
        <v>#N/A</v>
      </c>
      <c r="BH1087" s="11" t="e">
        <f t="shared" si="198"/>
        <v>#N/A</v>
      </c>
      <c r="BI1087" s="11" t="e">
        <f>VLOOKUP($C1087, 'Home Field Adv'!$A$2:$K$31, 11, FALSE)</f>
        <v>#N/A</v>
      </c>
      <c r="BL1087" s="12" t="str">
        <f t="shared" si="199"/>
        <v/>
      </c>
      <c r="BM1087" s="12" t="str">
        <f t="shared" si="202"/>
        <v/>
      </c>
      <c r="BN1087" s="12" t="str">
        <f t="shared" si="200"/>
        <v/>
      </c>
    </row>
    <row r="1088" spans="6:66" x14ac:dyDescent="0.45">
      <c r="F1088" s="11" t="e">
        <f>VLOOKUP($B1088, FanGraphs_Standings[[Abbreviation]:[2024 Year to Date G]], 2, FALSE)</f>
        <v>#N/A</v>
      </c>
      <c r="G1088" s="11" t="e">
        <f>_xlfn.IFNA(VLOOKUP($D1088, 'SP Per G'!$A$2:$D$1385, 3, FALSE),M1088)</f>
        <v>#N/A</v>
      </c>
      <c r="H1088" s="11" t="e">
        <f>IF(AND(ISNA(VLOOKUP($D1088, 'SP Per G'!$A$2:$D$1385, 4, FALSE)), ISTEXT($D1088)), G1088,IF(ISNA(VLOOKUP($D1088, 'SP Per G'!$A$2:$D$1385, 4, FALSE)), M1088, VLOOKUP($D1088, 'SP Per G'!$A$2:$D$1385, 4, FALSE)))</f>
        <v>#N/A</v>
      </c>
      <c r="I1088" s="11" t="e">
        <f t="shared" si="190"/>
        <v>#N/A</v>
      </c>
      <c r="J1088" s="11" t="e">
        <f>_xlfn.IFNA(VLOOKUP($D1088,Individual_Pitching___Dashboard[],18,FALSE),VLOOKUP(B1088,Team_Pitching___Dashboard[[Team]:[ERA]],17,FALSE))</f>
        <v>#N/A</v>
      </c>
      <c r="K1088" s="11" t="e">
        <f>_xlfn.IFNA(VLOOKUP($D1088, Individual_Pitching___Dashboard[], 20, FALSE), VLOOKUP(B1088,Team_Pitching___Dashboard[[Team]:[xFIP]],20,FALSE))</f>
        <v>#N/A</v>
      </c>
      <c r="L1088" s="11" t="e">
        <f>_xlfn.IFNA(VLOOKUP($D1088, Individual_Pitching___Advanced[], 21,FALSE), VLOOKUP(B1088, Team_Pitching___Advanced[], 20, FALSE))</f>
        <v>#N/A</v>
      </c>
      <c r="M1088" s="11" t="e">
        <f>VLOOKUP($B1088, 'Team Per G'!$A$2:$G$31, 7, FALSE)</f>
        <v>#N/A</v>
      </c>
      <c r="N1088" s="11" t="e">
        <f>VLOOKUP($B1088, 'FanGraphs - Team WAR Projected'!$B$2:$E$31, 3, FALSE)/162</f>
        <v>#N/A</v>
      </c>
      <c r="O1088" s="11" t="e">
        <f t="shared" si="191"/>
        <v>#N/A</v>
      </c>
      <c r="P1088" s="11" t="e">
        <f>VLOOKUP($B1088, Team_Pitching___Advanced[[Team]:[xFIP]], 19,FALSE)</f>
        <v>#N/A</v>
      </c>
      <c r="Q1088" s="11" t="e">
        <f>VLOOKUP($B1088, Team_Pitching___Advanced[], 20, FALSE)</f>
        <v>#N/A</v>
      </c>
      <c r="R1088" s="11" t="e">
        <f>VLOOKUP($B1088, Team_Batting___Dashboard[[Team]:[wOBA]], 16, FALSE)</f>
        <v>#N/A</v>
      </c>
      <c r="S1088" s="11" t="e">
        <f>VLOOKUP($B1088, Team_Batting___Advanced[[Team]:[OPS]], 9, FALSE)</f>
        <v>#N/A</v>
      </c>
      <c r="T1088" s="11" t="e">
        <f>VLOOKUP($B1088, Team_Batting___Advanced[], 19, FALSE)</f>
        <v>#N/A</v>
      </c>
      <c r="U1088" s="11" t="e">
        <f>VLOOKUP($B1088, 'Team Per G'!$A$2:$G$31, 3, FALSE)</f>
        <v>#N/A</v>
      </c>
      <c r="V1088" s="11" t="e">
        <f>VLOOKUP($B1088, 'Team Per G'!$A$2:$G$31, 5, FALSE)</f>
        <v>#N/A</v>
      </c>
      <c r="W1088" s="11" t="e">
        <f>VLOOKUP($B1088, 'Team Per G'!$A$2:$G$31, 4, FALSE)</f>
        <v>#N/A</v>
      </c>
      <c r="X1088" s="11" t="e">
        <f>VLOOKUP($B1088, Team_Batting___Dashboard[], 22, FALSE)/$F1088</f>
        <v>#N/A</v>
      </c>
      <c r="Y1088" s="11" t="e">
        <f>VLOOKUP($B1088, 'FanGraphs - Team WAR Projected'!$B$2:$E$31, 4, FALSE)/162</f>
        <v>#N/A</v>
      </c>
      <c r="Z1088" s="11" t="e">
        <f t="shared" si="192"/>
        <v>#N/A</v>
      </c>
      <c r="AA1088" s="11" t="e">
        <f>VLOOKUP($B1088, FanGraphs_Standings[[Abbreviation]:[2024 Year to Date RS/G]], 6, FALSE)/$F1088</f>
        <v>#N/A</v>
      </c>
      <c r="AB1088" s="11" t="e">
        <f>VLOOKUP($B1088, FanGraphs_Standings[[Abbreviation]:[2024 Projected Full Season RDif]], 19, FALSE)/162</f>
        <v>#N/A</v>
      </c>
      <c r="AC1088" s="11" t="e">
        <f t="shared" si="201"/>
        <v>#N/A</v>
      </c>
      <c r="AD1088" s="11" t="e">
        <f>VLOOKUP($B1088, FanGraphs_Standings[[Abbreviation]:[2024 Projected Full Season RDif]], 5, FALSE)</f>
        <v>#N/A</v>
      </c>
      <c r="AE1088" s="11" t="e">
        <f>VLOOKUP($B1088, FanGraphs_Standings[[Abbreviation]:[2024 Projected Full Season W%]], 18, FALSE)</f>
        <v>#N/A</v>
      </c>
      <c r="AF1088" s="11" t="e">
        <f t="shared" si="193"/>
        <v>#N/A</v>
      </c>
      <c r="AG1088" s="11" t="e">
        <f>VLOOKUP($B1088, 'Home Field Adv'!$A$2:$I$31, 9, FALSE)</f>
        <v>#N/A</v>
      </c>
      <c r="AH1088" s="11" t="e">
        <f>VLOOKUP($C1088, FanGraphs_Standings[[Abbreviation]:[2024 Year to Date G]], 2, FALSE)</f>
        <v>#N/A</v>
      </c>
      <c r="AI1088" s="11" t="e">
        <f>_xlfn.IFNA(VLOOKUP($E1088, 'SP Per G'!$A$2:$D$1385, 3, FALSE), AO1088)</f>
        <v>#N/A</v>
      </c>
      <c r="AJ1088" s="11" t="e">
        <f>IF(AND(ISNA(VLOOKUP($E1088, 'SP Per G'!$A$2:$D$1385, 4, FALSE)), ISTEXT($E1088)), AI1088,IF(ISNA(VLOOKUP($E1088, 'SP Per G'!$A$2:$D$1385, 4, FALSE)), AO1088, VLOOKUP($E1088, 'SP Per G'!$A$2:$D$1385, 4, FALSE)))</f>
        <v>#N/A</v>
      </c>
      <c r="AK1088" s="11" t="e">
        <f t="shared" si="194"/>
        <v>#N/A</v>
      </c>
      <c r="AL1088" s="11" t="e">
        <f>_xlfn.IFNA(VLOOKUP($E1088, Individual_Pitching___Dashboard[], 18, FALSE), VLOOKUP($C1088,Team_Pitching___Advanced[[Team]:[SIERA]],16,FALSE))</f>
        <v>#N/A</v>
      </c>
      <c r="AM1088" s="11" t="e">
        <f>_xlfn.IFNA(VLOOKUP($E1088, Individual_Pitching___Dashboard[], 20, FALSE), VLOOKUP($C1088,Team_Pitching___Advanced[[Team]:[xFIP]],19,FALSE))</f>
        <v>#N/A</v>
      </c>
      <c r="AN1088" s="11" t="e">
        <f>_xlfn.IFNA(VLOOKUP($E1088,Individual_Pitching___Advanced[],21,FALSE),VLOOKUP($C1088,Team_Pitching___Advanced[[Team]:[SIERA]],20,FALSE))</f>
        <v>#N/A</v>
      </c>
      <c r="AO1088" s="11" t="e">
        <f>VLOOKUP($C1088, 'Team Per G'!$A$2:$G$31, 7, FALSE)</f>
        <v>#N/A</v>
      </c>
      <c r="AP1088" s="11" t="e">
        <f>VLOOKUP($C1088, 'FanGraphs - Team WAR Projected'!$B$2:$E$31, 3, FALSE)/162</f>
        <v>#N/A</v>
      </c>
      <c r="AQ1088" s="11" t="e">
        <f t="shared" si="195"/>
        <v>#N/A</v>
      </c>
      <c r="AR1088" s="11" t="e">
        <f>VLOOKUP($C1088, Team_Pitching___Advanced[[Team]:[xFIP]], 19,FALSE)</f>
        <v>#N/A</v>
      </c>
      <c r="AS1088" s="11" t="e">
        <f>VLOOKUP($C1088, Team_Pitching___Advanced[], 20, FALSE)</f>
        <v>#N/A</v>
      </c>
      <c r="AT1088" s="11" t="e">
        <f>VLOOKUP($C1088, Team_Batting___Dashboard[[Team]:[wOBA]], 16, FALSE)</f>
        <v>#N/A</v>
      </c>
      <c r="AU1088" s="11" t="e">
        <f>VLOOKUP($C1088, Team_Batting___Advanced[[Team]:[OPS]], 9, FALSE)</f>
        <v>#N/A</v>
      </c>
      <c r="AV1088" s="11" t="e">
        <f>VLOOKUP($C1088, Team_Batting___Advanced[], 19, FALSE)</f>
        <v>#N/A</v>
      </c>
      <c r="AW1088" s="11" t="e">
        <f>VLOOKUP($C1088, 'Team Per G'!$A$2:$G$31, 3, FALSE)</f>
        <v>#N/A</v>
      </c>
      <c r="AX1088" s="11" t="e">
        <f>VLOOKUP($C1088, 'Team Per G'!$A$2:$G$31, 5, FALSE)</f>
        <v>#N/A</v>
      </c>
      <c r="AY1088" s="11" t="e">
        <f>VLOOKUP($C1088, 'Team Per G'!$A$2:$G$31, 4, FALSE)</f>
        <v>#N/A</v>
      </c>
      <c r="AZ1088" s="11" t="e">
        <f>VLOOKUP($C1088, Team_Batting___Dashboard[], 22, FALSE)/$AH1088</f>
        <v>#N/A</v>
      </c>
      <c r="BA1088" s="11" t="e">
        <f>VLOOKUP($C1088, 'FanGraphs - Team WAR Projected'!$B$2:$E$31, 4, FALSE)/162</f>
        <v>#N/A</v>
      </c>
      <c r="BB1088" s="11" t="e">
        <f t="shared" si="196"/>
        <v>#N/A</v>
      </c>
      <c r="BC1088" s="11" t="e">
        <f>VLOOKUP($C1088, FanGraphs_Standings[[Abbreviation]:[2024 Year to Date RS/G]], 6, FALSE)/$AH1088</f>
        <v>#N/A</v>
      </c>
      <c r="BD1088" s="11" t="e">
        <f>VLOOKUP($C1088, FanGraphs_Standings[[Abbreviation]:[2024 Projected Full Season RDif]], 19, FALSE)/162</f>
        <v>#N/A</v>
      </c>
      <c r="BE1088" s="11" t="e">
        <f t="shared" si="197"/>
        <v>#N/A</v>
      </c>
      <c r="BF1088" s="11" t="e">
        <f>VLOOKUP($C1088, FanGraphs_Standings[[Abbreviation]:[2024 Projected Full Season RDif]], 5, FALSE)</f>
        <v>#N/A</v>
      </c>
      <c r="BG1088" s="11" t="e">
        <f>VLOOKUP($C1088, FanGraphs_Standings[[Abbreviation]:[2024 Projected Full Season W%]], 18, FALSE)</f>
        <v>#N/A</v>
      </c>
      <c r="BH1088" s="11" t="e">
        <f t="shared" si="198"/>
        <v>#N/A</v>
      </c>
      <c r="BI1088" s="11" t="e">
        <f>VLOOKUP($C1088, 'Home Field Adv'!$A$2:$K$31, 11, FALSE)</f>
        <v>#N/A</v>
      </c>
      <c r="BL1088" s="12" t="str">
        <f t="shared" si="199"/>
        <v/>
      </c>
      <c r="BM1088" s="12" t="str">
        <f t="shared" si="202"/>
        <v/>
      </c>
      <c r="BN1088" s="12" t="str">
        <f t="shared" si="200"/>
        <v/>
      </c>
    </row>
    <row r="1089" spans="6:66" x14ac:dyDescent="0.45">
      <c r="F1089" s="11" t="e">
        <f>VLOOKUP($B1089, FanGraphs_Standings[[Abbreviation]:[2024 Year to Date G]], 2, FALSE)</f>
        <v>#N/A</v>
      </c>
      <c r="G1089" s="11" t="e">
        <f>_xlfn.IFNA(VLOOKUP($D1089, 'SP Per G'!$A$2:$D$1385, 3, FALSE),M1089)</f>
        <v>#N/A</v>
      </c>
      <c r="H1089" s="11" t="e">
        <f>IF(AND(ISNA(VLOOKUP($D1089, 'SP Per G'!$A$2:$D$1385, 4, FALSE)), ISTEXT($D1089)), G1089,IF(ISNA(VLOOKUP($D1089, 'SP Per G'!$A$2:$D$1385, 4, FALSE)), M1089, VLOOKUP($D1089, 'SP Per G'!$A$2:$D$1385, 4, FALSE)))</f>
        <v>#N/A</v>
      </c>
      <c r="I1089" s="11" t="e">
        <f t="shared" si="190"/>
        <v>#N/A</v>
      </c>
      <c r="J1089" s="11" t="e">
        <f>_xlfn.IFNA(VLOOKUP($D1089,Individual_Pitching___Dashboard[],18,FALSE),VLOOKUP(B1089,Team_Pitching___Dashboard[[Team]:[ERA]],17,FALSE))</f>
        <v>#N/A</v>
      </c>
      <c r="K1089" s="11" t="e">
        <f>_xlfn.IFNA(VLOOKUP($D1089, Individual_Pitching___Dashboard[], 20, FALSE), VLOOKUP(B1089,Team_Pitching___Dashboard[[Team]:[xFIP]],20,FALSE))</f>
        <v>#N/A</v>
      </c>
      <c r="L1089" s="11" t="e">
        <f>_xlfn.IFNA(VLOOKUP($D1089, Individual_Pitching___Advanced[], 21,FALSE), VLOOKUP(B1089, Team_Pitching___Advanced[], 20, FALSE))</f>
        <v>#N/A</v>
      </c>
      <c r="M1089" s="11" t="e">
        <f>VLOOKUP($B1089, 'Team Per G'!$A$2:$G$31, 7, FALSE)</f>
        <v>#N/A</v>
      </c>
      <c r="N1089" s="11" t="e">
        <f>VLOOKUP($B1089, 'FanGraphs - Team WAR Projected'!$B$2:$E$31, 3, FALSE)/162</f>
        <v>#N/A</v>
      </c>
      <c r="O1089" s="11" t="e">
        <f t="shared" si="191"/>
        <v>#N/A</v>
      </c>
      <c r="P1089" s="11" t="e">
        <f>VLOOKUP($B1089, Team_Pitching___Advanced[[Team]:[xFIP]], 19,FALSE)</f>
        <v>#N/A</v>
      </c>
      <c r="Q1089" s="11" t="e">
        <f>VLOOKUP($B1089, Team_Pitching___Advanced[], 20, FALSE)</f>
        <v>#N/A</v>
      </c>
      <c r="R1089" s="11" t="e">
        <f>VLOOKUP($B1089, Team_Batting___Dashboard[[Team]:[wOBA]], 16, FALSE)</f>
        <v>#N/A</v>
      </c>
      <c r="S1089" s="11" t="e">
        <f>VLOOKUP($B1089, Team_Batting___Advanced[[Team]:[OPS]], 9, FALSE)</f>
        <v>#N/A</v>
      </c>
      <c r="T1089" s="11" t="e">
        <f>VLOOKUP($B1089, Team_Batting___Advanced[], 19, FALSE)</f>
        <v>#N/A</v>
      </c>
      <c r="U1089" s="11" t="e">
        <f>VLOOKUP($B1089, 'Team Per G'!$A$2:$G$31, 3, FALSE)</f>
        <v>#N/A</v>
      </c>
      <c r="V1089" s="11" t="e">
        <f>VLOOKUP($B1089, 'Team Per G'!$A$2:$G$31, 5, FALSE)</f>
        <v>#N/A</v>
      </c>
      <c r="W1089" s="11" t="e">
        <f>VLOOKUP($B1089, 'Team Per G'!$A$2:$G$31, 4, FALSE)</f>
        <v>#N/A</v>
      </c>
      <c r="X1089" s="11" t="e">
        <f>VLOOKUP($B1089, Team_Batting___Dashboard[], 22, FALSE)/$F1089</f>
        <v>#N/A</v>
      </c>
      <c r="Y1089" s="11" t="e">
        <f>VLOOKUP($B1089, 'FanGraphs - Team WAR Projected'!$B$2:$E$31, 4, FALSE)/162</f>
        <v>#N/A</v>
      </c>
      <c r="Z1089" s="11" t="e">
        <f t="shared" si="192"/>
        <v>#N/A</v>
      </c>
      <c r="AA1089" s="11" t="e">
        <f>VLOOKUP($B1089, FanGraphs_Standings[[Abbreviation]:[2024 Year to Date RS/G]], 6, FALSE)/$F1089</f>
        <v>#N/A</v>
      </c>
      <c r="AB1089" s="11" t="e">
        <f>VLOOKUP($B1089, FanGraphs_Standings[[Abbreviation]:[2024 Projected Full Season RDif]], 19, FALSE)/162</f>
        <v>#N/A</v>
      </c>
      <c r="AC1089" s="11" t="e">
        <f t="shared" si="201"/>
        <v>#N/A</v>
      </c>
      <c r="AD1089" s="11" t="e">
        <f>VLOOKUP($B1089, FanGraphs_Standings[[Abbreviation]:[2024 Projected Full Season RDif]], 5, FALSE)</f>
        <v>#N/A</v>
      </c>
      <c r="AE1089" s="11" t="e">
        <f>VLOOKUP($B1089, FanGraphs_Standings[[Abbreviation]:[2024 Projected Full Season W%]], 18, FALSE)</f>
        <v>#N/A</v>
      </c>
      <c r="AF1089" s="11" t="e">
        <f t="shared" si="193"/>
        <v>#N/A</v>
      </c>
      <c r="AG1089" s="11" t="e">
        <f>VLOOKUP($B1089, 'Home Field Adv'!$A$2:$I$31, 9, FALSE)</f>
        <v>#N/A</v>
      </c>
      <c r="AH1089" s="11" t="e">
        <f>VLOOKUP($C1089, FanGraphs_Standings[[Abbreviation]:[2024 Year to Date G]], 2, FALSE)</f>
        <v>#N/A</v>
      </c>
      <c r="AI1089" s="11" t="e">
        <f>_xlfn.IFNA(VLOOKUP($E1089, 'SP Per G'!$A$2:$D$1385, 3, FALSE), AO1089)</f>
        <v>#N/A</v>
      </c>
      <c r="AJ1089" s="11" t="e">
        <f>IF(AND(ISNA(VLOOKUP($E1089, 'SP Per G'!$A$2:$D$1385, 4, FALSE)), ISTEXT($E1089)), AI1089,IF(ISNA(VLOOKUP($E1089, 'SP Per G'!$A$2:$D$1385, 4, FALSE)), AO1089, VLOOKUP($E1089, 'SP Per G'!$A$2:$D$1385, 4, FALSE)))</f>
        <v>#N/A</v>
      </c>
      <c r="AK1089" s="11" t="e">
        <f t="shared" si="194"/>
        <v>#N/A</v>
      </c>
      <c r="AL1089" s="11" t="e">
        <f>_xlfn.IFNA(VLOOKUP($E1089, Individual_Pitching___Dashboard[], 18, FALSE), VLOOKUP($C1089,Team_Pitching___Advanced[[Team]:[SIERA]],16,FALSE))</f>
        <v>#N/A</v>
      </c>
      <c r="AM1089" s="11" t="e">
        <f>_xlfn.IFNA(VLOOKUP($E1089, Individual_Pitching___Dashboard[], 20, FALSE), VLOOKUP($C1089,Team_Pitching___Advanced[[Team]:[xFIP]],19,FALSE))</f>
        <v>#N/A</v>
      </c>
      <c r="AN1089" s="11" t="e">
        <f>_xlfn.IFNA(VLOOKUP($E1089,Individual_Pitching___Advanced[],21,FALSE),VLOOKUP($C1089,Team_Pitching___Advanced[[Team]:[SIERA]],20,FALSE))</f>
        <v>#N/A</v>
      </c>
      <c r="AO1089" s="11" t="e">
        <f>VLOOKUP($C1089, 'Team Per G'!$A$2:$G$31, 7, FALSE)</f>
        <v>#N/A</v>
      </c>
      <c r="AP1089" s="11" t="e">
        <f>VLOOKUP($C1089, 'FanGraphs - Team WAR Projected'!$B$2:$E$31, 3, FALSE)/162</f>
        <v>#N/A</v>
      </c>
      <c r="AQ1089" s="11" t="e">
        <f t="shared" si="195"/>
        <v>#N/A</v>
      </c>
      <c r="AR1089" s="11" t="e">
        <f>VLOOKUP($C1089, Team_Pitching___Advanced[[Team]:[xFIP]], 19,FALSE)</f>
        <v>#N/A</v>
      </c>
      <c r="AS1089" s="11" t="e">
        <f>VLOOKUP($C1089, Team_Pitching___Advanced[], 20, FALSE)</f>
        <v>#N/A</v>
      </c>
      <c r="AT1089" s="11" t="e">
        <f>VLOOKUP($C1089, Team_Batting___Dashboard[[Team]:[wOBA]], 16, FALSE)</f>
        <v>#N/A</v>
      </c>
      <c r="AU1089" s="11" t="e">
        <f>VLOOKUP($C1089, Team_Batting___Advanced[[Team]:[OPS]], 9, FALSE)</f>
        <v>#N/A</v>
      </c>
      <c r="AV1089" s="11" t="e">
        <f>VLOOKUP($C1089, Team_Batting___Advanced[], 19, FALSE)</f>
        <v>#N/A</v>
      </c>
      <c r="AW1089" s="11" t="e">
        <f>VLOOKUP($C1089, 'Team Per G'!$A$2:$G$31, 3, FALSE)</f>
        <v>#N/A</v>
      </c>
      <c r="AX1089" s="11" t="e">
        <f>VLOOKUP($C1089, 'Team Per G'!$A$2:$G$31, 5, FALSE)</f>
        <v>#N/A</v>
      </c>
      <c r="AY1089" s="11" t="e">
        <f>VLOOKUP($C1089, 'Team Per G'!$A$2:$G$31, 4, FALSE)</f>
        <v>#N/A</v>
      </c>
      <c r="AZ1089" s="11" t="e">
        <f>VLOOKUP($C1089, Team_Batting___Dashboard[], 22, FALSE)/$AH1089</f>
        <v>#N/A</v>
      </c>
      <c r="BA1089" s="11" t="e">
        <f>VLOOKUP($C1089, 'FanGraphs - Team WAR Projected'!$B$2:$E$31, 4, FALSE)/162</f>
        <v>#N/A</v>
      </c>
      <c r="BB1089" s="11" t="e">
        <f t="shared" si="196"/>
        <v>#N/A</v>
      </c>
      <c r="BC1089" s="11" t="e">
        <f>VLOOKUP($C1089, FanGraphs_Standings[[Abbreviation]:[2024 Year to Date RS/G]], 6, FALSE)/$AH1089</f>
        <v>#N/A</v>
      </c>
      <c r="BD1089" s="11" t="e">
        <f>VLOOKUP($C1089, FanGraphs_Standings[[Abbreviation]:[2024 Projected Full Season RDif]], 19, FALSE)/162</f>
        <v>#N/A</v>
      </c>
      <c r="BE1089" s="11" t="e">
        <f t="shared" si="197"/>
        <v>#N/A</v>
      </c>
      <c r="BF1089" s="11" t="e">
        <f>VLOOKUP($C1089, FanGraphs_Standings[[Abbreviation]:[2024 Projected Full Season RDif]], 5, FALSE)</f>
        <v>#N/A</v>
      </c>
      <c r="BG1089" s="11" t="e">
        <f>VLOOKUP($C1089, FanGraphs_Standings[[Abbreviation]:[2024 Projected Full Season W%]], 18, FALSE)</f>
        <v>#N/A</v>
      </c>
      <c r="BH1089" s="11" t="e">
        <f t="shared" si="198"/>
        <v>#N/A</v>
      </c>
      <c r="BI1089" s="11" t="e">
        <f>VLOOKUP($C1089, 'Home Field Adv'!$A$2:$K$31, 11, FALSE)</f>
        <v>#N/A</v>
      </c>
      <c r="BL1089" s="12" t="str">
        <f t="shared" si="199"/>
        <v/>
      </c>
      <c r="BM1089" s="12" t="str">
        <f t="shared" si="202"/>
        <v/>
      </c>
      <c r="BN1089" s="12" t="str">
        <f t="shared" si="200"/>
        <v/>
      </c>
    </row>
    <row r="1090" spans="6:66" x14ac:dyDescent="0.45">
      <c r="F1090" s="11" t="e">
        <f>VLOOKUP($B1090, FanGraphs_Standings[[Abbreviation]:[2024 Year to Date G]], 2, FALSE)</f>
        <v>#N/A</v>
      </c>
      <c r="G1090" s="11" t="e">
        <f>_xlfn.IFNA(VLOOKUP($D1090, 'SP Per G'!$A$2:$D$1385, 3, FALSE),M1090)</f>
        <v>#N/A</v>
      </c>
      <c r="H1090" s="11" t="e">
        <f>IF(AND(ISNA(VLOOKUP($D1090, 'SP Per G'!$A$2:$D$1385, 4, FALSE)), ISTEXT($D1090)), G1090,IF(ISNA(VLOOKUP($D1090, 'SP Per G'!$A$2:$D$1385, 4, FALSE)), M1090, VLOOKUP($D1090, 'SP Per G'!$A$2:$D$1385, 4, FALSE)))</f>
        <v>#N/A</v>
      </c>
      <c r="I1090" s="11" t="e">
        <f t="shared" si="190"/>
        <v>#N/A</v>
      </c>
      <c r="J1090" s="11" t="e">
        <f>_xlfn.IFNA(VLOOKUP($D1090,Individual_Pitching___Dashboard[],18,FALSE),VLOOKUP(B1090,Team_Pitching___Dashboard[[Team]:[ERA]],17,FALSE))</f>
        <v>#N/A</v>
      </c>
      <c r="K1090" s="11" t="e">
        <f>_xlfn.IFNA(VLOOKUP($D1090, Individual_Pitching___Dashboard[], 20, FALSE), VLOOKUP(B1090,Team_Pitching___Dashboard[[Team]:[xFIP]],20,FALSE))</f>
        <v>#N/A</v>
      </c>
      <c r="L1090" s="11" t="e">
        <f>_xlfn.IFNA(VLOOKUP($D1090, Individual_Pitching___Advanced[], 21,FALSE), VLOOKUP(B1090, Team_Pitching___Advanced[], 20, FALSE))</f>
        <v>#N/A</v>
      </c>
      <c r="M1090" s="11" t="e">
        <f>VLOOKUP($B1090, 'Team Per G'!$A$2:$G$31, 7, FALSE)</f>
        <v>#N/A</v>
      </c>
      <c r="N1090" s="11" t="e">
        <f>VLOOKUP($B1090, 'FanGraphs - Team WAR Projected'!$B$2:$E$31, 3, FALSE)/162</f>
        <v>#N/A</v>
      </c>
      <c r="O1090" s="11" t="e">
        <f t="shared" si="191"/>
        <v>#N/A</v>
      </c>
      <c r="P1090" s="11" t="e">
        <f>VLOOKUP($B1090, Team_Pitching___Advanced[[Team]:[xFIP]], 19,FALSE)</f>
        <v>#N/A</v>
      </c>
      <c r="Q1090" s="11" t="e">
        <f>VLOOKUP($B1090, Team_Pitching___Advanced[], 20, FALSE)</f>
        <v>#N/A</v>
      </c>
      <c r="R1090" s="11" t="e">
        <f>VLOOKUP($B1090, Team_Batting___Dashboard[[Team]:[wOBA]], 16, FALSE)</f>
        <v>#N/A</v>
      </c>
      <c r="S1090" s="11" t="e">
        <f>VLOOKUP($B1090, Team_Batting___Advanced[[Team]:[OPS]], 9, FALSE)</f>
        <v>#N/A</v>
      </c>
      <c r="T1090" s="11" t="e">
        <f>VLOOKUP($B1090, Team_Batting___Advanced[], 19, FALSE)</f>
        <v>#N/A</v>
      </c>
      <c r="U1090" s="11" t="e">
        <f>VLOOKUP($B1090, 'Team Per G'!$A$2:$G$31, 3, FALSE)</f>
        <v>#N/A</v>
      </c>
      <c r="V1090" s="11" t="e">
        <f>VLOOKUP($B1090, 'Team Per G'!$A$2:$G$31, 5, FALSE)</f>
        <v>#N/A</v>
      </c>
      <c r="W1090" s="11" t="e">
        <f>VLOOKUP($B1090, 'Team Per G'!$A$2:$G$31, 4, FALSE)</f>
        <v>#N/A</v>
      </c>
      <c r="X1090" s="11" t="e">
        <f>VLOOKUP($B1090, Team_Batting___Dashboard[], 22, FALSE)/$F1090</f>
        <v>#N/A</v>
      </c>
      <c r="Y1090" s="11" t="e">
        <f>VLOOKUP($B1090, 'FanGraphs - Team WAR Projected'!$B$2:$E$31, 4, FALSE)/162</f>
        <v>#N/A</v>
      </c>
      <c r="Z1090" s="11" t="e">
        <f t="shared" si="192"/>
        <v>#N/A</v>
      </c>
      <c r="AA1090" s="11" t="e">
        <f>VLOOKUP($B1090, FanGraphs_Standings[[Abbreviation]:[2024 Year to Date RS/G]], 6, FALSE)/$F1090</f>
        <v>#N/A</v>
      </c>
      <c r="AB1090" s="11" t="e">
        <f>VLOOKUP($B1090, FanGraphs_Standings[[Abbreviation]:[2024 Projected Full Season RDif]], 19, FALSE)/162</f>
        <v>#N/A</v>
      </c>
      <c r="AC1090" s="11" t="e">
        <f t="shared" si="201"/>
        <v>#N/A</v>
      </c>
      <c r="AD1090" s="11" t="e">
        <f>VLOOKUP($B1090, FanGraphs_Standings[[Abbreviation]:[2024 Projected Full Season RDif]], 5, FALSE)</f>
        <v>#N/A</v>
      </c>
      <c r="AE1090" s="11" t="e">
        <f>VLOOKUP($B1090, FanGraphs_Standings[[Abbreviation]:[2024 Projected Full Season W%]], 18, FALSE)</f>
        <v>#N/A</v>
      </c>
      <c r="AF1090" s="11" t="e">
        <f t="shared" si="193"/>
        <v>#N/A</v>
      </c>
      <c r="AG1090" s="11" t="e">
        <f>VLOOKUP($B1090, 'Home Field Adv'!$A$2:$I$31, 9, FALSE)</f>
        <v>#N/A</v>
      </c>
      <c r="AH1090" s="11" t="e">
        <f>VLOOKUP($C1090, FanGraphs_Standings[[Abbreviation]:[2024 Year to Date G]], 2, FALSE)</f>
        <v>#N/A</v>
      </c>
      <c r="AI1090" s="11" t="e">
        <f>_xlfn.IFNA(VLOOKUP($E1090, 'SP Per G'!$A$2:$D$1385, 3, FALSE), AO1090)</f>
        <v>#N/A</v>
      </c>
      <c r="AJ1090" s="11" t="e">
        <f>IF(AND(ISNA(VLOOKUP($E1090, 'SP Per G'!$A$2:$D$1385, 4, FALSE)), ISTEXT($E1090)), AI1090,IF(ISNA(VLOOKUP($E1090, 'SP Per G'!$A$2:$D$1385, 4, FALSE)), AO1090, VLOOKUP($E1090, 'SP Per G'!$A$2:$D$1385, 4, FALSE)))</f>
        <v>#N/A</v>
      </c>
      <c r="AK1090" s="11" t="e">
        <f t="shared" si="194"/>
        <v>#N/A</v>
      </c>
      <c r="AL1090" s="11" t="e">
        <f>_xlfn.IFNA(VLOOKUP($E1090, Individual_Pitching___Dashboard[], 18, FALSE), VLOOKUP($C1090,Team_Pitching___Advanced[[Team]:[SIERA]],16,FALSE))</f>
        <v>#N/A</v>
      </c>
      <c r="AM1090" s="11" t="e">
        <f>_xlfn.IFNA(VLOOKUP($E1090, Individual_Pitching___Dashboard[], 20, FALSE), VLOOKUP($C1090,Team_Pitching___Advanced[[Team]:[xFIP]],19,FALSE))</f>
        <v>#N/A</v>
      </c>
      <c r="AN1090" s="11" t="e">
        <f>_xlfn.IFNA(VLOOKUP($E1090,Individual_Pitching___Advanced[],21,FALSE),VLOOKUP($C1090,Team_Pitching___Advanced[[Team]:[SIERA]],20,FALSE))</f>
        <v>#N/A</v>
      </c>
      <c r="AO1090" s="11" t="e">
        <f>VLOOKUP($C1090, 'Team Per G'!$A$2:$G$31, 7, FALSE)</f>
        <v>#N/A</v>
      </c>
      <c r="AP1090" s="11" t="e">
        <f>VLOOKUP($C1090, 'FanGraphs - Team WAR Projected'!$B$2:$E$31, 3, FALSE)/162</f>
        <v>#N/A</v>
      </c>
      <c r="AQ1090" s="11" t="e">
        <f t="shared" si="195"/>
        <v>#N/A</v>
      </c>
      <c r="AR1090" s="11" t="e">
        <f>VLOOKUP($C1090, Team_Pitching___Advanced[[Team]:[xFIP]], 19,FALSE)</f>
        <v>#N/A</v>
      </c>
      <c r="AS1090" s="11" t="e">
        <f>VLOOKUP($C1090, Team_Pitching___Advanced[], 20, FALSE)</f>
        <v>#N/A</v>
      </c>
      <c r="AT1090" s="11" t="e">
        <f>VLOOKUP($C1090, Team_Batting___Dashboard[[Team]:[wOBA]], 16, FALSE)</f>
        <v>#N/A</v>
      </c>
      <c r="AU1090" s="11" t="e">
        <f>VLOOKUP($C1090, Team_Batting___Advanced[[Team]:[OPS]], 9, FALSE)</f>
        <v>#N/A</v>
      </c>
      <c r="AV1090" s="11" t="e">
        <f>VLOOKUP($C1090, Team_Batting___Advanced[], 19, FALSE)</f>
        <v>#N/A</v>
      </c>
      <c r="AW1090" s="11" t="e">
        <f>VLOOKUP($C1090, 'Team Per G'!$A$2:$G$31, 3, FALSE)</f>
        <v>#N/A</v>
      </c>
      <c r="AX1090" s="11" t="e">
        <f>VLOOKUP($C1090, 'Team Per G'!$A$2:$G$31, 5, FALSE)</f>
        <v>#N/A</v>
      </c>
      <c r="AY1090" s="11" t="e">
        <f>VLOOKUP($C1090, 'Team Per G'!$A$2:$G$31, 4, FALSE)</f>
        <v>#N/A</v>
      </c>
      <c r="AZ1090" s="11" t="e">
        <f>VLOOKUP($C1090, Team_Batting___Dashboard[], 22, FALSE)/$AH1090</f>
        <v>#N/A</v>
      </c>
      <c r="BA1090" s="11" t="e">
        <f>VLOOKUP($C1090, 'FanGraphs - Team WAR Projected'!$B$2:$E$31, 4, FALSE)/162</f>
        <v>#N/A</v>
      </c>
      <c r="BB1090" s="11" t="e">
        <f t="shared" si="196"/>
        <v>#N/A</v>
      </c>
      <c r="BC1090" s="11" t="e">
        <f>VLOOKUP($C1090, FanGraphs_Standings[[Abbreviation]:[2024 Year to Date RS/G]], 6, FALSE)/$AH1090</f>
        <v>#N/A</v>
      </c>
      <c r="BD1090" s="11" t="e">
        <f>VLOOKUP($C1090, FanGraphs_Standings[[Abbreviation]:[2024 Projected Full Season RDif]], 19, FALSE)/162</f>
        <v>#N/A</v>
      </c>
      <c r="BE1090" s="11" t="e">
        <f t="shared" si="197"/>
        <v>#N/A</v>
      </c>
      <c r="BF1090" s="11" t="e">
        <f>VLOOKUP($C1090, FanGraphs_Standings[[Abbreviation]:[2024 Projected Full Season RDif]], 5, FALSE)</f>
        <v>#N/A</v>
      </c>
      <c r="BG1090" s="11" t="e">
        <f>VLOOKUP($C1090, FanGraphs_Standings[[Abbreviation]:[2024 Projected Full Season W%]], 18, FALSE)</f>
        <v>#N/A</v>
      </c>
      <c r="BH1090" s="11" t="e">
        <f t="shared" si="198"/>
        <v>#N/A</v>
      </c>
      <c r="BI1090" s="11" t="e">
        <f>VLOOKUP($C1090, 'Home Field Adv'!$A$2:$K$31, 11, FALSE)</f>
        <v>#N/A</v>
      </c>
      <c r="BL1090" s="12" t="str">
        <f t="shared" si="199"/>
        <v/>
      </c>
      <c r="BM1090" s="12" t="str">
        <f t="shared" si="202"/>
        <v/>
      </c>
      <c r="BN1090" s="12" t="str">
        <f t="shared" si="200"/>
        <v/>
      </c>
    </row>
    <row r="1091" spans="6:66" x14ac:dyDescent="0.45">
      <c r="F1091" s="11" t="e">
        <f>VLOOKUP($B1091, FanGraphs_Standings[[Abbreviation]:[2024 Year to Date G]], 2, FALSE)</f>
        <v>#N/A</v>
      </c>
      <c r="G1091" s="11" t="e">
        <f>_xlfn.IFNA(VLOOKUP($D1091, 'SP Per G'!$A$2:$D$1385, 3, FALSE),M1091)</f>
        <v>#N/A</v>
      </c>
      <c r="H1091" s="11" t="e">
        <f>IF(AND(ISNA(VLOOKUP($D1091, 'SP Per G'!$A$2:$D$1385, 4, FALSE)), ISTEXT($D1091)), G1091,IF(ISNA(VLOOKUP($D1091, 'SP Per G'!$A$2:$D$1385, 4, FALSE)), M1091, VLOOKUP($D1091, 'SP Per G'!$A$2:$D$1385, 4, FALSE)))</f>
        <v>#N/A</v>
      </c>
      <c r="I1091" s="11" t="e">
        <f t="shared" ref="I1091:I1154" si="203">(G1091*($F1091/162))+(H1091*((162-$F1091)/162))</f>
        <v>#N/A</v>
      </c>
      <c r="J1091" s="11" t="e">
        <f>_xlfn.IFNA(VLOOKUP($D1091,Individual_Pitching___Dashboard[],18,FALSE),VLOOKUP(B1091,Team_Pitching___Dashboard[[Team]:[ERA]],17,FALSE))</f>
        <v>#N/A</v>
      </c>
      <c r="K1091" s="11" t="e">
        <f>_xlfn.IFNA(VLOOKUP($D1091, Individual_Pitching___Dashboard[], 20, FALSE), VLOOKUP(B1091,Team_Pitching___Dashboard[[Team]:[xFIP]],20,FALSE))</f>
        <v>#N/A</v>
      </c>
      <c r="L1091" s="11" t="e">
        <f>_xlfn.IFNA(VLOOKUP($D1091, Individual_Pitching___Advanced[], 21,FALSE), VLOOKUP(B1091, Team_Pitching___Advanced[], 20, FALSE))</f>
        <v>#N/A</v>
      </c>
      <c r="M1091" s="11" t="e">
        <f>VLOOKUP($B1091, 'Team Per G'!$A$2:$G$31, 7, FALSE)</f>
        <v>#N/A</v>
      </c>
      <c r="N1091" s="11" t="e">
        <f>VLOOKUP($B1091, 'FanGraphs - Team WAR Projected'!$B$2:$E$31, 3, FALSE)/162</f>
        <v>#N/A</v>
      </c>
      <c r="O1091" s="11" t="e">
        <f t="shared" ref="O1091:O1154" si="204">(M1091*($F1091/162))+(N1091*((162-$F1091)/162))</f>
        <v>#N/A</v>
      </c>
      <c r="P1091" s="11" t="e">
        <f>VLOOKUP($B1091, Team_Pitching___Advanced[[Team]:[xFIP]], 19,FALSE)</f>
        <v>#N/A</v>
      </c>
      <c r="Q1091" s="11" t="e">
        <f>VLOOKUP($B1091, Team_Pitching___Advanced[], 20, FALSE)</f>
        <v>#N/A</v>
      </c>
      <c r="R1091" s="11" t="e">
        <f>VLOOKUP($B1091, Team_Batting___Dashboard[[Team]:[wOBA]], 16, FALSE)</f>
        <v>#N/A</v>
      </c>
      <c r="S1091" s="11" t="e">
        <f>VLOOKUP($B1091, Team_Batting___Advanced[[Team]:[OPS]], 9, FALSE)</f>
        <v>#N/A</v>
      </c>
      <c r="T1091" s="11" t="e">
        <f>VLOOKUP($B1091, Team_Batting___Advanced[], 19, FALSE)</f>
        <v>#N/A</v>
      </c>
      <c r="U1091" s="11" t="e">
        <f>VLOOKUP($B1091, 'Team Per G'!$A$2:$G$31, 3, FALSE)</f>
        <v>#N/A</v>
      </c>
      <c r="V1091" s="11" t="e">
        <f>VLOOKUP($B1091, 'Team Per G'!$A$2:$G$31, 5, FALSE)</f>
        <v>#N/A</v>
      </c>
      <c r="W1091" s="11" t="e">
        <f>VLOOKUP($B1091, 'Team Per G'!$A$2:$G$31, 4, FALSE)</f>
        <v>#N/A</v>
      </c>
      <c r="X1091" s="11" t="e">
        <f>VLOOKUP($B1091, Team_Batting___Dashboard[], 22, FALSE)/$F1091</f>
        <v>#N/A</v>
      </c>
      <c r="Y1091" s="11" t="e">
        <f>VLOOKUP($B1091, 'FanGraphs - Team WAR Projected'!$B$2:$E$31, 4, FALSE)/162</f>
        <v>#N/A</v>
      </c>
      <c r="Z1091" s="11" t="e">
        <f t="shared" ref="Z1091:Z1154" si="205">(X1091*($F1091/162))+(Y1091*((162-$F1091)/162))</f>
        <v>#N/A</v>
      </c>
      <c r="AA1091" s="11" t="e">
        <f>VLOOKUP($B1091, FanGraphs_Standings[[Abbreviation]:[2024 Year to Date RS/G]], 6, FALSE)/$F1091</f>
        <v>#N/A</v>
      </c>
      <c r="AB1091" s="11" t="e">
        <f>VLOOKUP($B1091, FanGraphs_Standings[[Abbreviation]:[2024 Projected Full Season RDif]], 19, FALSE)/162</f>
        <v>#N/A</v>
      </c>
      <c r="AC1091" s="11" t="e">
        <f t="shared" si="201"/>
        <v>#N/A</v>
      </c>
      <c r="AD1091" s="11" t="e">
        <f>VLOOKUP($B1091, FanGraphs_Standings[[Abbreviation]:[2024 Projected Full Season RDif]], 5, FALSE)</f>
        <v>#N/A</v>
      </c>
      <c r="AE1091" s="11" t="e">
        <f>VLOOKUP($B1091, FanGraphs_Standings[[Abbreviation]:[2024 Projected Full Season W%]], 18, FALSE)</f>
        <v>#N/A</v>
      </c>
      <c r="AF1091" s="11" t="e">
        <f t="shared" ref="AF1091:AF1154" si="206">(AD1091*($F1091/162))+(AE1091*((162-$F1091)/162))</f>
        <v>#N/A</v>
      </c>
      <c r="AG1091" s="11" t="e">
        <f>VLOOKUP($B1091, 'Home Field Adv'!$A$2:$I$31, 9, FALSE)</f>
        <v>#N/A</v>
      </c>
      <c r="AH1091" s="11" t="e">
        <f>VLOOKUP($C1091, FanGraphs_Standings[[Abbreviation]:[2024 Year to Date G]], 2, FALSE)</f>
        <v>#N/A</v>
      </c>
      <c r="AI1091" s="11" t="e">
        <f>_xlfn.IFNA(VLOOKUP($E1091, 'SP Per G'!$A$2:$D$1385, 3, FALSE), AO1091)</f>
        <v>#N/A</v>
      </c>
      <c r="AJ1091" s="11" t="e">
        <f>IF(AND(ISNA(VLOOKUP($E1091, 'SP Per G'!$A$2:$D$1385, 4, FALSE)), ISTEXT($E1091)), AI1091,IF(ISNA(VLOOKUP($E1091, 'SP Per G'!$A$2:$D$1385, 4, FALSE)), AO1091, VLOOKUP($E1091, 'SP Per G'!$A$2:$D$1385, 4, FALSE)))</f>
        <v>#N/A</v>
      </c>
      <c r="AK1091" s="11" t="e">
        <f t="shared" ref="AK1091:AK1154" si="207">(AI1091*($AH1091/162))+(AJ1091*((162-$AH1091)/162))</f>
        <v>#N/A</v>
      </c>
      <c r="AL1091" s="11" t="e">
        <f>_xlfn.IFNA(VLOOKUP($E1091, Individual_Pitching___Dashboard[], 18, FALSE), VLOOKUP($C1091,Team_Pitching___Advanced[[Team]:[SIERA]],16,FALSE))</f>
        <v>#N/A</v>
      </c>
      <c r="AM1091" s="11" t="e">
        <f>_xlfn.IFNA(VLOOKUP($E1091, Individual_Pitching___Dashboard[], 20, FALSE), VLOOKUP($C1091,Team_Pitching___Advanced[[Team]:[xFIP]],19,FALSE))</f>
        <v>#N/A</v>
      </c>
      <c r="AN1091" s="11" t="e">
        <f>_xlfn.IFNA(VLOOKUP($E1091,Individual_Pitching___Advanced[],21,FALSE),VLOOKUP($C1091,Team_Pitching___Advanced[[Team]:[SIERA]],20,FALSE))</f>
        <v>#N/A</v>
      </c>
      <c r="AO1091" s="11" t="e">
        <f>VLOOKUP($C1091, 'Team Per G'!$A$2:$G$31, 7, FALSE)</f>
        <v>#N/A</v>
      </c>
      <c r="AP1091" s="11" t="e">
        <f>VLOOKUP($C1091, 'FanGraphs - Team WAR Projected'!$B$2:$E$31, 3, FALSE)/162</f>
        <v>#N/A</v>
      </c>
      <c r="AQ1091" s="11" t="e">
        <f t="shared" ref="AQ1091:AQ1154" si="208">(AO1091*($AH1091/162))+(AP1091*((162-$AH1091)/162))</f>
        <v>#N/A</v>
      </c>
      <c r="AR1091" s="11" t="e">
        <f>VLOOKUP($C1091, Team_Pitching___Advanced[[Team]:[xFIP]], 19,FALSE)</f>
        <v>#N/A</v>
      </c>
      <c r="AS1091" s="11" t="e">
        <f>VLOOKUP($C1091, Team_Pitching___Advanced[], 20, FALSE)</f>
        <v>#N/A</v>
      </c>
      <c r="AT1091" s="11" t="e">
        <f>VLOOKUP($C1091, Team_Batting___Dashboard[[Team]:[wOBA]], 16, FALSE)</f>
        <v>#N/A</v>
      </c>
      <c r="AU1091" s="11" t="e">
        <f>VLOOKUP($C1091, Team_Batting___Advanced[[Team]:[OPS]], 9, FALSE)</f>
        <v>#N/A</v>
      </c>
      <c r="AV1091" s="11" t="e">
        <f>VLOOKUP($C1091, Team_Batting___Advanced[], 19, FALSE)</f>
        <v>#N/A</v>
      </c>
      <c r="AW1091" s="11" t="e">
        <f>VLOOKUP($C1091, 'Team Per G'!$A$2:$G$31, 3, FALSE)</f>
        <v>#N/A</v>
      </c>
      <c r="AX1091" s="11" t="e">
        <f>VLOOKUP($C1091, 'Team Per G'!$A$2:$G$31, 5, FALSE)</f>
        <v>#N/A</v>
      </c>
      <c r="AY1091" s="11" t="e">
        <f>VLOOKUP($C1091, 'Team Per G'!$A$2:$G$31, 4, FALSE)</f>
        <v>#N/A</v>
      </c>
      <c r="AZ1091" s="11" t="e">
        <f>VLOOKUP($C1091, Team_Batting___Dashboard[], 22, FALSE)/$AH1091</f>
        <v>#N/A</v>
      </c>
      <c r="BA1091" s="11" t="e">
        <f>VLOOKUP($C1091, 'FanGraphs - Team WAR Projected'!$B$2:$E$31, 4, FALSE)/162</f>
        <v>#N/A</v>
      </c>
      <c r="BB1091" s="11" t="e">
        <f t="shared" ref="BB1091:BB1154" si="209">(AZ1091*($AH1091/162))+(BA1091*((162-$AH1091)/162))</f>
        <v>#N/A</v>
      </c>
      <c r="BC1091" s="11" t="e">
        <f>VLOOKUP($C1091, FanGraphs_Standings[[Abbreviation]:[2024 Year to Date RS/G]], 6, FALSE)/$AH1091</f>
        <v>#N/A</v>
      </c>
      <c r="BD1091" s="11" t="e">
        <f>VLOOKUP($C1091, FanGraphs_Standings[[Abbreviation]:[2024 Projected Full Season RDif]], 19, FALSE)/162</f>
        <v>#N/A</v>
      </c>
      <c r="BE1091" s="11" t="e">
        <f t="shared" ref="BE1091:BE1154" si="210">(BC1091*($AH1091/162))+(BD1091*((162-$AH1091)/162))</f>
        <v>#N/A</v>
      </c>
      <c r="BF1091" s="11" t="e">
        <f>VLOOKUP($C1091, FanGraphs_Standings[[Abbreviation]:[2024 Projected Full Season RDif]], 5, FALSE)</f>
        <v>#N/A</v>
      </c>
      <c r="BG1091" s="11" t="e">
        <f>VLOOKUP($C1091, FanGraphs_Standings[[Abbreviation]:[2024 Projected Full Season W%]], 18, FALSE)</f>
        <v>#N/A</v>
      </c>
      <c r="BH1091" s="11" t="e">
        <f t="shared" ref="BH1091:BH1154" si="211">(BF1091*($AH1091/162))+(BG1091*((162-$AH1091)/162))</f>
        <v>#N/A</v>
      </c>
      <c r="BI1091" s="11" t="e">
        <f>VLOOKUP($C1091, 'Home Field Adv'!$A$2:$K$31, 11, FALSE)</f>
        <v>#N/A</v>
      </c>
      <c r="BL1091" s="12" t="str">
        <f t="shared" ref="BL1091:BL1154" si="212">IF(ISBLANK(BJ1091), "", BJ1091-BK1091)</f>
        <v/>
      </c>
      <c r="BM1091" s="12" t="str">
        <f t="shared" si="202"/>
        <v/>
      </c>
      <c r="BN1091" s="12" t="str">
        <f t="shared" ref="BN1091:BN1154" si="213">IF(ISBLANK(BJ1091), "", BJ1091+BK1091)</f>
        <v/>
      </c>
    </row>
    <row r="1092" spans="6:66" x14ac:dyDescent="0.45">
      <c r="F1092" s="11" t="e">
        <f>VLOOKUP($B1092, FanGraphs_Standings[[Abbreviation]:[2024 Year to Date G]], 2, FALSE)</f>
        <v>#N/A</v>
      </c>
      <c r="G1092" s="11" t="e">
        <f>_xlfn.IFNA(VLOOKUP($D1092, 'SP Per G'!$A$2:$D$1385, 3, FALSE),M1092)</f>
        <v>#N/A</v>
      </c>
      <c r="H1092" s="11" t="e">
        <f>IF(AND(ISNA(VLOOKUP($D1092, 'SP Per G'!$A$2:$D$1385, 4, FALSE)), ISTEXT($D1092)), G1092,IF(ISNA(VLOOKUP($D1092, 'SP Per G'!$A$2:$D$1385, 4, FALSE)), M1092, VLOOKUP($D1092, 'SP Per G'!$A$2:$D$1385, 4, FALSE)))</f>
        <v>#N/A</v>
      </c>
      <c r="I1092" s="11" t="e">
        <f t="shared" si="203"/>
        <v>#N/A</v>
      </c>
      <c r="J1092" s="11" t="e">
        <f>_xlfn.IFNA(VLOOKUP($D1092,Individual_Pitching___Dashboard[],18,FALSE),VLOOKUP(B1092,Team_Pitching___Dashboard[[Team]:[ERA]],17,FALSE))</f>
        <v>#N/A</v>
      </c>
      <c r="K1092" s="11" t="e">
        <f>_xlfn.IFNA(VLOOKUP($D1092, Individual_Pitching___Dashboard[], 20, FALSE), VLOOKUP(B1092,Team_Pitching___Dashboard[[Team]:[xFIP]],20,FALSE))</f>
        <v>#N/A</v>
      </c>
      <c r="L1092" s="11" t="e">
        <f>_xlfn.IFNA(VLOOKUP($D1092, Individual_Pitching___Advanced[], 21,FALSE), VLOOKUP(B1092, Team_Pitching___Advanced[], 20, FALSE))</f>
        <v>#N/A</v>
      </c>
      <c r="M1092" s="11" t="e">
        <f>VLOOKUP($B1092, 'Team Per G'!$A$2:$G$31, 7, FALSE)</f>
        <v>#N/A</v>
      </c>
      <c r="N1092" s="11" t="e">
        <f>VLOOKUP($B1092, 'FanGraphs - Team WAR Projected'!$B$2:$E$31, 3, FALSE)/162</f>
        <v>#N/A</v>
      </c>
      <c r="O1092" s="11" t="e">
        <f t="shared" si="204"/>
        <v>#N/A</v>
      </c>
      <c r="P1092" s="11" t="e">
        <f>VLOOKUP($B1092, Team_Pitching___Advanced[[Team]:[xFIP]], 19,FALSE)</f>
        <v>#N/A</v>
      </c>
      <c r="Q1092" s="11" t="e">
        <f>VLOOKUP($B1092, Team_Pitching___Advanced[], 20, FALSE)</f>
        <v>#N/A</v>
      </c>
      <c r="R1092" s="11" t="e">
        <f>VLOOKUP($B1092, Team_Batting___Dashboard[[Team]:[wOBA]], 16, FALSE)</f>
        <v>#N/A</v>
      </c>
      <c r="S1092" s="11" t="e">
        <f>VLOOKUP($B1092, Team_Batting___Advanced[[Team]:[OPS]], 9, FALSE)</f>
        <v>#N/A</v>
      </c>
      <c r="T1092" s="11" t="e">
        <f>VLOOKUP($B1092, Team_Batting___Advanced[], 19, FALSE)</f>
        <v>#N/A</v>
      </c>
      <c r="U1092" s="11" t="e">
        <f>VLOOKUP($B1092, 'Team Per G'!$A$2:$G$31, 3, FALSE)</f>
        <v>#N/A</v>
      </c>
      <c r="V1092" s="11" t="e">
        <f>VLOOKUP($B1092, 'Team Per G'!$A$2:$G$31, 5, FALSE)</f>
        <v>#N/A</v>
      </c>
      <c r="W1092" s="11" t="e">
        <f>VLOOKUP($B1092, 'Team Per G'!$A$2:$G$31, 4, FALSE)</f>
        <v>#N/A</v>
      </c>
      <c r="X1092" s="11" t="e">
        <f>VLOOKUP($B1092, Team_Batting___Dashboard[], 22, FALSE)/$F1092</f>
        <v>#N/A</v>
      </c>
      <c r="Y1092" s="11" t="e">
        <f>VLOOKUP($B1092, 'FanGraphs - Team WAR Projected'!$B$2:$E$31, 4, FALSE)/162</f>
        <v>#N/A</v>
      </c>
      <c r="Z1092" s="11" t="e">
        <f t="shared" si="205"/>
        <v>#N/A</v>
      </c>
      <c r="AA1092" s="11" t="e">
        <f>VLOOKUP($B1092, FanGraphs_Standings[[Abbreviation]:[2024 Year to Date RS/G]], 6, FALSE)/$F1092</f>
        <v>#N/A</v>
      </c>
      <c r="AB1092" s="11" t="e">
        <f>VLOOKUP($B1092, FanGraphs_Standings[[Abbreviation]:[2024 Projected Full Season RDif]], 19, FALSE)/162</f>
        <v>#N/A</v>
      </c>
      <c r="AC1092" s="11" t="e">
        <f t="shared" ref="AC1092:AC1155" si="214">(AA1092*($F1092/162))+(AB1092*((162-$F1092)/162))</f>
        <v>#N/A</v>
      </c>
      <c r="AD1092" s="11" t="e">
        <f>VLOOKUP($B1092, FanGraphs_Standings[[Abbreviation]:[2024 Projected Full Season RDif]], 5, FALSE)</f>
        <v>#N/A</v>
      </c>
      <c r="AE1092" s="11" t="e">
        <f>VLOOKUP($B1092, FanGraphs_Standings[[Abbreviation]:[2024 Projected Full Season W%]], 18, FALSE)</f>
        <v>#N/A</v>
      </c>
      <c r="AF1092" s="11" t="e">
        <f t="shared" si="206"/>
        <v>#N/A</v>
      </c>
      <c r="AG1092" s="11" t="e">
        <f>VLOOKUP($B1092, 'Home Field Adv'!$A$2:$I$31, 9, FALSE)</f>
        <v>#N/A</v>
      </c>
      <c r="AH1092" s="11" t="e">
        <f>VLOOKUP($C1092, FanGraphs_Standings[[Abbreviation]:[2024 Year to Date G]], 2, FALSE)</f>
        <v>#N/A</v>
      </c>
      <c r="AI1092" s="11" t="e">
        <f>_xlfn.IFNA(VLOOKUP($E1092, 'SP Per G'!$A$2:$D$1385, 3, FALSE), AO1092)</f>
        <v>#N/A</v>
      </c>
      <c r="AJ1092" s="11" t="e">
        <f>IF(AND(ISNA(VLOOKUP($E1092, 'SP Per G'!$A$2:$D$1385, 4, FALSE)), ISTEXT($E1092)), AI1092,IF(ISNA(VLOOKUP($E1092, 'SP Per G'!$A$2:$D$1385, 4, FALSE)), AO1092, VLOOKUP($E1092, 'SP Per G'!$A$2:$D$1385, 4, FALSE)))</f>
        <v>#N/A</v>
      </c>
      <c r="AK1092" s="11" t="e">
        <f t="shared" si="207"/>
        <v>#N/A</v>
      </c>
      <c r="AL1092" s="11" t="e">
        <f>_xlfn.IFNA(VLOOKUP($E1092, Individual_Pitching___Dashboard[], 18, FALSE), VLOOKUP($C1092,Team_Pitching___Advanced[[Team]:[SIERA]],16,FALSE))</f>
        <v>#N/A</v>
      </c>
      <c r="AM1092" s="11" t="e">
        <f>_xlfn.IFNA(VLOOKUP($E1092, Individual_Pitching___Dashboard[], 20, FALSE), VLOOKUP($C1092,Team_Pitching___Advanced[[Team]:[xFIP]],19,FALSE))</f>
        <v>#N/A</v>
      </c>
      <c r="AN1092" s="11" t="e">
        <f>_xlfn.IFNA(VLOOKUP($E1092,Individual_Pitching___Advanced[],21,FALSE),VLOOKUP($C1092,Team_Pitching___Advanced[[Team]:[SIERA]],20,FALSE))</f>
        <v>#N/A</v>
      </c>
      <c r="AO1092" s="11" t="e">
        <f>VLOOKUP($C1092, 'Team Per G'!$A$2:$G$31, 7, FALSE)</f>
        <v>#N/A</v>
      </c>
      <c r="AP1092" s="11" t="e">
        <f>VLOOKUP($C1092, 'FanGraphs - Team WAR Projected'!$B$2:$E$31, 3, FALSE)/162</f>
        <v>#N/A</v>
      </c>
      <c r="AQ1092" s="11" t="e">
        <f t="shared" si="208"/>
        <v>#N/A</v>
      </c>
      <c r="AR1092" s="11" t="e">
        <f>VLOOKUP($C1092, Team_Pitching___Advanced[[Team]:[xFIP]], 19,FALSE)</f>
        <v>#N/A</v>
      </c>
      <c r="AS1092" s="11" t="e">
        <f>VLOOKUP($C1092, Team_Pitching___Advanced[], 20, FALSE)</f>
        <v>#N/A</v>
      </c>
      <c r="AT1092" s="11" t="e">
        <f>VLOOKUP($C1092, Team_Batting___Dashboard[[Team]:[wOBA]], 16, FALSE)</f>
        <v>#N/A</v>
      </c>
      <c r="AU1092" s="11" t="e">
        <f>VLOOKUP($C1092, Team_Batting___Advanced[[Team]:[OPS]], 9, FALSE)</f>
        <v>#N/A</v>
      </c>
      <c r="AV1092" s="11" t="e">
        <f>VLOOKUP($C1092, Team_Batting___Advanced[], 19, FALSE)</f>
        <v>#N/A</v>
      </c>
      <c r="AW1092" s="11" t="e">
        <f>VLOOKUP($C1092, 'Team Per G'!$A$2:$G$31, 3, FALSE)</f>
        <v>#N/A</v>
      </c>
      <c r="AX1092" s="11" t="e">
        <f>VLOOKUP($C1092, 'Team Per G'!$A$2:$G$31, 5, FALSE)</f>
        <v>#N/A</v>
      </c>
      <c r="AY1092" s="11" t="e">
        <f>VLOOKUP($C1092, 'Team Per G'!$A$2:$G$31, 4, FALSE)</f>
        <v>#N/A</v>
      </c>
      <c r="AZ1092" s="11" t="e">
        <f>VLOOKUP($C1092, Team_Batting___Dashboard[], 22, FALSE)/$AH1092</f>
        <v>#N/A</v>
      </c>
      <c r="BA1092" s="11" t="e">
        <f>VLOOKUP($C1092, 'FanGraphs - Team WAR Projected'!$B$2:$E$31, 4, FALSE)/162</f>
        <v>#N/A</v>
      </c>
      <c r="BB1092" s="11" t="e">
        <f t="shared" si="209"/>
        <v>#N/A</v>
      </c>
      <c r="BC1092" s="11" t="e">
        <f>VLOOKUP($C1092, FanGraphs_Standings[[Abbreviation]:[2024 Year to Date RS/G]], 6, FALSE)/$AH1092</f>
        <v>#N/A</v>
      </c>
      <c r="BD1092" s="11" t="e">
        <f>VLOOKUP($C1092, FanGraphs_Standings[[Abbreviation]:[2024 Projected Full Season RDif]], 19, FALSE)/162</f>
        <v>#N/A</v>
      </c>
      <c r="BE1092" s="11" t="e">
        <f t="shared" si="210"/>
        <v>#N/A</v>
      </c>
      <c r="BF1092" s="11" t="e">
        <f>VLOOKUP($C1092, FanGraphs_Standings[[Abbreviation]:[2024 Projected Full Season RDif]], 5, FALSE)</f>
        <v>#N/A</v>
      </c>
      <c r="BG1092" s="11" t="e">
        <f>VLOOKUP($C1092, FanGraphs_Standings[[Abbreviation]:[2024 Projected Full Season W%]], 18, FALSE)</f>
        <v>#N/A</v>
      </c>
      <c r="BH1092" s="11" t="e">
        <f t="shared" si="211"/>
        <v>#N/A</v>
      </c>
      <c r="BI1092" s="11" t="e">
        <f>VLOOKUP($C1092, 'Home Field Adv'!$A$2:$K$31, 11, FALSE)</f>
        <v>#N/A</v>
      </c>
      <c r="BL1092" s="12" t="str">
        <f t="shared" si="212"/>
        <v/>
      </c>
      <c r="BM1092" s="12" t="str">
        <f t="shared" si="202"/>
        <v/>
      </c>
      <c r="BN1092" s="12" t="str">
        <f t="shared" si="213"/>
        <v/>
      </c>
    </row>
    <row r="1093" spans="6:66" x14ac:dyDescent="0.45">
      <c r="F1093" s="11" t="e">
        <f>VLOOKUP($B1093, FanGraphs_Standings[[Abbreviation]:[2024 Year to Date G]], 2, FALSE)</f>
        <v>#N/A</v>
      </c>
      <c r="G1093" s="11" t="e">
        <f>_xlfn.IFNA(VLOOKUP($D1093, 'SP Per G'!$A$2:$D$1385, 3, FALSE),M1093)</f>
        <v>#N/A</v>
      </c>
      <c r="H1093" s="11" t="e">
        <f>IF(AND(ISNA(VLOOKUP($D1093, 'SP Per G'!$A$2:$D$1385, 4, FALSE)), ISTEXT($D1093)), G1093,IF(ISNA(VLOOKUP($D1093, 'SP Per G'!$A$2:$D$1385, 4, FALSE)), M1093, VLOOKUP($D1093, 'SP Per G'!$A$2:$D$1385, 4, FALSE)))</f>
        <v>#N/A</v>
      </c>
      <c r="I1093" s="11" t="e">
        <f t="shared" si="203"/>
        <v>#N/A</v>
      </c>
      <c r="J1093" s="11" t="e">
        <f>_xlfn.IFNA(VLOOKUP($D1093,Individual_Pitching___Dashboard[],18,FALSE),VLOOKUP(B1093,Team_Pitching___Dashboard[[Team]:[ERA]],17,FALSE))</f>
        <v>#N/A</v>
      </c>
      <c r="K1093" s="11" t="e">
        <f>_xlfn.IFNA(VLOOKUP($D1093, Individual_Pitching___Dashboard[], 20, FALSE), VLOOKUP(B1093,Team_Pitching___Dashboard[[Team]:[xFIP]],20,FALSE))</f>
        <v>#N/A</v>
      </c>
      <c r="L1093" s="11" t="e">
        <f>_xlfn.IFNA(VLOOKUP($D1093, Individual_Pitching___Advanced[], 21,FALSE), VLOOKUP(B1093, Team_Pitching___Advanced[], 20, FALSE))</f>
        <v>#N/A</v>
      </c>
      <c r="M1093" s="11" t="e">
        <f>VLOOKUP($B1093, 'Team Per G'!$A$2:$G$31, 7, FALSE)</f>
        <v>#N/A</v>
      </c>
      <c r="N1093" s="11" t="e">
        <f>VLOOKUP($B1093, 'FanGraphs - Team WAR Projected'!$B$2:$E$31, 3, FALSE)/162</f>
        <v>#N/A</v>
      </c>
      <c r="O1093" s="11" t="e">
        <f t="shared" si="204"/>
        <v>#N/A</v>
      </c>
      <c r="P1093" s="11" t="e">
        <f>VLOOKUP($B1093, Team_Pitching___Advanced[[Team]:[xFIP]], 19,FALSE)</f>
        <v>#N/A</v>
      </c>
      <c r="Q1093" s="11" t="e">
        <f>VLOOKUP($B1093, Team_Pitching___Advanced[], 20, FALSE)</f>
        <v>#N/A</v>
      </c>
      <c r="R1093" s="11" t="e">
        <f>VLOOKUP($B1093, Team_Batting___Dashboard[[Team]:[wOBA]], 16, FALSE)</f>
        <v>#N/A</v>
      </c>
      <c r="S1093" s="11" t="e">
        <f>VLOOKUP($B1093, Team_Batting___Advanced[[Team]:[OPS]], 9, FALSE)</f>
        <v>#N/A</v>
      </c>
      <c r="T1093" s="11" t="e">
        <f>VLOOKUP($B1093, Team_Batting___Advanced[], 19, FALSE)</f>
        <v>#N/A</v>
      </c>
      <c r="U1093" s="11" t="e">
        <f>VLOOKUP($B1093, 'Team Per G'!$A$2:$G$31, 3, FALSE)</f>
        <v>#N/A</v>
      </c>
      <c r="V1093" s="11" t="e">
        <f>VLOOKUP($B1093, 'Team Per G'!$A$2:$G$31, 5, FALSE)</f>
        <v>#N/A</v>
      </c>
      <c r="W1093" s="11" t="e">
        <f>VLOOKUP($B1093, 'Team Per G'!$A$2:$G$31, 4, FALSE)</f>
        <v>#N/A</v>
      </c>
      <c r="X1093" s="11" t="e">
        <f>VLOOKUP($B1093, Team_Batting___Dashboard[], 22, FALSE)/$F1093</f>
        <v>#N/A</v>
      </c>
      <c r="Y1093" s="11" t="e">
        <f>VLOOKUP($B1093, 'FanGraphs - Team WAR Projected'!$B$2:$E$31, 4, FALSE)/162</f>
        <v>#N/A</v>
      </c>
      <c r="Z1093" s="11" t="e">
        <f t="shared" si="205"/>
        <v>#N/A</v>
      </c>
      <c r="AA1093" s="11" t="e">
        <f>VLOOKUP($B1093, FanGraphs_Standings[[Abbreviation]:[2024 Year to Date RS/G]], 6, FALSE)/$F1093</f>
        <v>#N/A</v>
      </c>
      <c r="AB1093" s="11" t="e">
        <f>VLOOKUP($B1093, FanGraphs_Standings[[Abbreviation]:[2024 Projected Full Season RDif]], 19, FALSE)/162</f>
        <v>#N/A</v>
      </c>
      <c r="AC1093" s="11" t="e">
        <f t="shared" si="214"/>
        <v>#N/A</v>
      </c>
      <c r="AD1093" s="11" t="e">
        <f>VLOOKUP($B1093, FanGraphs_Standings[[Abbreviation]:[2024 Projected Full Season RDif]], 5, FALSE)</f>
        <v>#N/A</v>
      </c>
      <c r="AE1093" s="11" t="e">
        <f>VLOOKUP($B1093, FanGraphs_Standings[[Abbreviation]:[2024 Projected Full Season W%]], 18, FALSE)</f>
        <v>#N/A</v>
      </c>
      <c r="AF1093" s="11" t="e">
        <f t="shared" si="206"/>
        <v>#N/A</v>
      </c>
      <c r="AG1093" s="11" t="e">
        <f>VLOOKUP($B1093, 'Home Field Adv'!$A$2:$I$31, 9, FALSE)</f>
        <v>#N/A</v>
      </c>
      <c r="AH1093" s="11" t="e">
        <f>VLOOKUP($C1093, FanGraphs_Standings[[Abbreviation]:[2024 Year to Date G]], 2, FALSE)</f>
        <v>#N/A</v>
      </c>
      <c r="AI1093" s="11" t="e">
        <f>_xlfn.IFNA(VLOOKUP($E1093, 'SP Per G'!$A$2:$D$1385, 3, FALSE), AO1093)</f>
        <v>#N/A</v>
      </c>
      <c r="AJ1093" s="11" t="e">
        <f>IF(AND(ISNA(VLOOKUP($E1093, 'SP Per G'!$A$2:$D$1385, 4, FALSE)), ISTEXT($E1093)), AI1093,IF(ISNA(VLOOKUP($E1093, 'SP Per G'!$A$2:$D$1385, 4, FALSE)), AO1093, VLOOKUP($E1093, 'SP Per G'!$A$2:$D$1385, 4, FALSE)))</f>
        <v>#N/A</v>
      </c>
      <c r="AK1093" s="11" t="e">
        <f t="shared" si="207"/>
        <v>#N/A</v>
      </c>
      <c r="AL1093" s="11" t="e">
        <f>_xlfn.IFNA(VLOOKUP($E1093, Individual_Pitching___Dashboard[], 18, FALSE), VLOOKUP($C1093,Team_Pitching___Advanced[[Team]:[SIERA]],16,FALSE))</f>
        <v>#N/A</v>
      </c>
      <c r="AM1093" s="11" t="e">
        <f>_xlfn.IFNA(VLOOKUP($E1093, Individual_Pitching___Dashboard[], 20, FALSE), VLOOKUP($C1093,Team_Pitching___Advanced[[Team]:[xFIP]],19,FALSE))</f>
        <v>#N/A</v>
      </c>
      <c r="AN1093" s="11" t="e">
        <f>_xlfn.IFNA(VLOOKUP($E1093,Individual_Pitching___Advanced[],21,FALSE),VLOOKUP($C1093,Team_Pitching___Advanced[[Team]:[SIERA]],20,FALSE))</f>
        <v>#N/A</v>
      </c>
      <c r="AO1093" s="11" t="e">
        <f>VLOOKUP($C1093, 'Team Per G'!$A$2:$G$31, 7, FALSE)</f>
        <v>#N/A</v>
      </c>
      <c r="AP1093" s="11" t="e">
        <f>VLOOKUP($C1093, 'FanGraphs - Team WAR Projected'!$B$2:$E$31, 3, FALSE)/162</f>
        <v>#N/A</v>
      </c>
      <c r="AQ1093" s="11" t="e">
        <f t="shared" si="208"/>
        <v>#N/A</v>
      </c>
      <c r="AR1093" s="11" t="e">
        <f>VLOOKUP($C1093, Team_Pitching___Advanced[[Team]:[xFIP]], 19,FALSE)</f>
        <v>#N/A</v>
      </c>
      <c r="AS1093" s="11" t="e">
        <f>VLOOKUP($C1093, Team_Pitching___Advanced[], 20, FALSE)</f>
        <v>#N/A</v>
      </c>
      <c r="AT1093" s="11" t="e">
        <f>VLOOKUP($C1093, Team_Batting___Dashboard[[Team]:[wOBA]], 16, FALSE)</f>
        <v>#N/A</v>
      </c>
      <c r="AU1093" s="11" t="e">
        <f>VLOOKUP($C1093, Team_Batting___Advanced[[Team]:[OPS]], 9, FALSE)</f>
        <v>#N/A</v>
      </c>
      <c r="AV1093" s="11" t="e">
        <f>VLOOKUP($C1093, Team_Batting___Advanced[], 19, FALSE)</f>
        <v>#N/A</v>
      </c>
      <c r="AW1093" s="11" t="e">
        <f>VLOOKUP($C1093, 'Team Per G'!$A$2:$G$31, 3, FALSE)</f>
        <v>#N/A</v>
      </c>
      <c r="AX1093" s="11" t="e">
        <f>VLOOKUP($C1093, 'Team Per G'!$A$2:$G$31, 5, FALSE)</f>
        <v>#N/A</v>
      </c>
      <c r="AY1093" s="11" t="e">
        <f>VLOOKUP($C1093, 'Team Per G'!$A$2:$G$31, 4, FALSE)</f>
        <v>#N/A</v>
      </c>
      <c r="AZ1093" s="11" t="e">
        <f>VLOOKUP($C1093, Team_Batting___Dashboard[], 22, FALSE)/$AH1093</f>
        <v>#N/A</v>
      </c>
      <c r="BA1093" s="11" t="e">
        <f>VLOOKUP($C1093, 'FanGraphs - Team WAR Projected'!$B$2:$E$31, 4, FALSE)/162</f>
        <v>#N/A</v>
      </c>
      <c r="BB1093" s="11" t="e">
        <f t="shared" si="209"/>
        <v>#N/A</v>
      </c>
      <c r="BC1093" s="11" t="e">
        <f>VLOOKUP($C1093, FanGraphs_Standings[[Abbreviation]:[2024 Year to Date RS/G]], 6, FALSE)/$AH1093</f>
        <v>#N/A</v>
      </c>
      <c r="BD1093" s="11" t="e">
        <f>VLOOKUP($C1093, FanGraphs_Standings[[Abbreviation]:[2024 Projected Full Season RDif]], 19, FALSE)/162</f>
        <v>#N/A</v>
      </c>
      <c r="BE1093" s="11" t="e">
        <f t="shared" si="210"/>
        <v>#N/A</v>
      </c>
      <c r="BF1093" s="11" t="e">
        <f>VLOOKUP($C1093, FanGraphs_Standings[[Abbreviation]:[2024 Projected Full Season RDif]], 5, FALSE)</f>
        <v>#N/A</v>
      </c>
      <c r="BG1093" s="11" t="e">
        <f>VLOOKUP($C1093, FanGraphs_Standings[[Abbreviation]:[2024 Projected Full Season W%]], 18, FALSE)</f>
        <v>#N/A</v>
      </c>
      <c r="BH1093" s="11" t="e">
        <f t="shared" si="211"/>
        <v>#N/A</v>
      </c>
      <c r="BI1093" s="11" t="e">
        <f>VLOOKUP($C1093, 'Home Field Adv'!$A$2:$K$31, 11, FALSE)</f>
        <v>#N/A</v>
      </c>
      <c r="BL1093" s="12" t="str">
        <f t="shared" si="212"/>
        <v/>
      </c>
      <c r="BM1093" s="12" t="str">
        <f t="shared" si="202"/>
        <v/>
      </c>
      <c r="BN1093" s="12" t="str">
        <f t="shared" si="213"/>
        <v/>
      </c>
    </row>
    <row r="1094" spans="6:66" x14ac:dyDescent="0.45">
      <c r="F1094" s="11" t="e">
        <f>VLOOKUP($B1094, FanGraphs_Standings[[Abbreviation]:[2024 Year to Date G]], 2, FALSE)</f>
        <v>#N/A</v>
      </c>
      <c r="G1094" s="11" t="e">
        <f>_xlfn.IFNA(VLOOKUP($D1094, 'SP Per G'!$A$2:$D$1385, 3, FALSE),M1094)</f>
        <v>#N/A</v>
      </c>
      <c r="H1094" s="11" t="e">
        <f>IF(AND(ISNA(VLOOKUP($D1094, 'SP Per G'!$A$2:$D$1385, 4, FALSE)), ISTEXT($D1094)), G1094,IF(ISNA(VLOOKUP($D1094, 'SP Per G'!$A$2:$D$1385, 4, FALSE)), M1094, VLOOKUP($D1094, 'SP Per G'!$A$2:$D$1385, 4, FALSE)))</f>
        <v>#N/A</v>
      </c>
      <c r="I1094" s="11" t="e">
        <f t="shared" si="203"/>
        <v>#N/A</v>
      </c>
      <c r="J1094" s="11" t="e">
        <f>_xlfn.IFNA(VLOOKUP($D1094,Individual_Pitching___Dashboard[],18,FALSE),VLOOKUP(B1094,Team_Pitching___Dashboard[[Team]:[ERA]],17,FALSE))</f>
        <v>#N/A</v>
      </c>
      <c r="K1094" s="11" t="e">
        <f>_xlfn.IFNA(VLOOKUP($D1094, Individual_Pitching___Dashboard[], 20, FALSE), VLOOKUP(B1094,Team_Pitching___Dashboard[[Team]:[xFIP]],20,FALSE))</f>
        <v>#N/A</v>
      </c>
      <c r="L1094" s="11" t="e">
        <f>_xlfn.IFNA(VLOOKUP($D1094, Individual_Pitching___Advanced[], 21,FALSE), VLOOKUP(B1094, Team_Pitching___Advanced[], 20, FALSE))</f>
        <v>#N/A</v>
      </c>
      <c r="M1094" s="11" t="e">
        <f>VLOOKUP($B1094, 'Team Per G'!$A$2:$G$31, 7, FALSE)</f>
        <v>#N/A</v>
      </c>
      <c r="N1094" s="11" t="e">
        <f>VLOOKUP($B1094, 'FanGraphs - Team WAR Projected'!$B$2:$E$31, 3, FALSE)/162</f>
        <v>#N/A</v>
      </c>
      <c r="O1094" s="11" t="e">
        <f t="shared" si="204"/>
        <v>#N/A</v>
      </c>
      <c r="P1094" s="11" t="e">
        <f>VLOOKUP($B1094, Team_Pitching___Advanced[[Team]:[xFIP]], 19,FALSE)</f>
        <v>#N/A</v>
      </c>
      <c r="Q1094" s="11" t="e">
        <f>VLOOKUP($B1094, Team_Pitching___Advanced[], 20, FALSE)</f>
        <v>#N/A</v>
      </c>
      <c r="R1094" s="11" t="e">
        <f>VLOOKUP($B1094, Team_Batting___Dashboard[[Team]:[wOBA]], 16, FALSE)</f>
        <v>#N/A</v>
      </c>
      <c r="S1094" s="11" t="e">
        <f>VLOOKUP($B1094, Team_Batting___Advanced[[Team]:[OPS]], 9, FALSE)</f>
        <v>#N/A</v>
      </c>
      <c r="T1094" s="11" t="e">
        <f>VLOOKUP($B1094, Team_Batting___Advanced[], 19, FALSE)</f>
        <v>#N/A</v>
      </c>
      <c r="U1094" s="11" t="e">
        <f>VLOOKUP($B1094, 'Team Per G'!$A$2:$G$31, 3, FALSE)</f>
        <v>#N/A</v>
      </c>
      <c r="V1094" s="11" t="e">
        <f>VLOOKUP($B1094, 'Team Per G'!$A$2:$G$31, 5, FALSE)</f>
        <v>#N/A</v>
      </c>
      <c r="W1094" s="11" t="e">
        <f>VLOOKUP($B1094, 'Team Per G'!$A$2:$G$31, 4, FALSE)</f>
        <v>#N/A</v>
      </c>
      <c r="X1094" s="11" t="e">
        <f>VLOOKUP($B1094, Team_Batting___Dashboard[], 22, FALSE)/$F1094</f>
        <v>#N/A</v>
      </c>
      <c r="Y1094" s="11" t="e">
        <f>VLOOKUP($B1094, 'FanGraphs - Team WAR Projected'!$B$2:$E$31, 4, FALSE)/162</f>
        <v>#N/A</v>
      </c>
      <c r="Z1094" s="11" t="e">
        <f t="shared" si="205"/>
        <v>#N/A</v>
      </c>
      <c r="AA1094" s="11" t="e">
        <f>VLOOKUP($B1094, FanGraphs_Standings[[Abbreviation]:[2024 Year to Date RS/G]], 6, FALSE)/$F1094</f>
        <v>#N/A</v>
      </c>
      <c r="AB1094" s="11" t="e">
        <f>VLOOKUP($B1094, FanGraphs_Standings[[Abbreviation]:[2024 Projected Full Season RDif]], 19, FALSE)/162</f>
        <v>#N/A</v>
      </c>
      <c r="AC1094" s="11" t="e">
        <f t="shared" si="214"/>
        <v>#N/A</v>
      </c>
      <c r="AD1094" s="11" t="e">
        <f>VLOOKUP($B1094, FanGraphs_Standings[[Abbreviation]:[2024 Projected Full Season RDif]], 5, FALSE)</f>
        <v>#N/A</v>
      </c>
      <c r="AE1094" s="11" t="e">
        <f>VLOOKUP($B1094, FanGraphs_Standings[[Abbreviation]:[2024 Projected Full Season W%]], 18, FALSE)</f>
        <v>#N/A</v>
      </c>
      <c r="AF1094" s="11" t="e">
        <f t="shared" si="206"/>
        <v>#N/A</v>
      </c>
      <c r="AG1094" s="11" t="e">
        <f>VLOOKUP($B1094, 'Home Field Adv'!$A$2:$I$31, 9, FALSE)</f>
        <v>#N/A</v>
      </c>
      <c r="AH1094" s="11" t="e">
        <f>VLOOKUP($C1094, FanGraphs_Standings[[Abbreviation]:[2024 Year to Date G]], 2, FALSE)</f>
        <v>#N/A</v>
      </c>
      <c r="AI1094" s="11" t="e">
        <f>_xlfn.IFNA(VLOOKUP($E1094, 'SP Per G'!$A$2:$D$1385, 3, FALSE), AO1094)</f>
        <v>#N/A</v>
      </c>
      <c r="AJ1094" s="11" t="e">
        <f>IF(AND(ISNA(VLOOKUP($E1094, 'SP Per G'!$A$2:$D$1385, 4, FALSE)), ISTEXT($E1094)), AI1094,IF(ISNA(VLOOKUP($E1094, 'SP Per G'!$A$2:$D$1385, 4, FALSE)), AO1094, VLOOKUP($E1094, 'SP Per G'!$A$2:$D$1385, 4, FALSE)))</f>
        <v>#N/A</v>
      </c>
      <c r="AK1094" s="11" t="e">
        <f t="shared" si="207"/>
        <v>#N/A</v>
      </c>
      <c r="AL1094" s="11" t="e">
        <f>_xlfn.IFNA(VLOOKUP($E1094, Individual_Pitching___Dashboard[], 18, FALSE), VLOOKUP($C1094,Team_Pitching___Advanced[[Team]:[SIERA]],16,FALSE))</f>
        <v>#N/A</v>
      </c>
      <c r="AM1094" s="11" t="e">
        <f>_xlfn.IFNA(VLOOKUP($E1094, Individual_Pitching___Dashboard[], 20, FALSE), VLOOKUP($C1094,Team_Pitching___Advanced[[Team]:[xFIP]],19,FALSE))</f>
        <v>#N/A</v>
      </c>
      <c r="AN1094" s="11" t="e">
        <f>_xlfn.IFNA(VLOOKUP($E1094,Individual_Pitching___Advanced[],21,FALSE),VLOOKUP($C1094,Team_Pitching___Advanced[[Team]:[SIERA]],20,FALSE))</f>
        <v>#N/A</v>
      </c>
      <c r="AO1094" s="11" t="e">
        <f>VLOOKUP($C1094, 'Team Per G'!$A$2:$G$31, 7, FALSE)</f>
        <v>#N/A</v>
      </c>
      <c r="AP1094" s="11" t="e">
        <f>VLOOKUP($C1094, 'FanGraphs - Team WAR Projected'!$B$2:$E$31, 3, FALSE)/162</f>
        <v>#N/A</v>
      </c>
      <c r="AQ1094" s="11" t="e">
        <f t="shared" si="208"/>
        <v>#N/A</v>
      </c>
      <c r="AR1094" s="11" t="e">
        <f>VLOOKUP($C1094, Team_Pitching___Advanced[[Team]:[xFIP]], 19,FALSE)</f>
        <v>#N/A</v>
      </c>
      <c r="AS1094" s="11" t="e">
        <f>VLOOKUP($C1094, Team_Pitching___Advanced[], 20, FALSE)</f>
        <v>#N/A</v>
      </c>
      <c r="AT1094" s="11" t="e">
        <f>VLOOKUP($C1094, Team_Batting___Dashboard[[Team]:[wOBA]], 16, FALSE)</f>
        <v>#N/A</v>
      </c>
      <c r="AU1094" s="11" t="e">
        <f>VLOOKUP($C1094, Team_Batting___Advanced[[Team]:[OPS]], 9, FALSE)</f>
        <v>#N/A</v>
      </c>
      <c r="AV1094" s="11" t="e">
        <f>VLOOKUP($C1094, Team_Batting___Advanced[], 19, FALSE)</f>
        <v>#N/A</v>
      </c>
      <c r="AW1094" s="11" t="e">
        <f>VLOOKUP($C1094, 'Team Per G'!$A$2:$G$31, 3, FALSE)</f>
        <v>#N/A</v>
      </c>
      <c r="AX1094" s="11" t="e">
        <f>VLOOKUP($C1094, 'Team Per G'!$A$2:$G$31, 5, FALSE)</f>
        <v>#N/A</v>
      </c>
      <c r="AY1094" s="11" t="e">
        <f>VLOOKUP($C1094, 'Team Per G'!$A$2:$G$31, 4, FALSE)</f>
        <v>#N/A</v>
      </c>
      <c r="AZ1094" s="11" t="e">
        <f>VLOOKUP($C1094, Team_Batting___Dashboard[], 22, FALSE)/$AH1094</f>
        <v>#N/A</v>
      </c>
      <c r="BA1094" s="11" t="e">
        <f>VLOOKUP($C1094, 'FanGraphs - Team WAR Projected'!$B$2:$E$31, 4, FALSE)/162</f>
        <v>#N/A</v>
      </c>
      <c r="BB1094" s="11" t="e">
        <f t="shared" si="209"/>
        <v>#N/A</v>
      </c>
      <c r="BC1094" s="11" t="e">
        <f>VLOOKUP($C1094, FanGraphs_Standings[[Abbreviation]:[2024 Year to Date RS/G]], 6, FALSE)/$AH1094</f>
        <v>#N/A</v>
      </c>
      <c r="BD1094" s="11" t="e">
        <f>VLOOKUP($C1094, FanGraphs_Standings[[Abbreviation]:[2024 Projected Full Season RDif]], 19, FALSE)/162</f>
        <v>#N/A</v>
      </c>
      <c r="BE1094" s="11" t="e">
        <f t="shared" si="210"/>
        <v>#N/A</v>
      </c>
      <c r="BF1094" s="11" t="e">
        <f>VLOOKUP($C1094, FanGraphs_Standings[[Abbreviation]:[2024 Projected Full Season RDif]], 5, FALSE)</f>
        <v>#N/A</v>
      </c>
      <c r="BG1094" s="11" t="e">
        <f>VLOOKUP($C1094, FanGraphs_Standings[[Abbreviation]:[2024 Projected Full Season W%]], 18, FALSE)</f>
        <v>#N/A</v>
      </c>
      <c r="BH1094" s="11" t="e">
        <f t="shared" si="211"/>
        <v>#N/A</v>
      </c>
      <c r="BI1094" s="11" t="e">
        <f>VLOOKUP($C1094, 'Home Field Adv'!$A$2:$K$31, 11, FALSE)</f>
        <v>#N/A</v>
      </c>
      <c r="BL1094" s="12" t="str">
        <f t="shared" si="212"/>
        <v/>
      </c>
      <c r="BM1094" s="12" t="str">
        <f t="shared" si="202"/>
        <v/>
      </c>
      <c r="BN1094" s="12" t="str">
        <f t="shared" si="213"/>
        <v/>
      </c>
    </row>
    <row r="1095" spans="6:66" x14ac:dyDescent="0.45">
      <c r="F1095" s="11" t="e">
        <f>VLOOKUP($B1095, FanGraphs_Standings[[Abbreviation]:[2024 Year to Date G]], 2, FALSE)</f>
        <v>#N/A</v>
      </c>
      <c r="G1095" s="11" t="e">
        <f>_xlfn.IFNA(VLOOKUP($D1095, 'SP Per G'!$A$2:$D$1385, 3, FALSE),M1095)</f>
        <v>#N/A</v>
      </c>
      <c r="H1095" s="11" t="e">
        <f>IF(AND(ISNA(VLOOKUP($D1095, 'SP Per G'!$A$2:$D$1385, 4, FALSE)), ISTEXT($D1095)), G1095,IF(ISNA(VLOOKUP($D1095, 'SP Per G'!$A$2:$D$1385, 4, FALSE)), M1095, VLOOKUP($D1095, 'SP Per G'!$A$2:$D$1385, 4, FALSE)))</f>
        <v>#N/A</v>
      </c>
      <c r="I1095" s="11" t="e">
        <f t="shared" si="203"/>
        <v>#N/A</v>
      </c>
      <c r="J1095" s="11" t="e">
        <f>_xlfn.IFNA(VLOOKUP($D1095,Individual_Pitching___Dashboard[],18,FALSE),VLOOKUP(B1095,Team_Pitching___Dashboard[[Team]:[ERA]],17,FALSE))</f>
        <v>#N/A</v>
      </c>
      <c r="K1095" s="11" t="e">
        <f>_xlfn.IFNA(VLOOKUP($D1095, Individual_Pitching___Dashboard[], 20, FALSE), VLOOKUP(B1095,Team_Pitching___Dashboard[[Team]:[xFIP]],20,FALSE))</f>
        <v>#N/A</v>
      </c>
      <c r="L1095" s="11" t="e">
        <f>_xlfn.IFNA(VLOOKUP($D1095, Individual_Pitching___Advanced[], 21,FALSE), VLOOKUP(B1095, Team_Pitching___Advanced[], 20, FALSE))</f>
        <v>#N/A</v>
      </c>
      <c r="M1095" s="11" t="e">
        <f>VLOOKUP($B1095, 'Team Per G'!$A$2:$G$31, 7, FALSE)</f>
        <v>#N/A</v>
      </c>
      <c r="N1095" s="11" t="e">
        <f>VLOOKUP($B1095, 'FanGraphs - Team WAR Projected'!$B$2:$E$31, 3, FALSE)/162</f>
        <v>#N/A</v>
      </c>
      <c r="O1095" s="11" t="e">
        <f t="shared" si="204"/>
        <v>#N/A</v>
      </c>
      <c r="P1095" s="11" t="e">
        <f>VLOOKUP($B1095, Team_Pitching___Advanced[[Team]:[xFIP]], 19,FALSE)</f>
        <v>#N/A</v>
      </c>
      <c r="Q1095" s="11" t="e">
        <f>VLOOKUP($B1095, Team_Pitching___Advanced[], 20, FALSE)</f>
        <v>#N/A</v>
      </c>
      <c r="R1095" s="11" t="e">
        <f>VLOOKUP($B1095, Team_Batting___Dashboard[[Team]:[wOBA]], 16, FALSE)</f>
        <v>#N/A</v>
      </c>
      <c r="S1095" s="11" t="e">
        <f>VLOOKUP($B1095, Team_Batting___Advanced[[Team]:[OPS]], 9, FALSE)</f>
        <v>#N/A</v>
      </c>
      <c r="T1095" s="11" t="e">
        <f>VLOOKUP($B1095, Team_Batting___Advanced[], 19, FALSE)</f>
        <v>#N/A</v>
      </c>
      <c r="U1095" s="11" t="e">
        <f>VLOOKUP($B1095, 'Team Per G'!$A$2:$G$31, 3, FALSE)</f>
        <v>#N/A</v>
      </c>
      <c r="V1095" s="11" t="e">
        <f>VLOOKUP($B1095, 'Team Per G'!$A$2:$G$31, 5, FALSE)</f>
        <v>#N/A</v>
      </c>
      <c r="W1095" s="11" t="e">
        <f>VLOOKUP($B1095, 'Team Per G'!$A$2:$G$31, 4, FALSE)</f>
        <v>#N/A</v>
      </c>
      <c r="X1095" s="11" t="e">
        <f>VLOOKUP($B1095, Team_Batting___Dashboard[], 22, FALSE)/$F1095</f>
        <v>#N/A</v>
      </c>
      <c r="Y1095" s="11" t="e">
        <f>VLOOKUP($B1095, 'FanGraphs - Team WAR Projected'!$B$2:$E$31, 4, FALSE)/162</f>
        <v>#N/A</v>
      </c>
      <c r="Z1095" s="11" t="e">
        <f t="shared" si="205"/>
        <v>#N/A</v>
      </c>
      <c r="AA1095" s="11" t="e">
        <f>VLOOKUP($B1095, FanGraphs_Standings[[Abbreviation]:[2024 Year to Date RS/G]], 6, FALSE)/$F1095</f>
        <v>#N/A</v>
      </c>
      <c r="AB1095" s="11" t="e">
        <f>VLOOKUP($B1095, FanGraphs_Standings[[Abbreviation]:[2024 Projected Full Season RDif]], 19, FALSE)/162</f>
        <v>#N/A</v>
      </c>
      <c r="AC1095" s="11" t="e">
        <f t="shared" si="214"/>
        <v>#N/A</v>
      </c>
      <c r="AD1095" s="11" t="e">
        <f>VLOOKUP($B1095, FanGraphs_Standings[[Abbreviation]:[2024 Projected Full Season RDif]], 5, FALSE)</f>
        <v>#N/A</v>
      </c>
      <c r="AE1095" s="11" t="e">
        <f>VLOOKUP($B1095, FanGraphs_Standings[[Abbreviation]:[2024 Projected Full Season W%]], 18, FALSE)</f>
        <v>#N/A</v>
      </c>
      <c r="AF1095" s="11" t="e">
        <f t="shared" si="206"/>
        <v>#N/A</v>
      </c>
      <c r="AG1095" s="11" t="e">
        <f>VLOOKUP($B1095, 'Home Field Adv'!$A$2:$I$31, 9, FALSE)</f>
        <v>#N/A</v>
      </c>
      <c r="AH1095" s="11" t="e">
        <f>VLOOKUP($C1095, FanGraphs_Standings[[Abbreviation]:[2024 Year to Date G]], 2, FALSE)</f>
        <v>#N/A</v>
      </c>
      <c r="AI1095" s="11" t="e">
        <f>_xlfn.IFNA(VLOOKUP($E1095, 'SP Per G'!$A$2:$D$1385, 3, FALSE), AO1095)</f>
        <v>#N/A</v>
      </c>
      <c r="AJ1095" s="11" t="e">
        <f>IF(AND(ISNA(VLOOKUP($E1095, 'SP Per G'!$A$2:$D$1385, 4, FALSE)), ISTEXT($E1095)), AI1095,IF(ISNA(VLOOKUP($E1095, 'SP Per G'!$A$2:$D$1385, 4, FALSE)), AO1095, VLOOKUP($E1095, 'SP Per G'!$A$2:$D$1385, 4, FALSE)))</f>
        <v>#N/A</v>
      </c>
      <c r="AK1095" s="11" t="e">
        <f t="shared" si="207"/>
        <v>#N/A</v>
      </c>
      <c r="AL1095" s="11" t="e">
        <f>_xlfn.IFNA(VLOOKUP($E1095, Individual_Pitching___Dashboard[], 18, FALSE), VLOOKUP($C1095,Team_Pitching___Advanced[[Team]:[SIERA]],16,FALSE))</f>
        <v>#N/A</v>
      </c>
      <c r="AM1095" s="11" t="e">
        <f>_xlfn.IFNA(VLOOKUP($E1095, Individual_Pitching___Dashboard[], 20, FALSE), VLOOKUP($C1095,Team_Pitching___Advanced[[Team]:[xFIP]],19,FALSE))</f>
        <v>#N/A</v>
      </c>
      <c r="AN1095" s="11" t="e">
        <f>_xlfn.IFNA(VLOOKUP($E1095,Individual_Pitching___Advanced[],21,FALSE),VLOOKUP($C1095,Team_Pitching___Advanced[[Team]:[SIERA]],20,FALSE))</f>
        <v>#N/A</v>
      </c>
      <c r="AO1095" s="11" t="e">
        <f>VLOOKUP($C1095, 'Team Per G'!$A$2:$G$31, 7, FALSE)</f>
        <v>#N/A</v>
      </c>
      <c r="AP1095" s="11" t="e">
        <f>VLOOKUP($C1095, 'FanGraphs - Team WAR Projected'!$B$2:$E$31, 3, FALSE)/162</f>
        <v>#N/A</v>
      </c>
      <c r="AQ1095" s="11" t="e">
        <f t="shared" si="208"/>
        <v>#N/A</v>
      </c>
      <c r="AR1095" s="11" t="e">
        <f>VLOOKUP($C1095, Team_Pitching___Advanced[[Team]:[xFIP]], 19,FALSE)</f>
        <v>#N/A</v>
      </c>
      <c r="AS1095" s="11" t="e">
        <f>VLOOKUP($C1095, Team_Pitching___Advanced[], 20, FALSE)</f>
        <v>#N/A</v>
      </c>
      <c r="AT1095" s="11" t="e">
        <f>VLOOKUP($C1095, Team_Batting___Dashboard[[Team]:[wOBA]], 16, FALSE)</f>
        <v>#N/A</v>
      </c>
      <c r="AU1095" s="11" t="e">
        <f>VLOOKUP($C1095, Team_Batting___Advanced[[Team]:[OPS]], 9, FALSE)</f>
        <v>#N/A</v>
      </c>
      <c r="AV1095" s="11" t="e">
        <f>VLOOKUP($C1095, Team_Batting___Advanced[], 19, FALSE)</f>
        <v>#N/A</v>
      </c>
      <c r="AW1095" s="11" t="e">
        <f>VLOOKUP($C1095, 'Team Per G'!$A$2:$G$31, 3, FALSE)</f>
        <v>#N/A</v>
      </c>
      <c r="AX1095" s="11" t="e">
        <f>VLOOKUP($C1095, 'Team Per G'!$A$2:$G$31, 5, FALSE)</f>
        <v>#N/A</v>
      </c>
      <c r="AY1095" s="11" t="e">
        <f>VLOOKUP($C1095, 'Team Per G'!$A$2:$G$31, 4, FALSE)</f>
        <v>#N/A</v>
      </c>
      <c r="AZ1095" s="11" t="e">
        <f>VLOOKUP($C1095, Team_Batting___Dashboard[], 22, FALSE)/$AH1095</f>
        <v>#N/A</v>
      </c>
      <c r="BA1095" s="11" t="e">
        <f>VLOOKUP($C1095, 'FanGraphs - Team WAR Projected'!$B$2:$E$31, 4, FALSE)/162</f>
        <v>#N/A</v>
      </c>
      <c r="BB1095" s="11" t="e">
        <f t="shared" si="209"/>
        <v>#N/A</v>
      </c>
      <c r="BC1095" s="11" t="e">
        <f>VLOOKUP($C1095, FanGraphs_Standings[[Abbreviation]:[2024 Year to Date RS/G]], 6, FALSE)/$AH1095</f>
        <v>#N/A</v>
      </c>
      <c r="BD1095" s="11" t="e">
        <f>VLOOKUP($C1095, FanGraphs_Standings[[Abbreviation]:[2024 Projected Full Season RDif]], 19, FALSE)/162</f>
        <v>#N/A</v>
      </c>
      <c r="BE1095" s="11" t="e">
        <f t="shared" si="210"/>
        <v>#N/A</v>
      </c>
      <c r="BF1095" s="11" t="e">
        <f>VLOOKUP($C1095, FanGraphs_Standings[[Abbreviation]:[2024 Projected Full Season RDif]], 5, FALSE)</f>
        <v>#N/A</v>
      </c>
      <c r="BG1095" s="11" t="e">
        <f>VLOOKUP($C1095, FanGraphs_Standings[[Abbreviation]:[2024 Projected Full Season W%]], 18, FALSE)</f>
        <v>#N/A</v>
      </c>
      <c r="BH1095" s="11" t="e">
        <f t="shared" si="211"/>
        <v>#N/A</v>
      </c>
      <c r="BI1095" s="11" t="e">
        <f>VLOOKUP($C1095, 'Home Field Adv'!$A$2:$K$31, 11, FALSE)</f>
        <v>#N/A</v>
      </c>
      <c r="BL1095" s="12" t="str">
        <f t="shared" si="212"/>
        <v/>
      </c>
      <c r="BM1095" s="12" t="str">
        <f t="shared" si="202"/>
        <v/>
      </c>
      <c r="BN1095" s="12" t="str">
        <f t="shared" si="213"/>
        <v/>
      </c>
    </row>
    <row r="1096" spans="6:66" x14ac:dyDescent="0.45">
      <c r="F1096" s="11" t="e">
        <f>VLOOKUP($B1096, FanGraphs_Standings[[Abbreviation]:[2024 Year to Date G]], 2, FALSE)</f>
        <v>#N/A</v>
      </c>
      <c r="G1096" s="11" t="e">
        <f>_xlfn.IFNA(VLOOKUP($D1096, 'SP Per G'!$A$2:$D$1385, 3, FALSE),M1096)</f>
        <v>#N/A</v>
      </c>
      <c r="H1096" s="11" t="e">
        <f>IF(AND(ISNA(VLOOKUP($D1096, 'SP Per G'!$A$2:$D$1385, 4, FALSE)), ISTEXT($D1096)), G1096,IF(ISNA(VLOOKUP($D1096, 'SP Per G'!$A$2:$D$1385, 4, FALSE)), M1096, VLOOKUP($D1096, 'SP Per G'!$A$2:$D$1385, 4, FALSE)))</f>
        <v>#N/A</v>
      </c>
      <c r="I1096" s="11" t="e">
        <f t="shared" si="203"/>
        <v>#N/A</v>
      </c>
      <c r="J1096" s="11" t="e">
        <f>_xlfn.IFNA(VLOOKUP($D1096,Individual_Pitching___Dashboard[],18,FALSE),VLOOKUP(B1096,Team_Pitching___Dashboard[[Team]:[ERA]],17,FALSE))</f>
        <v>#N/A</v>
      </c>
      <c r="K1096" s="11" t="e">
        <f>_xlfn.IFNA(VLOOKUP($D1096, Individual_Pitching___Dashboard[], 20, FALSE), VLOOKUP(B1096,Team_Pitching___Dashboard[[Team]:[xFIP]],20,FALSE))</f>
        <v>#N/A</v>
      </c>
      <c r="L1096" s="11" t="e">
        <f>_xlfn.IFNA(VLOOKUP($D1096, Individual_Pitching___Advanced[], 21,FALSE), VLOOKUP(B1096, Team_Pitching___Advanced[], 20, FALSE))</f>
        <v>#N/A</v>
      </c>
      <c r="M1096" s="11" t="e">
        <f>VLOOKUP($B1096, 'Team Per G'!$A$2:$G$31, 7, FALSE)</f>
        <v>#N/A</v>
      </c>
      <c r="N1096" s="11" t="e">
        <f>VLOOKUP($B1096, 'FanGraphs - Team WAR Projected'!$B$2:$E$31, 3, FALSE)/162</f>
        <v>#N/A</v>
      </c>
      <c r="O1096" s="11" t="e">
        <f t="shared" si="204"/>
        <v>#N/A</v>
      </c>
      <c r="P1096" s="11" t="e">
        <f>VLOOKUP($B1096, Team_Pitching___Advanced[[Team]:[xFIP]], 19,FALSE)</f>
        <v>#N/A</v>
      </c>
      <c r="Q1096" s="11" t="e">
        <f>VLOOKUP($B1096, Team_Pitching___Advanced[], 20, FALSE)</f>
        <v>#N/A</v>
      </c>
      <c r="R1096" s="11" t="e">
        <f>VLOOKUP($B1096, Team_Batting___Dashboard[[Team]:[wOBA]], 16, FALSE)</f>
        <v>#N/A</v>
      </c>
      <c r="S1096" s="11" t="e">
        <f>VLOOKUP($B1096, Team_Batting___Advanced[[Team]:[OPS]], 9, FALSE)</f>
        <v>#N/A</v>
      </c>
      <c r="T1096" s="11" t="e">
        <f>VLOOKUP($B1096, Team_Batting___Advanced[], 19, FALSE)</f>
        <v>#N/A</v>
      </c>
      <c r="U1096" s="11" t="e">
        <f>VLOOKUP($B1096, 'Team Per G'!$A$2:$G$31, 3, FALSE)</f>
        <v>#N/A</v>
      </c>
      <c r="V1096" s="11" t="e">
        <f>VLOOKUP($B1096, 'Team Per G'!$A$2:$G$31, 5, FALSE)</f>
        <v>#N/A</v>
      </c>
      <c r="W1096" s="11" t="e">
        <f>VLOOKUP($B1096, 'Team Per G'!$A$2:$G$31, 4, FALSE)</f>
        <v>#N/A</v>
      </c>
      <c r="X1096" s="11" t="e">
        <f>VLOOKUP($B1096, Team_Batting___Dashboard[], 22, FALSE)/$F1096</f>
        <v>#N/A</v>
      </c>
      <c r="Y1096" s="11" t="e">
        <f>VLOOKUP($B1096, 'FanGraphs - Team WAR Projected'!$B$2:$E$31, 4, FALSE)/162</f>
        <v>#N/A</v>
      </c>
      <c r="Z1096" s="11" t="e">
        <f t="shared" si="205"/>
        <v>#N/A</v>
      </c>
      <c r="AA1096" s="11" t="e">
        <f>VLOOKUP($B1096, FanGraphs_Standings[[Abbreviation]:[2024 Year to Date RS/G]], 6, FALSE)/$F1096</f>
        <v>#N/A</v>
      </c>
      <c r="AB1096" s="11" t="e">
        <f>VLOOKUP($B1096, FanGraphs_Standings[[Abbreviation]:[2024 Projected Full Season RDif]], 19, FALSE)/162</f>
        <v>#N/A</v>
      </c>
      <c r="AC1096" s="11" t="e">
        <f t="shared" si="214"/>
        <v>#N/A</v>
      </c>
      <c r="AD1096" s="11" t="e">
        <f>VLOOKUP($B1096, FanGraphs_Standings[[Abbreviation]:[2024 Projected Full Season RDif]], 5, FALSE)</f>
        <v>#N/A</v>
      </c>
      <c r="AE1096" s="11" t="e">
        <f>VLOOKUP($B1096, FanGraphs_Standings[[Abbreviation]:[2024 Projected Full Season W%]], 18, FALSE)</f>
        <v>#N/A</v>
      </c>
      <c r="AF1096" s="11" t="e">
        <f t="shared" si="206"/>
        <v>#N/A</v>
      </c>
      <c r="AG1096" s="11" t="e">
        <f>VLOOKUP($B1096, 'Home Field Adv'!$A$2:$I$31, 9, FALSE)</f>
        <v>#N/A</v>
      </c>
      <c r="AH1096" s="11" t="e">
        <f>VLOOKUP($C1096, FanGraphs_Standings[[Abbreviation]:[2024 Year to Date G]], 2, FALSE)</f>
        <v>#N/A</v>
      </c>
      <c r="AI1096" s="11" t="e">
        <f>_xlfn.IFNA(VLOOKUP($E1096, 'SP Per G'!$A$2:$D$1385, 3, FALSE), AO1096)</f>
        <v>#N/A</v>
      </c>
      <c r="AJ1096" s="11" t="e">
        <f>IF(AND(ISNA(VLOOKUP($E1096, 'SP Per G'!$A$2:$D$1385, 4, FALSE)), ISTEXT($E1096)), AI1096,IF(ISNA(VLOOKUP($E1096, 'SP Per G'!$A$2:$D$1385, 4, FALSE)), AO1096, VLOOKUP($E1096, 'SP Per G'!$A$2:$D$1385, 4, FALSE)))</f>
        <v>#N/A</v>
      </c>
      <c r="AK1096" s="11" t="e">
        <f t="shared" si="207"/>
        <v>#N/A</v>
      </c>
      <c r="AL1096" s="11" t="e">
        <f>_xlfn.IFNA(VLOOKUP($E1096, Individual_Pitching___Dashboard[], 18, FALSE), VLOOKUP($C1096,Team_Pitching___Advanced[[Team]:[SIERA]],16,FALSE))</f>
        <v>#N/A</v>
      </c>
      <c r="AM1096" s="11" t="e">
        <f>_xlfn.IFNA(VLOOKUP($E1096, Individual_Pitching___Dashboard[], 20, FALSE), VLOOKUP($C1096,Team_Pitching___Advanced[[Team]:[xFIP]],19,FALSE))</f>
        <v>#N/A</v>
      </c>
      <c r="AN1096" s="11" t="e">
        <f>_xlfn.IFNA(VLOOKUP($E1096,Individual_Pitching___Advanced[],21,FALSE),VLOOKUP($C1096,Team_Pitching___Advanced[[Team]:[SIERA]],20,FALSE))</f>
        <v>#N/A</v>
      </c>
      <c r="AO1096" s="11" t="e">
        <f>VLOOKUP($C1096, 'Team Per G'!$A$2:$G$31, 7, FALSE)</f>
        <v>#N/A</v>
      </c>
      <c r="AP1096" s="11" t="e">
        <f>VLOOKUP($C1096, 'FanGraphs - Team WAR Projected'!$B$2:$E$31, 3, FALSE)/162</f>
        <v>#N/A</v>
      </c>
      <c r="AQ1096" s="11" t="e">
        <f t="shared" si="208"/>
        <v>#N/A</v>
      </c>
      <c r="AR1096" s="11" t="e">
        <f>VLOOKUP($C1096, Team_Pitching___Advanced[[Team]:[xFIP]], 19,FALSE)</f>
        <v>#N/A</v>
      </c>
      <c r="AS1096" s="11" t="e">
        <f>VLOOKUP($C1096, Team_Pitching___Advanced[], 20, FALSE)</f>
        <v>#N/A</v>
      </c>
      <c r="AT1096" s="11" t="e">
        <f>VLOOKUP($C1096, Team_Batting___Dashboard[[Team]:[wOBA]], 16, FALSE)</f>
        <v>#N/A</v>
      </c>
      <c r="AU1096" s="11" t="e">
        <f>VLOOKUP($C1096, Team_Batting___Advanced[[Team]:[OPS]], 9, FALSE)</f>
        <v>#N/A</v>
      </c>
      <c r="AV1096" s="11" t="e">
        <f>VLOOKUP($C1096, Team_Batting___Advanced[], 19, FALSE)</f>
        <v>#N/A</v>
      </c>
      <c r="AW1096" s="11" t="e">
        <f>VLOOKUP($C1096, 'Team Per G'!$A$2:$G$31, 3, FALSE)</f>
        <v>#N/A</v>
      </c>
      <c r="AX1096" s="11" t="e">
        <f>VLOOKUP($C1096, 'Team Per G'!$A$2:$G$31, 5, FALSE)</f>
        <v>#N/A</v>
      </c>
      <c r="AY1096" s="11" t="e">
        <f>VLOOKUP($C1096, 'Team Per G'!$A$2:$G$31, 4, FALSE)</f>
        <v>#N/A</v>
      </c>
      <c r="AZ1096" s="11" t="e">
        <f>VLOOKUP($C1096, Team_Batting___Dashboard[], 22, FALSE)/$AH1096</f>
        <v>#N/A</v>
      </c>
      <c r="BA1096" s="11" t="e">
        <f>VLOOKUP($C1096, 'FanGraphs - Team WAR Projected'!$B$2:$E$31, 4, FALSE)/162</f>
        <v>#N/A</v>
      </c>
      <c r="BB1096" s="11" t="e">
        <f t="shared" si="209"/>
        <v>#N/A</v>
      </c>
      <c r="BC1096" s="11" t="e">
        <f>VLOOKUP($C1096, FanGraphs_Standings[[Abbreviation]:[2024 Year to Date RS/G]], 6, FALSE)/$AH1096</f>
        <v>#N/A</v>
      </c>
      <c r="BD1096" s="11" t="e">
        <f>VLOOKUP($C1096, FanGraphs_Standings[[Abbreviation]:[2024 Projected Full Season RDif]], 19, FALSE)/162</f>
        <v>#N/A</v>
      </c>
      <c r="BE1096" s="11" t="e">
        <f t="shared" si="210"/>
        <v>#N/A</v>
      </c>
      <c r="BF1096" s="11" t="e">
        <f>VLOOKUP($C1096, FanGraphs_Standings[[Abbreviation]:[2024 Projected Full Season RDif]], 5, FALSE)</f>
        <v>#N/A</v>
      </c>
      <c r="BG1096" s="11" t="e">
        <f>VLOOKUP($C1096, FanGraphs_Standings[[Abbreviation]:[2024 Projected Full Season W%]], 18, FALSE)</f>
        <v>#N/A</v>
      </c>
      <c r="BH1096" s="11" t="e">
        <f t="shared" si="211"/>
        <v>#N/A</v>
      </c>
      <c r="BI1096" s="11" t="e">
        <f>VLOOKUP($C1096, 'Home Field Adv'!$A$2:$K$31, 11, FALSE)</f>
        <v>#N/A</v>
      </c>
      <c r="BL1096" s="12" t="str">
        <f t="shared" si="212"/>
        <v/>
      </c>
      <c r="BM1096" s="12" t="str">
        <f t="shared" si="202"/>
        <v/>
      </c>
      <c r="BN1096" s="12" t="str">
        <f t="shared" si="213"/>
        <v/>
      </c>
    </row>
    <row r="1097" spans="6:66" x14ac:dyDescent="0.45">
      <c r="F1097" s="11" t="e">
        <f>VLOOKUP($B1097, FanGraphs_Standings[[Abbreviation]:[2024 Year to Date G]], 2, FALSE)</f>
        <v>#N/A</v>
      </c>
      <c r="G1097" s="11" t="e">
        <f>_xlfn.IFNA(VLOOKUP($D1097, 'SP Per G'!$A$2:$D$1385, 3, FALSE),M1097)</f>
        <v>#N/A</v>
      </c>
      <c r="H1097" s="11" t="e">
        <f>IF(AND(ISNA(VLOOKUP($D1097, 'SP Per G'!$A$2:$D$1385, 4, FALSE)), ISTEXT($D1097)), G1097,IF(ISNA(VLOOKUP($D1097, 'SP Per G'!$A$2:$D$1385, 4, FALSE)), M1097, VLOOKUP($D1097, 'SP Per G'!$A$2:$D$1385, 4, FALSE)))</f>
        <v>#N/A</v>
      </c>
      <c r="I1097" s="11" t="e">
        <f t="shared" si="203"/>
        <v>#N/A</v>
      </c>
      <c r="J1097" s="11" t="e">
        <f>_xlfn.IFNA(VLOOKUP($D1097,Individual_Pitching___Dashboard[],18,FALSE),VLOOKUP(B1097,Team_Pitching___Dashboard[[Team]:[ERA]],17,FALSE))</f>
        <v>#N/A</v>
      </c>
      <c r="K1097" s="11" t="e">
        <f>_xlfn.IFNA(VLOOKUP($D1097, Individual_Pitching___Dashboard[], 20, FALSE), VLOOKUP(B1097,Team_Pitching___Dashboard[[Team]:[xFIP]],20,FALSE))</f>
        <v>#N/A</v>
      </c>
      <c r="L1097" s="11" t="e">
        <f>_xlfn.IFNA(VLOOKUP($D1097, Individual_Pitching___Advanced[], 21,FALSE), VLOOKUP(B1097, Team_Pitching___Advanced[], 20, FALSE))</f>
        <v>#N/A</v>
      </c>
      <c r="M1097" s="11" t="e">
        <f>VLOOKUP($B1097, 'Team Per G'!$A$2:$G$31, 7, FALSE)</f>
        <v>#N/A</v>
      </c>
      <c r="N1097" s="11" t="e">
        <f>VLOOKUP($B1097, 'FanGraphs - Team WAR Projected'!$B$2:$E$31, 3, FALSE)/162</f>
        <v>#N/A</v>
      </c>
      <c r="O1097" s="11" t="e">
        <f t="shared" si="204"/>
        <v>#N/A</v>
      </c>
      <c r="P1097" s="11" t="e">
        <f>VLOOKUP($B1097, Team_Pitching___Advanced[[Team]:[xFIP]], 19,FALSE)</f>
        <v>#N/A</v>
      </c>
      <c r="Q1097" s="11" t="e">
        <f>VLOOKUP($B1097, Team_Pitching___Advanced[], 20, FALSE)</f>
        <v>#N/A</v>
      </c>
      <c r="R1097" s="11" t="e">
        <f>VLOOKUP($B1097, Team_Batting___Dashboard[[Team]:[wOBA]], 16, FALSE)</f>
        <v>#N/A</v>
      </c>
      <c r="S1097" s="11" t="e">
        <f>VLOOKUP($B1097, Team_Batting___Advanced[[Team]:[OPS]], 9, FALSE)</f>
        <v>#N/A</v>
      </c>
      <c r="T1097" s="11" t="e">
        <f>VLOOKUP($B1097, Team_Batting___Advanced[], 19, FALSE)</f>
        <v>#N/A</v>
      </c>
      <c r="U1097" s="11" t="e">
        <f>VLOOKUP($B1097, 'Team Per G'!$A$2:$G$31, 3, FALSE)</f>
        <v>#N/A</v>
      </c>
      <c r="V1097" s="11" t="e">
        <f>VLOOKUP($B1097, 'Team Per G'!$A$2:$G$31, 5, FALSE)</f>
        <v>#N/A</v>
      </c>
      <c r="W1097" s="11" t="e">
        <f>VLOOKUP($B1097, 'Team Per G'!$A$2:$G$31, 4, FALSE)</f>
        <v>#N/A</v>
      </c>
      <c r="X1097" s="11" t="e">
        <f>VLOOKUP($B1097, Team_Batting___Dashboard[], 22, FALSE)/$F1097</f>
        <v>#N/A</v>
      </c>
      <c r="Y1097" s="11" t="e">
        <f>VLOOKUP($B1097, 'FanGraphs - Team WAR Projected'!$B$2:$E$31, 4, FALSE)/162</f>
        <v>#N/A</v>
      </c>
      <c r="Z1097" s="11" t="e">
        <f t="shared" si="205"/>
        <v>#N/A</v>
      </c>
      <c r="AA1097" s="11" t="e">
        <f>VLOOKUP($B1097, FanGraphs_Standings[[Abbreviation]:[2024 Year to Date RS/G]], 6, FALSE)/$F1097</f>
        <v>#N/A</v>
      </c>
      <c r="AB1097" s="11" t="e">
        <f>VLOOKUP($B1097, FanGraphs_Standings[[Abbreviation]:[2024 Projected Full Season RDif]], 19, FALSE)/162</f>
        <v>#N/A</v>
      </c>
      <c r="AC1097" s="11" t="e">
        <f t="shared" si="214"/>
        <v>#N/A</v>
      </c>
      <c r="AD1097" s="11" t="e">
        <f>VLOOKUP($B1097, FanGraphs_Standings[[Abbreviation]:[2024 Projected Full Season RDif]], 5, FALSE)</f>
        <v>#N/A</v>
      </c>
      <c r="AE1097" s="11" t="e">
        <f>VLOOKUP($B1097, FanGraphs_Standings[[Abbreviation]:[2024 Projected Full Season W%]], 18, FALSE)</f>
        <v>#N/A</v>
      </c>
      <c r="AF1097" s="11" t="e">
        <f t="shared" si="206"/>
        <v>#N/A</v>
      </c>
      <c r="AG1097" s="11" t="e">
        <f>VLOOKUP($B1097, 'Home Field Adv'!$A$2:$I$31, 9, FALSE)</f>
        <v>#N/A</v>
      </c>
      <c r="AH1097" s="11" t="e">
        <f>VLOOKUP($C1097, FanGraphs_Standings[[Abbreviation]:[2024 Year to Date G]], 2, FALSE)</f>
        <v>#N/A</v>
      </c>
      <c r="AI1097" s="11" t="e">
        <f>_xlfn.IFNA(VLOOKUP($E1097, 'SP Per G'!$A$2:$D$1385, 3, FALSE), AO1097)</f>
        <v>#N/A</v>
      </c>
      <c r="AJ1097" s="11" t="e">
        <f>IF(AND(ISNA(VLOOKUP($E1097, 'SP Per G'!$A$2:$D$1385, 4, FALSE)), ISTEXT($E1097)), AI1097,IF(ISNA(VLOOKUP($E1097, 'SP Per G'!$A$2:$D$1385, 4, FALSE)), AO1097, VLOOKUP($E1097, 'SP Per G'!$A$2:$D$1385, 4, FALSE)))</f>
        <v>#N/A</v>
      </c>
      <c r="AK1097" s="11" t="e">
        <f t="shared" si="207"/>
        <v>#N/A</v>
      </c>
      <c r="AL1097" s="11" t="e">
        <f>_xlfn.IFNA(VLOOKUP($E1097, Individual_Pitching___Dashboard[], 18, FALSE), VLOOKUP($C1097,Team_Pitching___Advanced[[Team]:[SIERA]],16,FALSE))</f>
        <v>#N/A</v>
      </c>
      <c r="AM1097" s="11" t="e">
        <f>_xlfn.IFNA(VLOOKUP($E1097, Individual_Pitching___Dashboard[], 20, FALSE), VLOOKUP($C1097,Team_Pitching___Advanced[[Team]:[xFIP]],19,FALSE))</f>
        <v>#N/A</v>
      </c>
      <c r="AN1097" s="11" t="e">
        <f>_xlfn.IFNA(VLOOKUP($E1097,Individual_Pitching___Advanced[],21,FALSE),VLOOKUP($C1097,Team_Pitching___Advanced[[Team]:[SIERA]],20,FALSE))</f>
        <v>#N/A</v>
      </c>
      <c r="AO1097" s="11" t="e">
        <f>VLOOKUP($C1097, 'Team Per G'!$A$2:$G$31, 7, FALSE)</f>
        <v>#N/A</v>
      </c>
      <c r="AP1097" s="11" t="e">
        <f>VLOOKUP($C1097, 'FanGraphs - Team WAR Projected'!$B$2:$E$31, 3, FALSE)/162</f>
        <v>#N/A</v>
      </c>
      <c r="AQ1097" s="11" t="e">
        <f t="shared" si="208"/>
        <v>#N/A</v>
      </c>
      <c r="AR1097" s="11" t="e">
        <f>VLOOKUP($C1097, Team_Pitching___Advanced[[Team]:[xFIP]], 19,FALSE)</f>
        <v>#N/A</v>
      </c>
      <c r="AS1097" s="11" t="e">
        <f>VLOOKUP($C1097, Team_Pitching___Advanced[], 20, FALSE)</f>
        <v>#N/A</v>
      </c>
      <c r="AT1097" s="11" t="e">
        <f>VLOOKUP($C1097, Team_Batting___Dashboard[[Team]:[wOBA]], 16, FALSE)</f>
        <v>#N/A</v>
      </c>
      <c r="AU1097" s="11" t="e">
        <f>VLOOKUP($C1097, Team_Batting___Advanced[[Team]:[OPS]], 9, FALSE)</f>
        <v>#N/A</v>
      </c>
      <c r="AV1097" s="11" t="e">
        <f>VLOOKUP($C1097, Team_Batting___Advanced[], 19, FALSE)</f>
        <v>#N/A</v>
      </c>
      <c r="AW1097" s="11" t="e">
        <f>VLOOKUP($C1097, 'Team Per G'!$A$2:$G$31, 3, FALSE)</f>
        <v>#N/A</v>
      </c>
      <c r="AX1097" s="11" t="e">
        <f>VLOOKUP($C1097, 'Team Per G'!$A$2:$G$31, 5, FALSE)</f>
        <v>#N/A</v>
      </c>
      <c r="AY1097" s="11" t="e">
        <f>VLOOKUP($C1097, 'Team Per G'!$A$2:$G$31, 4, FALSE)</f>
        <v>#N/A</v>
      </c>
      <c r="AZ1097" s="11" t="e">
        <f>VLOOKUP($C1097, Team_Batting___Dashboard[], 22, FALSE)/$AH1097</f>
        <v>#N/A</v>
      </c>
      <c r="BA1097" s="11" t="e">
        <f>VLOOKUP($C1097, 'FanGraphs - Team WAR Projected'!$B$2:$E$31, 4, FALSE)/162</f>
        <v>#N/A</v>
      </c>
      <c r="BB1097" s="11" t="e">
        <f t="shared" si="209"/>
        <v>#N/A</v>
      </c>
      <c r="BC1097" s="11" t="e">
        <f>VLOOKUP($C1097, FanGraphs_Standings[[Abbreviation]:[2024 Year to Date RS/G]], 6, FALSE)/$AH1097</f>
        <v>#N/A</v>
      </c>
      <c r="BD1097" s="11" t="e">
        <f>VLOOKUP($C1097, FanGraphs_Standings[[Abbreviation]:[2024 Projected Full Season RDif]], 19, FALSE)/162</f>
        <v>#N/A</v>
      </c>
      <c r="BE1097" s="11" t="e">
        <f t="shared" si="210"/>
        <v>#N/A</v>
      </c>
      <c r="BF1097" s="11" t="e">
        <f>VLOOKUP($C1097, FanGraphs_Standings[[Abbreviation]:[2024 Projected Full Season RDif]], 5, FALSE)</f>
        <v>#N/A</v>
      </c>
      <c r="BG1097" s="11" t="e">
        <f>VLOOKUP($C1097, FanGraphs_Standings[[Abbreviation]:[2024 Projected Full Season W%]], 18, FALSE)</f>
        <v>#N/A</v>
      </c>
      <c r="BH1097" s="11" t="e">
        <f t="shared" si="211"/>
        <v>#N/A</v>
      </c>
      <c r="BI1097" s="11" t="e">
        <f>VLOOKUP($C1097, 'Home Field Adv'!$A$2:$K$31, 11, FALSE)</f>
        <v>#N/A</v>
      </c>
      <c r="BL1097" s="12" t="str">
        <f t="shared" si="212"/>
        <v/>
      </c>
      <c r="BM1097" s="12" t="str">
        <f t="shared" si="202"/>
        <v/>
      </c>
      <c r="BN1097" s="12" t="str">
        <f t="shared" si="213"/>
        <v/>
      </c>
    </row>
    <row r="1098" spans="6:66" x14ac:dyDescent="0.45">
      <c r="F1098" s="11" t="e">
        <f>VLOOKUP($B1098, FanGraphs_Standings[[Abbreviation]:[2024 Year to Date G]], 2, FALSE)</f>
        <v>#N/A</v>
      </c>
      <c r="G1098" s="11" t="e">
        <f>_xlfn.IFNA(VLOOKUP($D1098, 'SP Per G'!$A$2:$D$1385, 3, FALSE),M1098)</f>
        <v>#N/A</v>
      </c>
      <c r="H1098" s="11" t="e">
        <f>IF(AND(ISNA(VLOOKUP($D1098, 'SP Per G'!$A$2:$D$1385, 4, FALSE)), ISTEXT($D1098)), G1098,IF(ISNA(VLOOKUP($D1098, 'SP Per G'!$A$2:$D$1385, 4, FALSE)), M1098, VLOOKUP($D1098, 'SP Per G'!$A$2:$D$1385, 4, FALSE)))</f>
        <v>#N/A</v>
      </c>
      <c r="I1098" s="11" t="e">
        <f t="shared" si="203"/>
        <v>#N/A</v>
      </c>
      <c r="J1098" s="11" t="e">
        <f>_xlfn.IFNA(VLOOKUP($D1098,Individual_Pitching___Dashboard[],18,FALSE),VLOOKUP(B1098,Team_Pitching___Dashboard[[Team]:[ERA]],17,FALSE))</f>
        <v>#N/A</v>
      </c>
      <c r="K1098" s="11" t="e">
        <f>_xlfn.IFNA(VLOOKUP($D1098, Individual_Pitching___Dashboard[], 20, FALSE), VLOOKUP(B1098,Team_Pitching___Dashboard[[Team]:[xFIP]],20,FALSE))</f>
        <v>#N/A</v>
      </c>
      <c r="L1098" s="11" t="e">
        <f>_xlfn.IFNA(VLOOKUP($D1098, Individual_Pitching___Advanced[], 21,FALSE), VLOOKUP(B1098, Team_Pitching___Advanced[], 20, FALSE))</f>
        <v>#N/A</v>
      </c>
      <c r="M1098" s="11" t="e">
        <f>VLOOKUP($B1098, 'Team Per G'!$A$2:$G$31, 7, FALSE)</f>
        <v>#N/A</v>
      </c>
      <c r="N1098" s="11" t="e">
        <f>VLOOKUP($B1098, 'FanGraphs - Team WAR Projected'!$B$2:$E$31, 3, FALSE)/162</f>
        <v>#N/A</v>
      </c>
      <c r="O1098" s="11" t="e">
        <f t="shared" si="204"/>
        <v>#N/A</v>
      </c>
      <c r="P1098" s="11" t="e">
        <f>VLOOKUP($B1098, Team_Pitching___Advanced[[Team]:[xFIP]], 19,FALSE)</f>
        <v>#N/A</v>
      </c>
      <c r="Q1098" s="11" t="e">
        <f>VLOOKUP($B1098, Team_Pitching___Advanced[], 20, FALSE)</f>
        <v>#N/A</v>
      </c>
      <c r="R1098" s="11" t="e">
        <f>VLOOKUP($B1098, Team_Batting___Dashboard[[Team]:[wOBA]], 16, FALSE)</f>
        <v>#N/A</v>
      </c>
      <c r="S1098" s="11" t="e">
        <f>VLOOKUP($B1098, Team_Batting___Advanced[[Team]:[OPS]], 9, FALSE)</f>
        <v>#N/A</v>
      </c>
      <c r="T1098" s="11" t="e">
        <f>VLOOKUP($B1098, Team_Batting___Advanced[], 19, FALSE)</f>
        <v>#N/A</v>
      </c>
      <c r="U1098" s="11" t="e">
        <f>VLOOKUP($B1098, 'Team Per G'!$A$2:$G$31, 3, FALSE)</f>
        <v>#N/A</v>
      </c>
      <c r="V1098" s="11" t="e">
        <f>VLOOKUP($B1098, 'Team Per G'!$A$2:$G$31, 5, FALSE)</f>
        <v>#N/A</v>
      </c>
      <c r="W1098" s="11" t="e">
        <f>VLOOKUP($B1098, 'Team Per G'!$A$2:$G$31, 4, FALSE)</f>
        <v>#N/A</v>
      </c>
      <c r="X1098" s="11" t="e">
        <f>VLOOKUP($B1098, Team_Batting___Dashboard[], 22, FALSE)/$F1098</f>
        <v>#N/A</v>
      </c>
      <c r="Y1098" s="11" t="e">
        <f>VLOOKUP($B1098, 'FanGraphs - Team WAR Projected'!$B$2:$E$31, 4, FALSE)/162</f>
        <v>#N/A</v>
      </c>
      <c r="Z1098" s="11" t="e">
        <f t="shared" si="205"/>
        <v>#N/A</v>
      </c>
      <c r="AA1098" s="11" t="e">
        <f>VLOOKUP($B1098, FanGraphs_Standings[[Abbreviation]:[2024 Year to Date RS/G]], 6, FALSE)/$F1098</f>
        <v>#N/A</v>
      </c>
      <c r="AB1098" s="11" t="e">
        <f>VLOOKUP($B1098, FanGraphs_Standings[[Abbreviation]:[2024 Projected Full Season RDif]], 19, FALSE)/162</f>
        <v>#N/A</v>
      </c>
      <c r="AC1098" s="11" t="e">
        <f t="shared" si="214"/>
        <v>#N/A</v>
      </c>
      <c r="AD1098" s="11" t="e">
        <f>VLOOKUP($B1098, FanGraphs_Standings[[Abbreviation]:[2024 Projected Full Season RDif]], 5, FALSE)</f>
        <v>#N/A</v>
      </c>
      <c r="AE1098" s="11" t="e">
        <f>VLOOKUP($B1098, FanGraphs_Standings[[Abbreviation]:[2024 Projected Full Season W%]], 18, FALSE)</f>
        <v>#N/A</v>
      </c>
      <c r="AF1098" s="11" t="e">
        <f t="shared" si="206"/>
        <v>#N/A</v>
      </c>
      <c r="AG1098" s="11" t="e">
        <f>VLOOKUP($B1098, 'Home Field Adv'!$A$2:$I$31, 9, FALSE)</f>
        <v>#N/A</v>
      </c>
      <c r="AH1098" s="11" t="e">
        <f>VLOOKUP($C1098, FanGraphs_Standings[[Abbreviation]:[2024 Year to Date G]], 2, FALSE)</f>
        <v>#N/A</v>
      </c>
      <c r="AI1098" s="11" t="e">
        <f>_xlfn.IFNA(VLOOKUP($E1098, 'SP Per G'!$A$2:$D$1385, 3, FALSE), AO1098)</f>
        <v>#N/A</v>
      </c>
      <c r="AJ1098" s="11" t="e">
        <f>IF(AND(ISNA(VLOOKUP($E1098, 'SP Per G'!$A$2:$D$1385, 4, FALSE)), ISTEXT($E1098)), AI1098,IF(ISNA(VLOOKUP($E1098, 'SP Per G'!$A$2:$D$1385, 4, FALSE)), AO1098, VLOOKUP($E1098, 'SP Per G'!$A$2:$D$1385, 4, FALSE)))</f>
        <v>#N/A</v>
      </c>
      <c r="AK1098" s="11" t="e">
        <f t="shared" si="207"/>
        <v>#N/A</v>
      </c>
      <c r="AL1098" s="11" t="e">
        <f>_xlfn.IFNA(VLOOKUP($E1098, Individual_Pitching___Dashboard[], 18, FALSE), VLOOKUP($C1098,Team_Pitching___Advanced[[Team]:[SIERA]],16,FALSE))</f>
        <v>#N/A</v>
      </c>
      <c r="AM1098" s="11" t="e">
        <f>_xlfn.IFNA(VLOOKUP($E1098, Individual_Pitching___Dashboard[], 20, FALSE), VLOOKUP($C1098,Team_Pitching___Advanced[[Team]:[xFIP]],19,FALSE))</f>
        <v>#N/A</v>
      </c>
      <c r="AN1098" s="11" t="e">
        <f>_xlfn.IFNA(VLOOKUP($E1098,Individual_Pitching___Advanced[],21,FALSE),VLOOKUP($C1098,Team_Pitching___Advanced[[Team]:[SIERA]],20,FALSE))</f>
        <v>#N/A</v>
      </c>
      <c r="AO1098" s="11" t="e">
        <f>VLOOKUP($C1098, 'Team Per G'!$A$2:$G$31, 7, FALSE)</f>
        <v>#N/A</v>
      </c>
      <c r="AP1098" s="11" t="e">
        <f>VLOOKUP($C1098, 'FanGraphs - Team WAR Projected'!$B$2:$E$31, 3, FALSE)/162</f>
        <v>#N/A</v>
      </c>
      <c r="AQ1098" s="11" t="e">
        <f t="shared" si="208"/>
        <v>#N/A</v>
      </c>
      <c r="AR1098" s="11" t="e">
        <f>VLOOKUP($C1098, Team_Pitching___Advanced[[Team]:[xFIP]], 19,FALSE)</f>
        <v>#N/A</v>
      </c>
      <c r="AS1098" s="11" t="e">
        <f>VLOOKUP($C1098, Team_Pitching___Advanced[], 20, FALSE)</f>
        <v>#N/A</v>
      </c>
      <c r="AT1098" s="11" t="e">
        <f>VLOOKUP($C1098, Team_Batting___Dashboard[[Team]:[wOBA]], 16, FALSE)</f>
        <v>#N/A</v>
      </c>
      <c r="AU1098" s="11" t="e">
        <f>VLOOKUP($C1098, Team_Batting___Advanced[[Team]:[OPS]], 9, FALSE)</f>
        <v>#N/A</v>
      </c>
      <c r="AV1098" s="11" t="e">
        <f>VLOOKUP($C1098, Team_Batting___Advanced[], 19, FALSE)</f>
        <v>#N/A</v>
      </c>
      <c r="AW1098" s="11" t="e">
        <f>VLOOKUP($C1098, 'Team Per G'!$A$2:$G$31, 3, FALSE)</f>
        <v>#N/A</v>
      </c>
      <c r="AX1098" s="11" t="e">
        <f>VLOOKUP($C1098, 'Team Per G'!$A$2:$G$31, 5, FALSE)</f>
        <v>#N/A</v>
      </c>
      <c r="AY1098" s="11" t="e">
        <f>VLOOKUP($C1098, 'Team Per G'!$A$2:$G$31, 4, FALSE)</f>
        <v>#N/A</v>
      </c>
      <c r="AZ1098" s="11" t="e">
        <f>VLOOKUP($C1098, Team_Batting___Dashboard[], 22, FALSE)/$AH1098</f>
        <v>#N/A</v>
      </c>
      <c r="BA1098" s="11" t="e">
        <f>VLOOKUP($C1098, 'FanGraphs - Team WAR Projected'!$B$2:$E$31, 4, FALSE)/162</f>
        <v>#N/A</v>
      </c>
      <c r="BB1098" s="11" t="e">
        <f t="shared" si="209"/>
        <v>#N/A</v>
      </c>
      <c r="BC1098" s="11" t="e">
        <f>VLOOKUP($C1098, FanGraphs_Standings[[Abbreviation]:[2024 Year to Date RS/G]], 6, FALSE)/$AH1098</f>
        <v>#N/A</v>
      </c>
      <c r="BD1098" s="11" t="e">
        <f>VLOOKUP($C1098, FanGraphs_Standings[[Abbreviation]:[2024 Projected Full Season RDif]], 19, FALSE)/162</f>
        <v>#N/A</v>
      </c>
      <c r="BE1098" s="11" t="e">
        <f t="shared" si="210"/>
        <v>#N/A</v>
      </c>
      <c r="BF1098" s="11" t="e">
        <f>VLOOKUP($C1098, FanGraphs_Standings[[Abbreviation]:[2024 Projected Full Season RDif]], 5, FALSE)</f>
        <v>#N/A</v>
      </c>
      <c r="BG1098" s="11" t="e">
        <f>VLOOKUP($C1098, FanGraphs_Standings[[Abbreviation]:[2024 Projected Full Season W%]], 18, FALSE)</f>
        <v>#N/A</v>
      </c>
      <c r="BH1098" s="11" t="e">
        <f t="shared" si="211"/>
        <v>#N/A</v>
      </c>
      <c r="BI1098" s="11" t="e">
        <f>VLOOKUP($C1098, 'Home Field Adv'!$A$2:$K$31, 11, FALSE)</f>
        <v>#N/A</v>
      </c>
      <c r="BL1098" s="12" t="str">
        <f t="shared" si="212"/>
        <v/>
      </c>
      <c r="BM1098" s="12" t="str">
        <f t="shared" si="202"/>
        <v/>
      </c>
      <c r="BN1098" s="12" t="str">
        <f t="shared" si="213"/>
        <v/>
      </c>
    </row>
    <row r="1099" spans="6:66" x14ac:dyDescent="0.45">
      <c r="F1099" s="11" t="e">
        <f>VLOOKUP($B1099, FanGraphs_Standings[[Abbreviation]:[2024 Year to Date G]], 2, FALSE)</f>
        <v>#N/A</v>
      </c>
      <c r="G1099" s="11" t="e">
        <f>_xlfn.IFNA(VLOOKUP($D1099, 'SP Per G'!$A$2:$D$1385, 3, FALSE),M1099)</f>
        <v>#N/A</v>
      </c>
      <c r="H1099" s="11" t="e">
        <f>IF(AND(ISNA(VLOOKUP($D1099, 'SP Per G'!$A$2:$D$1385, 4, FALSE)), ISTEXT($D1099)), G1099,IF(ISNA(VLOOKUP($D1099, 'SP Per G'!$A$2:$D$1385, 4, FALSE)), M1099, VLOOKUP($D1099, 'SP Per G'!$A$2:$D$1385, 4, FALSE)))</f>
        <v>#N/A</v>
      </c>
      <c r="I1099" s="11" t="e">
        <f t="shared" si="203"/>
        <v>#N/A</v>
      </c>
      <c r="J1099" s="11" t="e">
        <f>_xlfn.IFNA(VLOOKUP($D1099,Individual_Pitching___Dashboard[],18,FALSE),VLOOKUP(B1099,Team_Pitching___Dashboard[[Team]:[ERA]],17,FALSE))</f>
        <v>#N/A</v>
      </c>
      <c r="K1099" s="11" t="e">
        <f>_xlfn.IFNA(VLOOKUP($D1099, Individual_Pitching___Dashboard[], 20, FALSE), VLOOKUP(B1099,Team_Pitching___Dashboard[[Team]:[xFIP]],20,FALSE))</f>
        <v>#N/A</v>
      </c>
      <c r="L1099" s="11" t="e">
        <f>_xlfn.IFNA(VLOOKUP($D1099, Individual_Pitching___Advanced[], 21,FALSE), VLOOKUP(B1099, Team_Pitching___Advanced[], 20, FALSE))</f>
        <v>#N/A</v>
      </c>
      <c r="M1099" s="11" t="e">
        <f>VLOOKUP($B1099, 'Team Per G'!$A$2:$G$31, 7, FALSE)</f>
        <v>#N/A</v>
      </c>
      <c r="N1099" s="11" t="e">
        <f>VLOOKUP($B1099, 'FanGraphs - Team WAR Projected'!$B$2:$E$31, 3, FALSE)/162</f>
        <v>#N/A</v>
      </c>
      <c r="O1099" s="11" t="e">
        <f t="shared" si="204"/>
        <v>#N/A</v>
      </c>
      <c r="P1099" s="11" t="e">
        <f>VLOOKUP($B1099, Team_Pitching___Advanced[[Team]:[xFIP]], 19,FALSE)</f>
        <v>#N/A</v>
      </c>
      <c r="Q1099" s="11" t="e">
        <f>VLOOKUP($B1099, Team_Pitching___Advanced[], 20, FALSE)</f>
        <v>#N/A</v>
      </c>
      <c r="R1099" s="11" t="e">
        <f>VLOOKUP($B1099, Team_Batting___Dashboard[[Team]:[wOBA]], 16, FALSE)</f>
        <v>#N/A</v>
      </c>
      <c r="S1099" s="11" t="e">
        <f>VLOOKUP($B1099, Team_Batting___Advanced[[Team]:[OPS]], 9, FALSE)</f>
        <v>#N/A</v>
      </c>
      <c r="T1099" s="11" t="e">
        <f>VLOOKUP($B1099, Team_Batting___Advanced[], 19, FALSE)</f>
        <v>#N/A</v>
      </c>
      <c r="U1099" s="11" t="e">
        <f>VLOOKUP($B1099, 'Team Per G'!$A$2:$G$31, 3, FALSE)</f>
        <v>#N/A</v>
      </c>
      <c r="V1099" s="11" t="e">
        <f>VLOOKUP($B1099, 'Team Per G'!$A$2:$G$31, 5, FALSE)</f>
        <v>#N/A</v>
      </c>
      <c r="W1099" s="11" t="e">
        <f>VLOOKUP($B1099, 'Team Per G'!$A$2:$G$31, 4, FALSE)</f>
        <v>#N/A</v>
      </c>
      <c r="X1099" s="11" t="e">
        <f>VLOOKUP($B1099, Team_Batting___Dashboard[], 22, FALSE)/$F1099</f>
        <v>#N/A</v>
      </c>
      <c r="Y1099" s="11" t="e">
        <f>VLOOKUP($B1099, 'FanGraphs - Team WAR Projected'!$B$2:$E$31, 4, FALSE)/162</f>
        <v>#N/A</v>
      </c>
      <c r="Z1099" s="11" t="e">
        <f t="shared" si="205"/>
        <v>#N/A</v>
      </c>
      <c r="AA1099" s="11" t="e">
        <f>VLOOKUP($B1099, FanGraphs_Standings[[Abbreviation]:[2024 Year to Date RS/G]], 6, FALSE)/$F1099</f>
        <v>#N/A</v>
      </c>
      <c r="AB1099" s="11" t="e">
        <f>VLOOKUP($B1099, FanGraphs_Standings[[Abbreviation]:[2024 Projected Full Season RDif]], 19, FALSE)/162</f>
        <v>#N/A</v>
      </c>
      <c r="AC1099" s="11" t="e">
        <f t="shared" si="214"/>
        <v>#N/A</v>
      </c>
      <c r="AD1099" s="11" t="e">
        <f>VLOOKUP($B1099, FanGraphs_Standings[[Abbreviation]:[2024 Projected Full Season RDif]], 5, FALSE)</f>
        <v>#N/A</v>
      </c>
      <c r="AE1099" s="11" t="e">
        <f>VLOOKUP($B1099, FanGraphs_Standings[[Abbreviation]:[2024 Projected Full Season W%]], 18, FALSE)</f>
        <v>#N/A</v>
      </c>
      <c r="AF1099" s="11" t="e">
        <f t="shared" si="206"/>
        <v>#N/A</v>
      </c>
      <c r="AG1099" s="11" t="e">
        <f>VLOOKUP($B1099, 'Home Field Adv'!$A$2:$I$31, 9, FALSE)</f>
        <v>#N/A</v>
      </c>
      <c r="AH1099" s="11" t="e">
        <f>VLOOKUP($C1099, FanGraphs_Standings[[Abbreviation]:[2024 Year to Date G]], 2, FALSE)</f>
        <v>#N/A</v>
      </c>
      <c r="AI1099" s="11" t="e">
        <f>_xlfn.IFNA(VLOOKUP($E1099, 'SP Per G'!$A$2:$D$1385, 3, FALSE), AO1099)</f>
        <v>#N/A</v>
      </c>
      <c r="AJ1099" s="11" t="e">
        <f>IF(AND(ISNA(VLOOKUP($E1099, 'SP Per G'!$A$2:$D$1385, 4, FALSE)), ISTEXT($E1099)), AI1099,IF(ISNA(VLOOKUP($E1099, 'SP Per G'!$A$2:$D$1385, 4, FALSE)), AO1099, VLOOKUP($E1099, 'SP Per G'!$A$2:$D$1385, 4, FALSE)))</f>
        <v>#N/A</v>
      </c>
      <c r="AK1099" s="11" t="e">
        <f t="shared" si="207"/>
        <v>#N/A</v>
      </c>
      <c r="AL1099" s="11" t="e">
        <f>_xlfn.IFNA(VLOOKUP($E1099, Individual_Pitching___Dashboard[], 18, FALSE), VLOOKUP($C1099,Team_Pitching___Advanced[[Team]:[SIERA]],16,FALSE))</f>
        <v>#N/A</v>
      </c>
      <c r="AM1099" s="11" t="e">
        <f>_xlfn.IFNA(VLOOKUP($E1099, Individual_Pitching___Dashboard[], 20, FALSE), VLOOKUP($C1099,Team_Pitching___Advanced[[Team]:[xFIP]],19,FALSE))</f>
        <v>#N/A</v>
      </c>
      <c r="AN1099" s="11" t="e">
        <f>_xlfn.IFNA(VLOOKUP($E1099,Individual_Pitching___Advanced[],21,FALSE),VLOOKUP($C1099,Team_Pitching___Advanced[[Team]:[SIERA]],20,FALSE))</f>
        <v>#N/A</v>
      </c>
      <c r="AO1099" s="11" t="e">
        <f>VLOOKUP($C1099, 'Team Per G'!$A$2:$G$31, 7, FALSE)</f>
        <v>#N/A</v>
      </c>
      <c r="AP1099" s="11" t="e">
        <f>VLOOKUP($C1099, 'FanGraphs - Team WAR Projected'!$B$2:$E$31, 3, FALSE)/162</f>
        <v>#N/A</v>
      </c>
      <c r="AQ1099" s="11" t="e">
        <f t="shared" si="208"/>
        <v>#N/A</v>
      </c>
      <c r="AR1099" s="11" t="e">
        <f>VLOOKUP($C1099, Team_Pitching___Advanced[[Team]:[xFIP]], 19,FALSE)</f>
        <v>#N/A</v>
      </c>
      <c r="AS1099" s="11" t="e">
        <f>VLOOKUP($C1099, Team_Pitching___Advanced[], 20, FALSE)</f>
        <v>#N/A</v>
      </c>
      <c r="AT1099" s="11" t="e">
        <f>VLOOKUP($C1099, Team_Batting___Dashboard[[Team]:[wOBA]], 16, FALSE)</f>
        <v>#N/A</v>
      </c>
      <c r="AU1099" s="11" t="e">
        <f>VLOOKUP($C1099, Team_Batting___Advanced[[Team]:[OPS]], 9, FALSE)</f>
        <v>#N/A</v>
      </c>
      <c r="AV1099" s="11" t="e">
        <f>VLOOKUP($C1099, Team_Batting___Advanced[], 19, FALSE)</f>
        <v>#N/A</v>
      </c>
      <c r="AW1099" s="11" t="e">
        <f>VLOOKUP($C1099, 'Team Per G'!$A$2:$G$31, 3, FALSE)</f>
        <v>#N/A</v>
      </c>
      <c r="AX1099" s="11" t="e">
        <f>VLOOKUP($C1099, 'Team Per G'!$A$2:$G$31, 5, FALSE)</f>
        <v>#N/A</v>
      </c>
      <c r="AY1099" s="11" t="e">
        <f>VLOOKUP($C1099, 'Team Per G'!$A$2:$G$31, 4, FALSE)</f>
        <v>#N/A</v>
      </c>
      <c r="AZ1099" s="11" t="e">
        <f>VLOOKUP($C1099, Team_Batting___Dashboard[], 22, FALSE)/$AH1099</f>
        <v>#N/A</v>
      </c>
      <c r="BA1099" s="11" t="e">
        <f>VLOOKUP($C1099, 'FanGraphs - Team WAR Projected'!$B$2:$E$31, 4, FALSE)/162</f>
        <v>#N/A</v>
      </c>
      <c r="BB1099" s="11" t="e">
        <f t="shared" si="209"/>
        <v>#N/A</v>
      </c>
      <c r="BC1099" s="11" t="e">
        <f>VLOOKUP($C1099, FanGraphs_Standings[[Abbreviation]:[2024 Year to Date RS/G]], 6, FALSE)/$AH1099</f>
        <v>#N/A</v>
      </c>
      <c r="BD1099" s="11" t="e">
        <f>VLOOKUP($C1099, FanGraphs_Standings[[Abbreviation]:[2024 Projected Full Season RDif]], 19, FALSE)/162</f>
        <v>#N/A</v>
      </c>
      <c r="BE1099" s="11" t="e">
        <f t="shared" si="210"/>
        <v>#N/A</v>
      </c>
      <c r="BF1099" s="11" t="e">
        <f>VLOOKUP($C1099, FanGraphs_Standings[[Abbreviation]:[2024 Projected Full Season RDif]], 5, FALSE)</f>
        <v>#N/A</v>
      </c>
      <c r="BG1099" s="11" t="e">
        <f>VLOOKUP($C1099, FanGraphs_Standings[[Abbreviation]:[2024 Projected Full Season W%]], 18, FALSE)</f>
        <v>#N/A</v>
      </c>
      <c r="BH1099" s="11" t="e">
        <f t="shared" si="211"/>
        <v>#N/A</v>
      </c>
      <c r="BI1099" s="11" t="e">
        <f>VLOOKUP($C1099, 'Home Field Adv'!$A$2:$K$31, 11, FALSE)</f>
        <v>#N/A</v>
      </c>
      <c r="BL1099" s="12" t="str">
        <f t="shared" si="212"/>
        <v/>
      </c>
      <c r="BM1099" s="12" t="str">
        <f t="shared" si="202"/>
        <v/>
      </c>
      <c r="BN1099" s="12" t="str">
        <f t="shared" si="213"/>
        <v/>
      </c>
    </row>
    <row r="1100" spans="6:66" x14ac:dyDescent="0.45">
      <c r="F1100" s="11" t="e">
        <f>VLOOKUP($B1100, FanGraphs_Standings[[Abbreviation]:[2024 Year to Date G]], 2, FALSE)</f>
        <v>#N/A</v>
      </c>
      <c r="G1100" s="11" t="e">
        <f>_xlfn.IFNA(VLOOKUP($D1100, 'SP Per G'!$A$2:$D$1385, 3, FALSE),M1100)</f>
        <v>#N/A</v>
      </c>
      <c r="H1100" s="11" t="e">
        <f>IF(AND(ISNA(VLOOKUP($D1100, 'SP Per G'!$A$2:$D$1385, 4, FALSE)), ISTEXT($D1100)), G1100,IF(ISNA(VLOOKUP($D1100, 'SP Per G'!$A$2:$D$1385, 4, FALSE)), M1100, VLOOKUP($D1100, 'SP Per G'!$A$2:$D$1385, 4, FALSE)))</f>
        <v>#N/A</v>
      </c>
      <c r="I1100" s="11" t="e">
        <f t="shared" si="203"/>
        <v>#N/A</v>
      </c>
      <c r="J1100" s="11" t="e">
        <f>_xlfn.IFNA(VLOOKUP($D1100,Individual_Pitching___Dashboard[],18,FALSE),VLOOKUP(B1100,Team_Pitching___Dashboard[[Team]:[ERA]],17,FALSE))</f>
        <v>#N/A</v>
      </c>
      <c r="K1100" s="11" t="e">
        <f>_xlfn.IFNA(VLOOKUP($D1100, Individual_Pitching___Dashboard[], 20, FALSE), VLOOKUP(B1100,Team_Pitching___Dashboard[[Team]:[xFIP]],20,FALSE))</f>
        <v>#N/A</v>
      </c>
      <c r="L1100" s="11" t="e">
        <f>_xlfn.IFNA(VLOOKUP($D1100, Individual_Pitching___Advanced[], 21,FALSE), VLOOKUP(B1100, Team_Pitching___Advanced[], 20, FALSE))</f>
        <v>#N/A</v>
      </c>
      <c r="M1100" s="11" t="e">
        <f>VLOOKUP($B1100, 'Team Per G'!$A$2:$G$31, 7, FALSE)</f>
        <v>#N/A</v>
      </c>
      <c r="N1100" s="11" t="e">
        <f>VLOOKUP($B1100, 'FanGraphs - Team WAR Projected'!$B$2:$E$31, 3, FALSE)/162</f>
        <v>#N/A</v>
      </c>
      <c r="O1100" s="11" t="e">
        <f t="shared" si="204"/>
        <v>#N/A</v>
      </c>
      <c r="P1100" s="11" t="e">
        <f>VLOOKUP($B1100, Team_Pitching___Advanced[[Team]:[xFIP]], 19,FALSE)</f>
        <v>#N/A</v>
      </c>
      <c r="Q1100" s="11" t="e">
        <f>VLOOKUP($B1100, Team_Pitching___Advanced[], 20, FALSE)</f>
        <v>#N/A</v>
      </c>
      <c r="R1100" s="11" t="e">
        <f>VLOOKUP($B1100, Team_Batting___Dashboard[[Team]:[wOBA]], 16, FALSE)</f>
        <v>#N/A</v>
      </c>
      <c r="S1100" s="11" t="e">
        <f>VLOOKUP($B1100, Team_Batting___Advanced[[Team]:[OPS]], 9, FALSE)</f>
        <v>#N/A</v>
      </c>
      <c r="T1100" s="11" t="e">
        <f>VLOOKUP($B1100, Team_Batting___Advanced[], 19, FALSE)</f>
        <v>#N/A</v>
      </c>
      <c r="U1100" s="11" t="e">
        <f>VLOOKUP($B1100, 'Team Per G'!$A$2:$G$31, 3, FALSE)</f>
        <v>#N/A</v>
      </c>
      <c r="V1100" s="11" t="e">
        <f>VLOOKUP($B1100, 'Team Per G'!$A$2:$G$31, 5, FALSE)</f>
        <v>#N/A</v>
      </c>
      <c r="W1100" s="11" t="e">
        <f>VLOOKUP($B1100, 'Team Per G'!$A$2:$G$31, 4, FALSE)</f>
        <v>#N/A</v>
      </c>
      <c r="X1100" s="11" t="e">
        <f>VLOOKUP($B1100, Team_Batting___Dashboard[], 22, FALSE)/$F1100</f>
        <v>#N/A</v>
      </c>
      <c r="Y1100" s="11" t="e">
        <f>VLOOKUP($B1100, 'FanGraphs - Team WAR Projected'!$B$2:$E$31, 4, FALSE)/162</f>
        <v>#N/A</v>
      </c>
      <c r="Z1100" s="11" t="e">
        <f t="shared" si="205"/>
        <v>#N/A</v>
      </c>
      <c r="AA1100" s="11" t="e">
        <f>VLOOKUP($B1100, FanGraphs_Standings[[Abbreviation]:[2024 Year to Date RS/G]], 6, FALSE)/$F1100</f>
        <v>#N/A</v>
      </c>
      <c r="AB1100" s="11" t="e">
        <f>VLOOKUP($B1100, FanGraphs_Standings[[Abbreviation]:[2024 Projected Full Season RDif]], 19, FALSE)/162</f>
        <v>#N/A</v>
      </c>
      <c r="AC1100" s="11" t="e">
        <f t="shared" si="214"/>
        <v>#N/A</v>
      </c>
      <c r="AD1100" s="11" t="e">
        <f>VLOOKUP($B1100, FanGraphs_Standings[[Abbreviation]:[2024 Projected Full Season RDif]], 5, FALSE)</f>
        <v>#N/A</v>
      </c>
      <c r="AE1100" s="11" t="e">
        <f>VLOOKUP($B1100, FanGraphs_Standings[[Abbreviation]:[2024 Projected Full Season W%]], 18, FALSE)</f>
        <v>#N/A</v>
      </c>
      <c r="AF1100" s="11" t="e">
        <f t="shared" si="206"/>
        <v>#N/A</v>
      </c>
      <c r="AG1100" s="11" t="e">
        <f>VLOOKUP($B1100, 'Home Field Adv'!$A$2:$I$31, 9, FALSE)</f>
        <v>#N/A</v>
      </c>
      <c r="AH1100" s="11" t="e">
        <f>VLOOKUP($C1100, FanGraphs_Standings[[Abbreviation]:[2024 Year to Date G]], 2, FALSE)</f>
        <v>#N/A</v>
      </c>
      <c r="AI1100" s="11" t="e">
        <f>_xlfn.IFNA(VLOOKUP($E1100, 'SP Per G'!$A$2:$D$1385, 3, FALSE), AO1100)</f>
        <v>#N/A</v>
      </c>
      <c r="AJ1100" s="11" t="e">
        <f>IF(AND(ISNA(VLOOKUP($E1100, 'SP Per G'!$A$2:$D$1385, 4, FALSE)), ISTEXT($E1100)), AI1100,IF(ISNA(VLOOKUP($E1100, 'SP Per G'!$A$2:$D$1385, 4, FALSE)), AO1100, VLOOKUP($E1100, 'SP Per G'!$A$2:$D$1385, 4, FALSE)))</f>
        <v>#N/A</v>
      </c>
      <c r="AK1100" s="11" t="e">
        <f t="shared" si="207"/>
        <v>#N/A</v>
      </c>
      <c r="AL1100" s="11" t="e">
        <f>_xlfn.IFNA(VLOOKUP($E1100, Individual_Pitching___Dashboard[], 18, FALSE), VLOOKUP($C1100,Team_Pitching___Advanced[[Team]:[SIERA]],16,FALSE))</f>
        <v>#N/A</v>
      </c>
      <c r="AM1100" s="11" t="e">
        <f>_xlfn.IFNA(VLOOKUP($E1100, Individual_Pitching___Dashboard[], 20, FALSE), VLOOKUP($C1100,Team_Pitching___Advanced[[Team]:[xFIP]],19,FALSE))</f>
        <v>#N/A</v>
      </c>
      <c r="AN1100" s="11" t="e">
        <f>_xlfn.IFNA(VLOOKUP($E1100,Individual_Pitching___Advanced[],21,FALSE),VLOOKUP($C1100,Team_Pitching___Advanced[[Team]:[SIERA]],20,FALSE))</f>
        <v>#N/A</v>
      </c>
      <c r="AO1100" s="11" t="e">
        <f>VLOOKUP($C1100, 'Team Per G'!$A$2:$G$31, 7, FALSE)</f>
        <v>#N/A</v>
      </c>
      <c r="AP1100" s="11" t="e">
        <f>VLOOKUP($C1100, 'FanGraphs - Team WAR Projected'!$B$2:$E$31, 3, FALSE)/162</f>
        <v>#N/A</v>
      </c>
      <c r="AQ1100" s="11" t="e">
        <f t="shared" si="208"/>
        <v>#N/A</v>
      </c>
      <c r="AR1100" s="11" t="e">
        <f>VLOOKUP($C1100, Team_Pitching___Advanced[[Team]:[xFIP]], 19,FALSE)</f>
        <v>#N/A</v>
      </c>
      <c r="AS1100" s="11" t="e">
        <f>VLOOKUP($C1100, Team_Pitching___Advanced[], 20, FALSE)</f>
        <v>#N/A</v>
      </c>
      <c r="AT1100" s="11" t="e">
        <f>VLOOKUP($C1100, Team_Batting___Dashboard[[Team]:[wOBA]], 16, FALSE)</f>
        <v>#N/A</v>
      </c>
      <c r="AU1100" s="11" t="e">
        <f>VLOOKUP($C1100, Team_Batting___Advanced[[Team]:[OPS]], 9, FALSE)</f>
        <v>#N/A</v>
      </c>
      <c r="AV1100" s="11" t="e">
        <f>VLOOKUP($C1100, Team_Batting___Advanced[], 19, FALSE)</f>
        <v>#N/A</v>
      </c>
      <c r="AW1100" s="11" t="e">
        <f>VLOOKUP($C1100, 'Team Per G'!$A$2:$G$31, 3, FALSE)</f>
        <v>#N/A</v>
      </c>
      <c r="AX1100" s="11" t="e">
        <f>VLOOKUP($C1100, 'Team Per G'!$A$2:$G$31, 5, FALSE)</f>
        <v>#N/A</v>
      </c>
      <c r="AY1100" s="11" t="e">
        <f>VLOOKUP($C1100, 'Team Per G'!$A$2:$G$31, 4, FALSE)</f>
        <v>#N/A</v>
      </c>
      <c r="AZ1100" s="11" t="e">
        <f>VLOOKUP($C1100, Team_Batting___Dashboard[], 22, FALSE)/$AH1100</f>
        <v>#N/A</v>
      </c>
      <c r="BA1100" s="11" t="e">
        <f>VLOOKUP($C1100, 'FanGraphs - Team WAR Projected'!$B$2:$E$31, 4, FALSE)/162</f>
        <v>#N/A</v>
      </c>
      <c r="BB1100" s="11" t="e">
        <f t="shared" si="209"/>
        <v>#N/A</v>
      </c>
      <c r="BC1100" s="11" t="e">
        <f>VLOOKUP($C1100, FanGraphs_Standings[[Abbreviation]:[2024 Year to Date RS/G]], 6, FALSE)/$AH1100</f>
        <v>#N/A</v>
      </c>
      <c r="BD1100" s="11" t="e">
        <f>VLOOKUP($C1100, FanGraphs_Standings[[Abbreviation]:[2024 Projected Full Season RDif]], 19, FALSE)/162</f>
        <v>#N/A</v>
      </c>
      <c r="BE1100" s="11" t="e">
        <f t="shared" si="210"/>
        <v>#N/A</v>
      </c>
      <c r="BF1100" s="11" t="e">
        <f>VLOOKUP($C1100, FanGraphs_Standings[[Abbreviation]:[2024 Projected Full Season RDif]], 5, FALSE)</f>
        <v>#N/A</v>
      </c>
      <c r="BG1100" s="11" t="e">
        <f>VLOOKUP($C1100, FanGraphs_Standings[[Abbreviation]:[2024 Projected Full Season W%]], 18, FALSE)</f>
        <v>#N/A</v>
      </c>
      <c r="BH1100" s="11" t="e">
        <f t="shared" si="211"/>
        <v>#N/A</v>
      </c>
      <c r="BI1100" s="11" t="e">
        <f>VLOOKUP($C1100, 'Home Field Adv'!$A$2:$K$31, 11, FALSE)</f>
        <v>#N/A</v>
      </c>
      <c r="BL1100" s="12" t="str">
        <f t="shared" si="212"/>
        <v/>
      </c>
      <c r="BM1100" s="12" t="str">
        <f t="shared" si="202"/>
        <v/>
      </c>
      <c r="BN1100" s="12" t="str">
        <f t="shared" si="213"/>
        <v/>
      </c>
    </row>
    <row r="1101" spans="6:66" x14ac:dyDescent="0.45">
      <c r="F1101" s="11" t="e">
        <f>VLOOKUP($B1101, FanGraphs_Standings[[Abbreviation]:[2024 Year to Date G]], 2, FALSE)</f>
        <v>#N/A</v>
      </c>
      <c r="G1101" s="11" t="e">
        <f>_xlfn.IFNA(VLOOKUP($D1101, 'SP Per G'!$A$2:$D$1385, 3, FALSE),M1101)</f>
        <v>#N/A</v>
      </c>
      <c r="H1101" s="11" t="e">
        <f>IF(AND(ISNA(VLOOKUP($D1101, 'SP Per G'!$A$2:$D$1385, 4, FALSE)), ISTEXT($D1101)), G1101,IF(ISNA(VLOOKUP($D1101, 'SP Per G'!$A$2:$D$1385, 4, FALSE)), M1101, VLOOKUP($D1101, 'SP Per G'!$A$2:$D$1385, 4, FALSE)))</f>
        <v>#N/A</v>
      </c>
      <c r="I1101" s="11" t="e">
        <f t="shared" si="203"/>
        <v>#N/A</v>
      </c>
      <c r="J1101" s="11" t="e">
        <f>_xlfn.IFNA(VLOOKUP($D1101,Individual_Pitching___Dashboard[],18,FALSE),VLOOKUP(B1101,Team_Pitching___Dashboard[[Team]:[ERA]],17,FALSE))</f>
        <v>#N/A</v>
      </c>
      <c r="K1101" s="11" t="e">
        <f>_xlfn.IFNA(VLOOKUP($D1101, Individual_Pitching___Dashboard[], 20, FALSE), VLOOKUP(B1101,Team_Pitching___Dashboard[[Team]:[xFIP]],20,FALSE))</f>
        <v>#N/A</v>
      </c>
      <c r="L1101" s="11" t="e">
        <f>_xlfn.IFNA(VLOOKUP($D1101, Individual_Pitching___Advanced[], 21,FALSE), VLOOKUP(B1101, Team_Pitching___Advanced[], 20, FALSE))</f>
        <v>#N/A</v>
      </c>
      <c r="M1101" s="11" t="e">
        <f>VLOOKUP($B1101, 'Team Per G'!$A$2:$G$31, 7, FALSE)</f>
        <v>#N/A</v>
      </c>
      <c r="N1101" s="11" t="e">
        <f>VLOOKUP($B1101, 'FanGraphs - Team WAR Projected'!$B$2:$E$31, 3, FALSE)/162</f>
        <v>#N/A</v>
      </c>
      <c r="O1101" s="11" t="e">
        <f t="shared" si="204"/>
        <v>#N/A</v>
      </c>
      <c r="P1101" s="11" t="e">
        <f>VLOOKUP($B1101, Team_Pitching___Advanced[[Team]:[xFIP]], 19,FALSE)</f>
        <v>#N/A</v>
      </c>
      <c r="Q1101" s="11" t="e">
        <f>VLOOKUP($B1101, Team_Pitching___Advanced[], 20, FALSE)</f>
        <v>#N/A</v>
      </c>
      <c r="R1101" s="11" t="e">
        <f>VLOOKUP($B1101, Team_Batting___Dashboard[[Team]:[wOBA]], 16, FALSE)</f>
        <v>#N/A</v>
      </c>
      <c r="S1101" s="11" t="e">
        <f>VLOOKUP($B1101, Team_Batting___Advanced[[Team]:[OPS]], 9, FALSE)</f>
        <v>#N/A</v>
      </c>
      <c r="T1101" s="11" t="e">
        <f>VLOOKUP($B1101, Team_Batting___Advanced[], 19, FALSE)</f>
        <v>#N/A</v>
      </c>
      <c r="U1101" s="11" t="e">
        <f>VLOOKUP($B1101, 'Team Per G'!$A$2:$G$31, 3, FALSE)</f>
        <v>#N/A</v>
      </c>
      <c r="V1101" s="11" t="e">
        <f>VLOOKUP($B1101, 'Team Per G'!$A$2:$G$31, 5, FALSE)</f>
        <v>#N/A</v>
      </c>
      <c r="W1101" s="11" t="e">
        <f>VLOOKUP($B1101, 'Team Per G'!$A$2:$G$31, 4, FALSE)</f>
        <v>#N/A</v>
      </c>
      <c r="X1101" s="11" t="e">
        <f>VLOOKUP($B1101, Team_Batting___Dashboard[], 22, FALSE)/$F1101</f>
        <v>#N/A</v>
      </c>
      <c r="Y1101" s="11" t="e">
        <f>VLOOKUP($B1101, 'FanGraphs - Team WAR Projected'!$B$2:$E$31, 4, FALSE)/162</f>
        <v>#N/A</v>
      </c>
      <c r="Z1101" s="11" t="e">
        <f t="shared" si="205"/>
        <v>#N/A</v>
      </c>
      <c r="AA1101" s="11" t="e">
        <f>VLOOKUP($B1101, FanGraphs_Standings[[Abbreviation]:[2024 Year to Date RS/G]], 6, FALSE)/$F1101</f>
        <v>#N/A</v>
      </c>
      <c r="AB1101" s="11" t="e">
        <f>VLOOKUP($B1101, FanGraphs_Standings[[Abbreviation]:[2024 Projected Full Season RDif]], 19, FALSE)/162</f>
        <v>#N/A</v>
      </c>
      <c r="AC1101" s="11" t="e">
        <f t="shared" si="214"/>
        <v>#N/A</v>
      </c>
      <c r="AD1101" s="11" t="e">
        <f>VLOOKUP($B1101, FanGraphs_Standings[[Abbreviation]:[2024 Projected Full Season RDif]], 5, FALSE)</f>
        <v>#N/A</v>
      </c>
      <c r="AE1101" s="11" t="e">
        <f>VLOOKUP($B1101, FanGraphs_Standings[[Abbreviation]:[2024 Projected Full Season W%]], 18, FALSE)</f>
        <v>#N/A</v>
      </c>
      <c r="AF1101" s="11" t="e">
        <f t="shared" si="206"/>
        <v>#N/A</v>
      </c>
      <c r="AG1101" s="11" t="e">
        <f>VLOOKUP($B1101, 'Home Field Adv'!$A$2:$I$31, 9, FALSE)</f>
        <v>#N/A</v>
      </c>
      <c r="AH1101" s="11" t="e">
        <f>VLOOKUP($C1101, FanGraphs_Standings[[Abbreviation]:[2024 Year to Date G]], 2, FALSE)</f>
        <v>#N/A</v>
      </c>
      <c r="AI1101" s="11" t="e">
        <f>_xlfn.IFNA(VLOOKUP($E1101, 'SP Per G'!$A$2:$D$1385, 3, FALSE), AO1101)</f>
        <v>#N/A</v>
      </c>
      <c r="AJ1101" s="11" t="e">
        <f>IF(AND(ISNA(VLOOKUP($E1101, 'SP Per G'!$A$2:$D$1385, 4, FALSE)), ISTEXT($E1101)), AI1101,IF(ISNA(VLOOKUP($E1101, 'SP Per G'!$A$2:$D$1385, 4, FALSE)), AO1101, VLOOKUP($E1101, 'SP Per G'!$A$2:$D$1385, 4, FALSE)))</f>
        <v>#N/A</v>
      </c>
      <c r="AK1101" s="11" t="e">
        <f t="shared" si="207"/>
        <v>#N/A</v>
      </c>
      <c r="AL1101" s="11" t="e">
        <f>_xlfn.IFNA(VLOOKUP($E1101, Individual_Pitching___Dashboard[], 18, FALSE), VLOOKUP($C1101,Team_Pitching___Advanced[[Team]:[SIERA]],16,FALSE))</f>
        <v>#N/A</v>
      </c>
      <c r="AM1101" s="11" t="e">
        <f>_xlfn.IFNA(VLOOKUP($E1101, Individual_Pitching___Dashboard[], 20, FALSE), VLOOKUP($C1101,Team_Pitching___Advanced[[Team]:[xFIP]],19,FALSE))</f>
        <v>#N/A</v>
      </c>
      <c r="AN1101" s="11" t="e">
        <f>_xlfn.IFNA(VLOOKUP($E1101,Individual_Pitching___Advanced[],21,FALSE),VLOOKUP($C1101,Team_Pitching___Advanced[[Team]:[SIERA]],20,FALSE))</f>
        <v>#N/A</v>
      </c>
      <c r="AO1101" s="11" t="e">
        <f>VLOOKUP($C1101, 'Team Per G'!$A$2:$G$31, 7, FALSE)</f>
        <v>#N/A</v>
      </c>
      <c r="AP1101" s="11" t="e">
        <f>VLOOKUP($C1101, 'FanGraphs - Team WAR Projected'!$B$2:$E$31, 3, FALSE)/162</f>
        <v>#N/A</v>
      </c>
      <c r="AQ1101" s="11" t="e">
        <f t="shared" si="208"/>
        <v>#N/A</v>
      </c>
      <c r="AR1101" s="11" t="e">
        <f>VLOOKUP($C1101, Team_Pitching___Advanced[[Team]:[xFIP]], 19,FALSE)</f>
        <v>#N/A</v>
      </c>
      <c r="AS1101" s="11" t="e">
        <f>VLOOKUP($C1101, Team_Pitching___Advanced[], 20, FALSE)</f>
        <v>#N/A</v>
      </c>
      <c r="AT1101" s="11" t="e">
        <f>VLOOKUP($C1101, Team_Batting___Dashboard[[Team]:[wOBA]], 16, FALSE)</f>
        <v>#N/A</v>
      </c>
      <c r="AU1101" s="11" t="e">
        <f>VLOOKUP($C1101, Team_Batting___Advanced[[Team]:[OPS]], 9, FALSE)</f>
        <v>#N/A</v>
      </c>
      <c r="AV1101" s="11" t="e">
        <f>VLOOKUP($C1101, Team_Batting___Advanced[], 19, FALSE)</f>
        <v>#N/A</v>
      </c>
      <c r="AW1101" s="11" t="e">
        <f>VLOOKUP($C1101, 'Team Per G'!$A$2:$G$31, 3, FALSE)</f>
        <v>#N/A</v>
      </c>
      <c r="AX1101" s="11" t="e">
        <f>VLOOKUP($C1101, 'Team Per G'!$A$2:$G$31, 5, FALSE)</f>
        <v>#N/A</v>
      </c>
      <c r="AY1101" s="11" t="e">
        <f>VLOOKUP($C1101, 'Team Per G'!$A$2:$G$31, 4, FALSE)</f>
        <v>#N/A</v>
      </c>
      <c r="AZ1101" s="11" t="e">
        <f>VLOOKUP($C1101, Team_Batting___Dashboard[], 22, FALSE)/$AH1101</f>
        <v>#N/A</v>
      </c>
      <c r="BA1101" s="11" t="e">
        <f>VLOOKUP($C1101, 'FanGraphs - Team WAR Projected'!$B$2:$E$31, 4, FALSE)/162</f>
        <v>#N/A</v>
      </c>
      <c r="BB1101" s="11" t="e">
        <f t="shared" si="209"/>
        <v>#N/A</v>
      </c>
      <c r="BC1101" s="11" t="e">
        <f>VLOOKUP($C1101, FanGraphs_Standings[[Abbreviation]:[2024 Year to Date RS/G]], 6, FALSE)/$AH1101</f>
        <v>#N/A</v>
      </c>
      <c r="BD1101" s="11" t="e">
        <f>VLOOKUP($C1101, FanGraphs_Standings[[Abbreviation]:[2024 Projected Full Season RDif]], 19, FALSE)/162</f>
        <v>#N/A</v>
      </c>
      <c r="BE1101" s="11" t="e">
        <f t="shared" si="210"/>
        <v>#N/A</v>
      </c>
      <c r="BF1101" s="11" t="e">
        <f>VLOOKUP($C1101, FanGraphs_Standings[[Abbreviation]:[2024 Projected Full Season RDif]], 5, FALSE)</f>
        <v>#N/A</v>
      </c>
      <c r="BG1101" s="11" t="e">
        <f>VLOOKUP($C1101, FanGraphs_Standings[[Abbreviation]:[2024 Projected Full Season W%]], 18, FALSE)</f>
        <v>#N/A</v>
      </c>
      <c r="BH1101" s="11" t="e">
        <f t="shared" si="211"/>
        <v>#N/A</v>
      </c>
      <c r="BI1101" s="11" t="e">
        <f>VLOOKUP($C1101, 'Home Field Adv'!$A$2:$K$31, 11, FALSE)</f>
        <v>#N/A</v>
      </c>
      <c r="BL1101" s="12" t="str">
        <f t="shared" si="212"/>
        <v/>
      </c>
      <c r="BM1101" s="12" t="str">
        <f t="shared" si="202"/>
        <v/>
      </c>
      <c r="BN1101" s="12" t="str">
        <f t="shared" si="213"/>
        <v/>
      </c>
    </row>
    <row r="1102" spans="6:66" x14ac:dyDescent="0.45">
      <c r="F1102" s="11" t="e">
        <f>VLOOKUP($B1102, FanGraphs_Standings[[Abbreviation]:[2024 Year to Date G]], 2, FALSE)</f>
        <v>#N/A</v>
      </c>
      <c r="G1102" s="11" t="e">
        <f>_xlfn.IFNA(VLOOKUP($D1102, 'SP Per G'!$A$2:$D$1385, 3, FALSE),M1102)</f>
        <v>#N/A</v>
      </c>
      <c r="H1102" s="11" t="e">
        <f>IF(AND(ISNA(VLOOKUP($D1102, 'SP Per G'!$A$2:$D$1385, 4, FALSE)), ISTEXT($D1102)), G1102,IF(ISNA(VLOOKUP($D1102, 'SP Per G'!$A$2:$D$1385, 4, FALSE)), M1102, VLOOKUP($D1102, 'SP Per G'!$A$2:$D$1385, 4, FALSE)))</f>
        <v>#N/A</v>
      </c>
      <c r="I1102" s="11" t="e">
        <f t="shared" si="203"/>
        <v>#N/A</v>
      </c>
      <c r="J1102" s="11" t="e">
        <f>_xlfn.IFNA(VLOOKUP($D1102,Individual_Pitching___Dashboard[],18,FALSE),VLOOKUP(B1102,Team_Pitching___Dashboard[[Team]:[ERA]],17,FALSE))</f>
        <v>#N/A</v>
      </c>
      <c r="K1102" s="11" t="e">
        <f>_xlfn.IFNA(VLOOKUP($D1102, Individual_Pitching___Dashboard[], 20, FALSE), VLOOKUP(B1102,Team_Pitching___Dashboard[[Team]:[xFIP]],20,FALSE))</f>
        <v>#N/A</v>
      </c>
      <c r="L1102" s="11" t="e">
        <f>_xlfn.IFNA(VLOOKUP($D1102, Individual_Pitching___Advanced[], 21,FALSE), VLOOKUP(B1102, Team_Pitching___Advanced[], 20, FALSE))</f>
        <v>#N/A</v>
      </c>
      <c r="M1102" s="11" t="e">
        <f>VLOOKUP($B1102, 'Team Per G'!$A$2:$G$31, 7, FALSE)</f>
        <v>#N/A</v>
      </c>
      <c r="N1102" s="11" t="e">
        <f>VLOOKUP($B1102, 'FanGraphs - Team WAR Projected'!$B$2:$E$31, 3, FALSE)/162</f>
        <v>#N/A</v>
      </c>
      <c r="O1102" s="11" t="e">
        <f t="shared" si="204"/>
        <v>#N/A</v>
      </c>
      <c r="P1102" s="11" t="e">
        <f>VLOOKUP($B1102, Team_Pitching___Advanced[[Team]:[xFIP]], 19,FALSE)</f>
        <v>#N/A</v>
      </c>
      <c r="Q1102" s="11" t="e">
        <f>VLOOKUP($B1102, Team_Pitching___Advanced[], 20, FALSE)</f>
        <v>#N/A</v>
      </c>
      <c r="R1102" s="11" t="e">
        <f>VLOOKUP($B1102, Team_Batting___Dashboard[[Team]:[wOBA]], 16, FALSE)</f>
        <v>#N/A</v>
      </c>
      <c r="S1102" s="11" t="e">
        <f>VLOOKUP($B1102, Team_Batting___Advanced[[Team]:[OPS]], 9, FALSE)</f>
        <v>#N/A</v>
      </c>
      <c r="T1102" s="11" t="e">
        <f>VLOOKUP($B1102, Team_Batting___Advanced[], 19, FALSE)</f>
        <v>#N/A</v>
      </c>
      <c r="U1102" s="11" t="e">
        <f>VLOOKUP($B1102, 'Team Per G'!$A$2:$G$31, 3, FALSE)</f>
        <v>#N/A</v>
      </c>
      <c r="V1102" s="11" t="e">
        <f>VLOOKUP($B1102, 'Team Per G'!$A$2:$G$31, 5, FALSE)</f>
        <v>#N/A</v>
      </c>
      <c r="W1102" s="11" t="e">
        <f>VLOOKUP($B1102, 'Team Per G'!$A$2:$G$31, 4, FALSE)</f>
        <v>#N/A</v>
      </c>
      <c r="X1102" s="11" t="e">
        <f>VLOOKUP($B1102, Team_Batting___Dashboard[], 22, FALSE)/$F1102</f>
        <v>#N/A</v>
      </c>
      <c r="Y1102" s="11" t="e">
        <f>VLOOKUP($B1102, 'FanGraphs - Team WAR Projected'!$B$2:$E$31, 4, FALSE)/162</f>
        <v>#N/A</v>
      </c>
      <c r="Z1102" s="11" t="e">
        <f t="shared" si="205"/>
        <v>#N/A</v>
      </c>
      <c r="AA1102" s="11" t="e">
        <f>VLOOKUP($B1102, FanGraphs_Standings[[Abbreviation]:[2024 Year to Date RS/G]], 6, FALSE)/$F1102</f>
        <v>#N/A</v>
      </c>
      <c r="AB1102" s="11" t="e">
        <f>VLOOKUP($B1102, FanGraphs_Standings[[Abbreviation]:[2024 Projected Full Season RDif]], 19, FALSE)/162</f>
        <v>#N/A</v>
      </c>
      <c r="AC1102" s="11" t="e">
        <f t="shared" si="214"/>
        <v>#N/A</v>
      </c>
      <c r="AD1102" s="11" t="e">
        <f>VLOOKUP($B1102, FanGraphs_Standings[[Abbreviation]:[2024 Projected Full Season RDif]], 5, FALSE)</f>
        <v>#N/A</v>
      </c>
      <c r="AE1102" s="11" t="e">
        <f>VLOOKUP($B1102, FanGraphs_Standings[[Abbreviation]:[2024 Projected Full Season W%]], 18, FALSE)</f>
        <v>#N/A</v>
      </c>
      <c r="AF1102" s="11" t="e">
        <f t="shared" si="206"/>
        <v>#N/A</v>
      </c>
      <c r="AG1102" s="11" t="e">
        <f>VLOOKUP($B1102, 'Home Field Adv'!$A$2:$I$31, 9, FALSE)</f>
        <v>#N/A</v>
      </c>
      <c r="AH1102" s="11" t="e">
        <f>VLOOKUP($C1102, FanGraphs_Standings[[Abbreviation]:[2024 Year to Date G]], 2, FALSE)</f>
        <v>#N/A</v>
      </c>
      <c r="AI1102" s="11" t="e">
        <f>_xlfn.IFNA(VLOOKUP($E1102, 'SP Per G'!$A$2:$D$1385, 3, FALSE), AO1102)</f>
        <v>#N/A</v>
      </c>
      <c r="AJ1102" s="11" t="e">
        <f>IF(AND(ISNA(VLOOKUP($E1102, 'SP Per G'!$A$2:$D$1385, 4, FALSE)), ISTEXT($E1102)), AI1102,IF(ISNA(VLOOKUP($E1102, 'SP Per G'!$A$2:$D$1385, 4, FALSE)), AO1102, VLOOKUP($E1102, 'SP Per G'!$A$2:$D$1385, 4, FALSE)))</f>
        <v>#N/A</v>
      </c>
      <c r="AK1102" s="11" t="e">
        <f t="shared" si="207"/>
        <v>#N/A</v>
      </c>
      <c r="AL1102" s="11" t="e">
        <f>_xlfn.IFNA(VLOOKUP($E1102, Individual_Pitching___Dashboard[], 18, FALSE), VLOOKUP($C1102,Team_Pitching___Advanced[[Team]:[SIERA]],16,FALSE))</f>
        <v>#N/A</v>
      </c>
      <c r="AM1102" s="11" t="e">
        <f>_xlfn.IFNA(VLOOKUP($E1102, Individual_Pitching___Dashboard[], 20, FALSE), VLOOKUP($C1102,Team_Pitching___Advanced[[Team]:[xFIP]],19,FALSE))</f>
        <v>#N/A</v>
      </c>
      <c r="AN1102" s="11" t="e">
        <f>_xlfn.IFNA(VLOOKUP($E1102,Individual_Pitching___Advanced[],21,FALSE),VLOOKUP($C1102,Team_Pitching___Advanced[[Team]:[SIERA]],20,FALSE))</f>
        <v>#N/A</v>
      </c>
      <c r="AO1102" s="11" t="e">
        <f>VLOOKUP($C1102, 'Team Per G'!$A$2:$G$31, 7, FALSE)</f>
        <v>#N/A</v>
      </c>
      <c r="AP1102" s="11" t="e">
        <f>VLOOKUP($C1102, 'FanGraphs - Team WAR Projected'!$B$2:$E$31, 3, FALSE)/162</f>
        <v>#N/A</v>
      </c>
      <c r="AQ1102" s="11" t="e">
        <f t="shared" si="208"/>
        <v>#N/A</v>
      </c>
      <c r="AR1102" s="11" t="e">
        <f>VLOOKUP($C1102, Team_Pitching___Advanced[[Team]:[xFIP]], 19,FALSE)</f>
        <v>#N/A</v>
      </c>
      <c r="AS1102" s="11" t="e">
        <f>VLOOKUP($C1102, Team_Pitching___Advanced[], 20, FALSE)</f>
        <v>#N/A</v>
      </c>
      <c r="AT1102" s="11" t="e">
        <f>VLOOKUP($C1102, Team_Batting___Dashboard[[Team]:[wOBA]], 16, FALSE)</f>
        <v>#N/A</v>
      </c>
      <c r="AU1102" s="11" t="e">
        <f>VLOOKUP($C1102, Team_Batting___Advanced[[Team]:[OPS]], 9, FALSE)</f>
        <v>#N/A</v>
      </c>
      <c r="AV1102" s="11" t="e">
        <f>VLOOKUP($C1102, Team_Batting___Advanced[], 19, FALSE)</f>
        <v>#N/A</v>
      </c>
      <c r="AW1102" s="11" t="e">
        <f>VLOOKUP($C1102, 'Team Per G'!$A$2:$G$31, 3, FALSE)</f>
        <v>#N/A</v>
      </c>
      <c r="AX1102" s="11" t="e">
        <f>VLOOKUP($C1102, 'Team Per G'!$A$2:$G$31, 5, FALSE)</f>
        <v>#N/A</v>
      </c>
      <c r="AY1102" s="11" t="e">
        <f>VLOOKUP($C1102, 'Team Per G'!$A$2:$G$31, 4, FALSE)</f>
        <v>#N/A</v>
      </c>
      <c r="AZ1102" s="11" t="e">
        <f>VLOOKUP($C1102, Team_Batting___Dashboard[], 22, FALSE)/$AH1102</f>
        <v>#N/A</v>
      </c>
      <c r="BA1102" s="11" t="e">
        <f>VLOOKUP($C1102, 'FanGraphs - Team WAR Projected'!$B$2:$E$31, 4, FALSE)/162</f>
        <v>#N/A</v>
      </c>
      <c r="BB1102" s="11" t="e">
        <f t="shared" si="209"/>
        <v>#N/A</v>
      </c>
      <c r="BC1102" s="11" t="e">
        <f>VLOOKUP($C1102, FanGraphs_Standings[[Abbreviation]:[2024 Year to Date RS/G]], 6, FALSE)/$AH1102</f>
        <v>#N/A</v>
      </c>
      <c r="BD1102" s="11" t="e">
        <f>VLOOKUP($C1102, FanGraphs_Standings[[Abbreviation]:[2024 Projected Full Season RDif]], 19, FALSE)/162</f>
        <v>#N/A</v>
      </c>
      <c r="BE1102" s="11" t="e">
        <f t="shared" si="210"/>
        <v>#N/A</v>
      </c>
      <c r="BF1102" s="11" t="e">
        <f>VLOOKUP($C1102, FanGraphs_Standings[[Abbreviation]:[2024 Projected Full Season RDif]], 5, FALSE)</f>
        <v>#N/A</v>
      </c>
      <c r="BG1102" s="11" t="e">
        <f>VLOOKUP($C1102, FanGraphs_Standings[[Abbreviation]:[2024 Projected Full Season W%]], 18, FALSE)</f>
        <v>#N/A</v>
      </c>
      <c r="BH1102" s="11" t="e">
        <f t="shared" si="211"/>
        <v>#N/A</v>
      </c>
      <c r="BI1102" s="11" t="e">
        <f>VLOOKUP($C1102, 'Home Field Adv'!$A$2:$K$31, 11, FALSE)</f>
        <v>#N/A</v>
      </c>
      <c r="BL1102" s="12" t="str">
        <f t="shared" si="212"/>
        <v/>
      </c>
      <c r="BM1102" s="12" t="str">
        <f t="shared" si="202"/>
        <v/>
      </c>
      <c r="BN1102" s="12" t="str">
        <f t="shared" si="213"/>
        <v/>
      </c>
    </row>
    <row r="1103" spans="6:66" x14ac:dyDescent="0.45">
      <c r="F1103" s="11" t="e">
        <f>VLOOKUP($B1103, FanGraphs_Standings[[Abbreviation]:[2024 Year to Date G]], 2, FALSE)</f>
        <v>#N/A</v>
      </c>
      <c r="G1103" s="11" t="e">
        <f>_xlfn.IFNA(VLOOKUP($D1103, 'SP Per G'!$A$2:$D$1385, 3, FALSE),M1103)</f>
        <v>#N/A</v>
      </c>
      <c r="H1103" s="11" t="e">
        <f>IF(AND(ISNA(VLOOKUP($D1103, 'SP Per G'!$A$2:$D$1385, 4, FALSE)), ISTEXT($D1103)), G1103,IF(ISNA(VLOOKUP($D1103, 'SP Per G'!$A$2:$D$1385, 4, FALSE)), M1103, VLOOKUP($D1103, 'SP Per G'!$A$2:$D$1385, 4, FALSE)))</f>
        <v>#N/A</v>
      </c>
      <c r="I1103" s="11" t="e">
        <f t="shared" si="203"/>
        <v>#N/A</v>
      </c>
      <c r="J1103" s="11" t="e">
        <f>_xlfn.IFNA(VLOOKUP($D1103,Individual_Pitching___Dashboard[],18,FALSE),VLOOKUP(B1103,Team_Pitching___Dashboard[[Team]:[ERA]],17,FALSE))</f>
        <v>#N/A</v>
      </c>
      <c r="K1103" s="11" t="e">
        <f>_xlfn.IFNA(VLOOKUP($D1103, Individual_Pitching___Dashboard[], 20, FALSE), VLOOKUP(B1103,Team_Pitching___Dashboard[[Team]:[xFIP]],20,FALSE))</f>
        <v>#N/A</v>
      </c>
      <c r="L1103" s="11" t="e">
        <f>_xlfn.IFNA(VLOOKUP($D1103, Individual_Pitching___Advanced[], 21,FALSE), VLOOKUP(B1103, Team_Pitching___Advanced[], 20, FALSE))</f>
        <v>#N/A</v>
      </c>
      <c r="M1103" s="11" t="e">
        <f>VLOOKUP($B1103, 'Team Per G'!$A$2:$G$31, 7, FALSE)</f>
        <v>#N/A</v>
      </c>
      <c r="N1103" s="11" t="e">
        <f>VLOOKUP($B1103, 'FanGraphs - Team WAR Projected'!$B$2:$E$31, 3, FALSE)/162</f>
        <v>#N/A</v>
      </c>
      <c r="O1103" s="11" t="e">
        <f t="shared" si="204"/>
        <v>#N/A</v>
      </c>
      <c r="P1103" s="11" t="e">
        <f>VLOOKUP($B1103, Team_Pitching___Advanced[[Team]:[xFIP]], 19,FALSE)</f>
        <v>#N/A</v>
      </c>
      <c r="Q1103" s="11" t="e">
        <f>VLOOKUP($B1103, Team_Pitching___Advanced[], 20, FALSE)</f>
        <v>#N/A</v>
      </c>
      <c r="R1103" s="11" t="e">
        <f>VLOOKUP($B1103, Team_Batting___Dashboard[[Team]:[wOBA]], 16, FALSE)</f>
        <v>#N/A</v>
      </c>
      <c r="S1103" s="11" t="e">
        <f>VLOOKUP($B1103, Team_Batting___Advanced[[Team]:[OPS]], 9, FALSE)</f>
        <v>#N/A</v>
      </c>
      <c r="T1103" s="11" t="e">
        <f>VLOOKUP($B1103, Team_Batting___Advanced[], 19, FALSE)</f>
        <v>#N/A</v>
      </c>
      <c r="U1103" s="11" t="e">
        <f>VLOOKUP($B1103, 'Team Per G'!$A$2:$G$31, 3, FALSE)</f>
        <v>#N/A</v>
      </c>
      <c r="V1103" s="11" t="e">
        <f>VLOOKUP($B1103, 'Team Per G'!$A$2:$G$31, 5, FALSE)</f>
        <v>#N/A</v>
      </c>
      <c r="W1103" s="11" t="e">
        <f>VLOOKUP($B1103, 'Team Per G'!$A$2:$G$31, 4, FALSE)</f>
        <v>#N/A</v>
      </c>
      <c r="X1103" s="11" t="e">
        <f>VLOOKUP($B1103, Team_Batting___Dashboard[], 22, FALSE)/$F1103</f>
        <v>#N/A</v>
      </c>
      <c r="Y1103" s="11" t="e">
        <f>VLOOKUP($B1103, 'FanGraphs - Team WAR Projected'!$B$2:$E$31, 4, FALSE)/162</f>
        <v>#N/A</v>
      </c>
      <c r="Z1103" s="11" t="e">
        <f t="shared" si="205"/>
        <v>#N/A</v>
      </c>
      <c r="AA1103" s="11" t="e">
        <f>VLOOKUP($B1103, FanGraphs_Standings[[Abbreviation]:[2024 Year to Date RS/G]], 6, FALSE)/$F1103</f>
        <v>#N/A</v>
      </c>
      <c r="AB1103" s="11" t="e">
        <f>VLOOKUP($B1103, FanGraphs_Standings[[Abbreviation]:[2024 Projected Full Season RDif]], 19, FALSE)/162</f>
        <v>#N/A</v>
      </c>
      <c r="AC1103" s="11" t="e">
        <f t="shared" si="214"/>
        <v>#N/A</v>
      </c>
      <c r="AD1103" s="11" t="e">
        <f>VLOOKUP($B1103, FanGraphs_Standings[[Abbreviation]:[2024 Projected Full Season RDif]], 5, FALSE)</f>
        <v>#N/A</v>
      </c>
      <c r="AE1103" s="11" t="e">
        <f>VLOOKUP($B1103, FanGraphs_Standings[[Abbreviation]:[2024 Projected Full Season W%]], 18, FALSE)</f>
        <v>#N/A</v>
      </c>
      <c r="AF1103" s="11" t="e">
        <f t="shared" si="206"/>
        <v>#N/A</v>
      </c>
      <c r="AG1103" s="11" t="e">
        <f>VLOOKUP($B1103, 'Home Field Adv'!$A$2:$I$31, 9, FALSE)</f>
        <v>#N/A</v>
      </c>
      <c r="AH1103" s="11" t="e">
        <f>VLOOKUP($C1103, FanGraphs_Standings[[Abbreviation]:[2024 Year to Date G]], 2, FALSE)</f>
        <v>#N/A</v>
      </c>
      <c r="AI1103" s="11" t="e">
        <f>_xlfn.IFNA(VLOOKUP($E1103, 'SP Per G'!$A$2:$D$1385, 3, FALSE), AO1103)</f>
        <v>#N/A</v>
      </c>
      <c r="AJ1103" s="11" t="e">
        <f>IF(AND(ISNA(VLOOKUP($E1103, 'SP Per G'!$A$2:$D$1385, 4, FALSE)), ISTEXT($E1103)), AI1103,IF(ISNA(VLOOKUP($E1103, 'SP Per G'!$A$2:$D$1385, 4, FALSE)), AO1103, VLOOKUP($E1103, 'SP Per G'!$A$2:$D$1385, 4, FALSE)))</f>
        <v>#N/A</v>
      </c>
      <c r="AK1103" s="11" t="e">
        <f t="shared" si="207"/>
        <v>#N/A</v>
      </c>
      <c r="AL1103" s="11" t="e">
        <f>_xlfn.IFNA(VLOOKUP($E1103, Individual_Pitching___Dashboard[], 18, FALSE), VLOOKUP($C1103,Team_Pitching___Advanced[[Team]:[SIERA]],16,FALSE))</f>
        <v>#N/A</v>
      </c>
      <c r="AM1103" s="11" t="e">
        <f>_xlfn.IFNA(VLOOKUP($E1103, Individual_Pitching___Dashboard[], 20, FALSE), VLOOKUP($C1103,Team_Pitching___Advanced[[Team]:[xFIP]],19,FALSE))</f>
        <v>#N/A</v>
      </c>
      <c r="AN1103" s="11" t="e">
        <f>_xlfn.IFNA(VLOOKUP($E1103,Individual_Pitching___Advanced[],21,FALSE),VLOOKUP($C1103,Team_Pitching___Advanced[[Team]:[SIERA]],20,FALSE))</f>
        <v>#N/A</v>
      </c>
      <c r="AO1103" s="11" t="e">
        <f>VLOOKUP($C1103, 'Team Per G'!$A$2:$G$31, 7, FALSE)</f>
        <v>#N/A</v>
      </c>
      <c r="AP1103" s="11" t="e">
        <f>VLOOKUP($C1103, 'FanGraphs - Team WAR Projected'!$B$2:$E$31, 3, FALSE)/162</f>
        <v>#N/A</v>
      </c>
      <c r="AQ1103" s="11" t="e">
        <f t="shared" si="208"/>
        <v>#N/A</v>
      </c>
      <c r="AR1103" s="11" t="e">
        <f>VLOOKUP($C1103, Team_Pitching___Advanced[[Team]:[xFIP]], 19,FALSE)</f>
        <v>#N/A</v>
      </c>
      <c r="AS1103" s="11" t="e">
        <f>VLOOKUP($C1103, Team_Pitching___Advanced[], 20, FALSE)</f>
        <v>#N/A</v>
      </c>
      <c r="AT1103" s="11" t="e">
        <f>VLOOKUP($C1103, Team_Batting___Dashboard[[Team]:[wOBA]], 16, FALSE)</f>
        <v>#N/A</v>
      </c>
      <c r="AU1103" s="11" t="e">
        <f>VLOOKUP($C1103, Team_Batting___Advanced[[Team]:[OPS]], 9, FALSE)</f>
        <v>#N/A</v>
      </c>
      <c r="AV1103" s="11" t="e">
        <f>VLOOKUP($C1103, Team_Batting___Advanced[], 19, FALSE)</f>
        <v>#N/A</v>
      </c>
      <c r="AW1103" s="11" t="e">
        <f>VLOOKUP($C1103, 'Team Per G'!$A$2:$G$31, 3, FALSE)</f>
        <v>#N/A</v>
      </c>
      <c r="AX1103" s="11" t="e">
        <f>VLOOKUP($C1103, 'Team Per G'!$A$2:$G$31, 5, FALSE)</f>
        <v>#N/A</v>
      </c>
      <c r="AY1103" s="11" t="e">
        <f>VLOOKUP($C1103, 'Team Per G'!$A$2:$G$31, 4, FALSE)</f>
        <v>#N/A</v>
      </c>
      <c r="AZ1103" s="11" t="e">
        <f>VLOOKUP($C1103, Team_Batting___Dashboard[], 22, FALSE)/$AH1103</f>
        <v>#N/A</v>
      </c>
      <c r="BA1103" s="11" t="e">
        <f>VLOOKUP($C1103, 'FanGraphs - Team WAR Projected'!$B$2:$E$31, 4, FALSE)/162</f>
        <v>#N/A</v>
      </c>
      <c r="BB1103" s="11" t="e">
        <f t="shared" si="209"/>
        <v>#N/A</v>
      </c>
      <c r="BC1103" s="11" t="e">
        <f>VLOOKUP($C1103, FanGraphs_Standings[[Abbreviation]:[2024 Year to Date RS/G]], 6, FALSE)/$AH1103</f>
        <v>#N/A</v>
      </c>
      <c r="BD1103" s="11" t="e">
        <f>VLOOKUP($C1103, FanGraphs_Standings[[Abbreviation]:[2024 Projected Full Season RDif]], 19, FALSE)/162</f>
        <v>#N/A</v>
      </c>
      <c r="BE1103" s="11" t="e">
        <f t="shared" si="210"/>
        <v>#N/A</v>
      </c>
      <c r="BF1103" s="11" t="e">
        <f>VLOOKUP($C1103, FanGraphs_Standings[[Abbreviation]:[2024 Projected Full Season RDif]], 5, FALSE)</f>
        <v>#N/A</v>
      </c>
      <c r="BG1103" s="11" t="e">
        <f>VLOOKUP($C1103, FanGraphs_Standings[[Abbreviation]:[2024 Projected Full Season W%]], 18, FALSE)</f>
        <v>#N/A</v>
      </c>
      <c r="BH1103" s="11" t="e">
        <f t="shared" si="211"/>
        <v>#N/A</v>
      </c>
      <c r="BI1103" s="11" t="e">
        <f>VLOOKUP($C1103, 'Home Field Adv'!$A$2:$K$31, 11, FALSE)</f>
        <v>#N/A</v>
      </c>
      <c r="BL1103" s="12" t="str">
        <f t="shared" si="212"/>
        <v/>
      </c>
      <c r="BM1103" s="12" t="str">
        <f t="shared" si="202"/>
        <v/>
      </c>
      <c r="BN1103" s="12" t="str">
        <f t="shared" si="213"/>
        <v/>
      </c>
    </row>
    <row r="1104" spans="6:66" x14ac:dyDescent="0.45">
      <c r="F1104" s="11" t="e">
        <f>VLOOKUP($B1104, FanGraphs_Standings[[Abbreviation]:[2024 Year to Date G]], 2, FALSE)</f>
        <v>#N/A</v>
      </c>
      <c r="G1104" s="11" t="e">
        <f>_xlfn.IFNA(VLOOKUP($D1104, 'SP Per G'!$A$2:$D$1385, 3, FALSE),M1104)</f>
        <v>#N/A</v>
      </c>
      <c r="H1104" s="11" t="e">
        <f>IF(AND(ISNA(VLOOKUP($D1104, 'SP Per G'!$A$2:$D$1385, 4, FALSE)), ISTEXT($D1104)), G1104,IF(ISNA(VLOOKUP($D1104, 'SP Per G'!$A$2:$D$1385, 4, FALSE)), M1104, VLOOKUP($D1104, 'SP Per G'!$A$2:$D$1385, 4, FALSE)))</f>
        <v>#N/A</v>
      </c>
      <c r="I1104" s="11" t="e">
        <f t="shared" si="203"/>
        <v>#N/A</v>
      </c>
      <c r="J1104" s="11" t="e">
        <f>_xlfn.IFNA(VLOOKUP($D1104,Individual_Pitching___Dashboard[],18,FALSE),VLOOKUP(B1104,Team_Pitching___Dashboard[[Team]:[ERA]],17,FALSE))</f>
        <v>#N/A</v>
      </c>
      <c r="K1104" s="11" t="e">
        <f>_xlfn.IFNA(VLOOKUP($D1104, Individual_Pitching___Dashboard[], 20, FALSE), VLOOKUP(B1104,Team_Pitching___Dashboard[[Team]:[xFIP]],20,FALSE))</f>
        <v>#N/A</v>
      </c>
      <c r="L1104" s="11" t="e">
        <f>_xlfn.IFNA(VLOOKUP($D1104, Individual_Pitching___Advanced[], 21,FALSE), VLOOKUP(B1104, Team_Pitching___Advanced[], 20, FALSE))</f>
        <v>#N/A</v>
      </c>
      <c r="M1104" s="11" t="e">
        <f>VLOOKUP($B1104, 'Team Per G'!$A$2:$G$31, 7, FALSE)</f>
        <v>#N/A</v>
      </c>
      <c r="N1104" s="11" t="e">
        <f>VLOOKUP($B1104, 'FanGraphs - Team WAR Projected'!$B$2:$E$31, 3, FALSE)/162</f>
        <v>#N/A</v>
      </c>
      <c r="O1104" s="11" t="e">
        <f t="shared" si="204"/>
        <v>#N/A</v>
      </c>
      <c r="P1104" s="11" t="e">
        <f>VLOOKUP($B1104, Team_Pitching___Advanced[[Team]:[xFIP]], 19,FALSE)</f>
        <v>#N/A</v>
      </c>
      <c r="Q1104" s="11" t="e">
        <f>VLOOKUP($B1104, Team_Pitching___Advanced[], 20, FALSE)</f>
        <v>#N/A</v>
      </c>
      <c r="R1104" s="11" t="e">
        <f>VLOOKUP($B1104, Team_Batting___Dashboard[[Team]:[wOBA]], 16, FALSE)</f>
        <v>#N/A</v>
      </c>
      <c r="S1104" s="11" t="e">
        <f>VLOOKUP($B1104, Team_Batting___Advanced[[Team]:[OPS]], 9, FALSE)</f>
        <v>#N/A</v>
      </c>
      <c r="T1104" s="11" t="e">
        <f>VLOOKUP($B1104, Team_Batting___Advanced[], 19, FALSE)</f>
        <v>#N/A</v>
      </c>
      <c r="U1104" s="11" t="e">
        <f>VLOOKUP($B1104, 'Team Per G'!$A$2:$G$31, 3, FALSE)</f>
        <v>#N/A</v>
      </c>
      <c r="V1104" s="11" t="e">
        <f>VLOOKUP($B1104, 'Team Per G'!$A$2:$G$31, 5, FALSE)</f>
        <v>#N/A</v>
      </c>
      <c r="W1104" s="11" t="e">
        <f>VLOOKUP($B1104, 'Team Per G'!$A$2:$G$31, 4, FALSE)</f>
        <v>#N/A</v>
      </c>
      <c r="X1104" s="11" t="e">
        <f>VLOOKUP($B1104, Team_Batting___Dashboard[], 22, FALSE)/$F1104</f>
        <v>#N/A</v>
      </c>
      <c r="Y1104" s="11" t="e">
        <f>VLOOKUP($B1104, 'FanGraphs - Team WAR Projected'!$B$2:$E$31, 4, FALSE)/162</f>
        <v>#N/A</v>
      </c>
      <c r="Z1104" s="11" t="e">
        <f t="shared" si="205"/>
        <v>#N/A</v>
      </c>
      <c r="AA1104" s="11" t="e">
        <f>VLOOKUP($B1104, FanGraphs_Standings[[Abbreviation]:[2024 Year to Date RS/G]], 6, FALSE)/$F1104</f>
        <v>#N/A</v>
      </c>
      <c r="AB1104" s="11" t="e">
        <f>VLOOKUP($B1104, FanGraphs_Standings[[Abbreviation]:[2024 Projected Full Season RDif]], 19, FALSE)/162</f>
        <v>#N/A</v>
      </c>
      <c r="AC1104" s="11" t="e">
        <f t="shared" si="214"/>
        <v>#N/A</v>
      </c>
      <c r="AD1104" s="11" t="e">
        <f>VLOOKUP($B1104, FanGraphs_Standings[[Abbreviation]:[2024 Projected Full Season RDif]], 5, FALSE)</f>
        <v>#N/A</v>
      </c>
      <c r="AE1104" s="11" t="e">
        <f>VLOOKUP($B1104, FanGraphs_Standings[[Abbreviation]:[2024 Projected Full Season W%]], 18, FALSE)</f>
        <v>#N/A</v>
      </c>
      <c r="AF1104" s="11" t="e">
        <f t="shared" si="206"/>
        <v>#N/A</v>
      </c>
      <c r="AG1104" s="11" t="e">
        <f>VLOOKUP($B1104, 'Home Field Adv'!$A$2:$I$31, 9, FALSE)</f>
        <v>#N/A</v>
      </c>
      <c r="AH1104" s="11" t="e">
        <f>VLOOKUP($C1104, FanGraphs_Standings[[Abbreviation]:[2024 Year to Date G]], 2, FALSE)</f>
        <v>#N/A</v>
      </c>
      <c r="AI1104" s="11" t="e">
        <f>_xlfn.IFNA(VLOOKUP($E1104, 'SP Per G'!$A$2:$D$1385, 3, FALSE), AO1104)</f>
        <v>#N/A</v>
      </c>
      <c r="AJ1104" s="11" t="e">
        <f>IF(AND(ISNA(VLOOKUP($E1104, 'SP Per G'!$A$2:$D$1385, 4, FALSE)), ISTEXT($E1104)), AI1104,IF(ISNA(VLOOKUP($E1104, 'SP Per G'!$A$2:$D$1385, 4, FALSE)), AO1104, VLOOKUP($E1104, 'SP Per G'!$A$2:$D$1385, 4, FALSE)))</f>
        <v>#N/A</v>
      </c>
      <c r="AK1104" s="11" t="e">
        <f t="shared" si="207"/>
        <v>#N/A</v>
      </c>
      <c r="AL1104" s="11" t="e">
        <f>_xlfn.IFNA(VLOOKUP($E1104, Individual_Pitching___Dashboard[], 18, FALSE), VLOOKUP($C1104,Team_Pitching___Advanced[[Team]:[SIERA]],16,FALSE))</f>
        <v>#N/A</v>
      </c>
      <c r="AM1104" s="11" t="e">
        <f>_xlfn.IFNA(VLOOKUP($E1104, Individual_Pitching___Dashboard[], 20, FALSE), VLOOKUP($C1104,Team_Pitching___Advanced[[Team]:[xFIP]],19,FALSE))</f>
        <v>#N/A</v>
      </c>
      <c r="AN1104" s="11" t="e">
        <f>_xlfn.IFNA(VLOOKUP($E1104,Individual_Pitching___Advanced[],21,FALSE),VLOOKUP($C1104,Team_Pitching___Advanced[[Team]:[SIERA]],20,FALSE))</f>
        <v>#N/A</v>
      </c>
      <c r="AO1104" s="11" t="e">
        <f>VLOOKUP($C1104, 'Team Per G'!$A$2:$G$31, 7, FALSE)</f>
        <v>#N/A</v>
      </c>
      <c r="AP1104" s="11" t="e">
        <f>VLOOKUP($C1104, 'FanGraphs - Team WAR Projected'!$B$2:$E$31, 3, FALSE)/162</f>
        <v>#N/A</v>
      </c>
      <c r="AQ1104" s="11" t="e">
        <f t="shared" si="208"/>
        <v>#N/A</v>
      </c>
      <c r="AR1104" s="11" t="e">
        <f>VLOOKUP($C1104, Team_Pitching___Advanced[[Team]:[xFIP]], 19,FALSE)</f>
        <v>#N/A</v>
      </c>
      <c r="AS1104" s="11" t="e">
        <f>VLOOKUP($C1104, Team_Pitching___Advanced[], 20, FALSE)</f>
        <v>#N/A</v>
      </c>
      <c r="AT1104" s="11" t="e">
        <f>VLOOKUP($C1104, Team_Batting___Dashboard[[Team]:[wOBA]], 16, FALSE)</f>
        <v>#N/A</v>
      </c>
      <c r="AU1104" s="11" t="e">
        <f>VLOOKUP($C1104, Team_Batting___Advanced[[Team]:[OPS]], 9, FALSE)</f>
        <v>#N/A</v>
      </c>
      <c r="AV1104" s="11" t="e">
        <f>VLOOKUP($C1104, Team_Batting___Advanced[], 19, FALSE)</f>
        <v>#N/A</v>
      </c>
      <c r="AW1104" s="11" t="e">
        <f>VLOOKUP($C1104, 'Team Per G'!$A$2:$G$31, 3, FALSE)</f>
        <v>#N/A</v>
      </c>
      <c r="AX1104" s="11" t="e">
        <f>VLOOKUP($C1104, 'Team Per G'!$A$2:$G$31, 5, FALSE)</f>
        <v>#N/A</v>
      </c>
      <c r="AY1104" s="11" t="e">
        <f>VLOOKUP($C1104, 'Team Per G'!$A$2:$G$31, 4, FALSE)</f>
        <v>#N/A</v>
      </c>
      <c r="AZ1104" s="11" t="e">
        <f>VLOOKUP($C1104, Team_Batting___Dashboard[], 22, FALSE)/$AH1104</f>
        <v>#N/A</v>
      </c>
      <c r="BA1104" s="11" t="e">
        <f>VLOOKUP($C1104, 'FanGraphs - Team WAR Projected'!$B$2:$E$31, 4, FALSE)/162</f>
        <v>#N/A</v>
      </c>
      <c r="BB1104" s="11" t="e">
        <f t="shared" si="209"/>
        <v>#N/A</v>
      </c>
      <c r="BC1104" s="11" t="e">
        <f>VLOOKUP($C1104, FanGraphs_Standings[[Abbreviation]:[2024 Year to Date RS/G]], 6, FALSE)/$AH1104</f>
        <v>#N/A</v>
      </c>
      <c r="BD1104" s="11" t="e">
        <f>VLOOKUP($C1104, FanGraphs_Standings[[Abbreviation]:[2024 Projected Full Season RDif]], 19, FALSE)/162</f>
        <v>#N/A</v>
      </c>
      <c r="BE1104" s="11" t="e">
        <f t="shared" si="210"/>
        <v>#N/A</v>
      </c>
      <c r="BF1104" s="11" t="e">
        <f>VLOOKUP($C1104, FanGraphs_Standings[[Abbreviation]:[2024 Projected Full Season RDif]], 5, FALSE)</f>
        <v>#N/A</v>
      </c>
      <c r="BG1104" s="11" t="e">
        <f>VLOOKUP($C1104, FanGraphs_Standings[[Abbreviation]:[2024 Projected Full Season W%]], 18, FALSE)</f>
        <v>#N/A</v>
      </c>
      <c r="BH1104" s="11" t="e">
        <f t="shared" si="211"/>
        <v>#N/A</v>
      </c>
      <c r="BI1104" s="11" t="e">
        <f>VLOOKUP($C1104, 'Home Field Adv'!$A$2:$K$31, 11, FALSE)</f>
        <v>#N/A</v>
      </c>
      <c r="BL1104" s="12" t="str">
        <f t="shared" si="212"/>
        <v/>
      </c>
      <c r="BM1104" s="12" t="str">
        <f t="shared" si="202"/>
        <v/>
      </c>
      <c r="BN1104" s="12" t="str">
        <f t="shared" si="213"/>
        <v/>
      </c>
    </row>
    <row r="1105" spans="6:66" x14ac:dyDescent="0.45">
      <c r="F1105" s="11" t="e">
        <f>VLOOKUP($B1105, FanGraphs_Standings[[Abbreviation]:[2024 Year to Date G]], 2, FALSE)</f>
        <v>#N/A</v>
      </c>
      <c r="G1105" s="11" t="e">
        <f>_xlfn.IFNA(VLOOKUP($D1105, 'SP Per G'!$A$2:$D$1385, 3, FALSE),M1105)</f>
        <v>#N/A</v>
      </c>
      <c r="H1105" s="11" t="e">
        <f>IF(AND(ISNA(VLOOKUP($D1105, 'SP Per G'!$A$2:$D$1385, 4, FALSE)), ISTEXT($D1105)), G1105,IF(ISNA(VLOOKUP($D1105, 'SP Per G'!$A$2:$D$1385, 4, FALSE)), M1105, VLOOKUP($D1105, 'SP Per G'!$A$2:$D$1385, 4, FALSE)))</f>
        <v>#N/A</v>
      </c>
      <c r="I1105" s="11" t="e">
        <f t="shared" si="203"/>
        <v>#N/A</v>
      </c>
      <c r="J1105" s="11" t="e">
        <f>_xlfn.IFNA(VLOOKUP($D1105,Individual_Pitching___Dashboard[],18,FALSE),VLOOKUP(B1105,Team_Pitching___Dashboard[[Team]:[ERA]],17,FALSE))</f>
        <v>#N/A</v>
      </c>
      <c r="K1105" s="11" t="e">
        <f>_xlfn.IFNA(VLOOKUP($D1105, Individual_Pitching___Dashboard[], 20, FALSE), VLOOKUP(B1105,Team_Pitching___Dashboard[[Team]:[xFIP]],20,FALSE))</f>
        <v>#N/A</v>
      </c>
      <c r="L1105" s="11" t="e">
        <f>_xlfn.IFNA(VLOOKUP($D1105, Individual_Pitching___Advanced[], 21,FALSE), VLOOKUP(B1105, Team_Pitching___Advanced[], 20, FALSE))</f>
        <v>#N/A</v>
      </c>
      <c r="M1105" s="11" t="e">
        <f>VLOOKUP($B1105, 'Team Per G'!$A$2:$G$31, 7, FALSE)</f>
        <v>#N/A</v>
      </c>
      <c r="N1105" s="11" t="e">
        <f>VLOOKUP($B1105, 'FanGraphs - Team WAR Projected'!$B$2:$E$31, 3, FALSE)/162</f>
        <v>#N/A</v>
      </c>
      <c r="O1105" s="11" t="e">
        <f t="shared" si="204"/>
        <v>#N/A</v>
      </c>
      <c r="P1105" s="11" t="e">
        <f>VLOOKUP($B1105, Team_Pitching___Advanced[[Team]:[xFIP]], 19,FALSE)</f>
        <v>#N/A</v>
      </c>
      <c r="Q1105" s="11" t="e">
        <f>VLOOKUP($B1105, Team_Pitching___Advanced[], 20, FALSE)</f>
        <v>#N/A</v>
      </c>
      <c r="R1105" s="11" t="e">
        <f>VLOOKUP($B1105, Team_Batting___Dashboard[[Team]:[wOBA]], 16, FALSE)</f>
        <v>#N/A</v>
      </c>
      <c r="S1105" s="11" t="e">
        <f>VLOOKUP($B1105, Team_Batting___Advanced[[Team]:[OPS]], 9, FALSE)</f>
        <v>#N/A</v>
      </c>
      <c r="T1105" s="11" t="e">
        <f>VLOOKUP($B1105, Team_Batting___Advanced[], 19, FALSE)</f>
        <v>#N/A</v>
      </c>
      <c r="U1105" s="11" t="e">
        <f>VLOOKUP($B1105, 'Team Per G'!$A$2:$G$31, 3, FALSE)</f>
        <v>#N/A</v>
      </c>
      <c r="V1105" s="11" t="e">
        <f>VLOOKUP($B1105, 'Team Per G'!$A$2:$G$31, 5, FALSE)</f>
        <v>#N/A</v>
      </c>
      <c r="W1105" s="11" t="e">
        <f>VLOOKUP($B1105, 'Team Per G'!$A$2:$G$31, 4, FALSE)</f>
        <v>#N/A</v>
      </c>
      <c r="X1105" s="11" t="e">
        <f>VLOOKUP($B1105, Team_Batting___Dashboard[], 22, FALSE)/$F1105</f>
        <v>#N/A</v>
      </c>
      <c r="Y1105" s="11" t="e">
        <f>VLOOKUP($B1105, 'FanGraphs - Team WAR Projected'!$B$2:$E$31, 4, FALSE)/162</f>
        <v>#N/A</v>
      </c>
      <c r="Z1105" s="11" t="e">
        <f t="shared" si="205"/>
        <v>#N/A</v>
      </c>
      <c r="AA1105" s="11" t="e">
        <f>VLOOKUP($B1105, FanGraphs_Standings[[Abbreviation]:[2024 Year to Date RS/G]], 6, FALSE)/$F1105</f>
        <v>#N/A</v>
      </c>
      <c r="AB1105" s="11" t="e">
        <f>VLOOKUP($B1105, FanGraphs_Standings[[Abbreviation]:[2024 Projected Full Season RDif]], 19, FALSE)/162</f>
        <v>#N/A</v>
      </c>
      <c r="AC1105" s="11" t="e">
        <f t="shared" si="214"/>
        <v>#N/A</v>
      </c>
      <c r="AD1105" s="11" t="e">
        <f>VLOOKUP($B1105, FanGraphs_Standings[[Abbreviation]:[2024 Projected Full Season RDif]], 5, FALSE)</f>
        <v>#N/A</v>
      </c>
      <c r="AE1105" s="11" t="e">
        <f>VLOOKUP($B1105, FanGraphs_Standings[[Abbreviation]:[2024 Projected Full Season W%]], 18, FALSE)</f>
        <v>#N/A</v>
      </c>
      <c r="AF1105" s="11" t="e">
        <f t="shared" si="206"/>
        <v>#N/A</v>
      </c>
      <c r="AG1105" s="11" t="e">
        <f>VLOOKUP($B1105, 'Home Field Adv'!$A$2:$I$31, 9, FALSE)</f>
        <v>#N/A</v>
      </c>
      <c r="AH1105" s="11" t="e">
        <f>VLOOKUP($C1105, FanGraphs_Standings[[Abbreviation]:[2024 Year to Date G]], 2, FALSE)</f>
        <v>#N/A</v>
      </c>
      <c r="AI1105" s="11" t="e">
        <f>_xlfn.IFNA(VLOOKUP($E1105, 'SP Per G'!$A$2:$D$1385, 3, FALSE), AO1105)</f>
        <v>#N/A</v>
      </c>
      <c r="AJ1105" s="11" t="e">
        <f>IF(AND(ISNA(VLOOKUP($E1105, 'SP Per G'!$A$2:$D$1385, 4, FALSE)), ISTEXT($E1105)), AI1105,IF(ISNA(VLOOKUP($E1105, 'SP Per G'!$A$2:$D$1385, 4, FALSE)), AO1105, VLOOKUP($E1105, 'SP Per G'!$A$2:$D$1385, 4, FALSE)))</f>
        <v>#N/A</v>
      </c>
      <c r="AK1105" s="11" t="e">
        <f t="shared" si="207"/>
        <v>#N/A</v>
      </c>
      <c r="AL1105" s="11" t="e">
        <f>_xlfn.IFNA(VLOOKUP($E1105, Individual_Pitching___Dashboard[], 18, FALSE), VLOOKUP($C1105,Team_Pitching___Advanced[[Team]:[SIERA]],16,FALSE))</f>
        <v>#N/A</v>
      </c>
      <c r="AM1105" s="11" t="e">
        <f>_xlfn.IFNA(VLOOKUP($E1105, Individual_Pitching___Dashboard[], 20, FALSE), VLOOKUP($C1105,Team_Pitching___Advanced[[Team]:[xFIP]],19,FALSE))</f>
        <v>#N/A</v>
      </c>
      <c r="AN1105" s="11" t="e">
        <f>_xlfn.IFNA(VLOOKUP($E1105,Individual_Pitching___Advanced[],21,FALSE),VLOOKUP($C1105,Team_Pitching___Advanced[[Team]:[SIERA]],20,FALSE))</f>
        <v>#N/A</v>
      </c>
      <c r="AO1105" s="11" t="e">
        <f>VLOOKUP($C1105, 'Team Per G'!$A$2:$G$31, 7, FALSE)</f>
        <v>#N/A</v>
      </c>
      <c r="AP1105" s="11" t="e">
        <f>VLOOKUP($C1105, 'FanGraphs - Team WAR Projected'!$B$2:$E$31, 3, FALSE)/162</f>
        <v>#N/A</v>
      </c>
      <c r="AQ1105" s="11" t="e">
        <f t="shared" si="208"/>
        <v>#N/A</v>
      </c>
      <c r="AR1105" s="11" t="e">
        <f>VLOOKUP($C1105, Team_Pitching___Advanced[[Team]:[xFIP]], 19,FALSE)</f>
        <v>#N/A</v>
      </c>
      <c r="AS1105" s="11" t="e">
        <f>VLOOKUP($C1105, Team_Pitching___Advanced[], 20, FALSE)</f>
        <v>#N/A</v>
      </c>
      <c r="AT1105" s="11" t="e">
        <f>VLOOKUP($C1105, Team_Batting___Dashboard[[Team]:[wOBA]], 16, FALSE)</f>
        <v>#N/A</v>
      </c>
      <c r="AU1105" s="11" t="e">
        <f>VLOOKUP($C1105, Team_Batting___Advanced[[Team]:[OPS]], 9, FALSE)</f>
        <v>#N/A</v>
      </c>
      <c r="AV1105" s="11" t="e">
        <f>VLOOKUP($C1105, Team_Batting___Advanced[], 19, FALSE)</f>
        <v>#N/A</v>
      </c>
      <c r="AW1105" s="11" t="e">
        <f>VLOOKUP($C1105, 'Team Per G'!$A$2:$G$31, 3, FALSE)</f>
        <v>#N/A</v>
      </c>
      <c r="AX1105" s="11" t="e">
        <f>VLOOKUP($C1105, 'Team Per G'!$A$2:$G$31, 5, FALSE)</f>
        <v>#N/A</v>
      </c>
      <c r="AY1105" s="11" t="e">
        <f>VLOOKUP($C1105, 'Team Per G'!$A$2:$G$31, 4, FALSE)</f>
        <v>#N/A</v>
      </c>
      <c r="AZ1105" s="11" t="e">
        <f>VLOOKUP($C1105, Team_Batting___Dashboard[], 22, FALSE)/$AH1105</f>
        <v>#N/A</v>
      </c>
      <c r="BA1105" s="11" t="e">
        <f>VLOOKUP($C1105, 'FanGraphs - Team WAR Projected'!$B$2:$E$31, 4, FALSE)/162</f>
        <v>#N/A</v>
      </c>
      <c r="BB1105" s="11" t="e">
        <f t="shared" si="209"/>
        <v>#N/A</v>
      </c>
      <c r="BC1105" s="11" t="e">
        <f>VLOOKUP($C1105, FanGraphs_Standings[[Abbreviation]:[2024 Year to Date RS/G]], 6, FALSE)/$AH1105</f>
        <v>#N/A</v>
      </c>
      <c r="BD1105" s="11" t="e">
        <f>VLOOKUP($C1105, FanGraphs_Standings[[Abbreviation]:[2024 Projected Full Season RDif]], 19, FALSE)/162</f>
        <v>#N/A</v>
      </c>
      <c r="BE1105" s="11" t="e">
        <f t="shared" si="210"/>
        <v>#N/A</v>
      </c>
      <c r="BF1105" s="11" t="e">
        <f>VLOOKUP($C1105, FanGraphs_Standings[[Abbreviation]:[2024 Projected Full Season RDif]], 5, FALSE)</f>
        <v>#N/A</v>
      </c>
      <c r="BG1105" s="11" t="e">
        <f>VLOOKUP($C1105, FanGraphs_Standings[[Abbreviation]:[2024 Projected Full Season W%]], 18, FALSE)</f>
        <v>#N/A</v>
      </c>
      <c r="BH1105" s="11" t="e">
        <f t="shared" si="211"/>
        <v>#N/A</v>
      </c>
      <c r="BI1105" s="11" t="e">
        <f>VLOOKUP($C1105, 'Home Field Adv'!$A$2:$K$31, 11, FALSE)</f>
        <v>#N/A</v>
      </c>
      <c r="BL1105" s="12" t="str">
        <f t="shared" si="212"/>
        <v/>
      </c>
      <c r="BM1105" s="12" t="str">
        <f t="shared" si="202"/>
        <v/>
      </c>
      <c r="BN1105" s="12" t="str">
        <f t="shared" si="213"/>
        <v/>
      </c>
    </row>
    <row r="1106" spans="6:66" x14ac:dyDescent="0.45">
      <c r="F1106" s="11" t="e">
        <f>VLOOKUP($B1106, FanGraphs_Standings[[Abbreviation]:[2024 Year to Date G]], 2, FALSE)</f>
        <v>#N/A</v>
      </c>
      <c r="G1106" s="11" t="e">
        <f>_xlfn.IFNA(VLOOKUP($D1106, 'SP Per G'!$A$2:$D$1385, 3, FALSE),M1106)</f>
        <v>#N/A</v>
      </c>
      <c r="H1106" s="11" t="e">
        <f>IF(AND(ISNA(VLOOKUP($D1106, 'SP Per G'!$A$2:$D$1385, 4, FALSE)), ISTEXT($D1106)), G1106,IF(ISNA(VLOOKUP($D1106, 'SP Per G'!$A$2:$D$1385, 4, FALSE)), M1106, VLOOKUP($D1106, 'SP Per G'!$A$2:$D$1385, 4, FALSE)))</f>
        <v>#N/A</v>
      </c>
      <c r="I1106" s="11" t="e">
        <f t="shared" si="203"/>
        <v>#N/A</v>
      </c>
      <c r="J1106" s="11" t="e">
        <f>_xlfn.IFNA(VLOOKUP($D1106,Individual_Pitching___Dashboard[],18,FALSE),VLOOKUP(B1106,Team_Pitching___Dashboard[[Team]:[ERA]],17,FALSE))</f>
        <v>#N/A</v>
      </c>
      <c r="K1106" s="11" t="e">
        <f>_xlfn.IFNA(VLOOKUP($D1106, Individual_Pitching___Dashboard[], 20, FALSE), VLOOKUP(B1106,Team_Pitching___Dashboard[[Team]:[xFIP]],20,FALSE))</f>
        <v>#N/A</v>
      </c>
      <c r="L1106" s="11" t="e">
        <f>_xlfn.IFNA(VLOOKUP($D1106, Individual_Pitching___Advanced[], 21,FALSE), VLOOKUP(B1106, Team_Pitching___Advanced[], 20, FALSE))</f>
        <v>#N/A</v>
      </c>
      <c r="M1106" s="11" t="e">
        <f>VLOOKUP($B1106, 'Team Per G'!$A$2:$G$31, 7, FALSE)</f>
        <v>#N/A</v>
      </c>
      <c r="N1106" s="11" t="e">
        <f>VLOOKUP($B1106, 'FanGraphs - Team WAR Projected'!$B$2:$E$31, 3, FALSE)/162</f>
        <v>#N/A</v>
      </c>
      <c r="O1106" s="11" t="e">
        <f t="shared" si="204"/>
        <v>#N/A</v>
      </c>
      <c r="P1106" s="11" t="e">
        <f>VLOOKUP($B1106, Team_Pitching___Advanced[[Team]:[xFIP]], 19,FALSE)</f>
        <v>#N/A</v>
      </c>
      <c r="Q1106" s="11" t="e">
        <f>VLOOKUP($B1106, Team_Pitching___Advanced[], 20, FALSE)</f>
        <v>#N/A</v>
      </c>
      <c r="R1106" s="11" t="e">
        <f>VLOOKUP($B1106, Team_Batting___Dashboard[[Team]:[wOBA]], 16, FALSE)</f>
        <v>#N/A</v>
      </c>
      <c r="S1106" s="11" t="e">
        <f>VLOOKUP($B1106, Team_Batting___Advanced[[Team]:[OPS]], 9, FALSE)</f>
        <v>#N/A</v>
      </c>
      <c r="T1106" s="11" t="e">
        <f>VLOOKUP($B1106, Team_Batting___Advanced[], 19, FALSE)</f>
        <v>#N/A</v>
      </c>
      <c r="U1106" s="11" t="e">
        <f>VLOOKUP($B1106, 'Team Per G'!$A$2:$G$31, 3, FALSE)</f>
        <v>#N/A</v>
      </c>
      <c r="V1106" s="11" t="e">
        <f>VLOOKUP($B1106, 'Team Per G'!$A$2:$G$31, 5, FALSE)</f>
        <v>#N/A</v>
      </c>
      <c r="W1106" s="11" t="e">
        <f>VLOOKUP($B1106, 'Team Per G'!$A$2:$G$31, 4, FALSE)</f>
        <v>#N/A</v>
      </c>
      <c r="X1106" s="11" t="e">
        <f>VLOOKUP($B1106, Team_Batting___Dashboard[], 22, FALSE)/$F1106</f>
        <v>#N/A</v>
      </c>
      <c r="Y1106" s="11" t="e">
        <f>VLOOKUP($B1106, 'FanGraphs - Team WAR Projected'!$B$2:$E$31, 4, FALSE)/162</f>
        <v>#N/A</v>
      </c>
      <c r="Z1106" s="11" t="e">
        <f t="shared" si="205"/>
        <v>#N/A</v>
      </c>
      <c r="AA1106" s="11" t="e">
        <f>VLOOKUP($B1106, FanGraphs_Standings[[Abbreviation]:[2024 Year to Date RS/G]], 6, FALSE)/$F1106</f>
        <v>#N/A</v>
      </c>
      <c r="AB1106" s="11" t="e">
        <f>VLOOKUP($B1106, FanGraphs_Standings[[Abbreviation]:[2024 Projected Full Season RDif]], 19, FALSE)/162</f>
        <v>#N/A</v>
      </c>
      <c r="AC1106" s="11" t="e">
        <f t="shared" si="214"/>
        <v>#N/A</v>
      </c>
      <c r="AD1106" s="11" t="e">
        <f>VLOOKUP($B1106, FanGraphs_Standings[[Abbreviation]:[2024 Projected Full Season RDif]], 5, FALSE)</f>
        <v>#N/A</v>
      </c>
      <c r="AE1106" s="11" t="e">
        <f>VLOOKUP($B1106, FanGraphs_Standings[[Abbreviation]:[2024 Projected Full Season W%]], 18, FALSE)</f>
        <v>#N/A</v>
      </c>
      <c r="AF1106" s="11" t="e">
        <f t="shared" si="206"/>
        <v>#N/A</v>
      </c>
      <c r="AG1106" s="11" t="e">
        <f>VLOOKUP($B1106, 'Home Field Adv'!$A$2:$I$31, 9, FALSE)</f>
        <v>#N/A</v>
      </c>
      <c r="AH1106" s="11" t="e">
        <f>VLOOKUP($C1106, FanGraphs_Standings[[Abbreviation]:[2024 Year to Date G]], 2, FALSE)</f>
        <v>#N/A</v>
      </c>
      <c r="AI1106" s="11" t="e">
        <f>_xlfn.IFNA(VLOOKUP($E1106, 'SP Per G'!$A$2:$D$1385, 3, FALSE), AO1106)</f>
        <v>#N/A</v>
      </c>
      <c r="AJ1106" s="11" t="e">
        <f>IF(AND(ISNA(VLOOKUP($E1106, 'SP Per G'!$A$2:$D$1385, 4, FALSE)), ISTEXT($E1106)), AI1106,IF(ISNA(VLOOKUP($E1106, 'SP Per G'!$A$2:$D$1385, 4, FALSE)), AO1106, VLOOKUP($E1106, 'SP Per G'!$A$2:$D$1385, 4, FALSE)))</f>
        <v>#N/A</v>
      </c>
      <c r="AK1106" s="11" t="e">
        <f t="shared" si="207"/>
        <v>#N/A</v>
      </c>
      <c r="AL1106" s="11" t="e">
        <f>_xlfn.IFNA(VLOOKUP($E1106, Individual_Pitching___Dashboard[], 18, FALSE), VLOOKUP($C1106,Team_Pitching___Advanced[[Team]:[SIERA]],16,FALSE))</f>
        <v>#N/A</v>
      </c>
      <c r="AM1106" s="11" t="e">
        <f>_xlfn.IFNA(VLOOKUP($E1106, Individual_Pitching___Dashboard[], 20, FALSE), VLOOKUP($C1106,Team_Pitching___Advanced[[Team]:[xFIP]],19,FALSE))</f>
        <v>#N/A</v>
      </c>
      <c r="AN1106" s="11" t="e">
        <f>_xlfn.IFNA(VLOOKUP($E1106,Individual_Pitching___Advanced[],21,FALSE),VLOOKUP($C1106,Team_Pitching___Advanced[[Team]:[SIERA]],20,FALSE))</f>
        <v>#N/A</v>
      </c>
      <c r="AO1106" s="11" t="e">
        <f>VLOOKUP($C1106, 'Team Per G'!$A$2:$G$31, 7, FALSE)</f>
        <v>#N/A</v>
      </c>
      <c r="AP1106" s="11" t="e">
        <f>VLOOKUP($C1106, 'FanGraphs - Team WAR Projected'!$B$2:$E$31, 3, FALSE)/162</f>
        <v>#N/A</v>
      </c>
      <c r="AQ1106" s="11" t="e">
        <f t="shared" si="208"/>
        <v>#N/A</v>
      </c>
      <c r="AR1106" s="11" t="e">
        <f>VLOOKUP($C1106, Team_Pitching___Advanced[[Team]:[xFIP]], 19,FALSE)</f>
        <v>#N/A</v>
      </c>
      <c r="AS1106" s="11" t="e">
        <f>VLOOKUP($C1106, Team_Pitching___Advanced[], 20, FALSE)</f>
        <v>#N/A</v>
      </c>
      <c r="AT1106" s="11" t="e">
        <f>VLOOKUP($C1106, Team_Batting___Dashboard[[Team]:[wOBA]], 16, FALSE)</f>
        <v>#N/A</v>
      </c>
      <c r="AU1106" s="11" t="e">
        <f>VLOOKUP($C1106, Team_Batting___Advanced[[Team]:[OPS]], 9, FALSE)</f>
        <v>#N/A</v>
      </c>
      <c r="AV1106" s="11" t="e">
        <f>VLOOKUP($C1106, Team_Batting___Advanced[], 19, FALSE)</f>
        <v>#N/A</v>
      </c>
      <c r="AW1106" s="11" t="e">
        <f>VLOOKUP($C1106, 'Team Per G'!$A$2:$G$31, 3, FALSE)</f>
        <v>#N/A</v>
      </c>
      <c r="AX1106" s="11" t="e">
        <f>VLOOKUP($C1106, 'Team Per G'!$A$2:$G$31, 5, FALSE)</f>
        <v>#N/A</v>
      </c>
      <c r="AY1106" s="11" t="e">
        <f>VLOOKUP($C1106, 'Team Per G'!$A$2:$G$31, 4, FALSE)</f>
        <v>#N/A</v>
      </c>
      <c r="AZ1106" s="11" t="e">
        <f>VLOOKUP($C1106, Team_Batting___Dashboard[], 22, FALSE)/$AH1106</f>
        <v>#N/A</v>
      </c>
      <c r="BA1106" s="11" t="e">
        <f>VLOOKUP($C1106, 'FanGraphs - Team WAR Projected'!$B$2:$E$31, 4, FALSE)/162</f>
        <v>#N/A</v>
      </c>
      <c r="BB1106" s="11" t="e">
        <f t="shared" si="209"/>
        <v>#N/A</v>
      </c>
      <c r="BC1106" s="11" t="e">
        <f>VLOOKUP($C1106, FanGraphs_Standings[[Abbreviation]:[2024 Year to Date RS/G]], 6, FALSE)/$AH1106</f>
        <v>#N/A</v>
      </c>
      <c r="BD1106" s="11" t="e">
        <f>VLOOKUP($C1106, FanGraphs_Standings[[Abbreviation]:[2024 Projected Full Season RDif]], 19, FALSE)/162</f>
        <v>#N/A</v>
      </c>
      <c r="BE1106" s="11" t="e">
        <f t="shared" si="210"/>
        <v>#N/A</v>
      </c>
      <c r="BF1106" s="11" t="e">
        <f>VLOOKUP($C1106, FanGraphs_Standings[[Abbreviation]:[2024 Projected Full Season RDif]], 5, FALSE)</f>
        <v>#N/A</v>
      </c>
      <c r="BG1106" s="11" t="e">
        <f>VLOOKUP($C1106, FanGraphs_Standings[[Abbreviation]:[2024 Projected Full Season W%]], 18, FALSE)</f>
        <v>#N/A</v>
      </c>
      <c r="BH1106" s="11" t="e">
        <f t="shared" si="211"/>
        <v>#N/A</v>
      </c>
      <c r="BI1106" s="11" t="e">
        <f>VLOOKUP($C1106, 'Home Field Adv'!$A$2:$K$31, 11, FALSE)</f>
        <v>#N/A</v>
      </c>
      <c r="BL1106" s="12" t="str">
        <f t="shared" si="212"/>
        <v/>
      </c>
      <c r="BM1106" s="12" t="str">
        <f t="shared" si="202"/>
        <v/>
      </c>
      <c r="BN1106" s="12" t="str">
        <f t="shared" si="213"/>
        <v/>
      </c>
    </row>
    <row r="1107" spans="6:66" x14ac:dyDescent="0.45">
      <c r="F1107" s="11" t="e">
        <f>VLOOKUP($B1107, FanGraphs_Standings[[Abbreviation]:[2024 Year to Date G]], 2, FALSE)</f>
        <v>#N/A</v>
      </c>
      <c r="G1107" s="11" t="e">
        <f>_xlfn.IFNA(VLOOKUP($D1107, 'SP Per G'!$A$2:$D$1385, 3, FALSE),M1107)</f>
        <v>#N/A</v>
      </c>
      <c r="H1107" s="11" t="e">
        <f>IF(AND(ISNA(VLOOKUP($D1107, 'SP Per G'!$A$2:$D$1385, 4, FALSE)), ISTEXT($D1107)), G1107,IF(ISNA(VLOOKUP($D1107, 'SP Per G'!$A$2:$D$1385, 4, FALSE)), M1107, VLOOKUP($D1107, 'SP Per G'!$A$2:$D$1385, 4, FALSE)))</f>
        <v>#N/A</v>
      </c>
      <c r="I1107" s="11" t="e">
        <f t="shared" si="203"/>
        <v>#N/A</v>
      </c>
      <c r="J1107" s="11" t="e">
        <f>_xlfn.IFNA(VLOOKUP($D1107,Individual_Pitching___Dashboard[],18,FALSE),VLOOKUP(B1107,Team_Pitching___Dashboard[[Team]:[ERA]],17,FALSE))</f>
        <v>#N/A</v>
      </c>
      <c r="K1107" s="11" t="e">
        <f>_xlfn.IFNA(VLOOKUP($D1107, Individual_Pitching___Dashboard[], 20, FALSE), VLOOKUP(B1107,Team_Pitching___Dashboard[[Team]:[xFIP]],20,FALSE))</f>
        <v>#N/A</v>
      </c>
      <c r="L1107" s="11" t="e">
        <f>_xlfn.IFNA(VLOOKUP($D1107, Individual_Pitching___Advanced[], 21,FALSE), VLOOKUP(B1107, Team_Pitching___Advanced[], 20, FALSE))</f>
        <v>#N/A</v>
      </c>
      <c r="M1107" s="11" t="e">
        <f>VLOOKUP($B1107, 'Team Per G'!$A$2:$G$31, 7, FALSE)</f>
        <v>#N/A</v>
      </c>
      <c r="N1107" s="11" t="e">
        <f>VLOOKUP($B1107, 'FanGraphs - Team WAR Projected'!$B$2:$E$31, 3, FALSE)/162</f>
        <v>#N/A</v>
      </c>
      <c r="O1107" s="11" t="e">
        <f t="shared" si="204"/>
        <v>#N/A</v>
      </c>
      <c r="P1107" s="11" t="e">
        <f>VLOOKUP($B1107, Team_Pitching___Advanced[[Team]:[xFIP]], 19,FALSE)</f>
        <v>#N/A</v>
      </c>
      <c r="Q1107" s="11" t="e">
        <f>VLOOKUP($B1107, Team_Pitching___Advanced[], 20, FALSE)</f>
        <v>#N/A</v>
      </c>
      <c r="R1107" s="11" t="e">
        <f>VLOOKUP($B1107, Team_Batting___Dashboard[[Team]:[wOBA]], 16, FALSE)</f>
        <v>#N/A</v>
      </c>
      <c r="S1107" s="11" t="e">
        <f>VLOOKUP($B1107, Team_Batting___Advanced[[Team]:[OPS]], 9, FALSE)</f>
        <v>#N/A</v>
      </c>
      <c r="T1107" s="11" t="e">
        <f>VLOOKUP($B1107, Team_Batting___Advanced[], 19, FALSE)</f>
        <v>#N/A</v>
      </c>
      <c r="U1107" s="11" t="e">
        <f>VLOOKUP($B1107, 'Team Per G'!$A$2:$G$31, 3, FALSE)</f>
        <v>#N/A</v>
      </c>
      <c r="V1107" s="11" t="e">
        <f>VLOOKUP($B1107, 'Team Per G'!$A$2:$G$31, 5, FALSE)</f>
        <v>#N/A</v>
      </c>
      <c r="W1107" s="11" t="e">
        <f>VLOOKUP($B1107, 'Team Per G'!$A$2:$G$31, 4, FALSE)</f>
        <v>#N/A</v>
      </c>
      <c r="X1107" s="11" t="e">
        <f>VLOOKUP($B1107, Team_Batting___Dashboard[], 22, FALSE)/$F1107</f>
        <v>#N/A</v>
      </c>
      <c r="Y1107" s="11" t="e">
        <f>VLOOKUP($B1107, 'FanGraphs - Team WAR Projected'!$B$2:$E$31, 4, FALSE)/162</f>
        <v>#N/A</v>
      </c>
      <c r="Z1107" s="11" t="e">
        <f t="shared" si="205"/>
        <v>#N/A</v>
      </c>
      <c r="AA1107" s="11" t="e">
        <f>VLOOKUP($B1107, FanGraphs_Standings[[Abbreviation]:[2024 Year to Date RS/G]], 6, FALSE)/$F1107</f>
        <v>#N/A</v>
      </c>
      <c r="AB1107" s="11" t="e">
        <f>VLOOKUP($B1107, FanGraphs_Standings[[Abbreviation]:[2024 Projected Full Season RDif]], 19, FALSE)/162</f>
        <v>#N/A</v>
      </c>
      <c r="AC1107" s="11" t="e">
        <f t="shared" si="214"/>
        <v>#N/A</v>
      </c>
      <c r="AD1107" s="11" t="e">
        <f>VLOOKUP($B1107, FanGraphs_Standings[[Abbreviation]:[2024 Projected Full Season RDif]], 5, FALSE)</f>
        <v>#N/A</v>
      </c>
      <c r="AE1107" s="11" t="e">
        <f>VLOOKUP($B1107, FanGraphs_Standings[[Abbreviation]:[2024 Projected Full Season W%]], 18, FALSE)</f>
        <v>#N/A</v>
      </c>
      <c r="AF1107" s="11" t="e">
        <f t="shared" si="206"/>
        <v>#N/A</v>
      </c>
      <c r="AG1107" s="11" t="e">
        <f>VLOOKUP($B1107, 'Home Field Adv'!$A$2:$I$31, 9, FALSE)</f>
        <v>#N/A</v>
      </c>
      <c r="AH1107" s="11" t="e">
        <f>VLOOKUP($C1107, FanGraphs_Standings[[Abbreviation]:[2024 Year to Date G]], 2, FALSE)</f>
        <v>#N/A</v>
      </c>
      <c r="AI1107" s="11" t="e">
        <f>_xlfn.IFNA(VLOOKUP($E1107, 'SP Per G'!$A$2:$D$1385, 3, FALSE), AO1107)</f>
        <v>#N/A</v>
      </c>
      <c r="AJ1107" s="11" t="e">
        <f>IF(AND(ISNA(VLOOKUP($E1107, 'SP Per G'!$A$2:$D$1385, 4, FALSE)), ISTEXT($E1107)), AI1107,IF(ISNA(VLOOKUP($E1107, 'SP Per G'!$A$2:$D$1385, 4, FALSE)), AO1107, VLOOKUP($E1107, 'SP Per G'!$A$2:$D$1385, 4, FALSE)))</f>
        <v>#N/A</v>
      </c>
      <c r="AK1107" s="11" t="e">
        <f t="shared" si="207"/>
        <v>#N/A</v>
      </c>
      <c r="AL1107" s="11" t="e">
        <f>_xlfn.IFNA(VLOOKUP($E1107, Individual_Pitching___Dashboard[], 18, FALSE), VLOOKUP($C1107,Team_Pitching___Advanced[[Team]:[SIERA]],16,FALSE))</f>
        <v>#N/A</v>
      </c>
      <c r="AM1107" s="11" t="e">
        <f>_xlfn.IFNA(VLOOKUP($E1107, Individual_Pitching___Dashboard[], 20, FALSE), VLOOKUP($C1107,Team_Pitching___Advanced[[Team]:[xFIP]],19,FALSE))</f>
        <v>#N/A</v>
      </c>
      <c r="AN1107" s="11" t="e">
        <f>_xlfn.IFNA(VLOOKUP($E1107,Individual_Pitching___Advanced[],21,FALSE),VLOOKUP($C1107,Team_Pitching___Advanced[[Team]:[SIERA]],20,FALSE))</f>
        <v>#N/A</v>
      </c>
      <c r="AO1107" s="11" t="e">
        <f>VLOOKUP($C1107, 'Team Per G'!$A$2:$G$31, 7, FALSE)</f>
        <v>#N/A</v>
      </c>
      <c r="AP1107" s="11" t="e">
        <f>VLOOKUP($C1107, 'FanGraphs - Team WAR Projected'!$B$2:$E$31, 3, FALSE)/162</f>
        <v>#N/A</v>
      </c>
      <c r="AQ1107" s="11" t="e">
        <f t="shared" si="208"/>
        <v>#N/A</v>
      </c>
      <c r="AR1107" s="11" t="e">
        <f>VLOOKUP($C1107, Team_Pitching___Advanced[[Team]:[xFIP]], 19,FALSE)</f>
        <v>#N/A</v>
      </c>
      <c r="AS1107" s="11" t="e">
        <f>VLOOKUP($C1107, Team_Pitching___Advanced[], 20, FALSE)</f>
        <v>#N/A</v>
      </c>
      <c r="AT1107" s="11" t="e">
        <f>VLOOKUP($C1107, Team_Batting___Dashboard[[Team]:[wOBA]], 16, FALSE)</f>
        <v>#N/A</v>
      </c>
      <c r="AU1107" s="11" t="e">
        <f>VLOOKUP($C1107, Team_Batting___Advanced[[Team]:[OPS]], 9, FALSE)</f>
        <v>#N/A</v>
      </c>
      <c r="AV1107" s="11" t="e">
        <f>VLOOKUP($C1107, Team_Batting___Advanced[], 19, FALSE)</f>
        <v>#N/A</v>
      </c>
      <c r="AW1107" s="11" t="e">
        <f>VLOOKUP($C1107, 'Team Per G'!$A$2:$G$31, 3, FALSE)</f>
        <v>#N/A</v>
      </c>
      <c r="AX1107" s="11" t="e">
        <f>VLOOKUP($C1107, 'Team Per G'!$A$2:$G$31, 5, FALSE)</f>
        <v>#N/A</v>
      </c>
      <c r="AY1107" s="11" t="e">
        <f>VLOOKUP($C1107, 'Team Per G'!$A$2:$G$31, 4, FALSE)</f>
        <v>#N/A</v>
      </c>
      <c r="AZ1107" s="11" t="e">
        <f>VLOOKUP($C1107, Team_Batting___Dashboard[], 22, FALSE)/$AH1107</f>
        <v>#N/A</v>
      </c>
      <c r="BA1107" s="11" t="e">
        <f>VLOOKUP($C1107, 'FanGraphs - Team WAR Projected'!$B$2:$E$31, 4, FALSE)/162</f>
        <v>#N/A</v>
      </c>
      <c r="BB1107" s="11" t="e">
        <f t="shared" si="209"/>
        <v>#N/A</v>
      </c>
      <c r="BC1107" s="11" t="e">
        <f>VLOOKUP($C1107, FanGraphs_Standings[[Abbreviation]:[2024 Year to Date RS/G]], 6, FALSE)/$AH1107</f>
        <v>#N/A</v>
      </c>
      <c r="BD1107" s="11" t="e">
        <f>VLOOKUP($C1107, FanGraphs_Standings[[Abbreviation]:[2024 Projected Full Season RDif]], 19, FALSE)/162</f>
        <v>#N/A</v>
      </c>
      <c r="BE1107" s="11" t="e">
        <f t="shared" si="210"/>
        <v>#N/A</v>
      </c>
      <c r="BF1107" s="11" t="e">
        <f>VLOOKUP($C1107, FanGraphs_Standings[[Abbreviation]:[2024 Projected Full Season RDif]], 5, FALSE)</f>
        <v>#N/A</v>
      </c>
      <c r="BG1107" s="11" t="e">
        <f>VLOOKUP($C1107, FanGraphs_Standings[[Abbreviation]:[2024 Projected Full Season W%]], 18, FALSE)</f>
        <v>#N/A</v>
      </c>
      <c r="BH1107" s="11" t="e">
        <f t="shared" si="211"/>
        <v>#N/A</v>
      </c>
      <c r="BI1107" s="11" t="e">
        <f>VLOOKUP($C1107, 'Home Field Adv'!$A$2:$K$31, 11, FALSE)</f>
        <v>#N/A</v>
      </c>
      <c r="BL1107" s="12" t="str">
        <f t="shared" si="212"/>
        <v/>
      </c>
      <c r="BM1107" s="12" t="str">
        <f t="shared" si="202"/>
        <v/>
      </c>
      <c r="BN1107" s="12" t="str">
        <f t="shared" si="213"/>
        <v/>
      </c>
    </row>
    <row r="1108" spans="6:66" x14ac:dyDescent="0.45">
      <c r="F1108" s="11" t="e">
        <f>VLOOKUP($B1108, FanGraphs_Standings[[Abbreviation]:[2024 Year to Date G]], 2, FALSE)</f>
        <v>#N/A</v>
      </c>
      <c r="G1108" s="11" t="e">
        <f>_xlfn.IFNA(VLOOKUP($D1108, 'SP Per G'!$A$2:$D$1385, 3, FALSE),M1108)</f>
        <v>#N/A</v>
      </c>
      <c r="H1108" s="11" t="e">
        <f>IF(AND(ISNA(VLOOKUP($D1108, 'SP Per G'!$A$2:$D$1385, 4, FALSE)), ISTEXT($D1108)), G1108,IF(ISNA(VLOOKUP($D1108, 'SP Per G'!$A$2:$D$1385, 4, FALSE)), M1108, VLOOKUP($D1108, 'SP Per G'!$A$2:$D$1385, 4, FALSE)))</f>
        <v>#N/A</v>
      </c>
      <c r="I1108" s="11" t="e">
        <f t="shared" si="203"/>
        <v>#N/A</v>
      </c>
      <c r="J1108" s="11" t="e">
        <f>_xlfn.IFNA(VLOOKUP($D1108,Individual_Pitching___Dashboard[],18,FALSE),VLOOKUP(B1108,Team_Pitching___Dashboard[[Team]:[ERA]],17,FALSE))</f>
        <v>#N/A</v>
      </c>
      <c r="K1108" s="11" t="e">
        <f>_xlfn.IFNA(VLOOKUP($D1108, Individual_Pitching___Dashboard[], 20, FALSE), VLOOKUP(B1108,Team_Pitching___Dashboard[[Team]:[xFIP]],20,FALSE))</f>
        <v>#N/A</v>
      </c>
      <c r="L1108" s="11" t="e">
        <f>_xlfn.IFNA(VLOOKUP($D1108, Individual_Pitching___Advanced[], 21,FALSE), VLOOKUP(B1108, Team_Pitching___Advanced[], 20, FALSE))</f>
        <v>#N/A</v>
      </c>
      <c r="M1108" s="11" t="e">
        <f>VLOOKUP($B1108, 'Team Per G'!$A$2:$G$31, 7, FALSE)</f>
        <v>#N/A</v>
      </c>
      <c r="N1108" s="11" t="e">
        <f>VLOOKUP($B1108, 'FanGraphs - Team WAR Projected'!$B$2:$E$31, 3, FALSE)/162</f>
        <v>#N/A</v>
      </c>
      <c r="O1108" s="11" t="e">
        <f t="shared" si="204"/>
        <v>#N/A</v>
      </c>
      <c r="P1108" s="11" t="e">
        <f>VLOOKUP($B1108, Team_Pitching___Advanced[[Team]:[xFIP]], 19,FALSE)</f>
        <v>#N/A</v>
      </c>
      <c r="Q1108" s="11" t="e">
        <f>VLOOKUP($B1108, Team_Pitching___Advanced[], 20, FALSE)</f>
        <v>#N/A</v>
      </c>
      <c r="R1108" s="11" t="e">
        <f>VLOOKUP($B1108, Team_Batting___Dashboard[[Team]:[wOBA]], 16, FALSE)</f>
        <v>#N/A</v>
      </c>
      <c r="S1108" s="11" t="e">
        <f>VLOOKUP($B1108, Team_Batting___Advanced[[Team]:[OPS]], 9, FALSE)</f>
        <v>#N/A</v>
      </c>
      <c r="T1108" s="11" t="e">
        <f>VLOOKUP($B1108, Team_Batting___Advanced[], 19, FALSE)</f>
        <v>#N/A</v>
      </c>
      <c r="U1108" s="11" t="e">
        <f>VLOOKUP($B1108, 'Team Per G'!$A$2:$G$31, 3, FALSE)</f>
        <v>#N/A</v>
      </c>
      <c r="V1108" s="11" t="e">
        <f>VLOOKUP($B1108, 'Team Per G'!$A$2:$G$31, 5, FALSE)</f>
        <v>#N/A</v>
      </c>
      <c r="W1108" s="11" t="e">
        <f>VLOOKUP($B1108, 'Team Per G'!$A$2:$G$31, 4, FALSE)</f>
        <v>#N/A</v>
      </c>
      <c r="X1108" s="11" t="e">
        <f>VLOOKUP($B1108, Team_Batting___Dashboard[], 22, FALSE)/$F1108</f>
        <v>#N/A</v>
      </c>
      <c r="Y1108" s="11" t="e">
        <f>VLOOKUP($B1108, 'FanGraphs - Team WAR Projected'!$B$2:$E$31, 4, FALSE)/162</f>
        <v>#N/A</v>
      </c>
      <c r="Z1108" s="11" t="e">
        <f t="shared" si="205"/>
        <v>#N/A</v>
      </c>
      <c r="AA1108" s="11" t="e">
        <f>VLOOKUP($B1108, FanGraphs_Standings[[Abbreviation]:[2024 Year to Date RS/G]], 6, FALSE)/$F1108</f>
        <v>#N/A</v>
      </c>
      <c r="AB1108" s="11" t="e">
        <f>VLOOKUP($B1108, FanGraphs_Standings[[Abbreviation]:[2024 Projected Full Season RDif]], 19, FALSE)/162</f>
        <v>#N/A</v>
      </c>
      <c r="AC1108" s="11" t="e">
        <f t="shared" si="214"/>
        <v>#N/A</v>
      </c>
      <c r="AD1108" s="11" t="e">
        <f>VLOOKUP($B1108, FanGraphs_Standings[[Abbreviation]:[2024 Projected Full Season RDif]], 5, FALSE)</f>
        <v>#N/A</v>
      </c>
      <c r="AE1108" s="11" t="e">
        <f>VLOOKUP($B1108, FanGraphs_Standings[[Abbreviation]:[2024 Projected Full Season W%]], 18, FALSE)</f>
        <v>#N/A</v>
      </c>
      <c r="AF1108" s="11" t="e">
        <f t="shared" si="206"/>
        <v>#N/A</v>
      </c>
      <c r="AG1108" s="11" t="e">
        <f>VLOOKUP($B1108, 'Home Field Adv'!$A$2:$I$31, 9, FALSE)</f>
        <v>#N/A</v>
      </c>
      <c r="AH1108" s="11" t="e">
        <f>VLOOKUP($C1108, FanGraphs_Standings[[Abbreviation]:[2024 Year to Date G]], 2, FALSE)</f>
        <v>#N/A</v>
      </c>
      <c r="AI1108" s="11" t="e">
        <f>_xlfn.IFNA(VLOOKUP($E1108, 'SP Per G'!$A$2:$D$1385, 3, FALSE), AO1108)</f>
        <v>#N/A</v>
      </c>
      <c r="AJ1108" s="11" t="e">
        <f>IF(AND(ISNA(VLOOKUP($E1108, 'SP Per G'!$A$2:$D$1385, 4, FALSE)), ISTEXT($E1108)), AI1108,IF(ISNA(VLOOKUP($E1108, 'SP Per G'!$A$2:$D$1385, 4, FALSE)), AO1108, VLOOKUP($E1108, 'SP Per G'!$A$2:$D$1385, 4, FALSE)))</f>
        <v>#N/A</v>
      </c>
      <c r="AK1108" s="11" t="e">
        <f t="shared" si="207"/>
        <v>#N/A</v>
      </c>
      <c r="AL1108" s="11" t="e">
        <f>_xlfn.IFNA(VLOOKUP($E1108, Individual_Pitching___Dashboard[], 18, FALSE), VLOOKUP($C1108,Team_Pitching___Advanced[[Team]:[SIERA]],16,FALSE))</f>
        <v>#N/A</v>
      </c>
      <c r="AM1108" s="11" t="e">
        <f>_xlfn.IFNA(VLOOKUP($E1108, Individual_Pitching___Dashboard[], 20, FALSE), VLOOKUP($C1108,Team_Pitching___Advanced[[Team]:[xFIP]],19,FALSE))</f>
        <v>#N/A</v>
      </c>
      <c r="AN1108" s="11" t="e">
        <f>_xlfn.IFNA(VLOOKUP($E1108,Individual_Pitching___Advanced[],21,FALSE),VLOOKUP($C1108,Team_Pitching___Advanced[[Team]:[SIERA]],20,FALSE))</f>
        <v>#N/A</v>
      </c>
      <c r="AO1108" s="11" t="e">
        <f>VLOOKUP($C1108, 'Team Per G'!$A$2:$G$31, 7, FALSE)</f>
        <v>#N/A</v>
      </c>
      <c r="AP1108" s="11" t="e">
        <f>VLOOKUP($C1108, 'FanGraphs - Team WAR Projected'!$B$2:$E$31, 3, FALSE)/162</f>
        <v>#N/A</v>
      </c>
      <c r="AQ1108" s="11" t="e">
        <f t="shared" si="208"/>
        <v>#N/A</v>
      </c>
      <c r="AR1108" s="11" t="e">
        <f>VLOOKUP($C1108, Team_Pitching___Advanced[[Team]:[xFIP]], 19,FALSE)</f>
        <v>#N/A</v>
      </c>
      <c r="AS1108" s="11" t="e">
        <f>VLOOKUP($C1108, Team_Pitching___Advanced[], 20, FALSE)</f>
        <v>#N/A</v>
      </c>
      <c r="AT1108" s="11" t="e">
        <f>VLOOKUP($C1108, Team_Batting___Dashboard[[Team]:[wOBA]], 16, FALSE)</f>
        <v>#N/A</v>
      </c>
      <c r="AU1108" s="11" t="e">
        <f>VLOOKUP($C1108, Team_Batting___Advanced[[Team]:[OPS]], 9, FALSE)</f>
        <v>#N/A</v>
      </c>
      <c r="AV1108" s="11" t="e">
        <f>VLOOKUP($C1108, Team_Batting___Advanced[], 19, FALSE)</f>
        <v>#N/A</v>
      </c>
      <c r="AW1108" s="11" t="e">
        <f>VLOOKUP($C1108, 'Team Per G'!$A$2:$G$31, 3, FALSE)</f>
        <v>#N/A</v>
      </c>
      <c r="AX1108" s="11" t="e">
        <f>VLOOKUP($C1108, 'Team Per G'!$A$2:$G$31, 5, FALSE)</f>
        <v>#N/A</v>
      </c>
      <c r="AY1108" s="11" t="e">
        <f>VLOOKUP($C1108, 'Team Per G'!$A$2:$G$31, 4, FALSE)</f>
        <v>#N/A</v>
      </c>
      <c r="AZ1108" s="11" t="e">
        <f>VLOOKUP($C1108, Team_Batting___Dashboard[], 22, FALSE)/$AH1108</f>
        <v>#N/A</v>
      </c>
      <c r="BA1108" s="11" t="e">
        <f>VLOOKUP($C1108, 'FanGraphs - Team WAR Projected'!$B$2:$E$31, 4, FALSE)/162</f>
        <v>#N/A</v>
      </c>
      <c r="BB1108" s="11" t="e">
        <f t="shared" si="209"/>
        <v>#N/A</v>
      </c>
      <c r="BC1108" s="11" t="e">
        <f>VLOOKUP($C1108, FanGraphs_Standings[[Abbreviation]:[2024 Year to Date RS/G]], 6, FALSE)/$AH1108</f>
        <v>#N/A</v>
      </c>
      <c r="BD1108" s="11" t="e">
        <f>VLOOKUP($C1108, FanGraphs_Standings[[Abbreviation]:[2024 Projected Full Season RDif]], 19, FALSE)/162</f>
        <v>#N/A</v>
      </c>
      <c r="BE1108" s="11" t="e">
        <f t="shared" si="210"/>
        <v>#N/A</v>
      </c>
      <c r="BF1108" s="11" t="e">
        <f>VLOOKUP($C1108, FanGraphs_Standings[[Abbreviation]:[2024 Projected Full Season RDif]], 5, FALSE)</f>
        <v>#N/A</v>
      </c>
      <c r="BG1108" s="11" t="e">
        <f>VLOOKUP($C1108, FanGraphs_Standings[[Abbreviation]:[2024 Projected Full Season W%]], 18, FALSE)</f>
        <v>#N/A</v>
      </c>
      <c r="BH1108" s="11" t="e">
        <f t="shared" si="211"/>
        <v>#N/A</v>
      </c>
      <c r="BI1108" s="11" t="e">
        <f>VLOOKUP($C1108, 'Home Field Adv'!$A$2:$K$31, 11, FALSE)</f>
        <v>#N/A</v>
      </c>
      <c r="BL1108" s="12" t="str">
        <f t="shared" si="212"/>
        <v/>
      </c>
      <c r="BM1108" s="12" t="str">
        <f t="shared" si="202"/>
        <v/>
      </c>
      <c r="BN1108" s="12" t="str">
        <f t="shared" si="213"/>
        <v/>
      </c>
    </row>
    <row r="1109" spans="6:66" x14ac:dyDescent="0.45">
      <c r="F1109" s="11" t="e">
        <f>VLOOKUP($B1109, FanGraphs_Standings[[Abbreviation]:[2024 Year to Date G]], 2, FALSE)</f>
        <v>#N/A</v>
      </c>
      <c r="G1109" s="11" t="e">
        <f>_xlfn.IFNA(VLOOKUP($D1109, 'SP Per G'!$A$2:$D$1385, 3, FALSE),M1109)</f>
        <v>#N/A</v>
      </c>
      <c r="H1109" s="11" t="e">
        <f>IF(AND(ISNA(VLOOKUP($D1109, 'SP Per G'!$A$2:$D$1385, 4, FALSE)), ISTEXT($D1109)), G1109,IF(ISNA(VLOOKUP($D1109, 'SP Per G'!$A$2:$D$1385, 4, FALSE)), M1109, VLOOKUP($D1109, 'SP Per G'!$A$2:$D$1385, 4, FALSE)))</f>
        <v>#N/A</v>
      </c>
      <c r="I1109" s="11" t="e">
        <f t="shared" si="203"/>
        <v>#N/A</v>
      </c>
      <c r="J1109" s="11" t="e">
        <f>_xlfn.IFNA(VLOOKUP($D1109,Individual_Pitching___Dashboard[],18,FALSE),VLOOKUP(B1109,Team_Pitching___Dashboard[[Team]:[ERA]],17,FALSE))</f>
        <v>#N/A</v>
      </c>
      <c r="K1109" s="11" t="e">
        <f>_xlfn.IFNA(VLOOKUP($D1109, Individual_Pitching___Dashboard[], 20, FALSE), VLOOKUP(B1109,Team_Pitching___Dashboard[[Team]:[xFIP]],20,FALSE))</f>
        <v>#N/A</v>
      </c>
      <c r="L1109" s="11" t="e">
        <f>_xlfn.IFNA(VLOOKUP($D1109, Individual_Pitching___Advanced[], 21,FALSE), VLOOKUP(B1109, Team_Pitching___Advanced[], 20, FALSE))</f>
        <v>#N/A</v>
      </c>
      <c r="M1109" s="11" t="e">
        <f>VLOOKUP($B1109, 'Team Per G'!$A$2:$G$31, 7, FALSE)</f>
        <v>#N/A</v>
      </c>
      <c r="N1109" s="11" t="e">
        <f>VLOOKUP($B1109, 'FanGraphs - Team WAR Projected'!$B$2:$E$31, 3, FALSE)/162</f>
        <v>#N/A</v>
      </c>
      <c r="O1109" s="11" t="e">
        <f t="shared" si="204"/>
        <v>#N/A</v>
      </c>
      <c r="P1109" s="11" t="e">
        <f>VLOOKUP($B1109, Team_Pitching___Advanced[[Team]:[xFIP]], 19,FALSE)</f>
        <v>#N/A</v>
      </c>
      <c r="Q1109" s="11" t="e">
        <f>VLOOKUP($B1109, Team_Pitching___Advanced[], 20, FALSE)</f>
        <v>#N/A</v>
      </c>
      <c r="R1109" s="11" t="e">
        <f>VLOOKUP($B1109, Team_Batting___Dashboard[[Team]:[wOBA]], 16, FALSE)</f>
        <v>#N/A</v>
      </c>
      <c r="S1109" s="11" t="e">
        <f>VLOOKUP($B1109, Team_Batting___Advanced[[Team]:[OPS]], 9, FALSE)</f>
        <v>#N/A</v>
      </c>
      <c r="T1109" s="11" t="e">
        <f>VLOOKUP($B1109, Team_Batting___Advanced[], 19, FALSE)</f>
        <v>#N/A</v>
      </c>
      <c r="U1109" s="11" t="e">
        <f>VLOOKUP($B1109, 'Team Per G'!$A$2:$G$31, 3, FALSE)</f>
        <v>#N/A</v>
      </c>
      <c r="V1109" s="11" t="e">
        <f>VLOOKUP($B1109, 'Team Per G'!$A$2:$G$31, 5, FALSE)</f>
        <v>#N/A</v>
      </c>
      <c r="W1109" s="11" t="e">
        <f>VLOOKUP($B1109, 'Team Per G'!$A$2:$G$31, 4, FALSE)</f>
        <v>#N/A</v>
      </c>
      <c r="X1109" s="11" t="e">
        <f>VLOOKUP($B1109, Team_Batting___Dashboard[], 22, FALSE)/$F1109</f>
        <v>#N/A</v>
      </c>
      <c r="Y1109" s="11" t="e">
        <f>VLOOKUP($B1109, 'FanGraphs - Team WAR Projected'!$B$2:$E$31, 4, FALSE)/162</f>
        <v>#N/A</v>
      </c>
      <c r="Z1109" s="11" t="e">
        <f t="shared" si="205"/>
        <v>#N/A</v>
      </c>
      <c r="AA1109" s="11" t="e">
        <f>VLOOKUP($B1109, FanGraphs_Standings[[Abbreviation]:[2024 Year to Date RS/G]], 6, FALSE)/$F1109</f>
        <v>#N/A</v>
      </c>
      <c r="AB1109" s="11" t="e">
        <f>VLOOKUP($B1109, FanGraphs_Standings[[Abbreviation]:[2024 Projected Full Season RDif]], 19, FALSE)/162</f>
        <v>#N/A</v>
      </c>
      <c r="AC1109" s="11" t="e">
        <f t="shared" si="214"/>
        <v>#N/A</v>
      </c>
      <c r="AD1109" s="11" t="e">
        <f>VLOOKUP($B1109, FanGraphs_Standings[[Abbreviation]:[2024 Projected Full Season RDif]], 5, FALSE)</f>
        <v>#N/A</v>
      </c>
      <c r="AE1109" s="11" t="e">
        <f>VLOOKUP($B1109, FanGraphs_Standings[[Abbreviation]:[2024 Projected Full Season W%]], 18, FALSE)</f>
        <v>#N/A</v>
      </c>
      <c r="AF1109" s="11" t="e">
        <f t="shared" si="206"/>
        <v>#N/A</v>
      </c>
      <c r="AG1109" s="11" t="e">
        <f>VLOOKUP($B1109, 'Home Field Adv'!$A$2:$I$31, 9, FALSE)</f>
        <v>#N/A</v>
      </c>
      <c r="AH1109" s="11" t="e">
        <f>VLOOKUP($C1109, FanGraphs_Standings[[Abbreviation]:[2024 Year to Date G]], 2, FALSE)</f>
        <v>#N/A</v>
      </c>
      <c r="AI1109" s="11" t="e">
        <f>_xlfn.IFNA(VLOOKUP($E1109, 'SP Per G'!$A$2:$D$1385, 3, FALSE), AO1109)</f>
        <v>#N/A</v>
      </c>
      <c r="AJ1109" s="11" t="e">
        <f>IF(AND(ISNA(VLOOKUP($E1109, 'SP Per G'!$A$2:$D$1385, 4, FALSE)), ISTEXT($E1109)), AI1109,IF(ISNA(VLOOKUP($E1109, 'SP Per G'!$A$2:$D$1385, 4, FALSE)), AO1109, VLOOKUP($E1109, 'SP Per G'!$A$2:$D$1385, 4, FALSE)))</f>
        <v>#N/A</v>
      </c>
      <c r="AK1109" s="11" t="e">
        <f t="shared" si="207"/>
        <v>#N/A</v>
      </c>
      <c r="AL1109" s="11" t="e">
        <f>_xlfn.IFNA(VLOOKUP($E1109, Individual_Pitching___Dashboard[], 18, FALSE), VLOOKUP($C1109,Team_Pitching___Advanced[[Team]:[SIERA]],16,FALSE))</f>
        <v>#N/A</v>
      </c>
      <c r="AM1109" s="11" t="e">
        <f>_xlfn.IFNA(VLOOKUP($E1109, Individual_Pitching___Dashboard[], 20, FALSE), VLOOKUP($C1109,Team_Pitching___Advanced[[Team]:[xFIP]],19,FALSE))</f>
        <v>#N/A</v>
      </c>
      <c r="AN1109" s="11" t="e">
        <f>_xlfn.IFNA(VLOOKUP($E1109,Individual_Pitching___Advanced[],21,FALSE),VLOOKUP($C1109,Team_Pitching___Advanced[[Team]:[SIERA]],20,FALSE))</f>
        <v>#N/A</v>
      </c>
      <c r="AO1109" s="11" t="e">
        <f>VLOOKUP($C1109, 'Team Per G'!$A$2:$G$31, 7, FALSE)</f>
        <v>#N/A</v>
      </c>
      <c r="AP1109" s="11" t="e">
        <f>VLOOKUP($C1109, 'FanGraphs - Team WAR Projected'!$B$2:$E$31, 3, FALSE)/162</f>
        <v>#N/A</v>
      </c>
      <c r="AQ1109" s="11" t="e">
        <f t="shared" si="208"/>
        <v>#N/A</v>
      </c>
      <c r="AR1109" s="11" t="e">
        <f>VLOOKUP($C1109, Team_Pitching___Advanced[[Team]:[xFIP]], 19,FALSE)</f>
        <v>#N/A</v>
      </c>
      <c r="AS1109" s="11" t="e">
        <f>VLOOKUP($C1109, Team_Pitching___Advanced[], 20, FALSE)</f>
        <v>#N/A</v>
      </c>
      <c r="AT1109" s="11" t="e">
        <f>VLOOKUP($C1109, Team_Batting___Dashboard[[Team]:[wOBA]], 16, FALSE)</f>
        <v>#N/A</v>
      </c>
      <c r="AU1109" s="11" t="e">
        <f>VLOOKUP($C1109, Team_Batting___Advanced[[Team]:[OPS]], 9, FALSE)</f>
        <v>#N/A</v>
      </c>
      <c r="AV1109" s="11" t="e">
        <f>VLOOKUP($C1109, Team_Batting___Advanced[], 19, FALSE)</f>
        <v>#N/A</v>
      </c>
      <c r="AW1109" s="11" t="e">
        <f>VLOOKUP($C1109, 'Team Per G'!$A$2:$G$31, 3, FALSE)</f>
        <v>#N/A</v>
      </c>
      <c r="AX1109" s="11" t="e">
        <f>VLOOKUP($C1109, 'Team Per G'!$A$2:$G$31, 5, FALSE)</f>
        <v>#N/A</v>
      </c>
      <c r="AY1109" s="11" t="e">
        <f>VLOOKUP($C1109, 'Team Per G'!$A$2:$G$31, 4, FALSE)</f>
        <v>#N/A</v>
      </c>
      <c r="AZ1109" s="11" t="e">
        <f>VLOOKUP($C1109, Team_Batting___Dashboard[], 22, FALSE)/$AH1109</f>
        <v>#N/A</v>
      </c>
      <c r="BA1109" s="11" t="e">
        <f>VLOOKUP($C1109, 'FanGraphs - Team WAR Projected'!$B$2:$E$31, 4, FALSE)/162</f>
        <v>#N/A</v>
      </c>
      <c r="BB1109" s="11" t="e">
        <f t="shared" si="209"/>
        <v>#N/A</v>
      </c>
      <c r="BC1109" s="11" t="e">
        <f>VLOOKUP($C1109, FanGraphs_Standings[[Abbreviation]:[2024 Year to Date RS/G]], 6, FALSE)/$AH1109</f>
        <v>#N/A</v>
      </c>
      <c r="BD1109" s="11" t="e">
        <f>VLOOKUP($C1109, FanGraphs_Standings[[Abbreviation]:[2024 Projected Full Season RDif]], 19, FALSE)/162</f>
        <v>#N/A</v>
      </c>
      <c r="BE1109" s="11" t="e">
        <f t="shared" si="210"/>
        <v>#N/A</v>
      </c>
      <c r="BF1109" s="11" t="e">
        <f>VLOOKUP($C1109, FanGraphs_Standings[[Abbreviation]:[2024 Projected Full Season RDif]], 5, FALSE)</f>
        <v>#N/A</v>
      </c>
      <c r="BG1109" s="11" t="e">
        <f>VLOOKUP($C1109, FanGraphs_Standings[[Abbreviation]:[2024 Projected Full Season W%]], 18, FALSE)</f>
        <v>#N/A</v>
      </c>
      <c r="BH1109" s="11" t="e">
        <f t="shared" si="211"/>
        <v>#N/A</v>
      </c>
      <c r="BI1109" s="11" t="e">
        <f>VLOOKUP($C1109, 'Home Field Adv'!$A$2:$K$31, 11, FALSE)</f>
        <v>#N/A</v>
      </c>
      <c r="BL1109" s="12" t="str">
        <f t="shared" si="212"/>
        <v/>
      </c>
      <c r="BM1109" s="12" t="str">
        <f t="shared" si="202"/>
        <v/>
      </c>
      <c r="BN1109" s="12" t="str">
        <f t="shared" si="213"/>
        <v/>
      </c>
    </row>
    <row r="1110" spans="6:66" x14ac:dyDescent="0.45">
      <c r="F1110" s="11" t="e">
        <f>VLOOKUP($B1110, FanGraphs_Standings[[Abbreviation]:[2024 Year to Date G]], 2, FALSE)</f>
        <v>#N/A</v>
      </c>
      <c r="G1110" s="11" t="e">
        <f>_xlfn.IFNA(VLOOKUP($D1110, 'SP Per G'!$A$2:$D$1385, 3, FALSE),M1110)</f>
        <v>#N/A</v>
      </c>
      <c r="H1110" s="11" t="e">
        <f>IF(AND(ISNA(VLOOKUP($D1110, 'SP Per G'!$A$2:$D$1385, 4, FALSE)), ISTEXT($D1110)), G1110,IF(ISNA(VLOOKUP($D1110, 'SP Per G'!$A$2:$D$1385, 4, FALSE)), M1110, VLOOKUP($D1110, 'SP Per G'!$A$2:$D$1385, 4, FALSE)))</f>
        <v>#N/A</v>
      </c>
      <c r="I1110" s="11" t="e">
        <f t="shared" si="203"/>
        <v>#N/A</v>
      </c>
      <c r="J1110" s="11" t="e">
        <f>_xlfn.IFNA(VLOOKUP($D1110,Individual_Pitching___Dashboard[],18,FALSE),VLOOKUP(B1110,Team_Pitching___Dashboard[[Team]:[ERA]],17,FALSE))</f>
        <v>#N/A</v>
      </c>
      <c r="K1110" s="11" t="e">
        <f>_xlfn.IFNA(VLOOKUP($D1110, Individual_Pitching___Dashboard[], 20, FALSE), VLOOKUP(B1110,Team_Pitching___Dashboard[[Team]:[xFIP]],20,FALSE))</f>
        <v>#N/A</v>
      </c>
      <c r="L1110" s="11" t="e">
        <f>_xlfn.IFNA(VLOOKUP($D1110, Individual_Pitching___Advanced[], 21,FALSE), VLOOKUP(B1110, Team_Pitching___Advanced[], 20, FALSE))</f>
        <v>#N/A</v>
      </c>
      <c r="M1110" s="11" t="e">
        <f>VLOOKUP($B1110, 'Team Per G'!$A$2:$G$31, 7, FALSE)</f>
        <v>#N/A</v>
      </c>
      <c r="N1110" s="11" t="e">
        <f>VLOOKUP($B1110, 'FanGraphs - Team WAR Projected'!$B$2:$E$31, 3, FALSE)/162</f>
        <v>#N/A</v>
      </c>
      <c r="O1110" s="11" t="e">
        <f t="shared" si="204"/>
        <v>#N/A</v>
      </c>
      <c r="P1110" s="11" t="e">
        <f>VLOOKUP($B1110, Team_Pitching___Advanced[[Team]:[xFIP]], 19,FALSE)</f>
        <v>#N/A</v>
      </c>
      <c r="Q1110" s="11" t="e">
        <f>VLOOKUP($B1110, Team_Pitching___Advanced[], 20, FALSE)</f>
        <v>#N/A</v>
      </c>
      <c r="R1110" s="11" t="e">
        <f>VLOOKUP($B1110, Team_Batting___Dashboard[[Team]:[wOBA]], 16, FALSE)</f>
        <v>#N/A</v>
      </c>
      <c r="S1110" s="11" t="e">
        <f>VLOOKUP($B1110, Team_Batting___Advanced[[Team]:[OPS]], 9, FALSE)</f>
        <v>#N/A</v>
      </c>
      <c r="T1110" s="11" t="e">
        <f>VLOOKUP($B1110, Team_Batting___Advanced[], 19, FALSE)</f>
        <v>#N/A</v>
      </c>
      <c r="U1110" s="11" t="e">
        <f>VLOOKUP($B1110, 'Team Per G'!$A$2:$G$31, 3, FALSE)</f>
        <v>#N/A</v>
      </c>
      <c r="V1110" s="11" t="e">
        <f>VLOOKUP($B1110, 'Team Per G'!$A$2:$G$31, 5, FALSE)</f>
        <v>#N/A</v>
      </c>
      <c r="W1110" s="11" t="e">
        <f>VLOOKUP($B1110, 'Team Per G'!$A$2:$G$31, 4, FALSE)</f>
        <v>#N/A</v>
      </c>
      <c r="X1110" s="11" t="e">
        <f>VLOOKUP($B1110, Team_Batting___Dashboard[], 22, FALSE)/$F1110</f>
        <v>#N/A</v>
      </c>
      <c r="Y1110" s="11" t="e">
        <f>VLOOKUP($B1110, 'FanGraphs - Team WAR Projected'!$B$2:$E$31, 4, FALSE)/162</f>
        <v>#N/A</v>
      </c>
      <c r="Z1110" s="11" t="e">
        <f t="shared" si="205"/>
        <v>#N/A</v>
      </c>
      <c r="AA1110" s="11" t="e">
        <f>VLOOKUP($B1110, FanGraphs_Standings[[Abbreviation]:[2024 Year to Date RS/G]], 6, FALSE)/$F1110</f>
        <v>#N/A</v>
      </c>
      <c r="AB1110" s="11" t="e">
        <f>VLOOKUP($B1110, FanGraphs_Standings[[Abbreviation]:[2024 Projected Full Season RDif]], 19, FALSE)/162</f>
        <v>#N/A</v>
      </c>
      <c r="AC1110" s="11" t="e">
        <f t="shared" si="214"/>
        <v>#N/A</v>
      </c>
      <c r="AD1110" s="11" t="e">
        <f>VLOOKUP($B1110, FanGraphs_Standings[[Abbreviation]:[2024 Projected Full Season RDif]], 5, FALSE)</f>
        <v>#N/A</v>
      </c>
      <c r="AE1110" s="11" t="e">
        <f>VLOOKUP($B1110, FanGraphs_Standings[[Abbreviation]:[2024 Projected Full Season W%]], 18, FALSE)</f>
        <v>#N/A</v>
      </c>
      <c r="AF1110" s="11" t="e">
        <f t="shared" si="206"/>
        <v>#N/A</v>
      </c>
      <c r="AG1110" s="11" t="e">
        <f>VLOOKUP($B1110, 'Home Field Adv'!$A$2:$I$31, 9, FALSE)</f>
        <v>#N/A</v>
      </c>
      <c r="AH1110" s="11" t="e">
        <f>VLOOKUP($C1110, FanGraphs_Standings[[Abbreviation]:[2024 Year to Date G]], 2, FALSE)</f>
        <v>#N/A</v>
      </c>
      <c r="AI1110" s="11" t="e">
        <f>_xlfn.IFNA(VLOOKUP($E1110, 'SP Per G'!$A$2:$D$1385, 3, FALSE), AO1110)</f>
        <v>#N/A</v>
      </c>
      <c r="AJ1110" s="11" t="e">
        <f>IF(AND(ISNA(VLOOKUP($E1110, 'SP Per G'!$A$2:$D$1385, 4, FALSE)), ISTEXT($E1110)), AI1110,IF(ISNA(VLOOKUP($E1110, 'SP Per G'!$A$2:$D$1385, 4, FALSE)), AO1110, VLOOKUP($E1110, 'SP Per G'!$A$2:$D$1385, 4, FALSE)))</f>
        <v>#N/A</v>
      </c>
      <c r="AK1110" s="11" t="e">
        <f t="shared" si="207"/>
        <v>#N/A</v>
      </c>
      <c r="AL1110" s="11" t="e">
        <f>_xlfn.IFNA(VLOOKUP($E1110, Individual_Pitching___Dashboard[], 18, FALSE), VLOOKUP($C1110,Team_Pitching___Advanced[[Team]:[SIERA]],16,FALSE))</f>
        <v>#N/A</v>
      </c>
      <c r="AM1110" s="11" t="e">
        <f>_xlfn.IFNA(VLOOKUP($E1110, Individual_Pitching___Dashboard[], 20, FALSE), VLOOKUP($C1110,Team_Pitching___Advanced[[Team]:[xFIP]],19,FALSE))</f>
        <v>#N/A</v>
      </c>
      <c r="AN1110" s="11" t="e">
        <f>_xlfn.IFNA(VLOOKUP($E1110,Individual_Pitching___Advanced[],21,FALSE),VLOOKUP($C1110,Team_Pitching___Advanced[[Team]:[SIERA]],20,FALSE))</f>
        <v>#N/A</v>
      </c>
      <c r="AO1110" s="11" t="e">
        <f>VLOOKUP($C1110, 'Team Per G'!$A$2:$G$31, 7, FALSE)</f>
        <v>#N/A</v>
      </c>
      <c r="AP1110" s="11" t="e">
        <f>VLOOKUP($C1110, 'FanGraphs - Team WAR Projected'!$B$2:$E$31, 3, FALSE)/162</f>
        <v>#N/A</v>
      </c>
      <c r="AQ1110" s="11" t="e">
        <f t="shared" si="208"/>
        <v>#N/A</v>
      </c>
      <c r="AR1110" s="11" t="e">
        <f>VLOOKUP($C1110, Team_Pitching___Advanced[[Team]:[xFIP]], 19,FALSE)</f>
        <v>#N/A</v>
      </c>
      <c r="AS1110" s="11" t="e">
        <f>VLOOKUP($C1110, Team_Pitching___Advanced[], 20, FALSE)</f>
        <v>#N/A</v>
      </c>
      <c r="AT1110" s="11" t="e">
        <f>VLOOKUP($C1110, Team_Batting___Dashboard[[Team]:[wOBA]], 16, FALSE)</f>
        <v>#N/A</v>
      </c>
      <c r="AU1110" s="11" t="e">
        <f>VLOOKUP($C1110, Team_Batting___Advanced[[Team]:[OPS]], 9, FALSE)</f>
        <v>#N/A</v>
      </c>
      <c r="AV1110" s="11" t="e">
        <f>VLOOKUP($C1110, Team_Batting___Advanced[], 19, FALSE)</f>
        <v>#N/A</v>
      </c>
      <c r="AW1110" s="11" t="e">
        <f>VLOOKUP($C1110, 'Team Per G'!$A$2:$G$31, 3, FALSE)</f>
        <v>#N/A</v>
      </c>
      <c r="AX1110" s="11" t="e">
        <f>VLOOKUP($C1110, 'Team Per G'!$A$2:$G$31, 5, FALSE)</f>
        <v>#N/A</v>
      </c>
      <c r="AY1110" s="11" t="e">
        <f>VLOOKUP($C1110, 'Team Per G'!$A$2:$G$31, 4, FALSE)</f>
        <v>#N/A</v>
      </c>
      <c r="AZ1110" s="11" t="e">
        <f>VLOOKUP($C1110, Team_Batting___Dashboard[], 22, FALSE)/$AH1110</f>
        <v>#N/A</v>
      </c>
      <c r="BA1110" s="11" t="e">
        <f>VLOOKUP($C1110, 'FanGraphs - Team WAR Projected'!$B$2:$E$31, 4, FALSE)/162</f>
        <v>#N/A</v>
      </c>
      <c r="BB1110" s="11" t="e">
        <f t="shared" si="209"/>
        <v>#N/A</v>
      </c>
      <c r="BC1110" s="11" t="e">
        <f>VLOOKUP($C1110, FanGraphs_Standings[[Abbreviation]:[2024 Year to Date RS/G]], 6, FALSE)/$AH1110</f>
        <v>#N/A</v>
      </c>
      <c r="BD1110" s="11" t="e">
        <f>VLOOKUP($C1110, FanGraphs_Standings[[Abbreviation]:[2024 Projected Full Season RDif]], 19, FALSE)/162</f>
        <v>#N/A</v>
      </c>
      <c r="BE1110" s="11" t="e">
        <f t="shared" si="210"/>
        <v>#N/A</v>
      </c>
      <c r="BF1110" s="11" t="e">
        <f>VLOOKUP($C1110, FanGraphs_Standings[[Abbreviation]:[2024 Projected Full Season RDif]], 5, FALSE)</f>
        <v>#N/A</v>
      </c>
      <c r="BG1110" s="11" t="e">
        <f>VLOOKUP($C1110, FanGraphs_Standings[[Abbreviation]:[2024 Projected Full Season W%]], 18, FALSE)</f>
        <v>#N/A</v>
      </c>
      <c r="BH1110" s="11" t="e">
        <f t="shared" si="211"/>
        <v>#N/A</v>
      </c>
      <c r="BI1110" s="11" t="e">
        <f>VLOOKUP($C1110, 'Home Field Adv'!$A$2:$K$31, 11, FALSE)</f>
        <v>#N/A</v>
      </c>
      <c r="BL1110" s="12" t="str">
        <f t="shared" si="212"/>
        <v/>
      </c>
      <c r="BM1110" s="12" t="str">
        <f t="shared" si="202"/>
        <v/>
      </c>
      <c r="BN1110" s="12" t="str">
        <f t="shared" si="213"/>
        <v/>
      </c>
    </row>
    <row r="1111" spans="6:66" x14ac:dyDescent="0.45">
      <c r="F1111" s="11" t="e">
        <f>VLOOKUP($B1111, FanGraphs_Standings[[Abbreviation]:[2024 Year to Date G]], 2, FALSE)</f>
        <v>#N/A</v>
      </c>
      <c r="G1111" s="11" t="e">
        <f>_xlfn.IFNA(VLOOKUP($D1111, 'SP Per G'!$A$2:$D$1385, 3, FALSE),M1111)</f>
        <v>#N/A</v>
      </c>
      <c r="H1111" s="11" t="e">
        <f>IF(AND(ISNA(VLOOKUP($D1111, 'SP Per G'!$A$2:$D$1385, 4, FALSE)), ISTEXT($D1111)), G1111,IF(ISNA(VLOOKUP($D1111, 'SP Per G'!$A$2:$D$1385, 4, FALSE)), M1111, VLOOKUP($D1111, 'SP Per G'!$A$2:$D$1385, 4, FALSE)))</f>
        <v>#N/A</v>
      </c>
      <c r="I1111" s="11" t="e">
        <f t="shared" si="203"/>
        <v>#N/A</v>
      </c>
      <c r="J1111" s="11" t="e">
        <f>_xlfn.IFNA(VLOOKUP($D1111,Individual_Pitching___Dashboard[],18,FALSE),VLOOKUP(B1111,Team_Pitching___Dashboard[[Team]:[ERA]],17,FALSE))</f>
        <v>#N/A</v>
      </c>
      <c r="K1111" s="11" t="e">
        <f>_xlfn.IFNA(VLOOKUP($D1111, Individual_Pitching___Dashboard[], 20, FALSE), VLOOKUP(B1111,Team_Pitching___Dashboard[[Team]:[xFIP]],20,FALSE))</f>
        <v>#N/A</v>
      </c>
      <c r="L1111" s="11" t="e">
        <f>_xlfn.IFNA(VLOOKUP($D1111, Individual_Pitching___Advanced[], 21,FALSE), VLOOKUP(B1111, Team_Pitching___Advanced[], 20, FALSE))</f>
        <v>#N/A</v>
      </c>
      <c r="M1111" s="11" t="e">
        <f>VLOOKUP($B1111, 'Team Per G'!$A$2:$G$31, 7, FALSE)</f>
        <v>#N/A</v>
      </c>
      <c r="N1111" s="11" t="e">
        <f>VLOOKUP($B1111, 'FanGraphs - Team WAR Projected'!$B$2:$E$31, 3, FALSE)/162</f>
        <v>#N/A</v>
      </c>
      <c r="O1111" s="11" t="e">
        <f t="shared" si="204"/>
        <v>#N/A</v>
      </c>
      <c r="P1111" s="11" t="e">
        <f>VLOOKUP($B1111, Team_Pitching___Advanced[[Team]:[xFIP]], 19,FALSE)</f>
        <v>#N/A</v>
      </c>
      <c r="Q1111" s="11" t="e">
        <f>VLOOKUP($B1111, Team_Pitching___Advanced[], 20, FALSE)</f>
        <v>#N/A</v>
      </c>
      <c r="R1111" s="11" t="e">
        <f>VLOOKUP($B1111, Team_Batting___Dashboard[[Team]:[wOBA]], 16, FALSE)</f>
        <v>#N/A</v>
      </c>
      <c r="S1111" s="11" t="e">
        <f>VLOOKUP($B1111, Team_Batting___Advanced[[Team]:[OPS]], 9, FALSE)</f>
        <v>#N/A</v>
      </c>
      <c r="T1111" s="11" t="e">
        <f>VLOOKUP($B1111, Team_Batting___Advanced[], 19, FALSE)</f>
        <v>#N/A</v>
      </c>
      <c r="U1111" s="11" t="e">
        <f>VLOOKUP($B1111, 'Team Per G'!$A$2:$G$31, 3, FALSE)</f>
        <v>#N/A</v>
      </c>
      <c r="V1111" s="11" t="e">
        <f>VLOOKUP($B1111, 'Team Per G'!$A$2:$G$31, 5, FALSE)</f>
        <v>#N/A</v>
      </c>
      <c r="W1111" s="11" t="e">
        <f>VLOOKUP($B1111, 'Team Per G'!$A$2:$G$31, 4, FALSE)</f>
        <v>#N/A</v>
      </c>
      <c r="X1111" s="11" t="e">
        <f>VLOOKUP($B1111, Team_Batting___Dashboard[], 22, FALSE)/$F1111</f>
        <v>#N/A</v>
      </c>
      <c r="Y1111" s="11" t="e">
        <f>VLOOKUP($B1111, 'FanGraphs - Team WAR Projected'!$B$2:$E$31, 4, FALSE)/162</f>
        <v>#N/A</v>
      </c>
      <c r="Z1111" s="11" t="e">
        <f t="shared" si="205"/>
        <v>#N/A</v>
      </c>
      <c r="AA1111" s="11" t="e">
        <f>VLOOKUP($B1111, FanGraphs_Standings[[Abbreviation]:[2024 Year to Date RS/G]], 6, FALSE)/$F1111</f>
        <v>#N/A</v>
      </c>
      <c r="AB1111" s="11" t="e">
        <f>VLOOKUP($B1111, FanGraphs_Standings[[Abbreviation]:[2024 Projected Full Season RDif]], 19, FALSE)/162</f>
        <v>#N/A</v>
      </c>
      <c r="AC1111" s="11" t="e">
        <f t="shared" si="214"/>
        <v>#N/A</v>
      </c>
      <c r="AD1111" s="11" t="e">
        <f>VLOOKUP($B1111, FanGraphs_Standings[[Abbreviation]:[2024 Projected Full Season RDif]], 5, FALSE)</f>
        <v>#N/A</v>
      </c>
      <c r="AE1111" s="11" t="e">
        <f>VLOOKUP($B1111, FanGraphs_Standings[[Abbreviation]:[2024 Projected Full Season W%]], 18, FALSE)</f>
        <v>#N/A</v>
      </c>
      <c r="AF1111" s="11" t="e">
        <f t="shared" si="206"/>
        <v>#N/A</v>
      </c>
      <c r="AG1111" s="11" t="e">
        <f>VLOOKUP($B1111, 'Home Field Adv'!$A$2:$I$31, 9, FALSE)</f>
        <v>#N/A</v>
      </c>
      <c r="AH1111" s="11" t="e">
        <f>VLOOKUP($C1111, FanGraphs_Standings[[Abbreviation]:[2024 Year to Date G]], 2, FALSE)</f>
        <v>#N/A</v>
      </c>
      <c r="AI1111" s="11" t="e">
        <f>_xlfn.IFNA(VLOOKUP($E1111, 'SP Per G'!$A$2:$D$1385, 3, FALSE), AO1111)</f>
        <v>#N/A</v>
      </c>
      <c r="AJ1111" s="11" t="e">
        <f>IF(AND(ISNA(VLOOKUP($E1111, 'SP Per G'!$A$2:$D$1385, 4, FALSE)), ISTEXT($E1111)), AI1111,IF(ISNA(VLOOKUP($E1111, 'SP Per G'!$A$2:$D$1385, 4, FALSE)), AO1111, VLOOKUP($E1111, 'SP Per G'!$A$2:$D$1385, 4, FALSE)))</f>
        <v>#N/A</v>
      </c>
      <c r="AK1111" s="11" t="e">
        <f t="shared" si="207"/>
        <v>#N/A</v>
      </c>
      <c r="AL1111" s="11" t="e">
        <f>_xlfn.IFNA(VLOOKUP($E1111, Individual_Pitching___Dashboard[], 18, FALSE), VLOOKUP($C1111,Team_Pitching___Advanced[[Team]:[SIERA]],16,FALSE))</f>
        <v>#N/A</v>
      </c>
      <c r="AM1111" s="11" t="e">
        <f>_xlfn.IFNA(VLOOKUP($E1111, Individual_Pitching___Dashboard[], 20, FALSE), VLOOKUP($C1111,Team_Pitching___Advanced[[Team]:[xFIP]],19,FALSE))</f>
        <v>#N/A</v>
      </c>
      <c r="AN1111" s="11" t="e">
        <f>_xlfn.IFNA(VLOOKUP($E1111,Individual_Pitching___Advanced[],21,FALSE),VLOOKUP($C1111,Team_Pitching___Advanced[[Team]:[SIERA]],20,FALSE))</f>
        <v>#N/A</v>
      </c>
      <c r="AO1111" s="11" t="e">
        <f>VLOOKUP($C1111, 'Team Per G'!$A$2:$G$31, 7, FALSE)</f>
        <v>#N/A</v>
      </c>
      <c r="AP1111" s="11" t="e">
        <f>VLOOKUP($C1111, 'FanGraphs - Team WAR Projected'!$B$2:$E$31, 3, FALSE)/162</f>
        <v>#N/A</v>
      </c>
      <c r="AQ1111" s="11" t="e">
        <f t="shared" si="208"/>
        <v>#N/A</v>
      </c>
      <c r="AR1111" s="11" t="e">
        <f>VLOOKUP($C1111, Team_Pitching___Advanced[[Team]:[xFIP]], 19,FALSE)</f>
        <v>#N/A</v>
      </c>
      <c r="AS1111" s="11" t="e">
        <f>VLOOKUP($C1111, Team_Pitching___Advanced[], 20, FALSE)</f>
        <v>#N/A</v>
      </c>
      <c r="AT1111" s="11" t="e">
        <f>VLOOKUP($C1111, Team_Batting___Dashboard[[Team]:[wOBA]], 16, FALSE)</f>
        <v>#N/A</v>
      </c>
      <c r="AU1111" s="11" t="e">
        <f>VLOOKUP($C1111, Team_Batting___Advanced[[Team]:[OPS]], 9, FALSE)</f>
        <v>#N/A</v>
      </c>
      <c r="AV1111" s="11" t="e">
        <f>VLOOKUP($C1111, Team_Batting___Advanced[], 19, FALSE)</f>
        <v>#N/A</v>
      </c>
      <c r="AW1111" s="11" t="e">
        <f>VLOOKUP($C1111, 'Team Per G'!$A$2:$G$31, 3, FALSE)</f>
        <v>#N/A</v>
      </c>
      <c r="AX1111" s="11" t="e">
        <f>VLOOKUP($C1111, 'Team Per G'!$A$2:$G$31, 5, FALSE)</f>
        <v>#N/A</v>
      </c>
      <c r="AY1111" s="11" t="e">
        <f>VLOOKUP($C1111, 'Team Per G'!$A$2:$G$31, 4, FALSE)</f>
        <v>#N/A</v>
      </c>
      <c r="AZ1111" s="11" t="e">
        <f>VLOOKUP($C1111, Team_Batting___Dashboard[], 22, FALSE)/$AH1111</f>
        <v>#N/A</v>
      </c>
      <c r="BA1111" s="11" t="e">
        <f>VLOOKUP($C1111, 'FanGraphs - Team WAR Projected'!$B$2:$E$31, 4, FALSE)/162</f>
        <v>#N/A</v>
      </c>
      <c r="BB1111" s="11" t="e">
        <f t="shared" si="209"/>
        <v>#N/A</v>
      </c>
      <c r="BC1111" s="11" t="e">
        <f>VLOOKUP($C1111, FanGraphs_Standings[[Abbreviation]:[2024 Year to Date RS/G]], 6, FALSE)/$AH1111</f>
        <v>#N/A</v>
      </c>
      <c r="BD1111" s="11" t="e">
        <f>VLOOKUP($C1111, FanGraphs_Standings[[Abbreviation]:[2024 Projected Full Season RDif]], 19, FALSE)/162</f>
        <v>#N/A</v>
      </c>
      <c r="BE1111" s="11" t="e">
        <f t="shared" si="210"/>
        <v>#N/A</v>
      </c>
      <c r="BF1111" s="11" t="e">
        <f>VLOOKUP($C1111, FanGraphs_Standings[[Abbreviation]:[2024 Projected Full Season RDif]], 5, FALSE)</f>
        <v>#N/A</v>
      </c>
      <c r="BG1111" s="11" t="e">
        <f>VLOOKUP($C1111, FanGraphs_Standings[[Abbreviation]:[2024 Projected Full Season W%]], 18, FALSE)</f>
        <v>#N/A</v>
      </c>
      <c r="BH1111" s="11" t="e">
        <f t="shared" si="211"/>
        <v>#N/A</v>
      </c>
      <c r="BI1111" s="11" t="e">
        <f>VLOOKUP($C1111, 'Home Field Adv'!$A$2:$K$31, 11, FALSE)</f>
        <v>#N/A</v>
      </c>
      <c r="BL1111" s="12" t="str">
        <f t="shared" si="212"/>
        <v/>
      </c>
      <c r="BM1111" s="12" t="str">
        <f t="shared" si="202"/>
        <v/>
      </c>
      <c r="BN1111" s="12" t="str">
        <f t="shared" si="213"/>
        <v/>
      </c>
    </row>
    <row r="1112" spans="6:66" x14ac:dyDescent="0.45">
      <c r="F1112" s="11" t="e">
        <f>VLOOKUP($B1112, FanGraphs_Standings[[Abbreviation]:[2024 Year to Date G]], 2, FALSE)</f>
        <v>#N/A</v>
      </c>
      <c r="G1112" s="11" t="e">
        <f>_xlfn.IFNA(VLOOKUP($D1112, 'SP Per G'!$A$2:$D$1385, 3, FALSE),M1112)</f>
        <v>#N/A</v>
      </c>
      <c r="H1112" s="11" t="e">
        <f>IF(AND(ISNA(VLOOKUP($D1112, 'SP Per G'!$A$2:$D$1385, 4, FALSE)), ISTEXT($D1112)), G1112,IF(ISNA(VLOOKUP($D1112, 'SP Per G'!$A$2:$D$1385, 4, FALSE)), M1112, VLOOKUP($D1112, 'SP Per G'!$A$2:$D$1385, 4, FALSE)))</f>
        <v>#N/A</v>
      </c>
      <c r="I1112" s="11" t="e">
        <f t="shared" si="203"/>
        <v>#N/A</v>
      </c>
      <c r="J1112" s="11" t="e">
        <f>_xlfn.IFNA(VLOOKUP($D1112,Individual_Pitching___Dashboard[],18,FALSE),VLOOKUP(B1112,Team_Pitching___Dashboard[[Team]:[ERA]],17,FALSE))</f>
        <v>#N/A</v>
      </c>
      <c r="K1112" s="11" t="e">
        <f>_xlfn.IFNA(VLOOKUP($D1112, Individual_Pitching___Dashboard[], 20, FALSE), VLOOKUP(B1112,Team_Pitching___Dashboard[[Team]:[xFIP]],20,FALSE))</f>
        <v>#N/A</v>
      </c>
      <c r="L1112" s="11" t="e">
        <f>_xlfn.IFNA(VLOOKUP($D1112, Individual_Pitching___Advanced[], 21,FALSE), VLOOKUP(B1112, Team_Pitching___Advanced[], 20, FALSE))</f>
        <v>#N/A</v>
      </c>
      <c r="M1112" s="11" t="e">
        <f>VLOOKUP($B1112, 'Team Per G'!$A$2:$G$31, 7, FALSE)</f>
        <v>#N/A</v>
      </c>
      <c r="N1112" s="11" t="e">
        <f>VLOOKUP($B1112, 'FanGraphs - Team WAR Projected'!$B$2:$E$31, 3, FALSE)/162</f>
        <v>#N/A</v>
      </c>
      <c r="O1112" s="11" t="e">
        <f t="shared" si="204"/>
        <v>#N/A</v>
      </c>
      <c r="P1112" s="11" t="e">
        <f>VLOOKUP($B1112, Team_Pitching___Advanced[[Team]:[xFIP]], 19,FALSE)</f>
        <v>#N/A</v>
      </c>
      <c r="Q1112" s="11" t="e">
        <f>VLOOKUP($B1112, Team_Pitching___Advanced[], 20, FALSE)</f>
        <v>#N/A</v>
      </c>
      <c r="R1112" s="11" t="e">
        <f>VLOOKUP($B1112, Team_Batting___Dashboard[[Team]:[wOBA]], 16, FALSE)</f>
        <v>#N/A</v>
      </c>
      <c r="S1112" s="11" t="e">
        <f>VLOOKUP($B1112, Team_Batting___Advanced[[Team]:[OPS]], 9, FALSE)</f>
        <v>#N/A</v>
      </c>
      <c r="T1112" s="11" t="e">
        <f>VLOOKUP($B1112, Team_Batting___Advanced[], 19, FALSE)</f>
        <v>#N/A</v>
      </c>
      <c r="U1112" s="11" t="e">
        <f>VLOOKUP($B1112, 'Team Per G'!$A$2:$G$31, 3, FALSE)</f>
        <v>#N/A</v>
      </c>
      <c r="V1112" s="11" t="e">
        <f>VLOOKUP($B1112, 'Team Per G'!$A$2:$G$31, 5, FALSE)</f>
        <v>#N/A</v>
      </c>
      <c r="W1112" s="11" t="e">
        <f>VLOOKUP($B1112, 'Team Per G'!$A$2:$G$31, 4, FALSE)</f>
        <v>#N/A</v>
      </c>
      <c r="X1112" s="11" t="e">
        <f>VLOOKUP($B1112, Team_Batting___Dashboard[], 22, FALSE)/$F1112</f>
        <v>#N/A</v>
      </c>
      <c r="Y1112" s="11" t="e">
        <f>VLOOKUP($B1112, 'FanGraphs - Team WAR Projected'!$B$2:$E$31, 4, FALSE)/162</f>
        <v>#N/A</v>
      </c>
      <c r="Z1112" s="11" t="e">
        <f t="shared" si="205"/>
        <v>#N/A</v>
      </c>
      <c r="AA1112" s="11" t="e">
        <f>VLOOKUP($B1112, FanGraphs_Standings[[Abbreviation]:[2024 Year to Date RS/G]], 6, FALSE)/$F1112</f>
        <v>#N/A</v>
      </c>
      <c r="AB1112" s="11" t="e">
        <f>VLOOKUP($B1112, FanGraphs_Standings[[Abbreviation]:[2024 Projected Full Season RDif]], 19, FALSE)/162</f>
        <v>#N/A</v>
      </c>
      <c r="AC1112" s="11" t="e">
        <f t="shared" si="214"/>
        <v>#N/A</v>
      </c>
      <c r="AD1112" s="11" t="e">
        <f>VLOOKUP($B1112, FanGraphs_Standings[[Abbreviation]:[2024 Projected Full Season RDif]], 5, FALSE)</f>
        <v>#N/A</v>
      </c>
      <c r="AE1112" s="11" t="e">
        <f>VLOOKUP($B1112, FanGraphs_Standings[[Abbreviation]:[2024 Projected Full Season W%]], 18, FALSE)</f>
        <v>#N/A</v>
      </c>
      <c r="AF1112" s="11" t="e">
        <f t="shared" si="206"/>
        <v>#N/A</v>
      </c>
      <c r="AG1112" s="11" t="e">
        <f>VLOOKUP($B1112, 'Home Field Adv'!$A$2:$I$31, 9, FALSE)</f>
        <v>#N/A</v>
      </c>
      <c r="AH1112" s="11" t="e">
        <f>VLOOKUP($C1112, FanGraphs_Standings[[Abbreviation]:[2024 Year to Date G]], 2, FALSE)</f>
        <v>#N/A</v>
      </c>
      <c r="AI1112" s="11" t="e">
        <f>_xlfn.IFNA(VLOOKUP($E1112, 'SP Per G'!$A$2:$D$1385, 3, FALSE), AO1112)</f>
        <v>#N/A</v>
      </c>
      <c r="AJ1112" s="11" t="e">
        <f>IF(AND(ISNA(VLOOKUP($E1112, 'SP Per G'!$A$2:$D$1385, 4, FALSE)), ISTEXT($E1112)), AI1112,IF(ISNA(VLOOKUP($E1112, 'SP Per G'!$A$2:$D$1385, 4, FALSE)), AO1112, VLOOKUP($E1112, 'SP Per G'!$A$2:$D$1385, 4, FALSE)))</f>
        <v>#N/A</v>
      </c>
      <c r="AK1112" s="11" t="e">
        <f t="shared" si="207"/>
        <v>#N/A</v>
      </c>
      <c r="AL1112" s="11" t="e">
        <f>_xlfn.IFNA(VLOOKUP($E1112, Individual_Pitching___Dashboard[], 18, FALSE), VLOOKUP($C1112,Team_Pitching___Advanced[[Team]:[SIERA]],16,FALSE))</f>
        <v>#N/A</v>
      </c>
      <c r="AM1112" s="11" t="e">
        <f>_xlfn.IFNA(VLOOKUP($E1112, Individual_Pitching___Dashboard[], 20, FALSE), VLOOKUP($C1112,Team_Pitching___Advanced[[Team]:[xFIP]],19,FALSE))</f>
        <v>#N/A</v>
      </c>
      <c r="AN1112" s="11" t="e">
        <f>_xlfn.IFNA(VLOOKUP($E1112,Individual_Pitching___Advanced[],21,FALSE),VLOOKUP($C1112,Team_Pitching___Advanced[[Team]:[SIERA]],20,FALSE))</f>
        <v>#N/A</v>
      </c>
      <c r="AO1112" s="11" t="e">
        <f>VLOOKUP($C1112, 'Team Per G'!$A$2:$G$31, 7, FALSE)</f>
        <v>#N/A</v>
      </c>
      <c r="AP1112" s="11" t="e">
        <f>VLOOKUP($C1112, 'FanGraphs - Team WAR Projected'!$B$2:$E$31, 3, FALSE)/162</f>
        <v>#N/A</v>
      </c>
      <c r="AQ1112" s="11" t="e">
        <f t="shared" si="208"/>
        <v>#N/A</v>
      </c>
      <c r="AR1112" s="11" t="e">
        <f>VLOOKUP($C1112, Team_Pitching___Advanced[[Team]:[xFIP]], 19,FALSE)</f>
        <v>#N/A</v>
      </c>
      <c r="AS1112" s="11" t="e">
        <f>VLOOKUP($C1112, Team_Pitching___Advanced[], 20, FALSE)</f>
        <v>#N/A</v>
      </c>
      <c r="AT1112" s="11" t="e">
        <f>VLOOKUP($C1112, Team_Batting___Dashboard[[Team]:[wOBA]], 16, FALSE)</f>
        <v>#N/A</v>
      </c>
      <c r="AU1112" s="11" t="e">
        <f>VLOOKUP($C1112, Team_Batting___Advanced[[Team]:[OPS]], 9, FALSE)</f>
        <v>#N/A</v>
      </c>
      <c r="AV1112" s="11" t="e">
        <f>VLOOKUP($C1112, Team_Batting___Advanced[], 19, FALSE)</f>
        <v>#N/A</v>
      </c>
      <c r="AW1112" s="11" t="e">
        <f>VLOOKUP($C1112, 'Team Per G'!$A$2:$G$31, 3, FALSE)</f>
        <v>#N/A</v>
      </c>
      <c r="AX1112" s="11" t="e">
        <f>VLOOKUP($C1112, 'Team Per G'!$A$2:$G$31, 5, FALSE)</f>
        <v>#N/A</v>
      </c>
      <c r="AY1112" s="11" t="e">
        <f>VLOOKUP($C1112, 'Team Per G'!$A$2:$G$31, 4, FALSE)</f>
        <v>#N/A</v>
      </c>
      <c r="AZ1112" s="11" t="e">
        <f>VLOOKUP($C1112, Team_Batting___Dashboard[], 22, FALSE)/$AH1112</f>
        <v>#N/A</v>
      </c>
      <c r="BA1112" s="11" t="e">
        <f>VLOOKUP($C1112, 'FanGraphs - Team WAR Projected'!$B$2:$E$31, 4, FALSE)/162</f>
        <v>#N/A</v>
      </c>
      <c r="BB1112" s="11" t="e">
        <f t="shared" si="209"/>
        <v>#N/A</v>
      </c>
      <c r="BC1112" s="11" t="e">
        <f>VLOOKUP($C1112, FanGraphs_Standings[[Abbreviation]:[2024 Year to Date RS/G]], 6, FALSE)/$AH1112</f>
        <v>#N/A</v>
      </c>
      <c r="BD1112" s="11" t="e">
        <f>VLOOKUP($C1112, FanGraphs_Standings[[Abbreviation]:[2024 Projected Full Season RDif]], 19, FALSE)/162</f>
        <v>#N/A</v>
      </c>
      <c r="BE1112" s="11" t="e">
        <f t="shared" si="210"/>
        <v>#N/A</v>
      </c>
      <c r="BF1112" s="11" t="e">
        <f>VLOOKUP($C1112, FanGraphs_Standings[[Abbreviation]:[2024 Projected Full Season RDif]], 5, FALSE)</f>
        <v>#N/A</v>
      </c>
      <c r="BG1112" s="11" t="e">
        <f>VLOOKUP($C1112, FanGraphs_Standings[[Abbreviation]:[2024 Projected Full Season W%]], 18, FALSE)</f>
        <v>#N/A</v>
      </c>
      <c r="BH1112" s="11" t="e">
        <f t="shared" si="211"/>
        <v>#N/A</v>
      </c>
      <c r="BI1112" s="11" t="e">
        <f>VLOOKUP($C1112, 'Home Field Adv'!$A$2:$K$31, 11, FALSE)</f>
        <v>#N/A</v>
      </c>
      <c r="BL1112" s="12" t="str">
        <f t="shared" si="212"/>
        <v/>
      </c>
      <c r="BM1112" s="12" t="str">
        <f t="shared" si="202"/>
        <v/>
      </c>
      <c r="BN1112" s="12" t="str">
        <f t="shared" si="213"/>
        <v/>
      </c>
    </row>
    <row r="1113" spans="6:66" x14ac:dyDescent="0.45">
      <c r="F1113" s="11" t="e">
        <f>VLOOKUP($B1113, FanGraphs_Standings[[Abbreviation]:[2024 Year to Date G]], 2, FALSE)</f>
        <v>#N/A</v>
      </c>
      <c r="G1113" s="11" t="e">
        <f>_xlfn.IFNA(VLOOKUP($D1113, 'SP Per G'!$A$2:$D$1385, 3, FALSE),M1113)</f>
        <v>#N/A</v>
      </c>
      <c r="H1113" s="11" t="e">
        <f>IF(AND(ISNA(VLOOKUP($D1113, 'SP Per G'!$A$2:$D$1385, 4, FALSE)), ISTEXT($D1113)), G1113,IF(ISNA(VLOOKUP($D1113, 'SP Per G'!$A$2:$D$1385, 4, FALSE)), M1113, VLOOKUP($D1113, 'SP Per G'!$A$2:$D$1385, 4, FALSE)))</f>
        <v>#N/A</v>
      </c>
      <c r="I1113" s="11" t="e">
        <f t="shared" si="203"/>
        <v>#N/A</v>
      </c>
      <c r="J1113" s="11" t="e">
        <f>_xlfn.IFNA(VLOOKUP($D1113,Individual_Pitching___Dashboard[],18,FALSE),VLOOKUP(B1113,Team_Pitching___Dashboard[[Team]:[ERA]],17,FALSE))</f>
        <v>#N/A</v>
      </c>
      <c r="K1113" s="11" t="e">
        <f>_xlfn.IFNA(VLOOKUP($D1113, Individual_Pitching___Dashboard[], 20, FALSE), VLOOKUP(B1113,Team_Pitching___Dashboard[[Team]:[xFIP]],20,FALSE))</f>
        <v>#N/A</v>
      </c>
      <c r="L1113" s="11" t="e">
        <f>_xlfn.IFNA(VLOOKUP($D1113, Individual_Pitching___Advanced[], 21,FALSE), VLOOKUP(B1113, Team_Pitching___Advanced[], 20, FALSE))</f>
        <v>#N/A</v>
      </c>
      <c r="M1113" s="11" t="e">
        <f>VLOOKUP($B1113, 'Team Per G'!$A$2:$G$31, 7, FALSE)</f>
        <v>#N/A</v>
      </c>
      <c r="N1113" s="11" t="e">
        <f>VLOOKUP($B1113, 'FanGraphs - Team WAR Projected'!$B$2:$E$31, 3, FALSE)/162</f>
        <v>#N/A</v>
      </c>
      <c r="O1113" s="11" t="e">
        <f t="shared" si="204"/>
        <v>#N/A</v>
      </c>
      <c r="P1113" s="11" t="e">
        <f>VLOOKUP($B1113, Team_Pitching___Advanced[[Team]:[xFIP]], 19,FALSE)</f>
        <v>#N/A</v>
      </c>
      <c r="Q1113" s="11" t="e">
        <f>VLOOKUP($B1113, Team_Pitching___Advanced[], 20, FALSE)</f>
        <v>#N/A</v>
      </c>
      <c r="R1113" s="11" t="e">
        <f>VLOOKUP($B1113, Team_Batting___Dashboard[[Team]:[wOBA]], 16, FALSE)</f>
        <v>#N/A</v>
      </c>
      <c r="S1113" s="11" t="e">
        <f>VLOOKUP($B1113, Team_Batting___Advanced[[Team]:[OPS]], 9, FALSE)</f>
        <v>#N/A</v>
      </c>
      <c r="T1113" s="11" t="e">
        <f>VLOOKUP($B1113, Team_Batting___Advanced[], 19, FALSE)</f>
        <v>#N/A</v>
      </c>
      <c r="U1113" s="11" t="e">
        <f>VLOOKUP($B1113, 'Team Per G'!$A$2:$G$31, 3, FALSE)</f>
        <v>#N/A</v>
      </c>
      <c r="V1113" s="11" t="e">
        <f>VLOOKUP($B1113, 'Team Per G'!$A$2:$G$31, 5, FALSE)</f>
        <v>#N/A</v>
      </c>
      <c r="W1113" s="11" t="e">
        <f>VLOOKUP($B1113, 'Team Per G'!$A$2:$G$31, 4, FALSE)</f>
        <v>#N/A</v>
      </c>
      <c r="X1113" s="11" t="e">
        <f>VLOOKUP($B1113, Team_Batting___Dashboard[], 22, FALSE)/$F1113</f>
        <v>#N/A</v>
      </c>
      <c r="Y1113" s="11" t="e">
        <f>VLOOKUP($B1113, 'FanGraphs - Team WAR Projected'!$B$2:$E$31, 4, FALSE)/162</f>
        <v>#N/A</v>
      </c>
      <c r="Z1113" s="11" t="e">
        <f t="shared" si="205"/>
        <v>#N/A</v>
      </c>
      <c r="AA1113" s="11" t="e">
        <f>VLOOKUP($B1113, FanGraphs_Standings[[Abbreviation]:[2024 Year to Date RS/G]], 6, FALSE)/$F1113</f>
        <v>#N/A</v>
      </c>
      <c r="AB1113" s="11" t="e">
        <f>VLOOKUP($B1113, FanGraphs_Standings[[Abbreviation]:[2024 Projected Full Season RDif]], 19, FALSE)/162</f>
        <v>#N/A</v>
      </c>
      <c r="AC1113" s="11" t="e">
        <f t="shared" si="214"/>
        <v>#N/A</v>
      </c>
      <c r="AD1113" s="11" t="e">
        <f>VLOOKUP($B1113, FanGraphs_Standings[[Abbreviation]:[2024 Projected Full Season RDif]], 5, FALSE)</f>
        <v>#N/A</v>
      </c>
      <c r="AE1113" s="11" t="e">
        <f>VLOOKUP($B1113, FanGraphs_Standings[[Abbreviation]:[2024 Projected Full Season W%]], 18, FALSE)</f>
        <v>#N/A</v>
      </c>
      <c r="AF1113" s="11" t="e">
        <f t="shared" si="206"/>
        <v>#N/A</v>
      </c>
      <c r="AG1113" s="11" t="e">
        <f>VLOOKUP($B1113, 'Home Field Adv'!$A$2:$I$31, 9, FALSE)</f>
        <v>#N/A</v>
      </c>
      <c r="AH1113" s="11" t="e">
        <f>VLOOKUP($C1113, FanGraphs_Standings[[Abbreviation]:[2024 Year to Date G]], 2, FALSE)</f>
        <v>#N/A</v>
      </c>
      <c r="AI1113" s="11" t="e">
        <f>_xlfn.IFNA(VLOOKUP($E1113, 'SP Per G'!$A$2:$D$1385, 3, FALSE), AO1113)</f>
        <v>#N/A</v>
      </c>
      <c r="AJ1113" s="11" t="e">
        <f>IF(AND(ISNA(VLOOKUP($E1113, 'SP Per G'!$A$2:$D$1385, 4, FALSE)), ISTEXT($E1113)), AI1113,IF(ISNA(VLOOKUP($E1113, 'SP Per G'!$A$2:$D$1385, 4, FALSE)), AO1113, VLOOKUP($E1113, 'SP Per G'!$A$2:$D$1385, 4, FALSE)))</f>
        <v>#N/A</v>
      </c>
      <c r="AK1113" s="11" t="e">
        <f t="shared" si="207"/>
        <v>#N/A</v>
      </c>
      <c r="AL1113" s="11" t="e">
        <f>_xlfn.IFNA(VLOOKUP($E1113, Individual_Pitching___Dashboard[], 18, FALSE), VLOOKUP($C1113,Team_Pitching___Advanced[[Team]:[SIERA]],16,FALSE))</f>
        <v>#N/A</v>
      </c>
      <c r="AM1113" s="11" t="e">
        <f>_xlfn.IFNA(VLOOKUP($E1113, Individual_Pitching___Dashboard[], 20, FALSE), VLOOKUP($C1113,Team_Pitching___Advanced[[Team]:[xFIP]],19,FALSE))</f>
        <v>#N/A</v>
      </c>
      <c r="AN1113" s="11" t="e">
        <f>_xlfn.IFNA(VLOOKUP($E1113,Individual_Pitching___Advanced[],21,FALSE),VLOOKUP($C1113,Team_Pitching___Advanced[[Team]:[SIERA]],20,FALSE))</f>
        <v>#N/A</v>
      </c>
      <c r="AO1113" s="11" t="e">
        <f>VLOOKUP($C1113, 'Team Per G'!$A$2:$G$31, 7, FALSE)</f>
        <v>#N/A</v>
      </c>
      <c r="AP1113" s="11" t="e">
        <f>VLOOKUP($C1113, 'FanGraphs - Team WAR Projected'!$B$2:$E$31, 3, FALSE)/162</f>
        <v>#N/A</v>
      </c>
      <c r="AQ1113" s="11" t="e">
        <f t="shared" si="208"/>
        <v>#N/A</v>
      </c>
      <c r="AR1113" s="11" t="e">
        <f>VLOOKUP($C1113, Team_Pitching___Advanced[[Team]:[xFIP]], 19,FALSE)</f>
        <v>#N/A</v>
      </c>
      <c r="AS1113" s="11" t="e">
        <f>VLOOKUP($C1113, Team_Pitching___Advanced[], 20, FALSE)</f>
        <v>#N/A</v>
      </c>
      <c r="AT1113" s="11" t="e">
        <f>VLOOKUP($C1113, Team_Batting___Dashboard[[Team]:[wOBA]], 16, FALSE)</f>
        <v>#N/A</v>
      </c>
      <c r="AU1113" s="11" t="e">
        <f>VLOOKUP($C1113, Team_Batting___Advanced[[Team]:[OPS]], 9, FALSE)</f>
        <v>#N/A</v>
      </c>
      <c r="AV1113" s="11" t="e">
        <f>VLOOKUP($C1113, Team_Batting___Advanced[], 19, FALSE)</f>
        <v>#N/A</v>
      </c>
      <c r="AW1113" s="11" t="e">
        <f>VLOOKUP($C1113, 'Team Per G'!$A$2:$G$31, 3, FALSE)</f>
        <v>#N/A</v>
      </c>
      <c r="AX1113" s="11" t="e">
        <f>VLOOKUP($C1113, 'Team Per G'!$A$2:$G$31, 5, FALSE)</f>
        <v>#N/A</v>
      </c>
      <c r="AY1113" s="11" t="e">
        <f>VLOOKUP($C1113, 'Team Per G'!$A$2:$G$31, 4, FALSE)</f>
        <v>#N/A</v>
      </c>
      <c r="AZ1113" s="11" t="e">
        <f>VLOOKUP($C1113, Team_Batting___Dashboard[], 22, FALSE)/$AH1113</f>
        <v>#N/A</v>
      </c>
      <c r="BA1113" s="11" t="e">
        <f>VLOOKUP($C1113, 'FanGraphs - Team WAR Projected'!$B$2:$E$31, 4, FALSE)/162</f>
        <v>#N/A</v>
      </c>
      <c r="BB1113" s="11" t="e">
        <f t="shared" si="209"/>
        <v>#N/A</v>
      </c>
      <c r="BC1113" s="11" t="e">
        <f>VLOOKUP($C1113, FanGraphs_Standings[[Abbreviation]:[2024 Year to Date RS/G]], 6, FALSE)/$AH1113</f>
        <v>#N/A</v>
      </c>
      <c r="BD1113" s="11" t="e">
        <f>VLOOKUP($C1113, FanGraphs_Standings[[Abbreviation]:[2024 Projected Full Season RDif]], 19, FALSE)/162</f>
        <v>#N/A</v>
      </c>
      <c r="BE1113" s="11" t="e">
        <f t="shared" si="210"/>
        <v>#N/A</v>
      </c>
      <c r="BF1113" s="11" t="e">
        <f>VLOOKUP($C1113, FanGraphs_Standings[[Abbreviation]:[2024 Projected Full Season RDif]], 5, FALSE)</f>
        <v>#N/A</v>
      </c>
      <c r="BG1113" s="11" t="e">
        <f>VLOOKUP($C1113, FanGraphs_Standings[[Abbreviation]:[2024 Projected Full Season W%]], 18, FALSE)</f>
        <v>#N/A</v>
      </c>
      <c r="BH1113" s="11" t="e">
        <f t="shared" si="211"/>
        <v>#N/A</v>
      </c>
      <c r="BI1113" s="11" t="e">
        <f>VLOOKUP($C1113, 'Home Field Adv'!$A$2:$K$31, 11, FALSE)</f>
        <v>#N/A</v>
      </c>
      <c r="BL1113" s="12" t="str">
        <f t="shared" si="212"/>
        <v/>
      </c>
      <c r="BM1113" s="12" t="str">
        <f t="shared" si="202"/>
        <v/>
      </c>
      <c r="BN1113" s="12" t="str">
        <f t="shared" si="213"/>
        <v/>
      </c>
    </row>
    <row r="1114" spans="6:66" x14ac:dyDescent="0.45">
      <c r="F1114" s="11" t="e">
        <f>VLOOKUP($B1114, FanGraphs_Standings[[Abbreviation]:[2024 Year to Date G]], 2, FALSE)</f>
        <v>#N/A</v>
      </c>
      <c r="G1114" s="11" t="e">
        <f>_xlfn.IFNA(VLOOKUP($D1114, 'SP Per G'!$A$2:$D$1385, 3, FALSE),M1114)</f>
        <v>#N/A</v>
      </c>
      <c r="H1114" s="11" t="e">
        <f>IF(AND(ISNA(VLOOKUP($D1114, 'SP Per G'!$A$2:$D$1385, 4, FALSE)), ISTEXT($D1114)), G1114,IF(ISNA(VLOOKUP($D1114, 'SP Per G'!$A$2:$D$1385, 4, FALSE)), M1114, VLOOKUP($D1114, 'SP Per G'!$A$2:$D$1385, 4, FALSE)))</f>
        <v>#N/A</v>
      </c>
      <c r="I1114" s="11" t="e">
        <f t="shared" si="203"/>
        <v>#N/A</v>
      </c>
      <c r="J1114" s="11" t="e">
        <f>_xlfn.IFNA(VLOOKUP($D1114,Individual_Pitching___Dashboard[],18,FALSE),VLOOKUP(B1114,Team_Pitching___Dashboard[[Team]:[ERA]],17,FALSE))</f>
        <v>#N/A</v>
      </c>
      <c r="K1114" s="11" t="e">
        <f>_xlfn.IFNA(VLOOKUP($D1114, Individual_Pitching___Dashboard[], 20, FALSE), VLOOKUP(B1114,Team_Pitching___Dashboard[[Team]:[xFIP]],20,FALSE))</f>
        <v>#N/A</v>
      </c>
      <c r="L1114" s="11" t="e">
        <f>_xlfn.IFNA(VLOOKUP($D1114, Individual_Pitching___Advanced[], 21,FALSE), VLOOKUP(B1114, Team_Pitching___Advanced[], 20, FALSE))</f>
        <v>#N/A</v>
      </c>
      <c r="M1114" s="11" t="e">
        <f>VLOOKUP($B1114, 'Team Per G'!$A$2:$G$31, 7, FALSE)</f>
        <v>#N/A</v>
      </c>
      <c r="N1114" s="11" t="e">
        <f>VLOOKUP($B1114, 'FanGraphs - Team WAR Projected'!$B$2:$E$31, 3, FALSE)/162</f>
        <v>#N/A</v>
      </c>
      <c r="O1114" s="11" t="e">
        <f t="shared" si="204"/>
        <v>#N/A</v>
      </c>
      <c r="P1114" s="11" t="e">
        <f>VLOOKUP($B1114, Team_Pitching___Advanced[[Team]:[xFIP]], 19,FALSE)</f>
        <v>#N/A</v>
      </c>
      <c r="Q1114" s="11" t="e">
        <f>VLOOKUP($B1114, Team_Pitching___Advanced[], 20, FALSE)</f>
        <v>#N/A</v>
      </c>
      <c r="R1114" s="11" t="e">
        <f>VLOOKUP($B1114, Team_Batting___Dashboard[[Team]:[wOBA]], 16, FALSE)</f>
        <v>#N/A</v>
      </c>
      <c r="S1114" s="11" t="e">
        <f>VLOOKUP($B1114, Team_Batting___Advanced[[Team]:[OPS]], 9, FALSE)</f>
        <v>#N/A</v>
      </c>
      <c r="T1114" s="11" t="e">
        <f>VLOOKUP($B1114, Team_Batting___Advanced[], 19, FALSE)</f>
        <v>#N/A</v>
      </c>
      <c r="U1114" s="11" t="e">
        <f>VLOOKUP($B1114, 'Team Per G'!$A$2:$G$31, 3, FALSE)</f>
        <v>#N/A</v>
      </c>
      <c r="V1114" s="11" t="e">
        <f>VLOOKUP($B1114, 'Team Per G'!$A$2:$G$31, 5, FALSE)</f>
        <v>#N/A</v>
      </c>
      <c r="W1114" s="11" t="e">
        <f>VLOOKUP($B1114, 'Team Per G'!$A$2:$G$31, 4, FALSE)</f>
        <v>#N/A</v>
      </c>
      <c r="X1114" s="11" t="e">
        <f>VLOOKUP($B1114, Team_Batting___Dashboard[], 22, FALSE)/$F1114</f>
        <v>#N/A</v>
      </c>
      <c r="Y1114" s="11" t="e">
        <f>VLOOKUP($B1114, 'FanGraphs - Team WAR Projected'!$B$2:$E$31, 4, FALSE)/162</f>
        <v>#N/A</v>
      </c>
      <c r="Z1114" s="11" t="e">
        <f t="shared" si="205"/>
        <v>#N/A</v>
      </c>
      <c r="AA1114" s="11" t="e">
        <f>VLOOKUP($B1114, FanGraphs_Standings[[Abbreviation]:[2024 Year to Date RS/G]], 6, FALSE)/$F1114</f>
        <v>#N/A</v>
      </c>
      <c r="AB1114" s="11" t="e">
        <f>VLOOKUP($B1114, FanGraphs_Standings[[Abbreviation]:[2024 Projected Full Season RDif]], 19, FALSE)/162</f>
        <v>#N/A</v>
      </c>
      <c r="AC1114" s="11" t="e">
        <f t="shared" si="214"/>
        <v>#N/A</v>
      </c>
      <c r="AD1114" s="11" t="e">
        <f>VLOOKUP($B1114, FanGraphs_Standings[[Abbreviation]:[2024 Projected Full Season RDif]], 5, FALSE)</f>
        <v>#N/A</v>
      </c>
      <c r="AE1114" s="11" t="e">
        <f>VLOOKUP($B1114, FanGraphs_Standings[[Abbreviation]:[2024 Projected Full Season W%]], 18, FALSE)</f>
        <v>#N/A</v>
      </c>
      <c r="AF1114" s="11" t="e">
        <f t="shared" si="206"/>
        <v>#N/A</v>
      </c>
      <c r="AG1114" s="11" t="e">
        <f>VLOOKUP($B1114, 'Home Field Adv'!$A$2:$I$31, 9, FALSE)</f>
        <v>#N/A</v>
      </c>
      <c r="AH1114" s="11" t="e">
        <f>VLOOKUP($C1114, FanGraphs_Standings[[Abbreviation]:[2024 Year to Date G]], 2, FALSE)</f>
        <v>#N/A</v>
      </c>
      <c r="AI1114" s="11" t="e">
        <f>_xlfn.IFNA(VLOOKUP($E1114, 'SP Per G'!$A$2:$D$1385, 3, FALSE), AO1114)</f>
        <v>#N/A</v>
      </c>
      <c r="AJ1114" s="11" t="e">
        <f>IF(AND(ISNA(VLOOKUP($E1114, 'SP Per G'!$A$2:$D$1385, 4, FALSE)), ISTEXT($E1114)), AI1114,IF(ISNA(VLOOKUP($E1114, 'SP Per G'!$A$2:$D$1385, 4, FALSE)), AO1114, VLOOKUP($E1114, 'SP Per G'!$A$2:$D$1385, 4, FALSE)))</f>
        <v>#N/A</v>
      </c>
      <c r="AK1114" s="11" t="e">
        <f t="shared" si="207"/>
        <v>#N/A</v>
      </c>
      <c r="AL1114" s="11" t="e">
        <f>_xlfn.IFNA(VLOOKUP($E1114, Individual_Pitching___Dashboard[], 18, FALSE), VLOOKUP($C1114,Team_Pitching___Advanced[[Team]:[SIERA]],16,FALSE))</f>
        <v>#N/A</v>
      </c>
      <c r="AM1114" s="11" t="e">
        <f>_xlfn.IFNA(VLOOKUP($E1114, Individual_Pitching___Dashboard[], 20, FALSE), VLOOKUP($C1114,Team_Pitching___Advanced[[Team]:[xFIP]],19,FALSE))</f>
        <v>#N/A</v>
      </c>
      <c r="AN1114" s="11" t="e">
        <f>_xlfn.IFNA(VLOOKUP($E1114,Individual_Pitching___Advanced[],21,FALSE),VLOOKUP($C1114,Team_Pitching___Advanced[[Team]:[SIERA]],20,FALSE))</f>
        <v>#N/A</v>
      </c>
      <c r="AO1114" s="11" t="e">
        <f>VLOOKUP($C1114, 'Team Per G'!$A$2:$G$31, 7, FALSE)</f>
        <v>#N/A</v>
      </c>
      <c r="AP1114" s="11" t="e">
        <f>VLOOKUP($C1114, 'FanGraphs - Team WAR Projected'!$B$2:$E$31, 3, FALSE)/162</f>
        <v>#N/A</v>
      </c>
      <c r="AQ1114" s="11" t="e">
        <f t="shared" si="208"/>
        <v>#N/A</v>
      </c>
      <c r="AR1114" s="11" t="e">
        <f>VLOOKUP($C1114, Team_Pitching___Advanced[[Team]:[xFIP]], 19,FALSE)</f>
        <v>#N/A</v>
      </c>
      <c r="AS1114" s="11" t="e">
        <f>VLOOKUP($C1114, Team_Pitching___Advanced[], 20, FALSE)</f>
        <v>#N/A</v>
      </c>
      <c r="AT1114" s="11" t="e">
        <f>VLOOKUP($C1114, Team_Batting___Dashboard[[Team]:[wOBA]], 16, FALSE)</f>
        <v>#N/A</v>
      </c>
      <c r="AU1114" s="11" t="e">
        <f>VLOOKUP($C1114, Team_Batting___Advanced[[Team]:[OPS]], 9, FALSE)</f>
        <v>#N/A</v>
      </c>
      <c r="AV1114" s="11" t="e">
        <f>VLOOKUP($C1114, Team_Batting___Advanced[], 19, FALSE)</f>
        <v>#N/A</v>
      </c>
      <c r="AW1114" s="11" t="e">
        <f>VLOOKUP($C1114, 'Team Per G'!$A$2:$G$31, 3, FALSE)</f>
        <v>#N/A</v>
      </c>
      <c r="AX1114" s="11" t="e">
        <f>VLOOKUP($C1114, 'Team Per G'!$A$2:$G$31, 5, FALSE)</f>
        <v>#N/A</v>
      </c>
      <c r="AY1114" s="11" t="e">
        <f>VLOOKUP($C1114, 'Team Per G'!$A$2:$G$31, 4, FALSE)</f>
        <v>#N/A</v>
      </c>
      <c r="AZ1114" s="11" t="e">
        <f>VLOOKUP($C1114, Team_Batting___Dashboard[], 22, FALSE)/$AH1114</f>
        <v>#N/A</v>
      </c>
      <c r="BA1114" s="11" t="e">
        <f>VLOOKUP($C1114, 'FanGraphs - Team WAR Projected'!$B$2:$E$31, 4, FALSE)/162</f>
        <v>#N/A</v>
      </c>
      <c r="BB1114" s="11" t="e">
        <f t="shared" si="209"/>
        <v>#N/A</v>
      </c>
      <c r="BC1114" s="11" t="e">
        <f>VLOOKUP($C1114, FanGraphs_Standings[[Abbreviation]:[2024 Year to Date RS/G]], 6, FALSE)/$AH1114</f>
        <v>#N/A</v>
      </c>
      <c r="BD1114" s="11" t="e">
        <f>VLOOKUP($C1114, FanGraphs_Standings[[Abbreviation]:[2024 Projected Full Season RDif]], 19, FALSE)/162</f>
        <v>#N/A</v>
      </c>
      <c r="BE1114" s="11" t="e">
        <f t="shared" si="210"/>
        <v>#N/A</v>
      </c>
      <c r="BF1114" s="11" t="e">
        <f>VLOOKUP($C1114, FanGraphs_Standings[[Abbreviation]:[2024 Projected Full Season RDif]], 5, FALSE)</f>
        <v>#N/A</v>
      </c>
      <c r="BG1114" s="11" t="e">
        <f>VLOOKUP($C1114, FanGraphs_Standings[[Abbreviation]:[2024 Projected Full Season W%]], 18, FALSE)</f>
        <v>#N/A</v>
      </c>
      <c r="BH1114" s="11" t="e">
        <f t="shared" si="211"/>
        <v>#N/A</v>
      </c>
      <c r="BI1114" s="11" t="e">
        <f>VLOOKUP($C1114, 'Home Field Adv'!$A$2:$K$31, 11, FALSE)</f>
        <v>#N/A</v>
      </c>
      <c r="BL1114" s="12" t="str">
        <f t="shared" si="212"/>
        <v/>
      </c>
      <c r="BM1114" s="12" t="str">
        <f t="shared" si="202"/>
        <v/>
      </c>
      <c r="BN1114" s="12" t="str">
        <f t="shared" si="213"/>
        <v/>
      </c>
    </row>
    <row r="1115" spans="6:66" x14ac:dyDescent="0.45">
      <c r="F1115" s="11" t="e">
        <f>VLOOKUP($B1115, FanGraphs_Standings[[Abbreviation]:[2024 Year to Date G]], 2, FALSE)</f>
        <v>#N/A</v>
      </c>
      <c r="G1115" s="11" t="e">
        <f>_xlfn.IFNA(VLOOKUP($D1115, 'SP Per G'!$A$2:$D$1385, 3, FALSE),M1115)</f>
        <v>#N/A</v>
      </c>
      <c r="H1115" s="11" t="e">
        <f>IF(AND(ISNA(VLOOKUP($D1115, 'SP Per G'!$A$2:$D$1385, 4, FALSE)), ISTEXT($D1115)), G1115,IF(ISNA(VLOOKUP($D1115, 'SP Per G'!$A$2:$D$1385, 4, FALSE)), M1115, VLOOKUP($D1115, 'SP Per G'!$A$2:$D$1385, 4, FALSE)))</f>
        <v>#N/A</v>
      </c>
      <c r="I1115" s="11" t="e">
        <f t="shared" si="203"/>
        <v>#N/A</v>
      </c>
      <c r="J1115" s="11" t="e">
        <f>_xlfn.IFNA(VLOOKUP($D1115,Individual_Pitching___Dashboard[],18,FALSE),VLOOKUP(B1115,Team_Pitching___Dashboard[[Team]:[ERA]],17,FALSE))</f>
        <v>#N/A</v>
      </c>
      <c r="K1115" s="11" t="e">
        <f>_xlfn.IFNA(VLOOKUP($D1115, Individual_Pitching___Dashboard[], 20, FALSE), VLOOKUP(B1115,Team_Pitching___Dashboard[[Team]:[xFIP]],20,FALSE))</f>
        <v>#N/A</v>
      </c>
      <c r="L1115" s="11" t="e">
        <f>_xlfn.IFNA(VLOOKUP($D1115, Individual_Pitching___Advanced[], 21,FALSE), VLOOKUP(B1115, Team_Pitching___Advanced[], 20, FALSE))</f>
        <v>#N/A</v>
      </c>
      <c r="M1115" s="11" t="e">
        <f>VLOOKUP($B1115, 'Team Per G'!$A$2:$G$31, 7, FALSE)</f>
        <v>#N/A</v>
      </c>
      <c r="N1115" s="11" t="e">
        <f>VLOOKUP($B1115, 'FanGraphs - Team WAR Projected'!$B$2:$E$31, 3, FALSE)/162</f>
        <v>#N/A</v>
      </c>
      <c r="O1115" s="11" t="e">
        <f t="shared" si="204"/>
        <v>#N/A</v>
      </c>
      <c r="P1115" s="11" t="e">
        <f>VLOOKUP($B1115, Team_Pitching___Advanced[[Team]:[xFIP]], 19,FALSE)</f>
        <v>#N/A</v>
      </c>
      <c r="Q1115" s="11" t="e">
        <f>VLOOKUP($B1115, Team_Pitching___Advanced[], 20, FALSE)</f>
        <v>#N/A</v>
      </c>
      <c r="R1115" s="11" t="e">
        <f>VLOOKUP($B1115, Team_Batting___Dashboard[[Team]:[wOBA]], 16, FALSE)</f>
        <v>#N/A</v>
      </c>
      <c r="S1115" s="11" t="e">
        <f>VLOOKUP($B1115, Team_Batting___Advanced[[Team]:[OPS]], 9, FALSE)</f>
        <v>#N/A</v>
      </c>
      <c r="T1115" s="11" t="e">
        <f>VLOOKUP($B1115, Team_Batting___Advanced[], 19, FALSE)</f>
        <v>#N/A</v>
      </c>
      <c r="U1115" s="11" t="e">
        <f>VLOOKUP($B1115, 'Team Per G'!$A$2:$G$31, 3, FALSE)</f>
        <v>#N/A</v>
      </c>
      <c r="V1115" s="11" t="e">
        <f>VLOOKUP($B1115, 'Team Per G'!$A$2:$G$31, 5, FALSE)</f>
        <v>#N/A</v>
      </c>
      <c r="W1115" s="11" t="e">
        <f>VLOOKUP($B1115, 'Team Per G'!$A$2:$G$31, 4, FALSE)</f>
        <v>#N/A</v>
      </c>
      <c r="X1115" s="11" t="e">
        <f>VLOOKUP($B1115, Team_Batting___Dashboard[], 22, FALSE)/$F1115</f>
        <v>#N/A</v>
      </c>
      <c r="Y1115" s="11" t="e">
        <f>VLOOKUP($B1115, 'FanGraphs - Team WAR Projected'!$B$2:$E$31, 4, FALSE)/162</f>
        <v>#N/A</v>
      </c>
      <c r="Z1115" s="11" t="e">
        <f t="shared" si="205"/>
        <v>#N/A</v>
      </c>
      <c r="AA1115" s="11" t="e">
        <f>VLOOKUP($B1115, FanGraphs_Standings[[Abbreviation]:[2024 Year to Date RS/G]], 6, FALSE)/$F1115</f>
        <v>#N/A</v>
      </c>
      <c r="AB1115" s="11" t="e">
        <f>VLOOKUP($B1115, FanGraphs_Standings[[Abbreviation]:[2024 Projected Full Season RDif]], 19, FALSE)/162</f>
        <v>#N/A</v>
      </c>
      <c r="AC1115" s="11" t="e">
        <f t="shared" si="214"/>
        <v>#N/A</v>
      </c>
      <c r="AD1115" s="11" t="e">
        <f>VLOOKUP($B1115, FanGraphs_Standings[[Abbreviation]:[2024 Projected Full Season RDif]], 5, FALSE)</f>
        <v>#N/A</v>
      </c>
      <c r="AE1115" s="11" t="e">
        <f>VLOOKUP($B1115, FanGraphs_Standings[[Abbreviation]:[2024 Projected Full Season W%]], 18, FALSE)</f>
        <v>#N/A</v>
      </c>
      <c r="AF1115" s="11" t="e">
        <f t="shared" si="206"/>
        <v>#N/A</v>
      </c>
      <c r="AG1115" s="11" t="e">
        <f>VLOOKUP($B1115, 'Home Field Adv'!$A$2:$I$31, 9, FALSE)</f>
        <v>#N/A</v>
      </c>
      <c r="AH1115" s="11" t="e">
        <f>VLOOKUP($C1115, FanGraphs_Standings[[Abbreviation]:[2024 Year to Date G]], 2, FALSE)</f>
        <v>#N/A</v>
      </c>
      <c r="AI1115" s="11" t="e">
        <f>_xlfn.IFNA(VLOOKUP($E1115, 'SP Per G'!$A$2:$D$1385, 3, FALSE), AO1115)</f>
        <v>#N/A</v>
      </c>
      <c r="AJ1115" s="11" t="e">
        <f>IF(AND(ISNA(VLOOKUP($E1115, 'SP Per G'!$A$2:$D$1385, 4, FALSE)), ISTEXT($E1115)), AI1115,IF(ISNA(VLOOKUP($E1115, 'SP Per G'!$A$2:$D$1385, 4, FALSE)), AO1115, VLOOKUP($E1115, 'SP Per G'!$A$2:$D$1385, 4, FALSE)))</f>
        <v>#N/A</v>
      </c>
      <c r="AK1115" s="11" t="e">
        <f t="shared" si="207"/>
        <v>#N/A</v>
      </c>
      <c r="AL1115" s="11" t="e">
        <f>_xlfn.IFNA(VLOOKUP($E1115, Individual_Pitching___Dashboard[], 18, FALSE), VLOOKUP($C1115,Team_Pitching___Advanced[[Team]:[SIERA]],16,FALSE))</f>
        <v>#N/A</v>
      </c>
      <c r="AM1115" s="11" t="e">
        <f>_xlfn.IFNA(VLOOKUP($E1115, Individual_Pitching___Dashboard[], 20, FALSE), VLOOKUP($C1115,Team_Pitching___Advanced[[Team]:[xFIP]],19,FALSE))</f>
        <v>#N/A</v>
      </c>
      <c r="AN1115" s="11" t="e">
        <f>_xlfn.IFNA(VLOOKUP($E1115,Individual_Pitching___Advanced[],21,FALSE),VLOOKUP($C1115,Team_Pitching___Advanced[[Team]:[SIERA]],20,FALSE))</f>
        <v>#N/A</v>
      </c>
      <c r="AO1115" s="11" t="e">
        <f>VLOOKUP($C1115, 'Team Per G'!$A$2:$G$31, 7, FALSE)</f>
        <v>#N/A</v>
      </c>
      <c r="AP1115" s="11" t="e">
        <f>VLOOKUP($C1115, 'FanGraphs - Team WAR Projected'!$B$2:$E$31, 3, FALSE)/162</f>
        <v>#N/A</v>
      </c>
      <c r="AQ1115" s="11" t="e">
        <f t="shared" si="208"/>
        <v>#N/A</v>
      </c>
      <c r="AR1115" s="11" t="e">
        <f>VLOOKUP($C1115, Team_Pitching___Advanced[[Team]:[xFIP]], 19,FALSE)</f>
        <v>#N/A</v>
      </c>
      <c r="AS1115" s="11" t="e">
        <f>VLOOKUP($C1115, Team_Pitching___Advanced[], 20, FALSE)</f>
        <v>#N/A</v>
      </c>
      <c r="AT1115" s="11" t="e">
        <f>VLOOKUP($C1115, Team_Batting___Dashboard[[Team]:[wOBA]], 16, FALSE)</f>
        <v>#N/A</v>
      </c>
      <c r="AU1115" s="11" t="e">
        <f>VLOOKUP($C1115, Team_Batting___Advanced[[Team]:[OPS]], 9, FALSE)</f>
        <v>#N/A</v>
      </c>
      <c r="AV1115" s="11" t="e">
        <f>VLOOKUP($C1115, Team_Batting___Advanced[], 19, FALSE)</f>
        <v>#N/A</v>
      </c>
      <c r="AW1115" s="11" t="e">
        <f>VLOOKUP($C1115, 'Team Per G'!$A$2:$G$31, 3, FALSE)</f>
        <v>#N/A</v>
      </c>
      <c r="AX1115" s="11" t="e">
        <f>VLOOKUP($C1115, 'Team Per G'!$A$2:$G$31, 5, FALSE)</f>
        <v>#N/A</v>
      </c>
      <c r="AY1115" s="11" t="e">
        <f>VLOOKUP($C1115, 'Team Per G'!$A$2:$G$31, 4, FALSE)</f>
        <v>#N/A</v>
      </c>
      <c r="AZ1115" s="11" t="e">
        <f>VLOOKUP($C1115, Team_Batting___Dashboard[], 22, FALSE)/$AH1115</f>
        <v>#N/A</v>
      </c>
      <c r="BA1115" s="11" t="e">
        <f>VLOOKUP($C1115, 'FanGraphs - Team WAR Projected'!$B$2:$E$31, 4, FALSE)/162</f>
        <v>#N/A</v>
      </c>
      <c r="BB1115" s="11" t="e">
        <f t="shared" si="209"/>
        <v>#N/A</v>
      </c>
      <c r="BC1115" s="11" t="e">
        <f>VLOOKUP($C1115, FanGraphs_Standings[[Abbreviation]:[2024 Year to Date RS/G]], 6, FALSE)/$AH1115</f>
        <v>#N/A</v>
      </c>
      <c r="BD1115" s="11" t="e">
        <f>VLOOKUP($C1115, FanGraphs_Standings[[Abbreviation]:[2024 Projected Full Season RDif]], 19, FALSE)/162</f>
        <v>#N/A</v>
      </c>
      <c r="BE1115" s="11" t="e">
        <f t="shared" si="210"/>
        <v>#N/A</v>
      </c>
      <c r="BF1115" s="11" t="e">
        <f>VLOOKUP($C1115, FanGraphs_Standings[[Abbreviation]:[2024 Projected Full Season RDif]], 5, FALSE)</f>
        <v>#N/A</v>
      </c>
      <c r="BG1115" s="11" t="e">
        <f>VLOOKUP($C1115, FanGraphs_Standings[[Abbreviation]:[2024 Projected Full Season W%]], 18, FALSE)</f>
        <v>#N/A</v>
      </c>
      <c r="BH1115" s="11" t="e">
        <f t="shared" si="211"/>
        <v>#N/A</v>
      </c>
      <c r="BI1115" s="11" t="e">
        <f>VLOOKUP($C1115, 'Home Field Adv'!$A$2:$K$31, 11, FALSE)</f>
        <v>#N/A</v>
      </c>
      <c r="BL1115" s="12" t="str">
        <f t="shared" si="212"/>
        <v/>
      </c>
      <c r="BM1115" s="12" t="str">
        <f t="shared" si="202"/>
        <v/>
      </c>
      <c r="BN1115" s="12" t="str">
        <f t="shared" si="213"/>
        <v/>
      </c>
    </row>
    <row r="1116" spans="6:66" x14ac:dyDescent="0.45">
      <c r="F1116" s="11" t="e">
        <f>VLOOKUP($B1116, FanGraphs_Standings[[Abbreviation]:[2024 Year to Date G]], 2, FALSE)</f>
        <v>#N/A</v>
      </c>
      <c r="G1116" s="11" t="e">
        <f>_xlfn.IFNA(VLOOKUP($D1116, 'SP Per G'!$A$2:$D$1385, 3, FALSE),M1116)</f>
        <v>#N/A</v>
      </c>
      <c r="H1116" s="11" t="e">
        <f>IF(AND(ISNA(VLOOKUP($D1116, 'SP Per G'!$A$2:$D$1385, 4, FALSE)), ISTEXT($D1116)), G1116,IF(ISNA(VLOOKUP($D1116, 'SP Per G'!$A$2:$D$1385, 4, FALSE)), M1116, VLOOKUP($D1116, 'SP Per G'!$A$2:$D$1385, 4, FALSE)))</f>
        <v>#N/A</v>
      </c>
      <c r="I1116" s="11" t="e">
        <f t="shared" si="203"/>
        <v>#N/A</v>
      </c>
      <c r="J1116" s="11" t="e">
        <f>_xlfn.IFNA(VLOOKUP($D1116,Individual_Pitching___Dashboard[],18,FALSE),VLOOKUP(B1116,Team_Pitching___Dashboard[[Team]:[ERA]],17,FALSE))</f>
        <v>#N/A</v>
      </c>
      <c r="K1116" s="11" t="e">
        <f>_xlfn.IFNA(VLOOKUP($D1116, Individual_Pitching___Dashboard[], 20, FALSE), VLOOKUP(B1116,Team_Pitching___Dashboard[[Team]:[xFIP]],20,FALSE))</f>
        <v>#N/A</v>
      </c>
      <c r="L1116" s="11" t="e">
        <f>_xlfn.IFNA(VLOOKUP($D1116, Individual_Pitching___Advanced[], 21,FALSE), VLOOKUP(B1116, Team_Pitching___Advanced[], 20, FALSE))</f>
        <v>#N/A</v>
      </c>
      <c r="M1116" s="11" t="e">
        <f>VLOOKUP($B1116, 'Team Per G'!$A$2:$G$31, 7, FALSE)</f>
        <v>#N/A</v>
      </c>
      <c r="N1116" s="11" t="e">
        <f>VLOOKUP($B1116, 'FanGraphs - Team WAR Projected'!$B$2:$E$31, 3, FALSE)/162</f>
        <v>#N/A</v>
      </c>
      <c r="O1116" s="11" t="e">
        <f t="shared" si="204"/>
        <v>#N/A</v>
      </c>
      <c r="P1116" s="11" t="e">
        <f>VLOOKUP($B1116, Team_Pitching___Advanced[[Team]:[xFIP]], 19,FALSE)</f>
        <v>#N/A</v>
      </c>
      <c r="Q1116" s="11" t="e">
        <f>VLOOKUP($B1116, Team_Pitching___Advanced[], 20, FALSE)</f>
        <v>#N/A</v>
      </c>
      <c r="R1116" s="11" t="e">
        <f>VLOOKUP($B1116, Team_Batting___Dashboard[[Team]:[wOBA]], 16, FALSE)</f>
        <v>#N/A</v>
      </c>
      <c r="S1116" s="11" t="e">
        <f>VLOOKUP($B1116, Team_Batting___Advanced[[Team]:[OPS]], 9, FALSE)</f>
        <v>#N/A</v>
      </c>
      <c r="T1116" s="11" t="e">
        <f>VLOOKUP($B1116, Team_Batting___Advanced[], 19, FALSE)</f>
        <v>#N/A</v>
      </c>
      <c r="U1116" s="11" t="e">
        <f>VLOOKUP($B1116, 'Team Per G'!$A$2:$G$31, 3, FALSE)</f>
        <v>#N/A</v>
      </c>
      <c r="V1116" s="11" t="e">
        <f>VLOOKUP($B1116, 'Team Per G'!$A$2:$G$31, 5, FALSE)</f>
        <v>#N/A</v>
      </c>
      <c r="W1116" s="11" t="e">
        <f>VLOOKUP($B1116, 'Team Per G'!$A$2:$G$31, 4, FALSE)</f>
        <v>#N/A</v>
      </c>
      <c r="X1116" s="11" t="e">
        <f>VLOOKUP($B1116, Team_Batting___Dashboard[], 22, FALSE)/$F1116</f>
        <v>#N/A</v>
      </c>
      <c r="Y1116" s="11" t="e">
        <f>VLOOKUP($B1116, 'FanGraphs - Team WAR Projected'!$B$2:$E$31, 4, FALSE)/162</f>
        <v>#N/A</v>
      </c>
      <c r="Z1116" s="11" t="e">
        <f t="shared" si="205"/>
        <v>#N/A</v>
      </c>
      <c r="AA1116" s="11" t="e">
        <f>VLOOKUP($B1116, FanGraphs_Standings[[Abbreviation]:[2024 Year to Date RS/G]], 6, FALSE)/$F1116</f>
        <v>#N/A</v>
      </c>
      <c r="AB1116" s="11" t="e">
        <f>VLOOKUP($B1116, FanGraphs_Standings[[Abbreviation]:[2024 Projected Full Season RDif]], 19, FALSE)/162</f>
        <v>#N/A</v>
      </c>
      <c r="AC1116" s="11" t="e">
        <f t="shared" si="214"/>
        <v>#N/A</v>
      </c>
      <c r="AD1116" s="11" t="e">
        <f>VLOOKUP($B1116, FanGraphs_Standings[[Abbreviation]:[2024 Projected Full Season RDif]], 5, FALSE)</f>
        <v>#N/A</v>
      </c>
      <c r="AE1116" s="11" t="e">
        <f>VLOOKUP($B1116, FanGraphs_Standings[[Abbreviation]:[2024 Projected Full Season W%]], 18, FALSE)</f>
        <v>#N/A</v>
      </c>
      <c r="AF1116" s="11" t="e">
        <f t="shared" si="206"/>
        <v>#N/A</v>
      </c>
      <c r="AG1116" s="11" t="e">
        <f>VLOOKUP($B1116, 'Home Field Adv'!$A$2:$I$31, 9, FALSE)</f>
        <v>#N/A</v>
      </c>
      <c r="AH1116" s="11" t="e">
        <f>VLOOKUP($C1116, FanGraphs_Standings[[Abbreviation]:[2024 Year to Date G]], 2, FALSE)</f>
        <v>#N/A</v>
      </c>
      <c r="AI1116" s="11" t="e">
        <f>_xlfn.IFNA(VLOOKUP($E1116, 'SP Per G'!$A$2:$D$1385, 3, FALSE), AO1116)</f>
        <v>#N/A</v>
      </c>
      <c r="AJ1116" s="11" t="e">
        <f>IF(AND(ISNA(VLOOKUP($E1116, 'SP Per G'!$A$2:$D$1385, 4, FALSE)), ISTEXT($E1116)), AI1116,IF(ISNA(VLOOKUP($E1116, 'SP Per G'!$A$2:$D$1385, 4, FALSE)), AO1116, VLOOKUP($E1116, 'SP Per G'!$A$2:$D$1385, 4, FALSE)))</f>
        <v>#N/A</v>
      </c>
      <c r="AK1116" s="11" t="e">
        <f t="shared" si="207"/>
        <v>#N/A</v>
      </c>
      <c r="AL1116" s="11" t="e">
        <f>_xlfn.IFNA(VLOOKUP($E1116, Individual_Pitching___Dashboard[], 18, FALSE), VLOOKUP($C1116,Team_Pitching___Advanced[[Team]:[SIERA]],16,FALSE))</f>
        <v>#N/A</v>
      </c>
      <c r="AM1116" s="11" t="e">
        <f>_xlfn.IFNA(VLOOKUP($E1116, Individual_Pitching___Dashboard[], 20, FALSE), VLOOKUP($C1116,Team_Pitching___Advanced[[Team]:[xFIP]],19,FALSE))</f>
        <v>#N/A</v>
      </c>
      <c r="AN1116" s="11" t="e">
        <f>_xlfn.IFNA(VLOOKUP($E1116,Individual_Pitching___Advanced[],21,FALSE),VLOOKUP($C1116,Team_Pitching___Advanced[[Team]:[SIERA]],20,FALSE))</f>
        <v>#N/A</v>
      </c>
      <c r="AO1116" s="11" t="e">
        <f>VLOOKUP($C1116, 'Team Per G'!$A$2:$G$31, 7, FALSE)</f>
        <v>#N/A</v>
      </c>
      <c r="AP1116" s="11" t="e">
        <f>VLOOKUP($C1116, 'FanGraphs - Team WAR Projected'!$B$2:$E$31, 3, FALSE)/162</f>
        <v>#N/A</v>
      </c>
      <c r="AQ1116" s="11" t="e">
        <f t="shared" si="208"/>
        <v>#N/A</v>
      </c>
      <c r="AR1116" s="11" t="e">
        <f>VLOOKUP($C1116, Team_Pitching___Advanced[[Team]:[xFIP]], 19,FALSE)</f>
        <v>#N/A</v>
      </c>
      <c r="AS1116" s="11" t="e">
        <f>VLOOKUP($C1116, Team_Pitching___Advanced[], 20, FALSE)</f>
        <v>#N/A</v>
      </c>
      <c r="AT1116" s="11" t="e">
        <f>VLOOKUP($C1116, Team_Batting___Dashboard[[Team]:[wOBA]], 16, FALSE)</f>
        <v>#N/A</v>
      </c>
      <c r="AU1116" s="11" t="e">
        <f>VLOOKUP($C1116, Team_Batting___Advanced[[Team]:[OPS]], 9, FALSE)</f>
        <v>#N/A</v>
      </c>
      <c r="AV1116" s="11" t="e">
        <f>VLOOKUP($C1116, Team_Batting___Advanced[], 19, FALSE)</f>
        <v>#N/A</v>
      </c>
      <c r="AW1116" s="11" t="e">
        <f>VLOOKUP($C1116, 'Team Per G'!$A$2:$G$31, 3, FALSE)</f>
        <v>#N/A</v>
      </c>
      <c r="AX1116" s="11" t="e">
        <f>VLOOKUP($C1116, 'Team Per G'!$A$2:$G$31, 5, FALSE)</f>
        <v>#N/A</v>
      </c>
      <c r="AY1116" s="11" t="e">
        <f>VLOOKUP($C1116, 'Team Per G'!$A$2:$G$31, 4, FALSE)</f>
        <v>#N/A</v>
      </c>
      <c r="AZ1116" s="11" t="e">
        <f>VLOOKUP($C1116, Team_Batting___Dashboard[], 22, FALSE)/$AH1116</f>
        <v>#N/A</v>
      </c>
      <c r="BA1116" s="11" t="e">
        <f>VLOOKUP($C1116, 'FanGraphs - Team WAR Projected'!$B$2:$E$31, 4, FALSE)/162</f>
        <v>#N/A</v>
      </c>
      <c r="BB1116" s="11" t="e">
        <f t="shared" si="209"/>
        <v>#N/A</v>
      </c>
      <c r="BC1116" s="11" t="e">
        <f>VLOOKUP($C1116, FanGraphs_Standings[[Abbreviation]:[2024 Year to Date RS/G]], 6, FALSE)/$AH1116</f>
        <v>#N/A</v>
      </c>
      <c r="BD1116" s="11" t="e">
        <f>VLOOKUP($C1116, FanGraphs_Standings[[Abbreviation]:[2024 Projected Full Season RDif]], 19, FALSE)/162</f>
        <v>#N/A</v>
      </c>
      <c r="BE1116" s="11" t="e">
        <f t="shared" si="210"/>
        <v>#N/A</v>
      </c>
      <c r="BF1116" s="11" t="e">
        <f>VLOOKUP($C1116, FanGraphs_Standings[[Abbreviation]:[2024 Projected Full Season RDif]], 5, FALSE)</f>
        <v>#N/A</v>
      </c>
      <c r="BG1116" s="11" t="e">
        <f>VLOOKUP($C1116, FanGraphs_Standings[[Abbreviation]:[2024 Projected Full Season W%]], 18, FALSE)</f>
        <v>#N/A</v>
      </c>
      <c r="BH1116" s="11" t="e">
        <f t="shared" si="211"/>
        <v>#N/A</v>
      </c>
      <c r="BI1116" s="11" t="e">
        <f>VLOOKUP($C1116, 'Home Field Adv'!$A$2:$K$31, 11, FALSE)</f>
        <v>#N/A</v>
      </c>
      <c r="BL1116" s="12" t="str">
        <f t="shared" si="212"/>
        <v/>
      </c>
      <c r="BM1116" s="12" t="str">
        <f t="shared" ref="BM1116:BM1179" si="215">IF( ISBLANK(BJ1116), "",IF(BJ1116&gt;BK1116, B1116, C1116))</f>
        <v/>
      </c>
      <c r="BN1116" s="12" t="str">
        <f t="shared" si="213"/>
        <v/>
      </c>
    </row>
    <row r="1117" spans="6:66" x14ac:dyDescent="0.45">
      <c r="F1117" s="11" t="e">
        <f>VLOOKUP($B1117, FanGraphs_Standings[[Abbreviation]:[2024 Year to Date G]], 2, FALSE)</f>
        <v>#N/A</v>
      </c>
      <c r="G1117" s="11" t="e">
        <f>_xlfn.IFNA(VLOOKUP($D1117, 'SP Per G'!$A$2:$D$1385, 3, FALSE),M1117)</f>
        <v>#N/A</v>
      </c>
      <c r="H1117" s="11" t="e">
        <f>IF(AND(ISNA(VLOOKUP($D1117, 'SP Per G'!$A$2:$D$1385, 4, FALSE)), ISTEXT($D1117)), G1117,IF(ISNA(VLOOKUP($D1117, 'SP Per G'!$A$2:$D$1385, 4, FALSE)), M1117, VLOOKUP($D1117, 'SP Per G'!$A$2:$D$1385, 4, FALSE)))</f>
        <v>#N/A</v>
      </c>
      <c r="I1117" s="11" t="e">
        <f t="shared" si="203"/>
        <v>#N/A</v>
      </c>
      <c r="J1117" s="11" t="e">
        <f>_xlfn.IFNA(VLOOKUP($D1117,Individual_Pitching___Dashboard[],18,FALSE),VLOOKUP(B1117,Team_Pitching___Dashboard[[Team]:[ERA]],17,FALSE))</f>
        <v>#N/A</v>
      </c>
      <c r="K1117" s="11" t="e">
        <f>_xlfn.IFNA(VLOOKUP($D1117, Individual_Pitching___Dashboard[], 20, FALSE), VLOOKUP(B1117,Team_Pitching___Dashboard[[Team]:[xFIP]],20,FALSE))</f>
        <v>#N/A</v>
      </c>
      <c r="L1117" s="11" t="e">
        <f>_xlfn.IFNA(VLOOKUP($D1117, Individual_Pitching___Advanced[], 21,FALSE), VLOOKUP(B1117, Team_Pitching___Advanced[], 20, FALSE))</f>
        <v>#N/A</v>
      </c>
      <c r="M1117" s="11" t="e">
        <f>VLOOKUP($B1117, 'Team Per G'!$A$2:$G$31, 7, FALSE)</f>
        <v>#N/A</v>
      </c>
      <c r="N1117" s="11" t="e">
        <f>VLOOKUP($B1117, 'FanGraphs - Team WAR Projected'!$B$2:$E$31, 3, FALSE)/162</f>
        <v>#N/A</v>
      </c>
      <c r="O1117" s="11" t="e">
        <f t="shared" si="204"/>
        <v>#N/A</v>
      </c>
      <c r="P1117" s="11" t="e">
        <f>VLOOKUP($B1117, Team_Pitching___Advanced[[Team]:[xFIP]], 19,FALSE)</f>
        <v>#N/A</v>
      </c>
      <c r="Q1117" s="11" t="e">
        <f>VLOOKUP($B1117, Team_Pitching___Advanced[], 20, FALSE)</f>
        <v>#N/A</v>
      </c>
      <c r="R1117" s="11" t="e">
        <f>VLOOKUP($B1117, Team_Batting___Dashboard[[Team]:[wOBA]], 16, FALSE)</f>
        <v>#N/A</v>
      </c>
      <c r="S1117" s="11" t="e">
        <f>VLOOKUP($B1117, Team_Batting___Advanced[[Team]:[OPS]], 9, FALSE)</f>
        <v>#N/A</v>
      </c>
      <c r="T1117" s="11" t="e">
        <f>VLOOKUP($B1117, Team_Batting___Advanced[], 19, FALSE)</f>
        <v>#N/A</v>
      </c>
      <c r="U1117" s="11" t="e">
        <f>VLOOKUP($B1117, 'Team Per G'!$A$2:$G$31, 3, FALSE)</f>
        <v>#N/A</v>
      </c>
      <c r="V1117" s="11" t="e">
        <f>VLOOKUP($B1117, 'Team Per G'!$A$2:$G$31, 5, FALSE)</f>
        <v>#N/A</v>
      </c>
      <c r="W1117" s="11" t="e">
        <f>VLOOKUP($B1117, 'Team Per G'!$A$2:$G$31, 4, FALSE)</f>
        <v>#N/A</v>
      </c>
      <c r="X1117" s="11" t="e">
        <f>VLOOKUP($B1117, Team_Batting___Dashboard[], 22, FALSE)/$F1117</f>
        <v>#N/A</v>
      </c>
      <c r="Y1117" s="11" t="e">
        <f>VLOOKUP($B1117, 'FanGraphs - Team WAR Projected'!$B$2:$E$31, 4, FALSE)/162</f>
        <v>#N/A</v>
      </c>
      <c r="Z1117" s="11" t="e">
        <f t="shared" si="205"/>
        <v>#N/A</v>
      </c>
      <c r="AA1117" s="11" t="e">
        <f>VLOOKUP($B1117, FanGraphs_Standings[[Abbreviation]:[2024 Year to Date RS/G]], 6, FALSE)/$F1117</f>
        <v>#N/A</v>
      </c>
      <c r="AB1117" s="11" t="e">
        <f>VLOOKUP($B1117, FanGraphs_Standings[[Abbreviation]:[2024 Projected Full Season RDif]], 19, FALSE)/162</f>
        <v>#N/A</v>
      </c>
      <c r="AC1117" s="11" t="e">
        <f t="shared" si="214"/>
        <v>#N/A</v>
      </c>
      <c r="AD1117" s="11" t="e">
        <f>VLOOKUP($B1117, FanGraphs_Standings[[Abbreviation]:[2024 Projected Full Season RDif]], 5, FALSE)</f>
        <v>#N/A</v>
      </c>
      <c r="AE1117" s="11" t="e">
        <f>VLOOKUP($B1117, FanGraphs_Standings[[Abbreviation]:[2024 Projected Full Season W%]], 18, FALSE)</f>
        <v>#N/A</v>
      </c>
      <c r="AF1117" s="11" t="e">
        <f t="shared" si="206"/>
        <v>#N/A</v>
      </c>
      <c r="AG1117" s="11" t="e">
        <f>VLOOKUP($B1117, 'Home Field Adv'!$A$2:$I$31, 9, FALSE)</f>
        <v>#N/A</v>
      </c>
      <c r="AH1117" s="11" t="e">
        <f>VLOOKUP($C1117, FanGraphs_Standings[[Abbreviation]:[2024 Year to Date G]], 2, FALSE)</f>
        <v>#N/A</v>
      </c>
      <c r="AI1117" s="11" t="e">
        <f>_xlfn.IFNA(VLOOKUP($E1117, 'SP Per G'!$A$2:$D$1385, 3, FALSE), AO1117)</f>
        <v>#N/A</v>
      </c>
      <c r="AJ1117" s="11" t="e">
        <f>IF(AND(ISNA(VLOOKUP($E1117, 'SP Per G'!$A$2:$D$1385, 4, FALSE)), ISTEXT($E1117)), AI1117,IF(ISNA(VLOOKUP($E1117, 'SP Per G'!$A$2:$D$1385, 4, FALSE)), AO1117, VLOOKUP($E1117, 'SP Per G'!$A$2:$D$1385, 4, FALSE)))</f>
        <v>#N/A</v>
      </c>
      <c r="AK1117" s="11" t="e">
        <f t="shared" si="207"/>
        <v>#N/A</v>
      </c>
      <c r="AL1117" s="11" t="e">
        <f>_xlfn.IFNA(VLOOKUP($E1117, Individual_Pitching___Dashboard[], 18, FALSE), VLOOKUP($C1117,Team_Pitching___Advanced[[Team]:[SIERA]],16,FALSE))</f>
        <v>#N/A</v>
      </c>
      <c r="AM1117" s="11" t="e">
        <f>_xlfn.IFNA(VLOOKUP($E1117, Individual_Pitching___Dashboard[], 20, FALSE), VLOOKUP($C1117,Team_Pitching___Advanced[[Team]:[xFIP]],19,FALSE))</f>
        <v>#N/A</v>
      </c>
      <c r="AN1117" s="11" t="e">
        <f>_xlfn.IFNA(VLOOKUP($E1117,Individual_Pitching___Advanced[],21,FALSE),VLOOKUP($C1117,Team_Pitching___Advanced[[Team]:[SIERA]],20,FALSE))</f>
        <v>#N/A</v>
      </c>
      <c r="AO1117" s="11" t="e">
        <f>VLOOKUP($C1117, 'Team Per G'!$A$2:$G$31, 7, FALSE)</f>
        <v>#N/A</v>
      </c>
      <c r="AP1117" s="11" t="e">
        <f>VLOOKUP($C1117, 'FanGraphs - Team WAR Projected'!$B$2:$E$31, 3, FALSE)/162</f>
        <v>#N/A</v>
      </c>
      <c r="AQ1117" s="11" t="e">
        <f t="shared" si="208"/>
        <v>#N/A</v>
      </c>
      <c r="AR1117" s="11" t="e">
        <f>VLOOKUP($C1117, Team_Pitching___Advanced[[Team]:[xFIP]], 19,FALSE)</f>
        <v>#N/A</v>
      </c>
      <c r="AS1117" s="11" t="e">
        <f>VLOOKUP($C1117, Team_Pitching___Advanced[], 20, FALSE)</f>
        <v>#N/A</v>
      </c>
      <c r="AT1117" s="11" t="e">
        <f>VLOOKUP($C1117, Team_Batting___Dashboard[[Team]:[wOBA]], 16, FALSE)</f>
        <v>#N/A</v>
      </c>
      <c r="AU1117" s="11" t="e">
        <f>VLOOKUP($C1117, Team_Batting___Advanced[[Team]:[OPS]], 9, FALSE)</f>
        <v>#N/A</v>
      </c>
      <c r="AV1117" s="11" t="e">
        <f>VLOOKUP($C1117, Team_Batting___Advanced[], 19, FALSE)</f>
        <v>#N/A</v>
      </c>
      <c r="AW1117" s="11" t="e">
        <f>VLOOKUP($C1117, 'Team Per G'!$A$2:$G$31, 3, FALSE)</f>
        <v>#N/A</v>
      </c>
      <c r="AX1117" s="11" t="e">
        <f>VLOOKUP($C1117, 'Team Per G'!$A$2:$G$31, 5, FALSE)</f>
        <v>#N/A</v>
      </c>
      <c r="AY1117" s="11" t="e">
        <f>VLOOKUP($C1117, 'Team Per G'!$A$2:$G$31, 4, FALSE)</f>
        <v>#N/A</v>
      </c>
      <c r="AZ1117" s="11" t="e">
        <f>VLOOKUP($C1117, Team_Batting___Dashboard[], 22, FALSE)/$AH1117</f>
        <v>#N/A</v>
      </c>
      <c r="BA1117" s="11" t="e">
        <f>VLOOKUP($C1117, 'FanGraphs - Team WAR Projected'!$B$2:$E$31, 4, FALSE)/162</f>
        <v>#N/A</v>
      </c>
      <c r="BB1117" s="11" t="e">
        <f t="shared" si="209"/>
        <v>#N/A</v>
      </c>
      <c r="BC1117" s="11" t="e">
        <f>VLOOKUP($C1117, FanGraphs_Standings[[Abbreviation]:[2024 Year to Date RS/G]], 6, FALSE)/$AH1117</f>
        <v>#N/A</v>
      </c>
      <c r="BD1117" s="11" t="e">
        <f>VLOOKUP($C1117, FanGraphs_Standings[[Abbreviation]:[2024 Projected Full Season RDif]], 19, FALSE)/162</f>
        <v>#N/A</v>
      </c>
      <c r="BE1117" s="11" t="e">
        <f t="shared" si="210"/>
        <v>#N/A</v>
      </c>
      <c r="BF1117" s="11" t="e">
        <f>VLOOKUP($C1117, FanGraphs_Standings[[Abbreviation]:[2024 Projected Full Season RDif]], 5, FALSE)</f>
        <v>#N/A</v>
      </c>
      <c r="BG1117" s="11" t="e">
        <f>VLOOKUP($C1117, FanGraphs_Standings[[Abbreviation]:[2024 Projected Full Season W%]], 18, FALSE)</f>
        <v>#N/A</v>
      </c>
      <c r="BH1117" s="11" t="e">
        <f t="shared" si="211"/>
        <v>#N/A</v>
      </c>
      <c r="BI1117" s="11" t="e">
        <f>VLOOKUP($C1117, 'Home Field Adv'!$A$2:$K$31, 11, FALSE)</f>
        <v>#N/A</v>
      </c>
      <c r="BL1117" s="12" t="str">
        <f t="shared" si="212"/>
        <v/>
      </c>
      <c r="BM1117" s="12" t="str">
        <f t="shared" si="215"/>
        <v/>
      </c>
      <c r="BN1117" s="12" t="str">
        <f t="shared" si="213"/>
        <v/>
      </c>
    </row>
    <row r="1118" spans="6:66" x14ac:dyDescent="0.45">
      <c r="F1118" s="11" t="e">
        <f>VLOOKUP($B1118, FanGraphs_Standings[[Abbreviation]:[2024 Year to Date G]], 2, FALSE)</f>
        <v>#N/A</v>
      </c>
      <c r="G1118" s="11" t="e">
        <f>_xlfn.IFNA(VLOOKUP($D1118, 'SP Per G'!$A$2:$D$1385, 3, FALSE),M1118)</f>
        <v>#N/A</v>
      </c>
      <c r="H1118" s="11" t="e">
        <f>IF(AND(ISNA(VLOOKUP($D1118, 'SP Per G'!$A$2:$D$1385, 4, FALSE)), ISTEXT($D1118)), G1118,IF(ISNA(VLOOKUP($D1118, 'SP Per G'!$A$2:$D$1385, 4, FALSE)), M1118, VLOOKUP($D1118, 'SP Per G'!$A$2:$D$1385, 4, FALSE)))</f>
        <v>#N/A</v>
      </c>
      <c r="I1118" s="11" t="e">
        <f t="shared" si="203"/>
        <v>#N/A</v>
      </c>
      <c r="J1118" s="11" t="e">
        <f>_xlfn.IFNA(VLOOKUP($D1118,Individual_Pitching___Dashboard[],18,FALSE),VLOOKUP(B1118,Team_Pitching___Dashboard[[Team]:[ERA]],17,FALSE))</f>
        <v>#N/A</v>
      </c>
      <c r="K1118" s="11" t="e">
        <f>_xlfn.IFNA(VLOOKUP($D1118, Individual_Pitching___Dashboard[], 20, FALSE), VLOOKUP(B1118,Team_Pitching___Dashboard[[Team]:[xFIP]],20,FALSE))</f>
        <v>#N/A</v>
      </c>
      <c r="L1118" s="11" t="e">
        <f>_xlfn.IFNA(VLOOKUP($D1118, Individual_Pitching___Advanced[], 21,FALSE), VLOOKUP(B1118, Team_Pitching___Advanced[], 20, FALSE))</f>
        <v>#N/A</v>
      </c>
      <c r="M1118" s="11" t="e">
        <f>VLOOKUP($B1118, 'Team Per G'!$A$2:$G$31, 7, FALSE)</f>
        <v>#N/A</v>
      </c>
      <c r="N1118" s="11" t="e">
        <f>VLOOKUP($B1118, 'FanGraphs - Team WAR Projected'!$B$2:$E$31, 3, FALSE)/162</f>
        <v>#N/A</v>
      </c>
      <c r="O1118" s="11" t="e">
        <f t="shared" si="204"/>
        <v>#N/A</v>
      </c>
      <c r="P1118" s="11" t="e">
        <f>VLOOKUP($B1118, Team_Pitching___Advanced[[Team]:[xFIP]], 19,FALSE)</f>
        <v>#N/A</v>
      </c>
      <c r="Q1118" s="11" t="e">
        <f>VLOOKUP($B1118, Team_Pitching___Advanced[], 20, FALSE)</f>
        <v>#N/A</v>
      </c>
      <c r="R1118" s="11" t="e">
        <f>VLOOKUP($B1118, Team_Batting___Dashboard[[Team]:[wOBA]], 16, FALSE)</f>
        <v>#N/A</v>
      </c>
      <c r="S1118" s="11" t="e">
        <f>VLOOKUP($B1118, Team_Batting___Advanced[[Team]:[OPS]], 9, FALSE)</f>
        <v>#N/A</v>
      </c>
      <c r="T1118" s="11" t="e">
        <f>VLOOKUP($B1118, Team_Batting___Advanced[], 19, FALSE)</f>
        <v>#N/A</v>
      </c>
      <c r="U1118" s="11" t="e">
        <f>VLOOKUP($B1118, 'Team Per G'!$A$2:$G$31, 3, FALSE)</f>
        <v>#N/A</v>
      </c>
      <c r="V1118" s="11" t="e">
        <f>VLOOKUP($B1118, 'Team Per G'!$A$2:$G$31, 5, FALSE)</f>
        <v>#N/A</v>
      </c>
      <c r="W1118" s="11" t="e">
        <f>VLOOKUP($B1118, 'Team Per G'!$A$2:$G$31, 4, FALSE)</f>
        <v>#N/A</v>
      </c>
      <c r="X1118" s="11" t="e">
        <f>VLOOKUP($B1118, Team_Batting___Dashboard[], 22, FALSE)/$F1118</f>
        <v>#N/A</v>
      </c>
      <c r="Y1118" s="11" t="e">
        <f>VLOOKUP($B1118, 'FanGraphs - Team WAR Projected'!$B$2:$E$31, 4, FALSE)/162</f>
        <v>#N/A</v>
      </c>
      <c r="Z1118" s="11" t="e">
        <f t="shared" si="205"/>
        <v>#N/A</v>
      </c>
      <c r="AA1118" s="11" t="e">
        <f>VLOOKUP($B1118, FanGraphs_Standings[[Abbreviation]:[2024 Year to Date RS/G]], 6, FALSE)/$F1118</f>
        <v>#N/A</v>
      </c>
      <c r="AB1118" s="11" t="e">
        <f>VLOOKUP($B1118, FanGraphs_Standings[[Abbreviation]:[2024 Projected Full Season RDif]], 19, FALSE)/162</f>
        <v>#N/A</v>
      </c>
      <c r="AC1118" s="11" t="e">
        <f t="shared" si="214"/>
        <v>#N/A</v>
      </c>
      <c r="AD1118" s="11" t="e">
        <f>VLOOKUP($B1118, FanGraphs_Standings[[Abbreviation]:[2024 Projected Full Season RDif]], 5, FALSE)</f>
        <v>#N/A</v>
      </c>
      <c r="AE1118" s="11" t="e">
        <f>VLOOKUP($B1118, FanGraphs_Standings[[Abbreviation]:[2024 Projected Full Season W%]], 18, FALSE)</f>
        <v>#N/A</v>
      </c>
      <c r="AF1118" s="11" t="e">
        <f t="shared" si="206"/>
        <v>#N/A</v>
      </c>
      <c r="AG1118" s="11" t="e">
        <f>VLOOKUP($B1118, 'Home Field Adv'!$A$2:$I$31, 9, FALSE)</f>
        <v>#N/A</v>
      </c>
      <c r="AH1118" s="11" t="e">
        <f>VLOOKUP($C1118, FanGraphs_Standings[[Abbreviation]:[2024 Year to Date G]], 2, FALSE)</f>
        <v>#N/A</v>
      </c>
      <c r="AI1118" s="11" t="e">
        <f>_xlfn.IFNA(VLOOKUP($E1118, 'SP Per G'!$A$2:$D$1385, 3, FALSE), AO1118)</f>
        <v>#N/A</v>
      </c>
      <c r="AJ1118" s="11" t="e">
        <f>IF(AND(ISNA(VLOOKUP($E1118, 'SP Per G'!$A$2:$D$1385, 4, FALSE)), ISTEXT($E1118)), AI1118,IF(ISNA(VLOOKUP($E1118, 'SP Per G'!$A$2:$D$1385, 4, FALSE)), AO1118, VLOOKUP($E1118, 'SP Per G'!$A$2:$D$1385, 4, FALSE)))</f>
        <v>#N/A</v>
      </c>
      <c r="AK1118" s="11" t="e">
        <f t="shared" si="207"/>
        <v>#N/A</v>
      </c>
      <c r="AL1118" s="11" t="e">
        <f>_xlfn.IFNA(VLOOKUP($E1118, Individual_Pitching___Dashboard[], 18, FALSE), VLOOKUP($C1118,Team_Pitching___Advanced[[Team]:[SIERA]],16,FALSE))</f>
        <v>#N/A</v>
      </c>
      <c r="AM1118" s="11" t="e">
        <f>_xlfn.IFNA(VLOOKUP($E1118, Individual_Pitching___Dashboard[], 20, FALSE), VLOOKUP($C1118,Team_Pitching___Advanced[[Team]:[xFIP]],19,FALSE))</f>
        <v>#N/A</v>
      </c>
      <c r="AN1118" s="11" t="e">
        <f>_xlfn.IFNA(VLOOKUP($E1118,Individual_Pitching___Advanced[],21,FALSE),VLOOKUP($C1118,Team_Pitching___Advanced[[Team]:[SIERA]],20,FALSE))</f>
        <v>#N/A</v>
      </c>
      <c r="AO1118" s="11" t="e">
        <f>VLOOKUP($C1118, 'Team Per G'!$A$2:$G$31, 7, FALSE)</f>
        <v>#N/A</v>
      </c>
      <c r="AP1118" s="11" t="e">
        <f>VLOOKUP($C1118, 'FanGraphs - Team WAR Projected'!$B$2:$E$31, 3, FALSE)/162</f>
        <v>#N/A</v>
      </c>
      <c r="AQ1118" s="11" t="e">
        <f t="shared" si="208"/>
        <v>#N/A</v>
      </c>
      <c r="AR1118" s="11" t="e">
        <f>VLOOKUP($C1118, Team_Pitching___Advanced[[Team]:[xFIP]], 19,FALSE)</f>
        <v>#N/A</v>
      </c>
      <c r="AS1118" s="11" t="e">
        <f>VLOOKUP($C1118, Team_Pitching___Advanced[], 20, FALSE)</f>
        <v>#N/A</v>
      </c>
      <c r="AT1118" s="11" t="e">
        <f>VLOOKUP($C1118, Team_Batting___Dashboard[[Team]:[wOBA]], 16, FALSE)</f>
        <v>#N/A</v>
      </c>
      <c r="AU1118" s="11" t="e">
        <f>VLOOKUP($C1118, Team_Batting___Advanced[[Team]:[OPS]], 9, FALSE)</f>
        <v>#N/A</v>
      </c>
      <c r="AV1118" s="11" t="e">
        <f>VLOOKUP($C1118, Team_Batting___Advanced[], 19, FALSE)</f>
        <v>#N/A</v>
      </c>
      <c r="AW1118" s="11" t="e">
        <f>VLOOKUP($C1118, 'Team Per G'!$A$2:$G$31, 3, FALSE)</f>
        <v>#N/A</v>
      </c>
      <c r="AX1118" s="11" t="e">
        <f>VLOOKUP($C1118, 'Team Per G'!$A$2:$G$31, 5, FALSE)</f>
        <v>#N/A</v>
      </c>
      <c r="AY1118" s="11" t="e">
        <f>VLOOKUP($C1118, 'Team Per G'!$A$2:$G$31, 4, FALSE)</f>
        <v>#N/A</v>
      </c>
      <c r="AZ1118" s="11" t="e">
        <f>VLOOKUP($C1118, Team_Batting___Dashboard[], 22, FALSE)/$AH1118</f>
        <v>#N/A</v>
      </c>
      <c r="BA1118" s="11" t="e">
        <f>VLOOKUP($C1118, 'FanGraphs - Team WAR Projected'!$B$2:$E$31, 4, FALSE)/162</f>
        <v>#N/A</v>
      </c>
      <c r="BB1118" s="11" t="e">
        <f t="shared" si="209"/>
        <v>#N/A</v>
      </c>
      <c r="BC1118" s="11" t="e">
        <f>VLOOKUP($C1118, FanGraphs_Standings[[Abbreviation]:[2024 Year to Date RS/G]], 6, FALSE)/$AH1118</f>
        <v>#N/A</v>
      </c>
      <c r="BD1118" s="11" t="e">
        <f>VLOOKUP($C1118, FanGraphs_Standings[[Abbreviation]:[2024 Projected Full Season RDif]], 19, FALSE)/162</f>
        <v>#N/A</v>
      </c>
      <c r="BE1118" s="11" t="e">
        <f t="shared" si="210"/>
        <v>#N/A</v>
      </c>
      <c r="BF1118" s="11" t="e">
        <f>VLOOKUP($C1118, FanGraphs_Standings[[Abbreviation]:[2024 Projected Full Season RDif]], 5, FALSE)</f>
        <v>#N/A</v>
      </c>
      <c r="BG1118" s="11" t="e">
        <f>VLOOKUP($C1118, FanGraphs_Standings[[Abbreviation]:[2024 Projected Full Season W%]], 18, FALSE)</f>
        <v>#N/A</v>
      </c>
      <c r="BH1118" s="11" t="e">
        <f t="shared" si="211"/>
        <v>#N/A</v>
      </c>
      <c r="BI1118" s="11" t="e">
        <f>VLOOKUP($C1118, 'Home Field Adv'!$A$2:$K$31, 11, FALSE)</f>
        <v>#N/A</v>
      </c>
      <c r="BL1118" s="12" t="str">
        <f t="shared" si="212"/>
        <v/>
      </c>
      <c r="BM1118" s="12" t="str">
        <f t="shared" si="215"/>
        <v/>
      </c>
      <c r="BN1118" s="12" t="str">
        <f t="shared" si="213"/>
        <v/>
      </c>
    </row>
    <row r="1119" spans="6:66" x14ac:dyDescent="0.45">
      <c r="F1119" s="11" t="e">
        <f>VLOOKUP($B1119, FanGraphs_Standings[[Abbreviation]:[2024 Year to Date G]], 2, FALSE)</f>
        <v>#N/A</v>
      </c>
      <c r="G1119" s="11" t="e">
        <f>_xlfn.IFNA(VLOOKUP($D1119, 'SP Per G'!$A$2:$D$1385, 3, FALSE),M1119)</f>
        <v>#N/A</v>
      </c>
      <c r="H1119" s="11" t="e">
        <f>IF(AND(ISNA(VLOOKUP($D1119, 'SP Per G'!$A$2:$D$1385, 4, FALSE)), ISTEXT($D1119)), G1119,IF(ISNA(VLOOKUP($D1119, 'SP Per G'!$A$2:$D$1385, 4, FALSE)), M1119, VLOOKUP($D1119, 'SP Per G'!$A$2:$D$1385, 4, FALSE)))</f>
        <v>#N/A</v>
      </c>
      <c r="I1119" s="11" t="e">
        <f t="shared" si="203"/>
        <v>#N/A</v>
      </c>
      <c r="J1119" s="11" t="e">
        <f>_xlfn.IFNA(VLOOKUP($D1119,Individual_Pitching___Dashboard[],18,FALSE),VLOOKUP(B1119,Team_Pitching___Dashboard[[Team]:[ERA]],17,FALSE))</f>
        <v>#N/A</v>
      </c>
      <c r="K1119" s="11" t="e">
        <f>_xlfn.IFNA(VLOOKUP($D1119, Individual_Pitching___Dashboard[], 20, FALSE), VLOOKUP(B1119,Team_Pitching___Dashboard[[Team]:[xFIP]],20,FALSE))</f>
        <v>#N/A</v>
      </c>
      <c r="L1119" s="11" t="e">
        <f>_xlfn.IFNA(VLOOKUP($D1119, Individual_Pitching___Advanced[], 21,FALSE), VLOOKUP(B1119, Team_Pitching___Advanced[], 20, FALSE))</f>
        <v>#N/A</v>
      </c>
      <c r="M1119" s="11" t="e">
        <f>VLOOKUP($B1119, 'Team Per G'!$A$2:$G$31, 7, FALSE)</f>
        <v>#N/A</v>
      </c>
      <c r="N1119" s="11" t="e">
        <f>VLOOKUP($B1119, 'FanGraphs - Team WAR Projected'!$B$2:$E$31, 3, FALSE)/162</f>
        <v>#N/A</v>
      </c>
      <c r="O1119" s="11" t="e">
        <f t="shared" si="204"/>
        <v>#N/A</v>
      </c>
      <c r="P1119" s="11" t="e">
        <f>VLOOKUP($B1119, Team_Pitching___Advanced[[Team]:[xFIP]], 19,FALSE)</f>
        <v>#N/A</v>
      </c>
      <c r="Q1119" s="11" t="e">
        <f>VLOOKUP($B1119, Team_Pitching___Advanced[], 20, FALSE)</f>
        <v>#N/A</v>
      </c>
      <c r="R1119" s="11" t="e">
        <f>VLOOKUP($B1119, Team_Batting___Dashboard[[Team]:[wOBA]], 16, FALSE)</f>
        <v>#N/A</v>
      </c>
      <c r="S1119" s="11" t="e">
        <f>VLOOKUP($B1119, Team_Batting___Advanced[[Team]:[OPS]], 9, FALSE)</f>
        <v>#N/A</v>
      </c>
      <c r="T1119" s="11" t="e">
        <f>VLOOKUP($B1119, Team_Batting___Advanced[], 19, FALSE)</f>
        <v>#N/A</v>
      </c>
      <c r="U1119" s="11" t="e">
        <f>VLOOKUP($B1119, 'Team Per G'!$A$2:$G$31, 3, FALSE)</f>
        <v>#N/A</v>
      </c>
      <c r="V1119" s="11" t="e">
        <f>VLOOKUP($B1119, 'Team Per G'!$A$2:$G$31, 5, FALSE)</f>
        <v>#N/A</v>
      </c>
      <c r="W1119" s="11" t="e">
        <f>VLOOKUP($B1119, 'Team Per G'!$A$2:$G$31, 4, FALSE)</f>
        <v>#N/A</v>
      </c>
      <c r="X1119" s="11" t="e">
        <f>VLOOKUP($B1119, Team_Batting___Dashboard[], 22, FALSE)/$F1119</f>
        <v>#N/A</v>
      </c>
      <c r="Y1119" s="11" t="e">
        <f>VLOOKUP($B1119, 'FanGraphs - Team WAR Projected'!$B$2:$E$31, 4, FALSE)/162</f>
        <v>#N/A</v>
      </c>
      <c r="Z1119" s="11" t="e">
        <f t="shared" si="205"/>
        <v>#N/A</v>
      </c>
      <c r="AA1119" s="11" t="e">
        <f>VLOOKUP($B1119, FanGraphs_Standings[[Abbreviation]:[2024 Year to Date RS/G]], 6, FALSE)/$F1119</f>
        <v>#N/A</v>
      </c>
      <c r="AB1119" s="11" t="e">
        <f>VLOOKUP($B1119, FanGraphs_Standings[[Abbreviation]:[2024 Projected Full Season RDif]], 19, FALSE)/162</f>
        <v>#N/A</v>
      </c>
      <c r="AC1119" s="11" t="e">
        <f t="shared" si="214"/>
        <v>#N/A</v>
      </c>
      <c r="AD1119" s="11" t="e">
        <f>VLOOKUP($B1119, FanGraphs_Standings[[Abbreviation]:[2024 Projected Full Season RDif]], 5, FALSE)</f>
        <v>#N/A</v>
      </c>
      <c r="AE1119" s="11" t="e">
        <f>VLOOKUP($B1119, FanGraphs_Standings[[Abbreviation]:[2024 Projected Full Season W%]], 18, FALSE)</f>
        <v>#N/A</v>
      </c>
      <c r="AF1119" s="11" t="e">
        <f t="shared" si="206"/>
        <v>#N/A</v>
      </c>
      <c r="AG1119" s="11" t="e">
        <f>VLOOKUP($B1119, 'Home Field Adv'!$A$2:$I$31, 9, FALSE)</f>
        <v>#N/A</v>
      </c>
      <c r="AH1119" s="11" t="e">
        <f>VLOOKUP($C1119, FanGraphs_Standings[[Abbreviation]:[2024 Year to Date G]], 2, FALSE)</f>
        <v>#N/A</v>
      </c>
      <c r="AI1119" s="11" t="e">
        <f>_xlfn.IFNA(VLOOKUP($E1119, 'SP Per G'!$A$2:$D$1385, 3, FALSE), AO1119)</f>
        <v>#N/A</v>
      </c>
      <c r="AJ1119" s="11" t="e">
        <f>IF(AND(ISNA(VLOOKUP($E1119, 'SP Per G'!$A$2:$D$1385, 4, FALSE)), ISTEXT($E1119)), AI1119,IF(ISNA(VLOOKUP($E1119, 'SP Per G'!$A$2:$D$1385, 4, FALSE)), AO1119, VLOOKUP($E1119, 'SP Per G'!$A$2:$D$1385, 4, FALSE)))</f>
        <v>#N/A</v>
      </c>
      <c r="AK1119" s="11" t="e">
        <f t="shared" si="207"/>
        <v>#N/A</v>
      </c>
      <c r="AL1119" s="11" t="e">
        <f>_xlfn.IFNA(VLOOKUP($E1119, Individual_Pitching___Dashboard[], 18, FALSE), VLOOKUP($C1119,Team_Pitching___Advanced[[Team]:[SIERA]],16,FALSE))</f>
        <v>#N/A</v>
      </c>
      <c r="AM1119" s="11" t="e">
        <f>_xlfn.IFNA(VLOOKUP($E1119, Individual_Pitching___Dashboard[], 20, FALSE), VLOOKUP($C1119,Team_Pitching___Advanced[[Team]:[xFIP]],19,FALSE))</f>
        <v>#N/A</v>
      </c>
      <c r="AN1119" s="11" t="e">
        <f>_xlfn.IFNA(VLOOKUP($E1119,Individual_Pitching___Advanced[],21,FALSE),VLOOKUP($C1119,Team_Pitching___Advanced[[Team]:[SIERA]],20,FALSE))</f>
        <v>#N/A</v>
      </c>
      <c r="AO1119" s="11" t="e">
        <f>VLOOKUP($C1119, 'Team Per G'!$A$2:$G$31, 7, FALSE)</f>
        <v>#N/A</v>
      </c>
      <c r="AP1119" s="11" t="e">
        <f>VLOOKUP($C1119, 'FanGraphs - Team WAR Projected'!$B$2:$E$31, 3, FALSE)/162</f>
        <v>#N/A</v>
      </c>
      <c r="AQ1119" s="11" t="e">
        <f t="shared" si="208"/>
        <v>#N/A</v>
      </c>
      <c r="AR1119" s="11" t="e">
        <f>VLOOKUP($C1119, Team_Pitching___Advanced[[Team]:[xFIP]], 19,FALSE)</f>
        <v>#N/A</v>
      </c>
      <c r="AS1119" s="11" t="e">
        <f>VLOOKUP($C1119, Team_Pitching___Advanced[], 20, FALSE)</f>
        <v>#N/A</v>
      </c>
      <c r="AT1119" s="11" t="e">
        <f>VLOOKUP($C1119, Team_Batting___Dashboard[[Team]:[wOBA]], 16, FALSE)</f>
        <v>#N/A</v>
      </c>
      <c r="AU1119" s="11" t="e">
        <f>VLOOKUP($C1119, Team_Batting___Advanced[[Team]:[OPS]], 9, FALSE)</f>
        <v>#N/A</v>
      </c>
      <c r="AV1119" s="11" t="e">
        <f>VLOOKUP($C1119, Team_Batting___Advanced[], 19, FALSE)</f>
        <v>#N/A</v>
      </c>
      <c r="AW1119" s="11" t="e">
        <f>VLOOKUP($C1119, 'Team Per G'!$A$2:$G$31, 3, FALSE)</f>
        <v>#N/A</v>
      </c>
      <c r="AX1119" s="11" t="e">
        <f>VLOOKUP($C1119, 'Team Per G'!$A$2:$G$31, 5, FALSE)</f>
        <v>#N/A</v>
      </c>
      <c r="AY1119" s="11" t="e">
        <f>VLOOKUP($C1119, 'Team Per G'!$A$2:$G$31, 4, FALSE)</f>
        <v>#N/A</v>
      </c>
      <c r="AZ1119" s="11" t="e">
        <f>VLOOKUP($C1119, Team_Batting___Dashboard[], 22, FALSE)/$AH1119</f>
        <v>#N/A</v>
      </c>
      <c r="BA1119" s="11" t="e">
        <f>VLOOKUP($C1119, 'FanGraphs - Team WAR Projected'!$B$2:$E$31, 4, FALSE)/162</f>
        <v>#N/A</v>
      </c>
      <c r="BB1119" s="11" t="e">
        <f t="shared" si="209"/>
        <v>#N/A</v>
      </c>
      <c r="BC1119" s="11" t="e">
        <f>VLOOKUP($C1119, FanGraphs_Standings[[Abbreviation]:[2024 Year to Date RS/G]], 6, FALSE)/$AH1119</f>
        <v>#N/A</v>
      </c>
      <c r="BD1119" s="11" t="e">
        <f>VLOOKUP($C1119, FanGraphs_Standings[[Abbreviation]:[2024 Projected Full Season RDif]], 19, FALSE)/162</f>
        <v>#N/A</v>
      </c>
      <c r="BE1119" s="11" t="e">
        <f t="shared" si="210"/>
        <v>#N/A</v>
      </c>
      <c r="BF1119" s="11" t="e">
        <f>VLOOKUP($C1119, FanGraphs_Standings[[Abbreviation]:[2024 Projected Full Season RDif]], 5, FALSE)</f>
        <v>#N/A</v>
      </c>
      <c r="BG1119" s="11" t="e">
        <f>VLOOKUP($C1119, FanGraphs_Standings[[Abbreviation]:[2024 Projected Full Season W%]], 18, FALSE)</f>
        <v>#N/A</v>
      </c>
      <c r="BH1119" s="11" t="e">
        <f t="shared" si="211"/>
        <v>#N/A</v>
      </c>
      <c r="BI1119" s="11" t="e">
        <f>VLOOKUP($C1119, 'Home Field Adv'!$A$2:$K$31, 11, FALSE)</f>
        <v>#N/A</v>
      </c>
      <c r="BL1119" s="12" t="str">
        <f t="shared" si="212"/>
        <v/>
      </c>
      <c r="BM1119" s="12" t="str">
        <f t="shared" si="215"/>
        <v/>
      </c>
      <c r="BN1119" s="12" t="str">
        <f t="shared" si="213"/>
        <v/>
      </c>
    </row>
    <row r="1120" spans="6:66" x14ac:dyDescent="0.45">
      <c r="F1120" s="11" t="e">
        <f>VLOOKUP($B1120, FanGraphs_Standings[[Abbreviation]:[2024 Year to Date G]], 2, FALSE)</f>
        <v>#N/A</v>
      </c>
      <c r="G1120" s="11" t="e">
        <f>_xlfn.IFNA(VLOOKUP($D1120, 'SP Per G'!$A$2:$D$1385, 3, FALSE),M1120)</f>
        <v>#N/A</v>
      </c>
      <c r="H1120" s="11" t="e">
        <f>IF(AND(ISNA(VLOOKUP($D1120, 'SP Per G'!$A$2:$D$1385, 4, FALSE)), ISTEXT($D1120)), G1120,IF(ISNA(VLOOKUP($D1120, 'SP Per G'!$A$2:$D$1385, 4, FALSE)), M1120, VLOOKUP($D1120, 'SP Per G'!$A$2:$D$1385, 4, FALSE)))</f>
        <v>#N/A</v>
      </c>
      <c r="I1120" s="11" t="e">
        <f t="shared" si="203"/>
        <v>#N/A</v>
      </c>
      <c r="J1120" s="11" t="e">
        <f>_xlfn.IFNA(VLOOKUP($D1120,Individual_Pitching___Dashboard[],18,FALSE),VLOOKUP(B1120,Team_Pitching___Dashboard[[Team]:[ERA]],17,FALSE))</f>
        <v>#N/A</v>
      </c>
      <c r="K1120" s="11" t="e">
        <f>_xlfn.IFNA(VLOOKUP($D1120, Individual_Pitching___Dashboard[], 20, FALSE), VLOOKUP(B1120,Team_Pitching___Dashboard[[Team]:[xFIP]],20,FALSE))</f>
        <v>#N/A</v>
      </c>
      <c r="L1120" s="11" t="e">
        <f>_xlfn.IFNA(VLOOKUP($D1120, Individual_Pitching___Advanced[], 21,FALSE), VLOOKUP(B1120, Team_Pitching___Advanced[], 20, FALSE))</f>
        <v>#N/A</v>
      </c>
      <c r="M1120" s="11" t="e">
        <f>VLOOKUP($B1120, 'Team Per G'!$A$2:$G$31, 7, FALSE)</f>
        <v>#N/A</v>
      </c>
      <c r="N1120" s="11" t="e">
        <f>VLOOKUP($B1120, 'FanGraphs - Team WAR Projected'!$B$2:$E$31, 3, FALSE)/162</f>
        <v>#N/A</v>
      </c>
      <c r="O1120" s="11" t="e">
        <f t="shared" si="204"/>
        <v>#N/A</v>
      </c>
      <c r="P1120" s="11" t="e">
        <f>VLOOKUP($B1120, Team_Pitching___Advanced[[Team]:[xFIP]], 19,FALSE)</f>
        <v>#N/A</v>
      </c>
      <c r="Q1120" s="11" t="e">
        <f>VLOOKUP($B1120, Team_Pitching___Advanced[], 20, FALSE)</f>
        <v>#N/A</v>
      </c>
      <c r="R1120" s="11" t="e">
        <f>VLOOKUP($B1120, Team_Batting___Dashboard[[Team]:[wOBA]], 16, FALSE)</f>
        <v>#N/A</v>
      </c>
      <c r="S1120" s="11" t="e">
        <f>VLOOKUP($B1120, Team_Batting___Advanced[[Team]:[OPS]], 9, FALSE)</f>
        <v>#N/A</v>
      </c>
      <c r="T1120" s="11" t="e">
        <f>VLOOKUP($B1120, Team_Batting___Advanced[], 19, FALSE)</f>
        <v>#N/A</v>
      </c>
      <c r="U1120" s="11" t="e">
        <f>VLOOKUP($B1120, 'Team Per G'!$A$2:$G$31, 3, FALSE)</f>
        <v>#N/A</v>
      </c>
      <c r="V1120" s="11" t="e">
        <f>VLOOKUP($B1120, 'Team Per G'!$A$2:$G$31, 5, FALSE)</f>
        <v>#N/A</v>
      </c>
      <c r="W1120" s="11" t="e">
        <f>VLOOKUP($B1120, 'Team Per G'!$A$2:$G$31, 4, FALSE)</f>
        <v>#N/A</v>
      </c>
      <c r="X1120" s="11" t="e">
        <f>VLOOKUP($B1120, Team_Batting___Dashboard[], 22, FALSE)/$F1120</f>
        <v>#N/A</v>
      </c>
      <c r="Y1120" s="11" t="e">
        <f>VLOOKUP($B1120, 'FanGraphs - Team WAR Projected'!$B$2:$E$31, 4, FALSE)/162</f>
        <v>#N/A</v>
      </c>
      <c r="Z1120" s="11" t="e">
        <f t="shared" si="205"/>
        <v>#N/A</v>
      </c>
      <c r="AA1120" s="11" t="e">
        <f>VLOOKUP($B1120, FanGraphs_Standings[[Abbreviation]:[2024 Year to Date RS/G]], 6, FALSE)/$F1120</f>
        <v>#N/A</v>
      </c>
      <c r="AB1120" s="11" t="e">
        <f>VLOOKUP($B1120, FanGraphs_Standings[[Abbreviation]:[2024 Projected Full Season RDif]], 19, FALSE)/162</f>
        <v>#N/A</v>
      </c>
      <c r="AC1120" s="11" t="e">
        <f t="shared" si="214"/>
        <v>#N/A</v>
      </c>
      <c r="AD1120" s="11" t="e">
        <f>VLOOKUP($B1120, FanGraphs_Standings[[Abbreviation]:[2024 Projected Full Season RDif]], 5, FALSE)</f>
        <v>#N/A</v>
      </c>
      <c r="AE1120" s="11" t="e">
        <f>VLOOKUP($B1120, FanGraphs_Standings[[Abbreviation]:[2024 Projected Full Season W%]], 18, FALSE)</f>
        <v>#N/A</v>
      </c>
      <c r="AF1120" s="11" t="e">
        <f t="shared" si="206"/>
        <v>#N/A</v>
      </c>
      <c r="AG1120" s="11" t="e">
        <f>VLOOKUP($B1120, 'Home Field Adv'!$A$2:$I$31, 9, FALSE)</f>
        <v>#N/A</v>
      </c>
      <c r="AH1120" s="11" t="e">
        <f>VLOOKUP($C1120, FanGraphs_Standings[[Abbreviation]:[2024 Year to Date G]], 2, FALSE)</f>
        <v>#N/A</v>
      </c>
      <c r="AI1120" s="11" t="e">
        <f>_xlfn.IFNA(VLOOKUP($E1120, 'SP Per G'!$A$2:$D$1385, 3, FALSE), AO1120)</f>
        <v>#N/A</v>
      </c>
      <c r="AJ1120" s="11" t="e">
        <f>IF(AND(ISNA(VLOOKUP($E1120, 'SP Per G'!$A$2:$D$1385, 4, FALSE)), ISTEXT($E1120)), AI1120,IF(ISNA(VLOOKUP($E1120, 'SP Per G'!$A$2:$D$1385, 4, FALSE)), AO1120, VLOOKUP($E1120, 'SP Per G'!$A$2:$D$1385, 4, FALSE)))</f>
        <v>#N/A</v>
      </c>
      <c r="AK1120" s="11" t="e">
        <f t="shared" si="207"/>
        <v>#N/A</v>
      </c>
      <c r="AL1120" s="11" t="e">
        <f>_xlfn.IFNA(VLOOKUP($E1120, Individual_Pitching___Dashboard[], 18, FALSE), VLOOKUP($C1120,Team_Pitching___Advanced[[Team]:[SIERA]],16,FALSE))</f>
        <v>#N/A</v>
      </c>
      <c r="AM1120" s="11" t="e">
        <f>_xlfn.IFNA(VLOOKUP($E1120, Individual_Pitching___Dashboard[], 20, FALSE), VLOOKUP($C1120,Team_Pitching___Advanced[[Team]:[xFIP]],19,FALSE))</f>
        <v>#N/A</v>
      </c>
      <c r="AN1120" s="11" t="e">
        <f>_xlfn.IFNA(VLOOKUP($E1120,Individual_Pitching___Advanced[],21,FALSE),VLOOKUP($C1120,Team_Pitching___Advanced[[Team]:[SIERA]],20,FALSE))</f>
        <v>#N/A</v>
      </c>
      <c r="AO1120" s="11" t="e">
        <f>VLOOKUP($C1120, 'Team Per G'!$A$2:$G$31, 7, FALSE)</f>
        <v>#N/A</v>
      </c>
      <c r="AP1120" s="11" t="e">
        <f>VLOOKUP($C1120, 'FanGraphs - Team WAR Projected'!$B$2:$E$31, 3, FALSE)/162</f>
        <v>#N/A</v>
      </c>
      <c r="AQ1120" s="11" t="e">
        <f t="shared" si="208"/>
        <v>#N/A</v>
      </c>
      <c r="AR1120" s="11" t="e">
        <f>VLOOKUP($C1120, Team_Pitching___Advanced[[Team]:[xFIP]], 19,FALSE)</f>
        <v>#N/A</v>
      </c>
      <c r="AS1120" s="11" t="e">
        <f>VLOOKUP($C1120, Team_Pitching___Advanced[], 20, FALSE)</f>
        <v>#N/A</v>
      </c>
      <c r="AT1120" s="11" t="e">
        <f>VLOOKUP($C1120, Team_Batting___Dashboard[[Team]:[wOBA]], 16, FALSE)</f>
        <v>#N/A</v>
      </c>
      <c r="AU1120" s="11" t="e">
        <f>VLOOKUP($C1120, Team_Batting___Advanced[[Team]:[OPS]], 9, FALSE)</f>
        <v>#N/A</v>
      </c>
      <c r="AV1120" s="11" t="e">
        <f>VLOOKUP($C1120, Team_Batting___Advanced[], 19, FALSE)</f>
        <v>#N/A</v>
      </c>
      <c r="AW1120" s="11" t="e">
        <f>VLOOKUP($C1120, 'Team Per G'!$A$2:$G$31, 3, FALSE)</f>
        <v>#N/A</v>
      </c>
      <c r="AX1120" s="11" t="e">
        <f>VLOOKUP($C1120, 'Team Per G'!$A$2:$G$31, 5, FALSE)</f>
        <v>#N/A</v>
      </c>
      <c r="AY1120" s="11" t="e">
        <f>VLOOKUP($C1120, 'Team Per G'!$A$2:$G$31, 4, FALSE)</f>
        <v>#N/A</v>
      </c>
      <c r="AZ1120" s="11" t="e">
        <f>VLOOKUP($C1120, Team_Batting___Dashboard[], 22, FALSE)/$AH1120</f>
        <v>#N/A</v>
      </c>
      <c r="BA1120" s="11" t="e">
        <f>VLOOKUP($C1120, 'FanGraphs - Team WAR Projected'!$B$2:$E$31, 4, FALSE)/162</f>
        <v>#N/A</v>
      </c>
      <c r="BB1120" s="11" t="e">
        <f t="shared" si="209"/>
        <v>#N/A</v>
      </c>
      <c r="BC1120" s="11" t="e">
        <f>VLOOKUP($C1120, FanGraphs_Standings[[Abbreviation]:[2024 Year to Date RS/G]], 6, FALSE)/$AH1120</f>
        <v>#N/A</v>
      </c>
      <c r="BD1120" s="11" t="e">
        <f>VLOOKUP($C1120, FanGraphs_Standings[[Abbreviation]:[2024 Projected Full Season RDif]], 19, FALSE)/162</f>
        <v>#N/A</v>
      </c>
      <c r="BE1120" s="11" t="e">
        <f t="shared" si="210"/>
        <v>#N/A</v>
      </c>
      <c r="BF1120" s="11" t="e">
        <f>VLOOKUP($C1120, FanGraphs_Standings[[Abbreviation]:[2024 Projected Full Season RDif]], 5, FALSE)</f>
        <v>#N/A</v>
      </c>
      <c r="BG1120" s="11" t="e">
        <f>VLOOKUP($C1120, FanGraphs_Standings[[Abbreviation]:[2024 Projected Full Season W%]], 18, FALSE)</f>
        <v>#N/A</v>
      </c>
      <c r="BH1120" s="11" t="e">
        <f t="shared" si="211"/>
        <v>#N/A</v>
      </c>
      <c r="BI1120" s="11" t="e">
        <f>VLOOKUP($C1120, 'Home Field Adv'!$A$2:$K$31, 11, FALSE)</f>
        <v>#N/A</v>
      </c>
      <c r="BL1120" s="12" t="str">
        <f t="shared" si="212"/>
        <v/>
      </c>
      <c r="BM1120" s="12" t="str">
        <f t="shared" si="215"/>
        <v/>
      </c>
      <c r="BN1120" s="12" t="str">
        <f t="shared" si="213"/>
        <v/>
      </c>
    </row>
    <row r="1121" spans="6:66" x14ac:dyDescent="0.45">
      <c r="F1121" s="11" t="e">
        <f>VLOOKUP($B1121, FanGraphs_Standings[[Abbreviation]:[2024 Year to Date G]], 2, FALSE)</f>
        <v>#N/A</v>
      </c>
      <c r="G1121" s="11" t="e">
        <f>_xlfn.IFNA(VLOOKUP($D1121, 'SP Per G'!$A$2:$D$1385, 3, FALSE),M1121)</f>
        <v>#N/A</v>
      </c>
      <c r="H1121" s="11" t="e">
        <f>IF(AND(ISNA(VLOOKUP($D1121, 'SP Per G'!$A$2:$D$1385, 4, FALSE)), ISTEXT($D1121)), G1121,IF(ISNA(VLOOKUP($D1121, 'SP Per G'!$A$2:$D$1385, 4, FALSE)), M1121, VLOOKUP($D1121, 'SP Per G'!$A$2:$D$1385, 4, FALSE)))</f>
        <v>#N/A</v>
      </c>
      <c r="I1121" s="11" t="e">
        <f t="shared" si="203"/>
        <v>#N/A</v>
      </c>
      <c r="J1121" s="11" t="e">
        <f>_xlfn.IFNA(VLOOKUP($D1121,Individual_Pitching___Dashboard[],18,FALSE),VLOOKUP(B1121,Team_Pitching___Dashboard[[Team]:[ERA]],17,FALSE))</f>
        <v>#N/A</v>
      </c>
      <c r="K1121" s="11" t="e">
        <f>_xlfn.IFNA(VLOOKUP($D1121, Individual_Pitching___Dashboard[], 20, FALSE), VLOOKUP(B1121,Team_Pitching___Dashboard[[Team]:[xFIP]],20,FALSE))</f>
        <v>#N/A</v>
      </c>
      <c r="L1121" s="11" t="e">
        <f>_xlfn.IFNA(VLOOKUP($D1121, Individual_Pitching___Advanced[], 21,FALSE), VLOOKUP(B1121, Team_Pitching___Advanced[], 20, FALSE))</f>
        <v>#N/A</v>
      </c>
      <c r="M1121" s="11" t="e">
        <f>VLOOKUP($B1121, 'Team Per G'!$A$2:$G$31, 7, FALSE)</f>
        <v>#N/A</v>
      </c>
      <c r="N1121" s="11" t="e">
        <f>VLOOKUP($B1121, 'FanGraphs - Team WAR Projected'!$B$2:$E$31, 3, FALSE)/162</f>
        <v>#N/A</v>
      </c>
      <c r="O1121" s="11" t="e">
        <f t="shared" si="204"/>
        <v>#N/A</v>
      </c>
      <c r="P1121" s="11" t="e">
        <f>VLOOKUP($B1121, Team_Pitching___Advanced[[Team]:[xFIP]], 19,FALSE)</f>
        <v>#N/A</v>
      </c>
      <c r="Q1121" s="11" t="e">
        <f>VLOOKUP($B1121, Team_Pitching___Advanced[], 20, FALSE)</f>
        <v>#N/A</v>
      </c>
      <c r="R1121" s="11" t="e">
        <f>VLOOKUP($B1121, Team_Batting___Dashboard[[Team]:[wOBA]], 16, FALSE)</f>
        <v>#N/A</v>
      </c>
      <c r="S1121" s="11" t="e">
        <f>VLOOKUP($B1121, Team_Batting___Advanced[[Team]:[OPS]], 9, FALSE)</f>
        <v>#N/A</v>
      </c>
      <c r="T1121" s="11" t="e">
        <f>VLOOKUP($B1121, Team_Batting___Advanced[], 19, FALSE)</f>
        <v>#N/A</v>
      </c>
      <c r="U1121" s="11" t="e">
        <f>VLOOKUP($B1121, 'Team Per G'!$A$2:$G$31, 3, FALSE)</f>
        <v>#N/A</v>
      </c>
      <c r="V1121" s="11" t="e">
        <f>VLOOKUP($B1121, 'Team Per G'!$A$2:$G$31, 5, FALSE)</f>
        <v>#N/A</v>
      </c>
      <c r="W1121" s="11" t="e">
        <f>VLOOKUP($B1121, 'Team Per G'!$A$2:$G$31, 4, FALSE)</f>
        <v>#N/A</v>
      </c>
      <c r="X1121" s="11" t="e">
        <f>VLOOKUP($B1121, Team_Batting___Dashboard[], 22, FALSE)/$F1121</f>
        <v>#N/A</v>
      </c>
      <c r="Y1121" s="11" t="e">
        <f>VLOOKUP($B1121, 'FanGraphs - Team WAR Projected'!$B$2:$E$31, 4, FALSE)/162</f>
        <v>#N/A</v>
      </c>
      <c r="Z1121" s="11" t="e">
        <f t="shared" si="205"/>
        <v>#N/A</v>
      </c>
      <c r="AA1121" s="11" t="e">
        <f>VLOOKUP($B1121, FanGraphs_Standings[[Abbreviation]:[2024 Year to Date RS/G]], 6, FALSE)/$F1121</f>
        <v>#N/A</v>
      </c>
      <c r="AB1121" s="11" t="e">
        <f>VLOOKUP($B1121, FanGraphs_Standings[[Abbreviation]:[2024 Projected Full Season RDif]], 19, FALSE)/162</f>
        <v>#N/A</v>
      </c>
      <c r="AC1121" s="11" t="e">
        <f t="shared" si="214"/>
        <v>#N/A</v>
      </c>
      <c r="AD1121" s="11" t="e">
        <f>VLOOKUP($B1121, FanGraphs_Standings[[Abbreviation]:[2024 Projected Full Season RDif]], 5, FALSE)</f>
        <v>#N/A</v>
      </c>
      <c r="AE1121" s="11" t="e">
        <f>VLOOKUP($B1121, FanGraphs_Standings[[Abbreviation]:[2024 Projected Full Season W%]], 18, FALSE)</f>
        <v>#N/A</v>
      </c>
      <c r="AF1121" s="11" t="e">
        <f t="shared" si="206"/>
        <v>#N/A</v>
      </c>
      <c r="AG1121" s="11" t="e">
        <f>VLOOKUP($B1121, 'Home Field Adv'!$A$2:$I$31, 9, FALSE)</f>
        <v>#N/A</v>
      </c>
      <c r="AH1121" s="11" t="e">
        <f>VLOOKUP($C1121, FanGraphs_Standings[[Abbreviation]:[2024 Year to Date G]], 2, FALSE)</f>
        <v>#N/A</v>
      </c>
      <c r="AI1121" s="11" t="e">
        <f>_xlfn.IFNA(VLOOKUP($E1121, 'SP Per G'!$A$2:$D$1385, 3, FALSE), AO1121)</f>
        <v>#N/A</v>
      </c>
      <c r="AJ1121" s="11" t="e">
        <f>IF(AND(ISNA(VLOOKUP($E1121, 'SP Per G'!$A$2:$D$1385, 4, FALSE)), ISTEXT($E1121)), AI1121,IF(ISNA(VLOOKUP($E1121, 'SP Per G'!$A$2:$D$1385, 4, FALSE)), AO1121, VLOOKUP($E1121, 'SP Per G'!$A$2:$D$1385, 4, FALSE)))</f>
        <v>#N/A</v>
      </c>
      <c r="AK1121" s="11" t="e">
        <f t="shared" si="207"/>
        <v>#N/A</v>
      </c>
      <c r="AL1121" s="11" t="e">
        <f>_xlfn.IFNA(VLOOKUP($E1121, Individual_Pitching___Dashboard[], 18, FALSE), VLOOKUP($C1121,Team_Pitching___Advanced[[Team]:[SIERA]],16,FALSE))</f>
        <v>#N/A</v>
      </c>
      <c r="AM1121" s="11" t="e">
        <f>_xlfn.IFNA(VLOOKUP($E1121, Individual_Pitching___Dashboard[], 20, FALSE), VLOOKUP($C1121,Team_Pitching___Advanced[[Team]:[xFIP]],19,FALSE))</f>
        <v>#N/A</v>
      </c>
      <c r="AN1121" s="11" t="e">
        <f>_xlfn.IFNA(VLOOKUP($E1121,Individual_Pitching___Advanced[],21,FALSE),VLOOKUP($C1121,Team_Pitching___Advanced[[Team]:[SIERA]],20,FALSE))</f>
        <v>#N/A</v>
      </c>
      <c r="AO1121" s="11" t="e">
        <f>VLOOKUP($C1121, 'Team Per G'!$A$2:$G$31, 7, FALSE)</f>
        <v>#N/A</v>
      </c>
      <c r="AP1121" s="11" t="e">
        <f>VLOOKUP($C1121, 'FanGraphs - Team WAR Projected'!$B$2:$E$31, 3, FALSE)/162</f>
        <v>#N/A</v>
      </c>
      <c r="AQ1121" s="11" t="e">
        <f t="shared" si="208"/>
        <v>#N/A</v>
      </c>
      <c r="AR1121" s="11" t="e">
        <f>VLOOKUP($C1121, Team_Pitching___Advanced[[Team]:[xFIP]], 19,FALSE)</f>
        <v>#N/A</v>
      </c>
      <c r="AS1121" s="11" t="e">
        <f>VLOOKUP($C1121, Team_Pitching___Advanced[], 20, FALSE)</f>
        <v>#N/A</v>
      </c>
      <c r="AT1121" s="11" t="e">
        <f>VLOOKUP($C1121, Team_Batting___Dashboard[[Team]:[wOBA]], 16, FALSE)</f>
        <v>#N/A</v>
      </c>
      <c r="AU1121" s="11" t="e">
        <f>VLOOKUP($C1121, Team_Batting___Advanced[[Team]:[OPS]], 9, FALSE)</f>
        <v>#N/A</v>
      </c>
      <c r="AV1121" s="11" t="e">
        <f>VLOOKUP($C1121, Team_Batting___Advanced[], 19, FALSE)</f>
        <v>#N/A</v>
      </c>
      <c r="AW1121" s="11" t="e">
        <f>VLOOKUP($C1121, 'Team Per G'!$A$2:$G$31, 3, FALSE)</f>
        <v>#N/A</v>
      </c>
      <c r="AX1121" s="11" t="e">
        <f>VLOOKUP($C1121, 'Team Per G'!$A$2:$G$31, 5, FALSE)</f>
        <v>#N/A</v>
      </c>
      <c r="AY1121" s="11" t="e">
        <f>VLOOKUP($C1121, 'Team Per G'!$A$2:$G$31, 4, FALSE)</f>
        <v>#N/A</v>
      </c>
      <c r="AZ1121" s="11" t="e">
        <f>VLOOKUP($C1121, Team_Batting___Dashboard[], 22, FALSE)/$AH1121</f>
        <v>#N/A</v>
      </c>
      <c r="BA1121" s="11" t="e">
        <f>VLOOKUP($C1121, 'FanGraphs - Team WAR Projected'!$B$2:$E$31, 4, FALSE)/162</f>
        <v>#N/A</v>
      </c>
      <c r="BB1121" s="11" t="e">
        <f t="shared" si="209"/>
        <v>#N/A</v>
      </c>
      <c r="BC1121" s="11" t="e">
        <f>VLOOKUP($C1121, FanGraphs_Standings[[Abbreviation]:[2024 Year to Date RS/G]], 6, FALSE)/$AH1121</f>
        <v>#N/A</v>
      </c>
      <c r="BD1121" s="11" t="e">
        <f>VLOOKUP($C1121, FanGraphs_Standings[[Abbreviation]:[2024 Projected Full Season RDif]], 19, FALSE)/162</f>
        <v>#N/A</v>
      </c>
      <c r="BE1121" s="11" t="e">
        <f t="shared" si="210"/>
        <v>#N/A</v>
      </c>
      <c r="BF1121" s="11" t="e">
        <f>VLOOKUP($C1121, FanGraphs_Standings[[Abbreviation]:[2024 Projected Full Season RDif]], 5, FALSE)</f>
        <v>#N/A</v>
      </c>
      <c r="BG1121" s="11" t="e">
        <f>VLOOKUP($C1121, FanGraphs_Standings[[Abbreviation]:[2024 Projected Full Season W%]], 18, FALSE)</f>
        <v>#N/A</v>
      </c>
      <c r="BH1121" s="11" t="e">
        <f t="shared" si="211"/>
        <v>#N/A</v>
      </c>
      <c r="BI1121" s="11" t="e">
        <f>VLOOKUP($C1121, 'Home Field Adv'!$A$2:$K$31, 11, FALSE)</f>
        <v>#N/A</v>
      </c>
      <c r="BL1121" s="12" t="str">
        <f t="shared" si="212"/>
        <v/>
      </c>
      <c r="BM1121" s="12" t="str">
        <f t="shared" si="215"/>
        <v/>
      </c>
      <c r="BN1121" s="12" t="str">
        <f t="shared" si="213"/>
        <v/>
      </c>
    </row>
    <row r="1122" spans="6:66" x14ac:dyDescent="0.45">
      <c r="F1122" s="11" t="e">
        <f>VLOOKUP($B1122, FanGraphs_Standings[[Abbreviation]:[2024 Year to Date G]], 2, FALSE)</f>
        <v>#N/A</v>
      </c>
      <c r="G1122" s="11" t="e">
        <f>_xlfn.IFNA(VLOOKUP($D1122, 'SP Per G'!$A$2:$D$1385, 3, FALSE),M1122)</f>
        <v>#N/A</v>
      </c>
      <c r="H1122" s="11" t="e">
        <f>IF(AND(ISNA(VLOOKUP($D1122, 'SP Per G'!$A$2:$D$1385, 4, FALSE)), ISTEXT($D1122)), G1122,IF(ISNA(VLOOKUP($D1122, 'SP Per G'!$A$2:$D$1385, 4, FALSE)), M1122, VLOOKUP($D1122, 'SP Per G'!$A$2:$D$1385, 4, FALSE)))</f>
        <v>#N/A</v>
      </c>
      <c r="I1122" s="11" t="e">
        <f t="shared" si="203"/>
        <v>#N/A</v>
      </c>
      <c r="J1122" s="11" t="e">
        <f>_xlfn.IFNA(VLOOKUP($D1122,Individual_Pitching___Dashboard[],18,FALSE),VLOOKUP(B1122,Team_Pitching___Dashboard[[Team]:[ERA]],17,FALSE))</f>
        <v>#N/A</v>
      </c>
      <c r="K1122" s="11" t="e">
        <f>_xlfn.IFNA(VLOOKUP($D1122, Individual_Pitching___Dashboard[], 20, FALSE), VLOOKUP(B1122,Team_Pitching___Dashboard[[Team]:[xFIP]],20,FALSE))</f>
        <v>#N/A</v>
      </c>
      <c r="L1122" s="11" t="e">
        <f>_xlfn.IFNA(VLOOKUP($D1122, Individual_Pitching___Advanced[], 21,FALSE), VLOOKUP(B1122, Team_Pitching___Advanced[], 20, FALSE))</f>
        <v>#N/A</v>
      </c>
      <c r="M1122" s="11" t="e">
        <f>VLOOKUP($B1122, 'Team Per G'!$A$2:$G$31, 7, FALSE)</f>
        <v>#N/A</v>
      </c>
      <c r="N1122" s="11" t="e">
        <f>VLOOKUP($B1122, 'FanGraphs - Team WAR Projected'!$B$2:$E$31, 3, FALSE)/162</f>
        <v>#N/A</v>
      </c>
      <c r="O1122" s="11" t="e">
        <f t="shared" si="204"/>
        <v>#N/A</v>
      </c>
      <c r="P1122" s="11" t="e">
        <f>VLOOKUP($B1122, Team_Pitching___Advanced[[Team]:[xFIP]], 19,FALSE)</f>
        <v>#N/A</v>
      </c>
      <c r="Q1122" s="11" t="e">
        <f>VLOOKUP($B1122, Team_Pitching___Advanced[], 20, FALSE)</f>
        <v>#N/A</v>
      </c>
      <c r="R1122" s="11" t="e">
        <f>VLOOKUP($B1122, Team_Batting___Dashboard[[Team]:[wOBA]], 16, FALSE)</f>
        <v>#N/A</v>
      </c>
      <c r="S1122" s="11" t="e">
        <f>VLOOKUP($B1122, Team_Batting___Advanced[[Team]:[OPS]], 9, FALSE)</f>
        <v>#N/A</v>
      </c>
      <c r="T1122" s="11" t="e">
        <f>VLOOKUP($B1122, Team_Batting___Advanced[], 19, FALSE)</f>
        <v>#N/A</v>
      </c>
      <c r="U1122" s="11" t="e">
        <f>VLOOKUP($B1122, 'Team Per G'!$A$2:$G$31, 3, FALSE)</f>
        <v>#N/A</v>
      </c>
      <c r="V1122" s="11" t="e">
        <f>VLOOKUP($B1122, 'Team Per G'!$A$2:$G$31, 5, FALSE)</f>
        <v>#N/A</v>
      </c>
      <c r="W1122" s="11" t="e">
        <f>VLOOKUP($B1122, 'Team Per G'!$A$2:$G$31, 4, FALSE)</f>
        <v>#N/A</v>
      </c>
      <c r="X1122" s="11" t="e">
        <f>VLOOKUP($B1122, Team_Batting___Dashboard[], 22, FALSE)/$F1122</f>
        <v>#N/A</v>
      </c>
      <c r="Y1122" s="11" t="e">
        <f>VLOOKUP($B1122, 'FanGraphs - Team WAR Projected'!$B$2:$E$31, 4, FALSE)/162</f>
        <v>#N/A</v>
      </c>
      <c r="Z1122" s="11" t="e">
        <f t="shared" si="205"/>
        <v>#N/A</v>
      </c>
      <c r="AA1122" s="11" t="e">
        <f>VLOOKUP($B1122, FanGraphs_Standings[[Abbreviation]:[2024 Year to Date RS/G]], 6, FALSE)/$F1122</f>
        <v>#N/A</v>
      </c>
      <c r="AB1122" s="11" t="e">
        <f>VLOOKUP($B1122, FanGraphs_Standings[[Abbreviation]:[2024 Projected Full Season RDif]], 19, FALSE)/162</f>
        <v>#N/A</v>
      </c>
      <c r="AC1122" s="11" t="e">
        <f t="shared" si="214"/>
        <v>#N/A</v>
      </c>
      <c r="AD1122" s="11" t="e">
        <f>VLOOKUP($B1122, FanGraphs_Standings[[Abbreviation]:[2024 Projected Full Season RDif]], 5, FALSE)</f>
        <v>#N/A</v>
      </c>
      <c r="AE1122" s="11" t="e">
        <f>VLOOKUP($B1122, FanGraphs_Standings[[Abbreviation]:[2024 Projected Full Season W%]], 18, FALSE)</f>
        <v>#N/A</v>
      </c>
      <c r="AF1122" s="11" t="e">
        <f t="shared" si="206"/>
        <v>#N/A</v>
      </c>
      <c r="AG1122" s="11" t="e">
        <f>VLOOKUP($B1122, 'Home Field Adv'!$A$2:$I$31, 9, FALSE)</f>
        <v>#N/A</v>
      </c>
      <c r="AH1122" s="11" t="e">
        <f>VLOOKUP($C1122, FanGraphs_Standings[[Abbreviation]:[2024 Year to Date G]], 2, FALSE)</f>
        <v>#N/A</v>
      </c>
      <c r="AI1122" s="11" t="e">
        <f>_xlfn.IFNA(VLOOKUP($E1122, 'SP Per G'!$A$2:$D$1385, 3, FALSE), AO1122)</f>
        <v>#N/A</v>
      </c>
      <c r="AJ1122" s="11" t="e">
        <f>IF(AND(ISNA(VLOOKUP($E1122, 'SP Per G'!$A$2:$D$1385, 4, FALSE)), ISTEXT($E1122)), AI1122,IF(ISNA(VLOOKUP($E1122, 'SP Per G'!$A$2:$D$1385, 4, FALSE)), AO1122, VLOOKUP($E1122, 'SP Per G'!$A$2:$D$1385, 4, FALSE)))</f>
        <v>#N/A</v>
      </c>
      <c r="AK1122" s="11" t="e">
        <f t="shared" si="207"/>
        <v>#N/A</v>
      </c>
      <c r="AL1122" s="11" t="e">
        <f>_xlfn.IFNA(VLOOKUP($E1122, Individual_Pitching___Dashboard[], 18, FALSE), VLOOKUP($C1122,Team_Pitching___Advanced[[Team]:[SIERA]],16,FALSE))</f>
        <v>#N/A</v>
      </c>
      <c r="AM1122" s="11" t="e">
        <f>_xlfn.IFNA(VLOOKUP($E1122, Individual_Pitching___Dashboard[], 20, FALSE), VLOOKUP($C1122,Team_Pitching___Advanced[[Team]:[xFIP]],19,FALSE))</f>
        <v>#N/A</v>
      </c>
      <c r="AN1122" s="11" t="e">
        <f>_xlfn.IFNA(VLOOKUP($E1122,Individual_Pitching___Advanced[],21,FALSE),VLOOKUP($C1122,Team_Pitching___Advanced[[Team]:[SIERA]],20,FALSE))</f>
        <v>#N/A</v>
      </c>
      <c r="AO1122" s="11" t="e">
        <f>VLOOKUP($C1122, 'Team Per G'!$A$2:$G$31, 7, FALSE)</f>
        <v>#N/A</v>
      </c>
      <c r="AP1122" s="11" t="e">
        <f>VLOOKUP($C1122, 'FanGraphs - Team WAR Projected'!$B$2:$E$31, 3, FALSE)/162</f>
        <v>#N/A</v>
      </c>
      <c r="AQ1122" s="11" t="e">
        <f t="shared" si="208"/>
        <v>#N/A</v>
      </c>
      <c r="AR1122" s="11" t="e">
        <f>VLOOKUP($C1122, Team_Pitching___Advanced[[Team]:[xFIP]], 19,FALSE)</f>
        <v>#N/A</v>
      </c>
      <c r="AS1122" s="11" t="e">
        <f>VLOOKUP($C1122, Team_Pitching___Advanced[], 20, FALSE)</f>
        <v>#N/A</v>
      </c>
      <c r="AT1122" s="11" t="e">
        <f>VLOOKUP($C1122, Team_Batting___Dashboard[[Team]:[wOBA]], 16, FALSE)</f>
        <v>#N/A</v>
      </c>
      <c r="AU1122" s="11" t="e">
        <f>VLOOKUP($C1122, Team_Batting___Advanced[[Team]:[OPS]], 9, FALSE)</f>
        <v>#N/A</v>
      </c>
      <c r="AV1122" s="11" t="e">
        <f>VLOOKUP($C1122, Team_Batting___Advanced[], 19, FALSE)</f>
        <v>#N/A</v>
      </c>
      <c r="AW1122" s="11" t="e">
        <f>VLOOKUP($C1122, 'Team Per G'!$A$2:$G$31, 3, FALSE)</f>
        <v>#N/A</v>
      </c>
      <c r="AX1122" s="11" t="e">
        <f>VLOOKUP($C1122, 'Team Per G'!$A$2:$G$31, 5, FALSE)</f>
        <v>#N/A</v>
      </c>
      <c r="AY1122" s="11" t="e">
        <f>VLOOKUP($C1122, 'Team Per G'!$A$2:$G$31, 4, FALSE)</f>
        <v>#N/A</v>
      </c>
      <c r="AZ1122" s="11" t="e">
        <f>VLOOKUP($C1122, Team_Batting___Dashboard[], 22, FALSE)/$AH1122</f>
        <v>#N/A</v>
      </c>
      <c r="BA1122" s="11" t="e">
        <f>VLOOKUP($C1122, 'FanGraphs - Team WAR Projected'!$B$2:$E$31, 4, FALSE)/162</f>
        <v>#N/A</v>
      </c>
      <c r="BB1122" s="11" t="e">
        <f t="shared" si="209"/>
        <v>#N/A</v>
      </c>
      <c r="BC1122" s="11" t="e">
        <f>VLOOKUP($C1122, FanGraphs_Standings[[Abbreviation]:[2024 Year to Date RS/G]], 6, FALSE)/$AH1122</f>
        <v>#N/A</v>
      </c>
      <c r="BD1122" s="11" t="e">
        <f>VLOOKUP($C1122, FanGraphs_Standings[[Abbreviation]:[2024 Projected Full Season RDif]], 19, FALSE)/162</f>
        <v>#N/A</v>
      </c>
      <c r="BE1122" s="11" t="e">
        <f t="shared" si="210"/>
        <v>#N/A</v>
      </c>
      <c r="BF1122" s="11" t="e">
        <f>VLOOKUP($C1122, FanGraphs_Standings[[Abbreviation]:[2024 Projected Full Season RDif]], 5, FALSE)</f>
        <v>#N/A</v>
      </c>
      <c r="BG1122" s="11" t="e">
        <f>VLOOKUP($C1122, FanGraphs_Standings[[Abbreviation]:[2024 Projected Full Season W%]], 18, FALSE)</f>
        <v>#N/A</v>
      </c>
      <c r="BH1122" s="11" t="e">
        <f t="shared" si="211"/>
        <v>#N/A</v>
      </c>
      <c r="BI1122" s="11" t="e">
        <f>VLOOKUP($C1122, 'Home Field Adv'!$A$2:$K$31, 11, FALSE)</f>
        <v>#N/A</v>
      </c>
      <c r="BL1122" s="12" t="str">
        <f t="shared" si="212"/>
        <v/>
      </c>
      <c r="BM1122" s="12" t="str">
        <f t="shared" si="215"/>
        <v/>
      </c>
      <c r="BN1122" s="12" t="str">
        <f t="shared" si="213"/>
        <v/>
      </c>
    </row>
    <row r="1123" spans="6:66" x14ac:dyDescent="0.45">
      <c r="F1123" s="11" t="e">
        <f>VLOOKUP($B1123, FanGraphs_Standings[[Abbreviation]:[2024 Year to Date G]], 2, FALSE)</f>
        <v>#N/A</v>
      </c>
      <c r="G1123" s="11" t="e">
        <f>_xlfn.IFNA(VLOOKUP($D1123, 'SP Per G'!$A$2:$D$1385, 3, FALSE),M1123)</f>
        <v>#N/A</v>
      </c>
      <c r="H1123" s="11" t="e">
        <f>IF(AND(ISNA(VLOOKUP($D1123, 'SP Per G'!$A$2:$D$1385, 4, FALSE)), ISTEXT($D1123)), G1123,IF(ISNA(VLOOKUP($D1123, 'SP Per G'!$A$2:$D$1385, 4, FALSE)), M1123, VLOOKUP($D1123, 'SP Per G'!$A$2:$D$1385, 4, FALSE)))</f>
        <v>#N/A</v>
      </c>
      <c r="I1123" s="11" t="e">
        <f t="shared" si="203"/>
        <v>#N/A</v>
      </c>
      <c r="J1123" s="11" t="e">
        <f>_xlfn.IFNA(VLOOKUP($D1123,Individual_Pitching___Dashboard[],18,FALSE),VLOOKUP(B1123,Team_Pitching___Dashboard[[Team]:[ERA]],17,FALSE))</f>
        <v>#N/A</v>
      </c>
      <c r="K1123" s="11" t="e">
        <f>_xlfn.IFNA(VLOOKUP($D1123, Individual_Pitching___Dashboard[], 20, FALSE), VLOOKUP(B1123,Team_Pitching___Dashboard[[Team]:[xFIP]],20,FALSE))</f>
        <v>#N/A</v>
      </c>
      <c r="L1123" s="11" t="e">
        <f>_xlfn.IFNA(VLOOKUP($D1123, Individual_Pitching___Advanced[], 21,FALSE), VLOOKUP(B1123, Team_Pitching___Advanced[], 20, FALSE))</f>
        <v>#N/A</v>
      </c>
      <c r="M1123" s="11" t="e">
        <f>VLOOKUP($B1123, 'Team Per G'!$A$2:$G$31, 7, FALSE)</f>
        <v>#N/A</v>
      </c>
      <c r="N1123" s="11" t="e">
        <f>VLOOKUP($B1123, 'FanGraphs - Team WAR Projected'!$B$2:$E$31, 3, FALSE)/162</f>
        <v>#N/A</v>
      </c>
      <c r="O1123" s="11" t="e">
        <f t="shared" si="204"/>
        <v>#N/A</v>
      </c>
      <c r="P1123" s="11" t="e">
        <f>VLOOKUP($B1123, Team_Pitching___Advanced[[Team]:[xFIP]], 19,FALSE)</f>
        <v>#N/A</v>
      </c>
      <c r="Q1123" s="11" t="e">
        <f>VLOOKUP($B1123, Team_Pitching___Advanced[], 20, FALSE)</f>
        <v>#N/A</v>
      </c>
      <c r="R1123" s="11" t="e">
        <f>VLOOKUP($B1123, Team_Batting___Dashboard[[Team]:[wOBA]], 16, FALSE)</f>
        <v>#N/A</v>
      </c>
      <c r="S1123" s="11" t="e">
        <f>VLOOKUP($B1123, Team_Batting___Advanced[[Team]:[OPS]], 9, FALSE)</f>
        <v>#N/A</v>
      </c>
      <c r="T1123" s="11" t="e">
        <f>VLOOKUP($B1123, Team_Batting___Advanced[], 19, FALSE)</f>
        <v>#N/A</v>
      </c>
      <c r="U1123" s="11" t="e">
        <f>VLOOKUP($B1123, 'Team Per G'!$A$2:$G$31, 3, FALSE)</f>
        <v>#N/A</v>
      </c>
      <c r="V1123" s="11" t="e">
        <f>VLOOKUP($B1123, 'Team Per G'!$A$2:$G$31, 5, FALSE)</f>
        <v>#N/A</v>
      </c>
      <c r="W1123" s="11" t="e">
        <f>VLOOKUP($B1123, 'Team Per G'!$A$2:$G$31, 4, FALSE)</f>
        <v>#N/A</v>
      </c>
      <c r="X1123" s="11" t="e">
        <f>VLOOKUP($B1123, Team_Batting___Dashboard[], 22, FALSE)/$F1123</f>
        <v>#N/A</v>
      </c>
      <c r="Y1123" s="11" t="e">
        <f>VLOOKUP($B1123, 'FanGraphs - Team WAR Projected'!$B$2:$E$31, 4, FALSE)/162</f>
        <v>#N/A</v>
      </c>
      <c r="Z1123" s="11" t="e">
        <f t="shared" si="205"/>
        <v>#N/A</v>
      </c>
      <c r="AA1123" s="11" t="e">
        <f>VLOOKUP($B1123, FanGraphs_Standings[[Abbreviation]:[2024 Year to Date RS/G]], 6, FALSE)/$F1123</f>
        <v>#N/A</v>
      </c>
      <c r="AB1123" s="11" t="e">
        <f>VLOOKUP($B1123, FanGraphs_Standings[[Abbreviation]:[2024 Projected Full Season RDif]], 19, FALSE)/162</f>
        <v>#N/A</v>
      </c>
      <c r="AC1123" s="11" t="e">
        <f t="shared" si="214"/>
        <v>#N/A</v>
      </c>
      <c r="AD1123" s="11" t="e">
        <f>VLOOKUP($B1123, FanGraphs_Standings[[Abbreviation]:[2024 Projected Full Season RDif]], 5, FALSE)</f>
        <v>#N/A</v>
      </c>
      <c r="AE1123" s="11" t="e">
        <f>VLOOKUP($B1123, FanGraphs_Standings[[Abbreviation]:[2024 Projected Full Season W%]], 18, FALSE)</f>
        <v>#N/A</v>
      </c>
      <c r="AF1123" s="11" t="e">
        <f t="shared" si="206"/>
        <v>#N/A</v>
      </c>
      <c r="AG1123" s="11" t="e">
        <f>VLOOKUP($B1123, 'Home Field Adv'!$A$2:$I$31, 9, FALSE)</f>
        <v>#N/A</v>
      </c>
      <c r="AH1123" s="11" t="e">
        <f>VLOOKUP($C1123, FanGraphs_Standings[[Abbreviation]:[2024 Year to Date G]], 2, FALSE)</f>
        <v>#N/A</v>
      </c>
      <c r="AI1123" s="11" t="e">
        <f>_xlfn.IFNA(VLOOKUP($E1123, 'SP Per G'!$A$2:$D$1385, 3, FALSE), AO1123)</f>
        <v>#N/A</v>
      </c>
      <c r="AJ1123" s="11" t="e">
        <f>IF(AND(ISNA(VLOOKUP($E1123, 'SP Per G'!$A$2:$D$1385, 4, FALSE)), ISTEXT($E1123)), AI1123,IF(ISNA(VLOOKUP($E1123, 'SP Per G'!$A$2:$D$1385, 4, FALSE)), AO1123, VLOOKUP($E1123, 'SP Per G'!$A$2:$D$1385, 4, FALSE)))</f>
        <v>#N/A</v>
      </c>
      <c r="AK1123" s="11" t="e">
        <f t="shared" si="207"/>
        <v>#N/A</v>
      </c>
      <c r="AL1123" s="11" t="e">
        <f>_xlfn.IFNA(VLOOKUP($E1123, Individual_Pitching___Dashboard[], 18, FALSE), VLOOKUP($C1123,Team_Pitching___Advanced[[Team]:[SIERA]],16,FALSE))</f>
        <v>#N/A</v>
      </c>
      <c r="AM1123" s="11" t="e">
        <f>_xlfn.IFNA(VLOOKUP($E1123, Individual_Pitching___Dashboard[], 20, FALSE), VLOOKUP($C1123,Team_Pitching___Advanced[[Team]:[xFIP]],19,FALSE))</f>
        <v>#N/A</v>
      </c>
      <c r="AN1123" s="11" t="e">
        <f>_xlfn.IFNA(VLOOKUP($E1123,Individual_Pitching___Advanced[],21,FALSE),VLOOKUP($C1123,Team_Pitching___Advanced[[Team]:[SIERA]],20,FALSE))</f>
        <v>#N/A</v>
      </c>
      <c r="AO1123" s="11" t="e">
        <f>VLOOKUP($C1123, 'Team Per G'!$A$2:$G$31, 7, FALSE)</f>
        <v>#N/A</v>
      </c>
      <c r="AP1123" s="11" t="e">
        <f>VLOOKUP($C1123, 'FanGraphs - Team WAR Projected'!$B$2:$E$31, 3, FALSE)/162</f>
        <v>#N/A</v>
      </c>
      <c r="AQ1123" s="11" t="e">
        <f t="shared" si="208"/>
        <v>#N/A</v>
      </c>
      <c r="AR1123" s="11" t="e">
        <f>VLOOKUP($C1123, Team_Pitching___Advanced[[Team]:[xFIP]], 19,FALSE)</f>
        <v>#N/A</v>
      </c>
      <c r="AS1123" s="11" t="e">
        <f>VLOOKUP($C1123, Team_Pitching___Advanced[], 20, FALSE)</f>
        <v>#N/A</v>
      </c>
      <c r="AT1123" s="11" t="e">
        <f>VLOOKUP($C1123, Team_Batting___Dashboard[[Team]:[wOBA]], 16, FALSE)</f>
        <v>#N/A</v>
      </c>
      <c r="AU1123" s="11" t="e">
        <f>VLOOKUP($C1123, Team_Batting___Advanced[[Team]:[OPS]], 9, FALSE)</f>
        <v>#N/A</v>
      </c>
      <c r="AV1123" s="11" t="e">
        <f>VLOOKUP($C1123, Team_Batting___Advanced[], 19, FALSE)</f>
        <v>#N/A</v>
      </c>
      <c r="AW1123" s="11" t="e">
        <f>VLOOKUP($C1123, 'Team Per G'!$A$2:$G$31, 3, FALSE)</f>
        <v>#N/A</v>
      </c>
      <c r="AX1123" s="11" t="e">
        <f>VLOOKUP($C1123, 'Team Per G'!$A$2:$G$31, 5, FALSE)</f>
        <v>#N/A</v>
      </c>
      <c r="AY1123" s="11" t="e">
        <f>VLOOKUP($C1123, 'Team Per G'!$A$2:$G$31, 4, FALSE)</f>
        <v>#N/A</v>
      </c>
      <c r="AZ1123" s="11" t="e">
        <f>VLOOKUP($C1123, Team_Batting___Dashboard[], 22, FALSE)/$AH1123</f>
        <v>#N/A</v>
      </c>
      <c r="BA1123" s="11" t="e">
        <f>VLOOKUP($C1123, 'FanGraphs - Team WAR Projected'!$B$2:$E$31, 4, FALSE)/162</f>
        <v>#N/A</v>
      </c>
      <c r="BB1123" s="11" t="e">
        <f t="shared" si="209"/>
        <v>#N/A</v>
      </c>
      <c r="BC1123" s="11" t="e">
        <f>VLOOKUP($C1123, FanGraphs_Standings[[Abbreviation]:[2024 Year to Date RS/G]], 6, FALSE)/$AH1123</f>
        <v>#N/A</v>
      </c>
      <c r="BD1123" s="11" t="e">
        <f>VLOOKUP($C1123, FanGraphs_Standings[[Abbreviation]:[2024 Projected Full Season RDif]], 19, FALSE)/162</f>
        <v>#N/A</v>
      </c>
      <c r="BE1123" s="11" t="e">
        <f t="shared" si="210"/>
        <v>#N/A</v>
      </c>
      <c r="BF1123" s="11" t="e">
        <f>VLOOKUP($C1123, FanGraphs_Standings[[Abbreviation]:[2024 Projected Full Season RDif]], 5, FALSE)</f>
        <v>#N/A</v>
      </c>
      <c r="BG1123" s="11" t="e">
        <f>VLOOKUP($C1123, FanGraphs_Standings[[Abbreviation]:[2024 Projected Full Season W%]], 18, FALSE)</f>
        <v>#N/A</v>
      </c>
      <c r="BH1123" s="11" t="e">
        <f t="shared" si="211"/>
        <v>#N/A</v>
      </c>
      <c r="BI1123" s="11" t="e">
        <f>VLOOKUP($C1123, 'Home Field Adv'!$A$2:$K$31, 11, FALSE)</f>
        <v>#N/A</v>
      </c>
      <c r="BL1123" s="12" t="str">
        <f t="shared" si="212"/>
        <v/>
      </c>
      <c r="BM1123" s="12" t="str">
        <f t="shared" si="215"/>
        <v/>
      </c>
      <c r="BN1123" s="12" t="str">
        <f t="shared" si="213"/>
        <v/>
      </c>
    </row>
    <row r="1124" spans="6:66" x14ac:dyDescent="0.45">
      <c r="F1124" s="11" t="e">
        <f>VLOOKUP($B1124, FanGraphs_Standings[[Abbreviation]:[2024 Year to Date G]], 2, FALSE)</f>
        <v>#N/A</v>
      </c>
      <c r="G1124" s="11" t="e">
        <f>_xlfn.IFNA(VLOOKUP($D1124, 'SP Per G'!$A$2:$D$1385, 3, FALSE),M1124)</f>
        <v>#N/A</v>
      </c>
      <c r="H1124" s="11" t="e">
        <f>IF(AND(ISNA(VLOOKUP($D1124, 'SP Per G'!$A$2:$D$1385, 4, FALSE)), ISTEXT($D1124)), G1124,IF(ISNA(VLOOKUP($D1124, 'SP Per G'!$A$2:$D$1385, 4, FALSE)), M1124, VLOOKUP($D1124, 'SP Per G'!$A$2:$D$1385, 4, FALSE)))</f>
        <v>#N/A</v>
      </c>
      <c r="I1124" s="11" t="e">
        <f t="shared" si="203"/>
        <v>#N/A</v>
      </c>
      <c r="J1124" s="11" t="e">
        <f>_xlfn.IFNA(VLOOKUP($D1124,Individual_Pitching___Dashboard[],18,FALSE),VLOOKUP(B1124,Team_Pitching___Dashboard[[Team]:[ERA]],17,FALSE))</f>
        <v>#N/A</v>
      </c>
      <c r="K1124" s="11" t="e">
        <f>_xlfn.IFNA(VLOOKUP($D1124, Individual_Pitching___Dashboard[], 20, FALSE), VLOOKUP(B1124,Team_Pitching___Dashboard[[Team]:[xFIP]],20,FALSE))</f>
        <v>#N/A</v>
      </c>
      <c r="L1124" s="11" t="e">
        <f>_xlfn.IFNA(VLOOKUP($D1124, Individual_Pitching___Advanced[], 21,FALSE), VLOOKUP(B1124, Team_Pitching___Advanced[], 20, FALSE))</f>
        <v>#N/A</v>
      </c>
      <c r="M1124" s="11" t="e">
        <f>VLOOKUP($B1124, 'Team Per G'!$A$2:$G$31, 7, FALSE)</f>
        <v>#N/A</v>
      </c>
      <c r="N1124" s="11" t="e">
        <f>VLOOKUP($B1124, 'FanGraphs - Team WAR Projected'!$B$2:$E$31, 3, FALSE)/162</f>
        <v>#N/A</v>
      </c>
      <c r="O1124" s="11" t="e">
        <f t="shared" si="204"/>
        <v>#N/A</v>
      </c>
      <c r="P1124" s="11" t="e">
        <f>VLOOKUP($B1124, Team_Pitching___Advanced[[Team]:[xFIP]], 19,FALSE)</f>
        <v>#N/A</v>
      </c>
      <c r="Q1124" s="11" t="e">
        <f>VLOOKUP($B1124, Team_Pitching___Advanced[], 20, FALSE)</f>
        <v>#N/A</v>
      </c>
      <c r="R1124" s="11" t="e">
        <f>VLOOKUP($B1124, Team_Batting___Dashboard[[Team]:[wOBA]], 16, FALSE)</f>
        <v>#N/A</v>
      </c>
      <c r="S1124" s="11" t="e">
        <f>VLOOKUP($B1124, Team_Batting___Advanced[[Team]:[OPS]], 9, FALSE)</f>
        <v>#N/A</v>
      </c>
      <c r="T1124" s="11" t="e">
        <f>VLOOKUP($B1124, Team_Batting___Advanced[], 19, FALSE)</f>
        <v>#N/A</v>
      </c>
      <c r="U1124" s="11" t="e">
        <f>VLOOKUP($B1124, 'Team Per G'!$A$2:$G$31, 3, FALSE)</f>
        <v>#N/A</v>
      </c>
      <c r="V1124" s="11" t="e">
        <f>VLOOKUP($B1124, 'Team Per G'!$A$2:$G$31, 5, FALSE)</f>
        <v>#N/A</v>
      </c>
      <c r="W1124" s="11" t="e">
        <f>VLOOKUP($B1124, 'Team Per G'!$A$2:$G$31, 4, FALSE)</f>
        <v>#N/A</v>
      </c>
      <c r="X1124" s="11" t="e">
        <f>VLOOKUP($B1124, Team_Batting___Dashboard[], 22, FALSE)/$F1124</f>
        <v>#N/A</v>
      </c>
      <c r="Y1124" s="11" t="e">
        <f>VLOOKUP($B1124, 'FanGraphs - Team WAR Projected'!$B$2:$E$31, 4, FALSE)/162</f>
        <v>#N/A</v>
      </c>
      <c r="Z1124" s="11" t="e">
        <f t="shared" si="205"/>
        <v>#N/A</v>
      </c>
      <c r="AA1124" s="11" t="e">
        <f>VLOOKUP($B1124, FanGraphs_Standings[[Abbreviation]:[2024 Year to Date RS/G]], 6, FALSE)/$F1124</f>
        <v>#N/A</v>
      </c>
      <c r="AB1124" s="11" t="e">
        <f>VLOOKUP($B1124, FanGraphs_Standings[[Abbreviation]:[2024 Projected Full Season RDif]], 19, FALSE)/162</f>
        <v>#N/A</v>
      </c>
      <c r="AC1124" s="11" t="e">
        <f t="shared" si="214"/>
        <v>#N/A</v>
      </c>
      <c r="AD1124" s="11" t="e">
        <f>VLOOKUP($B1124, FanGraphs_Standings[[Abbreviation]:[2024 Projected Full Season RDif]], 5, FALSE)</f>
        <v>#N/A</v>
      </c>
      <c r="AE1124" s="11" t="e">
        <f>VLOOKUP($B1124, FanGraphs_Standings[[Abbreviation]:[2024 Projected Full Season W%]], 18, FALSE)</f>
        <v>#N/A</v>
      </c>
      <c r="AF1124" s="11" t="e">
        <f t="shared" si="206"/>
        <v>#N/A</v>
      </c>
      <c r="AG1124" s="11" t="e">
        <f>VLOOKUP($B1124, 'Home Field Adv'!$A$2:$I$31, 9, FALSE)</f>
        <v>#N/A</v>
      </c>
      <c r="AH1124" s="11" t="e">
        <f>VLOOKUP($C1124, FanGraphs_Standings[[Abbreviation]:[2024 Year to Date G]], 2, FALSE)</f>
        <v>#N/A</v>
      </c>
      <c r="AI1124" s="11" t="e">
        <f>_xlfn.IFNA(VLOOKUP($E1124, 'SP Per G'!$A$2:$D$1385, 3, FALSE), AO1124)</f>
        <v>#N/A</v>
      </c>
      <c r="AJ1124" s="11" t="e">
        <f>IF(AND(ISNA(VLOOKUP($E1124, 'SP Per G'!$A$2:$D$1385, 4, FALSE)), ISTEXT($E1124)), AI1124,IF(ISNA(VLOOKUP($E1124, 'SP Per G'!$A$2:$D$1385, 4, FALSE)), AO1124, VLOOKUP($E1124, 'SP Per G'!$A$2:$D$1385, 4, FALSE)))</f>
        <v>#N/A</v>
      </c>
      <c r="AK1124" s="11" t="e">
        <f t="shared" si="207"/>
        <v>#N/A</v>
      </c>
      <c r="AL1124" s="11" t="e">
        <f>_xlfn.IFNA(VLOOKUP($E1124, Individual_Pitching___Dashboard[], 18, FALSE), VLOOKUP($C1124,Team_Pitching___Advanced[[Team]:[SIERA]],16,FALSE))</f>
        <v>#N/A</v>
      </c>
      <c r="AM1124" s="11" t="e">
        <f>_xlfn.IFNA(VLOOKUP($E1124, Individual_Pitching___Dashboard[], 20, FALSE), VLOOKUP($C1124,Team_Pitching___Advanced[[Team]:[xFIP]],19,FALSE))</f>
        <v>#N/A</v>
      </c>
      <c r="AN1124" s="11" t="e">
        <f>_xlfn.IFNA(VLOOKUP($E1124,Individual_Pitching___Advanced[],21,FALSE),VLOOKUP($C1124,Team_Pitching___Advanced[[Team]:[SIERA]],20,FALSE))</f>
        <v>#N/A</v>
      </c>
      <c r="AO1124" s="11" t="e">
        <f>VLOOKUP($C1124, 'Team Per G'!$A$2:$G$31, 7, FALSE)</f>
        <v>#N/A</v>
      </c>
      <c r="AP1124" s="11" t="e">
        <f>VLOOKUP($C1124, 'FanGraphs - Team WAR Projected'!$B$2:$E$31, 3, FALSE)/162</f>
        <v>#N/A</v>
      </c>
      <c r="AQ1124" s="11" t="e">
        <f t="shared" si="208"/>
        <v>#N/A</v>
      </c>
      <c r="AR1124" s="11" t="e">
        <f>VLOOKUP($C1124, Team_Pitching___Advanced[[Team]:[xFIP]], 19,FALSE)</f>
        <v>#N/A</v>
      </c>
      <c r="AS1124" s="11" t="e">
        <f>VLOOKUP($C1124, Team_Pitching___Advanced[], 20, FALSE)</f>
        <v>#N/A</v>
      </c>
      <c r="AT1124" s="11" t="e">
        <f>VLOOKUP($C1124, Team_Batting___Dashboard[[Team]:[wOBA]], 16, FALSE)</f>
        <v>#N/A</v>
      </c>
      <c r="AU1124" s="11" t="e">
        <f>VLOOKUP($C1124, Team_Batting___Advanced[[Team]:[OPS]], 9, FALSE)</f>
        <v>#N/A</v>
      </c>
      <c r="AV1124" s="11" t="e">
        <f>VLOOKUP($C1124, Team_Batting___Advanced[], 19, FALSE)</f>
        <v>#N/A</v>
      </c>
      <c r="AW1124" s="11" t="e">
        <f>VLOOKUP($C1124, 'Team Per G'!$A$2:$G$31, 3, FALSE)</f>
        <v>#N/A</v>
      </c>
      <c r="AX1124" s="11" t="e">
        <f>VLOOKUP($C1124, 'Team Per G'!$A$2:$G$31, 5, FALSE)</f>
        <v>#N/A</v>
      </c>
      <c r="AY1124" s="11" t="e">
        <f>VLOOKUP($C1124, 'Team Per G'!$A$2:$G$31, 4, FALSE)</f>
        <v>#N/A</v>
      </c>
      <c r="AZ1124" s="11" t="e">
        <f>VLOOKUP($C1124, Team_Batting___Dashboard[], 22, FALSE)/$AH1124</f>
        <v>#N/A</v>
      </c>
      <c r="BA1124" s="11" t="e">
        <f>VLOOKUP($C1124, 'FanGraphs - Team WAR Projected'!$B$2:$E$31, 4, FALSE)/162</f>
        <v>#N/A</v>
      </c>
      <c r="BB1124" s="11" t="e">
        <f t="shared" si="209"/>
        <v>#N/A</v>
      </c>
      <c r="BC1124" s="11" t="e">
        <f>VLOOKUP($C1124, FanGraphs_Standings[[Abbreviation]:[2024 Year to Date RS/G]], 6, FALSE)/$AH1124</f>
        <v>#N/A</v>
      </c>
      <c r="BD1124" s="11" t="e">
        <f>VLOOKUP($C1124, FanGraphs_Standings[[Abbreviation]:[2024 Projected Full Season RDif]], 19, FALSE)/162</f>
        <v>#N/A</v>
      </c>
      <c r="BE1124" s="11" t="e">
        <f t="shared" si="210"/>
        <v>#N/A</v>
      </c>
      <c r="BF1124" s="11" t="e">
        <f>VLOOKUP($C1124, FanGraphs_Standings[[Abbreviation]:[2024 Projected Full Season RDif]], 5, FALSE)</f>
        <v>#N/A</v>
      </c>
      <c r="BG1124" s="11" t="e">
        <f>VLOOKUP($C1124, FanGraphs_Standings[[Abbreviation]:[2024 Projected Full Season W%]], 18, FALSE)</f>
        <v>#N/A</v>
      </c>
      <c r="BH1124" s="11" t="e">
        <f t="shared" si="211"/>
        <v>#N/A</v>
      </c>
      <c r="BI1124" s="11" t="e">
        <f>VLOOKUP($C1124, 'Home Field Adv'!$A$2:$K$31, 11, FALSE)</f>
        <v>#N/A</v>
      </c>
      <c r="BL1124" s="12" t="str">
        <f t="shared" si="212"/>
        <v/>
      </c>
      <c r="BM1124" s="12" t="str">
        <f t="shared" si="215"/>
        <v/>
      </c>
      <c r="BN1124" s="12" t="str">
        <f t="shared" si="213"/>
        <v/>
      </c>
    </row>
    <row r="1125" spans="6:66" x14ac:dyDescent="0.45">
      <c r="F1125" s="11" t="e">
        <f>VLOOKUP($B1125, FanGraphs_Standings[[Abbreviation]:[2024 Year to Date G]], 2, FALSE)</f>
        <v>#N/A</v>
      </c>
      <c r="G1125" s="11" t="e">
        <f>_xlfn.IFNA(VLOOKUP($D1125, 'SP Per G'!$A$2:$D$1385, 3, FALSE),M1125)</f>
        <v>#N/A</v>
      </c>
      <c r="H1125" s="11" t="e">
        <f>IF(AND(ISNA(VLOOKUP($D1125, 'SP Per G'!$A$2:$D$1385, 4, FALSE)), ISTEXT($D1125)), G1125,IF(ISNA(VLOOKUP($D1125, 'SP Per G'!$A$2:$D$1385, 4, FALSE)), M1125, VLOOKUP($D1125, 'SP Per G'!$A$2:$D$1385, 4, FALSE)))</f>
        <v>#N/A</v>
      </c>
      <c r="I1125" s="11" t="e">
        <f t="shared" si="203"/>
        <v>#N/A</v>
      </c>
      <c r="J1125" s="11" t="e">
        <f>_xlfn.IFNA(VLOOKUP($D1125,Individual_Pitching___Dashboard[],18,FALSE),VLOOKUP(B1125,Team_Pitching___Dashboard[[Team]:[ERA]],17,FALSE))</f>
        <v>#N/A</v>
      </c>
      <c r="K1125" s="11" t="e">
        <f>_xlfn.IFNA(VLOOKUP($D1125, Individual_Pitching___Dashboard[], 20, FALSE), VLOOKUP(B1125,Team_Pitching___Dashboard[[Team]:[xFIP]],20,FALSE))</f>
        <v>#N/A</v>
      </c>
      <c r="L1125" s="11" t="e">
        <f>_xlfn.IFNA(VLOOKUP($D1125, Individual_Pitching___Advanced[], 21,FALSE), VLOOKUP(B1125, Team_Pitching___Advanced[], 20, FALSE))</f>
        <v>#N/A</v>
      </c>
      <c r="M1125" s="11" t="e">
        <f>VLOOKUP($B1125, 'Team Per G'!$A$2:$G$31, 7, FALSE)</f>
        <v>#N/A</v>
      </c>
      <c r="N1125" s="11" t="e">
        <f>VLOOKUP($B1125, 'FanGraphs - Team WAR Projected'!$B$2:$E$31, 3, FALSE)/162</f>
        <v>#N/A</v>
      </c>
      <c r="O1125" s="11" t="e">
        <f t="shared" si="204"/>
        <v>#N/A</v>
      </c>
      <c r="P1125" s="11" t="e">
        <f>VLOOKUP($B1125, Team_Pitching___Advanced[[Team]:[xFIP]], 19,FALSE)</f>
        <v>#N/A</v>
      </c>
      <c r="Q1125" s="11" t="e">
        <f>VLOOKUP($B1125, Team_Pitching___Advanced[], 20, FALSE)</f>
        <v>#N/A</v>
      </c>
      <c r="R1125" s="11" t="e">
        <f>VLOOKUP($B1125, Team_Batting___Dashboard[[Team]:[wOBA]], 16, FALSE)</f>
        <v>#N/A</v>
      </c>
      <c r="S1125" s="11" t="e">
        <f>VLOOKUP($B1125, Team_Batting___Advanced[[Team]:[OPS]], 9, FALSE)</f>
        <v>#N/A</v>
      </c>
      <c r="T1125" s="11" t="e">
        <f>VLOOKUP($B1125, Team_Batting___Advanced[], 19, FALSE)</f>
        <v>#N/A</v>
      </c>
      <c r="U1125" s="11" t="e">
        <f>VLOOKUP($B1125, 'Team Per G'!$A$2:$G$31, 3, FALSE)</f>
        <v>#N/A</v>
      </c>
      <c r="V1125" s="11" t="e">
        <f>VLOOKUP($B1125, 'Team Per G'!$A$2:$G$31, 5, FALSE)</f>
        <v>#N/A</v>
      </c>
      <c r="W1125" s="11" t="e">
        <f>VLOOKUP($B1125, 'Team Per G'!$A$2:$G$31, 4, FALSE)</f>
        <v>#N/A</v>
      </c>
      <c r="X1125" s="11" t="e">
        <f>VLOOKUP($B1125, Team_Batting___Dashboard[], 22, FALSE)/$F1125</f>
        <v>#N/A</v>
      </c>
      <c r="Y1125" s="11" t="e">
        <f>VLOOKUP($B1125, 'FanGraphs - Team WAR Projected'!$B$2:$E$31, 4, FALSE)/162</f>
        <v>#N/A</v>
      </c>
      <c r="Z1125" s="11" t="e">
        <f t="shared" si="205"/>
        <v>#N/A</v>
      </c>
      <c r="AA1125" s="11" t="e">
        <f>VLOOKUP($B1125, FanGraphs_Standings[[Abbreviation]:[2024 Year to Date RS/G]], 6, FALSE)/$F1125</f>
        <v>#N/A</v>
      </c>
      <c r="AB1125" s="11" t="e">
        <f>VLOOKUP($B1125, FanGraphs_Standings[[Abbreviation]:[2024 Projected Full Season RDif]], 19, FALSE)/162</f>
        <v>#N/A</v>
      </c>
      <c r="AC1125" s="11" t="e">
        <f t="shared" si="214"/>
        <v>#N/A</v>
      </c>
      <c r="AD1125" s="11" t="e">
        <f>VLOOKUP($B1125, FanGraphs_Standings[[Abbreviation]:[2024 Projected Full Season RDif]], 5, FALSE)</f>
        <v>#N/A</v>
      </c>
      <c r="AE1125" s="11" t="e">
        <f>VLOOKUP($B1125, FanGraphs_Standings[[Abbreviation]:[2024 Projected Full Season W%]], 18, FALSE)</f>
        <v>#N/A</v>
      </c>
      <c r="AF1125" s="11" t="e">
        <f t="shared" si="206"/>
        <v>#N/A</v>
      </c>
      <c r="AG1125" s="11" t="e">
        <f>VLOOKUP($B1125, 'Home Field Adv'!$A$2:$I$31, 9, FALSE)</f>
        <v>#N/A</v>
      </c>
      <c r="AH1125" s="11" t="e">
        <f>VLOOKUP($C1125, FanGraphs_Standings[[Abbreviation]:[2024 Year to Date G]], 2, FALSE)</f>
        <v>#N/A</v>
      </c>
      <c r="AI1125" s="11" t="e">
        <f>_xlfn.IFNA(VLOOKUP($E1125, 'SP Per G'!$A$2:$D$1385, 3, FALSE), AO1125)</f>
        <v>#N/A</v>
      </c>
      <c r="AJ1125" s="11" t="e">
        <f>IF(AND(ISNA(VLOOKUP($E1125, 'SP Per G'!$A$2:$D$1385, 4, FALSE)), ISTEXT($E1125)), AI1125,IF(ISNA(VLOOKUP($E1125, 'SP Per G'!$A$2:$D$1385, 4, FALSE)), AO1125, VLOOKUP($E1125, 'SP Per G'!$A$2:$D$1385, 4, FALSE)))</f>
        <v>#N/A</v>
      </c>
      <c r="AK1125" s="11" t="e">
        <f t="shared" si="207"/>
        <v>#N/A</v>
      </c>
      <c r="AL1125" s="11" t="e">
        <f>_xlfn.IFNA(VLOOKUP($E1125, Individual_Pitching___Dashboard[], 18, FALSE), VLOOKUP($C1125,Team_Pitching___Advanced[[Team]:[SIERA]],16,FALSE))</f>
        <v>#N/A</v>
      </c>
      <c r="AM1125" s="11" t="e">
        <f>_xlfn.IFNA(VLOOKUP($E1125, Individual_Pitching___Dashboard[], 20, FALSE), VLOOKUP($C1125,Team_Pitching___Advanced[[Team]:[xFIP]],19,FALSE))</f>
        <v>#N/A</v>
      </c>
      <c r="AN1125" s="11" t="e">
        <f>_xlfn.IFNA(VLOOKUP($E1125,Individual_Pitching___Advanced[],21,FALSE),VLOOKUP($C1125,Team_Pitching___Advanced[[Team]:[SIERA]],20,FALSE))</f>
        <v>#N/A</v>
      </c>
      <c r="AO1125" s="11" t="e">
        <f>VLOOKUP($C1125, 'Team Per G'!$A$2:$G$31, 7, FALSE)</f>
        <v>#N/A</v>
      </c>
      <c r="AP1125" s="11" t="e">
        <f>VLOOKUP($C1125, 'FanGraphs - Team WAR Projected'!$B$2:$E$31, 3, FALSE)/162</f>
        <v>#N/A</v>
      </c>
      <c r="AQ1125" s="11" t="e">
        <f t="shared" si="208"/>
        <v>#N/A</v>
      </c>
      <c r="AR1125" s="11" t="e">
        <f>VLOOKUP($C1125, Team_Pitching___Advanced[[Team]:[xFIP]], 19,FALSE)</f>
        <v>#N/A</v>
      </c>
      <c r="AS1125" s="11" t="e">
        <f>VLOOKUP($C1125, Team_Pitching___Advanced[], 20, FALSE)</f>
        <v>#N/A</v>
      </c>
      <c r="AT1125" s="11" t="e">
        <f>VLOOKUP($C1125, Team_Batting___Dashboard[[Team]:[wOBA]], 16, FALSE)</f>
        <v>#N/A</v>
      </c>
      <c r="AU1125" s="11" t="e">
        <f>VLOOKUP($C1125, Team_Batting___Advanced[[Team]:[OPS]], 9, FALSE)</f>
        <v>#N/A</v>
      </c>
      <c r="AV1125" s="11" t="e">
        <f>VLOOKUP($C1125, Team_Batting___Advanced[], 19, FALSE)</f>
        <v>#N/A</v>
      </c>
      <c r="AW1125" s="11" t="e">
        <f>VLOOKUP($C1125, 'Team Per G'!$A$2:$G$31, 3, FALSE)</f>
        <v>#N/A</v>
      </c>
      <c r="AX1125" s="11" t="e">
        <f>VLOOKUP($C1125, 'Team Per G'!$A$2:$G$31, 5, FALSE)</f>
        <v>#N/A</v>
      </c>
      <c r="AY1125" s="11" t="e">
        <f>VLOOKUP($C1125, 'Team Per G'!$A$2:$G$31, 4, FALSE)</f>
        <v>#N/A</v>
      </c>
      <c r="AZ1125" s="11" t="e">
        <f>VLOOKUP($C1125, Team_Batting___Dashboard[], 22, FALSE)/$AH1125</f>
        <v>#N/A</v>
      </c>
      <c r="BA1125" s="11" t="e">
        <f>VLOOKUP($C1125, 'FanGraphs - Team WAR Projected'!$B$2:$E$31, 4, FALSE)/162</f>
        <v>#N/A</v>
      </c>
      <c r="BB1125" s="11" t="e">
        <f t="shared" si="209"/>
        <v>#N/A</v>
      </c>
      <c r="BC1125" s="11" t="e">
        <f>VLOOKUP($C1125, FanGraphs_Standings[[Abbreviation]:[2024 Year to Date RS/G]], 6, FALSE)/$AH1125</f>
        <v>#N/A</v>
      </c>
      <c r="BD1125" s="11" t="e">
        <f>VLOOKUP($C1125, FanGraphs_Standings[[Abbreviation]:[2024 Projected Full Season RDif]], 19, FALSE)/162</f>
        <v>#N/A</v>
      </c>
      <c r="BE1125" s="11" t="e">
        <f t="shared" si="210"/>
        <v>#N/A</v>
      </c>
      <c r="BF1125" s="11" t="e">
        <f>VLOOKUP($C1125, FanGraphs_Standings[[Abbreviation]:[2024 Projected Full Season RDif]], 5, FALSE)</f>
        <v>#N/A</v>
      </c>
      <c r="BG1125" s="11" t="e">
        <f>VLOOKUP($C1125, FanGraphs_Standings[[Abbreviation]:[2024 Projected Full Season W%]], 18, FALSE)</f>
        <v>#N/A</v>
      </c>
      <c r="BH1125" s="11" t="e">
        <f t="shared" si="211"/>
        <v>#N/A</v>
      </c>
      <c r="BI1125" s="11" t="e">
        <f>VLOOKUP($C1125, 'Home Field Adv'!$A$2:$K$31, 11, FALSE)</f>
        <v>#N/A</v>
      </c>
      <c r="BL1125" s="12" t="str">
        <f t="shared" si="212"/>
        <v/>
      </c>
      <c r="BM1125" s="12" t="str">
        <f t="shared" si="215"/>
        <v/>
      </c>
      <c r="BN1125" s="12" t="str">
        <f t="shared" si="213"/>
        <v/>
      </c>
    </row>
    <row r="1126" spans="6:66" x14ac:dyDescent="0.45">
      <c r="F1126" s="11" t="e">
        <f>VLOOKUP($B1126, FanGraphs_Standings[[Abbreviation]:[2024 Year to Date G]], 2, FALSE)</f>
        <v>#N/A</v>
      </c>
      <c r="G1126" s="11" t="e">
        <f>_xlfn.IFNA(VLOOKUP($D1126, 'SP Per G'!$A$2:$D$1385, 3, FALSE),M1126)</f>
        <v>#N/A</v>
      </c>
      <c r="H1126" s="11" t="e">
        <f>IF(AND(ISNA(VLOOKUP($D1126, 'SP Per G'!$A$2:$D$1385, 4, FALSE)), ISTEXT($D1126)), G1126,IF(ISNA(VLOOKUP($D1126, 'SP Per G'!$A$2:$D$1385, 4, FALSE)), M1126, VLOOKUP($D1126, 'SP Per G'!$A$2:$D$1385, 4, FALSE)))</f>
        <v>#N/A</v>
      </c>
      <c r="I1126" s="11" t="e">
        <f t="shared" si="203"/>
        <v>#N/A</v>
      </c>
      <c r="J1126" s="11" t="e">
        <f>_xlfn.IFNA(VLOOKUP($D1126,Individual_Pitching___Dashboard[],18,FALSE),VLOOKUP(B1126,Team_Pitching___Dashboard[[Team]:[ERA]],17,FALSE))</f>
        <v>#N/A</v>
      </c>
      <c r="K1126" s="11" t="e">
        <f>_xlfn.IFNA(VLOOKUP($D1126, Individual_Pitching___Dashboard[], 20, FALSE), VLOOKUP(B1126,Team_Pitching___Dashboard[[Team]:[xFIP]],20,FALSE))</f>
        <v>#N/A</v>
      </c>
      <c r="L1126" s="11" t="e">
        <f>_xlfn.IFNA(VLOOKUP($D1126, Individual_Pitching___Advanced[], 21,FALSE), VLOOKUP(B1126, Team_Pitching___Advanced[], 20, FALSE))</f>
        <v>#N/A</v>
      </c>
      <c r="M1126" s="11" t="e">
        <f>VLOOKUP($B1126, 'Team Per G'!$A$2:$G$31, 7, FALSE)</f>
        <v>#N/A</v>
      </c>
      <c r="N1126" s="11" t="e">
        <f>VLOOKUP($B1126, 'FanGraphs - Team WAR Projected'!$B$2:$E$31, 3, FALSE)/162</f>
        <v>#N/A</v>
      </c>
      <c r="O1126" s="11" t="e">
        <f t="shared" si="204"/>
        <v>#N/A</v>
      </c>
      <c r="P1126" s="11" t="e">
        <f>VLOOKUP($B1126, Team_Pitching___Advanced[[Team]:[xFIP]], 19,FALSE)</f>
        <v>#N/A</v>
      </c>
      <c r="Q1126" s="11" t="e">
        <f>VLOOKUP($B1126, Team_Pitching___Advanced[], 20, FALSE)</f>
        <v>#N/A</v>
      </c>
      <c r="R1126" s="11" t="e">
        <f>VLOOKUP($B1126, Team_Batting___Dashboard[[Team]:[wOBA]], 16, FALSE)</f>
        <v>#N/A</v>
      </c>
      <c r="S1126" s="11" t="e">
        <f>VLOOKUP($B1126, Team_Batting___Advanced[[Team]:[OPS]], 9, FALSE)</f>
        <v>#N/A</v>
      </c>
      <c r="T1126" s="11" t="e">
        <f>VLOOKUP($B1126, Team_Batting___Advanced[], 19, FALSE)</f>
        <v>#N/A</v>
      </c>
      <c r="U1126" s="11" t="e">
        <f>VLOOKUP($B1126, 'Team Per G'!$A$2:$G$31, 3, FALSE)</f>
        <v>#N/A</v>
      </c>
      <c r="V1126" s="11" t="e">
        <f>VLOOKUP($B1126, 'Team Per G'!$A$2:$G$31, 5, FALSE)</f>
        <v>#N/A</v>
      </c>
      <c r="W1126" s="11" t="e">
        <f>VLOOKUP($B1126, 'Team Per G'!$A$2:$G$31, 4, FALSE)</f>
        <v>#N/A</v>
      </c>
      <c r="X1126" s="11" t="e">
        <f>VLOOKUP($B1126, Team_Batting___Dashboard[], 22, FALSE)/$F1126</f>
        <v>#N/A</v>
      </c>
      <c r="Y1126" s="11" t="e">
        <f>VLOOKUP($B1126, 'FanGraphs - Team WAR Projected'!$B$2:$E$31, 4, FALSE)/162</f>
        <v>#N/A</v>
      </c>
      <c r="Z1126" s="11" t="e">
        <f t="shared" si="205"/>
        <v>#N/A</v>
      </c>
      <c r="AA1126" s="11" t="e">
        <f>VLOOKUP($B1126, FanGraphs_Standings[[Abbreviation]:[2024 Year to Date RS/G]], 6, FALSE)/$F1126</f>
        <v>#N/A</v>
      </c>
      <c r="AB1126" s="11" t="e">
        <f>VLOOKUP($B1126, FanGraphs_Standings[[Abbreviation]:[2024 Projected Full Season RDif]], 19, FALSE)/162</f>
        <v>#N/A</v>
      </c>
      <c r="AC1126" s="11" t="e">
        <f t="shared" si="214"/>
        <v>#N/A</v>
      </c>
      <c r="AD1126" s="11" t="e">
        <f>VLOOKUP($B1126, FanGraphs_Standings[[Abbreviation]:[2024 Projected Full Season RDif]], 5, FALSE)</f>
        <v>#N/A</v>
      </c>
      <c r="AE1126" s="11" t="e">
        <f>VLOOKUP($B1126, FanGraphs_Standings[[Abbreviation]:[2024 Projected Full Season W%]], 18, FALSE)</f>
        <v>#N/A</v>
      </c>
      <c r="AF1126" s="11" t="e">
        <f t="shared" si="206"/>
        <v>#N/A</v>
      </c>
      <c r="AG1126" s="11" t="e">
        <f>VLOOKUP($B1126, 'Home Field Adv'!$A$2:$I$31, 9, FALSE)</f>
        <v>#N/A</v>
      </c>
      <c r="AH1126" s="11" t="e">
        <f>VLOOKUP($C1126, FanGraphs_Standings[[Abbreviation]:[2024 Year to Date G]], 2, FALSE)</f>
        <v>#N/A</v>
      </c>
      <c r="AI1126" s="11" t="e">
        <f>_xlfn.IFNA(VLOOKUP($E1126, 'SP Per G'!$A$2:$D$1385, 3, FALSE), AO1126)</f>
        <v>#N/A</v>
      </c>
      <c r="AJ1126" s="11" t="e">
        <f>IF(AND(ISNA(VLOOKUP($E1126, 'SP Per G'!$A$2:$D$1385, 4, FALSE)), ISTEXT($E1126)), AI1126,IF(ISNA(VLOOKUP($E1126, 'SP Per G'!$A$2:$D$1385, 4, FALSE)), AO1126, VLOOKUP($E1126, 'SP Per G'!$A$2:$D$1385, 4, FALSE)))</f>
        <v>#N/A</v>
      </c>
      <c r="AK1126" s="11" t="e">
        <f t="shared" si="207"/>
        <v>#N/A</v>
      </c>
      <c r="AL1126" s="11" t="e">
        <f>_xlfn.IFNA(VLOOKUP($E1126, Individual_Pitching___Dashboard[], 18, FALSE), VLOOKUP($C1126,Team_Pitching___Advanced[[Team]:[SIERA]],16,FALSE))</f>
        <v>#N/A</v>
      </c>
      <c r="AM1126" s="11" t="e">
        <f>_xlfn.IFNA(VLOOKUP($E1126, Individual_Pitching___Dashboard[], 20, FALSE), VLOOKUP($C1126,Team_Pitching___Advanced[[Team]:[xFIP]],19,FALSE))</f>
        <v>#N/A</v>
      </c>
      <c r="AN1126" s="11" t="e">
        <f>_xlfn.IFNA(VLOOKUP($E1126,Individual_Pitching___Advanced[],21,FALSE),VLOOKUP($C1126,Team_Pitching___Advanced[[Team]:[SIERA]],20,FALSE))</f>
        <v>#N/A</v>
      </c>
      <c r="AO1126" s="11" t="e">
        <f>VLOOKUP($C1126, 'Team Per G'!$A$2:$G$31, 7, FALSE)</f>
        <v>#N/A</v>
      </c>
      <c r="AP1126" s="11" t="e">
        <f>VLOOKUP($C1126, 'FanGraphs - Team WAR Projected'!$B$2:$E$31, 3, FALSE)/162</f>
        <v>#N/A</v>
      </c>
      <c r="AQ1126" s="11" t="e">
        <f t="shared" si="208"/>
        <v>#N/A</v>
      </c>
      <c r="AR1126" s="11" t="e">
        <f>VLOOKUP($C1126, Team_Pitching___Advanced[[Team]:[xFIP]], 19,FALSE)</f>
        <v>#N/A</v>
      </c>
      <c r="AS1126" s="11" t="e">
        <f>VLOOKUP($C1126, Team_Pitching___Advanced[], 20, FALSE)</f>
        <v>#N/A</v>
      </c>
      <c r="AT1126" s="11" t="e">
        <f>VLOOKUP($C1126, Team_Batting___Dashboard[[Team]:[wOBA]], 16, FALSE)</f>
        <v>#N/A</v>
      </c>
      <c r="AU1126" s="11" t="e">
        <f>VLOOKUP($C1126, Team_Batting___Advanced[[Team]:[OPS]], 9, FALSE)</f>
        <v>#N/A</v>
      </c>
      <c r="AV1126" s="11" t="e">
        <f>VLOOKUP($C1126, Team_Batting___Advanced[], 19, FALSE)</f>
        <v>#N/A</v>
      </c>
      <c r="AW1126" s="11" t="e">
        <f>VLOOKUP($C1126, 'Team Per G'!$A$2:$G$31, 3, FALSE)</f>
        <v>#N/A</v>
      </c>
      <c r="AX1126" s="11" t="e">
        <f>VLOOKUP($C1126, 'Team Per G'!$A$2:$G$31, 5, FALSE)</f>
        <v>#N/A</v>
      </c>
      <c r="AY1126" s="11" t="e">
        <f>VLOOKUP($C1126, 'Team Per G'!$A$2:$G$31, 4, FALSE)</f>
        <v>#N/A</v>
      </c>
      <c r="AZ1126" s="11" t="e">
        <f>VLOOKUP($C1126, Team_Batting___Dashboard[], 22, FALSE)/$AH1126</f>
        <v>#N/A</v>
      </c>
      <c r="BA1126" s="11" t="e">
        <f>VLOOKUP($C1126, 'FanGraphs - Team WAR Projected'!$B$2:$E$31, 4, FALSE)/162</f>
        <v>#N/A</v>
      </c>
      <c r="BB1126" s="11" t="e">
        <f t="shared" si="209"/>
        <v>#N/A</v>
      </c>
      <c r="BC1126" s="11" t="e">
        <f>VLOOKUP($C1126, FanGraphs_Standings[[Abbreviation]:[2024 Year to Date RS/G]], 6, FALSE)/$AH1126</f>
        <v>#N/A</v>
      </c>
      <c r="BD1126" s="11" t="e">
        <f>VLOOKUP($C1126, FanGraphs_Standings[[Abbreviation]:[2024 Projected Full Season RDif]], 19, FALSE)/162</f>
        <v>#N/A</v>
      </c>
      <c r="BE1126" s="11" t="e">
        <f t="shared" si="210"/>
        <v>#N/A</v>
      </c>
      <c r="BF1126" s="11" t="e">
        <f>VLOOKUP($C1126, FanGraphs_Standings[[Abbreviation]:[2024 Projected Full Season RDif]], 5, FALSE)</f>
        <v>#N/A</v>
      </c>
      <c r="BG1126" s="11" t="e">
        <f>VLOOKUP($C1126, FanGraphs_Standings[[Abbreviation]:[2024 Projected Full Season W%]], 18, FALSE)</f>
        <v>#N/A</v>
      </c>
      <c r="BH1126" s="11" t="e">
        <f t="shared" si="211"/>
        <v>#N/A</v>
      </c>
      <c r="BI1126" s="11" t="e">
        <f>VLOOKUP($C1126, 'Home Field Adv'!$A$2:$K$31, 11, FALSE)</f>
        <v>#N/A</v>
      </c>
      <c r="BL1126" s="12" t="str">
        <f t="shared" si="212"/>
        <v/>
      </c>
      <c r="BM1126" s="12" t="str">
        <f t="shared" si="215"/>
        <v/>
      </c>
      <c r="BN1126" s="12" t="str">
        <f t="shared" si="213"/>
        <v/>
      </c>
    </row>
    <row r="1127" spans="6:66" x14ac:dyDescent="0.45">
      <c r="F1127" s="11" t="e">
        <f>VLOOKUP($B1127, FanGraphs_Standings[[Abbreviation]:[2024 Year to Date G]], 2, FALSE)</f>
        <v>#N/A</v>
      </c>
      <c r="G1127" s="11" t="e">
        <f>_xlfn.IFNA(VLOOKUP($D1127, 'SP Per G'!$A$2:$D$1385, 3, FALSE),M1127)</f>
        <v>#N/A</v>
      </c>
      <c r="H1127" s="11" t="e">
        <f>IF(AND(ISNA(VLOOKUP($D1127, 'SP Per G'!$A$2:$D$1385, 4, FALSE)), ISTEXT($D1127)), G1127,IF(ISNA(VLOOKUP($D1127, 'SP Per G'!$A$2:$D$1385, 4, FALSE)), M1127, VLOOKUP($D1127, 'SP Per G'!$A$2:$D$1385, 4, FALSE)))</f>
        <v>#N/A</v>
      </c>
      <c r="I1127" s="11" t="e">
        <f t="shared" si="203"/>
        <v>#N/A</v>
      </c>
      <c r="J1127" s="11" t="e">
        <f>_xlfn.IFNA(VLOOKUP($D1127,Individual_Pitching___Dashboard[],18,FALSE),VLOOKUP(B1127,Team_Pitching___Dashboard[[Team]:[ERA]],17,FALSE))</f>
        <v>#N/A</v>
      </c>
      <c r="K1127" s="11" t="e">
        <f>_xlfn.IFNA(VLOOKUP($D1127, Individual_Pitching___Dashboard[], 20, FALSE), VLOOKUP(B1127,Team_Pitching___Dashboard[[Team]:[xFIP]],20,FALSE))</f>
        <v>#N/A</v>
      </c>
      <c r="L1127" s="11" t="e">
        <f>_xlfn.IFNA(VLOOKUP($D1127, Individual_Pitching___Advanced[], 21,FALSE), VLOOKUP(B1127, Team_Pitching___Advanced[], 20, FALSE))</f>
        <v>#N/A</v>
      </c>
      <c r="M1127" s="11" t="e">
        <f>VLOOKUP($B1127, 'Team Per G'!$A$2:$G$31, 7, FALSE)</f>
        <v>#N/A</v>
      </c>
      <c r="N1127" s="11" t="e">
        <f>VLOOKUP($B1127, 'FanGraphs - Team WAR Projected'!$B$2:$E$31, 3, FALSE)/162</f>
        <v>#N/A</v>
      </c>
      <c r="O1127" s="11" t="e">
        <f t="shared" si="204"/>
        <v>#N/A</v>
      </c>
      <c r="P1127" s="11" t="e">
        <f>VLOOKUP($B1127, Team_Pitching___Advanced[[Team]:[xFIP]], 19,FALSE)</f>
        <v>#N/A</v>
      </c>
      <c r="Q1127" s="11" t="e">
        <f>VLOOKUP($B1127, Team_Pitching___Advanced[], 20, FALSE)</f>
        <v>#N/A</v>
      </c>
      <c r="R1127" s="11" t="e">
        <f>VLOOKUP($B1127, Team_Batting___Dashboard[[Team]:[wOBA]], 16, FALSE)</f>
        <v>#N/A</v>
      </c>
      <c r="S1127" s="11" t="e">
        <f>VLOOKUP($B1127, Team_Batting___Advanced[[Team]:[OPS]], 9, FALSE)</f>
        <v>#N/A</v>
      </c>
      <c r="T1127" s="11" t="e">
        <f>VLOOKUP($B1127, Team_Batting___Advanced[], 19, FALSE)</f>
        <v>#N/A</v>
      </c>
      <c r="U1127" s="11" t="e">
        <f>VLOOKUP($B1127, 'Team Per G'!$A$2:$G$31, 3, FALSE)</f>
        <v>#N/A</v>
      </c>
      <c r="V1127" s="11" t="e">
        <f>VLOOKUP($B1127, 'Team Per G'!$A$2:$G$31, 5, FALSE)</f>
        <v>#N/A</v>
      </c>
      <c r="W1127" s="11" t="e">
        <f>VLOOKUP($B1127, 'Team Per G'!$A$2:$G$31, 4, FALSE)</f>
        <v>#N/A</v>
      </c>
      <c r="X1127" s="11" t="e">
        <f>VLOOKUP($B1127, Team_Batting___Dashboard[], 22, FALSE)/$F1127</f>
        <v>#N/A</v>
      </c>
      <c r="Y1127" s="11" t="e">
        <f>VLOOKUP($B1127, 'FanGraphs - Team WAR Projected'!$B$2:$E$31, 4, FALSE)/162</f>
        <v>#N/A</v>
      </c>
      <c r="Z1127" s="11" t="e">
        <f t="shared" si="205"/>
        <v>#N/A</v>
      </c>
      <c r="AA1127" s="11" t="e">
        <f>VLOOKUP($B1127, FanGraphs_Standings[[Abbreviation]:[2024 Year to Date RS/G]], 6, FALSE)/$F1127</f>
        <v>#N/A</v>
      </c>
      <c r="AB1127" s="11" t="e">
        <f>VLOOKUP($B1127, FanGraphs_Standings[[Abbreviation]:[2024 Projected Full Season RDif]], 19, FALSE)/162</f>
        <v>#N/A</v>
      </c>
      <c r="AC1127" s="11" t="e">
        <f t="shared" si="214"/>
        <v>#N/A</v>
      </c>
      <c r="AD1127" s="11" t="e">
        <f>VLOOKUP($B1127, FanGraphs_Standings[[Abbreviation]:[2024 Projected Full Season RDif]], 5, FALSE)</f>
        <v>#N/A</v>
      </c>
      <c r="AE1127" s="11" t="e">
        <f>VLOOKUP($B1127, FanGraphs_Standings[[Abbreviation]:[2024 Projected Full Season W%]], 18, FALSE)</f>
        <v>#N/A</v>
      </c>
      <c r="AF1127" s="11" t="e">
        <f t="shared" si="206"/>
        <v>#N/A</v>
      </c>
      <c r="AG1127" s="11" t="e">
        <f>VLOOKUP($B1127, 'Home Field Adv'!$A$2:$I$31, 9, FALSE)</f>
        <v>#N/A</v>
      </c>
      <c r="AH1127" s="11" t="e">
        <f>VLOOKUP($C1127, FanGraphs_Standings[[Abbreviation]:[2024 Year to Date G]], 2, FALSE)</f>
        <v>#N/A</v>
      </c>
      <c r="AI1127" s="11" t="e">
        <f>_xlfn.IFNA(VLOOKUP($E1127, 'SP Per G'!$A$2:$D$1385, 3, FALSE), AO1127)</f>
        <v>#N/A</v>
      </c>
      <c r="AJ1127" s="11" t="e">
        <f>IF(AND(ISNA(VLOOKUP($E1127, 'SP Per G'!$A$2:$D$1385, 4, FALSE)), ISTEXT($E1127)), AI1127,IF(ISNA(VLOOKUP($E1127, 'SP Per G'!$A$2:$D$1385, 4, FALSE)), AO1127, VLOOKUP($E1127, 'SP Per G'!$A$2:$D$1385, 4, FALSE)))</f>
        <v>#N/A</v>
      </c>
      <c r="AK1127" s="11" t="e">
        <f t="shared" si="207"/>
        <v>#N/A</v>
      </c>
      <c r="AL1127" s="11" t="e">
        <f>_xlfn.IFNA(VLOOKUP($E1127, Individual_Pitching___Dashboard[], 18, FALSE), VLOOKUP($C1127,Team_Pitching___Advanced[[Team]:[SIERA]],16,FALSE))</f>
        <v>#N/A</v>
      </c>
      <c r="AM1127" s="11" t="e">
        <f>_xlfn.IFNA(VLOOKUP($E1127, Individual_Pitching___Dashboard[], 20, FALSE), VLOOKUP($C1127,Team_Pitching___Advanced[[Team]:[xFIP]],19,FALSE))</f>
        <v>#N/A</v>
      </c>
      <c r="AN1127" s="11" t="e">
        <f>_xlfn.IFNA(VLOOKUP($E1127,Individual_Pitching___Advanced[],21,FALSE),VLOOKUP($C1127,Team_Pitching___Advanced[[Team]:[SIERA]],20,FALSE))</f>
        <v>#N/A</v>
      </c>
      <c r="AO1127" s="11" t="e">
        <f>VLOOKUP($C1127, 'Team Per G'!$A$2:$G$31, 7, FALSE)</f>
        <v>#N/A</v>
      </c>
      <c r="AP1127" s="11" t="e">
        <f>VLOOKUP($C1127, 'FanGraphs - Team WAR Projected'!$B$2:$E$31, 3, FALSE)/162</f>
        <v>#N/A</v>
      </c>
      <c r="AQ1127" s="11" t="e">
        <f t="shared" si="208"/>
        <v>#N/A</v>
      </c>
      <c r="AR1127" s="11" t="e">
        <f>VLOOKUP($C1127, Team_Pitching___Advanced[[Team]:[xFIP]], 19,FALSE)</f>
        <v>#N/A</v>
      </c>
      <c r="AS1127" s="11" t="e">
        <f>VLOOKUP($C1127, Team_Pitching___Advanced[], 20, FALSE)</f>
        <v>#N/A</v>
      </c>
      <c r="AT1127" s="11" t="e">
        <f>VLOOKUP($C1127, Team_Batting___Dashboard[[Team]:[wOBA]], 16, FALSE)</f>
        <v>#N/A</v>
      </c>
      <c r="AU1127" s="11" t="e">
        <f>VLOOKUP($C1127, Team_Batting___Advanced[[Team]:[OPS]], 9, FALSE)</f>
        <v>#N/A</v>
      </c>
      <c r="AV1127" s="11" t="e">
        <f>VLOOKUP($C1127, Team_Batting___Advanced[], 19, FALSE)</f>
        <v>#N/A</v>
      </c>
      <c r="AW1127" s="11" t="e">
        <f>VLOOKUP($C1127, 'Team Per G'!$A$2:$G$31, 3, FALSE)</f>
        <v>#N/A</v>
      </c>
      <c r="AX1127" s="11" t="e">
        <f>VLOOKUP($C1127, 'Team Per G'!$A$2:$G$31, 5, FALSE)</f>
        <v>#N/A</v>
      </c>
      <c r="AY1127" s="11" t="e">
        <f>VLOOKUP($C1127, 'Team Per G'!$A$2:$G$31, 4, FALSE)</f>
        <v>#N/A</v>
      </c>
      <c r="AZ1127" s="11" t="e">
        <f>VLOOKUP($C1127, Team_Batting___Dashboard[], 22, FALSE)/$AH1127</f>
        <v>#N/A</v>
      </c>
      <c r="BA1127" s="11" t="e">
        <f>VLOOKUP($C1127, 'FanGraphs - Team WAR Projected'!$B$2:$E$31, 4, FALSE)/162</f>
        <v>#N/A</v>
      </c>
      <c r="BB1127" s="11" t="e">
        <f t="shared" si="209"/>
        <v>#N/A</v>
      </c>
      <c r="BC1127" s="11" t="e">
        <f>VLOOKUP($C1127, FanGraphs_Standings[[Abbreviation]:[2024 Year to Date RS/G]], 6, FALSE)/$AH1127</f>
        <v>#N/A</v>
      </c>
      <c r="BD1127" s="11" t="e">
        <f>VLOOKUP($C1127, FanGraphs_Standings[[Abbreviation]:[2024 Projected Full Season RDif]], 19, FALSE)/162</f>
        <v>#N/A</v>
      </c>
      <c r="BE1127" s="11" t="e">
        <f t="shared" si="210"/>
        <v>#N/A</v>
      </c>
      <c r="BF1127" s="11" t="e">
        <f>VLOOKUP($C1127, FanGraphs_Standings[[Abbreviation]:[2024 Projected Full Season RDif]], 5, FALSE)</f>
        <v>#N/A</v>
      </c>
      <c r="BG1127" s="11" t="e">
        <f>VLOOKUP($C1127, FanGraphs_Standings[[Abbreviation]:[2024 Projected Full Season W%]], 18, FALSE)</f>
        <v>#N/A</v>
      </c>
      <c r="BH1127" s="11" t="e">
        <f t="shared" si="211"/>
        <v>#N/A</v>
      </c>
      <c r="BI1127" s="11" t="e">
        <f>VLOOKUP($C1127, 'Home Field Adv'!$A$2:$K$31, 11, FALSE)</f>
        <v>#N/A</v>
      </c>
      <c r="BL1127" s="12" t="str">
        <f t="shared" si="212"/>
        <v/>
      </c>
      <c r="BM1127" s="12" t="str">
        <f t="shared" si="215"/>
        <v/>
      </c>
      <c r="BN1127" s="12" t="str">
        <f t="shared" si="213"/>
        <v/>
      </c>
    </row>
    <row r="1128" spans="6:66" x14ac:dyDescent="0.45">
      <c r="F1128" s="11" t="e">
        <f>VLOOKUP($B1128, FanGraphs_Standings[[Abbreviation]:[2024 Year to Date G]], 2, FALSE)</f>
        <v>#N/A</v>
      </c>
      <c r="G1128" s="11" t="e">
        <f>_xlfn.IFNA(VLOOKUP($D1128, 'SP Per G'!$A$2:$D$1385, 3, FALSE),M1128)</f>
        <v>#N/A</v>
      </c>
      <c r="H1128" s="11" t="e">
        <f>IF(AND(ISNA(VLOOKUP($D1128, 'SP Per G'!$A$2:$D$1385, 4, FALSE)), ISTEXT($D1128)), G1128,IF(ISNA(VLOOKUP($D1128, 'SP Per G'!$A$2:$D$1385, 4, FALSE)), M1128, VLOOKUP($D1128, 'SP Per G'!$A$2:$D$1385, 4, FALSE)))</f>
        <v>#N/A</v>
      </c>
      <c r="I1128" s="11" t="e">
        <f t="shared" si="203"/>
        <v>#N/A</v>
      </c>
      <c r="J1128" s="11" t="e">
        <f>_xlfn.IFNA(VLOOKUP($D1128,Individual_Pitching___Dashboard[],18,FALSE),VLOOKUP(B1128,Team_Pitching___Dashboard[[Team]:[ERA]],17,FALSE))</f>
        <v>#N/A</v>
      </c>
      <c r="K1128" s="11" t="e">
        <f>_xlfn.IFNA(VLOOKUP($D1128, Individual_Pitching___Dashboard[], 20, FALSE), VLOOKUP(B1128,Team_Pitching___Dashboard[[Team]:[xFIP]],20,FALSE))</f>
        <v>#N/A</v>
      </c>
      <c r="L1128" s="11" t="e">
        <f>_xlfn.IFNA(VLOOKUP($D1128, Individual_Pitching___Advanced[], 21,FALSE), VLOOKUP(B1128, Team_Pitching___Advanced[], 20, FALSE))</f>
        <v>#N/A</v>
      </c>
      <c r="M1128" s="11" t="e">
        <f>VLOOKUP($B1128, 'Team Per G'!$A$2:$G$31, 7, FALSE)</f>
        <v>#N/A</v>
      </c>
      <c r="N1128" s="11" t="e">
        <f>VLOOKUP($B1128, 'FanGraphs - Team WAR Projected'!$B$2:$E$31, 3, FALSE)/162</f>
        <v>#N/A</v>
      </c>
      <c r="O1128" s="11" t="e">
        <f t="shared" si="204"/>
        <v>#N/A</v>
      </c>
      <c r="P1128" s="11" t="e">
        <f>VLOOKUP($B1128, Team_Pitching___Advanced[[Team]:[xFIP]], 19,FALSE)</f>
        <v>#N/A</v>
      </c>
      <c r="Q1128" s="11" t="e">
        <f>VLOOKUP($B1128, Team_Pitching___Advanced[], 20, FALSE)</f>
        <v>#N/A</v>
      </c>
      <c r="R1128" s="11" t="e">
        <f>VLOOKUP($B1128, Team_Batting___Dashboard[[Team]:[wOBA]], 16, FALSE)</f>
        <v>#N/A</v>
      </c>
      <c r="S1128" s="11" t="e">
        <f>VLOOKUP($B1128, Team_Batting___Advanced[[Team]:[OPS]], 9, FALSE)</f>
        <v>#N/A</v>
      </c>
      <c r="T1128" s="11" t="e">
        <f>VLOOKUP($B1128, Team_Batting___Advanced[], 19, FALSE)</f>
        <v>#N/A</v>
      </c>
      <c r="U1128" s="11" t="e">
        <f>VLOOKUP($B1128, 'Team Per G'!$A$2:$G$31, 3, FALSE)</f>
        <v>#N/A</v>
      </c>
      <c r="V1128" s="11" t="e">
        <f>VLOOKUP($B1128, 'Team Per G'!$A$2:$G$31, 5, FALSE)</f>
        <v>#N/A</v>
      </c>
      <c r="W1128" s="11" t="e">
        <f>VLOOKUP($B1128, 'Team Per G'!$A$2:$G$31, 4, FALSE)</f>
        <v>#N/A</v>
      </c>
      <c r="X1128" s="11" t="e">
        <f>VLOOKUP($B1128, Team_Batting___Dashboard[], 22, FALSE)/$F1128</f>
        <v>#N/A</v>
      </c>
      <c r="Y1128" s="11" t="e">
        <f>VLOOKUP($B1128, 'FanGraphs - Team WAR Projected'!$B$2:$E$31, 4, FALSE)/162</f>
        <v>#N/A</v>
      </c>
      <c r="Z1128" s="11" t="e">
        <f t="shared" si="205"/>
        <v>#N/A</v>
      </c>
      <c r="AA1128" s="11" t="e">
        <f>VLOOKUP($B1128, FanGraphs_Standings[[Abbreviation]:[2024 Year to Date RS/G]], 6, FALSE)/$F1128</f>
        <v>#N/A</v>
      </c>
      <c r="AB1128" s="11" t="e">
        <f>VLOOKUP($B1128, FanGraphs_Standings[[Abbreviation]:[2024 Projected Full Season RDif]], 19, FALSE)/162</f>
        <v>#N/A</v>
      </c>
      <c r="AC1128" s="11" t="e">
        <f t="shared" si="214"/>
        <v>#N/A</v>
      </c>
      <c r="AD1128" s="11" t="e">
        <f>VLOOKUP($B1128, FanGraphs_Standings[[Abbreviation]:[2024 Projected Full Season RDif]], 5, FALSE)</f>
        <v>#N/A</v>
      </c>
      <c r="AE1128" s="11" t="e">
        <f>VLOOKUP($B1128, FanGraphs_Standings[[Abbreviation]:[2024 Projected Full Season W%]], 18, FALSE)</f>
        <v>#N/A</v>
      </c>
      <c r="AF1128" s="11" t="e">
        <f t="shared" si="206"/>
        <v>#N/A</v>
      </c>
      <c r="AG1128" s="11" t="e">
        <f>VLOOKUP($B1128, 'Home Field Adv'!$A$2:$I$31, 9, FALSE)</f>
        <v>#N/A</v>
      </c>
      <c r="AH1128" s="11" t="e">
        <f>VLOOKUP($C1128, FanGraphs_Standings[[Abbreviation]:[2024 Year to Date G]], 2, FALSE)</f>
        <v>#N/A</v>
      </c>
      <c r="AI1128" s="11" t="e">
        <f>_xlfn.IFNA(VLOOKUP($E1128, 'SP Per G'!$A$2:$D$1385, 3, FALSE), AO1128)</f>
        <v>#N/A</v>
      </c>
      <c r="AJ1128" s="11" t="e">
        <f>IF(AND(ISNA(VLOOKUP($E1128, 'SP Per G'!$A$2:$D$1385, 4, FALSE)), ISTEXT($E1128)), AI1128,IF(ISNA(VLOOKUP($E1128, 'SP Per G'!$A$2:$D$1385, 4, FALSE)), AO1128, VLOOKUP($E1128, 'SP Per G'!$A$2:$D$1385, 4, FALSE)))</f>
        <v>#N/A</v>
      </c>
      <c r="AK1128" s="11" t="e">
        <f t="shared" si="207"/>
        <v>#N/A</v>
      </c>
      <c r="AL1128" s="11" t="e">
        <f>_xlfn.IFNA(VLOOKUP($E1128, Individual_Pitching___Dashboard[], 18, FALSE), VLOOKUP($C1128,Team_Pitching___Advanced[[Team]:[SIERA]],16,FALSE))</f>
        <v>#N/A</v>
      </c>
      <c r="AM1128" s="11" t="e">
        <f>_xlfn.IFNA(VLOOKUP($E1128, Individual_Pitching___Dashboard[], 20, FALSE), VLOOKUP($C1128,Team_Pitching___Advanced[[Team]:[xFIP]],19,FALSE))</f>
        <v>#N/A</v>
      </c>
      <c r="AN1128" s="11" t="e">
        <f>_xlfn.IFNA(VLOOKUP($E1128,Individual_Pitching___Advanced[],21,FALSE),VLOOKUP($C1128,Team_Pitching___Advanced[[Team]:[SIERA]],20,FALSE))</f>
        <v>#N/A</v>
      </c>
      <c r="AO1128" s="11" t="e">
        <f>VLOOKUP($C1128, 'Team Per G'!$A$2:$G$31, 7, FALSE)</f>
        <v>#N/A</v>
      </c>
      <c r="AP1128" s="11" t="e">
        <f>VLOOKUP($C1128, 'FanGraphs - Team WAR Projected'!$B$2:$E$31, 3, FALSE)/162</f>
        <v>#N/A</v>
      </c>
      <c r="AQ1128" s="11" t="e">
        <f t="shared" si="208"/>
        <v>#N/A</v>
      </c>
      <c r="AR1128" s="11" t="e">
        <f>VLOOKUP($C1128, Team_Pitching___Advanced[[Team]:[xFIP]], 19,FALSE)</f>
        <v>#N/A</v>
      </c>
      <c r="AS1128" s="11" t="e">
        <f>VLOOKUP($C1128, Team_Pitching___Advanced[], 20, FALSE)</f>
        <v>#N/A</v>
      </c>
      <c r="AT1128" s="11" t="e">
        <f>VLOOKUP($C1128, Team_Batting___Dashboard[[Team]:[wOBA]], 16, FALSE)</f>
        <v>#N/A</v>
      </c>
      <c r="AU1128" s="11" t="e">
        <f>VLOOKUP($C1128, Team_Batting___Advanced[[Team]:[OPS]], 9, FALSE)</f>
        <v>#N/A</v>
      </c>
      <c r="AV1128" s="11" t="e">
        <f>VLOOKUP($C1128, Team_Batting___Advanced[], 19, FALSE)</f>
        <v>#N/A</v>
      </c>
      <c r="AW1128" s="11" t="e">
        <f>VLOOKUP($C1128, 'Team Per G'!$A$2:$G$31, 3, FALSE)</f>
        <v>#N/A</v>
      </c>
      <c r="AX1128" s="11" t="e">
        <f>VLOOKUP($C1128, 'Team Per G'!$A$2:$G$31, 5, FALSE)</f>
        <v>#N/A</v>
      </c>
      <c r="AY1128" s="11" t="e">
        <f>VLOOKUP($C1128, 'Team Per G'!$A$2:$G$31, 4, FALSE)</f>
        <v>#N/A</v>
      </c>
      <c r="AZ1128" s="11" t="e">
        <f>VLOOKUP($C1128, Team_Batting___Dashboard[], 22, FALSE)/$AH1128</f>
        <v>#N/A</v>
      </c>
      <c r="BA1128" s="11" t="e">
        <f>VLOOKUP($C1128, 'FanGraphs - Team WAR Projected'!$B$2:$E$31, 4, FALSE)/162</f>
        <v>#N/A</v>
      </c>
      <c r="BB1128" s="11" t="e">
        <f t="shared" si="209"/>
        <v>#N/A</v>
      </c>
      <c r="BC1128" s="11" t="e">
        <f>VLOOKUP($C1128, FanGraphs_Standings[[Abbreviation]:[2024 Year to Date RS/G]], 6, FALSE)/$AH1128</f>
        <v>#N/A</v>
      </c>
      <c r="BD1128" s="11" t="e">
        <f>VLOOKUP($C1128, FanGraphs_Standings[[Abbreviation]:[2024 Projected Full Season RDif]], 19, FALSE)/162</f>
        <v>#N/A</v>
      </c>
      <c r="BE1128" s="11" t="e">
        <f t="shared" si="210"/>
        <v>#N/A</v>
      </c>
      <c r="BF1128" s="11" t="e">
        <f>VLOOKUP($C1128, FanGraphs_Standings[[Abbreviation]:[2024 Projected Full Season RDif]], 5, FALSE)</f>
        <v>#N/A</v>
      </c>
      <c r="BG1128" s="11" t="e">
        <f>VLOOKUP($C1128, FanGraphs_Standings[[Abbreviation]:[2024 Projected Full Season W%]], 18, FALSE)</f>
        <v>#N/A</v>
      </c>
      <c r="BH1128" s="11" t="e">
        <f t="shared" si="211"/>
        <v>#N/A</v>
      </c>
      <c r="BI1128" s="11" t="e">
        <f>VLOOKUP($C1128, 'Home Field Adv'!$A$2:$K$31, 11, FALSE)</f>
        <v>#N/A</v>
      </c>
      <c r="BL1128" s="12" t="str">
        <f t="shared" si="212"/>
        <v/>
      </c>
      <c r="BM1128" s="12" t="str">
        <f t="shared" si="215"/>
        <v/>
      </c>
      <c r="BN1128" s="12" t="str">
        <f t="shared" si="213"/>
        <v/>
      </c>
    </row>
    <row r="1129" spans="6:66" x14ac:dyDescent="0.45">
      <c r="F1129" s="11" t="e">
        <f>VLOOKUP($B1129, FanGraphs_Standings[[Abbreviation]:[2024 Year to Date G]], 2, FALSE)</f>
        <v>#N/A</v>
      </c>
      <c r="G1129" s="11" t="e">
        <f>_xlfn.IFNA(VLOOKUP($D1129, 'SP Per G'!$A$2:$D$1385, 3, FALSE),M1129)</f>
        <v>#N/A</v>
      </c>
      <c r="H1129" s="11" t="e">
        <f>IF(AND(ISNA(VLOOKUP($D1129, 'SP Per G'!$A$2:$D$1385, 4, FALSE)), ISTEXT($D1129)), G1129,IF(ISNA(VLOOKUP($D1129, 'SP Per G'!$A$2:$D$1385, 4, FALSE)), M1129, VLOOKUP($D1129, 'SP Per G'!$A$2:$D$1385, 4, FALSE)))</f>
        <v>#N/A</v>
      </c>
      <c r="I1129" s="11" t="e">
        <f t="shared" si="203"/>
        <v>#N/A</v>
      </c>
      <c r="J1129" s="11" t="e">
        <f>_xlfn.IFNA(VLOOKUP($D1129,Individual_Pitching___Dashboard[],18,FALSE),VLOOKUP(B1129,Team_Pitching___Dashboard[[Team]:[ERA]],17,FALSE))</f>
        <v>#N/A</v>
      </c>
      <c r="K1129" s="11" t="e">
        <f>_xlfn.IFNA(VLOOKUP($D1129, Individual_Pitching___Dashboard[], 20, FALSE), VLOOKUP(B1129,Team_Pitching___Dashboard[[Team]:[xFIP]],20,FALSE))</f>
        <v>#N/A</v>
      </c>
      <c r="L1129" s="11" t="e">
        <f>_xlfn.IFNA(VLOOKUP($D1129, Individual_Pitching___Advanced[], 21,FALSE), VLOOKUP(B1129, Team_Pitching___Advanced[], 20, FALSE))</f>
        <v>#N/A</v>
      </c>
      <c r="M1129" s="11" t="e">
        <f>VLOOKUP($B1129, 'Team Per G'!$A$2:$G$31, 7, FALSE)</f>
        <v>#N/A</v>
      </c>
      <c r="N1129" s="11" t="e">
        <f>VLOOKUP($B1129, 'FanGraphs - Team WAR Projected'!$B$2:$E$31, 3, FALSE)/162</f>
        <v>#N/A</v>
      </c>
      <c r="O1129" s="11" t="e">
        <f t="shared" si="204"/>
        <v>#N/A</v>
      </c>
      <c r="P1129" s="11" t="e">
        <f>VLOOKUP($B1129, Team_Pitching___Advanced[[Team]:[xFIP]], 19,FALSE)</f>
        <v>#N/A</v>
      </c>
      <c r="Q1129" s="11" t="e">
        <f>VLOOKUP($B1129, Team_Pitching___Advanced[], 20, FALSE)</f>
        <v>#N/A</v>
      </c>
      <c r="R1129" s="11" t="e">
        <f>VLOOKUP($B1129, Team_Batting___Dashboard[[Team]:[wOBA]], 16, FALSE)</f>
        <v>#N/A</v>
      </c>
      <c r="S1129" s="11" t="e">
        <f>VLOOKUP($B1129, Team_Batting___Advanced[[Team]:[OPS]], 9, FALSE)</f>
        <v>#N/A</v>
      </c>
      <c r="T1129" s="11" t="e">
        <f>VLOOKUP($B1129, Team_Batting___Advanced[], 19, FALSE)</f>
        <v>#N/A</v>
      </c>
      <c r="U1129" s="11" t="e">
        <f>VLOOKUP($B1129, 'Team Per G'!$A$2:$G$31, 3, FALSE)</f>
        <v>#N/A</v>
      </c>
      <c r="V1129" s="11" t="e">
        <f>VLOOKUP($B1129, 'Team Per G'!$A$2:$G$31, 5, FALSE)</f>
        <v>#N/A</v>
      </c>
      <c r="W1129" s="11" t="e">
        <f>VLOOKUP($B1129, 'Team Per G'!$A$2:$G$31, 4, FALSE)</f>
        <v>#N/A</v>
      </c>
      <c r="X1129" s="11" t="e">
        <f>VLOOKUP($B1129, Team_Batting___Dashboard[], 22, FALSE)/$F1129</f>
        <v>#N/A</v>
      </c>
      <c r="Y1129" s="11" t="e">
        <f>VLOOKUP($B1129, 'FanGraphs - Team WAR Projected'!$B$2:$E$31, 4, FALSE)/162</f>
        <v>#N/A</v>
      </c>
      <c r="Z1129" s="11" t="e">
        <f t="shared" si="205"/>
        <v>#N/A</v>
      </c>
      <c r="AA1129" s="11" t="e">
        <f>VLOOKUP($B1129, FanGraphs_Standings[[Abbreviation]:[2024 Year to Date RS/G]], 6, FALSE)/$F1129</f>
        <v>#N/A</v>
      </c>
      <c r="AB1129" s="11" t="e">
        <f>VLOOKUP($B1129, FanGraphs_Standings[[Abbreviation]:[2024 Projected Full Season RDif]], 19, FALSE)/162</f>
        <v>#N/A</v>
      </c>
      <c r="AC1129" s="11" t="e">
        <f t="shared" si="214"/>
        <v>#N/A</v>
      </c>
      <c r="AD1129" s="11" t="e">
        <f>VLOOKUP($B1129, FanGraphs_Standings[[Abbreviation]:[2024 Projected Full Season RDif]], 5, FALSE)</f>
        <v>#N/A</v>
      </c>
      <c r="AE1129" s="11" t="e">
        <f>VLOOKUP($B1129, FanGraphs_Standings[[Abbreviation]:[2024 Projected Full Season W%]], 18, FALSE)</f>
        <v>#N/A</v>
      </c>
      <c r="AF1129" s="11" t="e">
        <f t="shared" si="206"/>
        <v>#N/A</v>
      </c>
      <c r="AG1129" s="11" t="e">
        <f>VLOOKUP($B1129, 'Home Field Adv'!$A$2:$I$31, 9, FALSE)</f>
        <v>#N/A</v>
      </c>
      <c r="AH1129" s="11" t="e">
        <f>VLOOKUP($C1129, FanGraphs_Standings[[Abbreviation]:[2024 Year to Date G]], 2, FALSE)</f>
        <v>#N/A</v>
      </c>
      <c r="AI1129" s="11" t="e">
        <f>_xlfn.IFNA(VLOOKUP($E1129, 'SP Per G'!$A$2:$D$1385, 3, FALSE), AO1129)</f>
        <v>#N/A</v>
      </c>
      <c r="AJ1129" s="11" t="e">
        <f>IF(AND(ISNA(VLOOKUP($E1129, 'SP Per G'!$A$2:$D$1385, 4, FALSE)), ISTEXT($E1129)), AI1129,IF(ISNA(VLOOKUP($E1129, 'SP Per G'!$A$2:$D$1385, 4, FALSE)), AO1129, VLOOKUP($E1129, 'SP Per G'!$A$2:$D$1385, 4, FALSE)))</f>
        <v>#N/A</v>
      </c>
      <c r="AK1129" s="11" t="e">
        <f t="shared" si="207"/>
        <v>#N/A</v>
      </c>
      <c r="AL1129" s="11" t="e">
        <f>_xlfn.IFNA(VLOOKUP($E1129, Individual_Pitching___Dashboard[], 18, FALSE), VLOOKUP($C1129,Team_Pitching___Advanced[[Team]:[SIERA]],16,FALSE))</f>
        <v>#N/A</v>
      </c>
      <c r="AM1129" s="11" t="e">
        <f>_xlfn.IFNA(VLOOKUP($E1129, Individual_Pitching___Dashboard[], 20, FALSE), VLOOKUP($C1129,Team_Pitching___Advanced[[Team]:[xFIP]],19,FALSE))</f>
        <v>#N/A</v>
      </c>
      <c r="AN1129" s="11" t="e">
        <f>_xlfn.IFNA(VLOOKUP($E1129,Individual_Pitching___Advanced[],21,FALSE),VLOOKUP($C1129,Team_Pitching___Advanced[[Team]:[SIERA]],20,FALSE))</f>
        <v>#N/A</v>
      </c>
      <c r="AO1129" s="11" t="e">
        <f>VLOOKUP($C1129, 'Team Per G'!$A$2:$G$31, 7, FALSE)</f>
        <v>#N/A</v>
      </c>
      <c r="AP1129" s="11" t="e">
        <f>VLOOKUP($C1129, 'FanGraphs - Team WAR Projected'!$B$2:$E$31, 3, FALSE)/162</f>
        <v>#N/A</v>
      </c>
      <c r="AQ1129" s="11" t="e">
        <f t="shared" si="208"/>
        <v>#N/A</v>
      </c>
      <c r="AR1129" s="11" t="e">
        <f>VLOOKUP($C1129, Team_Pitching___Advanced[[Team]:[xFIP]], 19,FALSE)</f>
        <v>#N/A</v>
      </c>
      <c r="AS1129" s="11" t="e">
        <f>VLOOKUP($C1129, Team_Pitching___Advanced[], 20, FALSE)</f>
        <v>#N/A</v>
      </c>
      <c r="AT1129" s="11" t="e">
        <f>VLOOKUP($C1129, Team_Batting___Dashboard[[Team]:[wOBA]], 16, FALSE)</f>
        <v>#N/A</v>
      </c>
      <c r="AU1129" s="11" t="e">
        <f>VLOOKUP($C1129, Team_Batting___Advanced[[Team]:[OPS]], 9, FALSE)</f>
        <v>#N/A</v>
      </c>
      <c r="AV1129" s="11" t="e">
        <f>VLOOKUP($C1129, Team_Batting___Advanced[], 19, FALSE)</f>
        <v>#N/A</v>
      </c>
      <c r="AW1129" s="11" t="e">
        <f>VLOOKUP($C1129, 'Team Per G'!$A$2:$G$31, 3, FALSE)</f>
        <v>#N/A</v>
      </c>
      <c r="AX1129" s="11" t="e">
        <f>VLOOKUP($C1129, 'Team Per G'!$A$2:$G$31, 5, FALSE)</f>
        <v>#N/A</v>
      </c>
      <c r="AY1129" s="11" t="e">
        <f>VLOOKUP($C1129, 'Team Per G'!$A$2:$G$31, 4, FALSE)</f>
        <v>#N/A</v>
      </c>
      <c r="AZ1129" s="11" t="e">
        <f>VLOOKUP($C1129, Team_Batting___Dashboard[], 22, FALSE)/$AH1129</f>
        <v>#N/A</v>
      </c>
      <c r="BA1129" s="11" t="e">
        <f>VLOOKUP($C1129, 'FanGraphs - Team WAR Projected'!$B$2:$E$31, 4, FALSE)/162</f>
        <v>#N/A</v>
      </c>
      <c r="BB1129" s="11" t="e">
        <f t="shared" si="209"/>
        <v>#N/A</v>
      </c>
      <c r="BC1129" s="11" t="e">
        <f>VLOOKUP($C1129, FanGraphs_Standings[[Abbreviation]:[2024 Year to Date RS/G]], 6, FALSE)/$AH1129</f>
        <v>#N/A</v>
      </c>
      <c r="BD1129" s="11" t="e">
        <f>VLOOKUP($C1129, FanGraphs_Standings[[Abbreviation]:[2024 Projected Full Season RDif]], 19, FALSE)/162</f>
        <v>#N/A</v>
      </c>
      <c r="BE1129" s="11" t="e">
        <f t="shared" si="210"/>
        <v>#N/A</v>
      </c>
      <c r="BF1129" s="11" t="e">
        <f>VLOOKUP($C1129, FanGraphs_Standings[[Abbreviation]:[2024 Projected Full Season RDif]], 5, FALSE)</f>
        <v>#N/A</v>
      </c>
      <c r="BG1129" s="11" t="e">
        <f>VLOOKUP($C1129, FanGraphs_Standings[[Abbreviation]:[2024 Projected Full Season W%]], 18, FALSE)</f>
        <v>#N/A</v>
      </c>
      <c r="BH1129" s="11" t="e">
        <f t="shared" si="211"/>
        <v>#N/A</v>
      </c>
      <c r="BI1129" s="11" t="e">
        <f>VLOOKUP($C1129, 'Home Field Adv'!$A$2:$K$31, 11, FALSE)</f>
        <v>#N/A</v>
      </c>
      <c r="BL1129" s="12" t="str">
        <f t="shared" si="212"/>
        <v/>
      </c>
      <c r="BM1129" s="12" t="str">
        <f t="shared" si="215"/>
        <v/>
      </c>
      <c r="BN1129" s="12" t="str">
        <f t="shared" si="213"/>
        <v/>
      </c>
    </row>
    <row r="1130" spans="6:66" x14ac:dyDescent="0.45">
      <c r="F1130" s="11" t="e">
        <f>VLOOKUP($B1130, FanGraphs_Standings[[Abbreviation]:[2024 Year to Date G]], 2, FALSE)</f>
        <v>#N/A</v>
      </c>
      <c r="G1130" s="11" t="e">
        <f>_xlfn.IFNA(VLOOKUP($D1130, 'SP Per G'!$A$2:$D$1385, 3, FALSE),M1130)</f>
        <v>#N/A</v>
      </c>
      <c r="H1130" s="11" t="e">
        <f>IF(AND(ISNA(VLOOKUP($D1130, 'SP Per G'!$A$2:$D$1385, 4, FALSE)), ISTEXT($D1130)), G1130,IF(ISNA(VLOOKUP($D1130, 'SP Per G'!$A$2:$D$1385, 4, FALSE)), M1130, VLOOKUP($D1130, 'SP Per G'!$A$2:$D$1385, 4, FALSE)))</f>
        <v>#N/A</v>
      </c>
      <c r="I1130" s="11" t="e">
        <f t="shared" si="203"/>
        <v>#N/A</v>
      </c>
      <c r="J1130" s="11" t="e">
        <f>_xlfn.IFNA(VLOOKUP($D1130,Individual_Pitching___Dashboard[],18,FALSE),VLOOKUP(B1130,Team_Pitching___Dashboard[[Team]:[ERA]],17,FALSE))</f>
        <v>#N/A</v>
      </c>
      <c r="K1130" s="11" t="e">
        <f>_xlfn.IFNA(VLOOKUP($D1130, Individual_Pitching___Dashboard[], 20, FALSE), VLOOKUP(B1130,Team_Pitching___Dashboard[[Team]:[xFIP]],20,FALSE))</f>
        <v>#N/A</v>
      </c>
      <c r="L1130" s="11" t="e">
        <f>_xlfn.IFNA(VLOOKUP($D1130, Individual_Pitching___Advanced[], 21,FALSE), VLOOKUP(B1130, Team_Pitching___Advanced[], 20, FALSE))</f>
        <v>#N/A</v>
      </c>
      <c r="M1130" s="11" t="e">
        <f>VLOOKUP($B1130, 'Team Per G'!$A$2:$G$31, 7, FALSE)</f>
        <v>#N/A</v>
      </c>
      <c r="N1130" s="11" t="e">
        <f>VLOOKUP($B1130, 'FanGraphs - Team WAR Projected'!$B$2:$E$31, 3, FALSE)/162</f>
        <v>#N/A</v>
      </c>
      <c r="O1130" s="11" t="e">
        <f t="shared" si="204"/>
        <v>#N/A</v>
      </c>
      <c r="P1130" s="11" t="e">
        <f>VLOOKUP($B1130, Team_Pitching___Advanced[[Team]:[xFIP]], 19,FALSE)</f>
        <v>#N/A</v>
      </c>
      <c r="Q1130" s="11" t="e">
        <f>VLOOKUP($B1130, Team_Pitching___Advanced[], 20, FALSE)</f>
        <v>#N/A</v>
      </c>
      <c r="R1130" s="11" t="e">
        <f>VLOOKUP($B1130, Team_Batting___Dashboard[[Team]:[wOBA]], 16, FALSE)</f>
        <v>#N/A</v>
      </c>
      <c r="S1130" s="11" t="e">
        <f>VLOOKUP($B1130, Team_Batting___Advanced[[Team]:[OPS]], 9, FALSE)</f>
        <v>#N/A</v>
      </c>
      <c r="T1130" s="11" t="e">
        <f>VLOOKUP($B1130, Team_Batting___Advanced[], 19, FALSE)</f>
        <v>#N/A</v>
      </c>
      <c r="U1130" s="11" t="e">
        <f>VLOOKUP($B1130, 'Team Per G'!$A$2:$G$31, 3, FALSE)</f>
        <v>#N/A</v>
      </c>
      <c r="V1130" s="11" t="e">
        <f>VLOOKUP($B1130, 'Team Per G'!$A$2:$G$31, 5, FALSE)</f>
        <v>#N/A</v>
      </c>
      <c r="W1130" s="11" t="e">
        <f>VLOOKUP($B1130, 'Team Per G'!$A$2:$G$31, 4, FALSE)</f>
        <v>#N/A</v>
      </c>
      <c r="X1130" s="11" t="e">
        <f>VLOOKUP($B1130, Team_Batting___Dashboard[], 22, FALSE)/$F1130</f>
        <v>#N/A</v>
      </c>
      <c r="Y1130" s="11" t="e">
        <f>VLOOKUP($B1130, 'FanGraphs - Team WAR Projected'!$B$2:$E$31, 4, FALSE)/162</f>
        <v>#N/A</v>
      </c>
      <c r="Z1130" s="11" t="e">
        <f t="shared" si="205"/>
        <v>#N/A</v>
      </c>
      <c r="AA1130" s="11" t="e">
        <f>VLOOKUP($B1130, FanGraphs_Standings[[Abbreviation]:[2024 Year to Date RS/G]], 6, FALSE)/$F1130</f>
        <v>#N/A</v>
      </c>
      <c r="AB1130" s="11" t="e">
        <f>VLOOKUP($B1130, FanGraphs_Standings[[Abbreviation]:[2024 Projected Full Season RDif]], 19, FALSE)/162</f>
        <v>#N/A</v>
      </c>
      <c r="AC1130" s="11" t="e">
        <f t="shared" si="214"/>
        <v>#N/A</v>
      </c>
      <c r="AD1130" s="11" t="e">
        <f>VLOOKUP($B1130, FanGraphs_Standings[[Abbreviation]:[2024 Projected Full Season RDif]], 5, FALSE)</f>
        <v>#N/A</v>
      </c>
      <c r="AE1130" s="11" t="e">
        <f>VLOOKUP($B1130, FanGraphs_Standings[[Abbreviation]:[2024 Projected Full Season W%]], 18, FALSE)</f>
        <v>#N/A</v>
      </c>
      <c r="AF1130" s="11" t="e">
        <f t="shared" si="206"/>
        <v>#N/A</v>
      </c>
      <c r="AG1130" s="11" t="e">
        <f>VLOOKUP($B1130, 'Home Field Adv'!$A$2:$I$31, 9, FALSE)</f>
        <v>#N/A</v>
      </c>
      <c r="AH1130" s="11" t="e">
        <f>VLOOKUP($C1130, FanGraphs_Standings[[Abbreviation]:[2024 Year to Date G]], 2, FALSE)</f>
        <v>#N/A</v>
      </c>
      <c r="AI1130" s="11" t="e">
        <f>_xlfn.IFNA(VLOOKUP($E1130, 'SP Per G'!$A$2:$D$1385, 3, FALSE), AO1130)</f>
        <v>#N/A</v>
      </c>
      <c r="AJ1130" s="11" t="e">
        <f>IF(AND(ISNA(VLOOKUP($E1130, 'SP Per G'!$A$2:$D$1385, 4, FALSE)), ISTEXT($E1130)), AI1130,IF(ISNA(VLOOKUP($E1130, 'SP Per G'!$A$2:$D$1385, 4, FALSE)), AO1130, VLOOKUP($E1130, 'SP Per G'!$A$2:$D$1385, 4, FALSE)))</f>
        <v>#N/A</v>
      </c>
      <c r="AK1130" s="11" t="e">
        <f t="shared" si="207"/>
        <v>#N/A</v>
      </c>
      <c r="AL1130" s="11" t="e">
        <f>_xlfn.IFNA(VLOOKUP($E1130, Individual_Pitching___Dashboard[], 18, FALSE), VLOOKUP($C1130,Team_Pitching___Advanced[[Team]:[SIERA]],16,FALSE))</f>
        <v>#N/A</v>
      </c>
      <c r="AM1130" s="11" t="e">
        <f>_xlfn.IFNA(VLOOKUP($E1130, Individual_Pitching___Dashboard[], 20, FALSE), VLOOKUP($C1130,Team_Pitching___Advanced[[Team]:[xFIP]],19,FALSE))</f>
        <v>#N/A</v>
      </c>
      <c r="AN1130" s="11" t="e">
        <f>_xlfn.IFNA(VLOOKUP($E1130,Individual_Pitching___Advanced[],21,FALSE),VLOOKUP($C1130,Team_Pitching___Advanced[[Team]:[SIERA]],20,FALSE))</f>
        <v>#N/A</v>
      </c>
      <c r="AO1130" s="11" t="e">
        <f>VLOOKUP($C1130, 'Team Per G'!$A$2:$G$31, 7, FALSE)</f>
        <v>#N/A</v>
      </c>
      <c r="AP1130" s="11" t="e">
        <f>VLOOKUP($C1130, 'FanGraphs - Team WAR Projected'!$B$2:$E$31, 3, FALSE)/162</f>
        <v>#N/A</v>
      </c>
      <c r="AQ1130" s="11" t="e">
        <f t="shared" si="208"/>
        <v>#N/A</v>
      </c>
      <c r="AR1130" s="11" t="e">
        <f>VLOOKUP($C1130, Team_Pitching___Advanced[[Team]:[xFIP]], 19,FALSE)</f>
        <v>#N/A</v>
      </c>
      <c r="AS1130" s="11" t="e">
        <f>VLOOKUP($C1130, Team_Pitching___Advanced[], 20, FALSE)</f>
        <v>#N/A</v>
      </c>
      <c r="AT1130" s="11" t="e">
        <f>VLOOKUP($C1130, Team_Batting___Dashboard[[Team]:[wOBA]], 16, FALSE)</f>
        <v>#N/A</v>
      </c>
      <c r="AU1130" s="11" t="e">
        <f>VLOOKUP($C1130, Team_Batting___Advanced[[Team]:[OPS]], 9, FALSE)</f>
        <v>#N/A</v>
      </c>
      <c r="AV1130" s="11" t="e">
        <f>VLOOKUP($C1130, Team_Batting___Advanced[], 19, FALSE)</f>
        <v>#N/A</v>
      </c>
      <c r="AW1130" s="11" t="e">
        <f>VLOOKUP($C1130, 'Team Per G'!$A$2:$G$31, 3, FALSE)</f>
        <v>#N/A</v>
      </c>
      <c r="AX1130" s="11" t="e">
        <f>VLOOKUP($C1130, 'Team Per G'!$A$2:$G$31, 5, FALSE)</f>
        <v>#N/A</v>
      </c>
      <c r="AY1130" s="11" t="e">
        <f>VLOOKUP($C1130, 'Team Per G'!$A$2:$G$31, 4, FALSE)</f>
        <v>#N/A</v>
      </c>
      <c r="AZ1130" s="11" t="e">
        <f>VLOOKUP($C1130, Team_Batting___Dashboard[], 22, FALSE)/$AH1130</f>
        <v>#N/A</v>
      </c>
      <c r="BA1130" s="11" t="e">
        <f>VLOOKUP($C1130, 'FanGraphs - Team WAR Projected'!$B$2:$E$31, 4, FALSE)/162</f>
        <v>#N/A</v>
      </c>
      <c r="BB1130" s="11" t="e">
        <f t="shared" si="209"/>
        <v>#N/A</v>
      </c>
      <c r="BC1130" s="11" t="e">
        <f>VLOOKUP($C1130, FanGraphs_Standings[[Abbreviation]:[2024 Year to Date RS/G]], 6, FALSE)/$AH1130</f>
        <v>#N/A</v>
      </c>
      <c r="BD1130" s="11" t="e">
        <f>VLOOKUP($C1130, FanGraphs_Standings[[Abbreviation]:[2024 Projected Full Season RDif]], 19, FALSE)/162</f>
        <v>#N/A</v>
      </c>
      <c r="BE1130" s="11" t="e">
        <f t="shared" si="210"/>
        <v>#N/A</v>
      </c>
      <c r="BF1130" s="11" t="e">
        <f>VLOOKUP($C1130, FanGraphs_Standings[[Abbreviation]:[2024 Projected Full Season RDif]], 5, FALSE)</f>
        <v>#N/A</v>
      </c>
      <c r="BG1130" s="11" t="e">
        <f>VLOOKUP($C1130, FanGraphs_Standings[[Abbreviation]:[2024 Projected Full Season W%]], 18, FALSE)</f>
        <v>#N/A</v>
      </c>
      <c r="BH1130" s="11" t="e">
        <f t="shared" si="211"/>
        <v>#N/A</v>
      </c>
      <c r="BI1130" s="11" t="e">
        <f>VLOOKUP($C1130, 'Home Field Adv'!$A$2:$K$31, 11, FALSE)</f>
        <v>#N/A</v>
      </c>
      <c r="BL1130" s="12" t="str">
        <f t="shared" si="212"/>
        <v/>
      </c>
      <c r="BM1130" s="12" t="str">
        <f t="shared" si="215"/>
        <v/>
      </c>
      <c r="BN1130" s="12" t="str">
        <f t="shared" si="213"/>
        <v/>
      </c>
    </row>
    <row r="1131" spans="6:66" x14ac:dyDescent="0.45">
      <c r="F1131" s="11" t="e">
        <f>VLOOKUP($B1131, FanGraphs_Standings[[Abbreviation]:[2024 Year to Date G]], 2, FALSE)</f>
        <v>#N/A</v>
      </c>
      <c r="G1131" s="11" t="e">
        <f>_xlfn.IFNA(VLOOKUP($D1131, 'SP Per G'!$A$2:$D$1385, 3, FALSE),M1131)</f>
        <v>#N/A</v>
      </c>
      <c r="H1131" s="11" t="e">
        <f>IF(AND(ISNA(VLOOKUP($D1131, 'SP Per G'!$A$2:$D$1385, 4, FALSE)), ISTEXT($D1131)), G1131,IF(ISNA(VLOOKUP($D1131, 'SP Per G'!$A$2:$D$1385, 4, FALSE)), M1131, VLOOKUP($D1131, 'SP Per G'!$A$2:$D$1385, 4, FALSE)))</f>
        <v>#N/A</v>
      </c>
      <c r="I1131" s="11" t="e">
        <f t="shared" si="203"/>
        <v>#N/A</v>
      </c>
      <c r="J1131" s="11" t="e">
        <f>_xlfn.IFNA(VLOOKUP($D1131,Individual_Pitching___Dashboard[],18,FALSE),VLOOKUP(B1131,Team_Pitching___Dashboard[[Team]:[ERA]],17,FALSE))</f>
        <v>#N/A</v>
      </c>
      <c r="K1131" s="11" t="e">
        <f>_xlfn.IFNA(VLOOKUP($D1131, Individual_Pitching___Dashboard[], 20, FALSE), VLOOKUP(B1131,Team_Pitching___Dashboard[[Team]:[xFIP]],20,FALSE))</f>
        <v>#N/A</v>
      </c>
      <c r="L1131" s="11" t="e">
        <f>_xlfn.IFNA(VLOOKUP($D1131, Individual_Pitching___Advanced[], 21,FALSE), VLOOKUP(B1131, Team_Pitching___Advanced[], 20, FALSE))</f>
        <v>#N/A</v>
      </c>
      <c r="M1131" s="11" t="e">
        <f>VLOOKUP($B1131, 'Team Per G'!$A$2:$G$31, 7, FALSE)</f>
        <v>#N/A</v>
      </c>
      <c r="N1131" s="11" t="e">
        <f>VLOOKUP($B1131, 'FanGraphs - Team WAR Projected'!$B$2:$E$31, 3, FALSE)/162</f>
        <v>#N/A</v>
      </c>
      <c r="O1131" s="11" t="e">
        <f t="shared" si="204"/>
        <v>#N/A</v>
      </c>
      <c r="P1131" s="11" t="e">
        <f>VLOOKUP($B1131, Team_Pitching___Advanced[[Team]:[xFIP]], 19,FALSE)</f>
        <v>#N/A</v>
      </c>
      <c r="Q1131" s="11" t="e">
        <f>VLOOKUP($B1131, Team_Pitching___Advanced[], 20, FALSE)</f>
        <v>#N/A</v>
      </c>
      <c r="R1131" s="11" t="e">
        <f>VLOOKUP($B1131, Team_Batting___Dashboard[[Team]:[wOBA]], 16, FALSE)</f>
        <v>#N/A</v>
      </c>
      <c r="S1131" s="11" t="e">
        <f>VLOOKUP($B1131, Team_Batting___Advanced[[Team]:[OPS]], 9, FALSE)</f>
        <v>#N/A</v>
      </c>
      <c r="T1131" s="11" t="e">
        <f>VLOOKUP($B1131, Team_Batting___Advanced[], 19, FALSE)</f>
        <v>#N/A</v>
      </c>
      <c r="U1131" s="11" t="e">
        <f>VLOOKUP($B1131, 'Team Per G'!$A$2:$G$31, 3, FALSE)</f>
        <v>#N/A</v>
      </c>
      <c r="V1131" s="11" t="e">
        <f>VLOOKUP($B1131, 'Team Per G'!$A$2:$G$31, 5, FALSE)</f>
        <v>#N/A</v>
      </c>
      <c r="W1131" s="11" t="e">
        <f>VLOOKUP($B1131, 'Team Per G'!$A$2:$G$31, 4, FALSE)</f>
        <v>#N/A</v>
      </c>
      <c r="X1131" s="11" t="e">
        <f>VLOOKUP($B1131, Team_Batting___Dashboard[], 22, FALSE)/$F1131</f>
        <v>#N/A</v>
      </c>
      <c r="Y1131" s="11" t="e">
        <f>VLOOKUP($B1131, 'FanGraphs - Team WAR Projected'!$B$2:$E$31, 4, FALSE)/162</f>
        <v>#N/A</v>
      </c>
      <c r="Z1131" s="11" t="e">
        <f t="shared" si="205"/>
        <v>#N/A</v>
      </c>
      <c r="AA1131" s="11" t="e">
        <f>VLOOKUP($B1131, FanGraphs_Standings[[Abbreviation]:[2024 Year to Date RS/G]], 6, FALSE)/$F1131</f>
        <v>#N/A</v>
      </c>
      <c r="AB1131" s="11" t="e">
        <f>VLOOKUP($B1131, FanGraphs_Standings[[Abbreviation]:[2024 Projected Full Season RDif]], 19, FALSE)/162</f>
        <v>#N/A</v>
      </c>
      <c r="AC1131" s="11" t="e">
        <f t="shared" si="214"/>
        <v>#N/A</v>
      </c>
      <c r="AD1131" s="11" t="e">
        <f>VLOOKUP($B1131, FanGraphs_Standings[[Abbreviation]:[2024 Projected Full Season RDif]], 5, FALSE)</f>
        <v>#N/A</v>
      </c>
      <c r="AE1131" s="11" t="e">
        <f>VLOOKUP($B1131, FanGraphs_Standings[[Abbreviation]:[2024 Projected Full Season W%]], 18, FALSE)</f>
        <v>#N/A</v>
      </c>
      <c r="AF1131" s="11" t="e">
        <f t="shared" si="206"/>
        <v>#N/A</v>
      </c>
      <c r="AG1131" s="11" t="e">
        <f>VLOOKUP($B1131, 'Home Field Adv'!$A$2:$I$31, 9, FALSE)</f>
        <v>#N/A</v>
      </c>
      <c r="AH1131" s="11" t="e">
        <f>VLOOKUP($C1131, FanGraphs_Standings[[Abbreviation]:[2024 Year to Date G]], 2, FALSE)</f>
        <v>#N/A</v>
      </c>
      <c r="AI1131" s="11" t="e">
        <f>_xlfn.IFNA(VLOOKUP($E1131, 'SP Per G'!$A$2:$D$1385, 3, FALSE), AO1131)</f>
        <v>#N/A</v>
      </c>
      <c r="AJ1131" s="11" t="e">
        <f>IF(AND(ISNA(VLOOKUP($E1131, 'SP Per G'!$A$2:$D$1385, 4, FALSE)), ISTEXT($E1131)), AI1131,IF(ISNA(VLOOKUP($E1131, 'SP Per G'!$A$2:$D$1385, 4, FALSE)), AO1131, VLOOKUP($E1131, 'SP Per G'!$A$2:$D$1385, 4, FALSE)))</f>
        <v>#N/A</v>
      </c>
      <c r="AK1131" s="11" t="e">
        <f t="shared" si="207"/>
        <v>#N/A</v>
      </c>
      <c r="AL1131" s="11" t="e">
        <f>_xlfn.IFNA(VLOOKUP($E1131, Individual_Pitching___Dashboard[], 18, FALSE), VLOOKUP($C1131,Team_Pitching___Advanced[[Team]:[SIERA]],16,FALSE))</f>
        <v>#N/A</v>
      </c>
      <c r="AM1131" s="11" t="e">
        <f>_xlfn.IFNA(VLOOKUP($E1131, Individual_Pitching___Dashboard[], 20, FALSE), VLOOKUP($C1131,Team_Pitching___Advanced[[Team]:[xFIP]],19,FALSE))</f>
        <v>#N/A</v>
      </c>
      <c r="AN1131" s="11" t="e">
        <f>_xlfn.IFNA(VLOOKUP($E1131,Individual_Pitching___Advanced[],21,FALSE),VLOOKUP($C1131,Team_Pitching___Advanced[[Team]:[SIERA]],20,FALSE))</f>
        <v>#N/A</v>
      </c>
      <c r="AO1131" s="11" t="e">
        <f>VLOOKUP($C1131, 'Team Per G'!$A$2:$G$31, 7, FALSE)</f>
        <v>#N/A</v>
      </c>
      <c r="AP1131" s="11" t="e">
        <f>VLOOKUP($C1131, 'FanGraphs - Team WAR Projected'!$B$2:$E$31, 3, FALSE)/162</f>
        <v>#N/A</v>
      </c>
      <c r="AQ1131" s="11" t="e">
        <f t="shared" si="208"/>
        <v>#N/A</v>
      </c>
      <c r="AR1131" s="11" t="e">
        <f>VLOOKUP($C1131, Team_Pitching___Advanced[[Team]:[xFIP]], 19,FALSE)</f>
        <v>#N/A</v>
      </c>
      <c r="AS1131" s="11" t="e">
        <f>VLOOKUP($C1131, Team_Pitching___Advanced[], 20, FALSE)</f>
        <v>#N/A</v>
      </c>
      <c r="AT1131" s="11" t="e">
        <f>VLOOKUP($C1131, Team_Batting___Dashboard[[Team]:[wOBA]], 16, FALSE)</f>
        <v>#N/A</v>
      </c>
      <c r="AU1131" s="11" t="e">
        <f>VLOOKUP($C1131, Team_Batting___Advanced[[Team]:[OPS]], 9, FALSE)</f>
        <v>#N/A</v>
      </c>
      <c r="AV1131" s="11" t="e">
        <f>VLOOKUP($C1131, Team_Batting___Advanced[], 19, FALSE)</f>
        <v>#N/A</v>
      </c>
      <c r="AW1131" s="11" t="e">
        <f>VLOOKUP($C1131, 'Team Per G'!$A$2:$G$31, 3, FALSE)</f>
        <v>#N/A</v>
      </c>
      <c r="AX1131" s="11" t="e">
        <f>VLOOKUP($C1131, 'Team Per G'!$A$2:$G$31, 5, FALSE)</f>
        <v>#N/A</v>
      </c>
      <c r="AY1131" s="11" t="e">
        <f>VLOOKUP($C1131, 'Team Per G'!$A$2:$G$31, 4, FALSE)</f>
        <v>#N/A</v>
      </c>
      <c r="AZ1131" s="11" t="e">
        <f>VLOOKUP($C1131, Team_Batting___Dashboard[], 22, FALSE)/$AH1131</f>
        <v>#N/A</v>
      </c>
      <c r="BA1131" s="11" t="e">
        <f>VLOOKUP($C1131, 'FanGraphs - Team WAR Projected'!$B$2:$E$31, 4, FALSE)/162</f>
        <v>#N/A</v>
      </c>
      <c r="BB1131" s="11" t="e">
        <f t="shared" si="209"/>
        <v>#N/A</v>
      </c>
      <c r="BC1131" s="11" t="e">
        <f>VLOOKUP($C1131, FanGraphs_Standings[[Abbreviation]:[2024 Year to Date RS/G]], 6, FALSE)/$AH1131</f>
        <v>#N/A</v>
      </c>
      <c r="BD1131" s="11" t="e">
        <f>VLOOKUP($C1131, FanGraphs_Standings[[Abbreviation]:[2024 Projected Full Season RDif]], 19, FALSE)/162</f>
        <v>#N/A</v>
      </c>
      <c r="BE1131" s="11" t="e">
        <f t="shared" si="210"/>
        <v>#N/A</v>
      </c>
      <c r="BF1131" s="11" t="e">
        <f>VLOOKUP($C1131, FanGraphs_Standings[[Abbreviation]:[2024 Projected Full Season RDif]], 5, FALSE)</f>
        <v>#N/A</v>
      </c>
      <c r="BG1131" s="11" t="e">
        <f>VLOOKUP($C1131, FanGraphs_Standings[[Abbreviation]:[2024 Projected Full Season W%]], 18, FALSE)</f>
        <v>#N/A</v>
      </c>
      <c r="BH1131" s="11" t="e">
        <f t="shared" si="211"/>
        <v>#N/A</v>
      </c>
      <c r="BI1131" s="11" t="e">
        <f>VLOOKUP($C1131, 'Home Field Adv'!$A$2:$K$31, 11, FALSE)</f>
        <v>#N/A</v>
      </c>
      <c r="BL1131" s="12" t="str">
        <f t="shared" si="212"/>
        <v/>
      </c>
      <c r="BM1131" s="12" t="str">
        <f t="shared" si="215"/>
        <v/>
      </c>
      <c r="BN1131" s="12" t="str">
        <f t="shared" si="213"/>
        <v/>
      </c>
    </row>
    <row r="1132" spans="6:66" x14ac:dyDescent="0.45">
      <c r="F1132" s="11" t="e">
        <f>VLOOKUP($B1132, FanGraphs_Standings[[Abbreviation]:[2024 Year to Date G]], 2, FALSE)</f>
        <v>#N/A</v>
      </c>
      <c r="G1132" s="11" t="e">
        <f>_xlfn.IFNA(VLOOKUP($D1132, 'SP Per G'!$A$2:$D$1385, 3, FALSE),M1132)</f>
        <v>#N/A</v>
      </c>
      <c r="H1132" s="11" t="e">
        <f>IF(AND(ISNA(VLOOKUP($D1132, 'SP Per G'!$A$2:$D$1385, 4, FALSE)), ISTEXT($D1132)), G1132,IF(ISNA(VLOOKUP($D1132, 'SP Per G'!$A$2:$D$1385, 4, FALSE)), M1132, VLOOKUP($D1132, 'SP Per G'!$A$2:$D$1385, 4, FALSE)))</f>
        <v>#N/A</v>
      </c>
      <c r="I1132" s="11" t="e">
        <f t="shared" si="203"/>
        <v>#N/A</v>
      </c>
      <c r="J1132" s="11" t="e">
        <f>_xlfn.IFNA(VLOOKUP($D1132,Individual_Pitching___Dashboard[],18,FALSE),VLOOKUP(B1132,Team_Pitching___Dashboard[[Team]:[ERA]],17,FALSE))</f>
        <v>#N/A</v>
      </c>
      <c r="K1132" s="11" t="e">
        <f>_xlfn.IFNA(VLOOKUP($D1132, Individual_Pitching___Dashboard[], 20, FALSE), VLOOKUP(B1132,Team_Pitching___Dashboard[[Team]:[xFIP]],20,FALSE))</f>
        <v>#N/A</v>
      </c>
      <c r="L1132" s="11" t="e">
        <f>_xlfn.IFNA(VLOOKUP($D1132, Individual_Pitching___Advanced[], 21,FALSE), VLOOKUP(B1132, Team_Pitching___Advanced[], 20, FALSE))</f>
        <v>#N/A</v>
      </c>
      <c r="M1132" s="11" t="e">
        <f>VLOOKUP($B1132, 'Team Per G'!$A$2:$G$31, 7, FALSE)</f>
        <v>#N/A</v>
      </c>
      <c r="N1132" s="11" t="e">
        <f>VLOOKUP($B1132, 'FanGraphs - Team WAR Projected'!$B$2:$E$31, 3, FALSE)/162</f>
        <v>#N/A</v>
      </c>
      <c r="O1132" s="11" t="e">
        <f t="shared" si="204"/>
        <v>#N/A</v>
      </c>
      <c r="P1132" s="11" t="e">
        <f>VLOOKUP($B1132, Team_Pitching___Advanced[[Team]:[xFIP]], 19,FALSE)</f>
        <v>#N/A</v>
      </c>
      <c r="Q1132" s="11" t="e">
        <f>VLOOKUP($B1132, Team_Pitching___Advanced[], 20, FALSE)</f>
        <v>#N/A</v>
      </c>
      <c r="R1132" s="11" t="e">
        <f>VLOOKUP($B1132, Team_Batting___Dashboard[[Team]:[wOBA]], 16, FALSE)</f>
        <v>#N/A</v>
      </c>
      <c r="S1132" s="11" t="e">
        <f>VLOOKUP($B1132, Team_Batting___Advanced[[Team]:[OPS]], 9, FALSE)</f>
        <v>#N/A</v>
      </c>
      <c r="T1132" s="11" t="e">
        <f>VLOOKUP($B1132, Team_Batting___Advanced[], 19, FALSE)</f>
        <v>#N/A</v>
      </c>
      <c r="U1132" s="11" t="e">
        <f>VLOOKUP($B1132, 'Team Per G'!$A$2:$G$31, 3, FALSE)</f>
        <v>#N/A</v>
      </c>
      <c r="V1132" s="11" t="e">
        <f>VLOOKUP($B1132, 'Team Per G'!$A$2:$G$31, 5, FALSE)</f>
        <v>#N/A</v>
      </c>
      <c r="W1132" s="11" t="e">
        <f>VLOOKUP($B1132, 'Team Per G'!$A$2:$G$31, 4, FALSE)</f>
        <v>#N/A</v>
      </c>
      <c r="X1132" s="11" t="e">
        <f>VLOOKUP($B1132, Team_Batting___Dashboard[], 22, FALSE)/$F1132</f>
        <v>#N/A</v>
      </c>
      <c r="Y1132" s="11" t="e">
        <f>VLOOKUP($B1132, 'FanGraphs - Team WAR Projected'!$B$2:$E$31, 4, FALSE)/162</f>
        <v>#N/A</v>
      </c>
      <c r="Z1132" s="11" t="e">
        <f t="shared" si="205"/>
        <v>#N/A</v>
      </c>
      <c r="AA1132" s="11" t="e">
        <f>VLOOKUP($B1132, FanGraphs_Standings[[Abbreviation]:[2024 Year to Date RS/G]], 6, FALSE)/$F1132</f>
        <v>#N/A</v>
      </c>
      <c r="AB1132" s="11" t="e">
        <f>VLOOKUP($B1132, FanGraphs_Standings[[Abbreviation]:[2024 Projected Full Season RDif]], 19, FALSE)/162</f>
        <v>#N/A</v>
      </c>
      <c r="AC1132" s="11" t="e">
        <f t="shared" si="214"/>
        <v>#N/A</v>
      </c>
      <c r="AD1132" s="11" t="e">
        <f>VLOOKUP($B1132, FanGraphs_Standings[[Abbreviation]:[2024 Projected Full Season RDif]], 5, FALSE)</f>
        <v>#N/A</v>
      </c>
      <c r="AE1132" s="11" t="e">
        <f>VLOOKUP($B1132, FanGraphs_Standings[[Abbreviation]:[2024 Projected Full Season W%]], 18, FALSE)</f>
        <v>#N/A</v>
      </c>
      <c r="AF1132" s="11" t="e">
        <f t="shared" si="206"/>
        <v>#N/A</v>
      </c>
      <c r="AG1132" s="11" t="e">
        <f>VLOOKUP($B1132, 'Home Field Adv'!$A$2:$I$31, 9, FALSE)</f>
        <v>#N/A</v>
      </c>
      <c r="AH1132" s="11" t="e">
        <f>VLOOKUP($C1132, FanGraphs_Standings[[Abbreviation]:[2024 Year to Date G]], 2, FALSE)</f>
        <v>#N/A</v>
      </c>
      <c r="AI1132" s="11" t="e">
        <f>_xlfn.IFNA(VLOOKUP($E1132, 'SP Per G'!$A$2:$D$1385, 3, FALSE), AO1132)</f>
        <v>#N/A</v>
      </c>
      <c r="AJ1132" s="11" t="e">
        <f>IF(AND(ISNA(VLOOKUP($E1132, 'SP Per G'!$A$2:$D$1385, 4, FALSE)), ISTEXT($E1132)), AI1132,IF(ISNA(VLOOKUP($E1132, 'SP Per G'!$A$2:$D$1385, 4, FALSE)), AO1132, VLOOKUP($E1132, 'SP Per G'!$A$2:$D$1385, 4, FALSE)))</f>
        <v>#N/A</v>
      </c>
      <c r="AK1132" s="11" t="e">
        <f t="shared" si="207"/>
        <v>#N/A</v>
      </c>
      <c r="AL1132" s="11" t="e">
        <f>_xlfn.IFNA(VLOOKUP($E1132, Individual_Pitching___Dashboard[], 18, FALSE), VLOOKUP($C1132,Team_Pitching___Advanced[[Team]:[SIERA]],16,FALSE))</f>
        <v>#N/A</v>
      </c>
      <c r="AM1132" s="11" t="e">
        <f>_xlfn.IFNA(VLOOKUP($E1132, Individual_Pitching___Dashboard[], 20, FALSE), VLOOKUP($C1132,Team_Pitching___Advanced[[Team]:[xFIP]],19,FALSE))</f>
        <v>#N/A</v>
      </c>
      <c r="AN1132" s="11" t="e">
        <f>_xlfn.IFNA(VLOOKUP($E1132,Individual_Pitching___Advanced[],21,FALSE),VLOOKUP($C1132,Team_Pitching___Advanced[[Team]:[SIERA]],20,FALSE))</f>
        <v>#N/A</v>
      </c>
      <c r="AO1132" s="11" t="e">
        <f>VLOOKUP($C1132, 'Team Per G'!$A$2:$G$31, 7, FALSE)</f>
        <v>#N/A</v>
      </c>
      <c r="AP1132" s="11" t="e">
        <f>VLOOKUP($C1132, 'FanGraphs - Team WAR Projected'!$B$2:$E$31, 3, FALSE)/162</f>
        <v>#N/A</v>
      </c>
      <c r="AQ1132" s="11" t="e">
        <f t="shared" si="208"/>
        <v>#N/A</v>
      </c>
      <c r="AR1132" s="11" t="e">
        <f>VLOOKUP($C1132, Team_Pitching___Advanced[[Team]:[xFIP]], 19,FALSE)</f>
        <v>#N/A</v>
      </c>
      <c r="AS1132" s="11" t="e">
        <f>VLOOKUP($C1132, Team_Pitching___Advanced[], 20, FALSE)</f>
        <v>#N/A</v>
      </c>
      <c r="AT1132" s="11" t="e">
        <f>VLOOKUP($C1132, Team_Batting___Dashboard[[Team]:[wOBA]], 16, FALSE)</f>
        <v>#N/A</v>
      </c>
      <c r="AU1132" s="11" t="e">
        <f>VLOOKUP($C1132, Team_Batting___Advanced[[Team]:[OPS]], 9, FALSE)</f>
        <v>#N/A</v>
      </c>
      <c r="AV1132" s="11" t="e">
        <f>VLOOKUP($C1132, Team_Batting___Advanced[], 19, FALSE)</f>
        <v>#N/A</v>
      </c>
      <c r="AW1132" s="11" t="e">
        <f>VLOOKUP($C1132, 'Team Per G'!$A$2:$G$31, 3, FALSE)</f>
        <v>#N/A</v>
      </c>
      <c r="AX1132" s="11" t="e">
        <f>VLOOKUP($C1132, 'Team Per G'!$A$2:$G$31, 5, FALSE)</f>
        <v>#N/A</v>
      </c>
      <c r="AY1132" s="11" t="e">
        <f>VLOOKUP($C1132, 'Team Per G'!$A$2:$G$31, 4, FALSE)</f>
        <v>#N/A</v>
      </c>
      <c r="AZ1132" s="11" t="e">
        <f>VLOOKUP($C1132, Team_Batting___Dashboard[], 22, FALSE)/$AH1132</f>
        <v>#N/A</v>
      </c>
      <c r="BA1132" s="11" t="e">
        <f>VLOOKUP($C1132, 'FanGraphs - Team WAR Projected'!$B$2:$E$31, 4, FALSE)/162</f>
        <v>#N/A</v>
      </c>
      <c r="BB1132" s="11" t="e">
        <f t="shared" si="209"/>
        <v>#N/A</v>
      </c>
      <c r="BC1132" s="11" t="e">
        <f>VLOOKUP($C1132, FanGraphs_Standings[[Abbreviation]:[2024 Year to Date RS/G]], 6, FALSE)/$AH1132</f>
        <v>#N/A</v>
      </c>
      <c r="BD1132" s="11" t="e">
        <f>VLOOKUP($C1132, FanGraphs_Standings[[Abbreviation]:[2024 Projected Full Season RDif]], 19, FALSE)/162</f>
        <v>#N/A</v>
      </c>
      <c r="BE1132" s="11" t="e">
        <f t="shared" si="210"/>
        <v>#N/A</v>
      </c>
      <c r="BF1132" s="11" t="e">
        <f>VLOOKUP($C1132, FanGraphs_Standings[[Abbreviation]:[2024 Projected Full Season RDif]], 5, FALSE)</f>
        <v>#N/A</v>
      </c>
      <c r="BG1132" s="11" t="e">
        <f>VLOOKUP($C1132, FanGraphs_Standings[[Abbreviation]:[2024 Projected Full Season W%]], 18, FALSE)</f>
        <v>#N/A</v>
      </c>
      <c r="BH1132" s="11" t="e">
        <f t="shared" si="211"/>
        <v>#N/A</v>
      </c>
      <c r="BI1132" s="11" t="e">
        <f>VLOOKUP($C1132, 'Home Field Adv'!$A$2:$K$31, 11, FALSE)</f>
        <v>#N/A</v>
      </c>
      <c r="BL1132" s="12" t="str">
        <f t="shared" si="212"/>
        <v/>
      </c>
      <c r="BM1132" s="12" t="str">
        <f t="shared" si="215"/>
        <v/>
      </c>
      <c r="BN1132" s="12" t="str">
        <f t="shared" si="213"/>
        <v/>
      </c>
    </row>
    <row r="1133" spans="6:66" x14ac:dyDescent="0.45">
      <c r="F1133" s="11" t="e">
        <f>VLOOKUP($B1133, FanGraphs_Standings[[Abbreviation]:[2024 Year to Date G]], 2, FALSE)</f>
        <v>#N/A</v>
      </c>
      <c r="G1133" s="11" t="e">
        <f>_xlfn.IFNA(VLOOKUP($D1133, 'SP Per G'!$A$2:$D$1385, 3, FALSE),M1133)</f>
        <v>#N/A</v>
      </c>
      <c r="H1133" s="11" t="e">
        <f>IF(AND(ISNA(VLOOKUP($D1133, 'SP Per G'!$A$2:$D$1385, 4, FALSE)), ISTEXT($D1133)), G1133,IF(ISNA(VLOOKUP($D1133, 'SP Per G'!$A$2:$D$1385, 4, FALSE)), M1133, VLOOKUP($D1133, 'SP Per G'!$A$2:$D$1385, 4, FALSE)))</f>
        <v>#N/A</v>
      </c>
      <c r="I1133" s="11" t="e">
        <f t="shared" si="203"/>
        <v>#N/A</v>
      </c>
      <c r="J1133" s="11" t="e">
        <f>_xlfn.IFNA(VLOOKUP($D1133,Individual_Pitching___Dashboard[],18,FALSE),VLOOKUP(B1133,Team_Pitching___Dashboard[[Team]:[ERA]],17,FALSE))</f>
        <v>#N/A</v>
      </c>
      <c r="K1133" s="11" t="e">
        <f>_xlfn.IFNA(VLOOKUP($D1133, Individual_Pitching___Dashboard[], 20, FALSE), VLOOKUP(B1133,Team_Pitching___Dashboard[[Team]:[xFIP]],20,FALSE))</f>
        <v>#N/A</v>
      </c>
      <c r="L1133" s="11" t="e">
        <f>_xlfn.IFNA(VLOOKUP($D1133, Individual_Pitching___Advanced[], 21,FALSE), VLOOKUP(B1133, Team_Pitching___Advanced[], 20, FALSE))</f>
        <v>#N/A</v>
      </c>
      <c r="M1133" s="11" t="e">
        <f>VLOOKUP($B1133, 'Team Per G'!$A$2:$G$31, 7, FALSE)</f>
        <v>#N/A</v>
      </c>
      <c r="N1133" s="11" t="e">
        <f>VLOOKUP($B1133, 'FanGraphs - Team WAR Projected'!$B$2:$E$31, 3, FALSE)/162</f>
        <v>#N/A</v>
      </c>
      <c r="O1133" s="11" t="e">
        <f t="shared" si="204"/>
        <v>#N/A</v>
      </c>
      <c r="P1133" s="11" t="e">
        <f>VLOOKUP($B1133, Team_Pitching___Advanced[[Team]:[xFIP]], 19,FALSE)</f>
        <v>#N/A</v>
      </c>
      <c r="Q1133" s="11" t="e">
        <f>VLOOKUP($B1133, Team_Pitching___Advanced[], 20, FALSE)</f>
        <v>#N/A</v>
      </c>
      <c r="R1133" s="11" t="e">
        <f>VLOOKUP($B1133, Team_Batting___Dashboard[[Team]:[wOBA]], 16, FALSE)</f>
        <v>#N/A</v>
      </c>
      <c r="S1133" s="11" t="e">
        <f>VLOOKUP($B1133, Team_Batting___Advanced[[Team]:[OPS]], 9, FALSE)</f>
        <v>#N/A</v>
      </c>
      <c r="T1133" s="11" t="e">
        <f>VLOOKUP($B1133, Team_Batting___Advanced[], 19, FALSE)</f>
        <v>#N/A</v>
      </c>
      <c r="U1133" s="11" t="e">
        <f>VLOOKUP($B1133, 'Team Per G'!$A$2:$G$31, 3, FALSE)</f>
        <v>#N/A</v>
      </c>
      <c r="V1133" s="11" t="e">
        <f>VLOOKUP($B1133, 'Team Per G'!$A$2:$G$31, 5, FALSE)</f>
        <v>#N/A</v>
      </c>
      <c r="W1133" s="11" t="e">
        <f>VLOOKUP($B1133, 'Team Per G'!$A$2:$G$31, 4, FALSE)</f>
        <v>#N/A</v>
      </c>
      <c r="X1133" s="11" t="e">
        <f>VLOOKUP($B1133, Team_Batting___Dashboard[], 22, FALSE)/$F1133</f>
        <v>#N/A</v>
      </c>
      <c r="Y1133" s="11" t="e">
        <f>VLOOKUP($B1133, 'FanGraphs - Team WAR Projected'!$B$2:$E$31, 4, FALSE)/162</f>
        <v>#N/A</v>
      </c>
      <c r="Z1133" s="11" t="e">
        <f t="shared" si="205"/>
        <v>#N/A</v>
      </c>
      <c r="AA1133" s="11" t="e">
        <f>VLOOKUP($B1133, FanGraphs_Standings[[Abbreviation]:[2024 Year to Date RS/G]], 6, FALSE)/$F1133</f>
        <v>#N/A</v>
      </c>
      <c r="AB1133" s="11" t="e">
        <f>VLOOKUP($B1133, FanGraphs_Standings[[Abbreviation]:[2024 Projected Full Season RDif]], 19, FALSE)/162</f>
        <v>#N/A</v>
      </c>
      <c r="AC1133" s="11" t="e">
        <f t="shared" si="214"/>
        <v>#N/A</v>
      </c>
      <c r="AD1133" s="11" t="e">
        <f>VLOOKUP($B1133, FanGraphs_Standings[[Abbreviation]:[2024 Projected Full Season RDif]], 5, FALSE)</f>
        <v>#N/A</v>
      </c>
      <c r="AE1133" s="11" t="e">
        <f>VLOOKUP($B1133, FanGraphs_Standings[[Abbreviation]:[2024 Projected Full Season W%]], 18, FALSE)</f>
        <v>#N/A</v>
      </c>
      <c r="AF1133" s="11" t="e">
        <f t="shared" si="206"/>
        <v>#N/A</v>
      </c>
      <c r="AG1133" s="11" t="e">
        <f>VLOOKUP($B1133, 'Home Field Adv'!$A$2:$I$31, 9, FALSE)</f>
        <v>#N/A</v>
      </c>
      <c r="AH1133" s="11" t="e">
        <f>VLOOKUP($C1133, FanGraphs_Standings[[Abbreviation]:[2024 Year to Date G]], 2, FALSE)</f>
        <v>#N/A</v>
      </c>
      <c r="AI1133" s="11" t="e">
        <f>_xlfn.IFNA(VLOOKUP($E1133, 'SP Per G'!$A$2:$D$1385, 3, FALSE), AO1133)</f>
        <v>#N/A</v>
      </c>
      <c r="AJ1133" s="11" t="e">
        <f>IF(AND(ISNA(VLOOKUP($E1133, 'SP Per G'!$A$2:$D$1385, 4, FALSE)), ISTEXT($E1133)), AI1133,IF(ISNA(VLOOKUP($E1133, 'SP Per G'!$A$2:$D$1385, 4, FALSE)), AO1133, VLOOKUP($E1133, 'SP Per G'!$A$2:$D$1385, 4, FALSE)))</f>
        <v>#N/A</v>
      </c>
      <c r="AK1133" s="11" t="e">
        <f t="shared" si="207"/>
        <v>#N/A</v>
      </c>
      <c r="AL1133" s="11" t="e">
        <f>_xlfn.IFNA(VLOOKUP($E1133, Individual_Pitching___Dashboard[], 18, FALSE), VLOOKUP($C1133,Team_Pitching___Advanced[[Team]:[SIERA]],16,FALSE))</f>
        <v>#N/A</v>
      </c>
      <c r="AM1133" s="11" t="e">
        <f>_xlfn.IFNA(VLOOKUP($E1133, Individual_Pitching___Dashboard[], 20, FALSE), VLOOKUP($C1133,Team_Pitching___Advanced[[Team]:[xFIP]],19,FALSE))</f>
        <v>#N/A</v>
      </c>
      <c r="AN1133" s="11" t="e">
        <f>_xlfn.IFNA(VLOOKUP($E1133,Individual_Pitching___Advanced[],21,FALSE),VLOOKUP($C1133,Team_Pitching___Advanced[[Team]:[SIERA]],20,FALSE))</f>
        <v>#N/A</v>
      </c>
      <c r="AO1133" s="11" t="e">
        <f>VLOOKUP($C1133, 'Team Per G'!$A$2:$G$31, 7, FALSE)</f>
        <v>#N/A</v>
      </c>
      <c r="AP1133" s="11" t="e">
        <f>VLOOKUP($C1133, 'FanGraphs - Team WAR Projected'!$B$2:$E$31, 3, FALSE)/162</f>
        <v>#N/A</v>
      </c>
      <c r="AQ1133" s="11" t="e">
        <f t="shared" si="208"/>
        <v>#N/A</v>
      </c>
      <c r="AR1133" s="11" t="e">
        <f>VLOOKUP($C1133, Team_Pitching___Advanced[[Team]:[xFIP]], 19,FALSE)</f>
        <v>#N/A</v>
      </c>
      <c r="AS1133" s="11" t="e">
        <f>VLOOKUP($C1133, Team_Pitching___Advanced[], 20, FALSE)</f>
        <v>#N/A</v>
      </c>
      <c r="AT1133" s="11" t="e">
        <f>VLOOKUP($C1133, Team_Batting___Dashboard[[Team]:[wOBA]], 16, FALSE)</f>
        <v>#N/A</v>
      </c>
      <c r="AU1133" s="11" t="e">
        <f>VLOOKUP($C1133, Team_Batting___Advanced[[Team]:[OPS]], 9, FALSE)</f>
        <v>#N/A</v>
      </c>
      <c r="AV1133" s="11" t="e">
        <f>VLOOKUP($C1133, Team_Batting___Advanced[], 19, FALSE)</f>
        <v>#N/A</v>
      </c>
      <c r="AW1133" s="11" t="e">
        <f>VLOOKUP($C1133, 'Team Per G'!$A$2:$G$31, 3, FALSE)</f>
        <v>#N/A</v>
      </c>
      <c r="AX1133" s="11" t="e">
        <f>VLOOKUP($C1133, 'Team Per G'!$A$2:$G$31, 5, FALSE)</f>
        <v>#N/A</v>
      </c>
      <c r="AY1133" s="11" t="e">
        <f>VLOOKUP($C1133, 'Team Per G'!$A$2:$G$31, 4, FALSE)</f>
        <v>#N/A</v>
      </c>
      <c r="AZ1133" s="11" t="e">
        <f>VLOOKUP($C1133, Team_Batting___Dashboard[], 22, FALSE)/$AH1133</f>
        <v>#N/A</v>
      </c>
      <c r="BA1133" s="11" t="e">
        <f>VLOOKUP($C1133, 'FanGraphs - Team WAR Projected'!$B$2:$E$31, 4, FALSE)/162</f>
        <v>#N/A</v>
      </c>
      <c r="BB1133" s="11" t="e">
        <f t="shared" si="209"/>
        <v>#N/A</v>
      </c>
      <c r="BC1133" s="11" t="e">
        <f>VLOOKUP($C1133, FanGraphs_Standings[[Abbreviation]:[2024 Year to Date RS/G]], 6, FALSE)/$AH1133</f>
        <v>#N/A</v>
      </c>
      <c r="BD1133" s="11" t="e">
        <f>VLOOKUP($C1133, FanGraphs_Standings[[Abbreviation]:[2024 Projected Full Season RDif]], 19, FALSE)/162</f>
        <v>#N/A</v>
      </c>
      <c r="BE1133" s="11" t="e">
        <f t="shared" si="210"/>
        <v>#N/A</v>
      </c>
      <c r="BF1133" s="11" t="e">
        <f>VLOOKUP($C1133, FanGraphs_Standings[[Abbreviation]:[2024 Projected Full Season RDif]], 5, FALSE)</f>
        <v>#N/A</v>
      </c>
      <c r="BG1133" s="11" t="e">
        <f>VLOOKUP($C1133, FanGraphs_Standings[[Abbreviation]:[2024 Projected Full Season W%]], 18, FALSE)</f>
        <v>#N/A</v>
      </c>
      <c r="BH1133" s="11" t="e">
        <f t="shared" si="211"/>
        <v>#N/A</v>
      </c>
      <c r="BI1133" s="11" t="e">
        <f>VLOOKUP($C1133, 'Home Field Adv'!$A$2:$K$31, 11, FALSE)</f>
        <v>#N/A</v>
      </c>
      <c r="BL1133" s="12" t="str">
        <f t="shared" si="212"/>
        <v/>
      </c>
      <c r="BM1133" s="12" t="str">
        <f t="shared" si="215"/>
        <v/>
      </c>
      <c r="BN1133" s="12" t="str">
        <f t="shared" si="213"/>
        <v/>
      </c>
    </row>
    <row r="1134" spans="6:66" x14ac:dyDescent="0.45">
      <c r="F1134" s="11" t="e">
        <f>VLOOKUP($B1134, FanGraphs_Standings[[Abbreviation]:[2024 Year to Date G]], 2, FALSE)</f>
        <v>#N/A</v>
      </c>
      <c r="G1134" s="11" t="e">
        <f>_xlfn.IFNA(VLOOKUP($D1134, 'SP Per G'!$A$2:$D$1385, 3, FALSE),M1134)</f>
        <v>#N/A</v>
      </c>
      <c r="H1134" s="11" t="e">
        <f>IF(AND(ISNA(VLOOKUP($D1134, 'SP Per G'!$A$2:$D$1385, 4, FALSE)), ISTEXT($D1134)), G1134,IF(ISNA(VLOOKUP($D1134, 'SP Per G'!$A$2:$D$1385, 4, FALSE)), M1134, VLOOKUP($D1134, 'SP Per G'!$A$2:$D$1385, 4, FALSE)))</f>
        <v>#N/A</v>
      </c>
      <c r="I1134" s="11" t="e">
        <f t="shared" si="203"/>
        <v>#N/A</v>
      </c>
      <c r="J1134" s="11" t="e">
        <f>_xlfn.IFNA(VLOOKUP($D1134,Individual_Pitching___Dashboard[],18,FALSE),VLOOKUP(B1134,Team_Pitching___Dashboard[[Team]:[ERA]],17,FALSE))</f>
        <v>#N/A</v>
      </c>
      <c r="K1134" s="11" t="e">
        <f>_xlfn.IFNA(VLOOKUP($D1134, Individual_Pitching___Dashboard[], 20, FALSE), VLOOKUP(B1134,Team_Pitching___Dashboard[[Team]:[xFIP]],20,FALSE))</f>
        <v>#N/A</v>
      </c>
      <c r="L1134" s="11" t="e">
        <f>_xlfn.IFNA(VLOOKUP($D1134, Individual_Pitching___Advanced[], 21,FALSE), VLOOKUP(B1134, Team_Pitching___Advanced[], 20, FALSE))</f>
        <v>#N/A</v>
      </c>
      <c r="M1134" s="11" t="e">
        <f>VLOOKUP($B1134, 'Team Per G'!$A$2:$G$31, 7, FALSE)</f>
        <v>#N/A</v>
      </c>
      <c r="N1134" s="11" t="e">
        <f>VLOOKUP($B1134, 'FanGraphs - Team WAR Projected'!$B$2:$E$31, 3, FALSE)/162</f>
        <v>#N/A</v>
      </c>
      <c r="O1134" s="11" t="e">
        <f t="shared" si="204"/>
        <v>#N/A</v>
      </c>
      <c r="P1134" s="11" t="e">
        <f>VLOOKUP($B1134, Team_Pitching___Advanced[[Team]:[xFIP]], 19,FALSE)</f>
        <v>#N/A</v>
      </c>
      <c r="Q1134" s="11" t="e">
        <f>VLOOKUP($B1134, Team_Pitching___Advanced[], 20, FALSE)</f>
        <v>#N/A</v>
      </c>
      <c r="R1134" s="11" t="e">
        <f>VLOOKUP($B1134, Team_Batting___Dashboard[[Team]:[wOBA]], 16, FALSE)</f>
        <v>#N/A</v>
      </c>
      <c r="S1134" s="11" t="e">
        <f>VLOOKUP($B1134, Team_Batting___Advanced[[Team]:[OPS]], 9, FALSE)</f>
        <v>#N/A</v>
      </c>
      <c r="T1134" s="11" t="e">
        <f>VLOOKUP($B1134, Team_Batting___Advanced[], 19, FALSE)</f>
        <v>#N/A</v>
      </c>
      <c r="U1134" s="11" t="e">
        <f>VLOOKUP($B1134, 'Team Per G'!$A$2:$G$31, 3, FALSE)</f>
        <v>#N/A</v>
      </c>
      <c r="V1134" s="11" t="e">
        <f>VLOOKUP($B1134, 'Team Per G'!$A$2:$G$31, 5, FALSE)</f>
        <v>#N/A</v>
      </c>
      <c r="W1134" s="11" t="e">
        <f>VLOOKUP($B1134, 'Team Per G'!$A$2:$G$31, 4, FALSE)</f>
        <v>#N/A</v>
      </c>
      <c r="X1134" s="11" t="e">
        <f>VLOOKUP($B1134, Team_Batting___Dashboard[], 22, FALSE)/$F1134</f>
        <v>#N/A</v>
      </c>
      <c r="Y1134" s="11" t="e">
        <f>VLOOKUP($B1134, 'FanGraphs - Team WAR Projected'!$B$2:$E$31, 4, FALSE)/162</f>
        <v>#N/A</v>
      </c>
      <c r="Z1134" s="11" t="e">
        <f t="shared" si="205"/>
        <v>#N/A</v>
      </c>
      <c r="AA1134" s="11" t="e">
        <f>VLOOKUP($B1134, FanGraphs_Standings[[Abbreviation]:[2024 Year to Date RS/G]], 6, FALSE)/$F1134</f>
        <v>#N/A</v>
      </c>
      <c r="AB1134" s="11" t="e">
        <f>VLOOKUP($B1134, FanGraphs_Standings[[Abbreviation]:[2024 Projected Full Season RDif]], 19, FALSE)/162</f>
        <v>#N/A</v>
      </c>
      <c r="AC1134" s="11" t="e">
        <f t="shared" si="214"/>
        <v>#N/A</v>
      </c>
      <c r="AD1134" s="11" t="e">
        <f>VLOOKUP($B1134, FanGraphs_Standings[[Abbreviation]:[2024 Projected Full Season RDif]], 5, FALSE)</f>
        <v>#N/A</v>
      </c>
      <c r="AE1134" s="11" t="e">
        <f>VLOOKUP($B1134, FanGraphs_Standings[[Abbreviation]:[2024 Projected Full Season W%]], 18, FALSE)</f>
        <v>#N/A</v>
      </c>
      <c r="AF1134" s="11" t="e">
        <f t="shared" si="206"/>
        <v>#N/A</v>
      </c>
      <c r="AG1134" s="11" t="e">
        <f>VLOOKUP($B1134, 'Home Field Adv'!$A$2:$I$31, 9, FALSE)</f>
        <v>#N/A</v>
      </c>
      <c r="AH1134" s="11" t="e">
        <f>VLOOKUP($C1134, FanGraphs_Standings[[Abbreviation]:[2024 Year to Date G]], 2, FALSE)</f>
        <v>#N/A</v>
      </c>
      <c r="AI1134" s="11" t="e">
        <f>_xlfn.IFNA(VLOOKUP($E1134, 'SP Per G'!$A$2:$D$1385, 3, FALSE), AO1134)</f>
        <v>#N/A</v>
      </c>
      <c r="AJ1134" s="11" t="e">
        <f>IF(AND(ISNA(VLOOKUP($E1134, 'SP Per G'!$A$2:$D$1385, 4, FALSE)), ISTEXT($E1134)), AI1134,IF(ISNA(VLOOKUP($E1134, 'SP Per G'!$A$2:$D$1385, 4, FALSE)), AO1134, VLOOKUP($E1134, 'SP Per G'!$A$2:$D$1385, 4, FALSE)))</f>
        <v>#N/A</v>
      </c>
      <c r="AK1134" s="11" t="e">
        <f t="shared" si="207"/>
        <v>#N/A</v>
      </c>
      <c r="AL1134" s="11" t="e">
        <f>_xlfn.IFNA(VLOOKUP($E1134, Individual_Pitching___Dashboard[], 18, FALSE), VLOOKUP($C1134,Team_Pitching___Advanced[[Team]:[SIERA]],16,FALSE))</f>
        <v>#N/A</v>
      </c>
      <c r="AM1134" s="11" t="e">
        <f>_xlfn.IFNA(VLOOKUP($E1134, Individual_Pitching___Dashboard[], 20, FALSE), VLOOKUP($C1134,Team_Pitching___Advanced[[Team]:[xFIP]],19,FALSE))</f>
        <v>#N/A</v>
      </c>
      <c r="AN1134" s="11" t="e">
        <f>_xlfn.IFNA(VLOOKUP($E1134,Individual_Pitching___Advanced[],21,FALSE),VLOOKUP($C1134,Team_Pitching___Advanced[[Team]:[SIERA]],20,FALSE))</f>
        <v>#N/A</v>
      </c>
      <c r="AO1134" s="11" t="e">
        <f>VLOOKUP($C1134, 'Team Per G'!$A$2:$G$31, 7, FALSE)</f>
        <v>#N/A</v>
      </c>
      <c r="AP1134" s="11" t="e">
        <f>VLOOKUP($C1134, 'FanGraphs - Team WAR Projected'!$B$2:$E$31, 3, FALSE)/162</f>
        <v>#N/A</v>
      </c>
      <c r="AQ1134" s="11" t="e">
        <f t="shared" si="208"/>
        <v>#N/A</v>
      </c>
      <c r="AR1134" s="11" t="e">
        <f>VLOOKUP($C1134, Team_Pitching___Advanced[[Team]:[xFIP]], 19,FALSE)</f>
        <v>#N/A</v>
      </c>
      <c r="AS1134" s="11" t="e">
        <f>VLOOKUP($C1134, Team_Pitching___Advanced[], 20, FALSE)</f>
        <v>#N/A</v>
      </c>
      <c r="AT1134" s="11" t="e">
        <f>VLOOKUP($C1134, Team_Batting___Dashboard[[Team]:[wOBA]], 16, FALSE)</f>
        <v>#N/A</v>
      </c>
      <c r="AU1134" s="11" t="e">
        <f>VLOOKUP($C1134, Team_Batting___Advanced[[Team]:[OPS]], 9, FALSE)</f>
        <v>#N/A</v>
      </c>
      <c r="AV1134" s="11" t="e">
        <f>VLOOKUP($C1134, Team_Batting___Advanced[], 19, FALSE)</f>
        <v>#N/A</v>
      </c>
      <c r="AW1134" s="11" t="e">
        <f>VLOOKUP($C1134, 'Team Per G'!$A$2:$G$31, 3, FALSE)</f>
        <v>#N/A</v>
      </c>
      <c r="AX1134" s="11" t="e">
        <f>VLOOKUP($C1134, 'Team Per G'!$A$2:$G$31, 5, FALSE)</f>
        <v>#N/A</v>
      </c>
      <c r="AY1134" s="11" t="e">
        <f>VLOOKUP($C1134, 'Team Per G'!$A$2:$G$31, 4, FALSE)</f>
        <v>#N/A</v>
      </c>
      <c r="AZ1134" s="11" t="e">
        <f>VLOOKUP($C1134, Team_Batting___Dashboard[], 22, FALSE)/$AH1134</f>
        <v>#N/A</v>
      </c>
      <c r="BA1134" s="11" t="e">
        <f>VLOOKUP($C1134, 'FanGraphs - Team WAR Projected'!$B$2:$E$31, 4, FALSE)/162</f>
        <v>#N/A</v>
      </c>
      <c r="BB1134" s="11" t="e">
        <f t="shared" si="209"/>
        <v>#N/A</v>
      </c>
      <c r="BC1134" s="11" t="e">
        <f>VLOOKUP($C1134, FanGraphs_Standings[[Abbreviation]:[2024 Year to Date RS/G]], 6, FALSE)/$AH1134</f>
        <v>#N/A</v>
      </c>
      <c r="BD1134" s="11" t="e">
        <f>VLOOKUP($C1134, FanGraphs_Standings[[Abbreviation]:[2024 Projected Full Season RDif]], 19, FALSE)/162</f>
        <v>#N/A</v>
      </c>
      <c r="BE1134" s="11" t="e">
        <f t="shared" si="210"/>
        <v>#N/A</v>
      </c>
      <c r="BF1134" s="11" t="e">
        <f>VLOOKUP($C1134, FanGraphs_Standings[[Abbreviation]:[2024 Projected Full Season RDif]], 5, FALSE)</f>
        <v>#N/A</v>
      </c>
      <c r="BG1134" s="11" t="e">
        <f>VLOOKUP($C1134, FanGraphs_Standings[[Abbreviation]:[2024 Projected Full Season W%]], 18, FALSE)</f>
        <v>#N/A</v>
      </c>
      <c r="BH1134" s="11" t="e">
        <f t="shared" si="211"/>
        <v>#N/A</v>
      </c>
      <c r="BI1134" s="11" t="e">
        <f>VLOOKUP($C1134, 'Home Field Adv'!$A$2:$K$31, 11, FALSE)</f>
        <v>#N/A</v>
      </c>
      <c r="BL1134" s="12" t="str">
        <f t="shared" si="212"/>
        <v/>
      </c>
      <c r="BM1134" s="12" t="str">
        <f t="shared" si="215"/>
        <v/>
      </c>
      <c r="BN1134" s="12" t="str">
        <f t="shared" si="213"/>
        <v/>
      </c>
    </row>
    <row r="1135" spans="6:66" x14ac:dyDescent="0.45">
      <c r="F1135" s="11" t="e">
        <f>VLOOKUP($B1135, FanGraphs_Standings[[Abbreviation]:[2024 Year to Date G]], 2, FALSE)</f>
        <v>#N/A</v>
      </c>
      <c r="G1135" s="11" t="e">
        <f>_xlfn.IFNA(VLOOKUP($D1135, 'SP Per G'!$A$2:$D$1385, 3, FALSE),M1135)</f>
        <v>#N/A</v>
      </c>
      <c r="H1135" s="11" t="e">
        <f>IF(AND(ISNA(VLOOKUP($D1135, 'SP Per G'!$A$2:$D$1385, 4, FALSE)), ISTEXT($D1135)), G1135,IF(ISNA(VLOOKUP($D1135, 'SP Per G'!$A$2:$D$1385, 4, FALSE)), M1135, VLOOKUP($D1135, 'SP Per G'!$A$2:$D$1385, 4, FALSE)))</f>
        <v>#N/A</v>
      </c>
      <c r="I1135" s="11" t="e">
        <f t="shared" si="203"/>
        <v>#N/A</v>
      </c>
      <c r="J1135" s="11" t="e">
        <f>_xlfn.IFNA(VLOOKUP($D1135,Individual_Pitching___Dashboard[],18,FALSE),VLOOKUP(B1135,Team_Pitching___Dashboard[[Team]:[ERA]],17,FALSE))</f>
        <v>#N/A</v>
      </c>
      <c r="K1135" s="11" t="e">
        <f>_xlfn.IFNA(VLOOKUP($D1135, Individual_Pitching___Dashboard[], 20, FALSE), VLOOKUP(B1135,Team_Pitching___Dashboard[[Team]:[xFIP]],20,FALSE))</f>
        <v>#N/A</v>
      </c>
      <c r="L1135" s="11" t="e">
        <f>_xlfn.IFNA(VLOOKUP($D1135, Individual_Pitching___Advanced[], 21,FALSE), VLOOKUP(B1135, Team_Pitching___Advanced[], 20, FALSE))</f>
        <v>#N/A</v>
      </c>
      <c r="M1135" s="11" t="e">
        <f>VLOOKUP($B1135, 'Team Per G'!$A$2:$G$31, 7, FALSE)</f>
        <v>#N/A</v>
      </c>
      <c r="N1135" s="11" t="e">
        <f>VLOOKUP($B1135, 'FanGraphs - Team WAR Projected'!$B$2:$E$31, 3, FALSE)/162</f>
        <v>#N/A</v>
      </c>
      <c r="O1135" s="11" t="e">
        <f t="shared" si="204"/>
        <v>#N/A</v>
      </c>
      <c r="P1135" s="11" t="e">
        <f>VLOOKUP($B1135, Team_Pitching___Advanced[[Team]:[xFIP]], 19,FALSE)</f>
        <v>#N/A</v>
      </c>
      <c r="Q1135" s="11" t="e">
        <f>VLOOKUP($B1135, Team_Pitching___Advanced[], 20, FALSE)</f>
        <v>#N/A</v>
      </c>
      <c r="R1135" s="11" t="e">
        <f>VLOOKUP($B1135, Team_Batting___Dashboard[[Team]:[wOBA]], 16, FALSE)</f>
        <v>#N/A</v>
      </c>
      <c r="S1135" s="11" t="e">
        <f>VLOOKUP($B1135, Team_Batting___Advanced[[Team]:[OPS]], 9, FALSE)</f>
        <v>#N/A</v>
      </c>
      <c r="T1135" s="11" t="e">
        <f>VLOOKUP($B1135, Team_Batting___Advanced[], 19, FALSE)</f>
        <v>#N/A</v>
      </c>
      <c r="U1135" s="11" t="e">
        <f>VLOOKUP($B1135, 'Team Per G'!$A$2:$G$31, 3, FALSE)</f>
        <v>#N/A</v>
      </c>
      <c r="V1135" s="11" t="e">
        <f>VLOOKUP($B1135, 'Team Per G'!$A$2:$G$31, 5, FALSE)</f>
        <v>#N/A</v>
      </c>
      <c r="W1135" s="11" t="e">
        <f>VLOOKUP($B1135, 'Team Per G'!$A$2:$G$31, 4, FALSE)</f>
        <v>#N/A</v>
      </c>
      <c r="X1135" s="11" t="e">
        <f>VLOOKUP($B1135, Team_Batting___Dashboard[], 22, FALSE)/$F1135</f>
        <v>#N/A</v>
      </c>
      <c r="Y1135" s="11" t="e">
        <f>VLOOKUP($B1135, 'FanGraphs - Team WAR Projected'!$B$2:$E$31, 4, FALSE)/162</f>
        <v>#N/A</v>
      </c>
      <c r="Z1135" s="11" t="e">
        <f t="shared" si="205"/>
        <v>#N/A</v>
      </c>
      <c r="AA1135" s="11" t="e">
        <f>VLOOKUP($B1135, FanGraphs_Standings[[Abbreviation]:[2024 Year to Date RS/G]], 6, FALSE)/$F1135</f>
        <v>#N/A</v>
      </c>
      <c r="AB1135" s="11" t="e">
        <f>VLOOKUP($B1135, FanGraphs_Standings[[Abbreviation]:[2024 Projected Full Season RDif]], 19, FALSE)/162</f>
        <v>#N/A</v>
      </c>
      <c r="AC1135" s="11" t="e">
        <f t="shared" si="214"/>
        <v>#N/A</v>
      </c>
      <c r="AD1135" s="11" t="e">
        <f>VLOOKUP($B1135, FanGraphs_Standings[[Abbreviation]:[2024 Projected Full Season RDif]], 5, FALSE)</f>
        <v>#N/A</v>
      </c>
      <c r="AE1135" s="11" t="e">
        <f>VLOOKUP($B1135, FanGraphs_Standings[[Abbreviation]:[2024 Projected Full Season W%]], 18, FALSE)</f>
        <v>#N/A</v>
      </c>
      <c r="AF1135" s="11" t="e">
        <f t="shared" si="206"/>
        <v>#N/A</v>
      </c>
      <c r="AG1135" s="11" t="e">
        <f>VLOOKUP($B1135, 'Home Field Adv'!$A$2:$I$31, 9, FALSE)</f>
        <v>#N/A</v>
      </c>
      <c r="AH1135" s="11" t="e">
        <f>VLOOKUP($C1135, FanGraphs_Standings[[Abbreviation]:[2024 Year to Date G]], 2, FALSE)</f>
        <v>#N/A</v>
      </c>
      <c r="AI1135" s="11" t="e">
        <f>_xlfn.IFNA(VLOOKUP($E1135, 'SP Per G'!$A$2:$D$1385, 3, FALSE), AO1135)</f>
        <v>#N/A</v>
      </c>
      <c r="AJ1135" s="11" t="e">
        <f>IF(AND(ISNA(VLOOKUP($E1135, 'SP Per G'!$A$2:$D$1385, 4, FALSE)), ISTEXT($E1135)), AI1135,IF(ISNA(VLOOKUP($E1135, 'SP Per G'!$A$2:$D$1385, 4, FALSE)), AO1135, VLOOKUP($E1135, 'SP Per G'!$A$2:$D$1385, 4, FALSE)))</f>
        <v>#N/A</v>
      </c>
      <c r="AK1135" s="11" t="e">
        <f t="shared" si="207"/>
        <v>#N/A</v>
      </c>
      <c r="AL1135" s="11" t="e">
        <f>_xlfn.IFNA(VLOOKUP($E1135, Individual_Pitching___Dashboard[], 18, FALSE), VLOOKUP($C1135,Team_Pitching___Advanced[[Team]:[SIERA]],16,FALSE))</f>
        <v>#N/A</v>
      </c>
      <c r="AM1135" s="11" t="e">
        <f>_xlfn.IFNA(VLOOKUP($E1135, Individual_Pitching___Dashboard[], 20, FALSE), VLOOKUP($C1135,Team_Pitching___Advanced[[Team]:[xFIP]],19,FALSE))</f>
        <v>#N/A</v>
      </c>
      <c r="AN1135" s="11" t="e">
        <f>_xlfn.IFNA(VLOOKUP($E1135,Individual_Pitching___Advanced[],21,FALSE),VLOOKUP($C1135,Team_Pitching___Advanced[[Team]:[SIERA]],20,FALSE))</f>
        <v>#N/A</v>
      </c>
      <c r="AO1135" s="11" t="e">
        <f>VLOOKUP($C1135, 'Team Per G'!$A$2:$G$31, 7, FALSE)</f>
        <v>#N/A</v>
      </c>
      <c r="AP1135" s="11" t="e">
        <f>VLOOKUP($C1135, 'FanGraphs - Team WAR Projected'!$B$2:$E$31, 3, FALSE)/162</f>
        <v>#N/A</v>
      </c>
      <c r="AQ1135" s="11" t="e">
        <f t="shared" si="208"/>
        <v>#N/A</v>
      </c>
      <c r="AR1135" s="11" t="e">
        <f>VLOOKUP($C1135, Team_Pitching___Advanced[[Team]:[xFIP]], 19,FALSE)</f>
        <v>#N/A</v>
      </c>
      <c r="AS1135" s="11" t="e">
        <f>VLOOKUP($C1135, Team_Pitching___Advanced[], 20, FALSE)</f>
        <v>#N/A</v>
      </c>
      <c r="AT1135" s="11" t="e">
        <f>VLOOKUP($C1135, Team_Batting___Dashboard[[Team]:[wOBA]], 16, FALSE)</f>
        <v>#N/A</v>
      </c>
      <c r="AU1135" s="11" t="e">
        <f>VLOOKUP($C1135, Team_Batting___Advanced[[Team]:[OPS]], 9, FALSE)</f>
        <v>#N/A</v>
      </c>
      <c r="AV1135" s="11" t="e">
        <f>VLOOKUP($C1135, Team_Batting___Advanced[], 19, FALSE)</f>
        <v>#N/A</v>
      </c>
      <c r="AW1135" s="11" t="e">
        <f>VLOOKUP($C1135, 'Team Per G'!$A$2:$G$31, 3, FALSE)</f>
        <v>#N/A</v>
      </c>
      <c r="AX1135" s="11" t="e">
        <f>VLOOKUP($C1135, 'Team Per G'!$A$2:$G$31, 5, FALSE)</f>
        <v>#N/A</v>
      </c>
      <c r="AY1135" s="11" t="e">
        <f>VLOOKUP($C1135, 'Team Per G'!$A$2:$G$31, 4, FALSE)</f>
        <v>#N/A</v>
      </c>
      <c r="AZ1135" s="11" t="e">
        <f>VLOOKUP($C1135, Team_Batting___Dashboard[], 22, FALSE)/$AH1135</f>
        <v>#N/A</v>
      </c>
      <c r="BA1135" s="11" t="e">
        <f>VLOOKUP($C1135, 'FanGraphs - Team WAR Projected'!$B$2:$E$31, 4, FALSE)/162</f>
        <v>#N/A</v>
      </c>
      <c r="BB1135" s="11" t="e">
        <f t="shared" si="209"/>
        <v>#N/A</v>
      </c>
      <c r="BC1135" s="11" t="e">
        <f>VLOOKUP($C1135, FanGraphs_Standings[[Abbreviation]:[2024 Year to Date RS/G]], 6, FALSE)/$AH1135</f>
        <v>#N/A</v>
      </c>
      <c r="BD1135" s="11" t="e">
        <f>VLOOKUP($C1135, FanGraphs_Standings[[Abbreviation]:[2024 Projected Full Season RDif]], 19, FALSE)/162</f>
        <v>#N/A</v>
      </c>
      <c r="BE1135" s="11" t="e">
        <f t="shared" si="210"/>
        <v>#N/A</v>
      </c>
      <c r="BF1135" s="11" t="e">
        <f>VLOOKUP($C1135, FanGraphs_Standings[[Abbreviation]:[2024 Projected Full Season RDif]], 5, FALSE)</f>
        <v>#N/A</v>
      </c>
      <c r="BG1135" s="11" t="e">
        <f>VLOOKUP($C1135, FanGraphs_Standings[[Abbreviation]:[2024 Projected Full Season W%]], 18, FALSE)</f>
        <v>#N/A</v>
      </c>
      <c r="BH1135" s="11" t="e">
        <f t="shared" si="211"/>
        <v>#N/A</v>
      </c>
      <c r="BI1135" s="11" t="e">
        <f>VLOOKUP($C1135, 'Home Field Adv'!$A$2:$K$31, 11, FALSE)</f>
        <v>#N/A</v>
      </c>
      <c r="BL1135" s="12" t="str">
        <f t="shared" si="212"/>
        <v/>
      </c>
      <c r="BM1135" s="12" t="str">
        <f t="shared" si="215"/>
        <v/>
      </c>
      <c r="BN1135" s="12" t="str">
        <f t="shared" si="213"/>
        <v/>
      </c>
    </row>
    <row r="1136" spans="6:66" x14ac:dyDescent="0.45">
      <c r="F1136" s="11" t="e">
        <f>VLOOKUP($B1136, FanGraphs_Standings[[Abbreviation]:[2024 Year to Date G]], 2, FALSE)</f>
        <v>#N/A</v>
      </c>
      <c r="G1136" s="11" t="e">
        <f>_xlfn.IFNA(VLOOKUP($D1136, 'SP Per G'!$A$2:$D$1385, 3, FALSE),M1136)</f>
        <v>#N/A</v>
      </c>
      <c r="H1136" s="11" t="e">
        <f>IF(AND(ISNA(VLOOKUP($D1136, 'SP Per G'!$A$2:$D$1385, 4, FALSE)), ISTEXT($D1136)), G1136,IF(ISNA(VLOOKUP($D1136, 'SP Per G'!$A$2:$D$1385, 4, FALSE)), M1136, VLOOKUP($D1136, 'SP Per G'!$A$2:$D$1385, 4, FALSE)))</f>
        <v>#N/A</v>
      </c>
      <c r="I1136" s="11" t="e">
        <f t="shared" si="203"/>
        <v>#N/A</v>
      </c>
      <c r="J1136" s="11" t="e">
        <f>_xlfn.IFNA(VLOOKUP($D1136,Individual_Pitching___Dashboard[],18,FALSE),VLOOKUP(B1136,Team_Pitching___Dashboard[[Team]:[ERA]],17,FALSE))</f>
        <v>#N/A</v>
      </c>
      <c r="K1136" s="11" t="e">
        <f>_xlfn.IFNA(VLOOKUP($D1136, Individual_Pitching___Dashboard[], 20, FALSE), VLOOKUP(B1136,Team_Pitching___Dashboard[[Team]:[xFIP]],20,FALSE))</f>
        <v>#N/A</v>
      </c>
      <c r="L1136" s="11" t="e">
        <f>_xlfn.IFNA(VLOOKUP($D1136, Individual_Pitching___Advanced[], 21,FALSE), VLOOKUP(B1136, Team_Pitching___Advanced[], 20, FALSE))</f>
        <v>#N/A</v>
      </c>
      <c r="M1136" s="11" t="e">
        <f>VLOOKUP($B1136, 'Team Per G'!$A$2:$G$31, 7, FALSE)</f>
        <v>#N/A</v>
      </c>
      <c r="N1136" s="11" t="e">
        <f>VLOOKUP($B1136, 'FanGraphs - Team WAR Projected'!$B$2:$E$31, 3, FALSE)/162</f>
        <v>#N/A</v>
      </c>
      <c r="O1136" s="11" t="e">
        <f t="shared" si="204"/>
        <v>#N/A</v>
      </c>
      <c r="P1136" s="11" t="e">
        <f>VLOOKUP($B1136, Team_Pitching___Advanced[[Team]:[xFIP]], 19,FALSE)</f>
        <v>#N/A</v>
      </c>
      <c r="Q1136" s="11" t="e">
        <f>VLOOKUP($B1136, Team_Pitching___Advanced[], 20, FALSE)</f>
        <v>#N/A</v>
      </c>
      <c r="R1136" s="11" t="e">
        <f>VLOOKUP($B1136, Team_Batting___Dashboard[[Team]:[wOBA]], 16, FALSE)</f>
        <v>#N/A</v>
      </c>
      <c r="S1136" s="11" t="e">
        <f>VLOOKUP($B1136, Team_Batting___Advanced[[Team]:[OPS]], 9, FALSE)</f>
        <v>#N/A</v>
      </c>
      <c r="T1136" s="11" t="e">
        <f>VLOOKUP($B1136, Team_Batting___Advanced[], 19, FALSE)</f>
        <v>#N/A</v>
      </c>
      <c r="U1136" s="11" t="e">
        <f>VLOOKUP($B1136, 'Team Per G'!$A$2:$G$31, 3, FALSE)</f>
        <v>#N/A</v>
      </c>
      <c r="V1136" s="11" t="e">
        <f>VLOOKUP($B1136, 'Team Per G'!$A$2:$G$31, 5, FALSE)</f>
        <v>#N/A</v>
      </c>
      <c r="W1136" s="11" t="e">
        <f>VLOOKUP($B1136, 'Team Per G'!$A$2:$G$31, 4, FALSE)</f>
        <v>#N/A</v>
      </c>
      <c r="X1136" s="11" t="e">
        <f>VLOOKUP($B1136, Team_Batting___Dashboard[], 22, FALSE)/$F1136</f>
        <v>#N/A</v>
      </c>
      <c r="Y1136" s="11" t="e">
        <f>VLOOKUP($B1136, 'FanGraphs - Team WAR Projected'!$B$2:$E$31, 4, FALSE)/162</f>
        <v>#N/A</v>
      </c>
      <c r="Z1136" s="11" t="e">
        <f t="shared" si="205"/>
        <v>#N/A</v>
      </c>
      <c r="AA1136" s="11" t="e">
        <f>VLOOKUP($B1136, FanGraphs_Standings[[Abbreviation]:[2024 Year to Date RS/G]], 6, FALSE)/$F1136</f>
        <v>#N/A</v>
      </c>
      <c r="AB1136" s="11" t="e">
        <f>VLOOKUP($B1136, FanGraphs_Standings[[Abbreviation]:[2024 Projected Full Season RDif]], 19, FALSE)/162</f>
        <v>#N/A</v>
      </c>
      <c r="AC1136" s="11" t="e">
        <f t="shared" si="214"/>
        <v>#N/A</v>
      </c>
      <c r="AD1136" s="11" t="e">
        <f>VLOOKUP($B1136, FanGraphs_Standings[[Abbreviation]:[2024 Projected Full Season RDif]], 5, FALSE)</f>
        <v>#N/A</v>
      </c>
      <c r="AE1136" s="11" t="e">
        <f>VLOOKUP($B1136, FanGraphs_Standings[[Abbreviation]:[2024 Projected Full Season W%]], 18, FALSE)</f>
        <v>#N/A</v>
      </c>
      <c r="AF1136" s="11" t="e">
        <f t="shared" si="206"/>
        <v>#N/A</v>
      </c>
      <c r="AG1136" s="11" t="e">
        <f>VLOOKUP($B1136, 'Home Field Adv'!$A$2:$I$31, 9, FALSE)</f>
        <v>#N/A</v>
      </c>
      <c r="AH1136" s="11" t="e">
        <f>VLOOKUP($C1136, FanGraphs_Standings[[Abbreviation]:[2024 Year to Date G]], 2, FALSE)</f>
        <v>#N/A</v>
      </c>
      <c r="AI1136" s="11" t="e">
        <f>_xlfn.IFNA(VLOOKUP($E1136, 'SP Per G'!$A$2:$D$1385, 3, FALSE), AO1136)</f>
        <v>#N/A</v>
      </c>
      <c r="AJ1136" s="11" t="e">
        <f>IF(AND(ISNA(VLOOKUP($E1136, 'SP Per G'!$A$2:$D$1385, 4, FALSE)), ISTEXT($E1136)), AI1136,IF(ISNA(VLOOKUP($E1136, 'SP Per G'!$A$2:$D$1385, 4, FALSE)), AO1136, VLOOKUP($E1136, 'SP Per G'!$A$2:$D$1385, 4, FALSE)))</f>
        <v>#N/A</v>
      </c>
      <c r="AK1136" s="11" t="e">
        <f t="shared" si="207"/>
        <v>#N/A</v>
      </c>
      <c r="AL1136" s="11" t="e">
        <f>_xlfn.IFNA(VLOOKUP($E1136, Individual_Pitching___Dashboard[], 18, FALSE), VLOOKUP($C1136,Team_Pitching___Advanced[[Team]:[SIERA]],16,FALSE))</f>
        <v>#N/A</v>
      </c>
      <c r="AM1136" s="11" t="e">
        <f>_xlfn.IFNA(VLOOKUP($E1136, Individual_Pitching___Dashboard[], 20, FALSE), VLOOKUP($C1136,Team_Pitching___Advanced[[Team]:[xFIP]],19,FALSE))</f>
        <v>#N/A</v>
      </c>
      <c r="AN1136" s="11" t="e">
        <f>_xlfn.IFNA(VLOOKUP($E1136,Individual_Pitching___Advanced[],21,FALSE),VLOOKUP($C1136,Team_Pitching___Advanced[[Team]:[SIERA]],20,FALSE))</f>
        <v>#N/A</v>
      </c>
      <c r="AO1136" s="11" t="e">
        <f>VLOOKUP($C1136, 'Team Per G'!$A$2:$G$31, 7, FALSE)</f>
        <v>#N/A</v>
      </c>
      <c r="AP1136" s="11" t="e">
        <f>VLOOKUP($C1136, 'FanGraphs - Team WAR Projected'!$B$2:$E$31, 3, FALSE)/162</f>
        <v>#N/A</v>
      </c>
      <c r="AQ1136" s="11" t="e">
        <f t="shared" si="208"/>
        <v>#N/A</v>
      </c>
      <c r="AR1136" s="11" t="e">
        <f>VLOOKUP($C1136, Team_Pitching___Advanced[[Team]:[xFIP]], 19,FALSE)</f>
        <v>#N/A</v>
      </c>
      <c r="AS1136" s="11" t="e">
        <f>VLOOKUP($C1136, Team_Pitching___Advanced[], 20, FALSE)</f>
        <v>#N/A</v>
      </c>
      <c r="AT1136" s="11" t="e">
        <f>VLOOKUP($C1136, Team_Batting___Dashboard[[Team]:[wOBA]], 16, FALSE)</f>
        <v>#N/A</v>
      </c>
      <c r="AU1136" s="11" t="e">
        <f>VLOOKUP($C1136, Team_Batting___Advanced[[Team]:[OPS]], 9, FALSE)</f>
        <v>#N/A</v>
      </c>
      <c r="AV1136" s="11" t="e">
        <f>VLOOKUP($C1136, Team_Batting___Advanced[], 19, FALSE)</f>
        <v>#N/A</v>
      </c>
      <c r="AW1136" s="11" t="e">
        <f>VLOOKUP($C1136, 'Team Per G'!$A$2:$G$31, 3, FALSE)</f>
        <v>#N/A</v>
      </c>
      <c r="AX1136" s="11" t="e">
        <f>VLOOKUP($C1136, 'Team Per G'!$A$2:$G$31, 5, FALSE)</f>
        <v>#N/A</v>
      </c>
      <c r="AY1136" s="11" t="e">
        <f>VLOOKUP($C1136, 'Team Per G'!$A$2:$G$31, 4, FALSE)</f>
        <v>#N/A</v>
      </c>
      <c r="AZ1136" s="11" t="e">
        <f>VLOOKUP($C1136, Team_Batting___Dashboard[], 22, FALSE)/$AH1136</f>
        <v>#N/A</v>
      </c>
      <c r="BA1136" s="11" t="e">
        <f>VLOOKUP($C1136, 'FanGraphs - Team WAR Projected'!$B$2:$E$31, 4, FALSE)/162</f>
        <v>#N/A</v>
      </c>
      <c r="BB1136" s="11" t="e">
        <f t="shared" si="209"/>
        <v>#N/A</v>
      </c>
      <c r="BC1136" s="11" t="e">
        <f>VLOOKUP($C1136, FanGraphs_Standings[[Abbreviation]:[2024 Year to Date RS/G]], 6, FALSE)/$AH1136</f>
        <v>#N/A</v>
      </c>
      <c r="BD1136" s="11" t="e">
        <f>VLOOKUP($C1136, FanGraphs_Standings[[Abbreviation]:[2024 Projected Full Season RDif]], 19, FALSE)/162</f>
        <v>#N/A</v>
      </c>
      <c r="BE1136" s="11" t="e">
        <f t="shared" si="210"/>
        <v>#N/A</v>
      </c>
      <c r="BF1136" s="11" t="e">
        <f>VLOOKUP($C1136, FanGraphs_Standings[[Abbreviation]:[2024 Projected Full Season RDif]], 5, FALSE)</f>
        <v>#N/A</v>
      </c>
      <c r="BG1136" s="11" t="e">
        <f>VLOOKUP($C1136, FanGraphs_Standings[[Abbreviation]:[2024 Projected Full Season W%]], 18, FALSE)</f>
        <v>#N/A</v>
      </c>
      <c r="BH1136" s="11" t="e">
        <f t="shared" si="211"/>
        <v>#N/A</v>
      </c>
      <c r="BI1136" s="11" t="e">
        <f>VLOOKUP($C1136, 'Home Field Adv'!$A$2:$K$31, 11, FALSE)</f>
        <v>#N/A</v>
      </c>
      <c r="BL1136" s="12" t="str">
        <f t="shared" si="212"/>
        <v/>
      </c>
      <c r="BM1136" s="12" t="str">
        <f t="shared" si="215"/>
        <v/>
      </c>
      <c r="BN1136" s="12" t="str">
        <f t="shared" si="213"/>
        <v/>
      </c>
    </row>
    <row r="1137" spans="6:66" x14ac:dyDescent="0.45">
      <c r="F1137" s="11" t="e">
        <f>VLOOKUP($B1137, FanGraphs_Standings[[Abbreviation]:[2024 Year to Date G]], 2, FALSE)</f>
        <v>#N/A</v>
      </c>
      <c r="G1137" s="11" t="e">
        <f>_xlfn.IFNA(VLOOKUP($D1137, 'SP Per G'!$A$2:$D$1385, 3, FALSE),M1137)</f>
        <v>#N/A</v>
      </c>
      <c r="H1137" s="11" t="e">
        <f>IF(AND(ISNA(VLOOKUP($D1137, 'SP Per G'!$A$2:$D$1385, 4, FALSE)), ISTEXT($D1137)), G1137,IF(ISNA(VLOOKUP($D1137, 'SP Per G'!$A$2:$D$1385, 4, FALSE)), M1137, VLOOKUP($D1137, 'SP Per G'!$A$2:$D$1385, 4, FALSE)))</f>
        <v>#N/A</v>
      </c>
      <c r="I1137" s="11" t="e">
        <f t="shared" si="203"/>
        <v>#N/A</v>
      </c>
      <c r="J1137" s="11" t="e">
        <f>_xlfn.IFNA(VLOOKUP($D1137,Individual_Pitching___Dashboard[],18,FALSE),VLOOKUP(B1137,Team_Pitching___Dashboard[[Team]:[ERA]],17,FALSE))</f>
        <v>#N/A</v>
      </c>
      <c r="K1137" s="11" t="e">
        <f>_xlfn.IFNA(VLOOKUP($D1137, Individual_Pitching___Dashboard[], 20, FALSE), VLOOKUP(B1137,Team_Pitching___Dashboard[[Team]:[xFIP]],20,FALSE))</f>
        <v>#N/A</v>
      </c>
      <c r="L1137" s="11" t="e">
        <f>_xlfn.IFNA(VLOOKUP($D1137, Individual_Pitching___Advanced[], 21,FALSE), VLOOKUP(B1137, Team_Pitching___Advanced[], 20, FALSE))</f>
        <v>#N/A</v>
      </c>
      <c r="M1137" s="11" t="e">
        <f>VLOOKUP($B1137, 'Team Per G'!$A$2:$G$31, 7, FALSE)</f>
        <v>#N/A</v>
      </c>
      <c r="N1137" s="11" t="e">
        <f>VLOOKUP($B1137, 'FanGraphs - Team WAR Projected'!$B$2:$E$31, 3, FALSE)/162</f>
        <v>#N/A</v>
      </c>
      <c r="O1137" s="11" t="e">
        <f t="shared" si="204"/>
        <v>#N/A</v>
      </c>
      <c r="P1137" s="11" t="e">
        <f>VLOOKUP($B1137, Team_Pitching___Advanced[[Team]:[xFIP]], 19,FALSE)</f>
        <v>#N/A</v>
      </c>
      <c r="Q1137" s="11" t="e">
        <f>VLOOKUP($B1137, Team_Pitching___Advanced[], 20, FALSE)</f>
        <v>#N/A</v>
      </c>
      <c r="R1137" s="11" t="e">
        <f>VLOOKUP($B1137, Team_Batting___Dashboard[[Team]:[wOBA]], 16, FALSE)</f>
        <v>#N/A</v>
      </c>
      <c r="S1137" s="11" t="e">
        <f>VLOOKUP($B1137, Team_Batting___Advanced[[Team]:[OPS]], 9, FALSE)</f>
        <v>#N/A</v>
      </c>
      <c r="T1137" s="11" t="e">
        <f>VLOOKUP($B1137, Team_Batting___Advanced[], 19, FALSE)</f>
        <v>#N/A</v>
      </c>
      <c r="U1137" s="11" t="e">
        <f>VLOOKUP($B1137, 'Team Per G'!$A$2:$G$31, 3, FALSE)</f>
        <v>#N/A</v>
      </c>
      <c r="V1137" s="11" t="e">
        <f>VLOOKUP($B1137, 'Team Per G'!$A$2:$G$31, 5, FALSE)</f>
        <v>#N/A</v>
      </c>
      <c r="W1137" s="11" t="e">
        <f>VLOOKUP($B1137, 'Team Per G'!$A$2:$G$31, 4, FALSE)</f>
        <v>#N/A</v>
      </c>
      <c r="X1137" s="11" t="e">
        <f>VLOOKUP($B1137, Team_Batting___Dashboard[], 22, FALSE)/$F1137</f>
        <v>#N/A</v>
      </c>
      <c r="Y1137" s="11" t="e">
        <f>VLOOKUP($B1137, 'FanGraphs - Team WAR Projected'!$B$2:$E$31, 4, FALSE)/162</f>
        <v>#N/A</v>
      </c>
      <c r="Z1137" s="11" t="e">
        <f t="shared" si="205"/>
        <v>#N/A</v>
      </c>
      <c r="AA1137" s="11" t="e">
        <f>VLOOKUP($B1137, FanGraphs_Standings[[Abbreviation]:[2024 Year to Date RS/G]], 6, FALSE)/$F1137</f>
        <v>#N/A</v>
      </c>
      <c r="AB1137" s="11" t="e">
        <f>VLOOKUP($B1137, FanGraphs_Standings[[Abbreviation]:[2024 Projected Full Season RDif]], 19, FALSE)/162</f>
        <v>#N/A</v>
      </c>
      <c r="AC1137" s="11" t="e">
        <f t="shared" si="214"/>
        <v>#N/A</v>
      </c>
      <c r="AD1137" s="11" t="e">
        <f>VLOOKUP($B1137, FanGraphs_Standings[[Abbreviation]:[2024 Projected Full Season RDif]], 5, FALSE)</f>
        <v>#N/A</v>
      </c>
      <c r="AE1137" s="11" t="e">
        <f>VLOOKUP($B1137, FanGraphs_Standings[[Abbreviation]:[2024 Projected Full Season W%]], 18, FALSE)</f>
        <v>#N/A</v>
      </c>
      <c r="AF1137" s="11" t="e">
        <f t="shared" si="206"/>
        <v>#N/A</v>
      </c>
      <c r="AG1137" s="11" t="e">
        <f>VLOOKUP($B1137, 'Home Field Adv'!$A$2:$I$31, 9, FALSE)</f>
        <v>#N/A</v>
      </c>
      <c r="AH1137" s="11" t="e">
        <f>VLOOKUP($C1137, FanGraphs_Standings[[Abbreviation]:[2024 Year to Date G]], 2, FALSE)</f>
        <v>#N/A</v>
      </c>
      <c r="AI1137" s="11" t="e">
        <f>_xlfn.IFNA(VLOOKUP($E1137, 'SP Per G'!$A$2:$D$1385, 3, FALSE), AO1137)</f>
        <v>#N/A</v>
      </c>
      <c r="AJ1137" s="11" t="e">
        <f>IF(AND(ISNA(VLOOKUP($E1137, 'SP Per G'!$A$2:$D$1385, 4, FALSE)), ISTEXT($E1137)), AI1137,IF(ISNA(VLOOKUP($E1137, 'SP Per G'!$A$2:$D$1385, 4, FALSE)), AO1137, VLOOKUP($E1137, 'SP Per G'!$A$2:$D$1385, 4, FALSE)))</f>
        <v>#N/A</v>
      </c>
      <c r="AK1137" s="11" t="e">
        <f t="shared" si="207"/>
        <v>#N/A</v>
      </c>
      <c r="AL1137" s="11" t="e">
        <f>_xlfn.IFNA(VLOOKUP($E1137, Individual_Pitching___Dashboard[], 18, FALSE), VLOOKUP($C1137,Team_Pitching___Advanced[[Team]:[SIERA]],16,FALSE))</f>
        <v>#N/A</v>
      </c>
      <c r="AM1137" s="11" t="e">
        <f>_xlfn.IFNA(VLOOKUP($E1137, Individual_Pitching___Dashboard[], 20, FALSE), VLOOKUP($C1137,Team_Pitching___Advanced[[Team]:[xFIP]],19,FALSE))</f>
        <v>#N/A</v>
      </c>
      <c r="AN1137" s="11" t="e">
        <f>_xlfn.IFNA(VLOOKUP($E1137,Individual_Pitching___Advanced[],21,FALSE),VLOOKUP($C1137,Team_Pitching___Advanced[[Team]:[SIERA]],20,FALSE))</f>
        <v>#N/A</v>
      </c>
      <c r="AO1137" s="11" t="e">
        <f>VLOOKUP($C1137, 'Team Per G'!$A$2:$G$31, 7, FALSE)</f>
        <v>#N/A</v>
      </c>
      <c r="AP1137" s="11" t="e">
        <f>VLOOKUP($C1137, 'FanGraphs - Team WAR Projected'!$B$2:$E$31, 3, FALSE)/162</f>
        <v>#N/A</v>
      </c>
      <c r="AQ1137" s="11" t="e">
        <f t="shared" si="208"/>
        <v>#N/A</v>
      </c>
      <c r="AR1137" s="11" t="e">
        <f>VLOOKUP($C1137, Team_Pitching___Advanced[[Team]:[xFIP]], 19,FALSE)</f>
        <v>#N/A</v>
      </c>
      <c r="AS1137" s="11" t="e">
        <f>VLOOKUP($C1137, Team_Pitching___Advanced[], 20, FALSE)</f>
        <v>#N/A</v>
      </c>
      <c r="AT1137" s="11" t="e">
        <f>VLOOKUP($C1137, Team_Batting___Dashboard[[Team]:[wOBA]], 16, FALSE)</f>
        <v>#N/A</v>
      </c>
      <c r="AU1137" s="11" t="e">
        <f>VLOOKUP($C1137, Team_Batting___Advanced[[Team]:[OPS]], 9, FALSE)</f>
        <v>#N/A</v>
      </c>
      <c r="AV1137" s="11" t="e">
        <f>VLOOKUP($C1137, Team_Batting___Advanced[], 19, FALSE)</f>
        <v>#N/A</v>
      </c>
      <c r="AW1137" s="11" t="e">
        <f>VLOOKUP($C1137, 'Team Per G'!$A$2:$G$31, 3, FALSE)</f>
        <v>#N/A</v>
      </c>
      <c r="AX1137" s="11" t="e">
        <f>VLOOKUP($C1137, 'Team Per G'!$A$2:$G$31, 5, FALSE)</f>
        <v>#N/A</v>
      </c>
      <c r="AY1137" s="11" t="e">
        <f>VLOOKUP($C1137, 'Team Per G'!$A$2:$G$31, 4, FALSE)</f>
        <v>#N/A</v>
      </c>
      <c r="AZ1137" s="11" t="e">
        <f>VLOOKUP($C1137, Team_Batting___Dashboard[], 22, FALSE)/$AH1137</f>
        <v>#N/A</v>
      </c>
      <c r="BA1137" s="11" t="e">
        <f>VLOOKUP($C1137, 'FanGraphs - Team WAR Projected'!$B$2:$E$31, 4, FALSE)/162</f>
        <v>#N/A</v>
      </c>
      <c r="BB1137" s="11" t="e">
        <f t="shared" si="209"/>
        <v>#N/A</v>
      </c>
      <c r="BC1137" s="11" t="e">
        <f>VLOOKUP($C1137, FanGraphs_Standings[[Abbreviation]:[2024 Year to Date RS/G]], 6, FALSE)/$AH1137</f>
        <v>#N/A</v>
      </c>
      <c r="BD1137" s="11" t="e">
        <f>VLOOKUP($C1137, FanGraphs_Standings[[Abbreviation]:[2024 Projected Full Season RDif]], 19, FALSE)/162</f>
        <v>#N/A</v>
      </c>
      <c r="BE1137" s="11" t="e">
        <f t="shared" si="210"/>
        <v>#N/A</v>
      </c>
      <c r="BF1137" s="11" t="e">
        <f>VLOOKUP($C1137, FanGraphs_Standings[[Abbreviation]:[2024 Projected Full Season RDif]], 5, FALSE)</f>
        <v>#N/A</v>
      </c>
      <c r="BG1137" s="11" t="e">
        <f>VLOOKUP($C1137, FanGraphs_Standings[[Abbreviation]:[2024 Projected Full Season W%]], 18, FALSE)</f>
        <v>#N/A</v>
      </c>
      <c r="BH1137" s="11" t="e">
        <f t="shared" si="211"/>
        <v>#N/A</v>
      </c>
      <c r="BI1137" s="11" t="e">
        <f>VLOOKUP($C1137, 'Home Field Adv'!$A$2:$K$31, 11, FALSE)</f>
        <v>#N/A</v>
      </c>
      <c r="BL1137" s="12" t="str">
        <f t="shared" si="212"/>
        <v/>
      </c>
      <c r="BM1137" s="12" t="str">
        <f t="shared" si="215"/>
        <v/>
      </c>
      <c r="BN1137" s="12" t="str">
        <f t="shared" si="213"/>
        <v/>
      </c>
    </row>
    <row r="1138" spans="6:66" x14ac:dyDescent="0.45">
      <c r="F1138" s="11" t="e">
        <f>VLOOKUP($B1138, FanGraphs_Standings[[Abbreviation]:[2024 Year to Date G]], 2, FALSE)</f>
        <v>#N/A</v>
      </c>
      <c r="G1138" s="11" t="e">
        <f>_xlfn.IFNA(VLOOKUP($D1138, 'SP Per G'!$A$2:$D$1385, 3, FALSE),M1138)</f>
        <v>#N/A</v>
      </c>
      <c r="H1138" s="11" t="e">
        <f>IF(AND(ISNA(VLOOKUP($D1138, 'SP Per G'!$A$2:$D$1385, 4, FALSE)), ISTEXT($D1138)), G1138,IF(ISNA(VLOOKUP($D1138, 'SP Per G'!$A$2:$D$1385, 4, FALSE)), M1138, VLOOKUP($D1138, 'SP Per G'!$A$2:$D$1385, 4, FALSE)))</f>
        <v>#N/A</v>
      </c>
      <c r="I1138" s="11" t="e">
        <f t="shared" si="203"/>
        <v>#N/A</v>
      </c>
      <c r="J1138" s="11" t="e">
        <f>_xlfn.IFNA(VLOOKUP($D1138,Individual_Pitching___Dashboard[],18,FALSE),VLOOKUP(B1138,Team_Pitching___Dashboard[[Team]:[ERA]],17,FALSE))</f>
        <v>#N/A</v>
      </c>
      <c r="K1138" s="11" t="e">
        <f>_xlfn.IFNA(VLOOKUP($D1138, Individual_Pitching___Dashboard[], 20, FALSE), VLOOKUP(B1138,Team_Pitching___Dashboard[[Team]:[xFIP]],20,FALSE))</f>
        <v>#N/A</v>
      </c>
      <c r="L1138" s="11" t="e">
        <f>_xlfn.IFNA(VLOOKUP($D1138, Individual_Pitching___Advanced[], 21,FALSE), VLOOKUP(B1138, Team_Pitching___Advanced[], 20, FALSE))</f>
        <v>#N/A</v>
      </c>
      <c r="M1138" s="11" t="e">
        <f>VLOOKUP($B1138, 'Team Per G'!$A$2:$G$31, 7, FALSE)</f>
        <v>#N/A</v>
      </c>
      <c r="N1138" s="11" t="e">
        <f>VLOOKUP($B1138, 'FanGraphs - Team WAR Projected'!$B$2:$E$31, 3, FALSE)/162</f>
        <v>#N/A</v>
      </c>
      <c r="O1138" s="11" t="e">
        <f t="shared" si="204"/>
        <v>#N/A</v>
      </c>
      <c r="P1138" s="11" t="e">
        <f>VLOOKUP($B1138, Team_Pitching___Advanced[[Team]:[xFIP]], 19,FALSE)</f>
        <v>#N/A</v>
      </c>
      <c r="Q1138" s="11" t="e">
        <f>VLOOKUP($B1138, Team_Pitching___Advanced[], 20, FALSE)</f>
        <v>#N/A</v>
      </c>
      <c r="R1138" s="11" t="e">
        <f>VLOOKUP($B1138, Team_Batting___Dashboard[[Team]:[wOBA]], 16, FALSE)</f>
        <v>#N/A</v>
      </c>
      <c r="S1138" s="11" t="e">
        <f>VLOOKUP($B1138, Team_Batting___Advanced[[Team]:[OPS]], 9, FALSE)</f>
        <v>#N/A</v>
      </c>
      <c r="T1138" s="11" t="e">
        <f>VLOOKUP($B1138, Team_Batting___Advanced[], 19, FALSE)</f>
        <v>#N/A</v>
      </c>
      <c r="U1138" s="11" t="e">
        <f>VLOOKUP($B1138, 'Team Per G'!$A$2:$G$31, 3, FALSE)</f>
        <v>#N/A</v>
      </c>
      <c r="V1138" s="11" t="e">
        <f>VLOOKUP($B1138, 'Team Per G'!$A$2:$G$31, 5, FALSE)</f>
        <v>#N/A</v>
      </c>
      <c r="W1138" s="11" t="e">
        <f>VLOOKUP($B1138, 'Team Per G'!$A$2:$G$31, 4, FALSE)</f>
        <v>#N/A</v>
      </c>
      <c r="X1138" s="11" t="e">
        <f>VLOOKUP($B1138, Team_Batting___Dashboard[], 22, FALSE)/$F1138</f>
        <v>#N/A</v>
      </c>
      <c r="Y1138" s="11" t="e">
        <f>VLOOKUP($B1138, 'FanGraphs - Team WAR Projected'!$B$2:$E$31, 4, FALSE)/162</f>
        <v>#N/A</v>
      </c>
      <c r="Z1138" s="11" t="e">
        <f t="shared" si="205"/>
        <v>#N/A</v>
      </c>
      <c r="AA1138" s="11" t="e">
        <f>VLOOKUP($B1138, FanGraphs_Standings[[Abbreviation]:[2024 Year to Date RS/G]], 6, FALSE)/$F1138</f>
        <v>#N/A</v>
      </c>
      <c r="AB1138" s="11" t="e">
        <f>VLOOKUP($B1138, FanGraphs_Standings[[Abbreviation]:[2024 Projected Full Season RDif]], 19, FALSE)/162</f>
        <v>#N/A</v>
      </c>
      <c r="AC1138" s="11" t="e">
        <f t="shared" si="214"/>
        <v>#N/A</v>
      </c>
      <c r="AD1138" s="11" t="e">
        <f>VLOOKUP($B1138, FanGraphs_Standings[[Abbreviation]:[2024 Projected Full Season RDif]], 5, FALSE)</f>
        <v>#N/A</v>
      </c>
      <c r="AE1138" s="11" t="e">
        <f>VLOOKUP($B1138, FanGraphs_Standings[[Abbreviation]:[2024 Projected Full Season W%]], 18, FALSE)</f>
        <v>#N/A</v>
      </c>
      <c r="AF1138" s="11" t="e">
        <f t="shared" si="206"/>
        <v>#N/A</v>
      </c>
      <c r="AG1138" s="11" t="e">
        <f>VLOOKUP($B1138, 'Home Field Adv'!$A$2:$I$31, 9, FALSE)</f>
        <v>#N/A</v>
      </c>
      <c r="AH1138" s="11" t="e">
        <f>VLOOKUP($C1138, FanGraphs_Standings[[Abbreviation]:[2024 Year to Date G]], 2, FALSE)</f>
        <v>#N/A</v>
      </c>
      <c r="AI1138" s="11" t="e">
        <f>_xlfn.IFNA(VLOOKUP($E1138, 'SP Per G'!$A$2:$D$1385, 3, FALSE), AO1138)</f>
        <v>#N/A</v>
      </c>
      <c r="AJ1138" s="11" t="e">
        <f>IF(AND(ISNA(VLOOKUP($E1138, 'SP Per G'!$A$2:$D$1385, 4, FALSE)), ISTEXT($E1138)), AI1138,IF(ISNA(VLOOKUP($E1138, 'SP Per G'!$A$2:$D$1385, 4, FALSE)), AO1138, VLOOKUP($E1138, 'SP Per G'!$A$2:$D$1385, 4, FALSE)))</f>
        <v>#N/A</v>
      </c>
      <c r="AK1138" s="11" t="e">
        <f t="shared" si="207"/>
        <v>#N/A</v>
      </c>
      <c r="AL1138" s="11" t="e">
        <f>_xlfn.IFNA(VLOOKUP($E1138, Individual_Pitching___Dashboard[], 18, FALSE), VLOOKUP($C1138,Team_Pitching___Advanced[[Team]:[SIERA]],16,FALSE))</f>
        <v>#N/A</v>
      </c>
      <c r="AM1138" s="11" t="e">
        <f>_xlfn.IFNA(VLOOKUP($E1138, Individual_Pitching___Dashboard[], 20, FALSE), VLOOKUP($C1138,Team_Pitching___Advanced[[Team]:[xFIP]],19,FALSE))</f>
        <v>#N/A</v>
      </c>
      <c r="AN1138" s="11" t="e">
        <f>_xlfn.IFNA(VLOOKUP($E1138,Individual_Pitching___Advanced[],21,FALSE),VLOOKUP($C1138,Team_Pitching___Advanced[[Team]:[SIERA]],20,FALSE))</f>
        <v>#N/A</v>
      </c>
      <c r="AO1138" s="11" t="e">
        <f>VLOOKUP($C1138, 'Team Per G'!$A$2:$G$31, 7, FALSE)</f>
        <v>#N/A</v>
      </c>
      <c r="AP1138" s="11" t="e">
        <f>VLOOKUP($C1138, 'FanGraphs - Team WAR Projected'!$B$2:$E$31, 3, FALSE)/162</f>
        <v>#N/A</v>
      </c>
      <c r="AQ1138" s="11" t="e">
        <f t="shared" si="208"/>
        <v>#N/A</v>
      </c>
      <c r="AR1138" s="11" t="e">
        <f>VLOOKUP($C1138, Team_Pitching___Advanced[[Team]:[xFIP]], 19,FALSE)</f>
        <v>#N/A</v>
      </c>
      <c r="AS1138" s="11" t="e">
        <f>VLOOKUP($C1138, Team_Pitching___Advanced[], 20, FALSE)</f>
        <v>#N/A</v>
      </c>
      <c r="AT1138" s="11" t="e">
        <f>VLOOKUP($C1138, Team_Batting___Dashboard[[Team]:[wOBA]], 16, FALSE)</f>
        <v>#N/A</v>
      </c>
      <c r="AU1138" s="11" t="e">
        <f>VLOOKUP($C1138, Team_Batting___Advanced[[Team]:[OPS]], 9, FALSE)</f>
        <v>#N/A</v>
      </c>
      <c r="AV1138" s="11" t="e">
        <f>VLOOKUP($C1138, Team_Batting___Advanced[], 19, FALSE)</f>
        <v>#N/A</v>
      </c>
      <c r="AW1138" s="11" t="e">
        <f>VLOOKUP($C1138, 'Team Per G'!$A$2:$G$31, 3, FALSE)</f>
        <v>#N/A</v>
      </c>
      <c r="AX1138" s="11" t="e">
        <f>VLOOKUP($C1138, 'Team Per G'!$A$2:$G$31, 5, FALSE)</f>
        <v>#N/A</v>
      </c>
      <c r="AY1138" s="11" t="e">
        <f>VLOOKUP($C1138, 'Team Per G'!$A$2:$G$31, 4, FALSE)</f>
        <v>#N/A</v>
      </c>
      <c r="AZ1138" s="11" t="e">
        <f>VLOOKUP($C1138, Team_Batting___Dashboard[], 22, FALSE)/$AH1138</f>
        <v>#N/A</v>
      </c>
      <c r="BA1138" s="11" t="e">
        <f>VLOOKUP($C1138, 'FanGraphs - Team WAR Projected'!$B$2:$E$31, 4, FALSE)/162</f>
        <v>#N/A</v>
      </c>
      <c r="BB1138" s="11" t="e">
        <f t="shared" si="209"/>
        <v>#N/A</v>
      </c>
      <c r="BC1138" s="11" t="e">
        <f>VLOOKUP($C1138, FanGraphs_Standings[[Abbreviation]:[2024 Year to Date RS/G]], 6, FALSE)/$AH1138</f>
        <v>#N/A</v>
      </c>
      <c r="BD1138" s="11" t="e">
        <f>VLOOKUP($C1138, FanGraphs_Standings[[Abbreviation]:[2024 Projected Full Season RDif]], 19, FALSE)/162</f>
        <v>#N/A</v>
      </c>
      <c r="BE1138" s="11" t="e">
        <f t="shared" si="210"/>
        <v>#N/A</v>
      </c>
      <c r="BF1138" s="11" t="e">
        <f>VLOOKUP($C1138, FanGraphs_Standings[[Abbreviation]:[2024 Projected Full Season RDif]], 5, FALSE)</f>
        <v>#N/A</v>
      </c>
      <c r="BG1138" s="11" t="e">
        <f>VLOOKUP($C1138, FanGraphs_Standings[[Abbreviation]:[2024 Projected Full Season W%]], 18, FALSE)</f>
        <v>#N/A</v>
      </c>
      <c r="BH1138" s="11" t="e">
        <f t="shared" si="211"/>
        <v>#N/A</v>
      </c>
      <c r="BI1138" s="11" t="e">
        <f>VLOOKUP($C1138, 'Home Field Adv'!$A$2:$K$31, 11, FALSE)</f>
        <v>#N/A</v>
      </c>
      <c r="BL1138" s="12" t="str">
        <f t="shared" si="212"/>
        <v/>
      </c>
      <c r="BM1138" s="12" t="str">
        <f t="shared" si="215"/>
        <v/>
      </c>
      <c r="BN1138" s="12" t="str">
        <f t="shared" si="213"/>
        <v/>
      </c>
    </row>
    <row r="1139" spans="6:66" x14ac:dyDescent="0.45">
      <c r="F1139" s="11" t="e">
        <f>VLOOKUP($B1139, FanGraphs_Standings[[Abbreviation]:[2024 Year to Date G]], 2, FALSE)</f>
        <v>#N/A</v>
      </c>
      <c r="G1139" s="11" t="e">
        <f>_xlfn.IFNA(VLOOKUP($D1139, 'SP Per G'!$A$2:$D$1385, 3, FALSE),M1139)</f>
        <v>#N/A</v>
      </c>
      <c r="H1139" s="11" t="e">
        <f>IF(AND(ISNA(VLOOKUP($D1139, 'SP Per G'!$A$2:$D$1385, 4, FALSE)), ISTEXT($D1139)), G1139,IF(ISNA(VLOOKUP($D1139, 'SP Per G'!$A$2:$D$1385, 4, FALSE)), M1139, VLOOKUP($D1139, 'SP Per G'!$A$2:$D$1385, 4, FALSE)))</f>
        <v>#N/A</v>
      </c>
      <c r="I1139" s="11" t="e">
        <f t="shared" si="203"/>
        <v>#N/A</v>
      </c>
      <c r="J1139" s="11" t="e">
        <f>_xlfn.IFNA(VLOOKUP($D1139,Individual_Pitching___Dashboard[],18,FALSE),VLOOKUP(B1139,Team_Pitching___Dashboard[[Team]:[ERA]],17,FALSE))</f>
        <v>#N/A</v>
      </c>
      <c r="K1139" s="11" t="e">
        <f>_xlfn.IFNA(VLOOKUP($D1139, Individual_Pitching___Dashboard[], 20, FALSE), VLOOKUP(B1139,Team_Pitching___Dashboard[[Team]:[xFIP]],20,FALSE))</f>
        <v>#N/A</v>
      </c>
      <c r="L1139" s="11" t="e">
        <f>_xlfn.IFNA(VLOOKUP($D1139, Individual_Pitching___Advanced[], 21,FALSE), VLOOKUP(B1139, Team_Pitching___Advanced[], 20, FALSE))</f>
        <v>#N/A</v>
      </c>
      <c r="M1139" s="11" t="e">
        <f>VLOOKUP($B1139, 'Team Per G'!$A$2:$G$31, 7, FALSE)</f>
        <v>#N/A</v>
      </c>
      <c r="N1139" s="11" t="e">
        <f>VLOOKUP($B1139, 'FanGraphs - Team WAR Projected'!$B$2:$E$31, 3, FALSE)/162</f>
        <v>#N/A</v>
      </c>
      <c r="O1139" s="11" t="e">
        <f t="shared" si="204"/>
        <v>#N/A</v>
      </c>
      <c r="P1139" s="11" t="e">
        <f>VLOOKUP($B1139, Team_Pitching___Advanced[[Team]:[xFIP]], 19,FALSE)</f>
        <v>#N/A</v>
      </c>
      <c r="Q1139" s="11" t="e">
        <f>VLOOKUP($B1139, Team_Pitching___Advanced[], 20, FALSE)</f>
        <v>#N/A</v>
      </c>
      <c r="R1139" s="11" t="e">
        <f>VLOOKUP($B1139, Team_Batting___Dashboard[[Team]:[wOBA]], 16, FALSE)</f>
        <v>#N/A</v>
      </c>
      <c r="S1139" s="11" t="e">
        <f>VLOOKUP($B1139, Team_Batting___Advanced[[Team]:[OPS]], 9, FALSE)</f>
        <v>#N/A</v>
      </c>
      <c r="T1139" s="11" t="e">
        <f>VLOOKUP($B1139, Team_Batting___Advanced[], 19, FALSE)</f>
        <v>#N/A</v>
      </c>
      <c r="U1139" s="11" t="e">
        <f>VLOOKUP($B1139, 'Team Per G'!$A$2:$G$31, 3, FALSE)</f>
        <v>#N/A</v>
      </c>
      <c r="V1139" s="11" t="e">
        <f>VLOOKUP($B1139, 'Team Per G'!$A$2:$G$31, 5, FALSE)</f>
        <v>#N/A</v>
      </c>
      <c r="W1139" s="11" t="e">
        <f>VLOOKUP($B1139, 'Team Per G'!$A$2:$G$31, 4, FALSE)</f>
        <v>#N/A</v>
      </c>
      <c r="X1139" s="11" t="e">
        <f>VLOOKUP($B1139, Team_Batting___Dashboard[], 22, FALSE)/$F1139</f>
        <v>#N/A</v>
      </c>
      <c r="Y1139" s="11" t="e">
        <f>VLOOKUP($B1139, 'FanGraphs - Team WAR Projected'!$B$2:$E$31, 4, FALSE)/162</f>
        <v>#N/A</v>
      </c>
      <c r="Z1139" s="11" t="e">
        <f t="shared" si="205"/>
        <v>#N/A</v>
      </c>
      <c r="AA1139" s="11" t="e">
        <f>VLOOKUP($B1139, FanGraphs_Standings[[Abbreviation]:[2024 Year to Date RS/G]], 6, FALSE)/$F1139</f>
        <v>#N/A</v>
      </c>
      <c r="AB1139" s="11" t="e">
        <f>VLOOKUP($B1139, FanGraphs_Standings[[Abbreviation]:[2024 Projected Full Season RDif]], 19, FALSE)/162</f>
        <v>#N/A</v>
      </c>
      <c r="AC1139" s="11" t="e">
        <f t="shared" si="214"/>
        <v>#N/A</v>
      </c>
      <c r="AD1139" s="11" t="e">
        <f>VLOOKUP($B1139, FanGraphs_Standings[[Abbreviation]:[2024 Projected Full Season RDif]], 5, FALSE)</f>
        <v>#N/A</v>
      </c>
      <c r="AE1139" s="11" t="e">
        <f>VLOOKUP($B1139, FanGraphs_Standings[[Abbreviation]:[2024 Projected Full Season W%]], 18, FALSE)</f>
        <v>#N/A</v>
      </c>
      <c r="AF1139" s="11" t="e">
        <f t="shared" si="206"/>
        <v>#N/A</v>
      </c>
      <c r="AG1139" s="11" t="e">
        <f>VLOOKUP($B1139, 'Home Field Adv'!$A$2:$I$31, 9, FALSE)</f>
        <v>#N/A</v>
      </c>
      <c r="AH1139" s="11" t="e">
        <f>VLOOKUP($C1139, FanGraphs_Standings[[Abbreviation]:[2024 Year to Date G]], 2, FALSE)</f>
        <v>#N/A</v>
      </c>
      <c r="AI1139" s="11" t="e">
        <f>_xlfn.IFNA(VLOOKUP($E1139, 'SP Per G'!$A$2:$D$1385, 3, FALSE), AO1139)</f>
        <v>#N/A</v>
      </c>
      <c r="AJ1139" s="11" t="e">
        <f>IF(AND(ISNA(VLOOKUP($E1139, 'SP Per G'!$A$2:$D$1385, 4, FALSE)), ISTEXT($E1139)), AI1139,IF(ISNA(VLOOKUP($E1139, 'SP Per G'!$A$2:$D$1385, 4, FALSE)), AO1139, VLOOKUP($E1139, 'SP Per G'!$A$2:$D$1385, 4, FALSE)))</f>
        <v>#N/A</v>
      </c>
      <c r="AK1139" s="11" t="e">
        <f t="shared" si="207"/>
        <v>#N/A</v>
      </c>
      <c r="AL1139" s="11" t="e">
        <f>_xlfn.IFNA(VLOOKUP($E1139, Individual_Pitching___Dashboard[], 18, FALSE), VLOOKUP($C1139,Team_Pitching___Advanced[[Team]:[SIERA]],16,FALSE))</f>
        <v>#N/A</v>
      </c>
      <c r="AM1139" s="11" t="e">
        <f>_xlfn.IFNA(VLOOKUP($E1139, Individual_Pitching___Dashboard[], 20, FALSE), VLOOKUP($C1139,Team_Pitching___Advanced[[Team]:[xFIP]],19,FALSE))</f>
        <v>#N/A</v>
      </c>
      <c r="AN1139" s="11" t="e">
        <f>_xlfn.IFNA(VLOOKUP($E1139,Individual_Pitching___Advanced[],21,FALSE),VLOOKUP($C1139,Team_Pitching___Advanced[[Team]:[SIERA]],20,FALSE))</f>
        <v>#N/A</v>
      </c>
      <c r="AO1139" s="11" t="e">
        <f>VLOOKUP($C1139, 'Team Per G'!$A$2:$G$31, 7, FALSE)</f>
        <v>#N/A</v>
      </c>
      <c r="AP1139" s="11" t="e">
        <f>VLOOKUP($C1139, 'FanGraphs - Team WAR Projected'!$B$2:$E$31, 3, FALSE)/162</f>
        <v>#N/A</v>
      </c>
      <c r="AQ1139" s="11" t="e">
        <f t="shared" si="208"/>
        <v>#N/A</v>
      </c>
      <c r="AR1139" s="11" t="e">
        <f>VLOOKUP($C1139, Team_Pitching___Advanced[[Team]:[xFIP]], 19,FALSE)</f>
        <v>#N/A</v>
      </c>
      <c r="AS1139" s="11" t="e">
        <f>VLOOKUP($C1139, Team_Pitching___Advanced[], 20, FALSE)</f>
        <v>#N/A</v>
      </c>
      <c r="AT1139" s="11" t="e">
        <f>VLOOKUP($C1139, Team_Batting___Dashboard[[Team]:[wOBA]], 16, FALSE)</f>
        <v>#N/A</v>
      </c>
      <c r="AU1139" s="11" t="e">
        <f>VLOOKUP($C1139, Team_Batting___Advanced[[Team]:[OPS]], 9, FALSE)</f>
        <v>#N/A</v>
      </c>
      <c r="AV1139" s="11" t="e">
        <f>VLOOKUP($C1139, Team_Batting___Advanced[], 19, FALSE)</f>
        <v>#N/A</v>
      </c>
      <c r="AW1139" s="11" t="e">
        <f>VLOOKUP($C1139, 'Team Per G'!$A$2:$G$31, 3, FALSE)</f>
        <v>#N/A</v>
      </c>
      <c r="AX1139" s="11" t="e">
        <f>VLOOKUP($C1139, 'Team Per G'!$A$2:$G$31, 5, FALSE)</f>
        <v>#N/A</v>
      </c>
      <c r="AY1139" s="11" t="e">
        <f>VLOOKUP($C1139, 'Team Per G'!$A$2:$G$31, 4, FALSE)</f>
        <v>#N/A</v>
      </c>
      <c r="AZ1139" s="11" t="e">
        <f>VLOOKUP($C1139, Team_Batting___Dashboard[], 22, FALSE)/$AH1139</f>
        <v>#N/A</v>
      </c>
      <c r="BA1139" s="11" t="e">
        <f>VLOOKUP($C1139, 'FanGraphs - Team WAR Projected'!$B$2:$E$31, 4, FALSE)/162</f>
        <v>#N/A</v>
      </c>
      <c r="BB1139" s="11" t="e">
        <f t="shared" si="209"/>
        <v>#N/A</v>
      </c>
      <c r="BC1139" s="11" t="e">
        <f>VLOOKUP($C1139, FanGraphs_Standings[[Abbreviation]:[2024 Year to Date RS/G]], 6, FALSE)/$AH1139</f>
        <v>#N/A</v>
      </c>
      <c r="BD1139" s="11" t="e">
        <f>VLOOKUP($C1139, FanGraphs_Standings[[Abbreviation]:[2024 Projected Full Season RDif]], 19, FALSE)/162</f>
        <v>#N/A</v>
      </c>
      <c r="BE1139" s="11" t="e">
        <f t="shared" si="210"/>
        <v>#N/A</v>
      </c>
      <c r="BF1139" s="11" t="e">
        <f>VLOOKUP($C1139, FanGraphs_Standings[[Abbreviation]:[2024 Projected Full Season RDif]], 5, FALSE)</f>
        <v>#N/A</v>
      </c>
      <c r="BG1139" s="11" t="e">
        <f>VLOOKUP($C1139, FanGraphs_Standings[[Abbreviation]:[2024 Projected Full Season W%]], 18, FALSE)</f>
        <v>#N/A</v>
      </c>
      <c r="BH1139" s="11" t="e">
        <f t="shared" si="211"/>
        <v>#N/A</v>
      </c>
      <c r="BI1139" s="11" t="e">
        <f>VLOOKUP($C1139, 'Home Field Adv'!$A$2:$K$31, 11, FALSE)</f>
        <v>#N/A</v>
      </c>
      <c r="BL1139" s="12" t="str">
        <f t="shared" si="212"/>
        <v/>
      </c>
      <c r="BM1139" s="12" t="str">
        <f t="shared" si="215"/>
        <v/>
      </c>
      <c r="BN1139" s="12" t="str">
        <f t="shared" si="213"/>
        <v/>
      </c>
    </row>
    <row r="1140" spans="6:66" x14ac:dyDescent="0.45">
      <c r="F1140" s="11" t="e">
        <f>VLOOKUP($B1140, FanGraphs_Standings[[Abbreviation]:[2024 Year to Date G]], 2, FALSE)</f>
        <v>#N/A</v>
      </c>
      <c r="G1140" s="11" t="e">
        <f>_xlfn.IFNA(VLOOKUP($D1140, 'SP Per G'!$A$2:$D$1385, 3, FALSE),M1140)</f>
        <v>#N/A</v>
      </c>
      <c r="H1140" s="11" t="e">
        <f>IF(AND(ISNA(VLOOKUP($D1140, 'SP Per G'!$A$2:$D$1385, 4, FALSE)), ISTEXT($D1140)), G1140,IF(ISNA(VLOOKUP($D1140, 'SP Per G'!$A$2:$D$1385, 4, FALSE)), M1140, VLOOKUP($D1140, 'SP Per G'!$A$2:$D$1385, 4, FALSE)))</f>
        <v>#N/A</v>
      </c>
      <c r="I1140" s="11" t="e">
        <f t="shared" si="203"/>
        <v>#N/A</v>
      </c>
      <c r="J1140" s="11" t="e">
        <f>_xlfn.IFNA(VLOOKUP($D1140,Individual_Pitching___Dashboard[],18,FALSE),VLOOKUP(B1140,Team_Pitching___Dashboard[[Team]:[ERA]],17,FALSE))</f>
        <v>#N/A</v>
      </c>
      <c r="K1140" s="11" t="e">
        <f>_xlfn.IFNA(VLOOKUP($D1140, Individual_Pitching___Dashboard[], 20, FALSE), VLOOKUP(B1140,Team_Pitching___Dashboard[[Team]:[xFIP]],20,FALSE))</f>
        <v>#N/A</v>
      </c>
      <c r="L1140" s="11" t="e">
        <f>_xlfn.IFNA(VLOOKUP($D1140, Individual_Pitching___Advanced[], 21,FALSE), VLOOKUP(B1140, Team_Pitching___Advanced[], 20, FALSE))</f>
        <v>#N/A</v>
      </c>
      <c r="M1140" s="11" t="e">
        <f>VLOOKUP($B1140, 'Team Per G'!$A$2:$G$31, 7, FALSE)</f>
        <v>#N/A</v>
      </c>
      <c r="N1140" s="11" t="e">
        <f>VLOOKUP($B1140, 'FanGraphs - Team WAR Projected'!$B$2:$E$31, 3, FALSE)/162</f>
        <v>#N/A</v>
      </c>
      <c r="O1140" s="11" t="e">
        <f t="shared" si="204"/>
        <v>#N/A</v>
      </c>
      <c r="P1140" s="11" t="e">
        <f>VLOOKUP($B1140, Team_Pitching___Advanced[[Team]:[xFIP]], 19,FALSE)</f>
        <v>#N/A</v>
      </c>
      <c r="Q1140" s="11" t="e">
        <f>VLOOKUP($B1140, Team_Pitching___Advanced[], 20, FALSE)</f>
        <v>#N/A</v>
      </c>
      <c r="R1140" s="11" t="e">
        <f>VLOOKUP($B1140, Team_Batting___Dashboard[[Team]:[wOBA]], 16, FALSE)</f>
        <v>#N/A</v>
      </c>
      <c r="S1140" s="11" t="e">
        <f>VLOOKUP($B1140, Team_Batting___Advanced[[Team]:[OPS]], 9, FALSE)</f>
        <v>#N/A</v>
      </c>
      <c r="T1140" s="11" t="e">
        <f>VLOOKUP($B1140, Team_Batting___Advanced[], 19, FALSE)</f>
        <v>#N/A</v>
      </c>
      <c r="U1140" s="11" t="e">
        <f>VLOOKUP($B1140, 'Team Per G'!$A$2:$G$31, 3, FALSE)</f>
        <v>#N/A</v>
      </c>
      <c r="V1140" s="11" t="e">
        <f>VLOOKUP($B1140, 'Team Per G'!$A$2:$G$31, 5, FALSE)</f>
        <v>#N/A</v>
      </c>
      <c r="W1140" s="11" t="e">
        <f>VLOOKUP($B1140, 'Team Per G'!$A$2:$G$31, 4, FALSE)</f>
        <v>#N/A</v>
      </c>
      <c r="X1140" s="11" t="e">
        <f>VLOOKUP($B1140, Team_Batting___Dashboard[], 22, FALSE)/$F1140</f>
        <v>#N/A</v>
      </c>
      <c r="Y1140" s="11" t="e">
        <f>VLOOKUP($B1140, 'FanGraphs - Team WAR Projected'!$B$2:$E$31, 4, FALSE)/162</f>
        <v>#N/A</v>
      </c>
      <c r="Z1140" s="11" t="e">
        <f t="shared" si="205"/>
        <v>#N/A</v>
      </c>
      <c r="AA1140" s="11" t="e">
        <f>VLOOKUP($B1140, FanGraphs_Standings[[Abbreviation]:[2024 Year to Date RS/G]], 6, FALSE)/$F1140</f>
        <v>#N/A</v>
      </c>
      <c r="AB1140" s="11" t="e">
        <f>VLOOKUP($B1140, FanGraphs_Standings[[Abbreviation]:[2024 Projected Full Season RDif]], 19, FALSE)/162</f>
        <v>#N/A</v>
      </c>
      <c r="AC1140" s="11" t="e">
        <f t="shared" si="214"/>
        <v>#N/A</v>
      </c>
      <c r="AD1140" s="11" t="e">
        <f>VLOOKUP($B1140, FanGraphs_Standings[[Abbreviation]:[2024 Projected Full Season RDif]], 5, FALSE)</f>
        <v>#N/A</v>
      </c>
      <c r="AE1140" s="11" t="e">
        <f>VLOOKUP($B1140, FanGraphs_Standings[[Abbreviation]:[2024 Projected Full Season W%]], 18, FALSE)</f>
        <v>#N/A</v>
      </c>
      <c r="AF1140" s="11" t="e">
        <f t="shared" si="206"/>
        <v>#N/A</v>
      </c>
      <c r="AG1140" s="11" t="e">
        <f>VLOOKUP($B1140, 'Home Field Adv'!$A$2:$I$31, 9, FALSE)</f>
        <v>#N/A</v>
      </c>
      <c r="AH1140" s="11" t="e">
        <f>VLOOKUP($C1140, FanGraphs_Standings[[Abbreviation]:[2024 Year to Date G]], 2, FALSE)</f>
        <v>#N/A</v>
      </c>
      <c r="AI1140" s="11" t="e">
        <f>_xlfn.IFNA(VLOOKUP($E1140, 'SP Per G'!$A$2:$D$1385, 3, FALSE), AO1140)</f>
        <v>#N/A</v>
      </c>
      <c r="AJ1140" s="11" t="e">
        <f>IF(AND(ISNA(VLOOKUP($E1140, 'SP Per G'!$A$2:$D$1385, 4, FALSE)), ISTEXT($E1140)), AI1140,IF(ISNA(VLOOKUP($E1140, 'SP Per G'!$A$2:$D$1385, 4, FALSE)), AO1140, VLOOKUP($E1140, 'SP Per G'!$A$2:$D$1385, 4, FALSE)))</f>
        <v>#N/A</v>
      </c>
      <c r="AK1140" s="11" t="e">
        <f t="shared" si="207"/>
        <v>#N/A</v>
      </c>
      <c r="AL1140" s="11" t="e">
        <f>_xlfn.IFNA(VLOOKUP($E1140, Individual_Pitching___Dashboard[], 18, FALSE), VLOOKUP($C1140,Team_Pitching___Advanced[[Team]:[SIERA]],16,FALSE))</f>
        <v>#N/A</v>
      </c>
      <c r="AM1140" s="11" t="e">
        <f>_xlfn.IFNA(VLOOKUP($E1140, Individual_Pitching___Dashboard[], 20, FALSE), VLOOKUP($C1140,Team_Pitching___Advanced[[Team]:[xFIP]],19,FALSE))</f>
        <v>#N/A</v>
      </c>
      <c r="AN1140" s="11" t="e">
        <f>_xlfn.IFNA(VLOOKUP($E1140,Individual_Pitching___Advanced[],21,FALSE),VLOOKUP($C1140,Team_Pitching___Advanced[[Team]:[SIERA]],20,FALSE))</f>
        <v>#N/A</v>
      </c>
      <c r="AO1140" s="11" t="e">
        <f>VLOOKUP($C1140, 'Team Per G'!$A$2:$G$31, 7, FALSE)</f>
        <v>#N/A</v>
      </c>
      <c r="AP1140" s="11" t="e">
        <f>VLOOKUP($C1140, 'FanGraphs - Team WAR Projected'!$B$2:$E$31, 3, FALSE)/162</f>
        <v>#N/A</v>
      </c>
      <c r="AQ1140" s="11" t="e">
        <f t="shared" si="208"/>
        <v>#N/A</v>
      </c>
      <c r="AR1140" s="11" t="e">
        <f>VLOOKUP($C1140, Team_Pitching___Advanced[[Team]:[xFIP]], 19,FALSE)</f>
        <v>#N/A</v>
      </c>
      <c r="AS1140" s="11" t="e">
        <f>VLOOKUP($C1140, Team_Pitching___Advanced[], 20, FALSE)</f>
        <v>#N/A</v>
      </c>
      <c r="AT1140" s="11" t="e">
        <f>VLOOKUP($C1140, Team_Batting___Dashboard[[Team]:[wOBA]], 16, FALSE)</f>
        <v>#N/A</v>
      </c>
      <c r="AU1140" s="11" t="e">
        <f>VLOOKUP($C1140, Team_Batting___Advanced[[Team]:[OPS]], 9, FALSE)</f>
        <v>#N/A</v>
      </c>
      <c r="AV1140" s="11" t="e">
        <f>VLOOKUP($C1140, Team_Batting___Advanced[], 19, FALSE)</f>
        <v>#N/A</v>
      </c>
      <c r="AW1140" s="11" t="e">
        <f>VLOOKUP($C1140, 'Team Per G'!$A$2:$G$31, 3, FALSE)</f>
        <v>#N/A</v>
      </c>
      <c r="AX1140" s="11" t="e">
        <f>VLOOKUP($C1140, 'Team Per G'!$A$2:$G$31, 5, FALSE)</f>
        <v>#N/A</v>
      </c>
      <c r="AY1140" s="11" t="e">
        <f>VLOOKUP($C1140, 'Team Per G'!$A$2:$G$31, 4, FALSE)</f>
        <v>#N/A</v>
      </c>
      <c r="AZ1140" s="11" t="e">
        <f>VLOOKUP($C1140, Team_Batting___Dashboard[], 22, FALSE)/$AH1140</f>
        <v>#N/A</v>
      </c>
      <c r="BA1140" s="11" t="e">
        <f>VLOOKUP($C1140, 'FanGraphs - Team WAR Projected'!$B$2:$E$31, 4, FALSE)/162</f>
        <v>#N/A</v>
      </c>
      <c r="BB1140" s="11" t="e">
        <f t="shared" si="209"/>
        <v>#N/A</v>
      </c>
      <c r="BC1140" s="11" t="e">
        <f>VLOOKUP($C1140, FanGraphs_Standings[[Abbreviation]:[2024 Year to Date RS/G]], 6, FALSE)/$AH1140</f>
        <v>#N/A</v>
      </c>
      <c r="BD1140" s="11" t="e">
        <f>VLOOKUP($C1140, FanGraphs_Standings[[Abbreviation]:[2024 Projected Full Season RDif]], 19, FALSE)/162</f>
        <v>#N/A</v>
      </c>
      <c r="BE1140" s="11" t="e">
        <f t="shared" si="210"/>
        <v>#N/A</v>
      </c>
      <c r="BF1140" s="11" t="e">
        <f>VLOOKUP($C1140, FanGraphs_Standings[[Abbreviation]:[2024 Projected Full Season RDif]], 5, FALSE)</f>
        <v>#N/A</v>
      </c>
      <c r="BG1140" s="11" t="e">
        <f>VLOOKUP($C1140, FanGraphs_Standings[[Abbreviation]:[2024 Projected Full Season W%]], 18, FALSE)</f>
        <v>#N/A</v>
      </c>
      <c r="BH1140" s="11" t="e">
        <f t="shared" si="211"/>
        <v>#N/A</v>
      </c>
      <c r="BI1140" s="11" t="e">
        <f>VLOOKUP($C1140, 'Home Field Adv'!$A$2:$K$31, 11, FALSE)</f>
        <v>#N/A</v>
      </c>
      <c r="BL1140" s="12" t="str">
        <f t="shared" si="212"/>
        <v/>
      </c>
      <c r="BM1140" s="12" t="str">
        <f t="shared" si="215"/>
        <v/>
      </c>
      <c r="BN1140" s="12" t="str">
        <f t="shared" si="213"/>
        <v/>
      </c>
    </row>
    <row r="1141" spans="6:66" x14ac:dyDescent="0.45">
      <c r="F1141" s="11" t="e">
        <f>VLOOKUP($B1141, FanGraphs_Standings[[Abbreviation]:[2024 Year to Date G]], 2, FALSE)</f>
        <v>#N/A</v>
      </c>
      <c r="G1141" s="11" t="e">
        <f>_xlfn.IFNA(VLOOKUP($D1141, 'SP Per G'!$A$2:$D$1385, 3, FALSE),M1141)</f>
        <v>#N/A</v>
      </c>
      <c r="H1141" s="11" t="e">
        <f>IF(AND(ISNA(VLOOKUP($D1141, 'SP Per G'!$A$2:$D$1385, 4, FALSE)), ISTEXT($D1141)), G1141,IF(ISNA(VLOOKUP($D1141, 'SP Per G'!$A$2:$D$1385, 4, FALSE)), M1141, VLOOKUP($D1141, 'SP Per G'!$A$2:$D$1385, 4, FALSE)))</f>
        <v>#N/A</v>
      </c>
      <c r="I1141" s="11" t="e">
        <f t="shared" si="203"/>
        <v>#N/A</v>
      </c>
      <c r="J1141" s="11" t="e">
        <f>_xlfn.IFNA(VLOOKUP($D1141,Individual_Pitching___Dashboard[],18,FALSE),VLOOKUP(B1141,Team_Pitching___Dashboard[[Team]:[ERA]],17,FALSE))</f>
        <v>#N/A</v>
      </c>
      <c r="K1141" s="11" t="e">
        <f>_xlfn.IFNA(VLOOKUP($D1141, Individual_Pitching___Dashboard[], 20, FALSE), VLOOKUP(B1141,Team_Pitching___Dashboard[[Team]:[xFIP]],20,FALSE))</f>
        <v>#N/A</v>
      </c>
      <c r="L1141" s="11" t="e">
        <f>_xlfn.IFNA(VLOOKUP($D1141, Individual_Pitching___Advanced[], 21,FALSE), VLOOKUP(B1141, Team_Pitching___Advanced[], 20, FALSE))</f>
        <v>#N/A</v>
      </c>
      <c r="M1141" s="11" t="e">
        <f>VLOOKUP($B1141, 'Team Per G'!$A$2:$G$31, 7, FALSE)</f>
        <v>#N/A</v>
      </c>
      <c r="N1141" s="11" t="e">
        <f>VLOOKUP($B1141, 'FanGraphs - Team WAR Projected'!$B$2:$E$31, 3, FALSE)/162</f>
        <v>#N/A</v>
      </c>
      <c r="O1141" s="11" t="e">
        <f t="shared" si="204"/>
        <v>#N/A</v>
      </c>
      <c r="P1141" s="11" t="e">
        <f>VLOOKUP($B1141, Team_Pitching___Advanced[[Team]:[xFIP]], 19,FALSE)</f>
        <v>#N/A</v>
      </c>
      <c r="Q1141" s="11" t="e">
        <f>VLOOKUP($B1141, Team_Pitching___Advanced[], 20, FALSE)</f>
        <v>#N/A</v>
      </c>
      <c r="R1141" s="11" t="e">
        <f>VLOOKUP($B1141, Team_Batting___Dashboard[[Team]:[wOBA]], 16, FALSE)</f>
        <v>#N/A</v>
      </c>
      <c r="S1141" s="11" t="e">
        <f>VLOOKUP($B1141, Team_Batting___Advanced[[Team]:[OPS]], 9, FALSE)</f>
        <v>#N/A</v>
      </c>
      <c r="T1141" s="11" t="e">
        <f>VLOOKUP($B1141, Team_Batting___Advanced[], 19, FALSE)</f>
        <v>#N/A</v>
      </c>
      <c r="U1141" s="11" t="e">
        <f>VLOOKUP($B1141, 'Team Per G'!$A$2:$G$31, 3, FALSE)</f>
        <v>#N/A</v>
      </c>
      <c r="V1141" s="11" t="e">
        <f>VLOOKUP($B1141, 'Team Per G'!$A$2:$G$31, 5, FALSE)</f>
        <v>#N/A</v>
      </c>
      <c r="W1141" s="11" t="e">
        <f>VLOOKUP($B1141, 'Team Per G'!$A$2:$G$31, 4, FALSE)</f>
        <v>#N/A</v>
      </c>
      <c r="X1141" s="11" t="e">
        <f>VLOOKUP($B1141, Team_Batting___Dashboard[], 22, FALSE)/$F1141</f>
        <v>#N/A</v>
      </c>
      <c r="Y1141" s="11" t="e">
        <f>VLOOKUP($B1141, 'FanGraphs - Team WAR Projected'!$B$2:$E$31, 4, FALSE)/162</f>
        <v>#N/A</v>
      </c>
      <c r="Z1141" s="11" t="e">
        <f t="shared" si="205"/>
        <v>#N/A</v>
      </c>
      <c r="AA1141" s="11" t="e">
        <f>VLOOKUP($B1141, FanGraphs_Standings[[Abbreviation]:[2024 Year to Date RS/G]], 6, FALSE)/$F1141</f>
        <v>#N/A</v>
      </c>
      <c r="AB1141" s="11" t="e">
        <f>VLOOKUP($B1141, FanGraphs_Standings[[Abbreviation]:[2024 Projected Full Season RDif]], 19, FALSE)/162</f>
        <v>#N/A</v>
      </c>
      <c r="AC1141" s="11" t="e">
        <f t="shared" si="214"/>
        <v>#N/A</v>
      </c>
      <c r="AD1141" s="11" t="e">
        <f>VLOOKUP($B1141, FanGraphs_Standings[[Abbreviation]:[2024 Projected Full Season RDif]], 5, FALSE)</f>
        <v>#N/A</v>
      </c>
      <c r="AE1141" s="11" t="e">
        <f>VLOOKUP($B1141, FanGraphs_Standings[[Abbreviation]:[2024 Projected Full Season W%]], 18, FALSE)</f>
        <v>#N/A</v>
      </c>
      <c r="AF1141" s="11" t="e">
        <f t="shared" si="206"/>
        <v>#N/A</v>
      </c>
      <c r="AG1141" s="11" t="e">
        <f>VLOOKUP($B1141, 'Home Field Adv'!$A$2:$I$31, 9, FALSE)</f>
        <v>#N/A</v>
      </c>
      <c r="AH1141" s="11" t="e">
        <f>VLOOKUP($C1141, FanGraphs_Standings[[Abbreviation]:[2024 Year to Date G]], 2, FALSE)</f>
        <v>#N/A</v>
      </c>
      <c r="AI1141" s="11" t="e">
        <f>_xlfn.IFNA(VLOOKUP($E1141, 'SP Per G'!$A$2:$D$1385, 3, FALSE), AO1141)</f>
        <v>#N/A</v>
      </c>
      <c r="AJ1141" s="11" t="e">
        <f>IF(AND(ISNA(VLOOKUP($E1141, 'SP Per G'!$A$2:$D$1385, 4, FALSE)), ISTEXT($E1141)), AI1141,IF(ISNA(VLOOKUP($E1141, 'SP Per G'!$A$2:$D$1385, 4, FALSE)), AO1141, VLOOKUP($E1141, 'SP Per G'!$A$2:$D$1385, 4, FALSE)))</f>
        <v>#N/A</v>
      </c>
      <c r="AK1141" s="11" t="e">
        <f t="shared" si="207"/>
        <v>#N/A</v>
      </c>
      <c r="AL1141" s="11" t="e">
        <f>_xlfn.IFNA(VLOOKUP($E1141, Individual_Pitching___Dashboard[], 18, FALSE), VLOOKUP($C1141,Team_Pitching___Advanced[[Team]:[SIERA]],16,FALSE))</f>
        <v>#N/A</v>
      </c>
      <c r="AM1141" s="11" t="e">
        <f>_xlfn.IFNA(VLOOKUP($E1141, Individual_Pitching___Dashboard[], 20, FALSE), VLOOKUP($C1141,Team_Pitching___Advanced[[Team]:[xFIP]],19,FALSE))</f>
        <v>#N/A</v>
      </c>
      <c r="AN1141" s="11" t="e">
        <f>_xlfn.IFNA(VLOOKUP($E1141,Individual_Pitching___Advanced[],21,FALSE),VLOOKUP($C1141,Team_Pitching___Advanced[[Team]:[SIERA]],20,FALSE))</f>
        <v>#N/A</v>
      </c>
      <c r="AO1141" s="11" t="e">
        <f>VLOOKUP($C1141, 'Team Per G'!$A$2:$G$31, 7, FALSE)</f>
        <v>#N/A</v>
      </c>
      <c r="AP1141" s="11" t="e">
        <f>VLOOKUP($C1141, 'FanGraphs - Team WAR Projected'!$B$2:$E$31, 3, FALSE)/162</f>
        <v>#N/A</v>
      </c>
      <c r="AQ1141" s="11" t="e">
        <f t="shared" si="208"/>
        <v>#N/A</v>
      </c>
      <c r="AR1141" s="11" t="e">
        <f>VLOOKUP($C1141, Team_Pitching___Advanced[[Team]:[xFIP]], 19,FALSE)</f>
        <v>#N/A</v>
      </c>
      <c r="AS1141" s="11" t="e">
        <f>VLOOKUP($C1141, Team_Pitching___Advanced[], 20, FALSE)</f>
        <v>#N/A</v>
      </c>
      <c r="AT1141" s="11" t="e">
        <f>VLOOKUP($C1141, Team_Batting___Dashboard[[Team]:[wOBA]], 16, FALSE)</f>
        <v>#N/A</v>
      </c>
      <c r="AU1141" s="11" t="e">
        <f>VLOOKUP($C1141, Team_Batting___Advanced[[Team]:[OPS]], 9, FALSE)</f>
        <v>#N/A</v>
      </c>
      <c r="AV1141" s="11" t="e">
        <f>VLOOKUP($C1141, Team_Batting___Advanced[], 19, FALSE)</f>
        <v>#N/A</v>
      </c>
      <c r="AW1141" s="11" t="e">
        <f>VLOOKUP($C1141, 'Team Per G'!$A$2:$G$31, 3, FALSE)</f>
        <v>#N/A</v>
      </c>
      <c r="AX1141" s="11" t="e">
        <f>VLOOKUP($C1141, 'Team Per G'!$A$2:$G$31, 5, FALSE)</f>
        <v>#N/A</v>
      </c>
      <c r="AY1141" s="11" t="e">
        <f>VLOOKUP($C1141, 'Team Per G'!$A$2:$G$31, 4, FALSE)</f>
        <v>#N/A</v>
      </c>
      <c r="AZ1141" s="11" t="e">
        <f>VLOOKUP($C1141, Team_Batting___Dashboard[], 22, FALSE)/$AH1141</f>
        <v>#N/A</v>
      </c>
      <c r="BA1141" s="11" t="e">
        <f>VLOOKUP($C1141, 'FanGraphs - Team WAR Projected'!$B$2:$E$31, 4, FALSE)/162</f>
        <v>#N/A</v>
      </c>
      <c r="BB1141" s="11" t="e">
        <f t="shared" si="209"/>
        <v>#N/A</v>
      </c>
      <c r="BC1141" s="11" t="e">
        <f>VLOOKUP($C1141, FanGraphs_Standings[[Abbreviation]:[2024 Year to Date RS/G]], 6, FALSE)/$AH1141</f>
        <v>#N/A</v>
      </c>
      <c r="BD1141" s="11" t="e">
        <f>VLOOKUP($C1141, FanGraphs_Standings[[Abbreviation]:[2024 Projected Full Season RDif]], 19, FALSE)/162</f>
        <v>#N/A</v>
      </c>
      <c r="BE1141" s="11" t="e">
        <f t="shared" si="210"/>
        <v>#N/A</v>
      </c>
      <c r="BF1141" s="11" t="e">
        <f>VLOOKUP($C1141, FanGraphs_Standings[[Abbreviation]:[2024 Projected Full Season RDif]], 5, FALSE)</f>
        <v>#N/A</v>
      </c>
      <c r="BG1141" s="11" t="e">
        <f>VLOOKUP($C1141, FanGraphs_Standings[[Abbreviation]:[2024 Projected Full Season W%]], 18, FALSE)</f>
        <v>#N/A</v>
      </c>
      <c r="BH1141" s="11" t="e">
        <f t="shared" si="211"/>
        <v>#N/A</v>
      </c>
      <c r="BI1141" s="11" t="e">
        <f>VLOOKUP($C1141, 'Home Field Adv'!$A$2:$K$31, 11, FALSE)</f>
        <v>#N/A</v>
      </c>
      <c r="BL1141" s="12" t="str">
        <f t="shared" si="212"/>
        <v/>
      </c>
      <c r="BM1141" s="12" t="str">
        <f t="shared" si="215"/>
        <v/>
      </c>
      <c r="BN1141" s="12" t="str">
        <f t="shared" si="213"/>
        <v/>
      </c>
    </row>
    <row r="1142" spans="6:66" x14ac:dyDescent="0.45">
      <c r="F1142" s="11" t="e">
        <f>VLOOKUP($B1142, FanGraphs_Standings[[Abbreviation]:[2024 Year to Date G]], 2, FALSE)</f>
        <v>#N/A</v>
      </c>
      <c r="G1142" s="11" t="e">
        <f>_xlfn.IFNA(VLOOKUP($D1142, 'SP Per G'!$A$2:$D$1385, 3, FALSE),M1142)</f>
        <v>#N/A</v>
      </c>
      <c r="H1142" s="11" t="e">
        <f>IF(AND(ISNA(VLOOKUP($D1142, 'SP Per G'!$A$2:$D$1385, 4, FALSE)), ISTEXT($D1142)), G1142,IF(ISNA(VLOOKUP($D1142, 'SP Per G'!$A$2:$D$1385, 4, FALSE)), M1142, VLOOKUP($D1142, 'SP Per G'!$A$2:$D$1385, 4, FALSE)))</f>
        <v>#N/A</v>
      </c>
      <c r="I1142" s="11" t="e">
        <f t="shared" si="203"/>
        <v>#N/A</v>
      </c>
      <c r="J1142" s="11" t="e">
        <f>_xlfn.IFNA(VLOOKUP($D1142,Individual_Pitching___Dashboard[],18,FALSE),VLOOKUP(B1142,Team_Pitching___Dashboard[[Team]:[ERA]],17,FALSE))</f>
        <v>#N/A</v>
      </c>
      <c r="K1142" s="11" t="e">
        <f>_xlfn.IFNA(VLOOKUP($D1142, Individual_Pitching___Dashboard[], 20, FALSE), VLOOKUP(B1142,Team_Pitching___Dashboard[[Team]:[xFIP]],20,FALSE))</f>
        <v>#N/A</v>
      </c>
      <c r="L1142" s="11" t="e">
        <f>_xlfn.IFNA(VLOOKUP($D1142, Individual_Pitching___Advanced[], 21,FALSE), VLOOKUP(B1142, Team_Pitching___Advanced[], 20, FALSE))</f>
        <v>#N/A</v>
      </c>
      <c r="M1142" s="11" t="e">
        <f>VLOOKUP($B1142, 'Team Per G'!$A$2:$G$31, 7, FALSE)</f>
        <v>#N/A</v>
      </c>
      <c r="N1142" s="11" t="e">
        <f>VLOOKUP($B1142, 'FanGraphs - Team WAR Projected'!$B$2:$E$31, 3, FALSE)/162</f>
        <v>#N/A</v>
      </c>
      <c r="O1142" s="11" t="e">
        <f t="shared" si="204"/>
        <v>#N/A</v>
      </c>
      <c r="P1142" s="11" t="e">
        <f>VLOOKUP($B1142, Team_Pitching___Advanced[[Team]:[xFIP]], 19,FALSE)</f>
        <v>#N/A</v>
      </c>
      <c r="Q1142" s="11" t="e">
        <f>VLOOKUP($B1142, Team_Pitching___Advanced[], 20, FALSE)</f>
        <v>#N/A</v>
      </c>
      <c r="R1142" s="11" t="e">
        <f>VLOOKUP($B1142, Team_Batting___Dashboard[[Team]:[wOBA]], 16, FALSE)</f>
        <v>#N/A</v>
      </c>
      <c r="S1142" s="11" t="e">
        <f>VLOOKUP($B1142, Team_Batting___Advanced[[Team]:[OPS]], 9, FALSE)</f>
        <v>#N/A</v>
      </c>
      <c r="T1142" s="11" t="e">
        <f>VLOOKUP($B1142, Team_Batting___Advanced[], 19, FALSE)</f>
        <v>#N/A</v>
      </c>
      <c r="U1142" s="11" t="e">
        <f>VLOOKUP($B1142, 'Team Per G'!$A$2:$G$31, 3, FALSE)</f>
        <v>#N/A</v>
      </c>
      <c r="V1142" s="11" t="e">
        <f>VLOOKUP($B1142, 'Team Per G'!$A$2:$G$31, 5, FALSE)</f>
        <v>#N/A</v>
      </c>
      <c r="W1142" s="11" t="e">
        <f>VLOOKUP($B1142, 'Team Per G'!$A$2:$G$31, 4, FALSE)</f>
        <v>#N/A</v>
      </c>
      <c r="X1142" s="11" t="e">
        <f>VLOOKUP($B1142, Team_Batting___Dashboard[], 22, FALSE)/$F1142</f>
        <v>#N/A</v>
      </c>
      <c r="Y1142" s="11" t="e">
        <f>VLOOKUP($B1142, 'FanGraphs - Team WAR Projected'!$B$2:$E$31, 4, FALSE)/162</f>
        <v>#N/A</v>
      </c>
      <c r="Z1142" s="11" t="e">
        <f t="shared" si="205"/>
        <v>#N/A</v>
      </c>
      <c r="AA1142" s="11" t="e">
        <f>VLOOKUP($B1142, FanGraphs_Standings[[Abbreviation]:[2024 Year to Date RS/G]], 6, FALSE)/$F1142</f>
        <v>#N/A</v>
      </c>
      <c r="AB1142" s="11" t="e">
        <f>VLOOKUP($B1142, FanGraphs_Standings[[Abbreviation]:[2024 Projected Full Season RDif]], 19, FALSE)/162</f>
        <v>#N/A</v>
      </c>
      <c r="AC1142" s="11" t="e">
        <f t="shared" si="214"/>
        <v>#N/A</v>
      </c>
      <c r="AD1142" s="11" t="e">
        <f>VLOOKUP($B1142, FanGraphs_Standings[[Abbreviation]:[2024 Projected Full Season RDif]], 5, FALSE)</f>
        <v>#N/A</v>
      </c>
      <c r="AE1142" s="11" t="e">
        <f>VLOOKUP($B1142, FanGraphs_Standings[[Abbreviation]:[2024 Projected Full Season W%]], 18, FALSE)</f>
        <v>#N/A</v>
      </c>
      <c r="AF1142" s="11" t="e">
        <f t="shared" si="206"/>
        <v>#N/A</v>
      </c>
      <c r="AG1142" s="11" t="e">
        <f>VLOOKUP($B1142, 'Home Field Adv'!$A$2:$I$31, 9, FALSE)</f>
        <v>#N/A</v>
      </c>
      <c r="AH1142" s="11" t="e">
        <f>VLOOKUP($C1142, FanGraphs_Standings[[Abbreviation]:[2024 Year to Date G]], 2, FALSE)</f>
        <v>#N/A</v>
      </c>
      <c r="AI1142" s="11" t="e">
        <f>_xlfn.IFNA(VLOOKUP($E1142, 'SP Per G'!$A$2:$D$1385, 3, FALSE), AO1142)</f>
        <v>#N/A</v>
      </c>
      <c r="AJ1142" s="11" t="e">
        <f>IF(AND(ISNA(VLOOKUP($E1142, 'SP Per G'!$A$2:$D$1385, 4, FALSE)), ISTEXT($E1142)), AI1142,IF(ISNA(VLOOKUP($E1142, 'SP Per G'!$A$2:$D$1385, 4, FALSE)), AO1142, VLOOKUP($E1142, 'SP Per G'!$A$2:$D$1385, 4, FALSE)))</f>
        <v>#N/A</v>
      </c>
      <c r="AK1142" s="11" t="e">
        <f t="shared" si="207"/>
        <v>#N/A</v>
      </c>
      <c r="AL1142" s="11" t="e">
        <f>_xlfn.IFNA(VLOOKUP($E1142, Individual_Pitching___Dashboard[], 18, FALSE), VLOOKUP($C1142,Team_Pitching___Advanced[[Team]:[SIERA]],16,FALSE))</f>
        <v>#N/A</v>
      </c>
      <c r="AM1142" s="11" t="e">
        <f>_xlfn.IFNA(VLOOKUP($E1142, Individual_Pitching___Dashboard[], 20, FALSE), VLOOKUP($C1142,Team_Pitching___Advanced[[Team]:[xFIP]],19,FALSE))</f>
        <v>#N/A</v>
      </c>
      <c r="AN1142" s="11" t="e">
        <f>_xlfn.IFNA(VLOOKUP($E1142,Individual_Pitching___Advanced[],21,FALSE),VLOOKUP($C1142,Team_Pitching___Advanced[[Team]:[SIERA]],20,FALSE))</f>
        <v>#N/A</v>
      </c>
      <c r="AO1142" s="11" t="e">
        <f>VLOOKUP($C1142, 'Team Per G'!$A$2:$G$31, 7, FALSE)</f>
        <v>#N/A</v>
      </c>
      <c r="AP1142" s="11" t="e">
        <f>VLOOKUP($C1142, 'FanGraphs - Team WAR Projected'!$B$2:$E$31, 3, FALSE)/162</f>
        <v>#N/A</v>
      </c>
      <c r="AQ1142" s="11" t="e">
        <f t="shared" si="208"/>
        <v>#N/A</v>
      </c>
      <c r="AR1142" s="11" t="e">
        <f>VLOOKUP($C1142, Team_Pitching___Advanced[[Team]:[xFIP]], 19,FALSE)</f>
        <v>#N/A</v>
      </c>
      <c r="AS1142" s="11" t="e">
        <f>VLOOKUP($C1142, Team_Pitching___Advanced[], 20, FALSE)</f>
        <v>#N/A</v>
      </c>
      <c r="AT1142" s="11" t="e">
        <f>VLOOKUP($C1142, Team_Batting___Dashboard[[Team]:[wOBA]], 16, FALSE)</f>
        <v>#N/A</v>
      </c>
      <c r="AU1142" s="11" t="e">
        <f>VLOOKUP($C1142, Team_Batting___Advanced[[Team]:[OPS]], 9, FALSE)</f>
        <v>#N/A</v>
      </c>
      <c r="AV1142" s="11" t="e">
        <f>VLOOKUP($C1142, Team_Batting___Advanced[], 19, FALSE)</f>
        <v>#N/A</v>
      </c>
      <c r="AW1142" s="11" t="e">
        <f>VLOOKUP($C1142, 'Team Per G'!$A$2:$G$31, 3, FALSE)</f>
        <v>#N/A</v>
      </c>
      <c r="AX1142" s="11" t="e">
        <f>VLOOKUP($C1142, 'Team Per G'!$A$2:$G$31, 5, FALSE)</f>
        <v>#N/A</v>
      </c>
      <c r="AY1142" s="11" t="e">
        <f>VLOOKUP($C1142, 'Team Per G'!$A$2:$G$31, 4, FALSE)</f>
        <v>#N/A</v>
      </c>
      <c r="AZ1142" s="11" t="e">
        <f>VLOOKUP($C1142, Team_Batting___Dashboard[], 22, FALSE)/$AH1142</f>
        <v>#N/A</v>
      </c>
      <c r="BA1142" s="11" t="e">
        <f>VLOOKUP($C1142, 'FanGraphs - Team WAR Projected'!$B$2:$E$31, 4, FALSE)/162</f>
        <v>#N/A</v>
      </c>
      <c r="BB1142" s="11" t="e">
        <f t="shared" si="209"/>
        <v>#N/A</v>
      </c>
      <c r="BC1142" s="11" t="e">
        <f>VLOOKUP($C1142, FanGraphs_Standings[[Abbreviation]:[2024 Year to Date RS/G]], 6, FALSE)/$AH1142</f>
        <v>#N/A</v>
      </c>
      <c r="BD1142" s="11" t="e">
        <f>VLOOKUP($C1142, FanGraphs_Standings[[Abbreviation]:[2024 Projected Full Season RDif]], 19, FALSE)/162</f>
        <v>#N/A</v>
      </c>
      <c r="BE1142" s="11" t="e">
        <f t="shared" si="210"/>
        <v>#N/A</v>
      </c>
      <c r="BF1142" s="11" t="e">
        <f>VLOOKUP($C1142, FanGraphs_Standings[[Abbreviation]:[2024 Projected Full Season RDif]], 5, FALSE)</f>
        <v>#N/A</v>
      </c>
      <c r="BG1142" s="11" t="e">
        <f>VLOOKUP($C1142, FanGraphs_Standings[[Abbreviation]:[2024 Projected Full Season W%]], 18, FALSE)</f>
        <v>#N/A</v>
      </c>
      <c r="BH1142" s="11" t="e">
        <f t="shared" si="211"/>
        <v>#N/A</v>
      </c>
      <c r="BI1142" s="11" t="e">
        <f>VLOOKUP($C1142, 'Home Field Adv'!$A$2:$K$31, 11, FALSE)</f>
        <v>#N/A</v>
      </c>
      <c r="BL1142" s="12" t="str">
        <f t="shared" si="212"/>
        <v/>
      </c>
      <c r="BM1142" s="12" t="str">
        <f t="shared" si="215"/>
        <v/>
      </c>
      <c r="BN1142" s="12" t="str">
        <f t="shared" si="213"/>
        <v/>
      </c>
    </row>
    <row r="1143" spans="6:66" x14ac:dyDescent="0.45">
      <c r="F1143" s="11" t="e">
        <f>VLOOKUP($B1143, FanGraphs_Standings[[Abbreviation]:[2024 Year to Date G]], 2, FALSE)</f>
        <v>#N/A</v>
      </c>
      <c r="G1143" s="11" t="e">
        <f>_xlfn.IFNA(VLOOKUP($D1143, 'SP Per G'!$A$2:$D$1385, 3, FALSE),M1143)</f>
        <v>#N/A</v>
      </c>
      <c r="H1143" s="11" t="e">
        <f>IF(AND(ISNA(VLOOKUP($D1143, 'SP Per G'!$A$2:$D$1385, 4, FALSE)), ISTEXT($D1143)), G1143,IF(ISNA(VLOOKUP($D1143, 'SP Per G'!$A$2:$D$1385, 4, FALSE)), M1143, VLOOKUP($D1143, 'SP Per G'!$A$2:$D$1385, 4, FALSE)))</f>
        <v>#N/A</v>
      </c>
      <c r="I1143" s="11" t="e">
        <f t="shared" si="203"/>
        <v>#N/A</v>
      </c>
      <c r="J1143" s="11" t="e">
        <f>_xlfn.IFNA(VLOOKUP($D1143,Individual_Pitching___Dashboard[],18,FALSE),VLOOKUP(B1143,Team_Pitching___Dashboard[[Team]:[ERA]],17,FALSE))</f>
        <v>#N/A</v>
      </c>
      <c r="K1143" s="11" t="e">
        <f>_xlfn.IFNA(VLOOKUP($D1143, Individual_Pitching___Dashboard[], 20, FALSE), VLOOKUP(B1143,Team_Pitching___Dashboard[[Team]:[xFIP]],20,FALSE))</f>
        <v>#N/A</v>
      </c>
      <c r="L1143" s="11" t="e">
        <f>_xlfn.IFNA(VLOOKUP($D1143, Individual_Pitching___Advanced[], 21,FALSE), VLOOKUP(B1143, Team_Pitching___Advanced[], 20, FALSE))</f>
        <v>#N/A</v>
      </c>
      <c r="M1143" s="11" t="e">
        <f>VLOOKUP($B1143, 'Team Per G'!$A$2:$G$31, 7, FALSE)</f>
        <v>#N/A</v>
      </c>
      <c r="N1143" s="11" t="e">
        <f>VLOOKUP($B1143, 'FanGraphs - Team WAR Projected'!$B$2:$E$31, 3, FALSE)/162</f>
        <v>#N/A</v>
      </c>
      <c r="O1143" s="11" t="e">
        <f t="shared" si="204"/>
        <v>#N/A</v>
      </c>
      <c r="P1143" s="11" t="e">
        <f>VLOOKUP($B1143, Team_Pitching___Advanced[[Team]:[xFIP]], 19,FALSE)</f>
        <v>#N/A</v>
      </c>
      <c r="Q1143" s="11" t="e">
        <f>VLOOKUP($B1143, Team_Pitching___Advanced[], 20, FALSE)</f>
        <v>#N/A</v>
      </c>
      <c r="R1143" s="11" t="e">
        <f>VLOOKUP($B1143, Team_Batting___Dashboard[[Team]:[wOBA]], 16, FALSE)</f>
        <v>#N/A</v>
      </c>
      <c r="S1143" s="11" t="e">
        <f>VLOOKUP($B1143, Team_Batting___Advanced[[Team]:[OPS]], 9, FALSE)</f>
        <v>#N/A</v>
      </c>
      <c r="T1143" s="11" t="e">
        <f>VLOOKUP($B1143, Team_Batting___Advanced[], 19, FALSE)</f>
        <v>#N/A</v>
      </c>
      <c r="U1143" s="11" t="e">
        <f>VLOOKUP($B1143, 'Team Per G'!$A$2:$G$31, 3, FALSE)</f>
        <v>#N/A</v>
      </c>
      <c r="V1143" s="11" t="e">
        <f>VLOOKUP($B1143, 'Team Per G'!$A$2:$G$31, 5, FALSE)</f>
        <v>#N/A</v>
      </c>
      <c r="W1143" s="11" t="e">
        <f>VLOOKUP($B1143, 'Team Per G'!$A$2:$G$31, 4, FALSE)</f>
        <v>#N/A</v>
      </c>
      <c r="X1143" s="11" t="e">
        <f>VLOOKUP($B1143, Team_Batting___Dashboard[], 22, FALSE)/$F1143</f>
        <v>#N/A</v>
      </c>
      <c r="Y1143" s="11" t="e">
        <f>VLOOKUP($B1143, 'FanGraphs - Team WAR Projected'!$B$2:$E$31, 4, FALSE)/162</f>
        <v>#N/A</v>
      </c>
      <c r="Z1143" s="11" t="e">
        <f t="shared" si="205"/>
        <v>#N/A</v>
      </c>
      <c r="AA1143" s="11" t="e">
        <f>VLOOKUP($B1143, FanGraphs_Standings[[Abbreviation]:[2024 Year to Date RS/G]], 6, FALSE)/$F1143</f>
        <v>#N/A</v>
      </c>
      <c r="AB1143" s="11" t="e">
        <f>VLOOKUP($B1143, FanGraphs_Standings[[Abbreviation]:[2024 Projected Full Season RDif]], 19, FALSE)/162</f>
        <v>#N/A</v>
      </c>
      <c r="AC1143" s="11" t="e">
        <f t="shared" si="214"/>
        <v>#N/A</v>
      </c>
      <c r="AD1143" s="11" t="e">
        <f>VLOOKUP($B1143, FanGraphs_Standings[[Abbreviation]:[2024 Projected Full Season RDif]], 5, FALSE)</f>
        <v>#N/A</v>
      </c>
      <c r="AE1143" s="11" t="e">
        <f>VLOOKUP($B1143, FanGraphs_Standings[[Abbreviation]:[2024 Projected Full Season W%]], 18, FALSE)</f>
        <v>#N/A</v>
      </c>
      <c r="AF1143" s="11" t="e">
        <f t="shared" si="206"/>
        <v>#N/A</v>
      </c>
      <c r="AG1143" s="11" t="e">
        <f>VLOOKUP($B1143, 'Home Field Adv'!$A$2:$I$31, 9, FALSE)</f>
        <v>#N/A</v>
      </c>
      <c r="AH1143" s="11" t="e">
        <f>VLOOKUP($C1143, FanGraphs_Standings[[Abbreviation]:[2024 Year to Date G]], 2, FALSE)</f>
        <v>#N/A</v>
      </c>
      <c r="AI1143" s="11" t="e">
        <f>_xlfn.IFNA(VLOOKUP($E1143, 'SP Per G'!$A$2:$D$1385, 3, FALSE), AO1143)</f>
        <v>#N/A</v>
      </c>
      <c r="AJ1143" s="11" t="e">
        <f>IF(AND(ISNA(VLOOKUP($E1143, 'SP Per G'!$A$2:$D$1385, 4, FALSE)), ISTEXT($E1143)), AI1143,IF(ISNA(VLOOKUP($E1143, 'SP Per G'!$A$2:$D$1385, 4, FALSE)), AO1143, VLOOKUP($E1143, 'SP Per G'!$A$2:$D$1385, 4, FALSE)))</f>
        <v>#N/A</v>
      </c>
      <c r="AK1143" s="11" t="e">
        <f t="shared" si="207"/>
        <v>#N/A</v>
      </c>
      <c r="AL1143" s="11" t="e">
        <f>_xlfn.IFNA(VLOOKUP($E1143, Individual_Pitching___Dashboard[], 18, FALSE), VLOOKUP($C1143,Team_Pitching___Advanced[[Team]:[SIERA]],16,FALSE))</f>
        <v>#N/A</v>
      </c>
      <c r="AM1143" s="11" t="e">
        <f>_xlfn.IFNA(VLOOKUP($E1143, Individual_Pitching___Dashboard[], 20, FALSE), VLOOKUP($C1143,Team_Pitching___Advanced[[Team]:[xFIP]],19,FALSE))</f>
        <v>#N/A</v>
      </c>
      <c r="AN1143" s="11" t="e">
        <f>_xlfn.IFNA(VLOOKUP($E1143,Individual_Pitching___Advanced[],21,FALSE),VLOOKUP($C1143,Team_Pitching___Advanced[[Team]:[SIERA]],20,FALSE))</f>
        <v>#N/A</v>
      </c>
      <c r="AO1143" s="11" t="e">
        <f>VLOOKUP($C1143, 'Team Per G'!$A$2:$G$31, 7, FALSE)</f>
        <v>#N/A</v>
      </c>
      <c r="AP1143" s="11" t="e">
        <f>VLOOKUP($C1143, 'FanGraphs - Team WAR Projected'!$B$2:$E$31, 3, FALSE)/162</f>
        <v>#N/A</v>
      </c>
      <c r="AQ1143" s="11" t="e">
        <f t="shared" si="208"/>
        <v>#N/A</v>
      </c>
      <c r="AR1143" s="11" t="e">
        <f>VLOOKUP($C1143, Team_Pitching___Advanced[[Team]:[xFIP]], 19,FALSE)</f>
        <v>#N/A</v>
      </c>
      <c r="AS1143" s="11" t="e">
        <f>VLOOKUP($C1143, Team_Pitching___Advanced[], 20, FALSE)</f>
        <v>#N/A</v>
      </c>
      <c r="AT1143" s="11" t="e">
        <f>VLOOKUP($C1143, Team_Batting___Dashboard[[Team]:[wOBA]], 16, FALSE)</f>
        <v>#N/A</v>
      </c>
      <c r="AU1143" s="11" t="e">
        <f>VLOOKUP($C1143, Team_Batting___Advanced[[Team]:[OPS]], 9, FALSE)</f>
        <v>#N/A</v>
      </c>
      <c r="AV1143" s="11" t="e">
        <f>VLOOKUP($C1143, Team_Batting___Advanced[], 19, FALSE)</f>
        <v>#N/A</v>
      </c>
      <c r="AW1143" s="11" t="e">
        <f>VLOOKUP($C1143, 'Team Per G'!$A$2:$G$31, 3, FALSE)</f>
        <v>#N/A</v>
      </c>
      <c r="AX1143" s="11" t="e">
        <f>VLOOKUP($C1143, 'Team Per G'!$A$2:$G$31, 5, FALSE)</f>
        <v>#N/A</v>
      </c>
      <c r="AY1143" s="11" t="e">
        <f>VLOOKUP($C1143, 'Team Per G'!$A$2:$G$31, 4, FALSE)</f>
        <v>#N/A</v>
      </c>
      <c r="AZ1143" s="11" t="e">
        <f>VLOOKUP($C1143, Team_Batting___Dashboard[], 22, FALSE)/$AH1143</f>
        <v>#N/A</v>
      </c>
      <c r="BA1143" s="11" t="e">
        <f>VLOOKUP($C1143, 'FanGraphs - Team WAR Projected'!$B$2:$E$31, 4, FALSE)/162</f>
        <v>#N/A</v>
      </c>
      <c r="BB1143" s="11" t="e">
        <f t="shared" si="209"/>
        <v>#N/A</v>
      </c>
      <c r="BC1143" s="11" t="e">
        <f>VLOOKUP($C1143, FanGraphs_Standings[[Abbreviation]:[2024 Year to Date RS/G]], 6, FALSE)/$AH1143</f>
        <v>#N/A</v>
      </c>
      <c r="BD1143" s="11" t="e">
        <f>VLOOKUP($C1143, FanGraphs_Standings[[Abbreviation]:[2024 Projected Full Season RDif]], 19, FALSE)/162</f>
        <v>#N/A</v>
      </c>
      <c r="BE1143" s="11" t="e">
        <f t="shared" si="210"/>
        <v>#N/A</v>
      </c>
      <c r="BF1143" s="11" t="e">
        <f>VLOOKUP($C1143, FanGraphs_Standings[[Abbreviation]:[2024 Projected Full Season RDif]], 5, FALSE)</f>
        <v>#N/A</v>
      </c>
      <c r="BG1143" s="11" t="e">
        <f>VLOOKUP($C1143, FanGraphs_Standings[[Abbreviation]:[2024 Projected Full Season W%]], 18, FALSE)</f>
        <v>#N/A</v>
      </c>
      <c r="BH1143" s="11" t="e">
        <f t="shared" si="211"/>
        <v>#N/A</v>
      </c>
      <c r="BI1143" s="11" t="e">
        <f>VLOOKUP($C1143, 'Home Field Adv'!$A$2:$K$31, 11, FALSE)</f>
        <v>#N/A</v>
      </c>
      <c r="BL1143" s="12" t="str">
        <f t="shared" si="212"/>
        <v/>
      </c>
      <c r="BM1143" s="12" t="str">
        <f t="shared" si="215"/>
        <v/>
      </c>
      <c r="BN1143" s="12" t="str">
        <f t="shared" si="213"/>
        <v/>
      </c>
    </row>
    <row r="1144" spans="6:66" x14ac:dyDescent="0.45">
      <c r="F1144" s="11" t="e">
        <f>VLOOKUP($B1144, FanGraphs_Standings[[Abbreviation]:[2024 Year to Date G]], 2, FALSE)</f>
        <v>#N/A</v>
      </c>
      <c r="G1144" s="11" t="e">
        <f>_xlfn.IFNA(VLOOKUP($D1144, 'SP Per G'!$A$2:$D$1385, 3, FALSE),M1144)</f>
        <v>#N/A</v>
      </c>
      <c r="H1144" s="11" t="e">
        <f>IF(AND(ISNA(VLOOKUP($D1144, 'SP Per G'!$A$2:$D$1385, 4, FALSE)), ISTEXT($D1144)), G1144,IF(ISNA(VLOOKUP($D1144, 'SP Per G'!$A$2:$D$1385, 4, FALSE)), M1144, VLOOKUP($D1144, 'SP Per G'!$A$2:$D$1385, 4, FALSE)))</f>
        <v>#N/A</v>
      </c>
      <c r="I1144" s="11" t="e">
        <f t="shared" si="203"/>
        <v>#N/A</v>
      </c>
      <c r="J1144" s="11" t="e">
        <f>_xlfn.IFNA(VLOOKUP($D1144,Individual_Pitching___Dashboard[],18,FALSE),VLOOKUP(B1144,Team_Pitching___Dashboard[[Team]:[ERA]],17,FALSE))</f>
        <v>#N/A</v>
      </c>
      <c r="K1144" s="11" t="e">
        <f>_xlfn.IFNA(VLOOKUP($D1144, Individual_Pitching___Dashboard[], 20, FALSE), VLOOKUP(B1144,Team_Pitching___Dashboard[[Team]:[xFIP]],20,FALSE))</f>
        <v>#N/A</v>
      </c>
      <c r="L1144" s="11" t="e">
        <f>_xlfn.IFNA(VLOOKUP($D1144, Individual_Pitching___Advanced[], 21,FALSE), VLOOKUP(B1144, Team_Pitching___Advanced[], 20, FALSE))</f>
        <v>#N/A</v>
      </c>
      <c r="M1144" s="11" t="e">
        <f>VLOOKUP($B1144, 'Team Per G'!$A$2:$G$31, 7, FALSE)</f>
        <v>#N/A</v>
      </c>
      <c r="N1144" s="11" t="e">
        <f>VLOOKUP($B1144, 'FanGraphs - Team WAR Projected'!$B$2:$E$31, 3, FALSE)/162</f>
        <v>#N/A</v>
      </c>
      <c r="O1144" s="11" t="e">
        <f t="shared" si="204"/>
        <v>#N/A</v>
      </c>
      <c r="P1144" s="11" t="e">
        <f>VLOOKUP($B1144, Team_Pitching___Advanced[[Team]:[xFIP]], 19,FALSE)</f>
        <v>#N/A</v>
      </c>
      <c r="Q1144" s="11" t="e">
        <f>VLOOKUP($B1144, Team_Pitching___Advanced[], 20, FALSE)</f>
        <v>#N/A</v>
      </c>
      <c r="R1144" s="11" t="e">
        <f>VLOOKUP($B1144, Team_Batting___Dashboard[[Team]:[wOBA]], 16, FALSE)</f>
        <v>#N/A</v>
      </c>
      <c r="S1144" s="11" t="e">
        <f>VLOOKUP($B1144, Team_Batting___Advanced[[Team]:[OPS]], 9, FALSE)</f>
        <v>#N/A</v>
      </c>
      <c r="T1144" s="11" t="e">
        <f>VLOOKUP($B1144, Team_Batting___Advanced[], 19, FALSE)</f>
        <v>#N/A</v>
      </c>
      <c r="U1144" s="11" t="e">
        <f>VLOOKUP($B1144, 'Team Per G'!$A$2:$G$31, 3, FALSE)</f>
        <v>#N/A</v>
      </c>
      <c r="V1144" s="11" t="e">
        <f>VLOOKUP($B1144, 'Team Per G'!$A$2:$G$31, 5, FALSE)</f>
        <v>#N/A</v>
      </c>
      <c r="W1144" s="11" t="e">
        <f>VLOOKUP($B1144, 'Team Per G'!$A$2:$G$31, 4, FALSE)</f>
        <v>#N/A</v>
      </c>
      <c r="X1144" s="11" t="e">
        <f>VLOOKUP($B1144, Team_Batting___Dashboard[], 22, FALSE)/$F1144</f>
        <v>#N/A</v>
      </c>
      <c r="Y1144" s="11" t="e">
        <f>VLOOKUP($B1144, 'FanGraphs - Team WAR Projected'!$B$2:$E$31, 4, FALSE)/162</f>
        <v>#N/A</v>
      </c>
      <c r="Z1144" s="11" t="e">
        <f t="shared" si="205"/>
        <v>#N/A</v>
      </c>
      <c r="AA1144" s="11" t="e">
        <f>VLOOKUP($B1144, FanGraphs_Standings[[Abbreviation]:[2024 Year to Date RS/G]], 6, FALSE)/$F1144</f>
        <v>#N/A</v>
      </c>
      <c r="AB1144" s="11" t="e">
        <f>VLOOKUP($B1144, FanGraphs_Standings[[Abbreviation]:[2024 Projected Full Season RDif]], 19, FALSE)/162</f>
        <v>#N/A</v>
      </c>
      <c r="AC1144" s="11" t="e">
        <f t="shared" si="214"/>
        <v>#N/A</v>
      </c>
      <c r="AD1144" s="11" t="e">
        <f>VLOOKUP($B1144, FanGraphs_Standings[[Abbreviation]:[2024 Projected Full Season RDif]], 5, FALSE)</f>
        <v>#N/A</v>
      </c>
      <c r="AE1144" s="11" t="e">
        <f>VLOOKUP($B1144, FanGraphs_Standings[[Abbreviation]:[2024 Projected Full Season W%]], 18, FALSE)</f>
        <v>#N/A</v>
      </c>
      <c r="AF1144" s="11" t="e">
        <f t="shared" si="206"/>
        <v>#N/A</v>
      </c>
      <c r="AG1144" s="11" t="e">
        <f>VLOOKUP($B1144, 'Home Field Adv'!$A$2:$I$31, 9, FALSE)</f>
        <v>#N/A</v>
      </c>
      <c r="AH1144" s="11" t="e">
        <f>VLOOKUP($C1144, FanGraphs_Standings[[Abbreviation]:[2024 Year to Date G]], 2, FALSE)</f>
        <v>#N/A</v>
      </c>
      <c r="AI1144" s="11" t="e">
        <f>_xlfn.IFNA(VLOOKUP($E1144, 'SP Per G'!$A$2:$D$1385, 3, FALSE), AO1144)</f>
        <v>#N/A</v>
      </c>
      <c r="AJ1144" s="11" t="e">
        <f>IF(AND(ISNA(VLOOKUP($E1144, 'SP Per G'!$A$2:$D$1385, 4, FALSE)), ISTEXT($E1144)), AI1144,IF(ISNA(VLOOKUP($E1144, 'SP Per G'!$A$2:$D$1385, 4, FALSE)), AO1144, VLOOKUP($E1144, 'SP Per G'!$A$2:$D$1385, 4, FALSE)))</f>
        <v>#N/A</v>
      </c>
      <c r="AK1144" s="11" t="e">
        <f t="shared" si="207"/>
        <v>#N/A</v>
      </c>
      <c r="AL1144" s="11" t="e">
        <f>_xlfn.IFNA(VLOOKUP($E1144, Individual_Pitching___Dashboard[], 18, FALSE), VLOOKUP($C1144,Team_Pitching___Advanced[[Team]:[SIERA]],16,FALSE))</f>
        <v>#N/A</v>
      </c>
      <c r="AM1144" s="11" t="e">
        <f>_xlfn.IFNA(VLOOKUP($E1144, Individual_Pitching___Dashboard[], 20, FALSE), VLOOKUP($C1144,Team_Pitching___Advanced[[Team]:[xFIP]],19,FALSE))</f>
        <v>#N/A</v>
      </c>
      <c r="AN1144" s="11" t="e">
        <f>_xlfn.IFNA(VLOOKUP($E1144,Individual_Pitching___Advanced[],21,FALSE),VLOOKUP($C1144,Team_Pitching___Advanced[[Team]:[SIERA]],20,FALSE))</f>
        <v>#N/A</v>
      </c>
      <c r="AO1144" s="11" t="e">
        <f>VLOOKUP($C1144, 'Team Per G'!$A$2:$G$31, 7, FALSE)</f>
        <v>#N/A</v>
      </c>
      <c r="AP1144" s="11" t="e">
        <f>VLOOKUP($C1144, 'FanGraphs - Team WAR Projected'!$B$2:$E$31, 3, FALSE)/162</f>
        <v>#N/A</v>
      </c>
      <c r="AQ1144" s="11" t="e">
        <f t="shared" si="208"/>
        <v>#N/A</v>
      </c>
      <c r="AR1144" s="11" t="e">
        <f>VLOOKUP($C1144, Team_Pitching___Advanced[[Team]:[xFIP]], 19,FALSE)</f>
        <v>#N/A</v>
      </c>
      <c r="AS1144" s="11" t="e">
        <f>VLOOKUP($C1144, Team_Pitching___Advanced[], 20, FALSE)</f>
        <v>#N/A</v>
      </c>
      <c r="AT1144" s="11" t="e">
        <f>VLOOKUP($C1144, Team_Batting___Dashboard[[Team]:[wOBA]], 16, FALSE)</f>
        <v>#N/A</v>
      </c>
      <c r="AU1144" s="11" t="e">
        <f>VLOOKUP($C1144, Team_Batting___Advanced[[Team]:[OPS]], 9, FALSE)</f>
        <v>#N/A</v>
      </c>
      <c r="AV1144" s="11" t="e">
        <f>VLOOKUP($C1144, Team_Batting___Advanced[], 19, FALSE)</f>
        <v>#N/A</v>
      </c>
      <c r="AW1144" s="11" t="e">
        <f>VLOOKUP($C1144, 'Team Per G'!$A$2:$G$31, 3, FALSE)</f>
        <v>#N/A</v>
      </c>
      <c r="AX1144" s="11" t="e">
        <f>VLOOKUP($C1144, 'Team Per G'!$A$2:$G$31, 5, FALSE)</f>
        <v>#N/A</v>
      </c>
      <c r="AY1144" s="11" t="e">
        <f>VLOOKUP($C1144, 'Team Per G'!$A$2:$G$31, 4, FALSE)</f>
        <v>#N/A</v>
      </c>
      <c r="AZ1144" s="11" t="e">
        <f>VLOOKUP($C1144, Team_Batting___Dashboard[], 22, FALSE)/$AH1144</f>
        <v>#N/A</v>
      </c>
      <c r="BA1144" s="11" t="e">
        <f>VLOOKUP($C1144, 'FanGraphs - Team WAR Projected'!$B$2:$E$31, 4, FALSE)/162</f>
        <v>#N/A</v>
      </c>
      <c r="BB1144" s="11" t="e">
        <f t="shared" si="209"/>
        <v>#N/A</v>
      </c>
      <c r="BC1144" s="11" t="e">
        <f>VLOOKUP($C1144, FanGraphs_Standings[[Abbreviation]:[2024 Year to Date RS/G]], 6, FALSE)/$AH1144</f>
        <v>#N/A</v>
      </c>
      <c r="BD1144" s="11" t="e">
        <f>VLOOKUP($C1144, FanGraphs_Standings[[Abbreviation]:[2024 Projected Full Season RDif]], 19, FALSE)/162</f>
        <v>#N/A</v>
      </c>
      <c r="BE1144" s="11" t="e">
        <f t="shared" si="210"/>
        <v>#N/A</v>
      </c>
      <c r="BF1144" s="11" t="e">
        <f>VLOOKUP($C1144, FanGraphs_Standings[[Abbreviation]:[2024 Projected Full Season RDif]], 5, FALSE)</f>
        <v>#N/A</v>
      </c>
      <c r="BG1144" s="11" t="e">
        <f>VLOOKUP($C1144, FanGraphs_Standings[[Abbreviation]:[2024 Projected Full Season W%]], 18, FALSE)</f>
        <v>#N/A</v>
      </c>
      <c r="BH1144" s="11" t="e">
        <f t="shared" si="211"/>
        <v>#N/A</v>
      </c>
      <c r="BI1144" s="11" t="e">
        <f>VLOOKUP($C1144, 'Home Field Adv'!$A$2:$K$31, 11, FALSE)</f>
        <v>#N/A</v>
      </c>
      <c r="BL1144" s="12" t="str">
        <f t="shared" si="212"/>
        <v/>
      </c>
      <c r="BM1144" s="12" t="str">
        <f t="shared" si="215"/>
        <v/>
      </c>
      <c r="BN1144" s="12" t="str">
        <f t="shared" si="213"/>
        <v/>
      </c>
    </row>
    <row r="1145" spans="6:66" x14ac:dyDescent="0.45">
      <c r="F1145" s="11" t="e">
        <f>VLOOKUP($B1145, FanGraphs_Standings[[Abbreviation]:[2024 Year to Date G]], 2, FALSE)</f>
        <v>#N/A</v>
      </c>
      <c r="G1145" s="11" t="e">
        <f>_xlfn.IFNA(VLOOKUP($D1145, 'SP Per G'!$A$2:$D$1385, 3, FALSE),M1145)</f>
        <v>#N/A</v>
      </c>
      <c r="H1145" s="11" t="e">
        <f>IF(AND(ISNA(VLOOKUP($D1145, 'SP Per G'!$A$2:$D$1385, 4, FALSE)), ISTEXT($D1145)), G1145,IF(ISNA(VLOOKUP($D1145, 'SP Per G'!$A$2:$D$1385, 4, FALSE)), M1145, VLOOKUP($D1145, 'SP Per G'!$A$2:$D$1385, 4, FALSE)))</f>
        <v>#N/A</v>
      </c>
      <c r="I1145" s="11" t="e">
        <f t="shared" si="203"/>
        <v>#N/A</v>
      </c>
      <c r="J1145" s="11" t="e">
        <f>_xlfn.IFNA(VLOOKUP($D1145,Individual_Pitching___Dashboard[],18,FALSE),VLOOKUP(B1145,Team_Pitching___Dashboard[[Team]:[ERA]],17,FALSE))</f>
        <v>#N/A</v>
      </c>
      <c r="K1145" s="11" t="e">
        <f>_xlfn.IFNA(VLOOKUP($D1145, Individual_Pitching___Dashboard[], 20, FALSE), VLOOKUP(B1145,Team_Pitching___Dashboard[[Team]:[xFIP]],20,FALSE))</f>
        <v>#N/A</v>
      </c>
      <c r="L1145" s="11" t="e">
        <f>_xlfn.IFNA(VLOOKUP($D1145, Individual_Pitching___Advanced[], 21,FALSE), VLOOKUP(B1145, Team_Pitching___Advanced[], 20, FALSE))</f>
        <v>#N/A</v>
      </c>
      <c r="M1145" s="11" t="e">
        <f>VLOOKUP($B1145, 'Team Per G'!$A$2:$G$31, 7, FALSE)</f>
        <v>#N/A</v>
      </c>
      <c r="N1145" s="11" t="e">
        <f>VLOOKUP($B1145, 'FanGraphs - Team WAR Projected'!$B$2:$E$31, 3, FALSE)/162</f>
        <v>#N/A</v>
      </c>
      <c r="O1145" s="11" t="e">
        <f t="shared" si="204"/>
        <v>#N/A</v>
      </c>
      <c r="P1145" s="11" t="e">
        <f>VLOOKUP($B1145, Team_Pitching___Advanced[[Team]:[xFIP]], 19,FALSE)</f>
        <v>#N/A</v>
      </c>
      <c r="Q1145" s="11" t="e">
        <f>VLOOKUP($B1145, Team_Pitching___Advanced[], 20, FALSE)</f>
        <v>#N/A</v>
      </c>
      <c r="R1145" s="11" t="e">
        <f>VLOOKUP($B1145, Team_Batting___Dashboard[[Team]:[wOBA]], 16, FALSE)</f>
        <v>#N/A</v>
      </c>
      <c r="S1145" s="11" t="e">
        <f>VLOOKUP($B1145, Team_Batting___Advanced[[Team]:[OPS]], 9, FALSE)</f>
        <v>#N/A</v>
      </c>
      <c r="T1145" s="11" t="e">
        <f>VLOOKUP($B1145, Team_Batting___Advanced[], 19, FALSE)</f>
        <v>#N/A</v>
      </c>
      <c r="U1145" s="11" t="e">
        <f>VLOOKUP($B1145, 'Team Per G'!$A$2:$G$31, 3, FALSE)</f>
        <v>#N/A</v>
      </c>
      <c r="V1145" s="11" t="e">
        <f>VLOOKUP($B1145, 'Team Per G'!$A$2:$G$31, 5, FALSE)</f>
        <v>#N/A</v>
      </c>
      <c r="W1145" s="11" t="e">
        <f>VLOOKUP($B1145, 'Team Per G'!$A$2:$G$31, 4, FALSE)</f>
        <v>#N/A</v>
      </c>
      <c r="X1145" s="11" t="e">
        <f>VLOOKUP($B1145, Team_Batting___Dashboard[], 22, FALSE)/$F1145</f>
        <v>#N/A</v>
      </c>
      <c r="Y1145" s="11" t="e">
        <f>VLOOKUP($B1145, 'FanGraphs - Team WAR Projected'!$B$2:$E$31, 4, FALSE)/162</f>
        <v>#N/A</v>
      </c>
      <c r="Z1145" s="11" t="e">
        <f t="shared" si="205"/>
        <v>#N/A</v>
      </c>
      <c r="AA1145" s="11" t="e">
        <f>VLOOKUP($B1145, FanGraphs_Standings[[Abbreviation]:[2024 Year to Date RS/G]], 6, FALSE)/$F1145</f>
        <v>#N/A</v>
      </c>
      <c r="AB1145" s="11" t="e">
        <f>VLOOKUP($B1145, FanGraphs_Standings[[Abbreviation]:[2024 Projected Full Season RDif]], 19, FALSE)/162</f>
        <v>#N/A</v>
      </c>
      <c r="AC1145" s="11" t="e">
        <f t="shared" si="214"/>
        <v>#N/A</v>
      </c>
      <c r="AD1145" s="11" t="e">
        <f>VLOOKUP($B1145, FanGraphs_Standings[[Abbreviation]:[2024 Projected Full Season RDif]], 5, FALSE)</f>
        <v>#N/A</v>
      </c>
      <c r="AE1145" s="11" t="e">
        <f>VLOOKUP($B1145, FanGraphs_Standings[[Abbreviation]:[2024 Projected Full Season W%]], 18, FALSE)</f>
        <v>#N/A</v>
      </c>
      <c r="AF1145" s="11" t="e">
        <f t="shared" si="206"/>
        <v>#N/A</v>
      </c>
      <c r="AG1145" s="11" t="e">
        <f>VLOOKUP($B1145, 'Home Field Adv'!$A$2:$I$31, 9, FALSE)</f>
        <v>#N/A</v>
      </c>
      <c r="AH1145" s="11" t="e">
        <f>VLOOKUP($C1145, FanGraphs_Standings[[Abbreviation]:[2024 Year to Date G]], 2, FALSE)</f>
        <v>#N/A</v>
      </c>
      <c r="AI1145" s="11" t="e">
        <f>_xlfn.IFNA(VLOOKUP($E1145, 'SP Per G'!$A$2:$D$1385, 3, FALSE), AO1145)</f>
        <v>#N/A</v>
      </c>
      <c r="AJ1145" s="11" t="e">
        <f>IF(AND(ISNA(VLOOKUP($E1145, 'SP Per G'!$A$2:$D$1385, 4, FALSE)), ISTEXT($E1145)), AI1145,IF(ISNA(VLOOKUP($E1145, 'SP Per G'!$A$2:$D$1385, 4, FALSE)), AO1145, VLOOKUP($E1145, 'SP Per G'!$A$2:$D$1385, 4, FALSE)))</f>
        <v>#N/A</v>
      </c>
      <c r="AK1145" s="11" t="e">
        <f t="shared" si="207"/>
        <v>#N/A</v>
      </c>
      <c r="AL1145" s="11" t="e">
        <f>_xlfn.IFNA(VLOOKUP($E1145, Individual_Pitching___Dashboard[], 18, FALSE), VLOOKUP($C1145,Team_Pitching___Advanced[[Team]:[SIERA]],16,FALSE))</f>
        <v>#N/A</v>
      </c>
      <c r="AM1145" s="11" t="e">
        <f>_xlfn.IFNA(VLOOKUP($E1145, Individual_Pitching___Dashboard[], 20, FALSE), VLOOKUP($C1145,Team_Pitching___Advanced[[Team]:[xFIP]],19,FALSE))</f>
        <v>#N/A</v>
      </c>
      <c r="AN1145" s="11" t="e">
        <f>_xlfn.IFNA(VLOOKUP($E1145,Individual_Pitching___Advanced[],21,FALSE),VLOOKUP($C1145,Team_Pitching___Advanced[[Team]:[SIERA]],20,FALSE))</f>
        <v>#N/A</v>
      </c>
      <c r="AO1145" s="11" t="e">
        <f>VLOOKUP($C1145, 'Team Per G'!$A$2:$G$31, 7, FALSE)</f>
        <v>#N/A</v>
      </c>
      <c r="AP1145" s="11" t="e">
        <f>VLOOKUP($C1145, 'FanGraphs - Team WAR Projected'!$B$2:$E$31, 3, FALSE)/162</f>
        <v>#N/A</v>
      </c>
      <c r="AQ1145" s="11" t="e">
        <f t="shared" si="208"/>
        <v>#N/A</v>
      </c>
      <c r="AR1145" s="11" t="e">
        <f>VLOOKUP($C1145, Team_Pitching___Advanced[[Team]:[xFIP]], 19,FALSE)</f>
        <v>#N/A</v>
      </c>
      <c r="AS1145" s="11" t="e">
        <f>VLOOKUP($C1145, Team_Pitching___Advanced[], 20, FALSE)</f>
        <v>#N/A</v>
      </c>
      <c r="AT1145" s="11" t="e">
        <f>VLOOKUP($C1145, Team_Batting___Dashboard[[Team]:[wOBA]], 16, FALSE)</f>
        <v>#N/A</v>
      </c>
      <c r="AU1145" s="11" t="e">
        <f>VLOOKUP($C1145, Team_Batting___Advanced[[Team]:[OPS]], 9, FALSE)</f>
        <v>#N/A</v>
      </c>
      <c r="AV1145" s="11" t="e">
        <f>VLOOKUP($C1145, Team_Batting___Advanced[], 19, FALSE)</f>
        <v>#N/A</v>
      </c>
      <c r="AW1145" s="11" t="e">
        <f>VLOOKUP($C1145, 'Team Per G'!$A$2:$G$31, 3, FALSE)</f>
        <v>#N/A</v>
      </c>
      <c r="AX1145" s="11" t="e">
        <f>VLOOKUP($C1145, 'Team Per G'!$A$2:$G$31, 5, FALSE)</f>
        <v>#N/A</v>
      </c>
      <c r="AY1145" s="11" t="e">
        <f>VLOOKUP($C1145, 'Team Per G'!$A$2:$G$31, 4, FALSE)</f>
        <v>#N/A</v>
      </c>
      <c r="AZ1145" s="11" t="e">
        <f>VLOOKUP($C1145, Team_Batting___Dashboard[], 22, FALSE)/$AH1145</f>
        <v>#N/A</v>
      </c>
      <c r="BA1145" s="11" t="e">
        <f>VLOOKUP($C1145, 'FanGraphs - Team WAR Projected'!$B$2:$E$31, 4, FALSE)/162</f>
        <v>#N/A</v>
      </c>
      <c r="BB1145" s="11" t="e">
        <f t="shared" si="209"/>
        <v>#N/A</v>
      </c>
      <c r="BC1145" s="11" t="e">
        <f>VLOOKUP($C1145, FanGraphs_Standings[[Abbreviation]:[2024 Year to Date RS/G]], 6, FALSE)/$AH1145</f>
        <v>#N/A</v>
      </c>
      <c r="BD1145" s="11" t="e">
        <f>VLOOKUP($C1145, FanGraphs_Standings[[Abbreviation]:[2024 Projected Full Season RDif]], 19, FALSE)/162</f>
        <v>#N/A</v>
      </c>
      <c r="BE1145" s="11" t="e">
        <f t="shared" si="210"/>
        <v>#N/A</v>
      </c>
      <c r="BF1145" s="11" t="e">
        <f>VLOOKUP($C1145, FanGraphs_Standings[[Abbreviation]:[2024 Projected Full Season RDif]], 5, FALSE)</f>
        <v>#N/A</v>
      </c>
      <c r="BG1145" s="11" t="e">
        <f>VLOOKUP($C1145, FanGraphs_Standings[[Abbreviation]:[2024 Projected Full Season W%]], 18, FALSE)</f>
        <v>#N/A</v>
      </c>
      <c r="BH1145" s="11" t="e">
        <f t="shared" si="211"/>
        <v>#N/A</v>
      </c>
      <c r="BI1145" s="11" t="e">
        <f>VLOOKUP($C1145, 'Home Field Adv'!$A$2:$K$31, 11, FALSE)</f>
        <v>#N/A</v>
      </c>
      <c r="BL1145" s="12" t="str">
        <f t="shared" si="212"/>
        <v/>
      </c>
      <c r="BM1145" s="12" t="str">
        <f t="shared" si="215"/>
        <v/>
      </c>
      <c r="BN1145" s="12" t="str">
        <f t="shared" si="213"/>
        <v/>
      </c>
    </row>
    <row r="1146" spans="6:66" x14ac:dyDescent="0.45">
      <c r="F1146" s="11" t="e">
        <f>VLOOKUP($B1146, FanGraphs_Standings[[Abbreviation]:[2024 Year to Date G]], 2, FALSE)</f>
        <v>#N/A</v>
      </c>
      <c r="G1146" s="11" t="e">
        <f>_xlfn.IFNA(VLOOKUP($D1146, 'SP Per G'!$A$2:$D$1385, 3, FALSE),M1146)</f>
        <v>#N/A</v>
      </c>
      <c r="H1146" s="11" t="e">
        <f>IF(AND(ISNA(VLOOKUP($D1146, 'SP Per G'!$A$2:$D$1385, 4, FALSE)), ISTEXT($D1146)), G1146,IF(ISNA(VLOOKUP($D1146, 'SP Per G'!$A$2:$D$1385, 4, FALSE)), M1146, VLOOKUP($D1146, 'SP Per G'!$A$2:$D$1385, 4, FALSE)))</f>
        <v>#N/A</v>
      </c>
      <c r="I1146" s="11" t="e">
        <f t="shared" si="203"/>
        <v>#N/A</v>
      </c>
      <c r="J1146" s="11" t="e">
        <f>_xlfn.IFNA(VLOOKUP($D1146,Individual_Pitching___Dashboard[],18,FALSE),VLOOKUP(B1146,Team_Pitching___Dashboard[[Team]:[ERA]],17,FALSE))</f>
        <v>#N/A</v>
      </c>
      <c r="K1146" s="11" t="e">
        <f>_xlfn.IFNA(VLOOKUP($D1146, Individual_Pitching___Dashboard[], 20, FALSE), VLOOKUP(B1146,Team_Pitching___Dashboard[[Team]:[xFIP]],20,FALSE))</f>
        <v>#N/A</v>
      </c>
      <c r="L1146" s="11" t="e">
        <f>_xlfn.IFNA(VLOOKUP($D1146, Individual_Pitching___Advanced[], 21,FALSE), VLOOKUP(B1146, Team_Pitching___Advanced[], 20, FALSE))</f>
        <v>#N/A</v>
      </c>
      <c r="M1146" s="11" t="e">
        <f>VLOOKUP($B1146, 'Team Per G'!$A$2:$G$31, 7, FALSE)</f>
        <v>#N/A</v>
      </c>
      <c r="N1146" s="11" t="e">
        <f>VLOOKUP($B1146, 'FanGraphs - Team WAR Projected'!$B$2:$E$31, 3, FALSE)/162</f>
        <v>#N/A</v>
      </c>
      <c r="O1146" s="11" t="e">
        <f t="shared" si="204"/>
        <v>#N/A</v>
      </c>
      <c r="P1146" s="11" t="e">
        <f>VLOOKUP($B1146, Team_Pitching___Advanced[[Team]:[xFIP]], 19,FALSE)</f>
        <v>#N/A</v>
      </c>
      <c r="Q1146" s="11" t="e">
        <f>VLOOKUP($B1146, Team_Pitching___Advanced[], 20, FALSE)</f>
        <v>#N/A</v>
      </c>
      <c r="R1146" s="11" t="e">
        <f>VLOOKUP($B1146, Team_Batting___Dashboard[[Team]:[wOBA]], 16, FALSE)</f>
        <v>#N/A</v>
      </c>
      <c r="S1146" s="11" t="e">
        <f>VLOOKUP($B1146, Team_Batting___Advanced[[Team]:[OPS]], 9, FALSE)</f>
        <v>#N/A</v>
      </c>
      <c r="T1146" s="11" t="e">
        <f>VLOOKUP($B1146, Team_Batting___Advanced[], 19, FALSE)</f>
        <v>#N/A</v>
      </c>
      <c r="U1146" s="11" t="e">
        <f>VLOOKUP($B1146, 'Team Per G'!$A$2:$G$31, 3, FALSE)</f>
        <v>#N/A</v>
      </c>
      <c r="V1146" s="11" t="e">
        <f>VLOOKUP($B1146, 'Team Per G'!$A$2:$G$31, 5, FALSE)</f>
        <v>#N/A</v>
      </c>
      <c r="W1146" s="11" t="e">
        <f>VLOOKUP($B1146, 'Team Per G'!$A$2:$G$31, 4, FALSE)</f>
        <v>#N/A</v>
      </c>
      <c r="X1146" s="11" t="e">
        <f>VLOOKUP($B1146, Team_Batting___Dashboard[], 22, FALSE)/$F1146</f>
        <v>#N/A</v>
      </c>
      <c r="Y1146" s="11" t="e">
        <f>VLOOKUP($B1146, 'FanGraphs - Team WAR Projected'!$B$2:$E$31, 4, FALSE)/162</f>
        <v>#N/A</v>
      </c>
      <c r="Z1146" s="11" t="e">
        <f t="shared" si="205"/>
        <v>#N/A</v>
      </c>
      <c r="AA1146" s="11" t="e">
        <f>VLOOKUP($B1146, FanGraphs_Standings[[Abbreviation]:[2024 Year to Date RS/G]], 6, FALSE)/$F1146</f>
        <v>#N/A</v>
      </c>
      <c r="AB1146" s="11" t="e">
        <f>VLOOKUP($B1146, FanGraphs_Standings[[Abbreviation]:[2024 Projected Full Season RDif]], 19, FALSE)/162</f>
        <v>#N/A</v>
      </c>
      <c r="AC1146" s="11" t="e">
        <f t="shared" si="214"/>
        <v>#N/A</v>
      </c>
      <c r="AD1146" s="11" t="e">
        <f>VLOOKUP($B1146, FanGraphs_Standings[[Abbreviation]:[2024 Projected Full Season RDif]], 5, FALSE)</f>
        <v>#N/A</v>
      </c>
      <c r="AE1146" s="11" t="e">
        <f>VLOOKUP($B1146, FanGraphs_Standings[[Abbreviation]:[2024 Projected Full Season W%]], 18, FALSE)</f>
        <v>#N/A</v>
      </c>
      <c r="AF1146" s="11" t="e">
        <f t="shared" si="206"/>
        <v>#N/A</v>
      </c>
      <c r="AG1146" s="11" t="e">
        <f>VLOOKUP($B1146, 'Home Field Adv'!$A$2:$I$31, 9, FALSE)</f>
        <v>#N/A</v>
      </c>
      <c r="AH1146" s="11" t="e">
        <f>VLOOKUP($C1146, FanGraphs_Standings[[Abbreviation]:[2024 Year to Date G]], 2, FALSE)</f>
        <v>#N/A</v>
      </c>
      <c r="AI1146" s="11" t="e">
        <f>_xlfn.IFNA(VLOOKUP($E1146, 'SP Per G'!$A$2:$D$1385, 3, FALSE), AO1146)</f>
        <v>#N/A</v>
      </c>
      <c r="AJ1146" s="11" t="e">
        <f>IF(AND(ISNA(VLOOKUP($E1146, 'SP Per G'!$A$2:$D$1385, 4, FALSE)), ISTEXT($E1146)), AI1146,IF(ISNA(VLOOKUP($E1146, 'SP Per G'!$A$2:$D$1385, 4, FALSE)), AO1146, VLOOKUP($E1146, 'SP Per G'!$A$2:$D$1385, 4, FALSE)))</f>
        <v>#N/A</v>
      </c>
      <c r="AK1146" s="11" t="e">
        <f t="shared" si="207"/>
        <v>#N/A</v>
      </c>
      <c r="AL1146" s="11" t="e">
        <f>_xlfn.IFNA(VLOOKUP($E1146, Individual_Pitching___Dashboard[], 18, FALSE), VLOOKUP($C1146,Team_Pitching___Advanced[[Team]:[SIERA]],16,FALSE))</f>
        <v>#N/A</v>
      </c>
      <c r="AM1146" s="11" t="e">
        <f>_xlfn.IFNA(VLOOKUP($E1146, Individual_Pitching___Dashboard[], 20, FALSE), VLOOKUP($C1146,Team_Pitching___Advanced[[Team]:[xFIP]],19,FALSE))</f>
        <v>#N/A</v>
      </c>
      <c r="AN1146" s="11" t="e">
        <f>_xlfn.IFNA(VLOOKUP($E1146,Individual_Pitching___Advanced[],21,FALSE),VLOOKUP($C1146,Team_Pitching___Advanced[[Team]:[SIERA]],20,FALSE))</f>
        <v>#N/A</v>
      </c>
      <c r="AO1146" s="11" t="e">
        <f>VLOOKUP($C1146, 'Team Per G'!$A$2:$G$31, 7, FALSE)</f>
        <v>#N/A</v>
      </c>
      <c r="AP1146" s="11" t="e">
        <f>VLOOKUP($C1146, 'FanGraphs - Team WAR Projected'!$B$2:$E$31, 3, FALSE)/162</f>
        <v>#N/A</v>
      </c>
      <c r="AQ1146" s="11" t="e">
        <f t="shared" si="208"/>
        <v>#N/A</v>
      </c>
      <c r="AR1146" s="11" t="e">
        <f>VLOOKUP($C1146, Team_Pitching___Advanced[[Team]:[xFIP]], 19,FALSE)</f>
        <v>#N/A</v>
      </c>
      <c r="AS1146" s="11" t="e">
        <f>VLOOKUP($C1146, Team_Pitching___Advanced[], 20, FALSE)</f>
        <v>#N/A</v>
      </c>
      <c r="AT1146" s="11" t="e">
        <f>VLOOKUP($C1146, Team_Batting___Dashboard[[Team]:[wOBA]], 16, FALSE)</f>
        <v>#N/A</v>
      </c>
      <c r="AU1146" s="11" t="e">
        <f>VLOOKUP($C1146, Team_Batting___Advanced[[Team]:[OPS]], 9, FALSE)</f>
        <v>#N/A</v>
      </c>
      <c r="AV1146" s="11" t="e">
        <f>VLOOKUP($C1146, Team_Batting___Advanced[], 19, FALSE)</f>
        <v>#N/A</v>
      </c>
      <c r="AW1146" s="11" t="e">
        <f>VLOOKUP($C1146, 'Team Per G'!$A$2:$G$31, 3, FALSE)</f>
        <v>#N/A</v>
      </c>
      <c r="AX1146" s="11" t="e">
        <f>VLOOKUP($C1146, 'Team Per G'!$A$2:$G$31, 5, FALSE)</f>
        <v>#N/A</v>
      </c>
      <c r="AY1146" s="11" t="e">
        <f>VLOOKUP($C1146, 'Team Per G'!$A$2:$G$31, 4, FALSE)</f>
        <v>#N/A</v>
      </c>
      <c r="AZ1146" s="11" t="e">
        <f>VLOOKUP($C1146, Team_Batting___Dashboard[], 22, FALSE)/$AH1146</f>
        <v>#N/A</v>
      </c>
      <c r="BA1146" s="11" t="e">
        <f>VLOOKUP($C1146, 'FanGraphs - Team WAR Projected'!$B$2:$E$31, 4, FALSE)/162</f>
        <v>#N/A</v>
      </c>
      <c r="BB1146" s="11" t="e">
        <f t="shared" si="209"/>
        <v>#N/A</v>
      </c>
      <c r="BC1146" s="11" t="e">
        <f>VLOOKUP($C1146, FanGraphs_Standings[[Abbreviation]:[2024 Year to Date RS/G]], 6, FALSE)/$AH1146</f>
        <v>#N/A</v>
      </c>
      <c r="BD1146" s="11" t="e">
        <f>VLOOKUP($C1146, FanGraphs_Standings[[Abbreviation]:[2024 Projected Full Season RDif]], 19, FALSE)/162</f>
        <v>#N/A</v>
      </c>
      <c r="BE1146" s="11" t="e">
        <f t="shared" si="210"/>
        <v>#N/A</v>
      </c>
      <c r="BF1146" s="11" t="e">
        <f>VLOOKUP($C1146, FanGraphs_Standings[[Abbreviation]:[2024 Projected Full Season RDif]], 5, FALSE)</f>
        <v>#N/A</v>
      </c>
      <c r="BG1146" s="11" t="e">
        <f>VLOOKUP($C1146, FanGraphs_Standings[[Abbreviation]:[2024 Projected Full Season W%]], 18, FALSE)</f>
        <v>#N/A</v>
      </c>
      <c r="BH1146" s="11" t="e">
        <f t="shared" si="211"/>
        <v>#N/A</v>
      </c>
      <c r="BI1146" s="11" t="e">
        <f>VLOOKUP($C1146, 'Home Field Adv'!$A$2:$K$31, 11, FALSE)</f>
        <v>#N/A</v>
      </c>
      <c r="BL1146" s="12" t="str">
        <f t="shared" si="212"/>
        <v/>
      </c>
      <c r="BM1146" s="12" t="str">
        <f t="shared" si="215"/>
        <v/>
      </c>
      <c r="BN1146" s="12" t="str">
        <f t="shared" si="213"/>
        <v/>
      </c>
    </row>
    <row r="1147" spans="6:66" x14ac:dyDescent="0.45">
      <c r="F1147" s="11" t="e">
        <f>VLOOKUP($B1147, FanGraphs_Standings[[Abbreviation]:[2024 Year to Date G]], 2, FALSE)</f>
        <v>#N/A</v>
      </c>
      <c r="G1147" s="11" t="e">
        <f>_xlfn.IFNA(VLOOKUP($D1147, 'SP Per G'!$A$2:$D$1385, 3, FALSE),M1147)</f>
        <v>#N/A</v>
      </c>
      <c r="H1147" s="11" t="e">
        <f>IF(AND(ISNA(VLOOKUP($D1147, 'SP Per G'!$A$2:$D$1385, 4, FALSE)), ISTEXT($D1147)), G1147,IF(ISNA(VLOOKUP($D1147, 'SP Per G'!$A$2:$D$1385, 4, FALSE)), M1147, VLOOKUP($D1147, 'SP Per G'!$A$2:$D$1385, 4, FALSE)))</f>
        <v>#N/A</v>
      </c>
      <c r="I1147" s="11" t="e">
        <f t="shared" si="203"/>
        <v>#N/A</v>
      </c>
      <c r="J1147" s="11" t="e">
        <f>_xlfn.IFNA(VLOOKUP($D1147,Individual_Pitching___Dashboard[],18,FALSE),VLOOKUP(B1147,Team_Pitching___Dashboard[[Team]:[ERA]],17,FALSE))</f>
        <v>#N/A</v>
      </c>
      <c r="K1147" s="11" t="e">
        <f>_xlfn.IFNA(VLOOKUP($D1147, Individual_Pitching___Dashboard[], 20, FALSE), VLOOKUP(B1147,Team_Pitching___Dashboard[[Team]:[xFIP]],20,FALSE))</f>
        <v>#N/A</v>
      </c>
      <c r="L1147" s="11" t="e">
        <f>_xlfn.IFNA(VLOOKUP($D1147, Individual_Pitching___Advanced[], 21,FALSE), VLOOKUP(B1147, Team_Pitching___Advanced[], 20, FALSE))</f>
        <v>#N/A</v>
      </c>
      <c r="M1147" s="11" t="e">
        <f>VLOOKUP($B1147, 'Team Per G'!$A$2:$G$31, 7, FALSE)</f>
        <v>#N/A</v>
      </c>
      <c r="N1147" s="11" t="e">
        <f>VLOOKUP($B1147, 'FanGraphs - Team WAR Projected'!$B$2:$E$31, 3, FALSE)/162</f>
        <v>#N/A</v>
      </c>
      <c r="O1147" s="11" t="e">
        <f t="shared" si="204"/>
        <v>#N/A</v>
      </c>
      <c r="P1147" s="11" t="e">
        <f>VLOOKUP($B1147, Team_Pitching___Advanced[[Team]:[xFIP]], 19,FALSE)</f>
        <v>#N/A</v>
      </c>
      <c r="Q1147" s="11" t="e">
        <f>VLOOKUP($B1147, Team_Pitching___Advanced[], 20, FALSE)</f>
        <v>#N/A</v>
      </c>
      <c r="R1147" s="11" t="e">
        <f>VLOOKUP($B1147, Team_Batting___Dashboard[[Team]:[wOBA]], 16, FALSE)</f>
        <v>#N/A</v>
      </c>
      <c r="S1147" s="11" t="e">
        <f>VLOOKUP($B1147, Team_Batting___Advanced[[Team]:[OPS]], 9, FALSE)</f>
        <v>#N/A</v>
      </c>
      <c r="T1147" s="11" t="e">
        <f>VLOOKUP($B1147, Team_Batting___Advanced[], 19, FALSE)</f>
        <v>#N/A</v>
      </c>
      <c r="U1147" s="11" t="e">
        <f>VLOOKUP($B1147, 'Team Per G'!$A$2:$G$31, 3, FALSE)</f>
        <v>#N/A</v>
      </c>
      <c r="V1147" s="11" t="e">
        <f>VLOOKUP($B1147, 'Team Per G'!$A$2:$G$31, 5, FALSE)</f>
        <v>#N/A</v>
      </c>
      <c r="W1147" s="11" t="e">
        <f>VLOOKUP($B1147, 'Team Per G'!$A$2:$G$31, 4, FALSE)</f>
        <v>#N/A</v>
      </c>
      <c r="X1147" s="11" t="e">
        <f>VLOOKUP($B1147, Team_Batting___Dashboard[], 22, FALSE)/$F1147</f>
        <v>#N/A</v>
      </c>
      <c r="Y1147" s="11" t="e">
        <f>VLOOKUP($B1147, 'FanGraphs - Team WAR Projected'!$B$2:$E$31, 4, FALSE)/162</f>
        <v>#N/A</v>
      </c>
      <c r="Z1147" s="11" t="e">
        <f t="shared" si="205"/>
        <v>#N/A</v>
      </c>
      <c r="AA1147" s="11" t="e">
        <f>VLOOKUP($B1147, FanGraphs_Standings[[Abbreviation]:[2024 Year to Date RS/G]], 6, FALSE)/$F1147</f>
        <v>#N/A</v>
      </c>
      <c r="AB1147" s="11" t="e">
        <f>VLOOKUP($B1147, FanGraphs_Standings[[Abbreviation]:[2024 Projected Full Season RDif]], 19, FALSE)/162</f>
        <v>#N/A</v>
      </c>
      <c r="AC1147" s="11" t="e">
        <f t="shared" si="214"/>
        <v>#N/A</v>
      </c>
      <c r="AD1147" s="11" t="e">
        <f>VLOOKUP($B1147, FanGraphs_Standings[[Abbreviation]:[2024 Projected Full Season RDif]], 5, FALSE)</f>
        <v>#N/A</v>
      </c>
      <c r="AE1147" s="11" t="e">
        <f>VLOOKUP($B1147, FanGraphs_Standings[[Abbreviation]:[2024 Projected Full Season W%]], 18, FALSE)</f>
        <v>#N/A</v>
      </c>
      <c r="AF1147" s="11" t="e">
        <f t="shared" si="206"/>
        <v>#N/A</v>
      </c>
      <c r="AG1147" s="11" t="e">
        <f>VLOOKUP($B1147, 'Home Field Adv'!$A$2:$I$31, 9, FALSE)</f>
        <v>#N/A</v>
      </c>
      <c r="AH1147" s="11" t="e">
        <f>VLOOKUP($C1147, FanGraphs_Standings[[Abbreviation]:[2024 Year to Date G]], 2, FALSE)</f>
        <v>#N/A</v>
      </c>
      <c r="AI1147" s="11" t="e">
        <f>_xlfn.IFNA(VLOOKUP($E1147, 'SP Per G'!$A$2:$D$1385, 3, FALSE), AO1147)</f>
        <v>#N/A</v>
      </c>
      <c r="AJ1147" s="11" t="e">
        <f>IF(AND(ISNA(VLOOKUP($E1147, 'SP Per G'!$A$2:$D$1385, 4, FALSE)), ISTEXT($E1147)), AI1147,IF(ISNA(VLOOKUP($E1147, 'SP Per G'!$A$2:$D$1385, 4, FALSE)), AO1147, VLOOKUP($E1147, 'SP Per G'!$A$2:$D$1385, 4, FALSE)))</f>
        <v>#N/A</v>
      </c>
      <c r="AK1147" s="11" t="e">
        <f t="shared" si="207"/>
        <v>#N/A</v>
      </c>
      <c r="AL1147" s="11" t="e">
        <f>_xlfn.IFNA(VLOOKUP($E1147, Individual_Pitching___Dashboard[], 18, FALSE), VLOOKUP($C1147,Team_Pitching___Advanced[[Team]:[SIERA]],16,FALSE))</f>
        <v>#N/A</v>
      </c>
      <c r="AM1147" s="11" t="e">
        <f>_xlfn.IFNA(VLOOKUP($E1147, Individual_Pitching___Dashboard[], 20, FALSE), VLOOKUP($C1147,Team_Pitching___Advanced[[Team]:[xFIP]],19,FALSE))</f>
        <v>#N/A</v>
      </c>
      <c r="AN1147" s="11" t="e">
        <f>_xlfn.IFNA(VLOOKUP($E1147,Individual_Pitching___Advanced[],21,FALSE),VLOOKUP($C1147,Team_Pitching___Advanced[[Team]:[SIERA]],20,FALSE))</f>
        <v>#N/A</v>
      </c>
      <c r="AO1147" s="11" t="e">
        <f>VLOOKUP($C1147, 'Team Per G'!$A$2:$G$31, 7, FALSE)</f>
        <v>#N/A</v>
      </c>
      <c r="AP1147" s="11" t="e">
        <f>VLOOKUP($C1147, 'FanGraphs - Team WAR Projected'!$B$2:$E$31, 3, FALSE)/162</f>
        <v>#N/A</v>
      </c>
      <c r="AQ1147" s="11" t="e">
        <f t="shared" si="208"/>
        <v>#N/A</v>
      </c>
      <c r="AR1147" s="11" t="e">
        <f>VLOOKUP($C1147, Team_Pitching___Advanced[[Team]:[xFIP]], 19,FALSE)</f>
        <v>#N/A</v>
      </c>
      <c r="AS1147" s="11" t="e">
        <f>VLOOKUP($C1147, Team_Pitching___Advanced[], 20, FALSE)</f>
        <v>#N/A</v>
      </c>
      <c r="AT1147" s="11" t="e">
        <f>VLOOKUP($C1147, Team_Batting___Dashboard[[Team]:[wOBA]], 16, FALSE)</f>
        <v>#N/A</v>
      </c>
      <c r="AU1147" s="11" t="e">
        <f>VLOOKUP($C1147, Team_Batting___Advanced[[Team]:[OPS]], 9, FALSE)</f>
        <v>#N/A</v>
      </c>
      <c r="AV1147" s="11" t="e">
        <f>VLOOKUP($C1147, Team_Batting___Advanced[], 19, FALSE)</f>
        <v>#N/A</v>
      </c>
      <c r="AW1147" s="11" t="e">
        <f>VLOOKUP($C1147, 'Team Per G'!$A$2:$G$31, 3, FALSE)</f>
        <v>#N/A</v>
      </c>
      <c r="AX1147" s="11" t="e">
        <f>VLOOKUP($C1147, 'Team Per G'!$A$2:$G$31, 5, FALSE)</f>
        <v>#N/A</v>
      </c>
      <c r="AY1147" s="11" t="e">
        <f>VLOOKUP($C1147, 'Team Per G'!$A$2:$G$31, 4, FALSE)</f>
        <v>#N/A</v>
      </c>
      <c r="AZ1147" s="11" t="e">
        <f>VLOOKUP($C1147, Team_Batting___Dashboard[], 22, FALSE)/$AH1147</f>
        <v>#N/A</v>
      </c>
      <c r="BA1147" s="11" t="e">
        <f>VLOOKUP($C1147, 'FanGraphs - Team WAR Projected'!$B$2:$E$31, 4, FALSE)/162</f>
        <v>#N/A</v>
      </c>
      <c r="BB1147" s="11" t="e">
        <f t="shared" si="209"/>
        <v>#N/A</v>
      </c>
      <c r="BC1147" s="11" t="e">
        <f>VLOOKUP($C1147, FanGraphs_Standings[[Abbreviation]:[2024 Year to Date RS/G]], 6, FALSE)/$AH1147</f>
        <v>#N/A</v>
      </c>
      <c r="BD1147" s="11" t="e">
        <f>VLOOKUP($C1147, FanGraphs_Standings[[Abbreviation]:[2024 Projected Full Season RDif]], 19, FALSE)/162</f>
        <v>#N/A</v>
      </c>
      <c r="BE1147" s="11" t="e">
        <f t="shared" si="210"/>
        <v>#N/A</v>
      </c>
      <c r="BF1147" s="11" t="e">
        <f>VLOOKUP($C1147, FanGraphs_Standings[[Abbreviation]:[2024 Projected Full Season RDif]], 5, FALSE)</f>
        <v>#N/A</v>
      </c>
      <c r="BG1147" s="11" t="e">
        <f>VLOOKUP($C1147, FanGraphs_Standings[[Abbreviation]:[2024 Projected Full Season W%]], 18, FALSE)</f>
        <v>#N/A</v>
      </c>
      <c r="BH1147" s="11" t="e">
        <f t="shared" si="211"/>
        <v>#N/A</v>
      </c>
      <c r="BI1147" s="11" t="e">
        <f>VLOOKUP($C1147, 'Home Field Adv'!$A$2:$K$31, 11, FALSE)</f>
        <v>#N/A</v>
      </c>
      <c r="BL1147" s="12" t="str">
        <f t="shared" si="212"/>
        <v/>
      </c>
      <c r="BM1147" s="12" t="str">
        <f t="shared" si="215"/>
        <v/>
      </c>
      <c r="BN1147" s="12" t="str">
        <f t="shared" si="213"/>
        <v/>
      </c>
    </row>
    <row r="1148" spans="6:66" x14ac:dyDescent="0.45">
      <c r="F1148" s="11" t="e">
        <f>VLOOKUP($B1148, FanGraphs_Standings[[Abbreviation]:[2024 Year to Date G]], 2, FALSE)</f>
        <v>#N/A</v>
      </c>
      <c r="G1148" s="11" t="e">
        <f>_xlfn.IFNA(VLOOKUP($D1148, 'SP Per G'!$A$2:$D$1385, 3, FALSE),M1148)</f>
        <v>#N/A</v>
      </c>
      <c r="H1148" s="11" t="e">
        <f>IF(AND(ISNA(VLOOKUP($D1148, 'SP Per G'!$A$2:$D$1385, 4, FALSE)), ISTEXT($D1148)), G1148,IF(ISNA(VLOOKUP($D1148, 'SP Per G'!$A$2:$D$1385, 4, FALSE)), M1148, VLOOKUP($D1148, 'SP Per G'!$A$2:$D$1385, 4, FALSE)))</f>
        <v>#N/A</v>
      </c>
      <c r="I1148" s="11" t="e">
        <f t="shared" si="203"/>
        <v>#N/A</v>
      </c>
      <c r="J1148" s="11" t="e">
        <f>_xlfn.IFNA(VLOOKUP($D1148,Individual_Pitching___Dashboard[],18,FALSE),VLOOKUP(B1148,Team_Pitching___Dashboard[[Team]:[ERA]],17,FALSE))</f>
        <v>#N/A</v>
      </c>
      <c r="K1148" s="11" t="e">
        <f>_xlfn.IFNA(VLOOKUP($D1148, Individual_Pitching___Dashboard[], 20, FALSE), VLOOKUP(B1148,Team_Pitching___Dashboard[[Team]:[xFIP]],20,FALSE))</f>
        <v>#N/A</v>
      </c>
      <c r="L1148" s="11" t="e">
        <f>_xlfn.IFNA(VLOOKUP($D1148, Individual_Pitching___Advanced[], 21,FALSE), VLOOKUP(B1148, Team_Pitching___Advanced[], 20, FALSE))</f>
        <v>#N/A</v>
      </c>
      <c r="M1148" s="11" t="e">
        <f>VLOOKUP($B1148, 'Team Per G'!$A$2:$G$31, 7, FALSE)</f>
        <v>#N/A</v>
      </c>
      <c r="N1148" s="11" t="e">
        <f>VLOOKUP($B1148, 'FanGraphs - Team WAR Projected'!$B$2:$E$31, 3, FALSE)/162</f>
        <v>#N/A</v>
      </c>
      <c r="O1148" s="11" t="e">
        <f t="shared" si="204"/>
        <v>#N/A</v>
      </c>
      <c r="P1148" s="11" t="e">
        <f>VLOOKUP($B1148, Team_Pitching___Advanced[[Team]:[xFIP]], 19,FALSE)</f>
        <v>#N/A</v>
      </c>
      <c r="Q1148" s="11" t="e">
        <f>VLOOKUP($B1148, Team_Pitching___Advanced[], 20, FALSE)</f>
        <v>#N/A</v>
      </c>
      <c r="R1148" s="11" t="e">
        <f>VLOOKUP($B1148, Team_Batting___Dashboard[[Team]:[wOBA]], 16, FALSE)</f>
        <v>#N/A</v>
      </c>
      <c r="S1148" s="11" t="e">
        <f>VLOOKUP($B1148, Team_Batting___Advanced[[Team]:[OPS]], 9, FALSE)</f>
        <v>#N/A</v>
      </c>
      <c r="T1148" s="11" t="e">
        <f>VLOOKUP($B1148, Team_Batting___Advanced[], 19, FALSE)</f>
        <v>#N/A</v>
      </c>
      <c r="U1148" s="11" t="e">
        <f>VLOOKUP($B1148, 'Team Per G'!$A$2:$G$31, 3, FALSE)</f>
        <v>#N/A</v>
      </c>
      <c r="V1148" s="11" t="e">
        <f>VLOOKUP($B1148, 'Team Per G'!$A$2:$G$31, 5, FALSE)</f>
        <v>#N/A</v>
      </c>
      <c r="W1148" s="11" t="e">
        <f>VLOOKUP($B1148, 'Team Per G'!$A$2:$G$31, 4, FALSE)</f>
        <v>#N/A</v>
      </c>
      <c r="X1148" s="11" t="e">
        <f>VLOOKUP($B1148, Team_Batting___Dashboard[], 22, FALSE)/$F1148</f>
        <v>#N/A</v>
      </c>
      <c r="Y1148" s="11" t="e">
        <f>VLOOKUP($B1148, 'FanGraphs - Team WAR Projected'!$B$2:$E$31, 4, FALSE)/162</f>
        <v>#N/A</v>
      </c>
      <c r="Z1148" s="11" t="e">
        <f t="shared" si="205"/>
        <v>#N/A</v>
      </c>
      <c r="AA1148" s="11" t="e">
        <f>VLOOKUP($B1148, FanGraphs_Standings[[Abbreviation]:[2024 Year to Date RS/G]], 6, FALSE)/$F1148</f>
        <v>#N/A</v>
      </c>
      <c r="AB1148" s="11" t="e">
        <f>VLOOKUP($B1148, FanGraphs_Standings[[Abbreviation]:[2024 Projected Full Season RDif]], 19, FALSE)/162</f>
        <v>#N/A</v>
      </c>
      <c r="AC1148" s="11" t="e">
        <f t="shared" si="214"/>
        <v>#N/A</v>
      </c>
      <c r="AD1148" s="11" t="e">
        <f>VLOOKUP($B1148, FanGraphs_Standings[[Abbreviation]:[2024 Projected Full Season RDif]], 5, FALSE)</f>
        <v>#N/A</v>
      </c>
      <c r="AE1148" s="11" t="e">
        <f>VLOOKUP($B1148, FanGraphs_Standings[[Abbreviation]:[2024 Projected Full Season W%]], 18, FALSE)</f>
        <v>#N/A</v>
      </c>
      <c r="AF1148" s="11" t="e">
        <f t="shared" si="206"/>
        <v>#N/A</v>
      </c>
      <c r="AG1148" s="11" t="e">
        <f>VLOOKUP($B1148, 'Home Field Adv'!$A$2:$I$31, 9, FALSE)</f>
        <v>#N/A</v>
      </c>
      <c r="AH1148" s="11" t="e">
        <f>VLOOKUP($C1148, FanGraphs_Standings[[Abbreviation]:[2024 Year to Date G]], 2, FALSE)</f>
        <v>#N/A</v>
      </c>
      <c r="AI1148" s="11" t="e">
        <f>_xlfn.IFNA(VLOOKUP($E1148, 'SP Per G'!$A$2:$D$1385, 3, FALSE), AO1148)</f>
        <v>#N/A</v>
      </c>
      <c r="AJ1148" s="11" t="e">
        <f>IF(AND(ISNA(VLOOKUP($E1148, 'SP Per G'!$A$2:$D$1385, 4, FALSE)), ISTEXT($E1148)), AI1148,IF(ISNA(VLOOKUP($E1148, 'SP Per G'!$A$2:$D$1385, 4, FALSE)), AO1148, VLOOKUP($E1148, 'SP Per G'!$A$2:$D$1385, 4, FALSE)))</f>
        <v>#N/A</v>
      </c>
      <c r="AK1148" s="11" t="e">
        <f t="shared" si="207"/>
        <v>#N/A</v>
      </c>
      <c r="AL1148" s="11" t="e">
        <f>_xlfn.IFNA(VLOOKUP($E1148, Individual_Pitching___Dashboard[], 18, FALSE), VLOOKUP($C1148,Team_Pitching___Advanced[[Team]:[SIERA]],16,FALSE))</f>
        <v>#N/A</v>
      </c>
      <c r="AM1148" s="11" t="e">
        <f>_xlfn.IFNA(VLOOKUP($E1148, Individual_Pitching___Dashboard[], 20, FALSE), VLOOKUP($C1148,Team_Pitching___Advanced[[Team]:[xFIP]],19,FALSE))</f>
        <v>#N/A</v>
      </c>
      <c r="AN1148" s="11" t="e">
        <f>_xlfn.IFNA(VLOOKUP($E1148,Individual_Pitching___Advanced[],21,FALSE),VLOOKUP($C1148,Team_Pitching___Advanced[[Team]:[SIERA]],20,FALSE))</f>
        <v>#N/A</v>
      </c>
      <c r="AO1148" s="11" t="e">
        <f>VLOOKUP($C1148, 'Team Per G'!$A$2:$G$31, 7, FALSE)</f>
        <v>#N/A</v>
      </c>
      <c r="AP1148" s="11" t="e">
        <f>VLOOKUP($C1148, 'FanGraphs - Team WAR Projected'!$B$2:$E$31, 3, FALSE)/162</f>
        <v>#N/A</v>
      </c>
      <c r="AQ1148" s="11" t="e">
        <f t="shared" si="208"/>
        <v>#N/A</v>
      </c>
      <c r="AR1148" s="11" t="e">
        <f>VLOOKUP($C1148, Team_Pitching___Advanced[[Team]:[xFIP]], 19,FALSE)</f>
        <v>#N/A</v>
      </c>
      <c r="AS1148" s="11" t="e">
        <f>VLOOKUP($C1148, Team_Pitching___Advanced[], 20, FALSE)</f>
        <v>#N/A</v>
      </c>
      <c r="AT1148" s="11" t="e">
        <f>VLOOKUP($C1148, Team_Batting___Dashboard[[Team]:[wOBA]], 16, FALSE)</f>
        <v>#N/A</v>
      </c>
      <c r="AU1148" s="11" t="e">
        <f>VLOOKUP($C1148, Team_Batting___Advanced[[Team]:[OPS]], 9, FALSE)</f>
        <v>#N/A</v>
      </c>
      <c r="AV1148" s="11" t="e">
        <f>VLOOKUP($C1148, Team_Batting___Advanced[], 19, FALSE)</f>
        <v>#N/A</v>
      </c>
      <c r="AW1148" s="11" t="e">
        <f>VLOOKUP($C1148, 'Team Per G'!$A$2:$G$31, 3, FALSE)</f>
        <v>#N/A</v>
      </c>
      <c r="AX1148" s="11" t="e">
        <f>VLOOKUP($C1148, 'Team Per G'!$A$2:$G$31, 5, FALSE)</f>
        <v>#N/A</v>
      </c>
      <c r="AY1148" s="11" t="e">
        <f>VLOOKUP($C1148, 'Team Per G'!$A$2:$G$31, 4, FALSE)</f>
        <v>#N/A</v>
      </c>
      <c r="AZ1148" s="11" t="e">
        <f>VLOOKUP($C1148, Team_Batting___Dashboard[], 22, FALSE)/$AH1148</f>
        <v>#N/A</v>
      </c>
      <c r="BA1148" s="11" t="e">
        <f>VLOOKUP($C1148, 'FanGraphs - Team WAR Projected'!$B$2:$E$31, 4, FALSE)/162</f>
        <v>#N/A</v>
      </c>
      <c r="BB1148" s="11" t="e">
        <f t="shared" si="209"/>
        <v>#N/A</v>
      </c>
      <c r="BC1148" s="11" t="e">
        <f>VLOOKUP($C1148, FanGraphs_Standings[[Abbreviation]:[2024 Year to Date RS/G]], 6, FALSE)/$AH1148</f>
        <v>#N/A</v>
      </c>
      <c r="BD1148" s="11" t="e">
        <f>VLOOKUP($C1148, FanGraphs_Standings[[Abbreviation]:[2024 Projected Full Season RDif]], 19, FALSE)/162</f>
        <v>#N/A</v>
      </c>
      <c r="BE1148" s="11" t="e">
        <f t="shared" si="210"/>
        <v>#N/A</v>
      </c>
      <c r="BF1148" s="11" t="e">
        <f>VLOOKUP($C1148, FanGraphs_Standings[[Abbreviation]:[2024 Projected Full Season RDif]], 5, FALSE)</f>
        <v>#N/A</v>
      </c>
      <c r="BG1148" s="11" t="e">
        <f>VLOOKUP($C1148, FanGraphs_Standings[[Abbreviation]:[2024 Projected Full Season W%]], 18, FALSE)</f>
        <v>#N/A</v>
      </c>
      <c r="BH1148" s="11" t="e">
        <f t="shared" si="211"/>
        <v>#N/A</v>
      </c>
      <c r="BI1148" s="11" t="e">
        <f>VLOOKUP($C1148, 'Home Field Adv'!$A$2:$K$31, 11, FALSE)</f>
        <v>#N/A</v>
      </c>
      <c r="BL1148" s="12" t="str">
        <f t="shared" si="212"/>
        <v/>
      </c>
      <c r="BM1148" s="12" t="str">
        <f t="shared" si="215"/>
        <v/>
      </c>
      <c r="BN1148" s="12" t="str">
        <f t="shared" si="213"/>
        <v/>
      </c>
    </row>
    <row r="1149" spans="6:66" x14ac:dyDescent="0.45">
      <c r="F1149" s="11" t="e">
        <f>VLOOKUP($B1149, FanGraphs_Standings[[Abbreviation]:[2024 Year to Date G]], 2, FALSE)</f>
        <v>#N/A</v>
      </c>
      <c r="G1149" s="11" t="e">
        <f>_xlfn.IFNA(VLOOKUP($D1149, 'SP Per G'!$A$2:$D$1385, 3, FALSE),M1149)</f>
        <v>#N/A</v>
      </c>
      <c r="H1149" s="11" t="e">
        <f>IF(AND(ISNA(VLOOKUP($D1149, 'SP Per G'!$A$2:$D$1385, 4, FALSE)), ISTEXT($D1149)), G1149,IF(ISNA(VLOOKUP($D1149, 'SP Per G'!$A$2:$D$1385, 4, FALSE)), M1149, VLOOKUP($D1149, 'SP Per G'!$A$2:$D$1385, 4, FALSE)))</f>
        <v>#N/A</v>
      </c>
      <c r="I1149" s="11" t="e">
        <f t="shared" si="203"/>
        <v>#N/A</v>
      </c>
      <c r="J1149" s="11" t="e">
        <f>_xlfn.IFNA(VLOOKUP($D1149,Individual_Pitching___Dashboard[],18,FALSE),VLOOKUP(B1149,Team_Pitching___Dashboard[[Team]:[ERA]],17,FALSE))</f>
        <v>#N/A</v>
      </c>
      <c r="K1149" s="11" t="e">
        <f>_xlfn.IFNA(VLOOKUP($D1149, Individual_Pitching___Dashboard[], 20, FALSE), VLOOKUP(B1149,Team_Pitching___Dashboard[[Team]:[xFIP]],20,FALSE))</f>
        <v>#N/A</v>
      </c>
      <c r="L1149" s="11" t="e">
        <f>_xlfn.IFNA(VLOOKUP($D1149, Individual_Pitching___Advanced[], 21,FALSE), VLOOKUP(B1149, Team_Pitching___Advanced[], 20, FALSE))</f>
        <v>#N/A</v>
      </c>
      <c r="M1149" s="11" t="e">
        <f>VLOOKUP($B1149, 'Team Per G'!$A$2:$G$31, 7, FALSE)</f>
        <v>#N/A</v>
      </c>
      <c r="N1149" s="11" t="e">
        <f>VLOOKUP($B1149, 'FanGraphs - Team WAR Projected'!$B$2:$E$31, 3, FALSE)/162</f>
        <v>#N/A</v>
      </c>
      <c r="O1149" s="11" t="e">
        <f t="shared" si="204"/>
        <v>#N/A</v>
      </c>
      <c r="P1149" s="11" t="e">
        <f>VLOOKUP($B1149, Team_Pitching___Advanced[[Team]:[xFIP]], 19,FALSE)</f>
        <v>#N/A</v>
      </c>
      <c r="Q1149" s="11" t="e">
        <f>VLOOKUP($B1149, Team_Pitching___Advanced[], 20, FALSE)</f>
        <v>#N/A</v>
      </c>
      <c r="R1149" s="11" t="e">
        <f>VLOOKUP($B1149, Team_Batting___Dashboard[[Team]:[wOBA]], 16, FALSE)</f>
        <v>#N/A</v>
      </c>
      <c r="S1149" s="11" t="e">
        <f>VLOOKUP($B1149, Team_Batting___Advanced[[Team]:[OPS]], 9, FALSE)</f>
        <v>#N/A</v>
      </c>
      <c r="T1149" s="11" t="e">
        <f>VLOOKUP($B1149, Team_Batting___Advanced[], 19, FALSE)</f>
        <v>#N/A</v>
      </c>
      <c r="U1149" s="11" t="e">
        <f>VLOOKUP($B1149, 'Team Per G'!$A$2:$G$31, 3, FALSE)</f>
        <v>#N/A</v>
      </c>
      <c r="V1149" s="11" t="e">
        <f>VLOOKUP($B1149, 'Team Per G'!$A$2:$G$31, 5, FALSE)</f>
        <v>#N/A</v>
      </c>
      <c r="W1149" s="11" t="e">
        <f>VLOOKUP($B1149, 'Team Per G'!$A$2:$G$31, 4, FALSE)</f>
        <v>#N/A</v>
      </c>
      <c r="X1149" s="11" t="e">
        <f>VLOOKUP($B1149, Team_Batting___Dashboard[], 22, FALSE)/$F1149</f>
        <v>#N/A</v>
      </c>
      <c r="Y1149" s="11" t="e">
        <f>VLOOKUP($B1149, 'FanGraphs - Team WAR Projected'!$B$2:$E$31, 4, FALSE)/162</f>
        <v>#N/A</v>
      </c>
      <c r="Z1149" s="11" t="e">
        <f t="shared" si="205"/>
        <v>#N/A</v>
      </c>
      <c r="AA1149" s="11" t="e">
        <f>VLOOKUP($B1149, FanGraphs_Standings[[Abbreviation]:[2024 Year to Date RS/G]], 6, FALSE)/$F1149</f>
        <v>#N/A</v>
      </c>
      <c r="AB1149" s="11" t="e">
        <f>VLOOKUP($B1149, FanGraphs_Standings[[Abbreviation]:[2024 Projected Full Season RDif]], 19, FALSE)/162</f>
        <v>#N/A</v>
      </c>
      <c r="AC1149" s="11" t="e">
        <f t="shared" si="214"/>
        <v>#N/A</v>
      </c>
      <c r="AD1149" s="11" t="e">
        <f>VLOOKUP($B1149, FanGraphs_Standings[[Abbreviation]:[2024 Projected Full Season RDif]], 5, FALSE)</f>
        <v>#N/A</v>
      </c>
      <c r="AE1149" s="11" t="e">
        <f>VLOOKUP($B1149, FanGraphs_Standings[[Abbreviation]:[2024 Projected Full Season W%]], 18, FALSE)</f>
        <v>#N/A</v>
      </c>
      <c r="AF1149" s="11" t="e">
        <f t="shared" si="206"/>
        <v>#N/A</v>
      </c>
      <c r="AG1149" s="11" t="e">
        <f>VLOOKUP($B1149, 'Home Field Adv'!$A$2:$I$31, 9, FALSE)</f>
        <v>#N/A</v>
      </c>
      <c r="AH1149" s="11" t="e">
        <f>VLOOKUP($C1149, FanGraphs_Standings[[Abbreviation]:[2024 Year to Date G]], 2, FALSE)</f>
        <v>#N/A</v>
      </c>
      <c r="AI1149" s="11" t="e">
        <f>_xlfn.IFNA(VLOOKUP($E1149, 'SP Per G'!$A$2:$D$1385, 3, FALSE), AO1149)</f>
        <v>#N/A</v>
      </c>
      <c r="AJ1149" s="11" t="e">
        <f>IF(AND(ISNA(VLOOKUP($E1149, 'SP Per G'!$A$2:$D$1385, 4, FALSE)), ISTEXT($E1149)), AI1149,IF(ISNA(VLOOKUP($E1149, 'SP Per G'!$A$2:$D$1385, 4, FALSE)), AO1149, VLOOKUP($E1149, 'SP Per G'!$A$2:$D$1385, 4, FALSE)))</f>
        <v>#N/A</v>
      </c>
      <c r="AK1149" s="11" t="e">
        <f t="shared" si="207"/>
        <v>#N/A</v>
      </c>
      <c r="AL1149" s="11" t="e">
        <f>_xlfn.IFNA(VLOOKUP($E1149, Individual_Pitching___Dashboard[], 18, FALSE), VLOOKUP($C1149,Team_Pitching___Advanced[[Team]:[SIERA]],16,FALSE))</f>
        <v>#N/A</v>
      </c>
      <c r="AM1149" s="11" t="e">
        <f>_xlfn.IFNA(VLOOKUP($E1149, Individual_Pitching___Dashboard[], 20, FALSE), VLOOKUP($C1149,Team_Pitching___Advanced[[Team]:[xFIP]],19,FALSE))</f>
        <v>#N/A</v>
      </c>
      <c r="AN1149" s="11" t="e">
        <f>_xlfn.IFNA(VLOOKUP($E1149,Individual_Pitching___Advanced[],21,FALSE),VLOOKUP($C1149,Team_Pitching___Advanced[[Team]:[SIERA]],20,FALSE))</f>
        <v>#N/A</v>
      </c>
      <c r="AO1149" s="11" t="e">
        <f>VLOOKUP($C1149, 'Team Per G'!$A$2:$G$31, 7, FALSE)</f>
        <v>#N/A</v>
      </c>
      <c r="AP1149" s="11" t="e">
        <f>VLOOKUP($C1149, 'FanGraphs - Team WAR Projected'!$B$2:$E$31, 3, FALSE)/162</f>
        <v>#N/A</v>
      </c>
      <c r="AQ1149" s="11" t="e">
        <f t="shared" si="208"/>
        <v>#N/A</v>
      </c>
      <c r="AR1149" s="11" t="e">
        <f>VLOOKUP($C1149, Team_Pitching___Advanced[[Team]:[xFIP]], 19,FALSE)</f>
        <v>#N/A</v>
      </c>
      <c r="AS1149" s="11" t="e">
        <f>VLOOKUP($C1149, Team_Pitching___Advanced[], 20, FALSE)</f>
        <v>#N/A</v>
      </c>
      <c r="AT1149" s="11" t="e">
        <f>VLOOKUP($C1149, Team_Batting___Dashboard[[Team]:[wOBA]], 16, FALSE)</f>
        <v>#N/A</v>
      </c>
      <c r="AU1149" s="11" t="e">
        <f>VLOOKUP($C1149, Team_Batting___Advanced[[Team]:[OPS]], 9, FALSE)</f>
        <v>#N/A</v>
      </c>
      <c r="AV1149" s="11" t="e">
        <f>VLOOKUP($C1149, Team_Batting___Advanced[], 19, FALSE)</f>
        <v>#N/A</v>
      </c>
      <c r="AW1149" s="11" t="e">
        <f>VLOOKUP($C1149, 'Team Per G'!$A$2:$G$31, 3, FALSE)</f>
        <v>#N/A</v>
      </c>
      <c r="AX1149" s="11" t="e">
        <f>VLOOKUP($C1149, 'Team Per G'!$A$2:$G$31, 5, FALSE)</f>
        <v>#N/A</v>
      </c>
      <c r="AY1149" s="11" t="e">
        <f>VLOOKUP($C1149, 'Team Per G'!$A$2:$G$31, 4, FALSE)</f>
        <v>#N/A</v>
      </c>
      <c r="AZ1149" s="11" t="e">
        <f>VLOOKUP($C1149, Team_Batting___Dashboard[], 22, FALSE)/$AH1149</f>
        <v>#N/A</v>
      </c>
      <c r="BA1149" s="11" t="e">
        <f>VLOOKUP($C1149, 'FanGraphs - Team WAR Projected'!$B$2:$E$31, 4, FALSE)/162</f>
        <v>#N/A</v>
      </c>
      <c r="BB1149" s="11" t="e">
        <f t="shared" si="209"/>
        <v>#N/A</v>
      </c>
      <c r="BC1149" s="11" t="e">
        <f>VLOOKUP($C1149, FanGraphs_Standings[[Abbreviation]:[2024 Year to Date RS/G]], 6, FALSE)/$AH1149</f>
        <v>#N/A</v>
      </c>
      <c r="BD1149" s="11" t="e">
        <f>VLOOKUP($C1149, FanGraphs_Standings[[Abbreviation]:[2024 Projected Full Season RDif]], 19, FALSE)/162</f>
        <v>#N/A</v>
      </c>
      <c r="BE1149" s="11" t="e">
        <f t="shared" si="210"/>
        <v>#N/A</v>
      </c>
      <c r="BF1149" s="11" t="e">
        <f>VLOOKUP($C1149, FanGraphs_Standings[[Abbreviation]:[2024 Projected Full Season RDif]], 5, FALSE)</f>
        <v>#N/A</v>
      </c>
      <c r="BG1149" s="11" t="e">
        <f>VLOOKUP($C1149, FanGraphs_Standings[[Abbreviation]:[2024 Projected Full Season W%]], 18, FALSE)</f>
        <v>#N/A</v>
      </c>
      <c r="BH1149" s="11" t="e">
        <f t="shared" si="211"/>
        <v>#N/A</v>
      </c>
      <c r="BI1149" s="11" t="e">
        <f>VLOOKUP($C1149, 'Home Field Adv'!$A$2:$K$31, 11, FALSE)</f>
        <v>#N/A</v>
      </c>
      <c r="BL1149" s="12" t="str">
        <f t="shared" si="212"/>
        <v/>
      </c>
      <c r="BM1149" s="12" t="str">
        <f t="shared" si="215"/>
        <v/>
      </c>
      <c r="BN1149" s="12" t="str">
        <f t="shared" si="213"/>
        <v/>
      </c>
    </row>
    <row r="1150" spans="6:66" x14ac:dyDescent="0.45">
      <c r="F1150" s="11" t="e">
        <f>VLOOKUP($B1150, FanGraphs_Standings[[Abbreviation]:[2024 Year to Date G]], 2, FALSE)</f>
        <v>#N/A</v>
      </c>
      <c r="G1150" s="11" t="e">
        <f>_xlfn.IFNA(VLOOKUP($D1150, 'SP Per G'!$A$2:$D$1385, 3, FALSE),M1150)</f>
        <v>#N/A</v>
      </c>
      <c r="H1150" s="11" t="e">
        <f>IF(AND(ISNA(VLOOKUP($D1150, 'SP Per G'!$A$2:$D$1385, 4, FALSE)), ISTEXT($D1150)), G1150,IF(ISNA(VLOOKUP($D1150, 'SP Per G'!$A$2:$D$1385, 4, FALSE)), M1150, VLOOKUP($D1150, 'SP Per G'!$A$2:$D$1385, 4, FALSE)))</f>
        <v>#N/A</v>
      </c>
      <c r="I1150" s="11" t="e">
        <f t="shared" si="203"/>
        <v>#N/A</v>
      </c>
      <c r="J1150" s="11" t="e">
        <f>_xlfn.IFNA(VLOOKUP($D1150,Individual_Pitching___Dashboard[],18,FALSE),VLOOKUP(B1150,Team_Pitching___Dashboard[[Team]:[ERA]],17,FALSE))</f>
        <v>#N/A</v>
      </c>
      <c r="K1150" s="11" t="e">
        <f>_xlfn.IFNA(VLOOKUP($D1150, Individual_Pitching___Dashboard[], 20, FALSE), VLOOKUP(B1150,Team_Pitching___Dashboard[[Team]:[xFIP]],20,FALSE))</f>
        <v>#N/A</v>
      </c>
      <c r="L1150" s="11" t="e">
        <f>_xlfn.IFNA(VLOOKUP($D1150, Individual_Pitching___Advanced[], 21,FALSE), VLOOKUP(B1150, Team_Pitching___Advanced[], 20, FALSE))</f>
        <v>#N/A</v>
      </c>
      <c r="M1150" s="11" t="e">
        <f>VLOOKUP($B1150, 'Team Per G'!$A$2:$G$31, 7, FALSE)</f>
        <v>#N/A</v>
      </c>
      <c r="N1150" s="11" t="e">
        <f>VLOOKUP($B1150, 'FanGraphs - Team WAR Projected'!$B$2:$E$31, 3, FALSE)/162</f>
        <v>#N/A</v>
      </c>
      <c r="O1150" s="11" t="e">
        <f t="shared" si="204"/>
        <v>#N/A</v>
      </c>
      <c r="P1150" s="11" t="e">
        <f>VLOOKUP($B1150, Team_Pitching___Advanced[[Team]:[xFIP]], 19,FALSE)</f>
        <v>#N/A</v>
      </c>
      <c r="Q1150" s="11" t="e">
        <f>VLOOKUP($B1150, Team_Pitching___Advanced[], 20, FALSE)</f>
        <v>#N/A</v>
      </c>
      <c r="R1150" s="11" t="e">
        <f>VLOOKUP($B1150, Team_Batting___Dashboard[[Team]:[wOBA]], 16, FALSE)</f>
        <v>#N/A</v>
      </c>
      <c r="S1150" s="11" t="e">
        <f>VLOOKUP($B1150, Team_Batting___Advanced[[Team]:[OPS]], 9, FALSE)</f>
        <v>#N/A</v>
      </c>
      <c r="T1150" s="11" t="e">
        <f>VLOOKUP($B1150, Team_Batting___Advanced[], 19, FALSE)</f>
        <v>#N/A</v>
      </c>
      <c r="U1150" s="11" t="e">
        <f>VLOOKUP($B1150, 'Team Per G'!$A$2:$G$31, 3, FALSE)</f>
        <v>#N/A</v>
      </c>
      <c r="V1150" s="11" t="e">
        <f>VLOOKUP($B1150, 'Team Per G'!$A$2:$G$31, 5, FALSE)</f>
        <v>#N/A</v>
      </c>
      <c r="W1150" s="11" t="e">
        <f>VLOOKUP($B1150, 'Team Per G'!$A$2:$G$31, 4, FALSE)</f>
        <v>#N/A</v>
      </c>
      <c r="X1150" s="11" t="e">
        <f>VLOOKUP($B1150, Team_Batting___Dashboard[], 22, FALSE)/$F1150</f>
        <v>#N/A</v>
      </c>
      <c r="Y1150" s="11" t="e">
        <f>VLOOKUP($B1150, 'FanGraphs - Team WAR Projected'!$B$2:$E$31, 4, FALSE)/162</f>
        <v>#N/A</v>
      </c>
      <c r="Z1150" s="11" t="e">
        <f t="shared" si="205"/>
        <v>#N/A</v>
      </c>
      <c r="AA1150" s="11" t="e">
        <f>VLOOKUP($B1150, FanGraphs_Standings[[Abbreviation]:[2024 Year to Date RS/G]], 6, FALSE)/$F1150</f>
        <v>#N/A</v>
      </c>
      <c r="AB1150" s="11" t="e">
        <f>VLOOKUP($B1150, FanGraphs_Standings[[Abbreviation]:[2024 Projected Full Season RDif]], 19, FALSE)/162</f>
        <v>#N/A</v>
      </c>
      <c r="AC1150" s="11" t="e">
        <f t="shared" si="214"/>
        <v>#N/A</v>
      </c>
      <c r="AD1150" s="11" t="e">
        <f>VLOOKUP($B1150, FanGraphs_Standings[[Abbreviation]:[2024 Projected Full Season RDif]], 5, FALSE)</f>
        <v>#N/A</v>
      </c>
      <c r="AE1150" s="11" t="e">
        <f>VLOOKUP($B1150, FanGraphs_Standings[[Abbreviation]:[2024 Projected Full Season W%]], 18, FALSE)</f>
        <v>#N/A</v>
      </c>
      <c r="AF1150" s="11" t="e">
        <f t="shared" si="206"/>
        <v>#N/A</v>
      </c>
      <c r="AG1150" s="11" t="e">
        <f>VLOOKUP($B1150, 'Home Field Adv'!$A$2:$I$31, 9, FALSE)</f>
        <v>#N/A</v>
      </c>
      <c r="AH1150" s="11" t="e">
        <f>VLOOKUP($C1150, FanGraphs_Standings[[Abbreviation]:[2024 Year to Date G]], 2, FALSE)</f>
        <v>#N/A</v>
      </c>
      <c r="AI1150" s="11" t="e">
        <f>_xlfn.IFNA(VLOOKUP($E1150, 'SP Per G'!$A$2:$D$1385, 3, FALSE), AO1150)</f>
        <v>#N/A</v>
      </c>
      <c r="AJ1150" s="11" t="e">
        <f>IF(AND(ISNA(VLOOKUP($E1150, 'SP Per G'!$A$2:$D$1385, 4, FALSE)), ISTEXT($E1150)), AI1150,IF(ISNA(VLOOKUP($E1150, 'SP Per G'!$A$2:$D$1385, 4, FALSE)), AO1150, VLOOKUP($E1150, 'SP Per G'!$A$2:$D$1385, 4, FALSE)))</f>
        <v>#N/A</v>
      </c>
      <c r="AK1150" s="11" t="e">
        <f t="shared" si="207"/>
        <v>#N/A</v>
      </c>
      <c r="AL1150" s="11" t="e">
        <f>_xlfn.IFNA(VLOOKUP($E1150, Individual_Pitching___Dashboard[], 18, FALSE), VLOOKUP($C1150,Team_Pitching___Advanced[[Team]:[SIERA]],16,FALSE))</f>
        <v>#N/A</v>
      </c>
      <c r="AM1150" s="11" t="e">
        <f>_xlfn.IFNA(VLOOKUP($E1150, Individual_Pitching___Dashboard[], 20, FALSE), VLOOKUP($C1150,Team_Pitching___Advanced[[Team]:[xFIP]],19,FALSE))</f>
        <v>#N/A</v>
      </c>
      <c r="AN1150" s="11" t="e">
        <f>_xlfn.IFNA(VLOOKUP($E1150,Individual_Pitching___Advanced[],21,FALSE),VLOOKUP($C1150,Team_Pitching___Advanced[[Team]:[SIERA]],20,FALSE))</f>
        <v>#N/A</v>
      </c>
      <c r="AO1150" s="11" t="e">
        <f>VLOOKUP($C1150, 'Team Per G'!$A$2:$G$31, 7, FALSE)</f>
        <v>#N/A</v>
      </c>
      <c r="AP1150" s="11" t="e">
        <f>VLOOKUP($C1150, 'FanGraphs - Team WAR Projected'!$B$2:$E$31, 3, FALSE)/162</f>
        <v>#N/A</v>
      </c>
      <c r="AQ1150" s="11" t="e">
        <f t="shared" si="208"/>
        <v>#N/A</v>
      </c>
      <c r="AR1150" s="11" t="e">
        <f>VLOOKUP($C1150, Team_Pitching___Advanced[[Team]:[xFIP]], 19,FALSE)</f>
        <v>#N/A</v>
      </c>
      <c r="AS1150" s="11" t="e">
        <f>VLOOKUP($C1150, Team_Pitching___Advanced[], 20, FALSE)</f>
        <v>#N/A</v>
      </c>
      <c r="AT1150" s="11" t="e">
        <f>VLOOKUP($C1150, Team_Batting___Dashboard[[Team]:[wOBA]], 16, FALSE)</f>
        <v>#N/A</v>
      </c>
      <c r="AU1150" s="11" t="e">
        <f>VLOOKUP($C1150, Team_Batting___Advanced[[Team]:[OPS]], 9, FALSE)</f>
        <v>#N/A</v>
      </c>
      <c r="AV1150" s="11" t="e">
        <f>VLOOKUP($C1150, Team_Batting___Advanced[], 19, FALSE)</f>
        <v>#N/A</v>
      </c>
      <c r="AW1150" s="11" t="e">
        <f>VLOOKUP($C1150, 'Team Per G'!$A$2:$G$31, 3, FALSE)</f>
        <v>#N/A</v>
      </c>
      <c r="AX1150" s="11" t="e">
        <f>VLOOKUP($C1150, 'Team Per G'!$A$2:$G$31, 5, FALSE)</f>
        <v>#N/A</v>
      </c>
      <c r="AY1150" s="11" t="e">
        <f>VLOOKUP($C1150, 'Team Per G'!$A$2:$G$31, 4, FALSE)</f>
        <v>#N/A</v>
      </c>
      <c r="AZ1150" s="11" t="e">
        <f>VLOOKUP($C1150, Team_Batting___Dashboard[], 22, FALSE)/$AH1150</f>
        <v>#N/A</v>
      </c>
      <c r="BA1150" s="11" t="e">
        <f>VLOOKUP($C1150, 'FanGraphs - Team WAR Projected'!$B$2:$E$31, 4, FALSE)/162</f>
        <v>#N/A</v>
      </c>
      <c r="BB1150" s="11" t="e">
        <f t="shared" si="209"/>
        <v>#N/A</v>
      </c>
      <c r="BC1150" s="11" t="e">
        <f>VLOOKUP($C1150, FanGraphs_Standings[[Abbreviation]:[2024 Year to Date RS/G]], 6, FALSE)/$AH1150</f>
        <v>#N/A</v>
      </c>
      <c r="BD1150" s="11" t="e">
        <f>VLOOKUP($C1150, FanGraphs_Standings[[Abbreviation]:[2024 Projected Full Season RDif]], 19, FALSE)/162</f>
        <v>#N/A</v>
      </c>
      <c r="BE1150" s="11" t="e">
        <f t="shared" si="210"/>
        <v>#N/A</v>
      </c>
      <c r="BF1150" s="11" t="e">
        <f>VLOOKUP($C1150, FanGraphs_Standings[[Abbreviation]:[2024 Projected Full Season RDif]], 5, FALSE)</f>
        <v>#N/A</v>
      </c>
      <c r="BG1150" s="11" t="e">
        <f>VLOOKUP($C1150, FanGraphs_Standings[[Abbreviation]:[2024 Projected Full Season W%]], 18, FALSE)</f>
        <v>#N/A</v>
      </c>
      <c r="BH1150" s="11" t="e">
        <f t="shared" si="211"/>
        <v>#N/A</v>
      </c>
      <c r="BI1150" s="11" t="e">
        <f>VLOOKUP($C1150, 'Home Field Adv'!$A$2:$K$31, 11, FALSE)</f>
        <v>#N/A</v>
      </c>
      <c r="BL1150" s="12" t="str">
        <f t="shared" si="212"/>
        <v/>
      </c>
      <c r="BM1150" s="12" t="str">
        <f t="shared" si="215"/>
        <v/>
      </c>
      <c r="BN1150" s="12" t="str">
        <f t="shared" si="213"/>
        <v/>
      </c>
    </row>
    <row r="1151" spans="6:66" x14ac:dyDescent="0.45">
      <c r="F1151" s="11" t="e">
        <f>VLOOKUP($B1151, FanGraphs_Standings[[Abbreviation]:[2024 Year to Date G]], 2, FALSE)</f>
        <v>#N/A</v>
      </c>
      <c r="G1151" s="11" t="e">
        <f>_xlfn.IFNA(VLOOKUP($D1151, 'SP Per G'!$A$2:$D$1385, 3, FALSE),M1151)</f>
        <v>#N/A</v>
      </c>
      <c r="H1151" s="11" t="e">
        <f>IF(AND(ISNA(VLOOKUP($D1151, 'SP Per G'!$A$2:$D$1385, 4, FALSE)), ISTEXT($D1151)), G1151,IF(ISNA(VLOOKUP($D1151, 'SP Per G'!$A$2:$D$1385, 4, FALSE)), M1151, VLOOKUP($D1151, 'SP Per G'!$A$2:$D$1385, 4, FALSE)))</f>
        <v>#N/A</v>
      </c>
      <c r="I1151" s="11" t="e">
        <f t="shared" si="203"/>
        <v>#N/A</v>
      </c>
      <c r="J1151" s="11" t="e">
        <f>_xlfn.IFNA(VLOOKUP($D1151,Individual_Pitching___Dashboard[],18,FALSE),VLOOKUP(B1151,Team_Pitching___Dashboard[[Team]:[ERA]],17,FALSE))</f>
        <v>#N/A</v>
      </c>
      <c r="K1151" s="11" t="e">
        <f>_xlfn.IFNA(VLOOKUP($D1151, Individual_Pitching___Dashboard[], 20, FALSE), VLOOKUP(B1151,Team_Pitching___Dashboard[[Team]:[xFIP]],20,FALSE))</f>
        <v>#N/A</v>
      </c>
      <c r="L1151" s="11" t="e">
        <f>_xlfn.IFNA(VLOOKUP($D1151, Individual_Pitching___Advanced[], 21,FALSE), VLOOKUP(B1151, Team_Pitching___Advanced[], 20, FALSE))</f>
        <v>#N/A</v>
      </c>
      <c r="M1151" s="11" t="e">
        <f>VLOOKUP($B1151, 'Team Per G'!$A$2:$G$31, 7, FALSE)</f>
        <v>#N/A</v>
      </c>
      <c r="N1151" s="11" t="e">
        <f>VLOOKUP($B1151, 'FanGraphs - Team WAR Projected'!$B$2:$E$31, 3, FALSE)/162</f>
        <v>#N/A</v>
      </c>
      <c r="O1151" s="11" t="e">
        <f t="shared" si="204"/>
        <v>#N/A</v>
      </c>
      <c r="P1151" s="11" t="e">
        <f>VLOOKUP($B1151, Team_Pitching___Advanced[[Team]:[xFIP]], 19,FALSE)</f>
        <v>#N/A</v>
      </c>
      <c r="Q1151" s="11" t="e">
        <f>VLOOKUP($B1151, Team_Pitching___Advanced[], 20, FALSE)</f>
        <v>#N/A</v>
      </c>
      <c r="R1151" s="11" t="e">
        <f>VLOOKUP($B1151, Team_Batting___Dashboard[[Team]:[wOBA]], 16, FALSE)</f>
        <v>#N/A</v>
      </c>
      <c r="S1151" s="11" t="e">
        <f>VLOOKUP($B1151, Team_Batting___Advanced[[Team]:[OPS]], 9, FALSE)</f>
        <v>#N/A</v>
      </c>
      <c r="T1151" s="11" t="e">
        <f>VLOOKUP($B1151, Team_Batting___Advanced[], 19, FALSE)</f>
        <v>#N/A</v>
      </c>
      <c r="U1151" s="11" t="e">
        <f>VLOOKUP($B1151, 'Team Per G'!$A$2:$G$31, 3, FALSE)</f>
        <v>#N/A</v>
      </c>
      <c r="V1151" s="11" t="e">
        <f>VLOOKUP($B1151, 'Team Per G'!$A$2:$G$31, 5, FALSE)</f>
        <v>#N/A</v>
      </c>
      <c r="W1151" s="11" t="e">
        <f>VLOOKUP($B1151, 'Team Per G'!$A$2:$G$31, 4, FALSE)</f>
        <v>#N/A</v>
      </c>
      <c r="X1151" s="11" t="e">
        <f>VLOOKUP($B1151, Team_Batting___Dashboard[], 22, FALSE)/$F1151</f>
        <v>#N/A</v>
      </c>
      <c r="Y1151" s="11" t="e">
        <f>VLOOKUP($B1151, 'FanGraphs - Team WAR Projected'!$B$2:$E$31, 4, FALSE)/162</f>
        <v>#N/A</v>
      </c>
      <c r="Z1151" s="11" t="e">
        <f t="shared" si="205"/>
        <v>#N/A</v>
      </c>
      <c r="AA1151" s="11" t="e">
        <f>VLOOKUP($B1151, FanGraphs_Standings[[Abbreviation]:[2024 Year to Date RS/G]], 6, FALSE)/$F1151</f>
        <v>#N/A</v>
      </c>
      <c r="AB1151" s="11" t="e">
        <f>VLOOKUP($B1151, FanGraphs_Standings[[Abbreviation]:[2024 Projected Full Season RDif]], 19, FALSE)/162</f>
        <v>#N/A</v>
      </c>
      <c r="AC1151" s="11" t="e">
        <f t="shared" si="214"/>
        <v>#N/A</v>
      </c>
      <c r="AD1151" s="11" t="e">
        <f>VLOOKUP($B1151, FanGraphs_Standings[[Abbreviation]:[2024 Projected Full Season RDif]], 5, FALSE)</f>
        <v>#N/A</v>
      </c>
      <c r="AE1151" s="11" t="e">
        <f>VLOOKUP($B1151, FanGraphs_Standings[[Abbreviation]:[2024 Projected Full Season W%]], 18, FALSE)</f>
        <v>#N/A</v>
      </c>
      <c r="AF1151" s="11" t="e">
        <f t="shared" si="206"/>
        <v>#N/A</v>
      </c>
      <c r="AG1151" s="11" t="e">
        <f>VLOOKUP($B1151, 'Home Field Adv'!$A$2:$I$31, 9, FALSE)</f>
        <v>#N/A</v>
      </c>
      <c r="AH1151" s="11" t="e">
        <f>VLOOKUP($C1151, FanGraphs_Standings[[Abbreviation]:[2024 Year to Date G]], 2, FALSE)</f>
        <v>#N/A</v>
      </c>
      <c r="AI1151" s="11" t="e">
        <f>_xlfn.IFNA(VLOOKUP($E1151, 'SP Per G'!$A$2:$D$1385, 3, FALSE), AO1151)</f>
        <v>#N/A</v>
      </c>
      <c r="AJ1151" s="11" t="e">
        <f>IF(AND(ISNA(VLOOKUP($E1151, 'SP Per G'!$A$2:$D$1385, 4, FALSE)), ISTEXT($E1151)), AI1151,IF(ISNA(VLOOKUP($E1151, 'SP Per G'!$A$2:$D$1385, 4, FALSE)), AO1151, VLOOKUP($E1151, 'SP Per G'!$A$2:$D$1385, 4, FALSE)))</f>
        <v>#N/A</v>
      </c>
      <c r="AK1151" s="11" t="e">
        <f t="shared" si="207"/>
        <v>#N/A</v>
      </c>
      <c r="AL1151" s="11" t="e">
        <f>_xlfn.IFNA(VLOOKUP($E1151, Individual_Pitching___Dashboard[], 18, FALSE), VLOOKUP($C1151,Team_Pitching___Advanced[[Team]:[SIERA]],16,FALSE))</f>
        <v>#N/A</v>
      </c>
      <c r="AM1151" s="11" t="e">
        <f>_xlfn.IFNA(VLOOKUP($E1151, Individual_Pitching___Dashboard[], 20, FALSE), VLOOKUP($C1151,Team_Pitching___Advanced[[Team]:[xFIP]],19,FALSE))</f>
        <v>#N/A</v>
      </c>
      <c r="AN1151" s="11" t="e">
        <f>_xlfn.IFNA(VLOOKUP($E1151,Individual_Pitching___Advanced[],21,FALSE),VLOOKUP($C1151,Team_Pitching___Advanced[[Team]:[SIERA]],20,FALSE))</f>
        <v>#N/A</v>
      </c>
      <c r="AO1151" s="11" t="e">
        <f>VLOOKUP($C1151, 'Team Per G'!$A$2:$G$31, 7, FALSE)</f>
        <v>#N/A</v>
      </c>
      <c r="AP1151" s="11" t="e">
        <f>VLOOKUP($C1151, 'FanGraphs - Team WAR Projected'!$B$2:$E$31, 3, FALSE)/162</f>
        <v>#N/A</v>
      </c>
      <c r="AQ1151" s="11" t="e">
        <f t="shared" si="208"/>
        <v>#N/A</v>
      </c>
      <c r="AR1151" s="11" t="e">
        <f>VLOOKUP($C1151, Team_Pitching___Advanced[[Team]:[xFIP]], 19,FALSE)</f>
        <v>#N/A</v>
      </c>
      <c r="AS1151" s="11" t="e">
        <f>VLOOKUP($C1151, Team_Pitching___Advanced[], 20, FALSE)</f>
        <v>#N/A</v>
      </c>
      <c r="AT1151" s="11" t="e">
        <f>VLOOKUP($C1151, Team_Batting___Dashboard[[Team]:[wOBA]], 16, FALSE)</f>
        <v>#N/A</v>
      </c>
      <c r="AU1151" s="11" t="e">
        <f>VLOOKUP($C1151, Team_Batting___Advanced[[Team]:[OPS]], 9, FALSE)</f>
        <v>#N/A</v>
      </c>
      <c r="AV1151" s="11" t="e">
        <f>VLOOKUP($C1151, Team_Batting___Advanced[], 19, FALSE)</f>
        <v>#N/A</v>
      </c>
      <c r="AW1151" s="11" t="e">
        <f>VLOOKUP($C1151, 'Team Per G'!$A$2:$G$31, 3, FALSE)</f>
        <v>#N/A</v>
      </c>
      <c r="AX1151" s="11" t="e">
        <f>VLOOKUP($C1151, 'Team Per G'!$A$2:$G$31, 5, FALSE)</f>
        <v>#N/A</v>
      </c>
      <c r="AY1151" s="11" t="e">
        <f>VLOOKUP($C1151, 'Team Per G'!$A$2:$G$31, 4, FALSE)</f>
        <v>#N/A</v>
      </c>
      <c r="AZ1151" s="11" t="e">
        <f>VLOOKUP($C1151, Team_Batting___Dashboard[], 22, FALSE)/$AH1151</f>
        <v>#N/A</v>
      </c>
      <c r="BA1151" s="11" t="e">
        <f>VLOOKUP($C1151, 'FanGraphs - Team WAR Projected'!$B$2:$E$31, 4, FALSE)/162</f>
        <v>#N/A</v>
      </c>
      <c r="BB1151" s="11" t="e">
        <f t="shared" si="209"/>
        <v>#N/A</v>
      </c>
      <c r="BC1151" s="11" t="e">
        <f>VLOOKUP($C1151, FanGraphs_Standings[[Abbreviation]:[2024 Year to Date RS/G]], 6, FALSE)/$AH1151</f>
        <v>#N/A</v>
      </c>
      <c r="BD1151" s="11" t="e">
        <f>VLOOKUP($C1151, FanGraphs_Standings[[Abbreviation]:[2024 Projected Full Season RDif]], 19, FALSE)/162</f>
        <v>#N/A</v>
      </c>
      <c r="BE1151" s="11" t="e">
        <f t="shared" si="210"/>
        <v>#N/A</v>
      </c>
      <c r="BF1151" s="11" t="e">
        <f>VLOOKUP($C1151, FanGraphs_Standings[[Abbreviation]:[2024 Projected Full Season RDif]], 5, FALSE)</f>
        <v>#N/A</v>
      </c>
      <c r="BG1151" s="11" t="e">
        <f>VLOOKUP($C1151, FanGraphs_Standings[[Abbreviation]:[2024 Projected Full Season W%]], 18, FALSE)</f>
        <v>#N/A</v>
      </c>
      <c r="BH1151" s="11" t="e">
        <f t="shared" si="211"/>
        <v>#N/A</v>
      </c>
      <c r="BI1151" s="11" t="e">
        <f>VLOOKUP($C1151, 'Home Field Adv'!$A$2:$K$31, 11, FALSE)</f>
        <v>#N/A</v>
      </c>
      <c r="BL1151" s="12" t="str">
        <f t="shared" si="212"/>
        <v/>
      </c>
      <c r="BM1151" s="12" t="str">
        <f t="shared" si="215"/>
        <v/>
      </c>
      <c r="BN1151" s="12" t="str">
        <f t="shared" si="213"/>
        <v/>
      </c>
    </row>
    <row r="1152" spans="6:66" x14ac:dyDescent="0.45">
      <c r="F1152" s="11" t="e">
        <f>VLOOKUP($B1152, FanGraphs_Standings[[Abbreviation]:[2024 Year to Date G]], 2, FALSE)</f>
        <v>#N/A</v>
      </c>
      <c r="G1152" s="11" t="e">
        <f>_xlfn.IFNA(VLOOKUP($D1152, 'SP Per G'!$A$2:$D$1385, 3, FALSE),M1152)</f>
        <v>#N/A</v>
      </c>
      <c r="H1152" s="11" t="e">
        <f>IF(AND(ISNA(VLOOKUP($D1152, 'SP Per G'!$A$2:$D$1385, 4, FALSE)), ISTEXT($D1152)), G1152,IF(ISNA(VLOOKUP($D1152, 'SP Per G'!$A$2:$D$1385, 4, FALSE)), M1152, VLOOKUP($D1152, 'SP Per G'!$A$2:$D$1385, 4, FALSE)))</f>
        <v>#N/A</v>
      </c>
      <c r="I1152" s="11" t="e">
        <f t="shared" si="203"/>
        <v>#N/A</v>
      </c>
      <c r="J1152" s="11" t="e">
        <f>_xlfn.IFNA(VLOOKUP($D1152,Individual_Pitching___Dashboard[],18,FALSE),VLOOKUP(B1152,Team_Pitching___Dashboard[[Team]:[ERA]],17,FALSE))</f>
        <v>#N/A</v>
      </c>
      <c r="K1152" s="11" t="e">
        <f>_xlfn.IFNA(VLOOKUP($D1152, Individual_Pitching___Dashboard[], 20, FALSE), VLOOKUP(B1152,Team_Pitching___Dashboard[[Team]:[xFIP]],20,FALSE))</f>
        <v>#N/A</v>
      </c>
      <c r="L1152" s="11" t="e">
        <f>_xlfn.IFNA(VLOOKUP($D1152, Individual_Pitching___Advanced[], 21,FALSE), VLOOKUP(B1152, Team_Pitching___Advanced[], 20, FALSE))</f>
        <v>#N/A</v>
      </c>
      <c r="M1152" s="11" t="e">
        <f>VLOOKUP($B1152, 'Team Per G'!$A$2:$G$31, 7, FALSE)</f>
        <v>#N/A</v>
      </c>
      <c r="N1152" s="11" t="e">
        <f>VLOOKUP($B1152, 'FanGraphs - Team WAR Projected'!$B$2:$E$31, 3, FALSE)/162</f>
        <v>#N/A</v>
      </c>
      <c r="O1152" s="11" t="e">
        <f t="shared" si="204"/>
        <v>#N/A</v>
      </c>
      <c r="P1152" s="11" t="e">
        <f>VLOOKUP($B1152, Team_Pitching___Advanced[[Team]:[xFIP]], 19,FALSE)</f>
        <v>#N/A</v>
      </c>
      <c r="Q1152" s="11" t="e">
        <f>VLOOKUP($B1152, Team_Pitching___Advanced[], 20, FALSE)</f>
        <v>#N/A</v>
      </c>
      <c r="R1152" s="11" t="e">
        <f>VLOOKUP($B1152, Team_Batting___Dashboard[[Team]:[wOBA]], 16, FALSE)</f>
        <v>#N/A</v>
      </c>
      <c r="S1152" s="11" t="e">
        <f>VLOOKUP($B1152, Team_Batting___Advanced[[Team]:[OPS]], 9, FALSE)</f>
        <v>#N/A</v>
      </c>
      <c r="T1152" s="11" t="e">
        <f>VLOOKUP($B1152, Team_Batting___Advanced[], 19, FALSE)</f>
        <v>#N/A</v>
      </c>
      <c r="U1152" s="11" t="e">
        <f>VLOOKUP($B1152, 'Team Per G'!$A$2:$G$31, 3, FALSE)</f>
        <v>#N/A</v>
      </c>
      <c r="V1152" s="11" t="e">
        <f>VLOOKUP($B1152, 'Team Per G'!$A$2:$G$31, 5, FALSE)</f>
        <v>#N/A</v>
      </c>
      <c r="W1152" s="11" t="e">
        <f>VLOOKUP($B1152, 'Team Per G'!$A$2:$G$31, 4, FALSE)</f>
        <v>#N/A</v>
      </c>
      <c r="X1152" s="11" t="e">
        <f>VLOOKUP($B1152, Team_Batting___Dashboard[], 22, FALSE)/$F1152</f>
        <v>#N/A</v>
      </c>
      <c r="Y1152" s="11" t="e">
        <f>VLOOKUP($B1152, 'FanGraphs - Team WAR Projected'!$B$2:$E$31, 4, FALSE)/162</f>
        <v>#N/A</v>
      </c>
      <c r="Z1152" s="11" t="e">
        <f t="shared" si="205"/>
        <v>#N/A</v>
      </c>
      <c r="AA1152" s="11" t="e">
        <f>VLOOKUP($B1152, FanGraphs_Standings[[Abbreviation]:[2024 Year to Date RS/G]], 6, FALSE)/$F1152</f>
        <v>#N/A</v>
      </c>
      <c r="AB1152" s="11" t="e">
        <f>VLOOKUP($B1152, FanGraphs_Standings[[Abbreviation]:[2024 Projected Full Season RDif]], 19, FALSE)/162</f>
        <v>#N/A</v>
      </c>
      <c r="AC1152" s="11" t="e">
        <f t="shared" si="214"/>
        <v>#N/A</v>
      </c>
      <c r="AD1152" s="11" t="e">
        <f>VLOOKUP($B1152, FanGraphs_Standings[[Abbreviation]:[2024 Projected Full Season RDif]], 5, FALSE)</f>
        <v>#N/A</v>
      </c>
      <c r="AE1152" s="11" t="e">
        <f>VLOOKUP($B1152, FanGraphs_Standings[[Abbreviation]:[2024 Projected Full Season W%]], 18, FALSE)</f>
        <v>#N/A</v>
      </c>
      <c r="AF1152" s="11" t="e">
        <f t="shared" si="206"/>
        <v>#N/A</v>
      </c>
      <c r="AG1152" s="11" t="e">
        <f>VLOOKUP($B1152, 'Home Field Adv'!$A$2:$I$31, 9, FALSE)</f>
        <v>#N/A</v>
      </c>
      <c r="AH1152" s="11" t="e">
        <f>VLOOKUP($C1152, FanGraphs_Standings[[Abbreviation]:[2024 Year to Date G]], 2, FALSE)</f>
        <v>#N/A</v>
      </c>
      <c r="AI1152" s="11" t="e">
        <f>_xlfn.IFNA(VLOOKUP($E1152, 'SP Per G'!$A$2:$D$1385, 3, FALSE), AO1152)</f>
        <v>#N/A</v>
      </c>
      <c r="AJ1152" s="11" t="e">
        <f>IF(AND(ISNA(VLOOKUP($E1152, 'SP Per G'!$A$2:$D$1385, 4, FALSE)), ISTEXT($E1152)), AI1152,IF(ISNA(VLOOKUP($E1152, 'SP Per G'!$A$2:$D$1385, 4, FALSE)), AO1152, VLOOKUP($E1152, 'SP Per G'!$A$2:$D$1385, 4, FALSE)))</f>
        <v>#N/A</v>
      </c>
      <c r="AK1152" s="11" t="e">
        <f t="shared" si="207"/>
        <v>#N/A</v>
      </c>
      <c r="AL1152" s="11" t="e">
        <f>_xlfn.IFNA(VLOOKUP($E1152, Individual_Pitching___Dashboard[], 18, FALSE), VLOOKUP($C1152,Team_Pitching___Advanced[[Team]:[SIERA]],16,FALSE))</f>
        <v>#N/A</v>
      </c>
      <c r="AM1152" s="11" t="e">
        <f>_xlfn.IFNA(VLOOKUP($E1152, Individual_Pitching___Dashboard[], 20, FALSE), VLOOKUP($C1152,Team_Pitching___Advanced[[Team]:[xFIP]],19,FALSE))</f>
        <v>#N/A</v>
      </c>
      <c r="AN1152" s="11" t="e">
        <f>_xlfn.IFNA(VLOOKUP($E1152,Individual_Pitching___Advanced[],21,FALSE),VLOOKUP($C1152,Team_Pitching___Advanced[[Team]:[SIERA]],20,FALSE))</f>
        <v>#N/A</v>
      </c>
      <c r="AO1152" s="11" t="e">
        <f>VLOOKUP($C1152, 'Team Per G'!$A$2:$G$31, 7, FALSE)</f>
        <v>#N/A</v>
      </c>
      <c r="AP1152" s="11" t="e">
        <f>VLOOKUP($C1152, 'FanGraphs - Team WAR Projected'!$B$2:$E$31, 3, FALSE)/162</f>
        <v>#N/A</v>
      </c>
      <c r="AQ1152" s="11" t="e">
        <f t="shared" si="208"/>
        <v>#N/A</v>
      </c>
      <c r="AR1152" s="11" t="e">
        <f>VLOOKUP($C1152, Team_Pitching___Advanced[[Team]:[xFIP]], 19,FALSE)</f>
        <v>#N/A</v>
      </c>
      <c r="AS1152" s="11" t="e">
        <f>VLOOKUP($C1152, Team_Pitching___Advanced[], 20, FALSE)</f>
        <v>#N/A</v>
      </c>
      <c r="AT1152" s="11" t="e">
        <f>VLOOKUP($C1152, Team_Batting___Dashboard[[Team]:[wOBA]], 16, FALSE)</f>
        <v>#N/A</v>
      </c>
      <c r="AU1152" s="11" t="e">
        <f>VLOOKUP($C1152, Team_Batting___Advanced[[Team]:[OPS]], 9, FALSE)</f>
        <v>#N/A</v>
      </c>
      <c r="AV1152" s="11" t="e">
        <f>VLOOKUP($C1152, Team_Batting___Advanced[], 19, FALSE)</f>
        <v>#N/A</v>
      </c>
      <c r="AW1152" s="11" t="e">
        <f>VLOOKUP($C1152, 'Team Per G'!$A$2:$G$31, 3, FALSE)</f>
        <v>#N/A</v>
      </c>
      <c r="AX1152" s="11" t="e">
        <f>VLOOKUP($C1152, 'Team Per G'!$A$2:$G$31, 5, FALSE)</f>
        <v>#N/A</v>
      </c>
      <c r="AY1152" s="11" t="e">
        <f>VLOOKUP($C1152, 'Team Per G'!$A$2:$G$31, 4, FALSE)</f>
        <v>#N/A</v>
      </c>
      <c r="AZ1152" s="11" t="e">
        <f>VLOOKUP($C1152, Team_Batting___Dashboard[], 22, FALSE)/$AH1152</f>
        <v>#N/A</v>
      </c>
      <c r="BA1152" s="11" t="e">
        <f>VLOOKUP($C1152, 'FanGraphs - Team WAR Projected'!$B$2:$E$31, 4, FALSE)/162</f>
        <v>#N/A</v>
      </c>
      <c r="BB1152" s="11" t="e">
        <f t="shared" si="209"/>
        <v>#N/A</v>
      </c>
      <c r="BC1152" s="11" t="e">
        <f>VLOOKUP($C1152, FanGraphs_Standings[[Abbreviation]:[2024 Year to Date RS/G]], 6, FALSE)/$AH1152</f>
        <v>#N/A</v>
      </c>
      <c r="BD1152" s="11" t="e">
        <f>VLOOKUP($C1152, FanGraphs_Standings[[Abbreviation]:[2024 Projected Full Season RDif]], 19, FALSE)/162</f>
        <v>#N/A</v>
      </c>
      <c r="BE1152" s="11" t="e">
        <f t="shared" si="210"/>
        <v>#N/A</v>
      </c>
      <c r="BF1152" s="11" t="e">
        <f>VLOOKUP($C1152, FanGraphs_Standings[[Abbreviation]:[2024 Projected Full Season RDif]], 5, FALSE)</f>
        <v>#N/A</v>
      </c>
      <c r="BG1152" s="11" t="e">
        <f>VLOOKUP($C1152, FanGraphs_Standings[[Abbreviation]:[2024 Projected Full Season W%]], 18, FALSE)</f>
        <v>#N/A</v>
      </c>
      <c r="BH1152" s="11" t="e">
        <f t="shared" si="211"/>
        <v>#N/A</v>
      </c>
      <c r="BI1152" s="11" t="e">
        <f>VLOOKUP($C1152, 'Home Field Adv'!$A$2:$K$31, 11, FALSE)</f>
        <v>#N/A</v>
      </c>
      <c r="BL1152" s="12" t="str">
        <f t="shared" si="212"/>
        <v/>
      </c>
      <c r="BM1152" s="12" t="str">
        <f t="shared" si="215"/>
        <v/>
      </c>
      <c r="BN1152" s="12" t="str">
        <f t="shared" si="213"/>
        <v/>
      </c>
    </row>
    <row r="1153" spans="6:66" x14ac:dyDescent="0.45">
      <c r="F1153" s="11" t="e">
        <f>VLOOKUP($B1153, FanGraphs_Standings[[Abbreviation]:[2024 Year to Date G]], 2, FALSE)</f>
        <v>#N/A</v>
      </c>
      <c r="G1153" s="11" t="e">
        <f>_xlfn.IFNA(VLOOKUP($D1153, 'SP Per G'!$A$2:$D$1385, 3, FALSE),M1153)</f>
        <v>#N/A</v>
      </c>
      <c r="H1153" s="11" t="e">
        <f>IF(AND(ISNA(VLOOKUP($D1153, 'SP Per G'!$A$2:$D$1385, 4, FALSE)), ISTEXT($D1153)), G1153,IF(ISNA(VLOOKUP($D1153, 'SP Per G'!$A$2:$D$1385, 4, FALSE)), M1153, VLOOKUP($D1153, 'SP Per G'!$A$2:$D$1385, 4, FALSE)))</f>
        <v>#N/A</v>
      </c>
      <c r="I1153" s="11" t="e">
        <f t="shared" si="203"/>
        <v>#N/A</v>
      </c>
      <c r="J1153" s="11" t="e">
        <f>_xlfn.IFNA(VLOOKUP($D1153,Individual_Pitching___Dashboard[],18,FALSE),VLOOKUP(B1153,Team_Pitching___Dashboard[[Team]:[ERA]],17,FALSE))</f>
        <v>#N/A</v>
      </c>
      <c r="K1153" s="11" t="e">
        <f>_xlfn.IFNA(VLOOKUP($D1153, Individual_Pitching___Dashboard[], 20, FALSE), VLOOKUP(B1153,Team_Pitching___Dashboard[[Team]:[xFIP]],20,FALSE))</f>
        <v>#N/A</v>
      </c>
      <c r="L1153" s="11" t="e">
        <f>_xlfn.IFNA(VLOOKUP($D1153, Individual_Pitching___Advanced[], 21,FALSE), VLOOKUP(B1153, Team_Pitching___Advanced[], 20, FALSE))</f>
        <v>#N/A</v>
      </c>
      <c r="M1153" s="11" t="e">
        <f>VLOOKUP($B1153, 'Team Per G'!$A$2:$G$31, 7, FALSE)</f>
        <v>#N/A</v>
      </c>
      <c r="N1153" s="11" t="e">
        <f>VLOOKUP($B1153, 'FanGraphs - Team WAR Projected'!$B$2:$E$31, 3, FALSE)/162</f>
        <v>#N/A</v>
      </c>
      <c r="O1153" s="11" t="e">
        <f t="shared" si="204"/>
        <v>#N/A</v>
      </c>
      <c r="P1153" s="11" t="e">
        <f>VLOOKUP($B1153, Team_Pitching___Advanced[[Team]:[xFIP]], 19,FALSE)</f>
        <v>#N/A</v>
      </c>
      <c r="Q1153" s="11" t="e">
        <f>VLOOKUP($B1153, Team_Pitching___Advanced[], 20, FALSE)</f>
        <v>#N/A</v>
      </c>
      <c r="R1153" s="11" t="e">
        <f>VLOOKUP($B1153, Team_Batting___Dashboard[[Team]:[wOBA]], 16, FALSE)</f>
        <v>#N/A</v>
      </c>
      <c r="S1153" s="11" t="e">
        <f>VLOOKUP($B1153, Team_Batting___Advanced[[Team]:[OPS]], 9, FALSE)</f>
        <v>#N/A</v>
      </c>
      <c r="T1153" s="11" t="e">
        <f>VLOOKUP($B1153, Team_Batting___Advanced[], 19, FALSE)</f>
        <v>#N/A</v>
      </c>
      <c r="U1153" s="11" t="e">
        <f>VLOOKUP($B1153, 'Team Per G'!$A$2:$G$31, 3, FALSE)</f>
        <v>#N/A</v>
      </c>
      <c r="V1153" s="11" t="e">
        <f>VLOOKUP($B1153, 'Team Per G'!$A$2:$G$31, 5, FALSE)</f>
        <v>#N/A</v>
      </c>
      <c r="W1153" s="11" t="e">
        <f>VLOOKUP($B1153, 'Team Per G'!$A$2:$G$31, 4, FALSE)</f>
        <v>#N/A</v>
      </c>
      <c r="X1153" s="11" t="e">
        <f>VLOOKUP($B1153, Team_Batting___Dashboard[], 22, FALSE)/$F1153</f>
        <v>#N/A</v>
      </c>
      <c r="Y1153" s="11" t="e">
        <f>VLOOKUP($B1153, 'FanGraphs - Team WAR Projected'!$B$2:$E$31, 4, FALSE)/162</f>
        <v>#N/A</v>
      </c>
      <c r="Z1153" s="11" t="e">
        <f t="shared" si="205"/>
        <v>#N/A</v>
      </c>
      <c r="AA1153" s="11" t="e">
        <f>VLOOKUP($B1153, FanGraphs_Standings[[Abbreviation]:[2024 Year to Date RS/G]], 6, FALSE)/$F1153</f>
        <v>#N/A</v>
      </c>
      <c r="AB1153" s="11" t="e">
        <f>VLOOKUP($B1153, FanGraphs_Standings[[Abbreviation]:[2024 Projected Full Season RDif]], 19, FALSE)/162</f>
        <v>#N/A</v>
      </c>
      <c r="AC1153" s="11" t="e">
        <f t="shared" si="214"/>
        <v>#N/A</v>
      </c>
      <c r="AD1153" s="11" t="e">
        <f>VLOOKUP($B1153, FanGraphs_Standings[[Abbreviation]:[2024 Projected Full Season RDif]], 5, FALSE)</f>
        <v>#N/A</v>
      </c>
      <c r="AE1153" s="11" t="e">
        <f>VLOOKUP($B1153, FanGraphs_Standings[[Abbreviation]:[2024 Projected Full Season W%]], 18, FALSE)</f>
        <v>#N/A</v>
      </c>
      <c r="AF1153" s="11" t="e">
        <f t="shared" si="206"/>
        <v>#N/A</v>
      </c>
      <c r="AG1153" s="11" t="e">
        <f>VLOOKUP($B1153, 'Home Field Adv'!$A$2:$I$31, 9, FALSE)</f>
        <v>#N/A</v>
      </c>
      <c r="AH1153" s="11" t="e">
        <f>VLOOKUP($C1153, FanGraphs_Standings[[Abbreviation]:[2024 Year to Date G]], 2, FALSE)</f>
        <v>#N/A</v>
      </c>
      <c r="AI1153" s="11" t="e">
        <f>_xlfn.IFNA(VLOOKUP($E1153, 'SP Per G'!$A$2:$D$1385, 3, FALSE), AO1153)</f>
        <v>#N/A</v>
      </c>
      <c r="AJ1153" s="11" t="e">
        <f>IF(AND(ISNA(VLOOKUP($E1153, 'SP Per G'!$A$2:$D$1385, 4, FALSE)), ISTEXT($E1153)), AI1153,IF(ISNA(VLOOKUP($E1153, 'SP Per G'!$A$2:$D$1385, 4, FALSE)), AO1153, VLOOKUP($E1153, 'SP Per G'!$A$2:$D$1385, 4, FALSE)))</f>
        <v>#N/A</v>
      </c>
      <c r="AK1153" s="11" t="e">
        <f t="shared" si="207"/>
        <v>#N/A</v>
      </c>
      <c r="AL1153" s="11" t="e">
        <f>_xlfn.IFNA(VLOOKUP($E1153, Individual_Pitching___Dashboard[], 18, FALSE), VLOOKUP($C1153,Team_Pitching___Advanced[[Team]:[SIERA]],16,FALSE))</f>
        <v>#N/A</v>
      </c>
      <c r="AM1153" s="11" t="e">
        <f>_xlfn.IFNA(VLOOKUP($E1153, Individual_Pitching___Dashboard[], 20, FALSE), VLOOKUP($C1153,Team_Pitching___Advanced[[Team]:[xFIP]],19,FALSE))</f>
        <v>#N/A</v>
      </c>
      <c r="AN1153" s="11" t="e">
        <f>_xlfn.IFNA(VLOOKUP($E1153,Individual_Pitching___Advanced[],21,FALSE),VLOOKUP($C1153,Team_Pitching___Advanced[[Team]:[SIERA]],20,FALSE))</f>
        <v>#N/A</v>
      </c>
      <c r="AO1153" s="11" t="e">
        <f>VLOOKUP($C1153, 'Team Per G'!$A$2:$G$31, 7, FALSE)</f>
        <v>#N/A</v>
      </c>
      <c r="AP1153" s="11" t="e">
        <f>VLOOKUP($C1153, 'FanGraphs - Team WAR Projected'!$B$2:$E$31, 3, FALSE)/162</f>
        <v>#N/A</v>
      </c>
      <c r="AQ1153" s="11" t="e">
        <f t="shared" si="208"/>
        <v>#N/A</v>
      </c>
      <c r="AR1153" s="11" t="e">
        <f>VLOOKUP($C1153, Team_Pitching___Advanced[[Team]:[xFIP]], 19,FALSE)</f>
        <v>#N/A</v>
      </c>
      <c r="AS1153" s="11" t="e">
        <f>VLOOKUP($C1153, Team_Pitching___Advanced[], 20, FALSE)</f>
        <v>#N/A</v>
      </c>
      <c r="AT1153" s="11" t="e">
        <f>VLOOKUP($C1153, Team_Batting___Dashboard[[Team]:[wOBA]], 16, FALSE)</f>
        <v>#N/A</v>
      </c>
      <c r="AU1153" s="11" t="e">
        <f>VLOOKUP($C1153, Team_Batting___Advanced[[Team]:[OPS]], 9, FALSE)</f>
        <v>#N/A</v>
      </c>
      <c r="AV1153" s="11" t="e">
        <f>VLOOKUP($C1153, Team_Batting___Advanced[], 19, FALSE)</f>
        <v>#N/A</v>
      </c>
      <c r="AW1153" s="11" t="e">
        <f>VLOOKUP($C1153, 'Team Per G'!$A$2:$G$31, 3, FALSE)</f>
        <v>#N/A</v>
      </c>
      <c r="AX1153" s="11" t="e">
        <f>VLOOKUP($C1153, 'Team Per G'!$A$2:$G$31, 5, FALSE)</f>
        <v>#N/A</v>
      </c>
      <c r="AY1153" s="11" t="e">
        <f>VLOOKUP($C1153, 'Team Per G'!$A$2:$G$31, 4, FALSE)</f>
        <v>#N/A</v>
      </c>
      <c r="AZ1153" s="11" t="e">
        <f>VLOOKUP($C1153, Team_Batting___Dashboard[], 22, FALSE)/$AH1153</f>
        <v>#N/A</v>
      </c>
      <c r="BA1153" s="11" t="e">
        <f>VLOOKUP($C1153, 'FanGraphs - Team WAR Projected'!$B$2:$E$31, 4, FALSE)/162</f>
        <v>#N/A</v>
      </c>
      <c r="BB1153" s="11" t="e">
        <f t="shared" si="209"/>
        <v>#N/A</v>
      </c>
      <c r="BC1153" s="11" t="e">
        <f>VLOOKUP($C1153, FanGraphs_Standings[[Abbreviation]:[2024 Year to Date RS/G]], 6, FALSE)/$AH1153</f>
        <v>#N/A</v>
      </c>
      <c r="BD1153" s="11" t="e">
        <f>VLOOKUP($C1153, FanGraphs_Standings[[Abbreviation]:[2024 Projected Full Season RDif]], 19, FALSE)/162</f>
        <v>#N/A</v>
      </c>
      <c r="BE1153" s="11" t="e">
        <f t="shared" si="210"/>
        <v>#N/A</v>
      </c>
      <c r="BF1153" s="11" t="e">
        <f>VLOOKUP($C1153, FanGraphs_Standings[[Abbreviation]:[2024 Projected Full Season RDif]], 5, FALSE)</f>
        <v>#N/A</v>
      </c>
      <c r="BG1153" s="11" t="e">
        <f>VLOOKUP($C1153, FanGraphs_Standings[[Abbreviation]:[2024 Projected Full Season W%]], 18, FALSE)</f>
        <v>#N/A</v>
      </c>
      <c r="BH1153" s="11" t="e">
        <f t="shared" si="211"/>
        <v>#N/A</v>
      </c>
      <c r="BI1153" s="11" t="e">
        <f>VLOOKUP($C1153, 'Home Field Adv'!$A$2:$K$31, 11, FALSE)</f>
        <v>#N/A</v>
      </c>
      <c r="BL1153" s="12" t="str">
        <f t="shared" si="212"/>
        <v/>
      </c>
      <c r="BM1153" s="12" t="str">
        <f t="shared" si="215"/>
        <v/>
      </c>
      <c r="BN1153" s="12" t="str">
        <f t="shared" si="213"/>
        <v/>
      </c>
    </row>
    <row r="1154" spans="6:66" x14ac:dyDescent="0.45">
      <c r="F1154" s="11" t="e">
        <f>VLOOKUP($B1154, FanGraphs_Standings[[Abbreviation]:[2024 Year to Date G]], 2, FALSE)</f>
        <v>#N/A</v>
      </c>
      <c r="G1154" s="11" t="e">
        <f>_xlfn.IFNA(VLOOKUP($D1154, 'SP Per G'!$A$2:$D$1385, 3, FALSE),M1154)</f>
        <v>#N/A</v>
      </c>
      <c r="H1154" s="11" t="e">
        <f>IF(AND(ISNA(VLOOKUP($D1154, 'SP Per G'!$A$2:$D$1385, 4, FALSE)), ISTEXT($D1154)), G1154,IF(ISNA(VLOOKUP($D1154, 'SP Per G'!$A$2:$D$1385, 4, FALSE)), M1154, VLOOKUP($D1154, 'SP Per G'!$A$2:$D$1385, 4, FALSE)))</f>
        <v>#N/A</v>
      </c>
      <c r="I1154" s="11" t="e">
        <f t="shared" si="203"/>
        <v>#N/A</v>
      </c>
      <c r="J1154" s="11" t="e">
        <f>_xlfn.IFNA(VLOOKUP($D1154,Individual_Pitching___Dashboard[],18,FALSE),VLOOKUP(B1154,Team_Pitching___Dashboard[[Team]:[ERA]],17,FALSE))</f>
        <v>#N/A</v>
      </c>
      <c r="K1154" s="11" t="e">
        <f>_xlfn.IFNA(VLOOKUP($D1154, Individual_Pitching___Dashboard[], 20, FALSE), VLOOKUP(B1154,Team_Pitching___Dashboard[[Team]:[xFIP]],20,FALSE))</f>
        <v>#N/A</v>
      </c>
      <c r="L1154" s="11" t="e">
        <f>_xlfn.IFNA(VLOOKUP($D1154, Individual_Pitching___Advanced[], 21,FALSE), VLOOKUP(B1154, Team_Pitching___Advanced[], 20, FALSE))</f>
        <v>#N/A</v>
      </c>
      <c r="M1154" s="11" t="e">
        <f>VLOOKUP($B1154, 'Team Per G'!$A$2:$G$31, 7, FALSE)</f>
        <v>#N/A</v>
      </c>
      <c r="N1154" s="11" t="e">
        <f>VLOOKUP($B1154, 'FanGraphs - Team WAR Projected'!$B$2:$E$31, 3, FALSE)/162</f>
        <v>#N/A</v>
      </c>
      <c r="O1154" s="11" t="e">
        <f t="shared" si="204"/>
        <v>#N/A</v>
      </c>
      <c r="P1154" s="11" t="e">
        <f>VLOOKUP($B1154, Team_Pitching___Advanced[[Team]:[xFIP]], 19,FALSE)</f>
        <v>#N/A</v>
      </c>
      <c r="Q1154" s="11" t="e">
        <f>VLOOKUP($B1154, Team_Pitching___Advanced[], 20, FALSE)</f>
        <v>#N/A</v>
      </c>
      <c r="R1154" s="11" t="e">
        <f>VLOOKUP($B1154, Team_Batting___Dashboard[[Team]:[wOBA]], 16, FALSE)</f>
        <v>#N/A</v>
      </c>
      <c r="S1154" s="11" t="e">
        <f>VLOOKUP($B1154, Team_Batting___Advanced[[Team]:[OPS]], 9, FALSE)</f>
        <v>#N/A</v>
      </c>
      <c r="T1154" s="11" t="e">
        <f>VLOOKUP($B1154, Team_Batting___Advanced[], 19, FALSE)</f>
        <v>#N/A</v>
      </c>
      <c r="U1154" s="11" t="e">
        <f>VLOOKUP($B1154, 'Team Per G'!$A$2:$G$31, 3, FALSE)</f>
        <v>#N/A</v>
      </c>
      <c r="V1154" s="11" t="e">
        <f>VLOOKUP($B1154, 'Team Per G'!$A$2:$G$31, 5, FALSE)</f>
        <v>#N/A</v>
      </c>
      <c r="W1154" s="11" t="e">
        <f>VLOOKUP($B1154, 'Team Per G'!$A$2:$G$31, 4, FALSE)</f>
        <v>#N/A</v>
      </c>
      <c r="X1154" s="11" t="e">
        <f>VLOOKUP($B1154, Team_Batting___Dashboard[], 22, FALSE)/$F1154</f>
        <v>#N/A</v>
      </c>
      <c r="Y1154" s="11" t="e">
        <f>VLOOKUP($B1154, 'FanGraphs - Team WAR Projected'!$B$2:$E$31, 4, FALSE)/162</f>
        <v>#N/A</v>
      </c>
      <c r="Z1154" s="11" t="e">
        <f t="shared" si="205"/>
        <v>#N/A</v>
      </c>
      <c r="AA1154" s="11" t="e">
        <f>VLOOKUP($B1154, FanGraphs_Standings[[Abbreviation]:[2024 Year to Date RS/G]], 6, FALSE)/$F1154</f>
        <v>#N/A</v>
      </c>
      <c r="AB1154" s="11" t="e">
        <f>VLOOKUP($B1154, FanGraphs_Standings[[Abbreviation]:[2024 Projected Full Season RDif]], 19, FALSE)/162</f>
        <v>#N/A</v>
      </c>
      <c r="AC1154" s="11" t="e">
        <f t="shared" si="214"/>
        <v>#N/A</v>
      </c>
      <c r="AD1154" s="11" t="e">
        <f>VLOOKUP($B1154, FanGraphs_Standings[[Abbreviation]:[2024 Projected Full Season RDif]], 5, FALSE)</f>
        <v>#N/A</v>
      </c>
      <c r="AE1154" s="11" t="e">
        <f>VLOOKUP($B1154, FanGraphs_Standings[[Abbreviation]:[2024 Projected Full Season W%]], 18, FALSE)</f>
        <v>#N/A</v>
      </c>
      <c r="AF1154" s="11" t="e">
        <f t="shared" si="206"/>
        <v>#N/A</v>
      </c>
      <c r="AG1154" s="11" t="e">
        <f>VLOOKUP($B1154, 'Home Field Adv'!$A$2:$I$31, 9, FALSE)</f>
        <v>#N/A</v>
      </c>
      <c r="AH1154" s="11" t="e">
        <f>VLOOKUP($C1154, FanGraphs_Standings[[Abbreviation]:[2024 Year to Date G]], 2, FALSE)</f>
        <v>#N/A</v>
      </c>
      <c r="AI1154" s="11" t="e">
        <f>_xlfn.IFNA(VLOOKUP($E1154, 'SP Per G'!$A$2:$D$1385, 3, FALSE), AO1154)</f>
        <v>#N/A</v>
      </c>
      <c r="AJ1154" s="11" t="e">
        <f>IF(AND(ISNA(VLOOKUP($E1154, 'SP Per G'!$A$2:$D$1385, 4, FALSE)), ISTEXT($E1154)), AI1154,IF(ISNA(VLOOKUP($E1154, 'SP Per G'!$A$2:$D$1385, 4, FALSE)), AO1154, VLOOKUP($E1154, 'SP Per G'!$A$2:$D$1385, 4, FALSE)))</f>
        <v>#N/A</v>
      </c>
      <c r="AK1154" s="11" t="e">
        <f t="shared" si="207"/>
        <v>#N/A</v>
      </c>
      <c r="AL1154" s="11" t="e">
        <f>_xlfn.IFNA(VLOOKUP($E1154, Individual_Pitching___Dashboard[], 18, FALSE), VLOOKUP($C1154,Team_Pitching___Advanced[[Team]:[SIERA]],16,FALSE))</f>
        <v>#N/A</v>
      </c>
      <c r="AM1154" s="11" t="e">
        <f>_xlfn.IFNA(VLOOKUP($E1154, Individual_Pitching___Dashboard[], 20, FALSE), VLOOKUP($C1154,Team_Pitching___Advanced[[Team]:[xFIP]],19,FALSE))</f>
        <v>#N/A</v>
      </c>
      <c r="AN1154" s="11" t="e">
        <f>_xlfn.IFNA(VLOOKUP($E1154,Individual_Pitching___Advanced[],21,FALSE),VLOOKUP($C1154,Team_Pitching___Advanced[[Team]:[SIERA]],20,FALSE))</f>
        <v>#N/A</v>
      </c>
      <c r="AO1154" s="11" t="e">
        <f>VLOOKUP($C1154, 'Team Per G'!$A$2:$G$31, 7, FALSE)</f>
        <v>#N/A</v>
      </c>
      <c r="AP1154" s="11" t="e">
        <f>VLOOKUP($C1154, 'FanGraphs - Team WAR Projected'!$B$2:$E$31, 3, FALSE)/162</f>
        <v>#N/A</v>
      </c>
      <c r="AQ1154" s="11" t="e">
        <f t="shared" si="208"/>
        <v>#N/A</v>
      </c>
      <c r="AR1154" s="11" t="e">
        <f>VLOOKUP($C1154, Team_Pitching___Advanced[[Team]:[xFIP]], 19,FALSE)</f>
        <v>#N/A</v>
      </c>
      <c r="AS1154" s="11" t="e">
        <f>VLOOKUP($C1154, Team_Pitching___Advanced[], 20, FALSE)</f>
        <v>#N/A</v>
      </c>
      <c r="AT1154" s="11" t="e">
        <f>VLOOKUP($C1154, Team_Batting___Dashboard[[Team]:[wOBA]], 16, FALSE)</f>
        <v>#N/A</v>
      </c>
      <c r="AU1154" s="11" t="e">
        <f>VLOOKUP($C1154, Team_Batting___Advanced[[Team]:[OPS]], 9, FALSE)</f>
        <v>#N/A</v>
      </c>
      <c r="AV1154" s="11" t="e">
        <f>VLOOKUP($C1154, Team_Batting___Advanced[], 19, FALSE)</f>
        <v>#N/A</v>
      </c>
      <c r="AW1154" s="11" t="e">
        <f>VLOOKUP($C1154, 'Team Per G'!$A$2:$G$31, 3, FALSE)</f>
        <v>#N/A</v>
      </c>
      <c r="AX1154" s="11" t="e">
        <f>VLOOKUP($C1154, 'Team Per G'!$A$2:$G$31, 5, FALSE)</f>
        <v>#N/A</v>
      </c>
      <c r="AY1154" s="11" t="e">
        <f>VLOOKUP($C1154, 'Team Per G'!$A$2:$G$31, 4, FALSE)</f>
        <v>#N/A</v>
      </c>
      <c r="AZ1154" s="11" t="e">
        <f>VLOOKUP($C1154, Team_Batting___Dashboard[], 22, FALSE)/$AH1154</f>
        <v>#N/A</v>
      </c>
      <c r="BA1154" s="11" t="e">
        <f>VLOOKUP($C1154, 'FanGraphs - Team WAR Projected'!$B$2:$E$31, 4, FALSE)/162</f>
        <v>#N/A</v>
      </c>
      <c r="BB1154" s="11" t="e">
        <f t="shared" si="209"/>
        <v>#N/A</v>
      </c>
      <c r="BC1154" s="11" t="e">
        <f>VLOOKUP($C1154, FanGraphs_Standings[[Abbreviation]:[2024 Year to Date RS/G]], 6, FALSE)/$AH1154</f>
        <v>#N/A</v>
      </c>
      <c r="BD1154" s="11" t="e">
        <f>VLOOKUP($C1154, FanGraphs_Standings[[Abbreviation]:[2024 Projected Full Season RDif]], 19, FALSE)/162</f>
        <v>#N/A</v>
      </c>
      <c r="BE1154" s="11" t="e">
        <f t="shared" si="210"/>
        <v>#N/A</v>
      </c>
      <c r="BF1154" s="11" t="e">
        <f>VLOOKUP($C1154, FanGraphs_Standings[[Abbreviation]:[2024 Projected Full Season RDif]], 5, FALSE)</f>
        <v>#N/A</v>
      </c>
      <c r="BG1154" s="11" t="e">
        <f>VLOOKUP($C1154, FanGraphs_Standings[[Abbreviation]:[2024 Projected Full Season W%]], 18, FALSE)</f>
        <v>#N/A</v>
      </c>
      <c r="BH1154" s="11" t="e">
        <f t="shared" si="211"/>
        <v>#N/A</v>
      </c>
      <c r="BI1154" s="11" t="e">
        <f>VLOOKUP($C1154, 'Home Field Adv'!$A$2:$K$31, 11, FALSE)</f>
        <v>#N/A</v>
      </c>
      <c r="BL1154" s="12" t="str">
        <f t="shared" si="212"/>
        <v/>
      </c>
      <c r="BM1154" s="12" t="str">
        <f t="shared" si="215"/>
        <v/>
      </c>
      <c r="BN1154" s="12" t="str">
        <f t="shared" si="213"/>
        <v/>
      </c>
    </row>
    <row r="1155" spans="6:66" x14ac:dyDescent="0.45">
      <c r="F1155" s="11" t="e">
        <f>VLOOKUP($B1155, FanGraphs_Standings[[Abbreviation]:[2024 Year to Date G]], 2, FALSE)</f>
        <v>#N/A</v>
      </c>
      <c r="G1155" s="11" t="e">
        <f>_xlfn.IFNA(VLOOKUP($D1155, 'SP Per G'!$A$2:$D$1385, 3, FALSE),M1155)</f>
        <v>#N/A</v>
      </c>
      <c r="H1155" s="11" t="e">
        <f>IF(AND(ISNA(VLOOKUP($D1155, 'SP Per G'!$A$2:$D$1385, 4, FALSE)), ISTEXT($D1155)), G1155,IF(ISNA(VLOOKUP($D1155, 'SP Per G'!$A$2:$D$1385, 4, FALSE)), M1155, VLOOKUP($D1155, 'SP Per G'!$A$2:$D$1385, 4, FALSE)))</f>
        <v>#N/A</v>
      </c>
      <c r="I1155" s="11" t="e">
        <f t="shared" ref="I1155:I1218" si="216">(G1155*($F1155/162))+(H1155*((162-$F1155)/162))</f>
        <v>#N/A</v>
      </c>
      <c r="J1155" s="11" t="e">
        <f>_xlfn.IFNA(VLOOKUP($D1155,Individual_Pitching___Dashboard[],18,FALSE),VLOOKUP(B1155,Team_Pitching___Dashboard[[Team]:[ERA]],17,FALSE))</f>
        <v>#N/A</v>
      </c>
      <c r="K1155" s="11" t="e">
        <f>_xlfn.IFNA(VLOOKUP($D1155, Individual_Pitching___Dashboard[], 20, FALSE), VLOOKUP(B1155,Team_Pitching___Dashboard[[Team]:[xFIP]],20,FALSE))</f>
        <v>#N/A</v>
      </c>
      <c r="L1155" s="11" t="e">
        <f>_xlfn.IFNA(VLOOKUP($D1155, Individual_Pitching___Advanced[], 21,FALSE), VLOOKUP(B1155, Team_Pitching___Advanced[], 20, FALSE))</f>
        <v>#N/A</v>
      </c>
      <c r="M1155" s="11" t="e">
        <f>VLOOKUP($B1155, 'Team Per G'!$A$2:$G$31, 7, FALSE)</f>
        <v>#N/A</v>
      </c>
      <c r="N1155" s="11" t="e">
        <f>VLOOKUP($B1155, 'FanGraphs - Team WAR Projected'!$B$2:$E$31, 3, FALSE)/162</f>
        <v>#N/A</v>
      </c>
      <c r="O1155" s="11" t="e">
        <f t="shared" ref="O1155:O1218" si="217">(M1155*($F1155/162))+(N1155*((162-$F1155)/162))</f>
        <v>#N/A</v>
      </c>
      <c r="P1155" s="11" t="e">
        <f>VLOOKUP($B1155, Team_Pitching___Advanced[[Team]:[xFIP]], 19,FALSE)</f>
        <v>#N/A</v>
      </c>
      <c r="Q1155" s="11" t="e">
        <f>VLOOKUP($B1155, Team_Pitching___Advanced[], 20, FALSE)</f>
        <v>#N/A</v>
      </c>
      <c r="R1155" s="11" t="e">
        <f>VLOOKUP($B1155, Team_Batting___Dashboard[[Team]:[wOBA]], 16, FALSE)</f>
        <v>#N/A</v>
      </c>
      <c r="S1155" s="11" t="e">
        <f>VLOOKUP($B1155, Team_Batting___Advanced[[Team]:[OPS]], 9, FALSE)</f>
        <v>#N/A</v>
      </c>
      <c r="T1155" s="11" t="e">
        <f>VLOOKUP($B1155, Team_Batting___Advanced[], 19, FALSE)</f>
        <v>#N/A</v>
      </c>
      <c r="U1155" s="11" t="e">
        <f>VLOOKUP($B1155, 'Team Per G'!$A$2:$G$31, 3, FALSE)</f>
        <v>#N/A</v>
      </c>
      <c r="V1155" s="11" t="e">
        <f>VLOOKUP($B1155, 'Team Per G'!$A$2:$G$31, 5, FALSE)</f>
        <v>#N/A</v>
      </c>
      <c r="W1155" s="11" t="e">
        <f>VLOOKUP($B1155, 'Team Per G'!$A$2:$G$31, 4, FALSE)</f>
        <v>#N/A</v>
      </c>
      <c r="X1155" s="11" t="e">
        <f>VLOOKUP($B1155, Team_Batting___Dashboard[], 22, FALSE)/$F1155</f>
        <v>#N/A</v>
      </c>
      <c r="Y1155" s="11" t="e">
        <f>VLOOKUP($B1155, 'FanGraphs - Team WAR Projected'!$B$2:$E$31, 4, FALSE)/162</f>
        <v>#N/A</v>
      </c>
      <c r="Z1155" s="11" t="e">
        <f t="shared" ref="Z1155:Z1218" si="218">(X1155*($F1155/162))+(Y1155*((162-$F1155)/162))</f>
        <v>#N/A</v>
      </c>
      <c r="AA1155" s="11" t="e">
        <f>VLOOKUP($B1155, FanGraphs_Standings[[Abbreviation]:[2024 Year to Date RS/G]], 6, FALSE)/$F1155</f>
        <v>#N/A</v>
      </c>
      <c r="AB1155" s="11" t="e">
        <f>VLOOKUP($B1155, FanGraphs_Standings[[Abbreviation]:[2024 Projected Full Season RDif]], 19, FALSE)/162</f>
        <v>#N/A</v>
      </c>
      <c r="AC1155" s="11" t="e">
        <f t="shared" si="214"/>
        <v>#N/A</v>
      </c>
      <c r="AD1155" s="11" t="e">
        <f>VLOOKUP($B1155, FanGraphs_Standings[[Abbreviation]:[2024 Projected Full Season RDif]], 5, FALSE)</f>
        <v>#N/A</v>
      </c>
      <c r="AE1155" s="11" t="e">
        <f>VLOOKUP($B1155, FanGraphs_Standings[[Abbreviation]:[2024 Projected Full Season W%]], 18, FALSE)</f>
        <v>#N/A</v>
      </c>
      <c r="AF1155" s="11" t="e">
        <f t="shared" ref="AF1155:AF1218" si="219">(AD1155*($F1155/162))+(AE1155*((162-$F1155)/162))</f>
        <v>#N/A</v>
      </c>
      <c r="AG1155" s="11" t="e">
        <f>VLOOKUP($B1155, 'Home Field Adv'!$A$2:$I$31, 9, FALSE)</f>
        <v>#N/A</v>
      </c>
      <c r="AH1155" s="11" t="e">
        <f>VLOOKUP($C1155, FanGraphs_Standings[[Abbreviation]:[2024 Year to Date G]], 2, FALSE)</f>
        <v>#N/A</v>
      </c>
      <c r="AI1155" s="11" t="e">
        <f>_xlfn.IFNA(VLOOKUP($E1155, 'SP Per G'!$A$2:$D$1385, 3, FALSE), AO1155)</f>
        <v>#N/A</v>
      </c>
      <c r="AJ1155" s="11" t="e">
        <f>IF(AND(ISNA(VLOOKUP($E1155, 'SP Per G'!$A$2:$D$1385, 4, FALSE)), ISTEXT($E1155)), AI1155,IF(ISNA(VLOOKUP($E1155, 'SP Per G'!$A$2:$D$1385, 4, FALSE)), AO1155, VLOOKUP($E1155, 'SP Per G'!$A$2:$D$1385, 4, FALSE)))</f>
        <v>#N/A</v>
      </c>
      <c r="AK1155" s="11" t="e">
        <f t="shared" ref="AK1155:AK1218" si="220">(AI1155*($AH1155/162))+(AJ1155*((162-$AH1155)/162))</f>
        <v>#N/A</v>
      </c>
      <c r="AL1155" s="11" t="e">
        <f>_xlfn.IFNA(VLOOKUP($E1155, Individual_Pitching___Dashboard[], 18, FALSE), VLOOKUP($C1155,Team_Pitching___Advanced[[Team]:[SIERA]],16,FALSE))</f>
        <v>#N/A</v>
      </c>
      <c r="AM1155" s="11" t="e">
        <f>_xlfn.IFNA(VLOOKUP($E1155, Individual_Pitching___Dashboard[], 20, FALSE), VLOOKUP($C1155,Team_Pitching___Advanced[[Team]:[xFIP]],19,FALSE))</f>
        <v>#N/A</v>
      </c>
      <c r="AN1155" s="11" t="e">
        <f>_xlfn.IFNA(VLOOKUP($E1155,Individual_Pitching___Advanced[],21,FALSE),VLOOKUP($C1155,Team_Pitching___Advanced[[Team]:[SIERA]],20,FALSE))</f>
        <v>#N/A</v>
      </c>
      <c r="AO1155" s="11" t="e">
        <f>VLOOKUP($C1155, 'Team Per G'!$A$2:$G$31, 7, FALSE)</f>
        <v>#N/A</v>
      </c>
      <c r="AP1155" s="11" t="e">
        <f>VLOOKUP($C1155, 'FanGraphs - Team WAR Projected'!$B$2:$E$31, 3, FALSE)/162</f>
        <v>#N/A</v>
      </c>
      <c r="AQ1155" s="11" t="e">
        <f t="shared" ref="AQ1155:AQ1218" si="221">(AO1155*($AH1155/162))+(AP1155*((162-$AH1155)/162))</f>
        <v>#N/A</v>
      </c>
      <c r="AR1155" s="11" t="e">
        <f>VLOOKUP($C1155, Team_Pitching___Advanced[[Team]:[xFIP]], 19,FALSE)</f>
        <v>#N/A</v>
      </c>
      <c r="AS1155" s="11" t="e">
        <f>VLOOKUP($C1155, Team_Pitching___Advanced[], 20, FALSE)</f>
        <v>#N/A</v>
      </c>
      <c r="AT1155" s="11" t="e">
        <f>VLOOKUP($C1155, Team_Batting___Dashboard[[Team]:[wOBA]], 16, FALSE)</f>
        <v>#N/A</v>
      </c>
      <c r="AU1155" s="11" t="e">
        <f>VLOOKUP($C1155, Team_Batting___Advanced[[Team]:[OPS]], 9, FALSE)</f>
        <v>#N/A</v>
      </c>
      <c r="AV1155" s="11" t="e">
        <f>VLOOKUP($C1155, Team_Batting___Advanced[], 19, FALSE)</f>
        <v>#N/A</v>
      </c>
      <c r="AW1155" s="11" t="e">
        <f>VLOOKUP($C1155, 'Team Per G'!$A$2:$G$31, 3, FALSE)</f>
        <v>#N/A</v>
      </c>
      <c r="AX1155" s="11" t="e">
        <f>VLOOKUP($C1155, 'Team Per G'!$A$2:$G$31, 5, FALSE)</f>
        <v>#N/A</v>
      </c>
      <c r="AY1155" s="11" t="e">
        <f>VLOOKUP($C1155, 'Team Per G'!$A$2:$G$31, 4, FALSE)</f>
        <v>#N/A</v>
      </c>
      <c r="AZ1155" s="11" t="e">
        <f>VLOOKUP($C1155, Team_Batting___Dashboard[], 22, FALSE)/$AH1155</f>
        <v>#N/A</v>
      </c>
      <c r="BA1155" s="11" t="e">
        <f>VLOOKUP($C1155, 'FanGraphs - Team WAR Projected'!$B$2:$E$31, 4, FALSE)/162</f>
        <v>#N/A</v>
      </c>
      <c r="BB1155" s="11" t="e">
        <f t="shared" ref="BB1155:BB1218" si="222">(AZ1155*($AH1155/162))+(BA1155*((162-$AH1155)/162))</f>
        <v>#N/A</v>
      </c>
      <c r="BC1155" s="11" t="e">
        <f>VLOOKUP($C1155, FanGraphs_Standings[[Abbreviation]:[2024 Year to Date RS/G]], 6, FALSE)/$AH1155</f>
        <v>#N/A</v>
      </c>
      <c r="BD1155" s="11" t="e">
        <f>VLOOKUP($C1155, FanGraphs_Standings[[Abbreviation]:[2024 Projected Full Season RDif]], 19, FALSE)/162</f>
        <v>#N/A</v>
      </c>
      <c r="BE1155" s="11" t="e">
        <f t="shared" ref="BE1155:BE1218" si="223">(BC1155*($AH1155/162))+(BD1155*((162-$AH1155)/162))</f>
        <v>#N/A</v>
      </c>
      <c r="BF1155" s="11" t="e">
        <f>VLOOKUP($C1155, FanGraphs_Standings[[Abbreviation]:[2024 Projected Full Season RDif]], 5, FALSE)</f>
        <v>#N/A</v>
      </c>
      <c r="BG1155" s="11" t="e">
        <f>VLOOKUP($C1155, FanGraphs_Standings[[Abbreviation]:[2024 Projected Full Season W%]], 18, FALSE)</f>
        <v>#N/A</v>
      </c>
      <c r="BH1155" s="11" t="e">
        <f t="shared" ref="BH1155:BH1218" si="224">(BF1155*($AH1155/162))+(BG1155*((162-$AH1155)/162))</f>
        <v>#N/A</v>
      </c>
      <c r="BI1155" s="11" t="e">
        <f>VLOOKUP($C1155, 'Home Field Adv'!$A$2:$K$31, 11, FALSE)</f>
        <v>#N/A</v>
      </c>
      <c r="BL1155" s="12" t="str">
        <f t="shared" ref="BL1155:BL1218" si="225">IF(ISBLANK(BJ1155), "", BJ1155-BK1155)</f>
        <v/>
      </c>
      <c r="BM1155" s="12" t="str">
        <f t="shared" si="215"/>
        <v/>
      </c>
      <c r="BN1155" s="12" t="str">
        <f t="shared" ref="BN1155:BN1218" si="226">IF(ISBLANK(BJ1155), "", BJ1155+BK1155)</f>
        <v/>
      </c>
    </row>
    <row r="1156" spans="6:66" x14ac:dyDescent="0.45">
      <c r="F1156" s="11" t="e">
        <f>VLOOKUP($B1156, FanGraphs_Standings[[Abbreviation]:[2024 Year to Date G]], 2, FALSE)</f>
        <v>#N/A</v>
      </c>
      <c r="G1156" s="11" t="e">
        <f>_xlfn.IFNA(VLOOKUP($D1156, 'SP Per G'!$A$2:$D$1385, 3, FALSE),M1156)</f>
        <v>#N/A</v>
      </c>
      <c r="H1156" s="11" t="e">
        <f>IF(AND(ISNA(VLOOKUP($D1156, 'SP Per G'!$A$2:$D$1385, 4, FALSE)), ISTEXT($D1156)), G1156,IF(ISNA(VLOOKUP($D1156, 'SP Per G'!$A$2:$D$1385, 4, FALSE)), M1156, VLOOKUP($D1156, 'SP Per G'!$A$2:$D$1385, 4, FALSE)))</f>
        <v>#N/A</v>
      </c>
      <c r="I1156" s="11" t="e">
        <f t="shared" si="216"/>
        <v>#N/A</v>
      </c>
      <c r="J1156" s="11" t="e">
        <f>_xlfn.IFNA(VLOOKUP($D1156,Individual_Pitching___Dashboard[],18,FALSE),VLOOKUP(B1156,Team_Pitching___Dashboard[[Team]:[ERA]],17,FALSE))</f>
        <v>#N/A</v>
      </c>
      <c r="K1156" s="11" t="e">
        <f>_xlfn.IFNA(VLOOKUP($D1156, Individual_Pitching___Dashboard[], 20, FALSE), VLOOKUP(B1156,Team_Pitching___Dashboard[[Team]:[xFIP]],20,FALSE))</f>
        <v>#N/A</v>
      </c>
      <c r="L1156" s="11" t="e">
        <f>_xlfn.IFNA(VLOOKUP($D1156, Individual_Pitching___Advanced[], 21,FALSE), VLOOKUP(B1156, Team_Pitching___Advanced[], 20, FALSE))</f>
        <v>#N/A</v>
      </c>
      <c r="M1156" s="11" t="e">
        <f>VLOOKUP($B1156, 'Team Per G'!$A$2:$G$31, 7, FALSE)</f>
        <v>#N/A</v>
      </c>
      <c r="N1156" s="11" t="e">
        <f>VLOOKUP($B1156, 'FanGraphs - Team WAR Projected'!$B$2:$E$31, 3, FALSE)/162</f>
        <v>#N/A</v>
      </c>
      <c r="O1156" s="11" t="e">
        <f t="shared" si="217"/>
        <v>#N/A</v>
      </c>
      <c r="P1156" s="11" t="e">
        <f>VLOOKUP($B1156, Team_Pitching___Advanced[[Team]:[xFIP]], 19,FALSE)</f>
        <v>#N/A</v>
      </c>
      <c r="Q1156" s="11" t="e">
        <f>VLOOKUP($B1156, Team_Pitching___Advanced[], 20, FALSE)</f>
        <v>#N/A</v>
      </c>
      <c r="R1156" s="11" t="e">
        <f>VLOOKUP($B1156, Team_Batting___Dashboard[[Team]:[wOBA]], 16, FALSE)</f>
        <v>#N/A</v>
      </c>
      <c r="S1156" s="11" t="e">
        <f>VLOOKUP($B1156, Team_Batting___Advanced[[Team]:[OPS]], 9, FALSE)</f>
        <v>#N/A</v>
      </c>
      <c r="T1156" s="11" t="e">
        <f>VLOOKUP($B1156, Team_Batting___Advanced[], 19, FALSE)</f>
        <v>#N/A</v>
      </c>
      <c r="U1156" s="11" t="e">
        <f>VLOOKUP($B1156, 'Team Per G'!$A$2:$G$31, 3, FALSE)</f>
        <v>#N/A</v>
      </c>
      <c r="V1156" s="11" t="e">
        <f>VLOOKUP($B1156, 'Team Per G'!$A$2:$G$31, 5, FALSE)</f>
        <v>#N/A</v>
      </c>
      <c r="W1156" s="11" t="e">
        <f>VLOOKUP($B1156, 'Team Per G'!$A$2:$G$31, 4, FALSE)</f>
        <v>#N/A</v>
      </c>
      <c r="X1156" s="11" t="e">
        <f>VLOOKUP($B1156, Team_Batting___Dashboard[], 22, FALSE)/$F1156</f>
        <v>#N/A</v>
      </c>
      <c r="Y1156" s="11" t="e">
        <f>VLOOKUP($B1156, 'FanGraphs - Team WAR Projected'!$B$2:$E$31, 4, FALSE)/162</f>
        <v>#N/A</v>
      </c>
      <c r="Z1156" s="11" t="e">
        <f t="shared" si="218"/>
        <v>#N/A</v>
      </c>
      <c r="AA1156" s="11" t="e">
        <f>VLOOKUP($B1156, FanGraphs_Standings[[Abbreviation]:[2024 Year to Date RS/G]], 6, FALSE)/$F1156</f>
        <v>#N/A</v>
      </c>
      <c r="AB1156" s="11" t="e">
        <f>VLOOKUP($B1156, FanGraphs_Standings[[Abbreviation]:[2024 Projected Full Season RDif]], 19, FALSE)/162</f>
        <v>#N/A</v>
      </c>
      <c r="AC1156" s="11" t="e">
        <f t="shared" ref="AC1156:AC1219" si="227">(AA1156*($F1156/162))+(AB1156*((162-$F1156)/162))</f>
        <v>#N/A</v>
      </c>
      <c r="AD1156" s="11" t="e">
        <f>VLOOKUP($B1156, FanGraphs_Standings[[Abbreviation]:[2024 Projected Full Season RDif]], 5, FALSE)</f>
        <v>#N/A</v>
      </c>
      <c r="AE1156" s="11" t="e">
        <f>VLOOKUP($B1156, FanGraphs_Standings[[Abbreviation]:[2024 Projected Full Season W%]], 18, FALSE)</f>
        <v>#N/A</v>
      </c>
      <c r="AF1156" s="11" t="e">
        <f t="shared" si="219"/>
        <v>#N/A</v>
      </c>
      <c r="AG1156" s="11" t="e">
        <f>VLOOKUP($B1156, 'Home Field Adv'!$A$2:$I$31, 9, FALSE)</f>
        <v>#N/A</v>
      </c>
      <c r="AH1156" s="11" t="e">
        <f>VLOOKUP($C1156, FanGraphs_Standings[[Abbreviation]:[2024 Year to Date G]], 2, FALSE)</f>
        <v>#N/A</v>
      </c>
      <c r="AI1156" s="11" t="e">
        <f>_xlfn.IFNA(VLOOKUP($E1156, 'SP Per G'!$A$2:$D$1385, 3, FALSE), AO1156)</f>
        <v>#N/A</v>
      </c>
      <c r="AJ1156" s="11" t="e">
        <f>IF(AND(ISNA(VLOOKUP($E1156, 'SP Per G'!$A$2:$D$1385, 4, FALSE)), ISTEXT($E1156)), AI1156,IF(ISNA(VLOOKUP($E1156, 'SP Per G'!$A$2:$D$1385, 4, FALSE)), AO1156, VLOOKUP($E1156, 'SP Per G'!$A$2:$D$1385, 4, FALSE)))</f>
        <v>#N/A</v>
      </c>
      <c r="AK1156" s="11" t="e">
        <f t="shared" si="220"/>
        <v>#N/A</v>
      </c>
      <c r="AL1156" s="11" t="e">
        <f>_xlfn.IFNA(VLOOKUP($E1156, Individual_Pitching___Dashboard[], 18, FALSE), VLOOKUP($C1156,Team_Pitching___Advanced[[Team]:[SIERA]],16,FALSE))</f>
        <v>#N/A</v>
      </c>
      <c r="AM1156" s="11" t="e">
        <f>_xlfn.IFNA(VLOOKUP($E1156, Individual_Pitching___Dashboard[], 20, FALSE), VLOOKUP($C1156,Team_Pitching___Advanced[[Team]:[xFIP]],19,FALSE))</f>
        <v>#N/A</v>
      </c>
      <c r="AN1156" s="11" t="e">
        <f>_xlfn.IFNA(VLOOKUP($E1156,Individual_Pitching___Advanced[],21,FALSE),VLOOKUP($C1156,Team_Pitching___Advanced[[Team]:[SIERA]],20,FALSE))</f>
        <v>#N/A</v>
      </c>
      <c r="AO1156" s="11" t="e">
        <f>VLOOKUP($C1156, 'Team Per G'!$A$2:$G$31, 7, FALSE)</f>
        <v>#N/A</v>
      </c>
      <c r="AP1156" s="11" t="e">
        <f>VLOOKUP($C1156, 'FanGraphs - Team WAR Projected'!$B$2:$E$31, 3, FALSE)/162</f>
        <v>#N/A</v>
      </c>
      <c r="AQ1156" s="11" t="e">
        <f t="shared" si="221"/>
        <v>#N/A</v>
      </c>
      <c r="AR1156" s="11" t="e">
        <f>VLOOKUP($C1156, Team_Pitching___Advanced[[Team]:[xFIP]], 19,FALSE)</f>
        <v>#N/A</v>
      </c>
      <c r="AS1156" s="11" t="e">
        <f>VLOOKUP($C1156, Team_Pitching___Advanced[], 20, FALSE)</f>
        <v>#N/A</v>
      </c>
      <c r="AT1156" s="11" t="e">
        <f>VLOOKUP($C1156, Team_Batting___Dashboard[[Team]:[wOBA]], 16, FALSE)</f>
        <v>#N/A</v>
      </c>
      <c r="AU1156" s="11" t="e">
        <f>VLOOKUP($C1156, Team_Batting___Advanced[[Team]:[OPS]], 9, FALSE)</f>
        <v>#N/A</v>
      </c>
      <c r="AV1156" s="11" t="e">
        <f>VLOOKUP($C1156, Team_Batting___Advanced[], 19, FALSE)</f>
        <v>#N/A</v>
      </c>
      <c r="AW1156" s="11" t="e">
        <f>VLOOKUP($C1156, 'Team Per G'!$A$2:$G$31, 3, FALSE)</f>
        <v>#N/A</v>
      </c>
      <c r="AX1156" s="11" t="e">
        <f>VLOOKUP($C1156, 'Team Per G'!$A$2:$G$31, 5, FALSE)</f>
        <v>#N/A</v>
      </c>
      <c r="AY1156" s="11" t="e">
        <f>VLOOKUP($C1156, 'Team Per G'!$A$2:$G$31, 4, FALSE)</f>
        <v>#N/A</v>
      </c>
      <c r="AZ1156" s="11" t="e">
        <f>VLOOKUP($C1156, Team_Batting___Dashboard[], 22, FALSE)/$AH1156</f>
        <v>#N/A</v>
      </c>
      <c r="BA1156" s="11" t="e">
        <f>VLOOKUP($C1156, 'FanGraphs - Team WAR Projected'!$B$2:$E$31, 4, FALSE)/162</f>
        <v>#N/A</v>
      </c>
      <c r="BB1156" s="11" t="e">
        <f t="shared" si="222"/>
        <v>#N/A</v>
      </c>
      <c r="BC1156" s="11" t="e">
        <f>VLOOKUP($C1156, FanGraphs_Standings[[Abbreviation]:[2024 Year to Date RS/G]], 6, FALSE)/$AH1156</f>
        <v>#N/A</v>
      </c>
      <c r="BD1156" s="11" t="e">
        <f>VLOOKUP($C1156, FanGraphs_Standings[[Abbreviation]:[2024 Projected Full Season RDif]], 19, FALSE)/162</f>
        <v>#N/A</v>
      </c>
      <c r="BE1156" s="11" t="e">
        <f t="shared" si="223"/>
        <v>#N/A</v>
      </c>
      <c r="BF1156" s="11" t="e">
        <f>VLOOKUP($C1156, FanGraphs_Standings[[Abbreviation]:[2024 Projected Full Season RDif]], 5, FALSE)</f>
        <v>#N/A</v>
      </c>
      <c r="BG1156" s="11" t="e">
        <f>VLOOKUP($C1156, FanGraphs_Standings[[Abbreviation]:[2024 Projected Full Season W%]], 18, FALSE)</f>
        <v>#N/A</v>
      </c>
      <c r="BH1156" s="11" t="e">
        <f t="shared" si="224"/>
        <v>#N/A</v>
      </c>
      <c r="BI1156" s="11" t="e">
        <f>VLOOKUP($C1156, 'Home Field Adv'!$A$2:$K$31, 11, FALSE)</f>
        <v>#N/A</v>
      </c>
      <c r="BL1156" s="12" t="str">
        <f t="shared" si="225"/>
        <v/>
      </c>
      <c r="BM1156" s="12" t="str">
        <f t="shared" si="215"/>
        <v/>
      </c>
      <c r="BN1156" s="12" t="str">
        <f t="shared" si="226"/>
        <v/>
      </c>
    </row>
    <row r="1157" spans="6:66" x14ac:dyDescent="0.45">
      <c r="F1157" s="11" t="e">
        <f>VLOOKUP($B1157, FanGraphs_Standings[[Abbreviation]:[2024 Year to Date G]], 2, FALSE)</f>
        <v>#N/A</v>
      </c>
      <c r="G1157" s="11" t="e">
        <f>_xlfn.IFNA(VLOOKUP($D1157, 'SP Per G'!$A$2:$D$1385, 3, FALSE),M1157)</f>
        <v>#N/A</v>
      </c>
      <c r="H1157" s="11" t="e">
        <f>IF(AND(ISNA(VLOOKUP($D1157, 'SP Per G'!$A$2:$D$1385, 4, FALSE)), ISTEXT($D1157)), G1157,IF(ISNA(VLOOKUP($D1157, 'SP Per G'!$A$2:$D$1385, 4, FALSE)), M1157, VLOOKUP($D1157, 'SP Per G'!$A$2:$D$1385, 4, FALSE)))</f>
        <v>#N/A</v>
      </c>
      <c r="I1157" s="11" t="e">
        <f t="shared" si="216"/>
        <v>#N/A</v>
      </c>
      <c r="J1157" s="11" t="e">
        <f>_xlfn.IFNA(VLOOKUP($D1157,Individual_Pitching___Dashboard[],18,FALSE),VLOOKUP(B1157,Team_Pitching___Dashboard[[Team]:[ERA]],17,FALSE))</f>
        <v>#N/A</v>
      </c>
      <c r="K1157" s="11" t="e">
        <f>_xlfn.IFNA(VLOOKUP($D1157, Individual_Pitching___Dashboard[], 20, FALSE), VLOOKUP(B1157,Team_Pitching___Dashboard[[Team]:[xFIP]],20,FALSE))</f>
        <v>#N/A</v>
      </c>
      <c r="L1157" s="11" t="e">
        <f>_xlfn.IFNA(VLOOKUP($D1157, Individual_Pitching___Advanced[], 21,FALSE), VLOOKUP(B1157, Team_Pitching___Advanced[], 20, FALSE))</f>
        <v>#N/A</v>
      </c>
      <c r="M1157" s="11" t="e">
        <f>VLOOKUP($B1157, 'Team Per G'!$A$2:$G$31, 7, FALSE)</f>
        <v>#N/A</v>
      </c>
      <c r="N1157" s="11" t="e">
        <f>VLOOKUP($B1157, 'FanGraphs - Team WAR Projected'!$B$2:$E$31, 3, FALSE)/162</f>
        <v>#N/A</v>
      </c>
      <c r="O1157" s="11" t="e">
        <f t="shared" si="217"/>
        <v>#N/A</v>
      </c>
      <c r="P1157" s="11" t="e">
        <f>VLOOKUP($B1157, Team_Pitching___Advanced[[Team]:[xFIP]], 19,FALSE)</f>
        <v>#N/A</v>
      </c>
      <c r="Q1157" s="11" t="e">
        <f>VLOOKUP($B1157, Team_Pitching___Advanced[], 20, FALSE)</f>
        <v>#N/A</v>
      </c>
      <c r="R1157" s="11" t="e">
        <f>VLOOKUP($B1157, Team_Batting___Dashboard[[Team]:[wOBA]], 16, FALSE)</f>
        <v>#N/A</v>
      </c>
      <c r="S1157" s="11" t="e">
        <f>VLOOKUP($B1157, Team_Batting___Advanced[[Team]:[OPS]], 9, FALSE)</f>
        <v>#N/A</v>
      </c>
      <c r="T1157" s="11" t="e">
        <f>VLOOKUP($B1157, Team_Batting___Advanced[], 19, FALSE)</f>
        <v>#N/A</v>
      </c>
      <c r="U1157" s="11" t="e">
        <f>VLOOKUP($B1157, 'Team Per G'!$A$2:$G$31, 3, FALSE)</f>
        <v>#N/A</v>
      </c>
      <c r="V1157" s="11" t="e">
        <f>VLOOKUP($B1157, 'Team Per G'!$A$2:$G$31, 5, FALSE)</f>
        <v>#N/A</v>
      </c>
      <c r="W1157" s="11" t="e">
        <f>VLOOKUP($B1157, 'Team Per G'!$A$2:$G$31, 4, FALSE)</f>
        <v>#N/A</v>
      </c>
      <c r="X1157" s="11" t="e">
        <f>VLOOKUP($B1157, Team_Batting___Dashboard[], 22, FALSE)/$F1157</f>
        <v>#N/A</v>
      </c>
      <c r="Y1157" s="11" t="e">
        <f>VLOOKUP($B1157, 'FanGraphs - Team WAR Projected'!$B$2:$E$31, 4, FALSE)/162</f>
        <v>#N/A</v>
      </c>
      <c r="Z1157" s="11" t="e">
        <f t="shared" si="218"/>
        <v>#N/A</v>
      </c>
      <c r="AA1157" s="11" t="e">
        <f>VLOOKUP($B1157, FanGraphs_Standings[[Abbreviation]:[2024 Year to Date RS/G]], 6, FALSE)/$F1157</f>
        <v>#N/A</v>
      </c>
      <c r="AB1157" s="11" t="e">
        <f>VLOOKUP($B1157, FanGraphs_Standings[[Abbreviation]:[2024 Projected Full Season RDif]], 19, FALSE)/162</f>
        <v>#N/A</v>
      </c>
      <c r="AC1157" s="11" t="e">
        <f t="shared" si="227"/>
        <v>#N/A</v>
      </c>
      <c r="AD1157" s="11" t="e">
        <f>VLOOKUP($B1157, FanGraphs_Standings[[Abbreviation]:[2024 Projected Full Season RDif]], 5, FALSE)</f>
        <v>#N/A</v>
      </c>
      <c r="AE1157" s="11" t="e">
        <f>VLOOKUP($B1157, FanGraphs_Standings[[Abbreviation]:[2024 Projected Full Season W%]], 18, FALSE)</f>
        <v>#N/A</v>
      </c>
      <c r="AF1157" s="11" t="e">
        <f t="shared" si="219"/>
        <v>#N/A</v>
      </c>
      <c r="AG1157" s="11" t="e">
        <f>VLOOKUP($B1157, 'Home Field Adv'!$A$2:$I$31, 9, FALSE)</f>
        <v>#N/A</v>
      </c>
      <c r="AH1157" s="11" t="e">
        <f>VLOOKUP($C1157, FanGraphs_Standings[[Abbreviation]:[2024 Year to Date G]], 2, FALSE)</f>
        <v>#N/A</v>
      </c>
      <c r="AI1157" s="11" t="e">
        <f>_xlfn.IFNA(VLOOKUP($E1157, 'SP Per G'!$A$2:$D$1385, 3, FALSE), AO1157)</f>
        <v>#N/A</v>
      </c>
      <c r="AJ1157" s="11" t="e">
        <f>IF(AND(ISNA(VLOOKUP($E1157, 'SP Per G'!$A$2:$D$1385, 4, FALSE)), ISTEXT($E1157)), AI1157,IF(ISNA(VLOOKUP($E1157, 'SP Per G'!$A$2:$D$1385, 4, FALSE)), AO1157, VLOOKUP($E1157, 'SP Per G'!$A$2:$D$1385, 4, FALSE)))</f>
        <v>#N/A</v>
      </c>
      <c r="AK1157" s="11" t="e">
        <f t="shared" si="220"/>
        <v>#N/A</v>
      </c>
      <c r="AL1157" s="11" t="e">
        <f>_xlfn.IFNA(VLOOKUP($E1157, Individual_Pitching___Dashboard[], 18, FALSE), VLOOKUP($C1157,Team_Pitching___Advanced[[Team]:[SIERA]],16,FALSE))</f>
        <v>#N/A</v>
      </c>
      <c r="AM1157" s="11" t="e">
        <f>_xlfn.IFNA(VLOOKUP($E1157, Individual_Pitching___Dashboard[], 20, FALSE), VLOOKUP($C1157,Team_Pitching___Advanced[[Team]:[xFIP]],19,FALSE))</f>
        <v>#N/A</v>
      </c>
      <c r="AN1157" s="11" t="e">
        <f>_xlfn.IFNA(VLOOKUP($E1157,Individual_Pitching___Advanced[],21,FALSE),VLOOKUP($C1157,Team_Pitching___Advanced[[Team]:[SIERA]],20,FALSE))</f>
        <v>#N/A</v>
      </c>
      <c r="AO1157" s="11" t="e">
        <f>VLOOKUP($C1157, 'Team Per G'!$A$2:$G$31, 7, FALSE)</f>
        <v>#N/A</v>
      </c>
      <c r="AP1157" s="11" t="e">
        <f>VLOOKUP($C1157, 'FanGraphs - Team WAR Projected'!$B$2:$E$31, 3, FALSE)/162</f>
        <v>#N/A</v>
      </c>
      <c r="AQ1157" s="11" t="e">
        <f t="shared" si="221"/>
        <v>#N/A</v>
      </c>
      <c r="AR1157" s="11" t="e">
        <f>VLOOKUP($C1157, Team_Pitching___Advanced[[Team]:[xFIP]], 19,FALSE)</f>
        <v>#N/A</v>
      </c>
      <c r="AS1157" s="11" t="e">
        <f>VLOOKUP($C1157, Team_Pitching___Advanced[], 20, FALSE)</f>
        <v>#N/A</v>
      </c>
      <c r="AT1157" s="11" t="e">
        <f>VLOOKUP($C1157, Team_Batting___Dashboard[[Team]:[wOBA]], 16, FALSE)</f>
        <v>#N/A</v>
      </c>
      <c r="AU1157" s="11" t="e">
        <f>VLOOKUP($C1157, Team_Batting___Advanced[[Team]:[OPS]], 9, FALSE)</f>
        <v>#N/A</v>
      </c>
      <c r="AV1157" s="11" t="e">
        <f>VLOOKUP($C1157, Team_Batting___Advanced[], 19, FALSE)</f>
        <v>#N/A</v>
      </c>
      <c r="AW1157" s="11" t="e">
        <f>VLOOKUP($C1157, 'Team Per G'!$A$2:$G$31, 3, FALSE)</f>
        <v>#N/A</v>
      </c>
      <c r="AX1157" s="11" t="e">
        <f>VLOOKUP($C1157, 'Team Per G'!$A$2:$G$31, 5, FALSE)</f>
        <v>#N/A</v>
      </c>
      <c r="AY1157" s="11" t="e">
        <f>VLOOKUP($C1157, 'Team Per G'!$A$2:$G$31, 4, FALSE)</f>
        <v>#N/A</v>
      </c>
      <c r="AZ1157" s="11" t="e">
        <f>VLOOKUP($C1157, Team_Batting___Dashboard[], 22, FALSE)/$AH1157</f>
        <v>#N/A</v>
      </c>
      <c r="BA1157" s="11" t="e">
        <f>VLOOKUP($C1157, 'FanGraphs - Team WAR Projected'!$B$2:$E$31, 4, FALSE)/162</f>
        <v>#N/A</v>
      </c>
      <c r="BB1157" s="11" t="e">
        <f t="shared" si="222"/>
        <v>#N/A</v>
      </c>
      <c r="BC1157" s="11" t="e">
        <f>VLOOKUP($C1157, FanGraphs_Standings[[Abbreviation]:[2024 Year to Date RS/G]], 6, FALSE)/$AH1157</f>
        <v>#N/A</v>
      </c>
      <c r="BD1157" s="11" t="e">
        <f>VLOOKUP($C1157, FanGraphs_Standings[[Abbreviation]:[2024 Projected Full Season RDif]], 19, FALSE)/162</f>
        <v>#N/A</v>
      </c>
      <c r="BE1157" s="11" t="e">
        <f t="shared" si="223"/>
        <v>#N/A</v>
      </c>
      <c r="BF1157" s="11" t="e">
        <f>VLOOKUP($C1157, FanGraphs_Standings[[Abbreviation]:[2024 Projected Full Season RDif]], 5, FALSE)</f>
        <v>#N/A</v>
      </c>
      <c r="BG1157" s="11" t="e">
        <f>VLOOKUP($C1157, FanGraphs_Standings[[Abbreviation]:[2024 Projected Full Season W%]], 18, FALSE)</f>
        <v>#N/A</v>
      </c>
      <c r="BH1157" s="11" t="e">
        <f t="shared" si="224"/>
        <v>#N/A</v>
      </c>
      <c r="BI1157" s="11" t="e">
        <f>VLOOKUP($C1157, 'Home Field Adv'!$A$2:$K$31, 11, FALSE)</f>
        <v>#N/A</v>
      </c>
      <c r="BL1157" s="12" t="str">
        <f t="shared" si="225"/>
        <v/>
      </c>
      <c r="BM1157" s="12" t="str">
        <f t="shared" si="215"/>
        <v/>
      </c>
      <c r="BN1157" s="12" t="str">
        <f t="shared" si="226"/>
        <v/>
      </c>
    </row>
    <row r="1158" spans="6:66" x14ac:dyDescent="0.45">
      <c r="F1158" s="11" t="e">
        <f>VLOOKUP($B1158, FanGraphs_Standings[[Abbreviation]:[2024 Year to Date G]], 2, FALSE)</f>
        <v>#N/A</v>
      </c>
      <c r="G1158" s="11" t="e">
        <f>_xlfn.IFNA(VLOOKUP($D1158, 'SP Per G'!$A$2:$D$1385, 3, FALSE),M1158)</f>
        <v>#N/A</v>
      </c>
      <c r="H1158" s="11" t="e">
        <f>IF(AND(ISNA(VLOOKUP($D1158, 'SP Per G'!$A$2:$D$1385, 4, FALSE)), ISTEXT($D1158)), G1158,IF(ISNA(VLOOKUP($D1158, 'SP Per G'!$A$2:$D$1385, 4, FALSE)), M1158, VLOOKUP($D1158, 'SP Per G'!$A$2:$D$1385, 4, FALSE)))</f>
        <v>#N/A</v>
      </c>
      <c r="I1158" s="11" t="e">
        <f t="shared" si="216"/>
        <v>#N/A</v>
      </c>
      <c r="J1158" s="11" t="e">
        <f>_xlfn.IFNA(VLOOKUP($D1158,Individual_Pitching___Dashboard[],18,FALSE),VLOOKUP(B1158,Team_Pitching___Dashboard[[Team]:[ERA]],17,FALSE))</f>
        <v>#N/A</v>
      </c>
      <c r="K1158" s="11" t="e">
        <f>_xlfn.IFNA(VLOOKUP($D1158, Individual_Pitching___Dashboard[], 20, FALSE), VLOOKUP(B1158,Team_Pitching___Dashboard[[Team]:[xFIP]],20,FALSE))</f>
        <v>#N/A</v>
      </c>
      <c r="L1158" s="11" t="e">
        <f>_xlfn.IFNA(VLOOKUP($D1158, Individual_Pitching___Advanced[], 21,FALSE), VLOOKUP(B1158, Team_Pitching___Advanced[], 20, FALSE))</f>
        <v>#N/A</v>
      </c>
      <c r="M1158" s="11" t="e">
        <f>VLOOKUP($B1158, 'Team Per G'!$A$2:$G$31, 7, FALSE)</f>
        <v>#N/A</v>
      </c>
      <c r="N1158" s="11" t="e">
        <f>VLOOKUP($B1158, 'FanGraphs - Team WAR Projected'!$B$2:$E$31, 3, FALSE)/162</f>
        <v>#N/A</v>
      </c>
      <c r="O1158" s="11" t="e">
        <f t="shared" si="217"/>
        <v>#N/A</v>
      </c>
      <c r="P1158" s="11" t="e">
        <f>VLOOKUP($B1158, Team_Pitching___Advanced[[Team]:[xFIP]], 19,FALSE)</f>
        <v>#N/A</v>
      </c>
      <c r="Q1158" s="11" t="e">
        <f>VLOOKUP($B1158, Team_Pitching___Advanced[], 20, FALSE)</f>
        <v>#N/A</v>
      </c>
      <c r="R1158" s="11" t="e">
        <f>VLOOKUP($B1158, Team_Batting___Dashboard[[Team]:[wOBA]], 16, FALSE)</f>
        <v>#N/A</v>
      </c>
      <c r="S1158" s="11" t="e">
        <f>VLOOKUP($B1158, Team_Batting___Advanced[[Team]:[OPS]], 9, FALSE)</f>
        <v>#N/A</v>
      </c>
      <c r="T1158" s="11" t="e">
        <f>VLOOKUP($B1158, Team_Batting___Advanced[], 19, FALSE)</f>
        <v>#N/A</v>
      </c>
      <c r="U1158" s="11" t="e">
        <f>VLOOKUP($B1158, 'Team Per G'!$A$2:$G$31, 3, FALSE)</f>
        <v>#N/A</v>
      </c>
      <c r="V1158" s="11" t="e">
        <f>VLOOKUP($B1158, 'Team Per G'!$A$2:$G$31, 5, FALSE)</f>
        <v>#N/A</v>
      </c>
      <c r="W1158" s="11" t="e">
        <f>VLOOKUP($B1158, 'Team Per G'!$A$2:$G$31, 4, FALSE)</f>
        <v>#N/A</v>
      </c>
      <c r="X1158" s="11" t="e">
        <f>VLOOKUP($B1158, Team_Batting___Dashboard[], 22, FALSE)/$F1158</f>
        <v>#N/A</v>
      </c>
      <c r="Y1158" s="11" t="e">
        <f>VLOOKUP($B1158, 'FanGraphs - Team WAR Projected'!$B$2:$E$31, 4, FALSE)/162</f>
        <v>#N/A</v>
      </c>
      <c r="Z1158" s="11" t="e">
        <f t="shared" si="218"/>
        <v>#N/A</v>
      </c>
      <c r="AA1158" s="11" t="e">
        <f>VLOOKUP($B1158, FanGraphs_Standings[[Abbreviation]:[2024 Year to Date RS/G]], 6, FALSE)/$F1158</f>
        <v>#N/A</v>
      </c>
      <c r="AB1158" s="11" t="e">
        <f>VLOOKUP($B1158, FanGraphs_Standings[[Abbreviation]:[2024 Projected Full Season RDif]], 19, FALSE)/162</f>
        <v>#N/A</v>
      </c>
      <c r="AC1158" s="11" t="e">
        <f t="shared" si="227"/>
        <v>#N/A</v>
      </c>
      <c r="AD1158" s="11" t="e">
        <f>VLOOKUP($B1158, FanGraphs_Standings[[Abbreviation]:[2024 Projected Full Season RDif]], 5, FALSE)</f>
        <v>#N/A</v>
      </c>
      <c r="AE1158" s="11" t="e">
        <f>VLOOKUP($B1158, FanGraphs_Standings[[Abbreviation]:[2024 Projected Full Season W%]], 18, FALSE)</f>
        <v>#N/A</v>
      </c>
      <c r="AF1158" s="11" t="e">
        <f t="shared" si="219"/>
        <v>#N/A</v>
      </c>
      <c r="AG1158" s="11" t="e">
        <f>VLOOKUP($B1158, 'Home Field Adv'!$A$2:$I$31, 9, FALSE)</f>
        <v>#N/A</v>
      </c>
      <c r="AH1158" s="11" t="e">
        <f>VLOOKUP($C1158, FanGraphs_Standings[[Abbreviation]:[2024 Year to Date G]], 2, FALSE)</f>
        <v>#N/A</v>
      </c>
      <c r="AI1158" s="11" t="e">
        <f>_xlfn.IFNA(VLOOKUP($E1158, 'SP Per G'!$A$2:$D$1385, 3, FALSE), AO1158)</f>
        <v>#N/A</v>
      </c>
      <c r="AJ1158" s="11" t="e">
        <f>IF(AND(ISNA(VLOOKUP($E1158, 'SP Per G'!$A$2:$D$1385, 4, FALSE)), ISTEXT($E1158)), AI1158,IF(ISNA(VLOOKUP($E1158, 'SP Per G'!$A$2:$D$1385, 4, FALSE)), AO1158, VLOOKUP($E1158, 'SP Per G'!$A$2:$D$1385, 4, FALSE)))</f>
        <v>#N/A</v>
      </c>
      <c r="AK1158" s="11" t="e">
        <f t="shared" si="220"/>
        <v>#N/A</v>
      </c>
      <c r="AL1158" s="11" t="e">
        <f>_xlfn.IFNA(VLOOKUP($E1158, Individual_Pitching___Dashboard[], 18, FALSE), VLOOKUP($C1158,Team_Pitching___Advanced[[Team]:[SIERA]],16,FALSE))</f>
        <v>#N/A</v>
      </c>
      <c r="AM1158" s="11" t="e">
        <f>_xlfn.IFNA(VLOOKUP($E1158, Individual_Pitching___Dashboard[], 20, FALSE), VLOOKUP($C1158,Team_Pitching___Advanced[[Team]:[xFIP]],19,FALSE))</f>
        <v>#N/A</v>
      </c>
      <c r="AN1158" s="11" t="e">
        <f>_xlfn.IFNA(VLOOKUP($E1158,Individual_Pitching___Advanced[],21,FALSE),VLOOKUP($C1158,Team_Pitching___Advanced[[Team]:[SIERA]],20,FALSE))</f>
        <v>#N/A</v>
      </c>
      <c r="AO1158" s="11" t="e">
        <f>VLOOKUP($C1158, 'Team Per G'!$A$2:$G$31, 7, FALSE)</f>
        <v>#N/A</v>
      </c>
      <c r="AP1158" s="11" t="e">
        <f>VLOOKUP($C1158, 'FanGraphs - Team WAR Projected'!$B$2:$E$31, 3, FALSE)/162</f>
        <v>#N/A</v>
      </c>
      <c r="AQ1158" s="11" t="e">
        <f t="shared" si="221"/>
        <v>#N/A</v>
      </c>
      <c r="AR1158" s="11" t="e">
        <f>VLOOKUP($C1158, Team_Pitching___Advanced[[Team]:[xFIP]], 19,FALSE)</f>
        <v>#N/A</v>
      </c>
      <c r="AS1158" s="11" t="e">
        <f>VLOOKUP($C1158, Team_Pitching___Advanced[], 20, FALSE)</f>
        <v>#N/A</v>
      </c>
      <c r="AT1158" s="11" t="e">
        <f>VLOOKUP($C1158, Team_Batting___Dashboard[[Team]:[wOBA]], 16, FALSE)</f>
        <v>#N/A</v>
      </c>
      <c r="AU1158" s="11" t="e">
        <f>VLOOKUP($C1158, Team_Batting___Advanced[[Team]:[OPS]], 9, FALSE)</f>
        <v>#N/A</v>
      </c>
      <c r="AV1158" s="11" t="e">
        <f>VLOOKUP($C1158, Team_Batting___Advanced[], 19, FALSE)</f>
        <v>#N/A</v>
      </c>
      <c r="AW1158" s="11" t="e">
        <f>VLOOKUP($C1158, 'Team Per G'!$A$2:$G$31, 3, FALSE)</f>
        <v>#N/A</v>
      </c>
      <c r="AX1158" s="11" t="e">
        <f>VLOOKUP($C1158, 'Team Per G'!$A$2:$G$31, 5, FALSE)</f>
        <v>#N/A</v>
      </c>
      <c r="AY1158" s="11" t="e">
        <f>VLOOKUP($C1158, 'Team Per G'!$A$2:$G$31, 4, FALSE)</f>
        <v>#N/A</v>
      </c>
      <c r="AZ1158" s="11" t="e">
        <f>VLOOKUP($C1158, Team_Batting___Dashboard[], 22, FALSE)/$AH1158</f>
        <v>#N/A</v>
      </c>
      <c r="BA1158" s="11" t="e">
        <f>VLOOKUP($C1158, 'FanGraphs - Team WAR Projected'!$B$2:$E$31, 4, FALSE)/162</f>
        <v>#N/A</v>
      </c>
      <c r="BB1158" s="11" t="e">
        <f t="shared" si="222"/>
        <v>#N/A</v>
      </c>
      <c r="BC1158" s="11" t="e">
        <f>VLOOKUP($C1158, FanGraphs_Standings[[Abbreviation]:[2024 Year to Date RS/G]], 6, FALSE)/$AH1158</f>
        <v>#N/A</v>
      </c>
      <c r="BD1158" s="11" t="e">
        <f>VLOOKUP($C1158, FanGraphs_Standings[[Abbreviation]:[2024 Projected Full Season RDif]], 19, FALSE)/162</f>
        <v>#N/A</v>
      </c>
      <c r="BE1158" s="11" t="e">
        <f t="shared" si="223"/>
        <v>#N/A</v>
      </c>
      <c r="BF1158" s="11" t="e">
        <f>VLOOKUP($C1158, FanGraphs_Standings[[Abbreviation]:[2024 Projected Full Season RDif]], 5, FALSE)</f>
        <v>#N/A</v>
      </c>
      <c r="BG1158" s="11" t="e">
        <f>VLOOKUP($C1158, FanGraphs_Standings[[Abbreviation]:[2024 Projected Full Season W%]], 18, FALSE)</f>
        <v>#N/A</v>
      </c>
      <c r="BH1158" s="11" t="e">
        <f t="shared" si="224"/>
        <v>#N/A</v>
      </c>
      <c r="BI1158" s="11" t="e">
        <f>VLOOKUP($C1158, 'Home Field Adv'!$A$2:$K$31, 11, FALSE)</f>
        <v>#N/A</v>
      </c>
      <c r="BL1158" s="12" t="str">
        <f t="shared" si="225"/>
        <v/>
      </c>
      <c r="BM1158" s="12" t="str">
        <f t="shared" si="215"/>
        <v/>
      </c>
      <c r="BN1158" s="12" t="str">
        <f t="shared" si="226"/>
        <v/>
      </c>
    </row>
    <row r="1159" spans="6:66" x14ac:dyDescent="0.45">
      <c r="F1159" s="11" t="e">
        <f>VLOOKUP($B1159, FanGraphs_Standings[[Abbreviation]:[2024 Year to Date G]], 2, FALSE)</f>
        <v>#N/A</v>
      </c>
      <c r="G1159" s="11" t="e">
        <f>_xlfn.IFNA(VLOOKUP($D1159, 'SP Per G'!$A$2:$D$1385, 3, FALSE),M1159)</f>
        <v>#N/A</v>
      </c>
      <c r="H1159" s="11" t="e">
        <f>IF(AND(ISNA(VLOOKUP($D1159, 'SP Per G'!$A$2:$D$1385, 4, FALSE)), ISTEXT($D1159)), G1159,IF(ISNA(VLOOKUP($D1159, 'SP Per G'!$A$2:$D$1385, 4, FALSE)), M1159, VLOOKUP($D1159, 'SP Per G'!$A$2:$D$1385, 4, FALSE)))</f>
        <v>#N/A</v>
      </c>
      <c r="I1159" s="11" t="e">
        <f t="shared" si="216"/>
        <v>#N/A</v>
      </c>
      <c r="J1159" s="11" t="e">
        <f>_xlfn.IFNA(VLOOKUP($D1159,Individual_Pitching___Dashboard[],18,FALSE),VLOOKUP(B1159,Team_Pitching___Dashboard[[Team]:[ERA]],17,FALSE))</f>
        <v>#N/A</v>
      </c>
      <c r="K1159" s="11" t="e">
        <f>_xlfn.IFNA(VLOOKUP($D1159, Individual_Pitching___Dashboard[], 20, FALSE), VLOOKUP(B1159,Team_Pitching___Dashboard[[Team]:[xFIP]],20,FALSE))</f>
        <v>#N/A</v>
      </c>
      <c r="L1159" s="11" t="e">
        <f>_xlfn.IFNA(VLOOKUP($D1159, Individual_Pitching___Advanced[], 21,FALSE), VLOOKUP(B1159, Team_Pitching___Advanced[], 20, FALSE))</f>
        <v>#N/A</v>
      </c>
      <c r="M1159" s="11" t="e">
        <f>VLOOKUP($B1159, 'Team Per G'!$A$2:$G$31, 7, FALSE)</f>
        <v>#N/A</v>
      </c>
      <c r="N1159" s="11" t="e">
        <f>VLOOKUP($B1159, 'FanGraphs - Team WAR Projected'!$B$2:$E$31, 3, FALSE)/162</f>
        <v>#N/A</v>
      </c>
      <c r="O1159" s="11" t="e">
        <f t="shared" si="217"/>
        <v>#N/A</v>
      </c>
      <c r="P1159" s="11" t="e">
        <f>VLOOKUP($B1159, Team_Pitching___Advanced[[Team]:[xFIP]], 19,FALSE)</f>
        <v>#N/A</v>
      </c>
      <c r="Q1159" s="11" t="e">
        <f>VLOOKUP($B1159, Team_Pitching___Advanced[], 20, FALSE)</f>
        <v>#N/A</v>
      </c>
      <c r="R1159" s="11" t="e">
        <f>VLOOKUP($B1159, Team_Batting___Dashboard[[Team]:[wOBA]], 16, FALSE)</f>
        <v>#N/A</v>
      </c>
      <c r="S1159" s="11" t="e">
        <f>VLOOKUP($B1159, Team_Batting___Advanced[[Team]:[OPS]], 9, FALSE)</f>
        <v>#N/A</v>
      </c>
      <c r="T1159" s="11" t="e">
        <f>VLOOKUP($B1159, Team_Batting___Advanced[], 19, FALSE)</f>
        <v>#N/A</v>
      </c>
      <c r="U1159" s="11" t="e">
        <f>VLOOKUP($B1159, 'Team Per G'!$A$2:$G$31, 3, FALSE)</f>
        <v>#N/A</v>
      </c>
      <c r="V1159" s="11" t="e">
        <f>VLOOKUP($B1159, 'Team Per G'!$A$2:$G$31, 5, FALSE)</f>
        <v>#N/A</v>
      </c>
      <c r="W1159" s="11" t="e">
        <f>VLOOKUP($B1159, 'Team Per G'!$A$2:$G$31, 4, FALSE)</f>
        <v>#N/A</v>
      </c>
      <c r="X1159" s="11" t="e">
        <f>VLOOKUP($B1159, Team_Batting___Dashboard[], 22, FALSE)/$F1159</f>
        <v>#N/A</v>
      </c>
      <c r="Y1159" s="11" t="e">
        <f>VLOOKUP($B1159, 'FanGraphs - Team WAR Projected'!$B$2:$E$31, 4, FALSE)/162</f>
        <v>#N/A</v>
      </c>
      <c r="Z1159" s="11" t="e">
        <f t="shared" si="218"/>
        <v>#N/A</v>
      </c>
      <c r="AA1159" s="11" t="e">
        <f>VLOOKUP($B1159, FanGraphs_Standings[[Abbreviation]:[2024 Year to Date RS/G]], 6, FALSE)/$F1159</f>
        <v>#N/A</v>
      </c>
      <c r="AB1159" s="11" t="e">
        <f>VLOOKUP($B1159, FanGraphs_Standings[[Abbreviation]:[2024 Projected Full Season RDif]], 19, FALSE)/162</f>
        <v>#N/A</v>
      </c>
      <c r="AC1159" s="11" t="e">
        <f t="shared" si="227"/>
        <v>#N/A</v>
      </c>
      <c r="AD1159" s="11" t="e">
        <f>VLOOKUP($B1159, FanGraphs_Standings[[Abbreviation]:[2024 Projected Full Season RDif]], 5, FALSE)</f>
        <v>#N/A</v>
      </c>
      <c r="AE1159" s="11" t="e">
        <f>VLOOKUP($B1159, FanGraphs_Standings[[Abbreviation]:[2024 Projected Full Season W%]], 18, FALSE)</f>
        <v>#N/A</v>
      </c>
      <c r="AF1159" s="11" t="e">
        <f t="shared" si="219"/>
        <v>#N/A</v>
      </c>
      <c r="AG1159" s="11" t="e">
        <f>VLOOKUP($B1159, 'Home Field Adv'!$A$2:$I$31, 9, FALSE)</f>
        <v>#N/A</v>
      </c>
      <c r="AH1159" s="11" t="e">
        <f>VLOOKUP($C1159, FanGraphs_Standings[[Abbreviation]:[2024 Year to Date G]], 2, FALSE)</f>
        <v>#N/A</v>
      </c>
      <c r="AI1159" s="11" t="e">
        <f>_xlfn.IFNA(VLOOKUP($E1159, 'SP Per G'!$A$2:$D$1385, 3, FALSE), AO1159)</f>
        <v>#N/A</v>
      </c>
      <c r="AJ1159" s="11" t="e">
        <f>IF(AND(ISNA(VLOOKUP($E1159, 'SP Per G'!$A$2:$D$1385, 4, FALSE)), ISTEXT($E1159)), AI1159,IF(ISNA(VLOOKUP($E1159, 'SP Per G'!$A$2:$D$1385, 4, FALSE)), AO1159, VLOOKUP($E1159, 'SP Per G'!$A$2:$D$1385, 4, FALSE)))</f>
        <v>#N/A</v>
      </c>
      <c r="AK1159" s="11" t="e">
        <f t="shared" si="220"/>
        <v>#N/A</v>
      </c>
      <c r="AL1159" s="11" t="e">
        <f>_xlfn.IFNA(VLOOKUP($E1159, Individual_Pitching___Dashboard[], 18, FALSE), VLOOKUP($C1159,Team_Pitching___Advanced[[Team]:[SIERA]],16,FALSE))</f>
        <v>#N/A</v>
      </c>
      <c r="AM1159" s="11" t="e">
        <f>_xlfn.IFNA(VLOOKUP($E1159, Individual_Pitching___Dashboard[], 20, FALSE), VLOOKUP($C1159,Team_Pitching___Advanced[[Team]:[xFIP]],19,FALSE))</f>
        <v>#N/A</v>
      </c>
      <c r="AN1159" s="11" t="e">
        <f>_xlfn.IFNA(VLOOKUP($E1159,Individual_Pitching___Advanced[],21,FALSE),VLOOKUP($C1159,Team_Pitching___Advanced[[Team]:[SIERA]],20,FALSE))</f>
        <v>#N/A</v>
      </c>
      <c r="AO1159" s="11" t="e">
        <f>VLOOKUP($C1159, 'Team Per G'!$A$2:$G$31, 7, FALSE)</f>
        <v>#N/A</v>
      </c>
      <c r="AP1159" s="11" t="e">
        <f>VLOOKUP($C1159, 'FanGraphs - Team WAR Projected'!$B$2:$E$31, 3, FALSE)/162</f>
        <v>#N/A</v>
      </c>
      <c r="AQ1159" s="11" t="e">
        <f t="shared" si="221"/>
        <v>#N/A</v>
      </c>
      <c r="AR1159" s="11" t="e">
        <f>VLOOKUP($C1159, Team_Pitching___Advanced[[Team]:[xFIP]], 19,FALSE)</f>
        <v>#N/A</v>
      </c>
      <c r="AS1159" s="11" t="e">
        <f>VLOOKUP($C1159, Team_Pitching___Advanced[], 20, FALSE)</f>
        <v>#N/A</v>
      </c>
      <c r="AT1159" s="11" t="e">
        <f>VLOOKUP($C1159, Team_Batting___Dashboard[[Team]:[wOBA]], 16, FALSE)</f>
        <v>#N/A</v>
      </c>
      <c r="AU1159" s="11" t="e">
        <f>VLOOKUP($C1159, Team_Batting___Advanced[[Team]:[OPS]], 9, FALSE)</f>
        <v>#N/A</v>
      </c>
      <c r="AV1159" s="11" t="e">
        <f>VLOOKUP($C1159, Team_Batting___Advanced[], 19, FALSE)</f>
        <v>#N/A</v>
      </c>
      <c r="AW1159" s="11" t="e">
        <f>VLOOKUP($C1159, 'Team Per G'!$A$2:$G$31, 3, FALSE)</f>
        <v>#N/A</v>
      </c>
      <c r="AX1159" s="11" t="e">
        <f>VLOOKUP($C1159, 'Team Per G'!$A$2:$G$31, 5, FALSE)</f>
        <v>#N/A</v>
      </c>
      <c r="AY1159" s="11" t="e">
        <f>VLOOKUP($C1159, 'Team Per G'!$A$2:$G$31, 4, FALSE)</f>
        <v>#N/A</v>
      </c>
      <c r="AZ1159" s="11" t="e">
        <f>VLOOKUP($C1159, Team_Batting___Dashboard[], 22, FALSE)/$AH1159</f>
        <v>#N/A</v>
      </c>
      <c r="BA1159" s="11" t="e">
        <f>VLOOKUP($C1159, 'FanGraphs - Team WAR Projected'!$B$2:$E$31, 4, FALSE)/162</f>
        <v>#N/A</v>
      </c>
      <c r="BB1159" s="11" t="e">
        <f t="shared" si="222"/>
        <v>#N/A</v>
      </c>
      <c r="BC1159" s="11" t="e">
        <f>VLOOKUP($C1159, FanGraphs_Standings[[Abbreviation]:[2024 Year to Date RS/G]], 6, FALSE)/$AH1159</f>
        <v>#N/A</v>
      </c>
      <c r="BD1159" s="11" t="e">
        <f>VLOOKUP($C1159, FanGraphs_Standings[[Abbreviation]:[2024 Projected Full Season RDif]], 19, FALSE)/162</f>
        <v>#N/A</v>
      </c>
      <c r="BE1159" s="11" t="e">
        <f t="shared" si="223"/>
        <v>#N/A</v>
      </c>
      <c r="BF1159" s="11" t="e">
        <f>VLOOKUP($C1159, FanGraphs_Standings[[Abbreviation]:[2024 Projected Full Season RDif]], 5, FALSE)</f>
        <v>#N/A</v>
      </c>
      <c r="BG1159" s="11" t="e">
        <f>VLOOKUP($C1159, FanGraphs_Standings[[Abbreviation]:[2024 Projected Full Season W%]], 18, FALSE)</f>
        <v>#N/A</v>
      </c>
      <c r="BH1159" s="11" t="e">
        <f t="shared" si="224"/>
        <v>#N/A</v>
      </c>
      <c r="BI1159" s="11" t="e">
        <f>VLOOKUP($C1159, 'Home Field Adv'!$A$2:$K$31, 11, FALSE)</f>
        <v>#N/A</v>
      </c>
      <c r="BL1159" s="12" t="str">
        <f t="shared" si="225"/>
        <v/>
      </c>
      <c r="BM1159" s="12" t="str">
        <f t="shared" si="215"/>
        <v/>
      </c>
      <c r="BN1159" s="12" t="str">
        <f t="shared" si="226"/>
        <v/>
      </c>
    </row>
    <row r="1160" spans="6:66" x14ac:dyDescent="0.45">
      <c r="F1160" s="11" t="e">
        <f>VLOOKUP($B1160, FanGraphs_Standings[[Abbreviation]:[2024 Year to Date G]], 2, FALSE)</f>
        <v>#N/A</v>
      </c>
      <c r="G1160" s="11" t="e">
        <f>_xlfn.IFNA(VLOOKUP($D1160, 'SP Per G'!$A$2:$D$1385, 3, FALSE),M1160)</f>
        <v>#N/A</v>
      </c>
      <c r="H1160" s="11" t="e">
        <f>IF(AND(ISNA(VLOOKUP($D1160, 'SP Per G'!$A$2:$D$1385, 4, FALSE)), ISTEXT($D1160)), G1160,IF(ISNA(VLOOKUP($D1160, 'SP Per G'!$A$2:$D$1385, 4, FALSE)), M1160, VLOOKUP($D1160, 'SP Per G'!$A$2:$D$1385, 4, FALSE)))</f>
        <v>#N/A</v>
      </c>
      <c r="I1160" s="11" t="e">
        <f t="shared" si="216"/>
        <v>#N/A</v>
      </c>
      <c r="J1160" s="11" t="e">
        <f>_xlfn.IFNA(VLOOKUP($D1160,Individual_Pitching___Dashboard[],18,FALSE),VLOOKUP(B1160,Team_Pitching___Dashboard[[Team]:[ERA]],17,FALSE))</f>
        <v>#N/A</v>
      </c>
      <c r="K1160" s="11" t="e">
        <f>_xlfn.IFNA(VLOOKUP($D1160, Individual_Pitching___Dashboard[], 20, FALSE), VLOOKUP(B1160,Team_Pitching___Dashboard[[Team]:[xFIP]],20,FALSE))</f>
        <v>#N/A</v>
      </c>
      <c r="L1160" s="11" t="e">
        <f>_xlfn.IFNA(VLOOKUP($D1160, Individual_Pitching___Advanced[], 21,FALSE), VLOOKUP(B1160, Team_Pitching___Advanced[], 20, FALSE))</f>
        <v>#N/A</v>
      </c>
      <c r="M1160" s="11" t="e">
        <f>VLOOKUP($B1160, 'Team Per G'!$A$2:$G$31, 7, FALSE)</f>
        <v>#N/A</v>
      </c>
      <c r="N1160" s="11" t="e">
        <f>VLOOKUP($B1160, 'FanGraphs - Team WAR Projected'!$B$2:$E$31, 3, FALSE)/162</f>
        <v>#N/A</v>
      </c>
      <c r="O1160" s="11" t="e">
        <f t="shared" si="217"/>
        <v>#N/A</v>
      </c>
      <c r="P1160" s="11" t="e">
        <f>VLOOKUP($B1160, Team_Pitching___Advanced[[Team]:[xFIP]], 19,FALSE)</f>
        <v>#N/A</v>
      </c>
      <c r="Q1160" s="11" t="e">
        <f>VLOOKUP($B1160, Team_Pitching___Advanced[], 20, FALSE)</f>
        <v>#N/A</v>
      </c>
      <c r="R1160" s="11" t="e">
        <f>VLOOKUP($B1160, Team_Batting___Dashboard[[Team]:[wOBA]], 16, FALSE)</f>
        <v>#N/A</v>
      </c>
      <c r="S1160" s="11" t="e">
        <f>VLOOKUP($B1160, Team_Batting___Advanced[[Team]:[OPS]], 9, FALSE)</f>
        <v>#N/A</v>
      </c>
      <c r="T1160" s="11" t="e">
        <f>VLOOKUP($B1160, Team_Batting___Advanced[], 19, FALSE)</f>
        <v>#N/A</v>
      </c>
      <c r="U1160" s="11" t="e">
        <f>VLOOKUP($B1160, 'Team Per G'!$A$2:$G$31, 3, FALSE)</f>
        <v>#N/A</v>
      </c>
      <c r="V1160" s="11" t="e">
        <f>VLOOKUP($B1160, 'Team Per G'!$A$2:$G$31, 5, FALSE)</f>
        <v>#N/A</v>
      </c>
      <c r="W1160" s="11" t="e">
        <f>VLOOKUP($B1160, 'Team Per G'!$A$2:$G$31, 4, FALSE)</f>
        <v>#N/A</v>
      </c>
      <c r="X1160" s="11" t="e">
        <f>VLOOKUP($B1160, Team_Batting___Dashboard[], 22, FALSE)/$F1160</f>
        <v>#N/A</v>
      </c>
      <c r="Y1160" s="11" t="e">
        <f>VLOOKUP($B1160, 'FanGraphs - Team WAR Projected'!$B$2:$E$31, 4, FALSE)/162</f>
        <v>#N/A</v>
      </c>
      <c r="Z1160" s="11" t="e">
        <f t="shared" si="218"/>
        <v>#N/A</v>
      </c>
      <c r="AA1160" s="11" t="e">
        <f>VLOOKUP($B1160, FanGraphs_Standings[[Abbreviation]:[2024 Year to Date RS/G]], 6, FALSE)/$F1160</f>
        <v>#N/A</v>
      </c>
      <c r="AB1160" s="11" t="e">
        <f>VLOOKUP($B1160, FanGraphs_Standings[[Abbreviation]:[2024 Projected Full Season RDif]], 19, FALSE)/162</f>
        <v>#N/A</v>
      </c>
      <c r="AC1160" s="11" t="e">
        <f t="shared" si="227"/>
        <v>#N/A</v>
      </c>
      <c r="AD1160" s="11" t="e">
        <f>VLOOKUP($B1160, FanGraphs_Standings[[Abbreviation]:[2024 Projected Full Season RDif]], 5, FALSE)</f>
        <v>#N/A</v>
      </c>
      <c r="AE1160" s="11" t="e">
        <f>VLOOKUP($B1160, FanGraphs_Standings[[Abbreviation]:[2024 Projected Full Season W%]], 18, FALSE)</f>
        <v>#N/A</v>
      </c>
      <c r="AF1160" s="11" t="e">
        <f t="shared" si="219"/>
        <v>#N/A</v>
      </c>
      <c r="AG1160" s="11" t="e">
        <f>VLOOKUP($B1160, 'Home Field Adv'!$A$2:$I$31, 9, FALSE)</f>
        <v>#N/A</v>
      </c>
      <c r="AH1160" s="11" t="e">
        <f>VLOOKUP($C1160, FanGraphs_Standings[[Abbreviation]:[2024 Year to Date G]], 2, FALSE)</f>
        <v>#N/A</v>
      </c>
      <c r="AI1160" s="11" t="e">
        <f>_xlfn.IFNA(VLOOKUP($E1160, 'SP Per G'!$A$2:$D$1385, 3, FALSE), AO1160)</f>
        <v>#N/A</v>
      </c>
      <c r="AJ1160" s="11" t="e">
        <f>IF(AND(ISNA(VLOOKUP($E1160, 'SP Per G'!$A$2:$D$1385, 4, FALSE)), ISTEXT($E1160)), AI1160,IF(ISNA(VLOOKUP($E1160, 'SP Per G'!$A$2:$D$1385, 4, FALSE)), AO1160, VLOOKUP($E1160, 'SP Per G'!$A$2:$D$1385, 4, FALSE)))</f>
        <v>#N/A</v>
      </c>
      <c r="AK1160" s="11" t="e">
        <f t="shared" si="220"/>
        <v>#N/A</v>
      </c>
      <c r="AL1160" s="11" t="e">
        <f>_xlfn.IFNA(VLOOKUP($E1160, Individual_Pitching___Dashboard[], 18, FALSE), VLOOKUP($C1160,Team_Pitching___Advanced[[Team]:[SIERA]],16,FALSE))</f>
        <v>#N/A</v>
      </c>
      <c r="AM1160" s="11" t="e">
        <f>_xlfn.IFNA(VLOOKUP($E1160, Individual_Pitching___Dashboard[], 20, FALSE), VLOOKUP($C1160,Team_Pitching___Advanced[[Team]:[xFIP]],19,FALSE))</f>
        <v>#N/A</v>
      </c>
      <c r="AN1160" s="11" t="e">
        <f>_xlfn.IFNA(VLOOKUP($E1160,Individual_Pitching___Advanced[],21,FALSE),VLOOKUP($C1160,Team_Pitching___Advanced[[Team]:[SIERA]],20,FALSE))</f>
        <v>#N/A</v>
      </c>
      <c r="AO1160" s="11" t="e">
        <f>VLOOKUP($C1160, 'Team Per G'!$A$2:$G$31, 7, FALSE)</f>
        <v>#N/A</v>
      </c>
      <c r="AP1160" s="11" t="e">
        <f>VLOOKUP($C1160, 'FanGraphs - Team WAR Projected'!$B$2:$E$31, 3, FALSE)/162</f>
        <v>#N/A</v>
      </c>
      <c r="AQ1160" s="11" t="e">
        <f t="shared" si="221"/>
        <v>#N/A</v>
      </c>
      <c r="AR1160" s="11" t="e">
        <f>VLOOKUP($C1160, Team_Pitching___Advanced[[Team]:[xFIP]], 19,FALSE)</f>
        <v>#N/A</v>
      </c>
      <c r="AS1160" s="11" t="e">
        <f>VLOOKUP($C1160, Team_Pitching___Advanced[], 20, FALSE)</f>
        <v>#N/A</v>
      </c>
      <c r="AT1160" s="11" t="e">
        <f>VLOOKUP($C1160, Team_Batting___Dashboard[[Team]:[wOBA]], 16, FALSE)</f>
        <v>#N/A</v>
      </c>
      <c r="AU1160" s="11" t="e">
        <f>VLOOKUP($C1160, Team_Batting___Advanced[[Team]:[OPS]], 9, FALSE)</f>
        <v>#N/A</v>
      </c>
      <c r="AV1160" s="11" t="e">
        <f>VLOOKUP($C1160, Team_Batting___Advanced[], 19, FALSE)</f>
        <v>#N/A</v>
      </c>
      <c r="AW1160" s="11" t="e">
        <f>VLOOKUP($C1160, 'Team Per G'!$A$2:$G$31, 3, FALSE)</f>
        <v>#N/A</v>
      </c>
      <c r="AX1160" s="11" t="e">
        <f>VLOOKUP($C1160, 'Team Per G'!$A$2:$G$31, 5, FALSE)</f>
        <v>#N/A</v>
      </c>
      <c r="AY1160" s="11" t="e">
        <f>VLOOKUP($C1160, 'Team Per G'!$A$2:$G$31, 4, FALSE)</f>
        <v>#N/A</v>
      </c>
      <c r="AZ1160" s="11" t="e">
        <f>VLOOKUP($C1160, Team_Batting___Dashboard[], 22, FALSE)/$AH1160</f>
        <v>#N/A</v>
      </c>
      <c r="BA1160" s="11" t="e">
        <f>VLOOKUP($C1160, 'FanGraphs - Team WAR Projected'!$B$2:$E$31, 4, FALSE)/162</f>
        <v>#N/A</v>
      </c>
      <c r="BB1160" s="11" t="e">
        <f t="shared" si="222"/>
        <v>#N/A</v>
      </c>
      <c r="BC1160" s="11" t="e">
        <f>VLOOKUP($C1160, FanGraphs_Standings[[Abbreviation]:[2024 Year to Date RS/G]], 6, FALSE)/$AH1160</f>
        <v>#N/A</v>
      </c>
      <c r="BD1160" s="11" t="e">
        <f>VLOOKUP($C1160, FanGraphs_Standings[[Abbreviation]:[2024 Projected Full Season RDif]], 19, FALSE)/162</f>
        <v>#N/A</v>
      </c>
      <c r="BE1160" s="11" t="e">
        <f t="shared" si="223"/>
        <v>#N/A</v>
      </c>
      <c r="BF1160" s="11" t="e">
        <f>VLOOKUP($C1160, FanGraphs_Standings[[Abbreviation]:[2024 Projected Full Season RDif]], 5, FALSE)</f>
        <v>#N/A</v>
      </c>
      <c r="BG1160" s="11" t="e">
        <f>VLOOKUP($C1160, FanGraphs_Standings[[Abbreviation]:[2024 Projected Full Season W%]], 18, FALSE)</f>
        <v>#N/A</v>
      </c>
      <c r="BH1160" s="11" t="e">
        <f t="shared" si="224"/>
        <v>#N/A</v>
      </c>
      <c r="BI1160" s="11" t="e">
        <f>VLOOKUP($C1160, 'Home Field Adv'!$A$2:$K$31, 11, FALSE)</f>
        <v>#N/A</v>
      </c>
      <c r="BL1160" s="12" t="str">
        <f t="shared" si="225"/>
        <v/>
      </c>
      <c r="BM1160" s="12" t="str">
        <f t="shared" si="215"/>
        <v/>
      </c>
      <c r="BN1160" s="12" t="str">
        <f t="shared" si="226"/>
        <v/>
      </c>
    </row>
    <row r="1161" spans="6:66" x14ac:dyDescent="0.45">
      <c r="F1161" s="11" t="e">
        <f>VLOOKUP($B1161, FanGraphs_Standings[[Abbreviation]:[2024 Year to Date G]], 2, FALSE)</f>
        <v>#N/A</v>
      </c>
      <c r="G1161" s="11" t="e">
        <f>_xlfn.IFNA(VLOOKUP($D1161, 'SP Per G'!$A$2:$D$1385, 3, FALSE),M1161)</f>
        <v>#N/A</v>
      </c>
      <c r="H1161" s="11" t="e">
        <f>IF(AND(ISNA(VLOOKUP($D1161, 'SP Per G'!$A$2:$D$1385, 4, FALSE)), ISTEXT($D1161)), G1161,IF(ISNA(VLOOKUP($D1161, 'SP Per G'!$A$2:$D$1385, 4, FALSE)), M1161, VLOOKUP($D1161, 'SP Per G'!$A$2:$D$1385, 4, FALSE)))</f>
        <v>#N/A</v>
      </c>
      <c r="I1161" s="11" t="e">
        <f t="shared" si="216"/>
        <v>#N/A</v>
      </c>
      <c r="J1161" s="11" t="e">
        <f>_xlfn.IFNA(VLOOKUP($D1161,Individual_Pitching___Dashboard[],18,FALSE),VLOOKUP(B1161,Team_Pitching___Dashboard[[Team]:[ERA]],17,FALSE))</f>
        <v>#N/A</v>
      </c>
      <c r="K1161" s="11" t="e">
        <f>_xlfn.IFNA(VLOOKUP($D1161, Individual_Pitching___Dashboard[], 20, FALSE), VLOOKUP(B1161,Team_Pitching___Dashboard[[Team]:[xFIP]],20,FALSE))</f>
        <v>#N/A</v>
      </c>
      <c r="L1161" s="11" t="e">
        <f>_xlfn.IFNA(VLOOKUP($D1161, Individual_Pitching___Advanced[], 21,FALSE), VLOOKUP(B1161, Team_Pitching___Advanced[], 20, FALSE))</f>
        <v>#N/A</v>
      </c>
      <c r="M1161" s="11" t="e">
        <f>VLOOKUP($B1161, 'Team Per G'!$A$2:$G$31, 7, FALSE)</f>
        <v>#N/A</v>
      </c>
      <c r="N1161" s="11" t="e">
        <f>VLOOKUP($B1161, 'FanGraphs - Team WAR Projected'!$B$2:$E$31, 3, FALSE)/162</f>
        <v>#N/A</v>
      </c>
      <c r="O1161" s="11" t="e">
        <f t="shared" si="217"/>
        <v>#N/A</v>
      </c>
      <c r="P1161" s="11" t="e">
        <f>VLOOKUP($B1161, Team_Pitching___Advanced[[Team]:[xFIP]], 19,FALSE)</f>
        <v>#N/A</v>
      </c>
      <c r="Q1161" s="11" t="e">
        <f>VLOOKUP($B1161, Team_Pitching___Advanced[], 20, FALSE)</f>
        <v>#N/A</v>
      </c>
      <c r="R1161" s="11" t="e">
        <f>VLOOKUP($B1161, Team_Batting___Dashboard[[Team]:[wOBA]], 16, FALSE)</f>
        <v>#N/A</v>
      </c>
      <c r="S1161" s="11" t="e">
        <f>VLOOKUP($B1161, Team_Batting___Advanced[[Team]:[OPS]], 9, FALSE)</f>
        <v>#N/A</v>
      </c>
      <c r="T1161" s="11" t="e">
        <f>VLOOKUP($B1161, Team_Batting___Advanced[], 19, FALSE)</f>
        <v>#N/A</v>
      </c>
      <c r="U1161" s="11" t="e">
        <f>VLOOKUP($B1161, 'Team Per G'!$A$2:$G$31, 3, FALSE)</f>
        <v>#N/A</v>
      </c>
      <c r="V1161" s="11" t="e">
        <f>VLOOKUP($B1161, 'Team Per G'!$A$2:$G$31, 5, FALSE)</f>
        <v>#N/A</v>
      </c>
      <c r="W1161" s="11" t="e">
        <f>VLOOKUP($B1161, 'Team Per G'!$A$2:$G$31, 4, FALSE)</f>
        <v>#N/A</v>
      </c>
      <c r="X1161" s="11" t="e">
        <f>VLOOKUP($B1161, Team_Batting___Dashboard[], 22, FALSE)/$F1161</f>
        <v>#N/A</v>
      </c>
      <c r="Y1161" s="11" t="e">
        <f>VLOOKUP($B1161, 'FanGraphs - Team WAR Projected'!$B$2:$E$31, 4, FALSE)/162</f>
        <v>#N/A</v>
      </c>
      <c r="Z1161" s="11" t="e">
        <f t="shared" si="218"/>
        <v>#N/A</v>
      </c>
      <c r="AA1161" s="11" t="e">
        <f>VLOOKUP($B1161, FanGraphs_Standings[[Abbreviation]:[2024 Year to Date RS/G]], 6, FALSE)/$F1161</f>
        <v>#N/A</v>
      </c>
      <c r="AB1161" s="11" t="e">
        <f>VLOOKUP($B1161, FanGraphs_Standings[[Abbreviation]:[2024 Projected Full Season RDif]], 19, FALSE)/162</f>
        <v>#N/A</v>
      </c>
      <c r="AC1161" s="11" t="e">
        <f t="shared" si="227"/>
        <v>#N/A</v>
      </c>
      <c r="AD1161" s="11" t="e">
        <f>VLOOKUP($B1161, FanGraphs_Standings[[Abbreviation]:[2024 Projected Full Season RDif]], 5, FALSE)</f>
        <v>#N/A</v>
      </c>
      <c r="AE1161" s="11" t="e">
        <f>VLOOKUP($B1161, FanGraphs_Standings[[Abbreviation]:[2024 Projected Full Season W%]], 18, FALSE)</f>
        <v>#N/A</v>
      </c>
      <c r="AF1161" s="11" t="e">
        <f t="shared" si="219"/>
        <v>#N/A</v>
      </c>
      <c r="AG1161" s="11" t="e">
        <f>VLOOKUP($B1161, 'Home Field Adv'!$A$2:$I$31, 9, FALSE)</f>
        <v>#N/A</v>
      </c>
      <c r="AH1161" s="11" t="e">
        <f>VLOOKUP($C1161, FanGraphs_Standings[[Abbreviation]:[2024 Year to Date G]], 2, FALSE)</f>
        <v>#N/A</v>
      </c>
      <c r="AI1161" s="11" t="e">
        <f>_xlfn.IFNA(VLOOKUP($E1161, 'SP Per G'!$A$2:$D$1385, 3, FALSE), AO1161)</f>
        <v>#N/A</v>
      </c>
      <c r="AJ1161" s="11" t="e">
        <f>IF(AND(ISNA(VLOOKUP($E1161, 'SP Per G'!$A$2:$D$1385, 4, FALSE)), ISTEXT($E1161)), AI1161,IF(ISNA(VLOOKUP($E1161, 'SP Per G'!$A$2:$D$1385, 4, FALSE)), AO1161, VLOOKUP($E1161, 'SP Per G'!$A$2:$D$1385, 4, FALSE)))</f>
        <v>#N/A</v>
      </c>
      <c r="AK1161" s="11" t="e">
        <f t="shared" si="220"/>
        <v>#N/A</v>
      </c>
      <c r="AL1161" s="11" t="e">
        <f>_xlfn.IFNA(VLOOKUP($E1161, Individual_Pitching___Dashboard[], 18, FALSE), VLOOKUP($C1161,Team_Pitching___Advanced[[Team]:[SIERA]],16,FALSE))</f>
        <v>#N/A</v>
      </c>
      <c r="AM1161" s="11" t="e">
        <f>_xlfn.IFNA(VLOOKUP($E1161, Individual_Pitching___Dashboard[], 20, FALSE), VLOOKUP($C1161,Team_Pitching___Advanced[[Team]:[xFIP]],19,FALSE))</f>
        <v>#N/A</v>
      </c>
      <c r="AN1161" s="11" t="e">
        <f>_xlfn.IFNA(VLOOKUP($E1161,Individual_Pitching___Advanced[],21,FALSE),VLOOKUP($C1161,Team_Pitching___Advanced[[Team]:[SIERA]],20,FALSE))</f>
        <v>#N/A</v>
      </c>
      <c r="AO1161" s="11" t="e">
        <f>VLOOKUP($C1161, 'Team Per G'!$A$2:$G$31, 7, FALSE)</f>
        <v>#N/A</v>
      </c>
      <c r="AP1161" s="11" t="e">
        <f>VLOOKUP($C1161, 'FanGraphs - Team WAR Projected'!$B$2:$E$31, 3, FALSE)/162</f>
        <v>#N/A</v>
      </c>
      <c r="AQ1161" s="11" t="e">
        <f t="shared" si="221"/>
        <v>#N/A</v>
      </c>
      <c r="AR1161" s="11" t="e">
        <f>VLOOKUP($C1161, Team_Pitching___Advanced[[Team]:[xFIP]], 19,FALSE)</f>
        <v>#N/A</v>
      </c>
      <c r="AS1161" s="11" t="e">
        <f>VLOOKUP($C1161, Team_Pitching___Advanced[], 20, FALSE)</f>
        <v>#N/A</v>
      </c>
      <c r="AT1161" s="11" t="e">
        <f>VLOOKUP($C1161, Team_Batting___Dashboard[[Team]:[wOBA]], 16, FALSE)</f>
        <v>#N/A</v>
      </c>
      <c r="AU1161" s="11" t="e">
        <f>VLOOKUP($C1161, Team_Batting___Advanced[[Team]:[OPS]], 9, FALSE)</f>
        <v>#N/A</v>
      </c>
      <c r="AV1161" s="11" t="e">
        <f>VLOOKUP($C1161, Team_Batting___Advanced[], 19, FALSE)</f>
        <v>#N/A</v>
      </c>
      <c r="AW1161" s="11" t="e">
        <f>VLOOKUP($C1161, 'Team Per G'!$A$2:$G$31, 3, FALSE)</f>
        <v>#N/A</v>
      </c>
      <c r="AX1161" s="11" t="e">
        <f>VLOOKUP($C1161, 'Team Per G'!$A$2:$G$31, 5, FALSE)</f>
        <v>#N/A</v>
      </c>
      <c r="AY1161" s="11" t="e">
        <f>VLOOKUP($C1161, 'Team Per G'!$A$2:$G$31, 4, FALSE)</f>
        <v>#N/A</v>
      </c>
      <c r="AZ1161" s="11" t="e">
        <f>VLOOKUP($C1161, Team_Batting___Dashboard[], 22, FALSE)/$AH1161</f>
        <v>#N/A</v>
      </c>
      <c r="BA1161" s="11" t="e">
        <f>VLOOKUP($C1161, 'FanGraphs - Team WAR Projected'!$B$2:$E$31, 4, FALSE)/162</f>
        <v>#N/A</v>
      </c>
      <c r="BB1161" s="11" t="e">
        <f t="shared" si="222"/>
        <v>#N/A</v>
      </c>
      <c r="BC1161" s="11" t="e">
        <f>VLOOKUP($C1161, FanGraphs_Standings[[Abbreviation]:[2024 Year to Date RS/G]], 6, FALSE)/$AH1161</f>
        <v>#N/A</v>
      </c>
      <c r="BD1161" s="11" t="e">
        <f>VLOOKUP($C1161, FanGraphs_Standings[[Abbreviation]:[2024 Projected Full Season RDif]], 19, FALSE)/162</f>
        <v>#N/A</v>
      </c>
      <c r="BE1161" s="11" t="e">
        <f t="shared" si="223"/>
        <v>#N/A</v>
      </c>
      <c r="BF1161" s="11" t="e">
        <f>VLOOKUP($C1161, FanGraphs_Standings[[Abbreviation]:[2024 Projected Full Season RDif]], 5, FALSE)</f>
        <v>#N/A</v>
      </c>
      <c r="BG1161" s="11" t="e">
        <f>VLOOKUP($C1161, FanGraphs_Standings[[Abbreviation]:[2024 Projected Full Season W%]], 18, FALSE)</f>
        <v>#N/A</v>
      </c>
      <c r="BH1161" s="11" t="e">
        <f t="shared" si="224"/>
        <v>#N/A</v>
      </c>
      <c r="BI1161" s="11" t="e">
        <f>VLOOKUP($C1161, 'Home Field Adv'!$A$2:$K$31, 11, FALSE)</f>
        <v>#N/A</v>
      </c>
      <c r="BL1161" s="12" t="str">
        <f t="shared" si="225"/>
        <v/>
      </c>
      <c r="BM1161" s="12" t="str">
        <f t="shared" si="215"/>
        <v/>
      </c>
      <c r="BN1161" s="12" t="str">
        <f t="shared" si="226"/>
        <v/>
      </c>
    </row>
    <row r="1162" spans="6:66" x14ac:dyDescent="0.45">
      <c r="F1162" s="11" t="e">
        <f>VLOOKUP($B1162, FanGraphs_Standings[[Abbreviation]:[2024 Year to Date G]], 2, FALSE)</f>
        <v>#N/A</v>
      </c>
      <c r="G1162" s="11" t="e">
        <f>_xlfn.IFNA(VLOOKUP($D1162, 'SP Per G'!$A$2:$D$1385, 3, FALSE),M1162)</f>
        <v>#N/A</v>
      </c>
      <c r="H1162" s="11" t="e">
        <f>IF(AND(ISNA(VLOOKUP($D1162, 'SP Per G'!$A$2:$D$1385, 4, FALSE)), ISTEXT($D1162)), G1162,IF(ISNA(VLOOKUP($D1162, 'SP Per G'!$A$2:$D$1385, 4, FALSE)), M1162, VLOOKUP($D1162, 'SP Per G'!$A$2:$D$1385, 4, FALSE)))</f>
        <v>#N/A</v>
      </c>
      <c r="I1162" s="11" t="e">
        <f t="shared" si="216"/>
        <v>#N/A</v>
      </c>
      <c r="J1162" s="11" t="e">
        <f>_xlfn.IFNA(VLOOKUP($D1162,Individual_Pitching___Dashboard[],18,FALSE),VLOOKUP(B1162,Team_Pitching___Dashboard[[Team]:[ERA]],17,FALSE))</f>
        <v>#N/A</v>
      </c>
      <c r="K1162" s="11" t="e">
        <f>_xlfn.IFNA(VLOOKUP($D1162, Individual_Pitching___Dashboard[], 20, FALSE), VLOOKUP(B1162,Team_Pitching___Dashboard[[Team]:[xFIP]],20,FALSE))</f>
        <v>#N/A</v>
      </c>
      <c r="L1162" s="11" t="e">
        <f>_xlfn.IFNA(VLOOKUP($D1162, Individual_Pitching___Advanced[], 21,FALSE), VLOOKUP(B1162, Team_Pitching___Advanced[], 20, FALSE))</f>
        <v>#N/A</v>
      </c>
      <c r="M1162" s="11" t="e">
        <f>VLOOKUP($B1162, 'Team Per G'!$A$2:$G$31, 7, FALSE)</f>
        <v>#N/A</v>
      </c>
      <c r="N1162" s="11" t="e">
        <f>VLOOKUP($B1162, 'FanGraphs - Team WAR Projected'!$B$2:$E$31, 3, FALSE)/162</f>
        <v>#N/A</v>
      </c>
      <c r="O1162" s="11" t="e">
        <f t="shared" si="217"/>
        <v>#N/A</v>
      </c>
      <c r="P1162" s="11" t="e">
        <f>VLOOKUP($B1162, Team_Pitching___Advanced[[Team]:[xFIP]], 19,FALSE)</f>
        <v>#N/A</v>
      </c>
      <c r="Q1162" s="11" t="e">
        <f>VLOOKUP($B1162, Team_Pitching___Advanced[], 20, FALSE)</f>
        <v>#N/A</v>
      </c>
      <c r="R1162" s="11" t="e">
        <f>VLOOKUP($B1162, Team_Batting___Dashboard[[Team]:[wOBA]], 16, FALSE)</f>
        <v>#N/A</v>
      </c>
      <c r="S1162" s="11" t="e">
        <f>VLOOKUP($B1162, Team_Batting___Advanced[[Team]:[OPS]], 9, FALSE)</f>
        <v>#N/A</v>
      </c>
      <c r="T1162" s="11" t="e">
        <f>VLOOKUP($B1162, Team_Batting___Advanced[], 19, FALSE)</f>
        <v>#N/A</v>
      </c>
      <c r="U1162" s="11" t="e">
        <f>VLOOKUP($B1162, 'Team Per G'!$A$2:$G$31, 3, FALSE)</f>
        <v>#N/A</v>
      </c>
      <c r="V1162" s="11" t="e">
        <f>VLOOKUP($B1162, 'Team Per G'!$A$2:$G$31, 5, FALSE)</f>
        <v>#N/A</v>
      </c>
      <c r="W1162" s="11" t="e">
        <f>VLOOKUP($B1162, 'Team Per G'!$A$2:$G$31, 4, FALSE)</f>
        <v>#N/A</v>
      </c>
      <c r="X1162" s="11" t="e">
        <f>VLOOKUP($B1162, Team_Batting___Dashboard[], 22, FALSE)/$F1162</f>
        <v>#N/A</v>
      </c>
      <c r="Y1162" s="11" t="e">
        <f>VLOOKUP($B1162, 'FanGraphs - Team WAR Projected'!$B$2:$E$31, 4, FALSE)/162</f>
        <v>#N/A</v>
      </c>
      <c r="Z1162" s="11" t="e">
        <f t="shared" si="218"/>
        <v>#N/A</v>
      </c>
      <c r="AA1162" s="11" t="e">
        <f>VLOOKUP($B1162, FanGraphs_Standings[[Abbreviation]:[2024 Year to Date RS/G]], 6, FALSE)/$F1162</f>
        <v>#N/A</v>
      </c>
      <c r="AB1162" s="11" t="e">
        <f>VLOOKUP($B1162, FanGraphs_Standings[[Abbreviation]:[2024 Projected Full Season RDif]], 19, FALSE)/162</f>
        <v>#N/A</v>
      </c>
      <c r="AC1162" s="11" t="e">
        <f t="shared" si="227"/>
        <v>#N/A</v>
      </c>
      <c r="AD1162" s="11" t="e">
        <f>VLOOKUP($B1162, FanGraphs_Standings[[Abbreviation]:[2024 Projected Full Season RDif]], 5, FALSE)</f>
        <v>#N/A</v>
      </c>
      <c r="AE1162" s="11" t="e">
        <f>VLOOKUP($B1162, FanGraphs_Standings[[Abbreviation]:[2024 Projected Full Season W%]], 18, FALSE)</f>
        <v>#N/A</v>
      </c>
      <c r="AF1162" s="11" t="e">
        <f t="shared" si="219"/>
        <v>#N/A</v>
      </c>
      <c r="AG1162" s="11" t="e">
        <f>VLOOKUP($B1162, 'Home Field Adv'!$A$2:$I$31, 9, FALSE)</f>
        <v>#N/A</v>
      </c>
      <c r="AH1162" s="11" t="e">
        <f>VLOOKUP($C1162, FanGraphs_Standings[[Abbreviation]:[2024 Year to Date G]], 2, FALSE)</f>
        <v>#N/A</v>
      </c>
      <c r="AI1162" s="11" t="e">
        <f>_xlfn.IFNA(VLOOKUP($E1162, 'SP Per G'!$A$2:$D$1385, 3, FALSE), AO1162)</f>
        <v>#N/A</v>
      </c>
      <c r="AJ1162" s="11" t="e">
        <f>IF(AND(ISNA(VLOOKUP($E1162, 'SP Per G'!$A$2:$D$1385, 4, FALSE)), ISTEXT($E1162)), AI1162,IF(ISNA(VLOOKUP($E1162, 'SP Per G'!$A$2:$D$1385, 4, FALSE)), AO1162, VLOOKUP($E1162, 'SP Per G'!$A$2:$D$1385, 4, FALSE)))</f>
        <v>#N/A</v>
      </c>
      <c r="AK1162" s="11" t="e">
        <f t="shared" si="220"/>
        <v>#N/A</v>
      </c>
      <c r="AL1162" s="11" t="e">
        <f>_xlfn.IFNA(VLOOKUP($E1162, Individual_Pitching___Dashboard[], 18, FALSE), VLOOKUP($C1162,Team_Pitching___Advanced[[Team]:[SIERA]],16,FALSE))</f>
        <v>#N/A</v>
      </c>
      <c r="AM1162" s="11" t="e">
        <f>_xlfn.IFNA(VLOOKUP($E1162, Individual_Pitching___Dashboard[], 20, FALSE), VLOOKUP($C1162,Team_Pitching___Advanced[[Team]:[xFIP]],19,FALSE))</f>
        <v>#N/A</v>
      </c>
      <c r="AN1162" s="11" t="e">
        <f>_xlfn.IFNA(VLOOKUP($E1162,Individual_Pitching___Advanced[],21,FALSE),VLOOKUP($C1162,Team_Pitching___Advanced[[Team]:[SIERA]],20,FALSE))</f>
        <v>#N/A</v>
      </c>
      <c r="AO1162" s="11" t="e">
        <f>VLOOKUP($C1162, 'Team Per G'!$A$2:$G$31, 7, FALSE)</f>
        <v>#N/A</v>
      </c>
      <c r="AP1162" s="11" t="e">
        <f>VLOOKUP($C1162, 'FanGraphs - Team WAR Projected'!$B$2:$E$31, 3, FALSE)/162</f>
        <v>#N/A</v>
      </c>
      <c r="AQ1162" s="11" t="e">
        <f t="shared" si="221"/>
        <v>#N/A</v>
      </c>
      <c r="AR1162" s="11" t="e">
        <f>VLOOKUP($C1162, Team_Pitching___Advanced[[Team]:[xFIP]], 19,FALSE)</f>
        <v>#N/A</v>
      </c>
      <c r="AS1162" s="11" t="e">
        <f>VLOOKUP($C1162, Team_Pitching___Advanced[], 20, FALSE)</f>
        <v>#N/A</v>
      </c>
      <c r="AT1162" s="11" t="e">
        <f>VLOOKUP($C1162, Team_Batting___Dashboard[[Team]:[wOBA]], 16, FALSE)</f>
        <v>#N/A</v>
      </c>
      <c r="AU1162" s="11" t="e">
        <f>VLOOKUP($C1162, Team_Batting___Advanced[[Team]:[OPS]], 9, FALSE)</f>
        <v>#N/A</v>
      </c>
      <c r="AV1162" s="11" t="e">
        <f>VLOOKUP($C1162, Team_Batting___Advanced[], 19, FALSE)</f>
        <v>#N/A</v>
      </c>
      <c r="AW1162" s="11" t="e">
        <f>VLOOKUP($C1162, 'Team Per G'!$A$2:$G$31, 3, FALSE)</f>
        <v>#N/A</v>
      </c>
      <c r="AX1162" s="11" t="e">
        <f>VLOOKUP($C1162, 'Team Per G'!$A$2:$G$31, 5, FALSE)</f>
        <v>#N/A</v>
      </c>
      <c r="AY1162" s="11" t="e">
        <f>VLOOKUP($C1162, 'Team Per G'!$A$2:$G$31, 4, FALSE)</f>
        <v>#N/A</v>
      </c>
      <c r="AZ1162" s="11" t="e">
        <f>VLOOKUP($C1162, Team_Batting___Dashboard[], 22, FALSE)/$AH1162</f>
        <v>#N/A</v>
      </c>
      <c r="BA1162" s="11" t="e">
        <f>VLOOKUP($C1162, 'FanGraphs - Team WAR Projected'!$B$2:$E$31, 4, FALSE)/162</f>
        <v>#N/A</v>
      </c>
      <c r="BB1162" s="11" t="e">
        <f t="shared" si="222"/>
        <v>#N/A</v>
      </c>
      <c r="BC1162" s="11" t="e">
        <f>VLOOKUP($C1162, FanGraphs_Standings[[Abbreviation]:[2024 Year to Date RS/G]], 6, FALSE)/$AH1162</f>
        <v>#N/A</v>
      </c>
      <c r="BD1162" s="11" t="e">
        <f>VLOOKUP($C1162, FanGraphs_Standings[[Abbreviation]:[2024 Projected Full Season RDif]], 19, FALSE)/162</f>
        <v>#N/A</v>
      </c>
      <c r="BE1162" s="11" t="e">
        <f t="shared" si="223"/>
        <v>#N/A</v>
      </c>
      <c r="BF1162" s="11" t="e">
        <f>VLOOKUP($C1162, FanGraphs_Standings[[Abbreviation]:[2024 Projected Full Season RDif]], 5, FALSE)</f>
        <v>#N/A</v>
      </c>
      <c r="BG1162" s="11" t="e">
        <f>VLOOKUP($C1162, FanGraphs_Standings[[Abbreviation]:[2024 Projected Full Season W%]], 18, FALSE)</f>
        <v>#N/A</v>
      </c>
      <c r="BH1162" s="11" t="e">
        <f t="shared" si="224"/>
        <v>#N/A</v>
      </c>
      <c r="BI1162" s="11" t="e">
        <f>VLOOKUP($C1162, 'Home Field Adv'!$A$2:$K$31, 11, FALSE)</f>
        <v>#N/A</v>
      </c>
      <c r="BL1162" s="12" t="str">
        <f t="shared" si="225"/>
        <v/>
      </c>
      <c r="BM1162" s="12" t="str">
        <f t="shared" si="215"/>
        <v/>
      </c>
      <c r="BN1162" s="12" t="str">
        <f t="shared" si="226"/>
        <v/>
      </c>
    </row>
    <row r="1163" spans="6:66" x14ac:dyDescent="0.45">
      <c r="F1163" s="11" t="e">
        <f>VLOOKUP($B1163, FanGraphs_Standings[[Abbreviation]:[2024 Year to Date G]], 2, FALSE)</f>
        <v>#N/A</v>
      </c>
      <c r="G1163" s="11" t="e">
        <f>_xlfn.IFNA(VLOOKUP($D1163, 'SP Per G'!$A$2:$D$1385, 3, FALSE),M1163)</f>
        <v>#N/A</v>
      </c>
      <c r="H1163" s="11" t="e">
        <f>IF(AND(ISNA(VLOOKUP($D1163, 'SP Per G'!$A$2:$D$1385, 4, FALSE)), ISTEXT($D1163)), G1163,IF(ISNA(VLOOKUP($D1163, 'SP Per G'!$A$2:$D$1385, 4, FALSE)), M1163, VLOOKUP($D1163, 'SP Per G'!$A$2:$D$1385, 4, FALSE)))</f>
        <v>#N/A</v>
      </c>
      <c r="I1163" s="11" t="e">
        <f t="shared" si="216"/>
        <v>#N/A</v>
      </c>
      <c r="J1163" s="11" t="e">
        <f>_xlfn.IFNA(VLOOKUP($D1163,Individual_Pitching___Dashboard[],18,FALSE),VLOOKUP(B1163,Team_Pitching___Dashboard[[Team]:[ERA]],17,FALSE))</f>
        <v>#N/A</v>
      </c>
      <c r="K1163" s="11" t="e">
        <f>_xlfn.IFNA(VLOOKUP($D1163, Individual_Pitching___Dashboard[], 20, FALSE), VLOOKUP(B1163,Team_Pitching___Dashboard[[Team]:[xFIP]],20,FALSE))</f>
        <v>#N/A</v>
      </c>
      <c r="L1163" s="11" t="e">
        <f>_xlfn.IFNA(VLOOKUP($D1163, Individual_Pitching___Advanced[], 21,FALSE), VLOOKUP(B1163, Team_Pitching___Advanced[], 20, FALSE))</f>
        <v>#N/A</v>
      </c>
      <c r="M1163" s="11" t="e">
        <f>VLOOKUP($B1163, 'Team Per G'!$A$2:$G$31, 7, FALSE)</f>
        <v>#N/A</v>
      </c>
      <c r="N1163" s="11" t="e">
        <f>VLOOKUP($B1163, 'FanGraphs - Team WAR Projected'!$B$2:$E$31, 3, FALSE)/162</f>
        <v>#N/A</v>
      </c>
      <c r="O1163" s="11" t="e">
        <f t="shared" si="217"/>
        <v>#N/A</v>
      </c>
      <c r="P1163" s="11" t="e">
        <f>VLOOKUP($B1163, Team_Pitching___Advanced[[Team]:[xFIP]], 19,FALSE)</f>
        <v>#N/A</v>
      </c>
      <c r="Q1163" s="11" t="e">
        <f>VLOOKUP($B1163, Team_Pitching___Advanced[], 20, FALSE)</f>
        <v>#N/A</v>
      </c>
      <c r="R1163" s="11" t="e">
        <f>VLOOKUP($B1163, Team_Batting___Dashboard[[Team]:[wOBA]], 16, FALSE)</f>
        <v>#N/A</v>
      </c>
      <c r="S1163" s="11" t="e">
        <f>VLOOKUP($B1163, Team_Batting___Advanced[[Team]:[OPS]], 9, FALSE)</f>
        <v>#N/A</v>
      </c>
      <c r="T1163" s="11" t="e">
        <f>VLOOKUP($B1163, Team_Batting___Advanced[], 19, FALSE)</f>
        <v>#N/A</v>
      </c>
      <c r="U1163" s="11" t="e">
        <f>VLOOKUP($B1163, 'Team Per G'!$A$2:$G$31, 3, FALSE)</f>
        <v>#N/A</v>
      </c>
      <c r="V1163" s="11" t="e">
        <f>VLOOKUP($B1163, 'Team Per G'!$A$2:$G$31, 5, FALSE)</f>
        <v>#N/A</v>
      </c>
      <c r="W1163" s="11" t="e">
        <f>VLOOKUP($B1163, 'Team Per G'!$A$2:$G$31, 4, FALSE)</f>
        <v>#N/A</v>
      </c>
      <c r="X1163" s="11" t="e">
        <f>VLOOKUP($B1163, Team_Batting___Dashboard[], 22, FALSE)/$F1163</f>
        <v>#N/A</v>
      </c>
      <c r="Y1163" s="11" t="e">
        <f>VLOOKUP($B1163, 'FanGraphs - Team WAR Projected'!$B$2:$E$31, 4, FALSE)/162</f>
        <v>#N/A</v>
      </c>
      <c r="Z1163" s="11" t="e">
        <f t="shared" si="218"/>
        <v>#N/A</v>
      </c>
      <c r="AA1163" s="11" t="e">
        <f>VLOOKUP($B1163, FanGraphs_Standings[[Abbreviation]:[2024 Year to Date RS/G]], 6, FALSE)/$F1163</f>
        <v>#N/A</v>
      </c>
      <c r="AB1163" s="11" t="e">
        <f>VLOOKUP($B1163, FanGraphs_Standings[[Abbreviation]:[2024 Projected Full Season RDif]], 19, FALSE)/162</f>
        <v>#N/A</v>
      </c>
      <c r="AC1163" s="11" t="e">
        <f t="shared" si="227"/>
        <v>#N/A</v>
      </c>
      <c r="AD1163" s="11" t="e">
        <f>VLOOKUP($B1163, FanGraphs_Standings[[Abbreviation]:[2024 Projected Full Season RDif]], 5, FALSE)</f>
        <v>#N/A</v>
      </c>
      <c r="AE1163" s="11" t="e">
        <f>VLOOKUP($B1163, FanGraphs_Standings[[Abbreviation]:[2024 Projected Full Season W%]], 18, FALSE)</f>
        <v>#N/A</v>
      </c>
      <c r="AF1163" s="11" t="e">
        <f t="shared" si="219"/>
        <v>#N/A</v>
      </c>
      <c r="AG1163" s="11" t="e">
        <f>VLOOKUP($B1163, 'Home Field Adv'!$A$2:$I$31, 9, FALSE)</f>
        <v>#N/A</v>
      </c>
      <c r="AH1163" s="11" t="e">
        <f>VLOOKUP($C1163, FanGraphs_Standings[[Abbreviation]:[2024 Year to Date G]], 2, FALSE)</f>
        <v>#N/A</v>
      </c>
      <c r="AI1163" s="11" t="e">
        <f>_xlfn.IFNA(VLOOKUP($E1163, 'SP Per G'!$A$2:$D$1385, 3, FALSE), AO1163)</f>
        <v>#N/A</v>
      </c>
      <c r="AJ1163" s="11" t="e">
        <f>IF(AND(ISNA(VLOOKUP($E1163, 'SP Per G'!$A$2:$D$1385, 4, FALSE)), ISTEXT($E1163)), AI1163,IF(ISNA(VLOOKUP($E1163, 'SP Per G'!$A$2:$D$1385, 4, FALSE)), AO1163, VLOOKUP($E1163, 'SP Per G'!$A$2:$D$1385, 4, FALSE)))</f>
        <v>#N/A</v>
      </c>
      <c r="AK1163" s="11" t="e">
        <f t="shared" si="220"/>
        <v>#N/A</v>
      </c>
      <c r="AL1163" s="11" t="e">
        <f>_xlfn.IFNA(VLOOKUP($E1163, Individual_Pitching___Dashboard[], 18, FALSE), VLOOKUP($C1163,Team_Pitching___Advanced[[Team]:[SIERA]],16,FALSE))</f>
        <v>#N/A</v>
      </c>
      <c r="AM1163" s="11" t="e">
        <f>_xlfn.IFNA(VLOOKUP($E1163, Individual_Pitching___Dashboard[], 20, FALSE), VLOOKUP($C1163,Team_Pitching___Advanced[[Team]:[xFIP]],19,FALSE))</f>
        <v>#N/A</v>
      </c>
      <c r="AN1163" s="11" t="e">
        <f>_xlfn.IFNA(VLOOKUP($E1163,Individual_Pitching___Advanced[],21,FALSE),VLOOKUP($C1163,Team_Pitching___Advanced[[Team]:[SIERA]],20,FALSE))</f>
        <v>#N/A</v>
      </c>
      <c r="AO1163" s="11" t="e">
        <f>VLOOKUP($C1163, 'Team Per G'!$A$2:$G$31, 7, FALSE)</f>
        <v>#N/A</v>
      </c>
      <c r="AP1163" s="11" t="e">
        <f>VLOOKUP($C1163, 'FanGraphs - Team WAR Projected'!$B$2:$E$31, 3, FALSE)/162</f>
        <v>#N/A</v>
      </c>
      <c r="AQ1163" s="11" t="e">
        <f t="shared" si="221"/>
        <v>#N/A</v>
      </c>
      <c r="AR1163" s="11" t="e">
        <f>VLOOKUP($C1163, Team_Pitching___Advanced[[Team]:[xFIP]], 19,FALSE)</f>
        <v>#N/A</v>
      </c>
      <c r="AS1163" s="11" t="e">
        <f>VLOOKUP($C1163, Team_Pitching___Advanced[], 20, FALSE)</f>
        <v>#N/A</v>
      </c>
      <c r="AT1163" s="11" t="e">
        <f>VLOOKUP($C1163, Team_Batting___Dashboard[[Team]:[wOBA]], 16, FALSE)</f>
        <v>#N/A</v>
      </c>
      <c r="AU1163" s="11" t="e">
        <f>VLOOKUP($C1163, Team_Batting___Advanced[[Team]:[OPS]], 9, FALSE)</f>
        <v>#N/A</v>
      </c>
      <c r="AV1163" s="11" t="e">
        <f>VLOOKUP($C1163, Team_Batting___Advanced[], 19, FALSE)</f>
        <v>#N/A</v>
      </c>
      <c r="AW1163" s="11" t="e">
        <f>VLOOKUP($C1163, 'Team Per G'!$A$2:$G$31, 3, FALSE)</f>
        <v>#N/A</v>
      </c>
      <c r="AX1163" s="11" t="e">
        <f>VLOOKUP($C1163, 'Team Per G'!$A$2:$G$31, 5, FALSE)</f>
        <v>#N/A</v>
      </c>
      <c r="AY1163" s="11" t="e">
        <f>VLOOKUP($C1163, 'Team Per G'!$A$2:$G$31, 4, FALSE)</f>
        <v>#N/A</v>
      </c>
      <c r="AZ1163" s="11" t="e">
        <f>VLOOKUP($C1163, Team_Batting___Dashboard[], 22, FALSE)/$AH1163</f>
        <v>#N/A</v>
      </c>
      <c r="BA1163" s="11" t="e">
        <f>VLOOKUP($C1163, 'FanGraphs - Team WAR Projected'!$B$2:$E$31, 4, FALSE)/162</f>
        <v>#N/A</v>
      </c>
      <c r="BB1163" s="11" t="e">
        <f t="shared" si="222"/>
        <v>#N/A</v>
      </c>
      <c r="BC1163" s="11" t="e">
        <f>VLOOKUP($C1163, FanGraphs_Standings[[Abbreviation]:[2024 Year to Date RS/G]], 6, FALSE)/$AH1163</f>
        <v>#N/A</v>
      </c>
      <c r="BD1163" s="11" t="e">
        <f>VLOOKUP($C1163, FanGraphs_Standings[[Abbreviation]:[2024 Projected Full Season RDif]], 19, FALSE)/162</f>
        <v>#N/A</v>
      </c>
      <c r="BE1163" s="11" t="e">
        <f t="shared" si="223"/>
        <v>#N/A</v>
      </c>
      <c r="BF1163" s="11" t="e">
        <f>VLOOKUP($C1163, FanGraphs_Standings[[Abbreviation]:[2024 Projected Full Season RDif]], 5, FALSE)</f>
        <v>#N/A</v>
      </c>
      <c r="BG1163" s="11" t="e">
        <f>VLOOKUP($C1163, FanGraphs_Standings[[Abbreviation]:[2024 Projected Full Season W%]], 18, FALSE)</f>
        <v>#N/A</v>
      </c>
      <c r="BH1163" s="11" t="e">
        <f t="shared" si="224"/>
        <v>#N/A</v>
      </c>
      <c r="BI1163" s="11" t="e">
        <f>VLOOKUP($C1163, 'Home Field Adv'!$A$2:$K$31, 11, FALSE)</f>
        <v>#N/A</v>
      </c>
      <c r="BL1163" s="12" t="str">
        <f t="shared" si="225"/>
        <v/>
      </c>
      <c r="BM1163" s="12" t="str">
        <f t="shared" si="215"/>
        <v/>
      </c>
      <c r="BN1163" s="12" t="str">
        <f t="shared" si="226"/>
        <v/>
      </c>
    </row>
    <row r="1164" spans="6:66" x14ac:dyDescent="0.45">
      <c r="F1164" s="11" t="e">
        <f>VLOOKUP($B1164, FanGraphs_Standings[[Abbreviation]:[2024 Year to Date G]], 2, FALSE)</f>
        <v>#N/A</v>
      </c>
      <c r="G1164" s="11" t="e">
        <f>_xlfn.IFNA(VLOOKUP($D1164, 'SP Per G'!$A$2:$D$1385, 3, FALSE),M1164)</f>
        <v>#N/A</v>
      </c>
      <c r="H1164" s="11" t="e">
        <f>IF(AND(ISNA(VLOOKUP($D1164, 'SP Per G'!$A$2:$D$1385, 4, FALSE)), ISTEXT($D1164)), G1164,IF(ISNA(VLOOKUP($D1164, 'SP Per G'!$A$2:$D$1385, 4, FALSE)), M1164, VLOOKUP($D1164, 'SP Per G'!$A$2:$D$1385, 4, FALSE)))</f>
        <v>#N/A</v>
      </c>
      <c r="I1164" s="11" t="e">
        <f t="shared" si="216"/>
        <v>#N/A</v>
      </c>
      <c r="J1164" s="11" t="e">
        <f>_xlfn.IFNA(VLOOKUP($D1164,Individual_Pitching___Dashboard[],18,FALSE),VLOOKUP(B1164,Team_Pitching___Dashboard[[Team]:[ERA]],17,FALSE))</f>
        <v>#N/A</v>
      </c>
      <c r="K1164" s="11" t="e">
        <f>_xlfn.IFNA(VLOOKUP($D1164, Individual_Pitching___Dashboard[], 20, FALSE), VLOOKUP(B1164,Team_Pitching___Dashboard[[Team]:[xFIP]],20,FALSE))</f>
        <v>#N/A</v>
      </c>
      <c r="L1164" s="11" t="e">
        <f>_xlfn.IFNA(VLOOKUP($D1164, Individual_Pitching___Advanced[], 21,FALSE), VLOOKUP(B1164, Team_Pitching___Advanced[], 20, FALSE))</f>
        <v>#N/A</v>
      </c>
      <c r="M1164" s="11" t="e">
        <f>VLOOKUP($B1164, 'Team Per G'!$A$2:$G$31, 7, FALSE)</f>
        <v>#N/A</v>
      </c>
      <c r="N1164" s="11" t="e">
        <f>VLOOKUP($B1164, 'FanGraphs - Team WAR Projected'!$B$2:$E$31, 3, FALSE)/162</f>
        <v>#N/A</v>
      </c>
      <c r="O1164" s="11" t="e">
        <f t="shared" si="217"/>
        <v>#N/A</v>
      </c>
      <c r="P1164" s="11" t="e">
        <f>VLOOKUP($B1164, Team_Pitching___Advanced[[Team]:[xFIP]], 19,FALSE)</f>
        <v>#N/A</v>
      </c>
      <c r="Q1164" s="11" t="e">
        <f>VLOOKUP($B1164, Team_Pitching___Advanced[], 20, FALSE)</f>
        <v>#N/A</v>
      </c>
      <c r="R1164" s="11" t="e">
        <f>VLOOKUP($B1164, Team_Batting___Dashboard[[Team]:[wOBA]], 16, FALSE)</f>
        <v>#N/A</v>
      </c>
      <c r="S1164" s="11" t="e">
        <f>VLOOKUP($B1164, Team_Batting___Advanced[[Team]:[OPS]], 9, FALSE)</f>
        <v>#N/A</v>
      </c>
      <c r="T1164" s="11" t="e">
        <f>VLOOKUP($B1164, Team_Batting___Advanced[], 19, FALSE)</f>
        <v>#N/A</v>
      </c>
      <c r="U1164" s="11" t="e">
        <f>VLOOKUP($B1164, 'Team Per G'!$A$2:$G$31, 3, FALSE)</f>
        <v>#N/A</v>
      </c>
      <c r="V1164" s="11" t="e">
        <f>VLOOKUP($B1164, 'Team Per G'!$A$2:$G$31, 5, FALSE)</f>
        <v>#N/A</v>
      </c>
      <c r="W1164" s="11" t="e">
        <f>VLOOKUP($B1164, 'Team Per G'!$A$2:$G$31, 4, FALSE)</f>
        <v>#N/A</v>
      </c>
      <c r="X1164" s="11" t="e">
        <f>VLOOKUP($B1164, Team_Batting___Dashboard[], 22, FALSE)/$F1164</f>
        <v>#N/A</v>
      </c>
      <c r="Y1164" s="11" t="e">
        <f>VLOOKUP($B1164, 'FanGraphs - Team WAR Projected'!$B$2:$E$31, 4, FALSE)/162</f>
        <v>#N/A</v>
      </c>
      <c r="Z1164" s="11" t="e">
        <f t="shared" si="218"/>
        <v>#N/A</v>
      </c>
      <c r="AA1164" s="11" t="e">
        <f>VLOOKUP($B1164, FanGraphs_Standings[[Abbreviation]:[2024 Year to Date RS/G]], 6, FALSE)/$F1164</f>
        <v>#N/A</v>
      </c>
      <c r="AB1164" s="11" t="e">
        <f>VLOOKUP($B1164, FanGraphs_Standings[[Abbreviation]:[2024 Projected Full Season RDif]], 19, FALSE)/162</f>
        <v>#N/A</v>
      </c>
      <c r="AC1164" s="11" t="e">
        <f t="shared" si="227"/>
        <v>#N/A</v>
      </c>
      <c r="AD1164" s="11" t="e">
        <f>VLOOKUP($B1164, FanGraphs_Standings[[Abbreviation]:[2024 Projected Full Season RDif]], 5, FALSE)</f>
        <v>#N/A</v>
      </c>
      <c r="AE1164" s="11" t="e">
        <f>VLOOKUP($B1164, FanGraphs_Standings[[Abbreviation]:[2024 Projected Full Season W%]], 18, FALSE)</f>
        <v>#N/A</v>
      </c>
      <c r="AF1164" s="11" t="e">
        <f t="shared" si="219"/>
        <v>#N/A</v>
      </c>
      <c r="AG1164" s="11" t="e">
        <f>VLOOKUP($B1164, 'Home Field Adv'!$A$2:$I$31, 9, FALSE)</f>
        <v>#N/A</v>
      </c>
      <c r="AH1164" s="11" t="e">
        <f>VLOOKUP($C1164, FanGraphs_Standings[[Abbreviation]:[2024 Year to Date G]], 2, FALSE)</f>
        <v>#N/A</v>
      </c>
      <c r="AI1164" s="11" t="e">
        <f>_xlfn.IFNA(VLOOKUP($E1164, 'SP Per G'!$A$2:$D$1385, 3, FALSE), AO1164)</f>
        <v>#N/A</v>
      </c>
      <c r="AJ1164" s="11" t="e">
        <f>IF(AND(ISNA(VLOOKUP($E1164, 'SP Per G'!$A$2:$D$1385, 4, FALSE)), ISTEXT($E1164)), AI1164,IF(ISNA(VLOOKUP($E1164, 'SP Per G'!$A$2:$D$1385, 4, FALSE)), AO1164, VLOOKUP($E1164, 'SP Per G'!$A$2:$D$1385, 4, FALSE)))</f>
        <v>#N/A</v>
      </c>
      <c r="AK1164" s="11" t="e">
        <f t="shared" si="220"/>
        <v>#N/A</v>
      </c>
      <c r="AL1164" s="11" t="e">
        <f>_xlfn.IFNA(VLOOKUP($E1164, Individual_Pitching___Dashboard[], 18, FALSE), VLOOKUP($C1164,Team_Pitching___Advanced[[Team]:[SIERA]],16,FALSE))</f>
        <v>#N/A</v>
      </c>
      <c r="AM1164" s="11" t="e">
        <f>_xlfn.IFNA(VLOOKUP($E1164, Individual_Pitching___Dashboard[], 20, FALSE), VLOOKUP($C1164,Team_Pitching___Advanced[[Team]:[xFIP]],19,FALSE))</f>
        <v>#N/A</v>
      </c>
      <c r="AN1164" s="11" t="e">
        <f>_xlfn.IFNA(VLOOKUP($E1164,Individual_Pitching___Advanced[],21,FALSE),VLOOKUP($C1164,Team_Pitching___Advanced[[Team]:[SIERA]],20,FALSE))</f>
        <v>#N/A</v>
      </c>
      <c r="AO1164" s="11" t="e">
        <f>VLOOKUP($C1164, 'Team Per G'!$A$2:$G$31, 7, FALSE)</f>
        <v>#N/A</v>
      </c>
      <c r="AP1164" s="11" t="e">
        <f>VLOOKUP($C1164, 'FanGraphs - Team WAR Projected'!$B$2:$E$31, 3, FALSE)/162</f>
        <v>#N/A</v>
      </c>
      <c r="AQ1164" s="11" t="e">
        <f t="shared" si="221"/>
        <v>#N/A</v>
      </c>
      <c r="AR1164" s="11" t="e">
        <f>VLOOKUP($C1164, Team_Pitching___Advanced[[Team]:[xFIP]], 19,FALSE)</f>
        <v>#N/A</v>
      </c>
      <c r="AS1164" s="11" t="e">
        <f>VLOOKUP($C1164, Team_Pitching___Advanced[], 20, FALSE)</f>
        <v>#N/A</v>
      </c>
      <c r="AT1164" s="11" t="e">
        <f>VLOOKUP($C1164, Team_Batting___Dashboard[[Team]:[wOBA]], 16, FALSE)</f>
        <v>#N/A</v>
      </c>
      <c r="AU1164" s="11" t="e">
        <f>VLOOKUP($C1164, Team_Batting___Advanced[[Team]:[OPS]], 9, FALSE)</f>
        <v>#N/A</v>
      </c>
      <c r="AV1164" s="11" t="e">
        <f>VLOOKUP($C1164, Team_Batting___Advanced[], 19, FALSE)</f>
        <v>#N/A</v>
      </c>
      <c r="AW1164" s="11" t="e">
        <f>VLOOKUP($C1164, 'Team Per G'!$A$2:$G$31, 3, FALSE)</f>
        <v>#N/A</v>
      </c>
      <c r="AX1164" s="11" t="e">
        <f>VLOOKUP($C1164, 'Team Per G'!$A$2:$G$31, 5, FALSE)</f>
        <v>#N/A</v>
      </c>
      <c r="AY1164" s="11" t="e">
        <f>VLOOKUP($C1164, 'Team Per G'!$A$2:$G$31, 4, FALSE)</f>
        <v>#N/A</v>
      </c>
      <c r="AZ1164" s="11" t="e">
        <f>VLOOKUP($C1164, Team_Batting___Dashboard[], 22, FALSE)/$AH1164</f>
        <v>#N/A</v>
      </c>
      <c r="BA1164" s="11" t="e">
        <f>VLOOKUP($C1164, 'FanGraphs - Team WAR Projected'!$B$2:$E$31, 4, FALSE)/162</f>
        <v>#N/A</v>
      </c>
      <c r="BB1164" s="11" t="e">
        <f t="shared" si="222"/>
        <v>#N/A</v>
      </c>
      <c r="BC1164" s="11" t="e">
        <f>VLOOKUP($C1164, FanGraphs_Standings[[Abbreviation]:[2024 Year to Date RS/G]], 6, FALSE)/$AH1164</f>
        <v>#N/A</v>
      </c>
      <c r="BD1164" s="11" t="e">
        <f>VLOOKUP($C1164, FanGraphs_Standings[[Abbreviation]:[2024 Projected Full Season RDif]], 19, FALSE)/162</f>
        <v>#N/A</v>
      </c>
      <c r="BE1164" s="11" t="e">
        <f t="shared" si="223"/>
        <v>#N/A</v>
      </c>
      <c r="BF1164" s="11" t="e">
        <f>VLOOKUP($C1164, FanGraphs_Standings[[Abbreviation]:[2024 Projected Full Season RDif]], 5, FALSE)</f>
        <v>#N/A</v>
      </c>
      <c r="BG1164" s="11" t="e">
        <f>VLOOKUP($C1164, FanGraphs_Standings[[Abbreviation]:[2024 Projected Full Season W%]], 18, FALSE)</f>
        <v>#N/A</v>
      </c>
      <c r="BH1164" s="11" t="e">
        <f t="shared" si="224"/>
        <v>#N/A</v>
      </c>
      <c r="BI1164" s="11" t="e">
        <f>VLOOKUP($C1164, 'Home Field Adv'!$A$2:$K$31, 11, FALSE)</f>
        <v>#N/A</v>
      </c>
      <c r="BL1164" s="12" t="str">
        <f t="shared" si="225"/>
        <v/>
      </c>
      <c r="BM1164" s="12" t="str">
        <f t="shared" si="215"/>
        <v/>
      </c>
      <c r="BN1164" s="12" t="str">
        <f t="shared" si="226"/>
        <v/>
      </c>
    </row>
    <row r="1165" spans="6:66" x14ac:dyDescent="0.45">
      <c r="F1165" s="11" t="e">
        <f>VLOOKUP($B1165, FanGraphs_Standings[[Abbreviation]:[2024 Year to Date G]], 2, FALSE)</f>
        <v>#N/A</v>
      </c>
      <c r="G1165" s="11" t="e">
        <f>_xlfn.IFNA(VLOOKUP($D1165, 'SP Per G'!$A$2:$D$1385, 3, FALSE),M1165)</f>
        <v>#N/A</v>
      </c>
      <c r="H1165" s="11" t="e">
        <f>IF(AND(ISNA(VLOOKUP($D1165, 'SP Per G'!$A$2:$D$1385, 4, FALSE)), ISTEXT($D1165)), G1165,IF(ISNA(VLOOKUP($D1165, 'SP Per G'!$A$2:$D$1385, 4, FALSE)), M1165, VLOOKUP($D1165, 'SP Per G'!$A$2:$D$1385, 4, FALSE)))</f>
        <v>#N/A</v>
      </c>
      <c r="I1165" s="11" t="e">
        <f t="shared" si="216"/>
        <v>#N/A</v>
      </c>
      <c r="J1165" s="11" t="e">
        <f>_xlfn.IFNA(VLOOKUP($D1165,Individual_Pitching___Dashboard[],18,FALSE),VLOOKUP(B1165,Team_Pitching___Dashboard[[Team]:[ERA]],17,FALSE))</f>
        <v>#N/A</v>
      </c>
      <c r="K1165" s="11" t="e">
        <f>_xlfn.IFNA(VLOOKUP($D1165, Individual_Pitching___Dashboard[], 20, FALSE), VLOOKUP(B1165,Team_Pitching___Dashboard[[Team]:[xFIP]],20,FALSE))</f>
        <v>#N/A</v>
      </c>
      <c r="L1165" s="11" t="e">
        <f>_xlfn.IFNA(VLOOKUP($D1165, Individual_Pitching___Advanced[], 21,FALSE), VLOOKUP(B1165, Team_Pitching___Advanced[], 20, FALSE))</f>
        <v>#N/A</v>
      </c>
      <c r="M1165" s="11" t="e">
        <f>VLOOKUP($B1165, 'Team Per G'!$A$2:$G$31, 7, FALSE)</f>
        <v>#N/A</v>
      </c>
      <c r="N1165" s="11" t="e">
        <f>VLOOKUP($B1165, 'FanGraphs - Team WAR Projected'!$B$2:$E$31, 3, FALSE)/162</f>
        <v>#N/A</v>
      </c>
      <c r="O1165" s="11" t="e">
        <f t="shared" si="217"/>
        <v>#N/A</v>
      </c>
      <c r="P1165" s="11" t="e">
        <f>VLOOKUP($B1165, Team_Pitching___Advanced[[Team]:[xFIP]], 19,FALSE)</f>
        <v>#N/A</v>
      </c>
      <c r="Q1165" s="11" t="e">
        <f>VLOOKUP($B1165, Team_Pitching___Advanced[], 20, FALSE)</f>
        <v>#N/A</v>
      </c>
      <c r="R1165" s="11" t="e">
        <f>VLOOKUP($B1165, Team_Batting___Dashboard[[Team]:[wOBA]], 16, FALSE)</f>
        <v>#N/A</v>
      </c>
      <c r="S1165" s="11" t="e">
        <f>VLOOKUP($B1165, Team_Batting___Advanced[[Team]:[OPS]], 9, FALSE)</f>
        <v>#N/A</v>
      </c>
      <c r="T1165" s="11" t="e">
        <f>VLOOKUP($B1165, Team_Batting___Advanced[], 19, FALSE)</f>
        <v>#N/A</v>
      </c>
      <c r="U1165" s="11" t="e">
        <f>VLOOKUP($B1165, 'Team Per G'!$A$2:$G$31, 3, FALSE)</f>
        <v>#N/A</v>
      </c>
      <c r="V1165" s="11" t="e">
        <f>VLOOKUP($B1165, 'Team Per G'!$A$2:$G$31, 5, FALSE)</f>
        <v>#N/A</v>
      </c>
      <c r="W1165" s="11" t="e">
        <f>VLOOKUP($B1165, 'Team Per G'!$A$2:$G$31, 4, FALSE)</f>
        <v>#N/A</v>
      </c>
      <c r="X1165" s="11" t="e">
        <f>VLOOKUP($B1165, Team_Batting___Dashboard[], 22, FALSE)/$F1165</f>
        <v>#N/A</v>
      </c>
      <c r="Y1165" s="11" t="e">
        <f>VLOOKUP($B1165, 'FanGraphs - Team WAR Projected'!$B$2:$E$31, 4, FALSE)/162</f>
        <v>#N/A</v>
      </c>
      <c r="Z1165" s="11" t="e">
        <f t="shared" si="218"/>
        <v>#N/A</v>
      </c>
      <c r="AA1165" s="11" t="e">
        <f>VLOOKUP($B1165, FanGraphs_Standings[[Abbreviation]:[2024 Year to Date RS/G]], 6, FALSE)/$F1165</f>
        <v>#N/A</v>
      </c>
      <c r="AB1165" s="11" t="e">
        <f>VLOOKUP($B1165, FanGraphs_Standings[[Abbreviation]:[2024 Projected Full Season RDif]], 19, FALSE)/162</f>
        <v>#N/A</v>
      </c>
      <c r="AC1165" s="11" t="e">
        <f t="shared" si="227"/>
        <v>#N/A</v>
      </c>
      <c r="AD1165" s="11" t="e">
        <f>VLOOKUP($B1165, FanGraphs_Standings[[Abbreviation]:[2024 Projected Full Season RDif]], 5, FALSE)</f>
        <v>#N/A</v>
      </c>
      <c r="AE1165" s="11" t="e">
        <f>VLOOKUP($B1165, FanGraphs_Standings[[Abbreviation]:[2024 Projected Full Season W%]], 18, FALSE)</f>
        <v>#N/A</v>
      </c>
      <c r="AF1165" s="11" t="e">
        <f t="shared" si="219"/>
        <v>#N/A</v>
      </c>
      <c r="AG1165" s="11" t="e">
        <f>VLOOKUP($B1165, 'Home Field Adv'!$A$2:$I$31, 9, FALSE)</f>
        <v>#N/A</v>
      </c>
      <c r="AH1165" s="11" t="e">
        <f>VLOOKUP($C1165, FanGraphs_Standings[[Abbreviation]:[2024 Year to Date G]], 2, FALSE)</f>
        <v>#N/A</v>
      </c>
      <c r="AI1165" s="11" t="e">
        <f>_xlfn.IFNA(VLOOKUP($E1165, 'SP Per G'!$A$2:$D$1385, 3, FALSE), AO1165)</f>
        <v>#N/A</v>
      </c>
      <c r="AJ1165" s="11" t="e">
        <f>IF(AND(ISNA(VLOOKUP($E1165, 'SP Per G'!$A$2:$D$1385, 4, FALSE)), ISTEXT($E1165)), AI1165,IF(ISNA(VLOOKUP($E1165, 'SP Per G'!$A$2:$D$1385, 4, FALSE)), AO1165, VLOOKUP($E1165, 'SP Per G'!$A$2:$D$1385, 4, FALSE)))</f>
        <v>#N/A</v>
      </c>
      <c r="AK1165" s="11" t="e">
        <f t="shared" si="220"/>
        <v>#N/A</v>
      </c>
      <c r="AL1165" s="11" t="e">
        <f>_xlfn.IFNA(VLOOKUP($E1165, Individual_Pitching___Dashboard[], 18, FALSE), VLOOKUP($C1165,Team_Pitching___Advanced[[Team]:[SIERA]],16,FALSE))</f>
        <v>#N/A</v>
      </c>
      <c r="AM1165" s="11" t="e">
        <f>_xlfn.IFNA(VLOOKUP($E1165, Individual_Pitching___Dashboard[], 20, FALSE), VLOOKUP($C1165,Team_Pitching___Advanced[[Team]:[xFIP]],19,FALSE))</f>
        <v>#N/A</v>
      </c>
      <c r="AN1165" s="11" t="e">
        <f>_xlfn.IFNA(VLOOKUP($E1165,Individual_Pitching___Advanced[],21,FALSE),VLOOKUP($C1165,Team_Pitching___Advanced[[Team]:[SIERA]],20,FALSE))</f>
        <v>#N/A</v>
      </c>
      <c r="AO1165" s="11" t="e">
        <f>VLOOKUP($C1165, 'Team Per G'!$A$2:$G$31, 7, FALSE)</f>
        <v>#N/A</v>
      </c>
      <c r="AP1165" s="11" t="e">
        <f>VLOOKUP($C1165, 'FanGraphs - Team WAR Projected'!$B$2:$E$31, 3, FALSE)/162</f>
        <v>#N/A</v>
      </c>
      <c r="AQ1165" s="11" t="e">
        <f t="shared" si="221"/>
        <v>#N/A</v>
      </c>
      <c r="AR1165" s="11" t="e">
        <f>VLOOKUP($C1165, Team_Pitching___Advanced[[Team]:[xFIP]], 19,FALSE)</f>
        <v>#N/A</v>
      </c>
      <c r="AS1165" s="11" t="e">
        <f>VLOOKUP($C1165, Team_Pitching___Advanced[], 20, FALSE)</f>
        <v>#N/A</v>
      </c>
      <c r="AT1165" s="11" t="e">
        <f>VLOOKUP($C1165, Team_Batting___Dashboard[[Team]:[wOBA]], 16, FALSE)</f>
        <v>#N/A</v>
      </c>
      <c r="AU1165" s="11" t="e">
        <f>VLOOKUP($C1165, Team_Batting___Advanced[[Team]:[OPS]], 9, FALSE)</f>
        <v>#N/A</v>
      </c>
      <c r="AV1165" s="11" t="e">
        <f>VLOOKUP($C1165, Team_Batting___Advanced[], 19, FALSE)</f>
        <v>#N/A</v>
      </c>
      <c r="AW1165" s="11" t="e">
        <f>VLOOKUP($C1165, 'Team Per G'!$A$2:$G$31, 3, FALSE)</f>
        <v>#N/A</v>
      </c>
      <c r="AX1165" s="11" t="e">
        <f>VLOOKUP($C1165, 'Team Per G'!$A$2:$G$31, 5, FALSE)</f>
        <v>#N/A</v>
      </c>
      <c r="AY1165" s="11" t="e">
        <f>VLOOKUP($C1165, 'Team Per G'!$A$2:$G$31, 4, FALSE)</f>
        <v>#N/A</v>
      </c>
      <c r="AZ1165" s="11" t="e">
        <f>VLOOKUP($C1165, Team_Batting___Dashboard[], 22, FALSE)/$AH1165</f>
        <v>#N/A</v>
      </c>
      <c r="BA1165" s="11" t="e">
        <f>VLOOKUP($C1165, 'FanGraphs - Team WAR Projected'!$B$2:$E$31, 4, FALSE)/162</f>
        <v>#N/A</v>
      </c>
      <c r="BB1165" s="11" t="e">
        <f t="shared" si="222"/>
        <v>#N/A</v>
      </c>
      <c r="BC1165" s="11" t="e">
        <f>VLOOKUP($C1165, FanGraphs_Standings[[Abbreviation]:[2024 Year to Date RS/G]], 6, FALSE)/$AH1165</f>
        <v>#N/A</v>
      </c>
      <c r="BD1165" s="11" t="e">
        <f>VLOOKUP($C1165, FanGraphs_Standings[[Abbreviation]:[2024 Projected Full Season RDif]], 19, FALSE)/162</f>
        <v>#N/A</v>
      </c>
      <c r="BE1165" s="11" t="e">
        <f t="shared" si="223"/>
        <v>#N/A</v>
      </c>
      <c r="BF1165" s="11" t="e">
        <f>VLOOKUP($C1165, FanGraphs_Standings[[Abbreviation]:[2024 Projected Full Season RDif]], 5, FALSE)</f>
        <v>#N/A</v>
      </c>
      <c r="BG1165" s="11" t="e">
        <f>VLOOKUP($C1165, FanGraphs_Standings[[Abbreviation]:[2024 Projected Full Season W%]], 18, FALSE)</f>
        <v>#N/A</v>
      </c>
      <c r="BH1165" s="11" t="e">
        <f t="shared" si="224"/>
        <v>#N/A</v>
      </c>
      <c r="BI1165" s="11" t="e">
        <f>VLOOKUP($C1165, 'Home Field Adv'!$A$2:$K$31, 11, FALSE)</f>
        <v>#N/A</v>
      </c>
      <c r="BL1165" s="12" t="str">
        <f t="shared" si="225"/>
        <v/>
      </c>
      <c r="BM1165" s="12" t="str">
        <f t="shared" si="215"/>
        <v/>
      </c>
      <c r="BN1165" s="12" t="str">
        <f t="shared" si="226"/>
        <v/>
      </c>
    </row>
    <row r="1166" spans="6:66" x14ac:dyDescent="0.45">
      <c r="F1166" s="11" t="e">
        <f>VLOOKUP($B1166, FanGraphs_Standings[[Abbreviation]:[2024 Year to Date G]], 2, FALSE)</f>
        <v>#N/A</v>
      </c>
      <c r="G1166" s="11" t="e">
        <f>_xlfn.IFNA(VLOOKUP($D1166, 'SP Per G'!$A$2:$D$1385, 3, FALSE),M1166)</f>
        <v>#N/A</v>
      </c>
      <c r="H1166" s="11" t="e">
        <f>IF(AND(ISNA(VLOOKUP($D1166, 'SP Per G'!$A$2:$D$1385, 4, FALSE)), ISTEXT($D1166)), G1166,IF(ISNA(VLOOKUP($D1166, 'SP Per G'!$A$2:$D$1385, 4, FALSE)), M1166, VLOOKUP($D1166, 'SP Per G'!$A$2:$D$1385, 4, FALSE)))</f>
        <v>#N/A</v>
      </c>
      <c r="I1166" s="11" t="e">
        <f t="shared" si="216"/>
        <v>#N/A</v>
      </c>
      <c r="J1166" s="11" t="e">
        <f>_xlfn.IFNA(VLOOKUP($D1166,Individual_Pitching___Dashboard[],18,FALSE),VLOOKUP(B1166,Team_Pitching___Dashboard[[Team]:[ERA]],17,FALSE))</f>
        <v>#N/A</v>
      </c>
      <c r="K1166" s="11" t="e">
        <f>_xlfn.IFNA(VLOOKUP($D1166, Individual_Pitching___Dashboard[], 20, FALSE), VLOOKUP(B1166,Team_Pitching___Dashboard[[Team]:[xFIP]],20,FALSE))</f>
        <v>#N/A</v>
      </c>
      <c r="L1166" s="11" t="e">
        <f>_xlfn.IFNA(VLOOKUP($D1166, Individual_Pitching___Advanced[], 21,FALSE), VLOOKUP(B1166, Team_Pitching___Advanced[], 20, FALSE))</f>
        <v>#N/A</v>
      </c>
      <c r="M1166" s="11" t="e">
        <f>VLOOKUP($B1166, 'Team Per G'!$A$2:$G$31, 7, FALSE)</f>
        <v>#N/A</v>
      </c>
      <c r="N1166" s="11" t="e">
        <f>VLOOKUP($B1166, 'FanGraphs - Team WAR Projected'!$B$2:$E$31, 3, FALSE)/162</f>
        <v>#N/A</v>
      </c>
      <c r="O1166" s="11" t="e">
        <f t="shared" si="217"/>
        <v>#N/A</v>
      </c>
      <c r="P1166" s="11" t="e">
        <f>VLOOKUP($B1166, Team_Pitching___Advanced[[Team]:[xFIP]], 19,FALSE)</f>
        <v>#N/A</v>
      </c>
      <c r="Q1166" s="11" t="e">
        <f>VLOOKUP($B1166, Team_Pitching___Advanced[], 20, FALSE)</f>
        <v>#N/A</v>
      </c>
      <c r="R1166" s="11" t="e">
        <f>VLOOKUP($B1166, Team_Batting___Dashboard[[Team]:[wOBA]], 16, FALSE)</f>
        <v>#N/A</v>
      </c>
      <c r="S1166" s="11" t="e">
        <f>VLOOKUP($B1166, Team_Batting___Advanced[[Team]:[OPS]], 9, FALSE)</f>
        <v>#N/A</v>
      </c>
      <c r="T1166" s="11" t="e">
        <f>VLOOKUP($B1166, Team_Batting___Advanced[], 19, FALSE)</f>
        <v>#N/A</v>
      </c>
      <c r="U1166" s="11" t="e">
        <f>VLOOKUP($B1166, 'Team Per G'!$A$2:$G$31, 3, FALSE)</f>
        <v>#N/A</v>
      </c>
      <c r="V1166" s="11" t="e">
        <f>VLOOKUP($B1166, 'Team Per G'!$A$2:$G$31, 5, FALSE)</f>
        <v>#N/A</v>
      </c>
      <c r="W1166" s="11" t="e">
        <f>VLOOKUP($B1166, 'Team Per G'!$A$2:$G$31, 4, FALSE)</f>
        <v>#N/A</v>
      </c>
      <c r="X1166" s="11" t="e">
        <f>VLOOKUP($B1166, Team_Batting___Dashboard[], 22, FALSE)/$F1166</f>
        <v>#N/A</v>
      </c>
      <c r="Y1166" s="11" t="e">
        <f>VLOOKUP($B1166, 'FanGraphs - Team WAR Projected'!$B$2:$E$31, 4, FALSE)/162</f>
        <v>#N/A</v>
      </c>
      <c r="Z1166" s="11" t="e">
        <f t="shared" si="218"/>
        <v>#N/A</v>
      </c>
      <c r="AA1166" s="11" t="e">
        <f>VLOOKUP($B1166, FanGraphs_Standings[[Abbreviation]:[2024 Year to Date RS/G]], 6, FALSE)/$F1166</f>
        <v>#N/A</v>
      </c>
      <c r="AB1166" s="11" t="e">
        <f>VLOOKUP($B1166, FanGraphs_Standings[[Abbreviation]:[2024 Projected Full Season RDif]], 19, FALSE)/162</f>
        <v>#N/A</v>
      </c>
      <c r="AC1166" s="11" t="e">
        <f t="shared" si="227"/>
        <v>#N/A</v>
      </c>
      <c r="AD1166" s="11" t="e">
        <f>VLOOKUP($B1166, FanGraphs_Standings[[Abbreviation]:[2024 Projected Full Season RDif]], 5, FALSE)</f>
        <v>#N/A</v>
      </c>
      <c r="AE1166" s="11" t="e">
        <f>VLOOKUP($B1166, FanGraphs_Standings[[Abbreviation]:[2024 Projected Full Season W%]], 18, FALSE)</f>
        <v>#N/A</v>
      </c>
      <c r="AF1166" s="11" t="e">
        <f t="shared" si="219"/>
        <v>#N/A</v>
      </c>
      <c r="AG1166" s="11" t="e">
        <f>VLOOKUP($B1166, 'Home Field Adv'!$A$2:$I$31, 9, FALSE)</f>
        <v>#N/A</v>
      </c>
      <c r="AH1166" s="11" t="e">
        <f>VLOOKUP($C1166, FanGraphs_Standings[[Abbreviation]:[2024 Year to Date G]], 2, FALSE)</f>
        <v>#N/A</v>
      </c>
      <c r="AI1166" s="11" t="e">
        <f>_xlfn.IFNA(VLOOKUP($E1166, 'SP Per G'!$A$2:$D$1385, 3, FALSE), AO1166)</f>
        <v>#N/A</v>
      </c>
      <c r="AJ1166" s="11" t="e">
        <f>IF(AND(ISNA(VLOOKUP($E1166, 'SP Per G'!$A$2:$D$1385, 4, FALSE)), ISTEXT($E1166)), AI1166,IF(ISNA(VLOOKUP($E1166, 'SP Per G'!$A$2:$D$1385, 4, FALSE)), AO1166, VLOOKUP($E1166, 'SP Per G'!$A$2:$D$1385, 4, FALSE)))</f>
        <v>#N/A</v>
      </c>
      <c r="AK1166" s="11" t="e">
        <f t="shared" si="220"/>
        <v>#N/A</v>
      </c>
      <c r="AL1166" s="11" t="e">
        <f>_xlfn.IFNA(VLOOKUP($E1166, Individual_Pitching___Dashboard[], 18, FALSE), VLOOKUP($C1166,Team_Pitching___Advanced[[Team]:[SIERA]],16,FALSE))</f>
        <v>#N/A</v>
      </c>
      <c r="AM1166" s="11" t="e">
        <f>_xlfn.IFNA(VLOOKUP($E1166, Individual_Pitching___Dashboard[], 20, FALSE), VLOOKUP($C1166,Team_Pitching___Advanced[[Team]:[xFIP]],19,FALSE))</f>
        <v>#N/A</v>
      </c>
      <c r="AN1166" s="11" t="e">
        <f>_xlfn.IFNA(VLOOKUP($E1166,Individual_Pitching___Advanced[],21,FALSE),VLOOKUP($C1166,Team_Pitching___Advanced[[Team]:[SIERA]],20,FALSE))</f>
        <v>#N/A</v>
      </c>
      <c r="AO1166" s="11" t="e">
        <f>VLOOKUP($C1166, 'Team Per G'!$A$2:$G$31, 7, FALSE)</f>
        <v>#N/A</v>
      </c>
      <c r="AP1166" s="11" t="e">
        <f>VLOOKUP($C1166, 'FanGraphs - Team WAR Projected'!$B$2:$E$31, 3, FALSE)/162</f>
        <v>#N/A</v>
      </c>
      <c r="AQ1166" s="11" t="e">
        <f t="shared" si="221"/>
        <v>#N/A</v>
      </c>
      <c r="AR1166" s="11" t="e">
        <f>VLOOKUP($C1166, Team_Pitching___Advanced[[Team]:[xFIP]], 19,FALSE)</f>
        <v>#N/A</v>
      </c>
      <c r="AS1166" s="11" t="e">
        <f>VLOOKUP($C1166, Team_Pitching___Advanced[], 20, FALSE)</f>
        <v>#N/A</v>
      </c>
      <c r="AT1166" s="11" t="e">
        <f>VLOOKUP($C1166, Team_Batting___Dashboard[[Team]:[wOBA]], 16, FALSE)</f>
        <v>#N/A</v>
      </c>
      <c r="AU1166" s="11" t="e">
        <f>VLOOKUP($C1166, Team_Batting___Advanced[[Team]:[OPS]], 9, FALSE)</f>
        <v>#N/A</v>
      </c>
      <c r="AV1166" s="11" t="e">
        <f>VLOOKUP($C1166, Team_Batting___Advanced[], 19, FALSE)</f>
        <v>#N/A</v>
      </c>
      <c r="AW1166" s="11" t="e">
        <f>VLOOKUP($C1166, 'Team Per G'!$A$2:$G$31, 3, FALSE)</f>
        <v>#N/A</v>
      </c>
      <c r="AX1166" s="11" t="e">
        <f>VLOOKUP($C1166, 'Team Per G'!$A$2:$G$31, 5, FALSE)</f>
        <v>#N/A</v>
      </c>
      <c r="AY1166" s="11" t="e">
        <f>VLOOKUP($C1166, 'Team Per G'!$A$2:$G$31, 4, FALSE)</f>
        <v>#N/A</v>
      </c>
      <c r="AZ1166" s="11" t="e">
        <f>VLOOKUP($C1166, Team_Batting___Dashboard[], 22, FALSE)/$AH1166</f>
        <v>#N/A</v>
      </c>
      <c r="BA1166" s="11" t="e">
        <f>VLOOKUP($C1166, 'FanGraphs - Team WAR Projected'!$B$2:$E$31, 4, FALSE)/162</f>
        <v>#N/A</v>
      </c>
      <c r="BB1166" s="11" t="e">
        <f t="shared" si="222"/>
        <v>#N/A</v>
      </c>
      <c r="BC1166" s="11" t="e">
        <f>VLOOKUP($C1166, FanGraphs_Standings[[Abbreviation]:[2024 Year to Date RS/G]], 6, FALSE)/$AH1166</f>
        <v>#N/A</v>
      </c>
      <c r="BD1166" s="11" t="e">
        <f>VLOOKUP($C1166, FanGraphs_Standings[[Abbreviation]:[2024 Projected Full Season RDif]], 19, FALSE)/162</f>
        <v>#N/A</v>
      </c>
      <c r="BE1166" s="11" t="e">
        <f t="shared" si="223"/>
        <v>#N/A</v>
      </c>
      <c r="BF1166" s="11" t="e">
        <f>VLOOKUP($C1166, FanGraphs_Standings[[Abbreviation]:[2024 Projected Full Season RDif]], 5, FALSE)</f>
        <v>#N/A</v>
      </c>
      <c r="BG1166" s="11" t="e">
        <f>VLOOKUP($C1166, FanGraphs_Standings[[Abbreviation]:[2024 Projected Full Season W%]], 18, FALSE)</f>
        <v>#N/A</v>
      </c>
      <c r="BH1166" s="11" t="e">
        <f t="shared" si="224"/>
        <v>#N/A</v>
      </c>
      <c r="BI1166" s="11" t="e">
        <f>VLOOKUP($C1166, 'Home Field Adv'!$A$2:$K$31, 11, FALSE)</f>
        <v>#N/A</v>
      </c>
      <c r="BL1166" s="12" t="str">
        <f t="shared" si="225"/>
        <v/>
      </c>
      <c r="BM1166" s="12" t="str">
        <f t="shared" si="215"/>
        <v/>
      </c>
      <c r="BN1166" s="12" t="str">
        <f t="shared" si="226"/>
        <v/>
      </c>
    </row>
    <row r="1167" spans="6:66" x14ac:dyDescent="0.45">
      <c r="F1167" s="11" t="e">
        <f>VLOOKUP($B1167, FanGraphs_Standings[[Abbreviation]:[2024 Year to Date G]], 2, FALSE)</f>
        <v>#N/A</v>
      </c>
      <c r="G1167" s="11" t="e">
        <f>_xlfn.IFNA(VLOOKUP($D1167, 'SP Per G'!$A$2:$D$1385, 3, FALSE),M1167)</f>
        <v>#N/A</v>
      </c>
      <c r="H1167" s="11" t="e">
        <f>IF(AND(ISNA(VLOOKUP($D1167, 'SP Per G'!$A$2:$D$1385, 4, FALSE)), ISTEXT($D1167)), G1167,IF(ISNA(VLOOKUP($D1167, 'SP Per G'!$A$2:$D$1385, 4, FALSE)), M1167, VLOOKUP($D1167, 'SP Per G'!$A$2:$D$1385, 4, FALSE)))</f>
        <v>#N/A</v>
      </c>
      <c r="I1167" s="11" t="e">
        <f t="shared" si="216"/>
        <v>#N/A</v>
      </c>
      <c r="J1167" s="11" t="e">
        <f>_xlfn.IFNA(VLOOKUP($D1167,Individual_Pitching___Dashboard[],18,FALSE),VLOOKUP(B1167,Team_Pitching___Dashboard[[Team]:[ERA]],17,FALSE))</f>
        <v>#N/A</v>
      </c>
      <c r="K1167" s="11" t="e">
        <f>_xlfn.IFNA(VLOOKUP($D1167, Individual_Pitching___Dashboard[], 20, FALSE), VLOOKUP(B1167,Team_Pitching___Dashboard[[Team]:[xFIP]],20,FALSE))</f>
        <v>#N/A</v>
      </c>
      <c r="L1167" s="11" t="e">
        <f>_xlfn.IFNA(VLOOKUP($D1167, Individual_Pitching___Advanced[], 21,FALSE), VLOOKUP(B1167, Team_Pitching___Advanced[], 20, FALSE))</f>
        <v>#N/A</v>
      </c>
      <c r="M1167" s="11" t="e">
        <f>VLOOKUP($B1167, 'Team Per G'!$A$2:$G$31, 7, FALSE)</f>
        <v>#N/A</v>
      </c>
      <c r="N1167" s="11" t="e">
        <f>VLOOKUP($B1167, 'FanGraphs - Team WAR Projected'!$B$2:$E$31, 3, FALSE)/162</f>
        <v>#N/A</v>
      </c>
      <c r="O1167" s="11" t="e">
        <f t="shared" si="217"/>
        <v>#N/A</v>
      </c>
      <c r="P1167" s="11" t="e">
        <f>VLOOKUP($B1167, Team_Pitching___Advanced[[Team]:[xFIP]], 19,FALSE)</f>
        <v>#N/A</v>
      </c>
      <c r="Q1167" s="11" t="e">
        <f>VLOOKUP($B1167, Team_Pitching___Advanced[], 20, FALSE)</f>
        <v>#N/A</v>
      </c>
      <c r="R1167" s="11" t="e">
        <f>VLOOKUP($B1167, Team_Batting___Dashboard[[Team]:[wOBA]], 16, FALSE)</f>
        <v>#N/A</v>
      </c>
      <c r="S1167" s="11" t="e">
        <f>VLOOKUP($B1167, Team_Batting___Advanced[[Team]:[OPS]], 9, FALSE)</f>
        <v>#N/A</v>
      </c>
      <c r="T1167" s="11" t="e">
        <f>VLOOKUP($B1167, Team_Batting___Advanced[], 19, FALSE)</f>
        <v>#N/A</v>
      </c>
      <c r="U1167" s="11" t="e">
        <f>VLOOKUP($B1167, 'Team Per G'!$A$2:$G$31, 3, FALSE)</f>
        <v>#N/A</v>
      </c>
      <c r="V1167" s="11" t="e">
        <f>VLOOKUP($B1167, 'Team Per G'!$A$2:$G$31, 5, FALSE)</f>
        <v>#N/A</v>
      </c>
      <c r="W1167" s="11" t="e">
        <f>VLOOKUP($B1167, 'Team Per G'!$A$2:$G$31, 4, FALSE)</f>
        <v>#N/A</v>
      </c>
      <c r="X1167" s="11" t="e">
        <f>VLOOKUP($B1167, Team_Batting___Dashboard[], 22, FALSE)/$F1167</f>
        <v>#N/A</v>
      </c>
      <c r="Y1167" s="11" t="e">
        <f>VLOOKUP($B1167, 'FanGraphs - Team WAR Projected'!$B$2:$E$31, 4, FALSE)/162</f>
        <v>#N/A</v>
      </c>
      <c r="Z1167" s="11" t="e">
        <f t="shared" si="218"/>
        <v>#N/A</v>
      </c>
      <c r="AA1167" s="11" t="e">
        <f>VLOOKUP($B1167, FanGraphs_Standings[[Abbreviation]:[2024 Year to Date RS/G]], 6, FALSE)/$F1167</f>
        <v>#N/A</v>
      </c>
      <c r="AB1167" s="11" t="e">
        <f>VLOOKUP($B1167, FanGraphs_Standings[[Abbreviation]:[2024 Projected Full Season RDif]], 19, FALSE)/162</f>
        <v>#N/A</v>
      </c>
      <c r="AC1167" s="11" t="e">
        <f t="shared" si="227"/>
        <v>#N/A</v>
      </c>
      <c r="AD1167" s="11" t="e">
        <f>VLOOKUP($B1167, FanGraphs_Standings[[Abbreviation]:[2024 Projected Full Season RDif]], 5, FALSE)</f>
        <v>#N/A</v>
      </c>
      <c r="AE1167" s="11" t="e">
        <f>VLOOKUP($B1167, FanGraphs_Standings[[Abbreviation]:[2024 Projected Full Season W%]], 18, FALSE)</f>
        <v>#N/A</v>
      </c>
      <c r="AF1167" s="11" t="e">
        <f t="shared" si="219"/>
        <v>#N/A</v>
      </c>
      <c r="AG1167" s="11" t="e">
        <f>VLOOKUP($B1167, 'Home Field Adv'!$A$2:$I$31, 9, FALSE)</f>
        <v>#N/A</v>
      </c>
      <c r="AH1167" s="11" t="e">
        <f>VLOOKUP($C1167, FanGraphs_Standings[[Abbreviation]:[2024 Year to Date G]], 2, FALSE)</f>
        <v>#N/A</v>
      </c>
      <c r="AI1167" s="11" t="e">
        <f>_xlfn.IFNA(VLOOKUP($E1167, 'SP Per G'!$A$2:$D$1385, 3, FALSE), AO1167)</f>
        <v>#N/A</v>
      </c>
      <c r="AJ1167" s="11" t="e">
        <f>IF(AND(ISNA(VLOOKUP($E1167, 'SP Per G'!$A$2:$D$1385, 4, FALSE)), ISTEXT($E1167)), AI1167,IF(ISNA(VLOOKUP($E1167, 'SP Per G'!$A$2:$D$1385, 4, FALSE)), AO1167, VLOOKUP($E1167, 'SP Per G'!$A$2:$D$1385, 4, FALSE)))</f>
        <v>#N/A</v>
      </c>
      <c r="AK1167" s="11" t="e">
        <f t="shared" si="220"/>
        <v>#N/A</v>
      </c>
      <c r="AL1167" s="11" t="e">
        <f>_xlfn.IFNA(VLOOKUP($E1167, Individual_Pitching___Dashboard[], 18, FALSE), VLOOKUP($C1167,Team_Pitching___Advanced[[Team]:[SIERA]],16,FALSE))</f>
        <v>#N/A</v>
      </c>
      <c r="AM1167" s="11" t="e">
        <f>_xlfn.IFNA(VLOOKUP($E1167, Individual_Pitching___Dashboard[], 20, FALSE), VLOOKUP($C1167,Team_Pitching___Advanced[[Team]:[xFIP]],19,FALSE))</f>
        <v>#N/A</v>
      </c>
      <c r="AN1167" s="11" t="e">
        <f>_xlfn.IFNA(VLOOKUP($E1167,Individual_Pitching___Advanced[],21,FALSE),VLOOKUP($C1167,Team_Pitching___Advanced[[Team]:[SIERA]],20,FALSE))</f>
        <v>#N/A</v>
      </c>
      <c r="AO1167" s="11" t="e">
        <f>VLOOKUP($C1167, 'Team Per G'!$A$2:$G$31, 7, FALSE)</f>
        <v>#N/A</v>
      </c>
      <c r="AP1167" s="11" t="e">
        <f>VLOOKUP($C1167, 'FanGraphs - Team WAR Projected'!$B$2:$E$31, 3, FALSE)/162</f>
        <v>#N/A</v>
      </c>
      <c r="AQ1167" s="11" t="e">
        <f t="shared" si="221"/>
        <v>#N/A</v>
      </c>
      <c r="AR1167" s="11" t="e">
        <f>VLOOKUP($C1167, Team_Pitching___Advanced[[Team]:[xFIP]], 19,FALSE)</f>
        <v>#N/A</v>
      </c>
      <c r="AS1167" s="11" t="e">
        <f>VLOOKUP($C1167, Team_Pitching___Advanced[], 20, FALSE)</f>
        <v>#N/A</v>
      </c>
      <c r="AT1167" s="11" t="e">
        <f>VLOOKUP($C1167, Team_Batting___Dashboard[[Team]:[wOBA]], 16, FALSE)</f>
        <v>#N/A</v>
      </c>
      <c r="AU1167" s="11" t="e">
        <f>VLOOKUP($C1167, Team_Batting___Advanced[[Team]:[OPS]], 9, FALSE)</f>
        <v>#N/A</v>
      </c>
      <c r="AV1167" s="11" t="e">
        <f>VLOOKUP($C1167, Team_Batting___Advanced[], 19, FALSE)</f>
        <v>#N/A</v>
      </c>
      <c r="AW1167" s="11" t="e">
        <f>VLOOKUP($C1167, 'Team Per G'!$A$2:$G$31, 3, FALSE)</f>
        <v>#N/A</v>
      </c>
      <c r="AX1167" s="11" t="e">
        <f>VLOOKUP($C1167, 'Team Per G'!$A$2:$G$31, 5, FALSE)</f>
        <v>#N/A</v>
      </c>
      <c r="AY1167" s="11" t="e">
        <f>VLOOKUP($C1167, 'Team Per G'!$A$2:$G$31, 4, FALSE)</f>
        <v>#N/A</v>
      </c>
      <c r="AZ1167" s="11" t="e">
        <f>VLOOKUP($C1167, Team_Batting___Dashboard[], 22, FALSE)/$AH1167</f>
        <v>#N/A</v>
      </c>
      <c r="BA1167" s="11" t="e">
        <f>VLOOKUP($C1167, 'FanGraphs - Team WAR Projected'!$B$2:$E$31, 4, FALSE)/162</f>
        <v>#N/A</v>
      </c>
      <c r="BB1167" s="11" t="e">
        <f t="shared" si="222"/>
        <v>#N/A</v>
      </c>
      <c r="BC1167" s="11" t="e">
        <f>VLOOKUP($C1167, FanGraphs_Standings[[Abbreviation]:[2024 Year to Date RS/G]], 6, FALSE)/$AH1167</f>
        <v>#N/A</v>
      </c>
      <c r="BD1167" s="11" t="e">
        <f>VLOOKUP($C1167, FanGraphs_Standings[[Abbreviation]:[2024 Projected Full Season RDif]], 19, FALSE)/162</f>
        <v>#N/A</v>
      </c>
      <c r="BE1167" s="11" t="e">
        <f t="shared" si="223"/>
        <v>#N/A</v>
      </c>
      <c r="BF1167" s="11" t="e">
        <f>VLOOKUP($C1167, FanGraphs_Standings[[Abbreviation]:[2024 Projected Full Season RDif]], 5, FALSE)</f>
        <v>#N/A</v>
      </c>
      <c r="BG1167" s="11" t="e">
        <f>VLOOKUP($C1167, FanGraphs_Standings[[Abbreviation]:[2024 Projected Full Season W%]], 18, FALSE)</f>
        <v>#N/A</v>
      </c>
      <c r="BH1167" s="11" t="e">
        <f t="shared" si="224"/>
        <v>#N/A</v>
      </c>
      <c r="BI1167" s="11" t="e">
        <f>VLOOKUP($C1167, 'Home Field Adv'!$A$2:$K$31, 11, FALSE)</f>
        <v>#N/A</v>
      </c>
      <c r="BL1167" s="12" t="str">
        <f t="shared" si="225"/>
        <v/>
      </c>
      <c r="BM1167" s="12" t="str">
        <f t="shared" si="215"/>
        <v/>
      </c>
      <c r="BN1167" s="12" t="str">
        <f t="shared" si="226"/>
        <v/>
      </c>
    </row>
    <row r="1168" spans="6:66" x14ac:dyDescent="0.45">
      <c r="F1168" s="11" t="e">
        <f>VLOOKUP($B1168, FanGraphs_Standings[[Abbreviation]:[2024 Year to Date G]], 2, FALSE)</f>
        <v>#N/A</v>
      </c>
      <c r="G1168" s="11" t="e">
        <f>_xlfn.IFNA(VLOOKUP($D1168, 'SP Per G'!$A$2:$D$1385, 3, FALSE),M1168)</f>
        <v>#N/A</v>
      </c>
      <c r="H1168" s="11" t="e">
        <f>IF(AND(ISNA(VLOOKUP($D1168, 'SP Per G'!$A$2:$D$1385, 4, FALSE)), ISTEXT($D1168)), G1168,IF(ISNA(VLOOKUP($D1168, 'SP Per G'!$A$2:$D$1385, 4, FALSE)), M1168, VLOOKUP($D1168, 'SP Per G'!$A$2:$D$1385, 4, FALSE)))</f>
        <v>#N/A</v>
      </c>
      <c r="I1168" s="11" t="e">
        <f t="shared" si="216"/>
        <v>#N/A</v>
      </c>
      <c r="J1168" s="11" t="e">
        <f>_xlfn.IFNA(VLOOKUP($D1168,Individual_Pitching___Dashboard[],18,FALSE),VLOOKUP(B1168,Team_Pitching___Dashboard[[Team]:[ERA]],17,FALSE))</f>
        <v>#N/A</v>
      </c>
      <c r="K1168" s="11" t="e">
        <f>_xlfn.IFNA(VLOOKUP($D1168, Individual_Pitching___Dashboard[], 20, FALSE), VLOOKUP(B1168,Team_Pitching___Dashboard[[Team]:[xFIP]],20,FALSE))</f>
        <v>#N/A</v>
      </c>
      <c r="L1168" s="11" t="e">
        <f>_xlfn.IFNA(VLOOKUP($D1168, Individual_Pitching___Advanced[], 21,FALSE), VLOOKUP(B1168, Team_Pitching___Advanced[], 20, FALSE))</f>
        <v>#N/A</v>
      </c>
      <c r="M1168" s="11" t="e">
        <f>VLOOKUP($B1168, 'Team Per G'!$A$2:$G$31, 7, FALSE)</f>
        <v>#N/A</v>
      </c>
      <c r="N1168" s="11" t="e">
        <f>VLOOKUP($B1168, 'FanGraphs - Team WAR Projected'!$B$2:$E$31, 3, FALSE)/162</f>
        <v>#N/A</v>
      </c>
      <c r="O1168" s="11" t="e">
        <f t="shared" si="217"/>
        <v>#N/A</v>
      </c>
      <c r="P1168" s="11" t="e">
        <f>VLOOKUP($B1168, Team_Pitching___Advanced[[Team]:[xFIP]], 19,FALSE)</f>
        <v>#N/A</v>
      </c>
      <c r="Q1168" s="11" t="e">
        <f>VLOOKUP($B1168, Team_Pitching___Advanced[], 20, FALSE)</f>
        <v>#N/A</v>
      </c>
      <c r="R1168" s="11" t="e">
        <f>VLOOKUP($B1168, Team_Batting___Dashboard[[Team]:[wOBA]], 16, FALSE)</f>
        <v>#N/A</v>
      </c>
      <c r="S1168" s="11" t="e">
        <f>VLOOKUP($B1168, Team_Batting___Advanced[[Team]:[OPS]], 9, FALSE)</f>
        <v>#N/A</v>
      </c>
      <c r="T1168" s="11" t="e">
        <f>VLOOKUP($B1168, Team_Batting___Advanced[], 19, FALSE)</f>
        <v>#N/A</v>
      </c>
      <c r="U1168" s="11" t="e">
        <f>VLOOKUP($B1168, 'Team Per G'!$A$2:$G$31, 3, FALSE)</f>
        <v>#N/A</v>
      </c>
      <c r="V1168" s="11" t="e">
        <f>VLOOKUP($B1168, 'Team Per G'!$A$2:$G$31, 5, FALSE)</f>
        <v>#N/A</v>
      </c>
      <c r="W1168" s="11" t="e">
        <f>VLOOKUP($B1168, 'Team Per G'!$A$2:$G$31, 4, FALSE)</f>
        <v>#N/A</v>
      </c>
      <c r="X1168" s="11" t="e">
        <f>VLOOKUP($B1168, Team_Batting___Dashboard[], 22, FALSE)/$F1168</f>
        <v>#N/A</v>
      </c>
      <c r="Y1168" s="11" t="e">
        <f>VLOOKUP($B1168, 'FanGraphs - Team WAR Projected'!$B$2:$E$31, 4, FALSE)/162</f>
        <v>#N/A</v>
      </c>
      <c r="Z1168" s="11" t="e">
        <f t="shared" si="218"/>
        <v>#N/A</v>
      </c>
      <c r="AA1168" s="11" t="e">
        <f>VLOOKUP($B1168, FanGraphs_Standings[[Abbreviation]:[2024 Year to Date RS/G]], 6, FALSE)/$F1168</f>
        <v>#N/A</v>
      </c>
      <c r="AB1168" s="11" t="e">
        <f>VLOOKUP($B1168, FanGraphs_Standings[[Abbreviation]:[2024 Projected Full Season RDif]], 19, FALSE)/162</f>
        <v>#N/A</v>
      </c>
      <c r="AC1168" s="11" t="e">
        <f t="shared" si="227"/>
        <v>#N/A</v>
      </c>
      <c r="AD1168" s="11" t="e">
        <f>VLOOKUP($B1168, FanGraphs_Standings[[Abbreviation]:[2024 Projected Full Season RDif]], 5, FALSE)</f>
        <v>#N/A</v>
      </c>
      <c r="AE1168" s="11" t="e">
        <f>VLOOKUP($B1168, FanGraphs_Standings[[Abbreviation]:[2024 Projected Full Season W%]], 18, FALSE)</f>
        <v>#N/A</v>
      </c>
      <c r="AF1168" s="11" t="e">
        <f t="shared" si="219"/>
        <v>#N/A</v>
      </c>
      <c r="AG1168" s="11" t="e">
        <f>VLOOKUP($B1168, 'Home Field Adv'!$A$2:$I$31, 9, FALSE)</f>
        <v>#N/A</v>
      </c>
      <c r="AH1168" s="11" t="e">
        <f>VLOOKUP($C1168, FanGraphs_Standings[[Abbreviation]:[2024 Year to Date G]], 2, FALSE)</f>
        <v>#N/A</v>
      </c>
      <c r="AI1168" s="11" t="e">
        <f>_xlfn.IFNA(VLOOKUP($E1168, 'SP Per G'!$A$2:$D$1385, 3, FALSE), AO1168)</f>
        <v>#N/A</v>
      </c>
      <c r="AJ1168" s="11" t="e">
        <f>IF(AND(ISNA(VLOOKUP($E1168, 'SP Per G'!$A$2:$D$1385, 4, FALSE)), ISTEXT($E1168)), AI1168,IF(ISNA(VLOOKUP($E1168, 'SP Per G'!$A$2:$D$1385, 4, FALSE)), AO1168, VLOOKUP($E1168, 'SP Per G'!$A$2:$D$1385, 4, FALSE)))</f>
        <v>#N/A</v>
      </c>
      <c r="AK1168" s="11" t="e">
        <f t="shared" si="220"/>
        <v>#N/A</v>
      </c>
      <c r="AL1168" s="11" t="e">
        <f>_xlfn.IFNA(VLOOKUP($E1168, Individual_Pitching___Dashboard[], 18, FALSE), VLOOKUP($C1168,Team_Pitching___Advanced[[Team]:[SIERA]],16,FALSE))</f>
        <v>#N/A</v>
      </c>
      <c r="AM1168" s="11" t="e">
        <f>_xlfn.IFNA(VLOOKUP($E1168, Individual_Pitching___Dashboard[], 20, FALSE), VLOOKUP($C1168,Team_Pitching___Advanced[[Team]:[xFIP]],19,FALSE))</f>
        <v>#N/A</v>
      </c>
      <c r="AN1168" s="11" t="e">
        <f>_xlfn.IFNA(VLOOKUP($E1168,Individual_Pitching___Advanced[],21,FALSE),VLOOKUP($C1168,Team_Pitching___Advanced[[Team]:[SIERA]],20,FALSE))</f>
        <v>#N/A</v>
      </c>
      <c r="AO1168" s="11" t="e">
        <f>VLOOKUP($C1168, 'Team Per G'!$A$2:$G$31, 7, FALSE)</f>
        <v>#N/A</v>
      </c>
      <c r="AP1168" s="11" t="e">
        <f>VLOOKUP($C1168, 'FanGraphs - Team WAR Projected'!$B$2:$E$31, 3, FALSE)/162</f>
        <v>#N/A</v>
      </c>
      <c r="AQ1168" s="11" t="e">
        <f t="shared" si="221"/>
        <v>#N/A</v>
      </c>
      <c r="AR1168" s="11" t="e">
        <f>VLOOKUP($C1168, Team_Pitching___Advanced[[Team]:[xFIP]], 19,FALSE)</f>
        <v>#N/A</v>
      </c>
      <c r="AS1168" s="11" t="e">
        <f>VLOOKUP($C1168, Team_Pitching___Advanced[], 20, FALSE)</f>
        <v>#N/A</v>
      </c>
      <c r="AT1168" s="11" t="e">
        <f>VLOOKUP($C1168, Team_Batting___Dashboard[[Team]:[wOBA]], 16, FALSE)</f>
        <v>#N/A</v>
      </c>
      <c r="AU1168" s="11" t="e">
        <f>VLOOKUP($C1168, Team_Batting___Advanced[[Team]:[OPS]], 9, FALSE)</f>
        <v>#N/A</v>
      </c>
      <c r="AV1168" s="11" t="e">
        <f>VLOOKUP($C1168, Team_Batting___Advanced[], 19, FALSE)</f>
        <v>#N/A</v>
      </c>
      <c r="AW1168" s="11" t="e">
        <f>VLOOKUP($C1168, 'Team Per G'!$A$2:$G$31, 3, FALSE)</f>
        <v>#N/A</v>
      </c>
      <c r="AX1168" s="11" t="e">
        <f>VLOOKUP($C1168, 'Team Per G'!$A$2:$G$31, 5, FALSE)</f>
        <v>#N/A</v>
      </c>
      <c r="AY1168" s="11" t="e">
        <f>VLOOKUP($C1168, 'Team Per G'!$A$2:$G$31, 4, FALSE)</f>
        <v>#N/A</v>
      </c>
      <c r="AZ1168" s="11" t="e">
        <f>VLOOKUP($C1168, Team_Batting___Dashboard[], 22, FALSE)/$AH1168</f>
        <v>#N/A</v>
      </c>
      <c r="BA1168" s="11" t="e">
        <f>VLOOKUP($C1168, 'FanGraphs - Team WAR Projected'!$B$2:$E$31, 4, FALSE)/162</f>
        <v>#N/A</v>
      </c>
      <c r="BB1168" s="11" t="e">
        <f t="shared" si="222"/>
        <v>#N/A</v>
      </c>
      <c r="BC1168" s="11" t="e">
        <f>VLOOKUP($C1168, FanGraphs_Standings[[Abbreviation]:[2024 Year to Date RS/G]], 6, FALSE)/$AH1168</f>
        <v>#N/A</v>
      </c>
      <c r="BD1168" s="11" t="e">
        <f>VLOOKUP($C1168, FanGraphs_Standings[[Abbreviation]:[2024 Projected Full Season RDif]], 19, FALSE)/162</f>
        <v>#N/A</v>
      </c>
      <c r="BE1168" s="11" t="e">
        <f t="shared" si="223"/>
        <v>#N/A</v>
      </c>
      <c r="BF1168" s="11" t="e">
        <f>VLOOKUP($C1168, FanGraphs_Standings[[Abbreviation]:[2024 Projected Full Season RDif]], 5, FALSE)</f>
        <v>#N/A</v>
      </c>
      <c r="BG1168" s="11" t="e">
        <f>VLOOKUP($C1168, FanGraphs_Standings[[Abbreviation]:[2024 Projected Full Season W%]], 18, FALSE)</f>
        <v>#N/A</v>
      </c>
      <c r="BH1168" s="11" t="e">
        <f t="shared" si="224"/>
        <v>#N/A</v>
      </c>
      <c r="BI1168" s="11" t="e">
        <f>VLOOKUP($C1168, 'Home Field Adv'!$A$2:$K$31, 11, FALSE)</f>
        <v>#N/A</v>
      </c>
      <c r="BL1168" s="12" t="str">
        <f t="shared" si="225"/>
        <v/>
      </c>
      <c r="BM1168" s="12" t="str">
        <f t="shared" si="215"/>
        <v/>
      </c>
      <c r="BN1168" s="12" t="str">
        <f t="shared" si="226"/>
        <v/>
      </c>
    </row>
    <row r="1169" spans="6:66" x14ac:dyDescent="0.45">
      <c r="F1169" s="11" t="e">
        <f>VLOOKUP($B1169, FanGraphs_Standings[[Abbreviation]:[2024 Year to Date G]], 2, FALSE)</f>
        <v>#N/A</v>
      </c>
      <c r="G1169" s="11" t="e">
        <f>_xlfn.IFNA(VLOOKUP($D1169, 'SP Per G'!$A$2:$D$1385, 3, FALSE),M1169)</f>
        <v>#N/A</v>
      </c>
      <c r="H1169" s="11" t="e">
        <f>IF(AND(ISNA(VLOOKUP($D1169, 'SP Per G'!$A$2:$D$1385, 4, FALSE)), ISTEXT($D1169)), G1169,IF(ISNA(VLOOKUP($D1169, 'SP Per G'!$A$2:$D$1385, 4, FALSE)), M1169, VLOOKUP($D1169, 'SP Per G'!$A$2:$D$1385, 4, FALSE)))</f>
        <v>#N/A</v>
      </c>
      <c r="I1169" s="11" t="e">
        <f t="shared" si="216"/>
        <v>#N/A</v>
      </c>
      <c r="J1169" s="11" t="e">
        <f>_xlfn.IFNA(VLOOKUP($D1169,Individual_Pitching___Dashboard[],18,FALSE),VLOOKUP(B1169,Team_Pitching___Dashboard[[Team]:[ERA]],17,FALSE))</f>
        <v>#N/A</v>
      </c>
      <c r="K1169" s="11" t="e">
        <f>_xlfn.IFNA(VLOOKUP($D1169, Individual_Pitching___Dashboard[], 20, FALSE), VLOOKUP(B1169,Team_Pitching___Dashboard[[Team]:[xFIP]],20,FALSE))</f>
        <v>#N/A</v>
      </c>
      <c r="L1169" s="11" t="e">
        <f>_xlfn.IFNA(VLOOKUP($D1169, Individual_Pitching___Advanced[], 21,FALSE), VLOOKUP(B1169, Team_Pitching___Advanced[], 20, FALSE))</f>
        <v>#N/A</v>
      </c>
      <c r="M1169" s="11" t="e">
        <f>VLOOKUP($B1169, 'Team Per G'!$A$2:$G$31, 7, FALSE)</f>
        <v>#N/A</v>
      </c>
      <c r="N1169" s="11" t="e">
        <f>VLOOKUP($B1169, 'FanGraphs - Team WAR Projected'!$B$2:$E$31, 3, FALSE)/162</f>
        <v>#N/A</v>
      </c>
      <c r="O1169" s="11" t="e">
        <f t="shared" si="217"/>
        <v>#N/A</v>
      </c>
      <c r="P1169" s="11" t="e">
        <f>VLOOKUP($B1169, Team_Pitching___Advanced[[Team]:[xFIP]], 19,FALSE)</f>
        <v>#N/A</v>
      </c>
      <c r="Q1169" s="11" t="e">
        <f>VLOOKUP($B1169, Team_Pitching___Advanced[], 20, FALSE)</f>
        <v>#N/A</v>
      </c>
      <c r="R1169" s="11" t="e">
        <f>VLOOKUP($B1169, Team_Batting___Dashboard[[Team]:[wOBA]], 16, FALSE)</f>
        <v>#N/A</v>
      </c>
      <c r="S1169" s="11" t="e">
        <f>VLOOKUP($B1169, Team_Batting___Advanced[[Team]:[OPS]], 9, FALSE)</f>
        <v>#N/A</v>
      </c>
      <c r="T1169" s="11" t="e">
        <f>VLOOKUP($B1169, Team_Batting___Advanced[], 19, FALSE)</f>
        <v>#N/A</v>
      </c>
      <c r="U1169" s="11" t="e">
        <f>VLOOKUP($B1169, 'Team Per G'!$A$2:$G$31, 3, FALSE)</f>
        <v>#N/A</v>
      </c>
      <c r="V1169" s="11" t="e">
        <f>VLOOKUP($B1169, 'Team Per G'!$A$2:$G$31, 5, FALSE)</f>
        <v>#N/A</v>
      </c>
      <c r="W1169" s="11" t="e">
        <f>VLOOKUP($B1169, 'Team Per G'!$A$2:$G$31, 4, FALSE)</f>
        <v>#N/A</v>
      </c>
      <c r="X1169" s="11" t="e">
        <f>VLOOKUP($B1169, Team_Batting___Dashboard[], 22, FALSE)/$F1169</f>
        <v>#N/A</v>
      </c>
      <c r="Y1169" s="11" t="e">
        <f>VLOOKUP($B1169, 'FanGraphs - Team WAR Projected'!$B$2:$E$31, 4, FALSE)/162</f>
        <v>#N/A</v>
      </c>
      <c r="Z1169" s="11" t="e">
        <f t="shared" si="218"/>
        <v>#N/A</v>
      </c>
      <c r="AA1169" s="11" t="e">
        <f>VLOOKUP($B1169, FanGraphs_Standings[[Abbreviation]:[2024 Year to Date RS/G]], 6, FALSE)/$F1169</f>
        <v>#N/A</v>
      </c>
      <c r="AB1169" s="11" t="e">
        <f>VLOOKUP($B1169, FanGraphs_Standings[[Abbreviation]:[2024 Projected Full Season RDif]], 19, FALSE)/162</f>
        <v>#N/A</v>
      </c>
      <c r="AC1169" s="11" t="e">
        <f t="shared" si="227"/>
        <v>#N/A</v>
      </c>
      <c r="AD1169" s="11" t="e">
        <f>VLOOKUP($B1169, FanGraphs_Standings[[Abbreviation]:[2024 Projected Full Season RDif]], 5, FALSE)</f>
        <v>#N/A</v>
      </c>
      <c r="AE1169" s="11" t="e">
        <f>VLOOKUP($B1169, FanGraphs_Standings[[Abbreviation]:[2024 Projected Full Season W%]], 18, FALSE)</f>
        <v>#N/A</v>
      </c>
      <c r="AF1169" s="11" t="e">
        <f t="shared" si="219"/>
        <v>#N/A</v>
      </c>
      <c r="AG1169" s="11" t="e">
        <f>VLOOKUP($B1169, 'Home Field Adv'!$A$2:$I$31, 9, FALSE)</f>
        <v>#N/A</v>
      </c>
      <c r="AH1169" s="11" t="e">
        <f>VLOOKUP($C1169, FanGraphs_Standings[[Abbreviation]:[2024 Year to Date G]], 2, FALSE)</f>
        <v>#N/A</v>
      </c>
      <c r="AI1169" s="11" t="e">
        <f>_xlfn.IFNA(VLOOKUP($E1169, 'SP Per G'!$A$2:$D$1385, 3, FALSE), AO1169)</f>
        <v>#N/A</v>
      </c>
      <c r="AJ1169" s="11" t="e">
        <f>IF(AND(ISNA(VLOOKUP($E1169, 'SP Per G'!$A$2:$D$1385, 4, FALSE)), ISTEXT($E1169)), AI1169,IF(ISNA(VLOOKUP($E1169, 'SP Per G'!$A$2:$D$1385, 4, FALSE)), AO1169, VLOOKUP($E1169, 'SP Per G'!$A$2:$D$1385, 4, FALSE)))</f>
        <v>#N/A</v>
      </c>
      <c r="AK1169" s="11" t="e">
        <f t="shared" si="220"/>
        <v>#N/A</v>
      </c>
      <c r="AL1169" s="11" t="e">
        <f>_xlfn.IFNA(VLOOKUP($E1169, Individual_Pitching___Dashboard[], 18, FALSE), VLOOKUP($C1169,Team_Pitching___Advanced[[Team]:[SIERA]],16,FALSE))</f>
        <v>#N/A</v>
      </c>
      <c r="AM1169" s="11" t="e">
        <f>_xlfn.IFNA(VLOOKUP($E1169, Individual_Pitching___Dashboard[], 20, FALSE), VLOOKUP($C1169,Team_Pitching___Advanced[[Team]:[xFIP]],19,FALSE))</f>
        <v>#N/A</v>
      </c>
      <c r="AN1169" s="11" t="e">
        <f>_xlfn.IFNA(VLOOKUP($E1169,Individual_Pitching___Advanced[],21,FALSE),VLOOKUP($C1169,Team_Pitching___Advanced[[Team]:[SIERA]],20,FALSE))</f>
        <v>#N/A</v>
      </c>
      <c r="AO1169" s="11" t="e">
        <f>VLOOKUP($C1169, 'Team Per G'!$A$2:$G$31, 7, FALSE)</f>
        <v>#N/A</v>
      </c>
      <c r="AP1169" s="11" t="e">
        <f>VLOOKUP($C1169, 'FanGraphs - Team WAR Projected'!$B$2:$E$31, 3, FALSE)/162</f>
        <v>#N/A</v>
      </c>
      <c r="AQ1169" s="11" t="e">
        <f t="shared" si="221"/>
        <v>#N/A</v>
      </c>
      <c r="AR1169" s="11" t="e">
        <f>VLOOKUP($C1169, Team_Pitching___Advanced[[Team]:[xFIP]], 19,FALSE)</f>
        <v>#N/A</v>
      </c>
      <c r="AS1169" s="11" t="e">
        <f>VLOOKUP($C1169, Team_Pitching___Advanced[], 20, FALSE)</f>
        <v>#N/A</v>
      </c>
      <c r="AT1169" s="11" t="e">
        <f>VLOOKUP($C1169, Team_Batting___Dashboard[[Team]:[wOBA]], 16, FALSE)</f>
        <v>#N/A</v>
      </c>
      <c r="AU1169" s="11" t="e">
        <f>VLOOKUP($C1169, Team_Batting___Advanced[[Team]:[OPS]], 9, FALSE)</f>
        <v>#N/A</v>
      </c>
      <c r="AV1169" s="11" t="e">
        <f>VLOOKUP($C1169, Team_Batting___Advanced[], 19, FALSE)</f>
        <v>#N/A</v>
      </c>
      <c r="AW1169" s="11" t="e">
        <f>VLOOKUP($C1169, 'Team Per G'!$A$2:$G$31, 3, FALSE)</f>
        <v>#N/A</v>
      </c>
      <c r="AX1169" s="11" t="e">
        <f>VLOOKUP($C1169, 'Team Per G'!$A$2:$G$31, 5, FALSE)</f>
        <v>#N/A</v>
      </c>
      <c r="AY1169" s="11" t="e">
        <f>VLOOKUP($C1169, 'Team Per G'!$A$2:$G$31, 4, FALSE)</f>
        <v>#N/A</v>
      </c>
      <c r="AZ1169" s="11" t="e">
        <f>VLOOKUP($C1169, Team_Batting___Dashboard[], 22, FALSE)/$AH1169</f>
        <v>#N/A</v>
      </c>
      <c r="BA1169" s="11" t="e">
        <f>VLOOKUP($C1169, 'FanGraphs - Team WAR Projected'!$B$2:$E$31, 4, FALSE)/162</f>
        <v>#N/A</v>
      </c>
      <c r="BB1169" s="11" t="e">
        <f t="shared" si="222"/>
        <v>#N/A</v>
      </c>
      <c r="BC1169" s="11" t="e">
        <f>VLOOKUP($C1169, FanGraphs_Standings[[Abbreviation]:[2024 Year to Date RS/G]], 6, FALSE)/$AH1169</f>
        <v>#N/A</v>
      </c>
      <c r="BD1169" s="11" t="e">
        <f>VLOOKUP($C1169, FanGraphs_Standings[[Abbreviation]:[2024 Projected Full Season RDif]], 19, FALSE)/162</f>
        <v>#N/A</v>
      </c>
      <c r="BE1169" s="11" t="e">
        <f t="shared" si="223"/>
        <v>#N/A</v>
      </c>
      <c r="BF1169" s="11" t="e">
        <f>VLOOKUP($C1169, FanGraphs_Standings[[Abbreviation]:[2024 Projected Full Season RDif]], 5, FALSE)</f>
        <v>#N/A</v>
      </c>
      <c r="BG1169" s="11" t="e">
        <f>VLOOKUP($C1169, FanGraphs_Standings[[Abbreviation]:[2024 Projected Full Season W%]], 18, FALSE)</f>
        <v>#N/A</v>
      </c>
      <c r="BH1169" s="11" t="e">
        <f t="shared" si="224"/>
        <v>#N/A</v>
      </c>
      <c r="BI1169" s="11" t="e">
        <f>VLOOKUP($C1169, 'Home Field Adv'!$A$2:$K$31, 11, FALSE)</f>
        <v>#N/A</v>
      </c>
      <c r="BL1169" s="12" t="str">
        <f t="shared" si="225"/>
        <v/>
      </c>
      <c r="BM1169" s="12" t="str">
        <f t="shared" si="215"/>
        <v/>
      </c>
      <c r="BN1169" s="12" t="str">
        <f t="shared" si="226"/>
        <v/>
      </c>
    </row>
    <row r="1170" spans="6:66" x14ac:dyDescent="0.45">
      <c r="F1170" s="11" t="e">
        <f>VLOOKUP($B1170, FanGraphs_Standings[[Abbreviation]:[2024 Year to Date G]], 2, FALSE)</f>
        <v>#N/A</v>
      </c>
      <c r="G1170" s="11" t="e">
        <f>_xlfn.IFNA(VLOOKUP($D1170, 'SP Per G'!$A$2:$D$1385, 3, FALSE),M1170)</f>
        <v>#N/A</v>
      </c>
      <c r="H1170" s="11" t="e">
        <f>IF(AND(ISNA(VLOOKUP($D1170, 'SP Per G'!$A$2:$D$1385, 4, FALSE)), ISTEXT($D1170)), G1170,IF(ISNA(VLOOKUP($D1170, 'SP Per G'!$A$2:$D$1385, 4, FALSE)), M1170, VLOOKUP($D1170, 'SP Per G'!$A$2:$D$1385, 4, FALSE)))</f>
        <v>#N/A</v>
      </c>
      <c r="I1170" s="11" t="e">
        <f t="shared" si="216"/>
        <v>#N/A</v>
      </c>
      <c r="J1170" s="11" t="e">
        <f>_xlfn.IFNA(VLOOKUP($D1170,Individual_Pitching___Dashboard[],18,FALSE),VLOOKUP(B1170,Team_Pitching___Dashboard[[Team]:[ERA]],17,FALSE))</f>
        <v>#N/A</v>
      </c>
      <c r="K1170" s="11" t="e">
        <f>_xlfn.IFNA(VLOOKUP($D1170, Individual_Pitching___Dashboard[], 20, FALSE), VLOOKUP(B1170,Team_Pitching___Dashboard[[Team]:[xFIP]],20,FALSE))</f>
        <v>#N/A</v>
      </c>
      <c r="L1170" s="11" t="e">
        <f>_xlfn.IFNA(VLOOKUP($D1170, Individual_Pitching___Advanced[], 21,FALSE), VLOOKUP(B1170, Team_Pitching___Advanced[], 20, FALSE))</f>
        <v>#N/A</v>
      </c>
      <c r="M1170" s="11" t="e">
        <f>VLOOKUP($B1170, 'Team Per G'!$A$2:$G$31, 7, FALSE)</f>
        <v>#N/A</v>
      </c>
      <c r="N1170" s="11" t="e">
        <f>VLOOKUP($B1170, 'FanGraphs - Team WAR Projected'!$B$2:$E$31, 3, FALSE)/162</f>
        <v>#N/A</v>
      </c>
      <c r="O1170" s="11" t="e">
        <f t="shared" si="217"/>
        <v>#N/A</v>
      </c>
      <c r="P1170" s="11" t="e">
        <f>VLOOKUP($B1170, Team_Pitching___Advanced[[Team]:[xFIP]], 19,FALSE)</f>
        <v>#N/A</v>
      </c>
      <c r="Q1170" s="11" t="e">
        <f>VLOOKUP($B1170, Team_Pitching___Advanced[], 20, FALSE)</f>
        <v>#N/A</v>
      </c>
      <c r="R1170" s="11" t="e">
        <f>VLOOKUP($B1170, Team_Batting___Dashboard[[Team]:[wOBA]], 16, FALSE)</f>
        <v>#N/A</v>
      </c>
      <c r="S1170" s="11" t="e">
        <f>VLOOKUP($B1170, Team_Batting___Advanced[[Team]:[OPS]], 9, FALSE)</f>
        <v>#N/A</v>
      </c>
      <c r="T1170" s="11" t="e">
        <f>VLOOKUP($B1170, Team_Batting___Advanced[], 19, FALSE)</f>
        <v>#N/A</v>
      </c>
      <c r="U1170" s="11" t="e">
        <f>VLOOKUP($B1170, 'Team Per G'!$A$2:$G$31, 3, FALSE)</f>
        <v>#N/A</v>
      </c>
      <c r="V1170" s="11" t="e">
        <f>VLOOKUP($B1170, 'Team Per G'!$A$2:$G$31, 5, FALSE)</f>
        <v>#N/A</v>
      </c>
      <c r="W1170" s="11" t="e">
        <f>VLOOKUP($B1170, 'Team Per G'!$A$2:$G$31, 4, FALSE)</f>
        <v>#N/A</v>
      </c>
      <c r="X1170" s="11" t="e">
        <f>VLOOKUP($B1170, Team_Batting___Dashboard[], 22, FALSE)/$F1170</f>
        <v>#N/A</v>
      </c>
      <c r="Y1170" s="11" t="e">
        <f>VLOOKUP($B1170, 'FanGraphs - Team WAR Projected'!$B$2:$E$31, 4, FALSE)/162</f>
        <v>#N/A</v>
      </c>
      <c r="Z1170" s="11" t="e">
        <f t="shared" si="218"/>
        <v>#N/A</v>
      </c>
      <c r="AA1170" s="11" t="e">
        <f>VLOOKUP($B1170, FanGraphs_Standings[[Abbreviation]:[2024 Year to Date RS/G]], 6, FALSE)/$F1170</f>
        <v>#N/A</v>
      </c>
      <c r="AB1170" s="11" t="e">
        <f>VLOOKUP($B1170, FanGraphs_Standings[[Abbreviation]:[2024 Projected Full Season RDif]], 19, FALSE)/162</f>
        <v>#N/A</v>
      </c>
      <c r="AC1170" s="11" t="e">
        <f t="shared" si="227"/>
        <v>#N/A</v>
      </c>
      <c r="AD1170" s="11" t="e">
        <f>VLOOKUP($B1170, FanGraphs_Standings[[Abbreviation]:[2024 Projected Full Season RDif]], 5, FALSE)</f>
        <v>#N/A</v>
      </c>
      <c r="AE1170" s="11" t="e">
        <f>VLOOKUP($B1170, FanGraphs_Standings[[Abbreviation]:[2024 Projected Full Season W%]], 18, FALSE)</f>
        <v>#N/A</v>
      </c>
      <c r="AF1170" s="11" t="e">
        <f t="shared" si="219"/>
        <v>#N/A</v>
      </c>
      <c r="AG1170" s="11" t="e">
        <f>VLOOKUP($B1170, 'Home Field Adv'!$A$2:$I$31, 9, FALSE)</f>
        <v>#N/A</v>
      </c>
      <c r="AH1170" s="11" t="e">
        <f>VLOOKUP($C1170, FanGraphs_Standings[[Abbreviation]:[2024 Year to Date G]], 2, FALSE)</f>
        <v>#N/A</v>
      </c>
      <c r="AI1170" s="11" t="e">
        <f>_xlfn.IFNA(VLOOKUP($E1170, 'SP Per G'!$A$2:$D$1385, 3, FALSE), AO1170)</f>
        <v>#N/A</v>
      </c>
      <c r="AJ1170" s="11" t="e">
        <f>IF(AND(ISNA(VLOOKUP($E1170, 'SP Per G'!$A$2:$D$1385, 4, FALSE)), ISTEXT($E1170)), AI1170,IF(ISNA(VLOOKUP($E1170, 'SP Per G'!$A$2:$D$1385, 4, FALSE)), AO1170, VLOOKUP($E1170, 'SP Per G'!$A$2:$D$1385, 4, FALSE)))</f>
        <v>#N/A</v>
      </c>
      <c r="AK1170" s="11" t="e">
        <f t="shared" si="220"/>
        <v>#N/A</v>
      </c>
      <c r="AL1170" s="11" t="e">
        <f>_xlfn.IFNA(VLOOKUP($E1170, Individual_Pitching___Dashboard[], 18, FALSE), VLOOKUP($C1170,Team_Pitching___Advanced[[Team]:[SIERA]],16,FALSE))</f>
        <v>#N/A</v>
      </c>
      <c r="AM1170" s="11" t="e">
        <f>_xlfn.IFNA(VLOOKUP($E1170, Individual_Pitching___Dashboard[], 20, FALSE), VLOOKUP($C1170,Team_Pitching___Advanced[[Team]:[xFIP]],19,FALSE))</f>
        <v>#N/A</v>
      </c>
      <c r="AN1170" s="11" t="e">
        <f>_xlfn.IFNA(VLOOKUP($E1170,Individual_Pitching___Advanced[],21,FALSE),VLOOKUP($C1170,Team_Pitching___Advanced[[Team]:[SIERA]],20,FALSE))</f>
        <v>#N/A</v>
      </c>
      <c r="AO1170" s="11" t="e">
        <f>VLOOKUP($C1170, 'Team Per G'!$A$2:$G$31, 7, FALSE)</f>
        <v>#N/A</v>
      </c>
      <c r="AP1170" s="11" t="e">
        <f>VLOOKUP($C1170, 'FanGraphs - Team WAR Projected'!$B$2:$E$31, 3, FALSE)/162</f>
        <v>#N/A</v>
      </c>
      <c r="AQ1170" s="11" t="e">
        <f t="shared" si="221"/>
        <v>#N/A</v>
      </c>
      <c r="AR1170" s="11" t="e">
        <f>VLOOKUP($C1170, Team_Pitching___Advanced[[Team]:[xFIP]], 19,FALSE)</f>
        <v>#N/A</v>
      </c>
      <c r="AS1170" s="11" t="e">
        <f>VLOOKUP($C1170, Team_Pitching___Advanced[], 20, FALSE)</f>
        <v>#N/A</v>
      </c>
      <c r="AT1170" s="11" t="e">
        <f>VLOOKUP($C1170, Team_Batting___Dashboard[[Team]:[wOBA]], 16, FALSE)</f>
        <v>#N/A</v>
      </c>
      <c r="AU1170" s="11" t="e">
        <f>VLOOKUP($C1170, Team_Batting___Advanced[[Team]:[OPS]], 9, FALSE)</f>
        <v>#N/A</v>
      </c>
      <c r="AV1170" s="11" t="e">
        <f>VLOOKUP($C1170, Team_Batting___Advanced[], 19, FALSE)</f>
        <v>#N/A</v>
      </c>
      <c r="AW1170" s="11" t="e">
        <f>VLOOKUP($C1170, 'Team Per G'!$A$2:$G$31, 3, FALSE)</f>
        <v>#N/A</v>
      </c>
      <c r="AX1170" s="11" t="e">
        <f>VLOOKUP($C1170, 'Team Per G'!$A$2:$G$31, 5, FALSE)</f>
        <v>#N/A</v>
      </c>
      <c r="AY1170" s="11" t="e">
        <f>VLOOKUP($C1170, 'Team Per G'!$A$2:$G$31, 4, FALSE)</f>
        <v>#N/A</v>
      </c>
      <c r="AZ1170" s="11" t="e">
        <f>VLOOKUP($C1170, Team_Batting___Dashboard[], 22, FALSE)/$AH1170</f>
        <v>#N/A</v>
      </c>
      <c r="BA1170" s="11" t="e">
        <f>VLOOKUP($C1170, 'FanGraphs - Team WAR Projected'!$B$2:$E$31, 4, FALSE)/162</f>
        <v>#N/A</v>
      </c>
      <c r="BB1170" s="11" t="e">
        <f t="shared" si="222"/>
        <v>#N/A</v>
      </c>
      <c r="BC1170" s="11" t="e">
        <f>VLOOKUP($C1170, FanGraphs_Standings[[Abbreviation]:[2024 Year to Date RS/G]], 6, FALSE)/$AH1170</f>
        <v>#N/A</v>
      </c>
      <c r="BD1170" s="11" t="e">
        <f>VLOOKUP($C1170, FanGraphs_Standings[[Abbreviation]:[2024 Projected Full Season RDif]], 19, FALSE)/162</f>
        <v>#N/A</v>
      </c>
      <c r="BE1170" s="11" t="e">
        <f t="shared" si="223"/>
        <v>#N/A</v>
      </c>
      <c r="BF1170" s="11" t="e">
        <f>VLOOKUP($C1170, FanGraphs_Standings[[Abbreviation]:[2024 Projected Full Season RDif]], 5, FALSE)</f>
        <v>#N/A</v>
      </c>
      <c r="BG1170" s="11" t="e">
        <f>VLOOKUP($C1170, FanGraphs_Standings[[Abbreviation]:[2024 Projected Full Season W%]], 18, FALSE)</f>
        <v>#N/A</v>
      </c>
      <c r="BH1170" s="11" t="e">
        <f t="shared" si="224"/>
        <v>#N/A</v>
      </c>
      <c r="BI1170" s="11" t="e">
        <f>VLOOKUP($C1170, 'Home Field Adv'!$A$2:$K$31, 11, FALSE)</f>
        <v>#N/A</v>
      </c>
      <c r="BL1170" s="12" t="str">
        <f t="shared" si="225"/>
        <v/>
      </c>
      <c r="BM1170" s="12" t="str">
        <f t="shared" si="215"/>
        <v/>
      </c>
      <c r="BN1170" s="12" t="str">
        <f t="shared" si="226"/>
        <v/>
      </c>
    </row>
    <row r="1171" spans="6:66" x14ac:dyDescent="0.45">
      <c r="F1171" s="11" t="e">
        <f>VLOOKUP($B1171, FanGraphs_Standings[[Abbreviation]:[2024 Year to Date G]], 2, FALSE)</f>
        <v>#N/A</v>
      </c>
      <c r="G1171" s="11" t="e">
        <f>_xlfn.IFNA(VLOOKUP($D1171, 'SP Per G'!$A$2:$D$1385, 3, FALSE),M1171)</f>
        <v>#N/A</v>
      </c>
      <c r="H1171" s="11" t="e">
        <f>IF(AND(ISNA(VLOOKUP($D1171, 'SP Per G'!$A$2:$D$1385, 4, FALSE)), ISTEXT($D1171)), G1171,IF(ISNA(VLOOKUP($D1171, 'SP Per G'!$A$2:$D$1385, 4, FALSE)), M1171, VLOOKUP($D1171, 'SP Per G'!$A$2:$D$1385, 4, FALSE)))</f>
        <v>#N/A</v>
      </c>
      <c r="I1171" s="11" t="e">
        <f t="shared" si="216"/>
        <v>#N/A</v>
      </c>
      <c r="J1171" s="11" t="e">
        <f>_xlfn.IFNA(VLOOKUP($D1171,Individual_Pitching___Dashboard[],18,FALSE),VLOOKUP(B1171,Team_Pitching___Dashboard[[Team]:[ERA]],17,FALSE))</f>
        <v>#N/A</v>
      </c>
      <c r="K1171" s="11" t="e">
        <f>_xlfn.IFNA(VLOOKUP($D1171, Individual_Pitching___Dashboard[], 20, FALSE), VLOOKUP(B1171,Team_Pitching___Dashboard[[Team]:[xFIP]],20,FALSE))</f>
        <v>#N/A</v>
      </c>
      <c r="L1171" s="11" t="e">
        <f>_xlfn.IFNA(VLOOKUP($D1171, Individual_Pitching___Advanced[], 21,FALSE), VLOOKUP(B1171, Team_Pitching___Advanced[], 20, FALSE))</f>
        <v>#N/A</v>
      </c>
      <c r="M1171" s="11" t="e">
        <f>VLOOKUP($B1171, 'Team Per G'!$A$2:$G$31, 7, FALSE)</f>
        <v>#N/A</v>
      </c>
      <c r="N1171" s="11" t="e">
        <f>VLOOKUP($B1171, 'FanGraphs - Team WAR Projected'!$B$2:$E$31, 3, FALSE)/162</f>
        <v>#N/A</v>
      </c>
      <c r="O1171" s="11" t="e">
        <f t="shared" si="217"/>
        <v>#N/A</v>
      </c>
      <c r="P1171" s="11" t="e">
        <f>VLOOKUP($B1171, Team_Pitching___Advanced[[Team]:[xFIP]], 19,FALSE)</f>
        <v>#N/A</v>
      </c>
      <c r="Q1171" s="11" t="e">
        <f>VLOOKUP($B1171, Team_Pitching___Advanced[], 20, FALSE)</f>
        <v>#N/A</v>
      </c>
      <c r="R1171" s="11" t="e">
        <f>VLOOKUP($B1171, Team_Batting___Dashboard[[Team]:[wOBA]], 16, FALSE)</f>
        <v>#N/A</v>
      </c>
      <c r="S1171" s="11" t="e">
        <f>VLOOKUP($B1171, Team_Batting___Advanced[[Team]:[OPS]], 9, FALSE)</f>
        <v>#N/A</v>
      </c>
      <c r="T1171" s="11" t="e">
        <f>VLOOKUP($B1171, Team_Batting___Advanced[], 19, FALSE)</f>
        <v>#N/A</v>
      </c>
      <c r="U1171" s="11" t="e">
        <f>VLOOKUP($B1171, 'Team Per G'!$A$2:$G$31, 3, FALSE)</f>
        <v>#N/A</v>
      </c>
      <c r="V1171" s="11" t="e">
        <f>VLOOKUP($B1171, 'Team Per G'!$A$2:$G$31, 5, FALSE)</f>
        <v>#N/A</v>
      </c>
      <c r="W1171" s="11" t="e">
        <f>VLOOKUP($B1171, 'Team Per G'!$A$2:$G$31, 4, FALSE)</f>
        <v>#N/A</v>
      </c>
      <c r="X1171" s="11" t="e">
        <f>VLOOKUP($B1171, Team_Batting___Dashboard[], 22, FALSE)/$F1171</f>
        <v>#N/A</v>
      </c>
      <c r="Y1171" s="11" t="e">
        <f>VLOOKUP($B1171, 'FanGraphs - Team WAR Projected'!$B$2:$E$31, 4, FALSE)/162</f>
        <v>#N/A</v>
      </c>
      <c r="Z1171" s="11" t="e">
        <f t="shared" si="218"/>
        <v>#N/A</v>
      </c>
      <c r="AA1171" s="11" t="e">
        <f>VLOOKUP($B1171, FanGraphs_Standings[[Abbreviation]:[2024 Year to Date RS/G]], 6, FALSE)/$F1171</f>
        <v>#N/A</v>
      </c>
      <c r="AB1171" s="11" t="e">
        <f>VLOOKUP($B1171, FanGraphs_Standings[[Abbreviation]:[2024 Projected Full Season RDif]], 19, FALSE)/162</f>
        <v>#N/A</v>
      </c>
      <c r="AC1171" s="11" t="e">
        <f t="shared" si="227"/>
        <v>#N/A</v>
      </c>
      <c r="AD1171" s="11" t="e">
        <f>VLOOKUP($B1171, FanGraphs_Standings[[Abbreviation]:[2024 Projected Full Season RDif]], 5, FALSE)</f>
        <v>#N/A</v>
      </c>
      <c r="AE1171" s="11" t="e">
        <f>VLOOKUP($B1171, FanGraphs_Standings[[Abbreviation]:[2024 Projected Full Season W%]], 18, FALSE)</f>
        <v>#N/A</v>
      </c>
      <c r="AF1171" s="11" t="e">
        <f t="shared" si="219"/>
        <v>#N/A</v>
      </c>
      <c r="AG1171" s="11" t="e">
        <f>VLOOKUP($B1171, 'Home Field Adv'!$A$2:$I$31, 9, FALSE)</f>
        <v>#N/A</v>
      </c>
      <c r="AH1171" s="11" t="e">
        <f>VLOOKUP($C1171, FanGraphs_Standings[[Abbreviation]:[2024 Year to Date G]], 2, FALSE)</f>
        <v>#N/A</v>
      </c>
      <c r="AI1171" s="11" t="e">
        <f>_xlfn.IFNA(VLOOKUP($E1171, 'SP Per G'!$A$2:$D$1385, 3, FALSE), AO1171)</f>
        <v>#N/A</v>
      </c>
      <c r="AJ1171" s="11" t="e">
        <f>IF(AND(ISNA(VLOOKUP($E1171, 'SP Per G'!$A$2:$D$1385, 4, FALSE)), ISTEXT($E1171)), AI1171,IF(ISNA(VLOOKUP($E1171, 'SP Per G'!$A$2:$D$1385, 4, FALSE)), AO1171, VLOOKUP($E1171, 'SP Per G'!$A$2:$D$1385, 4, FALSE)))</f>
        <v>#N/A</v>
      </c>
      <c r="AK1171" s="11" t="e">
        <f t="shared" si="220"/>
        <v>#N/A</v>
      </c>
      <c r="AL1171" s="11" t="e">
        <f>_xlfn.IFNA(VLOOKUP($E1171, Individual_Pitching___Dashboard[], 18, FALSE), VLOOKUP($C1171,Team_Pitching___Advanced[[Team]:[SIERA]],16,FALSE))</f>
        <v>#N/A</v>
      </c>
      <c r="AM1171" s="11" t="e">
        <f>_xlfn.IFNA(VLOOKUP($E1171, Individual_Pitching___Dashboard[], 20, FALSE), VLOOKUP($C1171,Team_Pitching___Advanced[[Team]:[xFIP]],19,FALSE))</f>
        <v>#N/A</v>
      </c>
      <c r="AN1171" s="11" t="e">
        <f>_xlfn.IFNA(VLOOKUP($E1171,Individual_Pitching___Advanced[],21,FALSE),VLOOKUP($C1171,Team_Pitching___Advanced[[Team]:[SIERA]],20,FALSE))</f>
        <v>#N/A</v>
      </c>
      <c r="AO1171" s="11" t="e">
        <f>VLOOKUP($C1171, 'Team Per G'!$A$2:$G$31, 7, FALSE)</f>
        <v>#N/A</v>
      </c>
      <c r="AP1171" s="11" t="e">
        <f>VLOOKUP($C1171, 'FanGraphs - Team WAR Projected'!$B$2:$E$31, 3, FALSE)/162</f>
        <v>#N/A</v>
      </c>
      <c r="AQ1171" s="11" t="e">
        <f t="shared" si="221"/>
        <v>#N/A</v>
      </c>
      <c r="AR1171" s="11" t="e">
        <f>VLOOKUP($C1171, Team_Pitching___Advanced[[Team]:[xFIP]], 19,FALSE)</f>
        <v>#N/A</v>
      </c>
      <c r="AS1171" s="11" t="e">
        <f>VLOOKUP($C1171, Team_Pitching___Advanced[], 20, FALSE)</f>
        <v>#N/A</v>
      </c>
      <c r="AT1171" s="11" t="e">
        <f>VLOOKUP($C1171, Team_Batting___Dashboard[[Team]:[wOBA]], 16, FALSE)</f>
        <v>#N/A</v>
      </c>
      <c r="AU1171" s="11" t="e">
        <f>VLOOKUP($C1171, Team_Batting___Advanced[[Team]:[OPS]], 9, FALSE)</f>
        <v>#N/A</v>
      </c>
      <c r="AV1171" s="11" t="e">
        <f>VLOOKUP($C1171, Team_Batting___Advanced[], 19, FALSE)</f>
        <v>#N/A</v>
      </c>
      <c r="AW1171" s="11" t="e">
        <f>VLOOKUP($C1171, 'Team Per G'!$A$2:$G$31, 3, FALSE)</f>
        <v>#N/A</v>
      </c>
      <c r="AX1171" s="11" t="e">
        <f>VLOOKUP($C1171, 'Team Per G'!$A$2:$G$31, 5, FALSE)</f>
        <v>#N/A</v>
      </c>
      <c r="AY1171" s="11" t="e">
        <f>VLOOKUP($C1171, 'Team Per G'!$A$2:$G$31, 4, FALSE)</f>
        <v>#N/A</v>
      </c>
      <c r="AZ1171" s="11" t="e">
        <f>VLOOKUP($C1171, Team_Batting___Dashboard[], 22, FALSE)/$AH1171</f>
        <v>#N/A</v>
      </c>
      <c r="BA1171" s="11" t="e">
        <f>VLOOKUP($C1171, 'FanGraphs - Team WAR Projected'!$B$2:$E$31, 4, FALSE)/162</f>
        <v>#N/A</v>
      </c>
      <c r="BB1171" s="11" t="e">
        <f t="shared" si="222"/>
        <v>#N/A</v>
      </c>
      <c r="BC1171" s="11" t="e">
        <f>VLOOKUP($C1171, FanGraphs_Standings[[Abbreviation]:[2024 Year to Date RS/G]], 6, FALSE)/$AH1171</f>
        <v>#N/A</v>
      </c>
      <c r="BD1171" s="11" t="e">
        <f>VLOOKUP($C1171, FanGraphs_Standings[[Abbreviation]:[2024 Projected Full Season RDif]], 19, FALSE)/162</f>
        <v>#N/A</v>
      </c>
      <c r="BE1171" s="11" t="e">
        <f t="shared" si="223"/>
        <v>#N/A</v>
      </c>
      <c r="BF1171" s="11" t="e">
        <f>VLOOKUP($C1171, FanGraphs_Standings[[Abbreviation]:[2024 Projected Full Season RDif]], 5, FALSE)</f>
        <v>#N/A</v>
      </c>
      <c r="BG1171" s="11" t="e">
        <f>VLOOKUP($C1171, FanGraphs_Standings[[Abbreviation]:[2024 Projected Full Season W%]], 18, FALSE)</f>
        <v>#N/A</v>
      </c>
      <c r="BH1171" s="11" t="e">
        <f t="shared" si="224"/>
        <v>#N/A</v>
      </c>
      <c r="BI1171" s="11" t="e">
        <f>VLOOKUP($C1171, 'Home Field Adv'!$A$2:$K$31, 11, FALSE)</f>
        <v>#N/A</v>
      </c>
      <c r="BL1171" s="12" t="str">
        <f t="shared" si="225"/>
        <v/>
      </c>
      <c r="BM1171" s="12" t="str">
        <f t="shared" si="215"/>
        <v/>
      </c>
      <c r="BN1171" s="12" t="str">
        <f t="shared" si="226"/>
        <v/>
      </c>
    </row>
    <row r="1172" spans="6:66" x14ac:dyDescent="0.45">
      <c r="F1172" s="11" t="e">
        <f>VLOOKUP($B1172, FanGraphs_Standings[[Abbreviation]:[2024 Year to Date G]], 2, FALSE)</f>
        <v>#N/A</v>
      </c>
      <c r="G1172" s="11" t="e">
        <f>_xlfn.IFNA(VLOOKUP($D1172, 'SP Per G'!$A$2:$D$1385, 3, FALSE),M1172)</f>
        <v>#N/A</v>
      </c>
      <c r="H1172" s="11" t="e">
        <f>IF(AND(ISNA(VLOOKUP($D1172, 'SP Per G'!$A$2:$D$1385, 4, FALSE)), ISTEXT($D1172)), G1172,IF(ISNA(VLOOKUP($D1172, 'SP Per G'!$A$2:$D$1385, 4, FALSE)), M1172, VLOOKUP($D1172, 'SP Per G'!$A$2:$D$1385, 4, FALSE)))</f>
        <v>#N/A</v>
      </c>
      <c r="I1172" s="11" t="e">
        <f t="shared" si="216"/>
        <v>#N/A</v>
      </c>
      <c r="J1172" s="11" t="e">
        <f>_xlfn.IFNA(VLOOKUP($D1172,Individual_Pitching___Dashboard[],18,FALSE),VLOOKUP(B1172,Team_Pitching___Dashboard[[Team]:[ERA]],17,FALSE))</f>
        <v>#N/A</v>
      </c>
      <c r="K1172" s="11" t="e">
        <f>_xlfn.IFNA(VLOOKUP($D1172, Individual_Pitching___Dashboard[], 20, FALSE), VLOOKUP(B1172,Team_Pitching___Dashboard[[Team]:[xFIP]],20,FALSE))</f>
        <v>#N/A</v>
      </c>
      <c r="L1172" s="11" t="e">
        <f>_xlfn.IFNA(VLOOKUP($D1172, Individual_Pitching___Advanced[], 21,FALSE), VLOOKUP(B1172, Team_Pitching___Advanced[], 20, FALSE))</f>
        <v>#N/A</v>
      </c>
      <c r="M1172" s="11" t="e">
        <f>VLOOKUP($B1172, 'Team Per G'!$A$2:$G$31, 7, FALSE)</f>
        <v>#N/A</v>
      </c>
      <c r="N1172" s="11" t="e">
        <f>VLOOKUP($B1172, 'FanGraphs - Team WAR Projected'!$B$2:$E$31, 3, FALSE)/162</f>
        <v>#N/A</v>
      </c>
      <c r="O1172" s="11" t="e">
        <f t="shared" si="217"/>
        <v>#N/A</v>
      </c>
      <c r="P1172" s="11" t="e">
        <f>VLOOKUP($B1172, Team_Pitching___Advanced[[Team]:[xFIP]], 19,FALSE)</f>
        <v>#N/A</v>
      </c>
      <c r="Q1172" s="11" t="e">
        <f>VLOOKUP($B1172, Team_Pitching___Advanced[], 20, FALSE)</f>
        <v>#N/A</v>
      </c>
      <c r="R1172" s="11" t="e">
        <f>VLOOKUP($B1172, Team_Batting___Dashboard[[Team]:[wOBA]], 16, FALSE)</f>
        <v>#N/A</v>
      </c>
      <c r="S1172" s="11" t="e">
        <f>VLOOKUP($B1172, Team_Batting___Advanced[[Team]:[OPS]], 9, FALSE)</f>
        <v>#N/A</v>
      </c>
      <c r="T1172" s="11" t="e">
        <f>VLOOKUP($B1172, Team_Batting___Advanced[], 19, FALSE)</f>
        <v>#N/A</v>
      </c>
      <c r="U1172" s="11" t="e">
        <f>VLOOKUP($B1172, 'Team Per G'!$A$2:$G$31, 3, FALSE)</f>
        <v>#N/A</v>
      </c>
      <c r="V1172" s="11" t="e">
        <f>VLOOKUP($B1172, 'Team Per G'!$A$2:$G$31, 5, FALSE)</f>
        <v>#N/A</v>
      </c>
      <c r="W1172" s="11" t="e">
        <f>VLOOKUP($B1172, 'Team Per G'!$A$2:$G$31, 4, FALSE)</f>
        <v>#N/A</v>
      </c>
      <c r="X1172" s="11" t="e">
        <f>VLOOKUP($B1172, Team_Batting___Dashboard[], 22, FALSE)/$F1172</f>
        <v>#N/A</v>
      </c>
      <c r="Y1172" s="11" t="e">
        <f>VLOOKUP($B1172, 'FanGraphs - Team WAR Projected'!$B$2:$E$31, 4, FALSE)/162</f>
        <v>#N/A</v>
      </c>
      <c r="Z1172" s="11" t="e">
        <f t="shared" si="218"/>
        <v>#N/A</v>
      </c>
      <c r="AA1172" s="11" t="e">
        <f>VLOOKUP($B1172, FanGraphs_Standings[[Abbreviation]:[2024 Year to Date RS/G]], 6, FALSE)/$F1172</f>
        <v>#N/A</v>
      </c>
      <c r="AB1172" s="11" t="e">
        <f>VLOOKUP($B1172, FanGraphs_Standings[[Abbreviation]:[2024 Projected Full Season RDif]], 19, FALSE)/162</f>
        <v>#N/A</v>
      </c>
      <c r="AC1172" s="11" t="e">
        <f t="shared" si="227"/>
        <v>#N/A</v>
      </c>
      <c r="AD1172" s="11" t="e">
        <f>VLOOKUP($B1172, FanGraphs_Standings[[Abbreviation]:[2024 Projected Full Season RDif]], 5, FALSE)</f>
        <v>#N/A</v>
      </c>
      <c r="AE1172" s="11" t="e">
        <f>VLOOKUP($B1172, FanGraphs_Standings[[Abbreviation]:[2024 Projected Full Season W%]], 18, FALSE)</f>
        <v>#N/A</v>
      </c>
      <c r="AF1172" s="11" t="e">
        <f t="shared" si="219"/>
        <v>#N/A</v>
      </c>
      <c r="AG1172" s="11" t="e">
        <f>VLOOKUP($B1172, 'Home Field Adv'!$A$2:$I$31, 9, FALSE)</f>
        <v>#N/A</v>
      </c>
      <c r="AH1172" s="11" t="e">
        <f>VLOOKUP($C1172, FanGraphs_Standings[[Abbreviation]:[2024 Year to Date G]], 2, FALSE)</f>
        <v>#N/A</v>
      </c>
      <c r="AI1172" s="11" t="e">
        <f>_xlfn.IFNA(VLOOKUP($E1172, 'SP Per G'!$A$2:$D$1385, 3, FALSE), AO1172)</f>
        <v>#N/A</v>
      </c>
      <c r="AJ1172" s="11" t="e">
        <f>IF(AND(ISNA(VLOOKUP($E1172, 'SP Per G'!$A$2:$D$1385, 4, FALSE)), ISTEXT($E1172)), AI1172,IF(ISNA(VLOOKUP($E1172, 'SP Per G'!$A$2:$D$1385, 4, FALSE)), AO1172, VLOOKUP($E1172, 'SP Per G'!$A$2:$D$1385, 4, FALSE)))</f>
        <v>#N/A</v>
      </c>
      <c r="AK1172" s="11" t="e">
        <f t="shared" si="220"/>
        <v>#N/A</v>
      </c>
      <c r="AL1172" s="11" t="e">
        <f>_xlfn.IFNA(VLOOKUP($E1172, Individual_Pitching___Dashboard[], 18, FALSE), VLOOKUP($C1172,Team_Pitching___Advanced[[Team]:[SIERA]],16,FALSE))</f>
        <v>#N/A</v>
      </c>
      <c r="AM1172" s="11" t="e">
        <f>_xlfn.IFNA(VLOOKUP($E1172, Individual_Pitching___Dashboard[], 20, FALSE), VLOOKUP($C1172,Team_Pitching___Advanced[[Team]:[xFIP]],19,FALSE))</f>
        <v>#N/A</v>
      </c>
      <c r="AN1172" s="11" t="e">
        <f>_xlfn.IFNA(VLOOKUP($E1172,Individual_Pitching___Advanced[],21,FALSE),VLOOKUP($C1172,Team_Pitching___Advanced[[Team]:[SIERA]],20,FALSE))</f>
        <v>#N/A</v>
      </c>
      <c r="AO1172" s="11" t="e">
        <f>VLOOKUP($C1172, 'Team Per G'!$A$2:$G$31, 7, FALSE)</f>
        <v>#N/A</v>
      </c>
      <c r="AP1172" s="11" t="e">
        <f>VLOOKUP($C1172, 'FanGraphs - Team WAR Projected'!$B$2:$E$31, 3, FALSE)/162</f>
        <v>#N/A</v>
      </c>
      <c r="AQ1172" s="11" t="e">
        <f t="shared" si="221"/>
        <v>#N/A</v>
      </c>
      <c r="AR1172" s="11" t="e">
        <f>VLOOKUP($C1172, Team_Pitching___Advanced[[Team]:[xFIP]], 19,FALSE)</f>
        <v>#N/A</v>
      </c>
      <c r="AS1172" s="11" t="e">
        <f>VLOOKUP($C1172, Team_Pitching___Advanced[], 20, FALSE)</f>
        <v>#N/A</v>
      </c>
      <c r="AT1172" s="11" t="e">
        <f>VLOOKUP($C1172, Team_Batting___Dashboard[[Team]:[wOBA]], 16, FALSE)</f>
        <v>#N/A</v>
      </c>
      <c r="AU1172" s="11" t="e">
        <f>VLOOKUP($C1172, Team_Batting___Advanced[[Team]:[OPS]], 9, FALSE)</f>
        <v>#N/A</v>
      </c>
      <c r="AV1172" s="11" t="e">
        <f>VLOOKUP($C1172, Team_Batting___Advanced[], 19, FALSE)</f>
        <v>#N/A</v>
      </c>
      <c r="AW1172" s="11" t="e">
        <f>VLOOKUP($C1172, 'Team Per G'!$A$2:$G$31, 3, FALSE)</f>
        <v>#N/A</v>
      </c>
      <c r="AX1172" s="11" t="e">
        <f>VLOOKUP($C1172, 'Team Per G'!$A$2:$G$31, 5, FALSE)</f>
        <v>#N/A</v>
      </c>
      <c r="AY1172" s="11" t="e">
        <f>VLOOKUP($C1172, 'Team Per G'!$A$2:$G$31, 4, FALSE)</f>
        <v>#N/A</v>
      </c>
      <c r="AZ1172" s="11" t="e">
        <f>VLOOKUP($C1172, Team_Batting___Dashboard[], 22, FALSE)/$AH1172</f>
        <v>#N/A</v>
      </c>
      <c r="BA1172" s="11" t="e">
        <f>VLOOKUP($C1172, 'FanGraphs - Team WAR Projected'!$B$2:$E$31, 4, FALSE)/162</f>
        <v>#N/A</v>
      </c>
      <c r="BB1172" s="11" t="e">
        <f t="shared" si="222"/>
        <v>#N/A</v>
      </c>
      <c r="BC1172" s="11" t="e">
        <f>VLOOKUP($C1172, FanGraphs_Standings[[Abbreviation]:[2024 Year to Date RS/G]], 6, FALSE)/$AH1172</f>
        <v>#N/A</v>
      </c>
      <c r="BD1172" s="11" t="e">
        <f>VLOOKUP($C1172, FanGraphs_Standings[[Abbreviation]:[2024 Projected Full Season RDif]], 19, FALSE)/162</f>
        <v>#N/A</v>
      </c>
      <c r="BE1172" s="11" t="e">
        <f t="shared" si="223"/>
        <v>#N/A</v>
      </c>
      <c r="BF1172" s="11" t="e">
        <f>VLOOKUP($C1172, FanGraphs_Standings[[Abbreviation]:[2024 Projected Full Season RDif]], 5, FALSE)</f>
        <v>#N/A</v>
      </c>
      <c r="BG1172" s="11" t="e">
        <f>VLOOKUP($C1172, FanGraphs_Standings[[Abbreviation]:[2024 Projected Full Season W%]], 18, FALSE)</f>
        <v>#N/A</v>
      </c>
      <c r="BH1172" s="11" t="e">
        <f t="shared" si="224"/>
        <v>#N/A</v>
      </c>
      <c r="BI1172" s="11" t="e">
        <f>VLOOKUP($C1172, 'Home Field Adv'!$A$2:$K$31, 11, FALSE)</f>
        <v>#N/A</v>
      </c>
      <c r="BL1172" s="12" t="str">
        <f t="shared" si="225"/>
        <v/>
      </c>
      <c r="BM1172" s="12" t="str">
        <f t="shared" si="215"/>
        <v/>
      </c>
      <c r="BN1172" s="12" t="str">
        <f t="shared" si="226"/>
        <v/>
      </c>
    </row>
    <row r="1173" spans="6:66" x14ac:dyDescent="0.45">
      <c r="F1173" s="11" t="e">
        <f>VLOOKUP($B1173, FanGraphs_Standings[[Abbreviation]:[2024 Year to Date G]], 2, FALSE)</f>
        <v>#N/A</v>
      </c>
      <c r="G1173" s="11" t="e">
        <f>_xlfn.IFNA(VLOOKUP($D1173, 'SP Per G'!$A$2:$D$1385, 3, FALSE),M1173)</f>
        <v>#N/A</v>
      </c>
      <c r="H1173" s="11" t="e">
        <f>IF(AND(ISNA(VLOOKUP($D1173, 'SP Per G'!$A$2:$D$1385, 4, FALSE)), ISTEXT($D1173)), G1173,IF(ISNA(VLOOKUP($D1173, 'SP Per G'!$A$2:$D$1385, 4, FALSE)), M1173, VLOOKUP($D1173, 'SP Per G'!$A$2:$D$1385, 4, FALSE)))</f>
        <v>#N/A</v>
      </c>
      <c r="I1173" s="11" t="e">
        <f t="shared" si="216"/>
        <v>#N/A</v>
      </c>
      <c r="J1173" s="11" t="e">
        <f>_xlfn.IFNA(VLOOKUP($D1173,Individual_Pitching___Dashboard[],18,FALSE),VLOOKUP(B1173,Team_Pitching___Dashboard[[Team]:[ERA]],17,FALSE))</f>
        <v>#N/A</v>
      </c>
      <c r="K1173" s="11" t="e">
        <f>_xlfn.IFNA(VLOOKUP($D1173, Individual_Pitching___Dashboard[], 20, FALSE), VLOOKUP(B1173,Team_Pitching___Dashboard[[Team]:[xFIP]],20,FALSE))</f>
        <v>#N/A</v>
      </c>
      <c r="L1173" s="11" t="e">
        <f>_xlfn.IFNA(VLOOKUP($D1173, Individual_Pitching___Advanced[], 21,FALSE), VLOOKUP(B1173, Team_Pitching___Advanced[], 20, FALSE))</f>
        <v>#N/A</v>
      </c>
      <c r="M1173" s="11" t="e">
        <f>VLOOKUP($B1173, 'Team Per G'!$A$2:$G$31, 7, FALSE)</f>
        <v>#N/A</v>
      </c>
      <c r="N1173" s="11" t="e">
        <f>VLOOKUP($B1173, 'FanGraphs - Team WAR Projected'!$B$2:$E$31, 3, FALSE)/162</f>
        <v>#N/A</v>
      </c>
      <c r="O1173" s="11" t="e">
        <f t="shared" si="217"/>
        <v>#N/A</v>
      </c>
      <c r="P1173" s="11" t="e">
        <f>VLOOKUP($B1173, Team_Pitching___Advanced[[Team]:[xFIP]], 19,FALSE)</f>
        <v>#N/A</v>
      </c>
      <c r="Q1173" s="11" t="e">
        <f>VLOOKUP($B1173, Team_Pitching___Advanced[], 20, FALSE)</f>
        <v>#N/A</v>
      </c>
      <c r="R1173" s="11" t="e">
        <f>VLOOKUP($B1173, Team_Batting___Dashboard[[Team]:[wOBA]], 16, FALSE)</f>
        <v>#N/A</v>
      </c>
      <c r="S1173" s="11" t="e">
        <f>VLOOKUP($B1173, Team_Batting___Advanced[[Team]:[OPS]], 9, FALSE)</f>
        <v>#N/A</v>
      </c>
      <c r="T1173" s="11" t="e">
        <f>VLOOKUP($B1173, Team_Batting___Advanced[], 19, FALSE)</f>
        <v>#N/A</v>
      </c>
      <c r="U1173" s="11" t="e">
        <f>VLOOKUP($B1173, 'Team Per G'!$A$2:$G$31, 3, FALSE)</f>
        <v>#N/A</v>
      </c>
      <c r="V1173" s="11" t="e">
        <f>VLOOKUP($B1173, 'Team Per G'!$A$2:$G$31, 5, FALSE)</f>
        <v>#N/A</v>
      </c>
      <c r="W1173" s="11" t="e">
        <f>VLOOKUP($B1173, 'Team Per G'!$A$2:$G$31, 4, FALSE)</f>
        <v>#N/A</v>
      </c>
      <c r="X1173" s="11" t="e">
        <f>VLOOKUP($B1173, Team_Batting___Dashboard[], 22, FALSE)/$F1173</f>
        <v>#N/A</v>
      </c>
      <c r="Y1173" s="11" t="e">
        <f>VLOOKUP($B1173, 'FanGraphs - Team WAR Projected'!$B$2:$E$31, 4, FALSE)/162</f>
        <v>#N/A</v>
      </c>
      <c r="Z1173" s="11" t="e">
        <f t="shared" si="218"/>
        <v>#N/A</v>
      </c>
      <c r="AA1173" s="11" t="e">
        <f>VLOOKUP($B1173, FanGraphs_Standings[[Abbreviation]:[2024 Year to Date RS/G]], 6, FALSE)/$F1173</f>
        <v>#N/A</v>
      </c>
      <c r="AB1173" s="11" t="e">
        <f>VLOOKUP($B1173, FanGraphs_Standings[[Abbreviation]:[2024 Projected Full Season RDif]], 19, FALSE)/162</f>
        <v>#N/A</v>
      </c>
      <c r="AC1173" s="11" t="e">
        <f t="shared" si="227"/>
        <v>#N/A</v>
      </c>
      <c r="AD1173" s="11" t="e">
        <f>VLOOKUP($B1173, FanGraphs_Standings[[Abbreviation]:[2024 Projected Full Season RDif]], 5, FALSE)</f>
        <v>#N/A</v>
      </c>
      <c r="AE1173" s="11" t="e">
        <f>VLOOKUP($B1173, FanGraphs_Standings[[Abbreviation]:[2024 Projected Full Season W%]], 18, FALSE)</f>
        <v>#N/A</v>
      </c>
      <c r="AF1173" s="11" t="e">
        <f t="shared" si="219"/>
        <v>#N/A</v>
      </c>
      <c r="AG1173" s="11" t="e">
        <f>VLOOKUP($B1173, 'Home Field Adv'!$A$2:$I$31, 9, FALSE)</f>
        <v>#N/A</v>
      </c>
      <c r="AH1173" s="11" t="e">
        <f>VLOOKUP($C1173, FanGraphs_Standings[[Abbreviation]:[2024 Year to Date G]], 2, FALSE)</f>
        <v>#N/A</v>
      </c>
      <c r="AI1173" s="11" t="e">
        <f>_xlfn.IFNA(VLOOKUP($E1173, 'SP Per G'!$A$2:$D$1385, 3, FALSE), AO1173)</f>
        <v>#N/A</v>
      </c>
      <c r="AJ1173" s="11" t="e">
        <f>IF(AND(ISNA(VLOOKUP($E1173, 'SP Per G'!$A$2:$D$1385, 4, FALSE)), ISTEXT($E1173)), AI1173,IF(ISNA(VLOOKUP($E1173, 'SP Per G'!$A$2:$D$1385, 4, FALSE)), AO1173, VLOOKUP($E1173, 'SP Per G'!$A$2:$D$1385, 4, FALSE)))</f>
        <v>#N/A</v>
      </c>
      <c r="AK1173" s="11" t="e">
        <f t="shared" si="220"/>
        <v>#N/A</v>
      </c>
      <c r="AL1173" s="11" t="e">
        <f>_xlfn.IFNA(VLOOKUP($E1173, Individual_Pitching___Dashboard[], 18, FALSE), VLOOKUP($C1173,Team_Pitching___Advanced[[Team]:[SIERA]],16,FALSE))</f>
        <v>#N/A</v>
      </c>
      <c r="AM1173" s="11" t="e">
        <f>_xlfn.IFNA(VLOOKUP($E1173, Individual_Pitching___Dashboard[], 20, FALSE), VLOOKUP($C1173,Team_Pitching___Advanced[[Team]:[xFIP]],19,FALSE))</f>
        <v>#N/A</v>
      </c>
      <c r="AN1173" s="11" t="e">
        <f>_xlfn.IFNA(VLOOKUP($E1173,Individual_Pitching___Advanced[],21,FALSE),VLOOKUP($C1173,Team_Pitching___Advanced[[Team]:[SIERA]],20,FALSE))</f>
        <v>#N/A</v>
      </c>
      <c r="AO1173" s="11" t="e">
        <f>VLOOKUP($C1173, 'Team Per G'!$A$2:$G$31, 7, FALSE)</f>
        <v>#N/A</v>
      </c>
      <c r="AP1173" s="11" t="e">
        <f>VLOOKUP($C1173, 'FanGraphs - Team WAR Projected'!$B$2:$E$31, 3, FALSE)/162</f>
        <v>#N/A</v>
      </c>
      <c r="AQ1173" s="11" t="e">
        <f t="shared" si="221"/>
        <v>#N/A</v>
      </c>
      <c r="AR1173" s="11" t="e">
        <f>VLOOKUP($C1173, Team_Pitching___Advanced[[Team]:[xFIP]], 19,FALSE)</f>
        <v>#N/A</v>
      </c>
      <c r="AS1173" s="11" t="e">
        <f>VLOOKUP($C1173, Team_Pitching___Advanced[], 20, FALSE)</f>
        <v>#N/A</v>
      </c>
      <c r="AT1173" s="11" t="e">
        <f>VLOOKUP($C1173, Team_Batting___Dashboard[[Team]:[wOBA]], 16, FALSE)</f>
        <v>#N/A</v>
      </c>
      <c r="AU1173" s="11" t="e">
        <f>VLOOKUP($C1173, Team_Batting___Advanced[[Team]:[OPS]], 9, FALSE)</f>
        <v>#N/A</v>
      </c>
      <c r="AV1173" s="11" t="e">
        <f>VLOOKUP($C1173, Team_Batting___Advanced[], 19, FALSE)</f>
        <v>#N/A</v>
      </c>
      <c r="AW1173" s="11" t="e">
        <f>VLOOKUP($C1173, 'Team Per G'!$A$2:$G$31, 3, FALSE)</f>
        <v>#N/A</v>
      </c>
      <c r="AX1173" s="11" t="e">
        <f>VLOOKUP($C1173, 'Team Per G'!$A$2:$G$31, 5, FALSE)</f>
        <v>#N/A</v>
      </c>
      <c r="AY1173" s="11" t="e">
        <f>VLOOKUP($C1173, 'Team Per G'!$A$2:$G$31, 4, FALSE)</f>
        <v>#N/A</v>
      </c>
      <c r="AZ1173" s="11" t="e">
        <f>VLOOKUP($C1173, Team_Batting___Dashboard[], 22, FALSE)/$AH1173</f>
        <v>#N/A</v>
      </c>
      <c r="BA1173" s="11" t="e">
        <f>VLOOKUP($C1173, 'FanGraphs - Team WAR Projected'!$B$2:$E$31, 4, FALSE)/162</f>
        <v>#N/A</v>
      </c>
      <c r="BB1173" s="11" t="e">
        <f t="shared" si="222"/>
        <v>#N/A</v>
      </c>
      <c r="BC1173" s="11" t="e">
        <f>VLOOKUP($C1173, FanGraphs_Standings[[Abbreviation]:[2024 Year to Date RS/G]], 6, FALSE)/$AH1173</f>
        <v>#N/A</v>
      </c>
      <c r="BD1173" s="11" t="e">
        <f>VLOOKUP($C1173, FanGraphs_Standings[[Abbreviation]:[2024 Projected Full Season RDif]], 19, FALSE)/162</f>
        <v>#N/A</v>
      </c>
      <c r="BE1173" s="11" t="e">
        <f t="shared" si="223"/>
        <v>#N/A</v>
      </c>
      <c r="BF1173" s="11" t="e">
        <f>VLOOKUP($C1173, FanGraphs_Standings[[Abbreviation]:[2024 Projected Full Season RDif]], 5, FALSE)</f>
        <v>#N/A</v>
      </c>
      <c r="BG1173" s="11" t="e">
        <f>VLOOKUP($C1173, FanGraphs_Standings[[Abbreviation]:[2024 Projected Full Season W%]], 18, FALSE)</f>
        <v>#N/A</v>
      </c>
      <c r="BH1173" s="11" t="e">
        <f t="shared" si="224"/>
        <v>#N/A</v>
      </c>
      <c r="BI1173" s="11" t="e">
        <f>VLOOKUP($C1173, 'Home Field Adv'!$A$2:$K$31, 11, FALSE)</f>
        <v>#N/A</v>
      </c>
      <c r="BL1173" s="12" t="str">
        <f t="shared" si="225"/>
        <v/>
      </c>
      <c r="BM1173" s="12" t="str">
        <f t="shared" si="215"/>
        <v/>
      </c>
      <c r="BN1173" s="12" t="str">
        <f t="shared" si="226"/>
        <v/>
      </c>
    </row>
    <row r="1174" spans="6:66" x14ac:dyDescent="0.45">
      <c r="F1174" s="11" t="e">
        <f>VLOOKUP($B1174, FanGraphs_Standings[[Abbreviation]:[2024 Year to Date G]], 2, FALSE)</f>
        <v>#N/A</v>
      </c>
      <c r="G1174" s="11" t="e">
        <f>_xlfn.IFNA(VLOOKUP($D1174, 'SP Per G'!$A$2:$D$1385, 3, FALSE),M1174)</f>
        <v>#N/A</v>
      </c>
      <c r="H1174" s="11" t="e">
        <f>IF(AND(ISNA(VLOOKUP($D1174, 'SP Per G'!$A$2:$D$1385, 4, FALSE)), ISTEXT($D1174)), G1174,IF(ISNA(VLOOKUP($D1174, 'SP Per G'!$A$2:$D$1385, 4, FALSE)), M1174, VLOOKUP($D1174, 'SP Per G'!$A$2:$D$1385, 4, FALSE)))</f>
        <v>#N/A</v>
      </c>
      <c r="I1174" s="11" t="e">
        <f t="shared" si="216"/>
        <v>#N/A</v>
      </c>
      <c r="J1174" s="11" t="e">
        <f>_xlfn.IFNA(VLOOKUP($D1174,Individual_Pitching___Dashboard[],18,FALSE),VLOOKUP(B1174,Team_Pitching___Dashboard[[Team]:[ERA]],17,FALSE))</f>
        <v>#N/A</v>
      </c>
      <c r="K1174" s="11" t="e">
        <f>_xlfn.IFNA(VLOOKUP($D1174, Individual_Pitching___Dashboard[], 20, FALSE), VLOOKUP(B1174,Team_Pitching___Dashboard[[Team]:[xFIP]],20,FALSE))</f>
        <v>#N/A</v>
      </c>
      <c r="L1174" s="11" t="e">
        <f>_xlfn.IFNA(VLOOKUP($D1174, Individual_Pitching___Advanced[], 21,FALSE), VLOOKUP(B1174, Team_Pitching___Advanced[], 20, FALSE))</f>
        <v>#N/A</v>
      </c>
      <c r="M1174" s="11" t="e">
        <f>VLOOKUP($B1174, 'Team Per G'!$A$2:$G$31, 7, FALSE)</f>
        <v>#N/A</v>
      </c>
      <c r="N1174" s="11" t="e">
        <f>VLOOKUP($B1174, 'FanGraphs - Team WAR Projected'!$B$2:$E$31, 3, FALSE)/162</f>
        <v>#N/A</v>
      </c>
      <c r="O1174" s="11" t="e">
        <f t="shared" si="217"/>
        <v>#N/A</v>
      </c>
      <c r="P1174" s="11" t="e">
        <f>VLOOKUP($B1174, Team_Pitching___Advanced[[Team]:[xFIP]], 19,FALSE)</f>
        <v>#N/A</v>
      </c>
      <c r="Q1174" s="11" t="e">
        <f>VLOOKUP($B1174, Team_Pitching___Advanced[], 20, FALSE)</f>
        <v>#N/A</v>
      </c>
      <c r="R1174" s="11" t="e">
        <f>VLOOKUP($B1174, Team_Batting___Dashboard[[Team]:[wOBA]], 16, FALSE)</f>
        <v>#N/A</v>
      </c>
      <c r="S1174" s="11" t="e">
        <f>VLOOKUP($B1174, Team_Batting___Advanced[[Team]:[OPS]], 9, FALSE)</f>
        <v>#N/A</v>
      </c>
      <c r="T1174" s="11" t="e">
        <f>VLOOKUP($B1174, Team_Batting___Advanced[], 19, FALSE)</f>
        <v>#N/A</v>
      </c>
      <c r="U1174" s="11" t="e">
        <f>VLOOKUP($B1174, 'Team Per G'!$A$2:$G$31, 3, FALSE)</f>
        <v>#N/A</v>
      </c>
      <c r="V1174" s="11" t="e">
        <f>VLOOKUP($B1174, 'Team Per G'!$A$2:$G$31, 5, FALSE)</f>
        <v>#N/A</v>
      </c>
      <c r="W1174" s="11" t="e">
        <f>VLOOKUP($B1174, 'Team Per G'!$A$2:$G$31, 4, FALSE)</f>
        <v>#N/A</v>
      </c>
      <c r="X1174" s="11" t="e">
        <f>VLOOKUP($B1174, Team_Batting___Dashboard[], 22, FALSE)/$F1174</f>
        <v>#N/A</v>
      </c>
      <c r="Y1174" s="11" t="e">
        <f>VLOOKUP($B1174, 'FanGraphs - Team WAR Projected'!$B$2:$E$31, 4, FALSE)/162</f>
        <v>#N/A</v>
      </c>
      <c r="Z1174" s="11" t="e">
        <f t="shared" si="218"/>
        <v>#N/A</v>
      </c>
      <c r="AA1174" s="11" t="e">
        <f>VLOOKUP($B1174, FanGraphs_Standings[[Abbreviation]:[2024 Year to Date RS/G]], 6, FALSE)/$F1174</f>
        <v>#N/A</v>
      </c>
      <c r="AB1174" s="11" t="e">
        <f>VLOOKUP($B1174, FanGraphs_Standings[[Abbreviation]:[2024 Projected Full Season RDif]], 19, FALSE)/162</f>
        <v>#N/A</v>
      </c>
      <c r="AC1174" s="11" t="e">
        <f t="shared" si="227"/>
        <v>#N/A</v>
      </c>
      <c r="AD1174" s="11" t="e">
        <f>VLOOKUP($B1174, FanGraphs_Standings[[Abbreviation]:[2024 Projected Full Season RDif]], 5, FALSE)</f>
        <v>#N/A</v>
      </c>
      <c r="AE1174" s="11" t="e">
        <f>VLOOKUP($B1174, FanGraphs_Standings[[Abbreviation]:[2024 Projected Full Season W%]], 18, FALSE)</f>
        <v>#N/A</v>
      </c>
      <c r="AF1174" s="11" t="e">
        <f t="shared" si="219"/>
        <v>#N/A</v>
      </c>
      <c r="AG1174" s="11" t="e">
        <f>VLOOKUP($B1174, 'Home Field Adv'!$A$2:$I$31, 9, FALSE)</f>
        <v>#N/A</v>
      </c>
      <c r="AH1174" s="11" t="e">
        <f>VLOOKUP($C1174, FanGraphs_Standings[[Abbreviation]:[2024 Year to Date G]], 2, FALSE)</f>
        <v>#N/A</v>
      </c>
      <c r="AI1174" s="11" t="e">
        <f>_xlfn.IFNA(VLOOKUP($E1174, 'SP Per G'!$A$2:$D$1385, 3, FALSE), AO1174)</f>
        <v>#N/A</v>
      </c>
      <c r="AJ1174" s="11" t="e">
        <f>IF(AND(ISNA(VLOOKUP($E1174, 'SP Per G'!$A$2:$D$1385, 4, FALSE)), ISTEXT($E1174)), AI1174,IF(ISNA(VLOOKUP($E1174, 'SP Per G'!$A$2:$D$1385, 4, FALSE)), AO1174, VLOOKUP($E1174, 'SP Per G'!$A$2:$D$1385, 4, FALSE)))</f>
        <v>#N/A</v>
      </c>
      <c r="AK1174" s="11" t="e">
        <f t="shared" si="220"/>
        <v>#N/A</v>
      </c>
      <c r="AL1174" s="11" t="e">
        <f>_xlfn.IFNA(VLOOKUP($E1174, Individual_Pitching___Dashboard[], 18, FALSE), VLOOKUP($C1174,Team_Pitching___Advanced[[Team]:[SIERA]],16,FALSE))</f>
        <v>#N/A</v>
      </c>
      <c r="AM1174" s="11" t="e">
        <f>_xlfn.IFNA(VLOOKUP($E1174, Individual_Pitching___Dashboard[], 20, FALSE), VLOOKUP($C1174,Team_Pitching___Advanced[[Team]:[xFIP]],19,FALSE))</f>
        <v>#N/A</v>
      </c>
      <c r="AN1174" s="11" t="e">
        <f>_xlfn.IFNA(VLOOKUP($E1174,Individual_Pitching___Advanced[],21,FALSE),VLOOKUP($C1174,Team_Pitching___Advanced[[Team]:[SIERA]],20,FALSE))</f>
        <v>#N/A</v>
      </c>
      <c r="AO1174" s="11" t="e">
        <f>VLOOKUP($C1174, 'Team Per G'!$A$2:$G$31, 7, FALSE)</f>
        <v>#N/A</v>
      </c>
      <c r="AP1174" s="11" t="e">
        <f>VLOOKUP($C1174, 'FanGraphs - Team WAR Projected'!$B$2:$E$31, 3, FALSE)/162</f>
        <v>#N/A</v>
      </c>
      <c r="AQ1174" s="11" t="e">
        <f t="shared" si="221"/>
        <v>#N/A</v>
      </c>
      <c r="AR1174" s="11" t="e">
        <f>VLOOKUP($C1174, Team_Pitching___Advanced[[Team]:[xFIP]], 19,FALSE)</f>
        <v>#N/A</v>
      </c>
      <c r="AS1174" s="11" t="e">
        <f>VLOOKUP($C1174, Team_Pitching___Advanced[], 20, FALSE)</f>
        <v>#N/A</v>
      </c>
      <c r="AT1174" s="11" t="e">
        <f>VLOOKUP($C1174, Team_Batting___Dashboard[[Team]:[wOBA]], 16, FALSE)</f>
        <v>#N/A</v>
      </c>
      <c r="AU1174" s="11" t="e">
        <f>VLOOKUP($C1174, Team_Batting___Advanced[[Team]:[OPS]], 9, FALSE)</f>
        <v>#N/A</v>
      </c>
      <c r="AV1174" s="11" t="e">
        <f>VLOOKUP($C1174, Team_Batting___Advanced[], 19, FALSE)</f>
        <v>#N/A</v>
      </c>
      <c r="AW1174" s="11" t="e">
        <f>VLOOKUP($C1174, 'Team Per G'!$A$2:$G$31, 3, FALSE)</f>
        <v>#N/A</v>
      </c>
      <c r="AX1174" s="11" t="e">
        <f>VLOOKUP($C1174, 'Team Per G'!$A$2:$G$31, 5, FALSE)</f>
        <v>#N/A</v>
      </c>
      <c r="AY1174" s="11" t="e">
        <f>VLOOKUP($C1174, 'Team Per G'!$A$2:$G$31, 4, FALSE)</f>
        <v>#N/A</v>
      </c>
      <c r="AZ1174" s="11" t="e">
        <f>VLOOKUP($C1174, Team_Batting___Dashboard[], 22, FALSE)/$AH1174</f>
        <v>#N/A</v>
      </c>
      <c r="BA1174" s="11" t="e">
        <f>VLOOKUP($C1174, 'FanGraphs - Team WAR Projected'!$B$2:$E$31, 4, FALSE)/162</f>
        <v>#N/A</v>
      </c>
      <c r="BB1174" s="11" t="e">
        <f t="shared" si="222"/>
        <v>#N/A</v>
      </c>
      <c r="BC1174" s="11" t="e">
        <f>VLOOKUP($C1174, FanGraphs_Standings[[Abbreviation]:[2024 Year to Date RS/G]], 6, FALSE)/$AH1174</f>
        <v>#N/A</v>
      </c>
      <c r="BD1174" s="11" t="e">
        <f>VLOOKUP($C1174, FanGraphs_Standings[[Abbreviation]:[2024 Projected Full Season RDif]], 19, FALSE)/162</f>
        <v>#N/A</v>
      </c>
      <c r="BE1174" s="11" t="e">
        <f t="shared" si="223"/>
        <v>#N/A</v>
      </c>
      <c r="BF1174" s="11" t="e">
        <f>VLOOKUP($C1174, FanGraphs_Standings[[Abbreviation]:[2024 Projected Full Season RDif]], 5, FALSE)</f>
        <v>#N/A</v>
      </c>
      <c r="BG1174" s="11" t="e">
        <f>VLOOKUP($C1174, FanGraphs_Standings[[Abbreviation]:[2024 Projected Full Season W%]], 18, FALSE)</f>
        <v>#N/A</v>
      </c>
      <c r="BH1174" s="11" t="e">
        <f t="shared" si="224"/>
        <v>#N/A</v>
      </c>
      <c r="BI1174" s="11" t="e">
        <f>VLOOKUP($C1174, 'Home Field Adv'!$A$2:$K$31, 11, FALSE)</f>
        <v>#N/A</v>
      </c>
      <c r="BL1174" s="12" t="str">
        <f t="shared" si="225"/>
        <v/>
      </c>
      <c r="BM1174" s="12" t="str">
        <f t="shared" si="215"/>
        <v/>
      </c>
      <c r="BN1174" s="12" t="str">
        <f t="shared" si="226"/>
        <v/>
      </c>
    </row>
    <row r="1175" spans="6:66" x14ac:dyDescent="0.45">
      <c r="F1175" s="11" t="e">
        <f>VLOOKUP($B1175, FanGraphs_Standings[[Abbreviation]:[2024 Year to Date G]], 2, FALSE)</f>
        <v>#N/A</v>
      </c>
      <c r="G1175" s="11" t="e">
        <f>_xlfn.IFNA(VLOOKUP($D1175, 'SP Per G'!$A$2:$D$1385, 3, FALSE),M1175)</f>
        <v>#N/A</v>
      </c>
      <c r="H1175" s="11" t="e">
        <f>IF(AND(ISNA(VLOOKUP($D1175, 'SP Per G'!$A$2:$D$1385, 4, FALSE)), ISTEXT($D1175)), G1175,IF(ISNA(VLOOKUP($D1175, 'SP Per G'!$A$2:$D$1385, 4, FALSE)), M1175, VLOOKUP($D1175, 'SP Per G'!$A$2:$D$1385, 4, FALSE)))</f>
        <v>#N/A</v>
      </c>
      <c r="I1175" s="11" t="e">
        <f t="shared" si="216"/>
        <v>#N/A</v>
      </c>
      <c r="J1175" s="11" t="e">
        <f>_xlfn.IFNA(VLOOKUP($D1175,Individual_Pitching___Dashboard[],18,FALSE),VLOOKUP(B1175,Team_Pitching___Dashboard[[Team]:[ERA]],17,FALSE))</f>
        <v>#N/A</v>
      </c>
      <c r="K1175" s="11" t="e">
        <f>_xlfn.IFNA(VLOOKUP($D1175, Individual_Pitching___Dashboard[], 20, FALSE), VLOOKUP(B1175,Team_Pitching___Dashboard[[Team]:[xFIP]],20,FALSE))</f>
        <v>#N/A</v>
      </c>
      <c r="L1175" s="11" t="e">
        <f>_xlfn.IFNA(VLOOKUP($D1175, Individual_Pitching___Advanced[], 21,FALSE), VLOOKUP(B1175, Team_Pitching___Advanced[], 20, FALSE))</f>
        <v>#N/A</v>
      </c>
      <c r="M1175" s="11" t="e">
        <f>VLOOKUP($B1175, 'Team Per G'!$A$2:$G$31, 7, FALSE)</f>
        <v>#N/A</v>
      </c>
      <c r="N1175" s="11" t="e">
        <f>VLOOKUP($B1175, 'FanGraphs - Team WAR Projected'!$B$2:$E$31, 3, FALSE)/162</f>
        <v>#N/A</v>
      </c>
      <c r="O1175" s="11" t="e">
        <f t="shared" si="217"/>
        <v>#N/A</v>
      </c>
      <c r="P1175" s="11" t="e">
        <f>VLOOKUP($B1175, Team_Pitching___Advanced[[Team]:[xFIP]], 19,FALSE)</f>
        <v>#N/A</v>
      </c>
      <c r="Q1175" s="11" t="e">
        <f>VLOOKUP($B1175, Team_Pitching___Advanced[], 20, FALSE)</f>
        <v>#N/A</v>
      </c>
      <c r="R1175" s="11" t="e">
        <f>VLOOKUP($B1175, Team_Batting___Dashboard[[Team]:[wOBA]], 16, FALSE)</f>
        <v>#N/A</v>
      </c>
      <c r="S1175" s="11" t="e">
        <f>VLOOKUP($B1175, Team_Batting___Advanced[[Team]:[OPS]], 9, FALSE)</f>
        <v>#N/A</v>
      </c>
      <c r="T1175" s="11" t="e">
        <f>VLOOKUP($B1175, Team_Batting___Advanced[], 19, FALSE)</f>
        <v>#N/A</v>
      </c>
      <c r="U1175" s="11" t="e">
        <f>VLOOKUP($B1175, 'Team Per G'!$A$2:$G$31, 3, FALSE)</f>
        <v>#N/A</v>
      </c>
      <c r="V1175" s="11" t="e">
        <f>VLOOKUP($B1175, 'Team Per G'!$A$2:$G$31, 5, FALSE)</f>
        <v>#N/A</v>
      </c>
      <c r="W1175" s="11" t="e">
        <f>VLOOKUP($B1175, 'Team Per G'!$A$2:$G$31, 4, FALSE)</f>
        <v>#N/A</v>
      </c>
      <c r="X1175" s="11" t="e">
        <f>VLOOKUP($B1175, Team_Batting___Dashboard[], 22, FALSE)/$F1175</f>
        <v>#N/A</v>
      </c>
      <c r="Y1175" s="11" t="e">
        <f>VLOOKUP($B1175, 'FanGraphs - Team WAR Projected'!$B$2:$E$31, 4, FALSE)/162</f>
        <v>#N/A</v>
      </c>
      <c r="Z1175" s="11" t="e">
        <f t="shared" si="218"/>
        <v>#N/A</v>
      </c>
      <c r="AA1175" s="11" t="e">
        <f>VLOOKUP($B1175, FanGraphs_Standings[[Abbreviation]:[2024 Year to Date RS/G]], 6, FALSE)/$F1175</f>
        <v>#N/A</v>
      </c>
      <c r="AB1175" s="11" t="e">
        <f>VLOOKUP($B1175, FanGraphs_Standings[[Abbreviation]:[2024 Projected Full Season RDif]], 19, FALSE)/162</f>
        <v>#N/A</v>
      </c>
      <c r="AC1175" s="11" t="e">
        <f t="shared" si="227"/>
        <v>#N/A</v>
      </c>
      <c r="AD1175" s="11" t="e">
        <f>VLOOKUP($B1175, FanGraphs_Standings[[Abbreviation]:[2024 Projected Full Season RDif]], 5, FALSE)</f>
        <v>#N/A</v>
      </c>
      <c r="AE1175" s="11" t="e">
        <f>VLOOKUP($B1175, FanGraphs_Standings[[Abbreviation]:[2024 Projected Full Season W%]], 18, FALSE)</f>
        <v>#N/A</v>
      </c>
      <c r="AF1175" s="11" t="e">
        <f t="shared" si="219"/>
        <v>#N/A</v>
      </c>
      <c r="AG1175" s="11" t="e">
        <f>VLOOKUP($B1175, 'Home Field Adv'!$A$2:$I$31, 9, FALSE)</f>
        <v>#N/A</v>
      </c>
      <c r="AH1175" s="11" t="e">
        <f>VLOOKUP($C1175, FanGraphs_Standings[[Abbreviation]:[2024 Year to Date G]], 2, FALSE)</f>
        <v>#N/A</v>
      </c>
      <c r="AI1175" s="11" t="e">
        <f>_xlfn.IFNA(VLOOKUP($E1175, 'SP Per G'!$A$2:$D$1385, 3, FALSE), AO1175)</f>
        <v>#N/A</v>
      </c>
      <c r="AJ1175" s="11" t="e">
        <f>IF(AND(ISNA(VLOOKUP($E1175, 'SP Per G'!$A$2:$D$1385, 4, FALSE)), ISTEXT($E1175)), AI1175,IF(ISNA(VLOOKUP($E1175, 'SP Per G'!$A$2:$D$1385, 4, FALSE)), AO1175, VLOOKUP($E1175, 'SP Per G'!$A$2:$D$1385, 4, FALSE)))</f>
        <v>#N/A</v>
      </c>
      <c r="AK1175" s="11" t="e">
        <f t="shared" si="220"/>
        <v>#N/A</v>
      </c>
      <c r="AL1175" s="11" t="e">
        <f>_xlfn.IFNA(VLOOKUP($E1175, Individual_Pitching___Dashboard[], 18, FALSE), VLOOKUP($C1175,Team_Pitching___Advanced[[Team]:[SIERA]],16,FALSE))</f>
        <v>#N/A</v>
      </c>
      <c r="AM1175" s="11" t="e">
        <f>_xlfn.IFNA(VLOOKUP($E1175, Individual_Pitching___Dashboard[], 20, FALSE), VLOOKUP($C1175,Team_Pitching___Advanced[[Team]:[xFIP]],19,FALSE))</f>
        <v>#N/A</v>
      </c>
      <c r="AN1175" s="11" t="e">
        <f>_xlfn.IFNA(VLOOKUP($E1175,Individual_Pitching___Advanced[],21,FALSE),VLOOKUP($C1175,Team_Pitching___Advanced[[Team]:[SIERA]],20,FALSE))</f>
        <v>#N/A</v>
      </c>
      <c r="AO1175" s="11" t="e">
        <f>VLOOKUP($C1175, 'Team Per G'!$A$2:$G$31, 7, FALSE)</f>
        <v>#N/A</v>
      </c>
      <c r="AP1175" s="11" t="e">
        <f>VLOOKUP($C1175, 'FanGraphs - Team WAR Projected'!$B$2:$E$31, 3, FALSE)/162</f>
        <v>#N/A</v>
      </c>
      <c r="AQ1175" s="11" t="e">
        <f t="shared" si="221"/>
        <v>#N/A</v>
      </c>
      <c r="AR1175" s="11" t="e">
        <f>VLOOKUP($C1175, Team_Pitching___Advanced[[Team]:[xFIP]], 19,FALSE)</f>
        <v>#N/A</v>
      </c>
      <c r="AS1175" s="11" t="e">
        <f>VLOOKUP($C1175, Team_Pitching___Advanced[], 20, FALSE)</f>
        <v>#N/A</v>
      </c>
      <c r="AT1175" s="11" t="e">
        <f>VLOOKUP($C1175, Team_Batting___Dashboard[[Team]:[wOBA]], 16, FALSE)</f>
        <v>#N/A</v>
      </c>
      <c r="AU1175" s="11" t="e">
        <f>VLOOKUP($C1175, Team_Batting___Advanced[[Team]:[OPS]], 9, FALSE)</f>
        <v>#N/A</v>
      </c>
      <c r="AV1175" s="11" t="e">
        <f>VLOOKUP($C1175, Team_Batting___Advanced[], 19, FALSE)</f>
        <v>#N/A</v>
      </c>
      <c r="AW1175" s="11" t="e">
        <f>VLOOKUP($C1175, 'Team Per G'!$A$2:$G$31, 3, FALSE)</f>
        <v>#N/A</v>
      </c>
      <c r="AX1175" s="11" t="e">
        <f>VLOOKUP($C1175, 'Team Per G'!$A$2:$G$31, 5, FALSE)</f>
        <v>#N/A</v>
      </c>
      <c r="AY1175" s="11" t="e">
        <f>VLOOKUP($C1175, 'Team Per G'!$A$2:$G$31, 4, FALSE)</f>
        <v>#N/A</v>
      </c>
      <c r="AZ1175" s="11" t="e">
        <f>VLOOKUP($C1175, Team_Batting___Dashboard[], 22, FALSE)/$AH1175</f>
        <v>#N/A</v>
      </c>
      <c r="BA1175" s="11" t="e">
        <f>VLOOKUP($C1175, 'FanGraphs - Team WAR Projected'!$B$2:$E$31, 4, FALSE)/162</f>
        <v>#N/A</v>
      </c>
      <c r="BB1175" s="11" t="e">
        <f t="shared" si="222"/>
        <v>#N/A</v>
      </c>
      <c r="BC1175" s="11" t="e">
        <f>VLOOKUP($C1175, FanGraphs_Standings[[Abbreviation]:[2024 Year to Date RS/G]], 6, FALSE)/$AH1175</f>
        <v>#N/A</v>
      </c>
      <c r="BD1175" s="11" t="e">
        <f>VLOOKUP($C1175, FanGraphs_Standings[[Abbreviation]:[2024 Projected Full Season RDif]], 19, FALSE)/162</f>
        <v>#N/A</v>
      </c>
      <c r="BE1175" s="11" t="e">
        <f t="shared" si="223"/>
        <v>#N/A</v>
      </c>
      <c r="BF1175" s="11" t="e">
        <f>VLOOKUP($C1175, FanGraphs_Standings[[Abbreviation]:[2024 Projected Full Season RDif]], 5, FALSE)</f>
        <v>#N/A</v>
      </c>
      <c r="BG1175" s="11" t="e">
        <f>VLOOKUP($C1175, FanGraphs_Standings[[Abbreviation]:[2024 Projected Full Season W%]], 18, FALSE)</f>
        <v>#N/A</v>
      </c>
      <c r="BH1175" s="11" t="e">
        <f t="shared" si="224"/>
        <v>#N/A</v>
      </c>
      <c r="BI1175" s="11" t="e">
        <f>VLOOKUP($C1175, 'Home Field Adv'!$A$2:$K$31, 11, FALSE)</f>
        <v>#N/A</v>
      </c>
      <c r="BL1175" s="12" t="str">
        <f t="shared" si="225"/>
        <v/>
      </c>
      <c r="BM1175" s="12" t="str">
        <f t="shared" si="215"/>
        <v/>
      </c>
      <c r="BN1175" s="12" t="str">
        <f t="shared" si="226"/>
        <v/>
      </c>
    </row>
    <row r="1176" spans="6:66" x14ac:dyDescent="0.45">
      <c r="F1176" s="11" t="e">
        <f>VLOOKUP($B1176, FanGraphs_Standings[[Abbreviation]:[2024 Year to Date G]], 2, FALSE)</f>
        <v>#N/A</v>
      </c>
      <c r="G1176" s="11" t="e">
        <f>_xlfn.IFNA(VLOOKUP($D1176, 'SP Per G'!$A$2:$D$1385, 3, FALSE),M1176)</f>
        <v>#N/A</v>
      </c>
      <c r="H1176" s="11" t="e">
        <f>IF(AND(ISNA(VLOOKUP($D1176, 'SP Per G'!$A$2:$D$1385, 4, FALSE)), ISTEXT($D1176)), G1176,IF(ISNA(VLOOKUP($D1176, 'SP Per G'!$A$2:$D$1385, 4, FALSE)), M1176, VLOOKUP($D1176, 'SP Per G'!$A$2:$D$1385, 4, FALSE)))</f>
        <v>#N/A</v>
      </c>
      <c r="I1176" s="11" t="e">
        <f t="shared" si="216"/>
        <v>#N/A</v>
      </c>
      <c r="J1176" s="11" t="e">
        <f>_xlfn.IFNA(VLOOKUP($D1176,Individual_Pitching___Dashboard[],18,FALSE),VLOOKUP(B1176,Team_Pitching___Dashboard[[Team]:[ERA]],17,FALSE))</f>
        <v>#N/A</v>
      </c>
      <c r="K1176" s="11" t="e">
        <f>_xlfn.IFNA(VLOOKUP($D1176, Individual_Pitching___Dashboard[], 20, FALSE), VLOOKUP(B1176,Team_Pitching___Dashboard[[Team]:[xFIP]],20,FALSE))</f>
        <v>#N/A</v>
      </c>
      <c r="L1176" s="11" t="e">
        <f>_xlfn.IFNA(VLOOKUP($D1176, Individual_Pitching___Advanced[], 21,FALSE), VLOOKUP(B1176, Team_Pitching___Advanced[], 20, FALSE))</f>
        <v>#N/A</v>
      </c>
      <c r="M1176" s="11" t="e">
        <f>VLOOKUP($B1176, 'Team Per G'!$A$2:$G$31, 7, FALSE)</f>
        <v>#N/A</v>
      </c>
      <c r="N1176" s="11" t="e">
        <f>VLOOKUP($B1176, 'FanGraphs - Team WAR Projected'!$B$2:$E$31, 3, FALSE)/162</f>
        <v>#N/A</v>
      </c>
      <c r="O1176" s="11" t="e">
        <f t="shared" si="217"/>
        <v>#N/A</v>
      </c>
      <c r="P1176" s="11" t="e">
        <f>VLOOKUP($B1176, Team_Pitching___Advanced[[Team]:[xFIP]], 19,FALSE)</f>
        <v>#N/A</v>
      </c>
      <c r="Q1176" s="11" t="e">
        <f>VLOOKUP($B1176, Team_Pitching___Advanced[], 20, FALSE)</f>
        <v>#N/A</v>
      </c>
      <c r="R1176" s="11" t="e">
        <f>VLOOKUP($B1176, Team_Batting___Dashboard[[Team]:[wOBA]], 16, FALSE)</f>
        <v>#N/A</v>
      </c>
      <c r="S1176" s="11" t="e">
        <f>VLOOKUP($B1176, Team_Batting___Advanced[[Team]:[OPS]], 9, FALSE)</f>
        <v>#N/A</v>
      </c>
      <c r="T1176" s="11" t="e">
        <f>VLOOKUP($B1176, Team_Batting___Advanced[], 19, FALSE)</f>
        <v>#N/A</v>
      </c>
      <c r="U1176" s="11" t="e">
        <f>VLOOKUP($B1176, 'Team Per G'!$A$2:$G$31, 3, FALSE)</f>
        <v>#N/A</v>
      </c>
      <c r="V1176" s="11" t="e">
        <f>VLOOKUP($B1176, 'Team Per G'!$A$2:$G$31, 5, FALSE)</f>
        <v>#N/A</v>
      </c>
      <c r="W1176" s="11" t="e">
        <f>VLOOKUP($B1176, 'Team Per G'!$A$2:$G$31, 4, FALSE)</f>
        <v>#N/A</v>
      </c>
      <c r="X1176" s="11" t="e">
        <f>VLOOKUP($B1176, Team_Batting___Dashboard[], 22, FALSE)/$F1176</f>
        <v>#N/A</v>
      </c>
      <c r="Y1176" s="11" t="e">
        <f>VLOOKUP($B1176, 'FanGraphs - Team WAR Projected'!$B$2:$E$31, 4, FALSE)/162</f>
        <v>#N/A</v>
      </c>
      <c r="Z1176" s="11" t="e">
        <f t="shared" si="218"/>
        <v>#N/A</v>
      </c>
      <c r="AA1176" s="11" t="e">
        <f>VLOOKUP($B1176, FanGraphs_Standings[[Abbreviation]:[2024 Year to Date RS/G]], 6, FALSE)/$F1176</f>
        <v>#N/A</v>
      </c>
      <c r="AB1176" s="11" t="e">
        <f>VLOOKUP($B1176, FanGraphs_Standings[[Abbreviation]:[2024 Projected Full Season RDif]], 19, FALSE)/162</f>
        <v>#N/A</v>
      </c>
      <c r="AC1176" s="11" t="e">
        <f t="shared" si="227"/>
        <v>#N/A</v>
      </c>
      <c r="AD1176" s="11" t="e">
        <f>VLOOKUP($B1176, FanGraphs_Standings[[Abbreviation]:[2024 Projected Full Season RDif]], 5, FALSE)</f>
        <v>#N/A</v>
      </c>
      <c r="AE1176" s="11" t="e">
        <f>VLOOKUP($B1176, FanGraphs_Standings[[Abbreviation]:[2024 Projected Full Season W%]], 18, FALSE)</f>
        <v>#N/A</v>
      </c>
      <c r="AF1176" s="11" t="e">
        <f t="shared" si="219"/>
        <v>#N/A</v>
      </c>
      <c r="AG1176" s="11" t="e">
        <f>VLOOKUP($B1176, 'Home Field Adv'!$A$2:$I$31, 9, FALSE)</f>
        <v>#N/A</v>
      </c>
      <c r="AH1176" s="11" t="e">
        <f>VLOOKUP($C1176, FanGraphs_Standings[[Abbreviation]:[2024 Year to Date G]], 2, FALSE)</f>
        <v>#N/A</v>
      </c>
      <c r="AI1176" s="11" t="e">
        <f>_xlfn.IFNA(VLOOKUP($E1176, 'SP Per G'!$A$2:$D$1385, 3, FALSE), AO1176)</f>
        <v>#N/A</v>
      </c>
      <c r="AJ1176" s="11" t="e">
        <f>IF(AND(ISNA(VLOOKUP($E1176, 'SP Per G'!$A$2:$D$1385, 4, FALSE)), ISTEXT($E1176)), AI1176,IF(ISNA(VLOOKUP($E1176, 'SP Per G'!$A$2:$D$1385, 4, FALSE)), AO1176, VLOOKUP($E1176, 'SP Per G'!$A$2:$D$1385, 4, FALSE)))</f>
        <v>#N/A</v>
      </c>
      <c r="AK1176" s="11" t="e">
        <f t="shared" si="220"/>
        <v>#N/A</v>
      </c>
      <c r="AL1176" s="11" t="e">
        <f>_xlfn.IFNA(VLOOKUP($E1176, Individual_Pitching___Dashboard[], 18, FALSE), VLOOKUP($C1176,Team_Pitching___Advanced[[Team]:[SIERA]],16,FALSE))</f>
        <v>#N/A</v>
      </c>
      <c r="AM1176" s="11" t="e">
        <f>_xlfn.IFNA(VLOOKUP($E1176, Individual_Pitching___Dashboard[], 20, FALSE), VLOOKUP($C1176,Team_Pitching___Advanced[[Team]:[xFIP]],19,FALSE))</f>
        <v>#N/A</v>
      </c>
      <c r="AN1176" s="11" t="e">
        <f>_xlfn.IFNA(VLOOKUP($E1176,Individual_Pitching___Advanced[],21,FALSE),VLOOKUP($C1176,Team_Pitching___Advanced[[Team]:[SIERA]],20,FALSE))</f>
        <v>#N/A</v>
      </c>
      <c r="AO1176" s="11" t="e">
        <f>VLOOKUP($C1176, 'Team Per G'!$A$2:$G$31, 7, FALSE)</f>
        <v>#N/A</v>
      </c>
      <c r="AP1176" s="11" t="e">
        <f>VLOOKUP($C1176, 'FanGraphs - Team WAR Projected'!$B$2:$E$31, 3, FALSE)/162</f>
        <v>#N/A</v>
      </c>
      <c r="AQ1176" s="11" t="e">
        <f t="shared" si="221"/>
        <v>#N/A</v>
      </c>
      <c r="AR1176" s="11" t="e">
        <f>VLOOKUP($C1176, Team_Pitching___Advanced[[Team]:[xFIP]], 19,FALSE)</f>
        <v>#N/A</v>
      </c>
      <c r="AS1176" s="11" t="e">
        <f>VLOOKUP($C1176, Team_Pitching___Advanced[], 20, FALSE)</f>
        <v>#N/A</v>
      </c>
      <c r="AT1176" s="11" t="e">
        <f>VLOOKUP($C1176, Team_Batting___Dashboard[[Team]:[wOBA]], 16, FALSE)</f>
        <v>#N/A</v>
      </c>
      <c r="AU1176" s="11" t="e">
        <f>VLOOKUP($C1176, Team_Batting___Advanced[[Team]:[OPS]], 9, FALSE)</f>
        <v>#N/A</v>
      </c>
      <c r="AV1176" s="11" t="e">
        <f>VLOOKUP($C1176, Team_Batting___Advanced[], 19, FALSE)</f>
        <v>#N/A</v>
      </c>
      <c r="AW1176" s="11" t="e">
        <f>VLOOKUP($C1176, 'Team Per G'!$A$2:$G$31, 3, FALSE)</f>
        <v>#N/A</v>
      </c>
      <c r="AX1176" s="11" t="e">
        <f>VLOOKUP($C1176, 'Team Per G'!$A$2:$G$31, 5, FALSE)</f>
        <v>#N/A</v>
      </c>
      <c r="AY1176" s="11" t="e">
        <f>VLOOKUP($C1176, 'Team Per G'!$A$2:$G$31, 4, FALSE)</f>
        <v>#N/A</v>
      </c>
      <c r="AZ1176" s="11" t="e">
        <f>VLOOKUP($C1176, Team_Batting___Dashboard[], 22, FALSE)/$AH1176</f>
        <v>#N/A</v>
      </c>
      <c r="BA1176" s="11" t="e">
        <f>VLOOKUP($C1176, 'FanGraphs - Team WAR Projected'!$B$2:$E$31, 4, FALSE)/162</f>
        <v>#N/A</v>
      </c>
      <c r="BB1176" s="11" t="e">
        <f t="shared" si="222"/>
        <v>#N/A</v>
      </c>
      <c r="BC1176" s="11" t="e">
        <f>VLOOKUP($C1176, FanGraphs_Standings[[Abbreviation]:[2024 Year to Date RS/G]], 6, FALSE)/$AH1176</f>
        <v>#N/A</v>
      </c>
      <c r="BD1176" s="11" t="e">
        <f>VLOOKUP($C1176, FanGraphs_Standings[[Abbreviation]:[2024 Projected Full Season RDif]], 19, FALSE)/162</f>
        <v>#N/A</v>
      </c>
      <c r="BE1176" s="11" t="e">
        <f t="shared" si="223"/>
        <v>#N/A</v>
      </c>
      <c r="BF1176" s="11" t="e">
        <f>VLOOKUP($C1176, FanGraphs_Standings[[Abbreviation]:[2024 Projected Full Season RDif]], 5, FALSE)</f>
        <v>#N/A</v>
      </c>
      <c r="BG1176" s="11" t="e">
        <f>VLOOKUP($C1176, FanGraphs_Standings[[Abbreviation]:[2024 Projected Full Season W%]], 18, FALSE)</f>
        <v>#N/A</v>
      </c>
      <c r="BH1176" s="11" t="e">
        <f t="shared" si="224"/>
        <v>#N/A</v>
      </c>
      <c r="BI1176" s="11" t="e">
        <f>VLOOKUP($C1176, 'Home Field Adv'!$A$2:$K$31, 11, FALSE)</f>
        <v>#N/A</v>
      </c>
      <c r="BL1176" s="12" t="str">
        <f t="shared" si="225"/>
        <v/>
      </c>
      <c r="BM1176" s="12" t="str">
        <f t="shared" si="215"/>
        <v/>
      </c>
      <c r="BN1176" s="12" t="str">
        <f t="shared" si="226"/>
        <v/>
      </c>
    </row>
    <row r="1177" spans="6:66" x14ac:dyDescent="0.45">
      <c r="F1177" s="11" t="e">
        <f>VLOOKUP($B1177, FanGraphs_Standings[[Abbreviation]:[2024 Year to Date G]], 2, FALSE)</f>
        <v>#N/A</v>
      </c>
      <c r="G1177" s="11" t="e">
        <f>_xlfn.IFNA(VLOOKUP($D1177, 'SP Per G'!$A$2:$D$1385, 3, FALSE),M1177)</f>
        <v>#N/A</v>
      </c>
      <c r="H1177" s="11" t="e">
        <f>IF(AND(ISNA(VLOOKUP($D1177, 'SP Per G'!$A$2:$D$1385, 4, FALSE)), ISTEXT($D1177)), G1177,IF(ISNA(VLOOKUP($D1177, 'SP Per G'!$A$2:$D$1385, 4, FALSE)), M1177, VLOOKUP($D1177, 'SP Per G'!$A$2:$D$1385, 4, FALSE)))</f>
        <v>#N/A</v>
      </c>
      <c r="I1177" s="11" t="e">
        <f t="shared" si="216"/>
        <v>#N/A</v>
      </c>
      <c r="J1177" s="11" t="e">
        <f>_xlfn.IFNA(VLOOKUP($D1177,Individual_Pitching___Dashboard[],18,FALSE),VLOOKUP(B1177,Team_Pitching___Dashboard[[Team]:[ERA]],17,FALSE))</f>
        <v>#N/A</v>
      </c>
      <c r="K1177" s="11" t="e">
        <f>_xlfn.IFNA(VLOOKUP($D1177, Individual_Pitching___Dashboard[], 20, FALSE), VLOOKUP(B1177,Team_Pitching___Dashboard[[Team]:[xFIP]],20,FALSE))</f>
        <v>#N/A</v>
      </c>
      <c r="L1177" s="11" t="e">
        <f>_xlfn.IFNA(VLOOKUP($D1177, Individual_Pitching___Advanced[], 21,FALSE), VLOOKUP(B1177, Team_Pitching___Advanced[], 20, FALSE))</f>
        <v>#N/A</v>
      </c>
      <c r="M1177" s="11" t="e">
        <f>VLOOKUP($B1177, 'Team Per G'!$A$2:$G$31, 7, FALSE)</f>
        <v>#N/A</v>
      </c>
      <c r="N1177" s="11" t="e">
        <f>VLOOKUP($B1177, 'FanGraphs - Team WAR Projected'!$B$2:$E$31, 3, FALSE)/162</f>
        <v>#N/A</v>
      </c>
      <c r="O1177" s="11" t="e">
        <f t="shared" si="217"/>
        <v>#N/A</v>
      </c>
      <c r="P1177" s="11" t="e">
        <f>VLOOKUP($B1177, Team_Pitching___Advanced[[Team]:[xFIP]], 19,FALSE)</f>
        <v>#N/A</v>
      </c>
      <c r="Q1177" s="11" t="e">
        <f>VLOOKUP($B1177, Team_Pitching___Advanced[], 20, FALSE)</f>
        <v>#N/A</v>
      </c>
      <c r="R1177" s="11" t="e">
        <f>VLOOKUP($B1177, Team_Batting___Dashboard[[Team]:[wOBA]], 16, FALSE)</f>
        <v>#N/A</v>
      </c>
      <c r="S1177" s="11" t="e">
        <f>VLOOKUP($B1177, Team_Batting___Advanced[[Team]:[OPS]], 9, FALSE)</f>
        <v>#N/A</v>
      </c>
      <c r="T1177" s="11" t="e">
        <f>VLOOKUP($B1177, Team_Batting___Advanced[], 19, FALSE)</f>
        <v>#N/A</v>
      </c>
      <c r="U1177" s="11" t="e">
        <f>VLOOKUP($B1177, 'Team Per G'!$A$2:$G$31, 3, FALSE)</f>
        <v>#N/A</v>
      </c>
      <c r="V1177" s="11" t="e">
        <f>VLOOKUP($B1177, 'Team Per G'!$A$2:$G$31, 5, FALSE)</f>
        <v>#N/A</v>
      </c>
      <c r="W1177" s="11" t="e">
        <f>VLOOKUP($B1177, 'Team Per G'!$A$2:$G$31, 4, FALSE)</f>
        <v>#N/A</v>
      </c>
      <c r="X1177" s="11" t="e">
        <f>VLOOKUP($B1177, Team_Batting___Dashboard[], 22, FALSE)/$F1177</f>
        <v>#N/A</v>
      </c>
      <c r="Y1177" s="11" t="e">
        <f>VLOOKUP($B1177, 'FanGraphs - Team WAR Projected'!$B$2:$E$31, 4, FALSE)/162</f>
        <v>#N/A</v>
      </c>
      <c r="Z1177" s="11" t="e">
        <f t="shared" si="218"/>
        <v>#N/A</v>
      </c>
      <c r="AA1177" s="11" t="e">
        <f>VLOOKUP($B1177, FanGraphs_Standings[[Abbreviation]:[2024 Year to Date RS/G]], 6, FALSE)/$F1177</f>
        <v>#N/A</v>
      </c>
      <c r="AB1177" s="11" t="e">
        <f>VLOOKUP($B1177, FanGraphs_Standings[[Abbreviation]:[2024 Projected Full Season RDif]], 19, FALSE)/162</f>
        <v>#N/A</v>
      </c>
      <c r="AC1177" s="11" t="e">
        <f t="shared" si="227"/>
        <v>#N/A</v>
      </c>
      <c r="AD1177" s="11" t="e">
        <f>VLOOKUP($B1177, FanGraphs_Standings[[Abbreviation]:[2024 Projected Full Season RDif]], 5, FALSE)</f>
        <v>#N/A</v>
      </c>
      <c r="AE1177" s="11" t="e">
        <f>VLOOKUP($B1177, FanGraphs_Standings[[Abbreviation]:[2024 Projected Full Season W%]], 18, FALSE)</f>
        <v>#N/A</v>
      </c>
      <c r="AF1177" s="11" t="e">
        <f t="shared" si="219"/>
        <v>#N/A</v>
      </c>
      <c r="AG1177" s="11" t="e">
        <f>VLOOKUP($B1177, 'Home Field Adv'!$A$2:$I$31, 9, FALSE)</f>
        <v>#N/A</v>
      </c>
      <c r="AH1177" s="11" t="e">
        <f>VLOOKUP($C1177, FanGraphs_Standings[[Abbreviation]:[2024 Year to Date G]], 2, FALSE)</f>
        <v>#N/A</v>
      </c>
      <c r="AI1177" s="11" t="e">
        <f>_xlfn.IFNA(VLOOKUP($E1177, 'SP Per G'!$A$2:$D$1385, 3, FALSE), AO1177)</f>
        <v>#N/A</v>
      </c>
      <c r="AJ1177" s="11" t="e">
        <f>IF(AND(ISNA(VLOOKUP($E1177, 'SP Per G'!$A$2:$D$1385, 4, FALSE)), ISTEXT($E1177)), AI1177,IF(ISNA(VLOOKUP($E1177, 'SP Per G'!$A$2:$D$1385, 4, FALSE)), AO1177, VLOOKUP($E1177, 'SP Per G'!$A$2:$D$1385, 4, FALSE)))</f>
        <v>#N/A</v>
      </c>
      <c r="AK1177" s="11" t="e">
        <f t="shared" si="220"/>
        <v>#N/A</v>
      </c>
      <c r="AL1177" s="11" t="e">
        <f>_xlfn.IFNA(VLOOKUP($E1177, Individual_Pitching___Dashboard[], 18, FALSE), VLOOKUP($C1177,Team_Pitching___Advanced[[Team]:[SIERA]],16,FALSE))</f>
        <v>#N/A</v>
      </c>
      <c r="AM1177" s="11" t="e">
        <f>_xlfn.IFNA(VLOOKUP($E1177, Individual_Pitching___Dashboard[], 20, FALSE), VLOOKUP($C1177,Team_Pitching___Advanced[[Team]:[xFIP]],19,FALSE))</f>
        <v>#N/A</v>
      </c>
      <c r="AN1177" s="11" t="e">
        <f>_xlfn.IFNA(VLOOKUP($E1177,Individual_Pitching___Advanced[],21,FALSE),VLOOKUP($C1177,Team_Pitching___Advanced[[Team]:[SIERA]],20,FALSE))</f>
        <v>#N/A</v>
      </c>
      <c r="AO1177" s="11" t="e">
        <f>VLOOKUP($C1177, 'Team Per G'!$A$2:$G$31, 7, FALSE)</f>
        <v>#N/A</v>
      </c>
      <c r="AP1177" s="11" t="e">
        <f>VLOOKUP($C1177, 'FanGraphs - Team WAR Projected'!$B$2:$E$31, 3, FALSE)/162</f>
        <v>#N/A</v>
      </c>
      <c r="AQ1177" s="11" t="e">
        <f t="shared" si="221"/>
        <v>#N/A</v>
      </c>
      <c r="AR1177" s="11" t="e">
        <f>VLOOKUP($C1177, Team_Pitching___Advanced[[Team]:[xFIP]], 19,FALSE)</f>
        <v>#N/A</v>
      </c>
      <c r="AS1177" s="11" t="e">
        <f>VLOOKUP($C1177, Team_Pitching___Advanced[], 20, FALSE)</f>
        <v>#N/A</v>
      </c>
      <c r="AT1177" s="11" t="e">
        <f>VLOOKUP($C1177, Team_Batting___Dashboard[[Team]:[wOBA]], 16, FALSE)</f>
        <v>#N/A</v>
      </c>
      <c r="AU1177" s="11" t="e">
        <f>VLOOKUP($C1177, Team_Batting___Advanced[[Team]:[OPS]], 9, FALSE)</f>
        <v>#N/A</v>
      </c>
      <c r="AV1177" s="11" t="e">
        <f>VLOOKUP($C1177, Team_Batting___Advanced[], 19, FALSE)</f>
        <v>#N/A</v>
      </c>
      <c r="AW1177" s="11" t="e">
        <f>VLOOKUP($C1177, 'Team Per G'!$A$2:$G$31, 3, FALSE)</f>
        <v>#N/A</v>
      </c>
      <c r="AX1177" s="11" t="e">
        <f>VLOOKUP($C1177, 'Team Per G'!$A$2:$G$31, 5, FALSE)</f>
        <v>#N/A</v>
      </c>
      <c r="AY1177" s="11" t="e">
        <f>VLOOKUP($C1177, 'Team Per G'!$A$2:$G$31, 4, FALSE)</f>
        <v>#N/A</v>
      </c>
      <c r="AZ1177" s="11" t="e">
        <f>VLOOKUP($C1177, Team_Batting___Dashboard[], 22, FALSE)/$AH1177</f>
        <v>#N/A</v>
      </c>
      <c r="BA1177" s="11" t="e">
        <f>VLOOKUP($C1177, 'FanGraphs - Team WAR Projected'!$B$2:$E$31, 4, FALSE)/162</f>
        <v>#N/A</v>
      </c>
      <c r="BB1177" s="11" t="e">
        <f t="shared" si="222"/>
        <v>#N/A</v>
      </c>
      <c r="BC1177" s="11" t="e">
        <f>VLOOKUP($C1177, FanGraphs_Standings[[Abbreviation]:[2024 Year to Date RS/G]], 6, FALSE)/$AH1177</f>
        <v>#N/A</v>
      </c>
      <c r="BD1177" s="11" t="e">
        <f>VLOOKUP($C1177, FanGraphs_Standings[[Abbreviation]:[2024 Projected Full Season RDif]], 19, FALSE)/162</f>
        <v>#N/A</v>
      </c>
      <c r="BE1177" s="11" t="e">
        <f t="shared" si="223"/>
        <v>#N/A</v>
      </c>
      <c r="BF1177" s="11" t="e">
        <f>VLOOKUP($C1177, FanGraphs_Standings[[Abbreviation]:[2024 Projected Full Season RDif]], 5, FALSE)</f>
        <v>#N/A</v>
      </c>
      <c r="BG1177" s="11" t="e">
        <f>VLOOKUP($C1177, FanGraphs_Standings[[Abbreviation]:[2024 Projected Full Season W%]], 18, FALSE)</f>
        <v>#N/A</v>
      </c>
      <c r="BH1177" s="11" t="e">
        <f t="shared" si="224"/>
        <v>#N/A</v>
      </c>
      <c r="BI1177" s="11" t="e">
        <f>VLOOKUP($C1177, 'Home Field Adv'!$A$2:$K$31, 11, FALSE)</f>
        <v>#N/A</v>
      </c>
      <c r="BL1177" s="12" t="str">
        <f t="shared" si="225"/>
        <v/>
      </c>
      <c r="BM1177" s="12" t="str">
        <f t="shared" si="215"/>
        <v/>
      </c>
      <c r="BN1177" s="12" t="str">
        <f t="shared" si="226"/>
        <v/>
      </c>
    </row>
    <row r="1178" spans="6:66" x14ac:dyDescent="0.45">
      <c r="F1178" s="11" t="e">
        <f>VLOOKUP($B1178, FanGraphs_Standings[[Abbreviation]:[2024 Year to Date G]], 2, FALSE)</f>
        <v>#N/A</v>
      </c>
      <c r="G1178" s="11" t="e">
        <f>_xlfn.IFNA(VLOOKUP($D1178, 'SP Per G'!$A$2:$D$1385, 3, FALSE),M1178)</f>
        <v>#N/A</v>
      </c>
      <c r="H1178" s="11" t="e">
        <f>IF(AND(ISNA(VLOOKUP($D1178, 'SP Per G'!$A$2:$D$1385, 4, FALSE)), ISTEXT($D1178)), G1178,IF(ISNA(VLOOKUP($D1178, 'SP Per G'!$A$2:$D$1385, 4, FALSE)), M1178, VLOOKUP($D1178, 'SP Per G'!$A$2:$D$1385, 4, FALSE)))</f>
        <v>#N/A</v>
      </c>
      <c r="I1178" s="11" t="e">
        <f t="shared" si="216"/>
        <v>#N/A</v>
      </c>
      <c r="J1178" s="11" t="e">
        <f>_xlfn.IFNA(VLOOKUP($D1178,Individual_Pitching___Dashboard[],18,FALSE),VLOOKUP(B1178,Team_Pitching___Dashboard[[Team]:[ERA]],17,FALSE))</f>
        <v>#N/A</v>
      </c>
      <c r="K1178" s="11" t="e">
        <f>_xlfn.IFNA(VLOOKUP($D1178, Individual_Pitching___Dashboard[], 20, FALSE), VLOOKUP(B1178,Team_Pitching___Dashboard[[Team]:[xFIP]],20,FALSE))</f>
        <v>#N/A</v>
      </c>
      <c r="L1178" s="11" t="e">
        <f>_xlfn.IFNA(VLOOKUP($D1178, Individual_Pitching___Advanced[], 21,FALSE), VLOOKUP(B1178, Team_Pitching___Advanced[], 20, FALSE))</f>
        <v>#N/A</v>
      </c>
      <c r="M1178" s="11" t="e">
        <f>VLOOKUP($B1178, 'Team Per G'!$A$2:$G$31, 7, FALSE)</f>
        <v>#N/A</v>
      </c>
      <c r="N1178" s="11" t="e">
        <f>VLOOKUP($B1178, 'FanGraphs - Team WAR Projected'!$B$2:$E$31, 3, FALSE)/162</f>
        <v>#N/A</v>
      </c>
      <c r="O1178" s="11" t="e">
        <f t="shared" si="217"/>
        <v>#N/A</v>
      </c>
      <c r="P1178" s="11" t="e">
        <f>VLOOKUP($B1178, Team_Pitching___Advanced[[Team]:[xFIP]], 19,FALSE)</f>
        <v>#N/A</v>
      </c>
      <c r="Q1178" s="11" t="e">
        <f>VLOOKUP($B1178, Team_Pitching___Advanced[], 20, FALSE)</f>
        <v>#N/A</v>
      </c>
      <c r="R1178" s="11" t="e">
        <f>VLOOKUP($B1178, Team_Batting___Dashboard[[Team]:[wOBA]], 16, FALSE)</f>
        <v>#N/A</v>
      </c>
      <c r="S1178" s="11" t="e">
        <f>VLOOKUP($B1178, Team_Batting___Advanced[[Team]:[OPS]], 9, FALSE)</f>
        <v>#N/A</v>
      </c>
      <c r="T1178" s="11" t="e">
        <f>VLOOKUP($B1178, Team_Batting___Advanced[], 19, FALSE)</f>
        <v>#N/A</v>
      </c>
      <c r="U1178" s="11" t="e">
        <f>VLOOKUP($B1178, 'Team Per G'!$A$2:$G$31, 3, FALSE)</f>
        <v>#N/A</v>
      </c>
      <c r="V1178" s="11" t="e">
        <f>VLOOKUP($B1178, 'Team Per G'!$A$2:$G$31, 5, FALSE)</f>
        <v>#N/A</v>
      </c>
      <c r="W1178" s="11" t="e">
        <f>VLOOKUP($B1178, 'Team Per G'!$A$2:$G$31, 4, FALSE)</f>
        <v>#N/A</v>
      </c>
      <c r="X1178" s="11" t="e">
        <f>VLOOKUP($B1178, Team_Batting___Dashboard[], 22, FALSE)/$F1178</f>
        <v>#N/A</v>
      </c>
      <c r="Y1178" s="11" t="e">
        <f>VLOOKUP($B1178, 'FanGraphs - Team WAR Projected'!$B$2:$E$31, 4, FALSE)/162</f>
        <v>#N/A</v>
      </c>
      <c r="Z1178" s="11" t="e">
        <f t="shared" si="218"/>
        <v>#N/A</v>
      </c>
      <c r="AA1178" s="11" t="e">
        <f>VLOOKUP($B1178, FanGraphs_Standings[[Abbreviation]:[2024 Year to Date RS/G]], 6, FALSE)/$F1178</f>
        <v>#N/A</v>
      </c>
      <c r="AB1178" s="11" t="e">
        <f>VLOOKUP($B1178, FanGraphs_Standings[[Abbreviation]:[2024 Projected Full Season RDif]], 19, FALSE)/162</f>
        <v>#N/A</v>
      </c>
      <c r="AC1178" s="11" t="e">
        <f t="shared" si="227"/>
        <v>#N/A</v>
      </c>
      <c r="AD1178" s="11" t="e">
        <f>VLOOKUP($B1178, FanGraphs_Standings[[Abbreviation]:[2024 Projected Full Season RDif]], 5, FALSE)</f>
        <v>#N/A</v>
      </c>
      <c r="AE1178" s="11" t="e">
        <f>VLOOKUP($B1178, FanGraphs_Standings[[Abbreviation]:[2024 Projected Full Season W%]], 18, FALSE)</f>
        <v>#N/A</v>
      </c>
      <c r="AF1178" s="11" t="e">
        <f t="shared" si="219"/>
        <v>#N/A</v>
      </c>
      <c r="AG1178" s="11" t="e">
        <f>VLOOKUP($B1178, 'Home Field Adv'!$A$2:$I$31, 9, FALSE)</f>
        <v>#N/A</v>
      </c>
      <c r="AH1178" s="11" t="e">
        <f>VLOOKUP($C1178, FanGraphs_Standings[[Abbreviation]:[2024 Year to Date G]], 2, FALSE)</f>
        <v>#N/A</v>
      </c>
      <c r="AI1178" s="11" t="e">
        <f>_xlfn.IFNA(VLOOKUP($E1178, 'SP Per G'!$A$2:$D$1385, 3, FALSE), AO1178)</f>
        <v>#N/A</v>
      </c>
      <c r="AJ1178" s="11" t="e">
        <f>IF(AND(ISNA(VLOOKUP($E1178, 'SP Per G'!$A$2:$D$1385, 4, FALSE)), ISTEXT($E1178)), AI1178,IF(ISNA(VLOOKUP($E1178, 'SP Per G'!$A$2:$D$1385, 4, FALSE)), AO1178, VLOOKUP($E1178, 'SP Per G'!$A$2:$D$1385, 4, FALSE)))</f>
        <v>#N/A</v>
      </c>
      <c r="AK1178" s="11" t="e">
        <f t="shared" si="220"/>
        <v>#N/A</v>
      </c>
      <c r="AL1178" s="11" t="e">
        <f>_xlfn.IFNA(VLOOKUP($E1178, Individual_Pitching___Dashboard[], 18, FALSE), VLOOKUP($C1178,Team_Pitching___Advanced[[Team]:[SIERA]],16,FALSE))</f>
        <v>#N/A</v>
      </c>
      <c r="AM1178" s="11" t="e">
        <f>_xlfn.IFNA(VLOOKUP($E1178, Individual_Pitching___Dashboard[], 20, FALSE), VLOOKUP($C1178,Team_Pitching___Advanced[[Team]:[xFIP]],19,FALSE))</f>
        <v>#N/A</v>
      </c>
      <c r="AN1178" s="11" t="e">
        <f>_xlfn.IFNA(VLOOKUP($E1178,Individual_Pitching___Advanced[],21,FALSE),VLOOKUP($C1178,Team_Pitching___Advanced[[Team]:[SIERA]],20,FALSE))</f>
        <v>#N/A</v>
      </c>
      <c r="AO1178" s="11" t="e">
        <f>VLOOKUP($C1178, 'Team Per G'!$A$2:$G$31, 7, FALSE)</f>
        <v>#N/A</v>
      </c>
      <c r="AP1178" s="11" t="e">
        <f>VLOOKUP($C1178, 'FanGraphs - Team WAR Projected'!$B$2:$E$31, 3, FALSE)/162</f>
        <v>#N/A</v>
      </c>
      <c r="AQ1178" s="11" t="e">
        <f t="shared" si="221"/>
        <v>#N/A</v>
      </c>
      <c r="AR1178" s="11" t="e">
        <f>VLOOKUP($C1178, Team_Pitching___Advanced[[Team]:[xFIP]], 19,FALSE)</f>
        <v>#N/A</v>
      </c>
      <c r="AS1178" s="11" t="e">
        <f>VLOOKUP($C1178, Team_Pitching___Advanced[], 20, FALSE)</f>
        <v>#N/A</v>
      </c>
      <c r="AT1178" s="11" t="e">
        <f>VLOOKUP($C1178, Team_Batting___Dashboard[[Team]:[wOBA]], 16, FALSE)</f>
        <v>#N/A</v>
      </c>
      <c r="AU1178" s="11" t="e">
        <f>VLOOKUP($C1178, Team_Batting___Advanced[[Team]:[OPS]], 9, FALSE)</f>
        <v>#N/A</v>
      </c>
      <c r="AV1178" s="11" t="e">
        <f>VLOOKUP($C1178, Team_Batting___Advanced[], 19, FALSE)</f>
        <v>#N/A</v>
      </c>
      <c r="AW1178" s="11" t="e">
        <f>VLOOKUP($C1178, 'Team Per G'!$A$2:$G$31, 3, FALSE)</f>
        <v>#N/A</v>
      </c>
      <c r="AX1178" s="11" t="e">
        <f>VLOOKUP($C1178, 'Team Per G'!$A$2:$G$31, 5, FALSE)</f>
        <v>#N/A</v>
      </c>
      <c r="AY1178" s="11" t="e">
        <f>VLOOKUP($C1178, 'Team Per G'!$A$2:$G$31, 4, FALSE)</f>
        <v>#N/A</v>
      </c>
      <c r="AZ1178" s="11" t="e">
        <f>VLOOKUP($C1178, Team_Batting___Dashboard[], 22, FALSE)/$AH1178</f>
        <v>#N/A</v>
      </c>
      <c r="BA1178" s="11" t="e">
        <f>VLOOKUP($C1178, 'FanGraphs - Team WAR Projected'!$B$2:$E$31, 4, FALSE)/162</f>
        <v>#N/A</v>
      </c>
      <c r="BB1178" s="11" t="e">
        <f t="shared" si="222"/>
        <v>#N/A</v>
      </c>
      <c r="BC1178" s="11" t="e">
        <f>VLOOKUP($C1178, FanGraphs_Standings[[Abbreviation]:[2024 Year to Date RS/G]], 6, FALSE)/$AH1178</f>
        <v>#N/A</v>
      </c>
      <c r="BD1178" s="11" t="e">
        <f>VLOOKUP($C1178, FanGraphs_Standings[[Abbreviation]:[2024 Projected Full Season RDif]], 19, FALSE)/162</f>
        <v>#N/A</v>
      </c>
      <c r="BE1178" s="11" t="e">
        <f t="shared" si="223"/>
        <v>#N/A</v>
      </c>
      <c r="BF1178" s="11" t="e">
        <f>VLOOKUP($C1178, FanGraphs_Standings[[Abbreviation]:[2024 Projected Full Season RDif]], 5, FALSE)</f>
        <v>#N/A</v>
      </c>
      <c r="BG1178" s="11" t="e">
        <f>VLOOKUP($C1178, FanGraphs_Standings[[Abbreviation]:[2024 Projected Full Season W%]], 18, FALSE)</f>
        <v>#N/A</v>
      </c>
      <c r="BH1178" s="11" t="e">
        <f t="shared" si="224"/>
        <v>#N/A</v>
      </c>
      <c r="BI1178" s="11" t="e">
        <f>VLOOKUP($C1178, 'Home Field Adv'!$A$2:$K$31, 11, FALSE)</f>
        <v>#N/A</v>
      </c>
      <c r="BL1178" s="12" t="str">
        <f t="shared" si="225"/>
        <v/>
      </c>
      <c r="BM1178" s="12" t="str">
        <f t="shared" si="215"/>
        <v/>
      </c>
      <c r="BN1178" s="12" t="str">
        <f t="shared" si="226"/>
        <v/>
      </c>
    </row>
    <row r="1179" spans="6:66" x14ac:dyDescent="0.45">
      <c r="F1179" s="11" t="e">
        <f>VLOOKUP($B1179, FanGraphs_Standings[[Abbreviation]:[2024 Year to Date G]], 2, FALSE)</f>
        <v>#N/A</v>
      </c>
      <c r="G1179" s="11" t="e">
        <f>_xlfn.IFNA(VLOOKUP($D1179, 'SP Per G'!$A$2:$D$1385, 3, FALSE),M1179)</f>
        <v>#N/A</v>
      </c>
      <c r="H1179" s="11" t="e">
        <f>IF(AND(ISNA(VLOOKUP($D1179, 'SP Per G'!$A$2:$D$1385, 4, FALSE)), ISTEXT($D1179)), G1179,IF(ISNA(VLOOKUP($D1179, 'SP Per G'!$A$2:$D$1385, 4, FALSE)), M1179, VLOOKUP($D1179, 'SP Per G'!$A$2:$D$1385, 4, FALSE)))</f>
        <v>#N/A</v>
      </c>
      <c r="I1179" s="11" t="e">
        <f t="shared" si="216"/>
        <v>#N/A</v>
      </c>
      <c r="J1179" s="11" t="e">
        <f>_xlfn.IFNA(VLOOKUP($D1179,Individual_Pitching___Dashboard[],18,FALSE),VLOOKUP(B1179,Team_Pitching___Dashboard[[Team]:[ERA]],17,FALSE))</f>
        <v>#N/A</v>
      </c>
      <c r="K1179" s="11" t="e">
        <f>_xlfn.IFNA(VLOOKUP($D1179, Individual_Pitching___Dashboard[], 20, FALSE), VLOOKUP(B1179,Team_Pitching___Dashboard[[Team]:[xFIP]],20,FALSE))</f>
        <v>#N/A</v>
      </c>
      <c r="L1179" s="11" t="e">
        <f>_xlfn.IFNA(VLOOKUP($D1179, Individual_Pitching___Advanced[], 21,FALSE), VLOOKUP(B1179, Team_Pitching___Advanced[], 20, FALSE))</f>
        <v>#N/A</v>
      </c>
      <c r="M1179" s="11" t="e">
        <f>VLOOKUP($B1179, 'Team Per G'!$A$2:$G$31, 7, FALSE)</f>
        <v>#N/A</v>
      </c>
      <c r="N1179" s="11" t="e">
        <f>VLOOKUP($B1179, 'FanGraphs - Team WAR Projected'!$B$2:$E$31, 3, FALSE)/162</f>
        <v>#N/A</v>
      </c>
      <c r="O1179" s="11" t="e">
        <f t="shared" si="217"/>
        <v>#N/A</v>
      </c>
      <c r="P1179" s="11" t="e">
        <f>VLOOKUP($B1179, Team_Pitching___Advanced[[Team]:[xFIP]], 19,FALSE)</f>
        <v>#N/A</v>
      </c>
      <c r="Q1179" s="11" t="e">
        <f>VLOOKUP($B1179, Team_Pitching___Advanced[], 20, FALSE)</f>
        <v>#N/A</v>
      </c>
      <c r="R1179" s="11" t="e">
        <f>VLOOKUP($B1179, Team_Batting___Dashboard[[Team]:[wOBA]], 16, FALSE)</f>
        <v>#N/A</v>
      </c>
      <c r="S1179" s="11" t="e">
        <f>VLOOKUP($B1179, Team_Batting___Advanced[[Team]:[OPS]], 9, FALSE)</f>
        <v>#N/A</v>
      </c>
      <c r="T1179" s="11" t="e">
        <f>VLOOKUP($B1179, Team_Batting___Advanced[], 19, FALSE)</f>
        <v>#N/A</v>
      </c>
      <c r="U1179" s="11" t="e">
        <f>VLOOKUP($B1179, 'Team Per G'!$A$2:$G$31, 3, FALSE)</f>
        <v>#N/A</v>
      </c>
      <c r="V1179" s="11" t="e">
        <f>VLOOKUP($B1179, 'Team Per G'!$A$2:$G$31, 5, FALSE)</f>
        <v>#N/A</v>
      </c>
      <c r="W1179" s="11" t="e">
        <f>VLOOKUP($B1179, 'Team Per G'!$A$2:$G$31, 4, FALSE)</f>
        <v>#N/A</v>
      </c>
      <c r="X1179" s="11" t="e">
        <f>VLOOKUP($B1179, Team_Batting___Dashboard[], 22, FALSE)/$F1179</f>
        <v>#N/A</v>
      </c>
      <c r="Y1179" s="11" t="e">
        <f>VLOOKUP($B1179, 'FanGraphs - Team WAR Projected'!$B$2:$E$31, 4, FALSE)/162</f>
        <v>#N/A</v>
      </c>
      <c r="Z1179" s="11" t="e">
        <f t="shared" si="218"/>
        <v>#N/A</v>
      </c>
      <c r="AA1179" s="11" t="e">
        <f>VLOOKUP($B1179, FanGraphs_Standings[[Abbreviation]:[2024 Year to Date RS/G]], 6, FALSE)/$F1179</f>
        <v>#N/A</v>
      </c>
      <c r="AB1179" s="11" t="e">
        <f>VLOOKUP($B1179, FanGraphs_Standings[[Abbreviation]:[2024 Projected Full Season RDif]], 19, FALSE)/162</f>
        <v>#N/A</v>
      </c>
      <c r="AC1179" s="11" t="e">
        <f t="shared" si="227"/>
        <v>#N/A</v>
      </c>
      <c r="AD1179" s="11" t="e">
        <f>VLOOKUP($B1179, FanGraphs_Standings[[Abbreviation]:[2024 Projected Full Season RDif]], 5, FALSE)</f>
        <v>#N/A</v>
      </c>
      <c r="AE1179" s="11" t="e">
        <f>VLOOKUP($B1179, FanGraphs_Standings[[Abbreviation]:[2024 Projected Full Season W%]], 18, FALSE)</f>
        <v>#N/A</v>
      </c>
      <c r="AF1179" s="11" t="e">
        <f t="shared" si="219"/>
        <v>#N/A</v>
      </c>
      <c r="AG1179" s="11" t="e">
        <f>VLOOKUP($B1179, 'Home Field Adv'!$A$2:$I$31, 9, FALSE)</f>
        <v>#N/A</v>
      </c>
      <c r="AH1179" s="11" t="e">
        <f>VLOOKUP($C1179, FanGraphs_Standings[[Abbreviation]:[2024 Year to Date G]], 2, FALSE)</f>
        <v>#N/A</v>
      </c>
      <c r="AI1179" s="11" t="e">
        <f>_xlfn.IFNA(VLOOKUP($E1179, 'SP Per G'!$A$2:$D$1385, 3, FALSE), AO1179)</f>
        <v>#N/A</v>
      </c>
      <c r="AJ1179" s="11" t="e">
        <f>IF(AND(ISNA(VLOOKUP($E1179, 'SP Per G'!$A$2:$D$1385, 4, FALSE)), ISTEXT($E1179)), AI1179,IF(ISNA(VLOOKUP($E1179, 'SP Per G'!$A$2:$D$1385, 4, FALSE)), AO1179, VLOOKUP($E1179, 'SP Per G'!$A$2:$D$1385, 4, FALSE)))</f>
        <v>#N/A</v>
      </c>
      <c r="AK1179" s="11" t="e">
        <f t="shared" si="220"/>
        <v>#N/A</v>
      </c>
      <c r="AL1179" s="11" t="e">
        <f>_xlfn.IFNA(VLOOKUP($E1179, Individual_Pitching___Dashboard[], 18, FALSE), VLOOKUP($C1179,Team_Pitching___Advanced[[Team]:[SIERA]],16,FALSE))</f>
        <v>#N/A</v>
      </c>
      <c r="AM1179" s="11" t="e">
        <f>_xlfn.IFNA(VLOOKUP($E1179, Individual_Pitching___Dashboard[], 20, FALSE), VLOOKUP($C1179,Team_Pitching___Advanced[[Team]:[xFIP]],19,FALSE))</f>
        <v>#N/A</v>
      </c>
      <c r="AN1179" s="11" t="e">
        <f>_xlfn.IFNA(VLOOKUP($E1179,Individual_Pitching___Advanced[],21,FALSE),VLOOKUP($C1179,Team_Pitching___Advanced[[Team]:[SIERA]],20,FALSE))</f>
        <v>#N/A</v>
      </c>
      <c r="AO1179" s="11" t="e">
        <f>VLOOKUP($C1179, 'Team Per G'!$A$2:$G$31, 7, FALSE)</f>
        <v>#N/A</v>
      </c>
      <c r="AP1179" s="11" t="e">
        <f>VLOOKUP($C1179, 'FanGraphs - Team WAR Projected'!$B$2:$E$31, 3, FALSE)/162</f>
        <v>#N/A</v>
      </c>
      <c r="AQ1179" s="11" t="e">
        <f t="shared" si="221"/>
        <v>#N/A</v>
      </c>
      <c r="AR1179" s="11" t="e">
        <f>VLOOKUP($C1179, Team_Pitching___Advanced[[Team]:[xFIP]], 19,FALSE)</f>
        <v>#N/A</v>
      </c>
      <c r="AS1179" s="11" t="e">
        <f>VLOOKUP($C1179, Team_Pitching___Advanced[], 20, FALSE)</f>
        <v>#N/A</v>
      </c>
      <c r="AT1179" s="11" t="e">
        <f>VLOOKUP($C1179, Team_Batting___Dashboard[[Team]:[wOBA]], 16, FALSE)</f>
        <v>#N/A</v>
      </c>
      <c r="AU1179" s="11" t="e">
        <f>VLOOKUP($C1179, Team_Batting___Advanced[[Team]:[OPS]], 9, FALSE)</f>
        <v>#N/A</v>
      </c>
      <c r="AV1179" s="11" t="e">
        <f>VLOOKUP($C1179, Team_Batting___Advanced[], 19, FALSE)</f>
        <v>#N/A</v>
      </c>
      <c r="AW1179" s="11" t="e">
        <f>VLOOKUP($C1179, 'Team Per G'!$A$2:$G$31, 3, FALSE)</f>
        <v>#N/A</v>
      </c>
      <c r="AX1179" s="11" t="e">
        <f>VLOOKUP($C1179, 'Team Per G'!$A$2:$G$31, 5, FALSE)</f>
        <v>#N/A</v>
      </c>
      <c r="AY1179" s="11" t="e">
        <f>VLOOKUP($C1179, 'Team Per G'!$A$2:$G$31, 4, FALSE)</f>
        <v>#N/A</v>
      </c>
      <c r="AZ1179" s="11" t="e">
        <f>VLOOKUP($C1179, Team_Batting___Dashboard[], 22, FALSE)/$AH1179</f>
        <v>#N/A</v>
      </c>
      <c r="BA1179" s="11" t="e">
        <f>VLOOKUP($C1179, 'FanGraphs - Team WAR Projected'!$B$2:$E$31, 4, FALSE)/162</f>
        <v>#N/A</v>
      </c>
      <c r="BB1179" s="11" t="e">
        <f t="shared" si="222"/>
        <v>#N/A</v>
      </c>
      <c r="BC1179" s="11" t="e">
        <f>VLOOKUP($C1179, FanGraphs_Standings[[Abbreviation]:[2024 Year to Date RS/G]], 6, FALSE)/$AH1179</f>
        <v>#N/A</v>
      </c>
      <c r="BD1179" s="11" t="e">
        <f>VLOOKUP($C1179, FanGraphs_Standings[[Abbreviation]:[2024 Projected Full Season RDif]], 19, FALSE)/162</f>
        <v>#N/A</v>
      </c>
      <c r="BE1179" s="11" t="e">
        <f t="shared" si="223"/>
        <v>#N/A</v>
      </c>
      <c r="BF1179" s="11" t="e">
        <f>VLOOKUP($C1179, FanGraphs_Standings[[Abbreviation]:[2024 Projected Full Season RDif]], 5, FALSE)</f>
        <v>#N/A</v>
      </c>
      <c r="BG1179" s="11" t="e">
        <f>VLOOKUP($C1179, FanGraphs_Standings[[Abbreviation]:[2024 Projected Full Season W%]], 18, FALSE)</f>
        <v>#N/A</v>
      </c>
      <c r="BH1179" s="11" t="e">
        <f t="shared" si="224"/>
        <v>#N/A</v>
      </c>
      <c r="BI1179" s="11" t="e">
        <f>VLOOKUP($C1179, 'Home Field Adv'!$A$2:$K$31, 11, FALSE)</f>
        <v>#N/A</v>
      </c>
      <c r="BL1179" s="12" t="str">
        <f t="shared" si="225"/>
        <v/>
      </c>
      <c r="BM1179" s="12" t="str">
        <f t="shared" si="215"/>
        <v/>
      </c>
      <c r="BN1179" s="12" t="str">
        <f t="shared" si="226"/>
        <v/>
      </c>
    </row>
    <row r="1180" spans="6:66" x14ac:dyDescent="0.45">
      <c r="F1180" s="11" t="e">
        <f>VLOOKUP($B1180, FanGraphs_Standings[[Abbreviation]:[2024 Year to Date G]], 2, FALSE)</f>
        <v>#N/A</v>
      </c>
      <c r="G1180" s="11" t="e">
        <f>_xlfn.IFNA(VLOOKUP($D1180, 'SP Per G'!$A$2:$D$1385, 3, FALSE),M1180)</f>
        <v>#N/A</v>
      </c>
      <c r="H1180" s="11" t="e">
        <f>IF(AND(ISNA(VLOOKUP($D1180, 'SP Per G'!$A$2:$D$1385, 4, FALSE)), ISTEXT($D1180)), G1180,IF(ISNA(VLOOKUP($D1180, 'SP Per G'!$A$2:$D$1385, 4, FALSE)), M1180, VLOOKUP($D1180, 'SP Per G'!$A$2:$D$1385, 4, FALSE)))</f>
        <v>#N/A</v>
      </c>
      <c r="I1180" s="11" t="e">
        <f t="shared" si="216"/>
        <v>#N/A</v>
      </c>
      <c r="J1180" s="11" t="e">
        <f>_xlfn.IFNA(VLOOKUP($D1180,Individual_Pitching___Dashboard[],18,FALSE),VLOOKUP(B1180,Team_Pitching___Dashboard[[Team]:[ERA]],17,FALSE))</f>
        <v>#N/A</v>
      </c>
      <c r="K1180" s="11" t="e">
        <f>_xlfn.IFNA(VLOOKUP($D1180, Individual_Pitching___Dashboard[], 20, FALSE), VLOOKUP(B1180,Team_Pitching___Dashboard[[Team]:[xFIP]],20,FALSE))</f>
        <v>#N/A</v>
      </c>
      <c r="L1180" s="11" t="e">
        <f>_xlfn.IFNA(VLOOKUP($D1180, Individual_Pitching___Advanced[], 21,FALSE), VLOOKUP(B1180, Team_Pitching___Advanced[], 20, FALSE))</f>
        <v>#N/A</v>
      </c>
      <c r="M1180" s="11" t="e">
        <f>VLOOKUP($B1180, 'Team Per G'!$A$2:$G$31, 7, FALSE)</f>
        <v>#N/A</v>
      </c>
      <c r="N1180" s="11" t="e">
        <f>VLOOKUP($B1180, 'FanGraphs - Team WAR Projected'!$B$2:$E$31, 3, FALSE)/162</f>
        <v>#N/A</v>
      </c>
      <c r="O1180" s="11" t="e">
        <f t="shared" si="217"/>
        <v>#N/A</v>
      </c>
      <c r="P1180" s="11" t="e">
        <f>VLOOKUP($B1180, Team_Pitching___Advanced[[Team]:[xFIP]], 19,FALSE)</f>
        <v>#N/A</v>
      </c>
      <c r="Q1180" s="11" t="e">
        <f>VLOOKUP($B1180, Team_Pitching___Advanced[], 20, FALSE)</f>
        <v>#N/A</v>
      </c>
      <c r="R1180" s="11" t="e">
        <f>VLOOKUP($B1180, Team_Batting___Dashboard[[Team]:[wOBA]], 16, FALSE)</f>
        <v>#N/A</v>
      </c>
      <c r="S1180" s="11" t="e">
        <f>VLOOKUP($B1180, Team_Batting___Advanced[[Team]:[OPS]], 9, FALSE)</f>
        <v>#N/A</v>
      </c>
      <c r="T1180" s="11" t="e">
        <f>VLOOKUP($B1180, Team_Batting___Advanced[], 19, FALSE)</f>
        <v>#N/A</v>
      </c>
      <c r="U1180" s="11" t="e">
        <f>VLOOKUP($B1180, 'Team Per G'!$A$2:$G$31, 3, FALSE)</f>
        <v>#N/A</v>
      </c>
      <c r="V1180" s="11" t="e">
        <f>VLOOKUP($B1180, 'Team Per G'!$A$2:$G$31, 5, FALSE)</f>
        <v>#N/A</v>
      </c>
      <c r="W1180" s="11" t="e">
        <f>VLOOKUP($B1180, 'Team Per G'!$A$2:$G$31, 4, FALSE)</f>
        <v>#N/A</v>
      </c>
      <c r="X1180" s="11" t="e">
        <f>VLOOKUP($B1180, Team_Batting___Dashboard[], 22, FALSE)/$F1180</f>
        <v>#N/A</v>
      </c>
      <c r="Y1180" s="11" t="e">
        <f>VLOOKUP($B1180, 'FanGraphs - Team WAR Projected'!$B$2:$E$31, 4, FALSE)/162</f>
        <v>#N/A</v>
      </c>
      <c r="Z1180" s="11" t="e">
        <f t="shared" si="218"/>
        <v>#N/A</v>
      </c>
      <c r="AA1180" s="11" t="e">
        <f>VLOOKUP($B1180, FanGraphs_Standings[[Abbreviation]:[2024 Year to Date RS/G]], 6, FALSE)/$F1180</f>
        <v>#N/A</v>
      </c>
      <c r="AB1180" s="11" t="e">
        <f>VLOOKUP($B1180, FanGraphs_Standings[[Abbreviation]:[2024 Projected Full Season RDif]], 19, FALSE)/162</f>
        <v>#N/A</v>
      </c>
      <c r="AC1180" s="11" t="e">
        <f t="shared" si="227"/>
        <v>#N/A</v>
      </c>
      <c r="AD1180" s="11" t="e">
        <f>VLOOKUP($B1180, FanGraphs_Standings[[Abbreviation]:[2024 Projected Full Season RDif]], 5, FALSE)</f>
        <v>#N/A</v>
      </c>
      <c r="AE1180" s="11" t="e">
        <f>VLOOKUP($B1180, FanGraphs_Standings[[Abbreviation]:[2024 Projected Full Season W%]], 18, FALSE)</f>
        <v>#N/A</v>
      </c>
      <c r="AF1180" s="11" t="e">
        <f t="shared" si="219"/>
        <v>#N/A</v>
      </c>
      <c r="AG1180" s="11" t="e">
        <f>VLOOKUP($B1180, 'Home Field Adv'!$A$2:$I$31, 9, FALSE)</f>
        <v>#N/A</v>
      </c>
      <c r="AH1180" s="11" t="e">
        <f>VLOOKUP($C1180, FanGraphs_Standings[[Abbreviation]:[2024 Year to Date G]], 2, FALSE)</f>
        <v>#N/A</v>
      </c>
      <c r="AI1180" s="11" t="e">
        <f>_xlfn.IFNA(VLOOKUP($E1180, 'SP Per G'!$A$2:$D$1385, 3, FALSE), AO1180)</f>
        <v>#N/A</v>
      </c>
      <c r="AJ1180" s="11" t="e">
        <f>IF(AND(ISNA(VLOOKUP($E1180, 'SP Per G'!$A$2:$D$1385, 4, FALSE)), ISTEXT($E1180)), AI1180,IF(ISNA(VLOOKUP($E1180, 'SP Per G'!$A$2:$D$1385, 4, FALSE)), AO1180, VLOOKUP($E1180, 'SP Per G'!$A$2:$D$1385, 4, FALSE)))</f>
        <v>#N/A</v>
      </c>
      <c r="AK1180" s="11" t="e">
        <f t="shared" si="220"/>
        <v>#N/A</v>
      </c>
      <c r="AL1180" s="11" t="e">
        <f>_xlfn.IFNA(VLOOKUP($E1180, Individual_Pitching___Dashboard[], 18, FALSE), VLOOKUP($C1180,Team_Pitching___Advanced[[Team]:[SIERA]],16,FALSE))</f>
        <v>#N/A</v>
      </c>
      <c r="AM1180" s="11" t="e">
        <f>_xlfn.IFNA(VLOOKUP($E1180, Individual_Pitching___Dashboard[], 20, FALSE), VLOOKUP($C1180,Team_Pitching___Advanced[[Team]:[xFIP]],19,FALSE))</f>
        <v>#N/A</v>
      </c>
      <c r="AN1180" s="11" t="e">
        <f>_xlfn.IFNA(VLOOKUP($E1180,Individual_Pitching___Advanced[],21,FALSE),VLOOKUP($C1180,Team_Pitching___Advanced[[Team]:[SIERA]],20,FALSE))</f>
        <v>#N/A</v>
      </c>
      <c r="AO1180" s="11" t="e">
        <f>VLOOKUP($C1180, 'Team Per G'!$A$2:$G$31, 7, FALSE)</f>
        <v>#N/A</v>
      </c>
      <c r="AP1180" s="11" t="e">
        <f>VLOOKUP($C1180, 'FanGraphs - Team WAR Projected'!$B$2:$E$31, 3, FALSE)/162</f>
        <v>#N/A</v>
      </c>
      <c r="AQ1180" s="11" t="e">
        <f t="shared" si="221"/>
        <v>#N/A</v>
      </c>
      <c r="AR1180" s="11" t="e">
        <f>VLOOKUP($C1180, Team_Pitching___Advanced[[Team]:[xFIP]], 19,FALSE)</f>
        <v>#N/A</v>
      </c>
      <c r="AS1180" s="11" t="e">
        <f>VLOOKUP($C1180, Team_Pitching___Advanced[], 20, FALSE)</f>
        <v>#N/A</v>
      </c>
      <c r="AT1180" s="11" t="e">
        <f>VLOOKUP($C1180, Team_Batting___Dashboard[[Team]:[wOBA]], 16, FALSE)</f>
        <v>#N/A</v>
      </c>
      <c r="AU1180" s="11" t="e">
        <f>VLOOKUP($C1180, Team_Batting___Advanced[[Team]:[OPS]], 9, FALSE)</f>
        <v>#N/A</v>
      </c>
      <c r="AV1180" s="11" t="e">
        <f>VLOOKUP($C1180, Team_Batting___Advanced[], 19, FALSE)</f>
        <v>#N/A</v>
      </c>
      <c r="AW1180" s="11" t="e">
        <f>VLOOKUP($C1180, 'Team Per G'!$A$2:$G$31, 3, FALSE)</f>
        <v>#N/A</v>
      </c>
      <c r="AX1180" s="11" t="e">
        <f>VLOOKUP($C1180, 'Team Per G'!$A$2:$G$31, 5, FALSE)</f>
        <v>#N/A</v>
      </c>
      <c r="AY1180" s="11" t="e">
        <f>VLOOKUP($C1180, 'Team Per G'!$A$2:$G$31, 4, FALSE)</f>
        <v>#N/A</v>
      </c>
      <c r="AZ1180" s="11" t="e">
        <f>VLOOKUP($C1180, Team_Batting___Dashboard[], 22, FALSE)/$AH1180</f>
        <v>#N/A</v>
      </c>
      <c r="BA1180" s="11" t="e">
        <f>VLOOKUP($C1180, 'FanGraphs - Team WAR Projected'!$B$2:$E$31, 4, FALSE)/162</f>
        <v>#N/A</v>
      </c>
      <c r="BB1180" s="11" t="e">
        <f t="shared" si="222"/>
        <v>#N/A</v>
      </c>
      <c r="BC1180" s="11" t="e">
        <f>VLOOKUP($C1180, FanGraphs_Standings[[Abbreviation]:[2024 Year to Date RS/G]], 6, FALSE)/$AH1180</f>
        <v>#N/A</v>
      </c>
      <c r="BD1180" s="11" t="e">
        <f>VLOOKUP($C1180, FanGraphs_Standings[[Abbreviation]:[2024 Projected Full Season RDif]], 19, FALSE)/162</f>
        <v>#N/A</v>
      </c>
      <c r="BE1180" s="11" t="e">
        <f t="shared" si="223"/>
        <v>#N/A</v>
      </c>
      <c r="BF1180" s="11" t="e">
        <f>VLOOKUP($C1180, FanGraphs_Standings[[Abbreviation]:[2024 Projected Full Season RDif]], 5, FALSE)</f>
        <v>#N/A</v>
      </c>
      <c r="BG1180" s="11" t="e">
        <f>VLOOKUP($C1180, FanGraphs_Standings[[Abbreviation]:[2024 Projected Full Season W%]], 18, FALSE)</f>
        <v>#N/A</v>
      </c>
      <c r="BH1180" s="11" t="e">
        <f t="shared" si="224"/>
        <v>#N/A</v>
      </c>
      <c r="BI1180" s="11" t="e">
        <f>VLOOKUP($C1180, 'Home Field Adv'!$A$2:$K$31, 11, FALSE)</f>
        <v>#N/A</v>
      </c>
      <c r="BL1180" s="12" t="str">
        <f t="shared" si="225"/>
        <v/>
      </c>
      <c r="BM1180" s="12" t="str">
        <f t="shared" ref="BM1180:BM1243" si="228">IF( ISBLANK(BJ1180), "",IF(BJ1180&gt;BK1180, B1180, C1180))</f>
        <v/>
      </c>
      <c r="BN1180" s="12" t="str">
        <f t="shared" si="226"/>
        <v/>
      </c>
    </row>
    <row r="1181" spans="6:66" x14ac:dyDescent="0.45">
      <c r="F1181" s="11" t="e">
        <f>VLOOKUP($B1181, FanGraphs_Standings[[Abbreviation]:[2024 Year to Date G]], 2, FALSE)</f>
        <v>#N/A</v>
      </c>
      <c r="G1181" s="11" t="e">
        <f>_xlfn.IFNA(VLOOKUP($D1181, 'SP Per G'!$A$2:$D$1385, 3, FALSE),M1181)</f>
        <v>#N/A</v>
      </c>
      <c r="H1181" s="11" t="e">
        <f>IF(AND(ISNA(VLOOKUP($D1181, 'SP Per G'!$A$2:$D$1385, 4, FALSE)), ISTEXT($D1181)), G1181,IF(ISNA(VLOOKUP($D1181, 'SP Per G'!$A$2:$D$1385, 4, FALSE)), M1181, VLOOKUP($D1181, 'SP Per G'!$A$2:$D$1385, 4, FALSE)))</f>
        <v>#N/A</v>
      </c>
      <c r="I1181" s="11" t="e">
        <f t="shared" si="216"/>
        <v>#N/A</v>
      </c>
      <c r="J1181" s="11" t="e">
        <f>_xlfn.IFNA(VLOOKUP($D1181,Individual_Pitching___Dashboard[],18,FALSE),VLOOKUP(B1181,Team_Pitching___Dashboard[[Team]:[ERA]],17,FALSE))</f>
        <v>#N/A</v>
      </c>
      <c r="K1181" s="11" t="e">
        <f>_xlfn.IFNA(VLOOKUP($D1181, Individual_Pitching___Dashboard[], 20, FALSE), VLOOKUP(B1181,Team_Pitching___Dashboard[[Team]:[xFIP]],20,FALSE))</f>
        <v>#N/A</v>
      </c>
      <c r="L1181" s="11" t="e">
        <f>_xlfn.IFNA(VLOOKUP($D1181, Individual_Pitching___Advanced[], 21,FALSE), VLOOKUP(B1181, Team_Pitching___Advanced[], 20, FALSE))</f>
        <v>#N/A</v>
      </c>
      <c r="M1181" s="11" t="e">
        <f>VLOOKUP($B1181, 'Team Per G'!$A$2:$G$31, 7, FALSE)</f>
        <v>#N/A</v>
      </c>
      <c r="N1181" s="11" t="e">
        <f>VLOOKUP($B1181, 'FanGraphs - Team WAR Projected'!$B$2:$E$31, 3, FALSE)/162</f>
        <v>#N/A</v>
      </c>
      <c r="O1181" s="11" t="e">
        <f t="shared" si="217"/>
        <v>#N/A</v>
      </c>
      <c r="P1181" s="11" t="e">
        <f>VLOOKUP($B1181, Team_Pitching___Advanced[[Team]:[xFIP]], 19,FALSE)</f>
        <v>#N/A</v>
      </c>
      <c r="Q1181" s="11" t="e">
        <f>VLOOKUP($B1181, Team_Pitching___Advanced[], 20, FALSE)</f>
        <v>#N/A</v>
      </c>
      <c r="R1181" s="11" t="e">
        <f>VLOOKUP($B1181, Team_Batting___Dashboard[[Team]:[wOBA]], 16, FALSE)</f>
        <v>#N/A</v>
      </c>
      <c r="S1181" s="11" t="e">
        <f>VLOOKUP($B1181, Team_Batting___Advanced[[Team]:[OPS]], 9, FALSE)</f>
        <v>#N/A</v>
      </c>
      <c r="T1181" s="11" t="e">
        <f>VLOOKUP($B1181, Team_Batting___Advanced[], 19, FALSE)</f>
        <v>#N/A</v>
      </c>
      <c r="U1181" s="11" t="e">
        <f>VLOOKUP($B1181, 'Team Per G'!$A$2:$G$31, 3, FALSE)</f>
        <v>#N/A</v>
      </c>
      <c r="V1181" s="11" t="e">
        <f>VLOOKUP($B1181, 'Team Per G'!$A$2:$G$31, 5, FALSE)</f>
        <v>#N/A</v>
      </c>
      <c r="W1181" s="11" t="e">
        <f>VLOOKUP($B1181, 'Team Per G'!$A$2:$G$31, 4, FALSE)</f>
        <v>#N/A</v>
      </c>
      <c r="X1181" s="11" t="e">
        <f>VLOOKUP($B1181, Team_Batting___Dashboard[], 22, FALSE)/$F1181</f>
        <v>#N/A</v>
      </c>
      <c r="Y1181" s="11" t="e">
        <f>VLOOKUP($B1181, 'FanGraphs - Team WAR Projected'!$B$2:$E$31, 4, FALSE)/162</f>
        <v>#N/A</v>
      </c>
      <c r="Z1181" s="11" t="e">
        <f t="shared" si="218"/>
        <v>#N/A</v>
      </c>
      <c r="AA1181" s="11" t="e">
        <f>VLOOKUP($B1181, FanGraphs_Standings[[Abbreviation]:[2024 Year to Date RS/G]], 6, FALSE)/$F1181</f>
        <v>#N/A</v>
      </c>
      <c r="AB1181" s="11" t="e">
        <f>VLOOKUP($B1181, FanGraphs_Standings[[Abbreviation]:[2024 Projected Full Season RDif]], 19, FALSE)/162</f>
        <v>#N/A</v>
      </c>
      <c r="AC1181" s="11" t="e">
        <f t="shared" si="227"/>
        <v>#N/A</v>
      </c>
      <c r="AD1181" s="11" t="e">
        <f>VLOOKUP($B1181, FanGraphs_Standings[[Abbreviation]:[2024 Projected Full Season RDif]], 5, FALSE)</f>
        <v>#N/A</v>
      </c>
      <c r="AE1181" s="11" t="e">
        <f>VLOOKUP($B1181, FanGraphs_Standings[[Abbreviation]:[2024 Projected Full Season W%]], 18, FALSE)</f>
        <v>#N/A</v>
      </c>
      <c r="AF1181" s="11" t="e">
        <f t="shared" si="219"/>
        <v>#N/A</v>
      </c>
      <c r="AG1181" s="11" t="e">
        <f>VLOOKUP($B1181, 'Home Field Adv'!$A$2:$I$31, 9, FALSE)</f>
        <v>#N/A</v>
      </c>
      <c r="AH1181" s="11" t="e">
        <f>VLOOKUP($C1181, FanGraphs_Standings[[Abbreviation]:[2024 Year to Date G]], 2, FALSE)</f>
        <v>#N/A</v>
      </c>
      <c r="AI1181" s="11" t="e">
        <f>_xlfn.IFNA(VLOOKUP($E1181, 'SP Per G'!$A$2:$D$1385, 3, FALSE), AO1181)</f>
        <v>#N/A</v>
      </c>
      <c r="AJ1181" s="11" t="e">
        <f>IF(AND(ISNA(VLOOKUP($E1181, 'SP Per G'!$A$2:$D$1385, 4, FALSE)), ISTEXT($E1181)), AI1181,IF(ISNA(VLOOKUP($E1181, 'SP Per G'!$A$2:$D$1385, 4, FALSE)), AO1181, VLOOKUP($E1181, 'SP Per G'!$A$2:$D$1385, 4, FALSE)))</f>
        <v>#N/A</v>
      </c>
      <c r="AK1181" s="11" t="e">
        <f t="shared" si="220"/>
        <v>#N/A</v>
      </c>
      <c r="AL1181" s="11" t="e">
        <f>_xlfn.IFNA(VLOOKUP($E1181, Individual_Pitching___Dashboard[], 18, FALSE), VLOOKUP($C1181,Team_Pitching___Advanced[[Team]:[SIERA]],16,FALSE))</f>
        <v>#N/A</v>
      </c>
      <c r="AM1181" s="11" t="e">
        <f>_xlfn.IFNA(VLOOKUP($E1181, Individual_Pitching___Dashboard[], 20, FALSE), VLOOKUP($C1181,Team_Pitching___Advanced[[Team]:[xFIP]],19,FALSE))</f>
        <v>#N/A</v>
      </c>
      <c r="AN1181" s="11" t="e">
        <f>_xlfn.IFNA(VLOOKUP($E1181,Individual_Pitching___Advanced[],21,FALSE),VLOOKUP($C1181,Team_Pitching___Advanced[[Team]:[SIERA]],20,FALSE))</f>
        <v>#N/A</v>
      </c>
      <c r="AO1181" s="11" t="e">
        <f>VLOOKUP($C1181, 'Team Per G'!$A$2:$G$31, 7, FALSE)</f>
        <v>#N/A</v>
      </c>
      <c r="AP1181" s="11" t="e">
        <f>VLOOKUP($C1181, 'FanGraphs - Team WAR Projected'!$B$2:$E$31, 3, FALSE)/162</f>
        <v>#N/A</v>
      </c>
      <c r="AQ1181" s="11" t="e">
        <f t="shared" si="221"/>
        <v>#N/A</v>
      </c>
      <c r="AR1181" s="11" t="e">
        <f>VLOOKUP($C1181, Team_Pitching___Advanced[[Team]:[xFIP]], 19,FALSE)</f>
        <v>#N/A</v>
      </c>
      <c r="AS1181" s="11" t="e">
        <f>VLOOKUP($C1181, Team_Pitching___Advanced[], 20, FALSE)</f>
        <v>#N/A</v>
      </c>
      <c r="AT1181" s="11" t="e">
        <f>VLOOKUP($C1181, Team_Batting___Dashboard[[Team]:[wOBA]], 16, FALSE)</f>
        <v>#N/A</v>
      </c>
      <c r="AU1181" s="11" t="e">
        <f>VLOOKUP($C1181, Team_Batting___Advanced[[Team]:[OPS]], 9, FALSE)</f>
        <v>#N/A</v>
      </c>
      <c r="AV1181" s="11" t="e">
        <f>VLOOKUP($C1181, Team_Batting___Advanced[], 19, FALSE)</f>
        <v>#N/A</v>
      </c>
      <c r="AW1181" s="11" t="e">
        <f>VLOOKUP($C1181, 'Team Per G'!$A$2:$G$31, 3, FALSE)</f>
        <v>#N/A</v>
      </c>
      <c r="AX1181" s="11" t="e">
        <f>VLOOKUP($C1181, 'Team Per G'!$A$2:$G$31, 5, FALSE)</f>
        <v>#N/A</v>
      </c>
      <c r="AY1181" s="11" t="e">
        <f>VLOOKUP($C1181, 'Team Per G'!$A$2:$G$31, 4, FALSE)</f>
        <v>#N/A</v>
      </c>
      <c r="AZ1181" s="11" t="e">
        <f>VLOOKUP($C1181, Team_Batting___Dashboard[], 22, FALSE)/$AH1181</f>
        <v>#N/A</v>
      </c>
      <c r="BA1181" s="11" t="e">
        <f>VLOOKUP($C1181, 'FanGraphs - Team WAR Projected'!$B$2:$E$31, 4, FALSE)/162</f>
        <v>#N/A</v>
      </c>
      <c r="BB1181" s="11" t="e">
        <f t="shared" si="222"/>
        <v>#N/A</v>
      </c>
      <c r="BC1181" s="11" t="e">
        <f>VLOOKUP($C1181, FanGraphs_Standings[[Abbreviation]:[2024 Year to Date RS/G]], 6, FALSE)/$AH1181</f>
        <v>#N/A</v>
      </c>
      <c r="BD1181" s="11" t="e">
        <f>VLOOKUP($C1181, FanGraphs_Standings[[Abbreviation]:[2024 Projected Full Season RDif]], 19, FALSE)/162</f>
        <v>#N/A</v>
      </c>
      <c r="BE1181" s="11" t="e">
        <f t="shared" si="223"/>
        <v>#N/A</v>
      </c>
      <c r="BF1181" s="11" t="e">
        <f>VLOOKUP($C1181, FanGraphs_Standings[[Abbreviation]:[2024 Projected Full Season RDif]], 5, FALSE)</f>
        <v>#N/A</v>
      </c>
      <c r="BG1181" s="11" t="e">
        <f>VLOOKUP($C1181, FanGraphs_Standings[[Abbreviation]:[2024 Projected Full Season W%]], 18, FALSE)</f>
        <v>#N/A</v>
      </c>
      <c r="BH1181" s="11" t="e">
        <f t="shared" si="224"/>
        <v>#N/A</v>
      </c>
      <c r="BI1181" s="11" t="e">
        <f>VLOOKUP($C1181, 'Home Field Adv'!$A$2:$K$31, 11, FALSE)</f>
        <v>#N/A</v>
      </c>
      <c r="BL1181" s="12" t="str">
        <f t="shared" si="225"/>
        <v/>
      </c>
      <c r="BM1181" s="12" t="str">
        <f t="shared" si="228"/>
        <v/>
      </c>
      <c r="BN1181" s="12" t="str">
        <f t="shared" si="226"/>
        <v/>
      </c>
    </row>
    <row r="1182" spans="6:66" x14ac:dyDescent="0.45">
      <c r="F1182" s="11" t="e">
        <f>VLOOKUP($B1182, FanGraphs_Standings[[Abbreviation]:[2024 Year to Date G]], 2, FALSE)</f>
        <v>#N/A</v>
      </c>
      <c r="G1182" s="11" t="e">
        <f>_xlfn.IFNA(VLOOKUP($D1182, 'SP Per G'!$A$2:$D$1385, 3, FALSE),M1182)</f>
        <v>#N/A</v>
      </c>
      <c r="H1182" s="11" t="e">
        <f>IF(AND(ISNA(VLOOKUP($D1182, 'SP Per G'!$A$2:$D$1385, 4, FALSE)), ISTEXT($D1182)), G1182,IF(ISNA(VLOOKUP($D1182, 'SP Per G'!$A$2:$D$1385, 4, FALSE)), M1182, VLOOKUP($D1182, 'SP Per G'!$A$2:$D$1385, 4, FALSE)))</f>
        <v>#N/A</v>
      </c>
      <c r="I1182" s="11" t="e">
        <f t="shared" si="216"/>
        <v>#N/A</v>
      </c>
      <c r="J1182" s="11" t="e">
        <f>_xlfn.IFNA(VLOOKUP($D1182,Individual_Pitching___Dashboard[],18,FALSE),VLOOKUP(B1182,Team_Pitching___Dashboard[[Team]:[ERA]],17,FALSE))</f>
        <v>#N/A</v>
      </c>
      <c r="K1182" s="11" t="e">
        <f>_xlfn.IFNA(VLOOKUP($D1182, Individual_Pitching___Dashboard[], 20, FALSE), VLOOKUP(B1182,Team_Pitching___Dashboard[[Team]:[xFIP]],20,FALSE))</f>
        <v>#N/A</v>
      </c>
      <c r="L1182" s="11" t="e">
        <f>_xlfn.IFNA(VLOOKUP($D1182, Individual_Pitching___Advanced[], 21,FALSE), VLOOKUP(B1182, Team_Pitching___Advanced[], 20, FALSE))</f>
        <v>#N/A</v>
      </c>
      <c r="M1182" s="11" t="e">
        <f>VLOOKUP($B1182, 'Team Per G'!$A$2:$G$31, 7, FALSE)</f>
        <v>#N/A</v>
      </c>
      <c r="N1182" s="11" t="e">
        <f>VLOOKUP($B1182, 'FanGraphs - Team WAR Projected'!$B$2:$E$31, 3, FALSE)/162</f>
        <v>#N/A</v>
      </c>
      <c r="O1182" s="11" t="e">
        <f t="shared" si="217"/>
        <v>#N/A</v>
      </c>
      <c r="P1182" s="11" t="e">
        <f>VLOOKUP($B1182, Team_Pitching___Advanced[[Team]:[xFIP]], 19,FALSE)</f>
        <v>#N/A</v>
      </c>
      <c r="Q1182" s="11" t="e">
        <f>VLOOKUP($B1182, Team_Pitching___Advanced[], 20, FALSE)</f>
        <v>#N/A</v>
      </c>
      <c r="R1182" s="11" t="e">
        <f>VLOOKUP($B1182, Team_Batting___Dashboard[[Team]:[wOBA]], 16, FALSE)</f>
        <v>#N/A</v>
      </c>
      <c r="S1182" s="11" t="e">
        <f>VLOOKUP($B1182, Team_Batting___Advanced[[Team]:[OPS]], 9, FALSE)</f>
        <v>#N/A</v>
      </c>
      <c r="T1182" s="11" t="e">
        <f>VLOOKUP($B1182, Team_Batting___Advanced[], 19, FALSE)</f>
        <v>#N/A</v>
      </c>
      <c r="U1182" s="11" t="e">
        <f>VLOOKUP($B1182, 'Team Per G'!$A$2:$G$31, 3, FALSE)</f>
        <v>#N/A</v>
      </c>
      <c r="V1182" s="11" t="e">
        <f>VLOOKUP($B1182, 'Team Per G'!$A$2:$G$31, 5, FALSE)</f>
        <v>#N/A</v>
      </c>
      <c r="W1182" s="11" t="e">
        <f>VLOOKUP($B1182, 'Team Per G'!$A$2:$G$31, 4, FALSE)</f>
        <v>#N/A</v>
      </c>
      <c r="X1182" s="11" t="e">
        <f>VLOOKUP($B1182, Team_Batting___Dashboard[], 22, FALSE)/$F1182</f>
        <v>#N/A</v>
      </c>
      <c r="Y1182" s="11" t="e">
        <f>VLOOKUP($B1182, 'FanGraphs - Team WAR Projected'!$B$2:$E$31, 4, FALSE)/162</f>
        <v>#N/A</v>
      </c>
      <c r="Z1182" s="11" t="e">
        <f t="shared" si="218"/>
        <v>#N/A</v>
      </c>
      <c r="AA1182" s="11" t="e">
        <f>VLOOKUP($B1182, FanGraphs_Standings[[Abbreviation]:[2024 Year to Date RS/G]], 6, FALSE)/$F1182</f>
        <v>#N/A</v>
      </c>
      <c r="AB1182" s="11" t="e">
        <f>VLOOKUP($B1182, FanGraphs_Standings[[Abbreviation]:[2024 Projected Full Season RDif]], 19, FALSE)/162</f>
        <v>#N/A</v>
      </c>
      <c r="AC1182" s="11" t="e">
        <f t="shared" si="227"/>
        <v>#N/A</v>
      </c>
      <c r="AD1182" s="11" t="e">
        <f>VLOOKUP($B1182, FanGraphs_Standings[[Abbreviation]:[2024 Projected Full Season RDif]], 5, FALSE)</f>
        <v>#N/A</v>
      </c>
      <c r="AE1182" s="11" t="e">
        <f>VLOOKUP($B1182, FanGraphs_Standings[[Abbreviation]:[2024 Projected Full Season W%]], 18, FALSE)</f>
        <v>#N/A</v>
      </c>
      <c r="AF1182" s="11" t="e">
        <f t="shared" si="219"/>
        <v>#N/A</v>
      </c>
      <c r="AG1182" s="11" t="e">
        <f>VLOOKUP($B1182, 'Home Field Adv'!$A$2:$I$31, 9, FALSE)</f>
        <v>#N/A</v>
      </c>
      <c r="AH1182" s="11" t="e">
        <f>VLOOKUP($C1182, FanGraphs_Standings[[Abbreviation]:[2024 Year to Date G]], 2, FALSE)</f>
        <v>#N/A</v>
      </c>
      <c r="AI1182" s="11" t="e">
        <f>_xlfn.IFNA(VLOOKUP($E1182, 'SP Per G'!$A$2:$D$1385, 3, FALSE), AO1182)</f>
        <v>#N/A</v>
      </c>
      <c r="AJ1182" s="11" t="e">
        <f>IF(AND(ISNA(VLOOKUP($E1182, 'SP Per G'!$A$2:$D$1385, 4, FALSE)), ISTEXT($E1182)), AI1182,IF(ISNA(VLOOKUP($E1182, 'SP Per G'!$A$2:$D$1385, 4, FALSE)), AO1182, VLOOKUP($E1182, 'SP Per G'!$A$2:$D$1385, 4, FALSE)))</f>
        <v>#N/A</v>
      </c>
      <c r="AK1182" s="11" t="e">
        <f t="shared" si="220"/>
        <v>#N/A</v>
      </c>
      <c r="AL1182" s="11" t="e">
        <f>_xlfn.IFNA(VLOOKUP($E1182, Individual_Pitching___Dashboard[], 18, FALSE), VLOOKUP($C1182,Team_Pitching___Advanced[[Team]:[SIERA]],16,FALSE))</f>
        <v>#N/A</v>
      </c>
      <c r="AM1182" s="11" t="e">
        <f>_xlfn.IFNA(VLOOKUP($E1182, Individual_Pitching___Dashboard[], 20, FALSE), VLOOKUP($C1182,Team_Pitching___Advanced[[Team]:[xFIP]],19,FALSE))</f>
        <v>#N/A</v>
      </c>
      <c r="AN1182" s="11" t="e">
        <f>_xlfn.IFNA(VLOOKUP($E1182,Individual_Pitching___Advanced[],21,FALSE),VLOOKUP($C1182,Team_Pitching___Advanced[[Team]:[SIERA]],20,FALSE))</f>
        <v>#N/A</v>
      </c>
      <c r="AO1182" s="11" t="e">
        <f>VLOOKUP($C1182, 'Team Per G'!$A$2:$G$31, 7, FALSE)</f>
        <v>#N/A</v>
      </c>
      <c r="AP1182" s="11" t="e">
        <f>VLOOKUP($C1182, 'FanGraphs - Team WAR Projected'!$B$2:$E$31, 3, FALSE)/162</f>
        <v>#N/A</v>
      </c>
      <c r="AQ1182" s="11" t="e">
        <f t="shared" si="221"/>
        <v>#N/A</v>
      </c>
      <c r="AR1182" s="11" t="e">
        <f>VLOOKUP($C1182, Team_Pitching___Advanced[[Team]:[xFIP]], 19,FALSE)</f>
        <v>#N/A</v>
      </c>
      <c r="AS1182" s="11" t="e">
        <f>VLOOKUP($C1182, Team_Pitching___Advanced[], 20, FALSE)</f>
        <v>#N/A</v>
      </c>
      <c r="AT1182" s="11" t="e">
        <f>VLOOKUP($C1182, Team_Batting___Dashboard[[Team]:[wOBA]], 16, FALSE)</f>
        <v>#N/A</v>
      </c>
      <c r="AU1182" s="11" t="e">
        <f>VLOOKUP($C1182, Team_Batting___Advanced[[Team]:[OPS]], 9, FALSE)</f>
        <v>#N/A</v>
      </c>
      <c r="AV1182" s="11" t="e">
        <f>VLOOKUP($C1182, Team_Batting___Advanced[], 19, FALSE)</f>
        <v>#N/A</v>
      </c>
      <c r="AW1182" s="11" t="e">
        <f>VLOOKUP($C1182, 'Team Per G'!$A$2:$G$31, 3, FALSE)</f>
        <v>#N/A</v>
      </c>
      <c r="AX1182" s="11" t="e">
        <f>VLOOKUP($C1182, 'Team Per G'!$A$2:$G$31, 5, FALSE)</f>
        <v>#N/A</v>
      </c>
      <c r="AY1182" s="11" t="e">
        <f>VLOOKUP($C1182, 'Team Per G'!$A$2:$G$31, 4, FALSE)</f>
        <v>#N/A</v>
      </c>
      <c r="AZ1182" s="11" t="e">
        <f>VLOOKUP($C1182, Team_Batting___Dashboard[], 22, FALSE)/$AH1182</f>
        <v>#N/A</v>
      </c>
      <c r="BA1182" s="11" t="e">
        <f>VLOOKUP($C1182, 'FanGraphs - Team WAR Projected'!$B$2:$E$31, 4, FALSE)/162</f>
        <v>#N/A</v>
      </c>
      <c r="BB1182" s="11" t="e">
        <f t="shared" si="222"/>
        <v>#N/A</v>
      </c>
      <c r="BC1182" s="11" t="e">
        <f>VLOOKUP($C1182, FanGraphs_Standings[[Abbreviation]:[2024 Year to Date RS/G]], 6, FALSE)/$AH1182</f>
        <v>#N/A</v>
      </c>
      <c r="BD1182" s="11" t="e">
        <f>VLOOKUP($C1182, FanGraphs_Standings[[Abbreviation]:[2024 Projected Full Season RDif]], 19, FALSE)/162</f>
        <v>#N/A</v>
      </c>
      <c r="BE1182" s="11" t="e">
        <f t="shared" si="223"/>
        <v>#N/A</v>
      </c>
      <c r="BF1182" s="11" t="e">
        <f>VLOOKUP($C1182, FanGraphs_Standings[[Abbreviation]:[2024 Projected Full Season RDif]], 5, FALSE)</f>
        <v>#N/A</v>
      </c>
      <c r="BG1182" s="11" t="e">
        <f>VLOOKUP($C1182, FanGraphs_Standings[[Abbreviation]:[2024 Projected Full Season W%]], 18, FALSE)</f>
        <v>#N/A</v>
      </c>
      <c r="BH1182" s="11" t="e">
        <f t="shared" si="224"/>
        <v>#N/A</v>
      </c>
      <c r="BI1182" s="11" t="e">
        <f>VLOOKUP($C1182, 'Home Field Adv'!$A$2:$K$31, 11, FALSE)</f>
        <v>#N/A</v>
      </c>
      <c r="BL1182" s="12" t="str">
        <f t="shared" si="225"/>
        <v/>
      </c>
      <c r="BM1182" s="12" t="str">
        <f t="shared" si="228"/>
        <v/>
      </c>
      <c r="BN1182" s="12" t="str">
        <f t="shared" si="226"/>
        <v/>
      </c>
    </row>
    <row r="1183" spans="6:66" x14ac:dyDescent="0.45">
      <c r="F1183" s="11" t="e">
        <f>VLOOKUP($B1183, FanGraphs_Standings[[Abbreviation]:[2024 Year to Date G]], 2, FALSE)</f>
        <v>#N/A</v>
      </c>
      <c r="G1183" s="11" t="e">
        <f>_xlfn.IFNA(VLOOKUP($D1183, 'SP Per G'!$A$2:$D$1385, 3, FALSE),M1183)</f>
        <v>#N/A</v>
      </c>
      <c r="H1183" s="11" t="e">
        <f>IF(AND(ISNA(VLOOKUP($D1183, 'SP Per G'!$A$2:$D$1385, 4, FALSE)), ISTEXT($D1183)), G1183,IF(ISNA(VLOOKUP($D1183, 'SP Per G'!$A$2:$D$1385, 4, FALSE)), M1183, VLOOKUP($D1183, 'SP Per G'!$A$2:$D$1385, 4, FALSE)))</f>
        <v>#N/A</v>
      </c>
      <c r="I1183" s="11" t="e">
        <f t="shared" si="216"/>
        <v>#N/A</v>
      </c>
      <c r="J1183" s="11" t="e">
        <f>_xlfn.IFNA(VLOOKUP($D1183,Individual_Pitching___Dashboard[],18,FALSE),VLOOKUP(B1183,Team_Pitching___Dashboard[[Team]:[ERA]],17,FALSE))</f>
        <v>#N/A</v>
      </c>
      <c r="K1183" s="11" t="e">
        <f>_xlfn.IFNA(VLOOKUP($D1183, Individual_Pitching___Dashboard[], 20, FALSE), VLOOKUP(B1183,Team_Pitching___Dashboard[[Team]:[xFIP]],20,FALSE))</f>
        <v>#N/A</v>
      </c>
      <c r="L1183" s="11" t="e">
        <f>_xlfn.IFNA(VLOOKUP($D1183, Individual_Pitching___Advanced[], 21,FALSE), VLOOKUP(B1183, Team_Pitching___Advanced[], 20, FALSE))</f>
        <v>#N/A</v>
      </c>
      <c r="M1183" s="11" t="e">
        <f>VLOOKUP($B1183, 'Team Per G'!$A$2:$G$31, 7, FALSE)</f>
        <v>#N/A</v>
      </c>
      <c r="N1183" s="11" t="e">
        <f>VLOOKUP($B1183, 'FanGraphs - Team WAR Projected'!$B$2:$E$31, 3, FALSE)/162</f>
        <v>#N/A</v>
      </c>
      <c r="O1183" s="11" t="e">
        <f t="shared" si="217"/>
        <v>#N/A</v>
      </c>
      <c r="P1183" s="11" t="e">
        <f>VLOOKUP($B1183, Team_Pitching___Advanced[[Team]:[xFIP]], 19,FALSE)</f>
        <v>#N/A</v>
      </c>
      <c r="Q1183" s="11" t="e">
        <f>VLOOKUP($B1183, Team_Pitching___Advanced[], 20, FALSE)</f>
        <v>#N/A</v>
      </c>
      <c r="R1183" s="11" t="e">
        <f>VLOOKUP($B1183, Team_Batting___Dashboard[[Team]:[wOBA]], 16, FALSE)</f>
        <v>#N/A</v>
      </c>
      <c r="S1183" s="11" t="e">
        <f>VLOOKUP($B1183, Team_Batting___Advanced[[Team]:[OPS]], 9, FALSE)</f>
        <v>#N/A</v>
      </c>
      <c r="T1183" s="11" t="e">
        <f>VLOOKUP($B1183, Team_Batting___Advanced[], 19, FALSE)</f>
        <v>#N/A</v>
      </c>
      <c r="U1183" s="11" t="e">
        <f>VLOOKUP($B1183, 'Team Per G'!$A$2:$G$31, 3, FALSE)</f>
        <v>#N/A</v>
      </c>
      <c r="V1183" s="11" t="e">
        <f>VLOOKUP($B1183, 'Team Per G'!$A$2:$G$31, 5, FALSE)</f>
        <v>#N/A</v>
      </c>
      <c r="W1183" s="11" t="e">
        <f>VLOOKUP($B1183, 'Team Per G'!$A$2:$G$31, 4, FALSE)</f>
        <v>#N/A</v>
      </c>
      <c r="X1183" s="11" t="e">
        <f>VLOOKUP($B1183, Team_Batting___Dashboard[], 22, FALSE)/$F1183</f>
        <v>#N/A</v>
      </c>
      <c r="Y1183" s="11" t="e">
        <f>VLOOKUP($B1183, 'FanGraphs - Team WAR Projected'!$B$2:$E$31, 4, FALSE)/162</f>
        <v>#N/A</v>
      </c>
      <c r="Z1183" s="11" t="e">
        <f t="shared" si="218"/>
        <v>#N/A</v>
      </c>
      <c r="AA1183" s="11" t="e">
        <f>VLOOKUP($B1183, FanGraphs_Standings[[Abbreviation]:[2024 Year to Date RS/G]], 6, FALSE)/$F1183</f>
        <v>#N/A</v>
      </c>
      <c r="AB1183" s="11" t="e">
        <f>VLOOKUP($B1183, FanGraphs_Standings[[Abbreviation]:[2024 Projected Full Season RDif]], 19, FALSE)/162</f>
        <v>#N/A</v>
      </c>
      <c r="AC1183" s="11" t="e">
        <f t="shared" si="227"/>
        <v>#N/A</v>
      </c>
      <c r="AD1183" s="11" t="e">
        <f>VLOOKUP($B1183, FanGraphs_Standings[[Abbreviation]:[2024 Projected Full Season RDif]], 5, FALSE)</f>
        <v>#N/A</v>
      </c>
      <c r="AE1183" s="11" t="e">
        <f>VLOOKUP($B1183, FanGraphs_Standings[[Abbreviation]:[2024 Projected Full Season W%]], 18, FALSE)</f>
        <v>#N/A</v>
      </c>
      <c r="AF1183" s="11" t="e">
        <f t="shared" si="219"/>
        <v>#N/A</v>
      </c>
      <c r="AG1183" s="11" t="e">
        <f>VLOOKUP($B1183, 'Home Field Adv'!$A$2:$I$31, 9, FALSE)</f>
        <v>#N/A</v>
      </c>
      <c r="AH1183" s="11" t="e">
        <f>VLOOKUP($C1183, FanGraphs_Standings[[Abbreviation]:[2024 Year to Date G]], 2, FALSE)</f>
        <v>#N/A</v>
      </c>
      <c r="AI1183" s="11" t="e">
        <f>_xlfn.IFNA(VLOOKUP($E1183, 'SP Per G'!$A$2:$D$1385, 3, FALSE), AO1183)</f>
        <v>#N/A</v>
      </c>
      <c r="AJ1183" s="11" t="e">
        <f>IF(AND(ISNA(VLOOKUP($E1183, 'SP Per G'!$A$2:$D$1385, 4, FALSE)), ISTEXT($E1183)), AI1183,IF(ISNA(VLOOKUP($E1183, 'SP Per G'!$A$2:$D$1385, 4, FALSE)), AO1183, VLOOKUP($E1183, 'SP Per G'!$A$2:$D$1385, 4, FALSE)))</f>
        <v>#N/A</v>
      </c>
      <c r="AK1183" s="11" t="e">
        <f t="shared" si="220"/>
        <v>#N/A</v>
      </c>
      <c r="AL1183" s="11" t="e">
        <f>_xlfn.IFNA(VLOOKUP($E1183, Individual_Pitching___Dashboard[], 18, FALSE), VLOOKUP($C1183,Team_Pitching___Advanced[[Team]:[SIERA]],16,FALSE))</f>
        <v>#N/A</v>
      </c>
      <c r="AM1183" s="11" t="e">
        <f>_xlfn.IFNA(VLOOKUP($E1183, Individual_Pitching___Dashboard[], 20, FALSE), VLOOKUP($C1183,Team_Pitching___Advanced[[Team]:[xFIP]],19,FALSE))</f>
        <v>#N/A</v>
      </c>
      <c r="AN1183" s="11" t="e">
        <f>_xlfn.IFNA(VLOOKUP($E1183,Individual_Pitching___Advanced[],21,FALSE),VLOOKUP($C1183,Team_Pitching___Advanced[[Team]:[SIERA]],20,FALSE))</f>
        <v>#N/A</v>
      </c>
      <c r="AO1183" s="11" t="e">
        <f>VLOOKUP($C1183, 'Team Per G'!$A$2:$G$31, 7, FALSE)</f>
        <v>#N/A</v>
      </c>
      <c r="AP1183" s="11" t="e">
        <f>VLOOKUP($C1183, 'FanGraphs - Team WAR Projected'!$B$2:$E$31, 3, FALSE)/162</f>
        <v>#N/A</v>
      </c>
      <c r="AQ1183" s="11" t="e">
        <f t="shared" si="221"/>
        <v>#N/A</v>
      </c>
      <c r="AR1183" s="11" t="e">
        <f>VLOOKUP($C1183, Team_Pitching___Advanced[[Team]:[xFIP]], 19,FALSE)</f>
        <v>#N/A</v>
      </c>
      <c r="AS1183" s="11" t="e">
        <f>VLOOKUP($C1183, Team_Pitching___Advanced[], 20, FALSE)</f>
        <v>#N/A</v>
      </c>
      <c r="AT1183" s="11" t="e">
        <f>VLOOKUP($C1183, Team_Batting___Dashboard[[Team]:[wOBA]], 16, FALSE)</f>
        <v>#N/A</v>
      </c>
      <c r="AU1183" s="11" t="e">
        <f>VLOOKUP($C1183, Team_Batting___Advanced[[Team]:[OPS]], 9, FALSE)</f>
        <v>#N/A</v>
      </c>
      <c r="AV1183" s="11" t="e">
        <f>VLOOKUP($C1183, Team_Batting___Advanced[], 19, FALSE)</f>
        <v>#N/A</v>
      </c>
      <c r="AW1183" s="11" t="e">
        <f>VLOOKUP($C1183, 'Team Per G'!$A$2:$G$31, 3, FALSE)</f>
        <v>#N/A</v>
      </c>
      <c r="AX1183" s="11" t="e">
        <f>VLOOKUP($C1183, 'Team Per G'!$A$2:$G$31, 5, FALSE)</f>
        <v>#N/A</v>
      </c>
      <c r="AY1183" s="11" t="e">
        <f>VLOOKUP($C1183, 'Team Per G'!$A$2:$G$31, 4, FALSE)</f>
        <v>#N/A</v>
      </c>
      <c r="AZ1183" s="11" t="e">
        <f>VLOOKUP($C1183, Team_Batting___Dashboard[], 22, FALSE)/$AH1183</f>
        <v>#N/A</v>
      </c>
      <c r="BA1183" s="11" t="e">
        <f>VLOOKUP($C1183, 'FanGraphs - Team WAR Projected'!$B$2:$E$31, 4, FALSE)/162</f>
        <v>#N/A</v>
      </c>
      <c r="BB1183" s="11" t="e">
        <f t="shared" si="222"/>
        <v>#N/A</v>
      </c>
      <c r="BC1183" s="11" t="e">
        <f>VLOOKUP($C1183, FanGraphs_Standings[[Abbreviation]:[2024 Year to Date RS/G]], 6, FALSE)/$AH1183</f>
        <v>#N/A</v>
      </c>
      <c r="BD1183" s="11" t="e">
        <f>VLOOKUP($C1183, FanGraphs_Standings[[Abbreviation]:[2024 Projected Full Season RDif]], 19, FALSE)/162</f>
        <v>#N/A</v>
      </c>
      <c r="BE1183" s="11" t="e">
        <f t="shared" si="223"/>
        <v>#N/A</v>
      </c>
      <c r="BF1183" s="11" t="e">
        <f>VLOOKUP($C1183, FanGraphs_Standings[[Abbreviation]:[2024 Projected Full Season RDif]], 5, FALSE)</f>
        <v>#N/A</v>
      </c>
      <c r="BG1183" s="11" t="e">
        <f>VLOOKUP($C1183, FanGraphs_Standings[[Abbreviation]:[2024 Projected Full Season W%]], 18, FALSE)</f>
        <v>#N/A</v>
      </c>
      <c r="BH1183" s="11" t="e">
        <f t="shared" si="224"/>
        <v>#N/A</v>
      </c>
      <c r="BI1183" s="11" t="e">
        <f>VLOOKUP($C1183, 'Home Field Adv'!$A$2:$K$31, 11, FALSE)</f>
        <v>#N/A</v>
      </c>
      <c r="BL1183" s="12" t="str">
        <f t="shared" si="225"/>
        <v/>
      </c>
      <c r="BM1183" s="12" t="str">
        <f t="shared" si="228"/>
        <v/>
      </c>
      <c r="BN1183" s="12" t="str">
        <f t="shared" si="226"/>
        <v/>
      </c>
    </row>
    <row r="1184" spans="6:66" x14ac:dyDescent="0.45">
      <c r="F1184" s="11" t="e">
        <f>VLOOKUP($B1184, FanGraphs_Standings[[Abbreviation]:[2024 Year to Date G]], 2, FALSE)</f>
        <v>#N/A</v>
      </c>
      <c r="G1184" s="11" t="e">
        <f>_xlfn.IFNA(VLOOKUP($D1184, 'SP Per G'!$A$2:$D$1385, 3, FALSE),M1184)</f>
        <v>#N/A</v>
      </c>
      <c r="H1184" s="11" t="e">
        <f>IF(AND(ISNA(VLOOKUP($D1184, 'SP Per G'!$A$2:$D$1385, 4, FALSE)), ISTEXT($D1184)), G1184,IF(ISNA(VLOOKUP($D1184, 'SP Per G'!$A$2:$D$1385, 4, FALSE)), M1184, VLOOKUP($D1184, 'SP Per G'!$A$2:$D$1385, 4, FALSE)))</f>
        <v>#N/A</v>
      </c>
      <c r="I1184" s="11" t="e">
        <f t="shared" si="216"/>
        <v>#N/A</v>
      </c>
      <c r="J1184" s="11" t="e">
        <f>_xlfn.IFNA(VLOOKUP($D1184,Individual_Pitching___Dashboard[],18,FALSE),VLOOKUP(B1184,Team_Pitching___Dashboard[[Team]:[ERA]],17,FALSE))</f>
        <v>#N/A</v>
      </c>
      <c r="K1184" s="11" t="e">
        <f>_xlfn.IFNA(VLOOKUP($D1184, Individual_Pitching___Dashboard[], 20, FALSE), VLOOKUP(B1184,Team_Pitching___Dashboard[[Team]:[xFIP]],20,FALSE))</f>
        <v>#N/A</v>
      </c>
      <c r="L1184" s="11" t="e">
        <f>_xlfn.IFNA(VLOOKUP($D1184, Individual_Pitching___Advanced[], 21,FALSE), VLOOKUP(B1184, Team_Pitching___Advanced[], 20, FALSE))</f>
        <v>#N/A</v>
      </c>
      <c r="M1184" s="11" t="e">
        <f>VLOOKUP($B1184, 'Team Per G'!$A$2:$G$31, 7, FALSE)</f>
        <v>#N/A</v>
      </c>
      <c r="N1184" s="11" t="e">
        <f>VLOOKUP($B1184, 'FanGraphs - Team WAR Projected'!$B$2:$E$31, 3, FALSE)/162</f>
        <v>#N/A</v>
      </c>
      <c r="O1184" s="11" t="e">
        <f t="shared" si="217"/>
        <v>#N/A</v>
      </c>
      <c r="P1184" s="11" t="e">
        <f>VLOOKUP($B1184, Team_Pitching___Advanced[[Team]:[xFIP]], 19,FALSE)</f>
        <v>#N/A</v>
      </c>
      <c r="Q1184" s="11" t="e">
        <f>VLOOKUP($B1184, Team_Pitching___Advanced[], 20, FALSE)</f>
        <v>#N/A</v>
      </c>
      <c r="R1184" s="11" t="e">
        <f>VLOOKUP($B1184, Team_Batting___Dashboard[[Team]:[wOBA]], 16, FALSE)</f>
        <v>#N/A</v>
      </c>
      <c r="S1184" s="11" t="e">
        <f>VLOOKUP($B1184, Team_Batting___Advanced[[Team]:[OPS]], 9, FALSE)</f>
        <v>#N/A</v>
      </c>
      <c r="T1184" s="11" t="e">
        <f>VLOOKUP($B1184, Team_Batting___Advanced[], 19, FALSE)</f>
        <v>#N/A</v>
      </c>
      <c r="U1184" s="11" t="e">
        <f>VLOOKUP($B1184, 'Team Per G'!$A$2:$G$31, 3, FALSE)</f>
        <v>#N/A</v>
      </c>
      <c r="V1184" s="11" t="e">
        <f>VLOOKUP($B1184, 'Team Per G'!$A$2:$G$31, 5, FALSE)</f>
        <v>#N/A</v>
      </c>
      <c r="W1184" s="11" t="e">
        <f>VLOOKUP($B1184, 'Team Per G'!$A$2:$G$31, 4, FALSE)</f>
        <v>#N/A</v>
      </c>
      <c r="X1184" s="11" t="e">
        <f>VLOOKUP($B1184, Team_Batting___Dashboard[], 22, FALSE)/$F1184</f>
        <v>#N/A</v>
      </c>
      <c r="Y1184" s="11" t="e">
        <f>VLOOKUP($B1184, 'FanGraphs - Team WAR Projected'!$B$2:$E$31, 4, FALSE)/162</f>
        <v>#N/A</v>
      </c>
      <c r="Z1184" s="11" t="e">
        <f t="shared" si="218"/>
        <v>#N/A</v>
      </c>
      <c r="AA1184" s="11" t="e">
        <f>VLOOKUP($B1184, FanGraphs_Standings[[Abbreviation]:[2024 Year to Date RS/G]], 6, FALSE)/$F1184</f>
        <v>#N/A</v>
      </c>
      <c r="AB1184" s="11" t="e">
        <f>VLOOKUP($B1184, FanGraphs_Standings[[Abbreviation]:[2024 Projected Full Season RDif]], 19, FALSE)/162</f>
        <v>#N/A</v>
      </c>
      <c r="AC1184" s="11" t="e">
        <f t="shared" si="227"/>
        <v>#N/A</v>
      </c>
      <c r="AD1184" s="11" t="e">
        <f>VLOOKUP($B1184, FanGraphs_Standings[[Abbreviation]:[2024 Projected Full Season RDif]], 5, FALSE)</f>
        <v>#N/A</v>
      </c>
      <c r="AE1184" s="11" t="e">
        <f>VLOOKUP($B1184, FanGraphs_Standings[[Abbreviation]:[2024 Projected Full Season W%]], 18, FALSE)</f>
        <v>#N/A</v>
      </c>
      <c r="AF1184" s="11" t="e">
        <f t="shared" si="219"/>
        <v>#N/A</v>
      </c>
      <c r="AG1184" s="11" t="e">
        <f>VLOOKUP($B1184, 'Home Field Adv'!$A$2:$I$31, 9, FALSE)</f>
        <v>#N/A</v>
      </c>
      <c r="AH1184" s="11" t="e">
        <f>VLOOKUP($C1184, FanGraphs_Standings[[Abbreviation]:[2024 Year to Date G]], 2, FALSE)</f>
        <v>#N/A</v>
      </c>
      <c r="AI1184" s="11" t="e">
        <f>_xlfn.IFNA(VLOOKUP($E1184, 'SP Per G'!$A$2:$D$1385, 3, FALSE), AO1184)</f>
        <v>#N/A</v>
      </c>
      <c r="AJ1184" s="11" t="e">
        <f>IF(AND(ISNA(VLOOKUP($E1184, 'SP Per G'!$A$2:$D$1385, 4, FALSE)), ISTEXT($E1184)), AI1184,IF(ISNA(VLOOKUP($E1184, 'SP Per G'!$A$2:$D$1385, 4, FALSE)), AO1184, VLOOKUP($E1184, 'SP Per G'!$A$2:$D$1385, 4, FALSE)))</f>
        <v>#N/A</v>
      </c>
      <c r="AK1184" s="11" t="e">
        <f t="shared" si="220"/>
        <v>#N/A</v>
      </c>
      <c r="AL1184" s="11" t="e">
        <f>_xlfn.IFNA(VLOOKUP($E1184, Individual_Pitching___Dashboard[], 18, FALSE), VLOOKUP($C1184,Team_Pitching___Advanced[[Team]:[SIERA]],16,FALSE))</f>
        <v>#N/A</v>
      </c>
      <c r="AM1184" s="11" t="e">
        <f>_xlfn.IFNA(VLOOKUP($E1184, Individual_Pitching___Dashboard[], 20, FALSE), VLOOKUP($C1184,Team_Pitching___Advanced[[Team]:[xFIP]],19,FALSE))</f>
        <v>#N/A</v>
      </c>
      <c r="AN1184" s="11" t="e">
        <f>_xlfn.IFNA(VLOOKUP($E1184,Individual_Pitching___Advanced[],21,FALSE),VLOOKUP($C1184,Team_Pitching___Advanced[[Team]:[SIERA]],20,FALSE))</f>
        <v>#N/A</v>
      </c>
      <c r="AO1184" s="11" t="e">
        <f>VLOOKUP($C1184, 'Team Per G'!$A$2:$G$31, 7, FALSE)</f>
        <v>#N/A</v>
      </c>
      <c r="AP1184" s="11" t="e">
        <f>VLOOKUP($C1184, 'FanGraphs - Team WAR Projected'!$B$2:$E$31, 3, FALSE)/162</f>
        <v>#N/A</v>
      </c>
      <c r="AQ1184" s="11" t="e">
        <f t="shared" si="221"/>
        <v>#N/A</v>
      </c>
      <c r="AR1184" s="11" t="e">
        <f>VLOOKUP($C1184, Team_Pitching___Advanced[[Team]:[xFIP]], 19,FALSE)</f>
        <v>#N/A</v>
      </c>
      <c r="AS1184" s="11" t="e">
        <f>VLOOKUP($C1184, Team_Pitching___Advanced[], 20, FALSE)</f>
        <v>#N/A</v>
      </c>
      <c r="AT1184" s="11" t="e">
        <f>VLOOKUP($C1184, Team_Batting___Dashboard[[Team]:[wOBA]], 16, FALSE)</f>
        <v>#N/A</v>
      </c>
      <c r="AU1184" s="11" t="e">
        <f>VLOOKUP($C1184, Team_Batting___Advanced[[Team]:[OPS]], 9, FALSE)</f>
        <v>#N/A</v>
      </c>
      <c r="AV1184" s="11" t="e">
        <f>VLOOKUP($C1184, Team_Batting___Advanced[], 19, FALSE)</f>
        <v>#N/A</v>
      </c>
      <c r="AW1184" s="11" t="e">
        <f>VLOOKUP($C1184, 'Team Per G'!$A$2:$G$31, 3, FALSE)</f>
        <v>#N/A</v>
      </c>
      <c r="AX1184" s="11" t="e">
        <f>VLOOKUP($C1184, 'Team Per G'!$A$2:$G$31, 5, FALSE)</f>
        <v>#N/A</v>
      </c>
      <c r="AY1184" s="11" t="e">
        <f>VLOOKUP($C1184, 'Team Per G'!$A$2:$G$31, 4, FALSE)</f>
        <v>#N/A</v>
      </c>
      <c r="AZ1184" s="11" t="e">
        <f>VLOOKUP($C1184, Team_Batting___Dashboard[], 22, FALSE)/$AH1184</f>
        <v>#N/A</v>
      </c>
      <c r="BA1184" s="11" t="e">
        <f>VLOOKUP($C1184, 'FanGraphs - Team WAR Projected'!$B$2:$E$31, 4, FALSE)/162</f>
        <v>#N/A</v>
      </c>
      <c r="BB1184" s="11" t="e">
        <f t="shared" si="222"/>
        <v>#N/A</v>
      </c>
      <c r="BC1184" s="11" t="e">
        <f>VLOOKUP($C1184, FanGraphs_Standings[[Abbreviation]:[2024 Year to Date RS/G]], 6, FALSE)/$AH1184</f>
        <v>#N/A</v>
      </c>
      <c r="BD1184" s="11" t="e">
        <f>VLOOKUP($C1184, FanGraphs_Standings[[Abbreviation]:[2024 Projected Full Season RDif]], 19, FALSE)/162</f>
        <v>#N/A</v>
      </c>
      <c r="BE1184" s="11" t="e">
        <f t="shared" si="223"/>
        <v>#N/A</v>
      </c>
      <c r="BF1184" s="11" t="e">
        <f>VLOOKUP($C1184, FanGraphs_Standings[[Abbreviation]:[2024 Projected Full Season RDif]], 5, FALSE)</f>
        <v>#N/A</v>
      </c>
      <c r="BG1184" s="11" t="e">
        <f>VLOOKUP($C1184, FanGraphs_Standings[[Abbreviation]:[2024 Projected Full Season W%]], 18, FALSE)</f>
        <v>#N/A</v>
      </c>
      <c r="BH1184" s="11" t="e">
        <f t="shared" si="224"/>
        <v>#N/A</v>
      </c>
      <c r="BI1184" s="11" t="e">
        <f>VLOOKUP($C1184, 'Home Field Adv'!$A$2:$K$31, 11, FALSE)</f>
        <v>#N/A</v>
      </c>
      <c r="BL1184" s="12" t="str">
        <f t="shared" si="225"/>
        <v/>
      </c>
      <c r="BM1184" s="12" t="str">
        <f t="shared" si="228"/>
        <v/>
      </c>
      <c r="BN1184" s="12" t="str">
        <f t="shared" si="226"/>
        <v/>
      </c>
    </row>
    <row r="1185" spans="6:66" x14ac:dyDescent="0.45">
      <c r="F1185" s="11" t="e">
        <f>VLOOKUP($B1185, FanGraphs_Standings[[Abbreviation]:[2024 Year to Date G]], 2, FALSE)</f>
        <v>#N/A</v>
      </c>
      <c r="G1185" s="11" t="e">
        <f>_xlfn.IFNA(VLOOKUP($D1185, 'SP Per G'!$A$2:$D$1385, 3, FALSE),M1185)</f>
        <v>#N/A</v>
      </c>
      <c r="H1185" s="11" t="e">
        <f>IF(AND(ISNA(VLOOKUP($D1185, 'SP Per G'!$A$2:$D$1385, 4, FALSE)), ISTEXT($D1185)), G1185,IF(ISNA(VLOOKUP($D1185, 'SP Per G'!$A$2:$D$1385, 4, FALSE)), M1185, VLOOKUP($D1185, 'SP Per G'!$A$2:$D$1385, 4, FALSE)))</f>
        <v>#N/A</v>
      </c>
      <c r="I1185" s="11" t="e">
        <f t="shared" si="216"/>
        <v>#N/A</v>
      </c>
      <c r="J1185" s="11" t="e">
        <f>_xlfn.IFNA(VLOOKUP($D1185,Individual_Pitching___Dashboard[],18,FALSE),VLOOKUP(B1185,Team_Pitching___Dashboard[[Team]:[ERA]],17,FALSE))</f>
        <v>#N/A</v>
      </c>
      <c r="K1185" s="11" t="e">
        <f>_xlfn.IFNA(VLOOKUP($D1185, Individual_Pitching___Dashboard[], 20, FALSE), VLOOKUP(B1185,Team_Pitching___Dashboard[[Team]:[xFIP]],20,FALSE))</f>
        <v>#N/A</v>
      </c>
      <c r="L1185" s="11" t="e">
        <f>_xlfn.IFNA(VLOOKUP($D1185, Individual_Pitching___Advanced[], 21,FALSE), VLOOKUP(B1185, Team_Pitching___Advanced[], 20, FALSE))</f>
        <v>#N/A</v>
      </c>
      <c r="M1185" s="11" t="e">
        <f>VLOOKUP($B1185, 'Team Per G'!$A$2:$G$31, 7, FALSE)</f>
        <v>#N/A</v>
      </c>
      <c r="N1185" s="11" t="e">
        <f>VLOOKUP($B1185, 'FanGraphs - Team WAR Projected'!$B$2:$E$31, 3, FALSE)/162</f>
        <v>#N/A</v>
      </c>
      <c r="O1185" s="11" t="e">
        <f t="shared" si="217"/>
        <v>#N/A</v>
      </c>
      <c r="P1185" s="11" t="e">
        <f>VLOOKUP($B1185, Team_Pitching___Advanced[[Team]:[xFIP]], 19,FALSE)</f>
        <v>#N/A</v>
      </c>
      <c r="Q1185" s="11" t="e">
        <f>VLOOKUP($B1185, Team_Pitching___Advanced[], 20, FALSE)</f>
        <v>#N/A</v>
      </c>
      <c r="R1185" s="11" t="e">
        <f>VLOOKUP($B1185, Team_Batting___Dashboard[[Team]:[wOBA]], 16, FALSE)</f>
        <v>#N/A</v>
      </c>
      <c r="S1185" s="11" t="e">
        <f>VLOOKUP($B1185, Team_Batting___Advanced[[Team]:[OPS]], 9, FALSE)</f>
        <v>#N/A</v>
      </c>
      <c r="T1185" s="11" t="e">
        <f>VLOOKUP($B1185, Team_Batting___Advanced[], 19, FALSE)</f>
        <v>#N/A</v>
      </c>
      <c r="U1185" s="11" t="e">
        <f>VLOOKUP($B1185, 'Team Per G'!$A$2:$G$31, 3, FALSE)</f>
        <v>#N/A</v>
      </c>
      <c r="V1185" s="11" t="e">
        <f>VLOOKUP($B1185, 'Team Per G'!$A$2:$G$31, 5, FALSE)</f>
        <v>#N/A</v>
      </c>
      <c r="W1185" s="11" t="e">
        <f>VLOOKUP($B1185, 'Team Per G'!$A$2:$G$31, 4, FALSE)</f>
        <v>#N/A</v>
      </c>
      <c r="X1185" s="11" t="e">
        <f>VLOOKUP($B1185, Team_Batting___Dashboard[], 22, FALSE)/$F1185</f>
        <v>#N/A</v>
      </c>
      <c r="Y1185" s="11" t="e">
        <f>VLOOKUP($B1185, 'FanGraphs - Team WAR Projected'!$B$2:$E$31, 4, FALSE)/162</f>
        <v>#N/A</v>
      </c>
      <c r="Z1185" s="11" t="e">
        <f t="shared" si="218"/>
        <v>#N/A</v>
      </c>
      <c r="AA1185" s="11" t="e">
        <f>VLOOKUP($B1185, FanGraphs_Standings[[Abbreviation]:[2024 Year to Date RS/G]], 6, FALSE)/$F1185</f>
        <v>#N/A</v>
      </c>
      <c r="AB1185" s="11" t="e">
        <f>VLOOKUP($B1185, FanGraphs_Standings[[Abbreviation]:[2024 Projected Full Season RDif]], 19, FALSE)/162</f>
        <v>#N/A</v>
      </c>
      <c r="AC1185" s="11" t="e">
        <f t="shared" si="227"/>
        <v>#N/A</v>
      </c>
      <c r="AD1185" s="11" t="e">
        <f>VLOOKUP($B1185, FanGraphs_Standings[[Abbreviation]:[2024 Projected Full Season RDif]], 5, FALSE)</f>
        <v>#N/A</v>
      </c>
      <c r="AE1185" s="11" t="e">
        <f>VLOOKUP($B1185, FanGraphs_Standings[[Abbreviation]:[2024 Projected Full Season W%]], 18, FALSE)</f>
        <v>#N/A</v>
      </c>
      <c r="AF1185" s="11" t="e">
        <f t="shared" si="219"/>
        <v>#N/A</v>
      </c>
      <c r="AG1185" s="11" t="e">
        <f>VLOOKUP($B1185, 'Home Field Adv'!$A$2:$I$31, 9, FALSE)</f>
        <v>#N/A</v>
      </c>
      <c r="AH1185" s="11" t="e">
        <f>VLOOKUP($C1185, FanGraphs_Standings[[Abbreviation]:[2024 Year to Date G]], 2, FALSE)</f>
        <v>#N/A</v>
      </c>
      <c r="AI1185" s="11" t="e">
        <f>_xlfn.IFNA(VLOOKUP($E1185, 'SP Per G'!$A$2:$D$1385, 3, FALSE), AO1185)</f>
        <v>#N/A</v>
      </c>
      <c r="AJ1185" s="11" t="e">
        <f>IF(AND(ISNA(VLOOKUP($E1185, 'SP Per G'!$A$2:$D$1385, 4, FALSE)), ISTEXT($E1185)), AI1185,IF(ISNA(VLOOKUP($E1185, 'SP Per G'!$A$2:$D$1385, 4, FALSE)), AO1185, VLOOKUP($E1185, 'SP Per G'!$A$2:$D$1385, 4, FALSE)))</f>
        <v>#N/A</v>
      </c>
      <c r="AK1185" s="11" t="e">
        <f t="shared" si="220"/>
        <v>#N/A</v>
      </c>
      <c r="AL1185" s="11" t="e">
        <f>_xlfn.IFNA(VLOOKUP($E1185, Individual_Pitching___Dashboard[], 18, FALSE), VLOOKUP($C1185,Team_Pitching___Advanced[[Team]:[SIERA]],16,FALSE))</f>
        <v>#N/A</v>
      </c>
      <c r="AM1185" s="11" t="e">
        <f>_xlfn.IFNA(VLOOKUP($E1185, Individual_Pitching___Dashboard[], 20, FALSE), VLOOKUP($C1185,Team_Pitching___Advanced[[Team]:[xFIP]],19,FALSE))</f>
        <v>#N/A</v>
      </c>
      <c r="AN1185" s="11" t="e">
        <f>_xlfn.IFNA(VLOOKUP($E1185,Individual_Pitching___Advanced[],21,FALSE),VLOOKUP($C1185,Team_Pitching___Advanced[[Team]:[SIERA]],20,FALSE))</f>
        <v>#N/A</v>
      </c>
      <c r="AO1185" s="11" t="e">
        <f>VLOOKUP($C1185, 'Team Per G'!$A$2:$G$31, 7, FALSE)</f>
        <v>#N/A</v>
      </c>
      <c r="AP1185" s="11" t="e">
        <f>VLOOKUP($C1185, 'FanGraphs - Team WAR Projected'!$B$2:$E$31, 3, FALSE)/162</f>
        <v>#N/A</v>
      </c>
      <c r="AQ1185" s="11" t="e">
        <f t="shared" si="221"/>
        <v>#N/A</v>
      </c>
      <c r="AR1185" s="11" t="e">
        <f>VLOOKUP($C1185, Team_Pitching___Advanced[[Team]:[xFIP]], 19,FALSE)</f>
        <v>#N/A</v>
      </c>
      <c r="AS1185" s="11" t="e">
        <f>VLOOKUP($C1185, Team_Pitching___Advanced[], 20, FALSE)</f>
        <v>#N/A</v>
      </c>
      <c r="AT1185" s="11" t="e">
        <f>VLOOKUP($C1185, Team_Batting___Dashboard[[Team]:[wOBA]], 16, FALSE)</f>
        <v>#N/A</v>
      </c>
      <c r="AU1185" s="11" t="e">
        <f>VLOOKUP($C1185, Team_Batting___Advanced[[Team]:[OPS]], 9, FALSE)</f>
        <v>#N/A</v>
      </c>
      <c r="AV1185" s="11" t="e">
        <f>VLOOKUP($C1185, Team_Batting___Advanced[], 19, FALSE)</f>
        <v>#N/A</v>
      </c>
      <c r="AW1185" s="11" t="e">
        <f>VLOOKUP($C1185, 'Team Per G'!$A$2:$G$31, 3, FALSE)</f>
        <v>#N/A</v>
      </c>
      <c r="AX1185" s="11" t="e">
        <f>VLOOKUP($C1185, 'Team Per G'!$A$2:$G$31, 5, FALSE)</f>
        <v>#N/A</v>
      </c>
      <c r="AY1185" s="11" t="e">
        <f>VLOOKUP($C1185, 'Team Per G'!$A$2:$G$31, 4, FALSE)</f>
        <v>#N/A</v>
      </c>
      <c r="AZ1185" s="11" t="e">
        <f>VLOOKUP($C1185, Team_Batting___Dashboard[], 22, FALSE)/$AH1185</f>
        <v>#N/A</v>
      </c>
      <c r="BA1185" s="11" t="e">
        <f>VLOOKUP($C1185, 'FanGraphs - Team WAR Projected'!$B$2:$E$31, 4, FALSE)/162</f>
        <v>#N/A</v>
      </c>
      <c r="BB1185" s="11" t="e">
        <f t="shared" si="222"/>
        <v>#N/A</v>
      </c>
      <c r="BC1185" s="11" t="e">
        <f>VLOOKUP($C1185, FanGraphs_Standings[[Abbreviation]:[2024 Year to Date RS/G]], 6, FALSE)/$AH1185</f>
        <v>#N/A</v>
      </c>
      <c r="BD1185" s="11" t="e">
        <f>VLOOKUP($C1185, FanGraphs_Standings[[Abbreviation]:[2024 Projected Full Season RDif]], 19, FALSE)/162</f>
        <v>#N/A</v>
      </c>
      <c r="BE1185" s="11" t="e">
        <f t="shared" si="223"/>
        <v>#N/A</v>
      </c>
      <c r="BF1185" s="11" t="e">
        <f>VLOOKUP($C1185, FanGraphs_Standings[[Abbreviation]:[2024 Projected Full Season RDif]], 5, FALSE)</f>
        <v>#N/A</v>
      </c>
      <c r="BG1185" s="11" t="e">
        <f>VLOOKUP($C1185, FanGraphs_Standings[[Abbreviation]:[2024 Projected Full Season W%]], 18, FALSE)</f>
        <v>#N/A</v>
      </c>
      <c r="BH1185" s="11" t="e">
        <f t="shared" si="224"/>
        <v>#N/A</v>
      </c>
      <c r="BI1185" s="11" t="e">
        <f>VLOOKUP($C1185, 'Home Field Adv'!$A$2:$K$31, 11, FALSE)</f>
        <v>#N/A</v>
      </c>
      <c r="BL1185" s="12" t="str">
        <f t="shared" si="225"/>
        <v/>
      </c>
      <c r="BM1185" s="12" t="str">
        <f t="shared" si="228"/>
        <v/>
      </c>
      <c r="BN1185" s="12" t="str">
        <f t="shared" si="226"/>
        <v/>
      </c>
    </row>
    <row r="1186" spans="6:66" x14ac:dyDescent="0.45">
      <c r="F1186" s="11" t="e">
        <f>VLOOKUP($B1186, FanGraphs_Standings[[Abbreviation]:[2024 Year to Date G]], 2, FALSE)</f>
        <v>#N/A</v>
      </c>
      <c r="G1186" s="11" t="e">
        <f>_xlfn.IFNA(VLOOKUP($D1186, 'SP Per G'!$A$2:$D$1385, 3, FALSE),M1186)</f>
        <v>#N/A</v>
      </c>
      <c r="H1186" s="11" t="e">
        <f>IF(AND(ISNA(VLOOKUP($D1186, 'SP Per G'!$A$2:$D$1385, 4, FALSE)), ISTEXT($D1186)), G1186,IF(ISNA(VLOOKUP($D1186, 'SP Per G'!$A$2:$D$1385, 4, FALSE)), M1186, VLOOKUP($D1186, 'SP Per G'!$A$2:$D$1385, 4, FALSE)))</f>
        <v>#N/A</v>
      </c>
      <c r="I1186" s="11" t="e">
        <f t="shared" si="216"/>
        <v>#N/A</v>
      </c>
      <c r="J1186" s="11" t="e">
        <f>_xlfn.IFNA(VLOOKUP($D1186,Individual_Pitching___Dashboard[],18,FALSE),VLOOKUP(B1186,Team_Pitching___Dashboard[[Team]:[ERA]],17,FALSE))</f>
        <v>#N/A</v>
      </c>
      <c r="K1186" s="11" t="e">
        <f>_xlfn.IFNA(VLOOKUP($D1186, Individual_Pitching___Dashboard[], 20, FALSE), VLOOKUP(B1186,Team_Pitching___Dashboard[[Team]:[xFIP]],20,FALSE))</f>
        <v>#N/A</v>
      </c>
      <c r="L1186" s="11" t="e">
        <f>_xlfn.IFNA(VLOOKUP($D1186, Individual_Pitching___Advanced[], 21,FALSE), VLOOKUP(B1186, Team_Pitching___Advanced[], 20, FALSE))</f>
        <v>#N/A</v>
      </c>
      <c r="M1186" s="11" t="e">
        <f>VLOOKUP($B1186, 'Team Per G'!$A$2:$G$31, 7, FALSE)</f>
        <v>#N/A</v>
      </c>
      <c r="N1186" s="11" t="e">
        <f>VLOOKUP($B1186, 'FanGraphs - Team WAR Projected'!$B$2:$E$31, 3, FALSE)/162</f>
        <v>#N/A</v>
      </c>
      <c r="O1186" s="11" t="e">
        <f t="shared" si="217"/>
        <v>#N/A</v>
      </c>
      <c r="P1186" s="11" t="e">
        <f>VLOOKUP($B1186, Team_Pitching___Advanced[[Team]:[xFIP]], 19,FALSE)</f>
        <v>#N/A</v>
      </c>
      <c r="Q1186" s="11" t="e">
        <f>VLOOKUP($B1186, Team_Pitching___Advanced[], 20, FALSE)</f>
        <v>#N/A</v>
      </c>
      <c r="R1186" s="11" t="e">
        <f>VLOOKUP($B1186, Team_Batting___Dashboard[[Team]:[wOBA]], 16, FALSE)</f>
        <v>#N/A</v>
      </c>
      <c r="S1186" s="11" t="e">
        <f>VLOOKUP($B1186, Team_Batting___Advanced[[Team]:[OPS]], 9, FALSE)</f>
        <v>#N/A</v>
      </c>
      <c r="T1186" s="11" t="e">
        <f>VLOOKUP($B1186, Team_Batting___Advanced[], 19, FALSE)</f>
        <v>#N/A</v>
      </c>
      <c r="U1186" s="11" t="e">
        <f>VLOOKUP($B1186, 'Team Per G'!$A$2:$G$31, 3, FALSE)</f>
        <v>#N/A</v>
      </c>
      <c r="V1186" s="11" t="e">
        <f>VLOOKUP($B1186, 'Team Per G'!$A$2:$G$31, 5, FALSE)</f>
        <v>#N/A</v>
      </c>
      <c r="W1186" s="11" t="e">
        <f>VLOOKUP($B1186, 'Team Per G'!$A$2:$G$31, 4, FALSE)</f>
        <v>#N/A</v>
      </c>
      <c r="X1186" s="11" t="e">
        <f>VLOOKUP($B1186, Team_Batting___Dashboard[], 22, FALSE)/$F1186</f>
        <v>#N/A</v>
      </c>
      <c r="Y1186" s="11" t="e">
        <f>VLOOKUP($B1186, 'FanGraphs - Team WAR Projected'!$B$2:$E$31, 4, FALSE)/162</f>
        <v>#N/A</v>
      </c>
      <c r="Z1186" s="11" t="e">
        <f t="shared" si="218"/>
        <v>#N/A</v>
      </c>
      <c r="AA1186" s="11" t="e">
        <f>VLOOKUP($B1186, FanGraphs_Standings[[Abbreviation]:[2024 Year to Date RS/G]], 6, FALSE)/$F1186</f>
        <v>#N/A</v>
      </c>
      <c r="AB1186" s="11" t="e">
        <f>VLOOKUP($B1186, FanGraphs_Standings[[Abbreviation]:[2024 Projected Full Season RDif]], 19, FALSE)/162</f>
        <v>#N/A</v>
      </c>
      <c r="AC1186" s="11" t="e">
        <f t="shared" si="227"/>
        <v>#N/A</v>
      </c>
      <c r="AD1186" s="11" t="e">
        <f>VLOOKUP($B1186, FanGraphs_Standings[[Abbreviation]:[2024 Projected Full Season RDif]], 5, FALSE)</f>
        <v>#N/A</v>
      </c>
      <c r="AE1186" s="11" t="e">
        <f>VLOOKUP($B1186, FanGraphs_Standings[[Abbreviation]:[2024 Projected Full Season W%]], 18, FALSE)</f>
        <v>#N/A</v>
      </c>
      <c r="AF1186" s="11" t="e">
        <f t="shared" si="219"/>
        <v>#N/A</v>
      </c>
      <c r="AG1186" s="11" t="e">
        <f>VLOOKUP($B1186, 'Home Field Adv'!$A$2:$I$31, 9, FALSE)</f>
        <v>#N/A</v>
      </c>
      <c r="AH1186" s="11" t="e">
        <f>VLOOKUP($C1186, FanGraphs_Standings[[Abbreviation]:[2024 Year to Date G]], 2, FALSE)</f>
        <v>#N/A</v>
      </c>
      <c r="AI1186" s="11" t="e">
        <f>_xlfn.IFNA(VLOOKUP($E1186, 'SP Per G'!$A$2:$D$1385, 3, FALSE), AO1186)</f>
        <v>#N/A</v>
      </c>
      <c r="AJ1186" s="11" t="e">
        <f>IF(AND(ISNA(VLOOKUP($E1186, 'SP Per G'!$A$2:$D$1385, 4, FALSE)), ISTEXT($E1186)), AI1186,IF(ISNA(VLOOKUP($E1186, 'SP Per G'!$A$2:$D$1385, 4, FALSE)), AO1186, VLOOKUP($E1186, 'SP Per G'!$A$2:$D$1385, 4, FALSE)))</f>
        <v>#N/A</v>
      </c>
      <c r="AK1186" s="11" t="e">
        <f t="shared" si="220"/>
        <v>#N/A</v>
      </c>
      <c r="AL1186" s="11" t="e">
        <f>_xlfn.IFNA(VLOOKUP($E1186, Individual_Pitching___Dashboard[], 18, FALSE), VLOOKUP($C1186,Team_Pitching___Advanced[[Team]:[SIERA]],16,FALSE))</f>
        <v>#N/A</v>
      </c>
      <c r="AM1186" s="11" t="e">
        <f>_xlfn.IFNA(VLOOKUP($E1186, Individual_Pitching___Dashboard[], 20, FALSE), VLOOKUP($C1186,Team_Pitching___Advanced[[Team]:[xFIP]],19,FALSE))</f>
        <v>#N/A</v>
      </c>
      <c r="AN1186" s="11" t="e">
        <f>_xlfn.IFNA(VLOOKUP($E1186,Individual_Pitching___Advanced[],21,FALSE),VLOOKUP($C1186,Team_Pitching___Advanced[[Team]:[SIERA]],20,FALSE))</f>
        <v>#N/A</v>
      </c>
      <c r="AO1186" s="11" t="e">
        <f>VLOOKUP($C1186, 'Team Per G'!$A$2:$G$31, 7, FALSE)</f>
        <v>#N/A</v>
      </c>
      <c r="AP1186" s="11" t="e">
        <f>VLOOKUP($C1186, 'FanGraphs - Team WAR Projected'!$B$2:$E$31, 3, FALSE)/162</f>
        <v>#N/A</v>
      </c>
      <c r="AQ1186" s="11" t="e">
        <f t="shared" si="221"/>
        <v>#N/A</v>
      </c>
      <c r="AR1186" s="11" t="e">
        <f>VLOOKUP($C1186, Team_Pitching___Advanced[[Team]:[xFIP]], 19,FALSE)</f>
        <v>#N/A</v>
      </c>
      <c r="AS1186" s="11" t="e">
        <f>VLOOKUP($C1186, Team_Pitching___Advanced[], 20, FALSE)</f>
        <v>#N/A</v>
      </c>
      <c r="AT1186" s="11" t="e">
        <f>VLOOKUP($C1186, Team_Batting___Dashboard[[Team]:[wOBA]], 16, FALSE)</f>
        <v>#N/A</v>
      </c>
      <c r="AU1186" s="11" t="e">
        <f>VLOOKUP($C1186, Team_Batting___Advanced[[Team]:[OPS]], 9, FALSE)</f>
        <v>#N/A</v>
      </c>
      <c r="AV1186" s="11" t="e">
        <f>VLOOKUP($C1186, Team_Batting___Advanced[], 19, FALSE)</f>
        <v>#N/A</v>
      </c>
      <c r="AW1186" s="11" t="e">
        <f>VLOOKUP($C1186, 'Team Per G'!$A$2:$G$31, 3, FALSE)</f>
        <v>#N/A</v>
      </c>
      <c r="AX1186" s="11" t="e">
        <f>VLOOKUP($C1186, 'Team Per G'!$A$2:$G$31, 5, FALSE)</f>
        <v>#N/A</v>
      </c>
      <c r="AY1186" s="11" t="e">
        <f>VLOOKUP($C1186, 'Team Per G'!$A$2:$G$31, 4, FALSE)</f>
        <v>#N/A</v>
      </c>
      <c r="AZ1186" s="11" t="e">
        <f>VLOOKUP($C1186, Team_Batting___Dashboard[], 22, FALSE)/$AH1186</f>
        <v>#N/A</v>
      </c>
      <c r="BA1186" s="11" t="e">
        <f>VLOOKUP($C1186, 'FanGraphs - Team WAR Projected'!$B$2:$E$31, 4, FALSE)/162</f>
        <v>#N/A</v>
      </c>
      <c r="BB1186" s="11" t="e">
        <f t="shared" si="222"/>
        <v>#N/A</v>
      </c>
      <c r="BC1186" s="11" t="e">
        <f>VLOOKUP($C1186, FanGraphs_Standings[[Abbreviation]:[2024 Year to Date RS/G]], 6, FALSE)/$AH1186</f>
        <v>#N/A</v>
      </c>
      <c r="BD1186" s="11" t="e">
        <f>VLOOKUP($C1186, FanGraphs_Standings[[Abbreviation]:[2024 Projected Full Season RDif]], 19, FALSE)/162</f>
        <v>#N/A</v>
      </c>
      <c r="BE1186" s="11" t="e">
        <f t="shared" si="223"/>
        <v>#N/A</v>
      </c>
      <c r="BF1186" s="11" t="e">
        <f>VLOOKUP($C1186, FanGraphs_Standings[[Abbreviation]:[2024 Projected Full Season RDif]], 5, FALSE)</f>
        <v>#N/A</v>
      </c>
      <c r="BG1186" s="11" t="e">
        <f>VLOOKUP($C1186, FanGraphs_Standings[[Abbreviation]:[2024 Projected Full Season W%]], 18, FALSE)</f>
        <v>#N/A</v>
      </c>
      <c r="BH1186" s="11" t="e">
        <f t="shared" si="224"/>
        <v>#N/A</v>
      </c>
      <c r="BI1186" s="11" t="e">
        <f>VLOOKUP($C1186, 'Home Field Adv'!$A$2:$K$31, 11, FALSE)</f>
        <v>#N/A</v>
      </c>
      <c r="BL1186" s="12" t="str">
        <f t="shared" si="225"/>
        <v/>
      </c>
      <c r="BM1186" s="12" t="str">
        <f t="shared" si="228"/>
        <v/>
      </c>
      <c r="BN1186" s="12" t="str">
        <f t="shared" si="226"/>
        <v/>
      </c>
    </row>
    <row r="1187" spans="6:66" x14ac:dyDescent="0.45">
      <c r="F1187" s="11" t="e">
        <f>VLOOKUP($B1187, FanGraphs_Standings[[Abbreviation]:[2024 Year to Date G]], 2, FALSE)</f>
        <v>#N/A</v>
      </c>
      <c r="G1187" s="11" t="e">
        <f>_xlfn.IFNA(VLOOKUP($D1187, 'SP Per G'!$A$2:$D$1385, 3, FALSE),M1187)</f>
        <v>#N/A</v>
      </c>
      <c r="H1187" s="11" t="e">
        <f>IF(AND(ISNA(VLOOKUP($D1187, 'SP Per G'!$A$2:$D$1385, 4, FALSE)), ISTEXT($D1187)), G1187,IF(ISNA(VLOOKUP($D1187, 'SP Per G'!$A$2:$D$1385, 4, FALSE)), M1187, VLOOKUP($D1187, 'SP Per G'!$A$2:$D$1385, 4, FALSE)))</f>
        <v>#N/A</v>
      </c>
      <c r="I1187" s="11" t="e">
        <f t="shared" si="216"/>
        <v>#N/A</v>
      </c>
      <c r="J1187" s="11" t="e">
        <f>_xlfn.IFNA(VLOOKUP($D1187,Individual_Pitching___Dashboard[],18,FALSE),VLOOKUP(B1187,Team_Pitching___Dashboard[[Team]:[ERA]],17,FALSE))</f>
        <v>#N/A</v>
      </c>
      <c r="K1187" s="11" t="e">
        <f>_xlfn.IFNA(VLOOKUP($D1187, Individual_Pitching___Dashboard[], 20, FALSE), VLOOKUP(B1187,Team_Pitching___Dashboard[[Team]:[xFIP]],20,FALSE))</f>
        <v>#N/A</v>
      </c>
      <c r="L1187" s="11" t="e">
        <f>_xlfn.IFNA(VLOOKUP($D1187, Individual_Pitching___Advanced[], 21,FALSE), VLOOKUP(B1187, Team_Pitching___Advanced[], 20, FALSE))</f>
        <v>#N/A</v>
      </c>
      <c r="M1187" s="11" t="e">
        <f>VLOOKUP($B1187, 'Team Per G'!$A$2:$G$31, 7, FALSE)</f>
        <v>#N/A</v>
      </c>
      <c r="N1187" s="11" t="e">
        <f>VLOOKUP($B1187, 'FanGraphs - Team WAR Projected'!$B$2:$E$31, 3, FALSE)/162</f>
        <v>#N/A</v>
      </c>
      <c r="O1187" s="11" t="e">
        <f t="shared" si="217"/>
        <v>#N/A</v>
      </c>
      <c r="P1187" s="11" t="e">
        <f>VLOOKUP($B1187, Team_Pitching___Advanced[[Team]:[xFIP]], 19,FALSE)</f>
        <v>#N/A</v>
      </c>
      <c r="Q1187" s="11" t="e">
        <f>VLOOKUP($B1187, Team_Pitching___Advanced[], 20, FALSE)</f>
        <v>#N/A</v>
      </c>
      <c r="R1187" s="11" t="e">
        <f>VLOOKUP($B1187, Team_Batting___Dashboard[[Team]:[wOBA]], 16, FALSE)</f>
        <v>#N/A</v>
      </c>
      <c r="S1187" s="11" t="e">
        <f>VLOOKUP($B1187, Team_Batting___Advanced[[Team]:[OPS]], 9, FALSE)</f>
        <v>#N/A</v>
      </c>
      <c r="T1187" s="11" t="e">
        <f>VLOOKUP($B1187, Team_Batting___Advanced[], 19, FALSE)</f>
        <v>#N/A</v>
      </c>
      <c r="U1187" s="11" t="e">
        <f>VLOOKUP($B1187, 'Team Per G'!$A$2:$G$31, 3, FALSE)</f>
        <v>#N/A</v>
      </c>
      <c r="V1187" s="11" t="e">
        <f>VLOOKUP($B1187, 'Team Per G'!$A$2:$G$31, 5, FALSE)</f>
        <v>#N/A</v>
      </c>
      <c r="W1187" s="11" t="e">
        <f>VLOOKUP($B1187, 'Team Per G'!$A$2:$G$31, 4, FALSE)</f>
        <v>#N/A</v>
      </c>
      <c r="X1187" s="11" t="e">
        <f>VLOOKUP($B1187, Team_Batting___Dashboard[], 22, FALSE)/$F1187</f>
        <v>#N/A</v>
      </c>
      <c r="Y1187" s="11" t="e">
        <f>VLOOKUP($B1187, 'FanGraphs - Team WAR Projected'!$B$2:$E$31, 4, FALSE)/162</f>
        <v>#N/A</v>
      </c>
      <c r="Z1187" s="11" t="e">
        <f t="shared" si="218"/>
        <v>#N/A</v>
      </c>
      <c r="AA1187" s="11" t="e">
        <f>VLOOKUP($B1187, FanGraphs_Standings[[Abbreviation]:[2024 Year to Date RS/G]], 6, FALSE)/$F1187</f>
        <v>#N/A</v>
      </c>
      <c r="AB1187" s="11" t="e">
        <f>VLOOKUP($B1187, FanGraphs_Standings[[Abbreviation]:[2024 Projected Full Season RDif]], 19, FALSE)/162</f>
        <v>#N/A</v>
      </c>
      <c r="AC1187" s="11" t="e">
        <f t="shared" si="227"/>
        <v>#N/A</v>
      </c>
      <c r="AD1187" s="11" t="e">
        <f>VLOOKUP($B1187, FanGraphs_Standings[[Abbreviation]:[2024 Projected Full Season RDif]], 5, FALSE)</f>
        <v>#N/A</v>
      </c>
      <c r="AE1187" s="11" t="e">
        <f>VLOOKUP($B1187, FanGraphs_Standings[[Abbreviation]:[2024 Projected Full Season W%]], 18, FALSE)</f>
        <v>#N/A</v>
      </c>
      <c r="AF1187" s="11" t="e">
        <f t="shared" si="219"/>
        <v>#N/A</v>
      </c>
      <c r="AG1187" s="11" t="e">
        <f>VLOOKUP($B1187, 'Home Field Adv'!$A$2:$I$31, 9, FALSE)</f>
        <v>#N/A</v>
      </c>
      <c r="AH1187" s="11" t="e">
        <f>VLOOKUP($C1187, FanGraphs_Standings[[Abbreviation]:[2024 Year to Date G]], 2, FALSE)</f>
        <v>#N/A</v>
      </c>
      <c r="AI1187" s="11" t="e">
        <f>_xlfn.IFNA(VLOOKUP($E1187, 'SP Per G'!$A$2:$D$1385, 3, FALSE), AO1187)</f>
        <v>#N/A</v>
      </c>
      <c r="AJ1187" s="11" t="e">
        <f>IF(AND(ISNA(VLOOKUP($E1187, 'SP Per G'!$A$2:$D$1385, 4, FALSE)), ISTEXT($E1187)), AI1187,IF(ISNA(VLOOKUP($E1187, 'SP Per G'!$A$2:$D$1385, 4, FALSE)), AO1187, VLOOKUP($E1187, 'SP Per G'!$A$2:$D$1385, 4, FALSE)))</f>
        <v>#N/A</v>
      </c>
      <c r="AK1187" s="11" t="e">
        <f t="shared" si="220"/>
        <v>#N/A</v>
      </c>
      <c r="AL1187" s="11" t="e">
        <f>_xlfn.IFNA(VLOOKUP($E1187, Individual_Pitching___Dashboard[], 18, FALSE), VLOOKUP($C1187,Team_Pitching___Advanced[[Team]:[SIERA]],16,FALSE))</f>
        <v>#N/A</v>
      </c>
      <c r="AM1187" s="11" t="e">
        <f>_xlfn.IFNA(VLOOKUP($E1187, Individual_Pitching___Dashboard[], 20, FALSE), VLOOKUP($C1187,Team_Pitching___Advanced[[Team]:[xFIP]],19,FALSE))</f>
        <v>#N/A</v>
      </c>
      <c r="AN1187" s="11" t="e">
        <f>_xlfn.IFNA(VLOOKUP($E1187,Individual_Pitching___Advanced[],21,FALSE),VLOOKUP($C1187,Team_Pitching___Advanced[[Team]:[SIERA]],20,FALSE))</f>
        <v>#N/A</v>
      </c>
      <c r="AO1187" s="11" t="e">
        <f>VLOOKUP($C1187, 'Team Per G'!$A$2:$G$31, 7, FALSE)</f>
        <v>#N/A</v>
      </c>
      <c r="AP1187" s="11" t="e">
        <f>VLOOKUP($C1187, 'FanGraphs - Team WAR Projected'!$B$2:$E$31, 3, FALSE)/162</f>
        <v>#N/A</v>
      </c>
      <c r="AQ1187" s="11" t="e">
        <f t="shared" si="221"/>
        <v>#N/A</v>
      </c>
      <c r="AR1187" s="11" t="e">
        <f>VLOOKUP($C1187, Team_Pitching___Advanced[[Team]:[xFIP]], 19,FALSE)</f>
        <v>#N/A</v>
      </c>
      <c r="AS1187" s="11" t="e">
        <f>VLOOKUP($C1187, Team_Pitching___Advanced[], 20, FALSE)</f>
        <v>#N/A</v>
      </c>
      <c r="AT1187" s="11" t="e">
        <f>VLOOKUP($C1187, Team_Batting___Dashboard[[Team]:[wOBA]], 16, FALSE)</f>
        <v>#N/A</v>
      </c>
      <c r="AU1187" s="11" t="e">
        <f>VLOOKUP($C1187, Team_Batting___Advanced[[Team]:[OPS]], 9, FALSE)</f>
        <v>#N/A</v>
      </c>
      <c r="AV1187" s="11" t="e">
        <f>VLOOKUP($C1187, Team_Batting___Advanced[], 19, FALSE)</f>
        <v>#N/A</v>
      </c>
      <c r="AW1187" s="11" t="e">
        <f>VLOOKUP($C1187, 'Team Per G'!$A$2:$G$31, 3, FALSE)</f>
        <v>#N/A</v>
      </c>
      <c r="AX1187" s="11" t="e">
        <f>VLOOKUP($C1187, 'Team Per G'!$A$2:$G$31, 5, FALSE)</f>
        <v>#N/A</v>
      </c>
      <c r="AY1187" s="11" t="e">
        <f>VLOOKUP($C1187, 'Team Per G'!$A$2:$G$31, 4, FALSE)</f>
        <v>#N/A</v>
      </c>
      <c r="AZ1187" s="11" t="e">
        <f>VLOOKUP($C1187, Team_Batting___Dashboard[], 22, FALSE)/$AH1187</f>
        <v>#N/A</v>
      </c>
      <c r="BA1187" s="11" t="e">
        <f>VLOOKUP($C1187, 'FanGraphs - Team WAR Projected'!$B$2:$E$31, 4, FALSE)/162</f>
        <v>#N/A</v>
      </c>
      <c r="BB1187" s="11" t="e">
        <f t="shared" si="222"/>
        <v>#N/A</v>
      </c>
      <c r="BC1187" s="11" t="e">
        <f>VLOOKUP($C1187, FanGraphs_Standings[[Abbreviation]:[2024 Year to Date RS/G]], 6, FALSE)/$AH1187</f>
        <v>#N/A</v>
      </c>
      <c r="BD1187" s="11" t="e">
        <f>VLOOKUP($C1187, FanGraphs_Standings[[Abbreviation]:[2024 Projected Full Season RDif]], 19, FALSE)/162</f>
        <v>#N/A</v>
      </c>
      <c r="BE1187" s="11" t="e">
        <f t="shared" si="223"/>
        <v>#N/A</v>
      </c>
      <c r="BF1187" s="11" t="e">
        <f>VLOOKUP($C1187, FanGraphs_Standings[[Abbreviation]:[2024 Projected Full Season RDif]], 5, FALSE)</f>
        <v>#N/A</v>
      </c>
      <c r="BG1187" s="11" t="e">
        <f>VLOOKUP($C1187, FanGraphs_Standings[[Abbreviation]:[2024 Projected Full Season W%]], 18, FALSE)</f>
        <v>#N/A</v>
      </c>
      <c r="BH1187" s="11" t="e">
        <f t="shared" si="224"/>
        <v>#N/A</v>
      </c>
      <c r="BI1187" s="11" t="e">
        <f>VLOOKUP($C1187, 'Home Field Adv'!$A$2:$K$31, 11, FALSE)</f>
        <v>#N/A</v>
      </c>
      <c r="BL1187" s="12" t="str">
        <f t="shared" si="225"/>
        <v/>
      </c>
      <c r="BM1187" s="12" t="str">
        <f t="shared" si="228"/>
        <v/>
      </c>
      <c r="BN1187" s="12" t="str">
        <f t="shared" si="226"/>
        <v/>
      </c>
    </row>
    <row r="1188" spans="6:66" x14ac:dyDescent="0.45">
      <c r="F1188" s="11" t="e">
        <f>VLOOKUP($B1188, FanGraphs_Standings[[Abbreviation]:[2024 Year to Date G]], 2, FALSE)</f>
        <v>#N/A</v>
      </c>
      <c r="G1188" s="11" t="e">
        <f>_xlfn.IFNA(VLOOKUP($D1188, 'SP Per G'!$A$2:$D$1385, 3, FALSE),M1188)</f>
        <v>#N/A</v>
      </c>
      <c r="H1188" s="11" t="e">
        <f>IF(AND(ISNA(VLOOKUP($D1188, 'SP Per G'!$A$2:$D$1385, 4, FALSE)), ISTEXT($D1188)), G1188,IF(ISNA(VLOOKUP($D1188, 'SP Per G'!$A$2:$D$1385, 4, FALSE)), M1188, VLOOKUP($D1188, 'SP Per G'!$A$2:$D$1385, 4, FALSE)))</f>
        <v>#N/A</v>
      </c>
      <c r="I1188" s="11" t="e">
        <f t="shared" si="216"/>
        <v>#N/A</v>
      </c>
      <c r="J1188" s="11" t="e">
        <f>_xlfn.IFNA(VLOOKUP($D1188,Individual_Pitching___Dashboard[],18,FALSE),VLOOKUP(B1188,Team_Pitching___Dashboard[[Team]:[ERA]],17,FALSE))</f>
        <v>#N/A</v>
      </c>
      <c r="K1188" s="11" t="e">
        <f>_xlfn.IFNA(VLOOKUP($D1188, Individual_Pitching___Dashboard[], 20, FALSE), VLOOKUP(B1188,Team_Pitching___Dashboard[[Team]:[xFIP]],20,FALSE))</f>
        <v>#N/A</v>
      </c>
      <c r="L1188" s="11" t="e">
        <f>_xlfn.IFNA(VLOOKUP($D1188, Individual_Pitching___Advanced[], 21,FALSE), VLOOKUP(B1188, Team_Pitching___Advanced[], 20, FALSE))</f>
        <v>#N/A</v>
      </c>
      <c r="M1188" s="11" t="e">
        <f>VLOOKUP($B1188, 'Team Per G'!$A$2:$G$31, 7, FALSE)</f>
        <v>#N/A</v>
      </c>
      <c r="N1188" s="11" t="e">
        <f>VLOOKUP($B1188, 'FanGraphs - Team WAR Projected'!$B$2:$E$31, 3, FALSE)/162</f>
        <v>#N/A</v>
      </c>
      <c r="O1188" s="11" t="e">
        <f t="shared" si="217"/>
        <v>#N/A</v>
      </c>
      <c r="P1188" s="11" t="e">
        <f>VLOOKUP($B1188, Team_Pitching___Advanced[[Team]:[xFIP]], 19,FALSE)</f>
        <v>#N/A</v>
      </c>
      <c r="Q1188" s="11" t="e">
        <f>VLOOKUP($B1188, Team_Pitching___Advanced[], 20, FALSE)</f>
        <v>#N/A</v>
      </c>
      <c r="R1188" s="11" t="e">
        <f>VLOOKUP($B1188, Team_Batting___Dashboard[[Team]:[wOBA]], 16, FALSE)</f>
        <v>#N/A</v>
      </c>
      <c r="S1188" s="11" t="e">
        <f>VLOOKUP($B1188, Team_Batting___Advanced[[Team]:[OPS]], 9, FALSE)</f>
        <v>#N/A</v>
      </c>
      <c r="T1188" s="11" t="e">
        <f>VLOOKUP($B1188, Team_Batting___Advanced[], 19, FALSE)</f>
        <v>#N/A</v>
      </c>
      <c r="U1188" s="11" t="e">
        <f>VLOOKUP($B1188, 'Team Per G'!$A$2:$G$31, 3, FALSE)</f>
        <v>#N/A</v>
      </c>
      <c r="V1188" s="11" t="e">
        <f>VLOOKUP($B1188, 'Team Per G'!$A$2:$G$31, 5, FALSE)</f>
        <v>#N/A</v>
      </c>
      <c r="W1188" s="11" t="e">
        <f>VLOOKUP($B1188, 'Team Per G'!$A$2:$G$31, 4, FALSE)</f>
        <v>#N/A</v>
      </c>
      <c r="X1188" s="11" t="e">
        <f>VLOOKUP($B1188, Team_Batting___Dashboard[], 22, FALSE)/$F1188</f>
        <v>#N/A</v>
      </c>
      <c r="Y1188" s="11" t="e">
        <f>VLOOKUP($B1188, 'FanGraphs - Team WAR Projected'!$B$2:$E$31, 4, FALSE)/162</f>
        <v>#N/A</v>
      </c>
      <c r="Z1188" s="11" t="e">
        <f t="shared" si="218"/>
        <v>#N/A</v>
      </c>
      <c r="AA1188" s="11" t="e">
        <f>VLOOKUP($B1188, FanGraphs_Standings[[Abbreviation]:[2024 Year to Date RS/G]], 6, FALSE)/$F1188</f>
        <v>#N/A</v>
      </c>
      <c r="AB1188" s="11" t="e">
        <f>VLOOKUP($B1188, FanGraphs_Standings[[Abbreviation]:[2024 Projected Full Season RDif]], 19, FALSE)/162</f>
        <v>#N/A</v>
      </c>
      <c r="AC1188" s="11" t="e">
        <f t="shared" si="227"/>
        <v>#N/A</v>
      </c>
      <c r="AD1188" s="11" t="e">
        <f>VLOOKUP($B1188, FanGraphs_Standings[[Abbreviation]:[2024 Projected Full Season RDif]], 5, FALSE)</f>
        <v>#N/A</v>
      </c>
      <c r="AE1188" s="11" t="e">
        <f>VLOOKUP($B1188, FanGraphs_Standings[[Abbreviation]:[2024 Projected Full Season W%]], 18, FALSE)</f>
        <v>#N/A</v>
      </c>
      <c r="AF1188" s="11" t="e">
        <f t="shared" si="219"/>
        <v>#N/A</v>
      </c>
      <c r="AG1188" s="11" t="e">
        <f>VLOOKUP($B1188, 'Home Field Adv'!$A$2:$I$31, 9, FALSE)</f>
        <v>#N/A</v>
      </c>
      <c r="AH1188" s="11" t="e">
        <f>VLOOKUP($C1188, FanGraphs_Standings[[Abbreviation]:[2024 Year to Date G]], 2, FALSE)</f>
        <v>#N/A</v>
      </c>
      <c r="AI1188" s="11" t="e">
        <f>_xlfn.IFNA(VLOOKUP($E1188, 'SP Per G'!$A$2:$D$1385, 3, FALSE), AO1188)</f>
        <v>#N/A</v>
      </c>
      <c r="AJ1188" s="11" t="e">
        <f>IF(AND(ISNA(VLOOKUP($E1188, 'SP Per G'!$A$2:$D$1385, 4, FALSE)), ISTEXT($E1188)), AI1188,IF(ISNA(VLOOKUP($E1188, 'SP Per G'!$A$2:$D$1385, 4, FALSE)), AO1188, VLOOKUP($E1188, 'SP Per G'!$A$2:$D$1385, 4, FALSE)))</f>
        <v>#N/A</v>
      </c>
      <c r="AK1188" s="11" t="e">
        <f t="shared" si="220"/>
        <v>#N/A</v>
      </c>
      <c r="AL1188" s="11" t="e">
        <f>_xlfn.IFNA(VLOOKUP($E1188, Individual_Pitching___Dashboard[], 18, FALSE), VLOOKUP($C1188,Team_Pitching___Advanced[[Team]:[SIERA]],16,FALSE))</f>
        <v>#N/A</v>
      </c>
      <c r="AM1188" s="11" t="e">
        <f>_xlfn.IFNA(VLOOKUP($E1188, Individual_Pitching___Dashboard[], 20, FALSE), VLOOKUP($C1188,Team_Pitching___Advanced[[Team]:[xFIP]],19,FALSE))</f>
        <v>#N/A</v>
      </c>
      <c r="AN1188" s="11" t="e">
        <f>_xlfn.IFNA(VLOOKUP($E1188,Individual_Pitching___Advanced[],21,FALSE),VLOOKUP($C1188,Team_Pitching___Advanced[[Team]:[SIERA]],20,FALSE))</f>
        <v>#N/A</v>
      </c>
      <c r="AO1188" s="11" t="e">
        <f>VLOOKUP($C1188, 'Team Per G'!$A$2:$G$31, 7, FALSE)</f>
        <v>#N/A</v>
      </c>
      <c r="AP1188" s="11" t="e">
        <f>VLOOKUP($C1188, 'FanGraphs - Team WAR Projected'!$B$2:$E$31, 3, FALSE)/162</f>
        <v>#N/A</v>
      </c>
      <c r="AQ1188" s="11" t="e">
        <f t="shared" si="221"/>
        <v>#N/A</v>
      </c>
      <c r="AR1188" s="11" t="e">
        <f>VLOOKUP($C1188, Team_Pitching___Advanced[[Team]:[xFIP]], 19,FALSE)</f>
        <v>#N/A</v>
      </c>
      <c r="AS1188" s="11" t="e">
        <f>VLOOKUP($C1188, Team_Pitching___Advanced[], 20, FALSE)</f>
        <v>#N/A</v>
      </c>
      <c r="AT1188" s="11" t="e">
        <f>VLOOKUP($C1188, Team_Batting___Dashboard[[Team]:[wOBA]], 16, FALSE)</f>
        <v>#N/A</v>
      </c>
      <c r="AU1188" s="11" t="e">
        <f>VLOOKUP($C1188, Team_Batting___Advanced[[Team]:[OPS]], 9, FALSE)</f>
        <v>#N/A</v>
      </c>
      <c r="AV1188" s="11" t="e">
        <f>VLOOKUP($C1188, Team_Batting___Advanced[], 19, FALSE)</f>
        <v>#N/A</v>
      </c>
      <c r="AW1188" s="11" t="e">
        <f>VLOOKUP($C1188, 'Team Per G'!$A$2:$G$31, 3, FALSE)</f>
        <v>#N/A</v>
      </c>
      <c r="AX1188" s="11" t="e">
        <f>VLOOKUP($C1188, 'Team Per G'!$A$2:$G$31, 5, FALSE)</f>
        <v>#N/A</v>
      </c>
      <c r="AY1188" s="11" t="e">
        <f>VLOOKUP($C1188, 'Team Per G'!$A$2:$G$31, 4, FALSE)</f>
        <v>#N/A</v>
      </c>
      <c r="AZ1188" s="11" t="e">
        <f>VLOOKUP($C1188, Team_Batting___Dashboard[], 22, FALSE)/$AH1188</f>
        <v>#N/A</v>
      </c>
      <c r="BA1188" s="11" t="e">
        <f>VLOOKUP($C1188, 'FanGraphs - Team WAR Projected'!$B$2:$E$31, 4, FALSE)/162</f>
        <v>#N/A</v>
      </c>
      <c r="BB1188" s="11" t="e">
        <f t="shared" si="222"/>
        <v>#N/A</v>
      </c>
      <c r="BC1188" s="11" t="e">
        <f>VLOOKUP($C1188, FanGraphs_Standings[[Abbreviation]:[2024 Year to Date RS/G]], 6, FALSE)/$AH1188</f>
        <v>#N/A</v>
      </c>
      <c r="BD1188" s="11" t="e">
        <f>VLOOKUP($C1188, FanGraphs_Standings[[Abbreviation]:[2024 Projected Full Season RDif]], 19, FALSE)/162</f>
        <v>#N/A</v>
      </c>
      <c r="BE1188" s="11" t="e">
        <f t="shared" si="223"/>
        <v>#N/A</v>
      </c>
      <c r="BF1188" s="11" t="e">
        <f>VLOOKUP($C1188, FanGraphs_Standings[[Abbreviation]:[2024 Projected Full Season RDif]], 5, FALSE)</f>
        <v>#N/A</v>
      </c>
      <c r="BG1188" s="11" t="e">
        <f>VLOOKUP($C1188, FanGraphs_Standings[[Abbreviation]:[2024 Projected Full Season W%]], 18, FALSE)</f>
        <v>#N/A</v>
      </c>
      <c r="BH1188" s="11" t="e">
        <f t="shared" si="224"/>
        <v>#N/A</v>
      </c>
      <c r="BI1188" s="11" t="e">
        <f>VLOOKUP($C1188, 'Home Field Adv'!$A$2:$K$31, 11, FALSE)</f>
        <v>#N/A</v>
      </c>
      <c r="BL1188" s="12" t="str">
        <f t="shared" si="225"/>
        <v/>
      </c>
      <c r="BM1188" s="12" t="str">
        <f t="shared" si="228"/>
        <v/>
      </c>
      <c r="BN1188" s="12" t="str">
        <f t="shared" si="226"/>
        <v/>
      </c>
    </row>
    <row r="1189" spans="6:66" x14ac:dyDescent="0.45">
      <c r="F1189" s="11" t="e">
        <f>VLOOKUP($B1189, FanGraphs_Standings[[Abbreviation]:[2024 Year to Date G]], 2, FALSE)</f>
        <v>#N/A</v>
      </c>
      <c r="G1189" s="11" t="e">
        <f>_xlfn.IFNA(VLOOKUP($D1189, 'SP Per G'!$A$2:$D$1385, 3, FALSE),M1189)</f>
        <v>#N/A</v>
      </c>
      <c r="H1189" s="11" t="e">
        <f>IF(AND(ISNA(VLOOKUP($D1189, 'SP Per G'!$A$2:$D$1385, 4, FALSE)), ISTEXT($D1189)), G1189,IF(ISNA(VLOOKUP($D1189, 'SP Per G'!$A$2:$D$1385, 4, FALSE)), M1189, VLOOKUP($D1189, 'SP Per G'!$A$2:$D$1385, 4, FALSE)))</f>
        <v>#N/A</v>
      </c>
      <c r="I1189" s="11" t="e">
        <f t="shared" si="216"/>
        <v>#N/A</v>
      </c>
      <c r="J1189" s="11" t="e">
        <f>_xlfn.IFNA(VLOOKUP($D1189,Individual_Pitching___Dashboard[],18,FALSE),VLOOKUP(B1189,Team_Pitching___Dashboard[[Team]:[ERA]],17,FALSE))</f>
        <v>#N/A</v>
      </c>
      <c r="K1189" s="11" t="e">
        <f>_xlfn.IFNA(VLOOKUP($D1189, Individual_Pitching___Dashboard[], 20, FALSE), VLOOKUP(B1189,Team_Pitching___Dashboard[[Team]:[xFIP]],20,FALSE))</f>
        <v>#N/A</v>
      </c>
      <c r="L1189" s="11" t="e">
        <f>_xlfn.IFNA(VLOOKUP($D1189, Individual_Pitching___Advanced[], 21,FALSE), VLOOKUP(B1189, Team_Pitching___Advanced[], 20, FALSE))</f>
        <v>#N/A</v>
      </c>
      <c r="M1189" s="11" t="e">
        <f>VLOOKUP($B1189, 'Team Per G'!$A$2:$G$31, 7, FALSE)</f>
        <v>#N/A</v>
      </c>
      <c r="N1189" s="11" t="e">
        <f>VLOOKUP($B1189, 'FanGraphs - Team WAR Projected'!$B$2:$E$31, 3, FALSE)/162</f>
        <v>#N/A</v>
      </c>
      <c r="O1189" s="11" t="e">
        <f t="shared" si="217"/>
        <v>#N/A</v>
      </c>
      <c r="P1189" s="11" t="e">
        <f>VLOOKUP($B1189, Team_Pitching___Advanced[[Team]:[xFIP]], 19,FALSE)</f>
        <v>#N/A</v>
      </c>
      <c r="Q1189" s="11" t="e">
        <f>VLOOKUP($B1189, Team_Pitching___Advanced[], 20, FALSE)</f>
        <v>#N/A</v>
      </c>
      <c r="R1189" s="11" t="e">
        <f>VLOOKUP($B1189, Team_Batting___Dashboard[[Team]:[wOBA]], 16, FALSE)</f>
        <v>#N/A</v>
      </c>
      <c r="S1189" s="11" t="e">
        <f>VLOOKUP($B1189, Team_Batting___Advanced[[Team]:[OPS]], 9, FALSE)</f>
        <v>#N/A</v>
      </c>
      <c r="T1189" s="11" t="e">
        <f>VLOOKUP($B1189, Team_Batting___Advanced[], 19, FALSE)</f>
        <v>#N/A</v>
      </c>
      <c r="U1189" s="11" t="e">
        <f>VLOOKUP($B1189, 'Team Per G'!$A$2:$G$31, 3, FALSE)</f>
        <v>#N/A</v>
      </c>
      <c r="V1189" s="11" t="e">
        <f>VLOOKUP($B1189, 'Team Per G'!$A$2:$G$31, 5, FALSE)</f>
        <v>#N/A</v>
      </c>
      <c r="W1189" s="11" t="e">
        <f>VLOOKUP($B1189, 'Team Per G'!$A$2:$G$31, 4, FALSE)</f>
        <v>#N/A</v>
      </c>
      <c r="X1189" s="11" t="e">
        <f>VLOOKUP($B1189, Team_Batting___Dashboard[], 22, FALSE)/$F1189</f>
        <v>#N/A</v>
      </c>
      <c r="Y1189" s="11" t="e">
        <f>VLOOKUP($B1189, 'FanGraphs - Team WAR Projected'!$B$2:$E$31, 4, FALSE)/162</f>
        <v>#N/A</v>
      </c>
      <c r="Z1189" s="11" t="e">
        <f t="shared" si="218"/>
        <v>#N/A</v>
      </c>
      <c r="AA1189" s="11" t="e">
        <f>VLOOKUP($B1189, FanGraphs_Standings[[Abbreviation]:[2024 Year to Date RS/G]], 6, FALSE)/$F1189</f>
        <v>#N/A</v>
      </c>
      <c r="AB1189" s="11" t="e">
        <f>VLOOKUP($B1189, FanGraphs_Standings[[Abbreviation]:[2024 Projected Full Season RDif]], 19, FALSE)/162</f>
        <v>#N/A</v>
      </c>
      <c r="AC1189" s="11" t="e">
        <f t="shared" si="227"/>
        <v>#N/A</v>
      </c>
      <c r="AD1189" s="11" t="e">
        <f>VLOOKUP($B1189, FanGraphs_Standings[[Abbreviation]:[2024 Projected Full Season RDif]], 5, FALSE)</f>
        <v>#N/A</v>
      </c>
      <c r="AE1189" s="11" t="e">
        <f>VLOOKUP($B1189, FanGraphs_Standings[[Abbreviation]:[2024 Projected Full Season W%]], 18, FALSE)</f>
        <v>#N/A</v>
      </c>
      <c r="AF1189" s="11" t="e">
        <f t="shared" si="219"/>
        <v>#N/A</v>
      </c>
      <c r="AG1189" s="11" t="e">
        <f>VLOOKUP($B1189, 'Home Field Adv'!$A$2:$I$31, 9, FALSE)</f>
        <v>#N/A</v>
      </c>
      <c r="AH1189" s="11" t="e">
        <f>VLOOKUP($C1189, FanGraphs_Standings[[Abbreviation]:[2024 Year to Date G]], 2, FALSE)</f>
        <v>#N/A</v>
      </c>
      <c r="AI1189" s="11" t="e">
        <f>_xlfn.IFNA(VLOOKUP($E1189, 'SP Per G'!$A$2:$D$1385, 3, FALSE), AO1189)</f>
        <v>#N/A</v>
      </c>
      <c r="AJ1189" s="11" t="e">
        <f>IF(AND(ISNA(VLOOKUP($E1189, 'SP Per G'!$A$2:$D$1385, 4, FALSE)), ISTEXT($E1189)), AI1189,IF(ISNA(VLOOKUP($E1189, 'SP Per G'!$A$2:$D$1385, 4, FALSE)), AO1189, VLOOKUP($E1189, 'SP Per G'!$A$2:$D$1385, 4, FALSE)))</f>
        <v>#N/A</v>
      </c>
      <c r="AK1189" s="11" t="e">
        <f t="shared" si="220"/>
        <v>#N/A</v>
      </c>
      <c r="AL1189" s="11" t="e">
        <f>_xlfn.IFNA(VLOOKUP($E1189, Individual_Pitching___Dashboard[], 18, FALSE), VLOOKUP($C1189,Team_Pitching___Advanced[[Team]:[SIERA]],16,FALSE))</f>
        <v>#N/A</v>
      </c>
      <c r="AM1189" s="11" t="e">
        <f>_xlfn.IFNA(VLOOKUP($E1189, Individual_Pitching___Dashboard[], 20, FALSE), VLOOKUP($C1189,Team_Pitching___Advanced[[Team]:[xFIP]],19,FALSE))</f>
        <v>#N/A</v>
      </c>
      <c r="AN1189" s="11" t="e">
        <f>_xlfn.IFNA(VLOOKUP($E1189,Individual_Pitching___Advanced[],21,FALSE),VLOOKUP($C1189,Team_Pitching___Advanced[[Team]:[SIERA]],20,FALSE))</f>
        <v>#N/A</v>
      </c>
      <c r="AO1189" s="11" t="e">
        <f>VLOOKUP($C1189, 'Team Per G'!$A$2:$G$31, 7, FALSE)</f>
        <v>#N/A</v>
      </c>
      <c r="AP1189" s="11" t="e">
        <f>VLOOKUP($C1189, 'FanGraphs - Team WAR Projected'!$B$2:$E$31, 3, FALSE)/162</f>
        <v>#N/A</v>
      </c>
      <c r="AQ1189" s="11" t="e">
        <f t="shared" si="221"/>
        <v>#N/A</v>
      </c>
      <c r="AR1189" s="11" t="e">
        <f>VLOOKUP($C1189, Team_Pitching___Advanced[[Team]:[xFIP]], 19,FALSE)</f>
        <v>#N/A</v>
      </c>
      <c r="AS1189" s="11" t="e">
        <f>VLOOKUP($C1189, Team_Pitching___Advanced[], 20, FALSE)</f>
        <v>#N/A</v>
      </c>
      <c r="AT1189" s="11" t="e">
        <f>VLOOKUP($C1189, Team_Batting___Dashboard[[Team]:[wOBA]], 16, FALSE)</f>
        <v>#N/A</v>
      </c>
      <c r="AU1189" s="11" t="e">
        <f>VLOOKUP($C1189, Team_Batting___Advanced[[Team]:[OPS]], 9, FALSE)</f>
        <v>#N/A</v>
      </c>
      <c r="AV1189" s="11" t="e">
        <f>VLOOKUP($C1189, Team_Batting___Advanced[], 19, FALSE)</f>
        <v>#N/A</v>
      </c>
      <c r="AW1189" s="11" t="e">
        <f>VLOOKUP($C1189, 'Team Per G'!$A$2:$G$31, 3, FALSE)</f>
        <v>#N/A</v>
      </c>
      <c r="AX1189" s="11" t="e">
        <f>VLOOKUP($C1189, 'Team Per G'!$A$2:$G$31, 5, FALSE)</f>
        <v>#N/A</v>
      </c>
      <c r="AY1189" s="11" t="e">
        <f>VLOOKUP($C1189, 'Team Per G'!$A$2:$G$31, 4, FALSE)</f>
        <v>#N/A</v>
      </c>
      <c r="AZ1189" s="11" t="e">
        <f>VLOOKUP($C1189, Team_Batting___Dashboard[], 22, FALSE)/$AH1189</f>
        <v>#N/A</v>
      </c>
      <c r="BA1189" s="11" t="e">
        <f>VLOOKUP($C1189, 'FanGraphs - Team WAR Projected'!$B$2:$E$31, 4, FALSE)/162</f>
        <v>#N/A</v>
      </c>
      <c r="BB1189" s="11" t="e">
        <f t="shared" si="222"/>
        <v>#N/A</v>
      </c>
      <c r="BC1189" s="11" t="e">
        <f>VLOOKUP($C1189, FanGraphs_Standings[[Abbreviation]:[2024 Year to Date RS/G]], 6, FALSE)/$AH1189</f>
        <v>#N/A</v>
      </c>
      <c r="BD1189" s="11" t="e">
        <f>VLOOKUP($C1189, FanGraphs_Standings[[Abbreviation]:[2024 Projected Full Season RDif]], 19, FALSE)/162</f>
        <v>#N/A</v>
      </c>
      <c r="BE1189" s="11" t="e">
        <f t="shared" si="223"/>
        <v>#N/A</v>
      </c>
      <c r="BF1189" s="11" t="e">
        <f>VLOOKUP($C1189, FanGraphs_Standings[[Abbreviation]:[2024 Projected Full Season RDif]], 5, FALSE)</f>
        <v>#N/A</v>
      </c>
      <c r="BG1189" s="11" t="e">
        <f>VLOOKUP($C1189, FanGraphs_Standings[[Abbreviation]:[2024 Projected Full Season W%]], 18, FALSE)</f>
        <v>#N/A</v>
      </c>
      <c r="BH1189" s="11" t="e">
        <f t="shared" si="224"/>
        <v>#N/A</v>
      </c>
      <c r="BI1189" s="11" t="e">
        <f>VLOOKUP($C1189, 'Home Field Adv'!$A$2:$K$31, 11, FALSE)</f>
        <v>#N/A</v>
      </c>
      <c r="BL1189" s="12" t="str">
        <f t="shared" si="225"/>
        <v/>
      </c>
      <c r="BM1189" s="12" t="str">
        <f t="shared" si="228"/>
        <v/>
      </c>
      <c r="BN1189" s="12" t="str">
        <f t="shared" si="226"/>
        <v/>
      </c>
    </row>
    <row r="1190" spans="6:66" x14ac:dyDescent="0.45">
      <c r="F1190" s="11" t="e">
        <f>VLOOKUP($B1190, FanGraphs_Standings[[Abbreviation]:[2024 Year to Date G]], 2, FALSE)</f>
        <v>#N/A</v>
      </c>
      <c r="G1190" s="11" t="e">
        <f>_xlfn.IFNA(VLOOKUP($D1190, 'SP Per G'!$A$2:$D$1385, 3, FALSE),M1190)</f>
        <v>#N/A</v>
      </c>
      <c r="H1190" s="11" t="e">
        <f>IF(AND(ISNA(VLOOKUP($D1190, 'SP Per G'!$A$2:$D$1385, 4, FALSE)), ISTEXT($D1190)), G1190,IF(ISNA(VLOOKUP($D1190, 'SP Per G'!$A$2:$D$1385, 4, FALSE)), M1190, VLOOKUP($D1190, 'SP Per G'!$A$2:$D$1385, 4, FALSE)))</f>
        <v>#N/A</v>
      </c>
      <c r="I1190" s="11" t="e">
        <f t="shared" si="216"/>
        <v>#N/A</v>
      </c>
      <c r="J1190" s="11" t="e">
        <f>_xlfn.IFNA(VLOOKUP($D1190,Individual_Pitching___Dashboard[],18,FALSE),VLOOKUP(B1190,Team_Pitching___Dashboard[[Team]:[ERA]],17,FALSE))</f>
        <v>#N/A</v>
      </c>
      <c r="K1190" s="11" t="e">
        <f>_xlfn.IFNA(VLOOKUP($D1190, Individual_Pitching___Dashboard[], 20, FALSE), VLOOKUP(B1190,Team_Pitching___Dashboard[[Team]:[xFIP]],20,FALSE))</f>
        <v>#N/A</v>
      </c>
      <c r="L1190" s="11" t="e">
        <f>_xlfn.IFNA(VLOOKUP($D1190, Individual_Pitching___Advanced[], 21,FALSE), VLOOKUP(B1190, Team_Pitching___Advanced[], 20, FALSE))</f>
        <v>#N/A</v>
      </c>
      <c r="M1190" s="11" t="e">
        <f>VLOOKUP($B1190, 'Team Per G'!$A$2:$G$31, 7, FALSE)</f>
        <v>#N/A</v>
      </c>
      <c r="N1190" s="11" t="e">
        <f>VLOOKUP($B1190, 'FanGraphs - Team WAR Projected'!$B$2:$E$31, 3, FALSE)/162</f>
        <v>#N/A</v>
      </c>
      <c r="O1190" s="11" t="e">
        <f t="shared" si="217"/>
        <v>#N/A</v>
      </c>
      <c r="P1190" s="11" t="e">
        <f>VLOOKUP($B1190, Team_Pitching___Advanced[[Team]:[xFIP]], 19,FALSE)</f>
        <v>#N/A</v>
      </c>
      <c r="Q1190" s="11" t="e">
        <f>VLOOKUP($B1190, Team_Pitching___Advanced[], 20, FALSE)</f>
        <v>#N/A</v>
      </c>
      <c r="R1190" s="11" t="e">
        <f>VLOOKUP($B1190, Team_Batting___Dashboard[[Team]:[wOBA]], 16, FALSE)</f>
        <v>#N/A</v>
      </c>
      <c r="S1190" s="11" t="e">
        <f>VLOOKUP($B1190, Team_Batting___Advanced[[Team]:[OPS]], 9, FALSE)</f>
        <v>#N/A</v>
      </c>
      <c r="T1190" s="11" t="e">
        <f>VLOOKUP($B1190, Team_Batting___Advanced[], 19, FALSE)</f>
        <v>#N/A</v>
      </c>
      <c r="U1190" s="11" t="e">
        <f>VLOOKUP($B1190, 'Team Per G'!$A$2:$G$31, 3, FALSE)</f>
        <v>#N/A</v>
      </c>
      <c r="V1190" s="11" t="e">
        <f>VLOOKUP($B1190, 'Team Per G'!$A$2:$G$31, 5, FALSE)</f>
        <v>#N/A</v>
      </c>
      <c r="W1190" s="11" t="e">
        <f>VLOOKUP($B1190, 'Team Per G'!$A$2:$G$31, 4, FALSE)</f>
        <v>#N/A</v>
      </c>
      <c r="X1190" s="11" t="e">
        <f>VLOOKUP($B1190, Team_Batting___Dashboard[], 22, FALSE)/$F1190</f>
        <v>#N/A</v>
      </c>
      <c r="Y1190" s="11" t="e">
        <f>VLOOKUP($B1190, 'FanGraphs - Team WAR Projected'!$B$2:$E$31, 4, FALSE)/162</f>
        <v>#N/A</v>
      </c>
      <c r="Z1190" s="11" t="e">
        <f t="shared" si="218"/>
        <v>#N/A</v>
      </c>
      <c r="AA1190" s="11" t="e">
        <f>VLOOKUP($B1190, FanGraphs_Standings[[Abbreviation]:[2024 Year to Date RS/G]], 6, FALSE)/$F1190</f>
        <v>#N/A</v>
      </c>
      <c r="AB1190" s="11" t="e">
        <f>VLOOKUP($B1190, FanGraphs_Standings[[Abbreviation]:[2024 Projected Full Season RDif]], 19, FALSE)/162</f>
        <v>#N/A</v>
      </c>
      <c r="AC1190" s="11" t="e">
        <f t="shared" si="227"/>
        <v>#N/A</v>
      </c>
      <c r="AD1190" s="11" t="e">
        <f>VLOOKUP($B1190, FanGraphs_Standings[[Abbreviation]:[2024 Projected Full Season RDif]], 5, FALSE)</f>
        <v>#N/A</v>
      </c>
      <c r="AE1190" s="11" t="e">
        <f>VLOOKUP($B1190, FanGraphs_Standings[[Abbreviation]:[2024 Projected Full Season W%]], 18, FALSE)</f>
        <v>#N/A</v>
      </c>
      <c r="AF1190" s="11" t="e">
        <f t="shared" si="219"/>
        <v>#N/A</v>
      </c>
      <c r="AG1190" s="11" t="e">
        <f>VLOOKUP($B1190, 'Home Field Adv'!$A$2:$I$31, 9, FALSE)</f>
        <v>#N/A</v>
      </c>
      <c r="AH1190" s="11" t="e">
        <f>VLOOKUP($C1190, FanGraphs_Standings[[Abbreviation]:[2024 Year to Date G]], 2, FALSE)</f>
        <v>#N/A</v>
      </c>
      <c r="AI1190" s="11" t="e">
        <f>_xlfn.IFNA(VLOOKUP($E1190, 'SP Per G'!$A$2:$D$1385, 3, FALSE), AO1190)</f>
        <v>#N/A</v>
      </c>
      <c r="AJ1190" s="11" t="e">
        <f>IF(AND(ISNA(VLOOKUP($E1190, 'SP Per G'!$A$2:$D$1385, 4, FALSE)), ISTEXT($E1190)), AI1190,IF(ISNA(VLOOKUP($E1190, 'SP Per G'!$A$2:$D$1385, 4, FALSE)), AO1190, VLOOKUP($E1190, 'SP Per G'!$A$2:$D$1385, 4, FALSE)))</f>
        <v>#N/A</v>
      </c>
      <c r="AK1190" s="11" t="e">
        <f t="shared" si="220"/>
        <v>#N/A</v>
      </c>
      <c r="AL1190" s="11" t="e">
        <f>_xlfn.IFNA(VLOOKUP($E1190, Individual_Pitching___Dashboard[], 18, FALSE), VLOOKUP($C1190,Team_Pitching___Advanced[[Team]:[SIERA]],16,FALSE))</f>
        <v>#N/A</v>
      </c>
      <c r="AM1190" s="11" t="e">
        <f>_xlfn.IFNA(VLOOKUP($E1190, Individual_Pitching___Dashboard[], 20, FALSE), VLOOKUP($C1190,Team_Pitching___Advanced[[Team]:[xFIP]],19,FALSE))</f>
        <v>#N/A</v>
      </c>
      <c r="AN1190" s="11" t="e">
        <f>_xlfn.IFNA(VLOOKUP($E1190,Individual_Pitching___Advanced[],21,FALSE),VLOOKUP($C1190,Team_Pitching___Advanced[[Team]:[SIERA]],20,FALSE))</f>
        <v>#N/A</v>
      </c>
      <c r="AO1190" s="11" t="e">
        <f>VLOOKUP($C1190, 'Team Per G'!$A$2:$G$31, 7, FALSE)</f>
        <v>#N/A</v>
      </c>
      <c r="AP1190" s="11" t="e">
        <f>VLOOKUP($C1190, 'FanGraphs - Team WAR Projected'!$B$2:$E$31, 3, FALSE)/162</f>
        <v>#N/A</v>
      </c>
      <c r="AQ1190" s="11" t="e">
        <f t="shared" si="221"/>
        <v>#N/A</v>
      </c>
      <c r="AR1190" s="11" t="e">
        <f>VLOOKUP($C1190, Team_Pitching___Advanced[[Team]:[xFIP]], 19,FALSE)</f>
        <v>#N/A</v>
      </c>
      <c r="AS1190" s="11" t="e">
        <f>VLOOKUP($C1190, Team_Pitching___Advanced[], 20, FALSE)</f>
        <v>#N/A</v>
      </c>
      <c r="AT1190" s="11" t="e">
        <f>VLOOKUP($C1190, Team_Batting___Dashboard[[Team]:[wOBA]], 16, FALSE)</f>
        <v>#N/A</v>
      </c>
      <c r="AU1190" s="11" t="e">
        <f>VLOOKUP($C1190, Team_Batting___Advanced[[Team]:[OPS]], 9, FALSE)</f>
        <v>#N/A</v>
      </c>
      <c r="AV1190" s="11" t="e">
        <f>VLOOKUP($C1190, Team_Batting___Advanced[], 19, FALSE)</f>
        <v>#N/A</v>
      </c>
      <c r="AW1190" s="11" t="e">
        <f>VLOOKUP($C1190, 'Team Per G'!$A$2:$G$31, 3, FALSE)</f>
        <v>#N/A</v>
      </c>
      <c r="AX1190" s="11" t="e">
        <f>VLOOKUP($C1190, 'Team Per G'!$A$2:$G$31, 5, FALSE)</f>
        <v>#N/A</v>
      </c>
      <c r="AY1190" s="11" t="e">
        <f>VLOOKUP($C1190, 'Team Per G'!$A$2:$G$31, 4, FALSE)</f>
        <v>#N/A</v>
      </c>
      <c r="AZ1190" s="11" t="e">
        <f>VLOOKUP($C1190, Team_Batting___Dashboard[], 22, FALSE)/$AH1190</f>
        <v>#N/A</v>
      </c>
      <c r="BA1190" s="11" t="e">
        <f>VLOOKUP($C1190, 'FanGraphs - Team WAR Projected'!$B$2:$E$31, 4, FALSE)/162</f>
        <v>#N/A</v>
      </c>
      <c r="BB1190" s="11" t="e">
        <f t="shared" si="222"/>
        <v>#N/A</v>
      </c>
      <c r="BC1190" s="11" t="e">
        <f>VLOOKUP($C1190, FanGraphs_Standings[[Abbreviation]:[2024 Year to Date RS/G]], 6, FALSE)/$AH1190</f>
        <v>#N/A</v>
      </c>
      <c r="BD1190" s="11" t="e">
        <f>VLOOKUP($C1190, FanGraphs_Standings[[Abbreviation]:[2024 Projected Full Season RDif]], 19, FALSE)/162</f>
        <v>#N/A</v>
      </c>
      <c r="BE1190" s="11" t="e">
        <f t="shared" si="223"/>
        <v>#N/A</v>
      </c>
      <c r="BF1190" s="11" t="e">
        <f>VLOOKUP($C1190, FanGraphs_Standings[[Abbreviation]:[2024 Projected Full Season RDif]], 5, FALSE)</f>
        <v>#N/A</v>
      </c>
      <c r="BG1190" s="11" t="e">
        <f>VLOOKUP($C1190, FanGraphs_Standings[[Abbreviation]:[2024 Projected Full Season W%]], 18, FALSE)</f>
        <v>#N/A</v>
      </c>
      <c r="BH1190" s="11" t="e">
        <f t="shared" si="224"/>
        <v>#N/A</v>
      </c>
      <c r="BI1190" s="11" t="e">
        <f>VLOOKUP($C1190, 'Home Field Adv'!$A$2:$K$31, 11, FALSE)</f>
        <v>#N/A</v>
      </c>
      <c r="BL1190" s="12" t="str">
        <f t="shared" si="225"/>
        <v/>
      </c>
      <c r="BM1190" s="12" t="str">
        <f t="shared" si="228"/>
        <v/>
      </c>
      <c r="BN1190" s="12" t="str">
        <f t="shared" si="226"/>
        <v/>
      </c>
    </row>
    <row r="1191" spans="6:66" x14ac:dyDescent="0.45">
      <c r="F1191" s="11" t="e">
        <f>VLOOKUP($B1191, FanGraphs_Standings[[Abbreviation]:[2024 Year to Date G]], 2, FALSE)</f>
        <v>#N/A</v>
      </c>
      <c r="G1191" s="11" t="e">
        <f>_xlfn.IFNA(VLOOKUP($D1191, 'SP Per G'!$A$2:$D$1385, 3, FALSE),M1191)</f>
        <v>#N/A</v>
      </c>
      <c r="H1191" s="11" t="e">
        <f>IF(AND(ISNA(VLOOKUP($D1191, 'SP Per G'!$A$2:$D$1385, 4, FALSE)), ISTEXT($D1191)), G1191,IF(ISNA(VLOOKUP($D1191, 'SP Per G'!$A$2:$D$1385, 4, FALSE)), M1191, VLOOKUP($D1191, 'SP Per G'!$A$2:$D$1385, 4, FALSE)))</f>
        <v>#N/A</v>
      </c>
      <c r="I1191" s="11" t="e">
        <f t="shared" si="216"/>
        <v>#N/A</v>
      </c>
      <c r="J1191" s="11" t="e">
        <f>_xlfn.IFNA(VLOOKUP($D1191,Individual_Pitching___Dashboard[],18,FALSE),VLOOKUP(B1191,Team_Pitching___Dashboard[[Team]:[ERA]],17,FALSE))</f>
        <v>#N/A</v>
      </c>
      <c r="K1191" s="11" t="e">
        <f>_xlfn.IFNA(VLOOKUP($D1191, Individual_Pitching___Dashboard[], 20, FALSE), VLOOKUP(B1191,Team_Pitching___Dashboard[[Team]:[xFIP]],20,FALSE))</f>
        <v>#N/A</v>
      </c>
      <c r="L1191" s="11" t="e">
        <f>_xlfn.IFNA(VLOOKUP($D1191, Individual_Pitching___Advanced[], 21,FALSE), VLOOKUP(B1191, Team_Pitching___Advanced[], 20, FALSE))</f>
        <v>#N/A</v>
      </c>
      <c r="M1191" s="11" t="e">
        <f>VLOOKUP($B1191, 'Team Per G'!$A$2:$G$31, 7, FALSE)</f>
        <v>#N/A</v>
      </c>
      <c r="N1191" s="11" t="e">
        <f>VLOOKUP($B1191, 'FanGraphs - Team WAR Projected'!$B$2:$E$31, 3, FALSE)/162</f>
        <v>#N/A</v>
      </c>
      <c r="O1191" s="11" t="e">
        <f t="shared" si="217"/>
        <v>#N/A</v>
      </c>
      <c r="P1191" s="11" t="e">
        <f>VLOOKUP($B1191, Team_Pitching___Advanced[[Team]:[xFIP]], 19,FALSE)</f>
        <v>#N/A</v>
      </c>
      <c r="Q1191" s="11" t="e">
        <f>VLOOKUP($B1191, Team_Pitching___Advanced[], 20, FALSE)</f>
        <v>#N/A</v>
      </c>
      <c r="R1191" s="11" t="e">
        <f>VLOOKUP($B1191, Team_Batting___Dashboard[[Team]:[wOBA]], 16, FALSE)</f>
        <v>#N/A</v>
      </c>
      <c r="S1191" s="11" t="e">
        <f>VLOOKUP($B1191, Team_Batting___Advanced[[Team]:[OPS]], 9, FALSE)</f>
        <v>#N/A</v>
      </c>
      <c r="T1191" s="11" t="e">
        <f>VLOOKUP($B1191, Team_Batting___Advanced[], 19, FALSE)</f>
        <v>#N/A</v>
      </c>
      <c r="U1191" s="11" t="e">
        <f>VLOOKUP($B1191, 'Team Per G'!$A$2:$G$31, 3, FALSE)</f>
        <v>#N/A</v>
      </c>
      <c r="V1191" s="11" t="e">
        <f>VLOOKUP($B1191, 'Team Per G'!$A$2:$G$31, 5, FALSE)</f>
        <v>#N/A</v>
      </c>
      <c r="W1191" s="11" t="e">
        <f>VLOOKUP($B1191, 'Team Per G'!$A$2:$G$31, 4, FALSE)</f>
        <v>#N/A</v>
      </c>
      <c r="X1191" s="11" t="e">
        <f>VLOOKUP($B1191, Team_Batting___Dashboard[], 22, FALSE)/$F1191</f>
        <v>#N/A</v>
      </c>
      <c r="Y1191" s="11" t="e">
        <f>VLOOKUP($B1191, 'FanGraphs - Team WAR Projected'!$B$2:$E$31, 4, FALSE)/162</f>
        <v>#N/A</v>
      </c>
      <c r="Z1191" s="11" t="e">
        <f t="shared" si="218"/>
        <v>#N/A</v>
      </c>
      <c r="AA1191" s="11" t="e">
        <f>VLOOKUP($B1191, FanGraphs_Standings[[Abbreviation]:[2024 Year to Date RS/G]], 6, FALSE)/$F1191</f>
        <v>#N/A</v>
      </c>
      <c r="AB1191" s="11" t="e">
        <f>VLOOKUP($B1191, FanGraphs_Standings[[Abbreviation]:[2024 Projected Full Season RDif]], 19, FALSE)/162</f>
        <v>#N/A</v>
      </c>
      <c r="AC1191" s="11" t="e">
        <f t="shared" si="227"/>
        <v>#N/A</v>
      </c>
      <c r="AD1191" s="11" t="e">
        <f>VLOOKUP($B1191, FanGraphs_Standings[[Abbreviation]:[2024 Projected Full Season RDif]], 5, FALSE)</f>
        <v>#N/A</v>
      </c>
      <c r="AE1191" s="11" t="e">
        <f>VLOOKUP($B1191, FanGraphs_Standings[[Abbreviation]:[2024 Projected Full Season W%]], 18, FALSE)</f>
        <v>#N/A</v>
      </c>
      <c r="AF1191" s="11" t="e">
        <f t="shared" si="219"/>
        <v>#N/A</v>
      </c>
      <c r="AG1191" s="11" t="e">
        <f>VLOOKUP($B1191, 'Home Field Adv'!$A$2:$I$31, 9, FALSE)</f>
        <v>#N/A</v>
      </c>
      <c r="AH1191" s="11" t="e">
        <f>VLOOKUP($C1191, FanGraphs_Standings[[Abbreviation]:[2024 Year to Date G]], 2, FALSE)</f>
        <v>#N/A</v>
      </c>
      <c r="AI1191" s="11" t="e">
        <f>_xlfn.IFNA(VLOOKUP($E1191, 'SP Per G'!$A$2:$D$1385, 3, FALSE), AO1191)</f>
        <v>#N/A</v>
      </c>
      <c r="AJ1191" s="11" t="e">
        <f>IF(AND(ISNA(VLOOKUP($E1191, 'SP Per G'!$A$2:$D$1385, 4, FALSE)), ISTEXT($E1191)), AI1191,IF(ISNA(VLOOKUP($E1191, 'SP Per G'!$A$2:$D$1385, 4, FALSE)), AO1191, VLOOKUP($E1191, 'SP Per G'!$A$2:$D$1385, 4, FALSE)))</f>
        <v>#N/A</v>
      </c>
      <c r="AK1191" s="11" t="e">
        <f t="shared" si="220"/>
        <v>#N/A</v>
      </c>
      <c r="AL1191" s="11" t="e">
        <f>_xlfn.IFNA(VLOOKUP($E1191, Individual_Pitching___Dashboard[], 18, FALSE), VLOOKUP($C1191,Team_Pitching___Advanced[[Team]:[SIERA]],16,FALSE))</f>
        <v>#N/A</v>
      </c>
      <c r="AM1191" s="11" t="e">
        <f>_xlfn.IFNA(VLOOKUP($E1191, Individual_Pitching___Dashboard[], 20, FALSE), VLOOKUP($C1191,Team_Pitching___Advanced[[Team]:[xFIP]],19,FALSE))</f>
        <v>#N/A</v>
      </c>
      <c r="AN1191" s="11" t="e">
        <f>_xlfn.IFNA(VLOOKUP($E1191,Individual_Pitching___Advanced[],21,FALSE),VLOOKUP($C1191,Team_Pitching___Advanced[[Team]:[SIERA]],20,FALSE))</f>
        <v>#N/A</v>
      </c>
      <c r="AO1191" s="11" t="e">
        <f>VLOOKUP($C1191, 'Team Per G'!$A$2:$G$31, 7, FALSE)</f>
        <v>#N/A</v>
      </c>
      <c r="AP1191" s="11" t="e">
        <f>VLOOKUP($C1191, 'FanGraphs - Team WAR Projected'!$B$2:$E$31, 3, FALSE)/162</f>
        <v>#N/A</v>
      </c>
      <c r="AQ1191" s="11" t="e">
        <f t="shared" si="221"/>
        <v>#N/A</v>
      </c>
      <c r="AR1191" s="11" t="e">
        <f>VLOOKUP($C1191, Team_Pitching___Advanced[[Team]:[xFIP]], 19,FALSE)</f>
        <v>#N/A</v>
      </c>
      <c r="AS1191" s="11" t="e">
        <f>VLOOKUP($C1191, Team_Pitching___Advanced[], 20, FALSE)</f>
        <v>#N/A</v>
      </c>
      <c r="AT1191" s="11" t="e">
        <f>VLOOKUP($C1191, Team_Batting___Dashboard[[Team]:[wOBA]], 16, FALSE)</f>
        <v>#N/A</v>
      </c>
      <c r="AU1191" s="11" t="e">
        <f>VLOOKUP($C1191, Team_Batting___Advanced[[Team]:[OPS]], 9, FALSE)</f>
        <v>#N/A</v>
      </c>
      <c r="AV1191" s="11" t="e">
        <f>VLOOKUP($C1191, Team_Batting___Advanced[], 19, FALSE)</f>
        <v>#N/A</v>
      </c>
      <c r="AW1191" s="11" t="e">
        <f>VLOOKUP($C1191, 'Team Per G'!$A$2:$G$31, 3, FALSE)</f>
        <v>#N/A</v>
      </c>
      <c r="AX1191" s="11" t="e">
        <f>VLOOKUP($C1191, 'Team Per G'!$A$2:$G$31, 5, FALSE)</f>
        <v>#N/A</v>
      </c>
      <c r="AY1191" s="11" t="e">
        <f>VLOOKUP($C1191, 'Team Per G'!$A$2:$G$31, 4, FALSE)</f>
        <v>#N/A</v>
      </c>
      <c r="AZ1191" s="11" t="e">
        <f>VLOOKUP($C1191, Team_Batting___Dashboard[], 22, FALSE)/$AH1191</f>
        <v>#N/A</v>
      </c>
      <c r="BA1191" s="11" t="e">
        <f>VLOOKUP($C1191, 'FanGraphs - Team WAR Projected'!$B$2:$E$31, 4, FALSE)/162</f>
        <v>#N/A</v>
      </c>
      <c r="BB1191" s="11" t="e">
        <f t="shared" si="222"/>
        <v>#N/A</v>
      </c>
      <c r="BC1191" s="11" t="e">
        <f>VLOOKUP($C1191, FanGraphs_Standings[[Abbreviation]:[2024 Year to Date RS/G]], 6, FALSE)/$AH1191</f>
        <v>#N/A</v>
      </c>
      <c r="BD1191" s="11" t="e">
        <f>VLOOKUP($C1191, FanGraphs_Standings[[Abbreviation]:[2024 Projected Full Season RDif]], 19, FALSE)/162</f>
        <v>#N/A</v>
      </c>
      <c r="BE1191" s="11" t="e">
        <f t="shared" si="223"/>
        <v>#N/A</v>
      </c>
      <c r="BF1191" s="11" t="e">
        <f>VLOOKUP($C1191, FanGraphs_Standings[[Abbreviation]:[2024 Projected Full Season RDif]], 5, FALSE)</f>
        <v>#N/A</v>
      </c>
      <c r="BG1191" s="11" t="e">
        <f>VLOOKUP($C1191, FanGraphs_Standings[[Abbreviation]:[2024 Projected Full Season W%]], 18, FALSE)</f>
        <v>#N/A</v>
      </c>
      <c r="BH1191" s="11" t="e">
        <f t="shared" si="224"/>
        <v>#N/A</v>
      </c>
      <c r="BI1191" s="11" t="e">
        <f>VLOOKUP($C1191, 'Home Field Adv'!$A$2:$K$31, 11, FALSE)</f>
        <v>#N/A</v>
      </c>
      <c r="BL1191" s="12" t="str">
        <f t="shared" si="225"/>
        <v/>
      </c>
      <c r="BM1191" s="12" t="str">
        <f t="shared" si="228"/>
        <v/>
      </c>
      <c r="BN1191" s="12" t="str">
        <f t="shared" si="226"/>
        <v/>
      </c>
    </row>
    <row r="1192" spans="6:66" x14ac:dyDescent="0.45">
      <c r="F1192" s="11" t="e">
        <f>VLOOKUP($B1192, FanGraphs_Standings[[Abbreviation]:[2024 Year to Date G]], 2, FALSE)</f>
        <v>#N/A</v>
      </c>
      <c r="G1192" s="11" t="e">
        <f>_xlfn.IFNA(VLOOKUP($D1192, 'SP Per G'!$A$2:$D$1385, 3, FALSE),M1192)</f>
        <v>#N/A</v>
      </c>
      <c r="H1192" s="11" t="e">
        <f>IF(AND(ISNA(VLOOKUP($D1192, 'SP Per G'!$A$2:$D$1385, 4, FALSE)), ISTEXT($D1192)), G1192,IF(ISNA(VLOOKUP($D1192, 'SP Per G'!$A$2:$D$1385, 4, FALSE)), M1192, VLOOKUP($D1192, 'SP Per G'!$A$2:$D$1385, 4, FALSE)))</f>
        <v>#N/A</v>
      </c>
      <c r="I1192" s="11" t="e">
        <f t="shared" si="216"/>
        <v>#N/A</v>
      </c>
      <c r="J1192" s="11" t="e">
        <f>_xlfn.IFNA(VLOOKUP($D1192,Individual_Pitching___Dashboard[],18,FALSE),VLOOKUP(B1192,Team_Pitching___Dashboard[[Team]:[ERA]],17,FALSE))</f>
        <v>#N/A</v>
      </c>
      <c r="K1192" s="11" t="e">
        <f>_xlfn.IFNA(VLOOKUP($D1192, Individual_Pitching___Dashboard[], 20, FALSE), VLOOKUP(B1192,Team_Pitching___Dashboard[[Team]:[xFIP]],20,FALSE))</f>
        <v>#N/A</v>
      </c>
      <c r="L1192" s="11" t="e">
        <f>_xlfn.IFNA(VLOOKUP($D1192, Individual_Pitching___Advanced[], 21,FALSE), VLOOKUP(B1192, Team_Pitching___Advanced[], 20, FALSE))</f>
        <v>#N/A</v>
      </c>
      <c r="M1192" s="11" t="e">
        <f>VLOOKUP($B1192, 'Team Per G'!$A$2:$G$31, 7, FALSE)</f>
        <v>#N/A</v>
      </c>
      <c r="N1192" s="11" t="e">
        <f>VLOOKUP($B1192, 'FanGraphs - Team WAR Projected'!$B$2:$E$31, 3, FALSE)/162</f>
        <v>#N/A</v>
      </c>
      <c r="O1192" s="11" t="e">
        <f t="shared" si="217"/>
        <v>#N/A</v>
      </c>
      <c r="P1192" s="11" t="e">
        <f>VLOOKUP($B1192, Team_Pitching___Advanced[[Team]:[xFIP]], 19,FALSE)</f>
        <v>#N/A</v>
      </c>
      <c r="Q1192" s="11" t="e">
        <f>VLOOKUP($B1192, Team_Pitching___Advanced[], 20, FALSE)</f>
        <v>#N/A</v>
      </c>
      <c r="R1192" s="11" t="e">
        <f>VLOOKUP($B1192, Team_Batting___Dashboard[[Team]:[wOBA]], 16, FALSE)</f>
        <v>#N/A</v>
      </c>
      <c r="S1192" s="11" t="e">
        <f>VLOOKUP($B1192, Team_Batting___Advanced[[Team]:[OPS]], 9, FALSE)</f>
        <v>#N/A</v>
      </c>
      <c r="T1192" s="11" t="e">
        <f>VLOOKUP($B1192, Team_Batting___Advanced[], 19, FALSE)</f>
        <v>#N/A</v>
      </c>
      <c r="U1192" s="11" t="e">
        <f>VLOOKUP($B1192, 'Team Per G'!$A$2:$G$31, 3, FALSE)</f>
        <v>#N/A</v>
      </c>
      <c r="V1192" s="11" t="e">
        <f>VLOOKUP($B1192, 'Team Per G'!$A$2:$G$31, 5, FALSE)</f>
        <v>#N/A</v>
      </c>
      <c r="W1192" s="11" t="e">
        <f>VLOOKUP($B1192, 'Team Per G'!$A$2:$G$31, 4, FALSE)</f>
        <v>#N/A</v>
      </c>
      <c r="X1192" s="11" t="e">
        <f>VLOOKUP($B1192, Team_Batting___Dashboard[], 22, FALSE)/$F1192</f>
        <v>#N/A</v>
      </c>
      <c r="Y1192" s="11" t="e">
        <f>VLOOKUP($B1192, 'FanGraphs - Team WAR Projected'!$B$2:$E$31, 4, FALSE)/162</f>
        <v>#N/A</v>
      </c>
      <c r="Z1192" s="11" t="e">
        <f t="shared" si="218"/>
        <v>#N/A</v>
      </c>
      <c r="AA1192" s="11" t="e">
        <f>VLOOKUP($B1192, FanGraphs_Standings[[Abbreviation]:[2024 Year to Date RS/G]], 6, FALSE)/$F1192</f>
        <v>#N/A</v>
      </c>
      <c r="AB1192" s="11" t="e">
        <f>VLOOKUP($B1192, FanGraphs_Standings[[Abbreviation]:[2024 Projected Full Season RDif]], 19, FALSE)/162</f>
        <v>#N/A</v>
      </c>
      <c r="AC1192" s="11" t="e">
        <f t="shared" si="227"/>
        <v>#N/A</v>
      </c>
      <c r="AD1192" s="11" t="e">
        <f>VLOOKUP($B1192, FanGraphs_Standings[[Abbreviation]:[2024 Projected Full Season RDif]], 5, FALSE)</f>
        <v>#N/A</v>
      </c>
      <c r="AE1192" s="11" t="e">
        <f>VLOOKUP($B1192, FanGraphs_Standings[[Abbreviation]:[2024 Projected Full Season W%]], 18, FALSE)</f>
        <v>#N/A</v>
      </c>
      <c r="AF1192" s="11" t="e">
        <f t="shared" si="219"/>
        <v>#N/A</v>
      </c>
      <c r="AG1192" s="11" t="e">
        <f>VLOOKUP($B1192, 'Home Field Adv'!$A$2:$I$31, 9, FALSE)</f>
        <v>#N/A</v>
      </c>
      <c r="AH1192" s="11" t="e">
        <f>VLOOKUP($C1192, FanGraphs_Standings[[Abbreviation]:[2024 Year to Date G]], 2, FALSE)</f>
        <v>#N/A</v>
      </c>
      <c r="AI1192" s="11" t="e">
        <f>_xlfn.IFNA(VLOOKUP($E1192, 'SP Per G'!$A$2:$D$1385, 3, FALSE), AO1192)</f>
        <v>#N/A</v>
      </c>
      <c r="AJ1192" s="11" t="e">
        <f>IF(AND(ISNA(VLOOKUP($E1192, 'SP Per G'!$A$2:$D$1385, 4, FALSE)), ISTEXT($E1192)), AI1192,IF(ISNA(VLOOKUP($E1192, 'SP Per G'!$A$2:$D$1385, 4, FALSE)), AO1192, VLOOKUP($E1192, 'SP Per G'!$A$2:$D$1385, 4, FALSE)))</f>
        <v>#N/A</v>
      </c>
      <c r="AK1192" s="11" t="e">
        <f t="shared" si="220"/>
        <v>#N/A</v>
      </c>
      <c r="AL1192" s="11" t="e">
        <f>_xlfn.IFNA(VLOOKUP($E1192, Individual_Pitching___Dashboard[], 18, FALSE), VLOOKUP($C1192,Team_Pitching___Advanced[[Team]:[SIERA]],16,FALSE))</f>
        <v>#N/A</v>
      </c>
      <c r="AM1192" s="11" t="e">
        <f>_xlfn.IFNA(VLOOKUP($E1192, Individual_Pitching___Dashboard[], 20, FALSE), VLOOKUP($C1192,Team_Pitching___Advanced[[Team]:[xFIP]],19,FALSE))</f>
        <v>#N/A</v>
      </c>
      <c r="AN1192" s="11" t="e">
        <f>_xlfn.IFNA(VLOOKUP($E1192,Individual_Pitching___Advanced[],21,FALSE),VLOOKUP($C1192,Team_Pitching___Advanced[[Team]:[SIERA]],20,FALSE))</f>
        <v>#N/A</v>
      </c>
      <c r="AO1192" s="11" t="e">
        <f>VLOOKUP($C1192, 'Team Per G'!$A$2:$G$31, 7, FALSE)</f>
        <v>#N/A</v>
      </c>
      <c r="AP1192" s="11" t="e">
        <f>VLOOKUP($C1192, 'FanGraphs - Team WAR Projected'!$B$2:$E$31, 3, FALSE)/162</f>
        <v>#N/A</v>
      </c>
      <c r="AQ1192" s="11" t="e">
        <f t="shared" si="221"/>
        <v>#N/A</v>
      </c>
      <c r="AR1192" s="11" t="e">
        <f>VLOOKUP($C1192, Team_Pitching___Advanced[[Team]:[xFIP]], 19,FALSE)</f>
        <v>#N/A</v>
      </c>
      <c r="AS1192" s="11" t="e">
        <f>VLOOKUP($C1192, Team_Pitching___Advanced[], 20, FALSE)</f>
        <v>#N/A</v>
      </c>
      <c r="AT1192" s="11" t="e">
        <f>VLOOKUP($C1192, Team_Batting___Dashboard[[Team]:[wOBA]], 16, FALSE)</f>
        <v>#N/A</v>
      </c>
      <c r="AU1192" s="11" t="e">
        <f>VLOOKUP($C1192, Team_Batting___Advanced[[Team]:[OPS]], 9, FALSE)</f>
        <v>#N/A</v>
      </c>
      <c r="AV1192" s="11" t="e">
        <f>VLOOKUP($C1192, Team_Batting___Advanced[], 19, FALSE)</f>
        <v>#N/A</v>
      </c>
      <c r="AW1192" s="11" t="e">
        <f>VLOOKUP($C1192, 'Team Per G'!$A$2:$G$31, 3, FALSE)</f>
        <v>#N/A</v>
      </c>
      <c r="AX1192" s="11" t="e">
        <f>VLOOKUP($C1192, 'Team Per G'!$A$2:$G$31, 5, FALSE)</f>
        <v>#N/A</v>
      </c>
      <c r="AY1192" s="11" t="e">
        <f>VLOOKUP($C1192, 'Team Per G'!$A$2:$G$31, 4, FALSE)</f>
        <v>#N/A</v>
      </c>
      <c r="AZ1192" s="11" t="e">
        <f>VLOOKUP($C1192, Team_Batting___Dashboard[], 22, FALSE)/$AH1192</f>
        <v>#N/A</v>
      </c>
      <c r="BA1192" s="11" t="e">
        <f>VLOOKUP($C1192, 'FanGraphs - Team WAR Projected'!$B$2:$E$31, 4, FALSE)/162</f>
        <v>#N/A</v>
      </c>
      <c r="BB1192" s="11" t="e">
        <f t="shared" si="222"/>
        <v>#N/A</v>
      </c>
      <c r="BC1192" s="11" t="e">
        <f>VLOOKUP($C1192, FanGraphs_Standings[[Abbreviation]:[2024 Year to Date RS/G]], 6, FALSE)/$AH1192</f>
        <v>#N/A</v>
      </c>
      <c r="BD1192" s="11" t="e">
        <f>VLOOKUP($C1192, FanGraphs_Standings[[Abbreviation]:[2024 Projected Full Season RDif]], 19, FALSE)/162</f>
        <v>#N/A</v>
      </c>
      <c r="BE1192" s="11" t="e">
        <f t="shared" si="223"/>
        <v>#N/A</v>
      </c>
      <c r="BF1192" s="11" t="e">
        <f>VLOOKUP($C1192, FanGraphs_Standings[[Abbreviation]:[2024 Projected Full Season RDif]], 5, FALSE)</f>
        <v>#N/A</v>
      </c>
      <c r="BG1192" s="11" t="e">
        <f>VLOOKUP($C1192, FanGraphs_Standings[[Abbreviation]:[2024 Projected Full Season W%]], 18, FALSE)</f>
        <v>#N/A</v>
      </c>
      <c r="BH1192" s="11" t="e">
        <f t="shared" si="224"/>
        <v>#N/A</v>
      </c>
      <c r="BI1192" s="11" t="e">
        <f>VLOOKUP($C1192, 'Home Field Adv'!$A$2:$K$31, 11, FALSE)</f>
        <v>#N/A</v>
      </c>
      <c r="BL1192" s="12" t="str">
        <f t="shared" si="225"/>
        <v/>
      </c>
      <c r="BM1192" s="12" t="str">
        <f t="shared" si="228"/>
        <v/>
      </c>
      <c r="BN1192" s="12" t="str">
        <f t="shared" si="226"/>
        <v/>
      </c>
    </row>
    <row r="1193" spans="6:66" x14ac:dyDescent="0.45">
      <c r="F1193" s="11" t="e">
        <f>VLOOKUP($B1193, FanGraphs_Standings[[Abbreviation]:[2024 Year to Date G]], 2, FALSE)</f>
        <v>#N/A</v>
      </c>
      <c r="G1193" s="11" t="e">
        <f>_xlfn.IFNA(VLOOKUP($D1193, 'SP Per G'!$A$2:$D$1385, 3, FALSE),M1193)</f>
        <v>#N/A</v>
      </c>
      <c r="H1193" s="11" t="e">
        <f>IF(AND(ISNA(VLOOKUP($D1193, 'SP Per G'!$A$2:$D$1385, 4, FALSE)), ISTEXT($D1193)), G1193,IF(ISNA(VLOOKUP($D1193, 'SP Per G'!$A$2:$D$1385, 4, FALSE)), M1193, VLOOKUP($D1193, 'SP Per G'!$A$2:$D$1385, 4, FALSE)))</f>
        <v>#N/A</v>
      </c>
      <c r="I1193" s="11" t="e">
        <f t="shared" si="216"/>
        <v>#N/A</v>
      </c>
      <c r="J1193" s="11" t="e">
        <f>_xlfn.IFNA(VLOOKUP($D1193,Individual_Pitching___Dashboard[],18,FALSE),VLOOKUP(B1193,Team_Pitching___Dashboard[[Team]:[ERA]],17,FALSE))</f>
        <v>#N/A</v>
      </c>
      <c r="K1193" s="11" t="e">
        <f>_xlfn.IFNA(VLOOKUP($D1193, Individual_Pitching___Dashboard[], 20, FALSE), VLOOKUP(B1193,Team_Pitching___Dashboard[[Team]:[xFIP]],20,FALSE))</f>
        <v>#N/A</v>
      </c>
      <c r="L1193" s="11" t="e">
        <f>_xlfn.IFNA(VLOOKUP($D1193, Individual_Pitching___Advanced[], 21,FALSE), VLOOKUP(B1193, Team_Pitching___Advanced[], 20, FALSE))</f>
        <v>#N/A</v>
      </c>
      <c r="M1193" s="11" t="e">
        <f>VLOOKUP($B1193, 'Team Per G'!$A$2:$G$31, 7, FALSE)</f>
        <v>#N/A</v>
      </c>
      <c r="N1193" s="11" t="e">
        <f>VLOOKUP($B1193, 'FanGraphs - Team WAR Projected'!$B$2:$E$31, 3, FALSE)/162</f>
        <v>#N/A</v>
      </c>
      <c r="O1193" s="11" t="e">
        <f t="shared" si="217"/>
        <v>#N/A</v>
      </c>
      <c r="P1193" s="11" t="e">
        <f>VLOOKUP($B1193, Team_Pitching___Advanced[[Team]:[xFIP]], 19,FALSE)</f>
        <v>#N/A</v>
      </c>
      <c r="Q1193" s="11" t="e">
        <f>VLOOKUP($B1193, Team_Pitching___Advanced[], 20, FALSE)</f>
        <v>#N/A</v>
      </c>
      <c r="R1193" s="11" t="e">
        <f>VLOOKUP($B1193, Team_Batting___Dashboard[[Team]:[wOBA]], 16, FALSE)</f>
        <v>#N/A</v>
      </c>
      <c r="S1193" s="11" t="e">
        <f>VLOOKUP($B1193, Team_Batting___Advanced[[Team]:[OPS]], 9, FALSE)</f>
        <v>#N/A</v>
      </c>
      <c r="T1193" s="11" t="e">
        <f>VLOOKUP($B1193, Team_Batting___Advanced[], 19, FALSE)</f>
        <v>#N/A</v>
      </c>
      <c r="U1193" s="11" t="e">
        <f>VLOOKUP($B1193, 'Team Per G'!$A$2:$G$31, 3, FALSE)</f>
        <v>#N/A</v>
      </c>
      <c r="V1193" s="11" t="e">
        <f>VLOOKUP($B1193, 'Team Per G'!$A$2:$G$31, 5, FALSE)</f>
        <v>#N/A</v>
      </c>
      <c r="W1193" s="11" t="e">
        <f>VLOOKUP($B1193, 'Team Per G'!$A$2:$G$31, 4, FALSE)</f>
        <v>#N/A</v>
      </c>
      <c r="X1193" s="11" t="e">
        <f>VLOOKUP($B1193, Team_Batting___Dashboard[], 22, FALSE)/$F1193</f>
        <v>#N/A</v>
      </c>
      <c r="Y1193" s="11" t="e">
        <f>VLOOKUP($B1193, 'FanGraphs - Team WAR Projected'!$B$2:$E$31, 4, FALSE)/162</f>
        <v>#N/A</v>
      </c>
      <c r="Z1193" s="11" t="e">
        <f t="shared" si="218"/>
        <v>#N/A</v>
      </c>
      <c r="AA1193" s="11" t="e">
        <f>VLOOKUP($B1193, FanGraphs_Standings[[Abbreviation]:[2024 Year to Date RS/G]], 6, FALSE)/$F1193</f>
        <v>#N/A</v>
      </c>
      <c r="AB1193" s="11" t="e">
        <f>VLOOKUP($B1193, FanGraphs_Standings[[Abbreviation]:[2024 Projected Full Season RDif]], 19, FALSE)/162</f>
        <v>#N/A</v>
      </c>
      <c r="AC1193" s="11" t="e">
        <f t="shared" si="227"/>
        <v>#N/A</v>
      </c>
      <c r="AD1193" s="11" t="e">
        <f>VLOOKUP($B1193, FanGraphs_Standings[[Abbreviation]:[2024 Projected Full Season RDif]], 5, FALSE)</f>
        <v>#N/A</v>
      </c>
      <c r="AE1193" s="11" t="e">
        <f>VLOOKUP($B1193, FanGraphs_Standings[[Abbreviation]:[2024 Projected Full Season W%]], 18, FALSE)</f>
        <v>#N/A</v>
      </c>
      <c r="AF1193" s="11" t="e">
        <f t="shared" si="219"/>
        <v>#N/A</v>
      </c>
      <c r="AG1193" s="11" t="e">
        <f>VLOOKUP($B1193, 'Home Field Adv'!$A$2:$I$31, 9, FALSE)</f>
        <v>#N/A</v>
      </c>
      <c r="AH1193" s="11" t="e">
        <f>VLOOKUP($C1193, FanGraphs_Standings[[Abbreviation]:[2024 Year to Date G]], 2, FALSE)</f>
        <v>#N/A</v>
      </c>
      <c r="AI1193" s="11" t="e">
        <f>_xlfn.IFNA(VLOOKUP($E1193, 'SP Per G'!$A$2:$D$1385, 3, FALSE), AO1193)</f>
        <v>#N/A</v>
      </c>
      <c r="AJ1193" s="11" t="e">
        <f>IF(AND(ISNA(VLOOKUP($E1193, 'SP Per G'!$A$2:$D$1385, 4, FALSE)), ISTEXT($E1193)), AI1193,IF(ISNA(VLOOKUP($E1193, 'SP Per G'!$A$2:$D$1385, 4, FALSE)), AO1193, VLOOKUP($E1193, 'SP Per G'!$A$2:$D$1385, 4, FALSE)))</f>
        <v>#N/A</v>
      </c>
      <c r="AK1193" s="11" t="e">
        <f t="shared" si="220"/>
        <v>#N/A</v>
      </c>
      <c r="AL1193" s="11" t="e">
        <f>_xlfn.IFNA(VLOOKUP($E1193, Individual_Pitching___Dashboard[], 18, FALSE), VLOOKUP($C1193,Team_Pitching___Advanced[[Team]:[SIERA]],16,FALSE))</f>
        <v>#N/A</v>
      </c>
      <c r="AM1193" s="11" t="e">
        <f>_xlfn.IFNA(VLOOKUP($E1193, Individual_Pitching___Dashboard[], 20, FALSE), VLOOKUP($C1193,Team_Pitching___Advanced[[Team]:[xFIP]],19,FALSE))</f>
        <v>#N/A</v>
      </c>
      <c r="AN1193" s="11" t="e">
        <f>_xlfn.IFNA(VLOOKUP($E1193,Individual_Pitching___Advanced[],21,FALSE),VLOOKUP($C1193,Team_Pitching___Advanced[[Team]:[SIERA]],20,FALSE))</f>
        <v>#N/A</v>
      </c>
      <c r="AO1193" s="11" t="e">
        <f>VLOOKUP($C1193, 'Team Per G'!$A$2:$G$31, 7, FALSE)</f>
        <v>#N/A</v>
      </c>
      <c r="AP1193" s="11" t="e">
        <f>VLOOKUP($C1193, 'FanGraphs - Team WAR Projected'!$B$2:$E$31, 3, FALSE)/162</f>
        <v>#N/A</v>
      </c>
      <c r="AQ1193" s="11" t="e">
        <f t="shared" si="221"/>
        <v>#N/A</v>
      </c>
      <c r="AR1193" s="11" t="e">
        <f>VLOOKUP($C1193, Team_Pitching___Advanced[[Team]:[xFIP]], 19,FALSE)</f>
        <v>#N/A</v>
      </c>
      <c r="AS1193" s="11" t="e">
        <f>VLOOKUP($C1193, Team_Pitching___Advanced[], 20, FALSE)</f>
        <v>#N/A</v>
      </c>
      <c r="AT1193" s="11" t="e">
        <f>VLOOKUP($C1193, Team_Batting___Dashboard[[Team]:[wOBA]], 16, FALSE)</f>
        <v>#N/A</v>
      </c>
      <c r="AU1193" s="11" t="e">
        <f>VLOOKUP($C1193, Team_Batting___Advanced[[Team]:[OPS]], 9, FALSE)</f>
        <v>#N/A</v>
      </c>
      <c r="AV1193" s="11" t="e">
        <f>VLOOKUP($C1193, Team_Batting___Advanced[], 19, FALSE)</f>
        <v>#N/A</v>
      </c>
      <c r="AW1193" s="11" t="e">
        <f>VLOOKUP($C1193, 'Team Per G'!$A$2:$G$31, 3, FALSE)</f>
        <v>#N/A</v>
      </c>
      <c r="AX1193" s="11" t="e">
        <f>VLOOKUP($C1193, 'Team Per G'!$A$2:$G$31, 5, FALSE)</f>
        <v>#N/A</v>
      </c>
      <c r="AY1193" s="11" t="e">
        <f>VLOOKUP($C1193, 'Team Per G'!$A$2:$G$31, 4, FALSE)</f>
        <v>#N/A</v>
      </c>
      <c r="AZ1193" s="11" t="e">
        <f>VLOOKUP($C1193, Team_Batting___Dashboard[], 22, FALSE)/$AH1193</f>
        <v>#N/A</v>
      </c>
      <c r="BA1193" s="11" t="e">
        <f>VLOOKUP($C1193, 'FanGraphs - Team WAR Projected'!$B$2:$E$31, 4, FALSE)/162</f>
        <v>#N/A</v>
      </c>
      <c r="BB1193" s="11" t="e">
        <f t="shared" si="222"/>
        <v>#N/A</v>
      </c>
      <c r="BC1193" s="11" t="e">
        <f>VLOOKUP($C1193, FanGraphs_Standings[[Abbreviation]:[2024 Year to Date RS/G]], 6, FALSE)/$AH1193</f>
        <v>#N/A</v>
      </c>
      <c r="BD1193" s="11" t="e">
        <f>VLOOKUP($C1193, FanGraphs_Standings[[Abbreviation]:[2024 Projected Full Season RDif]], 19, FALSE)/162</f>
        <v>#N/A</v>
      </c>
      <c r="BE1193" s="11" t="e">
        <f t="shared" si="223"/>
        <v>#N/A</v>
      </c>
      <c r="BF1193" s="11" t="e">
        <f>VLOOKUP($C1193, FanGraphs_Standings[[Abbreviation]:[2024 Projected Full Season RDif]], 5, FALSE)</f>
        <v>#N/A</v>
      </c>
      <c r="BG1193" s="11" t="e">
        <f>VLOOKUP($C1193, FanGraphs_Standings[[Abbreviation]:[2024 Projected Full Season W%]], 18, FALSE)</f>
        <v>#N/A</v>
      </c>
      <c r="BH1193" s="11" t="e">
        <f t="shared" si="224"/>
        <v>#N/A</v>
      </c>
      <c r="BI1193" s="11" t="e">
        <f>VLOOKUP($C1193, 'Home Field Adv'!$A$2:$K$31, 11, FALSE)</f>
        <v>#N/A</v>
      </c>
      <c r="BL1193" s="12" t="str">
        <f t="shared" si="225"/>
        <v/>
      </c>
      <c r="BM1193" s="12" t="str">
        <f t="shared" si="228"/>
        <v/>
      </c>
      <c r="BN1193" s="12" t="str">
        <f t="shared" si="226"/>
        <v/>
      </c>
    </row>
    <row r="1194" spans="6:66" x14ac:dyDescent="0.45">
      <c r="F1194" s="11" t="e">
        <f>VLOOKUP($B1194, FanGraphs_Standings[[Abbreviation]:[2024 Year to Date G]], 2, FALSE)</f>
        <v>#N/A</v>
      </c>
      <c r="G1194" s="11" t="e">
        <f>_xlfn.IFNA(VLOOKUP($D1194, 'SP Per G'!$A$2:$D$1385, 3, FALSE),M1194)</f>
        <v>#N/A</v>
      </c>
      <c r="H1194" s="11" t="e">
        <f>IF(AND(ISNA(VLOOKUP($D1194, 'SP Per G'!$A$2:$D$1385, 4, FALSE)), ISTEXT($D1194)), G1194,IF(ISNA(VLOOKUP($D1194, 'SP Per G'!$A$2:$D$1385, 4, FALSE)), M1194, VLOOKUP($D1194, 'SP Per G'!$A$2:$D$1385, 4, FALSE)))</f>
        <v>#N/A</v>
      </c>
      <c r="I1194" s="11" t="e">
        <f t="shared" si="216"/>
        <v>#N/A</v>
      </c>
      <c r="J1194" s="11" t="e">
        <f>_xlfn.IFNA(VLOOKUP($D1194,Individual_Pitching___Dashboard[],18,FALSE),VLOOKUP(B1194,Team_Pitching___Dashboard[[Team]:[ERA]],17,FALSE))</f>
        <v>#N/A</v>
      </c>
      <c r="K1194" s="11" t="e">
        <f>_xlfn.IFNA(VLOOKUP($D1194, Individual_Pitching___Dashboard[], 20, FALSE), VLOOKUP(B1194,Team_Pitching___Dashboard[[Team]:[xFIP]],20,FALSE))</f>
        <v>#N/A</v>
      </c>
      <c r="L1194" s="11" t="e">
        <f>_xlfn.IFNA(VLOOKUP($D1194, Individual_Pitching___Advanced[], 21,FALSE), VLOOKUP(B1194, Team_Pitching___Advanced[], 20, FALSE))</f>
        <v>#N/A</v>
      </c>
      <c r="M1194" s="11" t="e">
        <f>VLOOKUP($B1194, 'Team Per G'!$A$2:$G$31, 7, FALSE)</f>
        <v>#N/A</v>
      </c>
      <c r="N1194" s="11" t="e">
        <f>VLOOKUP($B1194, 'FanGraphs - Team WAR Projected'!$B$2:$E$31, 3, FALSE)/162</f>
        <v>#N/A</v>
      </c>
      <c r="O1194" s="11" t="e">
        <f t="shared" si="217"/>
        <v>#N/A</v>
      </c>
      <c r="P1194" s="11" t="e">
        <f>VLOOKUP($B1194, Team_Pitching___Advanced[[Team]:[xFIP]], 19,FALSE)</f>
        <v>#N/A</v>
      </c>
      <c r="Q1194" s="11" t="e">
        <f>VLOOKUP($B1194, Team_Pitching___Advanced[], 20, FALSE)</f>
        <v>#N/A</v>
      </c>
      <c r="R1194" s="11" t="e">
        <f>VLOOKUP($B1194, Team_Batting___Dashboard[[Team]:[wOBA]], 16, FALSE)</f>
        <v>#N/A</v>
      </c>
      <c r="S1194" s="11" t="e">
        <f>VLOOKUP($B1194, Team_Batting___Advanced[[Team]:[OPS]], 9, FALSE)</f>
        <v>#N/A</v>
      </c>
      <c r="T1194" s="11" t="e">
        <f>VLOOKUP($B1194, Team_Batting___Advanced[], 19, FALSE)</f>
        <v>#N/A</v>
      </c>
      <c r="U1194" s="11" t="e">
        <f>VLOOKUP($B1194, 'Team Per G'!$A$2:$G$31, 3, FALSE)</f>
        <v>#N/A</v>
      </c>
      <c r="V1194" s="11" t="e">
        <f>VLOOKUP($B1194, 'Team Per G'!$A$2:$G$31, 5, FALSE)</f>
        <v>#N/A</v>
      </c>
      <c r="W1194" s="11" t="e">
        <f>VLOOKUP($B1194, 'Team Per G'!$A$2:$G$31, 4, FALSE)</f>
        <v>#N/A</v>
      </c>
      <c r="X1194" s="11" t="e">
        <f>VLOOKUP($B1194, Team_Batting___Dashboard[], 22, FALSE)/$F1194</f>
        <v>#N/A</v>
      </c>
      <c r="Y1194" s="11" t="e">
        <f>VLOOKUP($B1194, 'FanGraphs - Team WAR Projected'!$B$2:$E$31, 4, FALSE)/162</f>
        <v>#N/A</v>
      </c>
      <c r="Z1194" s="11" t="e">
        <f t="shared" si="218"/>
        <v>#N/A</v>
      </c>
      <c r="AA1194" s="11" t="e">
        <f>VLOOKUP($B1194, FanGraphs_Standings[[Abbreviation]:[2024 Year to Date RS/G]], 6, FALSE)/$F1194</f>
        <v>#N/A</v>
      </c>
      <c r="AB1194" s="11" t="e">
        <f>VLOOKUP($B1194, FanGraphs_Standings[[Abbreviation]:[2024 Projected Full Season RDif]], 19, FALSE)/162</f>
        <v>#N/A</v>
      </c>
      <c r="AC1194" s="11" t="e">
        <f t="shared" si="227"/>
        <v>#N/A</v>
      </c>
      <c r="AD1194" s="11" t="e">
        <f>VLOOKUP($B1194, FanGraphs_Standings[[Abbreviation]:[2024 Projected Full Season RDif]], 5, FALSE)</f>
        <v>#N/A</v>
      </c>
      <c r="AE1194" s="11" t="e">
        <f>VLOOKUP($B1194, FanGraphs_Standings[[Abbreviation]:[2024 Projected Full Season W%]], 18, FALSE)</f>
        <v>#N/A</v>
      </c>
      <c r="AF1194" s="11" t="e">
        <f t="shared" si="219"/>
        <v>#N/A</v>
      </c>
      <c r="AG1194" s="11" t="e">
        <f>VLOOKUP($B1194, 'Home Field Adv'!$A$2:$I$31, 9, FALSE)</f>
        <v>#N/A</v>
      </c>
      <c r="AH1194" s="11" t="e">
        <f>VLOOKUP($C1194, FanGraphs_Standings[[Abbreviation]:[2024 Year to Date G]], 2, FALSE)</f>
        <v>#N/A</v>
      </c>
      <c r="AI1194" s="11" t="e">
        <f>_xlfn.IFNA(VLOOKUP($E1194, 'SP Per G'!$A$2:$D$1385, 3, FALSE), AO1194)</f>
        <v>#N/A</v>
      </c>
      <c r="AJ1194" s="11" t="e">
        <f>IF(AND(ISNA(VLOOKUP($E1194, 'SP Per G'!$A$2:$D$1385, 4, FALSE)), ISTEXT($E1194)), AI1194,IF(ISNA(VLOOKUP($E1194, 'SP Per G'!$A$2:$D$1385, 4, FALSE)), AO1194, VLOOKUP($E1194, 'SP Per G'!$A$2:$D$1385, 4, FALSE)))</f>
        <v>#N/A</v>
      </c>
      <c r="AK1194" s="11" t="e">
        <f t="shared" si="220"/>
        <v>#N/A</v>
      </c>
      <c r="AL1194" s="11" t="e">
        <f>_xlfn.IFNA(VLOOKUP($E1194, Individual_Pitching___Dashboard[], 18, FALSE), VLOOKUP($C1194,Team_Pitching___Advanced[[Team]:[SIERA]],16,FALSE))</f>
        <v>#N/A</v>
      </c>
      <c r="AM1194" s="11" t="e">
        <f>_xlfn.IFNA(VLOOKUP($E1194, Individual_Pitching___Dashboard[], 20, FALSE), VLOOKUP($C1194,Team_Pitching___Advanced[[Team]:[xFIP]],19,FALSE))</f>
        <v>#N/A</v>
      </c>
      <c r="AN1194" s="11" t="e">
        <f>_xlfn.IFNA(VLOOKUP($E1194,Individual_Pitching___Advanced[],21,FALSE),VLOOKUP($C1194,Team_Pitching___Advanced[[Team]:[SIERA]],20,FALSE))</f>
        <v>#N/A</v>
      </c>
      <c r="AO1194" s="11" t="e">
        <f>VLOOKUP($C1194, 'Team Per G'!$A$2:$G$31, 7, FALSE)</f>
        <v>#N/A</v>
      </c>
      <c r="AP1194" s="11" t="e">
        <f>VLOOKUP($C1194, 'FanGraphs - Team WAR Projected'!$B$2:$E$31, 3, FALSE)/162</f>
        <v>#N/A</v>
      </c>
      <c r="AQ1194" s="11" t="e">
        <f t="shared" si="221"/>
        <v>#N/A</v>
      </c>
      <c r="AR1194" s="11" t="e">
        <f>VLOOKUP($C1194, Team_Pitching___Advanced[[Team]:[xFIP]], 19,FALSE)</f>
        <v>#N/A</v>
      </c>
      <c r="AS1194" s="11" t="e">
        <f>VLOOKUP($C1194, Team_Pitching___Advanced[], 20, FALSE)</f>
        <v>#N/A</v>
      </c>
      <c r="AT1194" s="11" t="e">
        <f>VLOOKUP($C1194, Team_Batting___Dashboard[[Team]:[wOBA]], 16, FALSE)</f>
        <v>#N/A</v>
      </c>
      <c r="AU1194" s="11" t="e">
        <f>VLOOKUP($C1194, Team_Batting___Advanced[[Team]:[OPS]], 9, FALSE)</f>
        <v>#N/A</v>
      </c>
      <c r="AV1194" s="11" t="e">
        <f>VLOOKUP($C1194, Team_Batting___Advanced[], 19, FALSE)</f>
        <v>#N/A</v>
      </c>
      <c r="AW1194" s="11" t="e">
        <f>VLOOKUP($C1194, 'Team Per G'!$A$2:$G$31, 3, FALSE)</f>
        <v>#N/A</v>
      </c>
      <c r="AX1194" s="11" t="e">
        <f>VLOOKUP($C1194, 'Team Per G'!$A$2:$G$31, 5, FALSE)</f>
        <v>#N/A</v>
      </c>
      <c r="AY1194" s="11" t="e">
        <f>VLOOKUP($C1194, 'Team Per G'!$A$2:$G$31, 4, FALSE)</f>
        <v>#N/A</v>
      </c>
      <c r="AZ1194" s="11" t="e">
        <f>VLOOKUP($C1194, Team_Batting___Dashboard[], 22, FALSE)/$AH1194</f>
        <v>#N/A</v>
      </c>
      <c r="BA1194" s="11" t="e">
        <f>VLOOKUP($C1194, 'FanGraphs - Team WAR Projected'!$B$2:$E$31, 4, FALSE)/162</f>
        <v>#N/A</v>
      </c>
      <c r="BB1194" s="11" t="e">
        <f t="shared" si="222"/>
        <v>#N/A</v>
      </c>
      <c r="BC1194" s="11" t="e">
        <f>VLOOKUP($C1194, FanGraphs_Standings[[Abbreviation]:[2024 Year to Date RS/G]], 6, FALSE)/$AH1194</f>
        <v>#N/A</v>
      </c>
      <c r="BD1194" s="11" t="e">
        <f>VLOOKUP($C1194, FanGraphs_Standings[[Abbreviation]:[2024 Projected Full Season RDif]], 19, FALSE)/162</f>
        <v>#N/A</v>
      </c>
      <c r="BE1194" s="11" t="e">
        <f t="shared" si="223"/>
        <v>#N/A</v>
      </c>
      <c r="BF1194" s="11" t="e">
        <f>VLOOKUP($C1194, FanGraphs_Standings[[Abbreviation]:[2024 Projected Full Season RDif]], 5, FALSE)</f>
        <v>#N/A</v>
      </c>
      <c r="BG1194" s="11" t="e">
        <f>VLOOKUP($C1194, FanGraphs_Standings[[Abbreviation]:[2024 Projected Full Season W%]], 18, FALSE)</f>
        <v>#N/A</v>
      </c>
      <c r="BH1194" s="11" t="e">
        <f t="shared" si="224"/>
        <v>#N/A</v>
      </c>
      <c r="BI1194" s="11" t="e">
        <f>VLOOKUP($C1194, 'Home Field Adv'!$A$2:$K$31, 11, FALSE)</f>
        <v>#N/A</v>
      </c>
      <c r="BL1194" s="12" t="str">
        <f t="shared" si="225"/>
        <v/>
      </c>
      <c r="BM1194" s="12" t="str">
        <f t="shared" si="228"/>
        <v/>
      </c>
      <c r="BN1194" s="12" t="str">
        <f t="shared" si="226"/>
        <v/>
      </c>
    </row>
    <row r="1195" spans="6:66" x14ac:dyDescent="0.45">
      <c r="F1195" s="11" t="e">
        <f>VLOOKUP($B1195, FanGraphs_Standings[[Abbreviation]:[2024 Year to Date G]], 2, FALSE)</f>
        <v>#N/A</v>
      </c>
      <c r="G1195" s="11" t="e">
        <f>_xlfn.IFNA(VLOOKUP($D1195, 'SP Per G'!$A$2:$D$1385, 3, FALSE),M1195)</f>
        <v>#N/A</v>
      </c>
      <c r="H1195" s="11" t="e">
        <f>IF(AND(ISNA(VLOOKUP($D1195, 'SP Per G'!$A$2:$D$1385, 4, FALSE)), ISTEXT($D1195)), G1195,IF(ISNA(VLOOKUP($D1195, 'SP Per G'!$A$2:$D$1385, 4, FALSE)), M1195, VLOOKUP($D1195, 'SP Per G'!$A$2:$D$1385, 4, FALSE)))</f>
        <v>#N/A</v>
      </c>
      <c r="I1195" s="11" t="e">
        <f t="shared" si="216"/>
        <v>#N/A</v>
      </c>
      <c r="J1195" s="11" t="e">
        <f>_xlfn.IFNA(VLOOKUP($D1195,Individual_Pitching___Dashboard[],18,FALSE),VLOOKUP(B1195,Team_Pitching___Dashboard[[Team]:[ERA]],17,FALSE))</f>
        <v>#N/A</v>
      </c>
      <c r="K1195" s="11" t="e">
        <f>_xlfn.IFNA(VLOOKUP($D1195, Individual_Pitching___Dashboard[], 20, FALSE), VLOOKUP(B1195,Team_Pitching___Dashboard[[Team]:[xFIP]],20,FALSE))</f>
        <v>#N/A</v>
      </c>
      <c r="L1195" s="11" t="e">
        <f>_xlfn.IFNA(VLOOKUP($D1195, Individual_Pitching___Advanced[], 21,FALSE), VLOOKUP(B1195, Team_Pitching___Advanced[], 20, FALSE))</f>
        <v>#N/A</v>
      </c>
      <c r="M1195" s="11" t="e">
        <f>VLOOKUP($B1195, 'Team Per G'!$A$2:$G$31, 7, FALSE)</f>
        <v>#N/A</v>
      </c>
      <c r="N1195" s="11" t="e">
        <f>VLOOKUP($B1195, 'FanGraphs - Team WAR Projected'!$B$2:$E$31, 3, FALSE)/162</f>
        <v>#N/A</v>
      </c>
      <c r="O1195" s="11" t="e">
        <f t="shared" si="217"/>
        <v>#N/A</v>
      </c>
      <c r="P1195" s="11" t="e">
        <f>VLOOKUP($B1195, Team_Pitching___Advanced[[Team]:[xFIP]], 19,FALSE)</f>
        <v>#N/A</v>
      </c>
      <c r="Q1195" s="11" t="e">
        <f>VLOOKUP($B1195, Team_Pitching___Advanced[], 20, FALSE)</f>
        <v>#N/A</v>
      </c>
      <c r="R1195" s="11" t="e">
        <f>VLOOKUP($B1195, Team_Batting___Dashboard[[Team]:[wOBA]], 16, FALSE)</f>
        <v>#N/A</v>
      </c>
      <c r="S1195" s="11" t="e">
        <f>VLOOKUP($B1195, Team_Batting___Advanced[[Team]:[OPS]], 9, FALSE)</f>
        <v>#N/A</v>
      </c>
      <c r="T1195" s="11" t="e">
        <f>VLOOKUP($B1195, Team_Batting___Advanced[], 19, FALSE)</f>
        <v>#N/A</v>
      </c>
      <c r="U1195" s="11" t="e">
        <f>VLOOKUP($B1195, 'Team Per G'!$A$2:$G$31, 3, FALSE)</f>
        <v>#N/A</v>
      </c>
      <c r="V1195" s="11" t="e">
        <f>VLOOKUP($B1195, 'Team Per G'!$A$2:$G$31, 5, FALSE)</f>
        <v>#N/A</v>
      </c>
      <c r="W1195" s="11" t="e">
        <f>VLOOKUP($B1195, 'Team Per G'!$A$2:$G$31, 4, FALSE)</f>
        <v>#N/A</v>
      </c>
      <c r="X1195" s="11" t="e">
        <f>VLOOKUP($B1195, Team_Batting___Dashboard[], 22, FALSE)/$F1195</f>
        <v>#N/A</v>
      </c>
      <c r="Y1195" s="11" t="e">
        <f>VLOOKUP($B1195, 'FanGraphs - Team WAR Projected'!$B$2:$E$31, 4, FALSE)/162</f>
        <v>#N/A</v>
      </c>
      <c r="Z1195" s="11" t="e">
        <f t="shared" si="218"/>
        <v>#N/A</v>
      </c>
      <c r="AA1195" s="11" t="e">
        <f>VLOOKUP($B1195, FanGraphs_Standings[[Abbreviation]:[2024 Year to Date RS/G]], 6, FALSE)/$F1195</f>
        <v>#N/A</v>
      </c>
      <c r="AB1195" s="11" t="e">
        <f>VLOOKUP($B1195, FanGraphs_Standings[[Abbreviation]:[2024 Projected Full Season RDif]], 19, FALSE)/162</f>
        <v>#N/A</v>
      </c>
      <c r="AC1195" s="11" t="e">
        <f t="shared" si="227"/>
        <v>#N/A</v>
      </c>
      <c r="AD1195" s="11" t="e">
        <f>VLOOKUP($B1195, FanGraphs_Standings[[Abbreviation]:[2024 Projected Full Season RDif]], 5, FALSE)</f>
        <v>#N/A</v>
      </c>
      <c r="AE1195" s="11" t="e">
        <f>VLOOKUP($B1195, FanGraphs_Standings[[Abbreviation]:[2024 Projected Full Season W%]], 18, FALSE)</f>
        <v>#N/A</v>
      </c>
      <c r="AF1195" s="11" t="e">
        <f t="shared" si="219"/>
        <v>#N/A</v>
      </c>
      <c r="AG1195" s="11" t="e">
        <f>VLOOKUP($B1195, 'Home Field Adv'!$A$2:$I$31, 9, FALSE)</f>
        <v>#N/A</v>
      </c>
      <c r="AH1195" s="11" t="e">
        <f>VLOOKUP($C1195, FanGraphs_Standings[[Abbreviation]:[2024 Year to Date G]], 2, FALSE)</f>
        <v>#N/A</v>
      </c>
      <c r="AI1195" s="11" t="e">
        <f>_xlfn.IFNA(VLOOKUP($E1195, 'SP Per G'!$A$2:$D$1385, 3, FALSE), AO1195)</f>
        <v>#N/A</v>
      </c>
      <c r="AJ1195" s="11" t="e">
        <f>IF(AND(ISNA(VLOOKUP($E1195, 'SP Per G'!$A$2:$D$1385, 4, FALSE)), ISTEXT($E1195)), AI1195,IF(ISNA(VLOOKUP($E1195, 'SP Per G'!$A$2:$D$1385, 4, FALSE)), AO1195, VLOOKUP($E1195, 'SP Per G'!$A$2:$D$1385, 4, FALSE)))</f>
        <v>#N/A</v>
      </c>
      <c r="AK1195" s="11" t="e">
        <f t="shared" si="220"/>
        <v>#N/A</v>
      </c>
      <c r="AL1195" s="11" t="e">
        <f>_xlfn.IFNA(VLOOKUP($E1195, Individual_Pitching___Dashboard[], 18, FALSE), VLOOKUP($C1195,Team_Pitching___Advanced[[Team]:[SIERA]],16,FALSE))</f>
        <v>#N/A</v>
      </c>
      <c r="AM1195" s="11" t="e">
        <f>_xlfn.IFNA(VLOOKUP($E1195, Individual_Pitching___Dashboard[], 20, FALSE), VLOOKUP($C1195,Team_Pitching___Advanced[[Team]:[xFIP]],19,FALSE))</f>
        <v>#N/A</v>
      </c>
      <c r="AN1195" s="11" t="e">
        <f>_xlfn.IFNA(VLOOKUP($E1195,Individual_Pitching___Advanced[],21,FALSE),VLOOKUP($C1195,Team_Pitching___Advanced[[Team]:[SIERA]],20,FALSE))</f>
        <v>#N/A</v>
      </c>
      <c r="AO1195" s="11" t="e">
        <f>VLOOKUP($C1195, 'Team Per G'!$A$2:$G$31, 7, FALSE)</f>
        <v>#N/A</v>
      </c>
      <c r="AP1195" s="11" t="e">
        <f>VLOOKUP($C1195, 'FanGraphs - Team WAR Projected'!$B$2:$E$31, 3, FALSE)/162</f>
        <v>#N/A</v>
      </c>
      <c r="AQ1195" s="11" t="e">
        <f t="shared" si="221"/>
        <v>#N/A</v>
      </c>
      <c r="AR1195" s="11" t="e">
        <f>VLOOKUP($C1195, Team_Pitching___Advanced[[Team]:[xFIP]], 19,FALSE)</f>
        <v>#N/A</v>
      </c>
      <c r="AS1195" s="11" t="e">
        <f>VLOOKUP($C1195, Team_Pitching___Advanced[], 20, FALSE)</f>
        <v>#N/A</v>
      </c>
      <c r="AT1195" s="11" t="e">
        <f>VLOOKUP($C1195, Team_Batting___Dashboard[[Team]:[wOBA]], 16, FALSE)</f>
        <v>#N/A</v>
      </c>
      <c r="AU1195" s="11" t="e">
        <f>VLOOKUP($C1195, Team_Batting___Advanced[[Team]:[OPS]], 9, FALSE)</f>
        <v>#N/A</v>
      </c>
      <c r="AV1195" s="11" t="e">
        <f>VLOOKUP($C1195, Team_Batting___Advanced[], 19, FALSE)</f>
        <v>#N/A</v>
      </c>
      <c r="AW1195" s="11" t="e">
        <f>VLOOKUP($C1195, 'Team Per G'!$A$2:$G$31, 3, FALSE)</f>
        <v>#N/A</v>
      </c>
      <c r="AX1195" s="11" t="e">
        <f>VLOOKUP($C1195, 'Team Per G'!$A$2:$G$31, 5, FALSE)</f>
        <v>#N/A</v>
      </c>
      <c r="AY1195" s="11" t="e">
        <f>VLOOKUP($C1195, 'Team Per G'!$A$2:$G$31, 4, FALSE)</f>
        <v>#N/A</v>
      </c>
      <c r="AZ1195" s="11" t="e">
        <f>VLOOKUP($C1195, Team_Batting___Dashboard[], 22, FALSE)/$AH1195</f>
        <v>#N/A</v>
      </c>
      <c r="BA1195" s="11" t="e">
        <f>VLOOKUP($C1195, 'FanGraphs - Team WAR Projected'!$B$2:$E$31, 4, FALSE)/162</f>
        <v>#N/A</v>
      </c>
      <c r="BB1195" s="11" t="e">
        <f t="shared" si="222"/>
        <v>#N/A</v>
      </c>
      <c r="BC1195" s="11" t="e">
        <f>VLOOKUP($C1195, FanGraphs_Standings[[Abbreviation]:[2024 Year to Date RS/G]], 6, FALSE)/$AH1195</f>
        <v>#N/A</v>
      </c>
      <c r="BD1195" s="11" t="e">
        <f>VLOOKUP($C1195, FanGraphs_Standings[[Abbreviation]:[2024 Projected Full Season RDif]], 19, FALSE)/162</f>
        <v>#N/A</v>
      </c>
      <c r="BE1195" s="11" t="e">
        <f t="shared" si="223"/>
        <v>#N/A</v>
      </c>
      <c r="BF1195" s="11" t="e">
        <f>VLOOKUP($C1195, FanGraphs_Standings[[Abbreviation]:[2024 Projected Full Season RDif]], 5, FALSE)</f>
        <v>#N/A</v>
      </c>
      <c r="BG1195" s="11" t="e">
        <f>VLOOKUP($C1195, FanGraphs_Standings[[Abbreviation]:[2024 Projected Full Season W%]], 18, FALSE)</f>
        <v>#N/A</v>
      </c>
      <c r="BH1195" s="11" t="e">
        <f t="shared" si="224"/>
        <v>#N/A</v>
      </c>
      <c r="BI1195" s="11" t="e">
        <f>VLOOKUP($C1195, 'Home Field Adv'!$A$2:$K$31, 11, FALSE)</f>
        <v>#N/A</v>
      </c>
      <c r="BL1195" s="12" t="str">
        <f t="shared" si="225"/>
        <v/>
      </c>
      <c r="BM1195" s="12" t="str">
        <f t="shared" si="228"/>
        <v/>
      </c>
      <c r="BN1195" s="12" t="str">
        <f t="shared" si="226"/>
        <v/>
      </c>
    </row>
    <row r="1196" spans="6:66" x14ac:dyDescent="0.45">
      <c r="F1196" s="11" t="e">
        <f>VLOOKUP($B1196, FanGraphs_Standings[[Abbreviation]:[2024 Year to Date G]], 2, FALSE)</f>
        <v>#N/A</v>
      </c>
      <c r="G1196" s="11" t="e">
        <f>_xlfn.IFNA(VLOOKUP($D1196, 'SP Per G'!$A$2:$D$1385, 3, FALSE),M1196)</f>
        <v>#N/A</v>
      </c>
      <c r="H1196" s="11" t="e">
        <f>IF(AND(ISNA(VLOOKUP($D1196, 'SP Per G'!$A$2:$D$1385, 4, FALSE)), ISTEXT($D1196)), G1196,IF(ISNA(VLOOKUP($D1196, 'SP Per G'!$A$2:$D$1385, 4, FALSE)), M1196, VLOOKUP($D1196, 'SP Per G'!$A$2:$D$1385, 4, FALSE)))</f>
        <v>#N/A</v>
      </c>
      <c r="I1196" s="11" t="e">
        <f t="shared" si="216"/>
        <v>#N/A</v>
      </c>
      <c r="J1196" s="11" t="e">
        <f>_xlfn.IFNA(VLOOKUP($D1196,Individual_Pitching___Dashboard[],18,FALSE),VLOOKUP(B1196,Team_Pitching___Dashboard[[Team]:[ERA]],17,FALSE))</f>
        <v>#N/A</v>
      </c>
      <c r="K1196" s="11" t="e">
        <f>_xlfn.IFNA(VLOOKUP($D1196, Individual_Pitching___Dashboard[], 20, FALSE), VLOOKUP(B1196,Team_Pitching___Dashboard[[Team]:[xFIP]],20,FALSE))</f>
        <v>#N/A</v>
      </c>
      <c r="L1196" s="11" t="e">
        <f>_xlfn.IFNA(VLOOKUP($D1196, Individual_Pitching___Advanced[], 21,FALSE), VLOOKUP(B1196, Team_Pitching___Advanced[], 20, FALSE))</f>
        <v>#N/A</v>
      </c>
      <c r="M1196" s="11" t="e">
        <f>VLOOKUP($B1196, 'Team Per G'!$A$2:$G$31, 7, FALSE)</f>
        <v>#N/A</v>
      </c>
      <c r="N1196" s="11" t="e">
        <f>VLOOKUP($B1196, 'FanGraphs - Team WAR Projected'!$B$2:$E$31, 3, FALSE)/162</f>
        <v>#N/A</v>
      </c>
      <c r="O1196" s="11" t="e">
        <f t="shared" si="217"/>
        <v>#N/A</v>
      </c>
      <c r="P1196" s="11" t="e">
        <f>VLOOKUP($B1196, Team_Pitching___Advanced[[Team]:[xFIP]], 19,FALSE)</f>
        <v>#N/A</v>
      </c>
      <c r="Q1196" s="11" t="e">
        <f>VLOOKUP($B1196, Team_Pitching___Advanced[], 20, FALSE)</f>
        <v>#N/A</v>
      </c>
      <c r="R1196" s="11" t="e">
        <f>VLOOKUP($B1196, Team_Batting___Dashboard[[Team]:[wOBA]], 16, FALSE)</f>
        <v>#N/A</v>
      </c>
      <c r="S1196" s="11" t="e">
        <f>VLOOKUP($B1196, Team_Batting___Advanced[[Team]:[OPS]], 9, FALSE)</f>
        <v>#N/A</v>
      </c>
      <c r="T1196" s="11" t="e">
        <f>VLOOKUP($B1196, Team_Batting___Advanced[], 19, FALSE)</f>
        <v>#N/A</v>
      </c>
      <c r="U1196" s="11" t="e">
        <f>VLOOKUP($B1196, 'Team Per G'!$A$2:$G$31, 3, FALSE)</f>
        <v>#N/A</v>
      </c>
      <c r="V1196" s="11" t="e">
        <f>VLOOKUP($B1196, 'Team Per G'!$A$2:$G$31, 5, FALSE)</f>
        <v>#N/A</v>
      </c>
      <c r="W1196" s="11" t="e">
        <f>VLOOKUP($B1196, 'Team Per G'!$A$2:$G$31, 4, FALSE)</f>
        <v>#N/A</v>
      </c>
      <c r="X1196" s="11" t="e">
        <f>VLOOKUP($B1196, Team_Batting___Dashboard[], 22, FALSE)/$F1196</f>
        <v>#N/A</v>
      </c>
      <c r="Y1196" s="11" t="e">
        <f>VLOOKUP($B1196, 'FanGraphs - Team WAR Projected'!$B$2:$E$31, 4, FALSE)/162</f>
        <v>#N/A</v>
      </c>
      <c r="Z1196" s="11" t="e">
        <f t="shared" si="218"/>
        <v>#N/A</v>
      </c>
      <c r="AA1196" s="11" t="e">
        <f>VLOOKUP($B1196, FanGraphs_Standings[[Abbreviation]:[2024 Year to Date RS/G]], 6, FALSE)/$F1196</f>
        <v>#N/A</v>
      </c>
      <c r="AB1196" s="11" t="e">
        <f>VLOOKUP($B1196, FanGraphs_Standings[[Abbreviation]:[2024 Projected Full Season RDif]], 19, FALSE)/162</f>
        <v>#N/A</v>
      </c>
      <c r="AC1196" s="11" t="e">
        <f t="shared" si="227"/>
        <v>#N/A</v>
      </c>
      <c r="AD1196" s="11" t="e">
        <f>VLOOKUP($B1196, FanGraphs_Standings[[Abbreviation]:[2024 Projected Full Season RDif]], 5, FALSE)</f>
        <v>#N/A</v>
      </c>
      <c r="AE1196" s="11" t="e">
        <f>VLOOKUP($B1196, FanGraphs_Standings[[Abbreviation]:[2024 Projected Full Season W%]], 18, FALSE)</f>
        <v>#N/A</v>
      </c>
      <c r="AF1196" s="11" t="e">
        <f t="shared" si="219"/>
        <v>#N/A</v>
      </c>
      <c r="AG1196" s="11" t="e">
        <f>VLOOKUP($B1196, 'Home Field Adv'!$A$2:$I$31, 9, FALSE)</f>
        <v>#N/A</v>
      </c>
      <c r="AH1196" s="11" t="e">
        <f>VLOOKUP($C1196, FanGraphs_Standings[[Abbreviation]:[2024 Year to Date G]], 2, FALSE)</f>
        <v>#N/A</v>
      </c>
      <c r="AI1196" s="11" t="e">
        <f>_xlfn.IFNA(VLOOKUP($E1196, 'SP Per G'!$A$2:$D$1385, 3, FALSE), AO1196)</f>
        <v>#N/A</v>
      </c>
      <c r="AJ1196" s="11" t="e">
        <f>IF(AND(ISNA(VLOOKUP($E1196, 'SP Per G'!$A$2:$D$1385, 4, FALSE)), ISTEXT($E1196)), AI1196,IF(ISNA(VLOOKUP($E1196, 'SP Per G'!$A$2:$D$1385, 4, FALSE)), AO1196, VLOOKUP($E1196, 'SP Per G'!$A$2:$D$1385, 4, FALSE)))</f>
        <v>#N/A</v>
      </c>
      <c r="AK1196" s="11" t="e">
        <f t="shared" si="220"/>
        <v>#N/A</v>
      </c>
      <c r="AL1196" s="11" t="e">
        <f>_xlfn.IFNA(VLOOKUP($E1196, Individual_Pitching___Dashboard[], 18, FALSE), VLOOKUP($C1196,Team_Pitching___Advanced[[Team]:[SIERA]],16,FALSE))</f>
        <v>#N/A</v>
      </c>
      <c r="AM1196" s="11" t="e">
        <f>_xlfn.IFNA(VLOOKUP($E1196, Individual_Pitching___Dashboard[], 20, FALSE), VLOOKUP($C1196,Team_Pitching___Advanced[[Team]:[xFIP]],19,FALSE))</f>
        <v>#N/A</v>
      </c>
      <c r="AN1196" s="11" t="e">
        <f>_xlfn.IFNA(VLOOKUP($E1196,Individual_Pitching___Advanced[],21,FALSE),VLOOKUP($C1196,Team_Pitching___Advanced[[Team]:[SIERA]],20,FALSE))</f>
        <v>#N/A</v>
      </c>
      <c r="AO1196" s="11" t="e">
        <f>VLOOKUP($C1196, 'Team Per G'!$A$2:$G$31, 7, FALSE)</f>
        <v>#N/A</v>
      </c>
      <c r="AP1196" s="11" t="e">
        <f>VLOOKUP($C1196, 'FanGraphs - Team WAR Projected'!$B$2:$E$31, 3, FALSE)/162</f>
        <v>#N/A</v>
      </c>
      <c r="AQ1196" s="11" t="e">
        <f t="shared" si="221"/>
        <v>#N/A</v>
      </c>
      <c r="AR1196" s="11" t="e">
        <f>VLOOKUP($C1196, Team_Pitching___Advanced[[Team]:[xFIP]], 19,FALSE)</f>
        <v>#N/A</v>
      </c>
      <c r="AS1196" s="11" t="e">
        <f>VLOOKUP($C1196, Team_Pitching___Advanced[], 20, FALSE)</f>
        <v>#N/A</v>
      </c>
      <c r="AT1196" s="11" t="e">
        <f>VLOOKUP($C1196, Team_Batting___Dashboard[[Team]:[wOBA]], 16, FALSE)</f>
        <v>#N/A</v>
      </c>
      <c r="AU1196" s="11" t="e">
        <f>VLOOKUP($C1196, Team_Batting___Advanced[[Team]:[OPS]], 9, FALSE)</f>
        <v>#N/A</v>
      </c>
      <c r="AV1196" s="11" t="e">
        <f>VLOOKUP($C1196, Team_Batting___Advanced[], 19, FALSE)</f>
        <v>#N/A</v>
      </c>
      <c r="AW1196" s="11" t="e">
        <f>VLOOKUP($C1196, 'Team Per G'!$A$2:$G$31, 3, FALSE)</f>
        <v>#N/A</v>
      </c>
      <c r="AX1196" s="11" t="e">
        <f>VLOOKUP($C1196, 'Team Per G'!$A$2:$G$31, 5, FALSE)</f>
        <v>#N/A</v>
      </c>
      <c r="AY1196" s="11" t="e">
        <f>VLOOKUP($C1196, 'Team Per G'!$A$2:$G$31, 4, FALSE)</f>
        <v>#N/A</v>
      </c>
      <c r="AZ1196" s="11" t="e">
        <f>VLOOKUP($C1196, Team_Batting___Dashboard[], 22, FALSE)/$AH1196</f>
        <v>#N/A</v>
      </c>
      <c r="BA1196" s="11" t="e">
        <f>VLOOKUP($C1196, 'FanGraphs - Team WAR Projected'!$B$2:$E$31, 4, FALSE)/162</f>
        <v>#N/A</v>
      </c>
      <c r="BB1196" s="11" t="e">
        <f t="shared" si="222"/>
        <v>#N/A</v>
      </c>
      <c r="BC1196" s="11" t="e">
        <f>VLOOKUP($C1196, FanGraphs_Standings[[Abbreviation]:[2024 Year to Date RS/G]], 6, FALSE)/$AH1196</f>
        <v>#N/A</v>
      </c>
      <c r="BD1196" s="11" t="e">
        <f>VLOOKUP($C1196, FanGraphs_Standings[[Abbreviation]:[2024 Projected Full Season RDif]], 19, FALSE)/162</f>
        <v>#N/A</v>
      </c>
      <c r="BE1196" s="11" t="e">
        <f t="shared" si="223"/>
        <v>#N/A</v>
      </c>
      <c r="BF1196" s="11" t="e">
        <f>VLOOKUP($C1196, FanGraphs_Standings[[Abbreviation]:[2024 Projected Full Season RDif]], 5, FALSE)</f>
        <v>#N/A</v>
      </c>
      <c r="BG1196" s="11" t="e">
        <f>VLOOKUP($C1196, FanGraphs_Standings[[Abbreviation]:[2024 Projected Full Season W%]], 18, FALSE)</f>
        <v>#N/A</v>
      </c>
      <c r="BH1196" s="11" t="e">
        <f t="shared" si="224"/>
        <v>#N/A</v>
      </c>
      <c r="BI1196" s="11" t="e">
        <f>VLOOKUP($C1196, 'Home Field Adv'!$A$2:$K$31, 11, FALSE)</f>
        <v>#N/A</v>
      </c>
      <c r="BL1196" s="12" t="str">
        <f t="shared" si="225"/>
        <v/>
      </c>
      <c r="BM1196" s="12" t="str">
        <f t="shared" si="228"/>
        <v/>
      </c>
      <c r="BN1196" s="12" t="str">
        <f t="shared" si="226"/>
        <v/>
      </c>
    </row>
    <row r="1197" spans="6:66" x14ac:dyDescent="0.45">
      <c r="F1197" s="11" t="e">
        <f>VLOOKUP($B1197, FanGraphs_Standings[[Abbreviation]:[2024 Year to Date G]], 2, FALSE)</f>
        <v>#N/A</v>
      </c>
      <c r="G1197" s="11" t="e">
        <f>_xlfn.IFNA(VLOOKUP($D1197, 'SP Per G'!$A$2:$D$1385, 3, FALSE),M1197)</f>
        <v>#N/A</v>
      </c>
      <c r="H1197" s="11" t="e">
        <f>IF(AND(ISNA(VLOOKUP($D1197, 'SP Per G'!$A$2:$D$1385, 4, FALSE)), ISTEXT($D1197)), G1197,IF(ISNA(VLOOKUP($D1197, 'SP Per G'!$A$2:$D$1385, 4, FALSE)), M1197, VLOOKUP($D1197, 'SP Per G'!$A$2:$D$1385, 4, FALSE)))</f>
        <v>#N/A</v>
      </c>
      <c r="I1197" s="11" t="e">
        <f t="shared" si="216"/>
        <v>#N/A</v>
      </c>
      <c r="J1197" s="11" t="e">
        <f>_xlfn.IFNA(VLOOKUP($D1197,Individual_Pitching___Dashboard[],18,FALSE),VLOOKUP(B1197,Team_Pitching___Dashboard[[Team]:[ERA]],17,FALSE))</f>
        <v>#N/A</v>
      </c>
      <c r="K1197" s="11" t="e">
        <f>_xlfn.IFNA(VLOOKUP($D1197, Individual_Pitching___Dashboard[], 20, FALSE), VLOOKUP(B1197,Team_Pitching___Dashboard[[Team]:[xFIP]],20,FALSE))</f>
        <v>#N/A</v>
      </c>
      <c r="L1197" s="11" t="e">
        <f>_xlfn.IFNA(VLOOKUP($D1197, Individual_Pitching___Advanced[], 21,FALSE), VLOOKUP(B1197, Team_Pitching___Advanced[], 20, FALSE))</f>
        <v>#N/A</v>
      </c>
      <c r="M1197" s="11" t="e">
        <f>VLOOKUP($B1197, 'Team Per G'!$A$2:$G$31, 7, FALSE)</f>
        <v>#N/A</v>
      </c>
      <c r="N1197" s="11" t="e">
        <f>VLOOKUP($B1197, 'FanGraphs - Team WAR Projected'!$B$2:$E$31, 3, FALSE)/162</f>
        <v>#N/A</v>
      </c>
      <c r="O1197" s="11" t="e">
        <f t="shared" si="217"/>
        <v>#N/A</v>
      </c>
      <c r="P1197" s="11" t="e">
        <f>VLOOKUP($B1197, Team_Pitching___Advanced[[Team]:[xFIP]], 19,FALSE)</f>
        <v>#N/A</v>
      </c>
      <c r="Q1197" s="11" t="e">
        <f>VLOOKUP($B1197, Team_Pitching___Advanced[], 20, FALSE)</f>
        <v>#N/A</v>
      </c>
      <c r="R1197" s="11" t="e">
        <f>VLOOKUP($B1197, Team_Batting___Dashboard[[Team]:[wOBA]], 16, FALSE)</f>
        <v>#N/A</v>
      </c>
      <c r="S1197" s="11" t="e">
        <f>VLOOKUP($B1197, Team_Batting___Advanced[[Team]:[OPS]], 9, FALSE)</f>
        <v>#N/A</v>
      </c>
      <c r="T1197" s="11" t="e">
        <f>VLOOKUP($B1197, Team_Batting___Advanced[], 19, FALSE)</f>
        <v>#N/A</v>
      </c>
      <c r="U1197" s="11" t="e">
        <f>VLOOKUP($B1197, 'Team Per G'!$A$2:$G$31, 3, FALSE)</f>
        <v>#N/A</v>
      </c>
      <c r="V1197" s="11" t="e">
        <f>VLOOKUP($B1197, 'Team Per G'!$A$2:$G$31, 5, FALSE)</f>
        <v>#N/A</v>
      </c>
      <c r="W1197" s="11" t="e">
        <f>VLOOKUP($B1197, 'Team Per G'!$A$2:$G$31, 4, FALSE)</f>
        <v>#N/A</v>
      </c>
      <c r="X1197" s="11" t="e">
        <f>VLOOKUP($B1197, Team_Batting___Dashboard[], 22, FALSE)/$F1197</f>
        <v>#N/A</v>
      </c>
      <c r="Y1197" s="11" t="e">
        <f>VLOOKUP($B1197, 'FanGraphs - Team WAR Projected'!$B$2:$E$31, 4, FALSE)/162</f>
        <v>#N/A</v>
      </c>
      <c r="Z1197" s="11" t="e">
        <f t="shared" si="218"/>
        <v>#N/A</v>
      </c>
      <c r="AA1197" s="11" t="e">
        <f>VLOOKUP($B1197, FanGraphs_Standings[[Abbreviation]:[2024 Year to Date RS/G]], 6, FALSE)/$F1197</f>
        <v>#N/A</v>
      </c>
      <c r="AB1197" s="11" t="e">
        <f>VLOOKUP($B1197, FanGraphs_Standings[[Abbreviation]:[2024 Projected Full Season RDif]], 19, FALSE)/162</f>
        <v>#N/A</v>
      </c>
      <c r="AC1197" s="11" t="e">
        <f t="shared" si="227"/>
        <v>#N/A</v>
      </c>
      <c r="AD1197" s="11" t="e">
        <f>VLOOKUP($B1197, FanGraphs_Standings[[Abbreviation]:[2024 Projected Full Season RDif]], 5, FALSE)</f>
        <v>#N/A</v>
      </c>
      <c r="AE1197" s="11" t="e">
        <f>VLOOKUP($B1197, FanGraphs_Standings[[Abbreviation]:[2024 Projected Full Season W%]], 18, FALSE)</f>
        <v>#N/A</v>
      </c>
      <c r="AF1197" s="11" t="e">
        <f t="shared" si="219"/>
        <v>#N/A</v>
      </c>
      <c r="AG1197" s="11" t="e">
        <f>VLOOKUP($B1197, 'Home Field Adv'!$A$2:$I$31, 9, FALSE)</f>
        <v>#N/A</v>
      </c>
      <c r="AH1197" s="11" t="e">
        <f>VLOOKUP($C1197, FanGraphs_Standings[[Abbreviation]:[2024 Year to Date G]], 2, FALSE)</f>
        <v>#N/A</v>
      </c>
      <c r="AI1197" s="11" t="e">
        <f>_xlfn.IFNA(VLOOKUP($E1197, 'SP Per G'!$A$2:$D$1385, 3, FALSE), AO1197)</f>
        <v>#N/A</v>
      </c>
      <c r="AJ1197" s="11" t="e">
        <f>IF(AND(ISNA(VLOOKUP($E1197, 'SP Per G'!$A$2:$D$1385, 4, FALSE)), ISTEXT($E1197)), AI1197,IF(ISNA(VLOOKUP($E1197, 'SP Per G'!$A$2:$D$1385, 4, FALSE)), AO1197, VLOOKUP($E1197, 'SP Per G'!$A$2:$D$1385, 4, FALSE)))</f>
        <v>#N/A</v>
      </c>
      <c r="AK1197" s="11" t="e">
        <f t="shared" si="220"/>
        <v>#N/A</v>
      </c>
      <c r="AL1197" s="11" t="e">
        <f>_xlfn.IFNA(VLOOKUP($E1197, Individual_Pitching___Dashboard[], 18, FALSE), VLOOKUP($C1197,Team_Pitching___Advanced[[Team]:[SIERA]],16,FALSE))</f>
        <v>#N/A</v>
      </c>
      <c r="AM1197" s="11" t="e">
        <f>_xlfn.IFNA(VLOOKUP($E1197, Individual_Pitching___Dashboard[], 20, FALSE), VLOOKUP($C1197,Team_Pitching___Advanced[[Team]:[xFIP]],19,FALSE))</f>
        <v>#N/A</v>
      </c>
      <c r="AN1197" s="11" t="e">
        <f>_xlfn.IFNA(VLOOKUP($E1197,Individual_Pitching___Advanced[],21,FALSE),VLOOKUP($C1197,Team_Pitching___Advanced[[Team]:[SIERA]],20,FALSE))</f>
        <v>#N/A</v>
      </c>
      <c r="AO1197" s="11" t="e">
        <f>VLOOKUP($C1197, 'Team Per G'!$A$2:$G$31, 7, FALSE)</f>
        <v>#N/A</v>
      </c>
      <c r="AP1197" s="11" t="e">
        <f>VLOOKUP($C1197, 'FanGraphs - Team WAR Projected'!$B$2:$E$31, 3, FALSE)/162</f>
        <v>#N/A</v>
      </c>
      <c r="AQ1197" s="11" t="e">
        <f t="shared" si="221"/>
        <v>#N/A</v>
      </c>
      <c r="AR1197" s="11" t="e">
        <f>VLOOKUP($C1197, Team_Pitching___Advanced[[Team]:[xFIP]], 19,FALSE)</f>
        <v>#N/A</v>
      </c>
      <c r="AS1197" s="11" t="e">
        <f>VLOOKUP($C1197, Team_Pitching___Advanced[], 20, FALSE)</f>
        <v>#N/A</v>
      </c>
      <c r="AT1197" s="11" t="e">
        <f>VLOOKUP($C1197, Team_Batting___Dashboard[[Team]:[wOBA]], 16, FALSE)</f>
        <v>#N/A</v>
      </c>
      <c r="AU1197" s="11" t="e">
        <f>VLOOKUP($C1197, Team_Batting___Advanced[[Team]:[OPS]], 9, FALSE)</f>
        <v>#N/A</v>
      </c>
      <c r="AV1197" s="11" t="e">
        <f>VLOOKUP($C1197, Team_Batting___Advanced[], 19, FALSE)</f>
        <v>#N/A</v>
      </c>
      <c r="AW1197" s="11" t="e">
        <f>VLOOKUP($C1197, 'Team Per G'!$A$2:$G$31, 3, FALSE)</f>
        <v>#N/A</v>
      </c>
      <c r="AX1197" s="11" t="e">
        <f>VLOOKUP($C1197, 'Team Per G'!$A$2:$G$31, 5, FALSE)</f>
        <v>#N/A</v>
      </c>
      <c r="AY1197" s="11" t="e">
        <f>VLOOKUP($C1197, 'Team Per G'!$A$2:$G$31, 4, FALSE)</f>
        <v>#N/A</v>
      </c>
      <c r="AZ1197" s="11" t="e">
        <f>VLOOKUP($C1197, Team_Batting___Dashboard[], 22, FALSE)/$AH1197</f>
        <v>#N/A</v>
      </c>
      <c r="BA1197" s="11" t="e">
        <f>VLOOKUP($C1197, 'FanGraphs - Team WAR Projected'!$B$2:$E$31, 4, FALSE)/162</f>
        <v>#N/A</v>
      </c>
      <c r="BB1197" s="11" t="e">
        <f t="shared" si="222"/>
        <v>#N/A</v>
      </c>
      <c r="BC1197" s="11" t="e">
        <f>VLOOKUP($C1197, FanGraphs_Standings[[Abbreviation]:[2024 Year to Date RS/G]], 6, FALSE)/$AH1197</f>
        <v>#N/A</v>
      </c>
      <c r="BD1197" s="11" t="e">
        <f>VLOOKUP($C1197, FanGraphs_Standings[[Abbreviation]:[2024 Projected Full Season RDif]], 19, FALSE)/162</f>
        <v>#N/A</v>
      </c>
      <c r="BE1197" s="11" t="e">
        <f t="shared" si="223"/>
        <v>#N/A</v>
      </c>
      <c r="BF1197" s="11" t="e">
        <f>VLOOKUP($C1197, FanGraphs_Standings[[Abbreviation]:[2024 Projected Full Season RDif]], 5, FALSE)</f>
        <v>#N/A</v>
      </c>
      <c r="BG1197" s="11" t="e">
        <f>VLOOKUP($C1197, FanGraphs_Standings[[Abbreviation]:[2024 Projected Full Season W%]], 18, FALSE)</f>
        <v>#N/A</v>
      </c>
      <c r="BH1197" s="11" t="e">
        <f t="shared" si="224"/>
        <v>#N/A</v>
      </c>
      <c r="BI1197" s="11" t="e">
        <f>VLOOKUP($C1197, 'Home Field Adv'!$A$2:$K$31, 11, FALSE)</f>
        <v>#N/A</v>
      </c>
      <c r="BL1197" s="12" t="str">
        <f t="shared" si="225"/>
        <v/>
      </c>
      <c r="BM1197" s="12" t="str">
        <f t="shared" si="228"/>
        <v/>
      </c>
      <c r="BN1197" s="12" t="str">
        <f t="shared" si="226"/>
        <v/>
      </c>
    </row>
    <row r="1198" spans="6:66" x14ac:dyDescent="0.45">
      <c r="F1198" s="11" t="e">
        <f>VLOOKUP($B1198, FanGraphs_Standings[[Abbreviation]:[2024 Year to Date G]], 2, FALSE)</f>
        <v>#N/A</v>
      </c>
      <c r="G1198" s="11" t="e">
        <f>_xlfn.IFNA(VLOOKUP($D1198, 'SP Per G'!$A$2:$D$1385, 3, FALSE),M1198)</f>
        <v>#N/A</v>
      </c>
      <c r="H1198" s="11" t="e">
        <f>IF(AND(ISNA(VLOOKUP($D1198, 'SP Per G'!$A$2:$D$1385, 4, FALSE)), ISTEXT($D1198)), G1198,IF(ISNA(VLOOKUP($D1198, 'SP Per G'!$A$2:$D$1385, 4, FALSE)), M1198, VLOOKUP($D1198, 'SP Per G'!$A$2:$D$1385, 4, FALSE)))</f>
        <v>#N/A</v>
      </c>
      <c r="I1198" s="11" t="e">
        <f t="shared" si="216"/>
        <v>#N/A</v>
      </c>
      <c r="J1198" s="11" t="e">
        <f>_xlfn.IFNA(VLOOKUP($D1198,Individual_Pitching___Dashboard[],18,FALSE),VLOOKUP(B1198,Team_Pitching___Dashboard[[Team]:[ERA]],17,FALSE))</f>
        <v>#N/A</v>
      </c>
      <c r="K1198" s="11" t="e">
        <f>_xlfn.IFNA(VLOOKUP($D1198, Individual_Pitching___Dashboard[], 20, FALSE), VLOOKUP(B1198,Team_Pitching___Dashboard[[Team]:[xFIP]],20,FALSE))</f>
        <v>#N/A</v>
      </c>
      <c r="L1198" s="11" t="e">
        <f>_xlfn.IFNA(VLOOKUP($D1198, Individual_Pitching___Advanced[], 21,FALSE), VLOOKUP(B1198, Team_Pitching___Advanced[], 20, FALSE))</f>
        <v>#N/A</v>
      </c>
      <c r="M1198" s="11" t="e">
        <f>VLOOKUP($B1198, 'Team Per G'!$A$2:$G$31, 7, FALSE)</f>
        <v>#N/A</v>
      </c>
      <c r="N1198" s="11" t="e">
        <f>VLOOKUP($B1198, 'FanGraphs - Team WAR Projected'!$B$2:$E$31, 3, FALSE)/162</f>
        <v>#N/A</v>
      </c>
      <c r="O1198" s="11" t="e">
        <f t="shared" si="217"/>
        <v>#N/A</v>
      </c>
      <c r="P1198" s="11" t="e">
        <f>VLOOKUP($B1198, Team_Pitching___Advanced[[Team]:[xFIP]], 19,FALSE)</f>
        <v>#N/A</v>
      </c>
      <c r="Q1198" s="11" t="e">
        <f>VLOOKUP($B1198, Team_Pitching___Advanced[], 20, FALSE)</f>
        <v>#N/A</v>
      </c>
      <c r="R1198" s="11" t="e">
        <f>VLOOKUP($B1198, Team_Batting___Dashboard[[Team]:[wOBA]], 16, FALSE)</f>
        <v>#N/A</v>
      </c>
      <c r="S1198" s="11" t="e">
        <f>VLOOKUP($B1198, Team_Batting___Advanced[[Team]:[OPS]], 9, FALSE)</f>
        <v>#N/A</v>
      </c>
      <c r="T1198" s="11" t="e">
        <f>VLOOKUP($B1198, Team_Batting___Advanced[], 19, FALSE)</f>
        <v>#N/A</v>
      </c>
      <c r="U1198" s="11" t="e">
        <f>VLOOKUP($B1198, 'Team Per G'!$A$2:$G$31, 3, FALSE)</f>
        <v>#N/A</v>
      </c>
      <c r="V1198" s="11" t="e">
        <f>VLOOKUP($B1198, 'Team Per G'!$A$2:$G$31, 5, FALSE)</f>
        <v>#N/A</v>
      </c>
      <c r="W1198" s="11" t="e">
        <f>VLOOKUP($B1198, 'Team Per G'!$A$2:$G$31, 4, FALSE)</f>
        <v>#N/A</v>
      </c>
      <c r="X1198" s="11" t="e">
        <f>VLOOKUP($B1198, Team_Batting___Dashboard[], 22, FALSE)/$F1198</f>
        <v>#N/A</v>
      </c>
      <c r="Y1198" s="11" t="e">
        <f>VLOOKUP($B1198, 'FanGraphs - Team WAR Projected'!$B$2:$E$31, 4, FALSE)/162</f>
        <v>#N/A</v>
      </c>
      <c r="Z1198" s="11" t="e">
        <f t="shared" si="218"/>
        <v>#N/A</v>
      </c>
      <c r="AA1198" s="11" t="e">
        <f>VLOOKUP($B1198, FanGraphs_Standings[[Abbreviation]:[2024 Year to Date RS/G]], 6, FALSE)/$F1198</f>
        <v>#N/A</v>
      </c>
      <c r="AB1198" s="11" t="e">
        <f>VLOOKUP($B1198, FanGraphs_Standings[[Abbreviation]:[2024 Projected Full Season RDif]], 19, FALSE)/162</f>
        <v>#N/A</v>
      </c>
      <c r="AC1198" s="11" t="e">
        <f t="shared" si="227"/>
        <v>#N/A</v>
      </c>
      <c r="AD1198" s="11" t="e">
        <f>VLOOKUP($B1198, FanGraphs_Standings[[Abbreviation]:[2024 Projected Full Season RDif]], 5, FALSE)</f>
        <v>#N/A</v>
      </c>
      <c r="AE1198" s="11" t="e">
        <f>VLOOKUP($B1198, FanGraphs_Standings[[Abbreviation]:[2024 Projected Full Season W%]], 18, FALSE)</f>
        <v>#N/A</v>
      </c>
      <c r="AF1198" s="11" t="e">
        <f t="shared" si="219"/>
        <v>#N/A</v>
      </c>
      <c r="AG1198" s="11" t="e">
        <f>VLOOKUP($B1198, 'Home Field Adv'!$A$2:$I$31, 9, FALSE)</f>
        <v>#N/A</v>
      </c>
      <c r="AH1198" s="11" t="e">
        <f>VLOOKUP($C1198, FanGraphs_Standings[[Abbreviation]:[2024 Year to Date G]], 2, FALSE)</f>
        <v>#N/A</v>
      </c>
      <c r="AI1198" s="11" t="e">
        <f>_xlfn.IFNA(VLOOKUP($E1198, 'SP Per G'!$A$2:$D$1385, 3, FALSE), AO1198)</f>
        <v>#N/A</v>
      </c>
      <c r="AJ1198" s="11" t="e">
        <f>IF(AND(ISNA(VLOOKUP($E1198, 'SP Per G'!$A$2:$D$1385, 4, FALSE)), ISTEXT($E1198)), AI1198,IF(ISNA(VLOOKUP($E1198, 'SP Per G'!$A$2:$D$1385, 4, FALSE)), AO1198, VLOOKUP($E1198, 'SP Per G'!$A$2:$D$1385, 4, FALSE)))</f>
        <v>#N/A</v>
      </c>
      <c r="AK1198" s="11" t="e">
        <f t="shared" si="220"/>
        <v>#N/A</v>
      </c>
      <c r="AL1198" s="11" t="e">
        <f>_xlfn.IFNA(VLOOKUP($E1198, Individual_Pitching___Dashboard[], 18, FALSE), VLOOKUP($C1198,Team_Pitching___Advanced[[Team]:[SIERA]],16,FALSE))</f>
        <v>#N/A</v>
      </c>
      <c r="AM1198" s="11" t="e">
        <f>_xlfn.IFNA(VLOOKUP($E1198, Individual_Pitching___Dashboard[], 20, FALSE), VLOOKUP($C1198,Team_Pitching___Advanced[[Team]:[xFIP]],19,FALSE))</f>
        <v>#N/A</v>
      </c>
      <c r="AN1198" s="11" t="e">
        <f>_xlfn.IFNA(VLOOKUP($E1198,Individual_Pitching___Advanced[],21,FALSE),VLOOKUP($C1198,Team_Pitching___Advanced[[Team]:[SIERA]],20,FALSE))</f>
        <v>#N/A</v>
      </c>
      <c r="AO1198" s="11" t="e">
        <f>VLOOKUP($C1198, 'Team Per G'!$A$2:$G$31, 7, FALSE)</f>
        <v>#N/A</v>
      </c>
      <c r="AP1198" s="11" t="e">
        <f>VLOOKUP($C1198, 'FanGraphs - Team WAR Projected'!$B$2:$E$31, 3, FALSE)/162</f>
        <v>#N/A</v>
      </c>
      <c r="AQ1198" s="11" t="e">
        <f t="shared" si="221"/>
        <v>#N/A</v>
      </c>
      <c r="AR1198" s="11" t="e">
        <f>VLOOKUP($C1198, Team_Pitching___Advanced[[Team]:[xFIP]], 19,FALSE)</f>
        <v>#N/A</v>
      </c>
      <c r="AS1198" s="11" t="e">
        <f>VLOOKUP($C1198, Team_Pitching___Advanced[], 20, FALSE)</f>
        <v>#N/A</v>
      </c>
      <c r="AT1198" s="11" t="e">
        <f>VLOOKUP($C1198, Team_Batting___Dashboard[[Team]:[wOBA]], 16, FALSE)</f>
        <v>#N/A</v>
      </c>
      <c r="AU1198" s="11" t="e">
        <f>VLOOKUP($C1198, Team_Batting___Advanced[[Team]:[OPS]], 9, FALSE)</f>
        <v>#N/A</v>
      </c>
      <c r="AV1198" s="11" t="e">
        <f>VLOOKUP($C1198, Team_Batting___Advanced[], 19, FALSE)</f>
        <v>#N/A</v>
      </c>
      <c r="AW1198" s="11" t="e">
        <f>VLOOKUP($C1198, 'Team Per G'!$A$2:$G$31, 3, FALSE)</f>
        <v>#N/A</v>
      </c>
      <c r="AX1198" s="11" t="e">
        <f>VLOOKUP($C1198, 'Team Per G'!$A$2:$G$31, 5, FALSE)</f>
        <v>#N/A</v>
      </c>
      <c r="AY1198" s="11" t="e">
        <f>VLOOKUP($C1198, 'Team Per G'!$A$2:$G$31, 4, FALSE)</f>
        <v>#N/A</v>
      </c>
      <c r="AZ1198" s="11" t="e">
        <f>VLOOKUP($C1198, Team_Batting___Dashboard[], 22, FALSE)/$AH1198</f>
        <v>#N/A</v>
      </c>
      <c r="BA1198" s="11" t="e">
        <f>VLOOKUP($C1198, 'FanGraphs - Team WAR Projected'!$B$2:$E$31, 4, FALSE)/162</f>
        <v>#N/A</v>
      </c>
      <c r="BB1198" s="11" t="e">
        <f t="shared" si="222"/>
        <v>#N/A</v>
      </c>
      <c r="BC1198" s="11" t="e">
        <f>VLOOKUP($C1198, FanGraphs_Standings[[Abbreviation]:[2024 Year to Date RS/G]], 6, FALSE)/$AH1198</f>
        <v>#N/A</v>
      </c>
      <c r="BD1198" s="11" t="e">
        <f>VLOOKUP($C1198, FanGraphs_Standings[[Abbreviation]:[2024 Projected Full Season RDif]], 19, FALSE)/162</f>
        <v>#N/A</v>
      </c>
      <c r="BE1198" s="11" t="e">
        <f t="shared" si="223"/>
        <v>#N/A</v>
      </c>
      <c r="BF1198" s="11" t="e">
        <f>VLOOKUP($C1198, FanGraphs_Standings[[Abbreviation]:[2024 Projected Full Season RDif]], 5, FALSE)</f>
        <v>#N/A</v>
      </c>
      <c r="BG1198" s="11" t="e">
        <f>VLOOKUP($C1198, FanGraphs_Standings[[Abbreviation]:[2024 Projected Full Season W%]], 18, FALSE)</f>
        <v>#N/A</v>
      </c>
      <c r="BH1198" s="11" t="e">
        <f t="shared" si="224"/>
        <v>#N/A</v>
      </c>
      <c r="BI1198" s="11" t="e">
        <f>VLOOKUP($C1198, 'Home Field Adv'!$A$2:$K$31, 11, FALSE)</f>
        <v>#N/A</v>
      </c>
      <c r="BL1198" s="12" t="str">
        <f t="shared" si="225"/>
        <v/>
      </c>
      <c r="BM1198" s="12" t="str">
        <f t="shared" si="228"/>
        <v/>
      </c>
      <c r="BN1198" s="12" t="str">
        <f t="shared" si="226"/>
        <v/>
      </c>
    </row>
    <row r="1199" spans="6:66" x14ac:dyDescent="0.45">
      <c r="F1199" s="11" t="e">
        <f>VLOOKUP($B1199, FanGraphs_Standings[[Abbreviation]:[2024 Year to Date G]], 2, FALSE)</f>
        <v>#N/A</v>
      </c>
      <c r="G1199" s="11" t="e">
        <f>_xlfn.IFNA(VLOOKUP($D1199, 'SP Per G'!$A$2:$D$1385, 3, FALSE),M1199)</f>
        <v>#N/A</v>
      </c>
      <c r="H1199" s="11" t="e">
        <f>IF(AND(ISNA(VLOOKUP($D1199, 'SP Per G'!$A$2:$D$1385, 4, FALSE)), ISTEXT($D1199)), G1199,IF(ISNA(VLOOKUP($D1199, 'SP Per G'!$A$2:$D$1385, 4, FALSE)), M1199, VLOOKUP($D1199, 'SP Per G'!$A$2:$D$1385, 4, FALSE)))</f>
        <v>#N/A</v>
      </c>
      <c r="I1199" s="11" t="e">
        <f t="shared" si="216"/>
        <v>#N/A</v>
      </c>
      <c r="J1199" s="11" t="e">
        <f>_xlfn.IFNA(VLOOKUP($D1199,Individual_Pitching___Dashboard[],18,FALSE),VLOOKUP(B1199,Team_Pitching___Dashboard[[Team]:[ERA]],17,FALSE))</f>
        <v>#N/A</v>
      </c>
      <c r="K1199" s="11" t="e">
        <f>_xlfn.IFNA(VLOOKUP($D1199, Individual_Pitching___Dashboard[], 20, FALSE), VLOOKUP(B1199,Team_Pitching___Dashboard[[Team]:[xFIP]],20,FALSE))</f>
        <v>#N/A</v>
      </c>
      <c r="L1199" s="11" t="e">
        <f>_xlfn.IFNA(VLOOKUP($D1199, Individual_Pitching___Advanced[], 21,FALSE), VLOOKUP(B1199, Team_Pitching___Advanced[], 20, FALSE))</f>
        <v>#N/A</v>
      </c>
      <c r="M1199" s="11" t="e">
        <f>VLOOKUP($B1199, 'Team Per G'!$A$2:$G$31, 7, FALSE)</f>
        <v>#N/A</v>
      </c>
      <c r="N1199" s="11" t="e">
        <f>VLOOKUP($B1199, 'FanGraphs - Team WAR Projected'!$B$2:$E$31, 3, FALSE)/162</f>
        <v>#N/A</v>
      </c>
      <c r="O1199" s="11" t="e">
        <f t="shared" si="217"/>
        <v>#N/A</v>
      </c>
      <c r="P1199" s="11" t="e">
        <f>VLOOKUP($B1199, Team_Pitching___Advanced[[Team]:[xFIP]], 19,FALSE)</f>
        <v>#N/A</v>
      </c>
      <c r="Q1199" s="11" t="e">
        <f>VLOOKUP($B1199, Team_Pitching___Advanced[], 20, FALSE)</f>
        <v>#N/A</v>
      </c>
      <c r="R1199" s="11" t="e">
        <f>VLOOKUP($B1199, Team_Batting___Dashboard[[Team]:[wOBA]], 16, FALSE)</f>
        <v>#N/A</v>
      </c>
      <c r="S1199" s="11" t="e">
        <f>VLOOKUP($B1199, Team_Batting___Advanced[[Team]:[OPS]], 9, FALSE)</f>
        <v>#N/A</v>
      </c>
      <c r="T1199" s="11" t="e">
        <f>VLOOKUP($B1199, Team_Batting___Advanced[], 19, FALSE)</f>
        <v>#N/A</v>
      </c>
      <c r="U1199" s="11" t="e">
        <f>VLOOKUP($B1199, 'Team Per G'!$A$2:$G$31, 3, FALSE)</f>
        <v>#N/A</v>
      </c>
      <c r="V1199" s="11" t="e">
        <f>VLOOKUP($B1199, 'Team Per G'!$A$2:$G$31, 5, FALSE)</f>
        <v>#N/A</v>
      </c>
      <c r="W1199" s="11" t="e">
        <f>VLOOKUP($B1199, 'Team Per G'!$A$2:$G$31, 4, FALSE)</f>
        <v>#N/A</v>
      </c>
      <c r="X1199" s="11" t="e">
        <f>VLOOKUP($B1199, Team_Batting___Dashboard[], 22, FALSE)/$F1199</f>
        <v>#N/A</v>
      </c>
      <c r="Y1199" s="11" t="e">
        <f>VLOOKUP($B1199, 'FanGraphs - Team WAR Projected'!$B$2:$E$31, 4, FALSE)/162</f>
        <v>#N/A</v>
      </c>
      <c r="Z1199" s="11" t="e">
        <f t="shared" si="218"/>
        <v>#N/A</v>
      </c>
      <c r="AA1199" s="11" t="e">
        <f>VLOOKUP($B1199, FanGraphs_Standings[[Abbreviation]:[2024 Year to Date RS/G]], 6, FALSE)/$F1199</f>
        <v>#N/A</v>
      </c>
      <c r="AB1199" s="11" t="e">
        <f>VLOOKUP($B1199, FanGraphs_Standings[[Abbreviation]:[2024 Projected Full Season RDif]], 19, FALSE)/162</f>
        <v>#N/A</v>
      </c>
      <c r="AC1199" s="11" t="e">
        <f t="shared" si="227"/>
        <v>#N/A</v>
      </c>
      <c r="AD1199" s="11" t="e">
        <f>VLOOKUP($B1199, FanGraphs_Standings[[Abbreviation]:[2024 Projected Full Season RDif]], 5, FALSE)</f>
        <v>#N/A</v>
      </c>
      <c r="AE1199" s="11" t="e">
        <f>VLOOKUP($B1199, FanGraphs_Standings[[Abbreviation]:[2024 Projected Full Season W%]], 18, FALSE)</f>
        <v>#N/A</v>
      </c>
      <c r="AF1199" s="11" t="e">
        <f t="shared" si="219"/>
        <v>#N/A</v>
      </c>
      <c r="AG1199" s="11" t="e">
        <f>VLOOKUP($B1199, 'Home Field Adv'!$A$2:$I$31, 9, FALSE)</f>
        <v>#N/A</v>
      </c>
      <c r="AH1199" s="11" t="e">
        <f>VLOOKUP($C1199, FanGraphs_Standings[[Abbreviation]:[2024 Year to Date G]], 2, FALSE)</f>
        <v>#N/A</v>
      </c>
      <c r="AI1199" s="11" t="e">
        <f>_xlfn.IFNA(VLOOKUP($E1199, 'SP Per G'!$A$2:$D$1385, 3, FALSE), AO1199)</f>
        <v>#N/A</v>
      </c>
      <c r="AJ1199" s="11" t="e">
        <f>IF(AND(ISNA(VLOOKUP($E1199, 'SP Per G'!$A$2:$D$1385, 4, FALSE)), ISTEXT($E1199)), AI1199,IF(ISNA(VLOOKUP($E1199, 'SP Per G'!$A$2:$D$1385, 4, FALSE)), AO1199, VLOOKUP($E1199, 'SP Per G'!$A$2:$D$1385, 4, FALSE)))</f>
        <v>#N/A</v>
      </c>
      <c r="AK1199" s="11" t="e">
        <f t="shared" si="220"/>
        <v>#N/A</v>
      </c>
      <c r="AL1199" s="11" t="e">
        <f>_xlfn.IFNA(VLOOKUP($E1199, Individual_Pitching___Dashboard[], 18, FALSE), VLOOKUP($C1199,Team_Pitching___Advanced[[Team]:[SIERA]],16,FALSE))</f>
        <v>#N/A</v>
      </c>
      <c r="AM1199" s="11" t="e">
        <f>_xlfn.IFNA(VLOOKUP($E1199, Individual_Pitching___Dashboard[], 20, FALSE), VLOOKUP($C1199,Team_Pitching___Advanced[[Team]:[xFIP]],19,FALSE))</f>
        <v>#N/A</v>
      </c>
      <c r="AN1199" s="11" t="e">
        <f>_xlfn.IFNA(VLOOKUP($E1199,Individual_Pitching___Advanced[],21,FALSE),VLOOKUP($C1199,Team_Pitching___Advanced[[Team]:[SIERA]],20,FALSE))</f>
        <v>#N/A</v>
      </c>
      <c r="AO1199" s="11" t="e">
        <f>VLOOKUP($C1199, 'Team Per G'!$A$2:$G$31, 7, FALSE)</f>
        <v>#N/A</v>
      </c>
      <c r="AP1199" s="11" t="e">
        <f>VLOOKUP($C1199, 'FanGraphs - Team WAR Projected'!$B$2:$E$31, 3, FALSE)/162</f>
        <v>#N/A</v>
      </c>
      <c r="AQ1199" s="11" t="e">
        <f t="shared" si="221"/>
        <v>#N/A</v>
      </c>
      <c r="AR1199" s="11" t="e">
        <f>VLOOKUP($C1199, Team_Pitching___Advanced[[Team]:[xFIP]], 19,FALSE)</f>
        <v>#N/A</v>
      </c>
      <c r="AS1199" s="11" t="e">
        <f>VLOOKUP($C1199, Team_Pitching___Advanced[], 20, FALSE)</f>
        <v>#N/A</v>
      </c>
      <c r="AT1199" s="11" t="e">
        <f>VLOOKUP($C1199, Team_Batting___Dashboard[[Team]:[wOBA]], 16, FALSE)</f>
        <v>#N/A</v>
      </c>
      <c r="AU1199" s="11" t="e">
        <f>VLOOKUP($C1199, Team_Batting___Advanced[[Team]:[OPS]], 9, FALSE)</f>
        <v>#N/A</v>
      </c>
      <c r="AV1199" s="11" t="e">
        <f>VLOOKUP($C1199, Team_Batting___Advanced[], 19, FALSE)</f>
        <v>#N/A</v>
      </c>
      <c r="AW1199" s="11" t="e">
        <f>VLOOKUP($C1199, 'Team Per G'!$A$2:$G$31, 3, FALSE)</f>
        <v>#N/A</v>
      </c>
      <c r="AX1199" s="11" t="e">
        <f>VLOOKUP($C1199, 'Team Per G'!$A$2:$G$31, 5, FALSE)</f>
        <v>#N/A</v>
      </c>
      <c r="AY1199" s="11" t="e">
        <f>VLOOKUP($C1199, 'Team Per G'!$A$2:$G$31, 4, FALSE)</f>
        <v>#N/A</v>
      </c>
      <c r="AZ1199" s="11" t="e">
        <f>VLOOKUP($C1199, Team_Batting___Dashboard[], 22, FALSE)/$AH1199</f>
        <v>#N/A</v>
      </c>
      <c r="BA1199" s="11" t="e">
        <f>VLOOKUP($C1199, 'FanGraphs - Team WAR Projected'!$B$2:$E$31, 4, FALSE)/162</f>
        <v>#N/A</v>
      </c>
      <c r="BB1199" s="11" t="e">
        <f t="shared" si="222"/>
        <v>#N/A</v>
      </c>
      <c r="BC1199" s="11" t="e">
        <f>VLOOKUP($C1199, FanGraphs_Standings[[Abbreviation]:[2024 Year to Date RS/G]], 6, FALSE)/$AH1199</f>
        <v>#N/A</v>
      </c>
      <c r="BD1199" s="11" t="e">
        <f>VLOOKUP($C1199, FanGraphs_Standings[[Abbreviation]:[2024 Projected Full Season RDif]], 19, FALSE)/162</f>
        <v>#N/A</v>
      </c>
      <c r="BE1199" s="11" t="e">
        <f t="shared" si="223"/>
        <v>#N/A</v>
      </c>
      <c r="BF1199" s="11" t="e">
        <f>VLOOKUP($C1199, FanGraphs_Standings[[Abbreviation]:[2024 Projected Full Season RDif]], 5, FALSE)</f>
        <v>#N/A</v>
      </c>
      <c r="BG1199" s="11" t="e">
        <f>VLOOKUP($C1199, FanGraphs_Standings[[Abbreviation]:[2024 Projected Full Season W%]], 18, FALSE)</f>
        <v>#N/A</v>
      </c>
      <c r="BH1199" s="11" t="e">
        <f t="shared" si="224"/>
        <v>#N/A</v>
      </c>
      <c r="BI1199" s="11" t="e">
        <f>VLOOKUP($C1199, 'Home Field Adv'!$A$2:$K$31, 11, FALSE)</f>
        <v>#N/A</v>
      </c>
      <c r="BL1199" s="12" t="str">
        <f t="shared" si="225"/>
        <v/>
      </c>
      <c r="BM1199" s="12" t="str">
        <f t="shared" si="228"/>
        <v/>
      </c>
      <c r="BN1199" s="12" t="str">
        <f t="shared" si="226"/>
        <v/>
      </c>
    </row>
    <row r="1200" spans="6:66" x14ac:dyDescent="0.45">
      <c r="F1200" s="11" t="e">
        <f>VLOOKUP($B1200, FanGraphs_Standings[[Abbreviation]:[2024 Year to Date G]], 2, FALSE)</f>
        <v>#N/A</v>
      </c>
      <c r="G1200" s="11" t="e">
        <f>_xlfn.IFNA(VLOOKUP($D1200, 'SP Per G'!$A$2:$D$1385, 3, FALSE),M1200)</f>
        <v>#N/A</v>
      </c>
      <c r="H1200" s="11" t="e">
        <f>IF(AND(ISNA(VLOOKUP($D1200, 'SP Per G'!$A$2:$D$1385, 4, FALSE)), ISTEXT($D1200)), G1200,IF(ISNA(VLOOKUP($D1200, 'SP Per G'!$A$2:$D$1385, 4, FALSE)), M1200, VLOOKUP($D1200, 'SP Per G'!$A$2:$D$1385, 4, FALSE)))</f>
        <v>#N/A</v>
      </c>
      <c r="I1200" s="11" t="e">
        <f t="shared" si="216"/>
        <v>#N/A</v>
      </c>
      <c r="J1200" s="11" t="e">
        <f>_xlfn.IFNA(VLOOKUP($D1200,Individual_Pitching___Dashboard[],18,FALSE),VLOOKUP(B1200,Team_Pitching___Dashboard[[Team]:[ERA]],17,FALSE))</f>
        <v>#N/A</v>
      </c>
      <c r="K1200" s="11" t="e">
        <f>_xlfn.IFNA(VLOOKUP($D1200, Individual_Pitching___Dashboard[], 20, FALSE), VLOOKUP(B1200,Team_Pitching___Dashboard[[Team]:[xFIP]],20,FALSE))</f>
        <v>#N/A</v>
      </c>
      <c r="L1200" s="11" t="e">
        <f>_xlfn.IFNA(VLOOKUP($D1200, Individual_Pitching___Advanced[], 21,FALSE), VLOOKUP(B1200, Team_Pitching___Advanced[], 20, FALSE))</f>
        <v>#N/A</v>
      </c>
      <c r="M1200" s="11" t="e">
        <f>VLOOKUP($B1200, 'Team Per G'!$A$2:$G$31, 7, FALSE)</f>
        <v>#N/A</v>
      </c>
      <c r="N1200" s="11" t="e">
        <f>VLOOKUP($B1200, 'FanGraphs - Team WAR Projected'!$B$2:$E$31, 3, FALSE)/162</f>
        <v>#N/A</v>
      </c>
      <c r="O1200" s="11" t="e">
        <f t="shared" si="217"/>
        <v>#N/A</v>
      </c>
      <c r="P1200" s="11" t="e">
        <f>VLOOKUP($B1200, Team_Pitching___Advanced[[Team]:[xFIP]], 19,FALSE)</f>
        <v>#N/A</v>
      </c>
      <c r="Q1200" s="11" t="e">
        <f>VLOOKUP($B1200, Team_Pitching___Advanced[], 20, FALSE)</f>
        <v>#N/A</v>
      </c>
      <c r="R1200" s="11" t="e">
        <f>VLOOKUP($B1200, Team_Batting___Dashboard[[Team]:[wOBA]], 16, FALSE)</f>
        <v>#N/A</v>
      </c>
      <c r="S1200" s="11" t="e">
        <f>VLOOKUP($B1200, Team_Batting___Advanced[[Team]:[OPS]], 9, FALSE)</f>
        <v>#N/A</v>
      </c>
      <c r="T1200" s="11" t="e">
        <f>VLOOKUP($B1200, Team_Batting___Advanced[], 19, FALSE)</f>
        <v>#N/A</v>
      </c>
      <c r="U1200" s="11" t="e">
        <f>VLOOKUP($B1200, 'Team Per G'!$A$2:$G$31, 3, FALSE)</f>
        <v>#N/A</v>
      </c>
      <c r="V1200" s="11" t="e">
        <f>VLOOKUP($B1200, 'Team Per G'!$A$2:$G$31, 5, FALSE)</f>
        <v>#N/A</v>
      </c>
      <c r="W1200" s="11" t="e">
        <f>VLOOKUP($B1200, 'Team Per G'!$A$2:$G$31, 4, FALSE)</f>
        <v>#N/A</v>
      </c>
      <c r="X1200" s="11" t="e">
        <f>VLOOKUP($B1200, Team_Batting___Dashboard[], 22, FALSE)/$F1200</f>
        <v>#N/A</v>
      </c>
      <c r="Y1200" s="11" t="e">
        <f>VLOOKUP($B1200, 'FanGraphs - Team WAR Projected'!$B$2:$E$31, 4, FALSE)/162</f>
        <v>#N/A</v>
      </c>
      <c r="Z1200" s="11" t="e">
        <f t="shared" si="218"/>
        <v>#N/A</v>
      </c>
      <c r="AA1200" s="11" t="e">
        <f>VLOOKUP($B1200, FanGraphs_Standings[[Abbreviation]:[2024 Year to Date RS/G]], 6, FALSE)/$F1200</f>
        <v>#N/A</v>
      </c>
      <c r="AB1200" s="11" t="e">
        <f>VLOOKUP($B1200, FanGraphs_Standings[[Abbreviation]:[2024 Projected Full Season RDif]], 19, FALSE)/162</f>
        <v>#N/A</v>
      </c>
      <c r="AC1200" s="11" t="e">
        <f t="shared" si="227"/>
        <v>#N/A</v>
      </c>
      <c r="AD1200" s="11" t="e">
        <f>VLOOKUP($B1200, FanGraphs_Standings[[Abbreviation]:[2024 Projected Full Season RDif]], 5, FALSE)</f>
        <v>#N/A</v>
      </c>
      <c r="AE1200" s="11" t="e">
        <f>VLOOKUP($B1200, FanGraphs_Standings[[Abbreviation]:[2024 Projected Full Season W%]], 18, FALSE)</f>
        <v>#N/A</v>
      </c>
      <c r="AF1200" s="11" t="e">
        <f t="shared" si="219"/>
        <v>#N/A</v>
      </c>
      <c r="AG1200" s="11" t="e">
        <f>VLOOKUP($B1200, 'Home Field Adv'!$A$2:$I$31, 9, FALSE)</f>
        <v>#N/A</v>
      </c>
      <c r="AH1200" s="11" t="e">
        <f>VLOOKUP($C1200, FanGraphs_Standings[[Abbreviation]:[2024 Year to Date G]], 2, FALSE)</f>
        <v>#N/A</v>
      </c>
      <c r="AI1200" s="11" t="e">
        <f>_xlfn.IFNA(VLOOKUP($E1200, 'SP Per G'!$A$2:$D$1385, 3, FALSE), AO1200)</f>
        <v>#N/A</v>
      </c>
      <c r="AJ1200" s="11" t="e">
        <f>IF(AND(ISNA(VLOOKUP($E1200, 'SP Per G'!$A$2:$D$1385, 4, FALSE)), ISTEXT($E1200)), AI1200,IF(ISNA(VLOOKUP($E1200, 'SP Per G'!$A$2:$D$1385, 4, FALSE)), AO1200, VLOOKUP($E1200, 'SP Per G'!$A$2:$D$1385, 4, FALSE)))</f>
        <v>#N/A</v>
      </c>
      <c r="AK1200" s="11" t="e">
        <f t="shared" si="220"/>
        <v>#N/A</v>
      </c>
      <c r="AL1200" s="11" t="e">
        <f>_xlfn.IFNA(VLOOKUP($E1200, Individual_Pitching___Dashboard[], 18, FALSE), VLOOKUP($C1200,Team_Pitching___Advanced[[Team]:[SIERA]],16,FALSE))</f>
        <v>#N/A</v>
      </c>
      <c r="AM1200" s="11" t="e">
        <f>_xlfn.IFNA(VLOOKUP($E1200, Individual_Pitching___Dashboard[], 20, FALSE), VLOOKUP($C1200,Team_Pitching___Advanced[[Team]:[xFIP]],19,FALSE))</f>
        <v>#N/A</v>
      </c>
      <c r="AN1200" s="11" t="e">
        <f>_xlfn.IFNA(VLOOKUP($E1200,Individual_Pitching___Advanced[],21,FALSE),VLOOKUP($C1200,Team_Pitching___Advanced[[Team]:[SIERA]],20,FALSE))</f>
        <v>#N/A</v>
      </c>
      <c r="AO1200" s="11" t="e">
        <f>VLOOKUP($C1200, 'Team Per G'!$A$2:$G$31, 7, FALSE)</f>
        <v>#N/A</v>
      </c>
      <c r="AP1200" s="11" t="e">
        <f>VLOOKUP($C1200, 'FanGraphs - Team WAR Projected'!$B$2:$E$31, 3, FALSE)/162</f>
        <v>#N/A</v>
      </c>
      <c r="AQ1200" s="11" t="e">
        <f t="shared" si="221"/>
        <v>#N/A</v>
      </c>
      <c r="AR1200" s="11" t="e">
        <f>VLOOKUP($C1200, Team_Pitching___Advanced[[Team]:[xFIP]], 19,FALSE)</f>
        <v>#N/A</v>
      </c>
      <c r="AS1200" s="11" t="e">
        <f>VLOOKUP($C1200, Team_Pitching___Advanced[], 20, FALSE)</f>
        <v>#N/A</v>
      </c>
      <c r="AT1200" s="11" t="e">
        <f>VLOOKUP($C1200, Team_Batting___Dashboard[[Team]:[wOBA]], 16, FALSE)</f>
        <v>#N/A</v>
      </c>
      <c r="AU1200" s="11" t="e">
        <f>VLOOKUP($C1200, Team_Batting___Advanced[[Team]:[OPS]], 9, FALSE)</f>
        <v>#N/A</v>
      </c>
      <c r="AV1200" s="11" t="e">
        <f>VLOOKUP($C1200, Team_Batting___Advanced[], 19, FALSE)</f>
        <v>#N/A</v>
      </c>
      <c r="AW1200" s="11" t="e">
        <f>VLOOKUP($C1200, 'Team Per G'!$A$2:$G$31, 3, FALSE)</f>
        <v>#N/A</v>
      </c>
      <c r="AX1200" s="11" t="e">
        <f>VLOOKUP($C1200, 'Team Per G'!$A$2:$G$31, 5, FALSE)</f>
        <v>#N/A</v>
      </c>
      <c r="AY1200" s="11" t="e">
        <f>VLOOKUP($C1200, 'Team Per G'!$A$2:$G$31, 4, FALSE)</f>
        <v>#N/A</v>
      </c>
      <c r="AZ1200" s="11" t="e">
        <f>VLOOKUP($C1200, Team_Batting___Dashboard[], 22, FALSE)/$AH1200</f>
        <v>#N/A</v>
      </c>
      <c r="BA1200" s="11" t="e">
        <f>VLOOKUP($C1200, 'FanGraphs - Team WAR Projected'!$B$2:$E$31, 4, FALSE)/162</f>
        <v>#N/A</v>
      </c>
      <c r="BB1200" s="11" t="e">
        <f t="shared" si="222"/>
        <v>#N/A</v>
      </c>
      <c r="BC1200" s="11" t="e">
        <f>VLOOKUP($C1200, FanGraphs_Standings[[Abbreviation]:[2024 Year to Date RS/G]], 6, FALSE)/$AH1200</f>
        <v>#N/A</v>
      </c>
      <c r="BD1200" s="11" t="e">
        <f>VLOOKUP($C1200, FanGraphs_Standings[[Abbreviation]:[2024 Projected Full Season RDif]], 19, FALSE)/162</f>
        <v>#N/A</v>
      </c>
      <c r="BE1200" s="11" t="e">
        <f t="shared" si="223"/>
        <v>#N/A</v>
      </c>
      <c r="BF1200" s="11" t="e">
        <f>VLOOKUP($C1200, FanGraphs_Standings[[Abbreviation]:[2024 Projected Full Season RDif]], 5, FALSE)</f>
        <v>#N/A</v>
      </c>
      <c r="BG1200" s="11" t="e">
        <f>VLOOKUP($C1200, FanGraphs_Standings[[Abbreviation]:[2024 Projected Full Season W%]], 18, FALSE)</f>
        <v>#N/A</v>
      </c>
      <c r="BH1200" s="11" t="e">
        <f t="shared" si="224"/>
        <v>#N/A</v>
      </c>
      <c r="BI1200" s="11" t="e">
        <f>VLOOKUP($C1200, 'Home Field Adv'!$A$2:$K$31, 11, FALSE)</f>
        <v>#N/A</v>
      </c>
      <c r="BL1200" s="12" t="str">
        <f t="shared" si="225"/>
        <v/>
      </c>
      <c r="BM1200" s="12" t="str">
        <f t="shared" si="228"/>
        <v/>
      </c>
      <c r="BN1200" s="12" t="str">
        <f t="shared" si="226"/>
        <v/>
      </c>
    </row>
    <row r="1201" spans="6:66" x14ac:dyDescent="0.45">
      <c r="F1201" s="11" t="e">
        <f>VLOOKUP($B1201, FanGraphs_Standings[[Abbreviation]:[2024 Year to Date G]], 2, FALSE)</f>
        <v>#N/A</v>
      </c>
      <c r="G1201" s="11" t="e">
        <f>_xlfn.IFNA(VLOOKUP($D1201, 'SP Per G'!$A$2:$D$1385, 3, FALSE),M1201)</f>
        <v>#N/A</v>
      </c>
      <c r="H1201" s="11" t="e">
        <f>IF(AND(ISNA(VLOOKUP($D1201, 'SP Per G'!$A$2:$D$1385, 4, FALSE)), ISTEXT($D1201)), G1201,IF(ISNA(VLOOKUP($D1201, 'SP Per G'!$A$2:$D$1385, 4, FALSE)), M1201, VLOOKUP($D1201, 'SP Per G'!$A$2:$D$1385, 4, FALSE)))</f>
        <v>#N/A</v>
      </c>
      <c r="I1201" s="11" t="e">
        <f t="shared" si="216"/>
        <v>#N/A</v>
      </c>
      <c r="J1201" s="11" t="e">
        <f>_xlfn.IFNA(VLOOKUP($D1201,Individual_Pitching___Dashboard[],18,FALSE),VLOOKUP(B1201,Team_Pitching___Dashboard[[Team]:[ERA]],17,FALSE))</f>
        <v>#N/A</v>
      </c>
      <c r="K1201" s="11" t="e">
        <f>_xlfn.IFNA(VLOOKUP($D1201, Individual_Pitching___Dashboard[], 20, FALSE), VLOOKUP(B1201,Team_Pitching___Dashboard[[Team]:[xFIP]],20,FALSE))</f>
        <v>#N/A</v>
      </c>
      <c r="L1201" s="11" t="e">
        <f>_xlfn.IFNA(VLOOKUP($D1201, Individual_Pitching___Advanced[], 21,FALSE), VLOOKUP(B1201, Team_Pitching___Advanced[], 20, FALSE))</f>
        <v>#N/A</v>
      </c>
      <c r="M1201" s="11" t="e">
        <f>VLOOKUP($B1201, 'Team Per G'!$A$2:$G$31, 7, FALSE)</f>
        <v>#N/A</v>
      </c>
      <c r="N1201" s="11" t="e">
        <f>VLOOKUP($B1201, 'FanGraphs - Team WAR Projected'!$B$2:$E$31, 3, FALSE)/162</f>
        <v>#N/A</v>
      </c>
      <c r="O1201" s="11" t="e">
        <f t="shared" si="217"/>
        <v>#N/A</v>
      </c>
      <c r="P1201" s="11" t="e">
        <f>VLOOKUP($B1201, Team_Pitching___Advanced[[Team]:[xFIP]], 19,FALSE)</f>
        <v>#N/A</v>
      </c>
      <c r="Q1201" s="11" t="e">
        <f>VLOOKUP($B1201, Team_Pitching___Advanced[], 20, FALSE)</f>
        <v>#N/A</v>
      </c>
      <c r="R1201" s="11" t="e">
        <f>VLOOKUP($B1201, Team_Batting___Dashboard[[Team]:[wOBA]], 16, FALSE)</f>
        <v>#N/A</v>
      </c>
      <c r="S1201" s="11" t="e">
        <f>VLOOKUP($B1201, Team_Batting___Advanced[[Team]:[OPS]], 9, FALSE)</f>
        <v>#N/A</v>
      </c>
      <c r="T1201" s="11" t="e">
        <f>VLOOKUP($B1201, Team_Batting___Advanced[], 19, FALSE)</f>
        <v>#N/A</v>
      </c>
      <c r="U1201" s="11" t="e">
        <f>VLOOKUP($B1201, 'Team Per G'!$A$2:$G$31, 3, FALSE)</f>
        <v>#N/A</v>
      </c>
      <c r="V1201" s="11" t="e">
        <f>VLOOKUP($B1201, 'Team Per G'!$A$2:$G$31, 5, FALSE)</f>
        <v>#N/A</v>
      </c>
      <c r="W1201" s="11" t="e">
        <f>VLOOKUP($B1201, 'Team Per G'!$A$2:$G$31, 4, FALSE)</f>
        <v>#N/A</v>
      </c>
      <c r="X1201" s="11" t="e">
        <f>VLOOKUP($B1201, Team_Batting___Dashboard[], 22, FALSE)/$F1201</f>
        <v>#N/A</v>
      </c>
      <c r="Y1201" s="11" t="e">
        <f>VLOOKUP($B1201, 'FanGraphs - Team WAR Projected'!$B$2:$E$31, 4, FALSE)/162</f>
        <v>#N/A</v>
      </c>
      <c r="Z1201" s="11" t="e">
        <f t="shared" si="218"/>
        <v>#N/A</v>
      </c>
      <c r="AA1201" s="11" t="e">
        <f>VLOOKUP($B1201, FanGraphs_Standings[[Abbreviation]:[2024 Year to Date RS/G]], 6, FALSE)/$F1201</f>
        <v>#N/A</v>
      </c>
      <c r="AB1201" s="11" t="e">
        <f>VLOOKUP($B1201, FanGraphs_Standings[[Abbreviation]:[2024 Projected Full Season RDif]], 19, FALSE)/162</f>
        <v>#N/A</v>
      </c>
      <c r="AC1201" s="11" t="e">
        <f t="shared" si="227"/>
        <v>#N/A</v>
      </c>
      <c r="AD1201" s="11" t="e">
        <f>VLOOKUP($B1201, FanGraphs_Standings[[Abbreviation]:[2024 Projected Full Season RDif]], 5, FALSE)</f>
        <v>#N/A</v>
      </c>
      <c r="AE1201" s="11" t="e">
        <f>VLOOKUP($B1201, FanGraphs_Standings[[Abbreviation]:[2024 Projected Full Season W%]], 18, FALSE)</f>
        <v>#N/A</v>
      </c>
      <c r="AF1201" s="11" t="e">
        <f t="shared" si="219"/>
        <v>#N/A</v>
      </c>
      <c r="AG1201" s="11" t="e">
        <f>VLOOKUP($B1201, 'Home Field Adv'!$A$2:$I$31, 9, FALSE)</f>
        <v>#N/A</v>
      </c>
      <c r="AH1201" s="11" t="e">
        <f>VLOOKUP($C1201, FanGraphs_Standings[[Abbreviation]:[2024 Year to Date G]], 2, FALSE)</f>
        <v>#N/A</v>
      </c>
      <c r="AI1201" s="11" t="e">
        <f>_xlfn.IFNA(VLOOKUP($E1201, 'SP Per G'!$A$2:$D$1385, 3, FALSE), AO1201)</f>
        <v>#N/A</v>
      </c>
      <c r="AJ1201" s="11" t="e">
        <f>IF(AND(ISNA(VLOOKUP($E1201, 'SP Per G'!$A$2:$D$1385, 4, FALSE)), ISTEXT($E1201)), AI1201,IF(ISNA(VLOOKUP($E1201, 'SP Per G'!$A$2:$D$1385, 4, FALSE)), AO1201, VLOOKUP($E1201, 'SP Per G'!$A$2:$D$1385, 4, FALSE)))</f>
        <v>#N/A</v>
      </c>
      <c r="AK1201" s="11" t="e">
        <f t="shared" si="220"/>
        <v>#N/A</v>
      </c>
      <c r="AL1201" s="11" t="e">
        <f>_xlfn.IFNA(VLOOKUP($E1201, Individual_Pitching___Dashboard[], 18, FALSE), VLOOKUP($C1201,Team_Pitching___Advanced[[Team]:[SIERA]],16,FALSE))</f>
        <v>#N/A</v>
      </c>
      <c r="AM1201" s="11" t="e">
        <f>_xlfn.IFNA(VLOOKUP($E1201, Individual_Pitching___Dashboard[], 20, FALSE), VLOOKUP($C1201,Team_Pitching___Advanced[[Team]:[xFIP]],19,FALSE))</f>
        <v>#N/A</v>
      </c>
      <c r="AN1201" s="11" t="e">
        <f>_xlfn.IFNA(VLOOKUP($E1201,Individual_Pitching___Advanced[],21,FALSE),VLOOKUP($C1201,Team_Pitching___Advanced[[Team]:[SIERA]],20,FALSE))</f>
        <v>#N/A</v>
      </c>
      <c r="AO1201" s="11" t="e">
        <f>VLOOKUP($C1201, 'Team Per G'!$A$2:$G$31, 7, FALSE)</f>
        <v>#N/A</v>
      </c>
      <c r="AP1201" s="11" t="e">
        <f>VLOOKUP($C1201, 'FanGraphs - Team WAR Projected'!$B$2:$E$31, 3, FALSE)/162</f>
        <v>#N/A</v>
      </c>
      <c r="AQ1201" s="11" t="e">
        <f t="shared" si="221"/>
        <v>#N/A</v>
      </c>
      <c r="AR1201" s="11" t="e">
        <f>VLOOKUP($C1201, Team_Pitching___Advanced[[Team]:[xFIP]], 19,FALSE)</f>
        <v>#N/A</v>
      </c>
      <c r="AS1201" s="11" t="e">
        <f>VLOOKUP($C1201, Team_Pitching___Advanced[], 20, FALSE)</f>
        <v>#N/A</v>
      </c>
      <c r="AT1201" s="11" t="e">
        <f>VLOOKUP($C1201, Team_Batting___Dashboard[[Team]:[wOBA]], 16, FALSE)</f>
        <v>#N/A</v>
      </c>
      <c r="AU1201" s="11" t="e">
        <f>VLOOKUP($C1201, Team_Batting___Advanced[[Team]:[OPS]], 9, FALSE)</f>
        <v>#N/A</v>
      </c>
      <c r="AV1201" s="11" t="e">
        <f>VLOOKUP($C1201, Team_Batting___Advanced[], 19, FALSE)</f>
        <v>#N/A</v>
      </c>
      <c r="AW1201" s="11" t="e">
        <f>VLOOKUP($C1201, 'Team Per G'!$A$2:$G$31, 3, FALSE)</f>
        <v>#N/A</v>
      </c>
      <c r="AX1201" s="11" t="e">
        <f>VLOOKUP($C1201, 'Team Per G'!$A$2:$G$31, 5, FALSE)</f>
        <v>#N/A</v>
      </c>
      <c r="AY1201" s="11" t="e">
        <f>VLOOKUP($C1201, 'Team Per G'!$A$2:$G$31, 4, FALSE)</f>
        <v>#N/A</v>
      </c>
      <c r="AZ1201" s="11" t="e">
        <f>VLOOKUP($C1201, Team_Batting___Dashboard[], 22, FALSE)/$AH1201</f>
        <v>#N/A</v>
      </c>
      <c r="BA1201" s="11" t="e">
        <f>VLOOKUP($C1201, 'FanGraphs - Team WAR Projected'!$B$2:$E$31, 4, FALSE)/162</f>
        <v>#N/A</v>
      </c>
      <c r="BB1201" s="11" t="e">
        <f t="shared" si="222"/>
        <v>#N/A</v>
      </c>
      <c r="BC1201" s="11" t="e">
        <f>VLOOKUP($C1201, FanGraphs_Standings[[Abbreviation]:[2024 Year to Date RS/G]], 6, FALSE)/$AH1201</f>
        <v>#N/A</v>
      </c>
      <c r="BD1201" s="11" t="e">
        <f>VLOOKUP($C1201, FanGraphs_Standings[[Abbreviation]:[2024 Projected Full Season RDif]], 19, FALSE)/162</f>
        <v>#N/A</v>
      </c>
      <c r="BE1201" s="11" t="e">
        <f t="shared" si="223"/>
        <v>#N/A</v>
      </c>
      <c r="BF1201" s="11" t="e">
        <f>VLOOKUP($C1201, FanGraphs_Standings[[Abbreviation]:[2024 Projected Full Season RDif]], 5, FALSE)</f>
        <v>#N/A</v>
      </c>
      <c r="BG1201" s="11" t="e">
        <f>VLOOKUP($C1201, FanGraphs_Standings[[Abbreviation]:[2024 Projected Full Season W%]], 18, FALSE)</f>
        <v>#N/A</v>
      </c>
      <c r="BH1201" s="11" t="e">
        <f t="shared" si="224"/>
        <v>#N/A</v>
      </c>
      <c r="BI1201" s="11" t="e">
        <f>VLOOKUP($C1201, 'Home Field Adv'!$A$2:$K$31, 11, FALSE)</f>
        <v>#N/A</v>
      </c>
      <c r="BL1201" s="12" t="str">
        <f t="shared" si="225"/>
        <v/>
      </c>
      <c r="BM1201" s="12" t="str">
        <f t="shared" si="228"/>
        <v/>
      </c>
      <c r="BN1201" s="12" t="str">
        <f t="shared" si="226"/>
        <v/>
      </c>
    </row>
    <row r="1202" spans="6:66" x14ac:dyDescent="0.45">
      <c r="F1202" s="11" t="e">
        <f>VLOOKUP($B1202, FanGraphs_Standings[[Abbreviation]:[2024 Year to Date G]], 2, FALSE)</f>
        <v>#N/A</v>
      </c>
      <c r="G1202" s="11" t="e">
        <f>_xlfn.IFNA(VLOOKUP($D1202, 'SP Per G'!$A$2:$D$1385, 3, FALSE),M1202)</f>
        <v>#N/A</v>
      </c>
      <c r="H1202" s="11" t="e">
        <f>IF(AND(ISNA(VLOOKUP($D1202, 'SP Per G'!$A$2:$D$1385, 4, FALSE)), ISTEXT($D1202)), G1202,IF(ISNA(VLOOKUP($D1202, 'SP Per G'!$A$2:$D$1385, 4, FALSE)), M1202, VLOOKUP($D1202, 'SP Per G'!$A$2:$D$1385, 4, FALSE)))</f>
        <v>#N/A</v>
      </c>
      <c r="I1202" s="11" t="e">
        <f t="shared" si="216"/>
        <v>#N/A</v>
      </c>
      <c r="J1202" s="11" t="e">
        <f>_xlfn.IFNA(VLOOKUP($D1202,Individual_Pitching___Dashboard[],18,FALSE),VLOOKUP(B1202,Team_Pitching___Dashboard[[Team]:[ERA]],17,FALSE))</f>
        <v>#N/A</v>
      </c>
      <c r="K1202" s="11" t="e">
        <f>_xlfn.IFNA(VLOOKUP($D1202, Individual_Pitching___Dashboard[], 20, FALSE), VLOOKUP(B1202,Team_Pitching___Dashboard[[Team]:[xFIP]],20,FALSE))</f>
        <v>#N/A</v>
      </c>
      <c r="L1202" s="11" t="e">
        <f>_xlfn.IFNA(VLOOKUP($D1202, Individual_Pitching___Advanced[], 21,FALSE), VLOOKUP(B1202, Team_Pitching___Advanced[], 20, FALSE))</f>
        <v>#N/A</v>
      </c>
      <c r="M1202" s="11" t="e">
        <f>VLOOKUP($B1202, 'Team Per G'!$A$2:$G$31, 7, FALSE)</f>
        <v>#N/A</v>
      </c>
      <c r="N1202" s="11" t="e">
        <f>VLOOKUP($B1202, 'FanGraphs - Team WAR Projected'!$B$2:$E$31, 3, FALSE)/162</f>
        <v>#N/A</v>
      </c>
      <c r="O1202" s="11" t="e">
        <f t="shared" si="217"/>
        <v>#N/A</v>
      </c>
      <c r="P1202" s="11" t="e">
        <f>VLOOKUP($B1202, Team_Pitching___Advanced[[Team]:[xFIP]], 19,FALSE)</f>
        <v>#N/A</v>
      </c>
      <c r="Q1202" s="11" t="e">
        <f>VLOOKUP($B1202, Team_Pitching___Advanced[], 20, FALSE)</f>
        <v>#N/A</v>
      </c>
      <c r="R1202" s="11" t="e">
        <f>VLOOKUP($B1202, Team_Batting___Dashboard[[Team]:[wOBA]], 16, FALSE)</f>
        <v>#N/A</v>
      </c>
      <c r="S1202" s="11" t="e">
        <f>VLOOKUP($B1202, Team_Batting___Advanced[[Team]:[OPS]], 9, FALSE)</f>
        <v>#N/A</v>
      </c>
      <c r="T1202" s="11" t="e">
        <f>VLOOKUP($B1202, Team_Batting___Advanced[], 19, FALSE)</f>
        <v>#N/A</v>
      </c>
      <c r="U1202" s="11" t="e">
        <f>VLOOKUP($B1202, 'Team Per G'!$A$2:$G$31, 3, FALSE)</f>
        <v>#N/A</v>
      </c>
      <c r="V1202" s="11" t="e">
        <f>VLOOKUP($B1202, 'Team Per G'!$A$2:$G$31, 5, FALSE)</f>
        <v>#N/A</v>
      </c>
      <c r="W1202" s="11" t="e">
        <f>VLOOKUP($B1202, 'Team Per G'!$A$2:$G$31, 4, FALSE)</f>
        <v>#N/A</v>
      </c>
      <c r="X1202" s="11" t="e">
        <f>VLOOKUP($B1202, Team_Batting___Dashboard[], 22, FALSE)/$F1202</f>
        <v>#N/A</v>
      </c>
      <c r="Y1202" s="11" t="e">
        <f>VLOOKUP($B1202, 'FanGraphs - Team WAR Projected'!$B$2:$E$31, 4, FALSE)/162</f>
        <v>#N/A</v>
      </c>
      <c r="Z1202" s="11" t="e">
        <f t="shared" si="218"/>
        <v>#N/A</v>
      </c>
      <c r="AA1202" s="11" t="e">
        <f>VLOOKUP($B1202, FanGraphs_Standings[[Abbreviation]:[2024 Year to Date RS/G]], 6, FALSE)/$F1202</f>
        <v>#N/A</v>
      </c>
      <c r="AB1202" s="11" t="e">
        <f>VLOOKUP($B1202, FanGraphs_Standings[[Abbreviation]:[2024 Projected Full Season RDif]], 19, FALSE)/162</f>
        <v>#N/A</v>
      </c>
      <c r="AC1202" s="11" t="e">
        <f t="shared" si="227"/>
        <v>#N/A</v>
      </c>
      <c r="AD1202" s="11" t="e">
        <f>VLOOKUP($B1202, FanGraphs_Standings[[Abbreviation]:[2024 Projected Full Season RDif]], 5, FALSE)</f>
        <v>#N/A</v>
      </c>
      <c r="AE1202" s="11" t="e">
        <f>VLOOKUP($B1202, FanGraphs_Standings[[Abbreviation]:[2024 Projected Full Season W%]], 18, FALSE)</f>
        <v>#N/A</v>
      </c>
      <c r="AF1202" s="11" t="e">
        <f t="shared" si="219"/>
        <v>#N/A</v>
      </c>
      <c r="AG1202" s="11" t="e">
        <f>VLOOKUP($B1202, 'Home Field Adv'!$A$2:$I$31, 9, FALSE)</f>
        <v>#N/A</v>
      </c>
      <c r="AH1202" s="11" t="e">
        <f>VLOOKUP($C1202, FanGraphs_Standings[[Abbreviation]:[2024 Year to Date G]], 2, FALSE)</f>
        <v>#N/A</v>
      </c>
      <c r="AI1202" s="11" t="e">
        <f>_xlfn.IFNA(VLOOKUP($E1202, 'SP Per G'!$A$2:$D$1385, 3, FALSE), AO1202)</f>
        <v>#N/A</v>
      </c>
      <c r="AJ1202" s="11" t="e">
        <f>IF(AND(ISNA(VLOOKUP($E1202, 'SP Per G'!$A$2:$D$1385, 4, FALSE)), ISTEXT($E1202)), AI1202,IF(ISNA(VLOOKUP($E1202, 'SP Per G'!$A$2:$D$1385, 4, FALSE)), AO1202, VLOOKUP($E1202, 'SP Per G'!$A$2:$D$1385, 4, FALSE)))</f>
        <v>#N/A</v>
      </c>
      <c r="AK1202" s="11" t="e">
        <f t="shared" si="220"/>
        <v>#N/A</v>
      </c>
      <c r="AL1202" s="11" t="e">
        <f>_xlfn.IFNA(VLOOKUP($E1202, Individual_Pitching___Dashboard[], 18, FALSE), VLOOKUP($C1202,Team_Pitching___Advanced[[Team]:[SIERA]],16,FALSE))</f>
        <v>#N/A</v>
      </c>
      <c r="AM1202" s="11" t="e">
        <f>_xlfn.IFNA(VLOOKUP($E1202, Individual_Pitching___Dashboard[], 20, FALSE), VLOOKUP($C1202,Team_Pitching___Advanced[[Team]:[xFIP]],19,FALSE))</f>
        <v>#N/A</v>
      </c>
      <c r="AN1202" s="11" t="e">
        <f>_xlfn.IFNA(VLOOKUP($E1202,Individual_Pitching___Advanced[],21,FALSE),VLOOKUP($C1202,Team_Pitching___Advanced[[Team]:[SIERA]],20,FALSE))</f>
        <v>#N/A</v>
      </c>
      <c r="AO1202" s="11" t="e">
        <f>VLOOKUP($C1202, 'Team Per G'!$A$2:$G$31, 7, FALSE)</f>
        <v>#N/A</v>
      </c>
      <c r="AP1202" s="11" t="e">
        <f>VLOOKUP($C1202, 'FanGraphs - Team WAR Projected'!$B$2:$E$31, 3, FALSE)/162</f>
        <v>#N/A</v>
      </c>
      <c r="AQ1202" s="11" t="e">
        <f t="shared" si="221"/>
        <v>#N/A</v>
      </c>
      <c r="AR1202" s="11" t="e">
        <f>VLOOKUP($C1202, Team_Pitching___Advanced[[Team]:[xFIP]], 19,FALSE)</f>
        <v>#N/A</v>
      </c>
      <c r="AS1202" s="11" t="e">
        <f>VLOOKUP($C1202, Team_Pitching___Advanced[], 20, FALSE)</f>
        <v>#N/A</v>
      </c>
      <c r="AT1202" s="11" t="e">
        <f>VLOOKUP($C1202, Team_Batting___Dashboard[[Team]:[wOBA]], 16, FALSE)</f>
        <v>#N/A</v>
      </c>
      <c r="AU1202" s="11" t="e">
        <f>VLOOKUP($C1202, Team_Batting___Advanced[[Team]:[OPS]], 9, FALSE)</f>
        <v>#N/A</v>
      </c>
      <c r="AV1202" s="11" t="e">
        <f>VLOOKUP($C1202, Team_Batting___Advanced[], 19, FALSE)</f>
        <v>#N/A</v>
      </c>
      <c r="AW1202" s="11" t="e">
        <f>VLOOKUP($C1202, 'Team Per G'!$A$2:$G$31, 3, FALSE)</f>
        <v>#N/A</v>
      </c>
      <c r="AX1202" s="11" t="e">
        <f>VLOOKUP($C1202, 'Team Per G'!$A$2:$G$31, 5, FALSE)</f>
        <v>#N/A</v>
      </c>
      <c r="AY1202" s="11" t="e">
        <f>VLOOKUP($C1202, 'Team Per G'!$A$2:$G$31, 4, FALSE)</f>
        <v>#N/A</v>
      </c>
      <c r="AZ1202" s="11" t="e">
        <f>VLOOKUP($C1202, Team_Batting___Dashboard[], 22, FALSE)/$AH1202</f>
        <v>#N/A</v>
      </c>
      <c r="BA1202" s="11" t="e">
        <f>VLOOKUP($C1202, 'FanGraphs - Team WAR Projected'!$B$2:$E$31, 4, FALSE)/162</f>
        <v>#N/A</v>
      </c>
      <c r="BB1202" s="11" t="e">
        <f t="shared" si="222"/>
        <v>#N/A</v>
      </c>
      <c r="BC1202" s="11" t="e">
        <f>VLOOKUP($C1202, FanGraphs_Standings[[Abbreviation]:[2024 Year to Date RS/G]], 6, FALSE)/$AH1202</f>
        <v>#N/A</v>
      </c>
      <c r="BD1202" s="11" t="e">
        <f>VLOOKUP($C1202, FanGraphs_Standings[[Abbreviation]:[2024 Projected Full Season RDif]], 19, FALSE)/162</f>
        <v>#N/A</v>
      </c>
      <c r="BE1202" s="11" t="e">
        <f t="shared" si="223"/>
        <v>#N/A</v>
      </c>
      <c r="BF1202" s="11" t="e">
        <f>VLOOKUP($C1202, FanGraphs_Standings[[Abbreviation]:[2024 Projected Full Season RDif]], 5, FALSE)</f>
        <v>#N/A</v>
      </c>
      <c r="BG1202" s="11" t="e">
        <f>VLOOKUP($C1202, FanGraphs_Standings[[Abbreviation]:[2024 Projected Full Season W%]], 18, FALSE)</f>
        <v>#N/A</v>
      </c>
      <c r="BH1202" s="11" t="e">
        <f t="shared" si="224"/>
        <v>#N/A</v>
      </c>
      <c r="BI1202" s="11" t="e">
        <f>VLOOKUP($C1202, 'Home Field Adv'!$A$2:$K$31, 11, FALSE)</f>
        <v>#N/A</v>
      </c>
      <c r="BL1202" s="12" t="str">
        <f t="shared" si="225"/>
        <v/>
      </c>
      <c r="BM1202" s="12" t="str">
        <f t="shared" si="228"/>
        <v/>
      </c>
      <c r="BN1202" s="12" t="str">
        <f t="shared" si="226"/>
        <v/>
      </c>
    </row>
    <row r="1203" spans="6:66" x14ac:dyDescent="0.45">
      <c r="F1203" s="11" t="e">
        <f>VLOOKUP($B1203, FanGraphs_Standings[[Abbreviation]:[2024 Year to Date G]], 2, FALSE)</f>
        <v>#N/A</v>
      </c>
      <c r="G1203" s="11" t="e">
        <f>_xlfn.IFNA(VLOOKUP($D1203, 'SP Per G'!$A$2:$D$1385, 3, FALSE),M1203)</f>
        <v>#N/A</v>
      </c>
      <c r="H1203" s="11" t="e">
        <f>IF(AND(ISNA(VLOOKUP($D1203, 'SP Per G'!$A$2:$D$1385, 4, FALSE)), ISTEXT($D1203)), G1203,IF(ISNA(VLOOKUP($D1203, 'SP Per G'!$A$2:$D$1385, 4, FALSE)), M1203, VLOOKUP($D1203, 'SP Per G'!$A$2:$D$1385, 4, FALSE)))</f>
        <v>#N/A</v>
      </c>
      <c r="I1203" s="11" t="e">
        <f t="shared" si="216"/>
        <v>#N/A</v>
      </c>
      <c r="J1203" s="11" t="e">
        <f>_xlfn.IFNA(VLOOKUP($D1203,Individual_Pitching___Dashboard[],18,FALSE),VLOOKUP(B1203,Team_Pitching___Dashboard[[Team]:[ERA]],17,FALSE))</f>
        <v>#N/A</v>
      </c>
      <c r="K1203" s="11" t="e">
        <f>_xlfn.IFNA(VLOOKUP($D1203, Individual_Pitching___Dashboard[], 20, FALSE), VLOOKUP(B1203,Team_Pitching___Dashboard[[Team]:[xFIP]],20,FALSE))</f>
        <v>#N/A</v>
      </c>
      <c r="L1203" s="11" t="e">
        <f>_xlfn.IFNA(VLOOKUP($D1203, Individual_Pitching___Advanced[], 21,FALSE), VLOOKUP(B1203, Team_Pitching___Advanced[], 20, FALSE))</f>
        <v>#N/A</v>
      </c>
      <c r="M1203" s="11" t="e">
        <f>VLOOKUP($B1203, 'Team Per G'!$A$2:$G$31, 7, FALSE)</f>
        <v>#N/A</v>
      </c>
      <c r="N1203" s="11" t="e">
        <f>VLOOKUP($B1203, 'FanGraphs - Team WAR Projected'!$B$2:$E$31, 3, FALSE)/162</f>
        <v>#N/A</v>
      </c>
      <c r="O1203" s="11" t="e">
        <f t="shared" si="217"/>
        <v>#N/A</v>
      </c>
      <c r="P1203" s="11" t="e">
        <f>VLOOKUP($B1203, Team_Pitching___Advanced[[Team]:[xFIP]], 19,FALSE)</f>
        <v>#N/A</v>
      </c>
      <c r="Q1203" s="11" t="e">
        <f>VLOOKUP($B1203, Team_Pitching___Advanced[], 20, FALSE)</f>
        <v>#N/A</v>
      </c>
      <c r="R1203" s="11" t="e">
        <f>VLOOKUP($B1203, Team_Batting___Dashboard[[Team]:[wOBA]], 16, FALSE)</f>
        <v>#N/A</v>
      </c>
      <c r="S1203" s="11" t="e">
        <f>VLOOKUP($B1203, Team_Batting___Advanced[[Team]:[OPS]], 9, FALSE)</f>
        <v>#N/A</v>
      </c>
      <c r="T1203" s="11" t="e">
        <f>VLOOKUP($B1203, Team_Batting___Advanced[], 19, FALSE)</f>
        <v>#N/A</v>
      </c>
      <c r="U1203" s="11" t="e">
        <f>VLOOKUP($B1203, 'Team Per G'!$A$2:$G$31, 3, FALSE)</f>
        <v>#N/A</v>
      </c>
      <c r="V1203" s="11" t="e">
        <f>VLOOKUP($B1203, 'Team Per G'!$A$2:$G$31, 5, FALSE)</f>
        <v>#N/A</v>
      </c>
      <c r="W1203" s="11" t="e">
        <f>VLOOKUP($B1203, 'Team Per G'!$A$2:$G$31, 4, FALSE)</f>
        <v>#N/A</v>
      </c>
      <c r="X1203" s="11" t="e">
        <f>VLOOKUP($B1203, Team_Batting___Dashboard[], 22, FALSE)/$F1203</f>
        <v>#N/A</v>
      </c>
      <c r="Y1203" s="11" t="e">
        <f>VLOOKUP($B1203, 'FanGraphs - Team WAR Projected'!$B$2:$E$31, 4, FALSE)/162</f>
        <v>#N/A</v>
      </c>
      <c r="Z1203" s="11" t="e">
        <f t="shared" si="218"/>
        <v>#N/A</v>
      </c>
      <c r="AA1203" s="11" t="e">
        <f>VLOOKUP($B1203, FanGraphs_Standings[[Abbreviation]:[2024 Year to Date RS/G]], 6, FALSE)/$F1203</f>
        <v>#N/A</v>
      </c>
      <c r="AB1203" s="11" t="e">
        <f>VLOOKUP($B1203, FanGraphs_Standings[[Abbreviation]:[2024 Projected Full Season RDif]], 19, FALSE)/162</f>
        <v>#N/A</v>
      </c>
      <c r="AC1203" s="11" t="e">
        <f t="shared" si="227"/>
        <v>#N/A</v>
      </c>
      <c r="AD1203" s="11" t="e">
        <f>VLOOKUP($B1203, FanGraphs_Standings[[Abbreviation]:[2024 Projected Full Season RDif]], 5, FALSE)</f>
        <v>#N/A</v>
      </c>
      <c r="AE1203" s="11" t="e">
        <f>VLOOKUP($B1203, FanGraphs_Standings[[Abbreviation]:[2024 Projected Full Season W%]], 18, FALSE)</f>
        <v>#N/A</v>
      </c>
      <c r="AF1203" s="11" t="e">
        <f t="shared" si="219"/>
        <v>#N/A</v>
      </c>
      <c r="AG1203" s="11" t="e">
        <f>VLOOKUP($B1203, 'Home Field Adv'!$A$2:$I$31, 9, FALSE)</f>
        <v>#N/A</v>
      </c>
      <c r="AH1203" s="11" t="e">
        <f>VLOOKUP($C1203, FanGraphs_Standings[[Abbreviation]:[2024 Year to Date G]], 2, FALSE)</f>
        <v>#N/A</v>
      </c>
      <c r="AI1203" s="11" t="e">
        <f>_xlfn.IFNA(VLOOKUP($E1203, 'SP Per G'!$A$2:$D$1385, 3, FALSE), AO1203)</f>
        <v>#N/A</v>
      </c>
      <c r="AJ1203" s="11" t="e">
        <f>IF(AND(ISNA(VLOOKUP($E1203, 'SP Per G'!$A$2:$D$1385, 4, FALSE)), ISTEXT($E1203)), AI1203,IF(ISNA(VLOOKUP($E1203, 'SP Per G'!$A$2:$D$1385, 4, FALSE)), AO1203, VLOOKUP($E1203, 'SP Per G'!$A$2:$D$1385, 4, FALSE)))</f>
        <v>#N/A</v>
      </c>
      <c r="AK1203" s="11" t="e">
        <f t="shared" si="220"/>
        <v>#N/A</v>
      </c>
      <c r="AL1203" s="11" t="e">
        <f>_xlfn.IFNA(VLOOKUP($E1203, Individual_Pitching___Dashboard[], 18, FALSE), VLOOKUP($C1203,Team_Pitching___Advanced[[Team]:[SIERA]],16,FALSE))</f>
        <v>#N/A</v>
      </c>
      <c r="AM1203" s="11" t="e">
        <f>_xlfn.IFNA(VLOOKUP($E1203, Individual_Pitching___Dashboard[], 20, FALSE), VLOOKUP($C1203,Team_Pitching___Advanced[[Team]:[xFIP]],19,FALSE))</f>
        <v>#N/A</v>
      </c>
      <c r="AN1203" s="11" t="e">
        <f>_xlfn.IFNA(VLOOKUP($E1203,Individual_Pitching___Advanced[],21,FALSE),VLOOKUP($C1203,Team_Pitching___Advanced[[Team]:[SIERA]],20,FALSE))</f>
        <v>#N/A</v>
      </c>
      <c r="AO1203" s="11" t="e">
        <f>VLOOKUP($C1203, 'Team Per G'!$A$2:$G$31, 7, FALSE)</f>
        <v>#N/A</v>
      </c>
      <c r="AP1203" s="11" t="e">
        <f>VLOOKUP($C1203, 'FanGraphs - Team WAR Projected'!$B$2:$E$31, 3, FALSE)/162</f>
        <v>#N/A</v>
      </c>
      <c r="AQ1203" s="11" t="e">
        <f t="shared" si="221"/>
        <v>#N/A</v>
      </c>
      <c r="AR1203" s="11" t="e">
        <f>VLOOKUP($C1203, Team_Pitching___Advanced[[Team]:[xFIP]], 19,FALSE)</f>
        <v>#N/A</v>
      </c>
      <c r="AS1203" s="11" t="e">
        <f>VLOOKUP($C1203, Team_Pitching___Advanced[], 20, FALSE)</f>
        <v>#N/A</v>
      </c>
      <c r="AT1203" s="11" t="e">
        <f>VLOOKUP($C1203, Team_Batting___Dashboard[[Team]:[wOBA]], 16, FALSE)</f>
        <v>#N/A</v>
      </c>
      <c r="AU1203" s="11" t="e">
        <f>VLOOKUP($C1203, Team_Batting___Advanced[[Team]:[OPS]], 9, FALSE)</f>
        <v>#N/A</v>
      </c>
      <c r="AV1203" s="11" t="e">
        <f>VLOOKUP($C1203, Team_Batting___Advanced[], 19, FALSE)</f>
        <v>#N/A</v>
      </c>
      <c r="AW1203" s="11" t="e">
        <f>VLOOKUP($C1203, 'Team Per G'!$A$2:$G$31, 3, FALSE)</f>
        <v>#N/A</v>
      </c>
      <c r="AX1203" s="11" t="e">
        <f>VLOOKUP($C1203, 'Team Per G'!$A$2:$G$31, 5, FALSE)</f>
        <v>#N/A</v>
      </c>
      <c r="AY1203" s="11" t="e">
        <f>VLOOKUP($C1203, 'Team Per G'!$A$2:$G$31, 4, FALSE)</f>
        <v>#N/A</v>
      </c>
      <c r="AZ1203" s="11" t="e">
        <f>VLOOKUP($C1203, Team_Batting___Dashboard[], 22, FALSE)/$AH1203</f>
        <v>#N/A</v>
      </c>
      <c r="BA1203" s="11" t="e">
        <f>VLOOKUP($C1203, 'FanGraphs - Team WAR Projected'!$B$2:$E$31, 4, FALSE)/162</f>
        <v>#N/A</v>
      </c>
      <c r="BB1203" s="11" t="e">
        <f t="shared" si="222"/>
        <v>#N/A</v>
      </c>
      <c r="BC1203" s="11" t="e">
        <f>VLOOKUP($C1203, FanGraphs_Standings[[Abbreviation]:[2024 Year to Date RS/G]], 6, FALSE)/$AH1203</f>
        <v>#N/A</v>
      </c>
      <c r="BD1203" s="11" t="e">
        <f>VLOOKUP($C1203, FanGraphs_Standings[[Abbreviation]:[2024 Projected Full Season RDif]], 19, FALSE)/162</f>
        <v>#N/A</v>
      </c>
      <c r="BE1203" s="11" t="e">
        <f t="shared" si="223"/>
        <v>#N/A</v>
      </c>
      <c r="BF1203" s="11" t="e">
        <f>VLOOKUP($C1203, FanGraphs_Standings[[Abbreviation]:[2024 Projected Full Season RDif]], 5, FALSE)</f>
        <v>#N/A</v>
      </c>
      <c r="BG1203" s="11" t="e">
        <f>VLOOKUP($C1203, FanGraphs_Standings[[Abbreviation]:[2024 Projected Full Season W%]], 18, FALSE)</f>
        <v>#N/A</v>
      </c>
      <c r="BH1203" s="11" t="e">
        <f t="shared" si="224"/>
        <v>#N/A</v>
      </c>
      <c r="BI1203" s="11" t="e">
        <f>VLOOKUP($C1203, 'Home Field Adv'!$A$2:$K$31, 11, FALSE)</f>
        <v>#N/A</v>
      </c>
      <c r="BL1203" s="12" t="str">
        <f t="shared" si="225"/>
        <v/>
      </c>
      <c r="BM1203" s="12" t="str">
        <f t="shared" si="228"/>
        <v/>
      </c>
      <c r="BN1203" s="12" t="str">
        <f t="shared" si="226"/>
        <v/>
      </c>
    </row>
    <row r="1204" spans="6:66" x14ac:dyDescent="0.45">
      <c r="F1204" s="11" t="e">
        <f>VLOOKUP($B1204, FanGraphs_Standings[[Abbreviation]:[2024 Year to Date G]], 2, FALSE)</f>
        <v>#N/A</v>
      </c>
      <c r="G1204" s="11" t="e">
        <f>_xlfn.IFNA(VLOOKUP($D1204, 'SP Per G'!$A$2:$D$1385, 3, FALSE),M1204)</f>
        <v>#N/A</v>
      </c>
      <c r="H1204" s="11" t="e">
        <f>IF(AND(ISNA(VLOOKUP($D1204, 'SP Per G'!$A$2:$D$1385, 4, FALSE)), ISTEXT($D1204)), G1204,IF(ISNA(VLOOKUP($D1204, 'SP Per G'!$A$2:$D$1385, 4, FALSE)), M1204, VLOOKUP($D1204, 'SP Per G'!$A$2:$D$1385, 4, FALSE)))</f>
        <v>#N/A</v>
      </c>
      <c r="I1204" s="11" t="e">
        <f t="shared" si="216"/>
        <v>#N/A</v>
      </c>
      <c r="J1204" s="11" t="e">
        <f>_xlfn.IFNA(VLOOKUP($D1204,Individual_Pitching___Dashboard[],18,FALSE),VLOOKUP(B1204,Team_Pitching___Dashboard[[Team]:[ERA]],17,FALSE))</f>
        <v>#N/A</v>
      </c>
      <c r="K1204" s="11" t="e">
        <f>_xlfn.IFNA(VLOOKUP($D1204, Individual_Pitching___Dashboard[], 20, FALSE), VLOOKUP(B1204,Team_Pitching___Dashboard[[Team]:[xFIP]],20,FALSE))</f>
        <v>#N/A</v>
      </c>
      <c r="L1204" s="11" t="e">
        <f>_xlfn.IFNA(VLOOKUP($D1204, Individual_Pitching___Advanced[], 21,FALSE), VLOOKUP(B1204, Team_Pitching___Advanced[], 20, FALSE))</f>
        <v>#N/A</v>
      </c>
      <c r="M1204" s="11" t="e">
        <f>VLOOKUP($B1204, 'Team Per G'!$A$2:$G$31, 7, FALSE)</f>
        <v>#N/A</v>
      </c>
      <c r="N1204" s="11" t="e">
        <f>VLOOKUP($B1204, 'FanGraphs - Team WAR Projected'!$B$2:$E$31, 3, FALSE)/162</f>
        <v>#N/A</v>
      </c>
      <c r="O1204" s="11" t="e">
        <f t="shared" si="217"/>
        <v>#N/A</v>
      </c>
      <c r="P1204" s="11" t="e">
        <f>VLOOKUP($B1204, Team_Pitching___Advanced[[Team]:[xFIP]], 19,FALSE)</f>
        <v>#N/A</v>
      </c>
      <c r="Q1204" s="11" t="e">
        <f>VLOOKUP($B1204, Team_Pitching___Advanced[], 20, FALSE)</f>
        <v>#N/A</v>
      </c>
      <c r="R1204" s="11" t="e">
        <f>VLOOKUP($B1204, Team_Batting___Dashboard[[Team]:[wOBA]], 16, FALSE)</f>
        <v>#N/A</v>
      </c>
      <c r="S1204" s="11" t="e">
        <f>VLOOKUP($B1204, Team_Batting___Advanced[[Team]:[OPS]], 9, FALSE)</f>
        <v>#N/A</v>
      </c>
      <c r="T1204" s="11" t="e">
        <f>VLOOKUP($B1204, Team_Batting___Advanced[], 19, FALSE)</f>
        <v>#N/A</v>
      </c>
      <c r="U1204" s="11" t="e">
        <f>VLOOKUP($B1204, 'Team Per G'!$A$2:$G$31, 3, FALSE)</f>
        <v>#N/A</v>
      </c>
      <c r="V1204" s="11" t="e">
        <f>VLOOKUP($B1204, 'Team Per G'!$A$2:$G$31, 5, FALSE)</f>
        <v>#N/A</v>
      </c>
      <c r="W1204" s="11" t="e">
        <f>VLOOKUP($B1204, 'Team Per G'!$A$2:$G$31, 4, FALSE)</f>
        <v>#N/A</v>
      </c>
      <c r="X1204" s="11" t="e">
        <f>VLOOKUP($B1204, Team_Batting___Dashboard[], 22, FALSE)/$F1204</f>
        <v>#N/A</v>
      </c>
      <c r="Y1204" s="11" t="e">
        <f>VLOOKUP($B1204, 'FanGraphs - Team WAR Projected'!$B$2:$E$31, 4, FALSE)/162</f>
        <v>#N/A</v>
      </c>
      <c r="Z1204" s="11" t="e">
        <f t="shared" si="218"/>
        <v>#N/A</v>
      </c>
      <c r="AA1204" s="11" t="e">
        <f>VLOOKUP($B1204, FanGraphs_Standings[[Abbreviation]:[2024 Year to Date RS/G]], 6, FALSE)/$F1204</f>
        <v>#N/A</v>
      </c>
      <c r="AB1204" s="11" t="e">
        <f>VLOOKUP($B1204, FanGraphs_Standings[[Abbreviation]:[2024 Projected Full Season RDif]], 19, FALSE)/162</f>
        <v>#N/A</v>
      </c>
      <c r="AC1204" s="11" t="e">
        <f t="shared" si="227"/>
        <v>#N/A</v>
      </c>
      <c r="AD1204" s="11" t="e">
        <f>VLOOKUP($B1204, FanGraphs_Standings[[Abbreviation]:[2024 Projected Full Season RDif]], 5, FALSE)</f>
        <v>#N/A</v>
      </c>
      <c r="AE1204" s="11" t="e">
        <f>VLOOKUP($B1204, FanGraphs_Standings[[Abbreviation]:[2024 Projected Full Season W%]], 18, FALSE)</f>
        <v>#N/A</v>
      </c>
      <c r="AF1204" s="11" t="e">
        <f t="shared" si="219"/>
        <v>#N/A</v>
      </c>
      <c r="AG1204" s="11" t="e">
        <f>VLOOKUP($B1204, 'Home Field Adv'!$A$2:$I$31, 9, FALSE)</f>
        <v>#N/A</v>
      </c>
      <c r="AH1204" s="11" t="e">
        <f>VLOOKUP($C1204, FanGraphs_Standings[[Abbreviation]:[2024 Year to Date G]], 2, FALSE)</f>
        <v>#N/A</v>
      </c>
      <c r="AI1204" s="11" t="e">
        <f>_xlfn.IFNA(VLOOKUP($E1204, 'SP Per G'!$A$2:$D$1385, 3, FALSE), AO1204)</f>
        <v>#N/A</v>
      </c>
      <c r="AJ1204" s="11" t="e">
        <f>IF(AND(ISNA(VLOOKUP($E1204, 'SP Per G'!$A$2:$D$1385, 4, FALSE)), ISTEXT($E1204)), AI1204,IF(ISNA(VLOOKUP($E1204, 'SP Per G'!$A$2:$D$1385, 4, FALSE)), AO1204, VLOOKUP($E1204, 'SP Per G'!$A$2:$D$1385, 4, FALSE)))</f>
        <v>#N/A</v>
      </c>
      <c r="AK1204" s="11" t="e">
        <f t="shared" si="220"/>
        <v>#N/A</v>
      </c>
      <c r="AL1204" s="11" t="e">
        <f>_xlfn.IFNA(VLOOKUP($E1204, Individual_Pitching___Dashboard[], 18, FALSE), VLOOKUP($C1204,Team_Pitching___Advanced[[Team]:[SIERA]],16,FALSE))</f>
        <v>#N/A</v>
      </c>
      <c r="AM1204" s="11" t="e">
        <f>_xlfn.IFNA(VLOOKUP($E1204, Individual_Pitching___Dashboard[], 20, FALSE), VLOOKUP($C1204,Team_Pitching___Advanced[[Team]:[xFIP]],19,FALSE))</f>
        <v>#N/A</v>
      </c>
      <c r="AN1204" s="11" t="e">
        <f>_xlfn.IFNA(VLOOKUP($E1204,Individual_Pitching___Advanced[],21,FALSE),VLOOKUP($C1204,Team_Pitching___Advanced[[Team]:[SIERA]],20,FALSE))</f>
        <v>#N/A</v>
      </c>
      <c r="AO1204" s="11" t="e">
        <f>VLOOKUP($C1204, 'Team Per G'!$A$2:$G$31, 7, FALSE)</f>
        <v>#N/A</v>
      </c>
      <c r="AP1204" s="11" t="e">
        <f>VLOOKUP($C1204, 'FanGraphs - Team WAR Projected'!$B$2:$E$31, 3, FALSE)/162</f>
        <v>#N/A</v>
      </c>
      <c r="AQ1204" s="11" t="e">
        <f t="shared" si="221"/>
        <v>#N/A</v>
      </c>
      <c r="AR1204" s="11" t="e">
        <f>VLOOKUP($C1204, Team_Pitching___Advanced[[Team]:[xFIP]], 19,FALSE)</f>
        <v>#N/A</v>
      </c>
      <c r="AS1204" s="11" t="e">
        <f>VLOOKUP($C1204, Team_Pitching___Advanced[], 20, FALSE)</f>
        <v>#N/A</v>
      </c>
      <c r="AT1204" s="11" t="e">
        <f>VLOOKUP($C1204, Team_Batting___Dashboard[[Team]:[wOBA]], 16, FALSE)</f>
        <v>#N/A</v>
      </c>
      <c r="AU1204" s="11" t="e">
        <f>VLOOKUP($C1204, Team_Batting___Advanced[[Team]:[OPS]], 9, FALSE)</f>
        <v>#N/A</v>
      </c>
      <c r="AV1204" s="11" t="e">
        <f>VLOOKUP($C1204, Team_Batting___Advanced[], 19, FALSE)</f>
        <v>#N/A</v>
      </c>
      <c r="AW1204" s="11" t="e">
        <f>VLOOKUP($C1204, 'Team Per G'!$A$2:$G$31, 3, FALSE)</f>
        <v>#N/A</v>
      </c>
      <c r="AX1204" s="11" t="e">
        <f>VLOOKUP($C1204, 'Team Per G'!$A$2:$G$31, 5, FALSE)</f>
        <v>#N/A</v>
      </c>
      <c r="AY1204" s="11" t="e">
        <f>VLOOKUP($C1204, 'Team Per G'!$A$2:$G$31, 4, FALSE)</f>
        <v>#N/A</v>
      </c>
      <c r="AZ1204" s="11" t="e">
        <f>VLOOKUP($C1204, Team_Batting___Dashboard[], 22, FALSE)/$AH1204</f>
        <v>#N/A</v>
      </c>
      <c r="BA1204" s="11" t="e">
        <f>VLOOKUP($C1204, 'FanGraphs - Team WAR Projected'!$B$2:$E$31, 4, FALSE)/162</f>
        <v>#N/A</v>
      </c>
      <c r="BB1204" s="11" t="e">
        <f t="shared" si="222"/>
        <v>#N/A</v>
      </c>
      <c r="BC1204" s="11" t="e">
        <f>VLOOKUP($C1204, FanGraphs_Standings[[Abbreviation]:[2024 Year to Date RS/G]], 6, FALSE)/$AH1204</f>
        <v>#N/A</v>
      </c>
      <c r="BD1204" s="11" t="e">
        <f>VLOOKUP($C1204, FanGraphs_Standings[[Abbreviation]:[2024 Projected Full Season RDif]], 19, FALSE)/162</f>
        <v>#N/A</v>
      </c>
      <c r="BE1204" s="11" t="e">
        <f t="shared" si="223"/>
        <v>#N/A</v>
      </c>
      <c r="BF1204" s="11" t="e">
        <f>VLOOKUP($C1204, FanGraphs_Standings[[Abbreviation]:[2024 Projected Full Season RDif]], 5, FALSE)</f>
        <v>#N/A</v>
      </c>
      <c r="BG1204" s="11" t="e">
        <f>VLOOKUP($C1204, FanGraphs_Standings[[Abbreviation]:[2024 Projected Full Season W%]], 18, FALSE)</f>
        <v>#N/A</v>
      </c>
      <c r="BH1204" s="11" t="e">
        <f t="shared" si="224"/>
        <v>#N/A</v>
      </c>
      <c r="BI1204" s="11" t="e">
        <f>VLOOKUP($C1204, 'Home Field Adv'!$A$2:$K$31, 11, FALSE)</f>
        <v>#N/A</v>
      </c>
      <c r="BL1204" s="12" t="str">
        <f t="shared" si="225"/>
        <v/>
      </c>
      <c r="BM1204" s="12" t="str">
        <f t="shared" si="228"/>
        <v/>
      </c>
      <c r="BN1204" s="12" t="str">
        <f t="shared" si="226"/>
        <v/>
      </c>
    </row>
    <row r="1205" spans="6:66" x14ac:dyDescent="0.45">
      <c r="F1205" s="11" t="e">
        <f>VLOOKUP($B1205, FanGraphs_Standings[[Abbreviation]:[2024 Year to Date G]], 2, FALSE)</f>
        <v>#N/A</v>
      </c>
      <c r="G1205" s="11" t="e">
        <f>_xlfn.IFNA(VLOOKUP($D1205, 'SP Per G'!$A$2:$D$1385, 3, FALSE),M1205)</f>
        <v>#N/A</v>
      </c>
      <c r="H1205" s="11" t="e">
        <f>IF(AND(ISNA(VLOOKUP($D1205, 'SP Per G'!$A$2:$D$1385, 4, FALSE)), ISTEXT($D1205)), G1205,IF(ISNA(VLOOKUP($D1205, 'SP Per G'!$A$2:$D$1385, 4, FALSE)), M1205, VLOOKUP($D1205, 'SP Per G'!$A$2:$D$1385, 4, FALSE)))</f>
        <v>#N/A</v>
      </c>
      <c r="I1205" s="11" t="e">
        <f t="shared" si="216"/>
        <v>#N/A</v>
      </c>
      <c r="J1205" s="11" t="e">
        <f>_xlfn.IFNA(VLOOKUP($D1205,Individual_Pitching___Dashboard[],18,FALSE),VLOOKUP(B1205,Team_Pitching___Dashboard[[Team]:[ERA]],17,FALSE))</f>
        <v>#N/A</v>
      </c>
      <c r="K1205" s="11" t="e">
        <f>_xlfn.IFNA(VLOOKUP($D1205, Individual_Pitching___Dashboard[], 20, FALSE), VLOOKUP(B1205,Team_Pitching___Dashboard[[Team]:[xFIP]],20,FALSE))</f>
        <v>#N/A</v>
      </c>
      <c r="L1205" s="11" t="e">
        <f>_xlfn.IFNA(VLOOKUP($D1205, Individual_Pitching___Advanced[], 21,FALSE), VLOOKUP(B1205, Team_Pitching___Advanced[], 20, FALSE))</f>
        <v>#N/A</v>
      </c>
      <c r="M1205" s="11" t="e">
        <f>VLOOKUP($B1205, 'Team Per G'!$A$2:$G$31, 7, FALSE)</f>
        <v>#N/A</v>
      </c>
      <c r="N1205" s="11" t="e">
        <f>VLOOKUP($B1205, 'FanGraphs - Team WAR Projected'!$B$2:$E$31, 3, FALSE)/162</f>
        <v>#N/A</v>
      </c>
      <c r="O1205" s="11" t="e">
        <f t="shared" si="217"/>
        <v>#N/A</v>
      </c>
      <c r="P1205" s="11" t="e">
        <f>VLOOKUP($B1205, Team_Pitching___Advanced[[Team]:[xFIP]], 19,FALSE)</f>
        <v>#N/A</v>
      </c>
      <c r="Q1205" s="11" t="e">
        <f>VLOOKUP($B1205, Team_Pitching___Advanced[], 20, FALSE)</f>
        <v>#N/A</v>
      </c>
      <c r="R1205" s="11" t="e">
        <f>VLOOKUP($B1205, Team_Batting___Dashboard[[Team]:[wOBA]], 16, FALSE)</f>
        <v>#N/A</v>
      </c>
      <c r="S1205" s="11" t="e">
        <f>VLOOKUP($B1205, Team_Batting___Advanced[[Team]:[OPS]], 9, FALSE)</f>
        <v>#N/A</v>
      </c>
      <c r="T1205" s="11" t="e">
        <f>VLOOKUP($B1205, Team_Batting___Advanced[], 19, FALSE)</f>
        <v>#N/A</v>
      </c>
      <c r="U1205" s="11" t="e">
        <f>VLOOKUP($B1205, 'Team Per G'!$A$2:$G$31, 3, FALSE)</f>
        <v>#N/A</v>
      </c>
      <c r="V1205" s="11" t="e">
        <f>VLOOKUP($B1205, 'Team Per G'!$A$2:$G$31, 5, FALSE)</f>
        <v>#N/A</v>
      </c>
      <c r="W1205" s="11" t="e">
        <f>VLOOKUP($B1205, 'Team Per G'!$A$2:$G$31, 4, FALSE)</f>
        <v>#N/A</v>
      </c>
      <c r="X1205" s="11" t="e">
        <f>VLOOKUP($B1205, Team_Batting___Dashboard[], 22, FALSE)/$F1205</f>
        <v>#N/A</v>
      </c>
      <c r="Y1205" s="11" t="e">
        <f>VLOOKUP($B1205, 'FanGraphs - Team WAR Projected'!$B$2:$E$31, 4, FALSE)/162</f>
        <v>#N/A</v>
      </c>
      <c r="Z1205" s="11" t="e">
        <f t="shared" si="218"/>
        <v>#N/A</v>
      </c>
      <c r="AA1205" s="11" t="e">
        <f>VLOOKUP($B1205, FanGraphs_Standings[[Abbreviation]:[2024 Year to Date RS/G]], 6, FALSE)/$F1205</f>
        <v>#N/A</v>
      </c>
      <c r="AB1205" s="11" t="e">
        <f>VLOOKUP($B1205, FanGraphs_Standings[[Abbreviation]:[2024 Projected Full Season RDif]], 19, FALSE)/162</f>
        <v>#N/A</v>
      </c>
      <c r="AC1205" s="11" t="e">
        <f t="shared" si="227"/>
        <v>#N/A</v>
      </c>
      <c r="AD1205" s="11" t="e">
        <f>VLOOKUP($B1205, FanGraphs_Standings[[Abbreviation]:[2024 Projected Full Season RDif]], 5, FALSE)</f>
        <v>#N/A</v>
      </c>
      <c r="AE1205" s="11" t="e">
        <f>VLOOKUP($B1205, FanGraphs_Standings[[Abbreviation]:[2024 Projected Full Season W%]], 18, FALSE)</f>
        <v>#N/A</v>
      </c>
      <c r="AF1205" s="11" t="e">
        <f t="shared" si="219"/>
        <v>#N/A</v>
      </c>
      <c r="AG1205" s="11" t="e">
        <f>VLOOKUP($B1205, 'Home Field Adv'!$A$2:$I$31, 9, FALSE)</f>
        <v>#N/A</v>
      </c>
      <c r="AH1205" s="11" t="e">
        <f>VLOOKUP($C1205, FanGraphs_Standings[[Abbreviation]:[2024 Year to Date G]], 2, FALSE)</f>
        <v>#N/A</v>
      </c>
      <c r="AI1205" s="11" t="e">
        <f>_xlfn.IFNA(VLOOKUP($E1205, 'SP Per G'!$A$2:$D$1385, 3, FALSE), AO1205)</f>
        <v>#N/A</v>
      </c>
      <c r="AJ1205" s="11" t="e">
        <f>IF(AND(ISNA(VLOOKUP($E1205, 'SP Per G'!$A$2:$D$1385, 4, FALSE)), ISTEXT($E1205)), AI1205,IF(ISNA(VLOOKUP($E1205, 'SP Per G'!$A$2:$D$1385, 4, FALSE)), AO1205, VLOOKUP($E1205, 'SP Per G'!$A$2:$D$1385, 4, FALSE)))</f>
        <v>#N/A</v>
      </c>
      <c r="AK1205" s="11" t="e">
        <f t="shared" si="220"/>
        <v>#N/A</v>
      </c>
      <c r="AL1205" s="11" t="e">
        <f>_xlfn.IFNA(VLOOKUP($E1205, Individual_Pitching___Dashboard[], 18, FALSE), VLOOKUP($C1205,Team_Pitching___Advanced[[Team]:[SIERA]],16,FALSE))</f>
        <v>#N/A</v>
      </c>
      <c r="AM1205" s="11" t="e">
        <f>_xlfn.IFNA(VLOOKUP($E1205, Individual_Pitching___Dashboard[], 20, FALSE), VLOOKUP($C1205,Team_Pitching___Advanced[[Team]:[xFIP]],19,FALSE))</f>
        <v>#N/A</v>
      </c>
      <c r="AN1205" s="11" t="e">
        <f>_xlfn.IFNA(VLOOKUP($E1205,Individual_Pitching___Advanced[],21,FALSE),VLOOKUP($C1205,Team_Pitching___Advanced[[Team]:[SIERA]],20,FALSE))</f>
        <v>#N/A</v>
      </c>
      <c r="AO1205" s="11" t="e">
        <f>VLOOKUP($C1205, 'Team Per G'!$A$2:$G$31, 7, FALSE)</f>
        <v>#N/A</v>
      </c>
      <c r="AP1205" s="11" t="e">
        <f>VLOOKUP($C1205, 'FanGraphs - Team WAR Projected'!$B$2:$E$31, 3, FALSE)/162</f>
        <v>#N/A</v>
      </c>
      <c r="AQ1205" s="11" t="e">
        <f t="shared" si="221"/>
        <v>#N/A</v>
      </c>
      <c r="AR1205" s="11" t="e">
        <f>VLOOKUP($C1205, Team_Pitching___Advanced[[Team]:[xFIP]], 19,FALSE)</f>
        <v>#N/A</v>
      </c>
      <c r="AS1205" s="11" t="e">
        <f>VLOOKUP($C1205, Team_Pitching___Advanced[], 20, FALSE)</f>
        <v>#N/A</v>
      </c>
      <c r="AT1205" s="11" t="e">
        <f>VLOOKUP($C1205, Team_Batting___Dashboard[[Team]:[wOBA]], 16, FALSE)</f>
        <v>#N/A</v>
      </c>
      <c r="AU1205" s="11" t="e">
        <f>VLOOKUP($C1205, Team_Batting___Advanced[[Team]:[OPS]], 9, FALSE)</f>
        <v>#N/A</v>
      </c>
      <c r="AV1205" s="11" t="e">
        <f>VLOOKUP($C1205, Team_Batting___Advanced[], 19, FALSE)</f>
        <v>#N/A</v>
      </c>
      <c r="AW1205" s="11" t="e">
        <f>VLOOKUP($C1205, 'Team Per G'!$A$2:$G$31, 3, FALSE)</f>
        <v>#N/A</v>
      </c>
      <c r="AX1205" s="11" t="e">
        <f>VLOOKUP($C1205, 'Team Per G'!$A$2:$G$31, 5, FALSE)</f>
        <v>#N/A</v>
      </c>
      <c r="AY1205" s="11" t="e">
        <f>VLOOKUP($C1205, 'Team Per G'!$A$2:$G$31, 4, FALSE)</f>
        <v>#N/A</v>
      </c>
      <c r="AZ1205" s="11" t="e">
        <f>VLOOKUP($C1205, Team_Batting___Dashboard[], 22, FALSE)/$AH1205</f>
        <v>#N/A</v>
      </c>
      <c r="BA1205" s="11" t="e">
        <f>VLOOKUP($C1205, 'FanGraphs - Team WAR Projected'!$B$2:$E$31, 4, FALSE)/162</f>
        <v>#N/A</v>
      </c>
      <c r="BB1205" s="11" t="e">
        <f t="shared" si="222"/>
        <v>#N/A</v>
      </c>
      <c r="BC1205" s="11" t="e">
        <f>VLOOKUP($C1205, FanGraphs_Standings[[Abbreviation]:[2024 Year to Date RS/G]], 6, FALSE)/$AH1205</f>
        <v>#N/A</v>
      </c>
      <c r="BD1205" s="11" t="e">
        <f>VLOOKUP($C1205, FanGraphs_Standings[[Abbreviation]:[2024 Projected Full Season RDif]], 19, FALSE)/162</f>
        <v>#N/A</v>
      </c>
      <c r="BE1205" s="11" t="e">
        <f t="shared" si="223"/>
        <v>#N/A</v>
      </c>
      <c r="BF1205" s="11" t="e">
        <f>VLOOKUP($C1205, FanGraphs_Standings[[Abbreviation]:[2024 Projected Full Season RDif]], 5, FALSE)</f>
        <v>#N/A</v>
      </c>
      <c r="BG1205" s="11" t="e">
        <f>VLOOKUP($C1205, FanGraphs_Standings[[Abbreviation]:[2024 Projected Full Season W%]], 18, FALSE)</f>
        <v>#N/A</v>
      </c>
      <c r="BH1205" s="11" t="e">
        <f t="shared" si="224"/>
        <v>#N/A</v>
      </c>
      <c r="BI1205" s="11" t="e">
        <f>VLOOKUP($C1205, 'Home Field Adv'!$A$2:$K$31, 11, FALSE)</f>
        <v>#N/A</v>
      </c>
      <c r="BL1205" s="12" t="str">
        <f t="shared" si="225"/>
        <v/>
      </c>
      <c r="BM1205" s="12" t="str">
        <f t="shared" si="228"/>
        <v/>
      </c>
      <c r="BN1205" s="12" t="str">
        <f t="shared" si="226"/>
        <v/>
      </c>
    </row>
    <row r="1206" spans="6:66" x14ac:dyDescent="0.45">
      <c r="F1206" s="11" t="e">
        <f>VLOOKUP($B1206, FanGraphs_Standings[[Abbreviation]:[2024 Year to Date G]], 2, FALSE)</f>
        <v>#N/A</v>
      </c>
      <c r="G1206" s="11" t="e">
        <f>_xlfn.IFNA(VLOOKUP($D1206, 'SP Per G'!$A$2:$D$1385, 3, FALSE),M1206)</f>
        <v>#N/A</v>
      </c>
      <c r="H1206" s="11" t="e">
        <f>IF(AND(ISNA(VLOOKUP($D1206, 'SP Per G'!$A$2:$D$1385, 4, FALSE)), ISTEXT($D1206)), G1206,IF(ISNA(VLOOKUP($D1206, 'SP Per G'!$A$2:$D$1385, 4, FALSE)), M1206, VLOOKUP($D1206, 'SP Per G'!$A$2:$D$1385, 4, FALSE)))</f>
        <v>#N/A</v>
      </c>
      <c r="I1206" s="11" t="e">
        <f t="shared" si="216"/>
        <v>#N/A</v>
      </c>
      <c r="J1206" s="11" t="e">
        <f>_xlfn.IFNA(VLOOKUP($D1206,Individual_Pitching___Dashboard[],18,FALSE),VLOOKUP(B1206,Team_Pitching___Dashboard[[Team]:[ERA]],17,FALSE))</f>
        <v>#N/A</v>
      </c>
      <c r="K1206" s="11" t="e">
        <f>_xlfn.IFNA(VLOOKUP($D1206, Individual_Pitching___Dashboard[], 20, FALSE), VLOOKUP(B1206,Team_Pitching___Dashboard[[Team]:[xFIP]],20,FALSE))</f>
        <v>#N/A</v>
      </c>
      <c r="L1206" s="11" t="e">
        <f>_xlfn.IFNA(VLOOKUP($D1206, Individual_Pitching___Advanced[], 21,FALSE), VLOOKUP(B1206, Team_Pitching___Advanced[], 20, FALSE))</f>
        <v>#N/A</v>
      </c>
      <c r="M1206" s="11" t="e">
        <f>VLOOKUP($B1206, 'Team Per G'!$A$2:$G$31, 7, FALSE)</f>
        <v>#N/A</v>
      </c>
      <c r="N1206" s="11" t="e">
        <f>VLOOKUP($B1206, 'FanGraphs - Team WAR Projected'!$B$2:$E$31, 3, FALSE)/162</f>
        <v>#N/A</v>
      </c>
      <c r="O1206" s="11" t="e">
        <f t="shared" si="217"/>
        <v>#N/A</v>
      </c>
      <c r="P1206" s="11" t="e">
        <f>VLOOKUP($B1206, Team_Pitching___Advanced[[Team]:[xFIP]], 19,FALSE)</f>
        <v>#N/A</v>
      </c>
      <c r="Q1206" s="11" t="e">
        <f>VLOOKUP($B1206, Team_Pitching___Advanced[], 20, FALSE)</f>
        <v>#N/A</v>
      </c>
      <c r="R1206" s="11" t="e">
        <f>VLOOKUP($B1206, Team_Batting___Dashboard[[Team]:[wOBA]], 16, FALSE)</f>
        <v>#N/A</v>
      </c>
      <c r="S1206" s="11" t="e">
        <f>VLOOKUP($B1206, Team_Batting___Advanced[[Team]:[OPS]], 9, FALSE)</f>
        <v>#N/A</v>
      </c>
      <c r="T1206" s="11" t="e">
        <f>VLOOKUP($B1206, Team_Batting___Advanced[], 19, FALSE)</f>
        <v>#N/A</v>
      </c>
      <c r="U1206" s="11" t="e">
        <f>VLOOKUP($B1206, 'Team Per G'!$A$2:$G$31, 3, FALSE)</f>
        <v>#N/A</v>
      </c>
      <c r="V1206" s="11" t="e">
        <f>VLOOKUP($B1206, 'Team Per G'!$A$2:$G$31, 5, FALSE)</f>
        <v>#N/A</v>
      </c>
      <c r="W1206" s="11" t="e">
        <f>VLOOKUP($B1206, 'Team Per G'!$A$2:$G$31, 4, FALSE)</f>
        <v>#N/A</v>
      </c>
      <c r="X1206" s="11" t="e">
        <f>VLOOKUP($B1206, Team_Batting___Dashboard[], 22, FALSE)/$F1206</f>
        <v>#N/A</v>
      </c>
      <c r="Y1206" s="11" t="e">
        <f>VLOOKUP($B1206, 'FanGraphs - Team WAR Projected'!$B$2:$E$31, 4, FALSE)/162</f>
        <v>#N/A</v>
      </c>
      <c r="Z1206" s="11" t="e">
        <f t="shared" si="218"/>
        <v>#N/A</v>
      </c>
      <c r="AA1206" s="11" t="e">
        <f>VLOOKUP($B1206, FanGraphs_Standings[[Abbreviation]:[2024 Year to Date RS/G]], 6, FALSE)/$F1206</f>
        <v>#N/A</v>
      </c>
      <c r="AB1206" s="11" t="e">
        <f>VLOOKUP($B1206, FanGraphs_Standings[[Abbreviation]:[2024 Projected Full Season RDif]], 19, FALSE)/162</f>
        <v>#N/A</v>
      </c>
      <c r="AC1206" s="11" t="e">
        <f t="shared" si="227"/>
        <v>#N/A</v>
      </c>
      <c r="AD1206" s="11" t="e">
        <f>VLOOKUP($B1206, FanGraphs_Standings[[Abbreviation]:[2024 Projected Full Season RDif]], 5, FALSE)</f>
        <v>#N/A</v>
      </c>
      <c r="AE1206" s="11" t="e">
        <f>VLOOKUP($B1206, FanGraphs_Standings[[Abbreviation]:[2024 Projected Full Season W%]], 18, FALSE)</f>
        <v>#N/A</v>
      </c>
      <c r="AF1206" s="11" t="e">
        <f t="shared" si="219"/>
        <v>#N/A</v>
      </c>
      <c r="AG1206" s="11" t="e">
        <f>VLOOKUP($B1206, 'Home Field Adv'!$A$2:$I$31, 9, FALSE)</f>
        <v>#N/A</v>
      </c>
      <c r="AH1206" s="11" t="e">
        <f>VLOOKUP($C1206, FanGraphs_Standings[[Abbreviation]:[2024 Year to Date G]], 2, FALSE)</f>
        <v>#N/A</v>
      </c>
      <c r="AI1206" s="11" t="e">
        <f>_xlfn.IFNA(VLOOKUP($E1206, 'SP Per G'!$A$2:$D$1385, 3, FALSE), AO1206)</f>
        <v>#N/A</v>
      </c>
      <c r="AJ1206" s="11" t="e">
        <f>IF(AND(ISNA(VLOOKUP($E1206, 'SP Per G'!$A$2:$D$1385, 4, FALSE)), ISTEXT($E1206)), AI1206,IF(ISNA(VLOOKUP($E1206, 'SP Per G'!$A$2:$D$1385, 4, FALSE)), AO1206, VLOOKUP($E1206, 'SP Per G'!$A$2:$D$1385, 4, FALSE)))</f>
        <v>#N/A</v>
      </c>
      <c r="AK1206" s="11" t="e">
        <f t="shared" si="220"/>
        <v>#N/A</v>
      </c>
      <c r="AL1206" s="11" t="e">
        <f>_xlfn.IFNA(VLOOKUP($E1206, Individual_Pitching___Dashboard[], 18, FALSE), VLOOKUP($C1206,Team_Pitching___Advanced[[Team]:[SIERA]],16,FALSE))</f>
        <v>#N/A</v>
      </c>
      <c r="AM1206" s="11" t="e">
        <f>_xlfn.IFNA(VLOOKUP($E1206, Individual_Pitching___Dashboard[], 20, FALSE), VLOOKUP($C1206,Team_Pitching___Advanced[[Team]:[xFIP]],19,FALSE))</f>
        <v>#N/A</v>
      </c>
      <c r="AN1206" s="11" t="e">
        <f>_xlfn.IFNA(VLOOKUP($E1206,Individual_Pitching___Advanced[],21,FALSE),VLOOKUP($C1206,Team_Pitching___Advanced[[Team]:[SIERA]],20,FALSE))</f>
        <v>#N/A</v>
      </c>
      <c r="AO1206" s="11" t="e">
        <f>VLOOKUP($C1206, 'Team Per G'!$A$2:$G$31, 7, FALSE)</f>
        <v>#N/A</v>
      </c>
      <c r="AP1206" s="11" t="e">
        <f>VLOOKUP($C1206, 'FanGraphs - Team WAR Projected'!$B$2:$E$31, 3, FALSE)/162</f>
        <v>#N/A</v>
      </c>
      <c r="AQ1206" s="11" t="e">
        <f t="shared" si="221"/>
        <v>#N/A</v>
      </c>
      <c r="AR1206" s="11" t="e">
        <f>VLOOKUP($C1206, Team_Pitching___Advanced[[Team]:[xFIP]], 19,FALSE)</f>
        <v>#N/A</v>
      </c>
      <c r="AS1206" s="11" t="e">
        <f>VLOOKUP($C1206, Team_Pitching___Advanced[], 20, FALSE)</f>
        <v>#N/A</v>
      </c>
      <c r="AT1206" s="11" t="e">
        <f>VLOOKUP($C1206, Team_Batting___Dashboard[[Team]:[wOBA]], 16, FALSE)</f>
        <v>#N/A</v>
      </c>
      <c r="AU1206" s="11" t="e">
        <f>VLOOKUP($C1206, Team_Batting___Advanced[[Team]:[OPS]], 9, FALSE)</f>
        <v>#N/A</v>
      </c>
      <c r="AV1206" s="11" t="e">
        <f>VLOOKUP($C1206, Team_Batting___Advanced[], 19, FALSE)</f>
        <v>#N/A</v>
      </c>
      <c r="AW1206" s="11" t="e">
        <f>VLOOKUP($C1206, 'Team Per G'!$A$2:$G$31, 3, FALSE)</f>
        <v>#N/A</v>
      </c>
      <c r="AX1206" s="11" t="e">
        <f>VLOOKUP($C1206, 'Team Per G'!$A$2:$G$31, 5, FALSE)</f>
        <v>#N/A</v>
      </c>
      <c r="AY1206" s="11" t="e">
        <f>VLOOKUP($C1206, 'Team Per G'!$A$2:$G$31, 4, FALSE)</f>
        <v>#N/A</v>
      </c>
      <c r="AZ1206" s="11" t="e">
        <f>VLOOKUP($C1206, Team_Batting___Dashboard[], 22, FALSE)/$AH1206</f>
        <v>#N/A</v>
      </c>
      <c r="BA1206" s="11" t="e">
        <f>VLOOKUP($C1206, 'FanGraphs - Team WAR Projected'!$B$2:$E$31, 4, FALSE)/162</f>
        <v>#N/A</v>
      </c>
      <c r="BB1206" s="11" t="e">
        <f t="shared" si="222"/>
        <v>#N/A</v>
      </c>
      <c r="BC1206" s="11" t="e">
        <f>VLOOKUP($C1206, FanGraphs_Standings[[Abbreviation]:[2024 Year to Date RS/G]], 6, FALSE)/$AH1206</f>
        <v>#N/A</v>
      </c>
      <c r="BD1206" s="11" t="e">
        <f>VLOOKUP($C1206, FanGraphs_Standings[[Abbreviation]:[2024 Projected Full Season RDif]], 19, FALSE)/162</f>
        <v>#N/A</v>
      </c>
      <c r="BE1206" s="11" t="e">
        <f t="shared" si="223"/>
        <v>#N/A</v>
      </c>
      <c r="BF1206" s="11" t="e">
        <f>VLOOKUP($C1206, FanGraphs_Standings[[Abbreviation]:[2024 Projected Full Season RDif]], 5, FALSE)</f>
        <v>#N/A</v>
      </c>
      <c r="BG1206" s="11" t="e">
        <f>VLOOKUP($C1206, FanGraphs_Standings[[Abbreviation]:[2024 Projected Full Season W%]], 18, FALSE)</f>
        <v>#N/A</v>
      </c>
      <c r="BH1206" s="11" t="e">
        <f t="shared" si="224"/>
        <v>#N/A</v>
      </c>
      <c r="BI1206" s="11" t="e">
        <f>VLOOKUP($C1206, 'Home Field Adv'!$A$2:$K$31, 11, FALSE)</f>
        <v>#N/A</v>
      </c>
      <c r="BL1206" s="12" t="str">
        <f t="shared" si="225"/>
        <v/>
      </c>
      <c r="BM1206" s="12" t="str">
        <f t="shared" si="228"/>
        <v/>
      </c>
      <c r="BN1206" s="12" t="str">
        <f t="shared" si="226"/>
        <v/>
      </c>
    </row>
    <row r="1207" spans="6:66" x14ac:dyDescent="0.45">
      <c r="F1207" s="11" t="e">
        <f>VLOOKUP($B1207, FanGraphs_Standings[[Abbreviation]:[2024 Year to Date G]], 2, FALSE)</f>
        <v>#N/A</v>
      </c>
      <c r="G1207" s="11" t="e">
        <f>_xlfn.IFNA(VLOOKUP($D1207, 'SP Per G'!$A$2:$D$1385, 3, FALSE),M1207)</f>
        <v>#N/A</v>
      </c>
      <c r="H1207" s="11" t="e">
        <f>IF(AND(ISNA(VLOOKUP($D1207, 'SP Per G'!$A$2:$D$1385, 4, FALSE)), ISTEXT($D1207)), G1207,IF(ISNA(VLOOKUP($D1207, 'SP Per G'!$A$2:$D$1385, 4, FALSE)), M1207, VLOOKUP($D1207, 'SP Per G'!$A$2:$D$1385, 4, FALSE)))</f>
        <v>#N/A</v>
      </c>
      <c r="I1207" s="11" t="e">
        <f t="shared" si="216"/>
        <v>#N/A</v>
      </c>
      <c r="J1207" s="11" t="e">
        <f>_xlfn.IFNA(VLOOKUP($D1207,Individual_Pitching___Dashboard[],18,FALSE),VLOOKUP(B1207,Team_Pitching___Dashboard[[Team]:[ERA]],17,FALSE))</f>
        <v>#N/A</v>
      </c>
      <c r="K1207" s="11" t="e">
        <f>_xlfn.IFNA(VLOOKUP($D1207, Individual_Pitching___Dashboard[], 20, FALSE), VLOOKUP(B1207,Team_Pitching___Dashboard[[Team]:[xFIP]],20,FALSE))</f>
        <v>#N/A</v>
      </c>
      <c r="L1207" s="11" t="e">
        <f>_xlfn.IFNA(VLOOKUP($D1207, Individual_Pitching___Advanced[], 21,FALSE), VLOOKUP(B1207, Team_Pitching___Advanced[], 20, FALSE))</f>
        <v>#N/A</v>
      </c>
      <c r="M1207" s="11" t="e">
        <f>VLOOKUP($B1207, 'Team Per G'!$A$2:$G$31, 7, FALSE)</f>
        <v>#N/A</v>
      </c>
      <c r="N1207" s="11" t="e">
        <f>VLOOKUP($B1207, 'FanGraphs - Team WAR Projected'!$B$2:$E$31, 3, FALSE)/162</f>
        <v>#N/A</v>
      </c>
      <c r="O1207" s="11" t="e">
        <f t="shared" si="217"/>
        <v>#N/A</v>
      </c>
      <c r="P1207" s="11" t="e">
        <f>VLOOKUP($B1207, Team_Pitching___Advanced[[Team]:[xFIP]], 19,FALSE)</f>
        <v>#N/A</v>
      </c>
      <c r="Q1207" s="11" t="e">
        <f>VLOOKUP($B1207, Team_Pitching___Advanced[], 20, FALSE)</f>
        <v>#N/A</v>
      </c>
      <c r="R1207" s="11" t="e">
        <f>VLOOKUP($B1207, Team_Batting___Dashboard[[Team]:[wOBA]], 16, FALSE)</f>
        <v>#N/A</v>
      </c>
      <c r="S1207" s="11" t="e">
        <f>VLOOKUP($B1207, Team_Batting___Advanced[[Team]:[OPS]], 9, FALSE)</f>
        <v>#N/A</v>
      </c>
      <c r="T1207" s="11" t="e">
        <f>VLOOKUP($B1207, Team_Batting___Advanced[], 19, FALSE)</f>
        <v>#N/A</v>
      </c>
      <c r="U1207" s="11" t="e">
        <f>VLOOKUP($B1207, 'Team Per G'!$A$2:$G$31, 3, FALSE)</f>
        <v>#N/A</v>
      </c>
      <c r="V1207" s="11" t="e">
        <f>VLOOKUP($B1207, 'Team Per G'!$A$2:$G$31, 5, FALSE)</f>
        <v>#N/A</v>
      </c>
      <c r="W1207" s="11" t="e">
        <f>VLOOKUP($B1207, 'Team Per G'!$A$2:$G$31, 4, FALSE)</f>
        <v>#N/A</v>
      </c>
      <c r="X1207" s="11" t="e">
        <f>VLOOKUP($B1207, Team_Batting___Dashboard[], 22, FALSE)/$F1207</f>
        <v>#N/A</v>
      </c>
      <c r="Y1207" s="11" t="e">
        <f>VLOOKUP($B1207, 'FanGraphs - Team WAR Projected'!$B$2:$E$31, 4, FALSE)/162</f>
        <v>#N/A</v>
      </c>
      <c r="Z1207" s="11" t="e">
        <f t="shared" si="218"/>
        <v>#N/A</v>
      </c>
      <c r="AA1207" s="11" t="e">
        <f>VLOOKUP($B1207, FanGraphs_Standings[[Abbreviation]:[2024 Year to Date RS/G]], 6, FALSE)/$F1207</f>
        <v>#N/A</v>
      </c>
      <c r="AB1207" s="11" t="e">
        <f>VLOOKUP($B1207, FanGraphs_Standings[[Abbreviation]:[2024 Projected Full Season RDif]], 19, FALSE)/162</f>
        <v>#N/A</v>
      </c>
      <c r="AC1207" s="11" t="e">
        <f t="shared" si="227"/>
        <v>#N/A</v>
      </c>
      <c r="AD1207" s="11" t="e">
        <f>VLOOKUP($B1207, FanGraphs_Standings[[Abbreviation]:[2024 Projected Full Season RDif]], 5, FALSE)</f>
        <v>#N/A</v>
      </c>
      <c r="AE1207" s="11" t="e">
        <f>VLOOKUP($B1207, FanGraphs_Standings[[Abbreviation]:[2024 Projected Full Season W%]], 18, FALSE)</f>
        <v>#N/A</v>
      </c>
      <c r="AF1207" s="11" t="e">
        <f t="shared" si="219"/>
        <v>#N/A</v>
      </c>
      <c r="AG1207" s="11" t="e">
        <f>VLOOKUP($B1207, 'Home Field Adv'!$A$2:$I$31, 9, FALSE)</f>
        <v>#N/A</v>
      </c>
      <c r="AH1207" s="11" t="e">
        <f>VLOOKUP($C1207, FanGraphs_Standings[[Abbreviation]:[2024 Year to Date G]], 2, FALSE)</f>
        <v>#N/A</v>
      </c>
      <c r="AI1207" s="11" t="e">
        <f>_xlfn.IFNA(VLOOKUP($E1207, 'SP Per G'!$A$2:$D$1385, 3, FALSE), AO1207)</f>
        <v>#N/A</v>
      </c>
      <c r="AJ1207" s="11" t="e">
        <f>IF(AND(ISNA(VLOOKUP($E1207, 'SP Per G'!$A$2:$D$1385, 4, FALSE)), ISTEXT($E1207)), AI1207,IF(ISNA(VLOOKUP($E1207, 'SP Per G'!$A$2:$D$1385, 4, FALSE)), AO1207, VLOOKUP($E1207, 'SP Per G'!$A$2:$D$1385, 4, FALSE)))</f>
        <v>#N/A</v>
      </c>
      <c r="AK1207" s="11" t="e">
        <f t="shared" si="220"/>
        <v>#N/A</v>
      </c>
      <c r="AL1207" s="11" t="e">
        <f>_xlfn.IFNA(VLOOKUP($E1207, Individual_Pitching___Dashboard[], 18, FALSE), VLOOKUP($C1207,Team_Pitching___Advanced[[Team]:[SIERA]],16,FALSE))</f>
        <v>#N/A</v>
      </c>
      <c r="AM1207" s="11" t="e">
        <f>_xlfn.IFNA(VLOOKUP($E1207, Individual_Pitching___Dashboard[], 20, FALSE), VLOOKUP($C1207,Team_Pitching___Advanced[[Team]:[xFIP]],19,FALSE))</f>
        <v>#N/A</v>
      </c>
      <c r="AN1207" s="11" t="e">
        <f>_xlfn.IFNA(VLOOKUP($E1207,Individual_Pitching___Advanced[],21,FALSE),VLOOKUP($C1207,Team_Pitching___Advanced[[Team]:[SIERA]],20,FALSE))</f>
        <v>#N/A</v>
      </c>
      <c r="AO1207" s="11" t="e">
        <f>VLOOKUP($C1207, 'Team Per G'!$A$2:$G$31, 7, FALSE)</f>
        <v>#N/A</v>
      </c>
      <c r="AP1207" s="11" t="e">
        <f>VLOOKUP($C1207, 'FanGraphs - Team WAR Projected'!$B$2:$E$31, 3, FALSE)/162</f>
        <v>#N/A</v>
      </c>
      <c r="AQ1207" s="11" t="e">
        <f t="shared" si="221"/>
        <v>#N/A</v>
      </c>
      <c r="AR1207" s="11" t="e">
        <f>VLOOKUP($C1207, Team_Pitching___Advanced[[Team]:[xFIP]], 19,FALSE)</f>
        <v>#N/A</v>
      </c>
      <c r="AS1207" s="11" t="e">
        <f>VLOOKUP($C1207, Team_Pitching___Advanced[], 20, FALSE)</f>
        <v>#N/A</v>
      </c>
      <c r="AT1207" s="11" t="e">
        <f>VLOOKUP($C1207, Team_Batting___Dashboard[[Team]:[wOBA]], 16, FALSE)</f>
        <v>#N/A</v>
      </c>
      <c r="AU1207" s="11" t="e">
        <f>VLOOKUP($C1207, Team_Batting___Advanced[[Team]:[OPS]], 9, FALSE)</f>
        <v>#N/A</v>
      </c>
      <c r="AV1207" s="11" t="e">
        <f>VLOOKUP($C1207, Team_Batting___Advanced[], 19, FALSE)</f>
        <v>#N/A</v>
      </c>
      <c r="AW1207" s="11" t="e">
        <f>VLOOKUP($C1207, 'Team Per G'!$A$2:$G$31, 3, FALSE)</f>
        <v>#N/A</v>
      </c>
      <c r="AX1207" s="11" t="e">
        <f>VLOOKUP($C1207, 'Team Per G'!$A$2:$G$31, 5, FALSE)</f>
        <v>#N/A</v>
      </c>
      <c r="AY1207" s="11" t="e">
        <f>VLOOKUP($C1207, 'Team Per G'!$A$2:$G$31, 4, FALSE)</f>
        <v>#N/A</v>
      </c>
      <c r="AZ1207" s="11" t="e">
        <f>VLOOKUP($C1207, Team_Batting___Dashboard[], 22, FALSE)/$AH1207</f>
        <v>#N/A</v>
      </c>
      <c r="BA1207" s="11" t="e">
        <f>VLOOKUP($C1207, 'FanGraphs - Team WAR Projected'!$B$2:$E$31, 4, FALSE)/162</f>
        <v>#N/A</v>
      </c>
      <c r="BB1207" s="11" t="e">
        <f t="shared" si="222"/>
        <v>#N/A</v>
      </c>
      <c r="BC1207" s="11" t="e">
        <f>VLOOKUP($C1207, FanGraphs_Standings[[Abbreviation]:[2024 Year to Date RS/G]], 6, FALSE)/$AH1207</f>
        <v>#N/A</v>
      </c>
      <c r="BD1207" s="11" t="e">
        <f>VLOOKUP($C1207, FanGraphs_Standings[[Abbreviation]:[2024 Projected Full Season RDif]], 19, FALSE)/162</f>
        <v>#N/A</v>
      </c>
      <c r="BE1207" s="11" t="e">
        <f t="shared" si="223"/>
        <v>#N/A</v>
      </c>
      <c r="BF1207" s="11" t="e">
        <f>VLOOKUP($C1207, FanGraphs_Standings[[Abbreviation]:[2024 Projected Full Season RDif]], 5, FALSE)</f>
        <v>#N/A</v>
      </c>
      <c r="BG1207" s="11" t="e">
        <f>VLOOKUP($C1207, FanGraphs_Standings[[Abbreviation]:[2024 Projected Full Season W%]], 18, FALSE)</f>
        <v>#N/A</v>
      </c>
      <c r="BH1207" s="11" t="e">
        <f t="shared" si="224"/>
        <v>#N/A</v>
      </c>
      <c r="BI1207" s="11" t="e">
        <f>VLOOKUP($C1207, 'Home Field Adv'!$A$2:$K$31, 11, FALSE)</f>
        <v>#N/A</v>
      </c>
      <c r="BL1207" s="12" t="str">
        <f t="shared" si="225"/>
        <v/>
      </c>
      <c r="BM1207" s="12" t="str">
        <f t="shared" si="228"/>
        <v/>
      </c>
      <c r="BN1207" s="12" t="str">
        <f t="shared" si="226"/>
        <v/>
      </c>
    </row>
    <row r="1208" spans="6:66" x14ac:dyDescent="0.45">
      <c r="F1208" s="11" t="e">
        <f>VLOOKUP($B1208, FanGraphs_Standings[[Abbreviation]:[2024 Year to Date G]], 2, FALSE)</f>
        <v>#N/A</v>
      </c>
      <c r="G1208" s="11" t="e">
        <f>_xlfn.IFNA(VLOOKUP($D1208, 'SP Per G'!$A$2:$D$1385, 3, FALSE),M1208)</f>
        <v>#N/A</v>
      </c>
      <c r="H1208" s="11" t="e">
        <f>IF(AND(ISNA(VLOOKUP($D1208, 'SP Per G'!$A$2:$D$1385, 4, FALSE)), ISTEXT($D1208)), G1208,IF(ISNA(VLOOKUP($D1208, 'SP Per G'!$A$2:$D$1385, 4, FALSE)), M1208, VLOOKUP($D1208, 'SP Per G'!$A$2:$D$1385, 4, FALSE)))</f>
        <v>#N/A</v>
      </c>
      <c r="I1208" s="11" t="e">
        <f t="shared" si="216"/>
        <v>#N/A</v>
      </c>
      <c r="J1208" s="11" t="e">
        <f>_xlfn.IFNA(VLOOKUP($D1208,Individual_Pitching___Dashboard[],18,FALSE),VLOOKUP(B1208,Team_Pitching___Dashboard[[Team]:[ERA]],17,FALSE))</f>
        <v>#N/A</v>
      </c>
      <c r="K1208" s="11" t="e">
        <f>_xlfn.IFNA(VLOOKUP($D1208, Individual_Pitching___Dashboard[], 20, FALSE), VLOOKUP(B1208,Team_Pitching___Dashboard[[Team]:[xFIP]],20,FALSE))</f>
        <v>#N/A</v>
      </c>
      <c r="L1208" s="11" t="e">
        <f>_xlfn.IFNA(VLOOKUP($D1208, Individual_Pitching___Advanced[], 21,FALSE), VLOOKUP(B1208, Team_Pitching___Advanced[], 20, FALSE))</f>
        <v>#N/A</v>
      </c>
      <c r="M1208" s="11" t="e">
        <f>VLOOKUP($B1208, 'Team Per G'!$A$2:$G$31, 7, FALSE)</f>
        <v>#N/A</v>
      </c>
      <c r="N1208" s="11" t="e">
        <f>VLOOKUP($B1208, 'FanGraphs - Team WAR Projected'!$B$2:$E$31, 3, FALSE)/162</f>
        <v>#N/A</v>
      </c>
      <c r="O1208" s="11" t="e">
        <f t="shared" si="217"/>
        <v>#N/A</v>
      </c>
      <c r="P1208" s="11" t="e">
        <f>VLOOKUP($B1208, Team_Pitching___Advanced[[Team]:[xFIP]], 19,FALSE)</f>
        <v>#N/A</v>
      </c>
      <c r="Q1208" s="11" t="e">
        <f>VLOOKUP($B1208, Team_Pitching___Advanced[], 20, FALSE)</f>
        <v>#N/A</v>
      </c>
      <c r="R1208" s="11" t="e">
        <f>VLOOKUP($B1208, Team_Batting___Dashboard[[Team]:[wOBA]], 16, FALSE)</f>
        <v>#N/A</v>
      </c>
      <c r="S1208" s="11" t="e">
        <f>VLOOKUP($B1208, Team_Batting___Advanced[[Team]:[OPS]], 9, FALSE)</f>
        <v>#N/A</v>
      </c>
      <c r="T1208" s="11" t="e">
        <f>VLOOKUP($B1208, Team_Batting___Advanced[], 19, FALSE)</f>
        <v>#N/A</v>
      </c>
      <c r="U1208" s="11" t="e">
        <f>VLOOKUP($B1208, 'Team Per G'!$A$2:$G$31, 3, FALSE)</f>
        <v>#N/A</v>
      </c>
      <c r="V1208" s="11" t="e">
        <f>VLOOKUP($B1208, 'Team Per G'!$A$2:$G$31, 5, FALSE)</f>
        <v>#N/A</v>
      </c>
      <c r="W1208" s="11" t="e">
        <f>VLOOKUP($B1208, 'Team Per G'!$A$2:$G$31, 4, FALSE)</f>
        <v>#N/A</v>
      </c>
      <c r="X1208" s="11" t="e">
        <f>VLOOKUP($B1208, Team_Batting___Dashboard[], 22, FALSE)/$F1208</f>
        <v>#N/A</v>
      </c>
      <c r="Y1208" s="11" t="e">
        <f>VLOOKUP($B1208, 'FanGraphs - Team WAR Projected'!$B$2:$E$31, 4, FALSE)/162</f>
        <v>#N/A</v>
      </c>
      <c r="Z1208" s="11" t="e">
        <f t="shared" si="218"/>
        <v>#N/A</v>
      </c>
      <c r="AA1208" s="11" t="e">
        <f>VLOOKUP($B1208, FanGraphs_Standings[[Abbreviation]:[2024 Year to Date RS/G]], 6, FALSE)/$F1208</f>
        <v>#N/A</v>
      </c>
      <c r="AB1208" s="11" t="e">
        <f>VLOOKUP($B1208, FanGraphs_Standings[[Abbreviation]:[2024 Projected Full Season RDif]], 19, FALSE)/162</f>
        <v>#N/A</v>
      </c>
      <c r="AC1208" s="11" t="e">
        <f t="shared" si="227"/>
        <v>#N/A</v>
      </c>
      <c r="AD1208" s="11" t="e">
        <f>VLOOKUP($B1208, FanGraphs_Standings[[Abbreviation]:[2024 Projected Full Season RDif]], 5, FALSE)</f>
        <v>#N/A</v>
      </c>
      <c r="AE1208" s="11" t="e">
        <f>VLOOKUP($B1208, FanGraphs_Standings[[Abbreviation]:[2024 Projected Full Season W%]], 18, FALSE)</f>
        <v>#N/A</v>
      </c>
      <c r="AF1208" s="11" t="e">
        <f t="shared" si="219"/>
        <v>#N/A</v>
      </c>
      <c r="AG1208" s="11" t="e">
        <f>VLOOKUP($B1208, 'Home Field Adv'!$A$2:$I$31, 9, FALSE)</f>
        <v>#N/A</v>
      </c>
      <c r="AH1208" s="11" t="e">
        <f>VLOOKUP($C1208, FanGraphs_Standings[[Abbreviation]:[2024 Year to Date G]], 2, FALSE)</f>
        <v>#N/A</v>
      </c>
      <c r="AI1208" s="11" t="e">
        <f>_xlfn.IFNA(VLOOKUP($E1208, 'SP Per G'!$A$2:$D$1385, 3, FALSE), AO1208)</f>
        <v>#N/A</v>
      </c>
      <c r="AJ1208" s="11" t="e">
        <f>IF(AND(ISNA(VLOOKUP($E1208, 'SP Per G'!$A$2:$D$1385, 4, FALSE)), ISTEXT($E1208)), AI1208,IF(ISNA(VLOOKUP($E1208, 'SP Per G'!$A$2:$D$1385, 4, FALSE)), AO1208, VLOOKUP($E1208, 'SP Per G'!$A$2:$D$1385, 4, FALSE)))</f>
        <v>#N/A</v>
      </c>
      <c r="AK1208" s="11" t="e">
        <f t="shared" si="220"/>
        <v>#N/A</v>
      </c>
      <c r="AL1208" s="11" t="e">
        <f>_xlfn.IFNA(VLOOKUP($E1208, Individual_Pitching___Dashboard[], 18, FALSE), VLOOKUP($C1208,Team_Pitching___Advanced[[Team]:[SIERA]],16,FALSE))</f>
        <v>#N/A</v>
      </c>
      <c r="AM1208" s="11" t="e">
        <f>_xlfn.IFNA(VLOOKUP($E1208, Individual_Pitching___Dashboard[], 20, FALSE), VLOOKUP($C1208,Team_Pitching___Advanced[[Team]:[xFIP]],19,FALSE))</f>
        <v>#N/A</v>
      </c>
      <c r="AN1208" s="11" t="e">
        <f>_xlfn.IFNA(VLOOKUP($E1208,Individual_Pitching___Advanced[],21,FALSE),VLOOKUP($C1208,Team_Pitching___Advanced[[Team]:[SIERA]],20,FALSE))</f>
        <v>#N/A</v>
      </c>
      <c r="AO1208" s="11" t="e">
        <f>VLOOKUP($C1208, 'Team Per G'!$A$2:$G$31, 7, FALSE)</f>
        <v>#N/A</v>
      </c>
      <c r="AP1208" s="11" t="e">
        <f>VLOOKUP($C1208, 'FanGraphs - Team WAR Projected'!$B$2:$E$31, 3, FALSE)/162</f>
        <v>#N/A</v>
      </c>
      <c r="AQ1208" s="11" t="e">
        <f t="shared" si="221"/>
        <v>#N/A</v>
      </c>
      <c r="AR1208" s="11" t="e">
        <f>VLOOKUP($C1208, Team_Pitching___Advanced[[Team]:[xFIP]], 19,FALSE)</f>
        <v>#N/A</v>
      </c>
      <c r="AS1208" s="11" t="e">
        <f>VLOOKUP($C1208, Team_Pitching___Advanced[], 20, FALSE)</f>
        <v>#N/A</v>
      </c>
      <c r="AT1208" s="11" t="e">
        <f>VLOOKUP($C1208, Team_Batting___Dashboard[[Team]:[wOBA]], 16, FALSE)</f>
        <v>#N/A</v>
      </c>
      <c r="AU1208" s="11" t="e">
        <f>VLOOKUP($C1208, Team_Batting___Advanced[[Team]:[OPS]], 9, FALSE)</f>
        <v>#N/A</v>
      </c>
      <c r="AV1208" s="11" t="e">
        <f>VLOOKUP($C1208, Team_Batting___Advanced[], 19, FALSE)</f>
        <v>#N/A</v>
      </c>
      <c r="AW1208" s="11" t="e">
        <f>VLOOKUP($C1208, 'Team Per G'!$A$2:$G$31, 3, FALSE)</f>
        <v>#N/A</v>
      </c>
      <c r="AX1208" s="11" t="e">
        <f>VLOOKUP($C1208, 'Team Per G'!$A$2:$G$31, 5, FALSE)</f>
        <v>#N/A</v>
      </c>
      <c r="AY1208" s="11" t="e">
        <f>VLOOKUP($C1208, 'Team Per G'!$A$2:$G$31, 4, FALSE)</f>
        <v>#N/A</v>
      </c>
      <c r="AZ1208" s="11" t="e">
        <f>VLOOKUP($C1208, Team_Batting___Dashboard[], 22, FALSE)/$AH1208</f>
        <v>#N/A</v>
      </c>
      <c r="BA1208" s="11" t="e">
        <f>VLOOKUP($C1208, 'FanGraphs - Team WAR Projected'!$B$2:$E$31, 4, FALSE)/162</f>
        <v>#N/A</v>
      </c>
      <c r="BB1208" s="11" t="e">
        <f t="shared" si="222"/>
        <v>#N/A</v>
      </c>
      <c r="BC1208" s="11" t="e">
        <f>VLOOKUP($C1208, FanGraphs_Standings[[Abbreviation]:[2024 Year to Date RS/G]], 6, FALSE)/$AH1208</f>
        <v>#N/A</v>
      </c>
      <c r="BD1208" s="11" t="e">
        <f>VLOOKUP($C1208, FanGraphs_Standings[[Abbreviation]:[2024 Projected Full Season RDif]], 19, FALSE)/162</f>
        <v>#N/A</v>
      </c>
      <c r="BE1208" s="11" t="e">
        <f t="shared" si="223"/>
        <v>#N/A</v>
      </c>
      <c r="BF1208" s="11" t="e">
        <f>VLOOKUP($C1208, FanGraphs_Standings[[Abbreviation]:[2024 Projected Full Season RDif]], 5, FALSE)</f>
        <v>#N/A</v>
      </c>
      <c r="BG1208" s="11" t="e">
        <f>VLOOKUP($C1208, FanGraphs_Standings[[Abbreviation]:[2024 Projected Full Season W%]], 18, FALSE)</f>
        <v>#N/A</v>
      </c>
      <c r="BH1208" s="11" t="e">
        <f t="shared" si="224"/>
        <v>#N/A</v>
      </c>
      <c r="BI1208" s="11" t="e">
        <f>VLOOKUP($C1208, 'Home Field Adv'!$A$2:$K$31, 11, FALSE)</f>
        <v>#N/A</v>
      </c>
      <c r="BL1208" s="12" t="str">
        <f t="shared" si="225"/>
        <v/>
      </c>
      <c r="BM1208" s="12" t="str">
        <f t="shared" si="228"/>
        <v/>
      </c>
      <c r="BN1208" s="12" t="str">
        <f t="shared" si="226"/>
        <v/>
      </c>
    </row>
    <row r="1209" spans="6:66" x14ac:dyDescent="0.45">
      <c r="F1209" s="11" t="e">
        <f>VLOOKUP($B1209, FanGraphs_Standings[[Abbreviation]:[2024 Year to Date G]], 2, FALSE)</f>
        <v>#N/A</v>
      </c>
      <c r="G1209" s="11" t="e">
        <f>_xlfn.IFNA(VLOOKUP($D1209, 'SP Per G'!$A$2:$D$1385, 3, FALSE),M1209)</f>
        <v>#N/A</v>
      </c>
      <c r="H1209" s="11" t="e">
        <f>IF(AND(ISNA(VLOOKUP($D1209, 'SP Per G'!$A$2:$D$1385, 4, FALSE)), ISTEXT($D1209)), G1209,IF(ISNA(VLOOKUP($D1209, 'SP Per G'!$A$2:$D$1385, 4, FALSE)), M1209, VLOOKUP($D1209, 'SP Per G'!$A$2:$D$1385, 4, FALSE)))</f>
        <v>#N/A</v>
      </c>
      <c r="I1209" s="11" t="e">
        <f t="shared" si="216"/>
        <v>#N/A</v>
      </c>
      <c r="J1209" s="11" t="e">
        <f>_xlfn.IFNA(VLOOKUP($D1209,Individual_Pitching___Dashboard[],18,FALSE),VLOOKUP(B1209,Team_Pitching___Dashboard[[Team]:[ERA]],17,FALSE))</f>
        <v>#N/A</v>
      </c>
      <c r="K1209" s="11" t="e">
        <f>_xlfn.IFNA(VLOOKUP($D1209, Individual_Pitching___Dashboard[], 20, FALSE), VLOOKUP(B1209,Team_Pitching___Dashboard[[Team]:[xFIP]],20,FALSE))</f>
        <v>#N/A</v>
      </c>
      <c r="L1209" s="11" t="e">
        <f>_xlfn.IFNA(VLOOKUP($D1209, Individual_Pitching___Advanced[], 21,FALSE), VLOOKUP(B1209, Team_Pitching___Advanced[], 20, FALSE))</f>
        <v>#N/A</v>
      </c>
      <c r="M1209" s="11" t="e">
        <f>VLOOKUP($B1209, 'Team Per G'!$A$2:$G$31, 7, FALSE)</f>
        <v>#N/A</v>
      </c>
      <c r="N1209" s="11" t="e">
        <f>VLOOKUP($B1209, 'FanGraphs - Team WAR Projected'!$B$2:$E$31, 3, FALSE)/162</f>
        <v>#N/A</v>
      </c>
      <c r="O1209" s="11" t="e">
        <f t="shared" si="217"/>
        <v>#N/A</v>
      </c>
      <c r="P1209" s="11" t="e">
        <f>VLOOKUP($B1209, Team_Pitching___Advanced[[Team]:[xFIP]], 19,FALSE)</f>
        <v>#N/A</v>
      </c>
      <c r="Q1209" s="11" t="e">
        <f>VLOOKUP($B1209, Team_Pitching___Advanced[], 20, FALSE)</f>
        <v>#N/A</v>
      </c>
      <c r="R1209" s="11" t="e">
        <f>VLOOKUP($B1209, Team_Batting___Dashboard[[Team]:[wOBA]], 16, FALSE)</f>
        <v>#N/A</v>
      </c>
      <c r="S1209" s="11" t="e">
        <f>VLOOKUP($B1209, Team_Batting___Advanced[[Team]:[OPS]], 9, FALSE)</f>
        <v>#N/A</v>
      </c>
      <c r="T1209" s="11" t="e">
        <f>VLOOKUP($B1209, Team_Batting___Advanced[], 19, FALSE)</f>
        <v>#N/A</v>
      </c>
      <c r="U1209" s="11" t="e">
        <f>VLOOKUP($B1209, 'Team Per G'!$A$2:$G$31, 3, FALSE)</f>
        <v>#N/A</v>
      </c>
      <c r="V1209" s="11" t="e">
        <f>VLOOKUP($B1209, 'Team Per G'!$A$2:$G$31, 5, FALSE)</f>
        <v>#N/A</v>
      </c>
      <c r="W1209" s="11" t="e">
        <f>VLOOKUP($B1209, 'Team Per G'!$A$2:$G$31, 4, FALSE)</f>
        <v>#N/A</v>
      </c>
      <c r="X1209" s="11" t="e">
        <f>VLOOKUP($B1209, Team_Batting___Dashboard[], 22, FALSE)/$F1209</f>
        <v>#N/A</v>
      </c>
      <c r="Y1209" s="11" t="e">
        <f>VLOOKUP($B1209, 'FanGraphs - Team WAR Projected'!$B$2:$E$31, 4, FALSE)/162</f>
        <v>#N/A</v>
      </c>
      <c r="Z1209" s="11" t="e">
        <f t="shared" si="218"/>
        <v>#N/A</v>
      </c>
      <c r="AA1209" s="11" t="e">
        <f>VLOOKUP($B1209, FanGraphs_Standings[[Abbreviation]:[2024 Year to Date RS/G]], 6, FALSE)/$F1209</f>
        <v>#N/A</v>
      </c>
      <c r="AB1209" s="11" t="e">
        <f>VLOOKUP($B1209, FanGraphs_Standings[[Abbreviation]:[2024 Projected Full Season RDif]], 19, FALSE)/162</f>
        <v>#N/A</v>
      </c>
      <c r="AC1209" s="11" t="e">
        <f t="shared" si="227"/>
        <v>#N/A</v>
      </c>
      <c r="AD1209" s="11" t="e">
        <f>VLOOKUP($B1209, FanGraphs_Standings[[Abbreviation]:[2024 Projected Full Season RDif]], 5, FALSE)</f>
        <v>#N/A</v>
      </c>
      <c r="AE1209" s="11" t="e">
        <f>VLOOKUP($B1209, FanGraphs_Standings[[Abbreviation]:[2024 Projected Full Season W%]], 18, FALSE)</f>
        <v>#N/A</v>
      </c>
      <c r="AF1209" s="11" t="e">
        <f t="shared" si="219"/>
        <v>#N/A</v>
      </c>
      <c r="AG1209" s="11" t="e">
        <f>VLOOKUP($B1209, 'Home Field Adv'!$A$2:$I$31, 9, FALSE)</f>
        <v>#N/A</v>
      </c>
      <c r="AH1209" s="11" t="e">
        <f>VLOOKUP($C1209, FanGraphs_Standings[[Abbreviation]:[2024 Year to Date G]], 2, FALSE)</f>
        <v>#N/A</v>
      </c>
      <c r="AI1209" s="11" t="e">
        <f>_xlfn.IFNA(VLOOKUP($E1209, 'SP Per G'!$A$2:$D$1385, 3, FALSE), AO1209)</f>
        <v>#N/A</v>
      </c>
      <c r="AJ1209" s="11" t="e">
        <f>IF(AND(ISNA(VLOOKUP($E1209, 'SP Per G'!$A$2:$D$1385, 4, FALSE)), ISTEXT($E1209)), AI1209,IF(ISNA(VLOOKUP($E1209, 'SP Per G'!$A$2:$D$1385, 4, FALSE)), AO1209, VLOOKUP($E1209, 'SP Per G'!$A$2:$D$1385, 4, FALSE)))</f>
        <v>#N/A</v>
      </c>
      <c r="AK1209" s="11" t="e">
        <f t="shared" si="220"/>
        <v>#N/A</v>
      </c>
      <c r="AL1209" s="11" t="e">
        <f>_xlfn.IFNA(VLOOKUP($E1209, Individual_Pitching___Dashboard[], 18, FALSE), VLOOKUP($C1209,Team_Pitching___Advanced[[Team]:[SIERA]],16,FALSE))</f>
        <v>#N/A</v>
      </c>
      <c r="AM1209" s="11" t="e">
        <f>_xlfn.IFNA(VLOOKUP($E1209, Individual_Pitching___Dashboard[], 20, FALSE), VLOOKUP($C1209,Team_Pitching___Advanced[[Team]:[xFIP]],19,FALSE))</f>
        <v>#N/A</v>
      </c>
      <c r="AN1209" s="11" t="e">
        <f>_xlfn.IFNA(VLOOKUP($E1209,Individual_Pitching___Advanced[],21,FALSE),VLOOKUP($C1209,Team_Pitching___Advanced[[Team]:[SIERA]],20,FALSE))</f>
        <v>#N/A</v>
      </c>
      <c r="AO1209" s="11" t="e">
        <f>VLOOKUP($C1209, 'Team Per G'!$A$2:$G$31, 7, FALSE)</f>
        <v>#N/A</v>
      </c>
      <c r="AP1209" s="11" t="e">
        <f>VLOOKUP($C1209, 'FanGraphs - Team WAR Projected'!$B$2:$E$31, 3, FALSE)/162</f>
        <v>#N/A</v>
      </c>
      <c r="AQ1209" s="11" t="e">
        <f t="shared" si="221"/>
        <v>#N/A</v>
      </c>
      <c r="AR1209" s="11" t="e">
        <f>VLOOKUP($C1209, Team_Pitching___Advanced[[Team]:[xFIP]], 19,FALSE)</f>
        <v>#N/A</v>
      </c>
      <c r="AS1209" s="11" t="e">
        <f>VLOOKUP($C1209, Team_Pitching___Advanced[], 20, FALSE)</f>
        <v>#N/A</v>
      </c>
      <c r="AT1209" s="11" t="e">
        <f>VLOOKUP($C1209, Team_Batting___Dashboard[[Team]:[wOBA]], 16, FALSE)</f>
        <v>#N/A</v>
      </c>
      <c r="AU1209" s="11" t="e">
        <f>VLOOKUP($C1209, Team_Batting___Advanced[[Team]:[OPS]], 9, FALSE)</f>
        <v>#N/A</v>
      </c>
      <c r="AV1209" s="11" t="e">
        <f>VLOOKUP($C1209, Team_Batting___Advanced[], 19, FALSE)</f>
        <v>#N/A</v>
      </c>
      <c r="AW1209" s="11" t="e">
        <f>VLOOKUP($C1209, 'Team Per G'!$A$2:$G$31, 3, FALSE)</f>
        <v>#N/A</v>
      </c>
      <c r="AX1209" s="11" t="e">
        <f>VLOOKUP($C1209, 'Team Per G'!$A$2:$G$31, 5, FALSE)</f>
        <v>#N/A</v>
      </c>
      <c r="AY1209" s="11" t="e">
        <f>VLOOKUP($C1209, 'Team Per G'!$A$2:$G$31, 4, FALSE)</f>
        <v>#N/A</v>
      </c>
      <c r="AZ1209" s="11" t="e">
        <f>VLOOKUP($C1209, Team_Batting___Dashboard[], 22, FALSE)/$AH1209</f>
        <v>#N/A</v>
      </c>
      <c r="BA1209" s="11" t="e">
        <f>VLOOKUP($C1209, 'FanGraphs - Team WAR Projected'!$B$2:$E$31, 4, FALSE)/162</f>
        <v>#N/A</v>
      </c>
      <c r="BB1209" s="11" t="e">
        <f t="shared" si="222"/>
        <v>#N/A</v>
      </c>
      <c r="BC1209" s="11" t="e">
        <f>VLOOKUP($C1209, FanGraphs_Standings[[Abbreviation]:[2024 Year to Date RS/G]], 6, FALSE)/$AH1209</f>
        <v>#N/A</v>
      </c>
      <c r="BD1209" s="11" t="e">
        <f>VLOOKUP($C1209, FanGraphs_Standings[[Abbreviation]:[2024 Projected Full Season RDif]], 19, FALSE)/162</f>
        <v>#N/A</v>
      </c>
      <c r="BE1209" s="11" t="e">
        <f t="shared" si="223"/>
        <v>#N/A</v>
      </c>
      <c r="BF1209" s="11" t="e">
        <f>VLOOKUP($C1209, FanGraphs_Standings[[Abbreviation]:[2024 Projected Full Season RDif]], 5, FALSE)</f>
        <v>#N/A</v>
      </c>
      <c r="BG1209" s="11" t="e">
        <f>VLOOKUP($C1209, FanGraphs_Standings[[Abbreviation]:[2024 Projected Full Season W%]], 18, FALSE)</f>
        <v>#N/A</v>
      </c>
      <c r="BH1209" s="11" t="e">
        <f t="shared" si="224"/>
        <v>#N/A</v>
      </c>
      <c r="BI1209" s="11" t="e">
        <f>VLOOKUP($C1209, 'Home Field Adv'!$A$2:$K$31, 11, FALSE)</f>
        <v>#N/A</v>
      </c>
      <c r="BL1209" s="12" t="str">
        <f t="shared" si="225"/>
        <v/>
      </c>
      <c r="BM1209" s="12" t="str">
        <f t="shared" si="228"/>
        <v/>
      </c>
      <c r="BN1209" s="12" t="str">
        <f t="shared" si="226"/>
        <v/>
      </c>
    </row>
    <row r="1210" spans="6:66" x14ac:dyDescent="0.45">
      <c r="F1210" s="11" t="e">
        <f>VLOOKUP($B1210, FanGraphs_Standings[[Abbreviation]:[2024 Year to Date G]], 2, FALSE)</f>
        <v>#N/A</v>
      </c>
      <c r="G1210" s="11" t="e">
        <f>_xlfn.IFNA(VLOOKUP($D1210, 'SP Per G'!$A$2:$D$1385, 3, FALSE),M1210)</f>
        <v>#N/A</v>
      </c>
      <c r="H1210" s="11" t="e">
        <f>IF(AND(ISNA(VLOOKUP($D1210, 'SP Per G'!$A$2:$D$1385, 4, FALSE)), ISTEXT($D1210)), G1210,IF(ISNA(VLOOKUP($D1210, 'SP Per G'!$A$2:$D$1385, 4, FALSE)), M1210, VLOOKUP($D1210, 'SP Per G'!$A$2:$D$1385, 4, FALSE)))</f>
        <v>#N/A</v>
      </c>
      <c r="I1210" s="11" t="e">
        <f t="shared" si="216"/>
        <v>#N/A</v>
      </c>
      <c r="J1210" s="11" t="e">
        <f>_xlfn.IFNA(VLOOKUP($D1210,Individual_Pitching___Dashboard[],18,FALSE),VLOOKUP(B1210,Team_Pitching___Dashboard[[Team]:[ERA]],17,FALSE))</f>
        <v>#N/A</v>
      </c>
      <c r="K1210" s="11" t="e">
        <f>_xlfn.IFNA(VLOOKUP($D1210, Individual_Pitching___Dashboard[], 20, FALSE), VLOOKUP(B1210,Team_Pitching___Dashboard[[Team]:[xFIP]],20,FALSE))</f>
        <v>#N/A</v>
      </c>
      <c r="L1210" s="11" t="e">
        <f>_xlfn.IFNA(VLOOKUP($D1210, Individual_Pitching___Advanced[], 21,FALSE), VLOOKUP(B1210, Team_Pitching___Advanced[], 20, FALSE))</f>
        <v>#N/A</v>
      </c>
      <c r="M1210" s="11" t="e">
        <f>VLOOKUP($B1210, 'Team Per G'!$A$2:$G$31, 7, FALSE)</f>
        <v>#N/A</v>
      </c>
      <c r="N1210" s="11" t="e">
        <f>VLOOKUP($B1210, 'FanGraphs - Team WAR Projected'!$B$2:$E$31, 3, FALSE)/162</f>
        <v>#N/A</v>
      </c>
      <c r="O1210" s="11" t="e">
        <f t="shared" si="217"/>
        <v>#N/A</v>
      </c>
      <c r="P1210" s="11" t="e">
        <f>VLOOKUP($B1210, Team_Pitching___Advanced[[Team]:[xFIP]], 19,FALSE)</f>
        <v>#N/A</v>
      </c>
      <c r="Q1210" s="11" t="e">
        <f>VLOOKUP($B1210, Team_Pitching___Advanced[], 20, FALSE)</f>
        <v>#N/A</v>
      </c>
      <c r="R1210" s="11" t="e">
        <f>VLOOKUP($B1210, Team_Batting___Dashboard[[Team]:[wOBA]], 16, FALSE)</f>
        <v>#N/A</v>
      </c>
      <c r="S1210" s="11" t="e">
        <f>VLOOKUP($B1210, Team_Batting___Advanced[[Team]:[OPS]], 9, FALSE)</f>
        <v>#N/A</v>
      </c>
      <c r="T1210" s="11" t="e">
        <f>VLOOKUP($B1210, Team_Batting___Advanced[], 19, FALSE)</f>
        <v>#N/A</v>
      </c>
      <c r="U1210" s="11" t="e">
        <f>VLOOKUP($B1210, 'Team Per G'!$A$2:$G$31, 3, FALSE)</f>
        <v>#N/A</v>
      </c>
      <c r="V1210" s="11" t="e">
        <f>VLOOKUP($B1210, 'Team Per G'!$A$2:$G$31, 5, FALSE)</f>
        <v>#N/A</v>
      </c>
      <c r="W1210" s="11" t="e">
        <f>VLOOKUP($B1210, 'Team Per G'!$A$2:$G$31, 4, FALSE)</f>
        <v>#N/A</v>
      </c>
      <c r="X1210" s="11" t="e">
        <f>VLOOKUP($B1210, Team_Batting___Dashboard[], 22, FALSE)/$F1210</f>
        <v>#N/A</v>
      </c>
      <c r="Y1210" s="11" t="e">
        <f>VLOOKUP($B1210, 'FanGraphs - Team WAR Projected'!$B$2:$E$31, 4, FALSE)/162</f>
        <v>#N/A</v>
      </c>
      <c r="Z1210" s="11" t="e">
        <f t="shared" si="218"/>
        <v>#N/A</v>
      </c>
      <c r="AA1210" s="11" t="e">
        <f>VLOOKUP($B1210, FanGraphs_Standings[[Abbreviation]:[2024 Year to Date RS/G]], 6, FALSE)/$F1210</f>
        <v>#N/A</v>
      </c>
      <c r="AB1210" s="11" t="e">
        <f>VLOOKUP($B1210, FanGraphs_Standings[[Abbreviation]:[2024 Projected Full Season RDif]], 19, FALSE)/162</f>
        <v>#N/A</v>
      </c>
      <c r="AC1210" s="11" t="e">
        <f t="shared" si="227"/>
        <v>#N/A</v>
      </c>
      <c r="AD1210" s="11" t="e">
        <f>VLOOKUP($B1210, FanGraphs_Standings[[Abbreviation]:[2024 Projected Full Season RDif]], 5, FALSE)</f>
        <v>#N/A</v>
      </c>
      <c r="AE1210" s="11" t="e">
        <f>VLOOKUP($B1210, FanGraphs_Standings[[Abbreviation]:[2024 Projected Full Season W%]], 18, FALSE)</f>
        <v>#N/A</v>
      </c>
      <c r="AF1210" s="11" t="e">
        <f t="shared" si="219"/>
        <v>#N/A</v>
      </c>
      <c r="AG1210" s="11" t="e">
        <f>VLOOKUP($B1210, 'Home Field Adv'!$A$2:$I$31, 9, FALSE)</f>
        <v>#N/A</v>
      </c>
      <c r="AH1210" s="11" t="e">
        <f>VLOOKUP($C1210, FanGraphs_Standings[[Abbreviation]:[2024 Year to Date G]], 2, FALSE)</f>
        <v>#N/A</v>
      </c>
      <c r="AI1210" s="11" t="e">
        <f>_xlfn.IFNA(VLOOKUP($E1210, 'SP Per G'!$A$2:$D$1385, 3, FALSE), AO1210)</f>
        <v>#N/A</v>
      </c>
      <c r="AJ1210" s="11" t="e">
        <f>IF(AND(ISNA(VLOOKUP($E1210, 'SP Per G'!$A$2:$D$1385, 4, FALSE)), ISTEXT($E1210)), AI1210,IF(ISNA(VLOOKUP($E1210, 'SP Per G'!$A$2:$D$1385, 4, FALSE)), AO1210, VLOOKUP($E1210, 'SP Per G'!$A$2:$D$1385, 4, FALSE)))</f>
        <v>#N/A</v>
      </c>
      <c r="AK1210" s="11" t="e">
        <f t="shared" si="220"/>
        <v>#N/A</v>
      </c>
      <c r="AL1210" s="11" t="e">
        <f>_xlfn.IFNA(VLOOKUP($E1210, Individual_Pitching___Dashboard[], 18, FALSE), VLOOKUP($C1210,Team_Pitching___Advanced[[Team]:[SIERA]],16,FALSE))</f>
        <v>#N/A</v>
      </c>
      <c r="AM1210" s="11" t="e">
        <f>_xlfn.IFNA(VLOOKUP($E1210, Individual_Pitching___Dashboard[], 20, FALSE), VLOOKUP($C1210,Team_Pitching___Advanced[[Team]:[xFIP]],19,FALSE))</f>
        <v>#N/A</v>
      </c>
      <c r="AN1210" s="11" t="e">
        <f>_xlfn.IFNA(VLOOKUP($E1210,Individual_Pitching___Advanced[],21,FALSE),VLOOKUP($C1210,Team_Pitching___Advanced[[Team]:[SIERA]],20,FALSE))</f>
        <v>#N/A</v>
      </c>
      <c r="AO1210" s="11" t="e">
        <f>VLOOKUP($C1210, 'Team Per G'!$A$2:$G$31, 7, FALSE)</f>
        <v>#N/A</v>
      </c>
      <c r="AP1210" s="11" t="e">
        <f>VLOOKUP($C1210, 'FanGraphs - Team WAR Projected'!$B$2:$E$31, 3, FALSE)/162</f>
        <v>#N/A</v>
      </c>
      <c r="AQ1210" s="11" t="e">
        <f t="shared" si="221"/>
        <v>#N/A</v>
      </c>
      <c r="AR1210" s="11" t="e">
        <f>VLOOKUP($C1210, Team_Pitching___Advanced[[Team]:[xFIP]], 19,FALSE)</f>
        <v>#N/A</v>
      </c>
      <c r="AS1210" s="11" t="e">
        <f>VLOOKUP($C1210, Team_Pitching___Advanced[], 20, FALSE)</f>
        <v>#N/A</v>
      </c>
      <c r="AT1210" s="11" t="e">
        <f>VLOOKUP($C1210, Team_Batting___Dashboard[[Team]:[wOBA]], 16, FALSE)</f>
        <v>#N/A</v>
      </c>
      <c r="AU1210" s="11" t="e">
        <f>VLOOKUP($C1210, Team_Batting___Advanced[[Team]:[OPS]], 9, FALSE)</f>
        <v>#N/A</v>
      </c>
      <c r="AV1210" s="11" t="e">
        <f>VLOOKUP($C1210, Team_Batting___Advanced[], 19, FALSE)</f>
        <v>#N/A</v>
      </c>
      <c r="AW1210" s="11" t="e">
        <f>VLOOKUP($C1210, 'Team Per G'!$A$2:$G$31, 3, FALSE)</f>
        <v>#N/A</v>
      </c>
      <c r="AX1210" s="11" t="e">
        <f>VLOOKUP($C1210, 'Team Per G'!$A$2:$G$31, 5, FALSE)</f>
        <v>#N/A</v>
      </c>
      <c r="AY1210" s="11" t="e">
        <f>VLOOKUP($C1210, 'Team Per G'!$A$2:$G$31, 4, FALSE)</f>
        <v>#N/A</v>
      </c>
      <c r="AZ1210" s="11" t="e">
        <f>VLOOKUP($C1210, Team_Batting___Dashboard[], 22, FALSE)/$AH1210</f>
        <v>#N/A</v>
      </c>
      <c r="BA1210" s="11" t="e">
        <f>VLOOKUP($C1210, 'FanGraphs - Team WAR Projected'!$B$2:$E$31, 4, FALSE)/162</f>
        <v>#N/A</v>
      </c>
      <c r="BB1210" s="11" t="e">
        <f t="shared" si="222"/>
        <v>#N/A</v>
      </c>
      <c r="BC1210" s="11" t="e">
        <f>VLOOKUP($C1210, FanGraphs_Standings[[Abbreviation]:[2024 Year to Date RS/G]], 6, FALSE)/$AH1210</f>
        <v>#N/A</v>
      </c>
      <c r="BD1210" s="11" t="e">
        <f>VLOOKUP($C1210, FanGraphs_Standings[[Abbreviation]:[2024 Projected Full Season RDif]], 19, FALSE)/162</f>
        <v>#N/A</v>
      </c>
      <c r="BE1210" s="11" t="e">
        <f t="shared" si="223"/>
        <v>#N/A</v>
      </c>
      <c r="BF1210" s="11" t="e">
        <f>VLOOKUP($C1210, FanGraphs_Standings[[Abbreviation]:[2024 Projected Full Season RDif]], 5, FALSE)</f>
        <v>#N/A</v>
      </c>
      <c r="BG1210" s="11" t="e">
        <f>VLOOKUP($C1210, FanGraphs_Standings[[Abbreviation]:[2024 Projected Full Season W%]], 18, FALSE)</f>
        <v>#N/A</v>
      </c>
      <c r="BH1210" s="11" t="e">
        <f t="shared" si="224"/>
        <v>#N/A</v>
      </c>
      <c r="BI1210" s="11" t="e">
        <f>VLOOKUP($C1210, 'Home Field Adv'!$A$2:$K$31, 11, FALSE)</f>
        <v>#N/A</v>
      </c>
      <c r="BL1210" s="12" t="str">
        <f t="shared" si="225"/>
        <v/>
      </c>
      <c r="BM1210" s="12" t="str">
        <f t="shared" si="228"/>
        <v/>
      </c>
      <c r="BN1210" s="12" t="str">
        <f t="shared" si="226"/>
        <v/>
      </c>
    </row>
    <row r="1211" spans="6:66" x14ac:dyDescent="0.45">
      <c r="F1211" s="11" t="e">
        <f>VLOOKUP($B1211, FanGraphs_Standings[[Abbreviation]:[2024 Year to Date G]], 2, FALSE)</f>
        <v>#N/A</v>
      </c>
      <c r="G1211" s="11" t="e">
        <f>_xlfn.IFNA(VLOOKUP($D1211, 'SP Per G'!$A$2:$D$1385, 3, FALSE),M1211)</f>
        <v>#N/A</v>
      </c>
      <c r="H1211" s="11" t="e">
        <f>IF(AND(ISNA(VLOOKUP($D1211, 'SP Per G'!$A$2:$D$1385, 4, FALSE)), ISTEXT($D1211)), G1211,IF(ISNA(VLOOKUP($D1211, 'SP Per G'!$A$2:$D$1385, 4, FALSE)), M1211, VLOOKUP($D1211, 'SP Per G'!$A$2:$D$1385, 4, FALSE)))</f>
        <v>#N/A</v>
      </c>
      <c r="I1211" s="11" t="e">
        <f t="shared" si="216"/>
        <v>#N/A</v>
      </c>
      <c r="J1211" s="11" t="e">
        <f>_xlfn.IFNA(VLOOKUP($D1211,Individual_Pitching___Dashboard[],18,FALSE),VLOOKUP(B1211,Team_Pitching___Dashboard[[Team]:[ERA]],17,FALSE))</f>
        <v>#N/A</v>
      </c>
      <c r="K1211" s="11" t="e">
        <f>_xlfn.IFNA(VLOOKUP($D1211, Individual_Pitching___Dashboard[], 20, FALSE), VLOOKUP(B1211,Team_Pitching___Dashboard[[Team]:[xFIP]],20,FALSE))</f>
        <v>#N/A</v>
      </c>
      <c r="L1211" s="11" t="e">
        <f>_xlfn.IFNA(VLOOKUP($D1211, Individual_Pitching___Advanced[], 21,FALSE), VLOOKUP(B1211, Team_Pitching___Advanced[], 20, FALSE))</f>
        <v>#N/A</v>
      </c>
      <c r="M1211" s="11" t="e">
        <f>VLOOKUP($B1211, 'Team Per G'!$A$2:$G$31, 7, FALSE)</f>
        <v>#N/A</v>
      </c>
      <c r="N1211" s="11" t="e">
        <f>VLOOKUP($B1211, 'FanGraphs - Team WAR Projected'!$B$2:$E$31, 3, FALSE)/162</f>
        <v>#N/A</v>
      </c>
      <c r="O1211" s="11" t="e">
        <f t="shared" si="217"/>
        <v>#N/A</v>
      </c>
      <c r="P1211" s="11" t="e">
        <f>VLOOKUP($B1211, Team_Pitching___Advanced[[Team]:[xFIP]], 19,FALSE)</f>
        <v>#N/A</v>
      </c>
      <c r="Q1211" s="11" t="e">
        <f>VLOOKUP($B1211, Team_Pitching___Advanced[], 20, FALSE)</f>
        <v>#N/A</v>
      </c>
      <c r="R1211" s="11" t="e">
        <f>VLOOKUP($B1211, Team_Batting___Dashboard[[Team]:[wOBA]], 16, FALSE)</f>
        <v>#N/A</v>
      </c>
      <c r="S1211" s="11" t="e">
        <f>VLOOKUP($B1211, Team_Batting___Advanced[[Team]:[OPS]], 9, FALSE)</f>
        <v>#N/A</v>
      </c>
      <c r="T1211" s="11" t="e">
        <f>VLOOKUP($B1211, Team_Batting___Advanced[], 19, FALSE)</f>
        <v>#N/A</v>
      </c>
      <c r="U1211" s="11" t="e">
        <f>VLOOKUP($B1211, 'Team Per G'!$A$2:$G$31, 3, FALSE)</f>
        <v>#N/A</v>
      </c>
      <c r="V1211" s="11" t="e">
        <f>VLOOKUP($B1211, 'Team Per G'!$A$2:$G$31, 5, FALSE)</f>
        <v>#N/A</v>
      </c>
      <c r="W1211" s="11" t="e">
        <f>VLOOKUP($B1211, 'Team Per G'!$A$2:$G$31, 4, FALSE)</f>
        <v>#N/A</v>
      </c>
      <c r="X1211" s="11" t="e">
        <f>VLOOKUP($B1211, Team_Batting___Dashboard[], 22, FALSE)/$F1211</f>
        <v>#N/A</v>
      </c>
      <c r="Y1211" s="11" t="e">
        <f>VLOOKUP($B1211, 'FanGraphs - Team WAR Projected'!$B$2:$E$31, 4, FALSE)/162</f>
        <v>#N/A</v>
      </c>
      <c r="Z1211" s="11" t="e">
        <f t="shared" si="218"/>
        <v>#N/A</v>
      </c>
      <c r="AA1211" s="11" t="e">
        <f>VLOOKUP($B1211, FanGraphs_Standings[[Abbreviation]:[2024 Year to Date RS/G]], 6, FALSE)/$F1211</f>
        <v>#N/A</v>
      </c>
      <c r="AB1211" s="11" t="e">
        <f>VLOOKUP($B1211, FanGraphs_Standings[[Abbreviation]:[2024 Projected Full Season RDif]], 19, FALSE)/162</f>
        <v>#N/A</v>
      </c>
      <c r="AC1211" s="11" t="e">
        <f t="shared" si="227"/>
        <v>#N/A</v>
      </c>
      <c r="AD1211" s="11" t="e">
        <f>VLOOKUP($B1211, FanGraphs_Standings[[Abbreviation]:[2024 Projected Full Season RDif]], 5, FALSE)</f>
        <v>#N/A</v>
      </c>
      <c r="AE1211" s="11" t="e">
        <f>VLOOKUP($B1211, FanGraphs_Standings[[Abbreviation]:[2024 Projected Full Season W%]], 18, FALSE)</f>
        <v>#N/A</v>
      </c>
      <c r="AF1211" s="11" t="e">
        <f t="shared" si="219"/>
        <v>#N/A</v>
      </c>
      <c r="AG1211" s="11" t="e">
        <f>VLOOKUP($B1211, 'Home Field Adv'!$A$2:$I$31, 9, FALSE)</f>
        <v>#N/A</v>
      </c>
      <c r="AH1211" s="11" t="e">
        <f>VLOOKUP($C1211, FanGraphs_Standings[[Abbreviation]:[2024 Year to Date G]], 2, FALSE)</f>
        <v>#N/A</v>
      </c>
      <c r="AI1211" s="11" t="e">
        <f>_xlfn.IFNA(VLOOKUP($E1211, 'SP Per G'!$A$2:$D$1385, 3, FALSE), AO1211)</f>
        <v>#N/A</v>
      </c>
      <c r="AJ1211" s="11" t="e">
        <f>IF(AND(ISNA(VLOOKUP($E1211, 'SP Per G'!$A$2:$D$1385, 4, FALSE)), ISTEXT($E1211)), AI1211,IF(ISNA(VLOOKUP($E1211, 'SP Per G'!$A$2:$D$1385, 4, FALSE)), AO1211, VLOOKUP($E1211, 'SP Per G'!$A$2:$D$1385, 4, FALSE)))</f>
        <v>#N/A</v>
      </c>
      <c r="AK1211" s="11" t="e">
        <f t="shared" si="220"/>
        <v>#N/A</v>
      </c>
      <c r="AL1211" s="11" t="e">
        <f>_xlfn.IFNA(VLOOKUP($E1211, Individual_Pitching___Dashboard[], 18, FALSE), VLOOKUP($C1211,Team_Pitching___Advanced[[Team]:[SIERA]],16,FALSE))</f>
        <v>#N/A</v>
      </c>
      <c r="AM1211" s="11" t="e">
        <f>_xlfn.IFNA(VLOOKUP($E1211, Individual_Pitching___Dashboard[], 20, FALSE), VLOOKUP($C1211,Team_Pitching___Advanced[[Team]:[xFIP]],19,FALSE))</f>
        <v>#N/A</v>
      </c>
      <c r="AN1211" s="11" t="e">
        <f>_xlfn.IFNA(VLOOKUP($E1211,Individual_Pitching___Advanced[],21,FALSE),VLOOKUP($C1211,Team_Pitching___Advanced[[Team]:[SIERA]],20,FALSE))</f>
        <v>#N/A</v>
      </c>
      <c r="AO1211" s="11" t="e">
        <f>VLOOKUP($C1211, 'Team Per G'!$A$2:$G$31, 7, FALSE)</f>
        <v>#N/A</v>
      </c>
      <c r="AP1211" s="11" t="e">
        <f>VLOOKUP($C1211, 'FanGraphs - Team WAR Projected'!$B$2:$E$31, 3, FALSE)/162</f>
        <v>#N/A</v>
      </c>
      <c r="AQ1211" s="11" t="e">
        <f t="shared" si="221"/>
        <v>#N/A</v>
      </c>
      <c r="AR1211" s="11" t="e">
        <f>VLOOKUP($C1211, Team_Pitching___Advanced[[Team]:[xFIP]], 19,FALSE)</f>
        <v>#N/A</v>
      </c>
      <c r="AS1211" s="11" t="e">
        <f>VLOOKUP($C1211, Team_Pitching___Advanced[], 20, FALSE)</f>
        <v>#N/A</v>
      </c>
      <c r="AT1211" s="11" t="e">
        <f>VLOOKUP($C1211, Team_Batting___Dashboard[[Team]:[wOBA]], 16, FALSE)</f>
        <v>#N/A</v>
      </c>
      <c r="AU1211" s="11" t="e">
        <f>VLOOKUP($C1211, Team_Batting___Advanced[[Team]:[OPS]], 9, FALSE)</f>
        <v>#N/A</v>
      </c>
      <c r="AV1211" s="11" t="e">
        <f>VLOOKUP($C1211, Team_Batting___Advanced[], 19, FALSE)</f>
        <v>#N/A</v>
      </c>
      <c r="AW1211" s="11" t="e">
        <f>VLOOKUP($C1211, 'Team Per G'!$A$2:$G$31, 3, FALSE)</f>
        <v>#N/A</v>
      </c>
      <c r="AX1211" s="11" t="e">
        <f>VLOOKUP($C1211, 'Team Per G'!$A$2:$G$31, 5, FALSE)</f>
        <v>#N/A</v>
      </c>
      <c r="AY1211" s="11" t="e">
        <f>VLOOKUP($C1211, 'Team Per G'!$A$2:$G$31, 4, FALSE)</f>
        <v>#N/A</v>
      </c>
      <c r="AZ1211" s="11" t="e">
        <f>VLOOKUP($C1211, Team_Batting___Dashboard[], 22, FALSE)/$AH1211</f>
        <v>#N/A</v>
      </c>
      <c r="BA1211" s="11" t="e">
        <f>VLOOKUP($C1211, 'FanGraphs - Team WAR Projected'!$B$2:$E$31, 4, FALSE)/162</f>
        <v>#N/A</v>
      </c>
      <c r="BB1211" s="11" t="e">
        <f t="shared" si="222"/>
        <v>#N/A</v>
      </c>
      <c r="BC1211" s="11" t="e">
        <f>VLOOKUP($C1211, FanGraphs_Standings[[Abbreviation]:[2024 Year to Date RS/G]], 6, FALSE)/$AH1211</f>
        <v>#N/A</v>
      </c>
      <c r="BD1211" s="11" t="e">
        <f>VLOOKUP($C1211, FanGraphs_Standings[[Abbreviation]:[2024 Projected Full Season RDif]], 19, FALSE)/162</f>
        <v>#N/A</v>
      </c>
      <c r="BE1211" s="11" t="e">
        <f t="shared" si="223"/>
        <v>#N/A</v>
      </c>
      <c r="BF1211" s="11" t="e">
        <f>VLOOKUP($C1211, FanGraphs_Standings[[Abbreviation]:[2024 Projected Full Season RDif]], 5, FALSE)</f>
        <v>#N/A</v>
      </c>
      <c r="BG1211" s="11" t="e">
        <f>VLOOKUP($C1211, FanGraphs_Standings[[Abbreviation]:[2024 Projected Full Season W%]], 18, FALSE)</f>
        <v>#N/A</v>
      </c>
      <c r="BH1211" s="11" t="e">
        <f t="shared" si="224"/>
        <v>#N/A</v>
      </c>
      <c r="BI1211" s="11" t="e">
        <f>VLOOKUP($C1211, 'Home Field Adv'!$A$2:$K$31, 11, FALSE)</f>
        <v>#N/A</v>
      </c>
      <c r="BL1211" s="12" t="str">
        <f t="shared" si="225"/>
        <v/>
      </c>
      <c r="BM1211" s="12" t="str">
        <f t="shared" si="228"/>
        <v/>
      </c>
      <c r="BN1211" s="12" t="str">
        <f t="shared" si="226"/>
        <v/>
      </c>
    </row>
    <row r="1212" spans="6:66" x14ac:dyDescent="0.45">
      <c r="F1212" s="11" t="e">
        <f>VLOOKUP($B1212, FanGraphs_Standings[[Abbreviation]:[2024 Year to Date G]], 2, FALSE)</f>
        <v>#N/A</v>
      </c>
      <c r="G1212" s="11" t="e">
        <f>_xlfn.IFNA(VLOOKUP($D1212, 'SP Per G'!$A$2:$D$1385, 3, FALSE),M1212)</f>
        <v>#N/A</v>
      </c>
      <c r="H1212" s="11" t="e">
        <f>IF(AND(ISNA(VLOOKUP($D1212, 'SP Per G'!$A$2:$D$1385, 4, FALSE)), ISTEXT($D1212)), G1212,IF(ISNA(VLOOKUP($D1212, 'SP Per G'!$A$2:$D$1385, 4, FALSE)), M1212, VLOOKUP($D1212, 'SP Per G'!$A$2:$D$1385, 4, FALSE)))</f>
        <v>#N/A</v>
      </c>
      <c r="I1212" s="11" t="e">
        <f t="shared" si="216"/>
        <v>#N/A</v>
      </c>
      <c r="J1212" s="11" t="e">
        <f>_xlfn.IFNA(VLOOKUP($D1212,Individual_Pitching___Dashboard[],18,FALSE),VLOOKUP(B1212,Team_Pitching___Dashboard[[Team]:[ERA]],17,FALSE))</f>
        <v>#N/A</v>
      </c>
      <c r="K1212" s="11" t="e">
        <f>_xlfn.IFNA(VLOOKUP($D1212, Individual_Pitching___Dashboard[], 20, FALSE), VLOOKUP(B1212,Team_Pitching___Dashboard[[Team]:[xFIP]],20,FALSE))</f>
        <v>#N/A</v>
      </c>
      <c r="L1212" s="11" t="e">
        <f>_xlfn.IFNA(VLOOKUP($D1212, Individual_Pitching___Advanced[], 21,FALSE), VLOOKUP(B1212, Team_Pitching___Advanced[], 20, FALSE))</f>
        <v>#N/A</v>
      </c>
      <c r="M1212" s="11" t="e">
        <f>VLOOKUP($B1212, 'Team Per G'!$A$2:$G$31, 7, FALSE)</f>
        <v>#N/A</v>
      </c>
      <c r="N1212" s="11" t="e">
        <f>VLOOKUP($B1212, 'FanGraphs - Team WAR Projected'!$B$2:$E$31, 3, FALSE)/162</f>
        <v>#N/A</v>
      </c>
      <c r="O1212" s="11" t="e">
        <f t="shared" si="217"/>
        <v>#N/A</v>
      </c>
      <c r="P1212" s="11" t="e">
        <f>VLOOKUP($B1212, Team_Pitching___Advanced[[Team]:[xFIP]], 19,FALSE)</f>
        <v>#N/A</v>
      </c>
      <c r="Q1212" s="11" t="e">
        <f>VLOOKUP($B1212, Team_Pitching___Advanced[], 20, FALSE)</f>
        <v>#N/A</v>
      </c>
      <c r="R1212" s="11" t="e">
        <f>VLOOKUP($B1212, Team_Batting___Dashboard[[Team]:[wOBA]], 16, FALSE)</f>
        <v>#N/A</v>
      </c>
      <c r="S1212" s="11" t="e">
        <f>VLOOKUP($B1212, Team_Batting___Advanced[[Team]:[OPS]], 9, FALSE)</f>
        <v>#N/A</v>
      </c>
      <c r="T1212" s="11" t="e">
        <f>VLOOKUP($B1212, Team_Batting___Advanced[], 19, FALSE)</f>
        <v>#N/A</v>
      </c>
      <c r="U1212" s="11" t="e">
        <f>VLOOKUP($B1212, 'Team Per G'!$A$2:$G$31, 3, FALSE)</f>
        <v>#N/A</v>
      </c>
      <c r="V1212" s="11" t="e">
        <f>VLOOKUP($B1212, 'Team Per G'!$A$2:$G$31, 5, FALSE)</f>
        <v>#N/A</v>
      </c>
      <c r="W1212" s="11" t="e">
        <f>VLOOKUP($B1212, 'Team Per G'!$A$2:$G$31, 4, FALSE)</f>
        <v>#N/A</v>
      </c>
      <c r="X1212" s="11" t="e">
        <f>VLOOKUP($B1212, Team_Batting___Dashboard[], 22, FALSE)/$F1212</f>
        <v>#N/A</v>
      </c>
      <c r="Y1212" s="11" t="e">
        <f>VLOOKUP($B1212, 'FanGraphs - Team WAR Projected'!$B$2:$E$31, 4, FALSE)/162</f>
        <v>#N/A</v>
      </c>
      <c r="Z1212" s="11" t="e">
        <f t="shared" si="218"/>
        <v>#N/A</v>
      </c>
      <c r="AA1212" s="11" t="e">
        <f>VLOOKUP($B1212, FanGraphs_Standings[[Abbreviation]:[2024 Year to Date RS/G]], 6, FALSE)/$F1212</f>
        <v>#N/A</v>
      </c>
      <c r="AB1212" s="11" t="e">
        <f>VLOOKUP($B1212, FanGraphs_Standings[[Abbreviation]:[2024 Projected Full Season RDif]], 19, FALSE)/162</f>
        <v>#N/A</v>
      </c>
      <c r="AC1212" s="11" t="e">
        <f t="shared" si="227"/>
        <v>#N/A</v>
      </c>
      <c r="AD1212" s="11" t="e">
        <f>VLOOKUP($B1212, FanGraphs_Standings[[Abbreviation]:[2024 Projected Full Season RDif]], 5, FALSE)</f>
        <v>#N/A</v>
      </c>
      <c r="AE1212" s="11" t="e">
        <f>VLOOKUP($B1212, FanGraphs_Standings[[Abbreviation]:[2024 Projected Full Season W%]], 18, FALSE)</f>
        <v>#N/A</v>
      </c>
      <c r="AF1212" s="11" t="e">
        <f t="shared" si="219"/>
        <v>#N/A</v>
      </c>
      <c r="AG1212" s="11" t="e">
        <f>VLOOKUP($B1212, 'Home Field Adv'!$A$2:$I$31, 9, FALSE)</f>
        <v>#N/A</v>
      </c>
      <c r="AH1212" s="11" t="e">
        <f>VLOOKUP($C1212, FanGraphs_Standings[[Abbreviation]:[2024 Year to Date G]], 2, FALSE)</f>
        <v>#N/A</v>
      </c>
      <c r="AI1212" s="11" t="e">
        <f>_xlfn.IFNA(VLOOKUP($E1212, 'SP Per G'!$A$2:$D$1385, 3, FALSE), AO1212)</f>
        <v>#N/A</v>
      </c>
      <c r="AJ1212" s="11" t="e">
        <f>IF(AND(ISNA(VLOOKUP($E1212, 'SP Per G'!$A$2:$D$1385, 4, FALSE)), ISTEXT($E1212)), AI1212,IF(ISNA(VLOOKUP($E1212, 'SP Per G'!$A$2:$D$1385, 4, FALSE)), AO1212, VLOOKUP($E1212, 'SP Per G'!$A$2:$D$1385, 4, FALSE)))</f>
        <v>#N/A</v>
      </c>
      <c r="AK1212" s="11" t="e">
        <f t="shared" si="220"/>
        <v>#N/A</v>
      </c>
      <c r="AL1212" s="11" t="e">
        <f>_xlfn.IFNA(VLOOKUP($E1212, Individual_Pitching___Dashboard[], 18, FALSE), VLOOKUP($C1212,Team_Pitching___Advanced[[Team]:[SIERA]],16,FALSE))</f>
        <v>#N/A</v>
      </c>
      <c r="AM1212" s="11" t="e">
        <f>_xlfn.IFNA(VLOOKUP($E1212, Individual_Pitching___Dashboard[], 20, FALSE), VLOOKUP($C1212,Team_Pitching___Advanced[[Team]:[xFIP]],19,FALSE))</f>
        <v>#N/A</v>
      </c>
      <c r="AN1212" s="11" t="e">
        <f>_xlfn.IFNA(VLOOKUP($E1212,Individual_Pitching___Advanced[],21,FALSE),VLOOKUP($C1212,Team_Pitching___Advanced[[Team]:[SIERA]],20,FALSE))</f>
        <v>#N/A</v>
      </c>
      <c r="AO1212" s="11" t="e">
        <f>VLOOKUP($C1212, 'Team Per G'!$A$2:$G$31, 7, FALSE)</f>
        <v>#N/A</v>
      </c>
      <c r="AP1212" s="11" t="e">
        <f>VLOOKUP($C1212, 'FanGraphs - Team WAR Projected'!$B$2:$E$31, 3, FALSE)/162</f>
        <v>#N/A</v>
      </c>
      <c r="AQ1212" s="11" t="e">
        <f t="shared" si="221"/>
        <v>#N/A</v>
      </c>
      <c r="AR1212" s="11" t="e">
        <f>VLOOKUP($C1212, Team_Pitching___Advanced[[Team]:[xFIP]], 19,FALSE)</f>
        <v>#N/A</v>
      </c>
      <c r="AS1212" s="11" t="e">
        <f>VLOOKUP($C1212, Team_Pitching___Advanced[], 20, FALSE)</f>
        <v>#N/A</v>
      </c>
      <c r="AT1212" s="11" t="e">
        <f>VLOOKUP($C1212, Team_Batting___Dashboard[[Team]:[wOBA]], 16, FALSE)</f>
        <v>#N/A</v>
      </c>
      <c r="AU1212" s="11" t="e">
        <f>VLOOKUP($C1212, Team_Batting___Advanced[[Team]:[OPS]], 9, FALSE)</f>
        <v>#N/A</v>
      </c>
      <c r="AV1212" s="11" t="e">
        <f>VLOOKUP($C1212, Team_Batting___Advanced[], 19, FALSE)</f>
        <v>#N/A</v>
      </c>
      <c r="AW1212" s="11" t="e">
        <f>VLOOKUP($C1212, 'Team Per G'!$A$2:$G$31, 3, FALSE)</f>
        <v>#N/A</v>
      </c>
      <c r="AX1212" s="11" t="e">
        <f>VLOOKUP($C1212, 'Team Per G'!$A$2:$G$31, 5, FALSE)</f>
        <v>#N/A</v>
      </c>
      <c r="AY1212" s="11" t="e">
        <f>VLOOKUP($C1212, 'Team Per G'!$A$2:$G$31, 4, FALSE)</f>
        <v>#N/A</v>
      </c>
      <c r="AZ1212" s="11" t="e">
        <f>VLOOKUP($C1212, Team_Batting___Dashboard[], 22, FALSE)/$AH1212</f>
        <v>#N/A</v>
      </c>
      <c r="BA1212" s="11" t="e">
        <f>VLOOKUP($C1212, 'FanGraphs - Team WAR Projected'!$B$2:$E$31, 4, FALSE)/162</f>
        <v>#N/A</v>
      </c>
      <c r="BB1212" s="11" t="e">
        <f t="shared" si="222"/>
        <v>#N/A</v>
      </c>
      <c r="BC1212" s="11" t="e">
        <f>VLOOKUP($C1212, FanGraphs_Standings[[Abbreviation]:[2024 Year to Date RS/G]], 6, FALSE)/$AH1212</f>
        <v>#N/A</v>
      </c>
      <c r="BD1212" s="11" t="e">
        <f>VLOOKUP($C1212, FanGraphs_Standings[[Abbreviation]:[2024 Projected Full Season RDif]], 19, FALSE)/162</f>
        <v>#N/A</v>
      </c>
      <c r="BE1212" s="11" t="e">
        <f t="shared" si="223"/>
        <v>#N/A</v>
      </c>
      <c r="BF1212" s="11" t="e">
        <f>VLOOKUP($C1212, FanGraphs_Standings[[Abbreviation]:[2024 Projected Full Season RDif]], 5, FALSE)</f>
        <v>#N/A</v>
      </c>
      <c r="BG1212" s="11" t="e">
        <f>VLOOKUP($C1212, FanGraphs_Standings[[Abbreviation]:[2024 Projected Full Season W%]], 18, FALSE)</f>
        <v>#N/A</v>
      </c>
      <c r="BH1212" s="11" t="e">
        <f t="shared" si="224"/>
        <v>#N/A</v>
      </c>
      <c r="BI1212" s="11" t="e">
        <f>VLOOKUP($C1212, 'Home Field Adv'!$A$2:$K$31, 11, FALSE)</f>
        <v>#N/A</v>
      </c>
      <c r="BL1212" s="12" t="str">
        <f t="shared" si="225"/>
        <v/>
      </c>
      <c r="BM1212" s="12" t="str">
        <f t="shared" si="228"/>
        <v/>
      </c>
      <c r="BN1212" s="12" t="str">
        <f t="shared" si="226"/>
        <v/>
      </c>
    </row>
    <row r="1213" spans="6:66" x14ac:dyDescent="0.45">
      <c r="F1213" s="11" t="e">
        <f>VLOOKUP($B1213, FanGraphs_Standings[[Abbreviation]:[2024 Year to Date G]], 2, FALSE)</f>
        <v>#N/A</v>
      </c>
      <c r="G1213" s="11" t="e">
        <f>_xlfn.IFNA(VLOOKUP($D1213, 'SP Per G'!$A$2:$D$1385, 3, FALSE),M1213)</f>
        <v>#N/A</v>
      </c>
      <c r="H1213" s="11" t="e">
        <f>IF(AND(ISNA(VLOOKUP($D1213, 'SP Per G'!$A$2:$D$1385, 4, FALSE)), ISTEXT($D1213)), G1213,IF(ISNA(VLOOKUP($D1213, 'SP Per G'!$A$2:$D$1385, 4, FALSE)), M1213, VLOOKUP($D1213, 'SP Per G'!$A$2:$D$1385, 4, FALSE)))</f>
        <v>#N/A</v>
      </c>
      <c r="I1213" s="11" t="e">
        <f t="shared" si="216"/>
        <v>#N/A</v>
      </c>
      <c r="J1213" s="11" t="e">
        <f>_xlfn.IFNA(VLOOKUP($D1213,Individual_Pitching___Dashboard[],18,FALSE),VLOOKUP(B1213,Team_Pitching___Dashboard[[Team]:[ERA]],17,FALSE))</f>
        <v>#N/A</v>
      </c>
      <c r="K1213" s="11" t="e">
        <f>_xlfn.IFNA(VLOOKUP($D1213, Individual_Pitching___Dashboard[], 20, FALSE), VLOOKUP(B1213,Team_Pitching___Dashboard[[Team]:[xFIP]],20,FALSE))</f>
        <v>#N/A</v>
      </c>
      <c r="L1213" s="11" t="e">
        <f>_xlfn.IFNA(VLOOKUP($D1213, Individual_Pitching___Advanced[], 21,FALSE), VLOOKUP(B1213, Team_Pitching___Advanced[], 20, FALSE))</f>
        <v>#N/A</v>
      </c>
      <c r="M1213" s="11" t="e">
        <f>VLOOKUP($B1213, 'Team Per G'!$A$2:$G$31, 7, FALSE)</f>
        <v>#N/A</v>
      </c>
      <c r="N1213" s="11" t="e">
        <f>VLOOKUP($B1213, 'FanGraphs - Team WAR Projected'!$B$2:$E$31, 3, FALSE)/162</f>
        <v>#N/A</v>
      </c>
      <c r="O1213" s="11" t="e">
        <f t="shared" si="217"/>
        <v>#N/A</v>
      </c>
      <c r="P1213" s="11" t="e">
        <f>VLOOKUP($B1213, Team_Pitching___Advanced[[Team]:[xFIP]], 19,FALSE)</f>
        <v>#N/A</v>
      </c>
      <c r="Q1213" s="11" t="e">
        <f>VLOOKUP($B1213, Team_Pitching___Advanced[], 20, FALSE)</f>
        <v>#N/A</v>
      </c>
      <c r="R1213" s="11" t="e">
        <f>VLOOKUP($B1213, Team_Batting___Dashboard[[Team]:[wOBA]], 16, FALSE)</f>
        <v>#N/A</v>
      </c>
      <c r="S1213" s="11" t="e">
        <f>VLOOKUP($B1213, Team_Batting___Advanced[[Team]:[OPS]], 9, FALSE)</f>
        <v>#N/A</v>
      </c>
      <c r="T1213" s="11" t="e">
        <f>VLOOKUP($B1213, Team_Batting___Advanced[], 19, FALSE)</f>
        <v>#N/A</v>
      </c>
      <c r="U1213" s="11" t="e">
        <f>VLOOKUP($B1213, 'Team Per G'!$A$2:$G$31, 3, FALSE)</f>
        <v>#N/A</v>
      </c>
      <c r="V1213" s="11" t="e">
        <f>VLOOKUP($B1213, 'Team Per G'!$A$2:$G$31, 5, FALSE)</f>
        <v>#N/A</v>
      </c>
      <c r="W1213" s="11" t="e">
        <f>VLOOKUP($B1213, 'Team Per G'!$A$2:$G$31, 4, FALSE)</f>
        <v>#N/A</v>
      </c>
      <c r="X1213" s="11" t="e">
        <f>VLOOKUP($B1213, Team_Batting___Dashboard[], 22, FALSE)/$F1213</f>
        <v>#N/A</v>
      </c>
      <c r="Y1213" s="11" t="e">
        <f>VLOOKUP($B1213, 'FanGraphs - Team WAR Projected'!$B$2:$E$31, 4, FALSE)/162</f>
        <v>#N/A</v>
      </c>
      <c r="Z1213" s="11" t="e">
        <f t="shared" si="218"/>
        <v>#N/A</v>
      </c>
      <c r="AA1213" s="11" t="e">
        <f>VLOOKUP($B1213, FanGraphs_Standings[[Abbreviation]:[2024 Year to Date RS/G]], 6, FALSE)/$F1213</f>
        <v>#N/A</v>
      </c>
      <c r="AB1213" s="11" t="e">
        <f>VLOOKUP($B1213, FanGraphs_Standings[[Abbreviation]:[2024 Projected Full Season RDif]], 19, FALSE)/162</f>
        <v>#N/A</v>
      </c>
      <c r="AC1213" s="11" t="e">
        <f t="shared" si="227"/>
        <v>#N/A</v>
      </c>
      <c r="AD1213" s="11" t="e">
        <f>VLOOKUP($B1213, FanGraphs_Standings[[Abbreviation]:[2024 Projected Full Season RDif]], 5, FALSE)</f>
        <v>#N/A</v>
      </c>
      <c r="AE1213" s="11" t="e">
        <f>VLOOKUP($B1213, FanGraphs_Standings[[Abbreviation]:[2024 Projected Full Season W%]], 18, FALSE)</f>
        <v>#N/A</v>
      </c>
      <c r="AF1213" s="11" t="e">
        <f t="shared" si="219"/>
        <v>#N/A</v>
      </c>
      <c r="AG1213" s="11" t="e">
        <f>VLOOKUP($B1213, 'Home Field Adv'!$A$2:$I$31, 9, FALSE)</f>
        <v>#N/A</v>
      </c>
      <c r="AH1213" s="11" t="e">
        <f>VLOOKUP($C1213, FanGraphs_Standings[[Abbreviation]:[2024 Year to Date G]], 2, FALSE)</f>
        <v>#N/A</v>
      </c>
      <c r="AI1213" s="11" t="e">
        <f>_xlfn.IFNA(VLOOKUP($E1213, 'SP Per G'!$A$2:$D$1385, 3, FALSE), AO1213)</f>
        <v>#N/A</v>
      </c>
      <c r="AJ1213" s="11" t="e">
        <f>IF(AND(ISNA(VLOOKUP($E1213, 'SP Per G'!$A$2:$D$1385, 4, FALSE)), ISTEXT($E1213)), AI1213,IF(ISNA(VLOOKUP($E1213, 'SP Per G'!$A$2:$D$1385, 4, FALSE)), AO1213, VLOOKUP($E1213, 'SP Per G'!$A$2:$D$1385, 4, FALSE)))</f>
        <v>#N/A</v>
      </c>
      <c r="AK1213" s="11" t="e">
        <f t="shared" si="220"/>
        <v>#N/A</v>
      </c>
      <c r="AL1213" s="11" t="e">
        <f>_xlfn.IFNA(VLOOKUP($E1213, Individual_Pitching___Dashboard[], 18, FALSE), VLOOKUP($C1213,Team_Pitching___Advanced[[Team]:[SIERA]],16,FALSE))</f>
        <v>#N/A</v>
      </c>
      <c r="AM1213" s="11" t="e">
        <f>_xlfn.IFNA(VLOOKUP($E1213, Individual_Pitching___Dashboard[], 20, FALSE), VLOOKUP($C1213,Team_Pitching___Advanced[[Team]:[xFIP]],19,FALSE))</f>
        <v>#N/A</v>
      </c>
      <c r="AN1213" s="11" t="e">
        <f>_xlfn.IFNA(VLOOKUP($E1213,Individual_Pitching___Advanced[],21,FALSE),VLOOKUP($C1213,Team_Pitching___Advanced[[Team]:[SIERA]],20,FALSE))</f>
        <v>#N/A</v>
      </c>
      <c r="AO1213" s="11" t="e">
        <f>VLOOKUP($C1213, 'Team Per G'!$A$2:$G$31, 7, FALSE)</f>
        <v>#N/A</v>
      </c>
      <c r="AP1213" s="11" t="e">
        <f>VLOOKUP($C1213, 'FanGraphs - Team WAR Projected'!$B$2:$E$31, 3, FALSE)/162</f>
        <v>#N/A</v>
      </c>
      <c r="AQ1213" s="11" t="e">
        <f t="shared" si="221"/>
        <v>#N/A</v>
      </c>
      <c r="AR1213" s="11" t="e">
        <f>VLOOKUP($C1213, Team_Pitching___Advanced[[Team]:[xFIP]], 19,FALSE)</f>
        <v>#N/A</v>
      </c>
      <c r="AS1213" s="11" t="e">
        <f>VLOOKUP($C1213, Team_Pitching___Advanced[], 20, FALSE)</f>
        <v>#N/A</v>
      </c>
      <c r="AT1213" s="11" t="e">
        <f>VLOOKUP($C1213, Team_Batting___Dashboard[[Team]:[wOBA]], 16, FALSE)</f>
        <v>#N/A</v>
      </c>
      <c r="AU1213" s="11" t="e">
        <f>VLOOKUP($C1213, Team_Batting___Advanced[[Team]:[OPS]], 9, FALSE)</f>
        <v>#N/A</v>
      </c>
      <c r="AV1213" s="11" t="e">
        <f>VLOOKUP($C1213, Team_Batting___Advanced[], 19, FALSE)</f>
        <v>#N/A</v>
      </c>
      <c r="AW1213" s="11" t="e">
        <f>VLOOKUP($C1213, 'Team Per G'!$A$2:$G$31, 3, FALSE)</f>
        <v>#N/A</v>
      </c>
      <c r="AX1213" s="11" t="e">
        <f>VLOOKUP($C1213, 'Team Per G'!$A$2:$G$31, 5, FALSE)</f>
        <v>#N/A</v>
      </c>
      <c r="AY1213" s="11" t="e">
        <f>VLOOKUP($C1213, 'Team Per G'!$A$2:$G$31, 4, FALSE)</f>
        <v>#N/A</v>
      </c>
      <c r="AZ1213" s="11" t="e">
        <f>VLOOKUP($C1213, Team_Batting___Dashboard[], 22, FALSE)/$AH1213</f>
        <v>#N/A</v>
      </c>
      <c r="BA1213" s="11" t="e">
        <f>VLOOKUP($C1213, 'FanGraphs - Team WAR Projected'!$B$2:$E$31, 4, FALSE)/162</f>
        <v>#N/A</v>
      </c>
      <c r="BB1213" s="11" t="e">
        <f t="shared" si="222"/>
        <v>#N/A</v>
      </c>
      <c r="BC1213" s="11" t="e">
        <f>VLOOKUP($C1213, FanGraphs_Standings[[Abbreviation]:[2024 Year to Date RS/G]], 6, FALSE)/$AH1213</f>
        <v>#N/A</v>
      </c>
      <c r="BD1213" s="11" t="e">
        <f>VLOOKUP($C1213, FanGraphs_Standings[[Abbreviation]:[2024 Projected Full Season RDif]], 19, FALSE)/162</f>
        <v>#N/A</v>
      </c>
      <c r="BE1213" s="11" t="e">
        <f t="shared" si="223"/>
        <v>#N/A</v>
      </c>
      <c r="BF1213" s="11" t="e">
        <f>VLOOKUP($C1213, FanGraphs_Standings[[Abbreviation]:[2024 Projected Full Season RDif]], 5, FALSE)</f>
        <v>#N/A</v>
      </c>
      <c r="BG1213" s="11" t="e">
        <f>VLOOKUP($C1213, FanGraphs_Standings[[Abbreviation]:[2024 Projected Full Season W%]], 18, FALSE)</f>
        <v>#N/A</v>
      </c>
      <c r="BH1213" s="11" t="e">
        <f t="shared" si="224"/>
        <v>#N/A</v>
      </c>
      <c r="BI1213" s="11" t="e">
        <f>VLOOKUP($C1213, 'Home Field Adv'!$A$2:$K$31, 11, FALSE)</f>
        <v>#N/A</v>
      </c>
      <c r="BL1213" s="12" t="str">
        <f t="shared" si="225"/>
        <v/>
      </c>
      <c r="BM1213" s="12" t="str">
        <f t="shared" si="228"/>
        <v/>
      </c>
      <c r="BN1213" s="12" t="str">
        <f t="shared" si="226"/>
        <v/>
      </c>
    </row>
    <row r="1214" spans="6:66" x14ac:dyDescent="0.45">
      <c r="F1214" s="11" t="e">
        <f>VLOOKUP($B1214, FanGraphs_Standings[[Abbreviation]:[2024 Year to Date G]], 2, FALSE)</f>
        <v>#N/A</v>
      </c>
      <c r="G1214" s="11" t="e">
        <f>_xlfn.IFNA(VLOOKUP($D1214, 'SP Per G'!$A$2:$D$1385, 3, FALSE),M1214)</f>
        <v>#N/A</v>
      </c>
      <c r="H1214" s="11" t="e">
        <f>IF(AND(ISNA(VLOOKUP($D1214, 'SP Per G'!$A$2:$D$1385, 4, FALSE)), ISTEXT($D1214)), G1214,IF(ISNA(VLOOKUP($D1214, 'SP Per G'!$A$2:$D$1385, 4, FALSE)), M1214, VLOOKUP($D1214, 'SP Per G'!$A$2:$D$1385, 4, FALSE)))</f>
        <v>#N/A</v>
      </c>
      <c r="I1214" s="11" t="e">
        <f t="shared" si="216"/>
        <v>#N/A</v>
      </c>
      <c r="J1214" s="11" t="e">
        <f>_xlfn.IFNA(VLOOKUP($D1214,Individual_Pitching___Dashboard[],18,FALSE),VLOOKUP(B1214,Team_Pitching___Dashboard[[Team]:[ERA]],17,FALSE))</f>
        <v>#N/A</v>
      </c>
      <c r="K1214" s="11" t="e">
        <f>_xlfn.IFNA(VLOOKUP($D1214, Individual_Pitching___Dashboard[], 20, FALSE), VLOOKUP(B1214,Team_Pitching___Dashboard[[Team]:[xFIP]],20,FALSE))</f>
        <v>#N/A</v>
      </c>
      <c r="L1214" s="11" t="e">
        <f>_xlfn.IFNA(VLOOKUP($D1214, Individual_Pitching___Advanced[], 21,FALSE), VLOOKUP(B1214, Team_Pitching___Advanced[], 20, FALSE))</f>
        <v>#N/A</v>
      </c>
      <c r="M1214" s="11" t="e">
        <f>VLOOKUP($B1214, 'Team Per G'!$A$2:$G$31, 7, FALSE)</f>
        <v>#N/A</v>
      </c>
      <c r="N1214" s="11" t="e">
        <f>VLOOKUP($B1214, 'FanGraphs - Team WAR Projected'!$B$2:$E$31, 3, FALSE)/162</f>
        <v>#N/A</v>
      </c>
      <c r="O1214" s="11" t="e">
        <f t="shared" si="217"/>
        <v>#N/A</v>
      </c>
      <c r="P1214" s="11" t="e">
        <f>VLOOKUP($B1214, Team_Pitching___Advanced[[Team]:[xFIP]], 19,FALSE)</f>
        <v>#N/A</v>
      </c>
      <c r="Q1214" s="11" t="e">
        <f>VLOOKUP($B1214, Team_Pitching___Advanced[], 20, FALSE)</f>
        <v>#N/A</v>
      </c>
      <c r="R1214" s="11" t="e">
        <f>VLOOKUP($B1214, Team_Batting___Dashboard[[Team]:[wOBA]], 16, FALSE)</f>
        <v>#N/A</v>
      </c>
      <c r="S1214" s="11" t="e">
        <f>VLOOKUP($B1214, Team_Batting___Advanced[[Team]:[OPS]], 9, FALSE)</f>
        <v>#N/A</v>
      </c>
      <c r="T1214" s="11" t="e">
        <f>VLOOKUP($B1214, Team_Batting___Advanced[], 19, FALSE)</f>
        <v>#N/A</v>
      </c>
      <c r="U1214" s="11" t="e">
        <f>VLOOKUP($B1214, 'Team Per G'!$A$2:$G$31, 3, FALSE)</f>
        <v>#N/A</v>
      </c>
      <c r="V1214" s="11" t="e">
        <f>VLOOKUP($B1214, 'Team Per G'!$A$2:$G$31, 5, FALSE)</f>
        <v>#N/A</v>
      </c>
      <c r="W1214" s="11" t="e">
        <f>VLOOKUP($B1214, 'Team Per G'!$A$2:$G$31, 4, FALSE)</f>
        <v>#N/A</v>
      </c>
      <c r="X1214" s="11" t="e">
        <f>VLOOKUP($B1214, Team_Batting___Dashboard[], 22, FALSE)/$F1214</f>
        <v>#N/A</v>
      </c>
      <c r="Y1214" s="11" t="e">
        <f>VLOOKUP($B1214, 'FanGraphs - Team WAR Projected'!$B$2:$E$31, 4, FALSE)/162</f>
        <v>#N/A</v>
      </c>
      <c r="Z1214" s="11" t="e">
        <f t="shared" si="218"/>
        <v>#N/A</v>
      </c>
      <c r="AA1214" s="11" t="e">
        <f>VLOOKUP($B1214, FanGraphs_Standings[[Abbreviation]:[2024 Year to Date RS/G]], 6, FALSE)/$F1214</f>
        <v>#N/A</v>
      </c>
      <c r="AB1214" s="11" t="e">
        <f>VLOOKUP($B1214, FanGraphs_Standings[[Abbreviation]:[2024 Projected Full Season RDif]], 19, FALSE)/162</f>
        <v>#N/A</v>
      </c>
      <c r="AC1214" s="11" t="e">
        <f t="shared" si="227"/>
        <v>#N/A</v>
      </c>
      <c r="AD1214" s="11" t="e">
        <f>VLOOKUP($B1214, FanGraphs_Standings[[Abbreviation]:[2024 Projected Full Season RDif]], 5, FALSE)</f>
        <v>#N/A</v>
      </c>
      <c r="AE1214" s="11" t="e">
        <f>VLOOKUP($B1214, FanGraphs_Standings[[Abbreviation]:[2024 Projected Full Season W%]], 18, FALSE)</f>
        <v>#N/A</v>
      </c>
      <c r="AF1214" s="11" t="e">
        <f t="shared" si="219"/>
        <v>#N/A</v>
      </c>
      <c r="AG1214" s="11" t="e">
        <f>VLOOKUP($B1214, 'Home Field Adv'!$A$2:$I$31, 9, FALSE)</f>
        <v>#N/A</v>
      </c>
      <c r="AH1214" s="11" t="e">
        <f>VLOOKUP($C1214, FanGraphs_Standings[[Abbreviation]:[2024 Year to Date G]], 2, FALSE)</f>
        <v>#N/A</v>
      </c>
      <c r="AI1214" s="11" t="e">
        <f>_xlfn.IFNA(VLOOKUP($E1214, 'SP Per G'!$A$2:$D$1385, 3, FALSE), AO1214)</f>
        <v>#N/A</v>
      </c>
      <c r="AJ1214" s="11" t="e">
        <f>IF(AND(ISNA(VLOOKUP($E1214, 'SP Per G'!$A$2:$D$1385, 4, FALSE)), ISTEXT($E1214)), AI1214,IF(ISNA(VLOOKUP($E1214, 'SP Per G'!$A$2:$D$1385, 4, FALSE)), AO1214, VLOOKUP($E1214, 'SP Per G'!$A$2:$D$1385, 4, FALSE)))</f>
        <v>#N/A</v>
      </c>
      <c r="AK1214" s="11" t="e">
        <f t="shared" si="220"/>
        <v>#N/A</v>
      </c>
      <c r="AL1214" s="11" t="e">
        <f>_xlfn.IFNA(VLOOKUP($E1214, Individual_Pitching___Dashboard[], 18, FALSE), VLOOKUP($C1214,Team_Pitching___Advanced[[Team]:[SIERA]],16,FALSE))</f>
        <v>#N/A</v>
      </c>
      <c r="AM1214" s="11" t="e">
        <f>_xlfn.IFNA(VLOOKUP($E1214, Individual_Pitching___Dashboard[], 20, FALSE), VLOOKUP($C1214,Team_Pitching___Advanced[[Team]:[xFIP]],19,FALSE))</f>
        <v>#N/A</v>
      </c>
      <c r="AN1214" s="11" t="e">
        <f>_xlfn.IFNA(VLOOKUP($E1214,Individual_Pitching___Advanced[],21,FALSE),VLOOKUP($C1214,Team_Pitching___Advanced[[Team]:[SIERA]],20,FALSE))</f>
        <v>#N/A</v>
      </c>
      <c r="AO1214" s="11" t="e">
        <f>VLOOKUP($C1214, 'Team Per G'!$A$2:$G$31, 7, FALSE)</f>
        <v>#N/A</v>
      </c>
      <c r="AP1214" s="11" t="e">
        <f>VLOOKUP($C1214, 'FanGraphs - Team WAR Projected'!$B$2:$E$31, 3, FALSE)/162</f>
        <v>#N/A</v>
      </c>
      <c r="AQ1214" s="11" t="e">
        <f t="shared" si="221"/>
        <v>#N/A</v>
      </c>
      <c r="AR1214" s="11" t="e">
        <f>VLOOKUP($C1214, Team_Pitching___Advanced[[Team]:[xFIP]], 19,FALSE)</f>
        <v>#N/A</v>
      </c>
      <c r="AS1214" s="11" t="e">
        <f>VLOOKUP($C1214, Team_Pitching___Advanced[], 20, FALSE)</f>
        <v>#N/A</v>
      </c>
      <c r="AT1214" s="11" t="e">
        <f>VLOOKUP($C1214, Team_Batting___Dashboard[[Team]:[wOBA]], 16, FALSE)</f>
        <v>#N/A</v>
      </c>
      <c r="AU1214" s="11" t="e">
        <f>VLOOKUP($C1214, Team_Batting___Advanced[[Team]:[OPS]], 9, FALSE)</f>
        <v>#N/A</v>
      </c>
      <c r="AV1214" s="11" t="e">
        <f>VLOOKUP($C1214, Team_Batting___Advanced[], 19, FALSE)</f>
        <v>#N/A</v>
      </c>
      <c r="AW1214" s="11" t="e">
        <f>VLOOKUP($C1214, 'Team Per G'!$A$2:$G$31, 3, FALSE)</f>
        <v>#N/A</v>
      </c>
      <c r="AX1214" s="11" t="e">
        <f>VLOOKUP($C1214, 'Team Per G'!$A$2:$G$31, 5, FALSE)</f>
        <v>#N/A</v>
      </c>
      <c r="AY1214" s="11" t="e">
        <f>VLOOKUP($C1214, 'Team Per G'!$A$2:$G$31, 4, FALSE)</f>
        <v>#N/A</v>
      </c>
      <c r="AZ1214" s="11" t="e">
        <f>VLOOKUP($C1214, Team_Batting___Dashboard[], 22, FALSE)/$AH1214</f>
        <v>#N/A</v>
      </c>
      <c r="BA1214" s="11" t="e">
        <f>VLOOKUP($C1214, 'FanGraphs - Team WAR Projected'!$B$2:$E$31, 4, FALSE)/162</f>
        <v>#N/A</v>
      </c>
      <c r="BB1214" s="11" t="e">
        <f t="shared" si="222"/>
        <v>#N/A</v>
      </c>
      <c r="BC1214" s="11" t="e">
        <f>VLOOKUP($C1214, FanGraphs_Standings[[Abbreviation]:[2024 Year to Date RS/G]], 6, FALSE)/$AH1214</f>
        <v>#N/A</v>
      </c>
      <c r="BD1214" s="11" t="e">
        <f>VLOOKUP($C1214, FanGraphs_Standings[[Abbreviation]:[2024 Projected Full Season RDif]], 19, FALSE)/162</f>
        <v>#N/A</v>
      </c>
      <c r="BE1214" s="11" t="e">
        <f t="shared" si="223"/>
        <v>#N/A</v>
      </c>
      <c r="BF1214" s="11" t="e">
        <f>VLOOKUP($C1214, FanGraphs_Standings[[Abbreviation]:[2024 Projected Full Season RDif]], 5, FALSE)</f>
        <v>#N/A</v>
      </c>
      <c r="BG1214" s="11" t="e">
        <f>VLOOKUP($C1214, FanGraphs_Standings[[Abbreviation]:[2024 Projected Full Season W%]], 18, FALSE)</f>
        <v>#N/A</v>
      </c>
      <c r="BH1214" s="11" t="e">
        <f t="shared" si="224"/>
        <v>#N/A</v>
      </c>
      <c r="BI1214" s="11" t="e">
        <f>VLOOKUP($C1214, 'Home Field Adv'!$A$2:$K$31, 11, FALSE)</f>
        <v>#N/A</v>
      </c>
      <c r="BL1214" s="12" t="str">
        <f t="shared" si="225"/>
        <v/>
      </c>
      <c r="BM1214" s="12" t="str">
        <f t="shared" si="228"/>
        <v/>
      </c>
      <c r="BN1214" s="12" t="str">
        <f t="shared" si="226"/>
        <v/>
      </c>
    </row>
    <row r="1215" spans="6:66" x14ac:dyDescent="0.45">
      <c r="F1215" s="11" t="e">
        <f>VLOOKUP($B1215, FanGraphs_Standings[[Abbreviation]:[2024 Year to Date G]], 2, FALSE)</f>
        <v>#N/A</v>
      </c>
      <c r="G1215" s="11" t="e">
        <f>_xlfn.IFNA(VLOOKUP($D1215, 'SP Per G'!$A$2:$D$1385, 3, FALSE),M1215)</f>
        <v>#N/A</v>
      </c>
      <c r="H1215" s="11" t="e">
        <f>IF(AND(ISNA(VLOOKUP($D1215, 'SP Per G'!$A$2:$D$1385, 4, FALSE)), ISTEXT($D1215)), G1215,IF(ISNA(VLOOKUP($D1215, 'SP Per G'!$A$2:$D$1385, 4, FALSE)), M1215, VLOOKUP($D1215, 'SP Per G'!$A$2:$D$1385, 4, FALSE)))</f>
        <v>#N/A</v>
      </c>
      <c r="I1215" s="11" t="e">
        <f t="shared" si="216"/>
        <v>#N/A</v>
      </c>
      <c r="J1215" s="11" t="e">
        <f>_xlfn.IFNA(VLOOKUP($D1215,Individual_Pitching___Dashboard[],18,FALSE),VLOOKUP(B1215,Team_Pitching___Dashboard[[Team]:[ERA]],17,FALSE))</f>
        <v>#N/A</v>
      </c>
      <c r="K1215" s="11" t="e">
        <f>_xlfn.IFNA(VLOOKUP($D1215, Individual_Pitching___Dashboard[], 20, FALSE), VLOOKUP(B1215,Team_Pitching___Dashboard[[Team]:[xFIP]],20,FALSE))</f>
        <v>#N/A</v>
      </c>
      <c r="L1215" s="11" t="e">
        <f>_xlfn.IFNA(VLOOKUP($D1215, Individual_Pitching___Advanced[], 21,FALSE), VLOOKUP(B1215, Team_Pitching___Advanced[], 20, FALSE))</f>
        <v>#N/A</v>
      </c>
      <c r="M1215" s="11" t="e">
        <f>VLOOKUP($B1215, 'Team Per G'!$A$2:$G$31, 7, FALSE)</f>
        <v>#N/A</v>
      </c>
      <c r="N1215" s="11" t="e">
        <f>VLOOKUP($B1215, 'FanGraphs - Team WAR Projected'!$B$2:$E$31, 3, FALSE)/162</f>
        <v>#N/A</v>
      </c>
      <c r="O1215" s="11" t="e">
        <f t="shared" si="217"/>
        <v>#N/A</v>
      </c>
      <c r="P1215" s="11" t="e">
        <f>VLOOKUP($B1215, Team_Pitching___Advanced[[Team]:[xFIP]], 19,FALSE)</f>
        <v>#N/A</v>
      </c>
      <c r="Q1215" s="11" t="e">
        <f>VLOOKUP($B1215, Team_Pitching___Advanced[], 20, FALSE)</f>
        <v>#N/A</v>
      </c>
      <c r="R1215" s="11" t="e">
        <f>VLOOKUP($B1215, Team_Batting___Dashboard[[Team]:[wOBA]], 16, FALSE)</f>
        <v>#N/A</v>
      </c>
      <c r="S1215" s="11" t="e">
        <f>VLOOKUP($B1215, Team_Batting___Advanced[[Team]:[OPS]], 9, FALSE)</f>
        <v>#N/A</v>
      </c>
      <c r="T1215" s="11" t="e">
        <f>VLOOKUP($B1215, Team_Batting___Advanced[], 19, FALSE)</f>
        <v>#N/A</v>
      </c>
      <c r="U1215" s="11" t="e">
        <f>VLOOKUP($B1215, 'Team Per G'!$A$2:$G$31, 3, FALSE)</f>
        <v>#N/A</v>
      </c>
      <c r="V1215" s="11" t="e">
        <f>VLOOKUP($B1215, 'Team Per G'!$A$2:$G$31, 5, FALSE)</f>
        <v>#N/A</v>
      </c>
      <c r="W1215" s="11" t="e">
        <f>VLOOKUP($B1215, 'Team Per G'!$A$2:$G$31, 4, FALSE)</f>
        <v>#N/A</v>
      </c>
      <c r="X1215" s="11" t="e">
        <f>VLOOKUP($B1215, Team_Batting___Dashboard[], 22, FALSE)/$F1215</f>
        <v>#N/A</v>
      </c>
      <c r="Y1215" s="11" t="e">
        <f>VLOOKUP($B1215, 'FanGraphs - Team WAR Projected'!$B$2:$E$31, 4, FALSE)/162</f>
        <v>#N/A</v>
      </c>
      <c r="Z1215" s="11" t="e">
        <f t="shared" si="218"/>
        <v>#N/A</v>
      </c>
      <c r="AA1215" s="11" t="e">
        <f>VLOOKUP($B1215, FanGraphs_Standings[[Abbreviation]:[2024 Year to Date RS/G]], 6, FALSE)/$F1215</f>
        <v>#N/A</v>
      </c>
      <c r="AB1215" s="11" t="e">
        <f>VLOOKUP($B1215, FanGraphs_Standings[[Abbreviation]:[2024 Projected Full Season RDif]], 19, FALSE)/162</f>
        <v>#N/A</v>
      </c>
      <c r="AC1215" s="11" t="e">
        <f t="shared" si="227"/>
        <v>#N/A</v>
      </c>
      <c r="AD1215" s="11" t="e">
        <f>VLOOKUP($B1215, FanGraphs_Standings[[Abbreviation]:[2024 Projected Full Season RDif]], 5, FALSE)</f>
        <v>#N/A</v>
      </c>
      <c r="AE1215" s="11" t="e">
        <f>VLOOKUP($B1215, FanGraphs_Standings[[Abbreviation]:[2024 Projected Full Season W%]], 18, FALSE)</f>
        <v>#N/A</v>
      </c>
      <c r="AF1215" s="11" t="e">
        <f t="shared" si="219"/>
        <v>#N/A</v>
      </c>
      <c r="AG1215" s="11" t="e">
        <f>VLOOKUP($B1215, 'Home Field Adv'!$A$2:$I$31, 9, FALSE)</f>
        <v>#N/A</v>
      </c>
      <c r="AH1215" s="11" t="e">
        <f>VLOOKUP($C1215, FanGraphs_Standings[[Abbreviation]:[2024 Year to Date G]], 2, FALSE)</f>
        <v>#N/A</v>
      </c>
      <c r="AI1215" s="11" t="e">
        <f>_xlfn.IFNA(VLOOKUP($E1215, 'SP Per G'!$A$2:$D$1385, 3, FALSE), AO1215)</f>
        <v>#N/A</v>
      </c>
      <c r="AJ1215" s="11" t="e">
        <f>IF(AND(ISNA(VLOOKUP($E1215, 'SP Per G'!$A$2:$D$1385, 4, FALSE)), ISTEXT($E1215)), AI1215,IF(ISNA(VLOOKUP($E1215, 'SP Per G'!$A$2:$D$1385, 4, FALSE)), AO1215, VLOOKUP($E1215, 'SP Per G'!$A$2:$D$1385, 4, FALSE)))</f>
        <v>#N/A</v>
      </c>
      <c r="AK1215" s="11" t="e">
        <f t="shared" si="220"/>
        <v>#N/A</v>
      </c>
      <c r="AL1215" s="11" t="e">
        <f>_xlfn.IFNA(VLOOKUP($E1215, Individual_Pitching___Dashboard[], 18, FALSE), VLOOKUP($C1215,Team_Pitching___Advanced[[Team]:[SIERA]],16,FALSE))</f>
        <v>#N/A</v>
      </c>
      <c r="AM1215" s="11" t="e">
        <f>_xlfn.IFNA(VLOOKUP($E1215, Individual_Pitching___Dashboard[], 20, FALSE), VLOOKUP($C1215,Team_Pitching___Advanced[[Team]:[xFIP]],19,FALSE))</f>
        <v>#N/A</v>
      </c>
      <c r="AN1215" s="11" t="e">
        <f>_xlfn.IFNA(VLOOKUP($E1215,Individual_Pitching___Advanced[],21,FALSE),VLOOKUP($C1215,Team_Pitching___Advanced[[Team]:[SIERA]],20,FALSE))</f>
        <v>#N/A</v>
      </c>
      <c r="AO1215" s="11" t="e">
        <f>VLOOKUP($C1215, 'Team Per G'!$A$2:$G$31, 7, FALSE)</f>
        <v>#N/A</v>
      </c>
      <c r="AP1215" s="11" t="e">
        <f>VLOOKUP($C1215, 'FanGraphs - Team WAR Projected'!$B$2:$E$31, 3, FALSE)/162</f>
        <v>#N/A</v>
      </c>
      <c r="AQ1215" s="11" t="e">
        <f t="shared" si="221"/>
        <v>#N/A</v>
      </c>
      <c r="AR1215" s="11" t="e">
        <f>VLOOKUP($C1215, Team_Pitching___Advanced[[Team]:[xFIP]], 19,FALSE)</f>
        <v>#N/A</v>
      </c>
      <c r="AS1215" s="11" t="e">
        <f>VLOOKUP($C1215, Team_Pitching___Advanced[], 20, FALSE)</f>
        <v>#N/A</v>
      </c>
      <c r="AT1215" s="11" t="e">
        <f>VLOOKUP($C1215, Team_Batting___Dashboard[[Team]:[wOBA]], 16, FALSE)</f>
        <v>#N/A</v>
      </c>
      <c r="AU1215" s="11" t="e">
        <f>VLOOKUP($C1215, Team_Batting___Advanced[[Team]:[OPS]], 9, FALSE)</f>
        <v>#N/A</v>
      </c>
      <c r="AV1215" s="11" t="e">
        <f>VLOOKUP($C1215, Team_Batting___Advanced[], 19, FALSE)</f>
        <v>#N/A</v>
      </c>
      <c r="AW1215" s="11" t="e">
        <f>VLOOKUP($C1215, 'Team Per G'!$A$2:$G$31, 3, FALSE)</f>
        <v>#N/A</v>
      </c>
      <c r="AX1215" s="11" t="e">
        <f>VLOOKUP($C1215, 'Team Per G'!$A$2:$G$31, 5, FALSE)</f>
        <v>#N/A</v>
      </c>
      <c r="AY1215" s="11" t="e">
        <f>VLOOKUP($C1215, 'Team Per G'!$A$2:$G$31, 4, FALSE)</f>
        <v>#N/A</v>
      </c>
      <c r="AZ1215" s="11" t="e">
        <f>VLOOKUP($C1215, Team_Batting___Dashboard[], 22, FALSE)/$AH1215</f>
        <v>#N/A</v>
      </c>
      <c r="BA1215" s="11" t="e">
        <f>VLOOKUP($C1215, 'FanGraphs - Team WAR Projected'!$B$2:$E$31, 4, FALSE)/162</f>
        <v>#N/A</v>
      </c>
      <c r="BB1215" s="11" t="e">
        <f t="shared" si="222"/>
        <v>#N/A</v>
      </c>
      <c r="BC1215" s="11" t="e">
        <f>VLOOKUP($C1215, FanGraphs_Standings[[Abbreviation]:[2024 Year to Date RS/G]], 6, FALSE)/$AH1215</f>
        <v>#N/A</v>
      </c>
      <c r="BD1215" s="11" t="e">
        <f>VLOOKUP($C1215, FanGraphs_Standings[[Abbreviation]:[2024 Projected Full Season RDif]], 19, FALSE)/162</f>
        <v>#N/A</v>
      </c>
      <c r="BE1215" s="11" t="e">
        <f t="shared" si="223"/>
        <v>#N/A</v>
      </c>
      <c r="BF1215" s="11" t="e">
        <f>VLOOKUP($C1215, FanGraphs_Standings[[Abbreviation]:[2024 Projected Full Season RDif]], 5, FALSE)</f>
        <v>#N/A</v>
      </c>
      <c r="BG1215" s="11" t="e">
        <f>VLOOKUP($C1215, FanGraphs_Standings[[Abbreviation]:[2024 Projected Full Season W%]], 18, FALSE)</f>
        <v>#N/A</v>
      </c>
      <c r="BH1215" s="11" t="e">
        <f t="shared" si="224"/>
        <v>#N/A</v>
      </c>
      <c r="BI1215" s="11" t="e">
        <f>VLOOKUP($C1215, 'Home Field Adv'!$A$2:$K$31, 11, FALSE)</f>
        <v>#N/A</v>
      </c>
      <c r="BL1215" s="12" t="str">
        <f t="shared" si="225"/>
        <v/>
      </c>
      <c r="BM1215" s="12" t="str">
        <f t="shared" si="228"/>
        <v/>
      </c>
      <c r="BN1215" s="12" t="str">
        <f t="shared" si="226"/>
        <v/>
      </c>
    </row>
    <row r="1216" spans="6:66" x14ac:dyDescent="0.45">
      <c r="F1216" s="11" t="e">
        <f>VLOOKUP($B1216, FanGraphs_Standings[[Abbreviation]:[2024 Year to Date G]], 2, FALSE)</f>
        <v>#N/A</v>
      </c>
      <c r="G1216" s="11" t="e">
        <f>_xlfn.IFNA(VLOOKUP($D1216, 'SP Per G'!$A$2:$D$1385, 3, FALSE),M1216)</f>
        <v>#N/A</v>
      </c>
      <c r="H1216" s="11" t="e">
        <f>IF(AND(ISNA(VLOOKUP($D1216, 'SP Per G'!$A$2:$D$1385, 4, FALSE)), ISTEXT($D1216)), G1216,IF(ISNA(VLOOKUP($D1216, 'SP Per G'!$A$2:$D$1385, 4, FALSE)), M1216, VLOOKUP($D1216, 'SP Per G'!$A$2:$D$1385, 4, FALSE)))</f>
        <v>#N/A</v>
      </c>
      <c r="I1216" s="11" t="e">
        <f t="shared" si="216"/>
        <v>#N/A</v>
      </c>
      <c r="J1216" s="11" t="e">
        <f>_xlfn.IFNA(VLOOKUP($D1216,Individual_Pitching___Dashboard[],18,FALSE),VLOOKUP(B1216,Team_Pitching___Dashboard[[Team]:[ERA]],17,FALSE))</f>
        <v>#N/A</v>
      </c>
      <c r="K1216" s="11" t="e">
        <f>_xlfn.IFNA(VLOOKUP($D1216, Individual_Pitching___Dashboard[], 20, FALSE), VLOOKUP(B1216,Team_Pitching___Dashboard[[Team]:[xFIP]],20,FALSE))</f>
        <v>#N/A</v>
      </c>
      <c r="L1216" s="11" t="e">
        <f>_xlfn.IFNA(VLOOKUP($D1216, Individual_Pitching___Advanced[], 21,FALSE), VLOOKUP(B1216, Team_Pitching___Advanced[], 20, FALSE))</f>
        <v>#N/A</v>
      </c>
      <c r="M1216" s="11" t="e">
        <f>VLOOKUP($B1216, 'Team Per G'!$A$2:$G$31, 7, FALSE)</f>
        <v>#N/A</v>
      </c>
      <c r="N1216" s="11" t="e">
        <f>VLOOKUP($B1216, 'FanGraphs - Team WAR Projected'!$B$2:$E$31, 3, FALSE)/162</f>
        <v>#N/A</v>
      </c>
      <c r="O1216" s="11" t="e">
        <f t="shared" si="217"/>
        <v>#N/A</v>
      </c>
      <c r="P1216" s="11" t="e">
        <f>VLOOKUP($B1216, Team_Pitching___Advanced[[Team]:[xFIP]], 19,FALSE)</f>
        <v>#N/A</v>
      </c>
      <c r="Q1216" s="11" t="e">
        <f>VLOOKUP($B1216, Team_Pitching___Advanced[], 20, FALSE)</f>
        <v>#N/A</v>
      </c>
      <c r="R1216" s="11" t="e">
        <f>VLOOKUP($B1216, Team_Batting___Dashboard[[Team]:[wOBA]], 16, FALSE)</f>
        <v>#N/A</v>
      </c>
      <c r="S1216" s="11" t="e">
        <f>VLOOKUP($B1216, Team_Batting___Advanced[[Team]:[OPS]], 9, FALSE)</f>
        <v>#N/A</v>
      </c>
      <c r="T1216" s="11" t="e">
        <f>VLOOKUP($B1216, Team_Batting___Advanced[], 19, FALSE)</f>
        <v>#N/A</v>
      </c>
      <c r="U1216" s="11" t="e">
        <f>VLOOKUP($B1216, 'Team Per G'!$A$2:$G$31, 3, FALSE)</f>
        <v>#N/A</v>
      </c>
      <c r="V1216" s="11" t="e">
        <f>VLOOKUP($B1216, 'Team Per G'!$A$2:$G$31, 5, FALSE)</f>
        <v>#N/A</v>
      </c>
      <c r="W1216" s="11" t="e">
        <f>VLOOKUP($B1216, 'Team Per G'!$A$2:$G$31, 4, FALSE)</f>
        <v>#N/A</v>
      </c>
      <c r="X1216" s="11" t="e">
        <f>VLOOKUP($B1216, Team_Batting___Dashboard[], 22, FALSE)/$F1216</f>
        <v>#N/A</v>
      </c>
      <c r="Y1216" s="11" t="e">
        <f>VLOOKUP($B1216, 'FanGraphs - Team WAR Projected'!$B$2:$E$31, 4, FALSE)/162</f>
        <v>#N/A</v>
      </c>
      <c r="Z1216" s="11" t="e">
        <f t="shared" si="218"/>
        <v>#N/A</v>
      </c>
      <c r="AA1216" s="11" t="e">
        <f>VLOOKUP($B1216, FanGraphs_Standings[[Abbreviation]:[2024 Year to Date RS/G]], 6, FALSE)/$F1216</f>
        <v>#N/A</v>
      </c>
      <c r="AB1216" s="11" t="e">
        <f>VLOOKUP($B1216, FanGraphs_Standings[[Abbreviation]:[2024 Projected Full Season RDif]], 19, FALSE)/162</f>
        <v>#N/A</v>
      </c>
      <c r="AC1216" s="11" t="e">
        <f t="shared" si="227"/>
        <v>#N/A</v>
      </c>
      <c r="AD1216" s="11" t="e">
        <f>VLOOKUP($B1216, FanGraphs_Standings[[Abbreviation]:[2024 Projected Full Season RDif]], 5, FALSE)</f>
        <v>#N/A</v>
      </c>
      <c r="AE1216" s="11" t="e">
        <f>VLOOKUP($B1216, FanGraphs_Standings[[Abbreviation]:[2024 Projected Full Season W%]], 18, FALSE)</f>
        <v>#N/A</v>
      </c>
      <c r="AF1216" s="11" t="e">
        <f t="shared" si="219"/>
        <v>#N/A</v>
      </c>
      <c r="AG1216" s="11" t="e">
        <f>VLOOKUP($B1216, 'Home Field Adv'!$A$2:$I$31, 9, FALSE)</f>
        <v>#N/A</v>
      </c>
      <c r="AH1216" s="11" t="e">
        <f>VLOOKUP($C1216, FanGraphs_Standings[[Abbreviation]:[2024 Year to Date G]], 2, FALSE)</f>
        <v>#N/A</v>
      </c>
      <c r="AI1216" s="11" t="e">
        <f>_xlfn.IFNA(VLOOKUP($E1216, 'SP Per G'!$A$2:$D$1385, 3, FALSE), AO1216)</f>
        <v>#N/A</v>
      </c>
      <c r="AJ1216" s="11" t="e">
        <f>IF(AND(ISNA(VLOOKUP($E1216, 'SP Per G'!$A$2:$D$1385, 4, FALSE)), ISTEXT($E1216)), AI1216,IF(ISNA(VLOOKUP($E1216, 'SP Per G'!$A$2:$D$1385, 4, FALSE)), AO1216, VLOOKUP($E1216, 'SP Per G'!$A$2:$D$1385, 4, FALSE)))</f>
        <v>#N/A</v>
      </c>
      <c r="AK1216" s="11" t="e">
        <f t="shared" si="220"/>
        <v>#N/A</v>
      </c>
      <c r="AL1216" s="11" t="e">
        <f>_xlfn.IFNA(VLOOKUP($E1216, Individual_Pitching___Dashboard[], 18, FALSE), VLOOKUP($C1216,Team_Pitching___Advanced[[Team]:[SIERA]],16,FALSE))</f>
        <v>#N/A</v>
      </c>
      <c r="AM1216" s="11" t="e">
        <f>_xlfn.IFNA(VLOOKUP($E1216, Individual_Pitching___Dashboard[], 20, FALSE), VLOOKUP($C1216,Team_Pitching___Advanced[[Team]:[xFIP]],19,FALSE))</f>
        <v>#N/A</v>
      </c>
      <c r="AN1216" s="11" t="e">
        <f>_xlfn.IFNA(VLOOKUP($E1216,Individual_Pitching___Advanced[],21,FALSE),VLOOKUP($C1216,Team_Pitching___Advanced[[Team]:[SIERA]],20,FALSE))</f>
        <v>#N/A</v>
      </c>
      <c r="AO1216" s="11" t="e">
        <f>VLOOKUP($C1216, 'Team Per G'!$A$2:$G$31, 7, FALSE)</f>
        <v>#N/A</v>
      </c>
      <c r="AP1216" s="11" t="e">
        <f>VLOOKUP($C1216, 'FanGraphs - Team WAR Projected'!$B$2:$E$31, 3, FALSE)/162</f>
        <v>#N/A</v>
      </c>
      <c r="AQ1216" s="11" t="e">
        <f t="shared" si="221"/>
        <v>#N/A</v>
      </c>
      <c r="AR1216" s="11" t="e">
        <f>VLOOKUP($C1216, Team_Pitching___Advanced[[Team]:[xFIP]], 19,FALSE)</f>
        <v>#N/A</v>
      </c>
      <c r="AS1216" s="11" t="e">
        <f>VLOOKUP($C1216, Team_Pitching___Advanced[], 20, FALSE)</f>
        <v>#N/A</v>
      </c>
      <c r="AT1216" s="11" t="e">
        <f>VLOOKUP($C1216, Team_Batting___Dashboard[[Team]:[wOBA]], 16, FALSE)</f>
        <v>#N/A</v>
      </c>
      <c r="AU1216" s="11" t="e">
        <f>VLOOKUP($C1216, Team_Batting___Advanced[[Team]:[OPS]], 9, FALSE)</f>
        <v>#N/A</v>
      </c>
      <c r="AV1216" s="11" t="e">
        <f>VLOOKUP($C1216, Team_Batting___Advanced[], 19, FALSE)</f>
        <v>#N/A</v>
      </c>
      <c r="AW1216" s="11" t="e">
        <f>VLOOKUP($C1216, 'Team Per G'!$A$2:$G$31, 3, FALSE)</f>
        <v>#N/A</v>
      </c>
      <c r="AX1216" s="11" t="e">
        <f>VLOOKUP($C1216, 'Team Per G'!$A$2:$G$31, 5, FALSE)</f>
        <v>#N/A</v>
      </c>
      <c r="AY1216" s="11" t="e">
        <f>VLOOKUP($C1216, 'Team Per G'!$A$2:$G$31, 4, FALSE)</f>
        <v>#N/A</v>
      </c>
      <c r="AZ1216" s="11" t="e">
        <f>VLOOKUP($C1216, Team_Batting___Dashboard[], 22, FALSE)/$AH1216</f>
        <v>#N/A</v>
      </c>
      <c r="BA1216" s="11" t="e">
        <f>VLOOKUP($C1216, 'FanGraphs - Team WAR Projected'!$B$2:$E$31, 4, FALSE)/162</f>
        <v>#N/A</v>
      </c>
      <c r="BB1216" s="11" t="e">
        <f t="shared" si="222"/>
        <v>#N/A</v>
      </c>
      <c r="BC1216" s="11" t="e">
        <f>VLOOKUP($C1216, FanGraphs_Standings[[Abbreviation]:[2024 Year to Date RS/G]], 6, FALSE)/$AH1216</f>
        <v>#N/A</v>
      </c>
      <c r="BD1216" s="11" t="e">
        <f>VLOOKUP($C1216, FanGraphs_Standings[[Abbreviation]:[2024 Projected Full Season RDif]], 19, FALSE)/162</f>
        <v>#N/A</v>
      </c>
      <c r="BE1216" s="11" t="e">
        <f t="shared" si="223"/>
        <v>#N/A</v>
      </c>
      <c r="BF1216" s="11" t="e">
        <f>VLOOKUP($C1216, FanGraphs_Standings[[Abbreviation]:[2024 Projected Full Season RDif]], 5, FALSE)</f>
        <v>#N/A</v>
      </c>
      <c r="BG1216" s="11" t="e">
        <f>VLOOKUP($C1216, FanGraphs_Standings[[Abbreviation]:[2024 Projected Full Season W%]], 18, FALSE)</f>
        <v>#N/A</v>
      </c>
      <c r="BH1216" s="11" t="e">
        <f t="shared" si="224"/>
        <v>#N/A</v>
      </c>
      <c r="BI1216" s="11" t="e">
        <f>VLOOKUP($C1216, 'Home Field Adv'!$A$2:$K$31, 11, FALSE)</f>
        <v>#N/A</v>
      </c>
      <c r="BL1216" s="12" t="str">
        <f t="shared" si="225"/>
        <v/>
      </c>
      <c r="BM1216" s="12" t="str">
        <f t="shared" si="228"/>
        <v/>
      </c>
      <c r="BN1216" s="12" t="str">
        <f t="shared" si="226"/>
        <v/>
      </c>
    </row>
    <row r="1217" spans="6:66" x14ac:dyDescent="0.45">
      <c r="F1217" s="11" t="e">
        <f>VLOOKUP($B1217, FanGraphs_Standings[[Abbreviation]:[2024 Year to Date G]], 2, FALSE)</f>
        <v>#N/A</v>
      </c>
      <c r="G1217" s="11" t="e">
        <f>_xlfn.IFNA(VLOOKUP($D1217, 'SP Per G'!$A$2:$D$1385, 3, FALSE),M1217)</f>
        <v>#N/A</v>
      </c>
      <c r="H1217" s="11" t="e">
        <f>IF(AND(ISNA(VLOOKUP($D1217, 'SP Per G'!$A$2:$D$1385, 4, FALSE)), ISTEXT($D1217)), G1217,IF(ISNA(VLOOKUP($D1217, 'SP Per G'!$A$2:$D$1385, 4, FALSE)), M1217, VLOOKUP($D1217, 'SP Per G'!$A$2:$D$1385, 4, FALSE)))</f>
        <v>#N/A</v>
      </c>
      <c r="I1217" s="11" t="e">
        <f t="shared" si="216"/>
        <v>#N/A</v>
      </c>
      <c r="J1217" s="11" t="e">
        <f>_xlfn.IFNA(VLOOKUP($D1217,Individual_Pitching___Dashboard[],18,FALSE),VLOOKUP(B1217,Team_Pitching___Dashboard[[Team]:[ERA]],17,FALSE))</f>
        <v>#N/A</v>
      </c>
      <c r="K1217" s="11" t="e">
        <f>_xlfn.IFNA(VLOOKUP($D1217, Individual_Pitching___Dashboard[], 20, FALSE), VLOOKUP(B1217,Team_Pitching___Dashboard[[Team]:[xFIP]],20,FALSE))</f>
        <v>#N/A</v>
      </c>
      <c r="L1217" s="11" t="e">
        <f>_xlfn.IFNA(VLOOKUP($D1217, Individual_Pitching___Advanced[], 21,FALSE), VLOOKUP(B1217, Team_Pitching___Advanced[], 20, FALSE))</f>
        <v>#N/A</v>
      </c>
      <c r="M1217" s="11" t="e">
        <f>VLOOKUP($B1217, 'Team Per G'!$A$2:$G$31, 7, FALSE)</f>
        <v>#N/A</v>
      </c>
      <c r="N1217" s="11" t="e">
        <f>VLOOKUP($B1217, 'FanGraphs - Team WAR Projected'!$B$2:$E$31, 3, FALSE)/162</f>
        <v>#N/A</v>
      </c>
      <c r="O1217" s="11" t="e">
        <f t="shared" si="217"/>
        <v>#N/A</v>
      </c>
      <c r="P1217" s="11" t="e">
        <f>VLOOKUP($B1217, Team_Pitching___Advanced[[Team]:[xFIP]], 19,FALSE)</f>
        <v>#N/A</v>
      </c>
      <c r="Q1217" s="11" t="e">
        <f>VLOOKUP($B1217, Team_Pitching___Advanced[], 20, FALSE)</f>
        <v>#N/A</v>
      </c>
      <c r="R1217" s="11" t="e">
        <f>VLOOKUP($B1217, Team_Batting___Dashboard[[Team]:[wOBA]], 16, FALSE)</f>
        <v>#N/A</v>
      </c>
      <c r="S1217" s="11" t="e">
        <f>VLOOKUP($B1217, Team_Batting___Advanced[[Team]:[OPS]], 9, FALSE)</f>
        <v>#N/A</v>
      </c>
      <c r="T1217" s="11" t="e">
        <f>VLOOKUP($B1217, Team_Batting___Advanced[], 19, FALSE)</f>
        <v>#N/A</v>
      </c>
      <c r="U1217" s="11" t="e">
        <f>VLOOKUP($B1217, 'Team Per G'!$A$2:$G$31, 3, FALSE)</f>
        <v>#N/A</v>
      </c>
      <c r="V1217" s="11" t="e">
        <f>VLOOKUP($B1217, 'Team Per G'!$A$2:$G$31, 5, FALSE)</f>
        <v>#N/A</v>
      </c>
      <c r="W1217" s="11" t="e">
        <f>VLOOKUP($B1217, 'Team Per G'!$A$2:$G$31, 4, FALSE)</f>
        <v>#N/A</v>
      </c>
      <c r="X1217" s="11" t="e">
        <f>VLOOKUP($B1217, Team_Batting___Dashboard[], 22, FALSE)/$F1217</f>
        <v>#N/A</v>
      </c>
      <c r="Y1217" s="11" t="e">
        <f>VLOOKUP($B1217, 'FanGraphs - Team WAR Projected'!$B$2:$E$31, 4, FALSE)/162</f>
        <v>#N/A</v>
      </c>
      <c r="Z1217" s="11" t="e">
        <f t="shared" si="218"/>
        <v>#N/A</v>
      </c>
      <c r="AA1217" s="11" t="e">
        <f>VLOOKUP($B1217, FanGraphs_Standings[[Abbreviation]:[2024 Year to Date RS/G]], 6, FALSE)/$F1217</f>
        <v>#N/A</v>
      </c>
      <c r="AB1217" s="11" t="e">
        <f>VLOOKUP($B1217, FanGraphs_Standings[[Abbreviation]:[2024 Projected Full Season RDif]], 19, FALSE)/162</f>
        <v>#N/A</v>
      </c>
      <c r="AC1217" s="11" t="e">
        <f t="shared" si="227"/>
        <v>#N/A</v>
      </c>
      <c r="AD1217" s="11" t="e">
        <f>VLOOKUP($B1217, FanGraphs_Standings[[Abbreviation]:[2024 Projected Full Season RDif]], 5, FALSE)</f>
        <v>#N/A</v>
      </c>
      <c r="AE1217" s="11" t="e">
        <f>VLOOKUP($B1217, FanGraphs_Standings[[Abbreviation]:[2024 Projected Full Season W%]], 18, FALSE)</f>
        <v>#N/A</v>
      </c>
      <c r="AF1217" s="11" t="e">
        <f t="shared" si="219"/>
        <v>#N/A</v>
      </c>
      <c r="AG1217" s="11" t="e">
        <f>VLOOKUP($B1217, 'Home Field Adv'!$A$2:$I$31, 9, FALSE)</f>
        <v>#N/A</v>
      </c>
      <c r="AH1217" s="11" t="e">
        <f>VLOOKUP($C1217, FanGraphs_Standings[[Abbreviation]:[2024 Year to Date G]], 2, FALSE)</f>
        <v>#N/A</v>
      </c>
      <c r="AI1217" s="11" t="e">
        <f>_xlfn.IFNA(VLOOKUP($E1217, 'SP Per G'!$A$2:$D$1385, 3, FALSE), AO1217)</f>
        <v>#N/A</v>
      </c>
      <c r="AJ1217" s="11" t="e">
        <f>IF(AND(ISNA(VLOOKUP($E1217, 'SP Per G'!$A$2:$D$1385, 4, FALSE)), ISTEXT($E1217)), AI1217,IF(ISNA(VLOOKUP($E1217, 'SP Per G'!$A$2:$D$1385, 4, FALSE)), AO1217, VLOOKUP($E1217, 'SP Per G'!$A$2:$D$1385, 4, FALSE)))</f>
        <v>#N/A</v>
      </c>
      <c r="AK1217" s="11" t="e">
        <f t="shared" si="220"/>
        <v>#N/A</v>
      </c>
      <c r="AL1217" s="11" t="e">
        <f>_xlfn.IFNA(VLOOKUP($E1217, Individual_Pitching___Dashboard[], 18, FALSE), VLOOKUP($C1217,Team_Pitching___Advanced[[Team]:[SIERA]],16,FALSE))</f>
        <v>#N/A</v>
      </c>
      <c r="AM1217" s="11" t="e">
        <f>_xlfn.IFNA(VLOOKUP($E1217, Individual_Pitching___Dashboard[], 20, FALSE), VLOOKUP($C1217,Team_Pitching___Advanced[[Team]:[xFIP]],19,FALSE))</f>
        <v>#N/A</v>
      </c>
      <c r="AN1217" s="11" t="e">
        <f>_xlfn.IFNA(VLOOKUP($E1217,Individual_Pitching___Advanced[],21,FALSE),VLOOKUP($C1217,Team_Pitching___Advanced[[Team]:[SIERA]],20,FALSE))</f>
        <v>#N/A</v>
      </c>
      <c r="AO1217" s="11" t="e">
        <f>VLOOKUP($C1217, 'Team Per G'!$A$2:$G$31, 7, FALSE)</f>
        <v>#N/A</v>
      </c>
      <c r="AP1217" s="11" t="e">
        <f>VLOOKUP($C1217, 'FanGraphs - Team WAR Projected'!$B$2:$E$31, 3, FALSE)/162</f>
        <v>#N/A</v>
      </c>
      <c r="AQ1217" s="11" t="e">
        <f t="shared" si="221"/>
        <v>#N/A</v>
      </c>
      <c r="AR1217" s="11" t="e">
        <f>VLOOKUP($C1217, Team_Pitching___Advanced[[Team]:[xFIP]], 19,FALSE)</f>
        <v>#N/A</v>
      </c>
      <c r="AS1217" s="11" t="e">
        <f>VLOOKUP($C1217, Team_Pitching___Advanced[], 20, FALSE)</f>
        <v>#N/A</v>
      </c>
      <c r="AT1217" s="11" t="e">
        <f>VLOOKUP($C1217, Team_Batting___Dashboard[[Team]:[wOBA]], 16, FALSE)</f>
        <v>#N/A</v>
      </c>
      <c r="AU1217" s="11" t="e">
        <f>VLOOKUP($C1217, Team_Batting___Advanced[[Team]:[OPS]], 9, FALSE)</f>
        <v>#N/A</v>
      </c>
      <c r="AV1217" s="11" t="e">
        <f>VLOOKUP($C1217, Team_Batting___Advanced[], 19, FALSE)</f>
        <v>#N/A</v>
      </c>
      <c r="AW1217" s="11" t="e">
        <f>VLOOKUP($C1217, 'Team Per G'!$A$2:$G$31, 3, FALSE)</f>
        <v>#N/A</v>
      </c>
      <c r="AX1217" s="11" t="e">
        <f>VLOOKUP($C1217, 'Team Per G'!$A$2:$G$31, 5, FALSE)</f>
        <v>#N/A</v>
      </c>
      <c r="AY1217" s="11" t="e">
        <f>VLOOKUP($C1217, 'Team Per G'!$A$2:$G$31, 4, FALSE)</f>
        <v>#N/A</v>
      </c>
      <c r="AZ1217" s="11" t="e">
        <f>VLOOKUP($C1217, Team_Batting___Dashboard[], 22, FALSE)/$AH1217</f>
        <v>#N/A</v>
      </c>
      <c r="BA1217" s="11" t="e">
        <f>VLOOKUP($C1217, 'FanGraphs - Team WAR Projected'!$B$2:$E$31, 4, FALSE)/162</f>
        <v>#N/A</v>
      </c>
      <c r="BB1217" s="11" t="e">
        <f t="shared" si="222"/>
        <v>#N/A</v>
      </c>
      <c r="BC1217" s="11" t="e">
        <f>VLOOKUP($C1217, FanGraphs_Standings[[Abbreviation]:[2024 Year to Date RS/G]], 6, FALSE)/$AH1217</f>
        <v>#N/A</v>
      </c>
      <c r="BD1217" s="11" t="e">
        <f>VLOOKUP($C1217, FanGraphs_Standings[[Abbreviation]:[2024 Projected Full Season RDif]], 19, FALSE)/162</f>
        <v>#N/A</v>
      </c>
      <c r="BE1217" s="11" t="e">
        <f t="shared" si="223"/>
        <v>#N/A</v>
      </c>
      <c r="BF1217" s="11" t="e">
        <f>VLOOKUP($C1217, FanGraphs_Standings[[Abbreviation]:[2024 Projected Full Season RDif]], 5, FALSE)</f>
        <v>#N/A</v>
      </c>
      <c r="BG1217" s="11" t="e">
        <f>VLOOKUP($C1217, FanGraphs_Standings[[Abbreviation]:[2024 Projected Full Season W%]], 18, FALSE)</f>
        <v>#N/A</v>
      </c>
      <c r="BH1217" s="11" t="e">
        <f t="shared" si="224"/>
        <v>#N/A</v>
      </c>
      <c r="BI1217" s="11" t="e">
        <f>VLOOKUP($C1217, 'Home Field Adv'!$A$2:$K$31, 11, FALSE)</f>
        <v>#N/A</v>
      </c>
      <c r="BL1217" s="12" t="str">
        <f t="shared" si="225"/>
        <v/>
      </c>
      <c r="BM1217" s="12" t="str">
        <f t="shared" si="228"/>
        <v/>
      </c>
      <c r="BN1217" s="12" t="str">
        <f t="shared" si="226"/>
        <v/>
      </c>
    </row>
    <row r="1218" spans="6:66" x14ac:dyDescent="0.45">
      <c r="F1218" s="11" t="e">
        <f>VLOOKUP($B1218, FanGraphs_Standings[[Abbreviation]:[2024 Year to Date G]], 2, FALSE)</f>
        <v>#N/A</v>
      </c>
      <c r="G1218" s="11" t="e">
        <f>_xlfn.IFNA(VLOOKUP($D1218, 'SP Per G'!$A$2:$D$1385, 3, FALSE),M1218)</f>
        <v>#N/A</v>
      </c>
      <c r="H1218" s="11" t="e">
        <f>IF(AND(ISNA(VLOOKUP($D1218, 'SP Per G'!$A$2:$D$1385, 4, FALSE)), ISTEXT($D1218)), G1218,IF(ISNA(VLOOKUP($D1218, 'SP Per G'!$A$2:$D$1385, 4, FALSE)), M1218, VLOOKUP($D1218, 'SP Per G'!$A$2:$D$1385, 4, FALSE)))</f>
        <v>#N/A</v>
      </c>
      <c r="I1218" s="11" t="e">
        <f t="shared" si="216"/>
        <v>#N/A</v>
      </c>
      <c r="J1218" s="11" t="e">
        <f>_xlfn.IFNA(VLOOKUP($D1218,Individual_Pitching___Dashboard[],18,FALSE),VLOOKUP(B1218,Team_Pitching___Dashboard[[Team]:[ERA]],17,FALSE))</f>
        <v>#N/A</v>
      </c>
      <c r="K1218" s="11" t="e">
        <f>_xlfn.IFNA(VLOOKUP($D1218, Individual_Pitching___Dashboard[], 20, FALSE), VLOOKUP(B1218,Team_Pitching___Dashboard[[Team]:[xFIP]],20,FALSE))</f>
        <v>#N/A</v>
      </c>
      <c r="L1218" s="11" t="e">
        <f>_xlfn.IFNA(VLOOKUP($D1218, Individual_Pitching___Advanced[], 21,FALSE), VLOOKUP(B1218, Team_Pitching___Advanced[], 20, FALSE))</f>
        <v>#N/A</v>
      </c>
      <c r="M1218" s="11" t="e">
        <f>VLOOKUP($B1218, 'Team Per G'!$A$2:$G$31, 7, FALSE)</f>
        <v>#N/A</v>
      </c>
      <c r="N1218" s="11" t="e">
        <f>VLOOKUP($B1218, 'FanGraphs - Team WAR Projected'!$B$2:$E$31, 3, FALSE)/162</f>
        <v>#N/A</v>
      </c>
      <c r="O1218" s="11" t="e">
        <f t="shared" si="217"/>
        <v>#N/A</v>
      </c>
      <c r="P1218" s="11" t="e">
        <f>VLOOKUP($B1218, Team_Pitching___Advanced[[Team]:[xFIP]], 19,FALSE)</f>
        <v>#N/A</v>
      </c>
      <c r="Q1218" s="11" t="e">
        <f>VLOOKUP($B1218, Team_Pitching___Advanced[], 20, FALSE)</f>
        <v>#N/A</v>
      </c>
      <c r="R1218" s="11" t="e">
        <f>VLOOKUP($B1218, Team_Batting___Dashboard[[Team]:[wOBA]], 16, FALSE)</f>
        <v>#N/A</v>
      </c>
      <c r="S1218" s="11" t="e">
        <f>VLOOKUP($B1218, Team_Batting___Advanced[[Team]:[OPS]], 9, FALSE)</f>
        <v>#N/A</v>
      </c>
      <c r="T1218" s="11" t="e">
        <f>VLOOKUP($B1218, Team_Batting___Advanced[], 19, FALSE)</f>
        <v>#N/A</v>
      </c>
      <c r="U1218" s="11" t="e">
        <f>VLOOKUP($B1218, 'Team Per G'!$A$2:$G$31, 3, FALSE)</f>
        <v>#N/A</v>
      </c>
      <c r="V1218" s="11" t="e">
        <f>VLOOKUP($B1218, 'Team Per G'!$A$2:$G$31, 5, FALSE)</f>
        <v>#N/A</v>
      </c>
      <c r="W1218" s="11" t="e">
        <f>VLOOKUP($B1218, 'Team Per G'!$A$2:$G$31, 4, FALSE)</f>
        <v>#N/A</v>
      </c>
      <c r="X1218" s="11" t="e">
        <f>VLOOKUP($B1218, Team_Batting___Dashboard[], 22, FALSE)/$F1218</f>
        <v>#N/A</v>
      </c>
      <c r="Y1218" s="11" t="e">
        <f>VLOOKUP($B1218, 'FanGraphs - Team WAR Projected'!$B$2:$E$31, 4, FALSE)/162</f>
        <v>#N/A</v>
      </c>
      <c r="Z1218" s="11" t="e">
        <f t="shared" si="218"/>
        <v>#N/A</v>
      </c>
      <c r="AA1218" s="11" t="e">
        <f>VLOOKUP($B1218, FanGraphs_Standings[[Abbreviation]:[2024 Year to Date RS/G]], 6, FALSE)/$F1218</f>
        <v>#N/A</v>
      </c>
      <c r="AB1218" s="11" t="e">
        <f>VLOOKUP($B1218, FanGraphs_Standings[[Abbreviation]:[2024 Projected Full Season RDif]], 19, FALSE)/162</f>
        <v>#N/A</v>
      </c>
      <c r="AC1218" s="11" t="e">
        <f t="shared" si="227"/>
        <v>#N/A</v>
      </c>
      <c r="AD1218" s="11" t="e">
        <f>VLOOKUP($B1218, FanGraphs_Standings[[Abbreviation]:[2024 Projected Full Season RDif]], 5, FALSE)</f>
        <v>#N/A</v>
      </c>
      <c r="AE1218" s="11" t="e">
        <f>VLOOKUP($B1218, FanGraphs_Standings[[Abbreviation]:[2024 Projected Full Season W%]], 18, FALSE)</f>
        <v>#N/A</v>
      </c>
      <c r="AF1218" s="11" t="e">
        <f t="shared" si="219"/>
        <v>#N/A</v>
      </c>
      <c r="AG1218" s="11" t="e">
        <f>VLOOKUP($B1218, 'Home Field Adv'!$A$2:$I$31, 9, FALSE)</f>
        <v>#N/A</v>
      </c>
      <c r="AH1218" s="11" t="e">
        <f>VLOOKUP($C1218, FanGraphs_Standings[[Abbreviation]:[2024 Year to Date G]], 2, FALSE)</f>
        <v>#N/A</v>
      </c>
      <c r="AI1218" s="11" t="e">
        <f>_xlfn.IFNA(VLOOKUP($E1218, 'SP Per G'!$A$2:$D$1385, 3, FALSE), AO1218)</f>
        <v>#N/A</v>
      </c>
      <c r="AJ1218" s="11" t="e">
        <f>IF(AND(ISNA(VLOOKUP($E1218, 'SP Per G'!$A$2:$D$1385, 4, FALSE)), ISTEXT($E1218)), AI1218,IF(ISNA(VLOOKUP($E1218, 'SP Per G'!$A$2:$D$1385, 4, FALSE)), AO1218, VLOOKUP($E1218, 'SP Per G'!$A$2:$D$1385, 4, FALSE)))</f>
        <v>#N/A</v>
      </c>
      <c r="AK1218" s="11" t="e">
        <f t="shared" si="220"/>
        <v>#N/A</v>
      </c>
      <c r="AL1218" s="11" t="e">
        <f>_xlfn.IFNA(VLOOKUP($E1218, Individual_Pitching___Dashboard[], 18, FALSE), VLOOKUP($C1218,Team_Pitching___Advanced[[Team]:[SIERA]],16,FALSE))</f>
        <v>#N/A</v>
      </c>
      <c r="AM1218" s="11" t="e">
        <f>_xlfn.IFNA(VLOOKUP($E1218, Individual_Pitching___Dashboard[], 20, FALSE), VLOOKUP($C1218,Team_Pitching___Advanced[[Team]:[xFIP]],19,FALSE))</f>
        <v>#N/A</v>
      </c>
      <c r="AN1218" s="11" t="e">
        <f>_xlfn.IFNA(VLOOKUP($E1218,Individual_Pitching___Advanced[],21,FALSE),VLOOKUP($C1218,Team_Pitching___Advanced[[Team]:[SIERA]],20,FALSE))</f>
        <v>#N/A</v>
      </c>
      <c r="AO1218" s="11" t="e">
        <f>VLOOKUP($C1218, 'Team Per G'!$A$2:$G$31, 7, FALSE)</f>
        <v>#N/A</v>
      </c>
      <c r="AP1218" s="11" t="e">
        <f>VLOOKUP($C1218, 'FanGraphs - Team WAR Projected'!$B$2:$E$31, 3, FALSE)/162</f>
        <v>#N/A</v>
      </c>
      <c r="AQ1218" s="11" t="e">
        <f t="shared" si="221"/>
        <v>#N/A</v>
      </c>
      <c r="AR1218" s="11" t="e">
        <f>VLOOKUP($C1218, Team_Pitching___Advanced[[Team]:[xFIP]], 19,FALSE)</f>
        <v>#N/A</v>
      </c>
      <c r="AS1218" s="11" t="e">
        <f>VLOOKUP($C1218, Team_Pitching___Advanced[], 20, FALSE)</f>
        <v>#N/A</v>
      </c>
      <c r="AT1218" s="11" t="e">
        <f>VLOOKUP($C1218, Team_Batting___Dashboard[[Team]:[wOBA]], 16, FALSE)</f>
        <v>#N/A</v>
      </c>
      <c r="AU1218" s="11" t="e">
        <f>VLOOKUP($C1218, Team_Batting___Advanced[[Team]:[OPS]], 9, FALSE)</f>
        <v>#N/A</v>
      </c>
      <c r="AV1218" s="11" t="e">
        <f>VLOOKUP($C1218, Team_Batting___Advanced[], 19, FALSE)</f>
        <v>#N/A</v>
      </c>
      <c r="AW1218" s="11" t="e">
        <f>VLOOKUP($C1218, 'Team Per G'!$A$2:$G$31, 3, FALSE)</f>
        <v>#N/A</v>
      </c>
      <c r="AX1218" s="11" t="e">
        <f>VLOOKUP($C1218, 'Team Per G'!$A$2:$G$31, 5, FALSE)</f>
        <v>#N/A</v>
      </c>
      <c r="AY1218" s="11" t="e">
        <f>VLOOKUP($C1218, 'Team Per G'!$A$2:$G$31, 4, FALSE)</f>
        <v>#N/A</v>
      </c>
      <c r="AZ1218" s="11" t="e">
        <f>VLOOKUP($C1218, Team_Batting___Dashboard[], 22, FALSE)/$AH1218</f>
        <v>#N/A</v>
      </c>
      <c r="BA1218" s="11" t="e">
        <f>VLOOKUP($C1218, 'FanGraphs - Team WAR Projected'!$B$2:$E$31, 4, FALSE)/162</f>
        <v>#N/A</v>
      </c>
      <c r="BB1218" s="11" t="e">
        <f t="shared" si="222"/>
        <v>#N/A</v>
      </c>
      <c r="BC1218" s="11" t="e">
        <f>VLOOKUP($C1218, FanGraphs_Standings[[Abbreviation]:[2024 Year to Date RS/G]], 6, FALSE)/$AH1218</f>
        <v>#N/A</v>
      </c>
      <c r="BD1218" s="11" t="e">
        <f>VLOOKUP($C1218, FanGraphs_Standings[[Abbreviation]:[2024 Projected Full Season RDif]], 19, FALSE)/162</f>
        <v>#N/A</v>
      </c>
      <c r="BE1218" s="11" t="e">
        <f t="shared" si="223"/>
        <v>#N/A</v>
      </c>
      <c r="BF1218" s="11" t="e">
        <f>VLOOKUP($C1218, FanGraphs_Standings[[Abbreviation]:[2024 Projected Full Season RDif]], 5, FALSE)</f>
        <v>#N/A</v>
      </c>
      <c r="BG1218" s="11" t="e">
        <f>VLOOKUP($C1218, FanGraphs_Standings[[Abbreviation]:[2024 Projected Full Season W%]], 18, FALSE)</f>
        <v>#N/A</v>
      </c>
      <c r="BH1218" s="11" t="e">
        <f t="shared" si="224"/>
        <v>#N/A</v>
      </c>
      <c r="BI1218" s="11" t="e">
        <f>VLOOKUP($C1218, 'Home Field Adv'!$A$2:$K$31, 11, FALSE)</f>
        <v>#N/A</v>
      </c>
      <c r="BL1218" s="12" t="str">
        <f t="shared" si="225"/>
        <v/>
      </c>
      <c r="BM1218" s="12" t="str">
        <f t="shared" si="228"/>
        <v/>
      </c>
      <c r="BN1218" s="12" t="str">
        <f t="shared" si="226"/>
        <v/>
      </c>
    </row>
    <row r="1219" spans="6:66" x14ac:dyDescent="0.45">
      <c r="F1219" s="11" t="e">
        <f>VLOOKUP($B1219, FanGraphs_Standings[[Abbreviation]:[2024 Year to Date G]], 2, FALSE)</f>
        <v>#N/A</v>
      </c>
      <c r="G1219" s="11" t="e">
        <f>_xlfn.IFNA(VLOOKUP($D1219, 'SP Per G'!$A$2:$D$1385, 3, FALSE),M1219)</f>
        <v>#N/A</v>
      </c>
      <c r="H1219" s="11" t="e">
        <f>IF(AND(ISNA(VLOOKUP($D1219, 'SP Per G'!$A$2:$D$1385, 4, FALSE)), ISTEXT($D1219)), G1219,IF(ISNA(VLOOKUP($D1219, 'SP Per G'!$A$2:$D$1385, 4, FALSE)), M1219, VLOOKUP($D1219, 'SP Per G'!$A$2:$D$1385, 4, FALSE)))</f>
        <v>#N/A</v>
      </c>
      <c r="I1219" s="11" t="e">
        <f t="shared" ref="I1219:I1282" si="229">(G1219*($F1219/162))+(H1219*((162-$F1219)/162))</f>
        <v>#N/A</v>
      </c>
      <c r="J1219" s="11" t="e">
        <f>_xlfn.IFNA(VLOOKUP($D1219,Individual_Pitching___Dashboard[],18,FALSE),VLOOKUP(B1219,Team_Pitching___Dashboard[[Team]:[ERA]],17,FALSE))</f>
        <v>#N/A</v>
      </c>
      <c r="K1219" s="11" t="e">
        <f>_xlfn.IFNA(VLOOKUP($D1219, Individual_Pitching___Dashboard[], 20, FALSE), VLOOKUP(B1219,Team_Pitching___Dashboard[[Team]:[xFIP]],20,FALSE))</f>
        <v>#N/A</v>
      </c>
      <c r="L1219" s="11" t="e">
        <f>_xlfn.IFNA(VLOOKUP($D1219, Individual_Pitching___Advanced[], 21,FALSE), VLOOKUP(B1219, Team_Pitching___Advanced[], 20, FALSE))</f>
        <v>#N/A</v>
      </c>
      <c r="M1219" s="11" t="e">
        <f>VLOOKUP($B1219, 'Team Per G'!$A$2:$G$31, 7, FALSE)</f>
        <v>#N/A</v>
      </c>
      <c r="N1219" s="11" t="e">
        <f>VLOOKUP($B1219, 'FanGraphs - Team WAR Projected'!$B$2:$E$31, 3, FALSE)/162</f>
        <v>#N/A</v>
      </c>
      <c r="O1219" s="11" t="e">
        <f t="shared" ref="O1219:O1282" si="230">(M1219*($F1219/162))+(N1219*((162-$F1219)/162))</f>
        <v>#N/A</v>
      </c>
      <c r="P1219" s="11" t="e">
        <f>VLOOKUP($B1219, Team_Pitching___Advanced[[Team]:[xFIP]], 19,FALSE)</f>
        <v>#N/A</v>
      </c>
      <c r="Q1219" s="11" t="e">
        <f>VLOOKUP($B1219, Team_Pitching___Advanced[], 20, FALSE)</f>
        <v>#N/A</v>
      </c>
      <c r="R1219" s="11" t="e">
        <f>VLOOKUP($B1219, Team_Batting___Dashboard[[Team]:[wOBA]], 16, FALSE)</f>
        <v>#N/A</v>
      </c>
      <c r="S1219" s="11" t="e">
        <f>VLOOKUP($B1219, Team_Batting___Advanced[[Team]:[OPS]], 9, FALSE)</f>
        <v>#N/A</v>
      </c>
      <c r="T1219" s="11" t="e">
        <f>VLOOKUP($B1219, Team_Batting___Advanced[], 19, FALSE)</f>
        <v>#N/A</v>
      </c>
      <c r="U1219" s="11" t="e">
        <f>VLOOKUP($B1219, 'Team Per G'!$A$2:$G$31, 3, FALSE)</f>
        <v>#N/A</v>
      </c>
      <c r="V1219" s="11" t="e">
        <f>VLOOKUP($B1219, 'Team Per G'!$A$2:$G$31, 5, FALSE)</f>
        <v>#N/A</v>
      </c>
      <c r="W1219" s="11" t="e">
        <f>VLOOKUP($B1219, 'Team Per G'!$A$2:$G$31, 4, FALSE)</f>
        <v>#N/A</v>
      </c>
      <c r="X1219" s="11" t="e">
        <f>VLOOKUP($B1219, Team_Batting___Dashboard[], 22, FALSE)/$F1219</f>
        <v>#N/A</v>
      </c>
      <c r="Y1219" s="11" t="e">
        <f>VLOOKUP($B1219, 'FanGraphs - Team WAR Projected'!$B$2:$E$31, 4, FALSE)/162</f>
        <v>#N/A</v>
      </c>
      <c r="Z1219" s="11" t="e">
        <f t="shared" ref="Z1219:Z1282" si="231">(X1219*($F1219/162))+(Y1219*((162-$F1219)/162))</f>
        <v>#N/A</v>
      </c>
      <c r="AA1219" s="11" t="e">
        <f>VLOOKUP($B1219, FanGraphs_Standings[[Abbreviation]:[2024 Year to Date RS/G]], 6, FALSE)/$F1219</f>
        <v>#N/A</v>
      </c>
      <c r="AB1219" s="11" t="e">
        <f>VLOOKUP($B1219, FanGraphs_Standings[[Abbreviation]:[2024 Projected Full Season RDif]], 19, FALSE)/162</f>
        <v>#N/A</v>
      </c>
      <c r="AC1219" s="11" t="e">
        <f t="shared" si="227"/>
        <v>#N/A</v>
      </c>
      <c r="AD1219" s="11" t="e">
        <f>VLOOKUP($B1219, FanGraphs_Standings[[Abbreviation]:[2024 Projected Full Season RDif]], 5, FALSE)</f>
        <v>#N/A</v>
      </c>
      <c r="AE1219" s="11" t="e">
        <f>VLOOKUP($B1219, FanGraphs_Standings[[Abbreviation]:[2024 Projected Full Season W%]], 18, FALSE)</f>
        <v>#N/A</v>
      </c>
      <c r="AF1219" s="11" t="e">
        <f t="shared" ref="AF1219:AF1282" si="232">(AD1219*($F1219/162))+(AE1219*((162-$F1219)/162))</f>
        <v>#N/A</v>
      </c>
      <c r="AG1219" s="11" t="e">
        <f>VLOOKUP($B1219, 'Home Field Adv'!$A$2:$I$31, 9, FALSE)</f>
        <v>#N/A</v>
      </c>
      <c r="AH1219" s="11" t="e">
        <f>VLOOKUP($C1219, FanGraphs_Standings[[Abbreviation]:[2024 Year to Date G]], 2, FALSE)</f>
        <v>#N/A</v>
      </c>
      <c r="AI1219" s="11" t="e">
        <f>_xlfn.IFNA(VLOOKUP($E1219, 'SP Per G'!$A$2:$D$1385, 3, FALSE), AO1219)</f>
        <v>#N/A</v>
      </c>
      <c r="AJ1219" s="11" t="e">
        <f>IF(AND(ISNA(VLOOKUP($E1219, 'SP Per G'!$A$2:$D$1385, 4, FALSE)), ISTEXT($E1219)), AI1219,IF(ISNA(VLOOKUP($E1219, 'SP Per G'!$A$2:$D$1385, 4, FALSE)), AO1219, VLOOKUP($E1219, 'SP Per G'!$A$2:$D$1385, 4, FALSE)))</f>
        <v>#N/A</v>
      </c>
      <c r="AK1219" s="11" t="e">
        <f t="shared" ref="AK1219:AK1282" si="233">(AI1219*($AH1219/162))+(AJ1219*((162-$AH1219)/162))</f>
        <v>#N/A</v>
      </c>
      <c r="AL1219" s="11" t="e">
        <f>_xlfn.IFNA(VLOOKUP($E1219, Individual_Pitching___Dashboard[], 18, FALSE), VLOOKUP($C1219,Team_Pitching___Advanced[[Team]:[SIERA]],16,FALSE))</f>
        <v>#N/A</v>
      </c>
      <c r="AM1219" s="11" t="e">
        <f>_xlfn.IFNA(VLOOKUP($E1219, Individual_Pitching___Dashboard[], 20, FALSE), VLOOKUP($C1219,Team_Pitching___Advanced[[Team]:[xFIP]],19,FALSE))</f>
        <v>#N/A</v>
      </c>
      <c r="AN1219" s="11" t="e">
        <f>_xlfn.IFNA(VLOOKUP($E1219,Individual_Pitching___Advanced[],21,FALSE),VLOOKUP($C1219,Team_Pitching___Advanced[[Team]:[SIERA]],20,FALSE))</f>
        <v>#N/A</v>
      </c>
      <c r="AO1219" s="11" t="e">
        <f>VLOOKUP($C1219, 'Team Per G'!$A$2:$G$31, 7, FALSE)</f>
        <v>#N/A</v>
      </c>
      <c r="AP1219" s="11" t="e">
        <f>VLOOKUP($C1219, 'FanGraphs - Team WAR Projected'!$B$2:$E$31, 3, FALSE)/162</f>
        <v>#N/A</v>
      </c>
      <c r="AQ1219" s="11" t="e">
        <f t="shared" ref="AQ1219:AQ1282" si="234">(AO1219*($AH1219/162))+(AP1219*((162-$AH1219)/162))</f>
        <v>#N/A</v>
      </c>
      <c r="AR1219" s="11" t="e">
        <f>VLOOKUP($C1219, Team_Pitching___Advanced[[Team]:[xFIP]], 19,FALSE)</f>
        <v>#N/A</v>
      </c>
      <c r="AS1219" s="11" t="e">
        <f>VLOOKUP($C1219, Team_Pitching___Advanced[], 20, FALSE)</f>
        <v>#N/A</v>
      </c>
      <c r="AT1219" s="11" t="e">
        <f>VLOOKUP($C1219, Team_Batting___Dashboard[[Team]:[wOBA]], 16, FALSE)</f>
        <v>#N/A</v>
      </c>
      <c r="AU1219" s="11" t="e">
        <f>VLOOKUP($C1219, Team_Batting___Advanced[[Team]:[OPS]], 9, FALSE)</f>
        <v>#N/A</v>
      </c>
      <c r="AV1219" s="11" t="e">
        <f>VLOOKUP($C1219, Team_Batting___Advanced[], 19, FALSE)</f>
        <v>#N/A</v>
      </c>
      <c r="AW1219" s="11" t="e">
        <f>VLOOKUP($C1219, 'Team Per G'!$A$2:$G$31, 3, FALSE)</f>
        <v>#N/A</v>
      </c>
      <c r="AX1219" s="11" t="e">
        <f>VLOOKUP($C1219, 'Team Per G'!$A$2:$G$31, 5, FALSE)</f>
        <v>#N/A</v>
      </c>
      <c r="AY1219" s="11" t="e">
        <f>VLOOKUP($C1219, 'Team Per G'!$A$2:$G$31, 4, FALSE)</f>
        <v>#N/A</v>
      </c>
      <c r="AZ1219" s="11" t="e">
        <f>VLOOKUP($C1219, Team_Batting___Dashboard[], 22, FALSE)/$AH1219</f>
        <v>#N/A</v>
      </c>
      <c r="BA1219" s="11" t="e">
        <f>VLOOKUP($C1219, 'FanGraphs - Team WAR Projected'!$B$2:$E$31, 4, FALSE)/162</f>
        <v>#N/A</v>
      </c>
      <c r="BB1219" s="11" t="e">
        <f t="shared" ref="BB1219:BB1282" si="235">(AZ1219*($AH1219/162))+(BA1219*((162-$AH1219)/162))</f>
        <v>#N/A</v>
      </c>
      <c r="BC1219" s="11" t="e">
        <f>VLOOKUP($C1219, FanGraphs_Standings[[Abbreviation]:[2024 Year to Date RS/G]], 6, FALSE)/$AH1219</f>
        <v>#N/A</v>
      </c>
      <c r="BD1219" s="11" t="e">
        <f>VLOOKUP($C1219, FanGraphs_Standings[[Abbreviation]:[2024 Projected Full Season RDif]], 19, FALSE)/162</f>
        <v>#N/A</v>
      </c>
      <c r="BE1219" s="11" t="e">
        <f t="shared" ref="BE1219:BE1282" si="236">(BC1219*($AH1219/162))+(BD1219*((162-$AH1219)/162))</f>
        <v>#N/A</v>
      </c>
      <c r="BF1219" s="11" t="e">
        <f>VLOOKUP($C1219, FanGraphs_Standings[[Abbreviation]:[2024 Projected Full Season RDif]], 5, FALSE)</f>
        <v>#N/A</v>
      </c>
      <c r="BG1219" s="11" t="e">
        <f>VLOOKUP($C1219, FanGraphs_Standings[[Abbreviation]:[2024 Projected Full Season W%]], 18, FALSE)</f>
        <v>#N/A</v>
      </c>
      <c r="BH1219" s="11" t="e">
        <f t="shared" ref="BH1219:BH1282" si="237">(BF1219*($AH1219/162))+(BG1219*((162-$AH1219)/162))</f>
        <v>#N/A</v>
      </c>
      <c r="BI1219" s="11" t="e">
        <f>VLOOKUP($C1219, 'Home Field Adv'!$A$2:$K$31, 11, FALSE)</f>
        <v>#N/A</v>
      </c>
      <c r="BL1219" s="12" t="str">
        <f t="shared" ref="BL1219:BL1282" si="238">IF(ISBLANK(BJ1219), "", BJ1219-BK1219)</f>
        <v/>
      </c>
      <c r="BM1219" s="12" t="str">
        <f t="shared" si="228"/>
        <v/>
      </c>
      <c r="BN1219" s="12" t="str">
        <f t="shared" ref="BN1219:BN1282" si="239">IF(ISBLANK(BJ1219), "", BJ1219+BK1219)</f>
        <v/>
      </c>
    </row>
    <row r="1220" spans="6:66" x14ac:dyDescent="0.45">
      <c r="F1220" s="11" t="e">
        <f>VLOOKUP($B1220, FanGraphs_Standings[[Abbreviation]:[2024 Year to Date G]], 2, FALSE)</f>
        <v>#N/A</v>
      </c>
      <c r="G1220" s="11" t="e">
        <f>_xlfn.IFNA(VLOOKUP($D1220, 'SP Per G'!$A$2:$D$1385, 3, FALSE),M1220)</f>
        <v>#N/A</v>
      </c>
      <c r="H1220" s="11" t="e">
        <f>IF(AND(ISNA(VLOOKUP($D1220, 'SP Per G'!$A$2:$D$1385, 4, FALSE)), ISTEXT($D1220)), G1220,IF(ISNA(VLOOKUP($D1220, 'SP Per G'!$A$2:$D$1385, 4, FALSE)), M1220, VLOOKUP($D1220, 'SP Per G'!$A$2:$D$1385, 4, FALSE)))</f>
        <v>#N/A</v>
      </c>
      <c r="I1220" s="11" t="e">
        <f t="shared" si="229"/>
        <v>#N/A</v>
      </c>
      <c r="J1220" s="11" t="e">
        <f>_xlfn.IFNA(VLOOKUP($D1220,Individual_Pitching___Dashboard[],18,FALSE),VLOOKUP(B1220,Team_Pitching___Dashboard[[Team]:[ERA]],17,FALSE))</f>
        <v>#N/A</v>
      </c>
      <c r="K1220" s="11" t="e">
        <f>_xlfn.IFNA(VLOOKUP($D1220, Individual_Pitching___Dashboard[], 20, FALSE), VLOOKUP(B1220,Team_Pitching___Dashboard[[Team]:[xFIP]],20,FALSE))</f>
        <v>#N/A</v>
      </c>
      <c r="L1220" s="11" t="e">
        <f>_xlfn.IFNA(VLOOKUP($D1220, Individual_Pitching___Advanced[], 21,FALSE), VLOOKUP(B1220, Team_Pitching___Advanced[], 20, FALSE))</f>
        <v>#N/A</v>
      </c>
      <c r="M1220" s="11" t="e">
        <f>VLOOKUP($B1220, 'Team Per G'!$A$2:$G$31, 7, FALSE)</f>
        <v>#N/A</v>
      </c>
      <c r="N1220" s="11" t="e">
        <f>VLOOKUP($B1220, 'FanGraphs - Team WAR Projected'!$B$2:$E$31, 3, FALSE)/162</f>
        <v>#N/A</v>
      </c>
      <c r="O1220" s="11" t="e">
        <f t="shared" si="230"/>
        <v>#N/A</v>
      </c>
      <c r="P1220" s="11" t="e">
        <f>VLOOKUP($B1220, Team_Pitching___Advanced[[Team]:[xFIP]], 19,FALSE)</f>
        <v>#N/A</v>
      </c>
      <c r="Q1220" s="11" t="e">
        <f>VLOOKUP($B1220, Team_Pitching___Advanced[], 20, FALSE)</f>
        <v>#N/A</v>
      </c>
      <c r="R1220" s="11" t="e">
        <f>VLOOKUP($B1220, Team_Batting___Dashboard[[Team]:[wOBA]], 16, FALSE)</f>
        <v>#N/A</v>
      </c>
      <c r="S1220" s="11" t="e">
        <f>VLOOKUP($B1220, Team_Batting___Advanced[[Team]:[OPS]], 9, FALSE)</f>
        <v>#N/A</v>
      </c>
      <c r="T1220" s="11" t="e">
        <f>VLOOKUP($B1220, Team_Batting___Advanced[], 19, FALSE)</f>
        <v>#N/A</v>
      </c>
      <c r="U1220" s="11" t="e">
        <f>VLOOKUP($B1220, 'Team Per G'!$A$2:$G$31, 3, FALSE)</f>
        <v>#N/A</v>
      </c>
      <c r="V1220" s="11" t="e">
        <f>VLOOKUP($B1220, 'Team Per G'!$A$2:$G$31, 5, FALSE)</f>
        <v>#N/A</v>
      </c>
      <c r="W1220" s="11" t="e">
        <f>VLOOKUP($B1220, 'Team Per G'!$A$2:$G$31, 4, FALSE)</f>
        <v>#N/A</v>
      </c>
      <c r="X1220" s="11" t="e">
        <f>VLOOKUP($B1220, Team_Batting___Dashboard[], 22, FALSE)/$F1220</f>
        <v>#N/A</v>
      </c>
      <c r="Y1220" s="11" t="e">
        <f>VLOOKUP($B1220, 'FanGraphs - Team WAR Projected'!$B$2:$E$31, 4, FALSE)/162</f>
        <v>#N/A</v>
      </c>
      <c r="Z1220" s="11" t="e">
        <f t="shared" si="231"/>
        <v>#N/A</v>
      </c>
      <c r="AA1220" s="11" t="e">
        <f>VLOOKUP($B1220, FanGraphs_Standings[[Abbreviation]:[2024 Year to Date RS/G]], 6, FALSE)/$F1220</f>
        <v>#N/A</v>
      </c>
      <c r="AB1220" s="11" t="e">
        <f>VLOOKUP($B1220, FanGraphs_Standings[[Abbreviation]:[2024 Projected Full Season RDif]], 19, FALSE)/162</f>
        <v>#N/A</v>
      </c>
      <c r="AC1220" s="11" t="e">
        <f t="shared" ref="AC1220:AC1283" si="240">(AA1220*($F1220/162))+(AB1220*((162-$F1220)/162))</f>
        <v>#N/A</v>
      </c>
      <c r="AD1220" s="11" t="e">
        <f>VLOOKUP($B1220, FanGraphs_Standings[[Abbreviation]:[2024 Projected Full Season RDif]], 5, FALSE)</f>
        <v>#N/A</v>
      </c>
      <c r="AE1220" s="11" t="e">
        <f>VLOOKUP($B1220, FanGraphs_Standings[[Abbreviation]:[2024 Projected Full Season W%]], 18, FALSE)</f>
        <v>#N/A</v>
      </c>
      <c r="AF1220" s="11" t="e">
        <f t="shared" si="232"/>
        <v>#N/A</v>
      </c>
      <c r="AG1220" s="11" t="e">
        <f>VLOOKUP($B1220, 'Home Field Adv'!$A$2:$I$31, 9, FALSE)</f>
        <v>#N/A</v>
      </c>
      <c r="AH1220" s="11" t="e">
        <f>VLOOKUP($C1220, FanGraphs_Standings[[Abbreviation]:[2024 Year to Date G]], 2, FALSE)</f>
        <v>#N/A</v>
      </c>
      <c r="AI1220" s="11" t="e">
        <f>_xlfn.IFNA(VLOOKUP($E1220, 'SP Per G'!$A$2:$D$1385, 3, FALSE), AO1220)</f>
        <v>#N/A</v>
      </c>
      <c r="AJ1220" s="11" t="e">
        <f>IF(AND(ISNA(VLOOKUP($E1220, 'SP Per G'!$A$2:$D$1385, 4, FALSE)), ISTEXT($E1220)), AI1220,IF(ISNA(VLOOKUP($E1220, 'SP Per G'!$A$2:$D$1385, 4, FALSE)), AO1220, VLOOKUP($E1220, 'SP Per G'!$A$2:$D$1385, 4, FALSE)))</f>
        <v>#N/A</v>
      </c>
      <c r="AK1220" s="11" t="e">
        <f t="shared" si="233"/>
        <v>#N/A</v>
      </c>
      <c r="AL1220" s="11" t="e">
        <f>_xlfn.IFNA(VLOOKUP($E1220, Individual_Pitching___Dashboard[], 18, FALSE), VLOOKUP($C1220,Team_Pitching___Advanced[[Team]:[SIERA]],16,FALSE))</f>
        <v>#N/A</v>
      </c>
      <c r="AM1220" s="11" t="e">
        <f>_xlfn.IFNA(VLOOKUP($E1220, Individual_Pitching___Dashboard[], 20, FALSE), VLOOKUP($C1220,Team_Pitching___Advanced[[Team]:[xFIP]],19,FALSE))</f>
        <v>#N/A</v>
      </c>
      <c r="AN1220" s="11" t="e">
        <f>_xlfn.IFNA(VLOOKUP($E1220,Individual_Pitching___Advanced[],21,FALSE),VLOOKUP($C1220,Team_Pitching___Advanced[[Team]:[SIERA]],20,FALSE))</f>
        <v>#N/A</v>
      </c>
      <c r="AO1220" s="11" t="e">
        <f>VLOOKUP($C1220, 'Team Per G'!$A$2:$G$31, 7, FALSE)</f>
        <v>#N/A</v>
      </c>
      <c r="AP1220" s="11" t="e">
        <f>VLOOKUP($C1220, 'FanGraphs - Team WAR Projected'!$B$2:$E$31, 3, FALSE)/162</f>
        <v>#N/A</v>
      </c>
      <c r="AQ1220" s="11" t="e">
        <f t="shared" si="234"/>
        <v>#N/A</v>
      </c>
      <c r="AR1220" s="11" t="e">
        <f>VLOOKUP($C1220, Team_Pitching___Advanced[[Team]:[xFIP]], 19,FALSE)</f>
        <v>#N/A</v>
      </c>
      <c r="AS1220" s="11" t="e">
        <f>VLOOKUP($C1220, Team_Pitching___Advanced[], 20, FALSE)</f>
        <v>#N/A</v>
      </c>
      <c r="AT1220" s="11" t="e">
        <f>VLOOKUP($C1220, Team_Batting___Dashboard[[Team]:[wOBA]], 16, FALSE)</f>
        <v>#N/A</v>
      </c>
      <c r="AU1220" s="11" t="e">
        <f>VLOOKUP($C1220, Team_Batting___Advanced[[Team]:[OPS]], 9, FALSE)</f>
        <v>#N/A</v>
      </c>
      <c r="AV1220" s="11" t="e">
        <f>VLOOKUP($C1220, Team_Batting___Advanced[], 19, FALSE)</f>
        <v>#N/A</v>
      </c>
      <c r="AW1220" s="11" t="e">
        <f>VLOOKUP($C1220, 'Team Per G'!$A$2:$G$31, 3, FALSE)</f>
        <v>#N/A</v>
      </c>
      <c r="AX1220" s="11" t="e">
        <f>VLOOKUP($C1220, 'Team Per G'!$A$2:$G$31, 5, FALSE)</f>
        <v>#N/A</v>
      </c>
      <c r="AY1220" s="11" t="e">
        <f>VLOOKUP($C1220, 'Team Per G'!$A$2:$G$31, 4, FALSE)</f>
        <v>#N/A</v>
      </c>
      <c r="AZ1220" s="11" t="e">
        <f>VLOOKUP($C1220, Team_Batting___Dashboard[], 22, FALSE)/$AH1220</f>
        <v>#N/A</v>
      </c>
      <c r="BA1220" s="11" t="e">
        <f>VLOOKUP($C1220, 'FanGraphs - Team WAR Projected'!$B$2:$E$31, 4, FALSE)/162</f>
        <v>#N/A</v>
      </c>
      <c r="BB1220" s="11" t="e">
        <f t="shared" si="235"/>
        <v>#N/A</v>
      </c>
      <c r="BC1220" s="11" t="e">
        <f>VLOOKUP($C1220, FanGraphs_Standings[[Abbreviation]:[2024 Year to Date RS/G]], 6, FALSE)/$AH1220</f>
        <v>#N/A</v>
      </c>
      <c r="BD1220" s="11" t="e">
        <f>VLOOKUP($C1220, FanGraphs_Standings[[Abbreviation]:[2024 Projected Full Season RDif]], 19, FALSE)/162</f>
        <v>#N/A</v>
      </c>
      <c r="BE1220" s="11" t="e">
        <f t="shared" si="236"/>
        <v>#N/A</v>
      </c>
      <c r="BF1220" s="11" t="e">
        <f>VLOOKUP($C1220, FanGraphs_Standings[[Abbreviation]:[2024 Projected Full Season RDif]], 5, FALSE)</f>
        <v>#N/A</v>
      </c>
      <c r="BG1220" s="11" t="e">
        <f>VLOOKUP($C1220, FanGraphs_Standings[[Abbreviation]:[2024 Projected Full Season W%]], 18, FALSE)</f>
        <v>#N/A</v>
      </c>
      <c r="BH1220" s="11" t="e">
        <f t="shared" si="237"/>
        <v>#N/A</v>
      </c>
      <c r="BI1220" s="11" t="e">
        <f>VLOOKUP($C1220, 'Home Field Adv'!$A$2:$K$31, 11, FALSE)</f>
        <v>#N/A</v>
      </c>
      <c r="BL1220" s="12" t="str">
        <f t="shared" si="238"/>
        <v/>
      </c>
      <c r="BM1220" s="12" t="str">
        <f t="shared" si="228"/>
        <v/>
      </c>
      <c r="BN1220" s="12" t="str">
        <f t="shared" si="239"/>
        <v/>
      </c>
    </row>
    <row r="1221" spans="6:66" x14ac:dyDescent="0.45">
      <c r="F1221" s="11" t="e">
        <f>VLOOKUP($B1221, FanGraphs_Standings[[Abbreviation]:[2024 Year to Date G]], 2, FALSE)</f>
        <v>#N/A</v>
      </c>
      <c r="G1221" s="11" t="e">
        <f>_xlfn.IFNA(VLOOKUP($D1221, 'SP Per G'!$A$2:$D$1385, 3, FALSE),M1221)</f>
        <v>#N/A</v>
      </c>
      <c r="H1221" s="11" t="e">
        <f>IF(AND(ISNA(VLOOKUP($D1221, 'SP Per G'!$A$2:$D$1385, 4, FALSE)), ISTEXT($D1221)), G1221,IF(ISNA(VLOOKUP($D1221, 'SP Per G'!$A$2:$D$1385, 4, FALSE)), M1221, VLOOKUP($D1221, 'SP Per G'!$A$2:$D$1385, 4, FALSE)))</f>
        <v>#N/A</v>
      </c>
      <c r="I1221" s="11" t="e">
        <f t="shared" si="229"/>
        <v>#N/A</v>
      </c>
      <c r="J1221" s="11" t="e">
        <f>_xlfn.IFNA(VLOOKUP($D1221,Individual_Pitching___Dashboard[],18,FALSE),VLOOKUP(B1221,Team_Pitching___Dashboard[[Team]:[ERA]],17,FALSE))</f>
        <v>#N/A</v>
      </c>
      <c r="K1221" s="11" t="e">
        <f>_xlfn.IFNA(VLOOKUP($D1221, Individual_Pitching___Dashboard[], 20, FALSE), VLOOKUP(B1221,Team_Pitching___Dashboard[[Team]:[xFIP]],20,FALSE))</f>
        <v>#N/A</v>
      </c>
      <c r="L1221" s="11" t="e">
        <f>_xlfn.IFNA(VLOOKUP($D1221, Individual_Pitching___Advanced[], 21,FALSE), VLOOKUP(B1221, Team_Pitching___Advanced[], 20, FALSE))</f>
        <v>#N/A</v>
      </c>
      <c r="M1221" s="11" t="e">
        <f>VLOOKUP($B1221, 'Team Per G'!$A$2:$G$31, 7, FALSE)</f>
        <v>#N/A</v>
      </c>
      <c r="N1221" s="11" t="e">
        <f>VLOOKUP($B1221, 'FanGraphs - Team WAR Projected'!$B$2:$E$31, 3, FALSE)/162</f>
        <v>#N/A</v>
      </c>
      <c r="O1221" s="11" t="e">
        <f t="shared" si="230"/>
        <v>#N/A</v>
      </c>
      <c r="P1221" s="11" t="e">
        <f>VLOOKUP($B1221, Team_Pitching___Advanced[[Team]:[xFIP]], 19,FALSE)</f>
        <v>#N/A</v>
      </c>
      <c r="Q1221" s="11" t="e">
        <f>VLOOKUP($B1221, Team_Pitching___Advanced[], 20, FALSE)</f>
        <v>#N/A</v>
      </c>
      <c r="R1221" s="11" t="e">
        <f>VLOOKUP($B1221, Team_Batting___Dashboard[[Team]:[wOBA]], 16, FALSE)</f>
        <v>#N/A</v>
      </c>
      <c r="S1221" s="11" t="e">
        <f>VLOOKUP($B1221, Team_Batting___Advanced[[Team]:[OPS]], 9, FALSE)</f>
        <v>#N/A</v>
      </c>
      <c r="T1221" s="11" t="e">
        <f>VLOOKUP($B1221, Team_Batting___Advanced[], 19, FALSE)</f>
        <v>#N/A</v>
      </c>
      <c r="U1221" s="11" t="e">
        <f>VLOOKUP($B1221, 'Team Per G'!$A$2:$G$31, 3, FALSE)</f>
        <v>#N/A</v>
      </c>
      <c r="V1221" s="11" t="e">
        <f>VLOOKUP($B1221, 'Team Per G'!$A$2:$G$31, 5, FALSE)</f>
        <v>#N/A</v>
      </c>
      <c r="W1221" s="11" t="e">
        <f>VLOOKUP($B1221, 'Team Per G'!$A$2:$G$31, 4, FALSE)</f>
        <v>#N/A</v>
      </c>
      <c r="X1221" s="11" t="e">
        <f>VLOOKUP($B1221, Team_Batting___Dashboard[], 22, FALSE)/$F1221</f>
        <v>#N/A</v>
      </c>
      <c r="Y1221" s="11" t="e">
        <f>VLOOKUP($B1221, 'FanGraphs - Team WAR Projected'!$B$2:$E$31, 4, FALSE)/162</f>
        <v>#N/A</v>
      </c>
      <c r="Z1221" s="11" t="e">
        <f t="shared" si="231"/>
        <v>#N/A</v>
      </c>
      <c r="AA1221" s="11" t="e">
        <f>VLOOKUP($B1221, FanGraphs_Standings[[Abbreviation]:[2024 Year to Date RS/G]], 6, FALSE)/$F1221</f>
        <v>#N/A</v>
      </c>
      <c r="AB1221" s="11" t="e">
        <f>VLOOKUP($B1221, FanGraphs_Standings[[Abbreviation]:[2024 Projected Full Season RDif]], 19, FALSE)/162</f>
        <v>#N/A</v>
      </c>
      <c r="AC1221" s="11" t="e">
        <f t="shared" si="240"/>
        <v>#N/A</v>
      </c>
      <c r="AD1221" s="11" t="e">
        <f>VLOOKUP($B1221, FanGraphs_Standings[[Abbreviation]:[2024 Projected Full Season RDif]], 5, FALSE)</f>
        <v>#N/A</v>
      </c>
      <c r="AE1221" s="11" t="e">
        <f>VLOOKUP($B1221, FanGraphs_Standings[[Abbreviation]:[2024 Projected Full Season W%]], 18, FALSE)</f>
        <v>#N/A</v>
      </c>
      <c r="AF1221" s="11" t="e">
        <f t="shared" si="232"/>
        <v>#N/A</v>
      </c>
      <c r="AG1221" s="11" t="e">
        <f>VLOOKUP($B1221, 'Home Field Adv'!$A$2:$I$31, 9, FALSE)</f>
        <v>#N/A</v>
      </c>
      <c r="AH1221" s="11" t="e">
        <f>VLOOKUP($C1221, FanGraphs_Standings[[Abbreviation]:[2024 Year to Date G]], 2, FALSE)</f>
        <v>#N/A</v>
      </c>
      <c r="AI1221" s="11" t="e">
        <f>_xlfn.IFNA(VLOOKUP($E1221, 'SP Per G'!$A$2:$D$1385, 3, FALSE), AO1221)</f>
        <v>#N/A</v>
      </c>
      <c r="AJ1221" s="11" t="e">
        <f>IF(AND(ISNA(VLOOKUP($E1221, 'SP Per G'!$A$2:$D$1385, 4, FALSE)), ISTEXT($E1221)), AI1221,IF(ISNA(VLOOKUP($E1221, 'SP Per G'!$A$2:$D$1385, 4, FALSE)), AO1221, VLOOKUP($E1221, 'SP Per G'!$A$2:$D$1385, 4, FALSE)))</f>
        <v>#N/A</v>
      </c>
      <c r="AK1221" s="11" t="e">
        <f t="shared" si="233"/>
        <v>#N/A</v>
      </c>
      <c r="AL1221" s="11" t="e">
        <f>_xlfn.IFNA(VLOOKUP($E1221, Individual_Pitching___Dashboard[], 18, FALSE), VLOOKUP($C1221,Team_Pitching___Advanced[[Team]:[SIERA]],16,FALSE))</f>
        <v>#N/A</v>
      </c>
      <c r="AM1221" s="11" t="e">
        <f>_xlfn.IFNA(VLOOKUP($E1221, Individual_Pitching___Dashboard[], 20, FALSE), VLOOKUP($C1221,Team_Pitching___Advanced[[Team]:[xFIP]],19,FALSE))</f>
        <v>#N/A</v>
      </c>
      <c r="AN1221" s="11" t="e">
        <f>_xlfn.IFNA(VLOOKUP($E1221,Individual_Pitching___Advanced[],21,FALSE),VLOOKUP($C1221,Team_Pitching___Advanced[[Team]:[SIERA]],20,FALSE))</f>
        <v>#N/A</v>
      </c>
      <c r="AO1221" s="11" t="e">
        <f>VLOOKUP($C1221, 'Team Per G'!$A$2:$G$31, 7, FALSE)</f>
        <v>#N/A</v>
      </c>
      <c r="AP1221" s="11" t="e">
        <f>VLOOKUP($C1221, 'FanGraphs - Team WAR Projected'!$B$2:$E$31, 3, FALSE)/162</f>
        <v>#N/A</v>
      </c>
      <c r="AQ1221" s="11" t="e">
        <f t="shared" si="234"/>
        <v>#N/A</v>
      </c>
      <c r="AR1221" s="11" t="e">
        <f>VLOOKUP($C1221, Team_Pitching___Advanced[[Team]:[xFIP]], 19,FALSE)</f>
        <v>#N/A</v>
      </c>
      <c r="AS1221" s="11" t="e">
        <f>VLOOKUP($C1221, Team_Pitching___Advanced[], 20, FALSE)</f>
        <v>#N/A</v>
      </c>
      <c r="AT1221" s="11" t="e">
        <f>VLOOKUP($C1221, Team_Batting___Dashboard[[Team]:[wOBA]], 16, FALSE)</f>
        <v>#N/A</v>
      </c>
      <c r="AU1221" s="11" t="e">
        <f>VLOOKUP($C1221, Team_Batting___Advanced[[Team]:[OPS]], 9, FALSE)</f>
        <v>#N/A</v>
      </c>
      <c r="AV1221" s="11" t="e">
        <f>VLOOKUP($C1221, Team_Batting___Advanced[], 19, FALSE)</f>
        <v>#N/A</v>
      </c>
      <c r="AW1221" s="11" t="e">
        <f>VLOOKUP($C1221, 'Team Per G'!$A$2:$G$31, 3, FALSE)</f>
        <v>#N/A</v>
      </c>
      <c r="AX1221" s="11" t="e">
        <f>VLOOKUP($C1221, 'Team Per G'!$A$2:$G$31, 5, FALSE)</f>
        <v>#N/A</v>
      </c>
      <c r="AY1221" s="11" t="e">
        <f>VLOOKUP($C1221, 'Team Per G'!$A$2:$G$31, 4, FALSE)</f>
        <v>#N/A</v>
      </c>
      <c r="AZ1221" s="11" t="e">
        <f>VLOOKUP($C1221, Team_Batting___Dashboard[], 22, FALSE)/$AH1221</f>
        <v>#N/A</v>
      </c>
      <c r="BA1221" s="11" t="e">
        <f>VLOOKUP($C1221, 'FanGraphs - Team WAR Projected'!$B$2:$E$31, 4, FALSE)/162</f>
        <v>#N/A</v>
      </c>
      <c r="BB1221" s="11" t="e">
        <f t="shared" si="235"/>
        <v>#N/A</v>
      </c>
      <c r="BC1221" s="11" t="e">
        <f>VLOOKUP($C1221, FanGraphs_Standings[[Abbreviation]:[2024 Year to Date RS/G]], 6, FALSE)/$AH1221</f>
        <v>#N/A</v>
      </c>
      <c r="BD1221" s="11" t="e">
        <f>VLOOKUP($C1221, FanGraphs_Standings[[Abbreviation]:[2024 Projected Full Season RDif]], 19, FALSE)/162</f>
        <v>#N/A</v>
      </c>
      <c r="BE1221" s="11" t="e">
        <f t="shared" si="236"/>
        <v>#N/A</v>
      </c>
      <c r="BF1221" s="11" t="e">
        <f>VLOOKUP($C1221, FanGraphs_Standings[[Abbreviation]:[2024 Projected Full Season RDif]], 5, FALSE)</f>
        <v>#N/A</v>
      </c>
      <c r="BG1221" s="11" t="e">
        <f>VLOOKUP($C1221, FanGraphs_Standings[[Abbreviation]:[2024 Projected Full Season W%]], 18, FALSE)</f>
        <v>#N/A</v>
      </c>
      <c r="BH1221" s="11" t="e">
        <f t="shared" si="237"/>
        <v>#N/A</v>
      </c>
      <c r="BI1221" s="11" t="e">
        <f>VLOOKUP($C1221, 'Home Field Adv'!$A$2:$K$31, 11, FALSE)</f>
        <v>#N/A</v>
      </c>
      <c r="BL1221" s="12" t="str">
        <f t="shared" si="238"/>
        <v/>
      </c>
      <c r="BM1221" s="12" t="str">
        <f t="shared" si="228"/>
        <v/>
      </c>
      <c r="BN1221" s="12" t="str">
        <f t="shared" si="239"/>
        <v/>
      </c>
    </row>
    <row r="1222" spans="6:66" x14ac:dyDescent="0.45">
      <c r="F1222" s="11" t="e">
        <f>VLOOKUP($B1222, FanGraphs_Standings[[Abbreviation]:[2024 Year to Date G]], 2, FALSE)</f>
        <v>#N/A</v>
      </c>
      <c r="G1222" s="11" t="e">
        <f>_xlfn.IFNA(VLOOKUP($D1222, 'SP Per G'!$A$2:$D$1385, 3, FALSE),M1222)</f>
        <v>#N/A</v>
      </c>
      <c r="H1222" s="11" t="e">
        <f>IF(AND(ISNA(VLOOKUP($D1222, 'SP Per G'!$A$2:$D$1385, 4, FALSE)), ISTEXT($D1222)), G1222,IF(ISNA(VLOOKUP($D1222, 'SP Per G'!$A$2:$D$1385, 4, FALSE)), M1222, VLOOKUP($D1222, 'SP Per G'!$A$2:$D$1385, 4, FALSE)))</f>
        <v>#N/A</v>
      </c>
      <c r="I1222" s="11" t="e">
        <f t="shared" si="229"/>
        <v>#N/A</v>
      </c>
      <c r="J1222" s="11" t="e">
        <f>_xlfn.IFNA(VLOOKUP($D1222,Individual_Pitching___Dashboard[],18,FALSE),VLOOKUP(B1222,Team_Pitching___Dashboard[[Team]:[ERA]],17,FALSE))</f>
        <v>#N/A</v>
      </c>
      <c r="K1222" s="11" t="e">
        <f>_xlfn.IFNA(VLOOKUP($D1222, Individual_Pitching___Dashboard[], 20, FALSE), VLOOKUP(B1222,Team_Pitching___Dashboard[[Team]:[xFIP]],20,FALSE))</f>
        <v>#N/A</v>
      </c>
      <c r="L1222" s="11" t="e">
        <f>_xlfn.IFNA(VLOOKUP($D1222, Individual_Pitching___Advanced[], 21,FALSE), VLOOKUP(B1222, Team_Pitching___Advanced[], 20, FALSE))</f>
        <v>#N/A</v>
      </c>
      <c r="M1222" s="11" t="e">
        <f>VLOOKUP($B1222, 'Team Per G'!$A$2:$G$31, 7, FALSE)</f>
        <v>#N/A</v>
      </c>
      <c r="N1222" s="11" t="e">
        <f>VLOOKUP($B1222, 'FanGraphs - Team WAR Projected'!$B$2:$E$31, 3, FALSE)/162</f>
        <v>#N/A</v>
      </c>
      <c r="O1222" s="11" t="e">
        <f t="shared" si="230"/>
        <v>#N/A</v>
      </c>
      <c r="P1222" s="11" t="e">
        <f>VLOOKUP($B1222, Team_Pitching___Advanced[[Team]:[xFIP]], 19,FALSE)</f>
        <v>#N/A</v>
      </c>
      <c r="Q1222" s="11" t="e">
        <f>VLOOKUP($B1222, Team_Pitching___Advanced[], 20, FALSE)</f>
        <v>#N/A</v>
      </c>
      <c r="R1222" s="11" t="e">
        <f>VLOOKUP($B1222, Team_Batting___Dashboard[[Team]:[wOBA]], 16, FALSE)</f>
        <v>#N/A</v>
      </c>
      <c r="S1222" s="11" t="e">
        <f>VLOOKUP($B1222, Team_Batting___Advanced[[Team]:[OPS]], 9, FALSE)</f>
        <v>#N/A</v>
      </c>
      <c r="T1222" s="11" t="e">
        <f>VLOOKUP($B1222, Team_Batting___Advanced[], 19, FALSE)</f>
        <v>#N/A</v>
      </c>
      <c r="U1222" s="11" t="e">
        <f>VLOOKUP($B1222, 'Team Per G'!$A$2:$G$31, 3, FALSE)</f>
        <v>#N/A</v>
      </c>
      <c r="V1222" s="11" t="e">
        <f>VLOOKUP($B1222, 'Team Per G'!$A$2:$G$31, 5, FALSE)</f>
        <v>#N/A</v>
      </c>
      <c r="W1222" s="11" t="e">
        <f>VLOOKUP($B1222, 'Team Per G'!$A$2:$G$31, 4, FALSE)</f>
        <v>#N/A</v>
      </c>
      <c r="X1222" s="11" t="e">
        <f>VLOOKUP($B1222, Team_Batting___Dashboard[], 22, FALSE)/$F1222</f>
        <v>#N/A</v>
      </c>
      <c r="Y1222" s="11" t="e">
        <f>VLOOKUP($B1222, 'FanGraphs - Team WAR Projected'!$B$2:$E$31, 4, FALSE)/162</f>
        <v>#N/A</v>
      </c>
      <c r="Z1222" s="11" t="e">
        <f t="shared" si="231"/>
        <v>#N/A</v>
      </c>
      <c r="AA1222" s="11" t="e">
        <f>VLOOKUP($B1222, FanGraphs_Standings[[Abbreviation]:[2024 Year to Date RS/G]], 6, FALSE)/$F1222</f>
        <v>#N/A</v>
      </c>
      <c r="AB1222" s="11" t="e">
        <f>VLOOKUP($B1222, FanGraphs_Standings[[Abbreviation]:[2024 Projected Full Season RDif]], 19, FALSE)/162</f>
        <v>#N/A</v>
      </c>
      <c r="AC1222" s="11" t="e">
        <f t="shared" si="240"/>
        <v>#N/A</v>
      </c>
      <c r="AD1222" s="11" t="e">
        <f>VLOOKUP($B1222, FanGraphs_Standings[[Abbreviation]:[2024 Projected Full Season RDif]], 5, FALSE)</f>
        <v>#N/A</v>
      </c>
      <c r="AE1222" s="11" t="e">
        <f>VLOOKUP($B1222, FanGraphs_Standings[[Abbreviation]:[2024 Projected Full Season W%]], 18, FALSE)</f>
        <v>#N/A</v>
      </c>
      <c r="AF1222" s="11" t="e">
        <f t="shared" si="232"/>
        <v>#N/A</v>
      </c>
      <c r="AG1222" s="11" t="e">
        <f>VLOOKUP($B1222, 'Home Field Adv'!$A$2:$I$31, 9, FALSE)</f>
        <v>#N/A</v>
      </c>
      <c r="AH1222" s="11" t="e">
        <f>VLOOKUP($C1222, FanGraphs_Standings[[Abbreviation]:[2024 Year to Date G]], 2, FALSE)</f>
        <v>#N/A</v>
      </c>
      <c r="AI1222" s="11" t="e">
        <f>_xlfn.IFNA(VLOOKUP($E1222, 'SP Per G'!$A$2:$D$1385, 3, FALSE), AO1222)</f>
        <v>#N/A</v>
      </c>
      <c r="AJ1222" s="11" t="e">
        <f>IF(AND(ISNA(VLOOKUP($E1222, 'SP Per G'!$A$2:$D$1385, 4, FALSE)), ISTEXT($E1222)), AI1222,IF(ISNA(VLOOKUP($E1222, 'SP Per G'!$A$2:$D$1385, 4, FALSE)), AO1222, VLOOKUP($E1222, 'SP Per G'!$A$2:$D$1385, 4, FALSE)))</f>
        <v>#N/A</v>
      </c>
      <c r="AK1222" s="11" t="e">
        <f t="shared" si="233"/>
        <v>#N/A</v>
      </c>
      <c r="AL1222" s="11" t="e">
        <f>_xlfn.IFNA(VLOOKUP($E1222, Individual_Pitching___Dashboard[], 18, FALSE), VLOOKUP($C1222,Team_Pitching___Advanced[[Team]:[SIERA]],16,FALSE))</f>
        <v>#N/A</v>
      </c>
      <c r="AM1222" s="11" t="e">
        <f>_xlfn.IFNA(VLOOKUP($E1222, Individual_Pitching___Dashboard[], 20, FALSE), VLOOKUP($C1222,Team_Pitching___Advanced[[Team]:[xFIP]],19,FALSE))</f>
        <v>#N/A</v>
      </c>
      <c r="AN1222" s="11" t="e">
        <f>_xlfn.IFNA(VLOOKUP($E1222,Individual_Pitching___Advanced[],21,FALSE),VLOOKUP($C1222,Team_Pitching___Advanced[[Team]:[SIERA]],20,FALSE))</f>
        <v>#N/A</v>
      </c>
      <c r="AO1222" s="11" t="e">
        <f>VLOOKUP($C1222, 'Team Per G'!$A$2:$G$31, 7, FALSE)</f>
        <v>#N/A</v>
      </c>
      <c r="AP1222" s="11" t="e">
        <f>VLOOKUP($C1222, 'FanGraphs - Team WAR Projected'!$B$2:$E$31, 3, FALSE)/162</f>
        <v>#N/A</v>
      </c>
      <c r="AQ1222" s="11" t="e">
        <f t="shared" si="234"/>
        <v>#N/A</v>
      </c>
      <c r="AR1222" s="11" t="e">
        <f>VLOOKUP($C1222, Team_Pitching___Advanced[[Team]:[xFIP]], 19,FALSE)</f>
        <v>#N/A</v>
      </c>
      <c r="AS1222" s="11" t="e">
        <f>VLOOKUP($C1222, Team_Pitching___Advanced[], 20, FALSE)</f>
        <v>#N/A</v>
      </c>
      <c r="AT1222" s="11" t="e">
        <f>VLOOKUP($C1222, Team_Batting___Dashboard[[Team]:[wOBA]], 16, FALSE)</f>
        <v>#N/A</v>
      </c>
      <c r="AU1222" s="11" t="e">
        <f>VLOOKUP($C1222, Team_Batting___Advanced[[Team]:[OPS]], 9, FALSE)</f>
        <v>#N/A</v>
      </c>
      <c r="AV1222" s="11" t="e">
        <f>VLOOKUP($C1222, Team_Batting___Advanced[], 19, FALSE)</f>
        <v>#N/A</v>
      </c>
      <c r="AW1222" s="11" t="e">
        <f>VLOOKUP($C1222, 'Team Per G'!$A$2:$G$31, 3, FALSE)</f>
        <v>#N/A</v>
      </c>
      <c r="AX1222" s="11" t="e">
        <f>VLOOKUP($C1222, 'Team Per G'!$A$2:$G$31, 5, FALSE)</f>
        <v>#N/A</v>
      </c>
      <c r="AY1222" s="11" t="e">
        <f>VLOOKUP($C1222, 'Team Per G'!$A$2:$G$31, 4, FALSE)</f>
        <v>#N/A</v>
      </c>
      <c r="AZ1222" s="11" t="e">
        <f>VLOOKUP($C1222, Team_Batting___Dashboard[], 22, FALSE)/$AH1222</f>
        <v>#N/A</v>
      </c>
      <c r="BA1222" s="11" t="e">
        <f>VLOOKUP($C1222, 'FanGraphs - Team WAR Projected'!$B$2:$E$31, 4, FALSE)/162</f>
        <v>#N/A</v>
      </c>
      <c r="BB1222" s="11" t="e">
        <f t="shared" si="235"/>
        <v>#N/A</v>
      </c>
      <c r="BC1222" s="11" t="e">
        <f>VLOOKUP($C1222, FanGraphs_Standings[[Abbreviation]:[2024 Year to Date RS/G]], 6, FALSE)/$AH1222</f>
        <v>#N/A</v>
      </c>
      <c r="BD1222" s="11" t="e">
        <f>VLOOKUP($C1222, FanGraphs_Standings[[Abbreviation]:[2024 Projected Full Season RDif]], 19, FALSE)/162</f>
        <v>#N/A</v>
      </c>
      <c r="BE1222" s="11" t="e">
        <f t="shared" si="236"/>
        <v>#N/A</v>
      </c>
      <c r="BF1222" s="11" t="e">
        <f>VLOOKUP($C1222, FanGraphs_Standings[[Abbreviation]:[2024 Projected Full Season RDif]], 5, FALSE)</f>
        <v>#N/A</v>
      </c>
      <c r="BG1222" s="11" t="e">
        <f>VLOOKUP($C1222, FanGraphs_Standings[[Abbreviation]:[2024 Projected Full Season W%]], 18, FALSE)</f>
        <v>#N/A</v>
      </c>
      <c r="BH1222" s="11" t="e">
        <f t="shared" si="237"/>
        <v>#N/A</v>
      </c>
      <c r="BI1222" s="11" t="e">
        <f>VLOOKUP($C1222, 'Home Field Adv'!$A$2:$K$31, 11, FALSE)</f>
        <v>#N/A</v>
      </c>
      <c r="BL1222" s="12" t="str">
        <f t="shared" si="238"/>
        <v/>
      </c>
      <c r="BM1222" s="12" t="str">
        <f t="shared" si="228"/>
        <v/>
      </c>
      <c r="BN1222" s="12" t="str">
        <f t="shared" si="239"/>
        <v/>
      </c>
    </row>
    <row r="1223" spans="6:66" x14ac:dyDescent="0.45">
      <c r="F1223" s="11" t="e">
        <f>VLOOKUP($B1223, FanGraphs_Standings[[Abbreviation]:[2024 Year to Date G]], 2, FALSE)</f>
        <v>#N/A</v>
      </c>
      <c r="G1223" s="11" t="e">
        <f>_xlfn.IFNA(VLOOKUP($D1223, 'SP Per G'!$A$2:$D$1385, 3, FALSE),M1223)</f>
        <v>#N/A</v>
      </c>
      <c r="H1223" s="11" t="e">
        <f>IF(AND(ISNA(VLOOKUP($D1223, 'SP Per G'!$A$2:$D$1385, 4, FALSE)), ISTEXT($D1223)), G1223,IF(ISNA(VLOOKUP($D1223, 'SP Per G'!$A$2:$D$1385, 4, FALSE)), M1223, VLOOKUP($D1223, 'SP Per G'!$A$2:$D$1385, 4, FALSE)))</f>
        <v>#N/A</v>
      </c>
      <c r="I1223" s="11" t="e">
        <f t="shared" si="229"/>
        <v>#N/A</v>
      </c>
      <c r="J1223" s="11" t="e">
        <f>_xlfn.IFNA(VLOOKUP($D1223,Individual_Pitching___Dashboard[],18,FALSE),VLOOKUP(B1223,Team_Pitching___Dashboard[[Team]:[ERA]],17,FALSE))</f>
        <v>#N/A</v>
      </c>
      <c r="K1223" s="11" t="e">
        <f>_xlfn.IFNA(VLOOKUP($D1223, Individual_Pitching___Dashboard[], 20, FALSE), VLOOKUP(B1223,Team_Pitching___Dashboard[[Team]:[xFIP]],20,FALSE))</f>
        <v>#N/A</v>
      </c>
      <c r="L1223" s="11" t="e">
        <f>_xlfn.IFNA(VLOOKUP($D1223, Individual_Pitching___Advanced[], 21,FALSE), VLOOKUP(B1223, Team_Pitching___Advanced[], 20, FALSE))</f>
        <v>#N/A</v>
      </c>
      <c r="M1223" s="11" t="e">
        <f>VLOOKUP($B1223, 'Team Per G'!$A$2:$G$31, 7, FALSE)</f>
        <v>#N/A</v>
      </c>
      <c r="N1223" s="11" t="e">
        <f>VLOOKUP($B1223, 'FanGraphs - Team WAR Projected'!$B$2:$E$31, 3, FALSE)/162</f>
        <v>#N/A</v>
      </c>
      <c r="O1223" s="11" t="e">
        <f t="shared" si="230"/>
        <v>#N/A</v>
      </c>
      <c r="P1223" s="11" t="e">
        <f>VLOOKUP($B1223, Team_Pitching___Advanced[[Team]:[xFIP]], 19,FALSE)</f>
        <v>#N/A</v>
      </c>
      <c r="Q1223" s="11" t="e">
        <f>VLOOKUP($B1223, Team_Pitching___Advanced[], 20, FALSE)</f>
        <v>#N/A</v>
      </c>
      <c r="R1223" s="11" t="e">
        <f>VLOOKUP($B1223, Team_Batting___Dashboard[[Team]:[wOBA]], 16, FALSE)</f>
        <v>#N/A</v>
      </c>
      <c r="S1223" s="11" t="e">
        <f>VLOOKUP($B1223, Team_Batting___Advanced[[Team]:[OPS]], 9, FALSE)</f>
        <v>#N/A</v>
      </c>
      <c r="T1223" s="11" t="e">
        <f>VLOOKUP($B1223, Team_Batting___Advanced[], 19, FALSE)</f>
        <v>#N/A</v>
      </c>
      <c r="U1223" s="11" t="e">
        <f>VLOOKUP($B1223, 'Team Per G'!$A$2:$G$31, 3, FALSE)</f>
        <v>#N/A</v>
      </c>
      <c r="V1223" s="11" t="e">
        <f>VLOOKUP($B1223, 'Team Per G'!$A$2:$G$31, 5, FALSE)</f>
        <v>#N/A</v>
      </c>
      <c r="W1223" s="11" t="e">
        <f>VLOOKUP($B1223, 'Team Per G'!$A$2:$G$31, 4, FALSE)</f>
        <v>#N/A</v>
      </c>
      <c r="X1223" s="11" t="e">
        <f>VLOOKUP($B1223, Team_Batting___Dashboard[], 22, FALSE)/$F1223</f>
        <v>#N/A</v>
      </c>
      <c r="Y1223" s="11" t="e">
        <f>VLOOKUP($B1223, 'FanGraphs - Team WAR Projected'!$B$2:$E$31, 4, FALSE)/162</f>
        <v>#N/A</v>
      </c>
      <c r="Z1223" s="11" t="e">
        <f t="shared" si="231"/>
        <v>#N/A</v>
      </c>
      <c r="AA1223" s="11" t="e">
        <f>VLOOKUP($B1223, FanGraphs_Standings[[Abbreviation]:[2024 Year to Date RS/G]], 6, FALSE)/$F1223</f>
        <v>#N/A</v>
      </c>
      <c r="AB1223" s="11" t="e">
        <f>VLOOKUP($B1223, FanGraphs_Standings[[Abbreviation]:[2024 Projected Full Season RDif]], 19, FALSE)/162</f>
        <v>#N/A</v>
      </c>
      <c r="AC1223" s="11" t="e">
        <f t="shared" si="240"/>
        <v>#N/A</v>
      </c>
      <c r="AD1223" s="11" t="e">
        <f>VLOOKUP($B1223, FanGraphs_Standings[[Abbreviation]:[2024 Projected Full Season RDif]], 5, FALSE)</f>
        <v>#N/A</v>
      </c>
      <c r="AE1223" s="11" t="e">
        <f>VLOOKUP($B1223, FanGraphs_Standings[[Abbreviation]:[2024 Projected Full Season W%]], 18, FALSE)</f>
        <v>#N/A</v>
      </c>
      <c r="AF1223" s="11" t="e">
        <f t="shared" si="232"/>
        <v>#N/A</v>
      </c>
      <c r="AG1223" s="11" t="e">
        <f>VLOOKUP($B1223, 'Home Field Adv'!$A$2:$I$31, 9, FALSE)</f>
        <v>#N/A</v>
      </c>
      <c r="AH1223" s="11" t="e">
        <f>VLOOKUP($C1223, FanGraphs_Standings[[Abbreviation]:[2024 Year to Date G]], 2, FALSE)</f>
        <v>#N/A</v>
      </c>
      <c r="AI1223" s="11" t="e">
        <f>_xlfn.IFNA(VLOOKUP($E1223, 'SP Per G'!$A$2:$D$1385, 3, FALSE), AO1223)</f>
        <v>#N/A</v>
      </c>
      <c r="AJ1223" s="11" t="e">
        <f>IF(AND(ISNA(VLOOKUP($E1223, 'SP Per G'!$A$2:$D$1385, 4, FALSE)), ISTEXT($E1223)), AI1223,IF(ISNA(VLOOKUP($E1223, 'SP Per G'!$A$2:$D$1385, 4, FALSE)), AO1223, VLOOKUP($E1223, 'SP Per G'!$A$2:$D$1385, 4, FALSE)))</f>
        <v>#N/A</v>
      </c>
      <c r="AK1223" s="11" t="e">
        <f t="shared" si="233"/>
        <v>#N/A</v>
      </c>
      <c r="AL1223" s="11" t="e">
        <f>_xlfn.IFNA(VLOOKUP($E1223, Individual_Pitching___Dashboard[], 18, FALSE), VLOOKUP($C1223,Team_Pitching___Advanced[[Team]:[SIERA]],16,FALSE))</f>
        <v>#N/A</v>
      </c>
      <c r="AM1223" s="11" t="e">
        <f>_xlfn.IFNA(VLOOKUP($E1223, Individual_Pitching___Dashboard[], 20, FALSE), VLOOKUP($C1223,Team_Pitching___Advanced[[Team]:[xFIP]],19,FALSE))</f>
        <v>#N/A</v>
      </c>
      <c r="AN1223" s="11" t="e">
        <f>_xlfn.IFNA(VLOOKUP($E1223,Individual_Pitching___Advanced[],21,FALSE),VLOOKUP($C1223,Team_Pitching___Advanced[[Team]:[SIERA]],20,FALSE))</f>
        <v>#N/A</v>
      </c>
      <c r="AO1223" s="11" t="e">
        <f>VLOOKUP($C1223, 'Team Per G'!$A$2:$G$31, 7, FALSE)</f>
        <v>#N/A</v>
      </c>
      <c r="AP1223" s="11" t="e">
        <f>VLOOKUP($C1223, 'FanGraphs - Team WAR Projected'!$B$2:$E$31, 3, FALSE)/162</f>
        <v>#N/A</v>
      </c>
      <c r="AQ1223" s="11" t="e">
        <f t="shared" si="234"/>
        <v>#N/A</v>
      </c>
      <c r="AR1223" s="11" t="e">
        <f>VLOOKUP($C1223, Team_Pitching___Advanced[[Team]:[xFIP]], 19,FALSE)</f>
        <v>#N/A</v>
      </c>
      <c r="AS1223" s="11" t="e">
        <f>VLOOKUP($C1223, Team_Pitching___Advanced[], 20, FALSE)</f>
        <v>#N/A</v>
      </c>
      <c r="AT1223" s="11" t="e">
        <f>VLOOKUP($C1223, Team_Batting___Dashboard[[Team]:[wOBA]], 16, FALSE)</f>
        <v>#N/A</v>
      </c>
      <c r="AU1223" s="11" t="e">
        <f>VLOOKUP($C1223, Team_Batting___Advanced[[Team]:[OPS]], 9, FALSE)</f>
        <v>#N/A</v>
      </c>
      <c r="AV1223" s="11" t="e">
        <f>VLOOKUP($C1223, Team_Batting___Advanced[], 19, FALSE)</f>
        <v>#N/A</v>
      </c>
      <c r="AW1223" s="11" t="e">
        <f>VLOOKUP($C1223, 'Team Per G'!$A$2:$G$31, 3, FALSE)</f>
        <v>#N/A</v>
      </c>
      <c r="AX1223" s="11" t="e">
        <f>VLOOKUP($C1223, 'Team Per G'!$A$2:$G$31, 5, FALSE)</f>
        <v>#N/A</v>
      </c>
      <c r="AY1223" s="11" t="e">
        <f>VLOOKUP($C1223, 'Team Per G'!$A$2:$G$31, 4, FALSE)</f>
        <v>#N/A</v>
      </c>
      <c r="AZ1223" s="11" t="e">
        <f>VLOOKUP($C1223, Team_Batting___Dashboard[], 22, FALSE)/$AH1223</f>
        <v>#N/A</v>
      </c>
      <c r="BA1223" s="11" t="e">
        <f>VLOOKUP($C1223, 'FanGraphs - Team WAR Projected'!$B$2:$E$31, 4, FALSE)/162</f>
        <v>#N/A</v>
      </c>
      <c r="BB1223" s="11" t="e">
        <f t="shared" si="235"/>
        <v>#N/A</v>
      </c>
      <c r="BC1223" s="11" t="e">
        <f>VLOOKUP($C1223, FanGraphs_Standings[[Abbreviation]:[2024 Year to Date RS/G]], 6, FALSE)/$AH1223</f>
        <v>#N/A</v>
      </c>
      <c r="BD1223" s="11" t="e">
        <f>VLOOKUP($C1223, FanGraphs_Standings[[Abbreviation]:[2024 Projected Full Season RDif]], 19, FALSE)/162</f>
        <v>#N/A</v>
      </c>
      <c r="BE1223" s="11" t="e">
        <f t="shared" si="236"/>
        <v>#N/A</v>
      </c>
      <c r="BF1223" s="11" t="e">
        <f>VLOOKUP($C1223, FanGraphs_Standings[[Abbreviation]:[2024 Projected Full Season RDif]], 5, FALSE)</f>
        <v>#N/A</v>
      </c>
      <c r="BG1223" s="11" t="e">
        <f>VLOOKUP($C1223, FanGraphs_Standings[[Abbreviation]:[2024 Projected Full Season W%]], 18, FALSE)</f>
        <v>#N/A</v>
      </c>
      <c r="BH1223" s="11" t="e">
        <f t="shared" si="237"/>
        <v>#N/A</v>
      </c>
      <c r="BI1223" s="11" t="e">
        <f>VLOOKUP($C1223, 'Home Field Adv'!$A$2:$K$31, 11, FALSE)</f>
        <v>#N/A</v>
      </c>
      <c r="BL1223" s="12" t="str">
        <f t="shared" si="238"/>
        <v/>
      </c>
      <c r="BM1223" s="12" t="str">
        <f t="shared" si="228"/>
        <v/>
      </c>
      <c r="BN1223" s="12" t="str">
        <f t="shared" si="239"/>
        <v/>
      </c>
    </row>
    <row r="1224" spans="6:66" x14ac:dyDescent="0.45">
      <c r="F1224" s="11" t="e">
        <f>VLOOKUP($B1224, FanGraphs_Standings[[Abbreviation]:[2024 Year to Date G]], 2, FALSE)</f>
        <v>#N/A</v>
      </c>
      <c r="G1224" s="11" t="e">
        <f>_xlfn.IFNA(VLOOKUP($D1224, 'SP Per G'!$A$2:$D$1385, 3, FALSE),M1224)</f>
        <v>#N/A</v>
      </c>
      <c r="H1224" s="11" t="e">
        <f>IF(AND(ISNA(VLOOKUP($D1224, 'SP Per G'!$A$2:$D$1385, 4, FALSE)), ISTEXT($D1224)), G1224,IF(ISNA(VLOOKUP($D1224, 'SP Per G'!$A$2:$D$1385, 4, FALSE)), M1224, VLOOKUP($D1224, 'SP Per G'!$A$2:$D$1385, 4, FALSE)))</f>
        <v>#N/A</v>
      </c>
      <c r="I1224" s="11" t="e">
        <f t="shared" si="229"/>
        <v>#N/A</v>
      </c>
      <c r="J1224" s="11" t="e">
        <f>_xlfn.IFNA(VLOOKUP($D1224,Individual_Pitching___Dashboard[],18,FALSE),VLOOKUP(B1224,Team_Pitching___Dashboard[[Team]:[ERA]],17,FALSE))</f>
        <v>#N/A</v>
      </c>
      <c r="K1224" s="11" t="e">
        <f>_xlfn.IFNA(VLOOKUP($D1224, Individual_Pitching___Dashboard[], 20, FALSE), VLOOKUP(B1224,Team_Pitching___Dashboard[[Team]:[xFIP]],20,FALSE))</f>
        <v>#N/A</v>
      </c>
      <c r="L1224" s="11" t="e">
        <f>_xlfn.IFNA(VLOOKUP($D1224, Individual_Pitching___Advanced[], 21,FALSE), VLOOKUP(B1224, Team_Pitching___Advanced[], 20, FALSE))</f>
        <v>#N/A</v>
      </c>
      <c r="M1224" s="11" t="e">
        <f>VLOOKUP($B1224, 'Team Per G'!$A$2:$G$31, 7, FALSE)</f>
        <v>#N/A</v>
      </c>
      <c r="N1224" s="11" t="e">
        <f>VLOOKUP($B1224, 'FanGraphs - Team WAR Projected'!$B$2:$E$31, 3, FALSE)/162</f>
        <v>#N/A</v>
      </c>
      <c r="O1224" s="11" t="e">
        <f t="shared" si="230"/>
        <v>#N/A</v>
      </c>
      <c r="P1224" s="11" t="e">
        <f>VLOOKUP($B1224, Team_Pitching___Advanced[[Team]:[xFIP]], 19,FALSE)</f>
        <v>#N/A</v>
      </c>
      <c r="Q1224" s="11" t="e">
        <f>VLOOKUP($B1224, Team_Pitching___Advanced[], 20, FALSE)</f>
        <v>#N/A</v>
      </c>
      <c r="R1224" s="11" t="e">
        <f>VLOOKUP($B1224, Team_Batting___Dashboard[[Team]:[wOBA]], 16, FALSE)</f>
        <v>#N/A</v>
      </c>
      <c r="S1224" s="11" t="e">
        <f>VLOOKUP($B1224, Team_Batting___Advanced[[Team]:[OPS]], 9, FALSE)</f>
        <v>#N/A</v>
      </c>
      <c r="T1224" s="11" t="e">
        <f>VLOOKUP($B1224, Team_Batting___Advanced[], 19, FALSE)</f>
        <v>#N/A</v>
      </c>
      <c r="U1224" s="11" t="e">
        <f>VLOOKUP($B1224, 'Team Per G'!$A$2:$G$31, 3, FALSE)</f>
        <v>#N/A</v>
      </c>
      <c r="V1224" s="11" t="e">
        <f>VLOOKUP($B1224, 'Team Per G'!$A$2:$G$31, 5, FALSE)</f>
        <v>#N/A</v>
      </c>
      <c r="W1224" s="11" t="e">
        <f>VLOOKUP($B1224, 'Team Per G'!$A$2:$G$31, 4, FALSE)</f>
        <v>#N/A</v>
      </c>
      <c r="X1224" s="11" t="e">
        <f>VLOOKUP($B1224, Team_Batting___Dashboard[], 22, FALSE)/$F1224</f>
        <v>#N/A</v>
      </c>
      <c r="Y1224" s="11" t="e">
        <f>VLOOKUP($B1224, 'FanGraphs - Team WAR Projected'!$B$2:$E$31, 4, FALSE)/162</f>
        <v>#N/A</v>
      </c>
      <c r="Z1224" s="11" t="e">
        <f t="shared" si="231"/>
        <v>#N/A</v>
      </c>
      <c r="AA1224" s="11" t="e">
        <f>VLOOKUP($B1224, FanGraphs_Standings[[Abbreviation]:[2024 Year to Date RS/G]], 6, FALSE)/$F1224</f>
        <v>#N/A</v>
      </c>
      <c r="AB1224" s="11" t="e">
        <f>VLOOKUP($B1224, FanGraphs_Standings[[Abbreviation]:[2024 Projected Full Season RDif]], 19, FALSE)/162</f>
        <v>#N/A</v>
      </c>
      <c r="AC1224" s="11" t="e">
        <f t="shared" si="240"/>
        <v>#N/A</v>
      </c>
      <c r="AD1224" s="11" t="e">
        <f>VLOOKUP($B1224, FanGraphs_Standings[[Abbreviation]:[2024 Projected Full Season RDif]], 5, FALSE)</f>
        <v>#N/A</v>
      </c>
      <c r="AE1224" s="11" t="e">
        <f>VLOOKUP($B1224, FanGraphs_Standings[[Abbreviation]:[2024 Projected Full Season W%]], 18, FALSE)</f>
        <v>#N/A</v>
      </c>
      <c r="AF1224" s="11" t="e">
        <f t="shared" si="232"/>
        <v>#N/A</v>
      </c>
      <c r="AG1224" s="11" t="e">
        <f>VLOOKUP($B1224, 'Home Field Adv'!$A$2:$I$31, 9, FALSE)</f>
        <v>#N/A</v>
      </c>
      <c r="AH1224" s="11" t="e">
        <f>VLOOKUP($C1224, FanGraphs_Standings[[Abbreviation]:[2024 Year to Date G]], 2, FALSE)</f>
        <v>#N/A</v>
      </c>
      <c r="AI1224" s="11" t="e">
        <f>_xlfn.IFNA(VLOOKUP($E1224, 'SP Per G'!$A$2:$D$1385, 3, FALSE), AO1224)</f>
        <v>#N/A</v>
      </c>
      <c r="AJ1224" s="11" t="e">
        <f>IF(AND(ISNA(VLOOKUP($E1224, 'SP Per G'!$A$2:$D$1385, 4, FALSE)), ISTEXT($E1224)), AI1224,IF(ISNA(VLOOKUP($E1224, 'SP Per G'!$A$2:$D$1385, 4, FALSE)), AO1224, VLOOKUP($E1224, 'SP Per G'!$A$2:$D$1385, 4, FALSE)))</f>
        <v>#N/A</v>
      </c>
      <c r="AK1224" s="11" t="e">
        <f t="shared" si="233"/>
        <v>#N/A</v>
      </c>
      <c r="AL1224" s="11" t="e">
        <f>_xlfn.IFNA(VLOOKUP($E1224, Individual_Pitching___Dashboard[], 18, FALSE), VLOOKUP($C1224,Team_Pitching___Advanced[[Team]:[SIERA]],16,FALSE))</f>
        <v>#N/A</v>
      </c>
      <c r="AM1224" s="11" t="e">
        <f>_xlfn.IFNA(VLOOKUP($E1224, Individual_Pitching___Dashboard[], 20, FALSE), VLOOKUP($C1224,Team_Pitching___Advanced[[Team]:[xFIP]],19,FALSE))</f>
        <v>#N/A</v>
      </c>
      <c r="AN1224" s="11" t="e">
        <f>_xlfn.IFNA(VLOOKUP($E1224,Individual_Pitching___Advanced[],21,FALSE),VLOOKUP($C1224,Team_Pitching___Advanced[[Team]:[SIERA]],20,FALSE))</f>
        <v>#N/A</v>
      </c>
      <c r="AO1224" s="11" t="e">
        <f>VLOOKUP($C1224, 'Team Per G'!$A$2:$G$31, 7, FALSE)</f>
        <v>#N/A</v>
      </c>
      <c r="AP1224" s="11" t="e">
        <f>VLOOKUP($C1224, 'FanGraphs - Team WAR Projected'!$B$2:$E$31, 3, FALSE)/162</f>
        <v>#N/A</v>
      </c>
      <c r="AQ1224" s="11" t="e">
        <f t="shared" si="234"/>
        <v>#N/A</v>
      </c>
      <c r="AR1224" s="11" t="e">
        <f>VLOOKUP($C1224, Team_Pitching___Advanced[[Team]:[xFIP]], 19,FALSE)</f>
        <v>#N/A</v>
      </c>
      <c r="AS1224" s="11" t="e">
        <f>VLOOKUP($C1224, Team_Pitching___Advanced[], 20, FALSE)</f>
        <v>#N/A</v>
      </c>
      <c r="AT1224" s="11" t="e">
        <f>VLOOKUP($C1224, Team_Batting___Dashboard[[Team]:[wOBA]], 16, FALSE)</f>
        <v>#N/A</v>
      </c>
      <c r="AU1224" s="11" t="e">
        <f>VLOOKUP($C1224, Team_Batting___Advanced[[Team]:[OPS]], 9, FALSE)</f>
        <v>#N/A</v>
      </c>
      <c r="AV1224" s="11" t="e">
        <f>VLOOKUP($C1224, Team_Batting___Advanced[], 19, FALSE)</f>
        <v>#N/A</v>
      </c>
      <c r="AW1224" s="11" t="e">
        <f>VLOOKUP($C1224, 'Team Per G'!$A$2:$G$31, 3, FALSE)</f>
        <v>#N/A</v>
      </c>
      <c r="AX1224" s="11" t="e">
        <f>VLOOKUP($C1224, 'Team Per G'!$A$2:$G$31, 5, FALSE)</f>
        <v>#N/A</v>
      </c>
      <c r="AY1224" s="11" t="e">
        <f>VLOOKUP($C1224, 'Team Per G'!$A$2:$G$31, 4, FALSE)</f>
        <v>#N/A</v>
      </c>
      <c r="AZ1224" s="11" t="e">
        <f>VLOOKUP($C1224, Team_Batting___Dashboard[], 22, FALSE)/$AH1224</f>
        <v>#N/A</v>
      </c>
      <c r="BA1224" s="11" t="e">
        <f>VLOOKUP($C1224, 'FanGraphs - Team WAR Projected'!$B$2:$E$31, 4, FALSE)/162</f>
        <v>#N/A</v>
      </c>
      <c r="BB1224" s="11" t="e">
        <f t="shared" si="235"/>
        <v>#N/A</v>
      </c>
      <c r="BC1224" s="11" t="e">
        <f>VLOOKUP($C1224, FanGraphs_Standings[[Abbreviation]:[2024 Year to Date RS/G]], 6, FALSE)/$AH1224</f>
        <v>#N/A</v>
      </c>
      <c r="BD1224" s="11" t="e">
        <f>VLOOKUP($C1224, FanGraphs_Standings[[Abbreviation]:[2024 Projected Full Season RDif]], 19, FALSE)/162</f>
        <v>#N/A</v>
      </c>
      <c r="BE1224" s="11" t="e">
        <f t="shared" si="236"/>
        <v>#N/A</v>
      </c>
      <c r="BF1224" s="11" t="e">
        <f>VLOOKUP($C1224, FanGraphs_Standings[[Abbreviation]:[2024 Projected Full Season RDif]], 5, FALSE)</f>
        <v>#N/A</v>
      </c>
      <c r="BG1224" s="11" t="e">
        <f>VLOOKUP($C1224, FanGraphs_Standings[[Abbreviation]:[2024 Projected Full Season W%]], 18, FALSE)</f>
        <v>#N/A</v>
      </c>
      <c r="BH1224" s="11" t="e">
        <f t="shared" si="237"/>
        <v>#N/A</v>
      </c>
      <c r="BI1224" s="11" t="e">
        <f>VLOOKUP($C1224, 'Home Field Adv'!$A$2:$K$31, 11, FALSE)</f>
        <v>#N/A</v>
      </c>
      <c r="BL1224" s="12" t="str">
        <f t="shared" si="238"/>
        <v/>
      </c>
      <c r="BM1224" s="12" t="str">
        <f t="shared" si="228"/>
        <v/>
      </c>
      <c r="BN1224" s="12" t="str">
        <f t="shared" si="239"/>
        <v/>
      </c>
    </row>
    <row r="1225" spans="6:66" x14ac:dyDescent="0.45">
      <c r="F1225" s="11" t="e">
        <f>VLOOKUP($B1225, FanGraphs_Standings[[Abbreviation]:[2024 Year to Date G]], 2, FALSE)</f>
        <v>#N/A</v>
      </c>
      <c r="G1225" s="11" t="e">
        <f>_xlfn.IFNA(VLOOKUP($D1225, 'SP Per G'!$A$2:$D$1385, 3, FALSE),M1225)</f>
        <v>#N/A</v>
      </c>
      <c r="H1225" s="11" t="e">
        <f>IF(AND(ISNA(VLOOKUP($D1225, 'SP Per G'!$A$2:$D$1385, 4, FALSE)), ISTEXT($D1225)), G1225,IF(ISNA(VLOOKUP($D1225, 'SP Per G'!$A$2:$D$1385, 4, FALSE)), M1225, VLOOKUP($D1225, 'SP Per G'!$A$2:$D$1385, 4, FALSE)))</f>
        <v>#N/A</v>
      </c>
      <c r="I1225" s="11" t="e">
        <f t="shared" si="229"/>
        <v>#N/A</v>
      </c>
      <c r="J1225" s="11" t="e">
        <f>_xlfn.IFNA(VLOOKUP($D1225,Individual_Pitching___Dashboard[],18,FALSE),VLOOKUP(B1225,Team_Pitching___Dashboard[[Team]:[ERA]],17,FALSE))</f>
        <v>#N/A</v>
      </c>
      <c r="K1225" s="11" t="e">
        <f>_xlfn.IFNA(VLOOKUP($D1225, Individual_Pitching___Dashboard[], 20, FALSE), VLOOKUP(B1225,Team_Pitching___Dashboard[[Team]:[xFIP]],20,FALSE))</f>
        <v>#N/A</v>
      </c>
      <c r="L1225" s="11" t="e">
        <f>_xlfn.IFNA(VLOOKUP($D1225, Individual_Pitching___Advanced[], 21,FALSE), VLOOKUP(B1225, Team_Pitching___Advanced[], 20, FALSE))</f>
        <v>#N/A</v>
      </c>
      <c r="M1225" s="11" t="e">
        <f>VLOOKUP($B1225, 'Team Per G'!$A$2:$G$31, 7, FALSE)</f>
        <v>#N/A</v>
      </c>
      <c r="N1225" s="11" t="e">
        <f>VLOOKUP($B1225, 'FanGraphs - Team WAR Projected'!$B$2:$E$31, 3, FALSE)/162</f>
        <v>#N/A</v>
      </c>
      <c r="O1225" s="11" t="e">
        <f t="shared" si="230"/>
        <v>#N/A</v>
      </c>
      <c r="P1225" s="11" t="e">
        <f>VLOOKUP($B1225, Team_Pitching___Advanced[[Team]:[xFIP]], 19,FALSE)</f>
        <v>#N/A</v>
      </c>
      <c r="Q1225" s="11" t="e">
        <f>VLOOKUP($B1225, Team_Pitching___Advanced[], 20, FALSE)</f>
        <v>#N/A</v>
      </c>
      <c r="R1225" s="11" t="e">
        <f>VLOOKUP($B1225, Team_Batting___Dashboard[[Team]:[wOBA]], 16, FALSE)</f>
        <v>#N/A</v>
      </c>
      <c r="S1225" s="11" t="e">
        <f>VLOOKUP($B1225, Team_Batting___Advanced[[Team]:[OPS]], 9, FALSE)</f>
        <v>#N/A</v>
      </c>
      <c r="T1225" s="11" t="e">
        <f>VLOOKUP($B1225, Team_Batting___Advanced[], 19, FALSE)</f>
        <v>#N/A</v>
      </c>
      <c r="U1225" s="11" t="e">
        <f>VLOOKUP($B1225, 'Team Per G'!$A$2:$G$31, 3, FALSE)</f>
        <v>#N/A</v>
      </c>
      <c r="V1225" s="11" t="e">
        <f>VLOOKUP($B1225, 'Team Per G'!$A$2:$G$31, 5, FALSE)</f>
        <v>#N/A</v>
      </c>
      <c r="W1225" s="11" t="e">
        <f>VLOOKUP($B1225, 'Team Per G'!$A$2:$G$31, 4, FALSE)</f>
        <v>#N/A</v>
      </c>
      <c r="X1225" s="11" t="e">
        <f>VLOOKUP($B1225, Team_Batting___Dashboard[], 22, FALSE)/$F1225</f>
        <v>#N/A</v>
      </c>
      <c r="Y1225" s="11" t="e">
        <f>VLOOKUP($B1225, 'FanGraphs - Team WAR Projected'!$B$2:$E$31, 4, FALSE)/162</f>
        <v>#N/A</v>
      </c>
      <c r="Z1225" s="11" t="e">
        <f t="shared" si="231"/>
        <v>#N/A</v>
      </c>
      <c r="AA1225" s="11" t="e">
        <f>VLOOKUP($B1225, FanGraphs_Standings[[Abbreviation]:[2024 Year to Date RS/G]], 6, FALSE)/$F1225</f>
        <v>#N/A</v>
      </c>
      <c r="AB1225" s="11" t="e">
        <f>VLOOKUP($B1225, FanGraphs_Standings[[Abbreviation]:[2024 Projected Full Season RDif]], 19, FALSE)/162</f>
        <v>#N/A</v>
      </c>
      <c r="AC1225" s="11" t="e">
        <f t="shared" si="240"/>
        <v>#N/A</v>
      </c>
      <c r="AD1225" s="11" t="e">
        <f>VLOOKUP($B1225, FanGraphs_Standings[[Abbreviation]:[2024 Projected Full Season RDif]], 5, FALSE)</f>
        <v>#N/A</v>
      </c>
      <c r="AE1225" s="11" t="e">
        <f>VLOOKUP($B1225, FanGraphs_Standings[[Abbreviation]:[2024 Projected Full Season W%]], 18, FALSE)</f>
        <v>#N/A</v>
      </c>
      <c r="AF1225" s="11" t="e">
        <f t="shared" si="232"/>
        <v>#N/A</v>
      </c>
      <c r="AG1225" s="11" t="e">
        <f>VLOOKUP($B1225, 'Home Field Adv'!$A$2:$I$31, 9, FALSE)</f>
        <v>#N/A</v>
      </c>
      <c r="AH1225" s="11" t="e">
        <f>VLOOKUP($C1225, FanGraphs_Standings[[Abbreviation]:[2024 Year to Date G]], 2, FALSE)</f>
        <v>#N/A</v>
      </c>
      <c r="AI1225" s="11" t="e">
        <f>_xlfn.IFNA(VLOOKUP($E1225, 'SP Per G'!$A$2:$D$1385, 3, FALSE), AO1225)</f>
        <v>#N/A</v>
      </c>
      <c r="AJ1225" s="11" t="e">
        <f>IF(AND(ISNA(VLOOKUP($E1225, 'SP Per G'!$A$2:$D$1385, 4, FALSE)), ISTEXT($E1225)), AI1225,IF(ISNA(VLOOKUP($E1225, 'SP Per G'!$A$2:$D$1385, 4, FALSE)), AO1225, VLOOKUP($E1225, 'SP Per G'!$A$2:$D$1385, 4, FALSE)))</f>
        <v>#N/A</v>
      </c>
      <c r="AK1225" s="11" t="e">
        <f t="shared" si="233"/>
        <v>#N/A</v>
      </c>
      <c r="AL1225" s="11" t="e">
        <f>_xlfn.IFNA(VLOOKUP($E1225, Individual_Pitching___Dashboard[], 18, FALSE), VLOOKUP($C1225,Team_Pitching___Advanced[[Team]:[SIERA]],16,FALSE))</f>
        <v>#N/A</v>
      </c>
      <c r="AM1225" s="11" t="e">
        <f>_xlfn.IFNA(VLOOKUP($E1225, Individual_Pitching___Dashboard[], 20, FALSE), VLOOKUP($C1225,Team_Pitching___Advanced[[Team]:[xFIP]],19,FALSE))</f>
        <v>#N/A</v>
      </c>
      <c r="AN1225" s="11" t="e">
        <f>_xlfn.IFNA(VLOOKUP($E1225,Individual_Pitching___Advanced[],21,FALSE),VLOOKUP($C1225,Team_Pitching___Advanced[[Team]:[SIERA]],20,FALSE))</f>
        <v>#N/A</v>
      </c>
      <c r="AO1225" s="11" t="e">
        <f>VLOOKUP($C1225, 'Team Per G'!$A$2:$G$31, 7, FALSE)</f>
        <v>#N/A</v>
      </c>
      <c r="AP1225" s="11" t="e">
        <f>VLOOKUP($C1225, 'FanGraphs - Team WAR Projected'!$B$2:$E$31, 3, FALSE)/162</f>
        <v>#N/A</v>
      </c>
      <c r="AQ1225" s="11" t="e">
        <f t="shared" si="234"/>
        <v>#N/A</v>
      </c>
      <c r="AR1225" s="11" t="e">
        <f>VLOOKUP($C1225, Team_Pitching___Advanced[[Team]:[xFIP]], 19,FALSE)</f>
        <v>#N/A</v>
      </c>
      <c r="AS1225" s="11" t="e">
        <f>VLOOKUP($C1225, Team_Pitching___Advanced[], 20, FALSE)</f>
        <v>#N/A</v>
      </c>
      <c r="AT1225" s="11" t="e">
        <f>VLOOKUP($C1225, Team_Batting___Dashboard[[Team]:[wOBA]], 16, FALSE)</f>
        <v>#N/A</v>
      </c>
      <c r="AU1225" s="11" t="e">
        <f>VLOOKUP($C1225, Team_Batting___Advanced[[Team]:[OPS]], 9, FALSE)</f>
        <v>#N/A</v>
      </c>
      <c r="AV1225" s="11" t="e">
        <f>VLOOKUP($C1225, Team_Batting___Advanced[], 19, FALSE)</f>
        <v>#N/A</v>
      </c>
      <c r="AW1225" s="11" t="e">
        <f>VLOOKUP($C1225, 'Team Per G'!$A$2:$G$31, 3, FALSE)</f>
        <v>#N/A</v>
      </c>
      <c r="AX1225" s="11" t="e">
        <f>VLOOKUP($C1225, 'Team Per G'!$A$2:$G$31, 5, FALSE)</f>
        <v>#N/A</v>
      </c>
      <c r="AY1225" s="11" t="e">
        <f>VLOOKUP($C1225, 'Team Per G'!$A$2:$G$31, 4, FALSE)</f>
        <v>#N/A</v>
      </c>
      <c r="AZ1225" s="11" t="e">
        <f>VLOOKUP($C1225, Team_Batting___Dashboard[], 22, FALSE)/$AH1225</f>
        <v>#N/A</v>
      </c>
      <c r="BA1225" s="11" t="e">
        <f>VLOOKUP($C1225, 'FanGraphs - Team WAR Projected'!$B$2:$E$31, 4, FALSE)/162</f>
        <v>#N/A</v>
      </c>
      <c r="BB1225" s="11" t="e">
        <f t="shared" si="235"/>
        <v>#N/A</v>
      </c>
      <c r="BC1225" s="11" t="e">
        <f>VLOOKUP($C1225, FanGraphs_Standings[[Abbreviation]:[2024 Year to Date RS/G]], 6, FALSE)/$AH1225</f>
        <v>#N/A</v>
      </c>
      <c r="BD1225" s="11" t="e">
        <f>VLOOKUP($C1225, FanGraphs_Standings[[Abbreviation]:[2024 Projected Full Season RDif]], 19, FALSE)/162</f>
        <v>#N/A</v>
      </c>
      <c r="BE1225" s="11" t="e">
        <f t="shared" si="236"/>
        <v>#N/A</v>
      </c>
      <c r="BF1225" s="11" t="e">
        <f>VLOOKUP($C1225, FanGraphs_Standings[[Abbreviation]:[2024 Projected Full Season RDif]], 5, FALSE)</f>
        <v>#N/A</v>
      </c>
      <c r="BG1225" s="11" t="e">
        <f>VLOOKUP($C1225, FanGraphs_Standings[[Abbreviation]:[2024 Projected Full Season W%]], 18, FALSE)</f>
        <v>#N/A</v>
      </c>
      <c r="BH1225" s="11" t="e">
        <f t="shared" si="237"/>
        <v>#N/A</v>
      </c>
      <c r="BI1225" s="11" t="e">
        <f>VLOOKUP($C1225, 'Home Field Adv'!$A$2:$K$31, 11, FALSE)</f>
        <v>#N/A</v>
      </c>
      <c r="BL1225" s="12" t="str">
        <f t="shared" si="238"/>
        <v/>
      </c>
      <c r="BM1225" s="12" t="str">
        <f t="shared" si="228"/>
        <v/>
      </c>
      <c r="BN1225" s="12" t="str">
        <f t="shared" si="239"/>
        <v/>
      </c>
    </row>
    <row r="1226" spans="6:66" x14ac:dyDescent="0.45">
      <c r="F1226" s="11" t="e">
        <f>VLOOKUP($B1226, FanGraphs_Standings[[Abbreviation]:[2024 Year to Date G]], 2, FALSE)</f>
        <v>#N/A</v>
      </c>
      <c r="G1226" s="11" t="e">
        <f>_xlfn.IFNA(VLOOKUP($D1226, 'SP Per G'!$A$2:$D$1385, 3, FALSE),M1226)</f>
        <v>#N/A</v>
      </c>
      <c r="H1226" s="11" t="e">
        <f>IF(AND(ISNA(VLOOKUP($D1226, 'SP Per G'!$A$2:$D$1385, 4, FALSE)), ISTEXT($D1226)), G1226,IF(ISNA(VLOOKUP($D1226, 'SP Per G'!$A$2:$D$1385, 4, FALSE)), M1226, VLOOKUP($D1226, 'SP Per G'!$A$2:$D$1385, 4, FALSE)))</f>
        <v>#N/A</v>
      </c>
      <c r="I1226" s="11" t="e">
        <f t="shared" si="229"/>
        <v>#N/A</v>
      </c>
      <c r="J1226" s="11" t="e">
        <f>_xlfn.IFNA(VLOOKUP($D1226,Individual_Pitching___Dashboard[],18,FALSE),VLOOKUP(B1226,Team_Pitching___Dashboard[[Team]:[ERA]],17,FALSE))</f>
        <v>#N/A</v>
      </c>
      <c r="K1226" s="11" t="e">
        <f>_xlfn.IFNA(VLOOKUP($D1226, Individual_Pitching___Dashboard[], 20, FALSE), VLOOKUP(B1226,Team_Pitching___Dashboard[[Team]:[xFIP]],20,FALSE))</f>
        <v>#N/A</v>
      </c>
      <c r="L1226" s="11" t="e">
        <f>_xlfn.IFNA(VLOOKUP($D1226, Individual_Pitching___Advanced[], 21,FALSE), VLOOKUP(B1226, Team_Pitching___Advanced[], 20, FALSE))</f>
        <v>#N/A</v>
      </c>
      <c r="M1226" s="11" t="e">
        <f>VLOOKUP($B1226, 'Team Per G'!$A$2:$G$31, 7, FALSE)</f>
        <v>#N/A</v>
      </c>
      <c r="N1226" s="11" t="e">
        <f>VLOOKUP($B1226, 'FanGraphs - Team WAR Projected'!$B$2:$E$31, 3, FALSE)/162</f>
        <v>#N/A</v>
      </c>
      <c r="O1226" s="11" t="e">
        <f t="shared" si="230"/>
        <v>#N/A</v>
      </c>
      <c r="P1226" s="11" t="e">
        <f>VLOOKUP($B1226, Team_Pitching___Advanced[[Team]:[xFIP]], 19,FALSE)</f>
        <v>#N/A</v>
      </c>
      <c r="Q1226" s="11" t="e">
        <f>VLOOKUP($B1226, Team_Pitching___Advanced[], 20, FALSE)</f>
        <v>#N/A</v>
      </c>
      <c r="R1226" s="11" t="e">
        <f>VLOOKUP($B1226, Team_Batting___Dashboard[[Team]:[wOBA]], 16, FALSE)</f>
        <v>#N/A</v>
      </c>
      <c r="S1226" s="11" t="e">
        <f>VLOOKUP($B1226, Team_Batting___Advanced[[Team]:[OPS]], 9, FALSE)</f>
        <v>#N/A</v>
      </c>
      <c r="T1226" s="11" t="e">
        <f>VLOOKUP($B1226, Team_Batting___Advanced[], 19, FALSE)</f>
        <v>#N/A</v>
      </c>
      <c r="U1226" s="11" t="e">
        <f>VLOOKUP($B1226, 'Team Per G'!$A$2:$G$31, 3, FALSE)</f>
        <v>#N/A</v>
      </c>
      <c r="V1226" s="11" t="e">
        <f>VLOOKUP($B1226, 'Team Per G'!$A$2:$G$31, 5, FALSE)</f>
        <v>#N/A</v>
      </c>
      <c r="W1226" s="11" t="e">
        <f>VLOOKUP($B1226, 'Team Per G'!$A$2:$G$31, 4, FALSE)</f>
        <v>#N/A</v>
      </c>
      <c r="X1226" s="11" t="e">
        <f>VLOOKUP($B1226, Team_Batting___Dashboard[], 22, FALSE)/$F1226</f>
        <v>#N/A</v>
      </c>
      <c r="Y1226" s="11" t="e">
        <f>VLOOKUP($B1226, 'FanGraphs - Team WAR Projected'!$B$2:$E$31, 4, FALSE)/162</f>
        <v>#N/A</v>
      </c>
      <c r="Z1226" s="11" t="e">
        <f t="shared" si="231"/>
        <v>#N/A</v>
      </c>
      <c r="AA1226" s="11" t="e">
        <f>VLOOKUP($B1226, FanGraphs_Standings[[Abbreviation]:[2024 Year to Date RS/G]], 6, FALSE)/$F1226</f>
        <v>#N/A</v>
      </c>
      <c r="AB1226" s="11" t="e">
        <f>VLOOKUP($B1226, FanGraphs_Standings[[Abbreviation]:[2024 Projected Full Season RDif]], 19, FALSE)/162</f>
        <v>#N/A</v>
      </c>
      <c r="AC1226" s="11" t="e">
        <f t="shared" si="240"/>
        <v>#N/A</v>
      </c>
      <c r="AD1226" s="11" t="e">
        <f>VLOOKUP($B1226, FanGraphs_Standings[[Abbreviation]:[2024 Projected Full Season RDif]], 5, FALSE)</f>
        <v>#N/A</v>
      </c>
      <c r="AE1226" s="11" t="e">
        <f>VLOOKUP($B1226, FanGraphs_Standings[[Abbreviation]:[2024 Projected Full Season W%]], 18, FALSE)</f>
        <v>#N/A</v>
      </c>
      <c r="AF1226" s="11" t="e">
        <f t="shared" si="232"/>
        <v>#N/A</v>
      </c>
      <c r="AG1226" s="11" t="e">
        <f>VLOOKUP($B1226, 'Home Field Adv'!$A$2:$I$31, 9, FALSE)</f>
        <v>#N/A</v>
      </c>
      <c r="AH1226" s="11" t="e">
        <f>VLOOKUP($C1226, FanGraphs_Standings[[Abbreviation]:[2024 Year to Date G]], 2, FALSE)</f>
        <v>#N/A</v>
      </c>
      <c r="AI1226" s="11" t="e">
        <f>_xlfn.IFNA(VLOOKUP($E1226, 'SP Per G'!$A$2:$D$1385, 3, FALSE), AO1226)</f>
        <v>#N/A</v>
      </c>
      <c r="AJ1226" s="11" t="e">
        <f>IF(AND(ISNA(VLOOKUP($E1226, 'SP Per G'!$A$2:$D$1385, 4, FALSE)), ISTEXT($E1226)), AI1226,IF(ISNA(VLOOKUP($E1226, 'SP Per G'!$A$2:$D$1385, 4, FALSE)), AO1226, VLOOKUP($E1226, 'SP Per G'!$A$2:$D$1385, 4, FALSE)))</f>
        <v>#N/A</v>
      </c>
      <c r="AK1226" s="11" t="e">
        <f t="shared" si="233"/>
        <v>#N/A</v>
      </c>
      <c r="AL1226" s="11" t="e">
        <f>_xlfn.IFNA(VLOOKUP($E1226, Individual_Pitching___Dashboard[], 18, FALSE), VLOOKUP($C1226,Team_Pitching___Advanced[[Team]:[SIERA]],16,FALSE))</f>
        <v>#N/A</v>
      </c>
      <c r="AM1226" s="11" t="e">
        <f>_xlfn.IFNA(VLOOKUP($E1226, Individual_Pitching___Dashboard[], 20, FALSE), VLOOKUP($C1226,Team_Pitching___Advanced[[Team]:[xFIP]],19,FALSE))</f>
        <v>#N/A</v>
      </c>
      <c r="AN1226" s="11" t="e">
        <f>_xlfn.IFNA(VLOOKUP($E1226,Individual_Pitching___Advanced[],21,FALSE),VLOOKUP($C1226,Team_Pitching___Advanced[[Team]:[SIERA]],20,FALSE))</f>
        <v>#N/A</v>
      </c>
      <c r="AO1226" s="11" t="e">
        <f>VLOOKUP($C1226, 'Team Per G'!$A$2:$G$31, 7, FALSE)</f>
        <v>#N/A</v>
      </c>
      <c r="AP1226" s="11" t="e">
        <f>VLOOKUP($C1226, 'FanGraphs - Team WAR Projected'!$B$2:$E$31, 3, FALSE)/162</f>
        <v>#N/A</v>
      </c>
      <c r="AQ1226" s="11" t="e">
        <f t="shared" si="234"/>
        <v>#N/A</v>
      </c>
      <c r="AR1226" s="11" t="e">
        <f>VLOOKUP($C1226, Team_Pitching___Advanced[[Team]:[xFIP]], 19,FALSE)</f>
        <v>#N/A</v>
      </c>
      <c r="AS1226" s="11" t="e">
        <f>VLOOKUP($C1226, Team_Pitching___Advanced[], 20, FALSE)</f>
        <v>#N/A</v>
      </c>
      <c r="AT1226" s="11" t="e">
        <f>VLOOKUP($C1226, Team_Batting___Dashboard[[Team]:[wOBA]], 16, FALSE)</f>
        <v>#N/A</v>
      </c>
      <c r="AU1226" s="11" t="e">
        <f>VLOOKUP($C1226, Team_Batting___Advanced[[Team]:[OPS]], 9, FALSE)</f>
        <v>#N/A</v>
      </c>
      <c r="AV1226" s="11" t="e">
        <f>VLOOKUP($C1226, Team_Batting___Advanced[], 19, FALSE)</f>
        <v>#N/A</v>
      </c>
      <c r="AW1226" s="11" t="e">
        <f>VLOOKUP($C1226, 'Team Per G'!$A$2:$G$31, 3, FALSE)</f>
        <v>#N/A</v>
      </c>
      <c r="AX1226" s="11" t="e">
        <f>VLOOKUP($C1226, 'Team Per G'!$A$2:$G$31, 5, FALSE)</f>
        <v>#N/A</v>
      </c>
      <c r="AY1226" s="11" t="e">
        <f>VLOOKUP($C1226, 'Team Per G'!$A$2:$G$31, 4, FALSE)</f>
        <v>#N/A</v>
      </c>
      <c r="AZ1226" s="11" t="e">
        <f>VLOOKUP($C1226, Team_Batting___Dashboard[], 22, FALSE)/$AH1226</f>
        <v>#N/A</v>
      </c>
      <c r="BA1226" s="11" t="e">
        <f>VLOOKUP($C1226, 'FanGraphs - Team WAR Projected'!$B$2:$E$31, 4, FALSE)/162</f>
        <v>#N/A</v>
      </c>
      <c r="BB1226" s="11" t="e">
        <f t="shared" si="235"/>
        <v>#N/A</v>
      </c>
      <c r="BC1226" s="11" t="e">
        <f>VLOOKUP($C1226, FanGraphs_Standings[[Abbreviation]:[2024 Year to Date RS/G]], 6, FALSE)/$AH1226</f>
        <v>#N/A</v>
      </c>
      <c r="BD1226" s="11" t="e">
        <f>VLOOKUP($C1226, FanGraphs_Standings[[Abbreviation]:[2024 Projected Full Season RDif]], 19, FALSE)/162</f>
        <v>#N/A</v>
      </c>
      <c r="BE1226" s="11" t="e">
        <f t="shared" si="236"/>
        <v>#N/A</v>
      </c>
      <c r="BF1226" s="11" t="e">
        <f>VLOOKUP($C1226, FanGraphs_Standings[[Abbreviation]:[2024 Projected Full Season RDif]], 5, FALSE)</f>
        <v>#N/A</v>
      </c>
      <c r="BG1226" s="11" t="e">
        <f>VLOOKUP($C1226, FanGraphs_Standings[[Abbreviation]:[2024 Projected Full Season W%]], 18, FALSE)</f>
        <v>#N/A</v>
      </c>
      <c r="BH1226" s="11" t="e">
        <f t="shared" si="237"/>
        <v>#N/A</v>
      </c>
      <c r="BI1226" s="11" t="e">
        <f>VLOOKUP($C1226, 'Home Field Adv'!$A$2:$K$31, 11, FALSE)</f>
        <v>#N/A</v>
      </c>
      <c r="BL1226" s="12" t="str">
        <f t="shared" si="238"/>
        <v/>
      </c>
      <c r="BM1226" s="12" t="str">
        <f t="shared" si="228"/>
        <v/>
      </c>
      <c r="BN1226" s="12" t="str">
        <f t="shared" si="239"/>
        <v/>
      </c>
    </row>
    <row r="1227" spans="6:66" x14ac:dyDescent="0.45">
      <c r="F1227" s="11" t="e">
        <f>VLOOKUP($B1227, FanGraphs_Standings[[Abbreviation]:[2024 Year to Date G]], 2, FALSE)</f>
        <v>#N/A</v>
      </c>
      <c r="G1227" s="11" t="e">
        <f>_xlfn.IFNA(VLOOKUP($D1227, 'SP Per G'!$A$2:$D$1385, 3, FALSE),M1227)</f>
        <v>#N/A</v>
      </c>
      <c r="H1227" s="11" t="e">
        <f>IF(AND(ISNA(VLOOKUP($D1227, 'SP Per G'!$A$2:$D$1385, 4, FALSE)), ISTEXT($D1227)), G1227,IF(ISNA(VLOOKUP($D1227, 'SP Per G'!$A$2:$D$1385, 4, FALSE)), M1227, VLOOKUP($D1227, 'SP Per G'!$A$2:$D$1385, 4, FALSE)))</f>
        <v>#N/A</v>
      </c>
      <c r="I1227" s="11" t="e">
        <f t="shared" si="229"/>
        <v>#N/A</v>
      </c>
      <c r="J1227" s="11" t="e">
        <f>_xlfn.IFNA(VLOOKUP($D1227,Individual_Pitching___Dashboard[],18,FALSE),VLOOKUP(B1227,Team_Pitching___Dashboard[[Team]:[ERA]],17,FALSE))</f>
        <v>#N/A</v>
      </c>
      <c r="K1227" s="11" t="e">
        <f>_xlfn.IFNA(VLOOKUP($D1227, Individual_Pitching___Dashboard[], 20, FALSE), VLOOKUP(B1227,Team_Pitching___Dashboard[[Team]:[xFIP]],20,FALSE))</f>
        <v>#N/A</v>
      </c>
      <c r="L1227" s="11" t="e">
        <f>_xlfn.IFNA(VLOOKUP($D1227, Individual_Pitching___Advanced[], 21,FALSE), VLOOKUP(B1227, Team_Pitching___Advanced[], 20, FALSE))</f>
        <v>#N/A</v>
      </c>
      <c r="M1227" s="11" t="e">
        <f>VLOOKUP($B1227, 'Team Per G'!$A$2:$G$31, 7, FALSE)</f>
        <v>#N/A</v>
      </c>
      <c r="N1227" s="11" t="e">
        <f>VLOOKUP($B1227, 'FanGraphs - Team WAR Projected'!$B$2:$E$31, 3, FALSE)/162</f>
        <v>#N/A</v>
      </c>
      <c r="O1227" s="11" t="e">
        <f t="shared" si="230"/>
        <v>#N/A</v>
      </c>
      <c r="P1227" s="11" t="e">
        <f>VLOOKUP($B1227, Team_Pitching___Advanced[[Team]:[xFIP]], 19,FALSE)</f>
        <v>#N/A</v>
      </c>
      <c r="Q1227" s="11" t="e">
        <f>VLOOKUP($B1227, Team_Pitching___Advanced[], 20, FALSE)</f>
        <v>#N/A</v>
      </c>
      <c r="R1227" s="11" t="e">
        <f>VLOOKUP($B1227, Team_Batting___Dashboard[[Team]:[wOBA]], 16, FALSE)</f>
        <v>#N/A</v>
      </c>
      <c r="S1227" s="11" t="e">
        <f>VLOOKUP($B1227, Team_Batting___Advanced[[Team]:[OPS]], 9, FALSE)</f>
        <v>#N/A</v>
      </c>
      <c r="T1227" s="11" t="e">
        <f>VLOOKUP($B1227, Team_Batting___Advanced[], 19, FALSE)</f>
        <v>#N/A</v>
      </c>
      <c r="U1227" s="11" t="e">
        <f>VLOOKUP($B1227, 'Team Per G'!$A$2:$G$31, 3, FALSE)</f>
        <v>#N/A</v>
      </c>
      <c r="V1227" s="11" t="e">
        <f>VLOOKUP($B1227, 'Team Per G'!$A$2:$G$31, 5, FALSE)</f>
        <v>#N/A</v>
      </c>
      <c r="W1227" s="11" t="e">
        <f>VLOOKUP($B1227, 'Team Per G'!$A$2:$G$31, 4, FALSE)</f>
        <v>#N/A</v>
      </c>
      <c r="X1227" s="11" t="e">
        <f>VLOOKUP($B1227, Team_Batting___Dashboard[], 22, FALSE)/$F1227</f>
        <v>#N/A</v>
      </c>
      <c r="Y1227" s="11" t="e">
        <f>VLOOKUP($B1227, 'FanGraphs - Team WAR Projected'!$B$2:$E$31, 4, FALSE)/162</f>
        <v>#N/A</v>
      </c>
      <c r="Z1227" s="11" t="e">
        <f t="shared" si="231"/>
        <v>#N/A</v>
      </c>
      <c r="AA1227" s="11" t="e">
        <f>VLOOKUP($B1227, FanGraphs_Standings[[Abbreviation]:[2024 Year to Date RS/G]], 6, FALSE)/$F1227</f>
        <v>#N/A</v>
      </c>
      <c r="AB1227" s="11" t="e">
        <f>VLOOKUP($B1227, FanGraphs_Standings[[Abbreviation]:[2024 Projected Full Season RDif]], 19, FALSE)/162</f>
        <v>#N/A</v>
      </c>
      <c r="AC1227" s="11" t="e">
        <f t="shared" si="240"/>
        <v>#N/A</v>
      </c>
      <c r="AD1227" s="11" t="e">
        <f>VLOOKUP($B1227, FanGraphs_Standings[[Abbreviation]:[2024 Projected Full Season RDif]], 5, FALSE)</f>
        <v>#N/A</v>
      </c>
      <c r="AE1227" s="11" t="e">
        <f>VLOOKUP($B1227, FanGraphs_Standings[[Abbreviation]:[2024 Projected Full Season W%]], 18, FALSE)</f>
        <v>#N/A</v>
      </c>
      <c r="AF1227" s="11" t="e">
        <f t="shared" si="232"/>
        <v>#N/A</v>
      </c>
      <c r="AG1227" s="11" t="e">
        <f>VLOOKUP($B1227, 'Home Field Adv'!$A$2:$I$31, 9, FALSE)</f>
        <v>#N/A</v>
      </c>
      <c r="AH1227" s="11" t="e">
        <f>VLOOKUP($C1227, FanGraphs_Standings[[Abbreviation]:[2024 Year to Date G]], 2, FALSE)</f>
        <v>#N/A</v>
      </c>
      <c r="AI1227" s="11" t="e">
        <f>_xlfn.IFNA(VLOOKUP($E1227, 'SP Per G'!$A$2:$D$1385, 3, FALSE), AO1227)</f>
        <v>#N/A</v>
      </c>
      <c r="AJ1227" s="11" t="e">
        <f>IF(AND(ISNA(VLOOKUP($E1227, 'SP Per G'!$A$2:$D$1385, 4, FALSE)), ISTEXT($E1227)), AI1227,IF(ISNA(VLOOKUP($E1227, 'SP Per G'!$A$2:$D$1385, 4, FALSE)), AO1227, VLOOKUP($E1227, 'SP Per G'!$A$2:$D$1385, 4, FALSE)))</f>
        <v>#N/A</v>
      </c>
      <c r="AK1227" s="11" t="e">
        <f t="shared" si="233"/>
        <v>#N/A</v>
      </c>
      <c r="AL1227" s="11" t="e">
        <f>_xlfn.IFNA(VLOOKUP($E1227, Individual_Pitching___Dashboard[], 18, FALSE), VLOOKUP($C1227,Team_Pitching___Advanced[[Team]:[SIERA]],16,FALSE))</f>
        <v>#N/A</v>
      </c>
      <c r="AM1227" s="11" t="e">
        <f>_xlfn.IFNA(VLOOKUP($E1227, Individual_Pitching___Dashboard[], 20, FALSE), VLOOKUP($C1227,Team_Pitching___Advanced[[Team]:[xFIP]],19,FALSE))</f>
        <v>#N/A</v>
      </c>
      <c r="AN1227" s="11" t="e">
        <f>_xlfn.IFNA(VLOOKUP($E1227,Individual_Pitching___Advanced[],21,FALSE),VLOOKUP($C1227,Team_Pitching___Advanced[[Team]:[SIERA]],20,FALSE))</f>
        <v>#N/A</v>
      </c>
      <c r="AO1227" s="11" t="e">
        <f>VLOOKUP($C1227, 'Team Per G'!$A$2:$G$31, 7, FALSE)</f>
        <v>#N/A</v>
      </c>
      <c r="AP1227" s="11" t="e">
        <f>VLOOKUP($C1227, 'FanGraphs - Team WAR Projected'!$B$2:$E$31, 3, FALSE)/162</f>
        <v>#N/A</v>
      </c>
      <c r="AQ1227" s="11" t="e">
        <f t="shared" si="234"/>
        <v>#N/A</v>
      </c>
      <c r="AR1227" s="11" t="e">
        <f>VLOOKUP($C1227, Team_Pitching___Advanced[[Team]:[xFIP]], 19,FALSE)</f>
        <v>#N/A</v>
      </c>
      <c r="AS1227" s="11" t="e">
        <f>VLOOKUP($C1227, Team_Pitching___Advanced[], 20, FALSE)</f>
        <v>#N/A</v>
      </c>
      <c r="AT1227" s="11" t="e">
        <f>VLOOKUP($C1227, Team_Batting___Dashboard[[Team]:[wOBA]], 16, FALSE)</f>
        <v>#N/A</v>
      </c>
      <c r="AU1227" s="11" t="e">
        <f>VLOOKUP($C1227, Team_Batting___Advanced[[Team]:[OPS]], 9, FALSE)</f>
        <v>#N/A</v>
      </c>
      <c r="AV1227" s="11" t="e">
        <f>VLOOKUP($C1227, Team_Batting___Advanced[], 19, FALSE)</f>
        <v>#N/A</v>
      </c>
      <c r="AW1227" s="11" t="e">
        <f>VLOOKUP($C1227, 'Team Per G'!$A$2:$G$31, 3, FALSE)</f>
        <v>#N/A</v>
      </c>
      <c r="AX1227" s="11" t="e">
        <f>VLOOKUP($C1227, 'Team Per G'!$A$2:$G$31, 5, FALSE)</f>
        <v>#N/A</v>
      </c>
      <c r="AY1227" s="11" t="e">
        <f>VLOOKUP($C1227, 'Team Per G'!$A$2:$G$31, 4, FALSE)</f>
        <v>#N/A</v>
      </c>
      <c r="AZ1227" s="11" t="e">
        <f>VLOOKUP($C1227, Team_Batting___Dashboard[], 22, FALSE)/$AH1227</f>
        <v>#N/A</v>
      </c>
      <c r="BA1227" s="11" t="e">
        <f>VLOOKUP($C1227, 'FanGraphs - Team WAR Projected'!$B$2:$E$31, 4, FALSE)/162</f>
        <v>#N/A</v>
      </c>
      <c r="BB1227" s="11" t="e">
        <f t="shared" si="235"/>
        <v>#N/A</v>
      </c>
      <c r="BC1227" s="11" t="e">
        <f>VLOOKUP($C1227, FanGraphs_Standings[[Abbreviation]:[2024 Year to Date RS/G]], 6, FALSE)/$AH1227</f>
        <v>#N/A</v>
      </c>
      <c r="BD1227" s="11" t="e">
        <f>VLOOKUP($C1227, FanGraphs_Standings[[Abbreviation]:[2024 Projected Full Season RDif]], 19, FALSE)/162</f>
        <v>#N/A</v>
      </c>
      <c r="BE1227" s="11" t="e">
        <f t="shared" si="236"/>
        <v>#N/A</v>
      </c>
      <c r="BF1227" s="11" t="e">
        <f>VLOOKUP($C1227, FanGraphs_Standings[[Abbreviation]:[2024 Projected Full Season RDif]], 5, FALSE)</f>
        <v>#N/A</v>
      </c>
      <c r="BG1227" s="11" t="e">
        <f>VLOOKUP($C1227, FanGraphs_Standings[[Abbreviation]:[2024 Projected Full Season W%]], 18, FALSE)</f>
        <v>#N/A</v>
      </c>
      <c r="BH1227" s="11" t="e">
        <f t="shared" si="237"/>
        <v>#N/A</v>
      </c>
      <c r="BI1227" s="11" t="e">
        <f>VLOOKUP($C1227, 'Home Field Adv'!$A$2:$K$31, 11, FALSE)</f>
        <v>#N/A</v>
      </c>
      <c r="BL1227" s="12" t="str">
        <f t="shared" si="238"/>
        <v/>
      </c>
      <c r="BM1227" s="12" t="str">
        <f t="shared" si="228"/>
        <v/>
      </c>
      <c r="BN1227" s="12" t="str">
        <f t="shared" si="239"/>
        <v/>
      </c>
    </row>
    <row r="1228" spans="6:66" x14ac:dyDescent="0.45">
      <c r="F1228" s="11" t="e">
        <f>VLOOKUP($B1228, FanGraphs_Standings[[Abbreviation]:[2024 Year to Date G]], 2, FALSE)</f>
        <v>#N/A</v>
      </c>
      <c r="G1228" s="11" t="e">
        <f>_xlfn.IFNA(VLOOKUP($D1228, 'SP Per G'!$A$2:$D$1385, 3, FALSE),M1228)</f>
        <v>#N/A</v>
      </c>
      <c r="H1228" s="11" t="e">
        <f>IF(AND(ISNA(VLOOKUP($D1228, 'SP Per G'!$A$2:$D$1385, 4, FALSE)), ISTEXT($D1228)), G1228,IF(ISNA(VLOOKUP($D1228, 'SP Per G'!$A$2:$D$1385, 4, FALSE)), M1228, VLOOKUP($D1228, 'SP Per G'!$A$2:$D$1385, 4, FALSE)))</f>
        <v>#N/A</v>
      </c>
      <c r="I1228" s="11" t="e">
        <f t="shared" si="229"/>
        <v>#N/A</v>
      </c>
      <c r="J1228" s="11" t="e">
        <f>_xlfn.IFNA(VLOOKUP($D1228,Individual_Pitching___Dashboard[],18,FALSE),VLOOKUP(B1228,Team_Pitching___Dashboard[[Team]:[ERA]],17,FALSE))</f>
        <v>#N/A</v>
      </c>
      <c r="K1228" s="11" t="e">
        <f>_xlfn.IFNA(VLOOKUP($D1228, Individual_Pitching___Dashboard[], 20, FALSE), VLOOKUP(B1228,Team_Pitching___Dashboard[[Team]:[xFIP]],20,FALSE))</f>
        <v>#N/A</v>
      </c>
      <c r="L1228" s="11" t="e">
        <f>_xlfn.IFNA(VLOOKUP($D1228, Individual_Pitching___Advanced[], 21,FALSE), VLOOKUP(B1228, Team_Pitching___Advanced[], 20, FALSE))</f>
        <v>#N/A</v>
      </c>
      <c r="M1228" s="11" t="e">
        <f>VLOOKUP($B1228, 'Team Per G'!$A$2:$G$31, 7, FALSE)</f>
        <v>#N/A</v>
      </c>
      <c r="N1228" s="11" t="e">
        <f>VLOOKUP($B1228, 'FanGraphs - Team WAR Projected'!$B$2:$E$31, 3, FALSE)/162</f>
        <v>#N/A</v>
      </c>
      <c r="O1228" s="11" t="e">
        <f t="shared" si="230"/>
        <v>#N/A</v>
      </c>
      <c r="P1228" s="11" t="e">
        <f>VLOOKUP($B1228, Team_Pitching___Advanced[[Team]:[xFIP]], 19,FALSE)</f>
        <v>#N/A</v>
      </c>
      <c r="Q1228" s="11" t="e">
        <f>VLOOKUP($B1228, Team_Pitching___Advanced[], 20, FALSE)</f>
        <v>#N/A</v>
      </c>
      <c r="R1228" s="11" t="e">
        <f>VLOOKUP($B1228, Team_Batting___Dashboard[[Team]:[wOBA]], 16, FALSE)</f>
        <v>#N/A</v>
      </c>
      <c r="S1228" s="11" t="e">
        <f>VLOOKUP($B1228, Team_Batting___Advanced[[Team]:[OPS]], 9, FALSE)</f>
        <v>#N/A</v>
      </c>
      <c r="T1228" s="11" t="e">
        <f>VLOOKUP($B1228, Team_Batting___Advanced[], 19, FALSE)</f>
        <v>#N/A</v>
      </c>
      <c r="U1228" s="11" t="e">
        <f>VLOOKUP($B1228, 'Team Per G'!$A$2:$G$31, 3, FALSE)</f>
        <v>#N/A</v>
      </c>
      <c r="V1228" s="11" t="e">
        <f>VLOOKUP($B1228, 'Team Per G'!$A$2:$G$31, 5, FALSE)</f>
        <v>#N/A</v>
      </c>
      <c r="W1228" s="11" t="e">
        <f>VLOOKUP($B1228, 'Team Per G'!$A$2:$G$31, 4, FALSE)</f>
        <v>#N/A</v>
      </c>
      <c r="X1228" s="11" t="e">
        <f>VLOOKUP($B1228, Team_Batting___Dashboard[], 22, FALSE)/$F1228</f>
        <v>#N/A</v>
      </c>
      <c r="Y1228" s="11" t="e">
        <f>VLOOKUP($B1228, 'FanGraphs - Team WAR Projected'!$B$2:$E$31, 4, FALSE)/162</f>
        <v>#N/A</v>
      </c>
      <c r="Z1228" s="11" t="e">
        <f t="shared" si="231"/>
        <v>#N/A</v>
      </c>
      <c r="AA1228" s="11" t="e">
        <f>VLOOKUP($B1228, FanGraphs_Standings[[Abbreviation]:[2024 Year to Date RS/G]], 6, FALSE)/$F1228</f>
        <v>#N/A</v>
      </c>
      <c r="AB1228" s="11" t="e">
        <f>VLOOKUP($B1228, FanGraphs_Standings[[Abbreviation]:[2024 Projected Full Season RDif]], 19, FALSE)/162</f>
        <v>#N/A</v>
      </c>
      <c r="AC1228" s="11" t="e">
        <f t="shared" si="240"/>
        <v>#N/A</v>
      </c>
      <c r="AD1228" s="11" t="e">
        <f>VLOOKUP($B1228, FanGraphs_Standings[[Abbreviation]:[2024 Projected Full Season RDif]], 5, FALSE)</f>
        <v>#N/A</v>
      </c>
      <c r="AE1228" s="11" t="e">
        <f>VLOOKUP($B1228, FanGraphs_Standings[[Abbreviation]:[2024 Projected Full Season W%]], 18, FALSE)</f>
        <v>#N/A</v>
      </c>
      <c r="AF1228" s="11" t="e">
        <f t="shared" si="232"/>
        <v>#N/A</v>
      </c>
      <c r="AG1228" s="11" t="e">
        <f>VLOOKUP($B1228, 'Home Field Adv'!$A$2:$I$31, 9, FALSE)</f>
        <v>#N/A</v>
      </c>
      <c r="AH1228" s="11" t="e">
        <f>VLOOKUP($C1228, FanGraphs_Standings[[Abbreviation]:[2024 Year to Date G]], 2, FALSE)</f>
        <v>#N/A</v>
      </c>
      <c r="AI1228" s="11" t="e">
        <f>_xlfn.IFNA(VLOOKUP($E1228, 'SP Per G'!$A$2:$D$1385, 3, FALSE), AO1228)</f>
        <v>#N/A</v>
      </c>
      <c r="AJ1228" s="11" t="e">
        <f>IF(AND(ISNA(VLOOKUP($E1228, 'SP Per G'!$A$2:$D$1385, 4, FALSE)), ISTEXT($E1228)), AI1228,IF(ISNA(VLOOKUP($E1228, 'SP Per G'!$A$2:$D$1385, 4, FALSE)), AO1228, VLOOKUP($E1228, 'SP Per G'!$A$2:$D$1385, 4, FALSE)))</f>
        <v>#N/A</v>
      </c>
      <c r="AK1228" s="11" t="e">
        <f t="shared" si="233"/>
        <v>#N/A</v>
      </c>
      <c r="AL1228" s="11" t="e">
        <f>_xlfn.IFNA(VLOOKUP($E1228, Individual_Pitching___Dashboard[], 18, FALSE), VLOOKUP($C1228,Team_Pitching___Advanced[[Team]:[SIERA]],16,FALSE))</f>
        <v>#N/A</v>
      </c>
      <c r="AM1228" s="11" t="e">
        <f>_xlfn.IFNA(VLOOKUP($E1228, Individual_Pitching___Dashboard[], 20, FALSE), VLOOKUP($C1228,Team_Pitching___Advanced[[Team]:[xFIP]],19,FALSE))</f>
        <v>#N/A</v>
      </c>
      <c r="AN1228" s="11" t="e">
        <f>_xlfn.IFNA(VLOOKUP($E1228,Individual_Pitching___Advanced[],21,FALSE),VLOOKUP($C1228,Team_Pitching___Advanced[[Team]:[SIERA]],20,FALSE))</f>
        <v>#N/A</v>
      </c>
      <c r="AO1228" s="11" t="e">
        <f>VLOOKUP($C1228, 'Team Per G'!$A$2:$G$31, 7, FALSE)</f>
        <v>#N/A</v>
      </c>
      <c r="AP1228" s="11" t="e">
        <f>VLOOKUP($C1228, 'FanGraphs - Team WAR Projected'!$B$2:$E$31, 3, FALSE)/162</f>
        <v>#N/A</v>
      </c>
      <c r="AQ1228" s="11" t="e">
        <f t="shared" si="234"/>
        <v>#N/A</v>
      </c>
      <c r="AR1228" s="11" t="e">
        <f>VLOOKUP($C1228, Team_Pitching___Advanced[[Team]:[xFIP]], 19,FALSE)</f>
        <v>#N/A</v>
      </c>
      <c r="AS1228" s="11" t="e">
        <f>VLOOKUP($C1228, Team_Pitching___Advanced[], 20, FALSE)</f>
        <v>#N/A</v>
      </c>
      <c r="AT1228" s="11" t="e">
        <f>VLOOKUP($C1228, Team_Batting___Dashboard[[Team]:[wOBA]], 16, FALSE)</f>
        <v>#N/A</v>
      </c>
      <c r="AU1228" s="11" t="e">
        <f>VLOOKUP($C1228, Team_Batting___Advanced[[Team]:[OPS]], 9, FALSE)</f>
        <v>#N/A</v>
      </c>
      <c r="AV1228" s="11" t="e">
        <f>VLOOKUP($C1228, Team_Batting___Advanced[], 19, FALSE)</f>
        <v>#N/A</v>
      </c>
      <c r="AW1228" s="11" t="e">
        <f>VLOOKUP($C1228, 'Team Per G'!$A$2:$G$31, 3, FALSE)</f>
        <v>#N/A</v>
      </c>
      <c r="AX1228" s="11" t="e">
        <f>VLOOKUP($C1228, 'Team Per G'!$A$2:$G$31, 5, FALSE)</f>
        <v>#N/A</v>
      </c>
      <c r="AY1228" s="11" t="e">
        <f>VLOOKUP($C1228, 'Team Per G'!$A$2:$G$31, 4, FALSE)</f>
        <v>#N/A</v>
      </c>
      <c r="AZ1228" s="11" t="e">
        <f>VLOOKUP($C1228, Team_Batting___Dashboard[], 22, FALSE)/$AH1228</f>
        <v>#N/A</v>
      </c>
      <c r="BA1228" s="11" t="e">
        <f>VLOOKUP($C1228, 'FanGraphs - Team WAR Projected'!$B$2:$E$31, 4, FALSE)/162</f>
        <v>#N/A</v>
      </c>
      <c r="BB1228" s="11" t="e">
        <f t="shared" si="235"/>
        <v>#N/A</v>
      </c>
      <c r="BC1228" s="11" t="e">
        <f>VLOOKUP($C1228, FanGraphs_Standings[[Abbreviation]:[2024 Year to Date RS/G]], 6, FALSE)/$AH1228</f>
        <v>#N/A</v>
      </c>
      <c r="BD1228" s="11" t="e">
        <f>VLOOKUP($C1228, FanGraphs_Standings[[Abbreviation]:[2024 Projected Full Season RDif]], 19, FALSE)/162</f>
        <v>#N/A</v>
      </c>
      <c r="BE1228" s="11" t="e">
        <f t="shared" si="236"/>
        <v>#N/A</v>
      </c>
      <c r="BF1228" s="11" t="e">
        <f>VLOOKUP($C1228, FanGraphs_Standings[[Abbreviation]:[2024 Projected Full Season RDif]], 5, FALSE)</f>
        <v>#N/A</v>
      </c>
      <c r="BG1228" s="11" t="e">
        <f>VLOOKUP($C1228, FanGraphs_Standings[[Abbreviation]:[2024 Projected Full Season W%]], 18, FALSE)</f>
        <v>#N/A</v>
      </c>
      <c r="BH1228" s="11" t="e">
        <f t="shared" si="237"/>
        <v>#N/A</v>
      </c>
      <c r="BI1228" s="11" t="e">
        <f>VLOOKUP($C1228, 'Home Field Adv'!$A$2:$K$31, 11, FALSE)</f>
        <v>#N/A</v>
      </c>
      <c r="BL1228" s="12" t="str">
        <f t="shared" si="238"/>
        <v/>
      </c>
      <c r="BM1228" s="12" t="str">
        <f t="shared" si="228"/>
        <v/>
      </c>
      <c r="BN1228" s="12" t="str">
        <f t="shared" si="239"/>
        <v/>
      </c>
    </row>
    <row r="1229" spans="6:66" x14ac:dyDescent="0.45">
      <c r="F1229" s="11" t="e">
        <f>VLOOKUP($B1229, FanGraphs_Standings[[Abbreviation]:[2024 Year to Date G]], 2, FALSE)</f>
        <v>#N/A</v>
      </c>
      <c r="G1229" s="11" t="e">
        <f>_xlfn.IFNA(VLOOKUP($D1229, 'SP Per G'!$A$2:$D$1385, 3, FALSE),M1229)</f>
        <v>#N/A</v>
      </c>
      <c r="H1229" s="11" t="e">
        <f>IF(AND(ISNA(VLOOKUP($D1229, 'SP Per G'!$A$2:$D$1385, 4, FALSE)), ISTEXT($D1229)), G1229,IF(ISNA(VLOOKUP($D1229, 'SP Per G'!$A$2:$D$1385, 4, FALSE)), M1229, VLOOKUP($D1229, 'SP Per G'!$A$2:$D$1385, 4, FALSE)))</f>
        <v>#N/A</v>
      </c>
      <c r="I1229" s="11" t="e">
        <f t="shared" si="229"/>
        <v>#N/A</v>
      </c>
      <c r="J1229" s="11" t="e">
        <f>_xlfn.IFNA(VLOOKUP($D1229,Individual_Pitching___Dashboard[],18,FALSE),VLOOKUP(B1229,Team_Pitching___Dashboard[[Team]:[ERA]],17,FALSE))</f>
        <v>#N/A</v>
      </c>
      <c r="K1229" s="11" t="e">
        <f>_xlfn.IFNA(VLOOKUP($D1229, Individual_Pitching___Dashboard[], 20, FALSE), VLOOKUP(B1229,Team_Pitching___Dashboard[[Team]:[xFIP]],20,FALSE))</f>
        <v>#N/A</v>
      </c>
      <c r="L1229" s="11" t="e">
        <f>_xlfn.IFNA(VLOOKUP($D1229, Individual_Pitching___Advanced[], 21,FALSE), VLOOKUP(B1229, Team_Pitching___Advanced[], 20, FALSE))</f>
        <v>#N/A</v>
      </c>
      <c r="M1229" s="11" t="e">
        <f>VLOOKUP($B1229, 'Team Per G'!$A$2:$G$31, 7, FALSE)</f>
        <v>#N/A</v>
      </c>
      <c r="N1229" s="11" t="e">
        <f>VLOOKUP($B1229, 'FanGraphs - Team WAR Projected'!$B$2:$E$31, 3, FALSE)/162</f>
        <v>#N/A</v>
      </c>
      <c r="O1229" s="11" t="e">
        <f t="shared" si="230"/>
        <v>#N/A</v>
      </c>
      <c r="P1229" s="11" t="e">
        <f>VLOOKUP($B1229, Team_Pitching___Advanced[[Team]:[xFIP]], 19,FALSE)</f>
        <v>#N/A</v>
      </c>
      <c r="Q1229" s="11" t="e">
        <f>VLOOKUP($B1229, Team_Pitching___Advanced[], 20, FALSE)</f>
        <v>#N/A</v>
      </c>
      <c r="R1229" s="11" t="e">
        <f>VLOOKUP($B1229, Team_Batting___Dashboard[[Team]:[wOBA]], 16, FALSE)</f>
        <v>#N/A</v>
      </c>
      <c r="S1229" s="11" t="e">
        <f>VLOOKUP($B1229, Team_Batting___Advanced[[Team]:[OPS]], 9, FALSE)</f>
        <v>#N/A</v>
      </c>
      <c r="T1229" s="11" t="e">
        <f>VLOOKUP($B1229, Team_Batting___Advanced[], 19, FALSE)</f>
        <v>#N/A</v>
      </c>
      <c r="U1229" s="11" t="e">
        <f>VLOOKUP($B1229, 'Team Per G'!$A$2:$G$31, 3, FALSE)</f>
        <v>#N/A</v>
      </c>
      <c r="V1229" s="11" t="e">
        <f>VLOOKUP($B1229, 'Team Per G'!$A$2:$G$31, 5, FALSE)</f>
        <v>#N/A</v>
      </c>
      <c r="W1229" s="11" t="e">
        <f>VLOOKUP($B1229, 'Team Per G'!$A$2:$G$31, 4, FALSE)</f>
        <v>#N/A</v>
      </c>
      <c r="X1229" s="11" t="e">
        <f>VLOOKUP($B1229, Team_Batting___Dashboard[], 22, FALSE)/$F1229</f>
        <v>#N/A</v>
      </c>
      <c r="Y1229" s="11" t="e">
        <f>VLOOKUP($B1229, 'FanGraphs - Team WAR Projected'!$B$2:$E$31, 4, FALSE)/162</f>
        <v>#N/A</v>
      </c>
      <c r="Z1229" s="11" t="e">
        <f t="shared" si="231"/>
        <v>#N/A</v>
      </c>
      <c r="AA1229" s="11" t="e">
        <f>VLOOKUP($B1229, FanGraphs_Standings[[Abbreviation]:[2024 Year to Date RS/G]], 6, FALSE)/$F1229</f>
        <v>#N/A</v>
      </c>
      <c r="AB1229" s="11" t="e">
        <f>VLOOKUP($B1229, FanGraphs_Standings[[Abbreviation]:[2024 Projected Full Season RDif]], 19, FALSE)/162</f>
        <v>#N/A</v>
      </c>
      <c r="AC1229" s="11" t="e">
        <f t="shared" si="240"/>
        <v>#N/A</v>
      </c>
      <c r="AD1229" s="11" t="e">
        <f>VLOOKUP($B1229, FanGraphs_Standings[[Abbreviation]:[2024 Projected Full Season RDif]], 5, FALSE)</f>
        <v>#N/A</v>
      </c>
      <c r="AE1229" s="11" t="e">
        <f>VLOOKUP($B1229, FanGraphs_Standings[[Abbreviation]:[2024 Projected Full Season W%]], 18, FALSE)</f>
        <v>#N/A</v>
      </c>
      <c r="AF1229" s="11" t="e">
        <f t="shared" si="232"/>
        <v>#N/A</v>
      </c>
      <c r="AG1229" s="11" t="e">
        <f>VLOOKUP($B1229, 'Home Field Adv'!$A$2:$I$31, 9, FALSE)</f>
        <v>#N/A</v>
      </c>
      <c r="AH1229" s="11" t="e">
        <f>VLOOKUP($C1229, FanGraphs_Standings[[Abbreviation]:[2024 Year to Date G]], 2, FALSE)</f>
        <v>#N/A</v>
      </c>
      <c r="AI1229" s="11" t="e">
        <f>_xlfn.IFNA(VLOOKUP($E1229, 'SP Per G'!$A$2:$D$1385, 3, FALSE), AO1229)</f>
        <v>#N/A</v>
      </c>
      <c r="AJ1229" s="11" t="e">
        <f>IF(AND(ISNA(VLOOKUP($E1229, 'SP Per G'!$A$2:$D$1385, 4, FALSE)), ISTEXT($E1229)), AI1229,IF(ISNA(VLOOKUP($E1229, 'SP Per G'!$A$2:$D$1385, 4, FALSE)), AO1229, VLOOKUP($E1229, 'SP Per G'!$A$2:$D$1385, 4, FALSE)))</f>
        <v>#N/A</v>
      </c>
      <c r="AK1229" s="11" t="e">
        <f t="shared" si="233"/>
        <v>#N/A</v>
      </c>
      <c r="AL1229" s="11" t="e">
        <f>_xlfn.IFNA(VLOOKUP($E1229, Individual_Pitching___Dashboard[], 18, FALSE), VLOOKUP($C1229,Team_Pitching___Advanced[[Team]:[SIERA]],16,FALSE))</f>
        <v>#N/A</v>
      </c>
      <c r="AM1229" s="11" t="e">
        <f>_xlfn.IFNA(VLOOKUP($E1229, Individual_Pitching___Dashboard[], 20, FALSE), VLOOKUP($C1229,Team_Pitching___Advanced[[Team]:[xFIP]],19,FALSE))</f>
        <v>#N/A</v>
      </c>
      <c r="AN1229" s="11" t="e">
        <f>_xlfn.IFNA(VLOOKUP($E1229,Individual_Pitching___Advanced[],21,FALSE),VLOOKUP($C1229,Team_Pitching___Advanced[[Team]:[SIERA]],20,FALSE))</f>
        <v>#N/A</v>
      </c>
      <c r="AO1229" s="11" t="e">
        <f>VLOOKUP($C1229, 'Team Per G'!$A$2:$G$31, 7, FALSE)</f>
        <v>#N/A</v>
      </c>
      <c r="AP1229" s="11" t="e">
        <f>VLOOKUP($C1229, 'FanGraphs - Team WAR Projected'!$B$2:$E$31, 3, FALSE)/162</f>
        <v>#N/A</v>
      </c>
      <c r="AQ1229" s="11" t="e">
        <f t="shared" si="234"/>
        <v>#N/A</v>
      </c>
      <c r="AR1229" s="11" t="e">
        <f>VLOOKUP($C1229, Team_Pitching___Advanced[[Team]:[xFIP]], 19,FALSE)</f>
        <v>#N/A</v>
      </c>
      <c r="AS1229" s="11" t="e">
        <f>VLOOKUP($C1229, Team_Pitching___Advanced[], 20, FALSE)</f>
        <v>#N/A</v>
      </c>
      <c r="AT1229" s="11" t="e">
        <f>VLOOKUP($C1229, Team_Batting___Dashboard[[Team]:[wOBA]], 16, FALSE)</f>
        <v>#N/A</v>
      </c>
      <c r="AU1229" s="11" t="e">
        <f>VLOOKUP($C1229, Team_Batting___Advanced[[Team]:[OPS]], 9, FALSE)</f>
        <v>#N/A</v>
      </c>
      <c r="AV1229" s="11" t="e">
        <f>VLOOKUP($C1229, Team_Batting___Advanced[], 19, FALSE)</f>
        <v>#N/A</v>
      </c>
      <c r="AW1229" s="11" t="e">
        <f>VLOOKUP($C1229, 'Team Per G'!$A$2:$G$31, 3, FALSE)</f>
        <v>#N/A</v>
      </c>
      <c r="AX1229" s="11" t="e">
        <f>VLOOKUP($C1229, 'Team Per G'!$A$2:$G$31, 5, FALSE)</f>
        <v>#N/A</v>
      </c>
      <c r="AY1229" s="11" t="e">
        <f>VLOOKUP($C1229, 'Team Per G'!$A$2:$G$31, 4, FALSE)</f>
        <v>#N/A</v>
      </c>
      <c r="AZ1229" s="11" t="e">
        <f>VLOOKUP($C1229, Team_Batting___Dashboard[], 22, FALSE)/$AH1229</f>
        <v>#N/A</v>
      </c>
      <c r="BA1229" s="11" t="e">
        <f>VLOOKUP($C1229, 'FanGraphs - Team WAR Projected'!$B$2:$E$31, 4, FALSE)/162</f>
        <v>#N/A</v>
      </c>
      <c r="BB1229" s="11" t="e">
        <f t="shared" si="235"/>
        <v>#N/A</v>
      </c>
      <c r="BC1229" s="11" t="e">
        <f>VLOOKUP($C1229, FanGraphs_Standings[[Abbreviation]:[2024 Year to Date RS/G]], 6, FALSE)/$AH1229</f>
        <v>#N/A</v>
      </c>
      <c r="BD1229" s="11" t="e">
        <f>VLOOKUP($C1229, FanGraphs_Standings[[Abbreviation]:[2024 Projected Full Season RDif]], 19, FALSE)/162</f>
        <v>#N/A</v>
      </c>
      <c r="BE1229" s="11" t="e">
        <f t="shared" si="236"/>
        <v>#N/A</v>
      </c>
      <c r="BF1229" s="11" t="e">
        <f>VLOOKUP($C1229, FanGraphs_Standings[[Abbreviation]:[2024 Projected Full Season RDif]], 5, FALSE)</f>
        <v>#N/A</v>
      </c>
      <c r="BG1229" s="11" t="e">
        <f>VLOOKUP($C1229, FanGraphs_Standings[[Abbreviation]:[2024 Projected Full Season W%]], 18, FALSE)</f>
        <v>#N/A</v>
      </c>
      <c r="BH1229" s="11" t="e">
        <f t="shared" si="237"/>
        <v>#N/A</v>
      </c>
      <c r="BI1229" s="11" t="e">
        <f>VLOOKUP($C1229, 'Home Field Adv'!$A$2:$K$31, 11, FALSE)</f>
        <v>#N/A</v>
      </c>
      <c r="BL1229" s="12" t="str">
        <f t="shared" si="238"/>
        <v/>
      </c>
      <c r="BM1229" s="12" t="str">
        <f t="shared" si="228"/>
        <v/>
      </c>
      <c r="BN1229" s="12" t="str">
        <f t="shared" si="239"/>
        <v/>
      </c>
    </row>
    <row r="1230" spans="6:66" x14ac:dyDescent="0.45">
      <c r="F1230" s="11" t="e">
        <f>VLOOKUP($B1230, FanGraphs_Standings[[Abbreviation]:[2024 Year to Date G]], 2, FALSE)</f>
        <v>#N/A</v>
      </c>
      <c r="G1230" s="11" t="e">
        <f>_xlfn.IFNA(VLOOKUP($D1230, 'SP Per G'!$A$2:$D$1385, 3, FALSE),M1230)</f>
        <v>#N/A</v>
      </c>
      <c r="H1230" s="11" t="e">
        <f>IF(AND(ISNA(VLOOKUP($D1230, 'SP Per G'!$A$2:$D$1385, 4, FALSE)), ISTEXT($D1230)), G1230,IF(ISNA(VLOOKUP($D1230, 'SP Per G'!$A$2:$D$1385, 4, FALSE)), M1230, VLOOKUP($D1230, 'SP Per G'!$A$2:$D$1385, 4, FALSE)))</f>
        <v>#N/A</v>
      </c>
      <c r="I1230" s="11" t="e">
        <f t="shared" si="229"/>
        <v>#N/A</v>
      </c>
      <c r="J1230" s="11" t="e">
        <f>_xlfn.IFNA(VLOOKUP($D1230,Individual_Pitching___Dashboard[],18,FALSE),VLOOKUP(B1230,Team_Pitching___Dashboard[[Team]:[ERA]],17,FALSE))</f>
        <v>#N/A</v>
      </c>
      <c r="K1230" s="11" t="e">
        <f>_xlfn.IFNA(VLOOKUP($D1230, Individual_Pitching___Dashboard[], 20, FALSE), VLOOKUP(B1230,Team_Pitching___Dashboard[[Team]:[xFIP]],20,FALSE))</f>
        <v>#N/A</v>
      </c>
      <c r="L1230" s="11" t="e">
        <f>_xlfn.IFNA(VLOOKUP($D1230, Individual_Pitching___Advanced[], 21,FALSE), VLOOKUP(B1230, Team_Pitching___Advanced[], 20, FALSE))</f>
        <v>#N/A</v>
      </c>
      <c r="M1230" s="11" t="e">
        <f>VLOOKUP($B1230, 'Team Per G'!$A$2:$G$31, 7, FALSE)</f>
        <v>#N/A</v>
      </c>
      <c r="N1230" s="11" t="e">
        <f>VLOOKUP($B1230, 'FanGraphs - Team WAR Projected'!$B$2:$E$31, 3, FALSE)/162</f>
        <v>#N/A</v>
      </c>
      <c r="O1230" s="11" t="e">
        <f t="shared" si="230"/>
        <v>#N/A</v>
      </c>
      <c r="P1230" s="11" t="e">
        <f>VLOOKUP($B1230, Team_Pitching___Advanced[[Team]:[xFIP]], 19,FALSE)</f>
        <v>#N/A</v>
      </c>
      <c r="Q1230" s="11" t="e">
        <f>VLOOKUP($B1230, Team_Pitching___Advanced[], 20, FALSE)</f>
        <v>#N/A</v>
      </c>
      <c r="R1230" s="11" t="e">
        <f>VLOOKUP($B1230, Team_Batting___Dashboard[[Team]:[wOBA]], 16, FALSE)</f>
        <v>#N/A</v>
      </c>
      <c r="S1230" s="11" t="e">
        <f>VLOOKUP($B1230, Team_Batting___Advanced[[Team]:[OPS]], 9, FALSE)</f>
        <v>#N/A</v>
      </c>
      <c r="T1230" s="11" t="e">
        <f>VLOOKUP($B1230, Team_Batting___Advanced[], 19, FALSE)</f>
        <v>#N/A</v>
      </c>
      <c r="U1230" s="11" t="e">
        <f>VLOOKUP($B1230, 'Team Per G'!$A$2:$G$31, 3, FALSE)</f>
        <v>#N/A</v>
      </c>
      <c r="V1230" s="11" t="e">
        <f>VLOOKUP($B1230, 'Team Per G'!$A$2:$G$31, 5, FALSE)</f>
        <v>#N/A</v>
      </c>
      <c r="W1230" s="11" t="e">
        <f>VLOOKUP($B1230, 'Team Per G'!$A$2:$G$31, 4, FALSE)</f>
        <v>#N/A</v>
      </c>
      <c r="X1230" s="11" t="e">
        <f>VLOOKUP($B1230, Team_Batting___Dashboard[], 22, FALSE)/$F1230</f>
        <v>#N/A</v>
      </c>
      <c r="Y1230" s="11" t="e">
        <f>VLOOKUP($B1230, 'FanGraphs - Team WAR Projected'!$B$2:$E$31, 4, FALSE)/162</f>
        <v>#N/A</v>
      </c>
      <c r="Z1230" s="11" t="e">
        <f t="shared" si="231"/>
        <v>#N/A</v>
      </c>
      <c r="AA1230" s="11" t="e">
        <f>VLOOKUP($B1230, FanGraphs_Standings[[Abbreviation]:[2024 Year to Date RS/G]], 6, FALSE)/$F1230</f>
        <v>#N/A</v>
      </c>
      <c r="AB1230" s="11" t="e">
        <f>VLOOKUP($B1230, FanGraphs_Standings[[Abbreviation]:[2024 Projected Full Season RDif]], 19, FALSE)/162</f>
        <v>#N/A</v>
      </c>
      <c r="AC1230" s="11" t="e">
        <f t="shared" si="240"/>
        <v>#N/A</v>
      </c>
      <c r="AD1230" s="11" t="e">
        <f>VLOOKUP($B1230, FanGraphs_Standings[[Abbreviation]:[2024 Projected Full Season RDif]], 5, FALSE)</f>
        <v>#N/A</v>
      </c>
      <c r="AE1230" s="11" t="e">
        <f>VLOOKUP($B1230, FanGraphs_Standings[[Abbreviation]:[2024 Projected Full Season W%]], 18, FALSE)</f>
        <v>#N/A</v>
      </c>
      <c r="AF1230" s="11" t="e">
        <f t="shared" si="232"/>
        <v>#N/A</v>
      </c>
      <c r="AG1230" s="11" t="e">
        <f>VLOOKUP($B1230, 'Home Field Adv'!$A$2:$I$31, 9, FALSE)</f>
        <v>#N/A</v>
      </c>
      <c r="AH1230" s="11" t="e">
        <f>VLOOKUP($C1230, FanGraphs_Standings[[Abbreviation]:[2024 Year to Date G]], 2, FALSE)</f>
        <v>#N/A</v>
      </c>
      <c r="AI1230" s="11" t="e">
        <f>_xlfn.IFNA(VLOOKUP($E1230, 'SP Per G'!$A$2:$D$1385, 3, FALSE), AO1230)</f>
        <v>#N/A</v>
      </c>
      <c r="AJ1230" s="11" t="e">
        <f>IF(AND(ISNA(VLOOKUP($E1230, 'SP Per G'!$A$2:$D$1385, 4, FALSE)), ISTEXT($E1230)), AI1230,IF(ISNA(VLOOKUP($E1230, 'SP Per G'!$A$2:$D$1385, 4, FALSE)), AO1230, VLOOKUP($E1230, 'SP Per G'!$A$2:$D$1385, 4, FALSE)))</f>
        <v>#N/A</v>
      </c>
      <c r="AK1230" s="11" t="e">
        <f t="shared" si="233"/>
        <v>#N/A</v>
      </c>
      <c r="AL1230" s="11" t="e">
        <f>_xlfn.IFNA(VLOOKUP($E1230, Individual_Pitching___Dashboard[], 18, FALSE), VLOOKUP($C1230,Team_Pitching___Advanced[[Team]:[SIERA]],16,FALSE))</f>
        <v>#N/A</v>
      </c>
      <c r="AM1230" s="11" t="e">
        <f>_xlfn.IFNA(VLOOKUP($E1230, Individual_Pitching___Dashboard[], 20, FALSE), VLOOKUP($C1230,Team_Pitching___Advanced[[Team]:[xFIP]],19,FALSE))</f>
        <v>#N/A</v>
      </c>
      <c r="AN1230" s="11" t="e">
        <f>_xlfn.IFNA(VLOOKUP($E1230,Individual_Pitching___Advanced[],21,FALSE),VLOOKUP($C1230,Team_Pitching___Advanced[[Team]:[SIERA]],20,FALSE))</f>
        <v>#N/A</v>
      </c>
      <c r="AO1230" s="11" t="e">
        <f>VLOOKUP($C1230, 'Team Per G'!$A$2:$G$31, 7, FALSE)</f>
        <v>#N/A</v>
      </c>
      <c r="AP1230" s="11" t="e">
        <f>VLOOKUP($C1230, 'FanGraphs - Team WAR Projected'!$B$2:$E$31, 3, FALSE)/162</f>
        <v>#N/A</v>
      </c>
      <c r="AQ1230" s="11" t="e">
        <f t="shared" si="234"/>
        <v>#N/A</v>
      </c>
      <c r="AR1230" s="11" t="e">
        <f>VLOOKUP($C1230, Team_Pitching___Advanced[[Team]:[xFIP]], 19,FALSE)</f>
        <v>#N/A</v>
      </c>
      <c r="AS1230" s="11" t="e">
        <f>VLOOKUP($C1230, Team_Pitching___Advanced[], 20, FALSE)</f>
        <v>#N/A</v>
      </c>
      <c r="AT1230" s="11" t="e">
        <f>VLOOKUP($C1230, Team_Batting___Dashboard[[Team]:[wOBA]], 16, FALSE)</f>
        <v>#N/A</v>
      </c>
      <c r="AU1230" s="11" t="e">
        <f>VLOOKUP($C1230, Team_Batting___Advanced[[Team]:[OPS]], 9, FALSE)</f>
        <v>#N/A</v>
      </c>
      <c r="AV1230" s="11" t="e">
        <f>VLOOKUP($C1230, Team_Batting___Advanced[], 19, FALSE)</f>
        <v>#N/A</v>
      </c>
      <c r="AW1230" s="11" t="e">
        <f>VLOOKUP($C1230, 'Team Per G'!$A$2:$G$31, 3, FALSE)</f>
        <v>#N/A</v>
      </c>
      <c r="AX1230" s="11" t="e">
        <f>VLOOKUP($C1230, 'Team Per G'!$A$2:$G$31, 5, FALSE)</f>
        <v>#N/A</v>
      </c>
      <c r="AY1230" s="11" t="e">
        <f>VLOOKUP($C1230, 'Team Per G'!$A$2:$G$31, 4, FALSE)</f>
        <v>#N/A</v>
      </c>
      <c r="AZ1230" s="11" t="e">
        <f>VLOOKUP($C1230, Team_Batting___Dashboard[], 22, FALSE)/$AH1230</f>
        <v>#N/A</v>
      </c>
      <c r="BA1230" s="11" t="e">
        <f>VLOOKUP($C1230, 'FanGraphs - Team WAR Projected'!$B$2:$E$31, 4, FALSE)/162</f>
        <v>#N/A</v>
      </c>
      <c r="BB1230" s="11" t="e">
        <f t="shared" si="235"/>
        <v>#N/A</v>
      </c>
      <c r="BC1230" s="11" t="e">
        <f>VLOOKUP($C1230, FanGraphs_Standings[[Abbreviation]:[2024 Year to Date RS/G]], 6, FALSE)/$AH1230</f>
        <v>#N/A</v>
      </c>
      <c r="BD1230" s="11" t="e">
        <f>VLOOKUP($C1230, FanGraphs_Standings[[Abbreviation]:[2024 Projected Full Season RDif]], 19, FALSE)/162</f>
        <v>#N/A</v>
      </c>
      <c r="BE1230" s="11" t="e">
        <f t="shared" si="236"/>
        <v>#N/A</v>
      </c>
      <c r="BF1230" s="11" t="e">
        <f>VLOOKUP($C1230, FanGraphs_Standings[[Abbreviation]:[2024 Projected Full Season RDif]], 5, FALSE)</f>
        <v>#N/A</v>
      </c>
      <c r="BG1230" s="11" t="e">
        <f>VLOOKUP($C1230, FanGraphs_Standings[[Abbreviation]:[2024 Projected Full Season W%]], 18, FALSE)</f>
        <v>#N/A</v>
      </c>
      <c r="BH1230" s="11" t="e">
        <f t="shared" si="237"/>
        <v>#N/A</v>
      </c>
      <c r="BI1230" s="11" t="e">
        <f>VLOOKUP($C1230, 'Home Field Adv'!$A$2:$K$31, 11, FALSE)</f>
        <v>#N/A</v>
      </c>
      <c r="BL1230" s="12" t="str">
        <f t="shared" si="238"/>
        <v/>
      </c>
      <c r="BM1230" s="12" t="str">
        <f t="shared" si="228"/>
        <v/>
      </c>
      <c r="BN1230" s="12" t="str">
        <f t="shared" si="239"/>
        <v/>
      </c>
    </row>
    <row r="1231" spans="6:66" x14ac:dyDescent="0.45">
      <c r="F1231" s="11" t="e">
        <f>VLOOKUP($B1231, FanGraphs_Standings[[Abbreviation]:[2024 Year to Date G]], 2, FALSE)</f>
        <v>#N/A</v>
      </c>
      <c r="G1231" s="11" t="e">
        <f>_xlfn.IFNA(VLOOKUP($D1231, 'SP Per G'!$A$2:$D$1385, 3, FALSE),M1231)</f>
        <v>#N/A</v>
      </c>
      <c r="H1231" s="11" t="e">
        <f>IF(AND(ISNA(VLOOKUP($D1231, 'SP Per G'!$A$2:$D$1385, 4, FALSE)), ISTEXT($D1231)), G1231,IF(ISNA(VLOOKUP($D1231, 'SP Per G'!$A$2:$D$1385, 4, FALSE)), M1231, VLOOKUP($D1231, 'SP Per G'!$A$2:$D$1385, 4, FALSE)))</f>
        <v>#N/A</v>
      </c>
      <c r="I1231" s="11" t="e">
        <f t="shared" si="229"/>
        <v>#N/A</v>
      </c>
      <c r="J1231" s="11" t="e">
        <f>_xlfn.IFNA(VLOOKUP($D1231,Individual_Pitching___Dashboard[],18,FALSE),VLOOKUP(B1231,Team_Pitching___Dashboard[[Team]:[ERA]],17,FALSE))</f>
        <v>#N/A</v>
      </c>
      <c r="K1231" s="11" t="e">
        <f>_xlfn.IFNA(VLOOKUP($D1231, Individual_Pitching___Dashboard[], 20, FALSE), VLOOKUP(B1231,Team_Pitching___Dashboard[[Team]:[xFIP]],20,FALSE))</f>
        <v>#N/A</v>
      </c>
      <c r="L1231" s="11" t="e">
        <f>_xlfn.IFNA(VLOOKUP($D1231, Individual_Pitching___Advanced[], 21,FALSE), VLOOKUP(B1231, Team_Pitching___Advanced[], 20, FALSE))</f>
        <v>#N/A</v>
      </c>
      <c r="M1231" s="11" t="e">
        <f>VLOOKUP($B1231, 'Team Per G'!$A$2:$G$31, 7, FALSE)</f>
        <v>#N/A</v>
      </c>
      <c r="N1231" s="11" t="e">
        <f>VLOOKUP($B1231, 'FanGraphs - Team WAR Projected'!$B$2:$E$31, 3, FALSE)/162</f>
        <v>#N/A</v>
      </c>
      <c r="O1231" s="11" t="e">
        <f t="shared" si="230"/>
        <v>#N/A</v>
      </c>
      <c r="P1231" s="11" t="e">
        <f>VLOOKUP($B1231, Team_Pitching___Advanced[[Team]:[xFIP]], 19,FALSE)</f>
        <v>#N/A</v>
      </c>
      <c r="Q1231" s="11" t="e">
        <f>VLOOKUP($B1231, Team_Pitching___Advanced[], 20, FALSE)</f>
        <v>#N/A</v>
      </c>
      <c r="R1231" s="11" t="e">
        <f>VLOOKUP($B1231, Team_Batting___Dashboard[[Team]:[wOBA]], 16, FALSE)</f>
        <v>#N/A</v>
      </c>
      <c r="S1231" s="11" t="e">
        <f>VLOOKUP($B1231, Team_Batting___Advanced[[Team]:[OPS]], 9, FALSE)</f>
        <v>#N/A</v>
      </c>
      <c r="T1231" s="11" t="e">
        <f>VLOOKUP($B1231, Team_Batting___Advanced[], 19, FALSE)</f>
        <v>#N/A</v>
      </c>
      <c r="U1231" s="11" t="e">
        <f>VLOOKUP($B1231, 'Team Per G'!$A$2:$G$31, 3, FALSE)</f>
        <v>#N/A</v>
      </c>
      <c r="V1231" s="11" t="e">
        <f>VLOOKUP($B1231, 'Team Per G'!$A$2:$G$31, 5, FALSE)</f>
        <v>#N/A</v>
      </c>
      <c r="W1231" s="11" t="e">
        <f>VLOOKUP($B1231, 'Team Per G'!$A$2:$G$31, 4, FALSE)</f>
        <v>#N/A</v>
      </c>
      <c r="X1231" s="11" t="e">
        <f>VLOOKUP($B1231, Team_Batting___Dashboard[], 22, FALSE)/$F1231</f>
        <v>#N/A</v>
      </c>
      <c r="Y1231" s="11" t="e">
        <f>VLOOKUP($B1231, 'FanGraphs - Team WAR Projected'!$B$2:$E$31, 4, FALSE)/162</f>
        <v>#N/A</v>
      </c>
      <c r="Z1231" s="11" t="e">
        <f t="shared" si="231"/>
        <v>#N/A</v>
      </c>
      <c r="AA1231" s="11" t="e">
        <f>VLOOKUP($B1231, FanGraphs_Standings[[Abbreviation]:[2024 Year to Date RS/G]], 6, FALSE)/$F1231</f>
        <v>#N/A</v>
      </c>
      <c r="AB1231" s="11" t="e">
        <f>VLOOKUP($B1231, FanGraphs_Standings[[Abbreviation]:[2024 Projected Full Season RDif]], 19, FALSE)/162</f>
        <v>#N/A</v>
      </c>
      <c r="AC1231" s="11" t="e">
        <f t="shared" si="240"/>
        <v>#N/A</v>
      </c>
      <c r="AD1231" s="11" t="e">
        <f>VLOOKUP($B1231, FanGraphs_Standings[[Abbreviation]:[2024 Projected Full Season RDif]], 5, FALSE)</f>
        <v>#N/A</v>
      </c>
      <c r="AE1231" s="11" t="e">
        <f>VLOOKUP($B1231, FanGraphs_Standings[[Abbreviation]:[2024 Projected Full Season W%]], 18, FALSE)</f>
        <v>#N/A</v>
      </c>
      <c r="AF1231" s="11" t="e">
        <f t="shared" si="232"/>
        <v>#N/A</v>
      </c>
      <c r="AG1231" s="11" t="e">
        <f>VLOOKUP($B1231, 'Home Field Adv'!$A$2:$I$31, 9, FALSE)</f>
        <v>#N/A</v>
      </c>
      <c r="AH1231" s="11" t="e">
        <f>VLOOKUP($C1231, FanGraphs_Standings[[Abbreviation]:[2024 Year to Date G]], 2, FALSE)</f>
        <v>#N/A</v>
      </c>
      <c r="AI1231" s="11" t="e">
        <f>_xlfn.IFNA(VLOOKUP($E1231, 'SP Per G'!$A$2:$D$1385, 3, FALSE), AO1231)</f>
        <v>#N/A</v>
      </c>
      <c r="AJ1231" s="11" t="e">
        <f>IF(AND(ISNA(VLOOKUP($E1231, 'SP Per G'!$A$2:$D$1385, 4, FALSE)), ISTEXT($E1231)), AI1231,IF(ISNA(VLOOKUP($E1231, 'SP Per G'!$A$2:$D$1385, 4, FALSE)), AO1231, VLOOKUP($E1231, 'SP Per G'!$A$2:$D$1385, 4, FALSE)))</f>
        <v>#N/A</v>
      </c>
      <c r="AK1231" s="11" t="e">
        <f t="shared" si="233"/>
        <v>#N/A</v>
      </c>
      <c r="AL1231" s="11" t="e">
        <f>_xlfn.IFNA(VLOOKUP($E1231, Individual_Pitching___Dashboard[], 18, FALSE), VLOOKUP($C1231,Team_Pitching___Advanced[[Team]:[SIERA]],16,FALSE))</f>
        <v>#N/A</v>
      </c>
      <c r="AM1231" s="11" t="e">
        <f>_xlfn.IFNA(VLOOKUP($E1231, Individual_Pitching___Dashboard[], 20, FALSE), VLOOKUP($C1231,Team_Pitching___Advanced[[Team]:[xFIP]],19,FALSE))</f>
        <v>#N/A</v>
      </c>
      <c r="AN1231" s="11" t="e">
        <f>_xlfn.IFNA(VLOOKUP($E1231,Individual_Pitching___Advanced[],21,FALSE),VLOOKUP($C1231,Team_Pitching___Advanced[[Team]:[SIERA]],20,FALSE))</f>
        <v>#N/A</v>
      </c>
      <c r="AO1231" s="11" t="e">
        <f>VLOOKUP($C1231, 'Team Per G'!$A$2:$G$31, 7, FALSE)</f>
        <v>#N/A</v>
      </c>
      <c r="AP1231" s="11" t="e">
        <f>VLOOKUP($C1231, 'FanGraphs - Team WAR Projected'!$B$2:$E$31, 3, FALSE)/162</f>
        <v>#N/A</v>
      </c>
      <c r="AQ1231" s="11" t="e">
        <f t="shared" si="234"/>
        <v>#N/A</v>
      </c>
      <c r="AR1231" s="11" t="e">
        <f>VLOOKUP($C1231, Team_Pitching___Advanced[[Team]:[xFIP]], 19,FALSE)</f>
        <v>#N/A</v>
      </c>
      <c r="AS1231" s="11" t="e">
        <f>VLOOKUP($C1231, Team_Pitching___Advanced[], 20, FALSE)</f>
        <v>#N/A</v>
      </c>
      <c r="AT1231" s="11" t="e">
        <f>VLOOKUP($C1231, Team_Batting___Dashboard[[Team]:[wOBA]], 16, FALSE)</f>
        <v>#N/A</v>
      </c>
      <c r="AU1231" s="11" t="e">
        <f>VLOOKUP($C1231, Team_Batting___Advanced[[Team]:[OPS]], 9, FALSE)</f>
        <v>#N/A</v>
      </c>
      <c r="AV1231" s="11" t="e">
        <f>VLOOKUP($C1231, Team_Batting___Advanced[], 19, FALSE)</f>
        <v>#N/A</v>
      </c>
      <c r="AW1231" s="11" t="e">
        <f>VLOOKUP($C1231, 'Team Per G'!$A$2:$G$31, 3, FALSE)</f>
        <v>#N/A</v>
      </c>
      <c r="AX1231" s="11" t="e">
        <f>VLOOKUP($C1231, 'Team Per G'!$A$2:$G$31, 5, FALSE)</f>
        <v>#N/A</v>
      </c>
      <c r="AY1231" s="11" t="e">
        <f>VLOOKUP($C1231, 'Team Per G'!$A$2:$G$31, 4, FALSE)</f>
        <v>#N/A</v>
      </c>
      <c r="AZ1231" s="11" t="e">
        <f>VLOOKUP($C1231, Team_Batting___Dashboard[], 22, FALSE)/$AH1231</f>
        <v>#N/A</v>
      </c>
      <c r="BA1231" s="11" t="e">
        <f>VLOOKUP($C1231, 'FanGraphs - Team WAR Projected'!$B$2:$E$31, 4, FALSE)/162</f>
        <v>#N/A</v>
      </c>
      <c r="BB1231" s="11" t="e">
        <f t="shared" si="235"/>
        <v>#N/A</v>
      </c>
      <c r="BC1231" s="11" t="e">
        <f>VLOOKUP($C1231, FanGraphs_Standings[[Abbreviation]:[2024 Year to Date RS/G]], 6, FALSE)/$AH1231</f>
        <v>#N/A</v>
      </c>
      <c r="BD1231" s="11" t="e">
        <f>VLOOKUP($C1231, FanGraphs_Standings[[Abbreviation]:[2024 Projected Full Season RDif]], 19, FALSE)/162</f>
        <v>#N/A</v>
      </c>
      <c r="BE1231" s="11" t="e">
        <f t="shared" si="236"/>
        <v>#N/A</v>
      </c>
      <c r="BF1231" s="11" t="e">
        <f>VLOOKUP($C1231, FanGraphs_Standings[[Abbreviation]:[2024 Projected Full Season RDif]], 5, FALSE)</f>
        <v>#N/A</v>
      </c>
      <c r="BG1231" s="11" t="e">
        <f>VLOOKUP($C1231, FanGraphs_Standings[[Abbreviation]:[2024 Projected Full Season W%]], 18, FALSE)</f>
        <v>#N/A</v>
      </c>
      <c r="BH1231" s="11" t="e">
        <f t="shared" si="237"/>
        <v>#N/A</v>
      </c>
      <c r="BI1231" s="11" t="e">
        <f>VLOOKUP($C1231, 'Home Field Adv'!$A$2:$K$31, 11, FALSE)</f>
        <v>#N/A</v>
      </c>
      <c r="BL1231" s="12" t="str">
        <f t="shared" si="238"/>
        <v/>
      </c>
      <c r="BM1231" s="12" t="str">
        <f t="shared" si="228"/>
        <v/>
      </c>
      <c r="BN1231" s="12" t="str">
        <f t="shared" si="239"/>
        <v/>
      </c>
    </row>
    <row r="1232" spans="6:66" x14ac:dyDescent="0.45">
      <c r="F1232" s="11" t="e">
        <f>VLOOKUP($B1232, FanGraphs_Standings[[Abbreviation]:[2024 Year to Date G]], 2, FALSE)</f>
        <v>#N/A</v>
      </c>
      <c r="G1232" s="11" t="e">
        <f>_xlfn.IFNA(VLOOKUP($D1232, 'SP Per G'!$A$2:$D$1385, 3, FALSE),M1232)</f>
        <v>#N/A</v>
      </c>
      <c r="H1232" s="11" t="e">
        <f>IF(AND(ISNA(VLOOKUP($D1232, 'SP Per G'!$A$2:$D$1385, 4, FALSE)), ISTEXT($D1232)), G1232,IF(ISNA(VLOOKUP($D1232, 'SP Per G'!$A$2:$D$1385, 4, FALSE)), M1232, VLOOKUP($D1232, 'SP Per G'!$A$2:$D$1385, 4, FALSE)))</f>
        <v>#N/A</v>
      </c>
      <c r="I1232" s="11" t="e">
        <f t="shared" si="229"/>
        <v>#N/A</v>
      </c>
      <c r="J1232" s="11" t="e">
        <f>_xlfn.IFNA(VLOOKUP($D1232,Individual_Pitching___Dashboard[],18,FALSE),VLOOKUP(B1232,Team_Pitching___Dashboard[[Team]:[ERA]],17,FALSE))</f>
        <v>#N/A</v>
      </c>
      <c r="K1232" s="11" t="e">
        <f>_xlfn.IFNA(VLOOKUP($D1232, Individual_Pitching___Dashboard[], 20, FALSE), VLOOKUP(B1232,Team_Pitching___Dashboard[[Team]:[xFIP]],20,FALSE))</f>
        <v>#N/A</v>
      </c>
      <c r="L1232" s="11" t="e">
        <f>_xlfn.IFNA(VLOOKUP($D1232, Individual_Pitching___Advanced[], 21,FALSE), VLOOKUP(B1232, Team_Pitching___Advanced[], 20, FALSE))</f>
        <v>#N/A</v>
      </c>
      <c r="M1232" s="11" t="e">
        <f>VLOOKUP($B1232, 'Team Per G'!$A$2:$G$31, 7, FALSE)</f>
        <v>#N/A</v>
      </c>
      <c r="N1232" s="11" t="e">
        <f>VLOOKUP($B1232, 'FanGraphs - Team WAR Projected'!$B$2:$E$31, 3, FALSE)/162</f>
        <v>#N/A</v>
      </c>
      <c r="O1232" s="11" t="e">
        <f t="shared" si="230"/>
        <v>#N/A</v>
      </c>
      <c r="P1232" s="11" t="e">
        <f>VLOOKUP($B1232, Team_Pitching___Advanced[[Team]:[xFIP]], 19,FALSE)</f>
        <v>#N/A</v>
      </c>
      <c r="Q1232" s="11" t="e">
        <f>VLOOKUP($B1232, Team_Pitching___Advanced[], 20, FALSE)</f>
        <v>#N/A</v>
      </c>
      <c r="R1232" s="11" t="e">
        <f>VLOOKUP($B1232, Team_Batting___Dashboard[[Team]:[wOBA]], 16, FALSE)</f>
        <v>#N/A</v>
      </c>
      <c r="S1232" s="11" t="e">
        <f>VLOOKUP($B1232, Team_Batting___Advanced[[Team]:[OPS]], 9, FALSE)</f>
        <v>#N/A</v>
      </c>
      <c r="T1232" s="11" t="e">
        <f>VLOOKUP($B1232, Team_Batting___Advanced[], 19, FALSE)</f>
        <v>#N/A</v>
      </c>
      <c r="U1232" s="11" t="e">
        <f>VLOOKUP($B1232, 'Team Per G'!$A$2:$G$31, 3, FALSE)</f>
        <v>#N/A</v>
      </c>
      <c r="V1232" s="11" t="e">
        <f>VLOOKUP($B1232, 'Team Per G'!$A$2:$G$31, 5, FALSE)</f>
        <v>#N/A</v>
      </c>
      <c r="W1232" s="11" t="e">
        <f>VLOOKUP($B1232, 'Team Per G'!$A$2:$G$31, 4, FALSE)</f>
        <v>#N/A</v>
      </c>
      <c r="X1232" s="11" t="e">
        <f>VLOOKUP($B1232, Team_Batting___Dashboard[], 22, FALSE)/$F1232</f>
        <v>#N/A</v>
      </c>
      <c r="Y1232" s="11" t="e">
        <f>VLOOKUP($B1232, 'FanGraphs - Team WAR Projected'!$B$2:$E$31, 4, FALSE)/162</f>
        <v>#N/A</v>
      </c>
      <c r="Z1232" s="11" t="e">
        <f t="shared" si="231"/>
        <v>#N/A</v>
      </c>
      <c r="AA1232" s="11" t="e">
        <f>VLOOKUP($B1232, FanGraphs_Standings[[Abbreviation]:[2024 Year to Date RS/G]], 6, FALSE)/$F1232</f>
        <v>#N/A</v>
      </c>
      <c r="AB1232" s="11" t="e">
        <f>VLOOKUP($B1232, FanGraphs_Standings[[Abbreviation]:[2024 Projected Full Season RDif]], 19, FALSE)/162</f>
        <v>#N/A</v>
      </c>
      <c r="AC1232" s="11" t="e">
        <f t="shared" si="240"/>
        <v>#N/A</v>
      </c>
      <c r="AD1232" s="11" t="e">
        <f>VLOOKUP($B1232, FanGraphs_Standings[[Abbreviation]:[2024 Projected Full Season RDif]], 5, FALSE)</f>
        <v>#N/A</v>
      </c>
      <c r="AE1232" s="11" t="e">
        <f>VLOOKUP($B1232, FanGraphs_Standings[[Abbreviation]:[2024 Projected Full Season W%]], 18, FALSE)</f>
        <v>#N/A</v>
      </c>
      <c r="AF1232" s="11" t="e">
        <f t="shared" si="232"/>
        <v>#N/A</v>
      </c>
      <c r="AG1232" s="11" t="e">
        <f>VLOOKUP($B1232, 'Home Field Adv'!$A$2:$I$31, 9, FALSE)</f>
        <v>#N/A</v>
      </c>
      <c r="AH1232" s="11" t="e">
        <f>VLOOKUP($C1232, FanGraphs_Standings[[Abbreviation]:[2024 Year to Date G]], 2, FALSE)</f>
        <v>#N/A</v>
      </c>
      <c r="AI1232" s="11" t="e">
        <f>_xlfn.IFNA(VLOOKUP($E1232, 'SP Per G'!$A$2:$D$1385, 3, FALSE), AO1232)</f>
        <v>#N/A</v>
      </c>
      <c r="AJ1232" s="11" t="e">
        <f>IF(AND(ISNA(VLOOKUP($E1232, 'SP Per G'!$A$2:$D$1385, 4, FALSE)), ISTEXT($E1232)), AI1232,IF(ISNA(VLOOKUP($E1232, 'SP Per G'!$A$2:$D$1385, 4, FALSE)), AO1232, VLOOKUP($E1232, 'SP Per G'!$A$2:$D$1385, 4, FALSE)))</f>
        <v>#N/A</v>
      </c>
      <c r="AK1232" s="11" t="e">
        <f t="shared" si="233"/>
        <v>#N/A</v>
      </c>
      <c r="AL1232" s="11" t="e">
        <f>_xlfn.IFNA(VLOOKUP($E1232, Individual_Pitching___Dashboard[], 18, FALSE), VLOOKUP($C1232,Team_Pitching___Advanced[[Team]:[SIERA]],16,FALSE))</f>
        <v>#N/A</v>
      </c>
      <c r="AM1232" s="11" t="e">
        <f>_xlfn.IFNA(VLOOKUP($E1232, Individual_Pitching___Dashboard[], 20, FALSE), VLOOKUP($C1232,Team_Pitching___Advanced[[Team]:[xFIP]],19,FALSE))</f>
        <v>#N/A</v>
      </c>
      <c r="AN1232" s="11" t="e">
        <f>_xlfn.IFNA(VLOOKUP($E1232,Individual_Pitching___Advanced[],21,FALSE),VLOOKUP($C1232,Team_Pitching___Advanced[[Team]:[SIERA]],20,FALSE))</f>
        <v>#N/A</v>
      </c>
      <c r="AO1232" s="11" t="e">
        <f>VLOOKUP($C1232, 'Team Per G'!$A$2:$G$31, 7, FALSE)</f>
        <v>#N/A</v>
      </c>
      <c r="AP1232" s="11" t="e">
        <f>VLOOKUP($C1232, 'FanGraphs - Team WAR Projected'!$B$2:$E$31, 3, FALSE)/162</f>
        <v>#N/A</v>
      </c>
      <c r="AQ1232" s="11" t="e">
        <f t="shared" si="234"/>
        <v>#N/A</v>
      </c>
      <c r="AR1232" s="11" t="e">
        <f>VLOOKUP($C1232, Team_Pitching___Advanced[[Team]:[xFIP]], 19,FALSE)</f>
        <v>#N/A</v>
      </c>
      <c r="AS1232" s="11" t="e">
        <f>VLOOKUP($C1232, Team_Pitching___Advanced[], 20, FALSE)</f>
        <v>#N/A</v>
      </c>
      <c r="AT1232" s="11" t="e">
        <f>VLOOKUP($C1232, Team_Batting___Dashboard[[Team]:[wOBA]], 16, FALSE)</f>
        <v>#N/A</v>
      </c>
      <c r="AU1232" s="11" t="e">
        <f>VLOOKUP($C1232, Team_Batting___Advanced[[Team]:[OPS]], 9, FALSE)</f>
        <v>#N/A</v>
      </c>
      <c r="AV1232" s="11" t="e">
        <f>VLOOKUP($C1232, Team_Batting___Advanced[], 19, FALSE)</f>
        <v>#N/A</v>
      </c>
      <c r="AW1232" s="11" t="e">
        <f>VLOOKUP($C1232, 'Team Per G'!$A$2:$G$31, 3, FALSE)</f>
        <v>#N/A</v>
      </c>
      <c r="AX1232" s="11" t="e">
        <f>VLOOKUP($C1232, 'Team Per G'!$A$2:$G$31, 5, FALSE)</f>
        <v>#N/A</v>
      </c>
      <c r="AY1232" s="11" t="e">
        <f>VLOOKUP($C1232, 'Team Per G'!$A$2:$G$31, 4, FALSE)</f>
        <v>#N/A</v>
      </c>
      <c r="AZ1232" s="11" t="e">
        <f>VLOOKUP($C1232, Team_Batting___Dashboard[], 22, FALSE)/$AH1232</f>
        <v>#N/A</v>
      </c>
      <c r="BA1232" s="11" t="e">
        <f>VLOOKUP($C1232, 'FanGraphs - Team WAR Projected'!$B$2:$E$31, 4, FALSE)/162</f>
        <v>#N/A</v>
      </c>
      <c r="BB1232" s="11" t="e">
        <f t="shared" si="235"/>
        <v>#N/A</v>
      </c>
      <c r="BC1232" s="11" t="e">
        <f>VLOOKUP($C1232, FanGraphs_Standings[[Abbreviation]:[2024 Year to Date RS/G]], 6, FALSE)/$AH1232</f>
        <v>#N/A</v>
      </c>
      <c r="BD1232" s="11" t="e">
        <f>VLOOKUP($C1232, FanGraphs_Standings[[Abbreviation]:[2024 Projected Full Season RDif]], 19, FALSE)/162</f>
        <v>#N/A</v>
      </c>
      <c r="BE1232" s="11" t="e">
        <f t="shared" si="236"/>
        <v>#N/A</v>
      </c>
      <c r="BF1232" s="11" t="e">
        <f>VLOOKUP($C1232, FanGraphs_Standings[[Abbreviation]:[2024 Projected Full Season RDif]], 5, FALSE)</f>
        <v>#N/A</v>
      </c>
      <c r="BG1232" s="11" t="e">
        <f>VLOOKUP($C1232, FanGraphs_Standings[[Abbreviation]:[2024 Projected Full Season W%]], 18, FALSE)</f>
        <v>#N/A</v>
      </c>
      <c r="BH1232" s="11" t="e">
        <f t="shared" si="237"/>
        <v>#N/A</v>
      </c>
      <c r="BI1232" s="11" t="e">
        <f>VLOOKUP($C1232, 'Home Field Adv'!$A$2:$K$31, 11, FALSE)</f>
        <v>#N/A</v>
      </c>
      <c r="BL1232" s="12" t="str">
        <f t="shared" si="238"/>
        <v/>
      </c>
      <c r="BM1232" s="12" t="str">
        <f t="shared" si="228"/>
        <v/>
      </c>
      <c r="BN1232" s="12" t="str">
        <f t="shared" si="239"/>
        <v/>
      </c>
    </row>
    <row r="1233" spans="6:66" x14ac:dyDescent="0.45">
      <c r="F1233" s="11" t="e">
        <f>VLOOKUP($B1233, FanGraphs_Standings[[Abbreviation]:[2024 Year to Date G]], 2, FALSE)</f>
        <v>#N/A</v>
      </c>
      <c r="G1233" s="11" t="e">
        <f>_xlfn.IFNA(VLOOKUP($D1233, 'SP Per G'!$A$2:$D$1385, 3, FALSE),M1233)</f>
        <v>#N/A</v>
      </c>
      <c r="H1233" s="11" t="e">
        <f>IF(AND(ISNA(VLOOKUP($D1233, 'SP Per G'!$A$2:$D$1385, 4, FALSE)), ISTEXT($D1233)), G1233,IF(ISNA(VLOOKUP($D1233, 'SP Per G'!$A$2:$D$1385, 4, FALSE)), M1233, VLOOKUP($D1233, 'SP Per G'!$A$2:$D$1385, 4, FALSE)))</f>
        <v>#N/A</v>
      </c>
      <c r="I1233" s="11" t="e">
        <f t="shared" si="229"/>
        <v>#N/A</v>
      </c>
      <c r="J1233" s="11" t="e">
        <f>_xlfn.IFNA(VLOOKUP($D1233,Individual_Pitching___Dashboard[],18,FALSE),VLOOKUP(B1233,Team_Pitching___Dashboard[[Team]:[ERA]],17,FALSE))</f>
        <v>#N/A</v>
      </c>
      <c r="K1233" s="11" t="e">
        <f>_xlfn.IFNA(VLOOKUP($D1233, Individual_Pitching___Dashboard[], 20, FALSE), VLOOKUP(B1233,Team_Pitching___Dashboard[[Team]:[xFIP]],20,FALSE))</f>
        <v>#N/A</v>
      </c>
      <c r="L1233" s="11" t="e">
        <f>_xlfn.IFNA(VLOOKUP($D1233, Individual_Pitching___Advanced[], 21,FALSE), VLOOKUP(B1233, Team_Pitching___Advanced[], 20, FALSE))</f>
        <v>#N/A</v>
      </c>
      <c r="M1233" s="11" t="e">
        <f>VLOOKUP($B1233, 'Team Per G'!$A$2:$G$31, 7, FALSE)</f>
        <v>#N/A</v>
      </c>
      <c r="N1233" s="11" t="e">
        <f>VLOOKUP($B1233, 'FanGraphs - Team WAR Projected'!$B$2:$E$31, 3, FALSE)/162</f>
        <v>#N/A</v>
      </c>
      <c r="O1233" s="11" t="e">
        <f t="shared" si="230"/>
        <v>#N/A</v>
      </c>
      <c r="P1233" s="11" t="e">
        <f>VLOOKUP($B1233, Team_Pitching___Advanced[[Team]:[xFIP]], 19,FALSE)</f>
        <v>#N/A</v>
      </c>
      <c r="Q1233" s="11" t="e">
        <f>VLOOKUP($B1233, Team_Pitching___Advanced[], 20, FALSE)</f>
        <v>#N/A</v>
      </c>
      <c r="R1233" s="11" t="e">
        <f>VLOOKUP($B1233, Team_Batting___Dashboard[[Team]:[wOBA]], 16, FALSE)</f>
        <v>#N/A</v>
      </c>
      <c r="S1233" s="11" t="e">
        <f>VLOOKUP($B1233, Team_Batting___Advanced[[Team]:[OPS]], 9, FALSE)</f>
        <v>#N/A</v>
      </c>
      <c r="T1233" s="11" t="e">
        <f>VLOOKUP($B1233, Team_Batting___Advanced[], 19, FALSE)</f>
        <v>#N/A</v>
      </c>
      <c r="U1233" s="11" t="e">
        <f>VLOOKUP($B1233, 'Team Per G'!$A$2:$G$31, 3, FALSE)</f>
        <v>#N/A</v>
      </c>
      <c r="V1233" s="11" t="e">
        <f>VLOOKUP($B1233, 'Team Per G'!$A$2:$G$31, 5, FALSE)</f>
        <v>#N/A</v>
      </c>
      <c r="W1233" s="11" t="e">
        <f>VLOOKUP($B1233, 'Team Per G'!$A$2:$G$31, 4, FALSE)</f>
        <v>#N/A</v>
      </c>
      <c r="X1233" s="11" t="e">
        <f>VLOOKUP($B1233, Team_Batting___Dashboard[], 22, FALSE)/$F1233</f>
        <v>#N/A</v>
      </c>
      <c r="Y1233" s="11" t="e">
        <f>VLOOKUP($B1233, 'FanGraphs - Team WAR Projected'!$B$2:$E$31, 4, FALSE)/162</f>
        <v>#N/A</v>
      </c>
      <c r="Z1233" s="11" t="e">
        <f t="shared" si="231"/>
        <v>#N/A</v>
      </c>
      <c r="AA1233" s="11" t="e">
        <f>VLOOKUP($B1233, FanGraphs_Standings[[Abbreviation]:[2024 Year to Date RS/G]], 6, FALSE)/$F1233</f>
        <v>#N/A</v>
      </c>
      <c r="AB1233" s="11" t="e">
        <f>VLOOKUP($B1233, FanGraphs_Standings[[Abbreviation]:[2024 Projected Full Season RDif]], 19, FALSE)/162</f>
        <v>#N/A</v>
      </c>
      <c r="AC1233" s="11" t="e">
        <f t="shared" si="240"/>
        <v>#N/A</v>
      </c>
      <c r="AD1233" s="11" t="e">
        <f>VLOOKUP($B1233, FanGraphs_Standings[[Abbreviation]:[2024 Projected Full Season RDif]], 5, FALSE)</f>
        <v>#N/A</v>
      </c>
      <c r="AE1233" s="11" t="e">
        <f>VLOOKUP($B1233, FanGraphs_Standings[[Abbreviation]:[2024 Projected Full Season W%]], 18, FALSE)</f>
        <v>#N/A</v>
      </c>
      <c r="AF1233" s="11" t="e">
        <f t="shared" si="232"/>
        <v>#N/A</v>
      </c>
      <c r="AG1233" s="11" t="e">
        <f>VLOOKUP($B1233, 'Home Field Adv'!$A$2:$I$31, 9, FALSE)</f>
        <v>#N/A</v>
      </c>
      <c r="AH1233" s="11" t="e">
        <f>VLOOKUP($C1233, FanGraphs_Standings[[Abbreviation]:[2024 Year to Date G]], 2, FALSE)</f>
        <v>#N/A</v>
      </c>
      <c r="AI1233" s="11" t="e">
        <f>_xlfn.IFNA(VLOOKUP($E1233, 'SP Per G'!$A$2:$D$1385, 3, FALSE), AO1233)</f>
        <v>#N/A</v>
      </c>
      <c r="AJ1233" s="11" t="e">
        <f>IF(AND(ISNA(VLOOKUP($E1233, 'SP Per G'!$A$2:$D$1385, 4, FALSE)), ISTEXT($E1233)), AI1233,IF(ISNA(VLOOKUP($E1233, 'SP Per G'!$A$2:$D$1385, 4, FALSE)), AO1233, VLOOKUP($E1233, 'SP Per G'!$A$2:$D$1385, 4, FALSE)))</f>
        <v>#N/A</v>
      </c>
      <c r="AK1233" s="11" t="e">
        <f t="shared" si="233"/>
        <v>#N/A</v>
      </c>
      <c r="AL1233" s="11" t="e">
        <f>_xlfn.IFNA(VLOOKUP($E1233, Individual_Pitching___Dashboard[], 18, FALSE), VLOOKUP($C1233,Team_Pitching___Advanced[[Team]:[SIERA]],16,FALSE))</f>
        <v>#N/A</v>
      </c>
      <c r="AM1233" s="11" t="e">
        <f>_xlfn.IFNA(VLOOKUP($E1233, Individual_Pitching___Dashboard[], 20, FALSE), VLOOKUP($C1233,Team_Pitching___Advanced[[Team]:[xFIP]],19,FALSE))</f>
        <v>#N/A</v>
      </c>
      <c r="AN1233" s="11" t="e">
        <f>_xlfn.IFNA(VLOOKUP($E1233,Individual_Pitching___Advanced[],21,FALSE),VLOOKUP($C1233,Team_Pitching___Advanced[[Team]:[SIERA]],20,FALSE))</f>
        <v>#N/A</v>
      </c>
      <c r="AO1233" s="11" t="e">
        <f>VLOOKUP($C1233, 'Team Per G'!$A$2:$G$31, 7, FALSE)</f>
        <v>#N/A</v>
      </c>
      <c r="AP1233" s="11" t="e">
        <f>VLOOKUP($C1233, 'FanGraphs - Team WAR Projected'!$B$2:$E$31, 3, FALSE)/162</f>
        <v>#N/A</v>
      </c>
      <c r="AQ1233" s="11" t="e">
        <f t="shared" si="234"/>
        <v>#N/A</v>
      </c>
      <c r="AR1233" s="11" t="e">
        <f>VLOOKUP($C1233, Team_Pitching___Advanced[[Team]:[xFIP]], 19,FALSE)</f>
        <v>#N/A</v>
      </c>
      <c r="AS1233" s="11" t="e">
        <f>VLOOKUP($C1233, Team_Pitching___Advanced[], 20, FALSE)</f>
        <v>#N/A</v>
      </c>
      <c r="AT1233" s="11" t="e">
        <f>VLOOKUP($C1233, Team_Batting___Dashboard[[Team]:[wOBA]], 16, FALSE)</f>
        <v>#N/A</v>
      </c>
      <c r="AU1233" s="11" t="e">
        <f>VLOOKUP($C1233, Team_Batting___Advanced[[Team]:[OPS]], 9, FALSE)</f>
        <v>#N/A</v>
      </c>
      <c r="AV1233" s="11" t="e">
        <f>VLOOKUP($C1233, Team_Batting___Advanced[], 19, FALSE)</f>
        <v>#N/A</v>
      </c>
      <c r="AW1233" s="11" t="e">
        <f>VLOOKUP($C1233, 'Team Per G'!$A$2:$G$31, 3, FALSE)</f>
        <v>#N/A</v>
      </c>
      <c r="AX1233" s="11" t="e">
        <f>VLOOKUP($C1233, 'Team Per G'!$A$2:$G$31, 5, FALSE)</f>
        <v>#N/A</v>
      </c>
      <c r="AY1233" s="11" t="e">
        <f>VLOOKUP($C1233, 'Team Per G'!$A$2:$G$31, 4, FALSE)</f>
        <v>#N/A</v>
      </c>
      <c r="AZ1233" s="11" t="e">
        <f>VLOOKUP($C1233, Team_Batting___Dashboard[], 22, FALSE)/$AH1233</f>
        <v>#N/A</v>
      </c>
      <c r="BA1233" s="11" t="e">
        <f>VLOOKUP($C1233, 'FanGraphs - Team WAR Projected'!$B$2:$E$31, 4, FALSE)/162</f>
        <v>#N/A</v>
      </c>
      <c r="BB1233" s="11" t="e">
        <f t="shared" si="235"/>
        <v>#N/A</v>
      </c>
      <c r="BC1233" s="11" t="e">
        <f>VLOOKUP($C1233, FanGraphs_Standings[[Abbreviation]:[2024 Year to Date RS/G]], 6, FALSE)/$AH1233</f>
        <v>#N/A</v>
      </c>
      <c r="BD1233" s="11" t="e">
        <f>VLOOKUP($C1233, FanGraphs_Standings[[Abbreviation]:[2024 Projected Full Season RDif]], 19, FALSE)/162</f>
        <v>#N/A</v>
      </c>
      <c r="BE1233" s="11" t="e">
        <f t="shared" si="236"/>
        <v>#N/A</v>
      </c>
      <c r="BF1233" s="11" t="e">
        <f>VLOOKUP($C1233, FanGraphs_Standings[[Abbreviation]:[2024 Projected Full Season RDif]], 5, FALSE)</f>
        <v>#N/A</v>
      </c>
      <c r="BG1233" s="11" t="e">
        <f>VLOOKUP($C1233, FanGraphs_Standings[[Abbreviation]:[2024 Projected Full Season W%]], 18, FALSE)</f>
        <v>#N/A</v>
      </c>
      <c r="BH1233" s="11" t="e">
        <f t="shared" si="237"/>
        <v>#N/A</v>
      </c>
      <c r="BI1233" s="11" t="e">
        <f>VLOOKUP($C1233, 'Home Field Adv'!$A$2:$K$31, 11, FALSE)</f>
        <v>#N/A</v>
      </c>
      <c r="BL1233" s="12" t="str">
        <f t="shared" si="238"/>
        <v/>
      </c>
      <c r="BM1233" s="12" t="str">
        <f t="shared" si="228"/>
        <v/>
      </c>
      <c r="BN1233" s="12" t="str">
        <f t="shared" si="239"/>
        <v/>
      </c>
    </row>
    <row r="1234" spans="6:66" x14ac:dyDescent="0.45">
      <c r="F1234" s="11" t="e">
        <f>VLOOKUP($B1234, FanGraphs_Standings[[Abbreviation]:[2024 Year to Date G]], 2, FALSE)</f>
        <v>#N/A</v>
      </c>
      <c r="G1234" s="11" t="e">
        <f>_xlfn.IFNA(VLOOKUP($D1234, 'SP Per G'!$A$2:$D$1385, 3, FALSE),M1234)</f>
        <v>#N/A</v>
      </c>
      <c r="H1234" s="11" t="e">
        <f>IF(AND(ISNA(VLOOKUP($D1234, 'SP Per G'!$A$2:$D$1385, 4, FALSE)), ISTEXT($D1234)), G1234,IF(ISNA(VLOOKUP($D1234, 'SP Per G'!$A$2:$D$1385, 4, FALSE)), M1234, VLOOKUP($D1234, 'SP Per G'!$A$2:$D$1385, 4, FALSE)))</f>
        <v>#N/A</v>
      </c>
      <c r="I1234" s="11" t="e">
        <f t="shared" si="229"/>
        <v>#N/A</v>
      </c>
      <c r="J1234" s="11" t="e">
        <f>_xlfn.IFNA(VLOOKUP($D1234,Individual_Pitching___Dashboard[],18,FALSE),VLOOKUP(B1234,Team_Pitching___Dashboard[[Team]:[ERA]],17,FALSE))</f>
        <v>#N/A</v>
      </c>
      <c r="K1234" s="11" t="e">
        <f>_xlfn.IFNA(VLOOKUP($D1234, Individual_Pitching___Dashboard[], 20, FALSE), VLOOKUP(B1234,Team_Pitching___Dashboard[[Team]:[xFIP]],20,FALSE))</f>
        <v>#N/A</v>
      </c>
      <c r="L1234" s="11" t="e">
        <f>_xlfn.IFNA(VLOOKUP($D1234, Individual_Pitching___Advanced[], 21,FALSE), VLOOKUP(B1234, Team_Pitching___Advanced[], 20, FALSE))</f>
        <v>#N/A</v>
      </c>
      <c r="M1234" s="11" t="e">
        <f>VLOOKUP($B1234, 'Team Per G'!$A$2:$G$31, 7, FALSE)</f>
        <v>#N/A</v>
      </c>
      <c r="N1234" s="11" t="e">
        <f>VLOOKUP($B1234, 'FanGraphs - Team WAR Projected'!$B$2:$E$31, 3, FALSE)/162</f>
        <v>#N/A</v>
      </c>
      <c r="O1234" s="11" t="e">
        <f t="shared" si="230"/>
        <v>#N/A</v>
      </c>
      <c r="P1234" s="11" t="e">
        <f>VLOOKUP($B1234, Team_Pitching___Advanced[[Team]:[xFIP]], 19,FALSE)</f>
        <v>#N/A</v>
      </c>
      <c r="Q1234" s="11" t="e">
        <f>VLOOKUP($B1234, Team_Pitching___Advanced[], 20, FALSE)</f>
        <v>#N/A</v>
      </c>
      <c r="R1234" s="11" t="e">
        <f>VLOOKUP($B1234, Team_Batting___Dashboard[[Team]:[wOBA]], 16, FALSE)</f>
        <v>#N/A</v>
      </c>
      <c r="S1234" s="11" t="e">
        <f>VLOOKUP($B1234, Team_Batting___Advanced[[Team]:[OPS]], 9, FALSE)</f>
        <v>#N/A</v>
      </c>
      <c r="T1234" s="11" t="e">
        <f>VLOOKUP($B1234, Team_Batting___Advanced[], 19, FALSE)</f>
        <v>#N/A</v>
      </c>
      <c r="U1234" s="11" t="e">
        <f>VLOOKUP($B1234, 'Team Per G'!$A$2:$G$31, 3, FALSE)</f>
        <v>#N/A</v>
      </c>
      <c r="V1234" s="11" t="e">
        <f>VLOOKUP($B1234, 'Team Per G'!$A$2:$G$31, 5, FALSE)</f>
        <v>#N/A</v>
      </c>
      <c r="W1234" s="11" t="e">
        <f>VLOOKUP($B1234, 'Team Per G'!$A$2:$G$31, 4, FALSE)</f>
        <v>#N/A</v>
      </c>
      <c r="X1234" s="11" t="e">
        <f>VLOOKUP($B1234, Team_Batting___Dashboard[], 22, FALSE)/$F1234</f>
        <v>#N/A</v>
      </c>
      <c r="Y1234" s="11" t="e">
        <f>VLOOKUP($B1234, 'FanGraphs - Team WAR Projected'!$B$2:$E$31, 4, FALSE)/162</f>
        <v>#N/A</v>
      </c>
      <c r="Z1234" s="11" t="e">
        <f t="shared" si="231"/>
        <v>#N/A</v>
      </c>
      <c r="AA1234" s="11" t="e">
        <f>VLOOKUP($B1234, FanGraphs_Standings[[Abbreviation]:[2024 Year to Date RS/G]], 6, FALSE)/$F1234</f>
        <v>#N/A</v>
      </c>
      <c r="AB1234" s="11" t="e">
        <f>VLOOKUP($B1234, FanGraphs_Standings[[Abbreviation]:[2024 Projected Full Season RDif]], 19, FALSE)/162</f>
        <v>#N/A</v>
      </c>
      <c r="AC1234" s="11" t="e">
        <f t="shared" si="240"/>
        <v>#N/A</v>
      </c>
      <c r="AD1234" s="11" t="e">
        <f>VLOOKUP($B1234, FanGraphs_Standings[[Abbreviation]:[2024 Projected Full Season RDif]], 5, FALSE)</f>
        <v>#N/A</v>
      </c>
      <c r="AE1234" s="11" t="e">
        <f>VLOOKUP($B1234, FanGraphs_Standings[[Abbreviation]:[2024 Projected Full Season W%]], 18, FALSE)</f>
        <v>#N/A</v>
      </c>
      <c r="AF1234" s="11" t="e">
        <f t="shared" si="232"/>
        <v>#N/A</v>
      </c>
      <c r="AG1234" s="11" t="e">
        <f>VLOOKUP($B1234, 'Home Field Adv'!$A$2:$I$31, 9, FALSE)</f>
        <v>#N/A</v>
      </c>
      <c r="AH1234" s="11" t="e">
        <f>VLOOKUP($C1234, FanGraphs_Standings[[Abbreviation]:[2024 Year to Date G]], 2, FALSE)</f>
        <v>#N/A</v>
      </c>
      <c r="AI1234" s="11" t="e">
        <f>_xlfn.IFNA(VLOOKUP($E1234, 'SP Per G'!$A$2:$D$1385, 3, FALSE), AO1234)</f>
        <v>#N/A</v>
      </c>
      <c r="AJ1234" s="11" t="e">
        <f>IF(AND(ISNA(VLOOKUP($E1234, 'SP Per G'!$A$2:$D$1385, 4, FALSE)), ISTEXT($E1234)), AI1234,IF(ISNA(VLOOKUP($E1234, 'SP Per G'!$A$2:$D$1385, 4, FALSE)), AO1234, VLOOKUP($E1234, 'SP Per G'!$A$2:$D$1385, 4, FALSE)))</f>
        <v>#N/A</v>
      </c>
      <c r="AK1234" s="11" t="e">
        <f t="shared" si="233"/>
        <v>#N/A</v>
      </c>
      <c r="AL1234" s="11" t="e">
        <f>_xlfn.IFNA(VLOOKUP($E1234, Individual_Pitching___Dashboard[], 18, FALSE), VLOOKUP($C1234,Team_Pitching___Advanced[[Team]:[SIERA]],16,FALSE))</f>
        <v>#N/A</v>
      </c>
      <c r="AM1234" s="11" t="e">
        <f>_xlfn.IFNA(VLOOKUP($E1234, Individual_Pitching___Dashboard[], 20, FALSE), VLOOKUP($C1234,Team_Pitching___Advanced[[Team]:[xFIP]],19,FALSE))</f>
        <v>#N/A</v>
      </c>
      <c r="AN1234" s="11" t="e">
        <f>_xlfn.IFNA(VLOOKUP($E1234,Individual_Pitching___Advanced[],21,FALSE),VLOOKUP($C1234,Team_Pitching___Advanced[[Team]:[SIERA]],20,FALSE))</f>
        <v>#N/A</v>
      </c>
      <c r="AO1234" s="11" t="e">
        <f>VLOOKUP($C1234, 'Team Per G'!$A$2:$G$31, 7, FALSE)</f>
        <v>#N/A</v>
      </c>
      <c r="AP1234" s="11" t="e">
        <f>VLOOKUP($C1234, 'FanGraphs - Team WAR Projected'!$B$2:$E$31, 3, FALSE)/162</f>
        <v>#N/A</v>
      </c>
      <c r="AQ1234" s="11" t="e">
        <f t="shared" si="234"/>
        <v>#N/A</v>
      </c>
      <c r="AR1234" s="11" t="e">
        <f>VLOOKUP($C1234, Team_Pitching___Advanced[[Team]:[xFIP]], 19,FALSE)</f>
        <v>#N/A</v>
      </c>
      <c r="AS1234" s="11" t="e">
        <f>VLOOKUP($C1234, Team_Pitching___Advanced[], 20, FALSE)</f>
        <v>#N/A</v>
      </c>
      <c r="AT1234" s="11" t="e">
        <f>VLOOKUP($C1234, Team_Batting___Dashboard[[Team]:[wOBA]], 16, FALSE)</f>
        <v>#N/A</v>
      </c>
      <c r="AU1234" s="11" t="e">
        <f>VLOOKUP($C1234, Team_Batting___Advanced[[Team]:[OPS]], 9, FALSE)</f>
        <v>#N/A</v>
      </c>
      <c r="AV1234" s="11" t="e">
        <f>VLOOKUP($C1234, Team_Batting___Advanced[], 19, FALSE)</f>
        <v>#N/A</v>
      </c>
      <c r="AW1234" s="11" t="e">
        <f>VLOOKUP($C1234, 'Team Per G'!$A$2:$G$31, 3, FALSE)</f>
        <v>#N/A</v>
      </c>
      <c r="AX1234" s="11" t="e">
        <f>VLOOKUP($C1234, 'Team Per G'!$A$2:$G$31, 5, FALSE)</f>
        <v>#N/A</v>
      </c>
      <c r="AY1234" s="11" t="e">
        <f>VLOOKUP($C1234, 'Team Per G'!$A$2:$G$31, 4, FALSE)</f>
        <v>#N/A</v>
      </c>
      <c r="AZ1234" s="11" t="e">
        <f>VLOOKUP($C1234, Team_Batting___Dashboard[], 22, FALSE)/$AH1234</f>
        <v>#N/A</v>
      </c>
      <c r="BA1234" s="11" t="e">
        <f>VLOOKUP($C1234, 'FanGraphs - Team WAR Projected'!$B$2:$E$31, 4, FALSE)/162</f>
        <v>#N/A</v>
      </c>
      <c r="BB1234" s="11" t="e">
        <f t="shared" si="235"/>
        <v>#N/A</v>
      </c>
      <c r="BC1234" s="11" t="e">
        <f>VLOOKUP($C1234, FanGraphs_Standings[[Abbreviation]:[2024 Year to Date RS/G]], 6, FALSE)/$AH1234</f>
        <v>#N/A</v>
      </c>
      <c r="BD1234" s="11" t="e">
        <f>VLOOKUP($C1234, FanGraphs_Standings[[Abbreviation]:[2024 Projected Full Season RDif]], 19, FALSE)/162</f>
        <v>#N/A</v>
      </c>
      <c r="BE1234" s="11" t="e">
        <f t="shared" si="236"/>
        <v>#N/A</v>
      </c>
      <c r="BF1234" s="11" t="e">
        <f>VLOOKUP($C1234, FanGraphs_Standings[[Abbreviation]:[2024 Projected Full Season RDif]], 5, FALSE)</f>
        <v>#N/A</v>
      </c>
      <c r="BG1234" s="11" t="e">
        <f>VLOOKUP($C1234, FanGraphs_Standings[[Abbreviation]:[2024 Projected Full Season W%]], 18, FALSE)</f>
        <v>#N/A</v>
      </c>
      <c r="BH1234" s="11" t="e">
        <f t="shared" si="237"/>
        <v>#N/A</v>
      </c>
      <c r="BI1234" s="11" t="e">
        <f>VLOOKUP($C1234, 'Home Field Adv'!$A$2:$K$31, 11, FALSE)</f>
        <v>#N/A</v>
      </c>
      <c r="BL1234" s="12" t="str">
        <f t="shared" si="238"/>
        <v/>
      </c>
      <c r="BM1234" s="12" t="str">
        <f t="shared" si="228"/>
        <v/>
      </c>
      <c r="BN1234" s="12" t="str">
        <f t="shared" si="239"/>
        <v/>
      </c>
    </row>
    <row r="1235" spans="6:66" x14ac:dyDescent="0.45">
      <c r="F1235" s="11" t="e">
        <f>VLOOKUP($B1235, FanGraphs_Standings[[Abbreviation]:[2024 Year to Date G]], 2, FALSE)</f>
        <v>#N/A</v>
      </c>
      <c r="G1235" s="11" t="e">
        <f>_xlfn.IFNA(VLOOKUP($D1235, 'SP Per G'!$A$2:$D$1385, 3, FALSE),M1235)</f>
        <v>#N/A</v>
      </c>
      <c r="H1235" s="11" t="e">
        <f>IF(AND(ISNA(VLOOKUP($D1235, 'SP Per G'!$A$2:$D$1385, 4, FALSE)), ISTEXT($D1235)), G1235,IF(ISNA(VLOOKUP($D1235, 'SP Per G'!$A$2:$D$1385, 4, FALSE)), M1235, VLOOKUP($D1235, 'SP Per G'!$A$2:$D$1385, 4, FALSE)))</f>
        <v>#N/A</v>
      </c>
      <c r="I1235" s="11" t="e">
        <f t="shared" si="229"/>
        <v>#N/A</v>
      </c>
      <c r="J1235" s="11" t="e">
        <f>_xlfn.IFNA(VLOOKUP($D1235,Individual_Pitching___Dashboard[],18,FALSE),VLOOKUP(B1235,Team_Pitching___Dashboard[[Team]:[ERA]],17,FALSE))</f>
        <v>#N/A</v>
      </c>
      <c r="K1235" s="11" t="e">
        <f>_xlfn.IFNA(VLOOKUP($D1235, Individual_Pitching___Dashboard[], 20, FALSE), VLOOKUP(B1235,Team_Pitching___Dashboard[[Team]:[xFIP]],20,FALSE))</f>
        <v>#N/A</v>
      </c>
      <c r="L1235" s="11" t="e">
        <f>_xlfn.IFNA(VLOOKUP($D1235, Individual_Pitching___Advanced[], 21,FALSE), VLOOKUP(B1235, Team_Pitching___Advanced[], 20, FALSE))</f>
        <v>#N/A</v>
      </c>
      <c r="M1235" s="11" t="e">
        <f>VLOOKUP($B1235, 'Team Per G'!$A$2:$G$31, 7, FALSE)</f>
        <v>#N/A</v>
      </c>
      <c r="N1235" s="11" t="e">
        <f>VLOOKUP($B1235, 'FanGraphs - Team WAR Projected'!$B$2:$E$31, 3, FALSE)/162</f>
        <v>#N/A</v>
      </c>
      <c r="O1235" s="11" t="e">
        <f t="shared" si="230"/>
        <v>#N/A</v>
      </c>
      <c r="P1235" s="11" t="e">
        <f>VLOOKUP($B1235, Team_Pitching___Advanced[[Team]:[xFIP]], 19,FALSE)</f>
        <v>#N/A</v>
      </c>
      <c r="Q1235" s="11" t="e">
        <f>VLOOKUP($B1235, Team_Pitching___Advanced[], 20, FALSE)</f>
        <v>#N/A</v>
      </c>
      <c r="R1235" s="11" t="e">
        <f>VLOOKUP($B1235, Team_Batting___Dashboard[[Team]:[wOBA]], 16, FALSE)</f>
        <v>#N/A</v>
      </c>
      <c r="S1235" s="11" t="e">
        <f>VLOOKUP($B1235, Team_Batting___Advanced[[Team]:[OPS]], 9, FALSE)</f>
        <v>#N/A</v>
      </c>
      <c r="T1235" s="11" t="e">
        <f>VLOOKUP($B1235, Team_Batting___Advanced[], 19, FALSE)</f>
        <v>#N/A</v>
      </c>
      <c r="U1235" s="11" t="e">
        <f>VLOOKUP($B1235, 'Team Per G'!$A$2:$G$31, 3, FALSE)</f>
        <v>#N/A</v>
      </c>
      <c r="V1235" s="11" t="e">
        <f>VLOOKUP($B1235, 'Team Per G'!$A$2:$G$31, 5, FALSE)</f>
        <v>#N/A</v>
      </c>
      <c r="W1235" s="11" t="e">
        <f>VLOOKUP($B1235, 'Team Per G'!$A$2:$G$31, 4, FALSE)</f>
        <v>#N/A</v>
      </c>
      <c r="X1235" s="11" t="e">
        <f>VLOOKUP($B1235, Team_Batting___Dashboard[], 22, FALSE)/$F1235</f>
        <v>#N/A</v>
      </c>
      <c r="Y1235" s="11" t="e">
        <f>VLOOKUP($B1235, 'FanGraphs - Team WAR Projected'!$B$2:$E$31, 4, FALSE)/162</f>
        <v>#N/A</v>
      </c>
      <c r="Z1235" s="11" t="e">
        <f t="shared" si="231"/>
        <v>#N/A</v>
      </c>
      <c r="AA1235" s="11" t="e">
        <f>VLOOKUP($B1235, FanGraphs_Standings[[Abbreviation]:[2024 Year to Date RS/G]], 6, FALSE)/$F1235</f>
        <v>#N/A</v>
      </c>
      <c r="AB1235" s="11" t="e">
        <f>VLOOKUP($B1235, FanGraphs_Standings[[Abbreviation]:[2024 Projected Full Season RDif]], 19, FALSE)/162</f>
        <v>#N/A</v>
      </c>
      <c r="AC1235" s="11" t="e">
        <f t="shared" si="240"/>
        <v>#N/A</v>
      </c>
      <c r="AD1235" s="11" t="e">
        <f>VLOOKUP($B1235, FanGraphs_Standings[[Abbreviation]:[2024 Projected Full Season RDif]], 5, FALSE)</f>
        <v>#N/A</v>
      </c>
      <c r="AE1235" s="11" t="e">
        <f>VLOOKUP($B1235, FanGraphs_Standings[[Abbreviation]:[2024 Projected Full Season W%]], 18, FALSE)</f>
        <v>#N/A</v>
      </c>
      <c r="AF1235" s="11" t="e">
        <f t="shared" si="232"/>
        <v>#N/A</v>
      </c>
      <c r="AG1235" s="11" t="e">
        <f>VLOOKUP($B1235, 'Home Field Adv'!$A$2:$I$31, 9, FALSE)</f>
        <v>#N/A</v>
      </c>
      <c r="AH1235" s="11" t="e">
        <f>VLOOKUP($C1235, FanGraphs_Standings[[Abbreviation]:[2024 Year to Date G]], 2, FALSE)</f>
        <v>#N/A</v>
      </c>
      <c r="AI1235" s="11" t="e">
        <f>_xlfn.IFNA(VLOOKUP($E1235, 'SP Per G'!$A$2:$D$1385, 3, FALSE), AO1235)</f>
        <v>#N/A</v>
      </c>
      <c r="AJ1235" s="11" t="e">
        <f>IF(AND(ISNA(VLOOKUP($E1235, 'SP Per G'!$A$2:$D$1385, 4, FALSE)), ISTEXT($E1235)), AI1235,IF(ISNA(VLOOKUP($E1235, 'SP Per G'!$A$2:$D$1385, 4, FALSE)), AO1235, VLOOKUP($E1235, 'SP Per G'!$A$2:$D$1385, 4, FALSE)))</f>
        <v>#N/A</v>
      </c>
      <c r="AK1235" s="11" t="e">
        <f t="shared" si="233"/>
        <v>#N/A</v>
      </c>
      <c r="AL1235" s="11" t="e">
        <f>_xlfn.IFNA(VLOOKUP($E1235, Individual_Pitching___Dashboard[], 18, FALSE), VLOOKUP($C1235,Team_Pitching___Advanced[[Team]:[SIERA]],16,FALSE))</f>
        <v>#N/A</v>
      </c>
      <c r="AM1235" s="11" t="e">
        <f>_xlfn.IFNA(VLOOKUP($E1235, Individual_Pitching___Dashboard[], 20, FALSE), VLOOKUP($C1235,Team_Pitching___Advanced[[Team]:[xFIP]],19,FALSE))</f>
        <v>#N/A</v>
      </c>
      <c r="AN1235" s="11" t="e">
        <f>_xlfn.IFNA(VLOOKUP($E1235,Individual_Pitching___Advanced[],21,FALSE),VLOOKUP($C1235,Team_Pitching___Advanced[[Team]:[SIERA]],20,FALSE))</f>
        <v>#N/A</v>
      </c>
      <c r="AO1235" s="11" t="e">
        <f>VLOOKUP($C1235, 'Team Per G'!$A$2:$G$31, 7, FALSE)</f>
        <v>#N/A</v>
      </c>
      <c r="AP1235" s="11" t="e">
        <f>VLOOKUP($C1235, 'FanGraphs - Team WAR Projected'!$B$2:$E$31, 3, FALSE)/162</f>
        <v>#N/A</v>
      </c>
      <c r="AQ1235" s="11" t="e">
        <f t="shared" si="234"/>
        <v>#N/A</v>
      </c>
      <c r="AR1235" s="11" t="e">
        <f>VLOOKUP($C1235, Team_Pitching___Advanced[[Team]:[xFIP]], 19,FALSE)</f>
        <v>#N/A</v>
      </c>
      <c r="AS1235" s="11" t="e">
        <f>VLOOKUP($C1235, Team_Pitching___Advanced[], 20, FALSE)</f>
        <v>#N/A</v>
      </c>
      <c r="AT1235" s="11" t="e">
        <f>VLOOKUP($C1235, Team_Batting___Dashboard[[Team]:[wOBA]], 16, FALSE)</f>
        <v>#N/A</v>
      </c>
      <c r="AU1235" s="11" t="e">
        <f>VLOOKUP($C1235, Team_Batting___Advanced[[Team]:[OPS]], 9, FALSE)</f>
        <v>#N/A</v>
      </c>
      <c r="AV1235" s="11" t="e">
        <f>VLOOKUP($C1235, Team_Batting___Advanced[], 19, FALSE)</f>
        <v>#N/A</v>
      </c>
      <c r="AW1235" s="11" t="e">
        <f>VLOOKUP($C1235, 'Team Per G'!$A$2:$G$31, 3, FALSE)</f>
        <v>#N/A</v>
      </c>
      <c r="AX1235" s="11" t="e">
        <f>VLOOKUP($C1235, 'Team Per G'!$A$2:$G$31, 5, FALSE)</f>
        <v>#N/A</v>
      </c>
      <c r="AY1235" s="11" t="e">
        <f>VLOOKUP($C1235, 'Team Per G'!$A$2:$G$31, 4, FALSE)</f>
        <v>#N/A</v>
      </c>
      <c r="AZ1235" s="11" t="e">
        <f>VLOOKUP($C1235, Team_Batting___Dashboard[], 22, FALSE)/$AH1235</f>
        <v>#N/A</v>
      </c>
      <c r="BA1235" s="11" t="e">
        <f>VLOOKUP($C1235, 'FanGraphs - Team WAR Projected'!$B$2:$E$31, 4, FALSE)/162</f>
        <v>#N/A</v>
      </c>
      <c r="BB1235" s="11" t="e">
        <f t="shared" si="235"/>
        <v>#N/A</v>
      </c>
      <c r="BC1235" s="11" t="e">
        <f>VLOOKUP($C1235, FanGraphs_Standings[[Abbreviation]:[2024 Year to Date RS/G]], 6, FALSE)/$AH1235</f>
        <v>#N/A</v>
      </c>
      <c r="BD1235" s="11" t="e">
        <f>VLOOKUP($C1235, FanGraphs_Standings[[Abbreviation]:[2024 Projected Full Season RDif]], 19, FALSE)/162</f>
        <v>#N/A</v>
      </c>
      <c r="BE1235" s="11" t="e">
        <f t="shared" si="236"/>
        <v>#N/A</v>
      </c>
      <c r="BF1235" s="11" t="e">
        <f>VLOOKUP($C1235, FanGraphs_Standings[[Abbreviation]:[2024 Projected Full Season RDif]], 5, FALSE)</f>
        <v>#N/A</v>
      </c>
      <c r="BG1235" s="11" t="e">
        <f>VLOOKUP($C1235, FanGraphs_Standings[[Abbreviation]:[2024 Projected Full Season W%]], 18, FALSE)</f>
        <v>#N/A</v>
      </c>
      <c r="BH1235" s="11" t="e">
        <f t="shared" si="237"/>
        <v>#N/A</v>
      </c>
      <c r="BI1235" s="11" t="e">
        <f>VLOOKUP($C1235, 'Home Field Adv'!$A$2:$K$31, 11, FALSE)</f>
        <v>#N/A</v>
      </c>
      <c r="BL1235" s="12" t="str">
        <f t="shared" si="238"/>
        <v/>
      </c>
      <c r="BM1235" s="12" t="str">
        <f t="shared" si="228"/>
        <v/>
      </c>
      <c r="BN1235" s="12" t="str">
        <f t="shared" si="239"/>
        <v/>
      </c>
    </row>
    <row r="1236" spans="6:66" x14ac:dyDescent="0.45">
      <c r="F1236" s="11" t="e">
        <f>VLOOKUP($B1236, FanGraphs_Standings[[Abbreviation]:[2024 Year to Date G]], 2, FALSE)</f>
        <v>#N/A</v>
      </c>
      <c r="G1236" s="11" t="e">
        <f>_xlfn.IFNA(VLOOKUP($D1236, 'SP Per G'!$A$2:$D$1385, 3, FALSE),M1236)</f>
        <v>#N/A</v>
      </c>
      <c r="H1236" s="11" t="e">
        <f>IF(AND(ISNA(VLOOKUP($D1236, 'SP Per G'!$A$2:$D$1385, 4, FALSE)), ISTEXT($D1236)), G1236,IF(ISNA(VLOOKUP($D1236, 'SP Per G'!$A$2:$D$1385, 4, FALSE)), M1236, VLOOKUP($D1236, 'SP Per G'!$A$2:$D$1385, 4, FALSE)))</f>
        <v>#N/A</v>
      </c>
      <c r="I1236" s="11" t="e">
        <f t="shared" si="229"/>
        <v>#N/A</v>
      </c>
      <c r="J1236" s="11" t="e">
        <f>_xlfn.IFNA(VLOOKUP($D1236,Individual_Pitching___Dashboard[],18,FALSE),VLOOKUP(B1236,Team_Pitching___Dashboard[[Team]:[ERA]],17,FALSE))</f>
        <v>#N/A</v>
      </c>
      <c r="K1236" s="11" t="e">
        <f>_xlfn.IFNA(VLOOKUP($D1236, Individual_Pitching___Dashboard[], 20, FALSE), VLOOKUP(B1236,Team_Pitching___Dashboard[[Team]:[xFIP]],20,FALSE))</f>
        <v>#N/A</v>
      </c>
      <c r="L1236" s="11" t="e">
        <f>_xlfn.IFNA(VLOOKUP($D1236, Individual_Pitching___Advanced[], 21,FALSE), VLOOKUP(B1236, Team_Pitching___Advanced[], 20, FALSE))</f>
        <v>#N/A</v>
      </c>
      <c r="M1236" s="11" t="e">
        <f>VLOOKUP($B1236, 'Team Per G'!$A$2:$G$31, 7, FALSE)</f>
        <v>#N/A</v>
      </c>
      <c r="N1236" s="11" t="e">
        <f>VLOOKUP($B1236, 'FanGraphs - Team WAR Projected'!$B$2:$E$31, 3, FALSE)/162</f>
        <v>#N/A</v>
      </c>
      <c r="O1236" s="11" t="e">
        <f t="shared" si="230"/>
        <v>#N/A</v>
      </c>
      <c r="P1236" s="11" t="e">
        <f>VLOOKUP($B1236, Team_Pitching___Advanced[[Team]:[xFIP]], 19,FALSE)</f>
        <v>#N/A</v>
      </c>
      <c r="Q1236" s="11" t="e">
        <f>VLOOKUP($B1236, Team_Pitching___Advanced[], 20, FALSE)</f>
        <v>#N/A</v>
      </c>
      <c r="R1236" s="11" t="e">
        <f>VLOOKUP($B1236, Team_Batting___Dashboard[[Team]:[wOBA]], 16, FALSE)</f>
        <v>#N/A</v>
      </c>
      <c r="S1236" s="11" t="e">
        <f>VLOOKUP($B1236, Team_Batting___Advanced[[Team]:[OPS]], 9, FALSE)</f>
        <v>#N/A</v>
      </c>
      <c r="T1236" s="11" t="e">
        <f>VLOOKUP($B1236, Team_Batting___Advanced[], 19, FALSE)</f>
        <v>#N/A</v>
      </c>
      <c r="U1236" s="11" t="e">
        <f>VLOOKUP($B1236, 'Team Per G'!$A$2:$G$31, 3, FALSE)</f>
        <v>#N/A</v>
      </c>
      <c r="V1236" s="11" t="e">
        <f>VLOOKUP($B1236, 'Team Per G'!$A$2:$G$31, 5, FALSE)</f>
        <v>#N/A</v>
      </c>
      <c r="W1236" s="11" t="e">
        <f>VLOOKUP($B1236, 'Team Per G'!$A$2:$G$31, 4, FALSE)</f>
        <v>#N/A</v>
      </c>
      <c r="X1236" s="11" t="e">
        <f>VLOOKUP($B1236, Team_Batting___Dashboard[], 22, FALSE)/$F1236</f>
        <v>#N/A</v>
      </c>
      <c r="Y1236" s="11" t="e">
        <f>VLOOKUP($B1236, 'FanGraphs - Team WAR Projected'!$B$2:$E$31, 4, FALSE)/162</f>
        <v>#N/A</v>
      </c>
      <c r="Z1236" s="11" t="e">
        <f t="shared" si="231"/>
        <v>#N/A</v>
      </c>
      <c r="AA1236" s="11" t="e">
        <f>VLOOKUP($B1236, FanGraphs_Standings[[Abbreviation]:[2024 Year to Date RS/G]], 6, FALSE)/$F1236</f>
        <v>#N/A</v>
      </c>
      <c r="AB1236" s="11" t="e">
        <f>VLOOKUP($B1236, FanGraphs_Standings[[Abbreviation]:[2024 Projected Full Season RDif]], 19, FALSE)/162</f>
        <v>#N/A</v>
      </c>
      <c r="AC1236" s="11" t="e">
        <f t="shared" si="240"/>
        <v>#N/A</v>
      </c>
      <c r="AD1236" s="11" t="e">
        <f>VLOOKUP($B1236, FanGraphs_Standings[[Abbreviation]:[2024 Projected Full Season RDif]], 5, FALSE)</f>
        <v>#N/A</v>
      </c>
      <c r="AE1236" s="11" t="e">
        <f>VLOOKUP($B1236, FanGraphs_Standings[[Abbreviation]:[2024 Projected Full Season W%]], 18, FALSE)</f>
        <v>#N/A</v>
      </c>
      <c r="AF1236" s="11" t="e">
        <f t="shared" si="232"/>
        <v>#N/A</v>
      </c>
      <c r="AG1236" s="11" t="e">
        <f>VLOOKUP($B1236, 'Home Field Adv'!$A$2:$I$31, 9, FALSE)</f>
        <v>#N/A</v>
      </c>
      <c r="AH1236" s="11" t="e">
        <f>VLOOKUP($C1236, FanGraphs_Standings[[Abbreviation]:[2024 Year to Date G]], 2, FALSE)</f>
        <v>#N/A</v>
      </c>
      <c r="AI1236" s="11" t="e">
        <f>_xlfn.IFNA(VLOOKUP($E1236, 'SP Per G'!$A$2:$D$1385, 3, FALSE), AO1236)</f>
        <v>#N/A</v>
      </c>
      <c r="AJ1236" s="11" t="e">
        <f>IF(AND(ISNA(VLOOKUP($E1236, 'SP Per G'!$A$2:$D$1385, 4, FALSE)), ISTEXT($E1236)), AI1236,IF(ISNA(VLOOKUP($E1236, 'SP Per G'!$A$2:$D$1385, 4, FALSE)), AO1236, VLOOKUP($E1236, 'SP Per G'!$A$2:$D$1385, 4, FALSE)))</f>
        <v>#N/A</v>
      </c>
      <c r="AK1236" s="11" t="e">
        <f t="shared" si="233"/>
        <v>#N/A</v>
      </c>
      <c r="AL1236" s="11" t="e">
        <f>_xlfn.IFNA(VLOOKUP($E1236, Individual_Pitching___Dashboard[], 18, FALSE), VLOOKUP($C1236,Team_Pitching___Advanced[[Team]:[SIERA]],16,FALSE))</f>
        <v>#N/A</v>
      </c>
      <c r="AM1236" s="11" t="e">
        <f>_xlfn.IFNA(VLOOKUP($E1236, Individual_Pitching___Dashboard[], 20, FALSE), VLOOKUP($C1236,Team_Pitching___Advanced[[Team]:[xFIP]],19,FALSE))</f>
        <v>#N/A</v>
      </c>
      <c r="AN1236" s="11" t="e">
        <f>_xlfn.IFNA(VLOOKUP($E1236,Individual_Pitching___Advanced[],21,FALSE),VLOOKUP($C1236,Team_Pitching___Advanced[[Team]:[SIERA]],20,FALSE))</f>
        <v>#N/A</v>
      </c>
      <c r="AO1236" s="11" t="e">
        <f>VLOOKUP($C1236, 'Team Per G'!$A$2:$G$31, 7, FALSE)</f>
        <v>#N/A</v>
      </c>
      <c r="AP1236" s="11" t="e">
        <f>VLOOKUP($C1236, 'FanGraphs - Team WAR Projected'!$B$2:$E$31, 3, FALSE)/162</f>
        <v>#N/A</v>
      </c>
      <c r="AQ1236" s="11" t="e">
        <f t="shared" si="234"/>
        <v>#N/A</v>
      </c>
      <c r="AR1236" s="11" t="e">
        <f>VLOOKUP($C1236, Team_Pitching___Advanced[[Team]:[xFIP]], 19,FALSE)</f>
        <v>#N/A</v>
      </c>
      <c r="AS1236" s="11" t="e">
        <f>VLOOKUP($C1236, Team_Pitching___Advanced[], 20, FALSE)</f>
        <v>#N/A</v>
      </c>
      <c r="AT1236" s="11" t="e">
        <f>VLOOKUP($C1236, Team_Batting___Dashboard[[Team]:[wOBA]], 16, FALSE)</f>
        <v>#N/A</v>
      </c>
      <c r="AU1236" s="11" t="e">
        <f>VLOOKUP($C1236, Team_Batting___Advanced[[Team]:[OPS]], 9, FALSE)</f>
        <v>#N/A</v>
      </c>
      <c r="AV1236" s="11" t="e">
        <f>VLOOKUP($C1236, Team_Batting___Advanced[], 19, FALSE)</f>
        <v>#N/A</v>
      </c>
      <c r="AW1236" s="11" t="e">
        <f>VLOOKUP($C1236, 'Team Per G'!$A$2:$G$31, 3, FALSE)</f>
        <v>#N/A</v>
      </c>
      <c r="AX1236" s="11" t="e">
        <f>VLOOKUP($C1236, 'Team Per G'!$A$2:$G$31, 5, FALSE)</f>
        <v>#N/A</v>
      </c>
      <c r="AY1236" s="11" t="e">
        <f>VLOOKUP($C1236, 'Team Per G'!$A$2:$G$31, 4, FALSE)</f>
        <v>#N/A</v>
      </c>
      <c r="AZ1236" s="11" t="e">
        <f>VLOOKUP($C1236, Team_Batting___Dashboard[], 22, FALSE)/$AH1236</f>
        <v>#N/A</v>
      </c>
      <c r="BA1236" s="11" t="e">
        <f>VLOOKUP($C1236, 'FanGraphs - Team WAR Projected'!$B$2:$E$31, 4, FALSE)/162</f>
        <v>#N/A</v>
      </c>
      <c r="BB1236" s="11" t="e">
        <f t="shared" si="235"/>
        <v>#N/A</v>
      </c>
      <c r="BC1236" s="11" t="e">
        <f>VLOOKUP($C1236, FanGraphs_Standings[[Abbreviation]:[2024 Year to Date RS/G]], 6, FALSE)/$AH1236</f>
        <v>#N/A</v>
      </c>
      <c r="BD1236" s="11" t="e">
        <f>VLOOKUP($C1236, FanGraphs_Standings[[Abbreviation]:[2024 Projected Full Season RDif]], 19, FALSE)/162</f>
        <v>#N/A</v>
      </c>
      <c r="BE1236" s="11" t="e">
        <f t="shared" si="236"/>
        <v>#N/A</v>
      </c>
      <c r="BF1236" s="11" t="e">
        <f>VLOOKUP($C1236, FanGraphs_Standings[[Abbreviation]:[2024 Projected Full Season RDif]], 5, FALSE)</f>
        <v>#N/A</v>
      </c>
      <c r="BG1236" s="11" t="e">
        <f>VLOOKUP($C1236, FanGraphs_Standings[[Abbreviation]:[2024 Projected Full Season W%]], 18, FALSE)</f>
        <v>#N/A</v>
      </c>
      <c r="BH1236" s="11" t="e">
        <f t="shared" si="237"/>
        <v>#N/A</v>
      </c>
      <c r="BI1236" s="11" t="e">
        <f>VLOOKUP($C1236, 'Home Field Adv'!$A$2:$K$31, 11, FALSE)</f>
        <v>#N/A</v>
      </c>
      <c r="BL1236" s="12" t="str">
        <f t="shared" si="238"/>
        <v/>
      </c>
      <c r="BM1236" s="12" t="str">
        <f t="shared" si="228"/>
        <v/>
      </c>
      <c r="BN1236" s="12" t="str">
        <f t="shared" si="239"/>
        <v/>
      </c>
    </row>
    <row r="1237" spans="6:66" x14ac:dyDescent="0.45">
      <c r="F1237" s="11" t="e">
        <f>VLOOKUP($B1237, FanGraphs_Standings[[Abbreviation]:[2024 Year to Date G]], 2, FALSE)</f>
        <v>#N/A</v>
      </c>
      <c r="G1237" s="11" t="e">
        <f>_xlfn.IFNA(VLOOKUP($D1237, 'SP Per G'!$A$2:$D$1385, 3, FALSE),M1237)</f>
        <v>#N/A</v>
      </c>
      <c r="H1237" s="11" t="e">
        <f>IF(AND(ISNA(VLOOKUP($D1237, 'SP Per G'!$A$2:$D$1385, 4, FALSE)), ISTEXT($D1237)), G1237,IF(ISNA(VLOOKUP($D1237, 'SP Per G'!$A$2:$D$1385, 4, FALSE)), M1237, VLOOKUP($D1237, 'SP Per G'!$A$2:$D$1385, 4, FALSE)))</f>
        <v>#N/A</v>
      </c>
      <c r="I1237" s="11" t="e">
        <f t="shared" si="229"/>
        <v>#N/A</v>
      </c>
      <c r="J1237" s="11" t="e">
        <f>_xlfn.IFNA(VLOOKUP($D1237,Individual_Pitching___Dashboard[],18,FALSE),VLOOKUP(B1237,Team_Pitching___Dashboard[[Team]:[ERA]],17,FALSE))</f>
        <v>#N/A</v>
      </c>
      <c r="K1237" s="11" t="e">
        <f>_xlfn.IFNA(VLOOKUP($D1237, Individual_Pitching___Dashboard[], 20, FALSE), VLOOKUP(B1237,Team_Pitching___Dashboard[[Team]:[xFIP]],20,FALSE))</f>
        <v>#N/A</v>
      </c>
      <c r="L1237" s="11" t="e">
        <f>_xlfn.IFNA(VLOOKUP($D1237, Individual_Pitching___Advanced[], 21,FALSE), VLOOKUP(B1237, Team_Pitching___Advanced[], 20, FALSE))</f>
        <v>#N/A</v>
      </c>
      <c r="M1237" s="11" t="e">
        <f>VLOOKUP($B1237, 'Team Per G'!$A$2:$G$31, 7, FALSE)</f>
        <v>#N/A</v>
      </c>
      <c r="N1237" s="11" t="e">
        <f>VLOOKUP($B1237, 'FanGraphs - Team WAR Projected'!$B$2:$E$31, 3, FALSE)/162</f>
        <v>#N/A</v>
      </c>
      <c r="O1237" s="11" t="e">
        <f t="shared" si="230"/>
        <v>#N/A</v>
      </c>
      <c r="P1237" s="11" t="e">
        <f>VLOOKUP($B1237, Team_Pitching___Advanced[[Team]:[xFIP]], 19,FALSE)</f>
        <v>#N/A</v>
      </c>
      <c r="Q1237" s="11" t="e">
        <f>VLOOKUP($B1237, Team_Pitching___Advanced[], 20, FALSE)</f>
        <v>#N/A</v>
      </c>
      <c r="R1237" s="11" t="e">
        <f>VLOOKUP($B1237, Team_Batting___Dashboard[[Team]:[wOBA]], 16, FALSE)</f>
        <v>#N/A</v>
      </c>
      <c r="S1237" s="11" t="e">
        <f>VLOOKUP($B1237, Team_Batting___Advanced[[Team]:[OPS]], 9, FALSE)</f>
        <v>#N/A</v>
      </c>
      <c r="T1237" s="11" t="e">
        <f>VLOOKUP($B1237, Team_Batting___Advanced[], 19, FALSE)</f>
        <v>#N/A</v>
      </c>
      <c r="U1237" s="11" t="e">
        <f>VLOOKUP($B1237, 'Team Per G'!$A$2:$G$31, 3, FALSE)</f>
        <v>#N/A</v>
      </c>
      <c r="V1237" s="11" t="e">
        <f>VLOOKUP($B1237, 'Team Per G'!$A$2:$G$31, 5, FALSE)</f>
        <v>#N/A</v>
      </c>
      <c r="W1237" s="11" t="e">
        <f>VLOOKUP($B1237, 'Team Per G'!$A$2:$G$31, 4, FALSE)</f>
        <v>#N/A</v>
      </c>
      <c r="X1237" s="11" t="e">
        <f>VLOOKUP($B1237, Team_Batting___Dashboard[], 22, FALSE)/$F1237</f>
        <v>#N/A</v>
      </c>
      <c r="Y1237" s="11" t="e">
        <f>VLOOKUP($B1237, 'FanGraphs - Team WAR Projected'!$B$2:$E$31, 4, FALSE)/162</f>
        <v>#N/A</v>
      </c>
      <c r="Z1237" s="11" t="e">
        <f t="shared" si="231"/>
        <v>#N/A</v>
      </c>
      <c r="AA1237" s="11" t="e">
        <f>VLOOKUP($B1237, FanGraphs_Standings[[Abbreviation]:[2024 Year to Date RS/G]], 6, FALSE)/$F1237</f>
        <v>#N/A</v>
      </c>
      <c r="AB1237" s="11" t="e">
        <f>VLOOKUP($B1237, FanGraphs_Standings[[Abbreviation]:[2024 Projected Full Season RDif]], 19, FALSE)/162</f>
        <v>#N/A</v>
      </c>
      <c r="AC1237" s="11" t="e">
        <f t="shared" si="240"/>
        <v>#N/A</v>
      </c>
      <c r="AD1237" s="11" t="e">
        <f>VLOOKUP($B1237, FanGraphs_Standings[[Abbreviation]:[2024 Projected Full Season RDif]], 5, FALSE)</f>
        <v>#N/A</v>
      </c>
      <c r="AE1237" s="11" t="e">
        <f>VLOOKUP($B1237, FanGraphs_Standings[[Abbreviation]:[2024 Projected Full Season W%]], 18, FALSE)</f>
        <v>#N/A</v>
      </c>
      <c r="AF1237" s="11" t="e">
        <f t="shared" si="232"/>
        <v>#N/A</v>
      </c>
      <c r="AG1237" s="11" t="e">
        <f>VLOOKUP($B1237, 'Home Field Adv'!$A$2:$I$31, 9, FALSE)</f>
        <v>#N/A</v>
      </c>
      <c r="AH1237" s="11" t="e">
        <f>VLOOKUP($C1237, FanGraphs_Standings[[Abbreviation]:[2024 Year to Date G]], 2, FALSE)</f>
        <v>#N/A</v>
      </c>
      <c r="AI1237" s="11" t="e">
        <f>_xlfn.IFNA(VLOOKUP($E1237, 'SP Per G'!$A$2:$D$1385, 3, FALSE), AO1237)</f>
        <v>#N/A</v>
      </c>
      <c r="AJ1237" s="11" t="e">
        <f>IF(AND(ISNA(VLOOKUP($E1237, 'SP Per G'!$A$2:$D$1385, 4, FALSE)), ISTEXT($E1237)), AI1237,IF(ISNA(VLOOKUP($E1237, 'SP Per G'!$A$2:$D$1385, 4, FALSE)), AO1237, VLOOKUP($E1237, 'SP Per G'!$A$2:$D$1385, 4, FALSE)))</f>
        <v>#N/A</v>
      </c>
      <c r="AK1237" s="11" t="e">
        <f t="shared" si="233"/>
        <v>#N/A</v>
      </c>
      <c r="AL1237" s="11" t="e">
        <f>_xlfn.IFNA(VLOOKUP($E1237, Individual_Pitching___Dashboard[], 18, FALSE), VLOOKUP($C1237,Team_Pitching___Advanced[[Team]:[SIERA]],16,FALSE))</f>
        <v>#N/A</v>
      </c>
      <c r="AM1237" s="11" t="e">
        <f>_xlfn.IFNA(VLOOKUP($E1237, Individual_Pitching___Dashboard[], 20, FALSE), VLOOKUP($C1237,Team_Pitching___Advanced[[Team]:[xFIP]],19,FALSE))</f>
        <v>#N/A</v>
      </c>
      <c r="AN1237" s="11" t="e">
        <f>_xlfn.IFNA(VLOOKUP($E1237,Individual_Pitching___Advanced[],21,FALSE),VLOOKUP($C1237,Team_Pitching___Advanced[[Team]:[SIERA]],20,FALSE))</f>
        <v>#N/A</v>
      </c>
      <c r="AO1237" s="11" t="e">
        <f>VLOOKUP($C1237, 'Team Per G'!$A$2:$G$31, 7, FALSE)</f>
        <v>#N/A</v>
      </c>
      <c r="AP1237" s="11" t="e">
        <f>VLOOKUP($C1237, 'FanGraphs - Team WAR Projected'!$B$2:$E$31, 3, FALSE)/162</f>
        <v>#N/A</v>
      </c>
      <c r="AQ1237" s="11" t="e">
        <f t="shared" si="234"/>
        <v>#N/A</v>
      </c>
      <c r="AR1237" s="11" t="e">
        <f>VLOOKUP($C1237, Team_Pitching___Advanced[[Team]:[xFIP]], 19,FALSE)</f>
        <v>#N/A</v>
      </c>
      <c r="AS1237" s="11" t="e">
        <f>VLOOKUP($C1237, Team_Pitching___Advanced[], 20, FALSE)</f>
        <v>#N/A</v>
      </c>
      <c r="AT1237" s="11" t="e">
        <f>VLOOKUP($C1237, Team_Batting___Dashboard[[Team]:[wOBA]], 16, FALSE)</f>
        <v>#N/A</v>
      </c>
      <c r="AU1237" s="11" t="e">
        <f>VLOOKUP($C1237, Team_Batting___Advanced[[Team]:[OPS]], 9, FALSE)</f>
        <v>#N/A</v>
      </c>
      <c r="AV1237" s="11" t="e">
        <f>VLOOKUP($C1237, Team_Batting___Advanced[], 19, FALSE)</f>
        <v>#N/A</v>
      </c>
      <c r="AW1237" s="11" t="e">
        <f>VLOOKUP($C1237, 'Team Per G'!$A$2:$G$31, 3, FALSE)</f>
        <v>#N/A</v>
      </c>
      <c r="AX1237" s="11" t="e">
        <f>VLOOKUP($C1237, 'Team Per G'!$A$2:$G$31, 5, FALSE)</f>
        <v>#N/A</v>
      </c>
      <c r="AY1237" s="11" t="e">
        <f>VLOOKUP($C1237, 'Team Per G'!$A$2:$G$31, 4, FALSE)</f>
        <v>#N/A</v>
      </c>
      <c r="AZ1237" s="11" t="e">
        <f>VLOOKUP($C1237, Team_Batting___Dashboard[], 22, FALSE)/$AH1237</f>
        <v>#N/A</v>
      </c>
      <c r="BA1237" s="11" t="e">
        <f>VLOOKUP($C1237, 'FanGraphs - Team WAR Projected'!$B$2:$E$31, 4, FALSE)/162</f>
        <v>#N/A</v>
      </c>
      <c r="BB1237" s="11" t="e">
        <f t="shared" si="235"/>
        <v>#N/A</v>
      </c>
      <c r="BC1237" s="11" t="e">
        <f>VLOOKUP($C1237, FanGraphs_Standings[[Abbreviation]:[2024 Year to Date RS/G]], 6, FALSE)/$AH1237</f>
        <v>#N/A</v>
      </c>
      <c r="BD1237" s="11" t="e">
        <f>VLOOKUP($C1237, FanGraphs_Standings[[Abbreviation]:[2024 Projected Full Season RDif]], 19, FALSE)/162</f>
        <v>#N/A</v>
      </c>
      <c r="BE1237" s="11" t="e">
        <f t="shared" si="236"/>
        <v>#N/A</v>
      </c>
      <c r="BF1237" s="11" t="e">
        <f>VLOOKUP($C1237, FanGraphs_Standings[[Abbreviation]:[2024 Projected Full Season RDif]], 5, FALSE)</f>
        <v>#N/A</v>
      </c>
      <c r="BG1237" s="11" t="e">
        <f>VLOOKUP($C1237, FanGraphs_Standings[[Abbreviation]:[2024 Projected Full Season W%]], 18, FALSE)</f>
        <v>#N/A</v>
      </c>
      <c r="BH1237" s="11" t="e">
        <f t="shared" si="237"/>
        <v>#N/A</v>
      </c>
      <c r="BI1237" s="11" t="e">
        <f>VLOOKUP($C1237, 'Home Field Adv'!$A$2:$K$31, 11, FALSE)</f>
        <v>#N/A</v>
      </c>
      <c r="BL1237" s="12" t="str">
        <f t="shared" si="238"/>
        <v/>
      </c>
      <c r="BM1237" s="12" t="str">
        <f t="shared" si="228"/>
        <v/>
      </c>
      <c r="BN1237" s="12" t="str">
        <f t="shared" si="239"/>
        <v/>
      </c>
    </row>
    <row r="1238" spans="6:66" x14ac:dyDescent="0.45">
      <c r="F1238" s="11" t="e">
        <f>VLOOKUP($B1238, FanGraphs_Standings[[Abbreviation]:[2024 Year to Date G]], 2, FALSE)</f>
        <v>#N/A</v>
      </c>
      <c r="G1238" s="11" t="e">
        <f>_xlfn.IFNA(VLOOKUP($D1238, 'SP Per G'!$A$2:$D$1385, 3, FALSE),M1238)</f>
        <v>#N/A</v>
      </c>
      <c r="H1238" s="11" t="e">
        <f>IF(AND(ISNA(VLOOKUP($D1238, 'SP Per G'!$A$2:$D$1385, 4, FALSE)), ISTEXT($D1238)), G1238,IF(ISNA(VLOOKUP($D1238, 'SP Per G'!$A$2:$D$1385, 4, FALSE)), M1238, VLOOKUP($D1238, 'SP Per G'!$A$2:$D$1385, 4, FALSE)))</f>
        <v>#N/A</v>
      </c>
      <c r="I1238" s="11" t="e">
        <f t="shared" si="229"/>
        <v>#N/A</v>
      </c>
      <c r="J1238" s="11" t="e">
        <f>_xlfn.IFNA(VLOOKUP($D1238,Individual_Pitching___Dashboard[],18,FALSE),VLOOKUP(B1238,Team_Pitching___Dashboard[[Team]:[ERA]],17,FALSE))</f>
        <v>#N/A</v>
      </c>
      <c r="K1238" s="11" t="e">
        <f>_xlfn.IFNA(VLOOKUP($D1238, Individual_Pitching___Dashboard[], 20, FALSE), VLOOKUP(B1238,Team_Pitching___Dashboard[[Team]:[xFIP]],20,FALSE))</f>
        <v>#N/A</v>
      </c>
      <c r="L1238" s="11" t="e">
        <f>_xlfn.IFNA(VLOOKUP($D1238, Individual_Pitching___Advanced[], 21,FALSE), VLOOKUP(B1238, Team_Pitching___Advanced[], 20, FALSE))</f>
        <v>#N/A</v>
      </c>
      <c r="M1238" s="11" t="e">
        <f>VLOOKUP($B1238, 'Team Per G'!$A$2:$G$31, 7, FALSE)</f>
        <v>#N/A</v>
      </c>
      <c r="N1238" s="11" t="e">
        <f>VLOOKUP($B1238, 'FanGraphs - Team WAR Projected'!$B$2:$E$31, 3, FALSE)/162</f>
        <v>#N/A</v>
      </c>
      <c r="O1238" s="11" t="e">
        <f t="shared" si="230"/>
        <v>#N/A</v>
      </c>
      <c r="P1238" s="11" t="e">
        <f>VLOOKUP($B1238, Team_Pitching___Advanced[[Team]:[xFIP]], 19,FALSE)</f>
        <v>#N/A</v>
      </c>
      <c r="Q1238" s="11" t="e">
        <f>VLOOKUP($B1238, Team_Pitching___Advanced[], 20, FALSE)</f>
        <v>#N/A</v>
      </c>
      <c r="R1238" s="11" t="e">
        <f>VLOOKUP($B1238, Team_Batting___Dashboard[[Team]:[wOBA]], 16, FALSE)</f>
        <v>#N/A</v>
      </c>
      <c r="S1238" s="11" t="e">
        <f>VLOOKUP($B1238, Team_Batting___Advanced[[Team]:[OPS]], 9, FALSE)</f>
        <v>#N/A</v>
      </c>
      <c r="T1238" s="11" t="e">
        <f>VLOOKUP($B1238, Team_Batting___Advanced[], 19, FALSE)</f>
        <v>#N/A</v>
      </c>
      <c r="U1238" s="11" t="e">
        <f>VLOOKUP($B1238, 'Team Per G'!$A$2:$G$31, 3, FALSE)</f>
        <v>#N/A</v>
      </c>
      <c r="V1238" s="11" t="e">
        <f>VLOOKUP($B1238, 'Team Per G'!$A$2:$G$31, 5, FALSE)</f>
        <v>#N/A</v>
      </c>
      <c r="W1238" s="11" t="e">
        <f>VLOOKUP($B1238, 'Team Per G'!$A$2:$G$31, 4, FALSE)</f>
        <v>#N/A</v>
      </c>
      <c r="X1238" s="11" t="e">
        <f>VLOOKUP($B1238, Team_Batting___Dashboard[], 22, FALSE)/$F1238</f>
        <v>#N/A</v>
      </c>
      <c r="Y1238" s="11" t="e">
        <f>VLOOKUP($B1238, 'FanGraphs - Team WAR Projected'!$B$2:$E$31, 4, FALSE)/162</f>
        <v>#N/A</v>
      </c>
      <c r="Z1238" s="11" t="e">
        <f t="shared" si="231"/>
        <v>#N/A</v>
      </c>
      <c r="AA1238" s="11" t="e">
        <f>VLOOKUP($B1238, FanGraphs_Standings[[Abbreviation]:[2024 Year to Date RS/G]], 6, FALSE)/$F1238</f>
        <v>#N/A</v>
      </c>
      <c r="AB1238" s="11" t="e">
        <f>VLOOKUP($B1238, FanGraphs_Standings[[Abbreviation]:[2024 Projected Full Season RDif]], 19, FALSE)/162</f>
        <v>#N/A</v>
      </c>
      <c r="AC1238" s="11" t="e">
        <f t="shared" si="240"/>
        <v>#N/A</v>
      </c>
      <c r="AD1238" s="11" t="e">
        <f>VLOOKUP($B1238, FanGraphs_Standings[[Abbreviation]:[2024 Projected Full Season RDif]], 5, FALSE)</f>
        <v>#N/A</v>
      </c>
      <c r="AE1238" s="11" t="e">
        <f>VLOOKUP($B1238, FanGraphs_Standings[[Abbreviation]:[2024 Projected Full Season W%]], 18, FALSE)</f>
        <v>#N/A</v>
      </c>
      <c r="AF1238" s="11" t="e">
        <f t="shared" si="232"/>
        <v>#N/A</v>
      </c>
      <c r="AG1238" s="11" t="e">
        <f>VLOOKUP($B1238, 'Home Field Adv'!$A$2:$I$31, 9, FALSE)</f>
        <v>#N/A</v>
      </c>
      <c r="AH1238" s="11" t="e">
        <f>VLOOKUP($C1238, FanGraphs_Standings[[Abbreviation]:[2024 Year to Date G]], 2, FALSE)</f>
        <v>#N/A</v>
      </c>
      <c r="AI1238" s="11" t="e">
        <f>_xlfn.IFNA(VLOOKUP($E1238, 'SP Per G'!$A$2:$D$1385, 3, FALSE), AO1238)</f>
        <v>#N/A</v>
      </c>
      <c r="AJ1238" s="11" t="e">
        <f>IF(AND(ISNA(VLOOKUP($E1238, 'SP Per G'!$A$2:$D$1385, 4, FALSE)), ISTEXT($E1238)), AI1238,IF(ISNA(VLOOKUP($E1238, 'SP Per G'!$A$2:$D$1385, 4, FALSE)), AO1238, VLOOKUP($E1238, 'SP Per G'!$A$2:$D$1385, 4, FALSE)))</f>
        <v>#N/A</v>
      </c>
      <c r="AK1238" s="11" t="e">
        <f t="shared" si="233"/>
        <v>#N/A</v>
      </c>
      <c r="AL1238" s="11" t="e">
        <f>_xlfn.IFNA(VLOOKUP($E1238, Individual_Pitching___Dashboard[], 18, FALSE), VLOOKUP($C1238,Team_Pitching___Advanced[[Team]:[SIERA]],16,FALSE))</f>
        <v>#N/A</v>
      </c>
      <c r="AM1238" s="11" t="e">
        <f>_xlfn.IFNA(VLOOKUP($E1238, Individual_Pitching___Dashboard[], 20, FALSE), VLOOKUP($C1238,Team_Pitching___Advanced[[Team]:[xFIP]],19,FALSE))</f>
        <v>#N/A</v>
      </c>
      <c r="AN1238" s="11" t="e">
        <f>_xlfn.IFNA(VLOOKUP($E1238,Individual_Pitching___Advanced[],21,FALSE),VLOOKUP($C1238,Team_Pitching___Advanced[[Team]:[SIERA]],20,FALSE))</f>
        <v>#N/A</v>
      </c>
      <c r="AO1238" s="11" t="e">
        <f>VLOOKUP($C1238, 'Team Per G'!$A$2:$G$31, 7, FALSE)</f>
        <v>#N/A</v>
      </c>
      <c r="AP1238" s="11" t="e">
        <f>VLOOKUP($C1238, 'FanGraphs - Team WAR Projected'!$B$2:$E$31, 3, FALSE)/162</f>
        <v>#N/A</v>
      </c>
      <c r="AQ1238" s="11" t="e">
        <f t="shared" si="234"/>
        <v>#N/A</v>
      </c>
      <c r="AR1238" s="11" t="e">
        <f>VLOOKUP($C1238, Team_Pitching___Advanced[[Team]:[xFIP]], 19,FALSE)</f>
        <v>#N/A</v>
      </c>
      <c r="AS1238" s="11" t="e">
        <f>VLOOKUP($C1238, Team_Pitching___Advanced[], 20, FALSE)</f>
        <v>#N/A</v>
      </c>
      <c r="AT1238" s="11" t="e">
        <f>VLOOKUP($C1238, Team_Batting___Dashboard[[Team]:[wOBA]], 16, FALSE)</f>
        <v>#N/A</v>
      </c>
      <c r="AU1238" s="11" t="e">
        <f>VLOOKUP($C1238, Team_Batting___Advanced[[Team]:[OPS]], 9, FALSE)</f>
        <v>#N/A</v>
      </c>
      <c r="AV1238" s="11" t="e">
        <f>VLOOKUP($C1238, Team_Batting___Advanced[], 19, FALSE)</f>
        <v>#N/A</v>
      </c>
      <c r="AW1238" s="11" t="e">
        <f>VLOOKUP($C1238, 'Team Per G'!$A$2:$G$31, 3, FALSE)</f>
        <v>#N/A</v>
      </c>
      <c r="AX1238" s="11" t="e">
        <f>VLOOKUP($C1238, 'Team Per G'!$A$2:$G$31, 5, FALSE)</f>
        <v>#N/A</v>
      </c>
      <c r="AY1238" s="11" t="e">
        <f>VLOOKUP($C1238, 'Team Per G'!$A$2:$G$31, 4, FALSE)</f>
        <v>#N/A</v>
      </c>
      <c r="AZ1238" s="11" t="e">
        <f>VLOOKUP($C1238, Team_Batting___Dashboard[], 22, FALSE)/$AH1238</f>
        <v>#N/A</v>
      </c>
      <c r="BA1238" s="11" t="e">
        <f>VLOOKUP($C1238, 'FanGraphs - Team WAR Projected'!$B$2:$E$31, 4, FALSE)/162</f>
        <v>#N/A</v>
      </c>
      <c r="BB1238" s="11" t="e">
        <f t="shared" si="235"/>
        <v>#N/A</v>
      </c>
      <c r="BC1238" s="11" t="e">
        <f>VLOOKUP($C1238, FanGraphs_Standings[[Abbreviation]:[2024 Year to Date RS/G]], 6, FALSE)/$AH1238</f>
        <v>#N/A</v>
      </c>
      <c r="BD1238" s="11" t="e">
        <f>VLOOKUP($C1238, FanGraphs_Standings[[Abbreviation]:[2024 Projected Full Season RDif]], 19, FALSE)/162</f>
        <v>#N/A</v>
      </c>
      <c r="BE1238" s="11" t="e">
        <f t="shared" si="236"/>
        <v>#N/A</v>
      </c>
      <c r="BF1238" s="11" t="e">
        <f>VLOOKUP($C1238, FanGraphs_Standings[[Abbreviation]:[2024 Projected Full Season RDif]], 5, FALSE)</f>
        <v>#N/A</v>
      </c>
      <c r="BG1238" s="11" t="e">
        <f>VLOOKUP($C1238, FanGraphs_Standings[[Abbreviation]:[2024 Projected Full Season W%]], 18, FALSE)</f>
        <v>#N/A</v>
      </c>
      <c r="BH1238" s="11" t="e">
        <f t="shared" si="237"/>
        <v>#N/A</v>
      </c>
      <c r="BI1238" s="11" t="e">
        <f>VLOOKUP($C1238, 'Home Field Adv'!$A$2:$K$31, 11, FALSE)</f>
        <v>#N/A</v>
      </c>
      <c r="BL1238" s="12" t="str">
        <f t="shared" si="238"/>
        <v/>
      </c>
      <c r="BM1238" s="12" t="str">
        <f t="shared" si="228"/>
        <v/>
      </c>
      <c r="BN1238" s="12" t="str">
        <f t="shared" si="239"/>
        <v/>
      </c>
    </row>
    <row r="1239" spans="6:66" x14ac:dyDescent="0.45">
      <c r="F1239" s="11" t="e">
        <f>VLOOKUP($B1239, FanGraphs_Standings[[Abbreviation]:[2024 Year to Date G]], 2, FALSE)</f>
        <v>#N/A</v>
      </c>
      <c r="G1239" s="11" t="e">
        <f>_xlfn.IFNA(VLOOKUP($D1239, 'SP Per G'!$A$2:$D$1385, 3, FALSE),M1239)</f>
        <v>#N/A</v>
      </c>
      <c r="H1239" s="11" t="e">
        <f>IF(AND(ISNA(VLOOKUP($D1239, 'SP Per G'!$A$2:$D$1385, 4, FALSE)), ISTEXT($D1239)), G1239,IF(ISNA(VLOOKUP($D1239, 'SP Per G'!$A$2:$D$1385, 4, FALSE)), M1239, VLOOKUP($D1239, 'SP Per G'!$A$2:$D$1385, 4, FALSE)))</f>
        <v>#N/A</v>
      </c>
      <c r="I1239" s="11" t="e">
        <f t="shared" si="229"/>
        <v>#N/A</v>
      </c>
      <c r="J1239" s="11" t="e">
        <f>_xlfn.IFNA(VLOOKUP($D1239,Individual_Pitching___Dashboard[],18,FALSE),VLOOKUP(B1239,Team_Pitching___Dashboard[[Team]:[ERA]],17,FALSE))</f>
        <v>#N/A</v>
      </c>
      <c r="K1239" s="11" t="e">
        <f>_xlfn.IFNA(VLOOKUP($D1239, Individual_Pitching___Dashboard[], 20, FALSE), VLOOKUP(B1239,Team_Pitching___Dashboard[[Team]:[xFIP]],20,FALSE))</f>
        <v>#N/A</v>
      </c>
      <c r="L1239" s="11" t="e">
        <f>_xlfn.IFNA(VLOOKUP($D1239, Individual_Pitching___Advanced[], 21,FALSE), VLOOKUP(B1239, Team_Pitching___Advanced[], 20, FALSE))</f>
        <v>#N/A</v>
      </c>
      <c r="M1239" s="11" t="e">
        <f>VLOOKUP($B1239, 'Team Per G'!$A$2:$G$31, 7, FALSE)</f>
        <v>#N/A</v>
      </c>
      <c r="N1239" s="11" t="e">
        <f>VLOOKUP($B1239, 'FanGraphs - Team WAR Projected'!$B$2:$E$31, 3, FALSE)/162</f>
        <v>#N/A</v>
      </c>
      <c r="O1239" s="11" t="e">
        <f t="shared" si="230"/>
        <v>#N/A</v>
      </c>
      <c r="P1239" s="11" t="e">
        <f>VLOOKUP($B1239, Team_Pitching___Advanced[[Team]:[xFIP]], 19,FALSE)</f>
        <v>#N/A</v>
      </c>
      <c r="Q1239" s="11" t="e">
        <f>VLOOKUP($B1239, Team_Pitching___Advanced[], 20, FALSE)</f>
        <v>#N/A</v>
      </c>
      <c r="R1239" s="11" t="e">
        <f>VLOOKUP($B1239, Team_Batting___Dashboard[[Team]:[wOBA]], 16, FALSE)</f>
        <v>#N/A</v>
      </c>
      <c r="S1239" s="11" t="e">
        <f>VLOOKUP($B1239, Team_Batting___Advanced[[Team]:[OPS]], 9, FALSE)</f>
        <v>#N/A</v>
      </c>
      <c r="T1239" s="11" t="e">
        <f>VLOOKUP($B1239, Team_Batting___Advanced[], 19, FALSE)</f>
        <v>#N/A</v>
      </c>
      <c r="U1239" s="11" t="e">
        <f>VLOOKUP($B1239, 'Team Per G'!$A$2:$G$31, 3, FALSE)</f>
        <v>#N/A</v>
      </c>
      <c r="V1239" s="11" t="e">
        <f>VLOOKUP($B1239, 'Team Per G'!$A$2:$G$31, 5, FALSE)</f>
        <v>#N/A</v>
      </c>
      <c r="W1239" s="11" t="e">
        <f>VLOOKUP($B1239, 'Team Per G'!$A$2:$G$31, 4, FALSE)</f>
        <v>#N/A</v>
      </c>
      <c r="X1239" s="11" t="e">
        <f>VLOOKUP($B1239, Team_Batting___Dashboard[], 22, FALSE)/$F1239</f>
        <v>#N/A</v>
      </c>
      <c r="Y1239" s="11" t="e">
        <f>VLOOKUP($B1239, 'FanGraphs - Team WAR Projected'!$B$2:$E$31, 4, FALSE)/162</f>
        <v>#N/A</v>
      </c>
      <c r="Z1239" s="11" t="e">
        <f t="shared" si="231"/>
        <v>#N/A</v>
      </c>
      <c r="AA1239" s="11" t="e">
        <f>VLOOKUP($B1239, FanGraphs_Standings[[Abbreviation]:[2024 Year to Date RS/G]], 6, FALSE)/$F1239</f>
        <v>#N/A</v>
      </c>
      <c r="AB1239" s="11" t="e">
        <f>VLOOKUP($B1239, FanGraphs_Standings[[Abbreviation]:[2024 Projected Full Season RDif]], 19, FALSE)/162</f>
        <v>#N/A</v>
      </c>
      <c r="AC1239" s="11" t="e">
        <f t="shared" si="240"/>
        <v>#N/A</v>
      </c>
      <c r="AD1239" s="11" t="e">
        <f>VLOOKUP($B1239, FanGraphs_Standings[[Abbreviation]:[2024 Projected Full Season RDif]], 5, FALSE)</f>
        <v>#N/A</v>
      </c>
      <c r="AE1239" s="11" t="e">
        <f>VLOOKUP($B1239, FanGraphs_Standings[[Abbreviation]:[2024 Projected Full Season W%]], 18, FALSE)</f>
        <v>#N/A</v>
      </c>
      <c r="AF1239" s="11" t="e">
        <f t="shared" si="232"/>
        <v>#N/A</v>
      </c>
      <c r="AG1239" s="11" t="e">
        <f>VLOOKUP($B1239, 'Home Field Adv'!$A$2:$I$31, 9, FALSE)</f>
        <v>#N/A</v>
      </c>
      <c r="AH1239" s="11" t="e">
        <f>VLOOKUP($C1239, FanGraphs_Standings[[Abbreviation]:[2024 Year to Date G]], 2, FALSE)</f>
        <v>#N/A</v>
      </c>
      <c r="AI1239" s="11" t="e">
        <f>_xlfn.IFNA(VLOOKUP($E1239, 'SP Per G'!$A$2:$D$1385, 3, FALSE), AO1239)</f>
        <v>#N/A</v>
      </c>
      <c r="AJ1239" s="11" t="e">
        <f>IF(AND(ISNA(VLOOKUP($E1239, 'SP Per G'!$A$2:$D$1385, 4, FALSE)), ISTEXT($E1239)), AI1239,IF(ISNA(VLOOKUP($E1239, 'SP Per G'!$A$2:$D$1385, 4, FALSE)), AO1239, VLOOKUP($E1239, 'SP Per G'!$A$2:$D$1385, 4, FALSE)))</f>
        <v>#N/A</v>
      </c>
      <c r="AK1239" s="11" t="e">
        <f t="shared" si="233"/>
        <v>#N/A</v>
      </c>
      <c r="AL1239" s="11" t="e">
        <f>_xlfn.IFNA(VLOOKUP($E1239, Individual_Pitching___Dashboard[], 18, FALSE), VLOOKUP($C1239,Team_Pitching___Advanced[[Team]:[SIERA]],16,FALSE))</f>
        <v>#N/A</v>
      </c>
      <c r="AM1239" s="11" t="e">
        <f>_xlfn.IFNA(VLOOKUP($E1239, Individual_Pitching___Dashboard[], 20, FALSE), VLOOKUP($C1239,Team_Pitching___Advanced[[Team]:[xFIP]],19,FALSE))</f>
        <v>#N/A</v>
      </c>
      <c r="AN1239" s="11" t="e">
        <f>_xlfn.IFNA(VLOOKUP($E1239,Individual_Pitching___Advanced[],21,FALSE),VLOOKUP($C1239,Team_Pitching___Advanced[[Team]:[SIERA]],20,FALSE))</f>
        <v>#N/A</v>
      </c>
      <c r="AO1239" s="11" t="e">
        <f>VLOOKUP($C1239, 'Team Per G'!$A$2:$G$31, 7, FALSE)</f>
        <v>#N/A</v>
      </c>
      <c r="AP1239" s="11" t="e">
        <f>VLOOKUP($C1239, 'FanGraphs - Team WAR Projected'!$B$2:$E$31, 3, FALSE)/162</f>
        <v>#N/A</v>
      </c>
      <c r="AQ1239" s="11" t="e">
        <f t="shared" si="234"/>
        <v>#N/A</v>
      </c>
      <c r="AR1239" s="11" t="e">
        <f>VLOOKUP($C1239, Team_Pitching___Advanced[[Team]:[xFIP]], 19,FALSE)</f>
        <v>#N/A</v>
      </c>
      <c r="AS1239" s="11" t="e">
        <f>VLOOKUP($C1239, Team_Pitching___Advanced[], 20, FALSE)</f>
        <v>#N/A</v>
      </c>
      <c r="AT1239" s="11" t="e">
        <f>VLOOKUP($C1239, Team_Batting___Dashboard[[Team]:[wOBA]], 16, FALSE)</f>
        <v>#N/A</v>
      </c>
      <c r="AU1239" s="11" t="e">
        <f>VLOOKUP($C1239, Team_Batting___Advanced[[Team]:[OPS]], 9, FALSE)</f>
        <v>#N/A</v>
      </c>
      <c r="AV1239" s="11" t="e">
        <f>VLOOKUP($C1239, Team_Batting___Advanced[], 19, FALSE)</f>
        <v>#N/A</v>
      </c>
      <c r="AW1239" s="11" t="e">
        <f>VLOOKUP($C1239, 'Team Per G'!$A$2:$G$31, 3, FALSE)</f>
        <v>#N/A</v>
      </c>
      <c r="AX1239" s="11" t="e">
        <f>VLOOKUP($C1239, 'Team Per G'!$A$2:$G$31, 5, FALSE)</f>
        <v>#N/A</v>
      </c>
      <c r="AY1239" s="11" t="e">
        <f>VLOOKUP($C1239, 'Team Per G'!$A$2:$G$31, 4, FALSE)</f>
        <v>#N/A</v>
      </c>
      <c r="AZ1239" s="11" t="e">
        <f>VLOOKUP($C1239, Team_Batting___Dashboard[], 22, FALSE)/$AH1239</f>
        <v>#N/A</v>
      </c>
      <c r="BA1239" s="11" t="e">
        <f>VLOOKUP($C1239, 'FanGraphs - Team WAR Projected'!$B$2:$E$31, 4, FALSE)/162</f>
        <v>#N/A</v>
      </c>
      <c r="BB1239" s="11" t="e">
        <f t="shared" si="235"/>
        <v>#N/A</v>
      </c>
      <c r="BC1239" s="11" t="e">
        <f>VLOOKUP($C1239, FanGraphs_Standings[[Abbreviation]:[2024 Year to Date RS/G]], 6, FALSE)/$AH1239</f>
        <v>#N/A</v>
      </c>
      <c r="BD1239" s="11" t="e">
        <f>VLOOKUP($C1239, FanGraphs_Standings[[Abbreviation]:[2024 Projected Full Season RDif]], 19, FALSE)/162</f>
        <v>#N/A</v>
      </c>
      <c r="BE1239" s="11" t="e">
        <f t="shared" si="236"/>
        <v>#N/A</v>
      </c>
      <c r="BF1239" s="11" t="e">
        <f>VLOOKUP($C1239, FanGraphs_Standings[[Abbreviation]:[2024 Projected Full Season RDif]], 5, FALSE)</f>
        <v>#N/A</v>
      </c>
      <c r="BG1239" s="11" t="e">
        <f>VLOOKUP($C1239, FanGraphs_Standings[[Abbreviation]:[2024 Projected Full Season W%]], 18, FALSE)</f>
        <v>#N/A</v>
      </c>
      <c r="BH1239" s="11" t="e">
        <f t="shared" si="237"/>
        <v>#N/A</v>
      </c>
      <c r="BI1239" s="11" t="e">
        <f>VLOOKUP($C1239, 'Home Field Adv'!$A$2:$K$31, 11, FALSE)</f>
        <v>#N/A</v>
      </c>
      <c r="BL1239" s="12" t="str">
        <f t="shared" si="238"/>
        <v/>
      </c>
      <c r="BM1239" s="12" t="str">
        <f t="shared" si="228"/>
        <v/>
      </c>
      <c r="BN1239" s="12" t="str">
        <f t="shared" si="239"/>
        <v/>
      </c>
    </row>
    <row r="1240" spans="6:66" x14ac:dyDescent="0.45">
      <c r="F1240" s="11" t="e">
        <f>VLOOKUP($B1240, FanGraphs_Standings[[Abbreviation]:[2024 Year to Date G]], 2, FALSE)</f>
        <v>#N/A</v>
      </c>
      <c r="G1240" s="11" t="e">
        <f>_xlfn.IFNA(VLOOKUP($D1240, 'SP Per G'!$A$2:$D$1385, 3, FALSE),M1240)</f>
        <v>#N/A</v>
      </c>
      <c r="H1240" s="11" t="e">
        <f>IF(AND(ISNA(VLOOKUP($D1240, 'SP Per G'!$A$2:$D$1385, 4, FALSE)), ISTEXT($D1240)), G1240,IF(ISNA(VLOOKUP($D1240, 'SP Per G'!$A$2:$D$1385, 4, FALSE)), M1240, VLOOKUP($D1240, 'SP Per G'!$A$2:$D$1385, 4, FALSE)))</f>
        <v>#N/A</v>
      </c>
      <c r="I1240" s="11" t="e">
        <f t="shared" si="229"/>
        <v>#N/A</v>
      </c>
      <c r="J1240" s="11" t="e">
        <f>_xlfn.IFNA(VLOOKUP($D1240,Individual_Pitching___Dashboard[],18,FALSE),VLOOKUP(B1240,Team_Pitching___Dashboard[[Team]:[ERA]],17,FALSE))</f>
        <v>#N/A</v>
      </c>
      <c r="K1240" s="11" t="e">
        <f>_xlfn.IFNA(VLOOKUP($D1240, Individual_Pitching___Dashboard[], 20, FALSE), VLOOKUP(B1240,Team_Pitching___Dashboard[[Team]:[xFIP]],20,FALSE))</f>
        <v>#N/A</v>
      </c>
      <c r="L1240" s="11" t="e">
        <f>_xlfn.IFNA(VLOOKUP($D1240, Individual_Pitching___Advanced[], 21,FALSE), VLOOKUP(B1240, Team_Pitching___Advanced[], 20, FALSE))</f>
        <v>#N/A</v>
      </c>
      <c r="M1240" s="11" t="e">
        <f>VLOOKUP($B1240, 'Team Per G'!$A$2:$G$31, 7, FALSE)</f>
        <v>#N/A</v>
      </c>
      <c r="N1240" s="11" t="e">
        <f>VLOOKUP($B1240, 'FanGraphs - Team WAR Projected'!$B$2:$E$31, 3, FALSE)/162</f>
        <v>#N/A</v>
      </c>
      <c r="O1240" s="11" t="e">
        <f t="shared" si="230"/>
        <v>#N/A</v>
      </c>
      <c r="P1240" s="11" t="e">
        <f>VLOOKUP($B1240, Team_Pitching___Advanced[[Team]:[xFIP]], 19,FALSE)</f>
        <v>#N/A</v>
      </c>
      <c r="Q1240" s="11" t="e">
        <f>VLOOKUP($B1240, Team_Pitching___Advanced[], 20, FALSE)</f>
        <v>#N/A</v>
      </c>
      <c r="R1240" s="11" t="e">
        <f>VLOOKUP($B1240, Team_Batting___Dashboard[[Team]:[wOBA]], 16, FALSE)</f>
        <v>#N/A</v>
      </c>
      <c r="S1240" s="11" t="e">
        <f>VLOOKUP($B1240, Team_Batting___Advanced[[Team]:[OPS]], 9, FALSE)</f>
        <v>#N/A</v>
      </c>
      <c r="T1240" s="11" t="e">
        <f>VLOOKUP($B1240, Team_Batting___Advanced[], 19, FALSE)</f>
        <v>#N/A</v>
      </c>
      <c r="U1240" s="11" t="e">
        <f>VLOOKUP($B1240, 'Team Per G'!$A$2:$G$31, 3, FALSE)</f>
        <v>#N/A</v>
      </c>
      <c r="V1240" s="11" t="e">
        <f>VLOOKUP($B1240, 'Team Per G'!$A$2:$G$31, 5, FALSE)</f>
        <v>#N/A</v>
      </c>
      <c r="W1240" s="11" t="e">
        <f>VLOOKUP($B1240, 'Team Per G'!$A$2:$G$31, 4, FALSE)</f>
        <v>#N/A</v>
      </c>
      <c r="X1240" s="11" t="e">
        <f>VLOOKUP($B1240, Team_Batting___Dashboard[], 22, FALSE)/$F1240</f>
        <v>#N/A</v>
      </c>
      <c r="Y1240" s="11" t="e">
        <f>VLOOKUP($B1240, 'FanGraphs - Team WAR Projected'!$B$2:$E$31, 4, FALSE)/162</f>
        <v>#N/A</v>
      </c>
      <c r="Z1240" s="11" t="e">
        <f t="shared" si="231"/>
        <v>#N/A</v>
      </c>
      <c r="AA1240" s="11" t="e">
        <f>VLOOKUP($B1240, FanGraphs_Standings[[Abbreviation]:[2024 Year to Date RS/G]], 6, FALSE)/$F1240</f>
        <v>#N/A</v>
      </c>
      <c r="AB1240" s="11" t="e">
        <f>VLOOKUP($B1240, FanGraphs_Standings[[Abbreviation]:[2024 Projected Full Season RDif]], 19, FALSE)/162</f>
        <v>#N/A</v>
      </c>
      <c r="AC1240" s="11" t="e">
        <f t="shared" si="240"/>
        <v>#N/A</v>
      </c>
      <c r="AD1240" s="11" t="e">
        <f>VLOOKUP($B1240, FanGraphs_Standings[[Abbreviation]:[2024 Projected Full Season RDif]], 5, FALSE)</f>
        <v>#N/A</v>
      </c>
      <c r="AE1240" s="11" t="e">
        <f>VLOOKUP($B1240, FanGraphs_Standings[[Abbreviation]:[2024 Projected Full Season W%]], 18, FALSE)</f>
        <v>#N/A</v>
      </c>
      <c r="AF1240" s="11" t="e">
        <f t="shared" si="232"/>
        <v>#N/A</v>
      </c>
      <c r="AG1240" s="11" t="e">
        <f>VLOOKUP($B1240, 'Home Field Adv'!$A$2:$I$31, 9, FALSE)</f>
        <v>#N/A</v>
      </c>
      <c r="AH1240" s="11" t="e">
        <f>VLOOKUP($C1240, FanGraphs_Standings[[Abbreviation]:[2024 Year to Date G]], 2, FALSE)</f>
        <v>#N/A</v>
      </c>
      <c r="AI1240" s="11" t="e">
        <f>_xlfn.IFNA(VLOOKUP($E1240, 'SP Per G'!$A$2:$D$1385, 3, FALSE), AO1240)</f>
        <v>#N/A</v>
      </c>
      <c r="AJ1240" s="11" t="e">
        <f>IF(AND(ISNA(VLOOKUP($E1240, 'SP Per G'!$A$2:$D$1385, 4, FALSE)), ISTEXT($E1240)), AI1240,IF(ISNA(VLOOKUP($E1240, 'SP Per G'!$A$2:$D$1385, 4, FALSE)), AO1240, VLOOKUP($E1240, 'SP Per G'!$A$2:$D$1385, 4, FALSE)))</f>
        <v>#N/A</v>
      </c>
      <c r="AK1240" s="11" t="e">
        <f t="shared" si="233"/>
        <v>#N/A</v>
      </c>
      <c r="AL1240" s="11" t="e">
        <f>_xlfn.IFNA(VLOOKUP($E1240, Individual_Pitching___Dashboard[], 18, FALSE), VLOOKUP($C1240,Team_Pitching___Advanced[[Team]:[SIERA]],16,FALSE))</f>
        <v>#N/A</v>
      </c>
      <c r="AM1240" s="11" t="e">
        <f>_xlfn.IFNA(VLOOKUP($E1240, Individual_Pitching___Dashboard[], 20, FALSE), VLOOKUP($C1240,Team_Pitching___Advanced[[Team]:[xFIP]],19,FALSE))</f>
        <v>#N/A</v>
      </c>
      <c r="AN1240" s="11" t="e">
        <f>_xlfn.IFNA(VLOOKUP($E1240,Individual_Pitching___Advanced[],21,FALSE),VLOOKUP($C1240,Team_Pitching___Advanced[[Team]:[SIERA]],20,FALSE))</f>
        <v>#N/A</v>
      </c>
      <c r="AO1240" s="11" t="e">
        <f>VLOOKUP($C1240, 'Team Per G'!$A$2:$G$31, 7, FALSE)</f>
        <v>#N/A</v>
      </c>
      <c r="AP1240" s="11" t="e">
        <f>VLOOKUP($C1240, 'FanGraphs - Team WAR Projected'!$B$2:$E$31, 3, FALSE)/162</f>
        <v>#N/A</v>
      </c>
      <c r="AQ1240" s="11" t="e">
        <f t="shared" si="234"/>
        <v>#N/A</v>
      </c>
      <c r="AR1240" s="11" t="e">
        <f>VLOOKUP($C1240, Team_Pitching___Advanced[[Team]:[xFIP]], 19,FALSE)</f>
        <v>#N/A</v>
      </c>
      <c r="AS1240" s="11" t="e">
        <f>VLOOKUP($C1240, Team_Pitching___Advanced[], 20, FALSE)</f>
        <v>#N/A</v>
      </c>
      <c r="AT1240" s="11" t="e">
        <f>VLOOKUP($C1240, Team_Batting___Dashboard[[Team]:[wOBA]], 16, FALSE)</f>
        <v>#N/A</v>
      </c>
      <c r="AU1240" s="11" t="e">
        <f>VLOOKUP($C1240, Team_Batting___Advanced[[Team]:[OPS]], 9, FALSE)</f>
        <v>#N/A</v>
      </c>
      <c r="AV1240" s="11" t="e">
        <f>VLOOKUP($C1240, Team_Batting___Advanced[], 19, FALSE)</f>
        <v>#N/A</v>
      </c>
      <c r="AW1240" s="11" t="e">
        <f>VLOOKUP($C1240, 'Team Per G'!$A$2:$G$31, 3, FALSE)</f>
        <v>#N/A</v>
      </c>
      <c r="AX1240" s="11" t="e">
        <f>VLOOKUP($C1240, 'Team Per G'!$A$2:$G$31, 5, FALSE)</f>
        <v>#N/A</v>
      </c>
      <c r="AY1240" s="11" t="e">
        <f>VLOOKUP($C1240, 'Team Per G'!$A$2:$G$31, 4, FALSE)</f>
        <v>#N/A</v>
      </c>
      <c r="AZ1240" s="11" t="e">
        <f>VLOOKUP($C1240, Team_Batting___Dashboard[], 22, FALSE)/$AH1240</f>
        <v>#N/A</v>
      </c>
      <c r="BA1240" s="11" t="e">
        <f>VLOOKUP($C1240, 'FanGraphs - Team WAR Projected'!$B$2:$E$31, 4, FALSE)/162</f>
        <v>#N/A</v>
      </c>
      <c r="BB1240" s="11" t="e">
        <f t="shared" si="235"/>
        <v>#N/A</v>
      </c>
      <c r="BC1240" s="11" t="e">
        <f>VLOOKUP($C1240, FanGraphs_Standings[[Abbreviation]:[2024 Year to Date RS/G]], 6, FALSE)/$AH1240</f>
        <v>#N/A</v>
      </c>
      <c r="BD1240" s="11" t="e">
        <f>VLOOKUP($C1240, FanGraphs_Standings[[Abbreviation]:[2024 Projected Full Season RDif]], 19, FALSE)/162</f>
        <v>#N/A</v>
      </c>
      <c r="BE1240" s="11" t="e">
        <f t="shared" si="236"/>
        <v>#N/A</v>
      </c>
      <c r="BF1240" s="11" t="e">
        <f>VLOOKUP($C1240, FanGraphs_Standings[[Abbreviation]:[2024 Projected Full Season RDif]], 5, FALSE)</f>
        <v>#N/A</v>
      </c>
      <c r="BG1240" s="11" t="e">
        <f>VLOOKUP($C1240, FanGraphs_Standings[[Abbreviation]:[2024 Projected Full Season W%]], 18, FALSE)</f>
        <v>#N/A</v>
      </c>
      <c r="BH1240" s="11" t="e">
        <f t="shared" si="237"/>
        <v>#N/A</v>
      </c>
      <c r="BI1240" s="11" t="e">
        <f>VLOOKUP($C1240, 'Home Field Adv'!$A$2:$K$31, 11, FALSE)</f>
        <v>#N/A</v>
      </c>
      <c r="BL1240" s="12" t="str">
        <f t="shared" si="238"/>
        <v/>
      </c>
      <c r="BM1240" s="12" t="str">
        <f t="shared" si="228"/>
        <v/>
      </c>
      <c r="BN1240" s="12" t="str">
        <f t="shared" si="239"/>
        <v/>
      </c>
    </row>
    <row r="1241" spans="6:66" x14ac:dyDescent="0.45">
      <c r="F1241" s="11" t="e">
        <f>VLOOKUP($B1241, FanGraphs_Standings[[Abbreviation]:[2024 Year to Date G]], 2, FALSE)</f>
        <v>#N/A</v>
      </c>
      <c r="G1241" s="11" t="e">
        <f>_xlfn.IFNA(VLOOKUP($D1241, 'SP Per G'!$A$2:$D$1385, 3, FALSE),M1241)</f>
        <v>#N/A</v>
      </c>
      <c r="H1241" s="11" t="e">
        <f>IF(AND(ISNA(VLOOKUP($D1241, 'SP Per G'!$A$2:$D$1385, 4, FALSE)), ISTEXT($D1241)), G1241,IF(ISNA(VLOOKUP($D1241, 'SP Per G'!$A$2:$D$1385, 4, FALSE)), M1241, VLOOKUP($D1241, 'SP Per G'!$A$2:$D$1385, 4, FALSE)))</f>
        <v>#N/A</v>
      </c>
      <c r="I1241" s="11" t="e">
        <f t="shared" si="229"/>
        <v>#N/A</v>
      </c>
      <c r="J1241" s="11" t="e">
        <f>_xlfn.IFNA(VLOOKUP($D1241,Individual_Pitching___Dashboard[],18,FALSE),VLOOKUP(B1241,Team_Pitching___Dashboard[[Team]:[ERA]],17,FALSE))</f>
        <v>#N/A</v>
      </c>
      <c r="K1241" s="11" t="e">
        <f>_xlfn.IFNA(VLOOKUP($D1241, Individual_Pitching___Dashboard[], 20, FALSE), VLOOKUP(B1241,Team_Pitching___Dashboard[[Team]:[xFIP]],20,FALSE))</f>
        <v>#N/A</v>
      </c>
      <c r="L1241" s="11" t="e">
        <f>_xlfn.IFNA(VLOOKUP($D1241, Individual_Pitching___Advanced[], 21,FALSE), VLOOKUP(B1241, Team_Pitching___Advanced[], 20, FALSE))</f>
        <v>#N/A</v>
      </c>
      <c r="M1241" s="11" t="e">
        <f>VLOOKUP($B1241, 'Team Per G'!$A$2:$G$31, 7, FALSE)</f>
        <v>#N/A</v>
      </c>
      <c r="N1241" s="11" t="e">
        <f>VLOOKUP($B1241, 'FanGraphs - Team WAR Projected'!$B$2:$E$31, 3, FALSE)/162</f>
        <v>#N/A</v>
      </c>
      <c r="O1241" s="11" t="e">
        <f t="shared" si="230"/>
        <v>#N/A</v>
      </c>
      <c r="P1241" s="11" t="e">
        <f>VLOOKUP($B1241, Team_Pitching___Advanced[[Team]:[xFIP]], 19,FALSE)</f>
        <v>#N/A</v>
      </c>
      <c r="Q1241" s="11" t="e">
        <f>VLOOKUP($B1241, Team_Pitching___Advanced[], 20, FALSE)</f>
        <v>#N/A</v>
      </c>
      <c r="R1241" s="11" t="e">
        <f>VLOOKUP($B1241, Team_Batting___Dashboard[[Team]:[wOBA]], 16, FALSE)</f>
        <v>#N/A</v>
      </c>
      <c r="S1241" s="11" t="e">
        <f>VLOOKUP($B1241, Team_Batting___Advanced[[Team]:[OPS]], 9, FALSE)</f>
        <v>#N/A</v>
      </c>
      <c r="T1241" s="11" t="e">
        <f>VLOOKUP($B1241, Team_Batting___Advanced[], 19, FALSE)</f>
        <v>#N/A</v>
      </c>
      <c r="U1241" s="11" t="e">
        <f>VLOOKUP($B1241, 'Team Per G'!$A$2:$G$31, 3, FALSE)</f>
        <v>#N/A</v>
      </c>
      <c r="V1241" s="11" t="e">
        <f>VLOOKUP($B1241, 'Team Per G'!$A$2:$G$31, 5, FALSE)</f>
        <v>#N/A</v>
      </c>
      <c r="W1241" s="11" t="e">
        <f>VLOOKUP($B1241, 'Team Per G'!$A$2:$G$31, 4, FALSE)</f>
        <v>#N/A</v>
      </c>
      <c r="X1241" s="11" t="e">
        <f>VLOOKUP($B1241, Team_Batting___Dashboard[], 22, FALSE)/$F1241</f>
        <v>#N/A</v>
      </c>
      <c r="Y1241" s="11" t="e">
        <f>VLOOKUP($B1241, 'FanGraphs - Team WAR Projected'!$B$2:$E$31, 4, FALSE)/162</f>
        <v>#N/A</v>
      </c>
      <c r="Z1241" s="11" t="e">
        <f t="shared" si="231"/>
        <v>#N/A</v>
      </c>
      <c r="AA1241" s="11" t="e">
        <f>VLOOKUP($B1241, FanGraphs_Standings[[Abbreviation]:[2024 Year to Date RS/G]], 6, FALSE)/$F1241</f>
        <v>#N/A</v>
      </c>
      <c r="AB1241" s="11" t="e">
        <f>VLOOKUP($B1241, FanGraphs_Standings[[Abbreviation]:[2024 Projected Full Season RDif]], 19, FALSE)/162</f>
        <v>#N/A</v>
      </c>
      <c r="AC1241" s="11" t="e">
        <f t="shared" si="240"/>
        <v>#N/A</v>
      </c>
      <c r="AD1241" s="11" t="e">
        <f>VLOOKUP($B1241, FanGraphs_Standings[[Abbreviation]:[2024 Projected Full Season RDif]], 5, FALSE)</f>
        <v>#N/A</v>
      </c>
      <c r="AE1241" s="11" t="e">
        <f>VLOOKUP($B1241, FanGraphs_Standings[[Abbreviation]:[2024 Projected Full Season W%]], 18, FALSE)</f>
        <v>#N/A</v>
      </c>
      <c r="AF1241" s="11" t="e">
        <f t="shared" si="232"/>
        <v>#N/A</v>
      </c>
      <c r="AG1241" s="11" t="e">
        <f>VLOOKUP($B1241, 'Home Field Adv'!$A$2:$I$31, 9, FALSE)</f>
        <v>#N/A</v>
      </c>
      <c r="AH1241" s="11" t="e">
        <f>VLOOKUP($C1241, FanGraphs_Standings[[Abbreviation]:[2024 Year to Date G]], 2, FALSE)</f>
        <v>#N/A</v>
      </c>
      <c r="AI1241" s="11" t="e">
        <f>_xlfn.IFNA(VLOOKUP($E1241, 'SP Per G'!$A$2:$D$1385, 3, FALSE), AO1241)</f>
        <v>#N/A</v>
      </c>
      <c r="AJ1241" s="11" t="e">
        <f>IF(AND(ISNA(VLOOKUP($E1241, 'SP Per G'!$A$2:$D$1385, 4, FALSE)), ISTEXT($E1241)), AI1241,IF(ISNA(VLOOKUP($E1241, 'SP Per G'!$A$2:$D$1385, 4, FALSE)), AO1241, VLOOKUP($E1241, 'SP Per G'!$A$2:$D$1385, 4, FALSE)))</f>
        <v>#N/A</v>
      </c>
      <c r="AK1241" s="11" t="e">
        <f t="shared" si="233"/>
        <v>#N/A</v>
      </c>
      <c r="AL1241" s="11" t="e">
        <f>_xlfn.IFNA(VLOOKUP($E1241, Individual_Pitching___Dashboard[], 18, FALSE), VLOOKUP($C1241,Team_Pitching___Advanced[[Team]:[SIERA]],16,FALSE))</f>
        <v>#N/A</v>
      </c>
      <c r="AM1241" s="11" t="e">
        <f>_xlfn.IFNA(VLOOKUP($E1241, Individual_Pitching___Dashboard[], 20, FALSE), VLOOKUP($C1241,Team_Pitching___Advanced[[Team]:[xFIP]],19,FALSE))</f>
        <v>#N/A</v>
      </c>
      <c r="AN1241" s="11" t="e">
        <f>_xlfn.IFNA(VLOOKUP($E1241,Individual_Pitching___Advanced[],21,FALSE),VLOOKUP($C1241,Team_Pitching___Advanced[[Team]:[SIERA]],20,FALSE))</f>
        <v>#N/A</v>
      </c>
      <c r="AO1241" s="11" t="e">
        <f>VLOOKUP($C1241, 'Team Per G'!$A$2:$G$31, 7, FALSE)</f>
        <v>#N/A</v>
      </c>
      <c r="AP1241" s="11" t="e">
        <f>VLOOKUP($C1241, 'FanGraphs - Team WAR Projected'!$B$2:$E$31, 3, FALSE)/162</f>
        <v>#N/A</v>
      </c>
      <c r="AQ1241" s="11" t="e">
        <f t="shared" si="234"/>
        <v>#N/A</v>
      </c>
      <c r="AR1241" s="11" t="e">
        <f>VLOOKUP($C1241, Team_Pitching___Advanced[[Team]:[xFIP]], 19,FALSE)</f>
        <v>#N/A</v>
      </c>
      <c r="AS1241" s="11" t="e">
        <f>VLOOKUP($C1241, Team_Pitching___Advanced[], 20, FALSE)</f>
        <v>#N/A</v>
      </c>
      <c r="AT1241" s="11" t="e">
        <f>VLOOKUP($C1241, Team_Batting___Dashboard[[Team]:[wOBA]], 16, FALSE)</f>
        <v>#N/A</v>
      </c>
      <c r="AU1241" s="11" t="e">
        <f>VLOOKUP($C1241, Team_Batting___Advanced[[Team]:[OPS]], 9, FALSE)</f>
        <v>#N/A</v>
      </c>
      <c r="AV1241" s="11" t="e">
        <f>VLOOKUP($C1241, Team_Batting___Advanced[], 19, FALSE)</f>
        <v>#N/A</v>
      </c>
      <c r="AW1241" s="11" t="e">
        <f>VLOOKUP($C1241, 'Team Per G'!$A$2:$G$31, 3, FALSE)</f>
        <v>#N/A</v>
      </c>
      <c r="AX1241" s="11" t="e">
        <f>VLOOKUP($C1241, 'Team Per G'!$A$2:$G$31, 5, FALSE)</f>
        <v>#N/A</v>
      </c>
      <c r="AY1241" s="11" t="e">
        <f>VLOOKUP($C1241, 'Team Per G'!$A$2:$G$31, 4, FALSE)</f>
        <v>#N/A</v>
      </c>
      <c r="AZ1241" s="11" t="e">
        <f>VLOOKUP($C1241, Team_Batting___Dashboard[], 22, FALSE)/$AH1241</f>
        <v>#N/A</v>
      </c>
      <c r="BA1241" s="11" t="e">
        <f>VLOOKUP($C1241, 'FanGraphs - Team WAR Projected'!$B$2:$E$31, 4, FALSE)/162</f>
        <v>#N/A</v>
      </c>
      <c r="BB1241" s="11" t="e">
        <f t="shared" si="235"/>
        <v>#N/A</v>
      </c>
      <c r="BC1241" s="11" t="e">
        <f>VLOOKUP($C1241, FanGraphs_Standings[[Abbreviation]:[2024 Year to Date RS/G]], 6, FALSE)/$AH1241</f>
        <v>#N/A</v>
      </c>
      <c r="BD1241" s="11" t="e">
        <f>VLOOKUP($C1241, FanGraphs_Standings[[Abbreviation]:[2024 Projected Full Season RDif]], 19, FALSE)/162</f>
        <v>#N/A</v>
      </c>
      <c r="BE1241" s="11" t="e">
        <f t="shared" si="236"/>
        <v>#N/A</v>
      </c>
      <c r="BF1241" s="11" t="e">
        <f>VLOOKUP($C1241, FanGraphs_Standings[[Abbreviation]:[2024 Projected Full Season RDif]], 5, FALSE)</f>
        <v>#N/A</v>
      </c>
      <c r="BG1241" s="11" t="e">
        <f>VLOOKUP($C1241, FanGraphs_Standings[[Abbreviation]:[2024 Projected Full Season W%]], 18, FALSE)</f>
        <v>#N/A</v>
      </c>
      <c r="BH1241" s="11" t="e">
        <f t="shared" si="237"/>
        <v>#N/A</v>
      </c>
      <c r="BI1241" s="11" t="e">
        <f>VLOOKUP($C1241, 'Home Field Adv'!$A$2:$K$31, 11, FALSE)</f>
        <v>#N/A</v>
      </c>
      <c r="BL1241" s="12" t="str">
        <f t="shared" si="238"/>
        <v/>
      </c>
      <c r="BM1241" s="12" t="str">
        <f t="shared" si="228"/>
        <v/>
      </c>
      <c r="BN1241" s="12" t="str">
        <f t="shared" si="239"/>
        <v/>
      </c>
    </row>
    <row r="1242" spans="6:66" x14ac:dyDescent="0.45">
      <c r="F1242" s="11" t="e">
        <f>VLOOKUP($B1242, FanGraphs_Standings[[Abbreviation]:[2024 Year to Date G]], 2, FALSE)</f>
        <v>#N/A</v>
      </c>
      <c r="G1242" s="11" t="e">
        <f>_xlfn.IFNA(VLOOKUP($D1242, 'SP Per G'!$A$2:$D$1385, 3, FALSE),M1242)</f>
        <v>#N/A</v>
      </c>
      <c r="H1242" s="11" t="e">
        <f>IF(AND(ISNA(VLOOKUP($D1242, 'SP Per G'!$A$2:$D$1385, 4, FALSE)), ISTEXT($D1242)), G1242,IF(ISNA(VLOOKUP($D1242, 'SP Per G'!$A$2:$D$1385, 4, FALSE)), M1242, VLOOKUP($D1242, 'SP Per G'!$A$2:$D$1385, 4, FALSE)))</f>
        <v>#N/A</v>
      </c>
      <c r="I1242" s="11" t="e">
        <f t="shared" si="229"/>
        <v>#N/A</v>
      </c>
      <c r="J1242" s="11" t="e">
        <f>_xlfn.IFNA(VLOOKUP($D1242,Individual_Pitching___Dashboard[],18,FALSE),VLOOKUP(B1242,Team_Pitching___Dashboard[[Team]:[ERA]],17,FALSE))</f>
        <v>#N/A</v>
      </c>
      <c r="K1242" s="11" t="e">
        <f>_xlfn.IFNA(VLOOKUP($D1242, Individual_Pitching___Dashboard[], 20, FALSE), VLOOKUP(B1242,Team_Pitching___Dashboard[[Team]:[xFIP]],20,FALSE))</f>
        <v>#N/A</v>
      </c>
      <c r="L1242" s="11" t="e">
        <f>_xlfn.IFNA(VLOOKUP($D1242, Individual_Pitching___Advanced[], 21,FALSE), VLOOKUP(B1242, Team_Pitching___Advanced[], 20, FALSE))</f>
        <v>#N/A</v>
      </c>
      <c r="M1242" s="11" t="e">
        <f>VLOOKUP($B1242, 'Team Per G'!$A$2:$G$31, 7, FALSE)</f>
        <v>#N/A</v>
      </c>
      <c r="N1242" s="11" t="e">
        <f>VLOOKUP($B1242, 'FanGraphs - Team WAR Projected'!$B$2:$E$31, 3, FALSE)/162</f>
        <v>#N/A</v>
      </c>
      <c r="O1242" s="11" t="e">
        <f t="shared" si="230"/>
        <v>#N/A</v>
      </c>
      <c r="P1242" s="11" t="e">
        <f>VLOOKUP($B1242, Team_Pitching___Advanced[[Team]:[xFIP]], 19,FALSE)</f>
        <v>#N/A</v>
      </c>
      <c r="Q1242" s="11" t="e">
        <f>VLOOKUP($B1242, Team_Pitching___Advanced[], 20, FALSE)</f>
        <v>#N/A</v>
      </c>
      <c r="R1242" s="11" t="e">
        <f>VLOOKUP($B1242, Team_Batting___Dashboard[[Team]:[wOBA]], 16, FALSE)</f>
        <v>#N/A</v>
      </c>
      <c r="S1242" s="11" t="e">
        <f>VLOOKUP($B1242, Team_Batting___Advanced[[Team]:[OPS]], 9, FALSE)</f>
        <v>#N/A</v>
      </c>
      <c r="T1242" s="11" t="e">
        <f>VLOOKUP($B1242, Team_Batting___Advanced[], 19, FALSE)</f>
        <v>#N/A</v>
      </c>
      <c r="U1242" s="11" t="e">
        <f>VLOOKUP($B1242, 'Team Per G'!$A$2:$G$31, 3, FALSE)</f>
        <v>#N/A</v>
      </c>
      <c r="V1242" s="11" t="e">
        <f>VLOOKUP($B1242, 'Team Per G'!$A$2:$G$31, 5, FALSE)</f>
        <v>#N/A</v>
      </c>
      <c r="W1242" s="11" t="e">
        <f>VLOOKUP($B1242, 'Team Per G'!$A$2:$G$31, 4, FALSE)</f>
        <v>#N/A</v>
      </c>
      <c r="X1242" s="11" t="e">
        <f>VLOOKUP($B1242, Team_Batting___Dashboard[], 22, FALSE)/$F1242</f>
        <v>#N/A</v>
      </c>
      <c r="Y1242" s="11" t="e">
        <f>VLOOKUP($B1242, 'FanGraphs - Team WAR Projected'!$B$2:$E$31, 4, FALSE)/162</f>
        <v>#N/A</v>
      </c>
      <c r="Z1242" s="11" t="e">
        <f t="shared" si="231"/>
        <v>#N/A</v>
      </c>
      <c r="AA1242" s="11" t="e">
        <f>VLOOKUP($B1242, FanGraphs_Standings[[Abbreviation]:[2024 Year to Date RS/G]], 6, FALSE)/$F1242</f>
        <v>#N/A</v>
      </c>
      <c r="AB1242" s="11" t="e">
        <f>VLOOKUP($B1242, FanGraphs_Standings[[Abbreviation]:[2024 Projected Full Season RDif]], 19, FALSE)/162</f>
        <v>#N/A</v>
      </c>
      <c r="AC1242" s="11" t="e">
        <f t="shared" si="240"/>
        <v>#N/A</v>
      </c>
      <c r="AD1242" s="11" t="e">
        <f>VLOOKUP($B1242, FanGraphs_Standings[[Abbreviation]:[2024 Projected Full Season RDif]], 5, FALSE)</f>
        <v>#N/A</v>
      </c>
      <c r="AE1242" s="11" t="e">
        <f>VLOOKUP($B1242, FanGraphs_Standings[[Abbreviation]:[2024 Projected Full Season W%]], 18, FALSE)</f>
        <v>#N/A</v>
      </c>
      <c r="AF1242" s="11" t="e">
        <f t="shared" si="232"/>
        <v>#N/A</v>
      </c>
      <c r="AG1242" s="11" t="e">
        <f>VLOOKUP($B1242, 'Home Field Adv'!$A$2:$I$31, 9, FALSE)</f>
        <v>#N/A</v>
      </c>
      <c r="AH1242" s="11" t="e">
        <f>VLOOKUP($C1242, FanGraphs_Standings[[Abbreviation]:[2024 Year to Date G]], 2, FALSE)</f>
        <v>#N/A</v>
      </c>
      <c r="AI1242" s="11" t="e">
        <f>_xlfn.IFNA(VLOOKUP($E1242, 'SP Per G'!$A$2:$D$1385, 3, FALSE), AO1242)</f>
        <v>#N/A</v>
      </c>
      <c r="AJ1242" s="11" t="e">
        <f>IF(AND(ISNA(VLOOKUP($E1242, 'SP Per G'!$A$2:$D$1385, 4, FALSE)), ISTEXT($E1242)), AI1242,IF(ISNA(VLOOKUP($E1242, 'SP Per G'!$A$2:$D$1385, 4, FALSE)), AO1242, VLOOKUP($E1242, 'SP Per G'!$A$2:$D$1385, 4, FALSE)))</f>
        <v>#N/A</v>
      </c>
      <c r="AK1242" s="11" t="e">
        <f t="shared" si="233"/>
        <v>#N/A</v>
      </c>
      <c r="AL1242" s="11" t="e">
        <f>_xlfn.IFNA(VLOOKUP($E1242, Individual_Pitching___Dashboard[], 18, FALSE), VLOOKUP($C1242,Team_Pitching___Advanced[[Team]:[SIERA]],16,FALSE))</f>
        <v>#N/A</v>
      </c>
      <c r="AM1242" s="11" t="e">
        <f>_xlfn.IFNA(VLOOKUP($E1242, Individual_Pitching___Dashboard[], 20, FALSE), VLOOKUP($C1242,Team_Pitching___Advanced[[Team]:[xFIP]],19,FALSE))</f>
        <v>#N/A</v>
      </c>
      <c r="AN1242" s="11" t="e">
        <f>_xlfn.IFNA(VLOOKUP($E1242,Individual_Pitching___Advanced[],21,FALSE),VLOOKUP($C1242,Team_Pitching___Advanced[[Team]:[SIERA]],20,FALSE))</f>
        <v>#N/A</v>
      </c>
      <c r="AO1242" s="11" t="e">
        <f>VLOOKUP($C1242, 'Team Per G'!$A$2:$G$31, 7, FALSE)</f>
        <v>#N/A</v>
      </c>
      <c r="AP1242" s="11" t="e">
        <f>VLOOKUP($C1242, 'FanGraphs - Team WAR Projected'!$B$2:$E$31, 3, FALSE)/162</f>
        <v>#N/A</v>
      </c>
      <c r="AQ1242" s="11" t="e">
        <f t="shared" si="234"/>
        <v>#N/A</v>
      </c>
      <c r="AR1242" s="11" t="e">
        <f>VLOOKUP($C1242, Team_Pitching___Advanced[[Team]:[xFIP]], 19,FALSE)</f>
        <v>#N/A</v>
      </c>
      <c r="AS1242" s="11" t="e">
        <f>VLOOKUP($C1242, Team_Pitching___Advanced[], 20, FALSE)</f>
        <v>#N/A</v>
      </c>
      <c r="AT1242" s="11" t="e">
        <f>VLOOKUP($C1242, Team_Batting___Dashboard[[Team]:[wOBA]], 16, FALSE)</f>
        <v>#N/A</v>
      </c>
      <c r="AU1242" s="11" t="e">
        <f>VLOOKUP($C1242, Team_Batting___Advanced[[Team]:[OPS]], 9, FALSE)</f>
        <v>#N/A</v>
      </c>
      <c r="AV1242" s="11" t="e">
        <f>VLOOKUP($C1242, Team_Batting___Advanced[], 19, FALSE)</f>
        <v>#N/A</v>
      </c>
      <c r="AW1242" s="11" t="e">
        <f>VLOOKUP($C1242, 'Team Per G'!$A$2:$G$31, 3, FALSE)</f>
        <v>#N/A</v>
      </c>
      <c r="AX1242" s="11" t="e">
        <f>VLOOKUP($C1242, 'Team Per G'!$A$2:$G$31, 5, FALSE)</f>
        <v>#N/A</v>
      </c>
      <c r="AY1242" s="11" t="e">
        <f>VLOOKUP($C1242, 'Team Per G'!$A$2:$G$31, 4, FALSE)</f>
        <v>#N/A</v>
      </c>
      <c r="AZ1242" s="11" t="e">
        <f>VLOOKUP($C1242, Team_Batting___Dashboard[], 22, FALSE)/$AH1242</f>
        <v>#N/A</v>
      </c>
      <c r="BA1242" s="11" t="e">
        <f>VLOOKUP($C1242, 'FanGraphs - Team WAR Projected'!$B$2:$E$31, 4, FALSE)/162</f>
        <v>#N/A</v>
      </c>
      <c r="BB1242" s="11" t="e">
        <f t="shared" si="235"/>
        <v>#N/A</v>
      </c>
      <c r="BC1242" s="11" t="e">
        <f>VLOOKUP($C1242, FanGraphs_Standings[[Abbreviation]:[2024 Year to Date RS/G]], 6, FALSE)/$AH1242</f>
        <v>#N/A</v>
      </c>
      <c r="BD1242" s="11" t="e">
        <f>VLOOKUP($C1242, FanGraphs_Standings[[Abbreviation]:[2024 Projected Full Season RDif]], 19, FALSE)/162</f>
        <v>#N/A</v>
      </c>
      <c r="BE1242" s="11" t="e">
        <f t="shared" si="236"/>
        <v>#N/A</v>
      </c>
      <c r="BF1242" s="11" t="e">
        <f>VLOOKUP($C1242, FanGraphs_Standings[[Abbreviation]:[2024 Projected Full Season RDif]], 5, FALSE)</f>
        <v>#N/A</v>
      </c>
      <c r="BG1242" s="11" t="e">
        <f>VLOOKUP($C1242, FanGraphs_Standings[[Abbreviation]:[2024 Projected Full Season W%]], 18, FALSE)</f>
        <v>#N/A</v>
      </c>
      <c r="BH1242" s="11" t="e">
        <f t="shared" si="237"/>
        <v>#N/A</v>
      </c>
      <c r="BI1242" s="11" t="e">
        <f>VLOOKUP($C1242, 'Home Field Adv'!$A$2:$K$31, 11, FALSE)</f>
        <v>#N/A</v>
      </c>
      <c r="BL1242" s="12" t="str">
        <f t="shared" si="238"/>
        <v/>
      </c>
      <c r="BM1242" s="12" t="str">
        <f t="shared" si="228"/>
        <v/>
      </c>
      <c r="BN1242" s="12" t="str">
        <f t="shared" si="239"/>
        <v/>
      </c>
    </row>
    <row r="1243" spans="6:66" x14ac:dyDescent="0.45">
      <c r="F1243" s="11" t="e">
        <f>VLOOKUP($B1243, FanGraphs_Standings[[Abbreviation]:[2024 Year to Date G]], 2, FALSE)</f>
        <v>#N/A</v>
      </c>
      <c r="G1243" s="11" t="e">
        <f>_xlfn.IFNA(VLOOKUP($D1243, 'SP Per G'!$A$2:$D$1385, 3, FALSE),M1243)</f>
        <v>#N/A</v>
      </c>
      <c r="H1243" s="11" t="e">
        <f>IF(AND(ISNA(VLOOKUP($D1243, 'SP Per G'!$A$2:$D$1385, 4, FALSE)), ISTEXT($D1243)), G1243,IF(ISNA(VLOOKUP($D1243, 'SP Per G'!$A$2:$D$1385, 4, FALSE)), M1243, VLOOKUP($D1243, 'SP Per G'!$A$2:$D$1385, 4, FALSE)))</f>
        <v>#N/A</v>
      </c>
      <c r="I1243" s="11" t="e">
        <f t="shared" si="229"/>
        <v>#N/A</v>
      </c>
      <c r="J1243" s="11" t="e">
        <f>_xlfn.IFNA(VLOOKUP($D1243,Individual_Pitching___Dashboard[],18,FALSE),VLOOKUP(B1243,Team_Pitching___Dashboard[[Team]:[ERA]],17,FALSE))</f>
        <v>#N/A</v>
      </c>
      <c r="K1243" s="11" t="e">
        <f>_xlfn.IFNA(VLOOKUP($D1243, Individual_Pitching___Dashboard[], 20, FALSE), VLOOKUP(B1243,Team_Pitching___Dashboard[[Team]:[xFIP]],20,FALSE))</f>
        <v>#N/A</v>
      </c>
      <c r="L1243" s="11" t="e">
        <f>_xlfn.IFNA(VLOOKUP($D1243, Individual_Pitching___Advanced[], 21,FALSE), VLOOKUP(B1243, Team_Pitching___Advanced[], 20, FALSE))</f>
        <v>#N/A</v>
      </c>
      <c r="M1243" s="11" t="e">
        <f>VLOOKUP($B1243, 'Team Per G'!$A$2:$G$31, 7, FALSE)</f>
        <v>#N/A</v>
      </c>
      <c r="N1243" s="11" t="e">
        <f>VLOOKUP($B1243, 'FanGraphs - Team WAR Projected'!$B$2:$E$31, 3, FALSE)/162</f>
        <v>#N/A</v>
      </c>
      <c r="O1243" s="11" t="e">
        <f t="shared" si="230"/>
        <v>#N/A</v>
      </c>
      <c r="P1243" s="11" t="e">
        <f>VLOOKUP($B1243, Team_Pitching___Advanced[[Team]:[xFIP]], 19,FALSE)</f>
        <v>#N/A</v>
      </c>
      <c r="Q1243" s="11" t="e">
        <f>VLOOKUP($B1243, Team_Pitching___Advanced[], 20, FALSE)</f>
        <v>#N/A</v>
      </c>
      <c r="R1243" s="11" t="e">
        <f>VLOOKUP($B1243, Team_Batting___Dashboard[[Team]:[wOBA]], 16, FALSE)</f>
        <v>#N/A</v>
      </c>
      <c r="S1243" s="11" t="e">
        <f>VLOOKUP($B1243, Team_Batting___Advanced[[Team]:[OPS]], 9, FALSE)</f>
        <v>#N/A</v>
      </c>
      <c r="T1243" s="11" t="e">
        <f>VLOOKUP($B1243, Team_Batting___Advanced[], 19, FALSE)</f>
        <v>#N/A</v>
      </c>
      <c r="U1243" s="11" t="e">
        <f>VLOOKUP($B1243, 'Team Per G'!$A$2:$G$31, 3, FALSE)</f>
        <v>#N/A</v>
      </c>
      <c r="V1243" s="11" t="e">
        <f>VLOOKUP($B1243, 'Team Per G'!$A$2:$G$31, 5, FALSE)</f>
        <v>#N/A</v>
      </c>
      <c r="W1243" s="11" t="e">
        <f>VLOOKUP($B1243, 'Team Per G'!$A$2:$G$31, 4, FALSE)</f>
        <v>#N/A</v>
      </c>
      <c r="X1243" s="11" t="e">
        <f>VLOOKUP($B1243, Team_Batting___Dashboard[], 22, FALSE)/$F1243</f>
        <v>#N/A</v>
      </c>
      <c r="Y1243" s="11" t="e">
        <f>VLOOKUP($B1243, 'FanGraphs - Team WAR Projected'!$B$2:$E$31, 4, FALSE)/162</f>
        <v>#N/A</v>
      </c>
      <c r="Z1243" s="11" t="e">
        <f t="shared" si="231"/>
        <v>#N/A</v>
      </c>
      <c r="AA1243" s="11" t="e">
        <f>VLOOKUP($B1243, FanGraphs_Standings[[Abbreviation]:[2024 Year to Date RS/G]], 6, FALSE)/$F1243</f>
        <v>#N/A</v>
      </c>
      <c r="AB1243" s="11" t="e">
        <f>VLOOKUP($B1243, FanGraphs_Standings[[Abbreviation]:[2024 Projected Full Season RDif]], 19, FALSE)/162</f>
        <v>#N/A</v>
      </c>
      <c r="AC1243" s="11" t="e">
        <f t="shared" si="240"/>
        <v>#N/A</v>
      </c>
      <c r="AD1243" s="11" t="e">
        <f>VLOOKUP($B1243, FanGraphs_Standings[[Abbreviation]:[2024 Projected Full Season RDif]], 5, FALSE)</f>
        <v>#N/A</v>
      </c>
      <c r="AE1243" s="11" t="e">
        <f>VLOOKUP($B1243, FanGraphs_Standings[[Abbreviation]:[2024 Projected Full Season W%]], 18, FALSE)</f>
        <v>#N/A</v>
      </c>
      <c r="AF1243" s="11" t="e">
        <f t="shared" si="232"/>
        <v>#N/A</v>
      </c>
      <c r="AG1243" s="11" t="e">
        <f>VLOOKUP($B1243, 'Home Field Adv'!$A$2:$I$31, 9, FALSE)</f>
        <v>#N/A</v>
      </c>
      <c r="AH1243" s="11" t="e">
        <f>VLOOKUP($C1243, FanGraphs_Standings[[Abbreviation]:[2024 Year to Date G]], 2, FALSE)</f>
        <v>#N/A</v>
      </c>
      <c r="AI1243" s="11" t="e">
        <f>_xlfn.IFNA(VLOOKUP($E1243, 'SP Per G'!$A$2:$D$1385, 3, FALSE), AO1243)</f>
        <v>#N/A</v>
      </c>
      <c r="AJ1243" s="11" t="e">
        <f>IF(AND(ISNA(VLOOKUP($E1243, 'SP Per G'!$A$2:$D$1385, 4, FALSE)), ISTEXT($E1243)), AI1243,IF(ISNA(VLOOKUP($E1243, 'SP Per G'!$A$2:$D$1385, 4, FALSE)), AO1243, VLOOKUP($E1243, 'SP Per G'!$A$2:$D$1385, 4, FALSE)))</f>
        <v>#N/A</v>
      </c>
      <c r="AK1243" s="11" t="e">
        <f t="shared" si="233"/>
        <v>#N/A</v>
      </c>
      <c r="AL1243" s="11" t="e">
        <f>_xlfn.IFNA(VLOOKUP($E1243, Individual_Pitching___Dashboard[], 18, FALSE), VLOOKUP($C1243,Team_Pitching___Advanced[[Team]:[SIERA]],16,FALSE))</f>
        <v>#N/A</v>
      </c>
      <c r="AM1243" s="11" t="e">
        <f>_xlfn.IFNA(VLOOKUP($E1243, Individual_Pitching___Dashboard[], 20, FALSE), VLOOKUP($C1243,Team_Pitching___Advanced[[Team]:[xFIP]],19,FALSE))</f>
        <v>#N/A</v>
      </c>
      <c r="AN1243" s="11" t="e">
        <f>_xlfn.IFNA(VLOOKUP($E1243,Individual_Pitching___Advanced[],21,FALSE),VLOOKUP($C1243,Team_Pitching___Advanced[[Team]:[SIERA]],20,FALSE))</f>
        <v>#N/A</v>
      </c>
      <c r="AO1243" s="11" t="e">
        <f>VLOOKUP($C1243, 'Team Per G'!$A$2:$G$31, 7, FALSE)</f>
        <v>#N/A</v>
      </c>
      <c r="AP1243" s="11" t="e">
        <f>VLOOKUP($C1243, 'FanGraphs - Team WAR Projected'!$B$2:$E$31, 3, FALSE)/162</f>
        <v>#N/A</v>
      </c>
      <c r="AQ1243" s="11" t="e">
        <f t="shared" si="234"/>
        <v>#N/A</v>
      </c>
      <c r="AR1243" s="11" t="e">
        <f>VLOOKUP($C1243, Team_Pitching___Advanced[[Team]:[xFIP]], 19,FALSE)</f>
        <v>#N/A</v>
      </c>
      <c r="AS1243" s="11" t="e">
        <f>VLOOKUP($C1243, Team_Pitching___Advanced[], 20, FALSE)</f>
        <v>#N/A</v>
      </c>
      <c r="AT1243" s="11" t="e">
        <f>VLOOKUP($C1243, Team_Batting___Dashboard[[Team]:[wOBA]], 16, FALSE)</f>
        <v>#N/A</v>
      </c>
      <c r="AU1243" s="11" t="e">
        <f>VLOOKUP($C1243, Team_Batting___Advanced[[Team]:[OPS]], 9, FALSE)</f>
        <v>#N/A</v>
      </c>
      <c r="AV1243" s="11" t="e">
        <f>VLOOKUP($C1243, Team_Batting___Advanced[], 19, FALSE)</f>
        <v>#N/A</v>
      </c>
      <c r="AW1243" s="11" t="e">
        <f>VLOOKUP($C1243, 'Team Per G'!$A$2:$G$31, 3, FALSE)</f>
        <v>#N/A</v>
      </c>
      <c r="AX1243" s="11" t="e">
        <f>VLOOKUP($C1243, 'Team Per G'!$A$2:$G$31, 5, FALSE)</f>
        <v>#N/A</v>
      </c>
      <c r="AY1243" s="11" t="e">
        <f>VLOOKUP($C1243, 'Team Per G'!$A$2:$G$31, 4, FALSE)</f>
        <v>#N/A</v>
      </c>
      <c r="AZ1243" s="11" t="e">
        <f>VLOOKUP($C1243, Team_Batting___Dashboard[], 22, FALSE)/$AH1243</f>
        <v>#N/A</v>
      </c>
      <c r="BA1243" s="11" t="e">
        <f>VLOOKUP($C1243, 'FanGraphs - Team WAR Projected'!$B$2:$E$31, 4, FALSE)/162</f>
        <v>#N/A</v>
      </c>
      <c r="BB1243" s="11" t="e">
        <f t="shared" si="235"/>
        <v>#N/A</v>
      </c>
      <c r="BC1243" s="11" t="e">
        <f>VLOOKUP($C1243, FanGraphs_Standings[[Abbreviation]:[2024 Year to Date RS/G]], 6, FALSE)/$AH1243</f>
        <v>#N/A</v>
      </c>
      <c r="BD1243" s="11" t="e">
        <f>VLOOKUP($C1243, FanGraphs_Standings[[Abbreviation]:[2024 Projected Full Season RDif]], 19, FALSE)/162</f>
        <v>#N/A</v>
      </c>
      <c r="BE1243" s="11" t="e">
        <f t="shared" si="236"/>
        <v>#N/A</v>
      </c>
      <c r="BF1243" s="11" t="e">
        <f>VLOOKUP($C1243, FanGraphs_Standings[[Abbreviation]:[2024 Projected Full Season RDif]], 5, FALSE)</f>
        <v>#N/A</v>
      </c>
      <c r="BG1243" s="11" t="e">
        <f>VLOOKUP($C1243, FanGraphs_Standings[[Abbreviation]:[2024 Projected Full Season W%]], 18, FALSE)</f>
        <v>#N/A</v>
      </c>
      <c r="BH1243" s="11" t="e">
        <f t="shared" si="237"/>
        <v>#N/A</v>
      </c>
      <c r="BI1243" s="11" t="e">
        <f>VLOOKUP($C1243, 'Home Field Adv'!$A$2:$K$31, 11, FALSE)</f>
        <v>#N/A</v>
      </c>
      <c r="BL1243" s="12" t="str">
        <f t="shared" si="238"/>
        <v/>
      </c>
      <c r="BM1243" s="12" t="str">
        <f t="shared" si="228"/>
        <v/>
      </c>
      <c r="BN1243" s="12" t="str">
        <f t="shared" si="239"/>
        <v/>
      </c>
    </row>
    <row r="1244" spans="6:66" x14ac:dyDescent="0.45">
      <c r="F1244" s="11" t="e">
        <f>VLOOKUP($B1244, FanGraphs_Standings[[Abbreviation]:[2024 Year to Date G]], 2, FALSE)</f>
        <v>#N/A</v>
      </c>
      <c r="G1244" s="11" t="e">
        <f>_xlfn.IFNA(VLOOKUP($D1244, 'SP Per G'!$A$2:$D$1385, 3, FALSE),M1244)</f>
        <v>#N/A</v>
      </c>
      <c r="H1244" s="11" t="e">
        <f>IF(AND(ISNA(VLOOKUP($D1244, 'SP Per G'!$A$2:$D$1385, 4, FALSE)), ISTEXT($D1244)), G1244,IF(ISNA(VLOOKUP($D1244, 'SP Per G'!$A$2:$D$1385, 4, FALSE)), M1244, VLOOKUP($D1244, 'SP Per G'!$A$2:$D$1385, 4, FALSE)))</f>
        <v>#N/A</v>
      </c>
      <c r="I1244" s="11" t="e">
        <f t="shared" si="229"/>
        <v>#N/A</v>
      </c>
      <c r="J1244" s="11" t="e">
        <f>_xlfn.IFNA(VLOOKUP($D1244,Individual_Pitching___Dashboard[],18,FALSE),VLOOKUP(B1244,Team_Pitching___Dashboard[[Team]:[ERA]],17,FALSE))</f>
        <v>#N/A</v>
      </c>
      <c r="K1244" s="11" t="e">
        <f>_xlfn.IFNA(VLOOKUP($D1244, Individual_Pitching___Dashboard[], 20, FALSE), VLOOKUP(B1244,Team_Pitching___Dashboard[[Team]:[xFIP]],20,FALSE))</f>
        <v>#N/A</v>
      </c>
      <c r="L1244" s="11" t="e">
        <f>_xlfn.IFNA(VLOOKUP($D1244, Individual_Pitching___Advanced[], 21,FALSE), VLOOKUP(B1244, Team_Pitching___Advanced[], 20, FALSE))</f>
        <v>#N/A</v>
      </c>
      <c r="M1244" s="11" t="e">
        <f>VLOOKUP($B1244, 'Team Per G'!$A$2:$G$31, 7, FALSE)</f>
        <v>#N/A</v>
      </c>
      <c r="N1244" s="11" t="e">
        <f>VLOOKUP($B1244, 'FanGraphs - Team WAR Projected'!$B$2:$E$31, 3, FALSE)/162</f>
        <v>#N/A</v>
      </c>
      <c r="O1244" s="11" t="e">
        <f t="shared" si="230"/>
        <v>#N/A</v>
      </c>
      <c r="P1244" s="11" t="e">
        <f>VLOOKUP($B1244, Team_Pitching___Advanced[[Team]:[xFIP]], 19,FALSE)</f>
        <v>#N/A</v>
      </c>
      <c r="Q1244" s="11" t="e">
        <f>VLOOKUP($B1244, Team_Pitching___Advanced[], 20, FALSE)</f>
        <v>#N/A</v>
      </c>
      <c r="R1244" s="11" t="e">
        <f>VLOOKUP($B1244, Team_Batting___Dashboard[[Team]:[wOBA]], 16, FALSE)</f>
        <v>#N/A</v>
      </c>
      <c r="S1244" s="11" t="e">
        <f>VLOOKUP($B1244, Team_Batting___Advanced[[Team]:[OPS]], 9, FALSE)</f>
        <v>#N/A</v>
      </c>
      <c r="T1244" s="11" t="e">
        <f>VLOOKUP($B1244, Team_Batting___Advanced[], 19, FALSE)</f>
        <v>#N/A</v>
      </c>
      <c r="U1244" s="11" t="e">
        <f>VLOOKUP($B1244, 'Team Per G'!$A$2:$G$31, 3, FALSE)</f>
        <v>#N/A</v>
      </c>
      <c r="V1244" s="11" t="e">
        <f>VLOOKUP($B1244, 'Team Per G'!$A$2:$G$31, 5, FALSE)</f>
        <v>#N/A</v>
      </c>
      <c r="W1244" s="11" t="e">
        <f>VLOOKUP($B1244, 'Team Per G'!$A$2:$G$31, 4, FALSE)</f>
        <v>#N/A</v>
      </c>
      <c r="X1244" s="11" t="e">
        <f>VLOOKUP($B1244, Team_Batting___Dashboard[], 22, FALSE)/$F1244</f>
        <v>#N/A</v>
      </c>
      <c r="Y1244" s="11" t="e">
        <f>VLOOKUP($B1244, 'FanGraphs - Team WAR Projected'!$B$2:$E$31, 4, FALSE)/162</f>
        <v>#N/A</v>
      </c>
      <c r="Z1244" s="11" t="e">
        <f t="shared" si="231"/>
        <v>#N/A</v>
      </c>
      <c r="AA1244" s="11" t="e">
        <f>VLOOKUP($B1244, FanGraphs_Standings[[Abbreviation]:[2024 Year to Date RS/G]], 6, FALSE)/$F1244</f>
        <v>#N/A</v>
      </c>
      <c r="AB1244" s="11" t="e">
        <f>VLOOKUP($B1244, FanGraphs_Standings[[Abbreviation]:[2024 Projected Full Season RDif]], 19, FALSE)/162</f>
        <v>#N/A</v>
      </c>
      <c r="AC1244" s="11" t="e">
        <f t="shared" si="240"/>
        <v>#N/A</v>
      </c>
      <c r="AD1244" s="11" t="e">
        <f>VLOOKUP($B1244, FanGraphs_Standings[[Abbreviation]:[2024 Projected Full Season RDif]], 5, FALSE)</f>
        <v>#N/A</v>
      </c>
      <c r="AE1244" s="11" t="e">
        <f>VLOOKUP($B1244, FanGraphs_Standings[[Abbreviation]:[2024 Projected Full Season W%]], 18, FALSE)</f>
        <v>#N/A</v>
      </c>
      <c r="AF1244" s="11" t="e">
        <f t="shared" si="232"/>
        <v>#N/A</v>
      </c>
      <c r="AG1244" s="11" t="e">
        <f>VLOOKUP($B1244, 'Home Field Adv'!$A$2:$I$31, 9, FALSE)</f>
        <v>#N/A</v>
      </c>
      <c r="AH1244" s="11" t="e">
        <f>VLOOKUP($C1244, FanGraphs_Standings[[Abbreviation]:[2024 Year to Date G]], 2, FALSE)</f>
        <v>#N/A</v>
      </c>
      <c r="AI1244" s="11" t="e">
        <f>_xlfn.IFNA(VLOOKUP($E1244, 'SP Per G'!$A$2:$D$1385, 3, FALSE), AO1244)</f>
        <v>#N/A</v>
      </c>
      <c r="AJ1244" s="11" t="e">
        <f>IF(AND(ISNA(VLOOKUP($E1244, 'SP Per G'!$A$2:$D$1385, 4, FALSE)), ISTEXT($E1244)), AI1244,IF(ISNA(VLOOKUP($E1244, 'SP Per G'!$A$2:$D$1385, 4, FALSE)), AO1244, VLOOKUP($E1244, 'SP Per G'!$A$2:$D$1385, 4, FALSE)))</f>
        <v>#N/A</v>
      </c>
      <c r="AK1244" s="11" t="e">
        <f t="shared" si="233"/>
        <v>#N/A</v>
      </c>
      <c r="AL1244" s="11" t="e">
        <f>_xlfn.IFNA(VLOOKUP($E1244, Individual_Pitching___Dashboard[], 18, FALSE), VLOOKUP($C1244,Team_Pitching___Advanced[[Team]:[SIERA]],16,FALSE))</f>
        <v>#N/A</v>
      </c>
      <c r="AM1244" s="11" t="e">
        <f>_xlfn.IFNA(VLOOKUP($E1244, Individual_Pitching___Dashboard[], 20, FALSE), VLOOKUP($C1244,Team_Pitching___Advanced[[Team]:[xFIP]],19,FALSE))</f>
        <v>#N/A</v>
      </c>
      <c r="AN1244" s="11" t="e">
        <f>_xlfn.IFNA(VLOOKUP($E1244,Individual_Pitching___Advanced[],21,FALSE),VLOOKUP($C1244,Team_Pitching___Advanced[[Team]:[SIERA]],20,FALSE))</f>
        <v>#N/A</v>
      </c>
      <c r="AO1244" s="11" t="e">
        <f>VLOOKUP($C1244, 'Team Per G'!$A$2:$G$31, 7, FALSE)</f>
        <v>#N/A</v>
      </c>
      <c r="AP1244" s="11" t="e">
        <f>VLOOKUP($C1244, 'FanGraphs - Team WAR Projected'!$B$2:$E$31, 3, FALSE)/162</f>
        <v>#N/A</v>
      </c>
      <c r="AQ1244" s="11" t="e">
        <f t="shared" si="234"/>
        <v>#N/A</v>
      </c>
      <c r="AR1244" s="11" t="e">
        <f>VLOOKUP($C1244, Team_Pitching___Advanced[[Team]:[xFIP]], 19,FALSE)</f>
        <v>#N/A</v>
      </c>
      <c r="AS1244" s="11" t="e">
        <f>VLOOKUP($C1244, Team_Pitching___Advanced[], 20, FALSE)</f>
        <v>#N/A</v>
      </c>
      <c r="AT1244" s="11" t="e">
        <f>VLOOKUP($C1244, Team_Batting___Dashboard[[Team]:[wOBA]], 16, FALSE)</f>
        <v>#N/A</v>
      </c>
      <c r="AU1244" s="11" t="e">
        <f>VLOOKUP($C1244, Team_Batting___Advanced[[Team]:[OPS]], 9, FALSE)</f>
        <v>#N/A</v>
      </c>
      <c r="AV1244" s="11" t="e">
        <f>VLOOKUP($C1244, Team_Batting___Advanced[], 19, FALSE)</f>
        <v>#N/A</v>
      </c>
      <c r="AW1244" s="11" t="e">
        <f>VLOOKUP($C1244, 'Team Per G'!$A$2:$G$31, 3, FALSE)</f>
        <v>#N/A</v>
      </c>
      <c r="AX1244" s="11" t="e">
        <f>VLOOKUP($C1244, 'Team Per G'!$A$2:$G$31, 5, FALSE)</f>
        <v>#N/A</v>
      </c>
      <c r="AY1244" s="11" t="e">
        <f>VLOOKUP($C1244, 'Team Per G'!$A$2:$G$31, 4, FALSE)</f>
        <v>#N/A</v>
      </c>
      <c r="AZ1244" s="11" t="e">
        <f>VLOOKUP($C1244, Team_Batting___Dashboard[], 22, FALSE)/$AH1244</f>
        <v>#N/A</v>
      </c>
      <c r="BA1244" s="11" t="e">
        <f>VLOOKUP($C1244, 'FanGraphs - Team WAR Projected'!$B$2:$E$31, 4, FALSE)/162</f>
        <v>#N/A</v>
      </c>
      <c r="BB1244" s="11" t="e">
        <f t="shared" si="235"/>
        <v>#N/A</v>
      </c>
      <c r="BC1244" s="11" t="e">
        <f>VLOOKUP($C1244, FanGraphs_Standings[[Abbreviation]:[2024 Year to Date RS/G]], 6, FALSE)/$AH1244</f>
        <v>#N/A</v>
      </c>
      <c r="BD1244" s="11" t="e">
        <f>VLOOKUP($C1244, FanGraphs_Standings[[Abbreviation]:[2024 Projected Full Season RDif]], 19, FALSE)/162</f>
        <v>#N/A</v>
      </c>
      <c r="BE1244" s="11" t="e">
        <f t="shared" si="236"/>
        <v>#N/A</v>
      </c>
      <c r="BF1244" s="11" t="e">
        <f>VLOOKUP($C1244, FanGraphs_Standings[[Abbreviation]:[2024 Projected Full Season RDif]], 5, FALSE)</f>
        <v>#N/A</v>
      </c>
      <c r="BG1244" s="11" t="e">
        <f>VLOOKUP($C1244, FanGraphs_Standings[[Abbreviation]:[2024 Projected Full Season W%]], 18, FALSE)</f>
        <v>#N/A</v>
      </c>
      <c r="BH1244" s="11" t="e">
        <f t="shared" si="237"/>
        <v>#N/A</v>
      </c>
      <c r="BI1244" s="11" t="e">
        <f>VLOOKUP($C1244, 'Home Field Adv'!$A$2:$K$31, 11, FALSE)</f>
        <v>#N/A</v>
      </c>
      <c r="BL1244" s="12" t="str">
        <f t="shared" si="238"/>
        <v/>
      </c>
      <c r="BM1244" s="12" t="str">
        <f t="shared" ref="BM1244:BM1307" si="241">IF( ISBLANK(BJ1244), "",IF(BJ1244&gt;BK1244, B1244, C1244))</f>
        <v/>
      </c>
      <c r="BN1244" s="12" t="str">
        <f t="shared" si="239"/>
        <v/>
      </c>
    </row>
    <row r="1245" spans="6:66" x14ac:dyDescent="0.45">
      <c r="F1245" s="11" t="e">
        <f>VLOOKUP($B1245, FanGraphs_Standings[[Abbreviation]:[2024 Year to Date G]], 2, FALSE)</f>
        <v>#N/A</v>
      </c>
      <c r="G1245" s="11" t="e">
        <f>_xlfn.IFNA(VLOOKUP($D1245, 'SP Per G'!$A$2:$D$1385, 3, FALSE),M1245)</f>
        <v>#N/A</v>
      </c>
      <c r="H1245" s="11" t="e">
        <f>IF(AND(ISNA(VLOOKUP($D1245, 'SP Per G'!$A$2:$D$1385, 4, FALSE)), ISTEXT($D1245)), G1245,IF(ISNA(VLOOKUP($D1245, 'SP Per G'!$A$2:$D$1385, 4, FALSE)), M1245, VLOOKUP($D1245, 'SP Per G'!$A$2:$D$1385, 4, FALSE)))</f>
        <v>#N/A</v>
      </c>
      <c r="I1245" s="11" t="e">
        <f t="shared" si="229"/>
        <v>#N/A</v>
      </c>
      <c r="J1245" s="11" t="e">
        <f>_xlfn.IFNA(VLOOKUP($D1245,Individual_Pitching___Dashboard[],18,FALSE),VLOOKUP(B1245,Team_Pitching___Dashboard[[Team]:[ERA]],17,FALSE))</f>
        <v>#N/A</v>
      </c>
      <c r="K1245" s="11" t="e">
        <f>_xlfn.IFNA(VLOOKUP($D1245, Individual_Pitching___Dashboard[], 20, FALSE), VLOOKUP(B1245,Team_Pitching___Dashboard[[Team]:[xFIP]],20,FALSE))</f>
        <v>#N/A</v>
      </c>
      <c r="L1245" s="11" t="e">
        <f>_xlfn.IFNA(VLOOKUP($D1245, Individual_Pitching___Advanced[], 21,FALSE), VLOOKUP(B1245, Team_Pitching___Advanced[], 20, FALSE))</f>
        <v>#N/A</v>
      </c>
      <c r="M1245" s="11" t="e">
        <f>VLOOKUP($B1245, 'Team Per G'!$A$2:$G$31, 7, FALSE)</f>
        <v>#N/A</v>
      </c>
      <c r="N1245" s="11" t="e">
        <f>VLOOKUP($B1245, 'FanGraphs - Team WAR Projected'!$B$2:$E$31, 3, FALSE)/162</f>
        <v>#N/A</v>
      </c>
      <c r="O1245" s="11" t="e">
        <f t="shared" si="230"/>
        <v>#N/A</v>
      </c>
      <c r="P1245" s="11" t="e">
        <f>VLOOKUP($B1245, Team_Pitching___Advanced[[Team]:[xFIP]], 19,FALSE)</f>
        <v>#N/A</v>
      </c>
      <c r="Q1245" s="11" t="e">
        <f>VLOOKUP($B1245, Team_Pitching___Advanced[], 20, FALSE)</f>
        <v>#N/A</v>
      </c>
      <c r="R1245" s="11" t="e">
        <f>VLOOKUP($B1245, Team_Batting___Dashboard[[Team]:[wOBA]], 16, FALSE)</f>
        <v>#N/A</v>
      </c>
      <c r="S1245" s="11" t="e">
        <f>VLOOKUP($B1245, Team_Batting___Advanced[[Team]:[OPS]], 9, FALSE)</f>
        <v>#N/A</v>
      </c>
      <c r="T1245" s="11" t="e">
        <f>VLOOKUP($B1245, Team_Batting___Advanced[], 19, FALSE)</f>
        <v>#N/A</v>
      </c>
      <c r="U1245" s="11" t="e">
        <f>VLOOKUP($B1245, 'Team Per G'!$A$2:$G$31, 3, FALSE)</f>
        <v>#N/A</v>
      </c>
      <c r="V1245" s="11" t="e">
        <f>VLOOKUP($B1245, 'Team Per G'!$A$2:$G$31, 5, FALSE)</f>
        <v>#N/A</v>
      </c>
      <c r="W1245" s="11" t="e">
        <f>VLOOKUP($B1245, 'Team Per G'!$A$2:$G$31, 4, FALSE)</f>
        <v>#N/A</v>
      </c>
      <c r="X1245" s="11" t="e">
        <f>VLOOKUP($B1245, Team_Batting___Dashboard[], 22, FALSE)/$F1245</f>
        <v>#N/A</v>
      </c>
      <c r="Y1245" s="11" t="e">
        <f>VLOOKUP($B1245, 'FanGraphs - Team WAR Projected'!$B$2:$E$31, 4, FALSE)/162</f>
        <v>#N/A</v>
      </c>
      <c r="Z1245" s="11" t="e">
        <f t="shared" si="231"/>
        <v>#N/A</v>
      </c>
      <c r="AA1245" s="11" t="e">
        <f>VLOOKUP($B1245, FanGraphs_Standings[[Abbreviation]:[2024 Year to Date RS/G]], 6, FALSE)/$F1245</f>
        <v>#N/A</v>
      </c>
      <c r="AB1245" s="11" t="e">
        <f>VLOOKUP($B1245, FanGraphs_Standings[[Abbreviation]:[2024 Projected Full Season RDif]], 19, FALSE)/162</f>
        <v>#N/A</v>
      </c>
      <c r="AC1245" s="11" t="e">
        <f t="shared" si="240"/>
        <v>#N/A</v>
      </c>
      <c r="AD1245" s="11" t="e">
        <f>VLOOKUP($B1245, FanGraphs_Standings[[Abbreviation]:[2024 Projected Full Season RDif]], 5, FALSE)</f>
        <v>#N/A</v>
      </c>
      <c r="AE1245" s="11" t="e">
        <f>VLOOKUP($B1245, FanGraphs_Standings[[Abbreviation]:[2024 Projected Full Season W%]], 18, FALSE)</f>
        <v>#N/A</v>
      </c>
      <c r="AF1245" s="11" t="e">
        <f t="shared" si="232"/>
        <v>#N/A</v>
      </c>
      <c r="AG1245" s="11" t="e">
        <f>VLOOKUP($B1245, 'Home Field Adv'!$A$2:$I$31, 9, FALSE)</f>
        <v>#N/A</v>
      </c>
      <c r="AH1245" s="11" t="e">
        <f>VLOOKUP($C1245, FanGraphs_Standings[[Abbreviation]:[2024 Year to Date G]], 2, FALSE)</f>
        <v>#N/A</v>
      </c>
      <c r="AI1245" s="11" t="e">
        <f>_xlfn.IFNA(VLOOKUP($E1245, 'SP Per G'!$A$2:$D$1385, 3, FALSE), AO1245)</f>
        <v>#N/A</v>
      </c>
      <c r="AJ1245" s="11" t="e">
        <f>IF(AND(ISNA(VLOOKUP($E1245, 'SP Per G'!$A$2:$D$1385, 4, FALSE)), ISTEXT($E1245)), AI1245,IF(ISNA(VLOOKUP($E1245, 'SP Per G'!$A$2:$D$1385, 4, FALSE)), AO1245, VLOOKUP($E1245, 'SP Per G'!$A$2:$D$1385, 4, FALSE)))</f>
        <v>#N/A</v>
      </c>
      <c r="AK1245" s="11" t="e">
        <f t="shared" si="233"/>
        <v>#N/A</v>
      </c>
      <c r="AL1245" s="11" t="e">
        <f>_xlfn.IFNA(VLOOKUP($E1245, Individual_Pitching___Dashboard[], 18, FALSE), VLOOKUP($C1245,Team_Pitching___Advanced[[Team]:[SIERA]],16,FALSE))</f>
        <v>#N/A</v>
      </c>
      <c r="AM1245" s="11" t="e">
        <f>_xlfn.IFNA(VLOOKUP($E1245, Individual_Pitching___Dashboard[], 20, FALSE), VLOOKUP($C1245,Team_Pitching___Advanced[[Team]:[xFIP]],19,FALSE))</f>
        <v>#N/A</v>
      </c>
      <c r="AN1245" s="11" t="e">
        <f>_xlfn.IFNA(VLOOKUP($E1245,Individual_Pitching___Advanced[],21,FALSE),VLOOKUP($C1245,Team_Pitching___Advanced[[Team]:[SIERA]],20,FALSE))</f>
        <v>#N/A</v>
      </c>
      <c r="AO1245" s="11" t="e">
        <f>VLOOKUP($C1245, 'Team Per G'!$A$2:$G$31, 7, FALSE)</f>
        <v>#N/A</v>
      </c>
      <c r="AP1245" s="11" t="e">
        <f>VLOOKUP($C1245, 'FanGraphs - Team WAR Projected'!$B$2:$E$31, 3, FALSE)/162</f>
        <v>#N/A</v>
      </c>
      <c r="AQ1245" s="11" t="e">
        <f t="shared" si="234"/>
        <v>#N/A</v>
      </c>
      <c r="AR1245" s="11" t="e">
        <f>VLOOKUP($C1245, Team_Pitching___Advanced[[Team]:[xFIP]], 19,FALSE)</f>
        <v>#N/A</v>
      </c>
      <c r="AS1245" s="11" t="e">
        <f>VLOOKUP($C1245, Team_Pitching___Advanced[], 20, FALSE)</f>
        <v>#N/A</v>
      </c>
      <c r="AT1245" s="11" t="e">
        <f>VLOOKUP($C1245, Team_Batting___Dashboard[[Team]:[wOBA]], 16, FALSE)</f>
        <v>#N/A</v>
      </c>
      <c r="AU1245" s="11" t="e">
        <f>VLOOKUP($C1245, Team_Batting___Advanced[[Team]:[OPS]], 9, FALSE)</f>
        <v>#N/A</v>
      </c>
      <c r="AV1245" s="11" t="e">
        <f>VLOOKUP($C1245, Team_Batting___Advanced[], 19, FALSE)</f>
        <v>#N/A</v>
      </c>
      <c r="AW1245" s="11" t="e">
        <f>VLOOKUP($C1245, 'Team Per G'!$A$2:$G$31, 3, FALSE)</f>
        <v>#N/A</v>
      </c>
      <c r="AX1245" s="11" t="e">
        <f>VLOOKUP($C1245, 'Team Per G'!$A$2:$G$31, 5, FALSE)</f>
        <v>#N/A</v>
      </c>
      <c r="AY1245" s="11" t="e">
        <f>VLOOKUP($C1245, 'Team Per G'!$A$2:$G$31, 4, FALSE)</f>
        <v>#N/A</v>
      </c>
      <c r="AZ1245" s="11" t="e">
        <f>VLOOKUP($C1245, Team_Batting___Dashboard[], 22, FALSE)/$AH1245</f>
        <v>#N/A</v>
      </c>
      <c r="BA1245" s="11" t="e">
        <f>VLOOKUP($C1245, 'FanGraphs - Team WAR Projected'!$B$2:$E$31, 4, FALSE)/162</f>
        <v>#N/A</v>
      </c>
      <c r="BB1245" s="11" t="e">
        <f t="shared" si="235"/>
        <v>#N/A</v>
      </c>
      <c r="BC1245" s="11" t="e">
        <f>VLOOKUP($C1245, FanGraphs_Standings[[Abbreviation]:[2024 Year to Date RS/G]], 6, FALSE)/$AH1245</f>
        <v>#N/A</v>
      </c>
      <c r="BD1245" s="11" t="e">
        <f>VLOOKUP($C1245, FanGraphs_Standings[[Abbreviation]:[2024 Projected Full Season RDif]], 19, FALSE)/162</f>
        <v>#N/A</v>
      </c>
      <c r="BE1245" s="11" t="e">
        <f t="shared" si="236"/>
        <v>#N/A</v>
      </c>
      <c r="BF1245" s="11" t="e">
        <f>VLOOKUP($C1245, FanGraphs_Standings[[Abbreviation]:[2024 Projected Full Season RDif]], 5, FALSE)</f>
        <v>#N/A</v>
      </c>
      <c r="BG1245" s="11" t="e">
        <f>VLOOKUP($C1245, FanGraphs_Standings[[Abbreviation]:[2024 Projected Full Season W%]], 18, FALSE)</f>
        <v>#N/A</v>
      </c>
      <c r="BH1245" s="11" t="e">
        <f t="shared" si="237"/>
        <v>#N/A</v>
      </c>
      <c r="BI1245" s="11" t="e">
        <f>VLOOKUP($C1245, 'Home Field Adv'!$A$2:$K$31, 11, FALSE)</f>
        <v>#N/A</v>
      </c>
      <c r="BL1245" s="12" t="str">
        <f t="shared" si="238"/>
        <v/>
      </c>
      <c r="BM1245" s="12" t="str">
        <f t="shared" si="241"/>
        <v/>
      </c>
      <c r="BN1245" s="12" t="str">
        <f t="shared" si="239"/>
        <v/>
      </c>
    </row>
    <row r="1246" spans="6:66" x14ac:dyDescent="0.45">
      <c r="F1246" s="11" t="e">
        <f>VLOOKUP($B1246, FanGraphs_Standings[[Abbreviation]:[2024 Year to Date G]], 2, FALSE)</f>
        <v>#N/A</v>
      </c>
      <c r="G1246" s="11" t="e">
        <f>_xlfn.IFNA(VLOOKUP($D1246, 'SP Per G'!$A$2:$D$1385, 3, FALSE),M1246)</f>
        <v>#N/A</v>
      </c>
      <c r="H1246" s="11" t="e">
        <f>IF(AND(ISNA(VLOOKUP($D1246, 'SP Per G'!$A$2:$D$1385, 4, FALSE)), ISTEXT($D1246)), G1246,IF(ISNA(VLOOKUP($D1246, 'SP Per G'!$A$2:$D$1385, 4, FALSE)), M1246, VLOOKUP($D1246, 'SP Per G'!$A$2:$D$1385, 4, FALSE)))</f>
        <v>#N/A</v>
      </c>
      <c r="I1246" s="11" t="e">
        <f t="shared" si="229"/>
        <v>#N/A</v>
      </c>
      <c r="J1246" s="11" t="e">
        <f>_xlfn.IFNA(VLOOKUP($D1246,Individual_Pitching___Dashboard[],18,FALSE),VLOOKUP(B1246,Team_Pitching___Dashboard[[Team]:[ERA]],17,FALSE))</f>
        <v>#N/A</v>
      </c>
      <c r="K1246" s="11" t="e">
        <f>_xlfn.IFNA(VLOOKUP($D1246, Individual_Pitching___Dashboard[], 20, FALSE), VLOOKUP(B1246,Team_Pitching___Dashboard[[Team]:[xFIP]],20,FALSE))</f>
        <v>#N/A</v>
      </c>
      <c r="L1246" s="11" t="e">
        <f>_xlfn.IFNA(VLOOKUP($D1246, Individual_Pitching___Advanced[], 21,FALSE), VLOOKUP(B1246, Team_Pitching___Advanced[], 20, FALSE))</f>
        <v>#N/A</v>
      </c>
      <c r="M1246" s="11" t="e">
        <f>VLOOKUP($B1246, 'Team Per G'!$A$2:$G$31, 7, FALSE)</f>
        <v>#N/A</v>
      </c>
      <c r="N1246" s="11" t="e">
        <f>VLOOKUP($B1246, 'FanGraphs - Team WAR Projected'!$B$2:$E$31, 3, FALSE)/162</f>
        <v>#N/A</v>
      </c>
      <c r="O1246" s="11" t="e">
        <f t="shared" si="230"/>
        <v>#N/A</v>
      </c>
      <c r="P1246" s="11" t="e">
        <f>VLOOKUP($B1246, Team_Pitching___Advanced[[Team]:[xFIP]], 19,FALSE)</f>
        <v>#N/A</v>
      </c>
      <c r="Q1246" s="11" t="e">
        <f>VLOOKUP($B1246, Team_Pitching___Advanced[], 20, FALSE)</f>
        <v>#N/A</v>
      </c>
      <c r="R1246" s="11" t="e">
        <f>VLOOKUP($B1246, Team_Batting___Dashboard[[Team]:[wOBA]], 16, FALSE)</f>
        <v>#N/A</v>
      </c>
      <c r="S1246" s="11" t="e">
        <f>VLOOKUP($B1246, Team_Batting___Advanced[[Team]:[OPS]], 9, FALSE)</f>
        <v>#N/A</v>
      </c>
      <c r="T1246" s="11" t="e">
        <f>VLOOKUP($B1246, Team_Batting___Advanced[], 19, FALSE)</f>
        <v>#N/A</v>
      </c>
      <c r="U1246" s="11" t="e">
        <f>VLOOKUP($B1246, 'Team Per G'!$A$2:$G$31, 3, FALSE)</f>
        <v>#N/A</v>
      </c>
      <c r="V1246" s="11" t="e">
        <f>VLOOKUP($B1246, 'Team Per G'!$A$2:$G$31, 5, FALSE)</f>
        <v>#N/A</v>
      </c>
      <c r="W1246" s="11" t="e">
        <f>VLOOKUP($B1246, 'Team Per G'!$A$2:$G$31, 4, FALSE)</f>
        <v>#N/A</v>
      </c>
      <c r="X1246" s="11" t="e">
        <f>VLOOKUP($B1246, Team_Batting___Dashboard[], 22, FALSE)/$F1246</f>
        <v>#N/A</v>
      </c>
      <c r="Y1246" s="11" t="e">
        <f>VLOOKUP($B1246, 'FanGraphs - Team WAR Projected'!$B$2:$E$31, 4, FALSE)/162</f>
        <v>#N/A</v>
      </c>
      <c r="Z1246" s="11" t="e">
        <f t="shared" si="231"/>
        <v>#N/A</v>
      </c>
      <c r="AA1246" s="11" t="e">
        <f>VLOOKUP($B1246, FanGraphs_Standings[[Abbreviation]:[2024 Year to Date RS/G]], 6, FALSE)/$F1246</f>
        <v>#N/A</v>
      </c>
      <c r="AB1246" s="11" t="e">
        <f>VLOOKUP($B1246, FanGraphs_Standings[[Abbreviation]:[2024 Projected Full Season RDif]], 19, FALSE)/162</f>
        <v>#N/A</v>
      </c>
      <c r="AC1246" s="11" t="e">
        <f t="shared" si="240"/>
        <v>#N/A</v>
      </c>
      <c r="AD1246" s="11" t="e">
        <f>VLOOKUP($B1246, FanGraphs_Standings[[Abbreviation]:[2024 Projected Full Season RDif]], 5, FALSE)</f>
        <v>#N/A</v>
      </c>
      <c r="AE1246" s="11" t="e">
        <f>VLOOKUP($B1246, FanGraphs_Standings[[Abbreviation]:[2024 Projected Full Season W%]], 18, FALSE)</f>
        <v>#N/A</v>
      </c>
      <c r="AF1246" s="11" t="e">
        <f t="shared" si="232"/>
        <v>#N/A</v>
      </c>
      <c r="AG1246" s="11" t="e">
        <f>VLOOKUP($B1246, 'Home Field Adv'!$A$2:$I$31, 9, FALSE)</f>
        <v>#N/A</v>
      </c>
      <c r="AH1246" s="11" t="e">
        <f>VLOOKUP($C1246, FanGraphs_Standings[[Abbreviation]:[2024 Year to Date G]], 2, FALSE)</f>
        <v>#N/A</v>
      </c>
      <c r="AI1246" s="11" t="e">
        <f>_xlfn.IFNA(VLOOKUP($E1246, 'SP Per G'!$A$2:$D$1385, 3, FALSE), AO1246)</f>
        <v>#N/A</v>
      </c>
      <c r="AJ1246" s="11" t="e">
        <f>IF(AND(ISNA(VLOOKUP($E1246, 'SP Per G'!$A$2:$D$1385, 4, FALSE)), ISTEXT($E1246)), AI1246,IF(ISNA(VLOOKUP($E1246, 'SP Per G'!$A$2:$D$1385, 4, FALSE)), AO1246, VLOOKUP($E1246, 'SP Per G'!$A$2:$D$1385, 4, FALSE)))</f>
        <v>#N/A</v>
      </c>
      <c r="AK1246" s="11" t="e">
        <f t="shared" si="233"/>
        <v>#N/A</v>
      </c>
      <c r="AL1246" s="11" t="e">
        <f>_xlfn.IFNA(VLOOKUP($E1246, Individual_Pitching___Dashboard[], 18, FALSE), VLOOKUP($C1246,Team_Pitching___Advanced[[Team]:[SIERA]],16,FALSE))</f>
        <v>#N/A</v>
      </c>
      <c r="AM1246" s="11" t="e">
        <f>_xlfn.IFNA(VLOOKUP($E1246, Individual_Pitching___Dashboard[], 20, FALSE), VLOOKUP($C1246,Team_Pitching___Advanced[[Team]:[xFIP]],19,FALSE))</f>
        <v>#N/A</v>
      </c>
      <c r="AN1246" s="11" t="e">
        <f>_xlfn.IFNA(VLOOKUP($E1246,Individual_Pitching___Advanced[],21,FALSE),VLOOKUP($C1246,Team_Pitching___Advanced[[Team]:[SIERA]],20,FALSE))</f>
        <v>#N/A</v>
      </c>
      <c r="AO1246" s="11" t="e">
        <f>VLOOKUP($C1246, 'Team Per G'!$A$2:$G$31, 7, FALSE)</f>
        <v>#N/A</v>
      </c>
      <c r="AP1246" s="11" t="e">
        <f>VLOOKUP($C1246, 'FanGraphs - Team WAR Projected'!$B$2:$E$31, 3, FALSE)/162</f>
        <v>#N/A</v>
      </c>
      <c r="AQ1246" s="11" t="e">
        <f t="shared" si="234"/>
        <v>#N/A</v>
      </c>
      <c r="AR1246" s="11" t="e">
        <f>VLOOKUP($C1246, Team_Pitching___Advanced[[Team]:[xFIP]], 19,FALSE)</f>
        <v>#N/A</v>
      </c>
      <c r="AS1246" s="11" t="e">
        <f>VLOOKUP($C1246, Team_Pitching___Advanced[], 20, FALSE)</f>
        <v>#N/A</v>
      </c>
      <c r="AT1246" s="11" t="e">
        <f>VLOOKUP($C1246, Team_Batting___Dashboard[[Team]:[wOBA]], 16, FALSE)</f>
        <v>#N/A</v>
      </c>
      <c r="AU1246" s="11" t="e">
        <f>VLOOKUP($C1246, Team_Batting___Advanced[[Team]:[OPS]], 9, FALSE)</f>
        <v>#N/A</v>
      </c>
      <c r="AV1246" s="11" t="e">
        <f>VLOOKUP($C1246, Team_Batting___Advanced[], 19, FALSE)</f>
        <v>#N/A</v>
      </c>
      <c r="AW1246" s="11" t="e">
        <f>VLOOKUP($C1246, 'Team Per G'!$A$2:$G$31, 3, FALSE)</f>
        <v>#N/A</v>
      </c>
      <c r="AX1246" s="11" t="e">
        <f>VLOOKUP($C1246, 'Team Per G'!$A$2:$G$31, 5, FALSE)</f>
        <v>#N/A</v>
      </c>
      <c r="AY1246" s="11" t="e">
        <f>VLOOKUP($C1246, 'Team Per G'!$A$2:$G$31, 4, FALSE)</f>
        <v>#N/A</v>
      </c>
      <c r="AZ1246" s="11" t="e">
        <f>VLOOKUP($C1246, Team_Batting___Dashboard[], 22, FALSE)/$AH1246</f>
        <v>#N/A</v>
      </c>
      <c r="BA1246" s="11" t="e">
        <f>VLOOKUP($C1246, 'FanGraphs - Team WAR Projected'!$B$2:$E$31, 4, FALSE)/162</f>
        <v>#N/A</v>
      </c>
      <c r="BB1246" s="11" t="e">
        <f t="shared" si="235"/>
        <v>#N/A</v>
      </c>
      <c r="BC1246" s="11" t="e">
        <f>VLOOKUP($C1246, FanGraphs_Standings[[Abbreviation]:[2024 Year to Date RS/G]], 6, FALSE)/$AH1246</f>
        <v>#N/A</v>
      </c>
      <c r="BD1246" s="11" t="e">
        <f>VLOOKUP($C1246, FanGraphs_Standings[[Abbreviation]:[2024 Projected Full Season RDif]], 19, FALSE)/162</f>
        <v>#N/A</v>
      </c>
      <c r="BE1246" s="11" t="e">
        <f t="shared" si="236"/>
        <v>#N/A</v>
      </c>
      <c r="BF1246" s="11" t="e">
        <f>VLOOKUP($C1246, FanGraphs_Standings[[Abbreviation]:[2024 Projected Full Season RDif]], 5, FALSE)</f>
        <v>#N/A</v>
      </c>
      <c r="BG1246" s="11" t="e">
        <f>VLOOKUP($C1246, FanGraphs_Standings[[Abbreviation]:[2024 Projected Full Season W%]], 18, FALSE)</f>
        <v>#N/A</v>
      </c>
      <c r="BH1246" s="11" t="e">
        <f t="shared" si="237"/>
        <v>#N/A</v>
      </c>
      <c r="BI1246" s="11" t="e">
        <f>VLOOKUP($C1246, 'Home Field Adv'!$A$2:$K$31, 11, FALSE)</f>
        <v>#N/A</v>
      </c>
      <c r="BL1246" s="12" t="str">
        <f t="shared" si="238"/>
        <v/>
      </c>
      <c r="BM1246" s="12" t="str">
        <f t="shared" si="241"/>
        <v/>
      </c>
      <c r="BN1246" s="12" t="str">
        <f t="shared" si="239"/>
        <v/>
      </c>
    </row>
    <row r="1247" spans="6:66" x14ac:dyDescent="0.45">
      <c r="F1247" s="11" t="e">
        <f>VLOOKUP($B1247, FanGraphs_Standings[[Abbreviation]:[2024 Year to Date G]], 2, FALSE)</f>
        <v>#N/A</v>
      </c>
      <c r="G1247" s="11" t="e">
        <f>_xlfn.IFNA(VLOOKUP($D1247, 'SP Per G'!$A$2:$D$1385, 3, FALSE),M1247)</f>
        <v>#N/A</v>
      </c>
      <c r="H1247" s="11" t="e">
        <f>IF(AND(ISNA(VLOOKUP($D1247, 'SP Per G'!$A$2:$D$1385, 4, FALSE)), ISTEXT($D1247)), G1247,IF(ISNA(VLOOKUP($D1247, 'SP Per G'!$A$2:$D$1385, 4, FALSE)), M1247, VLOOKUP($D1247, 'SP Per G'!$A$2:$D$1385, 4, FALSE)))</f>
        <v>#N/A</v>
      </c>
      <c r="I1247" s="11" t="e">
        <f t="shared" si="229"/>
        <v>#N/A</v>
      </c>
      <c r="J1247" s="11" t="e">
        <f>_xlfn.IFNA(VLOOKUP($D1247,Individual_Pitching___Dashboard[],18,FALSE),VLOOKUP(B1247,Team_Pitching___Dashboard[[Team]:[ERA]],17,FALSE))</f>
        <v>#N/A</v>
      </c>
      <c r="K1247" s="11" t="e">
        <f>_xlfn.IFNA(VLOOKUP($D1247, Individual_Pitching___Dashboard[], 20, FALSE), VLOOKUP(B1247,Team_Pitching___Dashboard[[Team]:[xFIP]],20,FALSE))</f>
        <v>#N/A</v>
      </c>
      <c r="L1247" s="11" t="e">
        <f>_xlfn.IFNA(VLOOKUP($D1247, Individual_Pitching___Advanced[], 21,FALSE), VLOOKUP(B1247, Team_Pitching___Advanced[], 20, FALSE))</f>
        <v>#N/A</v>
      </c>
      <c r="M1247" s="11" t="e">
        <f>VLOOKUP($B1247, 'Team Per G'!$A$2:$G$31, 7, FALSE)</f>
        <v>#N/A</v>
      </c>
      <c r="N1247" s="11" t="e">
        <f>VLOOKUP($B1247, 'FanGraphs - Team WAR Projected'!$B$2:$E$31, 3, FALSE)/162</f>
        <v>#N/A</v>
      </c>
      <c r="O1247" s="11" t="e">
        <f t="shared" si="230"/>
        <v>#N/A</v>
      </c>
      <c r="P1247" s="11" t="e">
        <f>VLOOKUP($B1247, Team_Pitching___Advanced[[Team]:[xFIP]], 19,FALSE)</f>
        <v>#N/A</v>
      </c>
      <c r="Q1247" s="11" t="e">
        <f>VLOOKUP($B1247, Team_Pitching___Advanced[], 20, FALSE)</f>
        <v>#N/A</v>
      </c>
      <c r="R1247" s="11" t="e">
        <f>VLOOKUP($B1247, Team_Batting___Dashboard[[Team]:[wOBA]], 16, FALSE)</f>
        <v>#N/A</v>
      </c>
      <c r="S1247" s="11" t="e">
        <f>VLOOKUP($B1247, Team_Batting___Advanced[[Team]:[OPS]], 9, FALSE)</f>
        <v>#N/A</v>
      </c>
      <c r="T1247" s="11" t="e">
        <f>VLOOKUP($B1247, Team_Batting___Advanced[], 19, FALSE)</f>
        <v>#N/A</v>
      </c>
      <c r="U1247" s="11" t="e">
        <f>VLOOKUP($B1247, 'Team Per G'!$A$2:$G$31, 3, FALSE)</f>
        <v>#N/A</v>
      </c>
      <c r="V1247" s="11" t="e">
        <f>VLOOKUP($B1247, 'Team Per G'!$A$2:$G$31, 5, FALSE)</f>
        <v>#N/A</v>
      </c>
      <c r="W1247" s="11" t="e">
        <f>VLOOKUP($B1247, 'Team Per G'!$A$2:$G$31, 4, FALSE)</f>
        <v>#N/A</v>
      </c>
      <c r="X1247" s="11" t="e">
        <f>VLOOKUP($B1247, Team_Batting___Dashboard[], 22, FALSE)/$F1247</f>
        <v>#N/A</v>
      </c>
      <c r="Y1247" s="11" t="e">
        <f>VLOOKUP($B1247, 'FanGraphs - Team WAR Projected'!$B$2:$E$31, 4, FALSE)/162</f>
        <v>#N/A</v>
      </c>
      <c r="Z1247" s="11" t="e">
        <f t="shared" si="231"/>
        <v>#N/A</v>
      </c>
      <c r="AA1247" s="11" t="e">
        <f>VLOOKUP($B1247, FanGraphs_Standings[[Abbreviation]:[2024 Year to Date RS/G]], 6, FALSE)/$F1247</f>
        <v>#N/A</v>
      </c>
      <c r="AB1247" s="11" t="e">
        <f>VLOOKUP($B1247, FanGraphs_Standings[[Abbreviation]:[2024 Projected Full Season RDif]], 19, FALSE)/162</f>
        <v>#N/A</v>
      </c>
      <c r="AC1247" s="11" t="e">
        <f t="shared" si="240"/>
        <v>#N/A</v>
      </c>
      <c r="AD1247" s="11" t="e">
        <f>VLOOKUP($B1247, FanGraphs_Standings[[Abbreviation]:[2024 Projected Full Season RDif]], 5, FALSE)</f>
        <v>#N/A</v>
      </c>
      <c r="AE1247" s="11" t="e">
        <f>VLOOKUP($B1247, FanGraphs_Standings[[Abbreviation]:[2024 Projected Full Season W%]], 18, FALSE)</f>
        <v>#N/A</v>
      </c>
      <c r="AF1247" s="11" t="e">
        <f t="shared" si="232"/>
        <v>#N/A</v>
      </c>
      <c r="AG1247" s="11" t="e">
        <f>VLOOKUP($B1247, 'Home Field Adv'!$A$2:$I$31, 9, FALSE)</f>
        <v>#N/A</v>
      </c>
      <c r="AH1247" s="11" t="e">
        <f>VLOOKUP($C1247, FanGraphs_Standings[[Abbreviation]:[2024 Year to Date G]], 2, FALSE)</f>
        <v>#N/A</v>
      </c>
      <c r="AI1247" s="11" t="e">
        <f>_xlfn.IFNA(VLOOKUP($E1247, 'SP Per G'!$A$2:$D$1385, 3, FALSE), AO1247)</f>
        <v>#N/A</v>
      </c>
      <c r="AJ1247" s="11" t="e">
        <f>IF(AND(ISNA(VLOOKUP($E1247, 'SP Per G'!$A$2:$D$1385, 4, FALSE)), ISTEXT($E1247)), AI1247,IF(ISNA(VLOOKUP($E1247, 'SP Per G'!$A$2:$D$1385, 4, FALSE)), AO1247, VLOOKUP($E1247, 'SP Per G'!$A$2:$D$1385, 4, FALSE)))</f>
        <v>#N/A</v>
      </c>
      <c r="AK1247" s="11" t="e">
        <f t="shared" si="233"/>
        <v>#N/A</v>
      </c>
      <c r="AL1247" s="11" t="e">
        <f>_xlfn.IFNA(VLOOKUP($E1247, Individual_Pitching___Dashboard[], 18, FALSE), VLOOKUP($C1247,Team_Pitching___Advanced[[Team]:[SIERA]],16,FALSE))</f>
        <v>#N/A</v>
      </c>
      <c r="AM1247" s="11" t="e">
        <f>_xlfn.IFNA(VLOOKUP($E1247, Individual_Pitching___Dashboard[], 20, FALSE), VLOOKUP($C1247,Team_Pitching___Advanced[[Team]:[xFIP]],19,FALSE))</f>
        <v>#N/A</v>
      </c>
      <c r="AN1247" s="11" t="e">
        <f>_xlfn.IFNA(VLOOKUP($E1247,Individual_Pitching___Advanced[],21,FALSE),VLOOKUP($C1247,Team_Pitching___Advanced[[Team]:[SIERA]],20,FALSE))</f>
        <v>#N/A</v>
      </c>
      <c r="AO1247" s="11" t="e">
        <f>VLOOKUP($C1247, 'Team Per G'!$A$2:$G$31, 7, FALSE)</f>
        <v>#N/A</v>
      </c>
      <c r="AP1247" s="11" t="e">
        <f>VLOOKUP($C1247, 'FanGraphs - Team WAR Projected'!$B$2:$E$31, 3, FALSE)/162</f>
        <v>#N/A</v>
      </c>
      <c r="AQ1247" s="11" t="e">
        <f t="shared" si="234"/>
        <v>#N/A</v>
      </c>
      <c r="AR1247" s="11" t="e">
        <f>VLOOKUP($C1247, Team_Pitching___Advanced[[Team]:[xFIP]], 19,FALSE)</f>
        <v>#N/A</v>
      </c>
      <c r="AS1247" s="11" t="e">
        <f>VLOOKUP($C1247, Team_Pitching___Advanced[], 20, FALSE)</f>
        <v>#N/A</v>
      </c>
      <c r="AT1247" s="11" t="e">
        <f>VLOOKUP($C1247, Team_Batting___Dashboard[[Team]:[wOBA]], 16, FALSE)</f>
        <v>#N/A</v>
      </c>
      <c r="AU1247" s="11" t="e">
        <f>VLOOKUP($C1247, Team_Batting___Advanced[[Team]:[OPS]], 9, FALSE)</f>
        <v>#N/A</v>
      </c>
      <c r="AV1247" s="11" t="e">
        <f>VLOOKUP($C1247, Team_Batting___Advanced[], 19, FALSE)</f>
        <v>#N/A</v>
      </c>
      <c r="AW1247" s="11" t="e">
        <f>VLOOKUP($C1247, 'Team Per G'!$A$2:$G$31, 3, FALSE)</f>
        <v>#N/A</v>
      </c>
      <c r="AX1247" s="11" t="e">
        <f>VLOOKUP($C1247, 'Team Per G'!$A$2:$G$31, 5, FALSE)</f>
        <v>#N/A</v>
      </c>
      <c r="AY1247" s="11" t="e">
        <f>VLOOKUP($C1247, 'Team Per G'!$A$2:$G$31, 4, FALSE)</f>
        <v>#N/A</v>
      </c>
      <c r="AZ1247" s="11" t="e">
        <f>VLOOKUP($C1247, Team_Batting___Dashboard[], 22, FALSE)/$AH1247</f>
        <v>#N/A</v>
      </c>
      <c r="BA1247" s="11" t="e">
        <f>VLOOKUP($C1247, 'FanGraphs - Team WAR Projected'!$B$2:$E$31, 4, FALSE)/162</f>
        <v>#N/A</v>
      </c>
      <c r="BB1247" s="11" t="e">
        <f t="shared" si="235"/>
        <v>#N/A</v>
      </c>
      <c r="BC1247" s="11" t="e">
        <f>VLOOKUP($C1247, FanGraphs_Standings[[Abbreviation]:[2024 Year to Date RS/G]], 6, FALSE)/$AH1247</f>
        <v>#N/A</v>
      </c>
      <c r="BD1247" s="11" t="e">
        <f>VLOOKUP($C1247, FanGraphs_Standings[[Abbreviation]:[2024 Projected Full Season RDif]], 19, FALSE)/162</f>
        <v>#N/A</v>
      </c>
      <c r="BE1247" s="11" t="e">
        <f t="shared" si="236"/>
        <v>#N/A</v>
      </c>
      <c r="BF1247" s="11" t="e">
        <f>VLOOKUP($C1247, FanGraphs_Standings[[Abbreviation]:[2024 Projected Full Season RDif]], 5, FALSE)</f>
        <v>#N/A</v>
      </c>
      <c r="BG1247" s="11" t="e">
        <f>VLOOKUP($C1247, FanGraphs_Standings[[Abbreviation]:[2024 Projected Full Season W%]], 18, FALSE)</f>
        <v>#N/A</v>
      </c>
      <c r="BH1247" s="11" t="e">
        <f t="shared" si="237"/>
        <v>#N/A</v>
      </c>
      <c r="BI1247" s="11" t="e">
        <f>VLOOKUP($C1247, 'Home Field Adv'!$A$2:$K$31, 11, FALSE)</f>
        <v>#N/A</v>
      </c>
      <c r="BL1247" s="12" t="str">
        <f t="shared" si="238"/>
        <v/>
      </c>
      <c r="BM1247" s="12" t="str">
        <f t="shared" si="241"/>
        <v/>
      </c>
      <c r="BN1247" s="12" t="str">
        <f t="shared" si="239"/>
        <v/>
      </c>
    </row>
    <row r="1248" spans="6:66" x14ac:dyDescent="0.45">
      <c r="F1248" s="11" t="e">
        <f>VLOOKUP($B1248, FanGraphs_Standings[[Abbreviation]:[2024 Year to Date G]], 2, FALSE)</f>
        <v>#N/A</v>
      </c>
      <c r="G1248" s="11" t="e">
        <f>_xlfn.IFNA(VLOOKUP($D1248, 'SP Per G'!$A$2:$D$1385, 3, FALSE),M1248)</f>
        <v>#N/A</v>
      </c>
      <c r="H1248" s="11" t="e">
        <f>IF(AND(ISNA(VLOOKUP($D1248, 'SP Per G'!$A$2:$D$1385, 4, FALSE)), ISTEXT($D1248)), G1248,IF(ISNA(VLOOKUP($D1248, 'SP Per G'!$A$2:$D$1385, 4, FALSE)), M1248, VLOOKUP($D1248, 'SP Per G'!$A$2:$D$1385, 4, FALSE)))</f>
        <v>#N/A</v>
      </c>
      <c r="I1248" s="11" t="e">
        <f t="shared" si="229"/>
        <v>#N/A</v>
      </c>
      <c r="J1248" s="11" t="e">
        <f>_xlfn.IFNA(VLOOKUP($D1248,Individual_Pitching___Dashboard[],18,FALSE),VLOOKUP(B1248,Team_Pitching___Dashboard[[Team]:[ERA]],17,FALSE))</f>
        <v>#N/A</v>
      </c>
      <c r="K1248" s="11" t="e">
        <f>_xlfn.IFNA(VLOOKUP($D1248, Individual_Pitching___Dashboard[], 20, FALSE), VLOOKUP(B1248,Team_Pitching___Dashboard[[Team]:[xFIP]],20,FALSE))</f>
        <v>#N/A</v>
      </c>
      <c r="L1248" s="11" t="e">
        <f>_xlfn.IFNA(VLOOKUP($D1248, Individual_Pitching___Advanced[], 21,FALSE), VLOOKUP(B1248, Team_Pitching___Advanced[], 20, FALSE))</f>
        <v>#N/A</v>
      </c>
      <c r="M1248" s="11" t="e">
        <f>VLOOKUP($B1248, 'Team Per G'!$A$2:$G$31, 7, FALSE)</f>
        <v>#N/A</v>
      </c>
      <c r="N1248" s="11" t="e">
        <f>VLOOKUP($B1248, 'FanGraphs - Team WAR Projected'!$B$2:$E$31, 3, FALSE)/162</f>
        <v>#N/A</v>
      </c>
      <c r="O1248" s="11" t="e">
        <f t="shared" si="230"/>
        <v>#N/A</v>
      </c>
      <c r="P1248" s="11" t="e">
        <f>VLOOKUP($B1248, Team_Pitching___Advanced[[Team]:[xFIP]], 19,FALSE)</f>
        <v>#N/A</v>
      </c>
      <c r="Q1248" s="11" t="e">
        <f>VLOOKUP($B1248, Team_Pitching___Advanced[], 20, FALSE)</f>
        <v>#N/A</v>
      </c>
      <c r="R1248" s="11" t="e">
        <f>VLOOKUP($B1248, Team_Batting___Dashboard[[Team]:[wOBA]], 16, FALSE)</f>
        <v>#N/A</v>
      </c>
      <c r="S1248" s="11" t="e">
        <f>VLOOKUP($B1248, Team_Batting___Advanced[[Team]:[OPS]], 9, FALSE)</f>
        <v>#N/A</v>
      </c>
      <c r="T1248" s="11" t="e">
        <f>VLOOKUP($B1248, Team_Batting___Advanced[], 19, FALSE)</f>
        <v>#N/A</v>
      </c>
      <c r="U1248" s="11" t="e">
        <f>VLOOKUP($B1248, 'Team Per G'!$A$2:$G$31, 3, FALSE)</f>
        <v>#N/A</v>
      </c>
      <c r="V1248" s="11" t="e">
        <f>VLOOKUP($B1248, 'Team Per G'!$A$2:$G$31, 5, FALSE)</f>
        <v>#N/A</v>
      </c>
      <c r="W1248" s="11" t="e">
        <f>VLOOKUP($B1248, 'Team Per G'!$A$2:$G$31, 4, FALSE)</f>
        <v>#N/A</v>
      </c>
      <c r="X1248" s="11" t="e">
        <f>VLOOKUP($B1248, Team_Batting___Dashboard[], 22, FALSE)/$F1248</f>
        <v>#N/A</v>
      </c>
      <c r="Y1248" s="11" t="e">
        <f>VLOOKUP($B1248, 'FanGraphs - Team WAR Projected'!$B$2:$E$31, 4, FALSE)/162</f>
        <v>#N/A</v>
      </c>
      <c r="Z1248" s="11" t="e">
        <f t="shared" si="231"/>
        <v>#N/A</v>
      </c>
      <c r="AA1248" s="11" t="e">
        <f>VLOOKUP($B1248, FanGraphs_Standings[[Abbreviation]:[2024 Year to Date RS/G]], 6, FALSE)/$F1248</f>
        <v>#N/A</v>
      </c>
      <c r="AB1248" s="11" t="e">
        <f>VLOOKUP($B1248, FanGraphs_Standings[[Abbreviation]:[2024 Projected Full Season RDif]], 19, FALSE)/162</f>
        <v>#N/A</v>
      </c>
      <c r="AC1248" s="11" t="e">
        <f t="shared" si="240"/>
        <v>#N/A</v>
      </c>
      <c r="AD1248" s="11" t="e">
        <f>VLOOKUP($B1248, FanGraphs_Standings[[Abbreviation]:[2024 Projected Full Season RDif]], 5, FALSE)</f>
        <v>#N/A</v>
      </c>
      <c r="AE1248" s="11" t="e">
        <f>VLOOKUP($B1248, FanGraphs_Standings[[Abbreviation]:[2024 Projected Full Season W%]], 18, FALSE)</f>
        <v>#N/A</v>
      </c>
      <c r="AF1248" s="11" t="e">
        <f t="shared" si="232"/>
        <v>#N/A</v>
      </c>
      <c r="AG1248" s="11" t="e">
        <f>VLOOKUP($B1248, 'Home Field Adv'!$A$2:$I$31, 9, FALSE)</f>
        <v>#N/A</v>
      </c>
      <c r="AH1248" s="11" t="e">
        <f>VLOOKUP($C1248, FanGraphs_Standings[[Abbreviation]:[2024 Year to Date G]], 2, FALSE)</f>
        <v>#N/A</v>
      </c>
      <c r="AI1248" s="11" t="e">
        <f>_xlfn.IFNA(VLOOKUP($E1248, 'SP Per G'!$A$2:$D$1385, 3, FALSE), AO1248)</f>
        <v>#N/A</v>
      </c>
      <c r="AJ1248" s="11" t="e">
        <f>IF(AND(ISNA(VLOOKUP($E1248, 'SP Per G'!$A$2:$D$1385, 4, FALSE)), ISTEXT($E1248)), AI1248,IF(ISNA(VLOOKUP($E1248, 'SP Per G'!$A$2:$D$1385, 4, FALSE)), AO1248, VLOOKUP($E1248, 'SP Per G'!$A$2:$D$1385, 4, FALSE)))</f>
        <v>#N/A</v>
      </c>
      <c r="AK1248" s="11" t="e">
        <f t="shared" si="233"/>
        <v>#N/A</v>
      </c>
      <c r="AL1248" s="11" t="e">
        <f>_xlfn.IFNA(VLOOKUP($E1248, Individual_Pitching___Dashboard[], 18, FALSE), VLOOKUP($C1248,Team_Pitching___Advanced[[Team]:[SIERA]],16,FALSE))</f>
        <v>#N/A</v>
      </c>
      <c r="AM1248" s="11" t="e">
        <f>_xlfn.IFNA(VLOOKUP($E1248, Individual_Pitching___Dashboard[], 20, FALSE), VLOOKUP($C1248,Team_Pitching___Advanced[[Team]:[xFIP]],19,FALSE))</f>
        <v>#N/A</v>
      </c>
      <c r="AN1248" s="11" t="e">
        <f>_xlfn.IFNA(VLOOKUP($E1248,Individual_Pitching___Advanced[],21,FALSE),VLOOKUP($C1248,Team_Pitching___Advanced[[Team]:[SIERA]],20,FALSE))</f>
        <v>#N/A</v>
      </c>
      <c r="AO1248" s="11" t="e">
        <f>VLOOKUP($C1248, 'Team Per G'!$A$2:$G$31, 7, FALSE)</f>
        <v>#N/A</v>
      </c>
      <c r="AP1248" s="11" t="e">
        <f>VLOOKUP($C1248, 'FanGraphs - Team WAR Projected'!$B$2:$E$31, 3, FALSE)/162</f>
        <v>#N/A</v>
      </c>
      <c r="AQ1248" s="11" t="e">
        <f t="shared" si="234"/>
        <v>#N/A</v>
      </c>
      <c r="AR1248" s="11" t="e">
        <f>VLOOKUP($C1248, Team_Pitching___Advanced[[Team]:[xFIP]], 19,FALSE)</f>
        <v>#N/A</v>
      </c>
      <c r="AS1248" s="11" t="e">
        <f>VLOOKUP($C1248, Team_Pitching___Advanced[], 20, FALSE)</f>
        <v>#N/A</v>
      </c>
      <c r="AT1248" s="11" t="e">
        <f>VLOOKUP($C1248, Team_Batting___Dashboard[[Team]:[wOBA]], 16, FALSE)</f>
        <v>#N/A</v>
      </c>
      <c r="AU1248" s="11" t="e">
        <f>VLOOKUP($C1248, Team_Batting___Advanced[[Team]:[OPS]], 9, FALSE)</f>
        <v>#N/A</v>
      </c>
      <c r="AV1248" s="11" t="e">
        <f>VLOOKUP($C1248, Team_Batting___Advanced[], 19, FALSE)</f>
        <v>#N/A</v>
      </c>
      <c r="AW1248" s="11" t="e">
        <f>VLOOKUP($C1248, 'Team Per G'!$A$2:$G$31, 3, FALSE)</f>
        <v>#N/A</v>
      </c>
      <c r="AX1248" s="11" t="e">
        <f>VLOOKUP($C1248, 'Team Per G'!$A$2:$G$31, 5, FALSE)</f>
        <v>#N/A</v>
      </c>
      <c r="AY1248" s="11" t="e">
        <f>VLOOKUP($C1248, 'Team Per G'!$A$2:$G$31, 4, FALSE)</f>
        <v>#N/A</v>
      </c>
      <c r="AZ1248" s="11" t="e">
        <f>VLOOKUP($C1248, Team_Batting___Dashboard[], 22, FALSE)/$AH1248</f>
        <v>#N/A</v>
      </c>
      <c r="BA1248" s="11" t="e">
        <f>VLOOKUP($C1248, 'FanGraphs - Team WAR Projected'!$B$2:$E$31, 4, FALSE)/162</f>
        <v>#N/A</v>
      </c>
      <c r="BB1248" s="11" t="e">
        <f t="shared" si="235"/>
        <v>#N/A</v>
      </c>
      <c r="BC1248" s="11" t="e">
        <f>VLOOKUP($C1248, FanGraphs_Standings[[Abbreviation]:[2024 Year to Date RS/G]], 6, FALSE)/$AH1248</f>
        <v>#N/A</v>
      </c>
      <c r="BD1248" s="11" t="e">
        <f>VLOOKUP($C1248, FanGraphs_Standings[[Abbreviation]:[2024 Projected Full Season RDif]], 19, FALSE)/162</f>
        <v>#N/A</v>
      </c>
      <c r="BE1248" s="11" t="e">
        <f t="shared" si="236"/>
        <v>#N/A</v>
      </c>
      <c r="BF1248" s="11" t="e">
        <f>VLOOKUP($C1248, FanGraphs_Standings[[Abbreviation]:[2024 Projected Full Season RDif]], 5, FALSE)</f>
        <v>#N/A</v>
      </c>
      <c r="BG1248" s="11" t="e">
        <f>VLOOKUP($C1248, FanGraphs_Standings[[Abbreviation]:[2024 Projected Full Season W%]], 18, FALSE)</f>
        <v>#N/A</v>
      </c>
      <c r="BH1248" s="11" t="e">
        <f t="shared" si="237"/>
        <v>#N/A</v>
      </c>
      <c r="BI1248" s="11" t="e">
        <f>VLOOKUP($C1248, 'Home Field Adv'!$A$2:$K$31, 11, FALSE)</f>
        <v>#N/A</v>
      </c>
      <c r="BL1248" s="12" t="str">
        <f t="shared" si="238"/>
        <v/>
      </c>
      <c r="BM1248" s="12" t="str">
        <f t="shared" si="241"/>
        <v/>
      </c>
      <c r="BN1248" s="12" t="str">
        <f t="shared" si="239"/>
        <v/>
      </c>
    </row>
    <row r="1249" spans="6:66" x14ac:dyDescent="0.45">
      <c r="F1249" s="11" t="e">
        <f>VLOOKUP($B1249, FanGraphs_Standings[[Abbreviation]:[2024 Year to Date G]], 2, FALSE)</f>
        <v>#N/A</v>
      </c>
      <c r="G1249" s="11" t="e">
        <f>_xlfn.IFNA(VLOOKUP($D1249, 'SP Per G'!$A$2:$D$1385, 3, FALSE),M1249)</f>
        <v>#N/A</v>
      </c>
      <c r="H1249" s="11" t="e">
        <f>IF(AND(ISNA(VLOOKUP($D1249, 'SP Per G'!$A$2:$D$1385, 4, FALSE)), ISTEXT($D1249)), G1249,IF(ISNA(VLOOKUP($D1249, 'SP Per G'!$A$2:$D$1385, 4, FALSE)), M1249, VLOOKUP($D1249, 'SP Per G'!$A$2:$D$1385, 4, FALSE)))</f>
        <v>#N/A</v>
      </c>
      <c r="I1249" s="11" t="e">
        <f t="shared" si="229"/>
        <v>#N/A</v>
      </c>
      <c r="J1249" s="11" t="e">
        <f>_xlfn.IFNA(VLOOKUP($D1249,Individual_Pitching___Dashboard[],18,FALSE),VLOOKUP(B1249,Team_Pitching___Dashboard[[Team]:[ERA]],17,FALSE))</f>
        <v>#N/A</v>
      </c>
      <c r="K1249" s="11" t="e">
        <f>_xlfn.IFNA(VLOOKUP($D1249, Individual_Pitching___Dashboard[], 20, FALSE), VLOOKUP(B1249,Team_Pitching___Dashboard[[Team]:[xFIP]],20,FALSE))</f>
        <v>#N/A</v>
      </c>
      <c r="L1249" s="11" t="e">
        <f>_xlfn.IFNA(VLOOKUP($D1249, Individual_Pitching___Advanced[], 21,FALSE), VLOOKUP(B1249, Team_Pitching___Advanced[], 20, FALSE))</f>
        <v>#N/A</v>
      </c>
      <c r="M1249" s="11" t="e">
        <f>VLOOKUP($B1249, 'Team Per G'!$A$2:$G$31, 7, FALSE)</f>
        <v>#N/A</v>
      </c>
      <c r="N1249" s="11" t="e">
        <f>VLOOKUP($B1249, 'FanGraphs - Team WAR Projected'!$B$2:$E$31, 3, FALSE)/162</f>
        <v>#N/A</v>
      </c>
      <c r="O1249" s="11" t="e">
        <f t="shared" si="230"/>
        <v>#N/A</v>
      </c>
      <c r="P1249" s="11" t="e">
        <f>VLOOKUP($B1249, Team_Pitching___Advanced[[Team]:[xFIP]], 19,FALSE)</f>
        <v>#N/A</v>
      </c>
      <c r="Q1249" s="11" t="e">
        <f>VLOOKUP($B1249, Team_Pitching___Advanced[], 20, FALSE)</f>
        <v>#N/A</v>
      </c>
      <c r="R1249" s="11" t="e">
        <f>VLOOKUP($B1249, Team_Batting___Dashboard[[Team]:[wOBA]], 16, FALSE)</f>
        <v>#N/A</v>
      </c>
      <c r="S1249" s="11" t="e">
        <f>VLOOKUP($B1249, Team_Batting___Advanced[[Team]:[OPS]], 9, FALSE)</f>
        <v>#N/A</v>
      </c>
      <c r="T1249" s="11" t="e">
        <f>VLOOKUP($B1249, Team_Batting___Advanced[], 19, FALSE)</f>
        <v>#N/A</v>
      </c>
      <c r="U1249" s="11" t="e">
        <f>VLOOKUP($B1249, 'Team Per G'!$A$2:$G$31, 3, FALSE)</f>
        <v>#N/A</v>
      </c>
      <c r="V1249" s="11" t="e">
        <f>VLOOKUP($B1249, 'Team Per G'!$A$2:$G$31, 5, FALSE)</f>
        <v>#N/A</v>
      </c>
      <c r="W1249" s="11" t="e">
        <f>VLOOKUP($B1249, 'Team Per G'!$A$2:$G$31, 4, FALSE)</f>
        <v>#N/A</v>
      </c>
      <c r="X1249" s="11" t="e">
        <f>VLOOKUP($B1249, Team_Batting___Dashboard[], 22, FALSE)/$F1249</f>
        <v>#N/A</v>
      </c>
      <c r="Y1249" s="11" t="e">
        <f>VLOOKUP($B1249, 'FanGraphs - Team WAR Projected'!$B$2:$E$31, 4, FALSE)/162</f>
        <v>#N/A</v>
      </c>
      <c r="Z1249" s="11" t="e">
        <f t="shared" si="231"/>
        <v>#N/A</v>
      </c>
      <c r="AA1249" s="11" t="e">
        <f>VLOOKUP($B1249, FanGraphs_Standings[[Abbreviation]:[2024 Year to Date RS/G]], 6, FALSE)/$F1249</f>
        <v>#N/A</v>
      </c>
      <c r="AB1249" s="11" t="e">
        <f>VLOOKUP($B1249, FanGraphs_Standings[[Abbreviation]:[2024 Projected Full Season RDif]], 19, FALSE)/162</f>
        <v>#N/A</v>
      </c>
      <c r="AC1249" s="11" t="e">
        <f t="shared" si="240"/>
        <v>#N/A</v>
      </c>
      <c r="AD1249" s="11" t="e">
        <f>VLOOKUP($B1249, FanGraphs_Standings[[Abbreviation]:[2024 Projected Full Season RDif]], 5, FALSE)</f>
        <v>#N/A</v>
      </c>
      <c r="AE1249" s="11" t="e">
        <f>VLOOKUP($B1249, FanGraphs_Standings[[Abbreviation]:[2024 Projected Full Season W%]], 18, FALSE)</f>
        <v>#N/A</v>
      </c>
      <c r="AF1249" s="11" t="e">
        <f t="shared" si="232"/>
        <v>#N/A</v>
      </c>
      <c r="AG1249" s="11" t="e">
        <f>VLOOKUP($B1249, 'Home Field Adv'!$A$2:$I$31, 9, FALSE)</f>
        <v>#N/A</v>
      </c>
      <c r="AH1249" s="11" t="e">
        <f>VLOOKUP($C1249, FanGraphs_Standings[[Abbreviation]:[2024 Year to Date G]], 2, FALSE)</f>
        <v>#N/A</v>
      </c>
      <c r="AI1249" s="11" t="e">
        <f>_xlfn.IFNA(VLOOKUP($E1249, 'SP Per G'!$A$2:$D$1385, 3, FALSE), AO1249)</f>
        <v>#N/A</v>
      </c>
      <c r="AJ1249" s="11" t="e">
        <f>IF(AND(ISNA(VLOOKUP($E1249, 'SP Per G'!$A$2:$D$1385, 4, FALSE)), ISTEXT($E1249)), AI1249,IF(ISNA(VLOOKUP($E1249, 'SP Per G'!$A$2:$D$1385, 4, FALSE)), AO1249, VLOOKUP($E1249, 'SP Per G'!$A$2:$D$1385, 4, FALSE)))</f>
        <v>#N/A</v>
      </c>
      <c r="AK1249" s="11" t="e">
        <f t="shared" si="233"/>
        <v>#N/A</v>
      </c>
      <c r="AL1249" s="11" t="e">
        <f>_xlfn.IFNA(VLOOKUP($E1249, Individual_Pitching___Dashboard[], 18, FALSE), VLOOKUP($C1249,Team_Pitching___Advanced[[Team]:[SIERA]],16,FALSE))</f>
        <v>#N/A</v>
      </c>
      <c r="AM1249" s="11" t="e">
        <f>_xlfn.IFNA(VLOOKUP($E1249, Individual_Pitching___Dashboard[], 20, FALSE), VLOOKUP($C1249,Team_Pitching___Advanced[[Team]:[xFIP]],19,FALSE))</f>
        <v>#N/A</v>
      </c>
      <c r="AN1249" s="11" t="e">
        <f>_xlfn.IFNA(VLOOKUP($E1249,Individual_Pitching___Advanced[],21,FALSE),VLOOKUP($C1249,Team_Pitching___Advanced[[Team]:[SIERA]],20,FALSE))</f>
        <v>#N/A</v>
      </c>
      <c r="AO1249" s="11" t="e">
        <f>VLOOKUP($C1249, 'Team Per G'!$A$2:$G$31, 7, FALSE)</f>
        <v>#N/A</v>
      </c>
      <c r="AP1249" s="11" t="e">
        <f>VLOOKUP($C1249, 'FanGraphs - Team WAR Projected'!$B$2:$E$31, 3, FALSE)/162</f>
        <v>#N/A</v>
      </c>
      <c r="AQ1249" s="11" t="e">
        <f t="shared" si="234"/>
        <v>#N/A</v>
      </c>
      <c r="AR1249" s="11" t="e">
        <f>VLOOKUP($C1249, Team_Pitching___Advanced[[Team]:[xFIP]], 19,FALSE)</f>
        <v>#N/A</v>
      </c>
      <c r="AS1249" s="11" t="e">
        <f>VLOOKUP($C1249, Team_Pitching___Advanced[], 20, FALSE)</f>
        <v>#N/A</v>
      </c>
      <c r="AT1249" s="11" t="e">
        <f>VLOOKUP($C1249, Team_Batting___Dashboard[[Team]:[wOBA]], 16, FALSE)</f>
        <v>#N/A</v>
      </c>
      <c r="AU1249" s="11" t="e">
        <f>VLOOKUP($C1249, Team_Batting___Advanced[[Team]:[OPS]], 9, FALSE)</f>
        <v>#N/A</v>
      </c>
      <c r="AV1249" s="11" t="e">
        <f>VLOOKUP($C1249, Team_Batting___Advanced[], 19, FALSE)</f>
        <v>#N/A</v>
      </c>
      <c r="AW1249" s="11" t="e">
        <f>VLOOKUP($C1249, 'Team Per G'!$A$2:$G$31, 3, FALSE)</f>
        <v>#N/A</v>
      </c>
      <c r="AX1249" s="11" t="e">
        <f>VLOOKUP($C1249, 'Team Per G'!$A$2:$G$31, 5, FALSE)</f>
        <v>#N/A</v>
      </c>
      <c r="AY1249" s="11" t="e">
        <f>VLOOKUP($C1249, 'Team Per G'!$A$2:$G$31, 4, FALSE)</f>
        <v>#N/A</v>
      </c>
      <c r="AZ1249" s="11" t="e">
        <f>VLOOKUP($C1249, Team_Batting___Dashboard[], 22, FALSE)/$AH1249</f>
        <v>#N/A</v>
      </c>
      <c r="BA1249" s="11" t="e">
        <f>VLOOKUP($C1249, 'FanGraphs - Team WAR Projected'!$B$2:$E$31, 4, FALSE)/162</f>
        <v>#N/A</v>
      </c>
      <c r="BB1249" s="11" t="e">
        <f t="shared" si="235"/>
        <v>#N/A</v>
      </c>
      <c r="BC1249" s="11" t="e">
        <f>VLOOKUP($C1249, FanGraphs_Standings[[Abbreviation]:[2024 Year to Date RS/G]], 6, FALSE)/$AH1249</f>
        <v>#N/A</v>
      </c>
      <c r="BD1249" s="11" t="e">
        <f>VLOOKUP($C1249, FanGraphs_Standings[[Abbreviation]:[2024 Projected Full Season RDif]], 19, FALSE)/162</f>
        <v>#N/A</v>
      </c>
      <c r="BE1249" s="11" t="e">
        <f t="shared" si="236"/>
        <v>#N/A</v>
      </c>
      <c r="BF1249" s="11" t="e">
        <f>VLOOKUP($C1249, FanGraphs_Standings[[Abbreviation]:[2024 Projected Full Season RDif]], 5, FALSE)</f>
        <v>#N/A</v>
      </c>
      <c r="BG1249" s="11" t="e">
        <f>VLOOKUP($C1249, FanGraphs_Standings[[Abbreviation]:[2024 Projected Full Season W%]], 18, FALSE)</f>
        <v>#N/A</v>
      </c>
      <c r="BH1249" s="11" t="e">
        <f t="shared" si="237"/>
        <v>#N/A</v>
      </c>
      <c r="BI1249" s="11" t="e">
        <f>VLOOKUP($C1249, 'Home Field Adv'!$A$2:$K$31, 11, FALSE)</f>
        <v>#N/A</v>
      </c>
      <c r="BL1249" s="12" t="str">
        <f t="shared" si="238"/>
        <v/>
      </c>
      <c r="BM1249" s="12" t="str">
        <f t="shared" si="241"/>
        <v/>
      </c>
      <c r="BN1249" s="12" t="str">
        <f t="shared" si="239"/>
        <v/>
      </c>
    </row>
    <row r="1250" spans="6:66" x14ac:dyDescent="0.45">
      <c r="F1250" s="11" t="e">
        <f>VLOOKUP($B1250, FanGraphs_Standings[[Abbreviation]:[2024 Year to Date G]], 2, FALSE)</f>
        <v>#N/A</v>
      </c>
      <c r="G1250" s="11" t="e">
        <f>_xlfn.IFNA(VLOOKUP($D1250, 'SP Per G'!$A$2:$D$1385, 3, FALSE),M1250)</f>
        <v>#N/A</v>
      </c>
      <c r="H1250" s="11" t="e">
        <f>IF(AND(ISNA(VLOOKUP($D1250, 'SP Per G'!$A$2:$D$1385, 4, FALSE)), ISTEXT($D1250)), G1250,IF(ISNA(VLOOKUP($D1250, 'SP Per G'!$A$2:$D$1385, 4, FALSE)), M1250, VLOOKUP($D1250, 'SP Per G'!$A$2:$D$1385, 4, FALSE)))</f>
        <v>#N/A</v>
      </c>
      <c r="I1250" s="11" t="e">
        <f t="shared" si="229"/>
        <v>#N/A</v>
      </c>
      <c r="J1250" s="11" t="e">
        <f>_xlfn.IFNA(VLOOKUP($D1250,Individual_Pitching___Dashboard[],18,FALSE),VLOOKUP(B1250,Team_Pitching___Dashboard[[Team]:[ERA]],17,FALSE))</f>
        <v>#N/A</v>
      </c>
      <c r="K1250" s="11" t="e">
        <f>_xlfn.IFNA(VLOOKUP($D1250, Individual_Pitching___Dashboard[], 20, FALSE), VLOOKUP(B1250,Team_Pitching___Dashboard[[Team]:[xFIP]],20,FALSE))</f>
        <v>#N/A</v>
      </c>
      <c r="L1250" s="11" t="e">
        <f>_xlfn.IFNA(VLOOKUP($D1250, Individual_Pitching___Advanced[], 21,FALSE), VLOOKUP(B1250, Team_Pitching___Advanced[], 20, FALSE))</f>
        <v>#N/A</v>
      </c>
      <c r="M1250" s="11" t="e">
        <f>VLOOKUP($B1250, 'Team Per G'!$A$2:$G$31, 7, FALSE)</f>
        <v>#N/A</v>
      </c>
      <c r="N1250" s="11" t="e">
        <f>VLOOKUP($B1250, 'FanGraphs - Team WAR Projected'!$B$2:$E$31, 3, FALSE)/162</f>
        <v>#N/A</v>
      </c>
      <c r="O1250" s="11" t="e">
        <f t="shared" si="230"/>
        <v>#N/A</v>
      </c>
      <c r="P1250" s="11" t="e">
        <f>VLOOKUP($B1250, Team_Pitching___Advanced[[Team]:[xFIP]], 19,FALSE)</f>
        <v>#N/A</v>
      </c>
      <c r="Q1250" s="11" t="e">
        <f>VLOOKUP($B1250, Team_Pitching___Advanced[], 20, FALSE)</f>
        <v>#N/A</v>
      </c>
      <c r="R1250" s="11" t="e">
        <f>VLOOKUP($B1250, Team_Batting___Dashboard[[Team]:[wOBA]], 16, FALSE)</f>
        <v>#N/A</v>
      </c>
      <c r="S1250" s="11" t="e">
        <f>VLOOKUP($B1250, Team_Batting___Advanced[[Team]:[OPS]], 9, FALSE)</f>
        <v>#N/A</v>
      </c>
      <c r="T1250" s="11" t="e">
        <f>VLOOKUP($B1250, Team_Batting___Advanced[], 19, FALSE)</f>
        <v>#N/A</v>
      </c>
      <c r="U1250" s="11" t="e">
        <f>VLOOKUP($B1250, 'Team Per G'!$A$2:$G$31, 3, FALSE)</f>
        <v>#N/A</v>
      </c>
      <c r="V1250" s="11" t="e">
        <f>VLOOKUP($B1250, 'Team Per G'!$A$2:$G$31, 5, FALSE)</f>
        <v>#N/A</v>
      </c>
      <c r="W1250" s="11" t="e">
        <f>VLOOKUP($B1250, 'Team Per G'!$A$2:$G$31, 4, FALSE)</f>
        <v>#N/A</v>
      </c>
      <c r="X1250" s="11" t="e">
        <f>VLOOKUP($B1250, Team_Batting___Dashboard[], 22, FALSE)/$F1250</f>
        <v>#N/A</v>
      </c>
      <c r="Y1250" s="11" t="e">
        <f>VLOOKUP($B1250, 'FanGraphs - Team WAR Projected'!$B$2:$E$31, 4, FALSE)/162</f>
        <v>#N/A</v>
      </c>
      <c r="Z1250" s="11" t="e">
        <f t="shared" si="231"/>
        <v>#N/A</v>
      </c>
      <c r="AA1250" s="11" t="e">
        <f>VLOOKUP($B1250, FanGraphs_Standings[[Abbreviation]:[2024 Year to Date RS/G]], 6, FALSE)/$F1250</f>
        <v>#N/A</v>
      </c>
      <c r="AB1250" s="11" t="e">
        <f>VLOOKUP($B1250, FanGraphs_Standings[[Abbreviation]:[2024 Projected Full Season RDif]], 19, FALSE)/162</f>
        <v>#N/A</v>
      </c>
      <c r="AC1250" s="11" t="e">
        <f t="shared" si="240"/>
        <v>#N/A</v>
      </c>
      <c r="AD1250" s="11" t="e">
        <f>VLOOKUP($B1250, FanGraphs_Standings[[Abbreviation]:[2024 Projected Full Season RDif]], 5, FALSE)</f>
        <v>#N/A</v>
      </c>
      <c r="AE1250" s="11" t="e">
        <f>VLOOKUP($B1250, FanGraphs_Standings[[Abbreviation]:[2024 Projected Full Season W%]], 18, FALSE)</f>
        <v>#N/A</v>
      </c>
      <c r="AF1250" s="11" t="e">
        <f t="shared" si="232"/>
        <v>#N/A</v>
      </c>
      <c r="AG1250" s="11" t="e">
        <f>VLOOKUP($B1250, 'Home Field Adv'!$A$2:$I$31, 9, FALSE)</f>
        <v>#N/A</v>
      </c>
      <c r="AH1250" s="11" t="e">
        <f>VLOOKUP($C1250, FanGraphs_Standings[[Abbreviation]:[2024 Year to Date G]], 2, FALSE)</f>
        <v>#N/A</v>
      </c>
      <c r="AI1250" s="11" t="e">
        <f>_xlfn.IFNA(VLOOKUP($E1250, 'SP Per G'!$A$2:$D$1385, 3, FALSE), AO1250)</f>
        <v>#N/A</v>
      </c>
      <c r="AJ1250" s="11" t="e">
        <f>IF(AND(ISNA(VLOOKUP($E1250, 'SP Per G'!$A$2:$D$1385, 4, FALSE)), ISTEXT($E1250)), AI1250,IF(ISNA(VLOOKUP($E1250, 'SP Per G'!$A$2:$D$1385, 4, FALSE)), AO1250, VLOOKUP($E1250, 'SP Per G'!$A$2:$D$1385, 4, FALSE)))</f>
        <v>#N/A</v>
      </c>
      <c r="AK1250" s="11" t="e">
        <f t="shared" si="233"/>
        <v>#N/A</v>
      </c>
      <c r="AL1250" s="11" t="e">
        <f>_xlfn.IFNA(VLOOKUP($E1250, Individual_Pitching___Dashboard[], 18, FALSE), VLOOKUP($C1250,Team_Pitching___Advanced[[Team]:[SIERA]],16,FALSE))</f>
        <v>#N/A</v>
      </c>
      <c r="AM1250" s="11" t="e">
        <f>_xlfn.IFNA(VLOOKUP($E1250, Individual_Pitching___Dashboard[], 20, FALSE), VLOOKUP($C1250,Team_Pitching___Advanced[[Team]:[xFIP]],19,FALSE))</f>
        <v>#N/A</v>
      </c>
      <c r="AN1250" s="11" t="e">
        <f>_xlfn.IFNA(VLOOKUP($E1250,Individual_Pitching___Advanced[],21,FALSE),VLOOKUP($C1250,Team_Pitching___Advanced[[Team]:[SIERA]],20,FALSE))</f>
        <v>#N/A</v>
      </c>
      <c r="AO1250" s="11" t="e">
        <f>VLOOKUP($C1250, 'Team Per G'!$A$2:$G$31, 7, FALSE)</f>
        <v>#N/A</v>
      </c>
      <c r="AP1250" s="11" t="e">
        <f>VLOOKUP($C1250, 'FanGraphs - Team WAR Projected'!$B$2:$E$31, 3, FALSE)/162</f>
        <v>#N/A</v>
      </c>
      <c r="AQ1250" s="11" t="e">
        <f t="shared" si="234"/>
        <v>#N/A</v>
      </c>
      <c r="AR1250" s="11" t="e">
        <f>VLOOKUP($C1250, Team_Pitching___Advanced[[Team]:[xFIP]], 19,FALSE)</f>
        <v>#N/A</v>
      </c>
      <c r="AS1250" s="11" t="e">
        <f>VLOOKUP($C1250, Team_Pitching___Advanced[], 20, FALSE)</f>
        <v>#N/A</v>
      </c>
      <c r="AT1250" s="11" t="e">
        <f>VLOOKUP($C1250, Team_Batting___Dashboard[[Team]:[wOBA]], 16, FALSE)</f>
        <v>#N/A</v>
      </c>
      <c r="AU1250" s="11" t="e">
        <f>VLOOKUP($C1250, Team_Batting___Advanced[[Team]:[OPS]], 9, FALSE)</f>
        <v>#N/A</v>
      </c>
      <c r="AV1250" s="11" t="e">
        <f>VLOOKUP($C1250, Team_Batting___Advanced[], 19, FALSE)</f>
        <v>#N/A</v>
      </c>
      <c r="AW1250" s="11" t="e">
        <f>VLOOKUP($C1250, 'Team Per G'!$A$2:$G$31, 3, FALSE)</f>
        <v>#N/A</v>
      </c>
      <c r="AX1250" s="11" t="e">
        <f>VLOOKUP($C1250, 'Team Per G'!$A$2:$G$31, 5, FALSE)</f>
        <v>#N/A</v>
      </c>
      <c r="AY1250" s="11" t="e">
        <f>VLOOKUP($C1250, 'Team Per G'!$A$2:$G$31, 4, FALSE)</f>
        <v>#N/A</v>
      </c>
      <c r="AZ1250" s="11" t="e">
        <f>VLOOKUP($C1250, Team_Batting___Dashboard[], 22, FALSE)/$AH1250</f>
        <v>#N/A</v>
      </c>
      <c r="BA1250" s="11" t="e">
        <f>VLOOKUP($C1250, 'FanGraphs - Team WAR Projected'!$B$2:$E$31, 4, FALSE)/162</f>
        <v>#N/A</v>
      </c>
      <c r="BB1250" s="11" t="e">
        <f t="shared" si="235"/>
        <v>#N/A</v>
      </c>
      <c r="BC1250" s="11" t="e">
        <f>VLOOKUP($C1250, FanGraphs_Standings[[Abbreviation]:[2024 Year to Date RS/G]], 6, FALSE)/$AH1250</f>
        <v>#N/A</v>
      </c>
      <c r="BD1250" s="11" t="e">
        <f>VLOOKUP($C1250, FanGraphs_Standings[[Abbreviation]:[2024 Projected Full Season RDif]], 19, FALSE)/162</f>
        <v>#N/A</v>
      </c>
      <c r="BE1250" s="11" t="e">
        <f t="shared" si="236"/>
        <v>#N/A</v>
      </c>
      <c r="BF1250" s="11" t="e">
        <f>VLOOKUP($C1250, FanGraphs_Standings[[Abbreviation]:[2024 Projected Full Season RDif]], 5, FALSE)</f>
        <v>#N/A</v>
      </c>
      <c r="BG1250" s="11" t="e">
        <f>VLOOKUP($C1250, FanGraphs_Standings[[Abbreviation]:[2024 Projected Full Season W%]], 18, FALSE)</f>
        <v>#N/A</v>
      </c>
      <c r="BH1250" s="11" t="e">
        <f t="shared" si="237"/>
        <v>#N/A</v>
      </c>
      <c r="BI1250" s="11" t="e">
        <f>VLOOKUP($C1250, 'Home Field Adv'!$A$2:$K$31, 11, FALSE)</f>
        <v>#N/A</v>
      </c>
      <c r="BL1250" s="12" t="str">
        <f t="shared" si="238"/>
        <v/>
      </c>
      <c r="BM1250" s="12" t="str">
        <f t="shared" si="241"/>
        <v/>
      </c>
      <c r="BN1250" s="12" t="str">
        <f t="shared" si="239"/>
        <v/>
      </c>
    </row>
    <row r="1251" spans="6:66" x14ac:dyDescent="0.45">
      <c r="F1251" s="11" t="e">
        <f>VLOOKUP($B1251, FanGraphs_Standings[[Abbreviation]:[2024 Year to Date G]], 2, FALSE)</f>
        <v>#N/A</v>
      </c>
      <c r="G1251" s="11" t="e">
        <f>_xlfn.IFNA(VLOOKUP($D1251, 'SP Per G'!$A$2:$D$1385, 3, FALSE),M1251)</f>
        <v>#N/A</v>
      </c>
      <c r="H1251" s="11" t="e">
        <f>IF(AND(ISNA(VLOOKUP($D1251, 'SP Per G'!$A$2:$D$1385, 4, FALSE)), ISTEXT($D1251)), G1251,IF(ISNA(VLOOKUP($D1251, 'SP Per G'!$A$2:$D$1385, 4, FALSE)), M1251, VLOOKUP($D1251, 'SP Per G'!$A$2:$D$1385, 4, FALSE)))</f>
        <v>#N/A</v>
      </c>
      <c r="I1251" s="11" t="e">
        <f t="shared" si="229"/>
        <v>#N/A</v>
      </c>
      <c r="J1251" s="11" t="e">
        <f>_xlfn.IFNA(VLOOKUP($D1251,Individual_Pitching___Dashboard[],18,FALSE),VLOOKUP(B1251,Team_Pitching___Dashboard[[Team]:[ERA]],17,FALSE))</f>
        <v>#N/A</v>
      </c>
      <c r="K1251" s="11" t="e">
        <f>_xlfn.IFNA(VLOOKUP($D1251, Individual_Pitching___Dashboard[], 20, FALSE), VLOOKUP(B1251,Team_Pitching___Dashboard[[Team]:[xFIP]],20,FALSE))</f>
        <v>#N/A</v>
      </c>
      <c r="L1251" s="11" t="e">
        <f>_xlfn.IFNA(VLOOKUP($D1251, Individual_Pitching___Advanced[], 21,FALSE), VLOOKUP(B1251, Team_Pitching___Advanced[], 20, FALSE))</f>
        <v>#N/A</v>
      </c>
      <c r="M1251" s="11" t="e">
        <f>VLOOKUP($B1251, 'Team Per G'!$A$2:$G$31, 7, FALSE)</f>
        <v>#N/A</v>
      </c>
      <c r="N1251" s="11" t="e">
        <f>VLOOKUP($B1251, 'FanGraphs - Team WAR Projected'!$B$2:$E$31, 3, FALSE)/162</f>
        <v>#N/A</v>
      </c>
      <c r="O1251" s="11" t="e">
        <f t="shared" si="230"/>
        <v>#N/A</v>
      </c>
      <c r="P1251" s="11" t="e">
        <f>VLOOKUP($B1251, Team_Pitching___Advanced[[Team]:[xFIP]], 19,FALSE)</f>
        <v>#N/A</v>
      </c>
      <c r="Q1251" s="11" t="e">
        <f>VLOOKUP($B1251, Team_Pitching___Advanced[], 20, FALSE)</f>
        <v>#N/A</v>
      </c>
      <c r="R1251" s="11" t="e">
        <f>VLOOKUP($B1251, Team_Batting___Dashboard[[Team]:[wOBA]], 16, FALSE)</f>
        <v>#N/A</v>
      </c>
      <c r="S1251" s="11" t="e">
        <f>VLOOKUP($B1251, Team_Batting___Advanced[[Team]:[OPS]], 9, FALSE)</f>
        <v>#N/A</v>
      </c>
      <c r="T1251" s="11" t="e">
        <f>VLOOKUP($B1251, Team_Batting___Advanced[], 19, FALSE)</f>
        <v>#N/A</v>
      </c>
      <c r="U1251" s="11" t="e">
        <f>VLOOKUP($B1251, 'Team Per G'!$A$2:$G$31, 3, FALSE)</f>
        <v>#N/A</v>
      </c>
      <c r="V1251" s="11" t="e">
        <f>VLOOKUP($B1251, 'Team Per G'!$A$2:$G$31, 5, FALSE)</f>
        <v>#N/A</v>
      </c>
      <c r="W1251" s="11" t="e">
        <f>VLOOKUP($B1251, 'Team Per G'!$A$2:$G$31, 4, FALSE)</f>
        <v>#N/A</v>
      </c>
      <c r="X1251" s="11" t="e">
        <f>VLOOKUP($B1251, Team_Batting___Dashboard[], 22, FALSE)/$F1251</f>
        <v>#N/A</v>
      </c>
      <c r="Y1251" s="11" t="e">
        <f>VLOOKUP($B1251, 'FanGraphs - Team WAR Projected'!$B$2:$E$31, 4, FALSE)/162</f>
        <v>#N/A</v>
      </c>
      <c r="Z1251" s="11" t="e">
        <f t="shared" si="231"/>
        <v>#N/A</v>
      </c>
      <c r="AA1251" s="11" t="e">
        <f>VLOOKUP($B1251, FanGraphs_Standings[[Abbreviation]:[2024 Year to Date RS/G]], 6, FALSE)/$F1251</f>
        <v>#N/A</v>
      </c>
      <c r="AB1251" s="11" t="e">
        <f>VLOOKUP($B1251, FanGraphs_Standings[[Abbreviation]:[2024 Projected Full Season RDif]], 19, FALSE)/162</f>
        <v>#N/A</v>
      </c>
      <c r="AC1251" s="11" t="e">
        <f t="shared" si="240"/>
        <v>#N/A</v>
      </c>
      <c r="AD1251" s="11" t="e">
        <f>VLOOKUP($B1251, FanGraphs_Standings[[Abbreviation]:[2024 Projected Full Season RDif]], 5, FALSE)</f>
        <v>#N/A</v>
      </c>
      <c r="AE1251" s="11" t="e">
        <f>VLOOKUP($B1251, FanGraphs_Standings[[Abbreviation]:[2024 Projected Full Season W%]], 18, FALSE)</f>
        <v>#N/A</v>
      </c>
      <c r="AF1251" s="11" t="e">
        <f t="shared" si="232"/>
        <v>#N/A</v>
      </c>
      <c r="AG1251" s="11" t="e">
        <f>VLOOKUP($B1251, 'Home Field Adv'!$A$2:$I$31, 9, FALSE)</f>
        <v>#N/A</v>
      </c>
      <c r="AH1251" s="11" t="e">
        <f>VLOOKUP($C1251, FanGraphs_Standings[[Abbreviation]:[2024 Year to Date G]], 2, FALSE)</f>
        <v>#N/A</v>
      </c>
      <c r="AI1251" s="11" t="e">
        <f>_xlfn.IFNA(VLOOKUP($E1251, 'SP Per G'!$A$2:$D$1385, 3, FALSE), AO1251)</f>
        <v>#N/A</v>
      </c>
      <c r="AJ1251" s="11" t="e">
        <f>IF(AND(ISNA(VLOOKUP($E1251, 'SP Per G'!$A$2:$D$1385, 4, FALSE)), ISTEXT($E1251)), AI1251,IF(ISNA(VLOOKUP($E1251, 'SP Per G'!$A$2:$D$1385, 4, FALSE)), AO1251, VLOOKUP($E1251, 'SP Per G'!$A$2:$D$1385, 4, FALSE)))</f>
        <v>#N/A</v>
      </c>
      <c r="AK1251" s="11" t="e">
        <f t="shared" si="233"/>
        <v>#N/A</v>
      </c>
      <c r="AL1251" s="11" t="e">
        <f>_xlfn.IFNA(VLOOKUP($E1251, Individual_Pitching___Dashboard[], 18, FALSE), VLOOKUP($C1251,Team_Pitching___Advanced[[Team]:[SIERA]],16,FALSE))</f>
        <v>#N/A</v>
      </c>
      <c r="AM1251" s="11" t="e">
        <f>_xlfn.IFNA(VLOOKUP($E1251, Individual_Pitching___Dashboard[], 20, FALSE), VLOOKUP($C1251,Team_Pitching___Advanced[[Team]:[xFIP]],19,FALSE))</f>
        <v>#N/A</v>
      </c>
      <c r="AN1251" s="11" t="e">
        <f>_xlfn.IFNA(VLOOKUP($E1251,Individual_Pitching___Advanced[],21,FALSE),VLOOKUP($C1251,Team_Pitching___Advanced[[Team]:[SIERA]],20,FALSE))</f>
        <v>#N/A</v>
      </c>
      <c r="AO1251" s="11" t="e">
        <f>VLOOKUP($C1251, 'Team Per G'!$A$2:$G$31, 7, FALSE)</f>
        <v>#N/A</v>
      </c>
      <c r="AP1251" s="11" t="e">
        <f>VLOOKUP($C1251, 'FanGraphs - Team WAR Projected'!$B$2:$E$31, 3, FALSE)/162</f>
        <v>#N/A</v>
      </c>
      <c r="AQ1251" s="11" t="e">
        <f t="shared" si="234"/>
        <v>#N/A</v>
      </c>
      <c r="AR1251" s="11" t="e">
        <f>VLOOKUP($C1251, Team_Pitching___Advanced[[Team]:[xFIP]], 19,FALSE)</f>
        <v>#N/A</v>
      </c>
      <c r="AS1251" s="11" t="e">
        <f>VLOOKUP($C1251, Team_Pitching___Advanced[], 20, FALSE)</f>
        <v>#N/A</v>
      </c>
      <c r="AT1251" s="11" t="e">
        <f>VLOOKUP($C1251, Team_Batting___Dashboard[[Team]:[wOBA]], 16, FALSE)</f>
        <v>#N/A</v>
      </c>
      <c r="AU1251" s="11" t="e">
        <f>VLOOKUP($C1251, Team_Batting___Advanced[[Team]:[OPS]], 9, FALSE)</f>
        <v>#N/A</v>
      </c>
      <c r="AV1251" s="11" t="e">
        <f>VLOOKUP($C1251, Team_Batting___Advanced[], 19, FALSE)</f>
        <v>#N/A</v>
      </c>
      <c r="AW1251" s="11" t="e">
        <f>VLOOKUP($C1251, 'Team Per G'!$A$2:$G$31, 3, FALSE)</f>
        <v>#N/A</v>
      </c>
      <c r="AX1251" s="11" t="e">
        <f>VLOOKUP($C1251, 'Team Per G'!$A$2:$G$31, 5, FALSE)</f>
        <v>#N/A</v>
      </c>
      <c r="AY1251" s="11" t="e">
        <f>VLOOKUP($C1251, 'Team Per G'!$A$2:$G$31, 4, FALSE)</f>
        <v>#N/A</v>
      </c>
      <c r="AZ1251" s="11" t="e">
        <f>VLOOKUP($C1251, Team_Batting___Dashboard[], 22, FALSE)/$AH1251</f>
        <v>#N/A</v>
      </c>
      <c r="BA1251" s="11" t="e">
        <f>VLOOKUP($C1251, 'FanGraphs - Team WAR Projected'!$B$2:$E$31, 4, FALSE)/162</f>
        <v>#N/A</v>
      </c>
      <c r="BB1251" s="11" t="e">
        <f t="shared" si="235"/>
        <v>#N/A</v>
      </c>
      <c r="BC1251" s="11" t="e">
        <f>VLOOKUP($C1251, FanGraphs_Standings[[Abbreviation]:[2024 Year to Date RS/G]], 6, FALSE)/$AH1251</f>
        <v>#N/A</v>
      </c>
      <c r="BD1251" s="11" t="e">
        <f>VLOOKUP($C1251, FanGraphs_Standings[[Abbreviation]:[2024 Projected Full Season RDif]], 19, FALSE)/162</f>
        <v>#N/A</v>
      </c>
      <c r="BE1251" s="11" t="e">
        <f t="shared" si="236"/>
        <v>#N/A</v>
      </c>
      <c r="BF1251" s="11" t="e">
        <f>VLOOKUP($C1251, FanGraphs_Standings[[Abbreviation]:[2024 Projected Full Season RDif]], 5, FALSE)</f>
        <v>#N/A</v>
      </c>
      <c r="BG1251" s="11" t="e">
        <f>VLOOKUP($C1251, FanGraphs_Standings[[Abbreviation]:[2024 Projected Full Season W%]], 18, FALSE)</f>
        <v>#N/A</v>
      </c>
      <c r="BH1251" s="11" t="e">
        <f t="shared" si="237"/>
        <v>#N/A</v>
      </c>
      <c r="BI1251" s="11" t="e">
        <f>VLOOKUP($C1251, 'Home Field Adv'!$A$2:$K$31, 11, FALSE)</f>
        <v>#N/A</v>
      </c>
      <c r="BL1251" s="12" t="str">
        <f t="shared" si="238"/>
        <v/>
      </c>
      <c r="BM1251" s="12" t="str">
        <f t="shared" si="241"/>
        <v/>
      </c>
      <c r="BN1251" s="12" t="str">
        <f t="shared" si="239"/>
        <v/>
      </c>
    </row>
    <row r="1252" spans="6:66" x14ac:dyDescent="0.45">
      <c r="F1252" s="11" t="e">
        <f>VLOOKUP($B1252, FanGraphs_Standings[[Abbreviation]:[2024 Year to Date G]], 2, FALSE)</f>
        <v>#N/A</v>
      </c>
      <c r="G1252" s="11" t="e">
        <f>_xlfn.IFNA(VLOOKUP($D1252, 'SP Per G'!$A$2:$D$1385, 3, FALSE),M1252)</f>
        <v>#N/A</v>
      </c>
      <c r="H1252" s="11" t="e">
        <f>IF(AND(ISNA(VLOOKUP($D1252, 'SP Per G'!$A$2:$D$1385, 4, FALSE)), ISTEXT($D1252)), G1252,IF(ISNA(VLOOKUP($D1252, 'SP Per G'!$A$2:$D$1385, 4, FALSE)), M1252, VLOOKUP($D1252, 'SP Per G'!$A$2:$D$1385, 4, FALSE)))</f>
        <v>#N/A</v>
      </c>
      <c r="I1252" s="11" t="e">
        <f t="shared" si="229"/>
        <v>#N/A</v>
      </c>
      <c r="J1252" s="11" t="e">
        <f>_xlfn.IFNA(VLOOKUP($D1252,Individual_Pitching___Dashboard[],18,FALSE),VLOOKUP(B1252,Team_Pitching___Dashboard[[Team]:[ERA]],17,FALSE))</f>
        <v>#N/A</v>
      </c>
      <c r="K1252" s="11" t="e">
        <f>_xlfn.IFNA(VLOOKUP($D1252, Individual_Pitching___Dashboard[], 20, FALSE), VLOOKUP(B1252,Team_Pitching___Dashboard[[Team]:[xFIP]],20,FALSE))</f>
        <v>#N/A</v>
      </c>
      <c r="L1252" s="11" t="e">
        <f>_xlfn.IFNA(VLOOKUP($D1252, Individual_Pitching___Advanced[], 21,FALSE), VLOOKUP(B1252, Team_Pitching___Advanced[], 20, FALSE))</f>
        <v>#N/A</v>
      </c>
      <c r="M1252" s="11" t="e">
        <f>VLOOKUP($B1252, 'Team Per G'!$A$2:$G$31, 7, FALSE)</f>
        <v>#N/A</v>
      </c>
      <c r="N1252" s="11" t="e">
        <f>VLOOKUP($B1252, 'FanGraphs - Team WAR Projected'!$B$2:$E$31, 3, FALSE)/162</f>
        <v>#N/A</v>
      </c>
      <c r="O1252" s="11" t="e">
        <f t="shared" si="230"/>
        <v>#N/A</v>
      </c>
      <c r="P1252" s="11" t="e">
        <f>VLOOKUP($B1252, Team_Pitching___Advanced[[Team]:[xFIP]], 19,FALSE)</f>
        <v>#N/A</v>
      </c>
      <c r="Q1252" s="11" t="e">
        <f>VLOOKUP($B1252, Team_Pitching___Advanced[], 20, FALSE)</f>
        <v>#N/A</v>
      </c>
      <c r="R1252" s="11" t="e">
        <f>VLOOKUP($B1252, Team_Batting___Dashboard[[Team]:[wOBA]], 16, FALSE)</f>
        <v>#N/A</v>
      </c>
      <c r="S1252" s="11" t="e">
        <f>VLOOKUP($B1252, Team_Batting___Advanced[[Team]:[OPS]], 9, FALSE)</f>
        <v>#N/A</v>
      </c>
      <c r="T1252" s="11" t="e">
        <f>VLOOKUP($B1252, Team_Batting___Advanced[], 19, FALSE)</f>
        <v>#N/A</v>
      </c>
      <c r="U1252" s="11" t="e">
        <f>VLOOKUP($B1252, 'Team Per G'!$A$2:$G$31, 3, FALSE)</f>
        <v>#N/A</v>
      </c>
      <c r="V1252" s="11" t="e">
        <f>VLOOKUP($B1252, 'Team Per G'!$A$2:$G$31, 5, FALSE)</f>
        <v>#N/A</v>
      </c>
      <c r="W1252" s="11" t="e">
        <f>VLOOKUP($B1252, 'Team Per G'!$A$2:$G$31, 4, FALSE)</f>
        <v>#N/A</v>
      </c>
      <c r="X1252" s="11" t="e">
        <f>VLOOKUP($B1252, Team_Batting___Dashboard[], 22, FALSE)/$F1252</f>
        <v>#N/A</v>
      </c>
      <c r="Y1252" s="11" t="e">
        <f>VLOOKUP($B1252, 'FanGraphs - Team WAR Projected'!$B$2:$E$31, 4, FALSE)/162</f>
        <v>#N/A</v>
      </c>
      <c r="Z1252" s="11" t="e">
        <f t="shared" si="231"/>
        <v>#N/A</v>
      </c>
      <c r="AA1252" s="11" t="e">
        <f>VLOOKUP($B1252, FanGraphs_Standings[[Abbreviation]:[2024 Year to Date RS/G]], 6, FALSE)/$F1252</f>
        <v>#N/A</v>
      </c>
      <c r="AB1252" s="11" t="e">
        <f>VLOOKUP($B1252, FanGraphs_Standings[[Abbreviation]:[2024 Projected Full Season RDif]], 19, FALSE)/162</f>
        <v>#N/A</v>
      </c>
      <c r="AC1252" s="11" t="e">
        <f t="shared" si="240"/>
        <v>#N/A</v>
      </c>
      <c r="AD1252" s="11" t="e">
        <f>VLOOKUP($B1252, FanGraphs_Standings[[Abbreviation]:[2024 Projected Full Season RDif]], 5, FALSE)</f>
        <v>#N/A</v>
      </c>
      <c r="AE1252" s="11" t="e">
        <f>VLOOKUP($B1252, FanGraphs_Standings[[Abbreviation]:[2024 Projected Full Season W%]], 18, FALSE)</f>
        <v>#N/A</v>
      </c>
      <c r="AF1252" s="11" t="e">
        <f t="shared" si="232"/>
        <v>#N/A</v>
      </c>
      <c r="AG1252" s="11" t="e">
        <f>VLOOKUP($B1252, 'Home Field Adv'!$A$2:$I$31, 9, FALSE)</f>
        <v>#N/A</v>
      </c>
      <c r="AH1252" s="11" t="e">
        <f>VLOOKUP($C1252, FanGraphs_Standings[[Abbreviation]:[2024 Year to Date G]], 2, FALSE)</f>
        <v>#N/A</v>
      </c>
      <c r="AI1252" s="11" t="e">
        <f>_xlfn.IFNA(VLOOKUP($E1252, 'SP Per G'!$A$2:$D$1385, 3, FALSE), AO1252)</f>
        <v>#N/A</v>
      </c>
      <c r="AJ1252" s="11" t="e">
        <f>IF(AND(ISNA(VLOOKUP($E1252, 'SP Per G'!$A$2:$D$1385, 4, FALSE)), ISTEXT($E1252)), AI1252,IF(ISNA(VLOOKUP($E1252, 'SP Per G'!$A$2:$D$1385, 4, FALSE)), AO1252, VLOOKUP($E1252, 'SP Per G'!$A$2:$D$1385, 4, FALSE)))</f>
        <v>#N/A</v>
      </c>
      <c r="AK1252" s="11" t="e">
        <f t="shared" si="233"/>
        <v>#N/A</v>
      </c>
      <c r="AL1252" s="11" t="e">
        <f>_xlfn.IFNA(VLOOKUP($E1252, Individual_Pitching___Dashboard[], 18, FALSE), VLOOKUP($C1252,Team_Pitching___Advanced[[Team]:[SIERA]],16,FALSE))</f>
        <v>#N/A</v>
      </c>
      <c r="AM1252" s="11" t="e">
        <f>_xlfn.IFNA(VLOOKUP($E1252, Individual_Pitching___Dashboard[], 20, FALSE), VLOOKUP($C1252,Team_Pitching___Advanced[[Team]:[xFIP]],19,FALSE))</f>
        <v>#N/A</v>
      </c>
      <c r="AN1252" s="11" t="e">
        <f>_xlfn.IFNA(VLOOKUP($E1252,Individual_Pitching___Advanced[],21,FALSE),VLOOKUP($C1252,Team_Pitching___Advanced[[Team]:[SIERA]],20,FALSE))</f>
        <v>#N/A</v>
      </c>
      <c r="AO1252" s="11" t="e">
        <f>VLOOKUP($C1252, 'Team Per G'!$A$2:$G$31, 7, FALSE)</f>
        <v>#N/A</v>
      </c>
      <c r="AP1252" s="11" t="e">
        <f>VLOOKUP($C1252, 'FanGraphs - Team WAR Projected'!$B$2:$E$31, 3, FALSE)/162</f>
        <v>#N/A</v>
      </c>
      <c r="AQ1252" s="11" t="e">
        <f t="shared" si="234"/>
        <v>#N/A</v>
      </c>
      <c r="AR1252" s="11" t="e">
        <f>VLOOKUP($C1252, Team_Pitching___Advanced[[Team]:[xFIP]], 19,FALSE)</f>
        <v>#N/A</v>
      </c>
      <c r="AS1252" s="11" t="e">
        <f>VLOOKUP($C1252, Team_Pitching___Advanced[], 20, FALSE)</f>
        <v>#N/A</v>
      </c>
      <c r="AT1252" s="11" t="e">
        <f>VLOOKUP($C1252, Team_Batting___Dashboard[[Team]:[wOBA]], 16, FALSE)</f>
        <v>#N/A</v>
      </c>
      <c r="AU1252" s="11" t="e">
        <f>VLOOKUP($C1252, Team_Batting___Advanced[[Team]:[OPS]], 9, FALSE)</f>
        <v>#N/A</v>
      </c>
      <c r="AV1252" s="11" t="e">
        <f>VLOOKUP($C1252, Team_Batting___Advanced[], 19, FALSE)</f>
        <v>#N/A</v>
      </c>
      <c r="AW1252" s="11" t="e">
        <f>VLOOKUP($C1252, 'Team Per G'!$A$2:$G$31, 3, FALSE)</f>
        <v>#N/A</v>
      </c>
      <c r="AX1252" s="11" t="e">
        <f>VLOOKUP($C1252, 'Team Per G'!$A$2:$G$31, 5, FALSE)</f>
        <v>#N/A</v>
      </c>
      <c r="AY1252" s="11" t="e">
        <f>VLOOKUP($C1252, 'Team Per G'!$A$2:$G$31, 4, FALSE)</f>
        <v>#N/A</v>
      </c>
      <c r="AZ1252" s="11" t="e">
        <f>VLOOKUP($C1252, Team_Batting___Dashboard[], 22, FALSE)/$AH1252</f>
        <v>#N/A</v>
      </c>
      <c r="BA1252" s="11" t="e">
        <f>VLOOKUP($C1252, 'FanGraphs - Team WAR Projected'!$B$2:$E$31, 4, FALSE)/162</f>
        <v>#N/A</v>
      </c>
      <c r="BB1252" s="11" t="e">
        <f t="shared" si="235"/>
        <v>#N/A</v>
      </c>
      <c r="BC1252" s="11" t="e">
        <f>VLOOKUP($C1252, FanGraphs_Standings[[Abbreviation]:[2024 Year to Date RS/G]], 6, FALSE)/$AH1252</f>
        <v>#N/A</v>
      </c>
      <c r="BD1252" s="11" t="e">
        <f>VLOOKUP($C1252, FanGraphs_Standings[[Abbreviation]:[2024 Projected Full Season RDif]], 19, FALSE)/162</f>
        <v>#N/A</v>
      </c>
      <c r="BE1252" s="11" t="e">
        <f t="shared" si="236"/>
        <v>#N/A</v>
      </c>
      <c r="BF1252" s="11" t="e">
        <f>VLOOKUP($C1252, FanGraphs_Standings[[Abbreviation]:[2024 Projected Full Season RDif]], 5, FALSE)</f>
        <v>#N/A</v>
      </c>
      <c r="BG1252" s="11" t="e">
        <f>VLOOKUP($C1252, FanGraphs_Standings[[Abbreviation]:[2024 Projected Full Season W%]], 18, FALSE)</f>
        <v>#N/A</v>
      </c>
      <c r="BH1252" s="11" t="e">
        <f t="shared" si="237"/>
        <v>#N/A</v>
      </c>
      <c r="BI1252" s="11" t="e">
        <f>VLOOKUP($C1252, 'Home Field Adv'!$A$2:$K$31, 11, FALSE)</f>
        <v>#N/A</v>
      </c>
      <c r="BL1252" s="12" t="str">
        <f t="shared" si="238"/>
        <v/>
      </c>
      <c r="BM1252" s="12" t="str">
        <f t="shared" si="241"/>
        <v/>
      </c>
      <c r="BN1252" s="12" t="str">
        <f t="shared" si="239"/>
        <v/>
      </c>
    </row>
    <row r="1253" spans="6:66" x14ac:dyDescent="0.45">
      <c r="F1253" s="11" t="e">
        <f>VLOOKUP($B1253, FanGraphs_Standings[[Abbreviation]:[2024 Year to Date G]], 2, FALSE)</f>
        <v>#N/A</v>
      </c>
      <c r="G1253" s="11" t="e">
        <f>_xlfn.IFNA(VLOOKUP($D1253, 'SP Per G'!$A$2:$D$1385, 3, FALSE),M1253)</f>
        <v>#N/A</v>
      </c>
      <c r="H1253" s="11" t="e">
        <f>IF(AND(ISNA(VLOOKUP($D1253, 'SP Per G'!$A$2:$D$1385, 4, FALSE)), ISTEXT($D1253)), G1253,IF(ISNA(VLOOKUP($D1253, 'SP Per G'!$A$2:$D$1385, 4, FALSE)), M1253, VLOOKUP($D1253, 'SP Per G'!$A$2:$D$1385, 4, FALSE)))</f>
        <v>#N/A</v>
      </c>
      <c r="I1253" s="11" t="e">
        <f t="shared" si="229"/>
        <v>#N/A</v>
      </c>
      <c r="J1253" s="11" t="e">
        <f>_xlfn.IFNA(VLOOKUP($D1253,Individual_Pitching___Dashboard[],18,FALSE),VLOOKUP(B1253,Team_Pitching___Dashboard[[Team]:[ERA]],17,FALSE))</f>
        <v>#N/A</v>
      </c>
      <c r="K1253" s="11" t="e">
        <f>_xlfn.IFNA(VLOOKUP($D1253, Individual_Pitching___Dashboard[], 20, FALSE), VLOOKUP(B1253,Team_Pitching___Dashboard[[Team]:[xFIP]],20,FALSE))</f>
        <v>#N/A</v>
      </c>
      <c r="L1253" s="11" t="e">
        <f>_xlfn.IFNA(VLOOKUP($D1253, Individual_Pitching___Advanced[], 21,FALSE), VLOOKUP(B1253, Team_Pitching___Advanced[], 20, FALSE))</f>
        <v>#N/A</v>
      </c>
      <c r="M1253" s="11" t="e">
        <f>VLOOKUP($B1253, 'Team Per G'!$A$2:$G$31, 7, FALSE)</f>
        <v>#N/A</v>
      </c>
      <c r="N1253" s="11" t="e">
        <f>VLOOKUP($B1253, 'FanGraphs - Team WAR Projected'!$B$2:$E$31, 3, FALSE)/162</f>
        <v>#N/A</v>
      </c>
      <c r="O1253" s="11" t="e">
        <f t="shared" si="230"/>
        <v>#N/A</v>
      </c>
      <c r="P1253" s="11" t="e">
        <f>VLOOKUP($B1253, Team_Pitching___Advanced[[Team]:[xFIP]], 19,FALSE)</f>
        <v>#N/A</v>
      </c>
      <c r="Q1253" s="11" t="e">
        <f>VLOOKUP($B1253, Team_Pitching___Advanced[], 20, FALSE)</f>
        <v>#N/A</v>
      </c>
      <c r="R1253" s="11" t="e">
        <f>VLOOKUP($B1253, Team_Batting___Dashboard[[Team]:[wOBA]], 16, FALSE)</f>
        <v>#N/A</v>
      </c>
      <c r="S1253" s="11" t="e">
        <f>VLOOKUP($B1253, Team_Batting___Advanced[[Team]:[OPS]], 9, FALSE)</f>
        <v>#N/A</v>
      </c>
      <c r="T1253" s="11" t="e">
        <f>VLOOKUP($B1253, Team_Batting___Advanced[], 19, FALSE)</f>
        <v>#N/A</v>
      </c>
      <c r="U1253" s="11" t="e">
        <f>VLOOKUP($B1253, 'Team Per G'!$A$2:$G$31, 3, FALSE)</f>
        <v>#N/A</v>
      </c>
      <c r="V1253" s="11" t="e">
        <f>VLOOKUP($B1253, 'Team Per G'!$A$2:$G$31, 5, FALSE)</f>
        <v>#N/A</v>
      </c>
      <c r="W1253" s="11" t="e">
        <f>VLOOKUP($B1253, 'Team Per G'!$A$2:$G$31, 4, FALSE)</f>
        <v>#N/A</v>
      </c>
      <c r="X1253" s="11" t="e">
        <f>VLOOKUP($B1253, Team_Batting___Dashboard[], 22, FALSE)/$F1253</f>
        <v>#N/A</v>
      </c>
      <c r="Y1253" s="11" t="e">
        <f>VLOOKUP($B1253, 'FanGraphs - Team WAR Projected'!$B$2:$E$31, 4, FALSE)/162</f>
        <v>#N/A</v>
      </c>
      <c r="Z1253" s="11" t="e">
        <f t="shared" si="231"/>
        <v>#N/A</v>
      </c>
      <c r="AA1253" s="11" t="e">
        <f>VLOOKUP($B1253, FanGraphs_Standings[[Abbreviation]:[2024 Year to Date RS/G]], 6, FALSE)/$F1253</f>
        <v>#N/A</v>
      </c>
      <c r="AB1253" s="11" t="e">
        <f>VLOOKUP($B1253, FanGraphs_Standings[[Abbreviation]:[2024 Projected Full Season RDif]], 19, FALSE)/162</f>
        <v>#N/A</v>
      </c>
      <c r="AC1253" s="11" t="e">
        <f t="shared" si="240"/>
        <v>#N/A</v>
      </c>
      <c r="AD1253" s="11" t="e">
        <f>VLOOKUP($B1253, FanGraphs_Standings[[Abbreviation]:[2024 Projected Full Season RDif]], 5, FALSE)</f>
        <v>#N/A</v>
      </c>
      <c r="AE1253" s="11" t="e">
        <f>VLOOKUP($B1253, FanGraphs_Standings[[Abbreviation]:[2024 Projected Full Season W%]], 18, FALSE)</f>
        <v>#N/A</v>
      </c>
      <c r="AF1253" s="11" t="e">
        <f t="shared" si="232"/>
        <v>#N/A</v>
      </c>
      <c r="AG1253" s="11" t="e">
        <f>VLOOKUP($B1253, 'Home Field Adv'!$A$2:$I$31, 9, FALSE)</f>
        <v>#N/A</v>
      </c>
      <c r="AH1253" s="11" t="e">
        <f>VLOOKUP($C1253, FanGraphs_Standings[[Abbreviation]:[2024 Year to Date G]], 2, FALSE)</f>
        <v>#N/A</v>
      </c>
      <c r="AI1253" s="11" t="e">
        <f>_xlfn.IFNA(VLOOKUP($E1253, 'SP Per G'!$A$2:$D$1385, 3, FALSE), AO1253)</f>
        <v>#N/A</v>
      </c>
      <c r="AJ1253" s="11" t="e">
        <f>IF(AND(ISNA(VLOOKUP($E1253, 'SP Per G'!$A$2:$D$1385, 4, FALSE)), ISTEXT($E1253)), AI1253,IF(ISNA(VLOOKUP($E1253, 'SP Per G'!$A$2:$D$1385, 4, FALSE)), AO1253, VLOOKUP($E1253, 'SP Per G'!$A$2:$D$1385, 4, FALSE)))</f>
        <v>#N/A</v>
      </c>
      <c r="AK1253" s="11" t="e">
        <f t="shared" si="233"/>
        <v>#N/A</v>
      </c>
      <c r="AL1253" s="11" t="e">
        <f>_xlfn.IFNA(VLOOKUP($E1253, Individual_Pitching___Dashboard[], 18, FALSE), VLOOKUP($C1253,Team_Pitching___Advanced[[Team]:[SIERA]],16,FALSE))</f>
        <v>#N/A</v>
      </c>
      <c r="AM1253" s="11" t="e">
        <f>_xlfn.IFNA(VLOOKUP($E1253, Individual_Pitching___Dashboard[], 20, FALSE), VLOOKUP($C1253,Team_Pitching___Advanced[[Team]:[xFIP]],19,FALSE))</f>
        <v>#N/A</v>
      </c>
      <c r="AN1253" s="11" t="e">
        <f>_xlfn.IFNA(VLOOKUP($E1253,Individual_Pitching___Advanced[],21,FALSE),VLOOKUP($C1253,Team_Pitching___Advanced[[Team]:[SIERA]],20,FALSE))</f>
        <v>#N/A</v>
      </c>
      <c r="AO1253" s="11" t="e">
        <f>VLOOKUP($C1253, 'Team Per G'!$A$2:$G$31, 7, FALSE)</f>
        <v>#N/A</v>
      </c>
      <c r="AP1253" s="11" t="e">
        <f>VLOOKUP($C1253, 'FanGraphs - Team WAR Projected'!$B$2:$E$31, 3, FALSE)/162</f>
        <v>#N/A</v>
      </c>
      <c r="AQ1253" s="11" t="e">
        <f t="shared" si="234"/>
        <v>#N/A</v>
      </c>
      <c r="AR1253" s="11" t="e">
        <f>VLOOKUP($C1253, Team_Pitching___Advanced[[Team]:[xFIP]], 19,FALSE)</f>
        <v>#N/A</v>
      </c>
      <c r="AS1253" s="11" t="e">
        <f>VLOOKUP($C1253, Team_Pitching___Advanced[], 20, FALSE)</f>
        <v>#N/A</v>
      </c>
      <c r="AT1253" s="11" t="e">
        <f>VLOOKUP($C1253, Team_Batting___Dashboard[[Team]:[wOBA]], 16, FALSE)</f>
        <v>#N/A</v>
      </c>
      <c r="AU1253" s="11" t="e">
        <f>VLOOKUP($C1253, Team_Batting___Advanced[[Team]:[OPS]], 9, FALSE)</f>
        <v>#N/A</v>
      </c>
      <c r="AV1253" s="11" t="e">
        <f>VLOOKUP($C1253, Team_Batting___Advanced[], 19, FALSE)</f>
        <v>#N/A</v>
      </c>
      <c r="AW1253" s="11" t="e">
        <f>VLOOKUP($C1253, 'Team Per G'!$A$2:$G$31, 3, FALSE)</f>
        <v>#N/A</v>
      </c>
      <c r="AX1253" s="11" t="e">
        <f>VLOOKUP($C1253, 'Team Per G'!$A$2:$G$31, 5, FALSE)</f>
        <v>#N/A</v>
      </c>
      <c r="AY1253" s="11" t="e">
        <f>VLOOKUP($C1253, 'Team Per G'!$A$2:$G$31, 4, FALSE)</f>
        <v>#N/A</v>
      </c>
      <c r="AZ1253" s="11" t="e">
        <f>VLOOKUP($C1253, Team_Batting___Dashboard[], 22, FALSE)/$AH1253</f>
        <v>#N/A</v>
      </c>
      <c r="BA1253" s="11" t="e">
        <f>VLOOKUP($C1253, 'FanGraphs - Team WAR Projected'!$B$2:$E$31, 4, FALSE)/162</f>
        <v>#N/A</v>
      </c>
      <c r="BB1253" s="11" t="e">
        <f t="shared" si="235"/>
        <v>#N/A</v>
      </c>
      <c r="BC1253" s="11" t="e">
        <f>VLOOKUP($C1253, FanGraphs_Standings[[Abbreviation]:[2024 Year to Date RS/G]], 6, FALSE)/$AH1253</f>
        <v>#N/A</v>
      </c>
      <c r="BD1253" s="11" t="e">
        <f>VLOOKUP($C1253, FanGraphs_Standings[[Abbreviation]:[2024 Projected Full Season RDif]], 19, FALSE)/162</f>
        <v>#N/A</v>
      </c>
      <c r="BE1253" s="11" t="e">
        <f t="shared" si="236"/>
        <v>#N/A</v>
      </c>
      <c r="BF1253" s="11" t="e">
        <f>VLOOKUP($C1253, FanGraphs_Standings[[Abbreviation]:[2024 Projected Full Season RDif]], 5, FALSE)</f>
        <v>#N/A</v>
      </c>
      <c r="BG1253" s="11" t="e">
        <f>VLOOKUP($C1253, FanGraphs_Standings[[Abbreviation]:[2024 Projected Full Season W%]], 18, FALSE)</f>
        <v>#N/A</v>
      </c>
      <c r="BH1253" s="11" t="e">
        <f t="shared" si="237"/>
        <v>#N/A</v>
      </c>
      <c r="BI1253" s="11" t="e">
        <f>VLOOKUP($C1253, 'Home Field Adv'!$A$2:$K$31, 11, FALSE)</f>
        <v>#N/A</v>
      </c>
      <c r="BL1253" s="12" t="str">
        <f t="shared" si="238"/>
        <v/>
      </c>
      <c r="BM1253" s="12" t="str">
        <f t="shared" si="241"/>
        <v/>
      </c>
      <c r="BN1253" s="12" t="str">
        <f t="shared" si="239"/>
        <v/>
      </c>
    </row>
    <row r="1254" spans="6:66" x14ac:dyDescent="0.45">
      <c r="F1254" s="11" t="e">
        <f>VLOOKUP($B1254, FanGraphs_Standings[[Abbreviation]:[2024 Year to Date G]], 2, FALSE)</f>
        <v>#N/A</v>
      </c>
      <c r="G1254" s="11" t="e">
        <f>_xlfn.IFNA(VLOOKUP($D1254, 'SP Per G'!$A$2:$D$1385, 3, FALSE),M1254)</f>
        <v>#N/A</v>
      </c>
      <c r="H1254" s="11" t="e">
        <f>IF(AND(ISNA(VLOOKUP($D1254, 'SP Per G'!$A$2:$D$1385, 4, FALSE)), ISTEXT($D1254)), G1254,IF(ISNA(VLOOKUP($D1254, 'SP Per G'!$A$2:$D$1385, 4, FALSE)), M1254, VLOOKUP($D1254, 'SP Per G'!$A$2:$D$1385, 4, FALSE)))</f>
        <v>#N/A</v>
      </c>
      <c r="I1254" s="11" t="e">
        <f t="shared" si="229"/>
        <v>#N/A</v>
      </c>
      <c r="J1254" s="11" t="e">
        <f>_xlfn.IFNA(VLOOKUP($D1254,Individual_Pitching___Dashboard[],18,FALSE),VLOOKUP(B1254,Team_Pitching___Dashboard[[Team]:[ERA]],17,FALSE))</f>
        <v>#N/A</v>
      </c>
      <c r="K1254" s="11" t="e">
        <f>_xlfn.IFNA(VLOOKUP($D1254, Individual_Pitching___Dashboard[], 20, FALSE), VLOOKUP(B1254,Team_Pitching___Dashboard[[Team]:[xFIP]],20,FALSE))</f>
        <v>#N/A</v>
      </c>
      <c r="L1254" s="11" t="e">
        <f>_xlfn.IFNA(VLOOKUP($D1254, Individual_Pitching___Advanced[], 21,FALSE), VLOOKUP(B1254, Team_Pitching___Advanced[], 20, FALSE))</f>
        <v>#N/A</v>
      </c>
      <c r="M1254" s="11" t="e">
        <f>VLOOKUP($B1254, 'Team Per G'!$A$2:$G$31, 7, FALSE)</f>
        <v>#N/A</v>
      </c>
      <c r="N1254" s="11" t="e">
        <f>VLOOKUP($B1254, 'FanGraphs - Team WAR Projected'!$B$2:$E$31, 3, FALSE)/162</f>
        <v>#N/A</v>
      </c>
      <c r="O1254" s="11" t="e">
        <f t="shared" si="230"/>
        <v>#N/A</v>
      </c>
      <c r="P1254" s="11" t="e">
        <f>VLOOKUP($B1254, Team_Pitching___Advanced[[Team]:[xFIP]], 19,FALSE)</f>
        <v>#N/A</v>
      </c>
      <c r="Q1254" s="11" t="e">
        <f>VLOOKUP($B1254, Team_Pitching___Advanced[], 20, FALSE)</f>
        <v>#N/A</v>
      </c>
      <c r="R1254" s="11" t="e">
        <f>VLOOKUP($B1254, Team_Batting___Dashboard[[Team]:[wOBA]], 16, FALSE)</f>
        <v>#N/A</v>
      </c>
      <c r="S1254" s="11" t="e">
        <f>VLOOKUP($B1254, Team_Batting___Advanced[[Team]:[OPS]], 9, FALSE)</f>
        <v>#N/A</v>
      </c>
      <c r="T1254" s="11" t="e">
        <f>VLOOKUP($B1254, Team_Batting___Advanced[], 19, FALSE)</f>
        <v>#N/A</v>
      </c>
      <c r="U1254" s="11" t="e">
        <f>VLOOKUP($B1254, 'Team Per G'!$A$2:$G$31, 3, FALSE)</f>
        <v>#N/A</v>
      </c>
      <c r="V1254" s="11" t="e">
        <f>VLOOKUP($B1254, 'Team Per G'!$A$2:$G$31, 5, FALSE)</f>
        <v>#N/A</v>
      </c>
      <c r="W1254" s="11" t="e">
        <f>VLOOKUP($B1254, 'Team Per G'!$A$2:$G$31, 4, FALSE)</f>
        <v>#N/A</v>
      </c>
      <c r="X1254" s="11" t="e">
        <f>VLOOKUP($B1254, Team_Batting___Dashboard[], 22, FALSE)/$F1254</f>
        <v>#N/A</v>
      </c>
      <c r="Y1254" s="11" t="e">
        <f>VLOOKUP($B1254, 'FanGraphs - Team WAR Projected'!$B$2:$E$31, 4, FALSE)/162</f>
        <v>#N/A</v>
      </c>
      <c r="Z1254" s="11" t="e">
        <f t="shared" si="231"/>
        <v>#N/A</v>
      </c>
      <c r="AA1254" s="11" t="e">
        <f>VLOOKUP($B1254, FanGraphs_Standings[[Abbreviation]:[2024 Year to Date RS/G]], 6, FALSE)/$F1254</f>
        <v>#N/A</v>
      </c>
      <c r="AB1254" s="11" t="e">
        <f>VLOOKUP($B1254, FanGraphs_Standings[[Abbreviation]:[2024 Projected Full Season RDif]], 19, FALSE)/162</f>
        <v>#N/A</v>
      </c>
      <c r="AC1254" s="11" t="e">
        <f t="shared" si="240"/>
        <v>#N/A</v>
      </c>
      <c r="AD1254" s="11" t="e">
        <f>VLOOKUP($B1254, FanGraphs_Standings[[Abbreviation]:[2024 Projected Full Season RDif]], 5, FALSE)</f>
        <v>#N/A</v>
      </c>
      <c r="AE1254" s="11" t="e">
        <f>VLOOKUP($B1254, FanGraphs_Standings[[Abbreviation]:[2024 Projected Full Season W%]], 18, FALSE)</f>
        <v>#N/A</v>
      </c>
      <c r="AF1254" s="11" t="e">
        <f t="shared" si="232"/>
        <v>#N/A</v>
      </c>
      <c r="AG1254" s="11" t="e">
        <f>VLOOKUP($B1254, 'Home Field Adv'!$A$2:$I$31, 9, FALSE)</f>
        <v>#N/A</v>
      </c>
      <c r="AH1254" s="11" t="e">
        <f>VLOOKUP($C1254, FanGraphs_Standings[[Abbreviation]:[2024 Year to Date G]], 2, FALSE)</f>
        <v>#N/A</v>
      </c>
      <c r="AI1254" s="11" t="e">
        <f>_xlfn.IFNA(VLOOKUP($E1254, 'SP Per G'!$A$2:$D$1385, 3, FALSE), AO1254)</f>
        <v>#N/A</v>
      </c>
      <c r="AJ1254" s="11" t="e">
        <f>IF(AND(ISNA(VLOOKUP($E1254, 'SP Per G'!$A$2:$D$1385, 4, FALSE)), ISTEXT($E1254)), AI1254,IF(ISNA(VLOOKUP($E1254, 'SP Per G'!$A$2:$D$1385, 4, FALSE)), AO1254, VLOOKUP($E1254, 'SP Per G'!$A$2:$D$1385, 4, FALSE)))</f>
        <v>#N/A</v>
      </c>
      <c r="AK1254" s="11" t="e">
        <f t="shared" si="233"/>
        <v>#N/A</v>
      </c>
      <c r="AL1254" s="11" t="e">
        <f>_xlfn.IFNA(VLOOKUP($E1254, Individual_Pitching___Dashboard[], 18, FALSE), VLOOKUP($C1254,Team_Pitching___Advanced[[Team]:[SIERA]],16,FALSE))</f>
        <v>#N/A</v>
      </c>
      <c r="AM1254" s="11" t="e">
        <f>_xlfn.IFNA(VLOOKUP($E1254, Individual_Pitching___Dashboard[], 20, FALSE), VLOOKUP($C1254,Team_Pitching___Advanced[[Team]:[xFIP]],19,FALSE))</f>
        <v>#N/A</v>
      </c>
      <c r="AN1254" s="11" t="e">
        <f>_xlfn.IFNA(VLOOKUP($E1254,Individual_Pitching___Advanced[],21,FALSE),VLOOKUP($C1254,Team_Pitching___Advanced[[Team]:[SIERA]],20,FALSE))</f>
        <v>#N/A</v>
      </c>
      <c r="AO1254" s="11" t="e">
        <f>VLOOKUP($C1254, 'Team Per G'!$A$2:$G$31, 7, FALSE)</f>
        <v>#N/A</v>
      </c>
      <c r="AP1254" s="11" t="e">
        <f>VLOOKUP($C1254, 'FanGraphs - Team WAR Projected'!$B$2:$E$31, 3, FALSE)/162</f>
        <v>#N/A</v>
      </c>
      <c r="AQ1254" s="11" t="e">
        <f t="shared" si="234"/>
        <v>#N/A</v>
      </c>
      <c r="AR1254" s="11" t="e">
        <f>VLOOKUP($C1254, Team_Pitching___Advanced[[Team]:[xFIP]], 19,FALSE)</f>
        <v>#N/A</v>
      </c>
      <c r="AS1254" s="11" t="e">
        <f>VLOOKUP($C1254, Team_Pitching___Advanced[], 20, FALSE)</f>
        <v>#N/A</v>
      </c>
      <c r="AT1254" s="11" t="e">
        <f>VLOOKUP($C1254, Team_Batting___Dashboard[[Team]:[wOBA]], 16, FALSE)</f>
        <v>#N/A</v>
      </c>
      <c r="AU1254" s="11" t="e">
        <f>VLOOKUP($C1254, Team_Batting___Advanced[[Team]:[OPS]], 9, FALSE)</f>
        <v>#N/A</v>
      </c>
      <c r="AV1254" s="11" t="e">
        <f>VLOOKUP($C1254, Team_Batting___Advanced[], 19, FALSE)</f>
        <v>#N/A</v>
      </c>
      <c r="AW1254" s="11" t="e">
        <f>VLOOKUP($C1254, 'Team Per G'!$A$2:$G$31, 3, FALSE)</f>
        <v>#N/A</v>
      </c>
      <c r="AX1254" s="11" t="e">
        <f>VLOOKUP($C1254, 'Team Per G'!$A$2:$G$31, 5, FALSE)</f>
        <v>#N/A</v>
      </c>
      <c r="AY1254" s="11" t="e">
        <f>VLOOKUP($C1254, 'Team Per G'!$A$2:$G$31, 4, FALSE)</f>
        <v>#N/A</v>
      </c>
      <c r="AZ1254" s="11" t="e">
        <f>VLOOKUP($C1254, Team_Batting___Dashboard[], 22, FALSE)/$AH1254</f>
        <v>#N/A</v>
      </c>
      <c r="BA1254" s="11" t="e">
        <f>VLOOKUP($C1254, 'FanGraphs - Team WAR Projected'!$B$2:$E$31, 4, FALSE)/162</f>
        <v>#N/A</v>
      </c>
      <c r="BB1254" s="11" t="e">
        <f t="shared" si="235"/>
        <v>#N/A</v>
      </c>
      <c r="BC1254" s="11" t="e">
        <f>VLOOKUP($C1254, FanGraphs_Standings[[Abbreviation]:[2024 Year to Date RS/G]], 6, FALSE)/$AH1254</f>
        <v>#N/A</v>
      </c>
      <c r="BD1254" s="11" t="e">
        <f>VLOOKUP($C1254, FanGraphs_Standings[[Abbreviation]:[2024 Projected Full Season RDif]], 19, FALSE)/162</f>
        <v>#N/A</v>
      </c>
      <c r="BE1254" s="11" t="e">
        <f t="shared" si="236"/>
        <v>#N/A</v>
      </c>
      <c r="BF1254" s="11" t="e">
        <f>VLOOKUP($C1254, FanGraphs_Standings[[Abbreviation]:[2024 Projected Full Season RDif]], 5, FALSE)</f>
        <v>#N/A</v>
      </c>
      <c r="BG1254" s="11" t="e">
        <f>VLOOKUP($C1254, FanGraphs_Standings[[Abbreviation]:[2024 Projected Full Season W%]], 18, FALSE)</f>
        <v>#N/A</v>
      </c>
      <c r="BH1254" s="11" t="e">
        <f t="shared" si="237"/>
        <v>#N/A</v>
      </c>
      <c r="BI1254" s="11" t="e">
        <f>VLOOKUP($C1254, 'Home Field Adv'!$A$2:$K$31, 11, FALSE)</f>
        <v>#N/A</v>
      </c>
      <c r="BL1254" s="12" t="str">
        <f t="shared" si="238"/>
        <v/>
      </c>
      <c r="BM1254" s="12" t="str">
        <f t="shared" si="241"/>
        <v/>
      </c>
      <c r="BN1254" s="12" t="str">
        <f t="shared" si="239"/>
        <v/>
      </c>
    </row>
    <row r="1255" spans="6:66" x14ac:dyDescent="0.45">
      <c r="F1255" s="11" t="e">
        <f>VLOOKUP($B1255, FanGraphs_Standings[[Abbreviation]:[2024 Year to Date G]], 2, FALSE)</f>
        <v>#N/A</v>
      </c>
      <c r="G1255" s="11" t="e">
        <f>_xlfn.IFNA(VLOOKUP($D1255, 'SP Per G'!$A$2:$D$1385, 3, FALSE),M1255)</f>
        <v>#N/A</v>
      </c>
      <c r="H1255" s="11" t="e">
        <f>IF(AND(ISNA(VLOOKUP($D1255, 'SP Per G'!$A$2:$D$1385, 4, FALSE)), ISTEXT($D1255)), G1255,IF(ISNA(VLOOKUP($D1255, 'SP Per G'!$A$2:$D$1385, 4, FALSE)), M1255, VLOOKUP($D1255, 'SP Per G'!$A$2:$D$1385, 4, FALSE)))</f>
        <v>#N/A</v>
      </c>
      <c r="I1255" s="11" t="e">
        <f t="shared" si="229"/>
        <v>#N/A</v>
      </c>
      <c r="J1255" s="11" t="e">
        <f>_xlfn.IFNA(VLOOKUP($D1255,Individual_Pitching___Dashboard[],18,FALSE),VLOOKUP(B1255,Team_Pitching___Dashboard[[Team]:[ERA]],17,FALSE))</f>
        <v>#N/A</v>
      </c>
      <c r="K1255" s="11" t="e">
        <f>_xlfn.IFNA(VLOOKUP($D1255, Individual_Pitching___Dashboard[], 20, FALSE), VLOOKUP(B1255,Team_Pitching___Dashboard[[Team]:[xFIP]],20,FALSE))</f>
        <v>#N/A</v>
      </c>
      <c r="L1255" s="11" t="e">
        <f>_xlfn.IFNA(VLOOKUP($D1255, Individual_Pitching___Advanced[], 21,FALSE), VLOOKUP(B1255, Team_Pitching___Advanced[], 20, FALSE))</f>
        <v>#N/A</v>
      </c>
      <c r="M1255" s="11" t="e">
        <f>VLOOKUP($B1255, 'Team Per G'!$A$2:$G$31, 7, FALSE)</f>
        <v>#N/A</v>
      </c>
      <c r="N1255" s="11" t="e">
        <f>VLOOKUP($B1255, 'FanGraphs - Team WAR Projected'!$B$2:$E$31, 3, FALSE)/162</f>
        <v>#N/A</v>
      </c>
      <c r="O1255" s="11" t="e">
        <f t="shared" si="230"/>
        <v>#N/A</v>
      </c>
      <c r="P1255" s="11" t="e">
        <f>VLOOKUP($B1255, Team_Pitching___Advanced[[Team]:[xFIP]], 19,FALSE)</f>
        <v>#N/A</v>
      </c>
      <c r="Q1255" s="11" t="e">
        <f>VLOOKUP($B1255, Team_Pitching___Advanced[], 20, FALSE)</f>
        <v>#N/A</v>
      </c>
      <c r="R1255" s="11" t="e">
        <f>VLOOKUP($B1255, Team_Batting___Dashboard[[Team]:[wOBA]], 16, FALSE)</f>
        <v>#N/A</v>
      </c>
      <c r="S1255" s="11" t="e">
        <f>VLOOKUP($B1255, Team_Batting___Advanced[[Team]:[OPS]], 9, FALSE)</f>
        <v>#N/A</v>
      </c>
      <c r="T1255" s="11" t="e">
        <f>VLOOKUP($B1255, Team_Batting___Advanced[], 19, FALSE)</f>
        <v>#N/A</v>
      </c>
      <c r="U1255" s="11" t="e">
        <f>VLOOKUP($B1255, 'Team Per G'!$A$2:$G$31, 3, FALSE)</f>
        <v>#N/A</v>
      </c>
      <c r="V1255" s="11" t="e">
        <f>VLOOKUP($B1255, 'Team Per G'!$A$2:$G$31, 5, FALSE)</f>
        <v>#N/A</v>
      </c>
      <c r="W1255" s="11" t="e">
        <f>VLOOKUP($B1255, 'Team Per G'!$A$2:$G$31, 4, FALSE)</f>
        <v>#N/A</v>
      </c>
      <c r="X1255" s="11" t="e">
        <f>VLOOKUP($B1255, Team_Batting___Dashboard[], 22, FALSE)/$F1255</f>
        <v>#N/A</v>
      </c>
      <c r="Y1255" s="11" t="e">
        <f>VLOOKUP($B1255, 'FanGraphs - Team WAR Projected'!$B$2:$E$31, 4, FALSE)/162</f>
        <v>#N/A</v>
      </c>
      <c r="Z1255" s="11" t="e">
        <f t="shared" si="231"/>
        <v>#N/A</v>
      </c>
      <c r="AA1255" s="11" t="e">
        <f>VLOOKUP($B1255, FanGraphs_Standings[[Abbreviation]:[2024 Year to Date RS/G]], 6, FALSE)/$F1255</f>
        <v>#N/A</v>
      </c>
      <c r="AB1255" s="11" t="e">
        <f>VLOOKUP($B1255, FanGraphs_Standings[[Abbreviation]:[2024 Projected Full Season RDif]], 19, FALSE)/162</f>
        <v>#N/A</v>
      </c>
      <c r="AC1255" s="11" t="e">
        <f t="shared" si="240"/>
        <v>#N/A</v>
      </c>
      <c r="AD1255" s="11" t="e">
        <f>VLOOKUP($B1255, FanGraphs_Standings[[Abbreviation]:[2024 Projected Full Season RDif]], 5, FALSE)</f>
        <v>#N/A</v>
      </c>
      <c r="AE1255" s="11" t="e">
        <f>VLOOKUP($B1255, FanGraphs_Standings[[Abbreviation]:[2024 Projected Full Season W%]], 18, FALSE)</f>
        <v>#N/A</v>
      </c>
      <c r="AF1255" s="11" t="e">
        <f t="shared" si="232"/>
        <v>#N/A</v>
      </c>
      <c r="AG1255" s="11" t="e">
        <f>VLOOKUP($B1255, 'Home Field Adv'!$A$2:$I$31, 9, FALSE)</f>
        <v>#N/A</v>
      </c>
      <c r="AH1255" s="11" t="e">
        <f>VLOOKUP($C1255, FanGraphs_Standings[[Abbreviation]:[2024 Year to Date G]], 2, FALSE)</f>
        <v>#N/A</v>
      </c>
      <c r="AI1255" s="11" t="e">
        <f>_xlfn.IFNA(VLOOKUP($E1255, 'SP Per G'!$A$2:$D$1385, 3, FALSE), AO1255)</f>
        <v>#N/A</v>
      </c>
      <c r="AJ1255" s="11" t="e">
        <f>IF(AND(ISNA(VLOOKUP($E1255, 'SP Per G'!$A$2:$D$1385, 4, FALSE)), ISTEXT($E1255)), AI1255,IF(ISNA(VLOOKUP($E1255, 'SP Per G'!$A$2:$D$1385, 4, FALSE)), AO1255, VLOOKUP($E1255, 'SP Per G'!$A$2:$D$1385, 4, FALSE)))</f>
        <v>#N/A</v>
      </c>
      <c r="AK1255" s="11" t="e">
        <f t="shared" si="233"/>
        <v>#N/A</v>
      </c>
      <c r="AL1255" s="11" t="e">
        <f>_xlfn.IFNA(VLOOKUP($E1255, Individual_Pitching___Dashboard[], 18, FALSE), VLOOKUP($C1255,Team_Pitching___Advanced[[Team]:[SIERA]],16,FALSE))</f>
        <v>#N/A</v>
      </c>
      <c r="AM1255" s="11" t="e">
        <f>_xlfn.IFNA(VLOOKUP($E1255, Individual_Pitching___Dashboard[], 20, FALSE), VLOOKUP($C1255,Team_Pitching___Advanced[[Team]:[xFIP]],19,FALSE))</f>
        <v>#N/A</v>
      </c>
      <c r="AN1255" s="11" t="e">
        <f>_xlfn.IFNA(VLOOKUP($E1255,Individual_Pitching___Advanced[],21,FALSE),VLOOKUP($C1255,Team_Pitching___Advanced[[Team]:[SIERA]],20,FALSE))</f>
        <v>#N/A</v>
      </c>
      <c r="AO1255" s="11" t="e">
        <f>VLOOKUP($C1255, 'Team Per G'!$A$2:$G$31, 7, FALSE)</f>
        <v>#N/A</v>
      </c>
      <c r="AP1255" s="11" t="e">
        <f>VLOOKUP($C1255, 'FanGraphs - Team WAR Projected'!$B$2:$E$31, 3, FALSE)/162</f>
        <v>#N/A</v>
      </c>
      <c r="AQ1255" s="11" t="e">
        <f t="shared" si="234"/>
        <v>#N/A</v>
      </c>
      <c r="AR1255" s="11" t="e">
        <f>VLOOKUP($C1255, Team_Pitching___Advanced[[Team]:[xFIP]], 19,FALSE)</f>
        <v>#N/A</v>
      </c>
      <c r="AS1255" s="11" t="e">
        <f>VLOOKUP($C1255, Team_Pitching___Advanced[], 20, FALSE)</f>
        <v>#N/A</v>
      </c>
      <c r="AT1255" s="11" t="e">
        <f>VLOOKUP($C1255, Team_Batting___Dashboard[[Team]:[wOBA]], 16, FALSE)</f>
        <v>#N/A</v>
      </c>
      <c r="AU1255" s="11" t="e">
        <f>VLOOKUP($C1255, Team_Batting___Advanced[[Team]:[OPS]], 9, FALSE)</f>
        <v>#N/A</v>
      </c>
      <c r="AV1255" s="11" t="e">
        <f>VLOOKUP($C1255, Team_Batting___Advanced[], 19, FALSE)</f>
        <v>#N/A</v>
      </c>
      <c r="AW1255" s="11" t="e">
        <f>VLOOKUP($C1255, 'Team Per G'!$A$2:$G$31, 3, FALSE)</f>
        <v>#N/A</v>
      </c>
      <c r="AX1255" s="11" t="e">
        <f>VLOOKUP($C1255, 'Team Per G'!$A$2:$G$31, 5, FALSE)</f>
        <v>#N/A</v>
      </c>
      <c r="AY1255" s="11" t="e">
        <f>VLOOKUP($C1255, 'Team Per G'!$A$2:$G$31, 4, FALSE)</f>
        <v>#N/A</v>
      </c>
      <c r="AZ1255" s="11" t="e">
        <f>VLOOKUP($C1255, Team_Batting___Dashboard[], 22, FALSE)/$AH1255</f>
        <v>#N/A</v>
      </c>
      <c r="BA1255" s="11" t="e">
        <f>VLOOKUP($C1255, 'FanGraphs - Team WAR Projected'!$B$2:$E$31, 4, FALSE)/162</f>
        <v>#N/A</v>
      </c>
      <c r="BB1255" s="11" t="e">
        <f t="shared" si="235"/>
        <v>#N/A</v>
      </c>
      <c r="BC1255" s="11" t="e">
        <f>VLOOKUP($C1255, FanGraphs_Standings[[Abbreviation]:[2024 Year to Date RS/G]], 6, FALSE)/$AH1255</f>
        <v>#N/A</v>
      </c>
      <c r="BD1255" s="11" t="e">
        <f>VLOOKUP($C1255, FanGraphs_Standings[[Abbreviation]:[2024 Projected Full Season RDif]], 19, FALSE)/162</f>
        <v>#N/A</v>
      </c>
      <c r="BE1255" s="11" t="e">
        <f t="shared" si="236"/>
        <v>#N/A</v>
      </c>
      <c r="BF1255" s="11" t="e">
        <f>VLOOKUP($C1255, FanGraphs_Standings[[Abbreviation]:[2024 Projected Full Season RDif]], 5, FALSE)</f>
        <v>#N/A</v>
      </c>
      <c r="BG1255" s="11" t="e">
        <f>VLOOKUP($C1255, FanGraphs_Standings[[Abbreviation]:[2024 Projected Full Season W%]], 18, FALSE)</f>
        <v>#N/A</v>
      </c>
      <c r="BH1255" s="11" t="e">
        <f t="shared" si="237"/>
        <v>#N/A</v>
      </c>
      <c r="BI1255" s="11" t="e">
        <f>VLOOKUP($C1255, 'Home Field Adv'!$A$2:$K$31, 11, FALSE)</f>
        <v>#N/A</v>
      </c>
      <c r="BL1255" s="12" t="str">
        <f t="shared" si="238"/>
        <v/>
      </c>
      <c r="BM1255" s="12" t="str">
        <f t="shared" si="241"/>
        <v/>
      </c>
      <c r="BN1255" s="12" t="str">
        <f t="shared" si="239"/>
        <v/>
      </c>
    </row>
    <row r="1256" spans="6:66" x14ac:dyDescent="0.45">
      <c r="F1256" s="11" t="e">
        <f>VLOOKUP($B1256, FanGraphs_Standings[[Abbreviation]:[2024 Year to Date G]], 2, FALSE)</f>
        <v>#N/A</v>
      </c>
      <c r="G1256" s="11" t="e">
        <f>_xlfn.IFNA(VLOOKUP($D1256, 'SP Per G'!$A$2:$D$1385, 3, FALSE),M1256)</f>
        <v>#N/A</v>
      </c>
      <c r="H1256" s="11" t="e">
        <f>IF(AND(ISNA(VLOOKUP($D1256, 'SP Per G'!$A$2:$D$1385, 4, FALSE)), ISTEXT($D1256)), G1256,IF(ISNA(VLOOKUP($D1256, 'SP Per G'!$A$2:$D$1385, 4, FALSE)), M1256, VLOOKUP($D1256, 'SP Per G'!$A$2:$D$1385, 4, FALSE)))</f>
        <v>#N/A</v>
      </c>
      <c r="I1256" s="11" t="e">
        <f t="shared" si="229"/>
        <v>#N/A</v>
      </c>
      <c r="J1256" s="11" t="e">
        <f>_xlfn.IFNA(VLOOKUP($D1256,Individual_Pitching___Dashboard[],18,FALSE),VLOOKUP(B1256,Team_Pitching___Dashboard[[Team]:[ERA]],17,FALSE))</f>
        <v>#N/A</v>
      </c>
      <c r="K1256" s="11" t="e">
        <f>_xlfn.IFNA(VLOOKUP($D1256, Individual_Pitching___Dashboard[], 20, FALSE), VLOOKUP(B1256,Team_Pitching___Dashboard[[Team]:[xFIP]],20,FALSE))</f>
        <v>#N/A</v>
      </c>
      <c r="L1256" s="11" t="e">
        <f>_xlfn.IFNA(VLOOKUP($D1256, Individual_Pitching___Advanced[], 21,FALSE), VLOOKUP(B1256, Team_Pitching___Advanced[], 20, FALSE))</f>
        <v>#N/A</v>
      </c>
      <c r="M1256" s="11" t="e">
        <f>VLOOKUP($B1256, 'Team Per G'!$A$2:$G$31, 7, FALSE)</f>
        <v>#N/A</v>
      </c>
      <c r="N1256" s="11" t="e">
        <f>VLOOKUP($B1256, 'FanGraphs - Team WAR Projected'!$B$2:$E$31, 3, FALSE)/162</f>
        <v>#N/A</v>
      </c>
      <c r="O1256" s="11" t="e">
        <f t="shared" si="230"/>
        <v>#N/A</v>
      </c>
      <c r="P1256" s="11" t="e">
        <f>VLOOKUP($B1256, Team_Pitching___Advanced[[Team]:[xFIP]], 19,FALSE)</f>
        <v>#N/A</v>
      </c>
      <c r="Q1256" s="11" t="e">
        <f>VLOOKUP($B1256, Team_Pitching___Advanced[], 20, FALSE)</f>
        <v>#N/A</v>
      </c>
      <c r="R1256" s="11" t="e">
        <f>VLOOKUP($B1256, Team_Batting___Dashboard[[Team]:[wOBA]], 16, FALSE)</f>
        <v>#N/A</v>
      </c>
      <c r="S1256" s="11" t="e">
        <f>VLOOKUP($B1256, Team_Batting___Advanced[[Team]:[OPS]], 9, FALSE)</f>
        <v>#N/A</v>
      </c>
      <c r="T1256" s="11" t="e">
        <f>VLOOKUP($B1256, Team_Batting___Advanced[], 19, FALSE)</f>
        <v>#N/A</v>
      </c>
      <c r="U1256" s="11" t="e">
        <f>VLOOKUP($B1256, 'Team Per G'!$A$2:$G$31, 3, FALSE)</f>
        <v>#N/A</v>
      </c>
      <c r="V1256" s="11" t="e">
        <f>VLOOKUP($B1256, 'Team Per G'!$A$2:$G$31, 5, FALSE)</f>
        <v>#N/A</v>
      </c>
      <c r="W1256" s="11" t="e">
        <f>VLOOKUP($B1256, 'Team Per G'!$A$2:$G$31, 4, FALSE)</f>
        <v>#N/A</v>
      </c>
      <c r="X1256" s="11" t="e">
        <f>VLOOKUP($B1256, Team_Batting___Dashboard[], 22, FALSE)/$F1256</f>
        <v>#N/A</v>
      </c>
      <c r="Y1256" s="11" t="e">
        <f>VLOOKUP($B1256, 'FanGraphs - Team WAR Projected'!$B$2:$E$31, 4, FALSE)/162</f>
        <v>#N/A</v>
      </c>
      <c r="Z1256" s="11" t="e">
        <f t="shared" si="231"/>
        <v>#N/A</v>
      </c>
      <c r="AA1256" s="11" t="e">
        <f>VLOOKUP($B1256, FanGraphs_Standings[[Abbreviation]:[2024 Year to Date RS/G]], 6, FALSE)/$F1256</f>
        <v>#N/A</v>
      </c>
      <c r="AB1256" s="11" t="e">
        <f>VLOOKUP($B1256, FanGraphs_Standings[[Abbreviation]:[2024 Projected Full Season RDif]], 19, FALSE)/162</f>
        <v>#N/A</v>
      </c>
      <c r="AC1256" s="11" t="e">
        <f t="shared" si="240"/>
        <v>#N/A</v>
      </c>
      <c r="AD1256" s="11" t="e">
        <f>VLOOKUP($B1256, FanGraphs_Standings[[Abbreviation]:[2024 Projected Full Season RDif]], 5, FALSE)</f>
        <v>#N/A</v>
      </c>
      <c r="AE1256" s="11" t="e">
        <f>VLOOKUP($B1256, FanGraphs_Standings[[Abbreviation]:[2024 Projected Full Season W%]], 18, FALSE)</f>
        <v>#N/A</v>
      </c>
      <c r="AF1256" s="11" t="e">
        <f t="shared" si="232"/>
        <v>#N/A</v>
      </c>
      <c r="AG1256" s="11" t="e">
        <f>VLOOKUP($B1256, 'Home Field Adv'!$A$2:$I$31, 9, FALSE)</f>
        <v>#N/A</v>
      </c>
      <c r="AH1256" s="11" t="e">
        <f>VLOOKUP($C1256, FanGraphs_Standings[[Abbreviation]:[2024 Year to Date G]], 2, FALSE)</f>
        <v>#N/A</v>
      </c>
      <c r="AI1256" s="11" t="e">
        <f>_xlfn.IFNA(VLOOKUP($E1256, 'SP Per G'!$A$2:$D$1385, 3, FALSE), AO1256)</f>
        <v>#N/A</v>
      </c>
      <c r="AJ1256" s="11" t="e">
        <f>IF(AND(ISNA(VLOOKUP($E1256, 'SP Per G'!$A$2:$D$1385, 4, FALSE)), ISTEXT($E1256)), AI1256,IF(ISNA(VLOOKUP($E1256, 'SP Per G'!$A$2:$D$1385, 4, FALSE)), AO1256, VLOOKUP($E1256, 'SP Per G'!$A$2:$D$1385, 4, FALSE)))</f>
        <v>#N/A</v>
      </c>
      <c r="AK1256" s="11" t="e">
        <f t="shared" si="233"/>
        <v>#N/A</v>
      </c>
      <c r="AL1256" s="11" t="e">
        <f>_xlfn.IFNA(VLOOKUP($E1256, Individual_Pitching___Dashboard[], 18, FALSE), VLOOKUP($C1256,Team_Pitching___Advanced[[Team]:[SIERA]],16,FALSE))</f>
        <v>#N/A</v>
      </c>
      <c r="AM1256" s="11" t="e">
        <f>_xlfn.IFNA(VLOOKUP($E1256, Individual_Pitching___Dashboard[], 20, FALSE), VLOOKUP($C1256,Team_Pitching___Advanced[[Team]:[xFIP]],19,FALSE))</f>
        <v>#N/A</v>
      </c>
      <c r="AN1256" s="11" t="e">
        <f>_xlfn.IFNA(VLOOKUP($E1256,Individual_Pitching___Advanced[],21,FALSE),VLOOKUP($C1256,Team_Pitching___Advanced[[Team]:[SIERA]],20,FALSE))</f>
        <v>#N/A</v>
      </c>
      <c r="AO1256" s="11" t="e">
        <f>VLOOKUP($C1256, 'Team Per G'!$A$2:$G$31, 7, FALSE)</f>
        <v>#N/A</v>
      </c>
      <c r="AP1256" s="11" t="e">
        <f>VLOOKUP($C1256, 'FanGraphs - Team WAR Projected'!$B$2:$E$31, 3, FALSE)/162</f>
        <v>#N/A</v>
      </c>
      <c r="AQ1256" s="11" t="e">
        <f t="shared" si="234"/>
        <v>#N/A</v>
      </c>
      <c r="AR1256" s="11" t="e">
        <f>VLOOKUP($C1256, Team_Pitching___Advanced[[Team]:[xFIP]], 19,FALSE)</f>
        <v>#N/A</v>
      </c>
      <c r="AS1256" s="11" t="e">
        <f>VLOOKUP($C1256, Team_Pitching___Advanced[], 20, FALSE)</f>
        <v>#N/A</v>
      </c>
      <c r="AT1256" s="11" t="e">
        <f>VLOOKUP($C1256, Team_Batting___Dashboard[[Team]:[wOBA]], 16, FALSE)</f>
        <v>#N/A</v>
      </c>
      <c r="AU1256" s="11" t="e">
        <f>VLOOKUP($C1256, Team_Batting___Advanced[[Team]:[OPS]], 9, FALSE)</f>
        <v>#N/A</v>
      </c>
      <c r="AV1256" s="11" t="e">
        <f>VLOOKUP($C1256, Team_Batting___Advanced[], 19, FALSE)</f>
        <v>#N/A</v>
      </c>
      <c r="AW1256" s="11" t="e">
        <f>VLOOKUP($C1256, 'Team Per G'!$A$2:$G$31, 3, FALSE)</f>
        <v>#N/A</v>
      </c>
      <c r="AX1256" s="11" t="e">
        <f>VLOOKUP($C1256, 'Team Per G'!$A$2:$G$31, 5, FALSE)</f>
        <v>#N/A</v>
      </c>
      <c r="AY1256" s="11" t="e">
        <f>VLOOKUP($C1256, 'Team Per G'!$A$2:$G$31, 4, FALSE)</f>
        <v>#N/A</v>
      </c>
      <c r="AZ1256" s="11" t="e">
        <f>VLOOKUP($C1256, Team_Batting___Dashboard[], 22, FALSE)/$AH1256</f>
        <v>#N/A</v>
      </c>
      <c r="BA1256" s="11" t="e">
        <f>VLOOKUP($C1256, 'FanGraphs - Team WAR Projected'!$B$2:$E$31, 4, FALSE)/162</f>
        <v>#N/A</v>
      </c>
      <c r="BB1256" s="11" t="e">
        <f t="shared" si="235"/>
        <v>#N/A</v>
      </c>
      <c r="BC1256" s="11" t="e">
        <f>VLOOKUP($C1256, FanGraphs_Standings[[Abbreviation]:[2024 Year to Date RS/G]], 6, FALSE)/$AH1256</f>
        <v>#N/A</v>
      </c>
      <c r="BD1256" s="11" t="e">
        <f>VLOOKUP($C1256, FanGraphs_Standings[[Abbreviation]:[2024 Projected Full Season RDif]], 19, FALSE)/162</f>
        <v>#N/A</v>
      </c>
      <c r="BE1256" s="11" t="e">
        <f t="shared" si="236"/>
        <v>#N/A</v>
      </c>
      <c r="BF1256" s="11" t="e">
        <f>VLOOKUP($C1256, FanGraphs_Standings[[Abbreviation]:[2024 Projected Full Season RDif]], 5, FALSE)</f>
        <v>#N/A</v>
      </c>
      <c r="BG1256" s="11" t="e">
        <f>VLOOKUP($C1256, FanGraphs_Standings[[Abbreviation]:[2024 Projected Full Season W%]], 18, FALSE)</f>
        <v>#N/A</v>
      </c>
      <c r="BH1256" s="11" t="e">
        <f t="shared" si="237"/>
        <v>#N/A</v>
      </c>
      <c r="BI1256" s="11" t="e">
        <f>VLOOKUP($C1256, 'Home Field Adv'!$A$2:$K$31, 11, FALSE)</f>
        <v>#N/A</v>
      </c>
      <c r="BL1256" s="12" t="str">
        <f t="shared" si="238"/>
        <v/>
      </c>
      <c r="BM1256" s="12" t="str">
        <f t="shared" si="241"/>
        <v/>
      </c>
      <c r="BN1256" s="12" t="str">
        <f t="shared" si="239"/>
        <v/>
      </c>
    </row>
    <row r="1257" spans="6:66" x14ac:dyDescent="0.45">
      <c r="F1257" s="11" t="e">
        <f>VLOOKUP($B1257, FanGraphs_Standings[[Abbreviation]:[2024 Year to Date G]], 2, FALSE)</f>
        <v>#N/A</v>
      </c>
      <c r="G1257" s="11" t="e">
        <f>_xlfn.IFNA(VLOOKUP($D1257, 'SP Per G'!$A$2:$D$1385, 3, FALSE),M1257)</f>
        <v>#N/A</v>
      </c>
      <c r="H1257" s="11" t="e">
        <f>IF(AND(ISNA(VLOOKUP($D1257, 'SP Per G'!$A$2:$D$1385, 4, FALSE)), ISTEXT($D1257)), G1257,IF(ISNA(VLOOKUP($D1257, 'SP Per G'!$A$2:$D$1385, 4, FALSE)), M1257, VLOOKUP($D1257, 'SP Per G'!$A$2:$D$1385, 4, FALSE)))</f>
        <v>#N/A</v>
      </c>
      <c r="I1257" s="11" t="e">
        <f t="shared" si="229"/>
        <v>#N/A</v>
      </c>
      <c r="J1257" s="11" t="e">
        <f>_xlfn.IFNA(VLOOKUP($D1257,Individual_Pitching___Dashboard[],18,FALSE),VLOOKUP(B1257,Team_Pitching___Dashboard[[Team]:[ERA]],17,FALSE))</f>
        <v>#N/A</v>
      </c>
      <c r="K1257" s="11" t="e">
        <f>_xlfn.IFNA(VLOOKUP($D1257, Individual_Pitching___Dashboard[], 20, FALSE), VLOOKUP(B1257,Team_Pitching___Dashboard[[Team]:[xFIP]],20,FALSE))</f>
        <v>#N/A</v>
      </c>
      <c r="L1257" s="11" t="e">
        <f>_xlfn.IFNA(VLOOKUP($D1257, Individual_Pitching___Advanced[], 21,FALSE), VLOOKUP(B1257, Team_Pitching___Advanced[], 20, FALSE))</f>
        <v>#N/A</v>
      </c>
      <c r="M1257" s="11" t="e">
        <f>VLOOKUP($B1257, 'Team Per G'!$A$2:$G$31, 7, FALSE)</f>
        <v>#N/A</v>
      </c>
      <c r="N1257" s="11" t="e">
        <f>VLOOKUP($B1257, 'FanGraphs - Team WAR Projected'!$B$2:$E$31, 3, FALSE)/162</f>
        <v>#N/A</v>
      </c>
      <c r="O1257" s="11" t="e">
        <f t="shared" si="230"/>
        <v>#N/A</v>
      </c>
      <c r="P1257" s="11" t="e">
        <f>VLOOKUP($B1257, Team_Pitching___Advanced[[Team]:[xFIP]], 19,FALSE)</f>
        <v>#N/A</v>
      </c>
      <c r="Q1257" s="11" t="e">
        <f>VLOOKUP($B1257, Team_Pitching___Advanced[], 20, FALSE)</f>
        <v>#N/A</v>
      </c>
      <c r="R1257" s="11" t="e">
        <f>VLOOKUP($B1257, Team_Batting___Dashboard[[Team]:[wOBA]], 16, FALSE)</f>
        <v>#N/A</v>
      </c>
      <c r="S1257" s="11" t="e">
        <f>VLOOKUP($B1257, Team_Batting___Advanced[[Team]:[OPS]], 9, FALSE)</f>
        <v>#N/A</v>
      </c>
      <c r="T1257" s="11" t="e">
        <f>VLOOKUP($B1257, Team_Batting___Advanced[], 19, FALSE)</f>
        <v>#N/A</v>
      </c>
      <c r="U1257" s="11" t="e">
        <f>VLOOKUP($B1257, 'Team Per G'!$A$2:$G$31, 3, FALSE)</f>
        <v>#N/A</v>
      </c>
      <c r="V1257" s="11" t="e">
        <f>VLOOKUP($B1257, 'Team Per G'!$A$2:$G$31, 5, FALSE)</f>
        <v>#N/A</v>
      </c>
      <c r="W1257" s="11" t="e">
        <f>VLOOKUP($B1257, 'Team Per G'!$A$2:$G$31, 4, FALSE)</f>
        <v>#N/A</v>
      </c>
      <c r="X1257" s="11" t="e">
        <f>VLOOKUP($B1257, Team_Batting___Dashboard[], 22, FALSE)/$F1257</f>
        <v>#N/A</v>
      </c>
      <c r="Y1257" s="11" t="e">
        <f>VLOOKUP($B1257, 'FanGraphs - Team WAR Projected'!$B$2:$E$31, 4, FALSE)/162</f>
        <v>#N/A</v>
      </c>
      <c r="Z1257" s="11" t="e">
        <f t="shared" si="231"/>
        <v>#N/A</v>
      </c>
      <c r="AA1257" s="11" t="e">
        <f>VLOOKUP($B1257, FanGraphs_Standings[[Abbreviation]:[2024 Year to Date RS/G]], 6, FALSE)/$F1257</f>
        <v>#N/A</v>
      </c>
      <c r="AB1257" s="11" t="e">
        <f>VLOOKUP($B1257, FanGraphs_Standings[[Abbreviation]:[2024 Projected Full Season RDif]], 19, FALSE)/162</f>
        <v>#N/A</v>
      </c>
      <c r="AC1257" s="11" t="e">
        <f t="shared" si="240"/>
        <v>#N/A</v>
      </c>
      <c r="AD1257" s="11" t="e">
        <f>VLOOKUP($B1257, FanGraphs_Standings[[Abbreviation]:[2024 Projected Full Season RDif]], 5, FALSE)</f>
        <v>#N/A</v>
      </c>
      <c r="AE1257" s="11" t="e">
        <f>VLOOKUP($B1257, FanGraphs_Standings[[Abbreviation]:[2024 Projected Full Season W%]], 18, FALSE)</f>
        <v>#N/A</v>
      </c>
      <c r="AF1257" s="11" t="e">
        <f t="shared" si="232"/>
        <v>#N/A</v>
      </c>
      <c r="AG1257" s="11" t="e">
        <f>VLOOKUP($B1257, 'Home Field Adv'!$A$2:$I$31, 9, FALSE)</f>
        <v>#N/A</v>
      </c>
      <c r="AH1257" s="11" t="e">
        <f>VLOOKUP($C1257, FanGraphs_Standings[[Abbreviation]:[2024 Year to Date G]], 2, FALSE)</f>
        <v>#N/A</v>
      </c>
      <c r="AI1257" s="11" t="e">
        <f>_xlfn.IFNA(VLOOKUP($E1257, 'SP Per G'!$A$2:$D$1385, 3, FALSE), AO1257)</f>
        <v>#N/A</v>
      </c>
      <c r="AJ1257" s="11" t="e">
        <f>IF(AND(ISNA(VLOOKUP($E1257, 'SP Per G'!$A$2:$D$1385, 4, FALSE)), ISTEXT($E1257)), AI1257,IF(ISNA(VLOOKUP($E1257, 'SP Per G'!$A$2:$D$1385, 4, FALSE)), AO1257, VLOOKUP($E1257, 'SP Per G'!$A$2:$D$1385, 4, FALSE)))</f>
        <v>#N/A</v>
      </c>
      <c r="AK1257" s="11" t="e">
        <f t="shared" si="233"/>
        <v>#N/A</v>
      </c>
      <c r="AL1257" s="11" t="e">
        <f>_xlfn.IFNA(VLOOKUP($E1257, Individual_Pitching___Dashboard[], 18, FALSE), VLOOKUP($C1257,Team_Pitching___Advanced[[Team]:[SIERA]],16,FALSE))</f>
        <v>#N/A</v>
      </c>
      <c r="AM1257" s="11" t="e">
        <f>_xlfn.IFNA(VLOOKUP($E1257, Individual_Pitching___Dashboard[], 20, FALSE), VLOOKUP($C1257,Team_Pitching___Advanced[[Team]:[xFIP]],19,FALSE))</f>
        <v>#N/A</v>
      </c>
      <c r="AN1257" s="11" t="e">
        <f>_xlfn.IFNA(VLOOKUP($E1257,Individual_Pitching___Advanced[],21,FALSE),VLOOKUP($C1257,Team_Pitching___Advanced[[Team]:[SIERA]],20,FALSE))</f>
        <v>#N/A</v>
      </c>
      <c r="AO1257" s="11" t="e">
        <f>VLOOKUP($C1257, 'Team Per G'!$A$2:$G$31, 7, FALSE)</f>
        <v>#N/A</v>
      </c>
      <c r="AP1257" s="11" t="e">
        <f>VLOOKUP($C1257, 'FanGraphs - Team WAR Projected'!$B$2:$E$31, 3, FALSE)/162</f>
        <v>#N/A</v>
      </c>
      <c r="AQ1257" s="11" t="e">
        <f t="shared" si="234"/>
        <v>#N/A</v>
      </c>
      <c r="AR1257" s="11" t="e">
        <f>VLOOKUP($C1257, Team_Pitching___Advanced[[Team]:[xFIP]], 19,FALSE)</f>
        <v>#N/A</v>
      </c>
      <c r="AS1257" s="11" t="e">
        <f>VLOOKUP($C1257, Team_Pitching___Advanced[], 20, FALSE)</f>
        <v>#N/A</v>
      </c>
      <c r="AT1257" s="11" t="e">
        <f>VLOOKUP($C1257, Team_Batting___Dashboard[[Team]:[wOBA]], 16, FALSE)</f>
        <v>#N/A</v>
      </c>
      <c r="AU1257" s="11" t="e">
        <f>VLOOKUP($C1257, Team_Batting___Advanced[[Team]:[OPS]], 9, FALSE)</f>
        <v>#N/A</v>
      </c>
      <c r="AV1257" s="11" t="e">
        <f>VLOOKUP($C1257, Team_Batting___Advanced[], 19, FALSE)</f>
        <v>#N/A</v>
      </c>
      <c r="AW1257" s="11" t="e">
        <f>VLOOKUP($C1257, 'Team Per G'!$A$2:$G$31, 3, FALSE)</f>
        <v>#N/A</v>
      </c>
      <c r="AX1257" s="11" t="e">
        <f>VLOOKUP($C1257, 'Team Per G'!$A$2:$G$31, 5, FALSE)</f>
        <v>#N/A</v>
      </c>
      <c r="AY1257" s="11" t="e">
        <f>VLOOKUP($C1257, 'Team Per G'!$A$2:$G$31, 4, FALSE)</f>
        <v>#N/A</v>
      </c>
      <c r="AZ1257" s="11" t="e">
        <f>VLOOKUP($C1257, Team_Batting___Dashboard[], 22, FALSE)/$AH1257</f>
        <v>#N/A</v>
      </c>
      <c r="BA1257" s="11" t="e">
        <f>VLOOKUP($C1257, 'FanGraphs - Team WAR Projected'!$B$2:$E$31, 4, FALSE)/162</f>
        <v>#N/A</v>
      </c>
      <c r="BB1257" s="11" t="e">
        <f t="shared" si="235"/>
        <v>#N/A</v>
      </c>
      <c r="BC1257" s="11" t="e">
        <f>VLOOKUP($C1257, FanGraphs_Standings[[Abbreviation]:[2024 Year to Date RS/G]], 6, FALSE)/$AH1257</f>
        <v>#N/A</v>
      </c>
      <c r="BD1257" s="11" t="e">
        <f>VLOOKUP($C1257, FanGraphs_Standings[[Abbreviation]:[2024 Projected Full Season RDif]], 19, FALSE)/162</f>
        <v>#N/A</v>
      </c>
      <c r="BE1257" s="11" t="e">
        <f t="shared" si="236"/>
        <v>#N/A</v>
      </c>
      <c r="BF1257" s="11" t="e">
        <f>VLOOKUP($C1257, FanGraphs_Standings[[Abbreviation]:[2024 Projected Full Season RDif]], 5, FALSE)</f>
        <v>#N/A</v>
      </c>
      <c r="BG1257" s="11" t="e">
        <f>VLOOKUP($C1257, FanGraphs_Standings[[Abbreviation]:[2024 Projected Full Season W%]], 18, FALSE)</f>
        <v>#N/A</v>
      </c>
      <c r="BH1257" s="11" t="e">
        <f t="shared" si="237"/>
        <v>#N/A</v>
      </c>
      <c r="BI1257" s="11" t="e">
        <f>VLOOKUP($C1257, 'Home Field Adv'!$A$2:$K$31, 11, FALSE)</f>
        <v>#N/A</v>
      </c>
      <c r="BL1257" s="12" t="str">
        <f t="shared" si="238"/>
        <v/>
      </c>
      <c r="BM1257" s="12" t="str">
        <f t="shared" si="241"/>
        <v/>
      </c>
      <c r="BN1257" s="12" t="str">
        <f t="shared" si="239"/>
        <v/>
      </c>
    </row>
    <row r="1258" spans="6:66" x14ac:dyDescent="0.45">
      <c r="F1258" s="11" t="e">
        <f>VLOOKUP($B1258, FanGraphs_Standings[[Abbreviation]:[2024 Year to Date G]], 2, FALSE)</f>
        <v>#N/A</v>
      </c>
      <c r="G1258" s="11" t="e">
        <f>_xlfn.IFNA(VLOOKUP($D1258, 'SP Per G'!$A$2:$D$1385, 3, FALSE),M1258)</f>
        <v>#N/A</v>
      </c>
      <c r="H1258" s="11" t="e">
        <f>IF(AND(ISNA(VLOOKUP($D1258, 'SP Per G'!$A$2:$D$1385, 4, FALSE)), ISTEXT($D1258)), G1258,IF(ISNA(VLOOKUP($D1258, 'SP Per G'!$A$2:$D$1385, 4, FALSE)), M1258, VLOOKUP($D1258, 'SP Per G'!$A$2:$D$1385, 4, FALSE)))</f>
        <v>#N/A</v>
      </c>
      <c r="I1258" s="11" t="e">
        <f t="shared" si="229"/>
        <v>#N/A</v>
      </c>
      <c r="J1258" s="11" t="e">
        <f>_xlfn.IFNA(VLOOKUP($D1258,Individual_Pitching___Dashboard[],18,FALSE),VLOOKUP(B1258,Team_Pitching___Dashboard[[Team]:[ERA]],17,FALSE))</f>
        <v>#N/A</v>
      </c>
      <c r="K1258" s="11" t="e">
        <f>_xlfn.IFNA(VLOOKUP($D1258, Individual_Pitching___Dashboard[], 20, FALSE), VLOOKUP(B1258,Team_Pitching___Dashboard[[Team]:[xFIP]],20,FALSE))</f>
        <v>#N/A</v>
      </c>
      <c r="L1258" s="11" t="e">
        <f>_xlfn.IFNA(VLOOKUP($D1258, Individual_Pitching___Advanced[], 21,FALSE), VLOOKUP(B1258, Team_Pitching___Advanced[], 20, FALSE))</f>
        <v>#N/A</v>
      </c>
      <c r="M1258" s="11" t="e">
        <f>VLOOKUP($B1258, 'Team Per G'!$A$2:$G$31, 7, FALSE)</f>
        <v>#N/A</v>
      </c>
      <c r="N1258" s="11" t="e">
        <f>VLOOKUP($B1258, 'FanGraphs - Team WAR Projected'!$B$2:$E$31, 3, FALSE)/162</f>
        <v>#N/A</v>
      </c>
      <c r="O1258" s="11" t="e">
        <f t="shared" si="230"/>
        <v>#N/A</v>
      </c>
      <c r="P1258" s="11" t="e">
        <f>VLOOKUP($B1258, Team_Pitching___Advanced[[Team]:[xFIP]], 19,FALSE)</f>
        <v>#N/A</v>
      </c>
      <c r="Q1258" s="11" t="e">
        <f>VLOOKUP($B1258, Team_Pitching___Advanced[], 20, FALSE)</f>
        <v>#N/A</v>
      </c>
      <c r="R1258" s="11" t="e">
        <f>VLOOKUP($B1258, Team_Batting___Dashboard[[Team]:[wOBA]], 16, FALSE)</f>
        <v>#N/A</v>
      </c>
      <c r="S1258" s="11" t="e">
        <f>VLOOKUP($B1258, Team_Batting___Advanced[[Team]:[OPS]], 9, FALSE)</f>
        <v>#N/A</v>
      </c>
      <c r="T1258" s="11" t="e">
        <f>VLOOKUP($B1258, Team_Batting___Advanced[], 19, FALSE)</f>
        <v>#N/A</v>
      </c>
      <c r="U1258" s="11" t="e">
        <f>VLOOKUP($B1258, 'Team Per G'!$A$2:$G$31, 3, FALSE)</f>
        <v>#N/A</v>
      </c>
      <c r="V1258" s="11" t="e">
        <f>VLOOKUP($B1258, 'Team Per G'!$A$2:$G$31, 5, FALSE)</f>
        <v>#N/A</v>
      </c>
      <c r="W1258" s="11" t="e">
        <f>VLOOKUP($B1258, 'Team Per G'!$A$2:$G$31, 4, FALSE)</f>
        <v>#N/A</v>
      </c>
      <c r="X1258" s="11" t="e">
        <f>VLOOKUP($B1258, Team_Batting___Dashboard[], 22, FALSE)/$F1258</f>
        <v>#N/A</v>
      </c>
      <c r="Y1258" s="11" t="e">
        <f>VLOOKUP($B1258, 'FanGraphs - Team WAR Projected'!$B$2:$E$31, 4, FALSE)/162</f>
        <v>#N/A</v>
      </c>
      <c r="Z1258" s="11" t="e">
        <f t="shared" si="231"/>
        <v>#N/A</v>
      </c>
      <c r="AA1258" s="11" t="e">
        <f>VLOOKUP($B1258, FanGraphs_Standings[[Abbreviation]:[2024 Year to Date RS/G]], 6, FALSE)/$F1258</f>
        <v>#N/A</v>
      </c>
      <c r="AB1258" s="11" t="e">
        <f>VLOOKUP($B1258, FanGraphs_Standings[[Abbreviation]:[2024 Projected Full Season RDif]], 19, FALSE)/162</f>
        <v>#N/A</v>
      </c>
      <c r="AC1258" s="11" t="e">
        <f t="shared" si="240"/>
        <v>#N/A</v>
      </c>
      <c r="AD1258" s="11" t="e">
        <f>VLOOKUP($B1258, FanGraphs_Standings[[Abbreviation]:[2024 Projected Full Season RDif]], 5, FALSE)</f>
        <v>#N/A</v>
      </c>
      <c r="AE1258" s="11" t="e">
        <f>VLOOKUP($B1258, FanGraphs_Standings[[Abbreviation]:[2024 Projected Full Season W%]], 18, FALSE)</f>
        <v>#N/A</v>
      </c>
      <c r="AF1258" s="11" t="e">
        <f t="shared" si="232"/>
        <v>#N/A</v>
      </c>
      <c r="AG1258" s="11" t="e">
        <f>VLOOKUP($B1258, 'Home Field Adv'!$A$2:$I$31, 9, FALSE)</f>
        <v>#N/A</v>
      </c>
      <c r="AH1258" s="11" t="e">
        <f>VLOOKUP($C1258, FanGraphs_Standings[[Abbreviation]:[2024 Year to Date G]], 2, FALSE)</f>
        <v>#N/A</v>
      </c>
      <c r="AI1258" s="11" t="e">
        <f>_xlfn.IFNA(VLOOKUP($E1258, 'SP Per G'!$A$2:$D$1385, 3, FALSE), AO1258)</f>
        <v>#N/A</v>
      </c>
      <c r="AJ1258" s="11" t="e">
        <f>IF(AND(ISNA(VLOOKUP($E1258, 'SP Per G'!$A$2:$D$1385, 4, FALSE)), ISTEXT($E1258)), AI1258,IF(ISNA(VLOOKUP($E1258, 'SP Per G'!$A$2:$D$1385, 4, FALSE)), AO1258, VLOOKUP($E1258, 'SP Per G'!$A$2:$D$1385, 4, FALSE)))</f>
        <v>#N/A</v>
      </c>
      <c r="AK1258" s="11" t="e">
        <f t="shared" si="233"/>
        <v>#N/A</v>
      </c>
      <c r="AL1258" s="11" t="e">
        <f>_xlfn.IFNA(VLOOKUP($E1258, Individual_Pitching___Dashboard[], 18, FALSE), VLOOKUP($C1258,Team_Pitching___Advanced[[Team]:[SIERA]],16,FALSE))</f>
        <v>#N/A</v>
      </c>
      <c r="AM1258" s="11" t="e">
        <f>_xlfn.IFNA(VLOOKUP($E1258, Individual_Pitching___Dashboard[], 20, FALSE), VLOOKUP($C1258,Team_Pitching___Advanced[[Team]:[xFIP]],19,FALSE))</f>
        <v>#N/A</v>
      </c>
      <c r="AN1258" s="11" t="e">
        <f>_xlfn.IFNA(VLOOKUP($E1258,Individual_Pitching___Advanced[],21,FALSE),VLOOKUP($C1258,Team_Pitching___Advanced[[Team]:[SIERA]],20,FALSE))</f>
        <v>#N/A</v>
      </c>
      <c r="AO1258" s="11" t="e">
        <f>VLOOKUP($C1258, 'Team Per G'!$A$2:$G$31, 7, FALSE)</f>
        <v>#N/A</v>
      </c>
      <c r="AP1258" s="11" t="e">
        <f>VLOOKUP($C1258, 'FanGraphs - Team WAR Projected'!$B$2:$E$31, 3, FALSE)/162</f>
        <v>#N/A</v>
      </c>
      <c r="AQ1258" s="11" t="e">
        <f t="shared" si="234"/>
        <v>#N/A</v>
      </c>
      <c r="AR1258" s="11" t="e">
        <f>VLOOKUP($C1258, Team_Pitching___Advanced[[Team]:[xFIP]], 19,FALSE)</f>
        <v>#N/A</v>
      </c>
      <c r="AS1258" s="11" t="e">
        <f>VLOOKUP($C1258, Team_Pitching___Advanced[], 20, FALSE)</f>
        <v>#N/A</v>
      </c>
      <c r="AT1258" s="11" t="e">
        <f>VLOOKUP($C1258, Team_Batting___Dashboard[[Team]:[wOBA]], 16, FALSE)</f>
        <v>#N/A</v>
      </c>
      <c r="AU1258" s="11" t="e">
        <f>VLOOKUP($C1258, Team_Batting___Advanced[[Team]:[OPS]], 9, FALSE)</f>
        <v>#N/A</v>
      </c>
      <c r="AV1258" s="11" t="e">
        <f>VLOOKUP($C1258, Team_Batting___Advanced[], 19, FALSE)</f>
        <v>#N/A</v>
      </c>
      <c r="AW1258" s="11" t="e">
        <f>VLOOKUP($C1258, 'Team Per G'!$A$2:$G$31, 3, FALSE)</f>
        <v>#N/A</v>
      </c>
      <c r="AX1258" s="11" t="e">
        <f>VLOOKUP($C1258, 'Team Per G'!$A$2:$G$31, 5, FALSE)</f>
        <v>#N/A</v>
      </c>
      <c r="AY1258" s="11" t="e">
        <f>VLOOKUP($C1258, 'Team Per G'!$A$2:$G$31, 4, FALSE)</f>
        <v>#N/A</v>
      </c>
      <c r="AZ1258" s="11" t="e">
        <f>VLOOKUP($C1258, Team_Batting___Dashboard[], 22, FALSE)/$AH1258</f>
        <v>#N/A</v>
      </c>
      <c r="BA1258" s="11" t="e">
        <f>VLOOKUP($C1258, 'FanGraphs - Team WAR Projected'!$B$2:$E$31, 4, FALSE)/162</f>
        <v>#N/A</v>
      </c>
      <c r="BB1258" s="11" t="e">
        <f t="shared" si="235"/>
        <v>#N/A</v>
      </c>
      <c r="BC1258" s="11" t="e">
        <f>VLOOKUP($C1258, FanGraphs_Standings[[Abbreviation]:[2024 Year to Date RS/G]], 6, FALSE)/$AH1258</f>
        <v>#N/A</v>
      </c>
      <c r="BD1258" s="11" t="e">
        <f>VLOOKUP($C1258, FanGraphs_Standings[[Abbreviation]:[2024 Projected Full Season RDif]], 19, FALSE)/162</f>
        <v>#N/A</v>
      </c>
      <c r="BE1258" s="11" t="e">
        <f t="shared" si="236"/>
        <v>#N/A</v>
      </c>
      <c r="BF1258" s="11" t="e">
        <f>VLOOKUP($C1258, FanGraphs_Standings[[Abbreviation]:[2024 Projected Full Season RDif]], 5, FALSE)</f>
        <v>#N/A</v>
      </c>
      <c r="BG1258" s="11" t="e">
        <f>VLOOKUP($C1258, FanGraphs_Standings[[Abbreviation]:[2024 Projected Full Season W%]], 18, FALSE)</f>
        <v>#N/A</v>
      </c>
      <c r="BH1258" s="11" t="e">
        <f t="shared" si="237"/>
        <v>#N/A</v>
      </c>
      <c r="BI1258" s="11" t="e">
        <f>VLOOKUP($C1258, 'Home Field Adv'!$A$2:$K$31, 11, FALSE)</f>
        <v>#N/A</v>
      </c>
      <c r="BL1258" s="12" t="str">
        <f t="shared" si="238"/>
        <v/>
      </c>
      <c r="BM1258" s="12" t="str">
        <f t="shared" si="241"/>
        <v/>
      </c>
      <c r="BN1258" s="12" t="str">
        <f t="shared" si="239"/>
        <v/>
      </c>
    </row>
    <row r="1259" spans="6:66" x14ac:dyDescent="0.45">
      <c r="F1259" s="11" t="e">
        <f>VLOOKUP($B1259, FanGraphs_Standings[[Abbreviation]:[2024 Year to Date G]], 2, FALSE)</f>
        <v>#N/A</v>
      </c>
      <c r="G1259" s="11" t="e">
        <f>_xlfn.IFNA(VLOOKUP($D1259, 'SP Per G'!$A$2:$D$1385, 3, FALSE),M1259)</f>
        <v>#N/A</v>
      </c>
      <c r="H1259" s="11" t="e">
        <f>IF(AND(ISNA(VLOOKUP($D1259, 'SP Per G'!$A$2:$D$1385, 4, FALSE)), ISTEXT($D1259)), G1259,IF(ISNA(VLOOKUP($D1259, 'SP Per G'!$A$2:$D$1385, 4, FALSE)), M1259, VLOOKUP($D1259, 'SP Per G'!$A$2:$D$1385, 4, FALSE)))</f>
        <v>#N/A</v>
      </c>
      <c r="I1259" s="11" t="e">
        <f t="shared" si="229"/>
        <v>#N/A</v>
      </c>
      <c r="J1259" s="11" t="e">
        <f>_xlfn.IFNA(VLOOKUP($D1259,Individual_Pitching___Dashboard[],18,FALSE),VLOOKUP(B1259,Team_Pitching___Dashboard[[Team]:[ERA]],17,FALSE))</f>
        <v>#N/A</v>
      </c>
      <c r="K1259" s="11" t="e">
        <f>_xlfn.IFNA(VLOOKUP($D1259, Individual_Pitching___Dashboard[], 20, FALSE), VLOOKUP(B1259,Team_Pitching___Dashboard[[Team]:[xFIP]],20,FALSE))</f>
        <v>#N/A</v>
      </c>
      <c r="L1259" s="11" t="e">
        <f>_xlfn.IFNA(VLOOKUP($D1259, Individual_Pitching___Advanced[], 21,FALSE), VLOOKUP(B1259, Team_Pitching___Advanced[], 20, FALSE))</f>
        <v>#N/A</v>
      </c>
      <c r="M1259" s="11" t="e">
        <f>VLOOKUP($B1259, 'Team Per G'!$A$2:$G$31, 7, FALSE)</f>
        <v>#N/A</v>
      </c>
      <c r="N1259" s="11" t="e">
        <f>VLOOKUP($B1259, 'FanGraphs - Team WAR Projected'!$B$2:$E$31, 3, FALSE)/162</f>
        <v>#N/A</v>
      </c>
      <c r="O1259" s="11" t="e">
        <f t="shared" si="230"/>
        <v>#N/A</v>
      </c>
      <c r="P1259" s="11" t="e">
        <f>VLOOKUP($B1259, Team_Pitching___Advanced[[Team]:[xFIP]], 19,FALSE)</f>
        <v>#N/A</v>
      </c>
      <c r="Q1259" s="11" t="e">
        <f>VLOOKUP($B1259, Team_Pitching___Advanced[], 20, FALSE)</f>
        <v>#N/A</v>
      </c>
      <c r="R1259" s="11" t="e">
        <f>VLOOKUP($B1259, Team_Batting___Dashboard[[Team]:[wOBA]], 16, FALSE)</f>
        <v>#N/A</v>
      </c>
      <c r="S1259" s="11" t="e">
        <f>VLOOKUP($B1259, Team_Batting___Advanced[[Team]:[OPS]], 9, FALSE)</f>
        <v>#N/A</v>
      </c>
      <c r="T1259" s="11" t="e">
        <f>VLOOKUP($B1259, Team_Batting___Advanced[], 19, FALSE)</f>
        <v>#N/A</v>
      </c>
      <c r="U1259" s="11" t="e">
        <f>VLOOKUP($B1259, 'Team Per G'!$A$2:$G$31, 3, FALSE)</f>
        <v>#N/A</v>
      </c>
      <c r="V1259" s="11" t="e">
        <f>VLOOKUP($B1259, 'Team Per G'!$A$2:$G$31, 5, FALSE)</f>
        <v>#N/A</v>
      </c>
      <c r="W1259" s="11" t="e">
        <f>VLOOKUP($B1259, 'Team Per G'!$A$2:$G$31, 4, FALSE)</f>
        <v>#N/A</v>
      </c>
      <c r="X1259" s="11" t="e">
        <f>VLOOKUP($B1259, Team_Batting___Dashboard[], 22, FALSE)/$F1259</f>
        <v>#N/A</v>
      </c>
      <c r="Y1259" s="11" t="e">
        <f>VLOOKUP($B1259, 'FanGraphs - Team WAR Projected'!$B$2:$E$31, 4, FALSE)/162</f>
        <v>#N/A</v>
      </c>
      <c r="Z1259" s="11" t="e">
        <f t="shared" si="231"/>
        <v>#N/A</v>
      </c>
      <c r="AA1259" s="11" t="e">
        <f>VLOOKUP($B1259, FanGraphs_Standings[[Abbreviation]:[2024 Year to Date RS/G]], 6, FALSE)/$F1259</f>
        <v>#N/A</v>
      </c>
      <c r="AB1259" s="11" t="e">
        <f>VLOOKUP($B1259, FanGraphs_Standings[[Abbreviation]:[2024 Projected Full Season RDif]], 19, FALSE)/162</f>
        <v>#N/A</v>
      </c>
      <c r="AC1259" s="11" t="e">
        <f t="shared" si="240"/>
        <v>#N/A</v>
      </c>
      <c r="AD1259" s="11" t="e">
        <f>VLOOKUP($B1259, FanGraphs_Standings[[Abbreviation]:[2024 Projected Full Season RDif]], 5, FALSE)</f>
        <v>#N/A</v>
      </c>
      <c r="AE1259" s="11" t="e">
        <f>VLOOKUP($B1259, FanGraphs_Standings[[Abbreviation]:[2024 Projected Full Season W%]], 18, FALSE)</f>
        <v>#N/A</v>
      </c>
      <c r="AF1259" s="11" t="e">
        <f t="shared" si="232"/>
        <v>#N/A</v>
      </c>
      <c r="AG1259" s="11" t="e">
        <f>VLOOKUP($B1259, 'Home Field Adv'!$A$2:$I$31, 9, FALSE)</f>
        <v>#N/A</v>
      </c>
      <c r="AH1259" s="11" t="e">
        <f>VLOOKUP($C1259, FanGraphs_Standings[[Abbreviation]:[2024 Year to Date G]], 2, FALSE)</f>
        <v>#N/A</v>
      </c>
      <c r="AI1259" s="11" t="e">
        <f>_xlfn.IFNA(VLOOKUP($E1259, 'SP Per G'!$A$2:$D$1385, 3, FALSE), AO1259)</f>
        <v>#N/A</v>
      </c>
      <c r="AJ1259" s="11" t="e">
        <f>IF(AND(ISNA(VLOOKUP($E1259, 'SP Per G'!$A$2:$D$1385, 4, FALSE)), ISTEXT($E1259)), AI1259,IF(ISNA(VLOOKUP($E1259, 'SP Per G'!$A$2:$D$1385, 4, FALSE)), AO1259, VLOOKUP($E1259, 'SP Per G'!$A$2:$D$1385, 4, FALSE)))</f>
        <v>#N/A</v>
      </c>
      <c r="AK1259" s="11" t="e">
        <f t="shared" si="233"/>
        <v>#N/A</v>
      </c>
      <c r="AL1259" s="11" t="e">
        <f>_xlfn.IFNA(VLOOKUP($E1259, Individual_Pitching___Dashboard[], 18, FALSE), VLOOKUP($C1259,Team_Pitching___Advanced[[Team]:[SIERA]],16,FALSE))</f>
        <v>#N/A</v>
      </c>
      <c r="AM1259" s="11" t="e">
        <f>_xlfn.IFNA(VLOOKUP($E1259, Individual_Pitching___Dashboard[], 20, FALSE), VLOOKUP($C1259,Team_Pitching___Advanced[[Team]:[xFIP]],19,FALSE))</f>
        <v>#N/A</v>
      </c>
      <c r="AN1259" s="11" t="e">
        <f>_xlfn.IFNA(VLOOKUP($E1259,Individual_Pitching___Advanced[],21,FALSE),VLOOKUP($C1259,Team_Pitching___Advanced[[Team]:[SIERA]],20,FALSE))</f>
        <v>#N/A</v>
      </c>
      <c r="AO1259" s="11" t="e">
        <f>VLOOKUP($C1259, 'Team Per G'!$A$2:$G$31, 7, FALSE)</f>
        <v>#N/A</v>
      </c>
      <c r="AP1259" s="11" t="e">
        <f>VLOOKUP($C1259, 'FanGraphs - Team WAR Projected'!$B$2:$E$31, 3, FALSE)/162</f>
        <v>#N/A</v>
      </c>
      <c r="AQ1259" s="11" t="e">
        <f t="shared" si="234"/>
        <v>#N/A</v>
      </c>
      <c r="AR1259" s="11" t="e">
        <f>VLOOKUP($C1259, Team_Pitching___Advanced[[Team]:[xFIP]], 19,FALSE)</f>
        <v>#N/A</v>
      </c>
      <c r="AS1259" s="11" t="e">
        <f>VLOOKUP($C1259, Team_Pitching___Advanced[], 20, FALSE)</f>
        <v>#N/A</v>
      </c>
      <c r="AT1259" s="11" t="e">
        <f>VLOOKUP($C1259, Team_Batting___Dashboard[[Team]:[wOBA]], 16, FALSE)</f>
        <v>#N/A</v>
      </c>
      <c r="AU1259" s="11" t="e">
        <f>VLOOKUP($C1259, Team_Batting___Advanced[[Team]:[OPS]], 9, FALSE)</f>
        <v>#N/A</v>
      </c>
      <c r="AV1259" s="11" t="e">
        <f>VLOOKUP($C1259, Team_Batting___Advanced[], 19, FALSE)</f>
        <v>#N/A</v>
      </c>
      <c r="AW1259" s="11" t="e">
        <f>VLOOKUP($C1259, 'Team Per G'!$A$2:$G$31, 3, FALSE)</f>
        <v>#N/A</v>
      </c>
      <c r="AX1259" s="11" t="e">
        <f>VLOOKUP($C1259, 'Team Per G'!$A$2:$G$31, 5, FALSE)</f>
        <v>#N/A</v>
      </c>
      <c r="AY1259" s="11" t="e">
        <f>VLOOKUP($C1259, 'Team Per G'!$A$2:$G$31, 4, FALSE)</f>
        <v>#N/A</v>
      </c>
      <c r="AZ1259" s="11" t="e">
        <f>VLOOKUP($C1259, Team_Batting___Dashboard[], 22, FALSE)/$AH1259</f>
        <v>#N/A</v>
      </c>
      <c r="BA1259" s="11" t="e">
        <f>VLOOKUP($C1259, 'FanGraphs - Team WAR Projected'!$B$2:$E$31, 4, FALSE)/162</f>
        <v>#N/A</v>
      </c>
      <c r="BB1259" s="11" t="e">
        <f t="shared" si="235"/>
        <v>#N/A</v>
      </c>
      <c r="BC1259" s="11" t="e">
        <f>VLOOKUP($C1259, FanGraphs_Standings[[Abbreviation]:[2024 Year to Date RS/G]], 6, FALSE)/$AH1259</f>
        <v>#N/A</v>
      </c>
      <c r="BD1259" s="11" t="e">
        <f>VLOOKUP($C1259, FanGraphs_Standings[[Abbreviation]:[2024 Projected Full Season RDif]], 19, FALSE)/162</f>
        <v>#N/A</v>
      </c>
      <c r="BE1259" s="11" t="e">
        <f t="shared" si="236"/>
        <v>#N/A</v>
      </c>
      <c r="BF1259" s="11" t="e">
        <f>VLOOKUP($C1259, FanGraphs_Standings[[Abbreviation]:[2024 Projected Full Season RDif]], 5, FALSE)</f>
        <v>#N/A</v>
      </c>
      <c r="BG1259" s="11" t="e">
        <f>VLOOKUP($C1259, FanGraphs_Standings[[Abbreviation]:[2024 Projected Full Season W%]], 18, FALSE)</f>
        <v>#N/A</v>
      </c>
      <c r="BH1259" s="11" t="e">
        <f t="shared" si="237"/>
        <v>#N/A</v>
      </c>
      <c r="BI1259" s="11" t="e">
        <f>VLOOKUP($C1259, 'Home Field Adv'!$A$2:$K$31, 11, FALSE)</f>
        <v>#N/A</v>
      </c>
      <c r="BL1259" s="12" t="str">
        <f t="shared" si="238"/>
        <v/>
      </c>
      <c r="BM1259" s="12" t="str">
        <f t="shared" si="241"/>
        <v/>
      </c>
      <c r="BN1259" s="12" t="str">
        <f t="shared" si="239"/>
        <v/>
      </c>
    </row>
    <row r="1260" spans="6:66" x14ac:dyDescent="0.45">
      <c r="F1260" s="11" t="e">
        <f>VLOOKUP($B1260, FanGraphs_Standings[[Abbreviation]:[2024 Year to Date G]], 2, FALSE)</f>
        <v>#N/A</v>
      </c>
      <c r="G1260" s="11" t="e">
        <f>_xlfn.IFNA(VLOOKUP($D1260, 'SP Per G'!$A$2:$D$1385, 3, FALSE),M1260)</f>
        <v>#N/A</v>
      </c>
      <c r="H1260" s="11" t="e">
        <f>IF(AND(ISNA(VLOOKUP($D1260, 'SP Per G'!$A$2:$D$1385, 4, FALSE)), ISTEXT($D1260)), G1260,IF(ISNA(VLOOKUP($D1260, 'SP Per G'!$A$2:$D$1385, 4, FALSE)), M1260, VLOOKUP($D1260, 'SP Per G'!$A$2:$D$1385, 4, FALSE)))</f>
        <v>#N/A</v>
      </c>
      <c r="I1260" s="11" t="e">
        <f t="shared" si="229"/>
        <v>#N/A</v>
      </c>
      <c r="J1260" s="11" t="e">
        <f>_xlfn.IFNA(VLOOKUP($D1260,Individual_Pitching___Dashboard[],18,FALSE),VLOOKUP(B1260,Team_Pitching___Dashboard[[Team]:[ERA]],17,FALSE))</f>
        <v>#N/A</v>
      </c>
      <c r="K1260" s="11" t="e">
        <f>_xlfn.IFNA(VLOOKUP($D1260, Individual_Pitching___Dashboard[], 20, FALSE), VLOOKUP(B1260,Team_Pitching___Dashboard[[Team]:[xFIP]],20,FALSE))</f>
        <v>#N/A</v>
      </c>
      <c r="L1260" s="11" t="e">
        <f>_xlfn.IFNA(VLOOKUP($D1260, Individual_Pitching___Advanced[], 21,FALSE), VLOOKUP(B1260, Team_Pitching___Advanced[], 20, FALSE))</f>
        <v>#N/A</v>
      </c>
      <c r="M1260" s="11" t="e">
        <f>VLOOKUP($B1260, 'Team Per G'!$A$2:$G$31, 7, FALSE)</f>
        <v>#N/A</v>
      </c>
      <c r="N1260" s="11" t="e">
        <f>VLOOKUP($B1260, 'FanGraphs - Team WAR Projected'!$B$2:$E$31, 3, FALSE)/162</f>
        <v>#N/A</v>
      </c>
      <c r="O1260" s="11" t="e">
        <f t="shared" si="230"/>
        <v>#N/A</v>
      </c>
      <c r="P1260" s="11" t="e">
        <f>VLOOKUP($B1260, Team_Pitching___Advanced[[Team]:[xFIP]], 19,FALSE)</f>
        <v>#N/A</v>
      </c>
      <c r="Q1260" s="11" t="e">
        <f>VLOOKUP($B1260, Team_Pitching___Advanced[], 20, FALSE)</f>
        <v>#N/A</v>
      </c>
      <c r="R1260" s="11" t="e">
        <f>VLOOKUP($B1260, Team_Batting___Dashboard[[Team]:[wOBA]], 16, FALSE)</f>
        <v>#N/A</v>
      </c>
      <c r="S1260" s="11" t="e">
        <f>VLOOKUP($B1260, Team_Batting___Advanced[[Team]:[OPS]], 9, FALSE)</f>
        <v>#N/A</v>
      </c>
      <c r="T1260" s="11" t="e">
        <f>VLOOKUP($B1260, Team_Batting___Advanced[], 19, FALSE)</f>
        <v>#N/A</v>
      </c>
      <c r="U1260" s="11" t="e">
        <f>VLOOKUP($B1260, 'Team Per G'!$A$2:$G$31, 3, FALSE)</f>
        <v>#N/A</v>
      </c>
      <c r="V1260" s="11" t="e">
        <f>VLOOKUP($B1260, 'Team Per G'!$A$2:$G$31, 5, FALSE)</f>
        <v>#N/A</v>
      </c>
      <c r="W1260" s="11" t="e">
        <f>VLOOKUP($B1260, 'Team Per G'!$A$2:$G$31, 4, FALSE)</f>
        <v>#N/A</v>
      </c>
      <c r="X1260" s="11" t="e">
        <f>VLOOKUP($B1260, Team_Batting___Dashboard[], 22, FALSE)/$F1260</f>
        <v>#N/A</v>
      </c>
      <c r="Y1260" s="11" t="e">
        <f>VLOOKUP($B1260, 'FanGraphs - Team WAR Projected'!$B$2:$E$31, 4, FALSE)/162</f>
        <v>#N/A</v>
      </c>
      <c r="Z1260" s="11" t="e">
        <f t="shared" si="231"/>
        <v>#N/A</v>
      </c>
      <c r="AA1260" s="11" t="e">
        <f>VLOOKUP($B1260, FanGraphs_Standings[[Abbreviation]:[2024 Year to Date RS/G]], 6, FALSE)/$F1260</f>
        <v>#N/A</v>
      </c>
      <c r="AB1260" s="11" t="e">
        <f>VLOOKUP($B1260, FanGraphs_Standings[[Abbreviation]:[2024 Projected Full Season RDif]], 19, FALSE)/162</f>
        <v>#N/A</v>
      </c>
      <c r="AC1260" s="11" t="e">
        <f t="shared" si="240"/>
        <v>#N/A</v>
      </c>
      <c r="AD1260" s="11" t="e">
        <f>VLOOKUP($B1260, FanGraphs_Standings[[Abbreviation]:[2024 Projected Full Season RDif]], 5, FALSE)</f>
        <v>#N/A</v>
      </c>
      <c r="AE1260" s="11" t="e">
        <f>VLOOKUP($B1260, FanGraphs_Standings[[Abbreviation]:[2024 Projected Full Season W%]], 18, FALSE)</f>
        <v>#N/A</v>
      </c>
      <c r="AF1260" s="11" t="e">
        <f t="shared" si="232"/>
        <v>#N/A</v>
      </c>
      <c r="AG1260" s="11" t="e">
        <f>VLOOKUP($B1260, 'Home Field Adv'!$A$2:$I$31, 9, FALSE)</f>
        <v>#N/A</v>
      </c>
      <c r="AH1260" s="11" t="e">
        <f>VLOOKUP($C1260, FanGraphs_Standings[[Abbreviation]:[2024 Year to Date G]], 2, FALSE)</f>
        <v>#N/A</v>
      </c>
      <c r="AI1260" s="11" t="e">
        <f>_xlfn.IFNA(VLOOKUP($E1260, 'SP Per G'!$A$2:$D$1385, 3, FALSE), AO1260)</f>
        <v>#N/A</v>
      </c>
      <c r="AJ1260" s="11" t="e">
        <f>IF(AND(ISNA(VLOOKUP($E1260, 'SP Per G'!$A$2:$D$1385, 4, FALSE)), ISTEXT($E1260)), AI1260,IF(ISNA(VLOOKUP($E1260, 'SP Per G'!$A$2:$D$1385, 4, FALSE)), AO1260, VLOOKUP($E1260, 'SP Per G'!$A$2:$D$1385, 4, FALSE)))</f>
        <v>#N/A</v>
      </c>
      <c r="AK1260" s="11" t="e">
        <f t="shared" si="233"/>
        <v>#N/A</v>
      </c>
      <c r="AL1260" s="11" t="e">
        <f>_xlfn.IFNA(VLOOKUP($E1260, Individual_Pitching___Dashboard[], 18, FALSE), VLOOKUP($C1260,Team_Pitching___Advanced[[Team]:[SIERA]],16,FALSE))</f>
        <v>#N/A</v>
      </c>
      <c r="AM1260" s="11" t="e">
        <f>_xlfn.IFNA(VLOOKUP($E1260, Individual_Pitching___Dashboard[], 20, FALSE), VLOOKUP($C1260,Team_Pitching___Advanced[[Team]:[xFIP]],19,FALSE))</f>
        <v>#N/A</v>
      </c>
      <c r="AN1260" s="11" t="e">
        <f>_xlfn.IFNA(VLOOKUP($E1260,Individual_Pitching___Advanced[],21,FALSE),VLOOKUP($C1260,Team_Pitching___Advanced[[Team]:[SIERA]],20,FALSE))</f>
        <v>#N/A</v>
      </c>
      <c r="AO1260" s="11" t="e">
        <f>VLOOKUP($C1260, 'Team Per G'!$A$2:$G$31, 7, FALSE)</f>
        <v>#N/A</v>
      </c>
      <c r="AP1260" s="11" t="e">
        <f>VLOOKUP($C1260, 'FanGraphs - Team WAR Projected'!$B$2:$E$31, 3, FALSE)/162</f>
        <v>#N/A</v>
      </c>
      <c r="AQ1260" s="11" t="e">
        <f t="shared" si="234"/>
        <v>#N/A</v>
      </c>
      <c r="AR1260" s="11" t="e">
        <f>VLOOKUP($C1260, Team_Pitching___Advanced[[Team]:[xFIP]], 19,FALSE)</f>
        <v>#N/A</v>
      </c>
      <c r="AS1260" s="11" t="e">
        <f>VLOOKUP($C1260, Team_Pitching___Advanced[], 20, FALSE)</f>
        <v>#N/A</v>
      </c>
      <c r="AT1260" s="11" t="e">
        <f>VLOOKUP($C1260, Team_Batting___Dashboard[[Team]:[wOBA]], 16, FALSE)</f>
        <v>#N/A</v>
      </c>
      <c r="AU1260" s="11" t="e">
        <f>VLOOKUP($C1260, Team_Batting___Advanced[[Team]:[OPS]], 9, FALSE)</f>
        <v>#N/A</v>
      </c>
      <c r="AV1260" s="11" t="e">
        <f>VLOOKUP($C1260, Team_Batting___Advanced[], 19, FALSE)</f>
        <v>#N/A</v>
      </c>
      <c r="AW1260" s="11" t="e">
        <f>VLOOKUP($C1260, 'Team Per G'!$A$2:$G$31, 3, FALSE)</f>
        <v>#N/A</v>
      </c>
      <c r="AX1260" s="11" t="e">
        <f>VLOOKUP($C1260, 'Team Per G'!$A$2:$G$31, 5, FALSE)</f>
        <v>#N/A</v>
      </c>
      <c r="AY1260" s="11" t="e">
        <f>VLOOKUP($C1260, 'Team Per G'!$A$2:$G$31, 4, FALSE)</f>
        <v>#N/A</v>
      </c>
      <c r="AZ1260" s="11" t="e">
        <f>VLOOKUP($C1260, Team_Batting___Dashboard[], 22, FALSE)/$AH1260</f>
        <v>#N/A</v>
      </c>
      <c r="BA1260" s="11" t="e">
        <f>VLOOKUP($C1260, 'FanGraphs - Team WAR Projected'!$B$2:$E$31, 4, FALSE)/162</f>
        <v>#N/A</v>
      </c>
      <c r="BB1260" s="11" t="e">
        <f t="shared" si="235"/>
        <v>#N/A</v>
      </c>
      <c r="BC1260" s="11" t="e">
        <f>VLOOKUP($C1260, FanGraphs_Standings[[Abbreviation]:[2024 Year to Date RS/G]], 6, FALSE)/$AH1260</f>
        <v>#N/A</v>
      </c>
      <c r="BD1260" s="11" t="e">
        <f>VLOOKUP($C1260, FanGraphs_Standings[[Abbreviation]:[2024 Projected Full Season RDif]], 19, FALSE)/162</f>
        <v>#N/A</v>
      </c>
      <c r="BE1260" s="11" t="e">
        <f t="shared" si="236"/>
        <v>#N/A</v>
      </c>
      <c r="BF1260" s="11" t="e">
        <f>VLOOKUP($C1260, FanGraphs_Standings[[Abbreviation]:[2024 Projected Full Season RDif]], 5, FALSE)</f>
        <v>#N/A</v>
      </c>
      <c r="BG1260" s="11" t="e">
        <f>VLOOKUP($C1260, FanGraphs_Standings[[Abbreviation]:[2024 Projected Full Season W%]], 18, FALSE)</f>
        <v>#N/A</v>
      </c>
      <c r="BH1260" s="11" t="e">
        <f t="shared" si="237"/>
        <v>#N/A</v>
      </c>
      <c r="BI1260" s="11" t="e">
        <f>VLOOKUP($C1260, 'Home Field Adv'!$A$2:$K$31, 11, FALSE)</f>
        <v>#N/A</v>
      </c>
      <c r="BL1260" s="12" t="str">
        <f t="shared" si="238"/>
        <v/>
      </c>
      <c r="BM1260" s="12" t="str">
        <f t="shared" si="241"/>
        <v/>
      </c>
      <c r="BN1260" s="12" t="str">
        <f t="shared" si="239"/>
        <v/>
      </c>
    </row>
    <row r="1261" spans="6:66" x14ac:dyDescent="0.45">
      <c r="F1261" s="11" t="e">
        <f>VLOOKUP($B1261, FanGraphs_Standings[[Abbreviation]:[2024 Year to Date G]], 2, FALSE)</f>
        <v>#N/A</v>
      </c>
      <c r="G1261" s="11" t="e">
        <f>_xlfn.IFNA(VLOOKUP($D1261, 'SP Per G'!$A$2:$D$1385, 3, FALSE),M1261)</f>
        <v>#N/A</v>
      </c>
      <c r="H1261" s="11" t="e">
        <f>IF(AND(ISNA(VLOOKUP($D1261, 'SP Per G'!$A$2:$D$1385, 4, FALSE)), ISTEXT($D1261)), G1261,IF(ISNA(VLOOKUP($D1261, 'SP Per G'!$A$2:$D$1385, 4, FALSE)), M1261, VLOOKUP($D1261, 'SP Per G'!$A$2:$D$1385, 4, FALSE)))</f>
        <v>#N/A</v>
      </c>
      <c r="I1261" s="11" t="e">
        <f t="shared" si="229"/>
        <v>#N/A</v>
      </c>
      <c r="J1261" s="11" t="e">
        <f>_xlfn.IFNA(VLOOKUP($D1261,Individual_Pitching___Dashboard[],18,FALSE),VLOOKUP(B1261,Team_Pitching___Dashboard[[Team]:[ERA]],17,FALSE))</f>
        <v>#N/A</v>
      </c>
      <c r="K1261" s="11" t="e">
        <f>_xlfn.IFNA(VLOOKUP($D1261, Individual_Pitching___Dashboard[], 20, FALSE), VLOOKUP(B1261,Team_Pitching___Dashboard[[Team]:[xFIP]],20,FALSE))</f>
        <v>#N/A</v>
      </c>
      <c r="L1261" s="11" t="e">
        <f>_xlfn.IFNA(VLOOKUP($D1261, Individual_Pitching___Advanced[], 21,FALSE), VLOOKUP(B1261, Team_Pitching___Advanced[], 20, FALSE))</f>
        <v>#N/A</v>
      </c>
      <c r="M1261" s="11" t="e">
        <f>VLOOKUP($B1261, 'Team Per G'!$A$2:$G$31, 7, FALSE)</f>
        <v>#N/A</v>
      </c>
      <c r="N1261" s="11" t="e">
        <f>VLOOKUP($B1261, 'FanGraphs - Team WAR Projected'!$B$2:$E$31, 3, FALSE)/162</f>
        <v>#N/A</v>
      </c>
      <c r="O1261" s="11" t="e">
        <f t="shared" si="230"/>
        <v>#N/A</v>
      </c>
      <c r="P1261" s="11" t="e">
        <f>VLOOKUP($B1261, Team_Pitching___Advanced[[Team]:[xFIP]], 19,FALSE)</f>
        <v>#N/A</v>
      </c>
      <c r="Q1261" s="11" t="e">
        <f>VLOOKUP($B1261, Team_Pitching___Advanced[], 20, FALSE)</f>
        <v>#N/A</v>
      </c>
      <c r="R1261" s="11" t="e">
        <f>VLOOKUP($B1261, Team_Batting___Dashboard[[Team]:[wOBA]], 16, FALSE)</f>
        <v>#N/A</v>
      </c>
      <c r="S1261" s="11" t="e">
        <f>VLOOKUP($B1261, Team_Batting___Advanced[[Team]:[OPS]], 9, FALSE)</f>
        <v>#N/A</v>
      </c>
      <c r="T1261" s="11" t="e">
        <f>VLOOKUP($B1261, Team_Batting___Advanced[], 19, FALSE)</f>
        <v>#N/A</v>
      </c>
      <c r="U1261" s="11" t="e">
        <f>VLOOKUP($B1261, 'Team Per G'!$A$2:$G$31, 3, FALSE)</f>
        <v>#N/A</v>
      </c>
      <c r="V1261" s="11" t="e">
        <f>VLOOKUP($B1261, 'Team Per G'!$A$2:$G$31, 5, FALSE)</f>
        <v>#N/A</v>
      </c>
      <c r="W1261" s="11" t="e">
        <f>VLOOKUP($B1261, 'Team Per G'!$A$2:$G$31, 4, FALSE)</f>
        <v>#N/A</v>
      </c>
      <c r="X1261" s="11" t="e">
        <f>VLOOKUP($B1261, Team_Batting___Dashboard[], 22, FALSE)/$F1261</f>
        <v>#N/A</v>
      </c>
      <c r="Y1261" s="11" t="e">
        <f>VLOOKUP($B1261, 'FanGraphs - Team WAR Projected'!$B$2:$E$31, 4, FALSE)/162</f>
        <v>#N/A</v>
      </c>
      <c r="Z1261" s="11" t="e">
        <f t="shared" si="231"/>
        <v>#N/A</v>
      </c>
      <c r="AA1261" s="11" t="e">
        <f>VLOOKUP($B1261, FanGraphs_Standings[[Abbreviation]:[2024 Year to Date RS/G]], 6, FALSE)/$F1261</f>
        <v>#N/A</v>
      </c>
      <c r="AB1261" s="11" t="e">
        <f>VLOOKUP($B1261, FanGraphs_Standings[[Abbreviation]:[2024 Projected Full Season RDif]], 19, FALSE)/162</f>
        <v>#N/A</v>
      </c>
      <c r="AC1261" s="11" t="e">
        <f t="shared" si="240"/>
        <v>#N/A</v>
      </c>
      <c r="AD1261" s="11" t="e">
        <f>VLOOKUP($B1261, FanGraphs_Standings[[Abbreviation]:[2024 Projected Full Season RDif]], 5, FALSE)</f>
        <v>#N/A</v>
      </c>
      <c r="AE1261" s="11" t="e">
        <f>VLOOKUP($B1261, FanGraphs_Standings[[Abbreviation]:[2024 Projected Full Season W%]], 18, FALSE)</f>
        <v>#N/A</v>
      </c>
      <c r="AF1261" s="11" t="e">
        <f t="shared" si="232"/>
        <v>#N/A</v>
      </c>
      <c r="AG1261" s="11" t="e">
        <f>VLOOKUP($B1261, 'Home Field Adv'!$A$2:$I$31, 9, FALSE)</f>
        <v>#N/A</v>
      </c>
      <c r="AH1261" s="11" t="e">
        <f>VLOOKUP($C1261, FanGraphs_Standings[[Abbreviation]:[2024 Year to Date G]], 2, FALSE)</f>
        <v>#N/A</v>
      </c>
      <c r="AI1261" s="11" t="e">
        <f>_xlfn.IFNA(VLOOKUP($E1261, 'SP Per G'!$A$2:$D$1385, 3, FALSE), AO1261)</f>
        <v>#N/A</v>
      </c>
      <c r="AJ1261" s="11" t="e">
        <f>IF(AND(ISNA(VLOOKUP($E1261, 'SP Per G'!$A$2:$D$1385, 4, FALSE)), ISTEXT($E1261)), AI1261,IF(ISNA(VLOOKUP($E1261, 'SP Per G'!$A$2:$D$1385, 4, FALSE)), AO1261, VLOOKUP($E1261, 'SP Per G'!$A$2:$D$1385, 4, FALSE)))</f>
        <v>#N/A</v>
      </c>
      <c r="AK1261" s="11" t="e">
        <f t="shared" si="233"/>
        <v>#N/A</v>
      </c>
      <c r="AL1261" s="11" t="e">
        <f>_xlfn.IFNA(VLOOKUP($E1261, Individual_Pitching___Dashboard[], 18, FALSE), VLOOKUP($C1261,Team_Pitching___Advanced[[Team]:[SIERA]],16,FALSE))</f>
        <v>#N/A</v>
      </c>
      <c r="AM1261" s="11" t="e">
        <f>_xlfn.IFNA(VLOOKUP($E1261, Individual_Pitching___Dashboard[], 20, FALSE), VLOOKUP($C1261,Team_Pitching___Advanced[[Team]:[xFIP]],19,FALSE))</f>
        <v>#N/A</v>
      </c>
      <c r="AN1261" s="11" t="e">
        <f>_xlfn.IFNA(VLOOKUP($E1261,Individual_Pitching___Advanced[],21,FALSE),VLOOKUP($C1261,Team_Pitching___Advanced[[Team]:[SIERA]],20,FALSE))</f>
        <v>#N/A</v>
      </c>
      <c r="AO1261" s="11" t="e">
        <f>VLOOKUP($C1261, 'Team Per G'!$A$2:$G$31, 7, FALSE)</f>
        <v>#N/A</v>
      </c>
      <c r="AP1261" s="11" t="e">
        <f>VLOOKUP($C1261, 'FanGraphs - Team WAR Projected'!$B$2:$E$31, 3, FALSE)/162</f>
        <v>#N/A</v>
      </c>
      <c r="AQ1261" s="11" t="e">
        <f t="shared" si="234"/>
        <v>#N/A</v>
      </c>
      <c r="AR1261" s="11" t="e">
        <f>VLOOKUP($C1261, Team_Pitching___Advanced[[Team]:[xFIP]], 19,FALSE)</f>
        <v>#N/A</v>
      </c>
      <c r="AS1261" s="11" t="e">
        <f>VLOOKUP($C1261, Team_Pitching___Advanced[], 20, FALSE)</f>
        <v>#N/A</v>
      </c>
      <c r="AT1261" s="11" t="e">
        <f>VLOOKUP($C1261, Team_Batting___Dashboard[[Team]:[wOBA]], 16, FALSE)</f>
        <v>#N/A</v>
      </c>
      <c r="AU1261" s="11" t="e">
        <f>VLOOKUP($C1261, Team_Batting___Advanced[[Team]:[OPS]], 9, FALSE)</f>
        <v>#N/A</v>
      </c>
      <c r="AV1261" s="11" t="e">
        <f>VLOOKUP($C1261, Team_Batting___Advanced[], 19, FALSE)</f>
        <v>#N/A</v>
      </c>
      <c r="AW1261" s="11" t="e">
        <f>VLOOKUP($C1261, 'Team Per G'!$A$2:$G$31, 3, FALSE)</f>
        <v>#N/A</v>
      </c>
      <c r="AX1261" s="11" t="e">
        <f>VLOOKUP($C1261, 'Team Per G'!$A$2:$G$31, 5, FALSE)</f>
        <v>#N/A</v>
      </c>
      <c r="AY1261" s="11" t="e">
        <f>VLOOKUP($C1261, 'Team Per G'!$A$2:$G$31, 4, FALSE)</f>
        <v>#N/A</v>
      </c>
      <c r="AZ1261" s="11" t="e">
        <f>VLOOKUP($C1261, Team_Batting___Dashboard[], 22, FALSE)/$AH1261</f>
        <v>#N/A</v>
      </c>
      <c r="BA1261" s="11" t="e">
        <f>VLOOKUP($C1261, 'FanGraphs - Team WAR Projected'!$B$2:$E$31, 4, FALSE)/162</f>
        <v>#N/A</v>
      </c>
      <c r="BB1261" s="11" t="e">
        <f t="shared" si="235"/>
        <v>#N/A</v>
      </c>
      <c r="BC1261" s="11" t="e">
        <f>VLOOKUP($C1261, FanGraphs_Standings[[Abbreviation]:[2024 Year to Date RS/G]], 6, FALSE)/$AH1261</f>
        <v>#N/A</v>
      </c>
      <c r="BD1261" s="11" t="e">
        <f>VLOOKUP($C1261, FanGraphs_Standings[[Abbreviation]:[2024 Projected Full Season RDif]], 19, FALSE)/162</f>
        <v>#N/A</v>
      </c>
      <c r="BE1261" s="11" t="e">
        <f t="shared" si="236"/>
        <v>#N/A</v>
      </c>
      <c r="BF1261" s="11" t="e">
        <f>VLOOKUP($C1261, FanGraphs_Standings[[Abbreviation]:[2024 Projected Full Season RDif]], 5, FALSE)</f>
        <v>#N/A</v>
      </c>
      <c r="BG1261" s="11" t="e">
        <f>VLOOKUP($C1261, FanGraphs_Standings[[Abbreviation]:[2024 Projected Full Season W%]], 18, FALSE)</f>
        <v>#N/A</v>
      </c>
      <c r="BH1261" s="11" t="e">
        <f t="shared" si="237"/>
        <v>#N/A</v>
      </c>
      <c r="BI1261" s="11" t="e">
        <f>VLOOKUP($C1261, 'Home Field Adv'!$A$2:$K$31, 11, FALSE)</f>
        <v>#N/A</v>
      </c>
      <c r="BL1261" s="12" t="str">
        <f t="shared" si="238"/>
        <v/>
      </c>
      <c r="BM1261" s="12" t="str">
        <f t="shared" si="241"/>
        <v/>
      </c>
      <c r="BN1261" s="12" t="str">
        <f t="shared" si="239"/>
        <v/>
      </c>
    </row>
    <row r="1262" spans="6:66" x14ac:dyDescent="0.45">
      <c r="F1262" s="11" t="e">
        <f>VLOOKUP($B1262, FanGraphs_Standings[[Abbreviation]:[2024 Year to Date G]], 2, FALSE)</f>
        <v>#N/A</v>
      </c>
      <c r="G1262" s="11" t="e">
        <f>_xlfn.IFNA(VLOOKUP($D1262, 'SP Per G'!$A$2:$D$1385, 3, FALSE),M1262)</f>
        <v>#N/A</v>
      </c>
      <c r="H1262" s="11" t="e">
        <f>IF(AND(ISNA(VLOOKUP($D1262, 'SP Per G'!$A$2:$D$1385, 4, FALSE)), ISTEXT($D1262)), G1262,IF(ISNA(VLOOKUP($D1262, 'SP Per G'!$A$2:$D$1385, 4, FALSE)), M1262, VLOOKUP($D1262, 'SP Per G'!$A$2:$D$1385, 4, FALSE)))</f>
        <v>#N/A</v>
      </c>
      <c r="I1262" s="11" t="e">
        <f t="shared" si="229"/>
        <v>#N/A</v>
      </c>
      <c r="J1262" s="11" t="e">
        <f>_xlfn.IFNA(VLOOKUP($D1262,Individual_Pitching___Dashboard[],18,FALSE),VLOOKUP(B1262,Team_Pitching___Dashboard[[Team]:[ERA]],17,FALSE))</f>
        <v>#N/A</v>
      </c>
      <c r="K1262" s="11" t="e">
        <f>_xlfn.IFNA(VLOOKUP($D1262, Individual_Pitching___Dashboard[], 20, FALSE), VLOOKUP(B1262,Team_Pitching___Dashboard[[Team]:[xFIP]],20,FALSE))</f>
        <v>#N/A</v>
      </c>
      <c r="L1262" s="11" t="e">
        <f>_xlfn.IFNA(VLOOKUP($D1262, Individual_Pitching___Advanced[], 21,FALSE), VLOOKUP(B1262, Team_Pitching___Advanced[], 20, FALSE))</f>
        <v>#N/A</v>
      </c>
      <c r="M1262" s="11" t="e">
        <f>VLOOKUP($B1262, 'Team Per G'!$A$2:$G$31, 7, FALSE)</f>
        <v>#N/A</v>
      </c>
      <c r="N1262" s="11" t="e">
        <f>VLOOKUP($B1262, 'FanGraphs - Team WAR Projected'!$B$2:$E$31, 3, FALSE)/162</f>
        <v>#N/A</v>
      </c>
      <c r="O1262" s="11" t="e">
        <f t="shared" si="230"/>
        <v>#N/A</v>
      </c>
      <c r="P1262" s="11" t="e">
        <f>VLOOKUP($B1262, Team_Pitching___Advanced[[Team]:[xFIP]], 19,FALSE)</f>
        <v>#N/A</v>
      </c>
      <c r="Q1262" s="11" t="e">
        <f>VLOOKUP($B1262, Team_Pitching___Advanced[], 20, FALSE)</f>
        <v>#N/A</v>
      </c>
      <c r="R1262" s="11" t="e">
        <f>VLOOKUP($B1262, Team_Batting___Dashboard[[Team]:[wOBA]], 16, FALSE)</f>
        <v>#N/A</v>
      </c>
      <c r="S1262" s="11" t="e">
        <f>VLOOKUP($B1262, Team_Batting___Advanced[[Team]:[OPS]], 9, FALSE)</f>
        <v>#N/A</v>
      </c>
      <c r="T1262" s="11" t="e">
        <f>VLOOKUP($B1262, Team_Batting___Advanced[], 19, FALSE)</f>
        <v>#N/A</v>
      </c>
      <c r="U1262" s="11" t="e">
        <f>VLOOKUP($B1262, 'Team Per G'!$A$2:$G$31, 3, FALSE)</f>
        <v>#N/A</v>
      </c>
      <c r="V1262" s="11" t="e">
        <f>VLOOKUP($B1262, 'Team Per G'!$A$2:$G$31, 5, FALSE)</f>
        <v>#N/A</v>
      </c>
      <c r="W1262" s="11" t="e">
        <f>VLOOKUP($B1262, 'Team Per G'!$A$2:$G$31, 4, FALSE)</f>
        <v>#N/A</v>
      </c>
      <c r="X1262" s="11" t="e">
        <f>VLOOKUP($B1262, Team_Batting___Dashboard[], 22, FALSE)/$F1262</f>
        <v>#N/A</v>
      </c>
      <c r="Y1262" s="11" t="e">
        <f>VLOOKUP($B1262, 'FanGraphs - Team WAR Projected'!$B$2:$E$31, 4, FALSE)/162</f>
        <v>#N/A</v>
      </c>
      <c r="Z1262" s="11" t="e">
        <f t="shared" si="231"/>
        <v>#N/A</v>
      </c>
      <c r="AA1262" s="11" t="e">
        <f>VLOOKUP($B1262, FanGraphs_Standings[[Abbreviation]:[2024 Year to Date RS/G]], 6, FALSE)/$F1262</f>
        <v>#N/A</v>
      </c>
      <c r="AB1262" s="11" t="e">
        <f>VLOOKUP($B1262, FanGraphs_Standings[[Abbreviation]:[2024 Projected Full Season RDif]], 19, FALSE)/162</f>
        <v>#N/A</v>
      </c>
      <c r="AC1262" s="11" t="e">
        <f t="shared" si="240"/>
        <v>#N/A</v>
      </c>
      <c r="AD1262" s="11" t="e">
        <f>VLOOKUP($B1262, FanGraphs_Standings[[Abbreviation]:[2024 Projected Full Season RDif]], 5, FALSE)</f>
        <v>#N/A</v>
      </c>
      <c r="AE1262" s="11" t="e">
        <f>VLOOKUP($B1262, FanGraphs_Standings[[Abbreviation]:[2024 Projected Full Season W%]], 18, FALSE)</f>
        <v>#N/A</v>
      </c>
      <c r="AF1262" s="11" t="e">
        <f t="shared" si="232"/>
        <v>#N/A</v>
      </c>
      <c r="AG1262" s="11" t="e">
        <f>VLOOKUP($B1262, 'Home Field Adv'!$A$2:$I$31, 9, FALSE)</f>
        <v>#N/A</v>
      </c>
      <c r="AH1262" s="11" t="e">
        <f>VLOOKUP($C1262, FanGraphs_Standings[[Abbreviation]:[2024 Year to Date G]], 2, FALSE)</f>
        <v>#N/A</v>
      </c>
      <c r="AI1262" s="11" t="e">
        <f>_xlfn.IFNA(VLOOKUP($E1262, 'SP Per G'!$A$2:$D$1385, 3, FALSE), AO1262)</f>
        <v>#N/A</v>
      </c>
      <c r="AJ1262" s="11" t="e">
        <f>IF(AND(ISNA(VLOOKUP($E1262, 'SP Per G'!$A$2:$D$1385, 4, FALSE)), ISTEXT($E1262)), AI1262,IF(ISNA(VLOOKUP($E1262, 'SP Per G'!$A$2:$D$1385, 4, FALSE)), AO1262, VLOOKUP($E1262, 'SP Per G'!$A$2:$D$1385, 4, FALSE)))</f>
        <v>#N/A</v>
      </c>
      <c r="AK1262" s="11" t="e">
        <f t="shared" si="233"/>
        <v>#N/A</v>
      </c>
      <c r="AL1262" s="11" t="e">
        <f>_xlfn.IFNA(VLOOKUP($E1262, Individual_Pitching___Dashboard[], 18, FALSE), VLOOKUP($C1262,Team_Pitching___Advanced[[Team]:[SIERA]],16,FALSE))</f>
        <v>#N/A</v>
      </c>
      <c r="AM1262" s="11" t="e">
        <f>_xlfn.IFNA(VLOOKUP($E1262, Individual_Pitching___Dashboard[], 20, FALSE), VLOOKUP($C1262,Team_Pitching___Advanced[[Team]:[xFIP]],19,FALSE))</f>
        <v>#N/A</v>
      </c>
      <c r="AN1262" s="11" t="e">
        <f>_xlfn.IFNA(VLOOKUP($E1262,Individual_Pitching___Advanced[],21,FALSE),VLOOKUP($C1262,Team_Pitching___Advanced[[Team]:[SIERA]],20,FALSE))</f>
        <v>#N/A</v>
      </c>
      <c r="AO1262" s="11" t="e">
        <f>VLOOKUP($C1262, 'Team Per G'!$A$2:$G$31, 7, FALSE)</f>
        <v>#N/A</v>
      </c>
      <c r="AP1262" s="11" t="e">
        <f>VLOOKUP($C1262, 'FanGraphs - Team WAR Projected'!$B$2:$E$31, 3, FALSE)/162</f>
        <v>#N/A</v>
      </c>
      <c r="AQ1262" s="11" t="e">
        <f t="shared" si="234"/>
        <v>#N/A</v>
      </c>
      <c r="AR1262" s="11" t="e">
        <f>VLOOKUP($C1262, Team_Pitching___Advanced[[Team]:[xFIP]], 19,FALSE)</f>
        <v>#N/A</v>
      </c>
      <c r="AS1262" s="11" t="e">
        <f>VLOOKUP($C1262, Team_Pitching___Advanced[], 20, FALSE)</f>
        <v>#N/A</v>
      </c>
      <c r="AT1262" s="11" t="e">
        <f>VLOOKUP($C1262, Team_Batting___Dashboard[[Team]:[wOBA]], 16, FALSE)</f>
        <v>#N/A</v>
      </c>
      <c r="AU1262" s="11" t="e">
        <f>VLOOKUP($C1262, Team_Batting___Advanced[[Team]:[OPS]], 9, FALSE)</f>
        <v>#N/A</v>
      </c>
      <c r="AV1262" s="11" t="e">
        <f>VLOOKUP($C1262, Team_Batting___Advanced[], 19, FALSE)</f>
        <v>#N/A</v>
      </c>
      <c r="AW1262" s="11" t="e">
        <f>VLOOKUP($C1262, 'Team Per G'!$A$2:$G$31, 3, FALSE)</f>
        <v>#N/A</v>
      </c>
      <c r="AX1262" s="11" t="e">
        <f>VLOOKUP($C1262, 'Team Per G'!$A$2:$G$31, 5, FALSE)</f>
        <v>#N/A</v>
      </c>
      <c r="AY1262" s="11" t="e">
        <f>VLOOKUP($C1262, 'Team Per G'!$A$2:$G$31, 4, FALSE)</f>
        <v>#N/A</v>
      </c>
      <c r="AZ1262" s="11" t="e">
        <f>VLOOKUP($C1262, Team_Batting___Dashboard[], 22, FALSE)/$AH1262</f>
        <v>#N/A</v>
      </c>
      <c r="BA1262" s="11" t="e">
        <f>VLOOKUP($C1262, 'FanGraphs - Team WAR Projected'!$B$2:$E$31, 4, FALSE)/162</f>
        <v>#N/A</v>
      </c>
      <c r="BB1262" s="11" t="e">
        <f t="shared" si="235"/>
        <v>#N/A</v>
      </c>
      <c r="BC1262" s="11" t="e">
        <f>VLOOKUP($C1262, FanGraphs_Standings[[Abbreviation]:[2024 Year to Date RS/G]], 6, FALSE)/$AH1262</f>
        <v>#N/A</v>
      </c>
      <c r="BD1262" s="11" t="e">
        <f>VLOOKUP($C1262, FanGraphs_Standings[[Abbreviation]:[2024 Projected Full Season RDif]], 19, FALSE)/162</f>
        <v>#N/A</v>
      </c>
      <c r="BE1262" s="11" t="e">
        <f t="shared" si="236"/>
        <v>#N/A</v>
      </c>
      <c r="BF1262" s="11" t="e">
        <f>VLOOKUP($C1262, FanGraphs_Standings[[Abbreviation]:[2024 Projected Full Season RDif]], 5, FALSE)</f>
        <v>#N/A</v>
      </c>
      <c r="BG1262" s="11" t="e">
        <f>VLOOKUP($C1262, FanGraphs_Standings[[Abbreviation]:[2024 Projected Full Season W%]], 18, FALSE)</f>
        <v>#N/A</v>
      </c>
      <c r="BH1262" s="11" t="e">
        <f t="shared" si="237"/>
        <v>#N/A</v>
      </c>
      <c r="BI1262" s="11" t="e">
        <f>VLOOKUP($C1262, 'Home Field Adv'!$A$2:$K$31, 11, FALSE)</f>
        <v>#N/A</v>
      </c>
      <c r="BL1262" s="12" t="str">
        <f t="shared" si="238"/>
        <v/>
      </c>
      <c r="BM1262" s="12" t="str">
        <f t="shared" si="241"/>
        <v/>
      </c>
      <c r="BN1262" s="12" t="str">
        <f t="shared" si="239"/>
        <v/>
      </c>
    </row>
    <row r="1263" spans="6:66" x14ac:dyDescent="0.45">
      <c r="F1263" s="11" t="e">
        <f>VLOOKUP($B1263, FanGraphs_Standings[[Abbreviation]:[2024 Year to Date G]], 2, FALSE)</f>
        <v>#N/A</v>
      </c>
      <c r="G1263" s="11" t="e">
        <f>_xlfn.IFNA(VLOOKUP($D1263, 'SP Per G'!$A$2:$D$1385, 3, FALSE),M1263)</f>
        <v>#N/A</v>
      </c>
      <c r="H1263" s="11" t="e">
        <f>IF(AND(ISNA(VLOOKUP($D1263, 'SP Per G'!$A$2:$D$1385, 4, FALSE)), ISTEXT($D1263)), G1263,IF(ISNA(VLOOKUP($D1263, 'SP Per G'!$A$2:$D$1385, 4, FALSE)), M1263, VLOOKUP($D1263, 'SP Per G'!$A$2:$D$1385, 4, FALSE)))</f>
        <v>#N/A</v>
      </c>
      <c r="I1263" s="11" t="e">
        <f t="shared" si="229"/>
        <v>#N/A</v>
      </c>
      <c r="J1263" s="11" t="e">
        <f>_xlfn.IFNA(VLOOKUP($D1263,Individual_Pitching___Dashboard[],18,FALSE),VLOOKUP(B1263,Team_Pitching___Dashboard[[Team]:[ERA]],17,FALSE))</f>
        <v>#N/A</v>
      </c>
      <c r="K1263" s="11" t="e">
        <f>_xlfn.IFNA(VLOOKUP($D1263, Individual_Pitching___Dashboard[], 20, FALSE), VLOOKUP(B1263,Team_Pitching___Dashboard[[Team]:[xFIP]],20,FALSE))</f>
        <v>#N/A</v>
      </c>
      <c r="L1263" s="11" t="e">
        <f>_xlfn.IFNA(VLOOKUP($D1263, Individual_Pitching___Advanced[], 21,FALSE), VLOOKUP(B1263, Team_Pitching___Advanced[], 20, FALSE))</f>
        <v>#N/A</v>
      </c>
      <c r="M1263" s="11" t="e">
        <f>VLOOKUP($B1263, 'Team Per G'!$A$2:$G$31, 7, FALSE)</f>
        <v>#N/A</v>
      </c>
      <c r="N1263" s="11" t="e">
        <f>VLOOKUP($B1263, 'FanGraphs - Team WAR Projected'!$B$2:$E$31, 3, FALSE)/162</f>
        <v>#N/A</v>
      </c>
      <c r="O1263" s="11" t="e">
        <f t="shared" si="230"/>
        <v>#N/A</v>
      </c>
      <c r="P1263" s="11" t="e">
        <f>VLOOKUP($B1263, Team_Pitching___Advanced[[Team]:[xFIP]], 19,FALSE)</f>
        <v>#N/A</v>
      </c>
      <c r="Q1263" s="11" t="e">
        <f>VLOOKUP($B1263, Team_Pitching___Advanced[], 20, FALSE)</f>
        <v>#N/A</v>
      </c>
      <c r="R1263" s="11" t="e">
        <f>VLOOKUP($B1263, Team_Batting___Dashboard[[Team]:[wOBA]], 16, FALSE)</f>
        <v>#N/A</v>
      </c>
      <c r="S1263" s="11" t="e">
        <f>VLOOKUP($B1263, Team_Batting___Advanced[[Team]:[OPS]], 9, FALSE)</f>
        <v>#N/A</v>
      </c>
      <c r="T1263" s="11" t="e">
        <f>VLOOKUP($B1263, Team_Batting___Advanced[], 19, FALSE)</f>
        <v>#N/A</v>
      </c>
      <c r="U1263" s="11" t="e">
        <f>VLOOKUP($B1263, 'Team Per G'!$A$2:$G$31, 3, FALSE)</f>
        <v>#N/A</v>
      </c>
      <c r="V1263" s="11" t="e">
        <f>VLOOKUP($B1263, 'Team Per G'!$A$2:$G$31, 5, FALSE)</f>
        <v>#N/A</v>
      </c>
      <c r="W1263" s="11" t="e">
        <f>VLOOKUP($B1263, 'Team Per G'!$A$2:$G$31, 4, FALSE)</f>
        <v>#N/A</v>
      </c>
      <c r="X1263" s="11" t="e">
        <f>VLOOKUP($B1263, Team_Batting___Dashboard[], 22, FALSE)/$F1263</f>
        <v>#N/A</v>
      </c>
      <c r="Y1263" s="11" t="e">
        <f>VLOOKUP($B1263, 'FanGraphs - Team WAR Projected'!$B$2:$E$31, 4, FALSE)/162</f>
        <v>#N/A</v>
      </c>
      <c r="Z1263" s="11" t="e">
        <f t="shared" si="231"/>
        <v>#N/A</v>
      </c>
      <c r="AA1263" s="11" t="e">
        <f>VLOOKUP($B1263, FanGraphs_Standings[[Abbreviation]:[2024 Year to Date RS/G]], 6, FALSE)/$F1263</f>
        <v>#N/A</v>
      </c>
      <c r="AB1263" s="11" t="e">
        <f>VLOOKUP($B1263, FanGraphs_Standings[[Abbreviation]:[2024 Projected Full Season RDif]], 19, FALSE)/162</f>
        <v>#N/A</v>
      </c>
      <c r="AC1263" s="11" t="e">
        <f t="shared" si="240"/>
        <v>#N/A</v>
      </c>
      <c r="AD1263" s="11" t="e">
        <f>VLOOKUP($B1263, FanGraphs_Standings[[Abbreviation]:[2024 Projected Full Season RDif]], 5, FALSE)</f>
        <v>#N/A</v>
      </c>
      <c r="AE1263" s="11" t="e">
        <f>VLOOKUP($B1263, FanGraphs_Standings[[Abbreviation]:[2024 Projected Full Season W%]], 18, FALSE)</f>
        <v>#N/A</v>
      </c>
      <c r="AF1263" s="11" t="e">
        <f t="shared" si="232"/>
        <v>#N/A</v>
      </c>
      <c r="AG1263" s="11" t="e">
        <f>VLOOKUP($B1263, 'Home Field Adv'!$A$2:$I$31, 9, FALSE)</f>
        <v>#N/A</v>
      </c>
      <c r="AH1263" s="11" t="e">
        <f>VLOOKUP($C1263, FanGraphs_Standings[[Abbreviation]:[2024 Year to Date G]], 2, FALSE)</f>
        <v>#N/A</v>
      </c>
      <c r="AI1263" s="11" t="e">
        <f>_xlfn.IFNA(VLOOKUP($E1263, 'SP Per G'!$A$2:$D$1385, 3, FALSE), AO1263)</f>
        <v>#N/A</v>
      </c>
      <c r="AJ1263" s="11" t="e">
        <f>IF(AND(ISNA(VLOOKUP($E1263, 'SP Per G'!$A$2:$D$1385, 4, FALSE)), ISTEXT($E1263)), AI1263,IF(ISNA(VLOOKUP($E1263, 'SP Per G'!$A$2:$D$1385, 4, FALSE)), AO1263, VLOOKUP($E1263, 'SP Per G'!$A$2:$D$1385, 4, FALSE)))</f>
        <v>#N/A</v>
      </c>
      <c r="AK1263" s="11" t="e">
        <f t="shared" si="233"/>
        <v>#N/A</v>
      </c>
      <c r="AL1263" s="11" t="e">
        <f>_xlfn.IFNA(VLOOKUP($E1263, Individual_Pitching___Dashboard[], 18, FALSE), VLOOKUP($C1263,Team_Pitching___Advanced[[Team]:[SIERA]],16,FALSE))</f>
        <v>#N/A</v>
      </c>
      <c r="AM1263" s="11" t="e">
        <f>_xlfn.IFNA(VLOOKUP($E1263, Individual_Pitching___Dashboard[], 20, FALSE), VLOOKUP($C1263,Team_Pitching___Advanced[[Team]:[xFIP]],19,FALSE))</f>
        <v>#N/A</v>
      </c>
      <c r="AN1263" s="11" t="e">
        <f>_xlfn.IFNA(VLOOKUP($E1263,Individual_Pitching___Advanced[],21,FALSE),VLOOKUP($C1263,Team_Pitching___Advanced[[Team]:[SIERA]],20,FALSE))</f>
        <v>#N/A</v>
      </c>
      <c r="AO1263" s="11" t="e">
        <f>VLOOKUP($C1263, 'Team Per G'!$A$2:$G$31, 7, FALSE)</f>
        <v>#N/A</v>
      </c>
      <c r="AP1263" s="11" t="e">
        <f>VLOOKUP($C1263, 'FanGraphs - Team WAR Projected'!$B$2:$E$31, 3, FALSE)/162</f>
        <v>#N/A</v>
      </c>
      <c r="AQ1263" s="11" t="e">
        <f t="shared" si="234"/>
        <v>#N/A</v>
      </c>
      <c r="AR1263" s="11" t="e">
        <f>VLOOKUP($C1263, Team_Pitching___Advanced[[Team]:[xFIP]], 19,FALSE)</f>
        <v>#N/A</v>
      </c>
      <c r="AS1263" s="11" t="e">
        <f>VLOOKUP($C1263, Team_Pitching___Advanced[], 20, FALSE)</f>
        <v>#N/A</v>
      </c>
      <c r="AT1263" s="11" t="e">
        <f>VLOOKUP($C1263, Team_Batting___Dashboard[[Team]:[wOBA]], 16, FALSE)</f>
        <v>#N/A</v>
      </c>
      <c r="AU1263" s="11" t="e">
        <f>VLOOKUP($C1263, Team_Batting___Advanced[[Team]:[OPS]], 9, FALSE)</f>
        <v>#N/A</v>
      </c>
      <c r="AV1263" s="11" t="e">
        <f>VLOOKUP($C1263, Team_Batting___Advanced[], 19, FALSE)</f>
        <v>#N/A</v>
      </c>
      <c r="AW1263" s="11" t="e">
        <f>VLOOKUP($C1263, 'Team Per G'!$A$2:$G$31, 3, FALSE)</f>
        <v>#N/A</v>
      </c>
      <c r="AX1263" s="11" t="e">
        <f>VLOOKUP($C1263, 'Team Per G'!$A$2:$G$31, 5, FALSE)</f>
        <v>#N/A</v>
      </c>
      <c r="AY1263" s="11" t="e">
        <f>VLOOKUP($C1263, 'Team Per G'!$A$2:$G$31, 4, FALSE)</f>
        <v>#N/A</v>
      </c>
      <c r="AZ1263" s="11" t="e">
        <f>VLOOKUP($C1263, Team_Batting___Dashboard[], 22, FALSE)/$AH1263</f>
        <v>#N/A</v>
      </c>
      <c r="BA1263" s="11" t="e">
        <f>VLOOKUP($C1263, 'FanGraphs - Team WAR Projected'!$B$2:$E$31, 4, FALSE)/162</f>
        <v>#N/A</v>
      </c>
      <c r="BB1263" s="11" t="e">
        <f t="shared" si="235"/>
        <v>#N/A</v>
      </c>
      <c r="BC1263" s="11" t="e">
        <f>VLOOKUP($C1263, FanGraphs_Standings[[Abbreviation]:[2024 Year to Date RS/G]], 6, FALSE)/$AH1263</f>
        <v>#N/A</v>
      </c>
      <c r="BD1263" s="11" t="e">
        <f>VLOOKUP($C1263, FanGraphs_Standings[[Abbreviation]:[2024 Projected Full Season RDif]], 19, FALSE)/162</f>
        <v>#N/A</v>
      </c>
      <c r="BE1263" s="11" t="e">
        <f t="shared" si="236"/>
        <v>#N/A</v>
      </c>
      <c r="BF1263" s="11" t="e">
        <f>VLOOKUP($C1263, FanGraphs_Standings[[Abbreviation]:[2024 Projected Full Season RDif]], 5, FALSE)</f>
        <v>#N/A</v>
      </c>
      <c r="BG1263" s="11" t="e">
        <f>VLOOKUP($C1263, FanGraphs_Standings[[Abbreviation]:[2024 Projected Full Season W%]], 18, FALSE)</f>
        <v>#N/A</v>
      </c>
      <c r="BH1263" s="11" t="e">
        <f t="shared" si="237"/>
        <v>#N/A</v>
      </c>
      <c r="BI1263" s="11" t="e">
        <f>VLOOKUP($C1263, 'Home Field Adv'!$A$2:$K$31, 11, FALSE)</f>
        <v>#N/A</v>
      </c>
      <c r="BL1263" s="12" t="str">
        <f t="shared" si="238"/>
        <v/>
      </c>
      <c r="BM1263" s="12" t="str">
        <f t="shared" si="241"/>
        <v/>
      </c>
      <c r="BN1263" s="12" t="str">
        <f t="shared" si="239"/>
        <v/>
      </c>
    </row>
    <row r="1264" spans="6:66" x14ac:dyDescent="0.45">
      <c r="F1264" s="11" t="e">
        <f>VLOOKUP($B1264, FanGraphs_Standings[[Abbreviation]:[2024 Year to Date G]], 2, FALSE)</f>
        <v>#N/A</v>
      </c>
      <c r="G1264" s="11" t="e">
        <f>_xlfn.IFNA(VLOOKUP($D1264, 'SP Per G'!$A$2:$D$1385, 3, FALSE),M1264)</f>
        <v>#N/A</v>
      </c>
      <c r="H1264" s="11" t="e">
        <f>IF(AND(ISNA(VLOOKUP($D1264, 'SP Per G'!$A$2:$D$1385, 4, FALSE)), ISTEXT($D1264)), G1264,IF(ISNA(VLOOKUP($D1264, 'SP Per G'!$A$2:$D$1385, 4, FALSE)), M1264, VLOOKUP($D1264, 'SP Per G'!$A$2:$D$1385, 4, FALSE)))</f>
        <v>#N/A</v>
      </c>
      <c r="I1264" s="11" t="e">
        <f t="shared" si="229"/>
        <v>#N/A</v>
      </c>
      <c r="J1264" s="11" t="e">
        <f>_xlfn.IFNA(VLOOKUP($D1264,Individual_Pitching___Dashboard[],18,FALSE),VLOOKUP(B1264,Team_Pitching___Dashboard[[Team]:[ERA]],17,FALSE))</f>
        <v>#N/A</v>
      </c>
      <c r="K1264" s="11" t="e">
        <f>_xlfn.IFNA(VLOOKUP($D1264, Individual_Pitching___Dashboard[], 20, FALSE), VLOOKUP(B1264,Team_Pitching___Dashboard[[Team]:[xFIP]],20,FALSE))</f>
        <v>#N/A</v>
      </c>
      <c r="L1264" s="11" t="e">
        <f>_xlfn.IFNA(VLOOKUP($D1264, Individual_Pitching___Advanced[], 21,FALSE), VLOOKUP(B1264, Team_Pitching___Advanced[], 20, FALSE))</f>
        <v>#N/A</v>
      </c>
      <c r="M1264" s="11" t="e">
        <f>VLOOKUP($B1264, 'Team Per G'!$A$2:$G$31, 7, FALSE)</f>
        <v>#N/A</v>
      </c>
      <c r="N1264" s="11" t="e">
        <f>VLOOKUP($B1264, 'FanGraphs - Team WAR Projected'!$B$2:$E$31, 3, FALSE)/162</f>
        <v>#N/A</v>
      </c>
      <c r="O1264" s="11" t="e">
        <f t="shared" si="230"/>
        <v>#N/A</v>
      </c>
      <c r="P1264" s="11" t="e">
        <f>VLOOKUP($B1264, Team_Pitching___Advanced[[Team]:[xFIP]], 19,FALSE)</f>
        <v>#N/A</v>
      </c>
      <c r="Q1264" s="11" t="e">
        <f>VLOOKUP($B1264, Team_Pitching___Advanced[], 20, FALSE)</f>
        <v>#N/A</v>
      </c>
      <c r="R1264" s="11" t="e">
        <f>VLOOKUP($B1264, Team_Batting___Dashboard[[Team]:[wOBA]], 16, FALSE)</f>
        <v>#N/A</v>
      </c>
      <c r="S1264" s="11" t="e">
        <f>VLOOKUP($B1264, Team_Batting___Advanced[[Team]:[OPS]], 9, FALSE)</f>
        <v>#N/A</v>
      </c>
      <c r="T1264" s="11" t="e">
        <f>VLOOKUP($B1264, Team_Batting___Advanced[], 19, FALSE)</f>
        <v>#N/A</v>
      </c>
      <c r="U1264" s="11" t="e">
        <f>VLOOKUP($B1264, 'Team Per G'!$A$2:$G$31, 3, FALSE)</f>
        <v>#N/A</v>
      </c>
      <c r="V1264" s="11" t="e">
        <f>VLOOKUP($B1264, 'Team Per G'!$A$2:$G$31, 5, FALSE)</f>
        <v>#N/A</v>
      </c>
      <c r="W1264" s="11" t="e">
        <f>VLOOKUP($B1264, 'Team Per G'!$A$2:$G$31, 4, FALSE)</f>
        <v>#N/A</v>
      </c>
      <c r="X1264" s="11" t="e">
        <f>VLOOKUP($B1264, Team_Batting___Dashboard[], 22, FALSE)/$F1264</f>
        <v>#N/A</v>
      </c>
      <c r="Y1264" s="11" t="e">
        <f>VLOOKUP($B1264, 'FanGraphs - Team WAR Projected'!$B$2:$E$31, 4, FALSE)/162</f>
        <v>#N/A</v>
      </c>
      <c r="Z1264" s="11" t="e">
        <f t="shared" si="231"/>
        <v>#N/A</v>
      </c>
      <c r="AA1264" s="11" t="e">
        <f>VLOOKUP($B1264, FanGraphs_Standings[[Abbreviation]:[2024 Year to Date RS/G]], 6, FALSE)/$F1264</f>
        <v>#N/A</v>
      </c>
      <c r="AB1264" s="11" t="e">
        <f>VLOOKUP($B1264, FanGraphs_Standings[[Abbreviation]:[2024 Projected Full Season RDif]], 19, FALSE)/162</f>
        <v>#N/A</v>
      </c>
      <c r="AC1264" s="11" t="e">
        <f t="shared" si="240"/>
        <v>#N/A</v>
      </c>
      <c r="AD1264" s="11" t="e">
        <f>VLOOKUP($B1264, FanGraphs_Standings[[Abbreviation]:[2024 Projected Full Season RDif]], 5, FALSE)</f>
        <v>#N/A</v>
      </c>
      <c r="AE1264" s="11" t="e">
        <f>VLOOKUP($B1264, FanGraphs_Standings[[Abbreviation]:[2024 Projected Full Season W%]], 18, FALSE)</f>
        <v>#N/A</v>
      </c>
      <c r="AF1264" s="11" t="e">
        <f t="shared" si="232"/>
        <v>#N/A</v>
      </c>
      <c r="AG1264" s="11" t="e">
        <f>VLOOKUP($B1264, 'Home Field Adv'!$A$2:$I$31, 9, FALSE)</f>
        <v>#N/A</v>
      </c>
      <c r="AH1264" s="11" t="e">
        <f>VLOOKUP($C1264, FanGraphs_Standings[[Abbreviation]:[2024 Year to Date G]], 2, FALSE)</f>
        <v>#N/A</v>
      </c>
      <c r="AI1264" s="11" t="e">
        <f>_xlfn.IFNA(VLOOKUP($E1264, 'SP Per G'!$A$2:$D$1385, 3, FALSE), AO1264)</f>
        <v>#N/A</v>
      </c>
      <c r="AJ1264" s="11" t="e">
        <f>IF(AND(ISNA(VLOOKUP($E1264, 'SP Per G'!$A$2:$D$1385, 4, FALSE)), ISTEXT($E1264)), AI1264,IF(ISNA(VLOOKUP($E1264, 'SP Per G'!$A$2:$D$1385, 4, FALSE)), AO1264, VLOOKUP($E1264, 'SP Per G'!$A$2:$D$1385, 4, FALSE)))</f>
        <v>#N/A</v>
      </c>
      <c r="AK1264" s="11" t="e">
        <f t="shared" si="233"/>
        <v>#N/A</v>
      </c>
      <c r="AL1264" s="11" t="e">
        <f>_xlfn.IFNA(VLOOKUP($E1264, Individual_Pitching___Dashboard[], 18, FALSE), VLOOKUP($C1264,Team_Pitching___Advanced[[Team]:[SIERA]],16,FALSE))</f>
        <v>#N/A</v>
      </c>
      <c r="AM1264" s="11" t="e">
        <f>_xlfn.IFNA(VLOOKUP($E1264, Individual_Pitching___Dashboard[], 20, FALSE), VLOOKUP($C1264,Team_Pitching___Advanced[[Team]:[xFIP]],19,FALSE))</f>
        <v>#N/A</v>
      </c>
      <c r="AN1264" s="11" t="e">
        <f>_xlfn.IFNA(VLOOKUP($E1264,Individual_Pitching___Advanced[],21,FALSE),VLOOKUP($C1264,Team_Pitching___Advanced[[Team]:[SIERA]],20,FALSE))</f>
        <v>#N/A</v>
      </c>
      <c r="AO1264" s="11" t="e">
        <f>VLOOKUP($C1264, 'Team Per G'!$A$2:$G$31, 7, FALSE)</f>
        <v>#N/A</v>
      </c>
      <c r="AP1264" s="11" t="e">
        <f>VLOOKUP($C1264, 'FanGraphs - Team WAR Projected'!$B$2:$E$31, 3, FALSE)/162</f>
        <v>#N/A</v>
      </c>
      <c r="AQ1264" s="11" t="e">
        <f t="shared" si="234"/>
        <v>#N/A</v>
      </c>
      <c r="AR1264" s="11" t="e">
        <f>VLOOKUP($C1264, Team_Pitching___Advanced[[Team]:[xFIP]], 19,FALSE)</f>
        <v>#N/A</v>
      </c>
      <c r="AS1264" s="11" t="e">
        <f>VLOOKUP($C1264, Team_Pitching___Advanced[], 20, FALSE)</f>
        <v>#N/A</v>
      </c>
      <c r="AT1264" s="11" t="e">
        <f>VLOOKUP($C1264, Team_Batting___Dashboard[[Team]:[wOBA]], 16, FALSE)</f>
        <v>#N/A</v>
      </c>
      <c r="AU1264" s="11" t="e">
        <f>VLOOKUP($C1264, Team_Batting___Advanced[[Team]:[OPS]], 9, FALSE)</f>
        <v>#N/A</v>
      </c>
      <c r="AV1264" s="11" t="e">
        <f>VLOOKUP($C1264, Team_Batting___Advanced[], 19, FALSE)</f>
        <v>#N/A</v>
      </c>
      <c r="AW1264" s="11" t="e">
        <f>VLOOKUP($C1264, 'Team Per G'!$A$2:$G$31, 3, FALSE)</f>
        <v>#N/A</v>
      </c>
      <c r="AX1264" s="11" t="e">
        <f>VLOOKUP($C1264, 'Team Per G'!$A$2:$G$31, 5, FALSE)</f>
        <v>#N/A</v>
      </c>
      <c r="AY1264" s="11" t="e">
        <f>VLOOKUP($C1264, 'Team Per G'!$A$2:$G$31, 4, FALSE)</f>
        <v>#N/A</v>
      </c>
      <c r="AZ1264" s="11" t="e">
        <f>VLOOKUP($C1264, Team_Batting___Dashboard[], 22, FALSE)/$AH1264</f>
        <v>#N/A</v>
      </c>
      <c r="BA1264" s="11" t="e">
        <f>VLOOKUP($C1264, 'FanGraphs - Team WAR Projected'!$B$2:$E$31, 4, FALSE)/162</f>
        <v>#N/A</v>
      </c>
      <c r="BB1264" s="11" t="e">
        <f t="shared" si="235"/>
        <v>#N/A</v>
      </c>
      <c r="BC1264" s="11" t="e">
        <f>VLOOKUP($C1264, FanGraphs_Standings[[Abbreviation]:[2024 Year to Date RS/G]], 6, FALSE)/$AH1264</f>
        <v>#N/A</v>
      </c>
      <c r="BD1264" s="11" t="e">
        <f>VLOOKUP($C1264, FanGraphs_Standings[[Abbreviation]:[2024 Projected Full Season RDif]], 19, FALSE)/162</f>
        <v>#N/A</v>
      </c>
      <c r="BE1264" s="11" t="e">
        <f t="shared" si="236"/>
        <v>#N/A</v>
      </c>
      <c r="BF1264" s="11" t="e">
        <f>VLOOKUP($C1264, FanGraphs_Standings[[Abbreviation]:[2024 Projected Full Season RDif]], 5, FALSE)</f>
        <v>#N/A</v>
      </c>
      <c r="BG1264" s="11" t="e">
        <f>VLOOKUP($C1264, FanGraphs_Standings[[Abbreviation]:[2024 Projected Full Season W%]], 18, FALSE)</f>
        <v>#N/A</v>
      </c>
      <c r="BH1264" s="11" t="e">
        <f t="shared" si="237"/>
        <v>#N/A</v>
      </c>
      <c r="BI1264" s="11" t="e">
        <f>VLOOKUP($C1264, 'Home Field Adv'!$A$2:$K$31, 11, FALSE)</f>
        <v>#N/A</v>
      </c>
      <c r="BL1264" s="12" t="str">
        <f t="shared" si="238"/>
        <v/>
      </c>
      <c r="BM1264" s="12" t="str">
        <f t="shared" si="241"/>
        <v/>
      </c>
      <c r="BN1264" s="12" t="str">
        <f t="shared" si="239"/>
        <v/>
      </c>
    </row>
    <row r="1265" spans="6:66" x14ac:dyDescent="0.45">
      <c r="F1265" s="11" t="e">
        <f>VLOOKUP($B1265, FanGraphs_Standings[[Abbreviation]:[2024 Year to Date G]], 2, FALSE)</f>
        <v>#N/A</v>
      </c>
      <c r="G1265" s="11" t="e">
        <f>_xlfn.IFNA(VLOOKUP($D1265, 'SP Per G'!$A$2:$D$1385, 3, FALSE),M1265)</f>
        <v>#N/A</v>
      </c>
      <c r="H1265" s="11" t="e">
        <f>IF(AND(ISNA(VLOOKUP($D1265, 'SP Per G'!$A$2:$D$1385, 4, FALSE)), ISTEXT($D1265)), G1265,IF(ISNA(VLOOKUP($D1265, 'SP Per G'!$A$2:$D$1385, 4, FALSE)), M1265, VLOOKUP($D1265, 'SP Per G'!$A$2:$D$1385, 4, FALSE)))</f>
        <v>#N/A</v>
      </c>
      <c r="I1265" s="11" t="e">
        <f t="shared" si="229"/>
        <v>#N/A</v>
      </c>
      <c r="J1265" s="11" t="e">
        <f>_xlfn.IFNA(VLOOKUP($D1265,Individual_Pitching___Dashboard[],18,FALSE),VLOOKUP(B1265,Team_Pitching___Dashboard[[Team]:[ERA]],17,FALSE))</f>
        <v>#N/A</v>
      </c>
      <c r="K1265" s="11" t="e">
        <f>_xlfn.IFNA(VLOOKUP($D1265, Individual_Pitching___Dashboard[], 20, FALSE), VLOOKUP(B1265,Team_Pitching___Dashboard[[Team]:[xFIP]],20,FALSE))</f>
        <v>#N/A</v>
      </c>
      <c r="L1265" s="11" t="e">
        <f>_xlfn.IFNA(VLOOKUP($D1265, Individual_Pitching___Advanced[], 21,FALSE), VLOOKUP(B1265, Team_Pitching___Advanced[], 20, FALSE))</f>
        <v>#N/A</v>
      </c>
      <c r="M1265" s="11" t="e">
        <f>VLOOKUP($B1265, 'Team Per G'!$A$2:$G$31, 7, FALSE)</f>
        <v>#N/A</v>
      </c>
      <c r="N1265" s="11" t="e">
        <f>VLOOKUP($B1265, 'FanGraphs - Team WAR Projected'!$B$2:$E$31, 3, FALSE)/162</f>
        <v>#N/A</v>
      </c>
      <c r="O1265" s="11" t="e">
        <f t="shared" si="230"/>
        <v>#N/A</v>
      </c>
      <c r="P1265" s="11" t="e">
        <f>VLOOKUP($B1265, Team_Pitching___Advanced[[Team]:[xFIP]], 19,FALSE)</f>
        <v>#N/A</v>
      </c>
      <c r="Q1265" s="11" t="e">
        <f>VLOOKUP($B1265, Team_Pitching___Advanced[], 20, FALSE)</f>
        <v>#N/A</v>
      </c>
      <c r="R1265" s="11" t="e">
        <f>VLOOKUP($B1265, Team_Batting___Dashboard[[Team]:[wOBA]], 16, FALSE)</f>
        <v>#N/A</v>
      </c>
      <c r="S1265" s="11" t="e">
        <f>VLOOKUP($B1265, Team_Batting___Advanced[[Team]:[OPS]], 9, FALSE)</f>
        <v>#N/A</v>
      </c>
      <c r="T1265" s="11" t="e">
        <f>VLOOKUP($B1265, Team_Batting___Advanced[], 19, FALSE)</f>
        <v>#N/A</v>
      </c>
      <c r="U1265" s="11" t="e">
        <f>VLOOKUP($B1265, 'Team Per G'!$A$2:$G$31, 3, FALSE)</f>
        <v>#N/A</v>
      </c>
      <c r="V1265" s="11" t="e">
        <f>VLOOKUP($B1265, 'Team Per G'!$A$2:$G$31, 5, FALSE)</f>
        <v>#N/A</v>
      </c>
      <c r="W1265" s="11" t="e">
        <f>VLOOKUP($B1265, 'Team Per G'!$A$2:$G$31, 4, FALSE)</f>
        <v>#N/A</v>
      </c>
      <c r="X1265" s="11" t="e">
        <f>VLOOKUP($B1265, Team_Batting___Dashboard[], 22, FALSE)/$F1265</f>
        <v>#N/A</v>
      </c>
      <c r="Y1265" s="11" t="e">
        <f>VLOOKUP($B1265, 'FanGraphs - Team WAR Projected'!$B$2:$E$31, 4, FALSE)/162</f>
        <v>#N/A</v>
      </c>
      <c r="Z1265" s="11" t="e">
        <f t="shared" si="231"/>
        <v>#N/A</v>
      </c>
      <c r="AA1265" s="11" t="e">
        <f>VLOOKUP($B1265, FanGraphs_Standings[[Abbreviation]:[2024 Year to Date RS/G]], 6, FALSE)/$F1265</f>
        <v>#N/A</v>
      </c>
      <c r="AB1265" s="11" t="e">
        <f>VLOOKUP($B1265, FanGraphs_Standings[[Abbreviation]:[2024 Projected Full Season RDif]], 19, FALSE)/162</f>
        <v>#N/A</v>
      </c>
      <c r="AC1265" s="11" t="e">
        <f t="shared" si="240"/>
        <v>#N/A</v>
      </c>
      <c r="AD1265" s="11" t="e">
        <f>VLOOKUP($B1265, FanGraphs_Standings[[Abbreviation]:[2024 Projected Full Season RDif]], 5, FALSE)</f>
        <v>#N/A</v>
      </c>
      <c r="AE1265" s="11" t="e">
        <f>VLOOKUP($B1265, FanGraphs_Standings[[Abbreviation]:[2024 Projected Full Season W%]], 18, FALSE)</f>
        <v>#N/A</v>
      </c>
      <c r="AF1265" s="11" t="e">
        <f t="shared" si="232"/>
        <v>#N/A</v>
      </c>
      <c r="AG1265" s="11" t="e">
        <f>VLOOKUP($B1265, 'Home Field Adv'!$A$2:$I$31, 9, FALSE)</f>
        <v>#N/A</v>
      </c>
      <c r="AH1265" s="11" t="e">
        <f>VLOOKUP($C1265, FanGraphs_Standings[[Abbreviation]:[2024 Year to Date G]], 2, FALSE)</f>
        <v>#N/A</v>
      </c>
      <c r="AI1265" s="11" t="e">
        <f>_xlfn.IFNA(VLOOKUP($E1265, 'SP Per G'!$A$2:$D$1385, 3, FALSE), AO1265)</f>
        <v>#N/A</v>
      </c>
      <c r="AJ1265" s="11" t="e">
        <f>IF(AND(ISNA(VLOOKUP($E1265, 'SP Per G'!$A$2:$D$1385, 4, FALSE)), ISTEXT($E1265)), AI1265,IF(ISNA(VLOOKUP($E1265, 'SP Per G'!$A$2:$D$1385, 4, FALSE)), AO1265, VLOOKUP($E1265, 'SP Per G'!$A$2:$D$1385, 4, FALSE)))</f>
        <v>#N/A</v>
      </c>
      <c r="AK1265" s="11" t="e">
        <f t="shared" si="233"/>
        <v>#N/A</v>
      </c>
      <c r="AL1265" s="11" t="e">
        <f>_xlfn.IFNA(VLOOKUP($E1265, Individual_Pitching___Dashboard[], 18, FALSE), VLOOKUP($C1265,Team_Pitching___Advanced[[Team]:[SIERA]],16,FALSE))</f>
        <v>#N/A</v>
      </c>
      <c r="AM1265" s="11" t="e">
        <f>_xlfn.IFNA(VLOOKUP($E1265, Individual_Pitching___Dashboard[], 20, FALSE), VLOOKUP($C1265,Team_Pitching___Advanced[[Team]:[xFIP]],19,FALSE))</f>
        <v>#N/A</v>
      </c>
      <c r="AN1265" s="11" t="e">
        <f>_xlfn.IFNA(VLOOKUP($E1265,Individual_Pitching___Advanced[],21,FALSE),VLOOKUP($C1265,Team_Pitching___Advanced[[Team]:[SIERA]],20,FALSE))</f>
        <v>#N/A</v>
      </c>
      <c r="AO1265" s="11" t="e">
        <f>VLOOKUP($C1265, 'Team Per G'!$A$2:$G$31, 7, FALSE)</f>
        <v>#N/A</v>
      </c>
      <c r="AP1265" s="11" t="e">
        <f>VLOOKUP($C1265, 'FanGraphs - Team WAR Projected'!$B$2:$E$31, 3, FALSE)/162</f>
        <v>#N/A</v>
      </c>
      <c r="AQ1265" s="11" t="e">
        <f t="shared" si="234"/>
        <v>#N/A</v>
      </c>
      <c r="AR1265" s="11" t="e">
        <f>VLOOKUP($C1265, Team_Pitching___Advanced[[Team]:[xFIP]], 19,FALSE)</f>
        <v>#N/A</v>
      </c>
      <c r="AS1265" s="11" t="e">
        <f>VLOOKUP($C1265, Team_Pitching___Advanced[], 20, FALSE)</f>
        <v>#N/A</v>
      </c>
      <c r="AT1265" s="11" t="e">
        <f>VLOOKUP($C1265, Team_Batting___Dashboard[[Team]:[wOBA]], 16, FALSE)</f>
        <v>#N/A</v>
      </c>
      <c r="AU1265" s="11" t="e">
        <f>VLOOKUP($C1265, Team_Batting___Advanced[[Team]:[OPS]], 9, FALSE)</f>
        <v>#N/A</v>
      </c>
      <c r="AV1265" s="11" t="e">
        <f>VLOOKUP($C1265, Team_Batting___Advanced[], 19, FALSE)</f>
        <v>#N/A</v>
      </c>
      <c r="AW1265" s="11" t="e">
        <f>VLOOKUP($C1265, 'Team Per G'!$A$2:$G$31, 3, FALSE)</f>
        <v>#N/A</v>
      </c>
      <c r="AX1265" s="11" t="e">
        <f>VLOOKUP($C1265, 'Team Per G'!$A$2:$G$31, 5, FALSE)</f>
        <v>#N/A</v>
      </c>
      <c r="AY1265" s="11" t="e">
        <f>VLOOKUP($C1265, 'Team Per G'!$A$2:$G$31, 4, FALSE)</f>
        <v>#N/A</v>
      </c>
      <c r="AZ1265" s="11" t="e">
        <f>VLOOKUP($C1265, Team_Batting___Dashboard[], 22, FALSE)/$AH1265</f>
        <v>#N/A</v>
      </c>
      <c r="BA1265" s="11" t="e">
        <f>VLOOKUP($C1265, 'FanGraphs - Team WAR Projected'!$B$2:$E$31, 4, FALSE)/162</f>
        <v>#N/A</v>
      </c>
      <c r="BB1265" s="11" t="e">
        <f t="shared" si="235"/>
        <v>#N/A</v>
      </c>
      <c r="BC1265" s="11" t="e">
        <f>VLOOKUP($C1265, FanGraphs_Standings[[Abbreviation]:[2024 Year to Date RS/G]], 6, FALSE)/$AH1265</f>
        <v>#N/A</v>
      </c>
      <c r="BD1265" s="11" t="e">
        <f>VLOOKUP($C1265, FanGraphs_Standings[[Abbreviation]:[2024 Projected Full Season RDif]], 19, FALSE)/162</f>
        <v>#N/A</v>
      </c>
      <c r="BE1265" s="11" t="e">
        <f t="shared" si="236"/>
        <v>#N/A</v>
      </c>
      <c r="BF1265" s="11" t="e">
        <f>VLOOKUP($C1265, FanGraphs_Standings[[Abbreviation]:[2024 Projected Full Season RDif]], 5, FALSE)</f>
        <v>#N/A</v>
      </c>
      <c r="BG1265" s="11" t="e">
        <f>VLOOKUP($C1265, FanGraphs_Standings[[Abbreviation]:[2024 Projected Full Season W%]], 18, FALSE)</f>
        <v>#N/A</v>
      </c>
      <c r="BH1265" s="11" t="e">
        <f t="shared" si="237"/>
        <v>#N/A</v>
      </c>
      <c r="BI1265" s="11" t="e">
        <f>VLOOKUP($C1265, 'Home Field Adv'!$A$2:$K$31, 11, FALSE)</f>
        <v>#N/A</v>
      </c>
      <c r="BL1265" s="12" t="str">
        <f t="shared" si="238"/>
        <v/>
      </c>
      <c r="BM1265" s="12" t="str">
        <f t="shared" si="241"/>
        <v/>
      </c>
      <c r="BN1265" s="12" t="str">
        <f t="shared" si="239"/>
        <v/>
      </c>
    </row>
    <row r="1266" spans="6:66" x14ac:dyDescent="0.45">
      <c r="F1266" s="11" t="e">
        <f>VLOOKUP($B1266, FanGraphs_Standings[[Abbreviation]:[2024 Year to Date G]], 2, FALSE)</f>
        <v>#N/A</v>
      </c>
      <c r="G1266" s="11" t="e">
        <f>_xlfn.IFNA(VLOOKUP($D1266, 'SP Per G'!$A$2:$D$1385, 3, FALSE),M1266)</f>
        <v>#N/A</v>
      </c>
      <c r="H1266" s="11" t="e">
        <f>IF(AND(ISNA(VLOOKUP($D1266, 'SP Per G'!$A$2:$D$1385, 4, FALSE)), ISTEXT($D1266)), G1266,IF(ISNA(VLOOKUP($D1266, 'SP Per G'!$A$2:$D$1385, 4, FALSE)), M1266, VLOOKUP($D1266, 'SP Per G'!$A$2:$D$1385, 4, FALSE)))</f>
        <v>#N/A</v>
      </c>
      <c r="I1266" s="11" t="e">
        <f t="shared" si="229"/>
        <v>#N/A</v>
      </c>
      <c r="J1266" s="11" t="e">
        <f>_xlfn.IFNA(VLOOKUP($D1266,Individual_Pitching___Dashboard[],18,FALSE),VLOOKUP(B1266,Team_Pitching___Dashboard[[Team]:[ERA]],17,FALSE))</f>
        <v>#N/A</v>
      </c>
      <c r="K1266" s="11" t="e">
        <f>_xlfn.IFNA(VLOOKUP($D1266, Individual_Pitching___Dashboard[], 20, FALSE), VLOOKUP(B1266,Team_Pitching___Dashboard[[Team]:[xFIP]],20,FALSE))</f>
        <v>#N/A</v>
      </c>
      <c r="L1266" s="11" t="e">
        <f>_xlfn.IFNA(VLOOKUP($D1266, Individual_Pitching___Advanced[], 21,FALSE), VLOOKUP(B1266, Team_Pitching___Advanced[], 20, FALSE))</f>
        <v>#N/A</v>
      </c>
      <c r="M1266" s="11" t="e">
        <f>VLOOKUP($B1266, 'Team Per G'!$A$2:$G$31, 7, FALSE)</f>
        <v>#N/A</v>
      </c>
      <c r="N1266" s="11" t="e">
        <f>VLOOKUP($B1266, 'FanGraphs - Team WAR Projected'!$B$2:$E$31, 3, FALSE)/162</f>
        <v>#N/A</v>
      </c>
      <c r="O1266" s="11" t="e">
        <f t="shared" si="230"/>
        <v>#N/A</v>
      </c>
      <c r="P1266" s="11" t="e">
        <f>VLOOKUP($B1266, Team_Pitching___Advanced[[Team]:[xFIP]], 19,FALSE)</f>
        <v>#N/A</v>
      </c>
      <c r="Q1266" s="11" t="e">
        <f>VLOOKUP($B1266, Team_Pitching___Advanced[], 20, FALSE)</f>
        <v>#N/A</v>
      </c>
      <c r="R1266" s="11" t="e">
        <f>VLOOKUP($B1266, Team_Batting___Dashboard[[Team]:[wOBA]], 16, FALSE)</f>
        <v>#N/A</v>
      </c>
      <c r="S1266" s="11" t="e">
        <f>VLOOKUP($B1266, Team_Batting___Advanced[[Team]:[OPS]], 9, FALSE)</f>
        <v>#N/A</v>
      </c>
      <c r="T1266" s="11" t="e">
        <f>VLOOKUP($B1266, Team_Batting___Advanced[], 19, FALSE)</f>
        <v>#N/A</v>
      </c>
      <c r="U1266" s="11" t="e">
        <f>VLOOKUP($B1266, 'Team Per G'!$A$2:$G$31, 3, FALSE)</f>
        <v>#N/A</v>
      </c>
      <c r="V1266" s="11" t="e">
        <f>VLOOKUP($B1266, 'Team Per G'!$A$2:$G$31, 5, FALSE)</f>
        <v>#N/A</v>
      </c>
      <c r="W1266" s="11" t="e">
        <f>VLOOKUP($B1266, 'Team Per G'!$A$2:$G$31, 4, FALSE)</f>
        <v>#N/A</v>
      </c>
      <c r="X1266" s="11" t="e">
        <f>VLOOKUP($B1266, Team_Batting___Dashboard[], 22, FALSE)/$F1266</f>
        <v>#N/A</v>
      </c>
      <c r="Y1266" s="11" t="e">
        <f>VLOOKUP($B1266, 'FanGraphs - Team WAR Projected'!$B$2:$E$31, 4, FALSE)/162</f>
        <v>#N/A</v>
      </c>
      <c r="Z1266" s="11" t="e">
        <f t="shared" si="231"/>
        <v>#N/A</v>
      </c>
      <c r="AA1266" s="11" t="e">
        <f>VLOOKUP($B1266, FanGraphs_Standings[[Abbreviation]:[2024 Year to Date RS/G]], 6, FALSE)/$F1266</f>
        <v>#N/A</v>
      </c>
      <c r="AB1266" s="11" t="e">
        <f>VLOOKUP($B1266, FanGraphs_Standings[[Abbreviation]:[2024 Projected Full Season RDif]], 19, FALSE)/162</f>
        <v>#N/A</v>
      </c>
      <c r="AC1266" s="11" t="e">
        <f t="shared" si="240"/>
        <v>#N/A</v>
      </c>
      <c r="AD1266" s="11" t="e">
        <f>VLOOKUP($B1266, FanGraphs_Standings[[Abbreviation]:[2024 Projected Full Season RDif]], 5, FALSE)</f>
        <v>#N/A</v>
      </c>
      <c r="AE1266" s="11" t="e">
        <f>VLOOKUP($B1266, FanGraphs_Standings[[Abbreviation]:[2024 Projected Full Season W%]], 18, FALSE)</f>
        <v>#N/A</v>
      </c>
      <c r="AF1266" s="11" t="e">
        <f t="shared" si="232"/>
        <v>#N/A</v>
      </c>
      <c r="AG1266" s="11" t="e">
        <f>VLOOKUP($B1266, 'Home Field Adv'!$A$2:$I$31, 9, FALSE)</f>
        <v>#N/A</v>
      </c>
      <c r="AH1266" s="11" t="e">
        <f>VLOOKUP($C1266, FanGraphs_Standings[[Abbreviation]:[2024 Year to Date G]], 2, FALSE)</f>
        <v>#N/A</v>
      </c>
      <c r="AI1266" s="11" t="e">
        <f>_xlfn.IFNA(VLOOKUP($E1266, 'SP Per G'!$A$2:$D$1385, 3, FALSE), AO1266)</f>
        <v>#N/A</v>
      </c>
      <c r="AJ1266" s="11" t="e">
        <f>IF(AND(ISNA(VLOOKUP($E1266, 'SP Per G'!$A$2:$D$1385, 4, FALSE)), ISTEXT($E1266)), AI1266,IF(ISNA(VLOOKUP($E1266, 'SP Per G'!$A$2:$D$1385, 4, FALSE)), AO1266, VLOOKUP($E1266, 'SP Per G'!$A$2:$D$1385, 4, FALSE)))</f>
        <v>#N/A</v>
      </c>
      <c r="AK1266" s="11" t="e">
        <f t="shared" si="233"/>
        <v>#N/A</v>
      </c>
      <c r="AL1266" s="11" t="e">
        <f>_xlfn.IFNA(VLOOKUP($E1266, Individual_Pitching___Dashboard[], 18, FALSE), VLOOKUP($C1266,Team_Pitching___Advanced[[Team]:[SIERA]],16,FALSE))</f>
        <v>#N/A</v>
      </c>
      <c r="AM1266" s="11" t="e">
        <f>_xlfn.IFNA(VLOOKUP($E1266, Individual_Pitching___Dashboard[], 20, FALSE), VLOOKUP($C1266,Team_Pitching___Advanced[[Team]:[xFIP]],19,FALSE))</f>
        <v>#N/A</v>
      </c>
      <c r="AN1266" s="11" t="e">
        <f>_xlfn.IFNA(VLOOKUP($E1266,Individual_Pitching___Advanced[],21,FALSE),VLOOKUP($C1266,Team_Pitching___Advanced[[Team]:[SIERA]],20,FALSE))</f>
        <v>#N/A</v>
      </c>
      <c r="AO1266" s="11" t="e">
        <f>VLOOKUP($C1266, 'Team Per G'!$A$2:$G$31, 7, FALSE)</f>
        <v>#N/A</v>
      </c>
      <c r="AP1266" s="11" t="e">
        <f>VLOOKUP($C1266, 'FanGraphs - Team WAR Projected'!$B$2:$E$31, 3, FALSE)/162</f>
        <v>#N/A</v>
      </c>
      <c r="AQ1266" s="11" t="e">
        <f t="shared" si="234"/>
        <v>#N/A</v>
      </c>
      <c r="AR1266" s="11" t="e">
        <f>VLOOKUP($C1266, Team_Pitching___Advanced[[Team]:[xFIP]], 19,FALSE)</f>
        <v>#N/A</v>
      </c>
      <c r="AS1266" s="11" t="e">
        <f>VLOOKUP($C1266, Team_Pitching___Advanced[], 20, FALSE)</f>
        <v>#N/A</v>
      </c>
      <c r="AT1266" s="11" t="e">
        <f>VLOOKUP($C1266, Team_Batting___Dashboard[[Team]:[wOBA]], 16, FALSE)</f>
        <v>#N/A</v>
      </c>
      <c r="AU1266" s="11" t="e">
        <f>VLOOKUP($C1266, Team_Batting___Advanced[[Team]:[OPS]], 9, FALSE)</f>
        <v>#N/A</v>
      </c>
      <c r="AV1266" s="11" t="e">
        <f>VLOOKUP($C1266, Team_Batting___Advanced[], 19, FALSE)</f>
        <v>#N/A</v>
      </c>
      <c r="AW1266" s="11" t="e">
        <f>VLOOKUP($C1266, 'Team Per G'!$A$2:$G$31, 3, FALSE)</f>
        <v>#N/A</v>
      </c>
      <c r="AX1266" s="11" t="e">
        <f>VLOOKUP($C1266, 'Team Per G'!$A$2:$G$31, 5, FALSE)</f>
        <v>#N/A</v>
      </c>
      <c r="AY1266" s="11" t="e">
        <f>VLOOKUP($C1266, 'Team Per G'!$A$2:$G$31, 4, FALSE)</f>
        <v>#N/A</v>
      </c>
      <c r="AZ1266" s="11" t="e">
        <f>VLOOKUP($C1266, Team_Batting___Dashboard[], 22, FALSE)/$AH1266</f>
        <v>#N/A</v>
      </c>
      <c r="BA1266" s="11" t="e">
        <f>VLOOKUP($C1266, 'FanGraphs - Team WAR Projected'!$B$2:$E$31, 4, FALSE)/162</f>
        <v>#N/A</v>
      </c>
      <c r="BB1266" s="11" t="e">
        <f t="shared" si="235"/>
        <v>#N/A</v>
      </c>
      <c r="BC1266" s="11" t="e">
        <f>VLOOKUP($C1266, FanGraphs_Standings[[Abbreviation]:[2024 Year to Date RS/G]], 6, FALSE)/$AH1266</f>
        <v>#N/A</v>
      </c>
      <c r="BD1266" s="11" t="e">
        <f>VLOOKUP($C1266, FanGraphs_Standings[[Abbreviation]:[2024 Projected Full Season RDif]], 19, FALSE)/162</f>
        <v>#N/A</v>
      </c>
      <c r="BE1266" s="11" t="e">
        <f t="shared" si="236"/>
        <v>#N/A</v>
      </c>
      <c r="BF1266" s="11" t="e">
        <f>VLOOKUP($C1266, FanGraphs_Standings[[Abbreviation]:[2024 Projected Full Season RDif]], 5, FALSE)</f>
        <v>#N/A</v>
      </c>
      <c r="BG1266" s="11" t="e">
        <f>VLOOKUP($C1266, FanGraphs_Standings[[Abbreviation]:[2024 Projected Full Season W%]], 18, FALSE)</f>
        <v>#N/A</v>
      </c>
      <c r="BH1266" s="11" t="e">
        <f t="shared" si="237"/>
        <v>#N/A</v>
      </c>
      <c r="BI1266" s="11" t="e">
        <f>VLOOKUP($C1266, 'Home Field Adv'!$A$2:$K$31, 11, FALSE)</f>
        <v>#N/A</v>
      </c>
      <c r="BL1266" s="12" t="str">
        <f t="shared" si="238"/>
        <v/>
      </c>
      <c r="BM1266" s="12" t="str">
        <f t="shared" si="241"/>
        <v/>
      </c>
      <c r="BN1266" s="12" t="str">
        <f t="shared" si="239"/>
        <v/>
      </c>
    </row>
    <row r="1267" spans="6:66" x14ac:dyDescent="0.45">
      <c r="F1267" s="11" t="e">
        <f>VLOOKUP($B1267, FanGraphs_Standings[[Abbreviation]:[2024 Year to Date G]], 2, FALSE)</f>
        <v>#N/A</v>
      </c>
      <c r="G1267" s="11" t="e">
        <f>_xlfn.IFNA(VLOOKUP($D1267, 'SP Per G'!$A$2:$D$1385, 3, FALSE),M1267)</f>
        <v>#N/A</v>
      </c>
      <c r="H1267" s="11" t="e">
        <f>IF(AND(ISNA(VLOOKUP($D1267, 'SP Per G'!$A$2:$D$1385, 4, FALSE)), ISTEXT($D1267)), G1267,IF(ISNA(VLOOKUP($D1267, 'SP Per G'!$A$2:$D$1385, 4, FALSE)), M1267, VLOOKUP($D1267, 'SP Per G'!$A$2:$D$1385, 4, FALSE)))</f>
        <v>#N/A</v>
      </c>
      <c r="I1267" s="11" t="e">
        <f t="shared" si="229"/>
        <v>#N/A</v>
      </c>
      <c r="J1267" s="11" t="e">
        <f>_xlfn.IFNA(VLOOKUP($D1267,Individual_Pitching___Dashboard[],18,FALSE),VLOOKUP(B1267,Team_Pitching___Dashboard[[Team]:[ERA]],17,FALSE))</f>
        <v>#N/A</v>
      </c>
      <c r="K1267" s="11" t="e">
        <f>_xlfn.IFNA(VLOOKUP($D1267, Individual_Pitching___Dashboard[], 20, FALSE), VLOOKUP(B1267,Team_Pitching___Dashboard[[Team]:[xFIP]],20,FALSE))</f>
        <v>#N/A</v>
      </c>
      <c r="L1267" s="11" t="e">
        <f>_xlfn.IFNA(VLOOKUP($D1267, Individual_Pitching___Advanced[], 21,FALSE), VLOOKUP(B1267, Team_Pitching___Advanced[], 20, FALSE))</f>
        <v>#N/A</v>
      </c>
      <c r="M1267" s="11" t="e">
        <f>VLOOKUP($B1267, 'Team Per G'!$A$2:$G$31, 7, FALSE)</f>
        <v>#N/A</v>
      </c>
      <c r="N1267" s="11" t="e">
        <f>VLOOKUP($B1267, 'FanGraphs - Team WAR Projected'!$B$2:$E$31, 3, FALSE)/162</f>
        <v>#N/A</v>
      </c>
      <c r="O1267" s="11" t="e">
        <f t="shared" si="230"/>
        <v>#N/A</v>
      </c>
      <c r="P1267" s="11" t="e">
        <f>VLOOKUP($B1267, Team_Pitching___Advanced[[Team]:[xFIP]], 19,FALSE)</f>
        <v>#N/A</v>
      </c>
      <c r="Q1267" s="11" t="e">
        <f>VLOOKUP($B1267, Team_Pitching___Advanced[], 20, FALSE)</f>
        <v>#N/A</v>
      </c>
      <c r="R1267" s="11" t="e">
        <f>VLOOKUP($B1267, Team_Batting___Dashboard[[Team]:[wOBA]], 16, FALSE)</f>
        <v>#N/A</v>
      </c>
      <c r="S1267" s="11" t="e">
        <f>VLOOKUP($B1267, Team_Batting___Advanced[[Team]:[OPS]], 9, FALSE)</f>
        <v>#N/A</v>
      </c>
      <c r="T1267" s="11" t="e">
        <f>VLOOKUP($B1267, Team_Batting___Advanced[], 19, FALSE)</f>
        <v>#N/A</v>
      </c>
      <c r="U1267" s="11" t="e">
        <f>VLOOKUP($B1267, 'Team Per G'!$A$2:$G$31, 3, FALSE)</f>
        <v>#N/A</v>
      </c>
      <c r="V1267" s="11" t="e">
        <f>VLOOKUP($B1267, 'Team Per G'!$A$2:$G$31, 5, FALSE)</f>
        <v>#N/A</v>
      </c>
      <c r="W1267" s="11" t="e">
        <f>VLOOKUP($B1267, 'Team Per G'!$A$2:$G$31, 4, FALSE)</f>
        <v>#N/A</v>
      </c>
      <c r="X1267" s="11" t="e">
        <f>VLOOKUP($B1267, Team_Batting___Dashboard[], 22, FALSE)/$F1267</f>
        <v>#N/A</v>
      </c>
      <c r="Y1267" s="11" t="e">
        <f>VLOOKUP($B1267, 'FanGraphs - Team WAR Projected'!$B$2:$E$31, 4, FALSE)/162</f>
        <v>#N/A</v>
      </c>
      <c r="Z1267" s="11" t="e">
        <f t="shared" si="231"/>
        <v>#N/A</v>
      </c>
      <c r="AA1267" s="11" t="e">
        <f>VLOOKUP($B1267, FanGraphs_Standings[[Abbreviation]:[2024 Year to Date RS/G]], 6, FALSE)/$F1267</f>
        <v>#N/A</v>
      </c>
      <c r="AB1267" s="11" t="e">
        <f>VLOOKUP($B1267, FanGraphs_Standings[[Abbreviation]:[2024 Projected Full Season RDif]], 19, FALSE)/162</f>
        <v>#N/A</v>
      </c>
      <c r="AC1267" s="11" t="e">
        <f t="shared" si="240"/>
        <v>#N/A</v>
      </c>
      <c r="AD1267" s="11" t="e">
        <f>VLOOKUP($B1267, FanGraphs_Standings[[Abbreviation]:[2024 Projected Full Season RDif]], 5, FALSE)</f>
        <v>#N/A</v>
      </c>
      <c r="AE1267" s="11" t="e">
        <f>VLOOKUP($B1267, FanGraphs_Standings[[Abbreviation]:[2024 Projected Full Season W%]], 18, FALSE)</f>
        <v>#N/A</v>
      </c>
      <c r="AF1267" s="11" t="e">
        <f t="shared" si="232"/>
        <v>#N/A</v>
      </c>
      <c r="AG1267" s="11" t="e">
        <f>VLOOKUP($B1267, 'Home Field Adv'!$A$2:$I$31, 9, FALSE)</f>
        <v>#N/A</v>
      </c>
      <c r="AH1267" s="11" t="e">
        <f>VLOOKUP($C1267, FanGraphs_Standings[[Abbreviation]:[2024 Year to Date G]], 2, FALSE)</f>
        <v>#N/A</v>
      </c>
      <c r="AI1267" s="11" t="e">
        <f>_xlfn.IFNA(VLOOKUP($E1267, 'SP Per G'!$A$2:$D$1385, 3, FALSE), AO1267)</f>
        <v>#N/A</v>
      </c>
      <c r="AJ1267" s="11" t="e">
        <f>IF(AND(ISNA(VLOOKUP($E1267, 'SP Per G'!$A$2:$D$1385, 4, FALSE)), ISTEXT($E1267)), AI1267,IF(ISNA(VLOOKUP($E1267, 'SP Per G'!$A$2:$D$1385, 4, FALSE)), AO1267, VLOOKUP($E1267, 'SP Per G'!$A$2:$D$1385, 4, FALSE)))</f>
        <v>#N/A</v>
      </c>
      <c r="AK1267" s="11" t="e">
        <f t="shared" si="233"/>
        <v>#N/A</v>
      </c>
      <c r="AL1267" s="11" t="e">
        <f>_xlfn.IFNA(VLOOKUP($E1267, Individual_Pitching___Dashboard[], 18, FALSE), VLOOKUP($C1267,Team_Pitching___Advanced[[Team]:[SIERA]],16,FALSE))</f>
        <v>#N/A</v>
      </c>
      <c r="AM1267" s="11" t="e">
        <f>_xlfn.IFNA(VLOOKUP($E1267, Individual_Pitching___Dashboard[], 20, FALSE), VLOOKUP($C1267,Team_Pitching___Advanced[[Team]:[xFIP]],19,FALSE))</f>
        <v>#N/A</v>
      </c>
      <c r="AN1267" s="11" t="e">
        <f>_xlfn.IFNA(VLOOKUP($E1267,Individual_Pitching___Advanced[],21,FALSE),VLOOKUP($C1267,Team_Pitching___Advanced[[Team]:[SIERA]],20,FALSE))</f>
        <v>#N/A</v>
      </c>
      <c r="AO1267" s="11" t="e">
        <f>VLOOKUP($C1267, 'Team Per G'!$A$2:$G$31, 7, FALSE)</f>
        <v>#N/A</v>
      </c>
      <c r="AP1267" s="11" t="e">
        <f>VLOOKUP($C1267, 'FanGraphs - Team WAR Projected'!$B$2:$E$31, 3, FALSE)/162</f>
        <v>#N/A</v>
      </c>
      <c r="AQ1267" s="11" t="e">
        <f t="shared" si="234"/>
        <v>#N/A</v>
      </c>
      <c r="AR1267" s="11" t="e">
        <f>VLOOKUP($C1267, Team_Pitching___Advanced[[Team]:[xFIP]], 19,FALSE)</f>
        <v>#N/A</v>
      </c>
      <c r="AS1267" s="11" t="e">
        <f>VLOOKUP($C1267, Team_Pitching___Advanced[], 20, FALSE)</f>
        <v>#N/A</v>
      </c>
      <c r="AT1267" s="11" t="e">
        <f>VLOOKUP($C1267, Team_Batting___Dashboard[[Team]:[wOBA]], 16, FALSE)</f>
        <v>#N/A</v>
      </c>
      <c r="AU1267" s="11" t="e">
        <f>VLOOKUP($C1267, Team_Batting___Advanced[[Team]:[OPS]], 9, FALSE)</f>
        <v>#N/A</v>
      </c>
      <c r="AV1267" s="11" t="e">
        <f>VLOOKUP($C1267, Team_Batting___Advanced[], 19, FALSE)</f>
        <v>#N/A</v>
      </c>
      <c r="AW1267" s="11" t="e">
        <f>VLOOKUP($C1267, 'Team Per G'!$A$2:$G$31, 3, FALSE)</f>
        <v>#N/A</v>
      </c>
      <c r="AX1267" s="11" t="e">
        <f>VLOOKUP($C1267, 'Team Per G'!$A$2:$G$31, 5, FALSE)</f>
        <v>#N/A</v>
      </c>
      <c r="AY1267" s="11" t="e">
        <f>VLOOKUP($C1267, 'Team Per G'!$A$2:$G$31, 4, FALSE)</f>
        <v>#N/A</v>
      </c>
      <c r="AZ1267" s="11" t="e">
        <f>VLOOKUP($C1267, Team_Batting___Dashboard[], 22, FALSE)/$AH1267</f>
        <v>#N/A</v>
      </c>
      <c r="BA1267" s="11" t="e">
        <f>VLOOKUP($C1267, 'FanGraphs - Team WAR Projected'!$B$2:$E$31, 4, FALSE)/162</f>
        <v>#N/A</v>
      </c>
      <c r="BB1267" s="11" t="e">
        <f t="shared" si="235"/>
        <v>#N/A</v>
      </c>
      <c r="BC1267" s="11" t="e">
        <f>VLOOKUP($C1267, FanGraphs_Standings[[Abbreviation]:[2024 Year to Date RS/G]], 6, FALSE)/$AH1267</f>
        <v>#N/A</v>
      </c>
      <c r="BD1267" s="11" t="e">
        <f>VLOOKUP($C1267, FanGraphs_Standings[[Abbreviation]:[2024 Projected Full Season RDif]], 19, FALSE)/162</f>
        <v>#N/A</v>
      </c>
      <c r="BE1267" s="11" t="e">
        <f t="shared" si="236"/>
        <v>#N/A</v>
      </c>
      <c r="BF1267" s="11" t="e">
        <f>VLOOKUP($C1267, FanGraphs_Standings[[Abbreviation]:[2024 Projected Full Season RDif]], 5, FALSE)</f>
        <v>#N/A</v>
      </c>
      <c r="BG1267" s="11" t="e">
        <f>VLOOKUP($C1267, FanGraphs_Standings[[Abbreviation]:[2024 Projected Full Season W%]], 18, FALSE)</f>
        <v>#N/A</v>
      </c>
      <c r="BH1267" s="11" t="e">
        <f t="shared" si="237"/>
        <v>#N/A</v>
      </c>
      <c r="BI1267" s="11" t="e">
        <f>VLOOKUP($C1267, 'Home Field Adv'!$A$2:$K$31, 11, FALSE)</f>
        <v>#N/A</v>
      </c>
      <c r="BL1267" s="12" t="str">
        <f t="shared" si="238"/>
        <v/>
      </c>
      <c r="BM1267" s="12" t="str">
        <f t="shared" si="241"/>
        <v/>
      </c>
      <c r="BN1267" s="12" t="str">
        <f t="shared" si="239"/>
        <v/>
      </c>
    </row>
    <row r="1268" spans="6:66" x14ac:dyDescent="0.45">
      <c r="F1268" s="11" t="e">
        <f>VLOOKUP($B1268, FanGraphs_Standings[[Abbreviation]:[2024 Year to Date G]], 2, FALSE)</f>
        <v>#N/A</v>
      </c>
      <c r="G1268" s="11" t="e">
        <f>_xlfn.IFNA(VLOOKUP($D1268, 'SP Per G'!$A$2:$D$1385, 3, FALSE),M1268)</f>
        <v>#N/A</v>
      </c>
      <c r="H1268" s="11" t="e">
        <f>IF(AND(ISNA(VLOOKUP($D1268, 'SP Per G'!$A$2:$D$1385, 4, FALSE)), ISTEXT($D1268)), G1268,IF(ISNA(VLOOKUP($D1268, 'SP Per G'!$A$2:$D$1385, 4, FALSE)), M1268, VLOOKUP($D1268, 'SP Per G'!$A$2:$D$1385, 4, FALSE)))</f>
        <v>#N/A</v>
      </c>
      <c r="I1268" s="11" t="e">
        <f t="shared" si="229"/>
        <v>#N/A</v>
      </c>
      <c r="J1268" s="11" t="e">
        <f>_xlfn.IFNA(VLOOKUP($D1268,Individual_Pitching___Dashboard[],18,FALSE),VLOOKUP(B1268,Team_Pitching___Dashboard[[Team]:[ERA]],17,FALSE))</f>
        <v>#N/A</v>
      </c>
      <c r="K1268" s="11" t="e">
        <f>_xlfn.IFNA(VLOOKUP($D1268, Individual_Pitching___Dashboard[], 20, FALSE), VLOOKUP(B1268,Team_Pitching___Dashboard[[Team]:[xFIP]],20,FALSE))</f>
        <v>#N/A</v>
      </c>
      <c r="L1268" s="11" t="e">
        <f>_xlfn.IFNA(VLOOKUP($D1268, Individual_Pitching___Advanced[], 21,FALSE), VLOOKUP(B1268, Team_Pitching___Advanced[], 20, FALSE))</f>
        <v>#N/A</v>
      </c>
      <c r="M1268" s="11" t="e">
        <f>VLOOKUP($B1268, 'Team Per G'!$A$2:$G$31, 7, FALSE)</f>
        <v>#N/A</v>
      </c>
      <c r="N1268" s="11" t="e">
        <f>VLOOKUP($B1268, 'FanGraphs - Team WAR Projected'!$B$2:$E$31, 3, FALSE)/162</f>
        <v>#N/A</v>
      </c>
      <c r="O1268" s="11" t="e">
        <f t="shared" si="230"/>
        <v>#N/A</v>
      </c>
      <c r="P1268" s="11" t="e">
        <f>VLOOKUP($B1268, Team_Pitching___Advanced[[Team]:[xFIP]], 19,FALSE)</f>
        <v>#N/A</v>
      </c>
      <c r="Q1268" s="11" t="e">
        <f>VLOOKUP($B1268, Team_Pitching___Advanced[], 20, FALSE)</f>
        <v>#N/A</v>
      </c>
      <c r="R1268" s="11" t="e">
        <f>VLOOKUP($B1268, Team_Batting___Dashboard[[Team]:[wOBA]], 16, FALSE)</f>
        <v>#N/A</v>
      </c>
      <c r="S1268" s="11" t="e">
        <f>VLOOKUP($B1268, Team_Batting___Advanced[[Team]:[OPS]], 9, FALSE)</f>
        <v>#N/A</v>
      </c>
      <c r="T1268" s="11" t="e">
        <f>VLOOKUP($B1268, Team_Batting___Advanced[], 19, FALSE)</f>
        <v>#N/A</v>
      </c>
      <c r="U1268" s="11" t="e">
        <f>VLOOKUP($B1268, 'Team Per G'!$A$2:$G$31, 3, FALSE)</f>
        <v>#N/A</v>
      </c>
      <c r="V1268" s="11" t="e">
        <f>VLOOKUP($B1268, 'Team Per G'!$A$2:$G$31, 5, FALSE)</f>
        <v>#N/A</v>
      </c>
      <c r="W1268" s="11" t="e">
        <f>VLOOKUP($B1268, 'Team Per G'!$A$2:$G$31, 4, FALSE)</f>
        <v>#N/A</v>
      </c>
      <c r="X1268" s="11" t="e">
        <f>VLOOKUP($B1268, Team_Batting___Dashboard[], 22, FALSE)/$F1268</f>
        <v>#N/A</v>
      </c>
      <c r="Y1268" s="11" t="e">
        <f>VLOOKUP($B1268, 'FanGraphs - Team WAR Projected'!$B$2:$E$31, 4, FALSE)/162</f>
        <v>#N/A</v>
      </c>
      <c r="Z1268" s="11" t="e">
        <f t="shared" si="231"/>
        <v>#N/A</v>
      </c>
      <c r="AA1268" s="11" t="e">
        <f>VLOOKUP($B1268, FanGraphs_Standings[[Abbreviation]:[2024 Year to Date RS/G]], 6, FALSE)/$F1268</f>
        <v>#N/A</v>
      </c>
      <c r="AB1268" s="11" t="e">
        <f>VLOOKUP($B1268, FanGraphs_Standings[[Abbreviation]:[2024 Projected Full Season RDif]], 19, FALSE)/162</f>
        <v>#N/A</v>
      </c>
      <c r="AC1268" s="11" t="e">
        <f t="shared" si="240"/>
        <v>#N/A</v>
      </c>
      <c r="AD1268" s="11" t="e">
        <f>VLOOKUP($B1268, FanGraphs_Standings[[Abbreviation]:[2024 Projected Full Season RDif]], 5, FALSE)</f>
        <v>#N/A</v>
      </c>
      <c r="AE1268" s="11" t="e">
        <f>VLOOKUP($B1268, FanGraphs_Standings[[Abbreviation]:[2024 Projected Full Season W%]], 18, FALSE)</f>
        <v>#N/A</v>
      </c>
      <c r="AF1268" s="11" t="e">
        <f t="shared" si="232"/>
        <v>#N/A</v>
      </c>
      <c r="AG1268" s="11" t="e">
        <f>VLOOKUP($B1268, 'Home Field Adv'!$A$2:$I$31, 9, FALSE)</f>
        <v>#N/A</v>
      </c>
      <c r="AH1268" s="11" t="e">
        <f>VLOOKUP($C1268, FanGraphs_Standings[[Abbreviation]:[2024 Year to Date G]], 2, FALSE)</f>
        <v>#N/A</v>
      </c>
      <c r="AI1268" s="11" t="e">
        <f>_xlfn.IFNA(VLOOKUP($E1268, 'SP Per G'!$A$2:$D$1385, 3, FALSE), AO1268)</f>
        <v>#N/A</v>
      </c>
      <c r="AJ1268" s="11" t="e">
        <f>IF(AND(ISNA(VLOOKUP($E1268, 'SP Per G'!$A$2:$D$1385, 4, FALSE)), ISTEXT($E1268)), AI1268,IF(ISNA(VLOOKUP($E1268, 'SP Per G'!$A$2:$D$1385, 4, FALSE)), AO1268, VLOOKUP($E1268, 'SP Per G'!$A$2:$D$1385, 4, FALSE)))</f>
        <v>#N/A</v>
      </c>
      <c r="AK1268" s="11" t="e">
        <f t="shared" si="233"/>
        <v>#N/A</v>
      </c>
      <c r="AL1268" s="11" t="e">
        <f>_xlfn.IFNA(VLOOKUP($E1268, Individual_Pitching___Dashboard[], 18, FALSE), VLOOKUP($C1268,Team_Pitching___Advanced[[Team]:[SIERA]],16,FALSE))</f>
        <v>#N/A</v>
      </c>
      <c r="AM1268" s="11" t="e">
        <f>_xlfn.IFNA(VLOOKUP($E1268, Individual_Pitching___Dashboard[], 20, FALSE), VLOOKUP($C1268,Team_Pitching___Advanced[[Team]:[xFIP]],19,FALSE))</f>
        <v>#N/A</v>
      </c>
      <c r="AN1268" s="11" t="e">
        <f>_xlfn.IFNA(VLOOKUP($E1268,Individual_Pitching___Advanced[],21,FALSE),VLOOKUP($C1268,Team_Pitching___Advanced[[Team]:[SIERA]],20,FALSE))</f>
        <v>#N/A</v>
      </c>
      <c r="AO1268" s="11" t="e">
        <f>VLOOKUP($C1268, 'Team Per G'!$A$2:$G$31, 7, FALSE)</f>
        <v>#N/A</v>
      </c>
      <c r="AP1268" s="11" t="e">
        <f>VLOOKUP($C1268, 'FanGraphs - Team WAR Projected'!$B$2:$E$31, 3, FALSE)/162</f>
        <v>#N/A</v>
      </c>
      <c r="AQ1268" s="11" t="e">
        <f t="shared" si="234"/>
        <v>#N/A</v>
      </c>
      <c r="AR1268" s="11" t="e">
        <f>VLOOKUP($C1268, Team_Pitching___Advanced[[Team]:[xFIP]], 19,FALSE)</f>
        <v>#N/A</v>
      </c>
      <c r="AS1268" s="11" t="e">
        <f>VLOOKUP($C1268, Team_Pitching___Advanced[], 20, FALSE)</f>
        <v>#N/A</v>
      </c>
      <c r="AT1268" s="11" t="e">
        <f>VLOOKUP($C1268, Team_Batting___Dashboard[[Team]:[wOBA]], 16, FALSE)</f>
        <v>#N/A</v>
      </c>
      <c r="AU1268" s="11" t="e">
        <f>VLOOKUP($C1268, Team_Batting___Advanced[[Team]:[OPS]], 9, FALSE)</f>
        <v>#N/A</v>
      </c>
      <c r="AV1268" s="11" t="e">
        <f>VLOOKUP($C1268, Team_Batting___Advanced[], 19, FALSE)</f>
        <v>#N/A</v>
      </c>
      <c r="AW1268" s="11" t="e">
        <f>VLOOKUP($C1268, 'Team Per G'!$A$2:$G$31, 3, FALSE)</f>
        <v>#N/A</v>
      </c>
      <c r="AX1268" s="11" t="e">
        <f>VLOOKUP($C1268, 'Team Per G'!$A$2:$G$31, 5, FALSE)</f>
        <v>#N/A</v>
      </c>
      <c r="AY1268" s="11" t="e">
        <f>VLOOKUP($C1268, 'Team Per G'!$A$2:$G$31, 4, FALSE)</f>
        <v>#N/A</v>
      </c>
      <c r="AZ1268" s="11" t="e">
        <f>VLOOKUP($C1268, Team_Batting___Dashboard[], 22, FALSE)/$AH1268</f>
        <v>#N/A</v>
      </c>
      <c r="BA1268" s="11" t="e">
        <f>VLOOKUP($C1268, 'FanGraphs - Team WAR Projected'!$B$2:$E$31, 4, FALSE)/162</f>
        <v>#N/A</v>
      </c>
      <c r="BB1268" s="11" t="e">
        <f t="shared" si="235"/>
        <v>#N/A</v>
      </c>
      <c r="BC1268" s="11" t="e">
        <f>VLOOKUP($C1268, FanGraphs_Standings[[Abbreviation]:[2024 Year to Date RS/G]], 6, FALSE)/$AH1268</f>
        <v>#N/A</v>
      </c>
      <c r="BD1268" s="11" t="e">
        <f>VLOOKUP($C1268, FanGraphs_Standings[[Abbreviation]:[2024 Projected Full Season RDif]], 19, FALSE)/162</f>
        <v>#N/A</v>
      </c>
      <c r="BE1268" s="11" t="e">
        <f t="shared" si="236"/>
        <v>#N/A</v>
      </c>
      <c r="BF1268" s="11" t="e">
        <f>VLOOKUP($C1268, FanGraphs_Standings[[Abbreviation]:[2024 Projected Full Season RDif]], 5, FALSE)</f>
        <v>#N/A</v>
      </c>
      <c r="BG1268" s="11" t="e">
        <f>VLOOKUP($C1268, FanGraphs_Standings[[Abbreviation]:[2024 Projected Full Season W%]], 18, FALSE)</f>
        <v>#N/A</v>
      </c>
      <c r="BH1268" s="11" t="e">
        <f t="shared" si="237"/>
        <v>#N/A</v>
      </c>
      <c r="BI1268" s="11" t="e">
        <f>VLOOKUP($C1268, 'Home Field Adv'!$A$2:$K$31, 11, FALSE)</f>
        <v>#N/A</v>
      </c>
      <c r="BL1268" s="12" t="str">
        <f t="shared" si="238"/>
        <v/>
      </c>
      <c r="BM1268" s="12" t="str">
        <f t="shared" si="241"/>
        <v/>
      </c>
      <c r="BN1268" s="12" t="str">
        <f t="shared" si="239"/>
        <v/>
      </c>
    </row>
    <row r="1269" spans="6:66" x14ac:dyDescent="0.45">
      <c r="F1269" s="11" t="e">
        <f>VLOOKUP($B1269, FanGraphs_Standings[[Abbreviation]:[2024 Year to Date G]], 2, FALSE)</f>
        <v>#N/A</v>
      </c>
      <c r="G1269" s="11" t="e">
        <f>_xlfn.IFNA(VLOOKUP($D1269, 'SP Per G'!$A$2:$D$1385, 3, FALSE),M1269)</f>
        <v>#N/A</v>
      </c>
      <c r="H1269" s="11" t="e">
        <f>IF(AND(ISNA(VLOOKUP($D1269, 'SP Per G'!$A$2:$D$1385, 4, FALSE)), ISTEXT($D1269)), G1269,IF(ISNA(VLOOKUP($D1269, 'SP Per G'!$A$2:$D$1385, 4, FALSE)), M1269, VLOOKUP($D1269, 'SP Per G'!$A$2:$D$1385, 4, FALSE)))</f>
        <v>#N/A</v>
      </c>
      <c r="I1269" s="11" t="e">
        <f t="shared" si="229"/>
        <v>#N/A</v>
      </c>
      <c r="J1269" s="11" t="e">
        <f>_xlfn.IFNA(VLOOKUP($D1269,Individual_Pitching___Dashboard[],18,FALSE),VLOOKUP(B1269,Team_Pitching___Dashboard[[Team]:[ERA]],17,FALSE))</f>
        <v>#N/A</v>
      </c>
      <c r="K1269" s="11" t="e">
        <f>_xlfn.IFNA(VLOOKUP($D1269, Individual_Pitching___Dashboard[], 20, FALSE), VLOOKUP(B1269,Team_Pitching___Dashboard[[Team]:[xFIP]],20,FALSE))</f>
        <v>#N/A</v>
      </c>
      <c r="L1269" s="11" t="e">
        <f>_xlfn.IFNA(VLOOKUP($D1269, Individual_Pitching___Advanced[], 21,FALSE), VLOOKUP(B1269, Team_Pitching___Advanced[], 20, FALSE))</f>
        <v>#N/A</v>
      </c>
      <c r="M1269" s="11" t="e">
        <f>VLOOKUP($B1269, 'Team Per G'!$A$2:$G$31, 7, FALSE)</f>
        <v>#N/A</v>
      </c>
      <c r="N1269" s="11" t="e">
        <f>VLOOKUP($B1269, 'FanGraphs - Team WAR Projected'!$B$2:$E$31, 3, FALSE)/162</f>
        <v>#N/A</v>
      </c>
      <c r="O1269" s="11" t="e">
        <f t="shared" si="230"/>
        <v>#N/A</v>
      </c>
      <c r="P1269" s="11" t="e">
        <f>VLOOKUP($B1269, Team_Pitching___Advanced[[Team]:[xFIP]], 19,FALSE)</f>
        <v>#N/A</v>
      </c>
      <c r="Q1269" s="11" t="e">
        <f>VLOOKUP($B1269, Team_Pitching___Advanced[], 20, FALSE)</f>
        <v>#N/A</v>
      </c>
      <c r="R1269" s="11" t="e">
        <f>VLOOKUP($B1269, Team_Batting___Dashboard[[Team]:[wOBA]], 16, FALSE)</f>
        <v>#N/A</v>
      </c>
      <c r="S1269" s="11" t="e">
        <f>VLOOKUP($B1269, Team_Batting___Advanced[[Team]:[OPS]], 9, FALSE)</f>
        <v>#N/A</v>
      </c>
      <c r="T1269" s="11" t="e">
        <f>VLOOKUP($B1269, Team_Batting___Advanced[], 19, FALSE)</f>
        <v>#N/A</v>
      </c>
      <c r="U1269" s="11" t="e">
        <f>VLOOKUP($B1269, 'Team Per G'!$A$2:$G$31, 3, FALSE)</f>
        <v>#N/A</v>
      </c>
      <c r="V1269" s="11" t="e">
        <f>VLOOKUP($B1269, 'Team Per G'!$A$2:$G$31, 5, FALSE)</f>
        <v>#N/A</v>
      </c>
      <c r="W1269" s="11" t="e">
        <f>VLOOKUP($B1269, 'Team Per G'!$A$2:$G$31, 4, FALSE)</f>
        <v>#N/A</v>
      </c>
      <c r="X1269" s="11" t="e">
        <f>VLOOKUP($B1269, Team_Batting___Dashboard[], 22, FALSE)/$F1269</f>
        <v>#N/A</v>
      </c>
      <c r="Y1269" s="11" t="e">
        <f>VLOOKUP($B1269, 'FanGraphs - Team WAR Projected'!$B$2:$E$31, 4, FALSE)/162</f>
        <v>#N/A</v>
      </c>
      <c r="Z1269" s="11" t="e">
        <f t="shared" si="231"/>
        <v>#N/A</v>
      </c>
      <c r="AA1269" s="11" t="e">
        <f>VLOOKUP($B1269, FanGraphs_Standings[[Abbreviation]:[2024 Year to Date RS/G]], 6, FALSE)/$F1269</f>
        <v>#N/A</v>
      </c>
      <c r="AB1269" s="11" t="e">
        <f>VLOOKUP($B1269, FanGraphs_Standings[[Abbreviation]:[2024 Projected Full Season RDif]], 19, FALSE)/162</f>
        <v>#N/A</v>
      </c>
      <c r="AC1269" s="11" t="e">
        <f t="shared" si="240"/>
        <v>#N/A</v>
      </c>
      <c r="AD1269" s="11" t="e">
        <f>VLOOKUP($B1269, FanGraphs_Standings[[Abbreviation]:[2024 Projected Full Season RDif]], 5, FALSE)</f>
        <v>#N/A</v>
      </c>
      <c r="AE1269" s="11" t="e">
        <f>VLOOKUP($B1269, FanGraphs_Standings[[Abbreviation]:[2024 Projected Full Season W%]], 18, FALSE)</f>
        <v>#N/A</v>
      </c>
      <c r="AF1269" s="11" t="e">
        <f t="shared" si="232"/>
        <v>#N/A</v>
      </c>
      <c r="AG1269" s="11" t="e">
        <f>VLOOKUP($B1269, 'Home Field Adv'!$A$2:$I$31, 9, FALSE)</f>
        <v>#N/A</v>
      </c>
      <c r="AH1269" s="11" t="e">
        <f>VLOOKUP($C1269, FanGraphs_Standings[[Abbreviation]:[2024 Year to Date G]], 2, FALSE)</f>
        <v>#N/A</v>
      </c>
      <c r="AI1269" s="11" t="e">
        <f>_xlfn.IFNA(VLOOKUP($E1269, 'SP Per G'!$A$2:$D$1385, 3, FALSE), AO1269)</f>
        <v>#N/A</v>
      </c>
      <c r="AJ1269" s="11" t="e">
        <f>IF(AND(ISNA(VLOOKUP($E1269, 'SP Per G'!$A$2:$D$1385, 4, FALSE)), ISTEXT($E1269)), AI1269,IF(ISNA(VLOOKUP($E1269, 'SP Per G'!$A$2:$D$1385, 4, FALSE)), AO1269, VLOOKUP($E1269, 'SP Per G'!$A$2:$D$1385, 4, FALSE)))</f>
        <v>#N/A</v>
      </c>
      <c r="AK1269" s="11" t="e">
        <f t="shared" si="233"/>
        <v>#N/A</v>
      </c>
      <c r="AL1269" s="11" t="e">
        <f>_xlfn.IFNA(VLOOKUP($E1269, Individual_Pitching___Dashboard[], 18, FALSE), VLOOKUP($C1269,Team_Pitching___Advanced[[Team]:[SIERA]],16,FALSE))</f>
        <v>#N/A</v>
      </c>
      <c r="AM1269" s="11" t="e">
        <f>_xlfn.IFNA(VLOOKUP($E1269, Individual_Pitching___Dashboard[], 20, FALSE), VLOOKUP($C1269,Team_Pitching___Advanced[[Team]:[xFIP]],19,FALSE))</f>
        <v>#N/A</v>
      </c>
      <c r="AN1269" s="11" t="e">
        <f>_xlfn.IFNA(VLOOKUP($E1269,Individual_Pitching___Advanced[],21,FALSE),VLOOKUP($C1269,Team_Pitching___Advanced[[Team]:[SIERA]],20,FALSE))</f>
        <v>#N/A</v>
      </c>
      <c r="AO1269" s="11" t="e">
        <f>VLOOKUP($C1269, 'Team Per G'!$A$2:$G$31, 7, FALSE)</f>
        <v>#N/A</v>
      </c>
      <c r="AP1269" s="11" t="e">
        <f>VLOOKUP($C1269, 'FanGraphs - Team WAR Projected'!$B$2:$E$31, 3, FALSE)/162</f>
        <v>#N/A</v>
      </c>
      <c r="AQ1269" s="11" t="e">
        <f t="shared" si="234"/>
        <v>#N/A</v>
      </c>
      <c r="AR1269" s="11" t="e">
        <f>VLOOKUP($C1269, Team_Pitching___Advanced[[Team]:[xFIP]], 19,FALSE)</f>
        <v>#N/A</v>
      </c>
      <c r="AS1269" s="11" t="e">
        <f>VLOOKUP($C1269, Team_Pitching___Advanced[], 20, FALSE)</f>
        <v>#N/A</v>
      </c>
      <c r="AT1269" s="11" t="e">
        <f>VLOOKUP($C1269, Team_Batting___Dashboard[[Team]:[wOBA]], 16, FALSE)</f>
        <v>#N/A</v>
      </c>
      <c r="AU1269" s="11" t="e">
        <f>VLOOKUP($C1269, Team_Batting___Advanced[[Team]:[OPS]], 9, FALSE)</f>
        <v>#N/A</v>
      </c>
      <c r="AV1269" s="11" t="e">
        <f>VLOOKUP($C1269, Team_Batting___Advanced[], 19, FALSE)</f>
        <v>#N/A</v>
      </c>
      <c r="AW1269" s="11" t="e">
        <f>VLOOKUP($C1269, 'Team Per G'!$A$2:$G$31, 3, FALSE)</f>
        <v>#N/A</v>
      </c>
      <c r="AX1269" s="11" t="e">
        <f>VLOOKUP($C1269, 'Team Per G'!$A$2:$G$31, 5, FALSE)</f>
        <v>#N/A</v>
      </c>
      <c r="AY1269" s="11" t="e">
        <f>VLOOKUP($C1269, 'Team Per G'!$A$2:$G$31, 4, FALSE)</f>
        <v>#N/A</v>
      </c>
      <c r="AZ1269" s="11" t="e">
        <f>VLOOKUP($C1269, Team_Batting___Dashboard[], 22, FALSE)/$AH1269</f>
        <v>#N/A</v>
      </c>
      <c r="BA1269" s="11" t="e">
        <f>VLOOKUP($C1269, 'FanGraphs - Team WAR Projected'!$B$2:$E$31, 4, FALSE)/162</f>
        <v>#N/A</v>
      </c>
      <c r="BB1269" s="11" t="e">
        <f t="shared" si="235"/>
        <v>#N/A</v>
      </c>
      <c r="BC1269" s="11" t="e">
        <f>VLOOKUP($C1269, FanGraphs_Standings[[Abbreviation]:[2024 Year to Date RS/G]], 6, FALSE)/$AH1269</f>
        <v>#N/A</v>
      </c>
      <c r="BD1269" s="11" t="e">
        <f>VLOOKUP($C1269, FanGraphs_Standings[[Abbreviation]:[2024 Projected Full Season RDif]], 19, FALSE)/162</f>
        <v>#N/A</v>
      </c>
      <c r="BE1269" s="11" t="e">
        <f t="shared" si="236"/>
        <v>#N/A</v>
      </c>
      <c r="BF1269" s="11" t="e">
        <f>VLOOKUP($C1269, FanGraphs_Standings[[Abbreviation]:[2024 Projected Full Season RDif]], 5, FALSE)</f>
        <v>#N/A</v>
      </c>
      <c r="BG1269" s="11" t="e">
        <f>VLOOKUP($C1269, FanGraphs_Standings[[Abbreviation]:[2024 Projected Full Season W%]], 18, FALSE)</f>
        <v>#N/A</v>
      </c>
      <c r="BH1269" s="11" t="e">
        <f t="shared" si="237"/>
        <v>#N/A</v>
      </c>
      <c r="BI1269" s="11" t="e">
        <f>VLOOKUP($C1269, 'Home Field Adv'!$A$2:$K$31, 11, FALSE)</f>
        <v>#N/A</v>
      </c>
      <c r="BL1269" s="12" t="str">
        <f t="shared" si="238"/>
        <v/>
      </c>
      <c r="BM1269" s="12" t="str">
        <f t="shared" si="241"/>
        <v/>
      </c>
      <c r="BN1269" s="12" t="str">
        <f t="shared" si="239"/>
        <v/>
      </c>
    </row>
    <row r="1270" spans="6:66" x14ac:dyDescent="0.45">
      <c r="F1270" s="11" t="e">
        <f>VLOOKUP($B1270, FanGraphs_Standings[[Abbreviation]:[2024 Year to Date G]], 2, FALSE)</f>
        <v>#N/A</v>
      </c>
      <c r="G1270" s="11" t="e">
        <f>_xlfn.IFNA(VLOOKUP($D1270, 'SP Per G'!$A$2:$D$1385, 3, FALSE),M1270)</f>
        <v>#N/A</v>
      </c>
      <c r="H1270" s="11" t="e">
        <f>IF(AND(ISNA(VLOOKUP($D1270, 'SP Per G'!$A$2:$D$1385, 4, FALSE)), ISTEXT($D1270)), G1270,IF(ISNA(VLOOKUP($D1270, 'SP Per G'!$A$2:$D$1385, 4, FALSE)), M1270, VLOOKUP($D1270, 'SP Per G'!$A$2:$D$1385, 4, FALSE)))</f>
        <v>#N/A</v>
      </c>
      <c r="I1270" s="11" t="e">
        <f t="shared" si="229"/>
        <v>#N/A</v>
      </c>
      <c r="J1270" s="11" t="e">
        <f>_xlfn.IFNA(VLOOKUP($D1270,Individual_Pitching___Dashboard[],18,FALSE),VLOOKUP(B1270,Team_Pitching___Dashboard[[Team]:[ERA]],17,FALSE))</f>
        <v>#N/A</v>
      </c>
      <c r="K1270" s="11" t="e">
        <f>_xlfn.IFNA(VLOOKUP($D1270, Individual_Pitching___Dashboard[], 20, FALSE), VLOOKUP(B1270,Team_Pitching___Dashboard[[Team]:[xFIP]],20,FALSE))</f>
        <v>#N/A</v>
      </c>
      <c r="L1270" s="11" t="e">
        <f>_xlfn.IFNA(VLOOKUP($D1270, Individual_Pitching___Advanced[], 21,FALSE), VLOOKUP(B1270, Team_Pitching___Advanced[], 20, FALSE))</f>
        <v>#N/A</v>
      </c>
      <c r="M1270" s="11" t="e">
        <f>VLOOKUP($B1270, 'Team Per G'!$A$2:$G$31, 7, FALSE)</f>
        <v>#N/A</v>
      </c>
      <c r="N1270" s="11" t="e">
        <f>VLOOKUP($B1270, 'FanGraphs - Team WAR Projected'!$B$2:$E$31, 3, FALSE)/162</f>
        <v>#N/A</v>
      </c>
      <c r="O1270" s="11" t="e">
        <f t="shared" si="230"/>
        <v>#N/A</v>
      </c>
      <c r="P1270" s="11" t="e">
        <f>VLOOKUP($B1270, Team_Pitching___Advanced[[Team]:[xFIP]], 19,FALSE)</f>
        <v>#N/A</v>
      </c>
      <c r="Q1270" s="11" t="e">
        <f>VLOOKUP($B1270, Team_Pitching___Advanced[], 20, FALSE)</f>
        <v>#N/A</v>
      </c>
      <c r="R1270" s="11" t="e">
        <f>VLOOKUP($B1270, Team_Batting___Dashboard[[Team]:[wOBA]], 16, FALSE)</f>
        <v>#N/A</v>
      </c>
      <c r="S1270" s="11" t="e">
        <f>VLOOKUP($B1270, Team_Batting___Advanced[[Team]:[OPS]], 9, FALSE)</f>
        <v>#N/A</v>
      </c>
      <c r="T1270" s="11" t="e">
        <f>VLOOKUP($B1270, Team_Batting___Advanced[], 19, FALSE)</f>
        <v>#N/A</v>
      </c>
      <c r="U1270" s="11" t="e">
        <f>VLOOKUP($B1270, 'Team Per G'!$A$2:$G$31, 3, FALSE)</f>
        <v>#N/A</v>
      </c>
      <c r="V1270" s="11" t="e">
        <f>VLOOKUP($B1270, 'Team Per G'!$A$2:$G$31, 5, FALSE)</f>
        <v>#N/A</v>
      </c>
      <c r="W1270" s="11" t="e">
        <f>VLOOKUP($B1270, 'Team Per G'!$A$2:$G$31, 4, FALSE)</f>
        <v>#N/A</v>
      </c>
      <c r="X1270" s="11" t="e">
        <f>VLOOKUP($B1270, Team_Batting___Dashboard[], 22, FALSE)/$F1270</f>
        <v>#N/A</v>
      </c>
      <c r="Y1270" s="11" t="e">
        <f>VLOOKUP($B1270, 'FanGraphs - Team WAR Projected'!$B$2:$E$31, 4, FALSE)/162</f>
        <v>#N/A</v>
      </c>
      <c r="Z1270" s="11" t="e">
        <f t="shared" si="231"/>
        <v>#N/A</v>
      </c>
      <c r="AA1270" s="11" t="e">
        <f>VLOOKUP($B1270, FanGraphs_Standings[[Abbreviation]:[2024 Year to Date RS/G]], 6, FALSE)/$F1270</f>
        <v>#N/A</v>
      </c>
      <c r="AB1270" s="11" t="e">
        <f>VLOOKUP($B1270, FanGraphs_Standings[[Abbreviation]:[2024 Projected Full Season RDif]], 19, FALSE)/162</f>
        <v>#N/A</v>
      </c>
      <c r="AC1270" s="11" t="e">
        <f t="shared" si="240"/>
        <v>#N/A</v>
      </c>
      <c r="AD1270" s="11" t="e">
        <f>VLOOKUP($B1270, FanGraphs_Standings[[Abbreviation]:[2024 Projected Full Season RDif]], 5, FALSE)</f>
        <v>#N/A</v>
      </c>
      <c r="AE1270" s="11" t="e">
        <f>VLOOKUP($B1270, FanGraphs_Standings[[Abbreviation]:[2024 Projected Full Season W%]], 18, FALSE)</f>
        <v>#N/A</v>
      </c>
      <c r="AF1270" s="11" t="e">
        <f t="shared" si="232"/>
        <v>#N/A</v>
      </c>
      <c r="AG1270" s="11" t="e">
        <f>VLOOKUP($B1270, 'Home Field Adv'!$A$2:$I$31, 9, FALSE)</f>
        <v>#N/A</v>
      </c>
      <c r="AH1270" s="11" t="e">
        <f>VLOOKUP($C1270, FanGraphs_Standings[[Abbreviation]:[2024 Year to Date G]], 2, FALSE)</f>
        <v>#N/A</v>
      </c>
      <c r="AI1270" s="11" t="e">
        <f>_xlfn.IFNA(VLOOKUP($E1270, 'SP Per G'!$A$2:$D$1385, 3, FALSE), AO1270)</f>
        <v>#N/A</v>
      </c>
      <c r="AJ1270" s="11" t="e">
        <f>IF(AND(ISNA(VLOOKUP($E1270, 'SP Per G'!$A$2:$D$1385, 4, FALSE)), ISTEXT($E1270)), AI1270,IF(ISNA(VLOOKUP($E1270, 'SP Per G'!$A$2:$D$1385, 4, FALSE)), AO1270, VLOOKUP($E1270, 'SP Per G'!$A$2:$D$1385, 4, FALSE)))</f>
        <v>#N/A</v>
      </c>
      <c r="AK1270" s="11" t="e">
        <f t="shared" si="233"/>
        <v>#N/A</v>
      </c>
      <c r="AL1270" s="11" t="e">
        <f>_xlfn.IFNA(VLOOKUP($E1270, Individual_Pitching___Dashboard[], 18, FALSE), VLOOKUP($C1270,Team_Pitching___Advanced[[Team]:[SIERA]],16,FALSE))</f>
        <v>#N/A</v>
      </c>
      <c r="AM1270" s="11" t="e">
        <f>_xlfn.IFNA(VLOOKUP($E1270, Individual_Pitching___Dashboard[], 20, FALSE), VLOOKUP($C1270,Team_Pitching___Advanced[[Team]:[xFIP]],19,FALSE))</f>
        <v>#N/A</v>
      </c>
      <c r="AN1270" s="11" t="e">
        <f>_xlfn.IFNA(VLOOKUP($E1270,Individual_Pitching___Advanced[],21,FALSE),VLOOKUP($C1270,Team_Pitching___Advanced[[Team]:[SIERA]],20,FALSE))</f>
        <v>#N/A</v>
      </c>
      <c r="AO1270" s="11" t="e">
        <f>VLOOKUP($C1270, 'Team Per G'!$A$2:$G$31, 7, FALSE)</f>
        <v>#N/A</v>
      </c>
      <c r="AP1270" s="11" t="e">
        <f>VLOOKUP($C1270, 'FanGraphs - Team WAR Projected'!$B$2:$E$31, 3, FALSE)/162</f>
        <v>#N/A</v>
      </c>
      <c r="AQ1270" s="11" t="e">
        <f t="shared" si="234"/>
        <v>#N/A</v>
      </c>
      <c r="AR1270" s="11" t="e">
        <f>VLOOKUP($C1270, Team_Pitching___Advanced[[Team]:[xFIP]], 19,FALSE)</f>
        <v>#N/A</v>
      </c>
      <c r="AS1270" s="11" t="e">
        <f>VLOOKUP($C1270, Team_Pitching___Advanced[], 20, FALSE)</f>
        <v>#N/A</v>
      </c>
      <c r="AT1270" s="11" t="e">
        <f>VLOOKUP($C1270, Team_Batting___Dashboard[[Team]:[wOBA]], 16, FALSE)</f>
        <v>#N/A</v>
      </c>
      <c r="AU1270" s="11" t="e">
        <f>VLOOKUP($C1270, Team_Batting___Advanced[[Team]:[OPS]], 9, FALSE)</f>
        <v>#N/A</v>
      </c>
      <c r="AV1270" s="11" t="e">
        <f>VLOOKUP($C1270, Team_Batting___Advanced[], 19, FALSE)</f>
        <v>#N/A</v>
      </c>
      <c r="AW1270" s="11" t="e">
        <f>VLOOKUP($C1270, 'Team Per G'!$A$2:$G$31, 3, FALSE)</f>
        <v>#N/A</v>
      </c>
      <c r="AX1270" s="11" t="e">
        <f>VLOOKUP($C1270, 'Team Per G'!$A$2:$G$31, 5, FALSE)</f>
        <v>#N/A</v>
      </c>
      <c r="AY1270" s="11" t="e">
        <f>VLOOKUP($C1270, 'Team Per G'!$A$2:$G$31, 4, FALSE)</f>
        <v>#N/A</v>
      </c>
      <c r="AZ1270" s="11" t="e">
        <f>VLOOKUP($C1270, Team_Batting___Dashboard[], 22, FALSE)/$AH1270</f>
        <v>#N/A</v>
      </c>
      <c r="BA1270" s="11" t="e">
        <f>VLOOKUP($C1270, 'FanGraphs - Team WAR Projected'!$B$2:$E$31, 4, FALSE)/162</f>
        <v>#N/A</v>
      </c>
      <c r="BB1270" s="11" t="e">
        <f t="shared" si="235"/>
        <v>#N/A</v>
      </c>
      <c r="BC1270" s="11" t="e">
        <f>VLOOKUP($C1270, FanGraphs_Standings[[Abbreviation]:[2024 Year to Date RS/G]], 6, FALSE)/$AH1270</f>
        <v>#N/A</v>
      </c>
      <c r="BD1270" s="11" t="e">
        <f>VLOOKUP($C1270, FanGraphs_Standings[[Abbreviation]:[2024 Projected Full Season RDif]], 19, FALSE)/162</f>
        <v>#N/A</v>
      </c>
      <c r="BE1270" s="11" t="e">
        <f t="shared" si="236"/>
        <v>#N/A</v>
      </c>
      <c r="BF1270" s="11" t="e">
        <f>VLOOKUP($C1270, FanGraphs_Standings[[Abbreviation]:[2024 Projected Full Season RDif]], 5, FALSE)</f>
        <v>#N/A</v>
      </c>
      <c r="BG1270" s="11" t="e">
        <f>VLOOKUP($C1270, FanGraphs_Standings[[Abbreviation]:[2024 Projected Full Season W%]], 18, FALSE)</f>
        <v>#N/A</v>
      </c>
      <c r="BH1270" s="11" t="e">
        <f t="shared" si="237"/>
        <v>#N/A</v>
      </c>
      <c r="BI1270" s="11" t="e">
        <f>VLOOKUP($C1270, 'Home Field Adv'!$A$2:$K$31, 11, FALSE)</f>
        <v>#N/A</v>
      </c>
      <c r="BL1270" s="12" t="str">
        <f t="shared" si="238"/>
        <v/>
      </c>
      <c r="BM1270" s="12" t="str">
        <f t="shared" si="241"/>
        <v/>
      </c>
      <c r="BN1270" s="12" t="str">
        <f t="shared" si="239"/>
        <v/>
      </c>
    </row>
    <row r="1271" spans="6:66" x14ac:dyDescent="0.45">
      <c r="F1271" s="11" t="e">
        <f>VLOOKUP($B1271, FanGraphs_Standings[[Abbreviation]:[2024 Year to Date G]], 2, FALSE)</f>
        <v>#N/A</v>
      </c>
      <c r="G1271" s="11" t="e">
        <f>_xlfn.IFNA(VLOOKUP($D1271, 'SP Per G'!$A$2:$D$1385, 3, FALSE),M1271)</f>
        <v>#N/A</v>
      </c>
      <c r="H1271" s="11" t="e">
        <f>IF(AND(ISNA(VLOOKUP($D1271, 'SP Per G'!$A$2:$D$1385, 4, FALSE)), ISTEXT($D1271)), G1271,IF(ISNA(VLOOKUP($D1271, 'SP Per G'!$A$2:$D$1385, 4, FALSE)), M1271, VLOOKUP($D1271, 'SP Per G'!$A$2:$D$1385, 4, FALSE)))</f>
        <v>#N/A</v>
      </c>
      <c r="I1271" s="11" t="e">
        <f t="shared" si="229"/>
        <v>#N/A</v>
      </c>
      <c r="J1271" s="11" t="e">
        <f>_xlfn.IFNA(VLOOKUP($D1271,Individual_Pitching___Dashboard[],18,FALSE),VLOOKUP(B1271,Team_Pitching___Dashboard[[Team]:[ERA]],17,FALSE))</f>
        <v>#N/A</v>
      </c>
      <c r="K1271" s="11" t="e">
        <f>_xlfn.IFNA(VLOOKUP($D1271, Individual_Pitching___Dashboard[], 20, FALSE), VLOOKUP(B1271,Team_Pitching___Dashboard[[Team]:[xFIP]],20,FALSE))</f>
        <v>#N/A</v>
      </c>
      <c r="L1271" s="11" t="e">
        <f>_xlfn.IFNA(VLOOKUP($D1271, Individual_Pitching___Advanced[], 21,FALSE), VLOOKUP(B1271, Team_Pitching___Advanced[], 20, FALSE))</f>
        <v>#N/A</v>
      </c>
      <c r="M1271" s="11" t="e">
        <f>VLOOKUP($B1271, 'Team Per G'!$A$2:$G$31, 7, FALSE)</f>
        <v>#N/A</v>
      </c>
      <c r="N1271" s="11" t="e">
        <f>VLOOKUP($B1271, 'FanGraphs - Team WAR Projected'!$B$2:$E$31, 3, FALSE)/162</f>
        <v>#N/A</v>
      </c>
      <c r="O1271" s="11" t="e">
        <f t="shared" si="230"/>
        <v>#N/A</v>
      </c>
      <c r="P1271" s="11" t="e">
        <f>VLOOKUP($B1271, Team_Pitching___Advanced[[Team]:[xFIP]], 19,FALSE)</f>
        <v>#N/A</v>
      </c>
      <c r="Q1271" s="11" t="e">
        <f>VLOOKUP($B1271, Team_Pitching___Advanced[], 20, FALSE)</f>
        <v>#N/A</v>
      </c>
      <c r="R1271" s="11" t="e">
        <f>VLOOKUP($B1271, Team_Batting___Dashboard[[Team]:[wOBA]], 16, FALSE)</f>
        <v>#N/A</v>
      </c>
      <c r="S1271" s="11" t="e">
        <f>VLOOKUP($B1271, Team_Batting___Advanced[[Team]:[OPS]], 9, FALSE)</f>
        <v>#N/A</v>
      </c>
      <c r="T1271" s="11" t="e">
        <f>VLOOKUP($B1271, Team_Batting___Advanced[], 19, FALSE)</f>
        <v>#N/A</v>
      </c>
      <c r="U1271" s="11" t="e">
        <f>VLOOKUP($B1271, 'Team Per G'!$A$2:$G$31, 3, FALSE)</f>
        <v>#N/A</v>
      </c>
      <c r="V1271" s="11" t="e">
        <f>VLOOKUP($B1271, 'Team Per G'!$A$2:$G$31, 5, FALSE)</f>
        <v>#N/A</v>
      </c>
      <c r="W1271" s="11" t="e">
        <f>VLOOKUP($B1271, 'Team Per G'!$A$2:$G$31, 4, FALSE)</f>
        <v>#N/A</v>
      </c>
      <c r="X1271" s="11" t="e">
        <f>VLOOKUP($B1271, Team_Batting___Dashboard[], 22, FALSE)/$F1271</f>
        <v>#N/A</v>
      </c>
      <c r="Y1271" s="11" t="e">
        <f>VLOOKUP($B1271, 'FanGraphs - Team WAR Projected'!$B$2:$E$31, 4, FALSE)/162</f>
        <v>#N/A</v>
      </c>
      <c r="Z1271" s="11" t="e">
        <f t="shared" si="231"/>
        <v>#N/A</v>
      </c>
      <c r="AA1271" s="11" t="e">
        <f>VLOOKUP($B1271, FanGraphs_Standings[[Abbreviation]:[2024 Year to Date RS/G]], 6, FALSE)/$F1271</f>
        <v>#N/A</v>
      </c>
      <c r="AB1271" s="11" t="e">
        <f>VLOOKUP($B1271, FanGraphs_Standings[[Abbreviation]:[2024 Projected Full Season RDif]], 19, FALSE)/162</f>
        <v>#N/A</v>
      </c>
      <c r="AC1271" s="11" t="e">
        <f t="shared" si="240"/>
        <v>#N/A</v>
      </c>
      <c r="AD1271" s="11" t="e">
        <f>VLOOKUP($B1271, FanGraphs_Standings[[Abbreviation]:[2024 Projected Full Season RDif]], 5, FALSE)</f>
        <v>#N/A</v>
      </c>
      <c r="AE1271" s="11" t="e">
        <f>VLOOKUP($B1271, FanGraphs_Standings[[Abbreviation]:[2024 Projected Full Season W%]], 18, FALSE)</f>
        <v>#N/A</v>
      </c>
      <c r="AF1271" s="11" t="e">
        <f t="shared" si="232"/>
        <v>#N/A</v>
      </c>
      <c r="AG1271" s="11" t="e">
        <f>VLOOKUP($B1271, 'Home Field Adv'!$A$2:$I$31, 9, FALSE)</f>
        <v>#N/A</v>
      </c>
      <c r="AH1271" s="11" t="e">
        <f>VLOOKUP($C1271, FanGraphs_Standings[[Abbreviation]:[2024 Year to Date G]], 2, FALSE)</f>
        <v>#N/A</v>
      </c>
      <c r="AI1271" s="11" t="e">
        <f>_xlfn.IFNA(VLOOKUP($E1271, 'SP Per G'!$A$2:$D$1385, 3, FALSE), AO1271)</f>
        <v>#N/A</v>
      </c>
      <c r="AJ1271" s="11" t="e">
        <f>IF(AND(ISNA(VLOOKUP($E1271, 'SP Per G'!$A$2:$D$1385, 4, FALSE)), ISTEXT($E1271)), AI1271,IF(ISNA(VLOOKUP($E1271, 'SP Per G'!$A$2:$D$1385, 4, FALSE)), AO1271, VLOOKUP($E1271, 'SP Per G'!$A$2:$D$1385, 4, FALSE)))</f>
        <v>#N/A</v>
      </c>
      <c r="AK1271" s="11" t="e">
        <f t="shared" si="233"/>
        <v>#N/A</v>
      </c>
      <c r="AL1271" s="11" t="e">
        <f>_xlfn.IFNA(VLOOKUP($E1271, Individual_Pitching___Dashboard[], 18, FALSE), VLOOKUP($C1271,Team_Pitching___Advanced[[Team]:[SIERA]],16,FALSE))</f>
        <v>#N/A</v>
      </c>
      <c r="AM1271" s="11" t="e">
        <f>_xlfn.IFNA(VLOOKUP($E1271, Individual_Pitching___Dashboard[], 20, FALSE), VLOOKUP($C1271,Team_Pitching___Advanced[[Team]:[xFIP]],19,FALSE))</f>
        <v>#N/A</v>
      </c>
      <c r="AN1271" s="11" t="e">
        <f>_xlfn.IFNA(VLOOKUP($E1271,Individual_Pitching___Advanced[],21,FALSE),VLOOKUP($C1271,Team_Pitching___Advanced[[Team]:[SIERA]],20,FALSE))</f>
        <v>#N/A</v>
      </c>
      <c r="AO1271" s="11" t="e">
        <f>VLOOKUP($C1271, 'Team Per G'!$A$2:$G$31, 7, FALSE)</f>
        <v>#N/A</v>
      </c>
      <c r="AP1271" s="11" t="e">
        <f>VLOOKUP($C1271, 'FanGraphs - Team WAR Projected'!$B$2:$E$31, 3, FALSE)/162</f>
        <v>#N/A</v>
      </c>
      <c r="AQ1271" s="11" t="e">
        <f t="shared" si="234"/>
        <v>#N/A</v>
      </c>
      <c r="AR1271" s="11" t="e">
        <f>VLOOKUP($C1271, Team_Pitching___Advanced[[Team]:[xFIP]], 19,FALSE)</f>
        <v>#N/A</v>
      </c>
      <c r="AS1271" s="11" t="e">
        <f>VLOOKUP($C1271, Team_Pitching___Advanced[], 20, FALSE)</f>
        <v>#N/A</v>
      </c>
      <c r="AT1271" s="11" t="e">
        <f>VLOOKUP($C1271, Team_Batting___Dashboard[[Team]:[wOBA]], 16, FALSE)</f>
        <v>#N/A</v>
      </c>
      <c r="AU1271" s="11" t="e">
        <f>VLOOKUP($C1271, Team_Batting___Advanced[[Team]:[OPS]], 9, FALSE)</f>
        <v>#N/A</v>
      </c>
      <c r="AV1271" s="11" t="e">
        <f>VLOOKUP($C1271, Team_Batting___Advanced[], 19, FALSE)</f>
        <v>#N/A</v>
      </c>
      <c r="AW1271" s="11" t="e">
        <f>VLOOKUP($C1271, 'Team Per G'!$A$2:$G$31, 3, FALSE)</f>
        <v>#N/A</v>
      </c>
      <c r="AX1271" s="11" t="e">
        <f>VLOOKUP($C1271, 'Team Per G'!$A$2:$G$31, 5, FALSE)</f>
        <v>#N/A</v>
      </c>
      <c r="AY1271" s="11" t="e">
        <f>VLOOKUP($C1271, 'Team Per G'!$A$2:$G$31, 4, FALSE)</f>
        <v>#N/A</v>
      </c>
      <c r="AZ1271" s="11" t="e">
        <f>VLOOKUP($C1271, Team_Batting___Dashboard[], 22, FALSE)/$AH1271</f>
        <v>#N/A</v>
      </c>
      <c r="BA1271" s="11" t="e">
        <f>VLOOKUP($C1271, 'FanGraphs - Team WAR Projected'!$B$2:$E$31, 4, FALSE)/162</f>
        <v>#N/A</v>
      </c>
      <c r="BB1271" s="11" t="e">
        <f t="shared" si="235"/>
        <v>#N/A</v>
      </c>
      <c r="BC1271" s="11" t="e">
        <f>VLOOKUP($C1271, FanGraphs_Standings[[Abbreviation]:[2024 Year to Date RS/G]], 6, FALSE)/$AH1271</f>
        <v>#N/A</v>
      </c>
      <c r="BD1271" s="11" t="e">
        <f>VLOOKUP($C1271, FanGraphs_Standings[[Abbreviation]:[2024 Projected Full Season RDif]], 19, FALSE)/162</f>
        <v>#N/A</v>
      </c>
      <c r="BE1271" s="11" t="e">
        <f t="shared" si="236"/>
        <v>#N/A</v>
      </c>
      <c r="BF1271" s="11" t="e">
        <f>VLOOKUP($C1271, FanGraphs_Standings[[Abbreviation]:[2024 Projected Full Season RDif]], 5, FALSE)</f>
        <v>#N/A</v>
      </c>
      <c r="BG1271" s="11" t="e">
        <f>VLOOKUP($C1271, FanGraphs_Standings[[Abbreviation]:[2024 Projected Full Season W%]], 18, FALSE)</f>
        <v>#N/A</v>
      </c>
      <c r="BH1271" s="11" t="e">
        <f t="shared" si="237"/>
        <v>#N/A</v>
      </c>
      <c r="BI1271" s="11" t="e">
        <f>VLOOKUP($C1271, 'Home Field Adv'!$A$2:$K$31, 11, FALSE)</f>
        <v>#N/A</v>
      </c>
      <c r="BL1271" s="12" t="str">
        <f t="shared" si="238"/>
        <v/>
      </c>
      <c r="BM1271" s="12" t="str">
        <f t="shared" si="241"/>
        <v/>
      </c>
      <c r="BN1271" s="12" t="str">
        <f t="shared" si="239"/>
        <v/>
      </c>
    </row>
    <row r="1272" spans="6:66" x14ac:dyDescent="0.45">
      <c r="F1272" s="11" t="e">
        <f>VLOOKUP($B1272, FanGraphs_Standings[[Abbreviation]:[2024 Year to Date G]], 2, FALSE)</f>
        <v>#N/A</v>
      </c>
      <c r="G1272" s="11" t="e">
        <f>_xlfn.IFNA(VLOOKUP($D1272, 'SP Per G'!$A$2:$D$1385, 3, FALSE),M1272)</f>
        <v>#N/A</v>
      </c>
      <c r="H1272" s="11" t="e">
        <f>IF(AND(ISNA(VLOOKUP($D1272, 'SP Per G'!$A$2:$D$1385, 4, FALSE)), ISTEXT($D1272)), G1272,IF(ISNA(VLOOKUP($D1272, 'SP Per G'!$A$2:$D$1385, 4, FALSE)), M1272, VLOOKUP($D1272, 'SP Per G'!$A$2:$D$1385, 4, FALSE)))</f>
        <v>#N/A</v>
      </c>
      <c r="I1272" s="11" t="e">
        <f t="shared" si="229"/>
        <v>#N/A</v>
      </c>
      <c r="J1272" s="11" t="e">
        <f>_xlfn.IFNA(VLOOKUP($D1272,Individual_Pitching___Dashboard[],18,FALSE),VLOOKUP(B1272,Team_Pitching___Dashboard[[Team]:[ERA]],17,FALSE))</f>
        <v>#N/A</v>
      </c>
      <c r="K1272" s="11" t="e">
        <f>_xlfn.IFNA(VLOOKUP($D1272, Individual_Pitching___Dashboard[], 20, FALSE), VLOOKUP(B1272,Team_Pitching___Dashboard[[Team]:[xFIP]],20,FALSE))</f>
        <v>#N/A</v>
      </c>
      <c r="L1272" s="11" t="e">
        <f>_xlfn.IFNA(VLOOKUP($D1272, Individual_Pitching___Advanced[], 21,FALSE), VLOOKUP(B1272, Team_Pitching___Advanced[], 20, FALSE))</f>
        <v>#N/A</v>
      </c>
      <c r="M1272" s="11" t="e">
        <f>VLOOKUP($B1272, 'Team Per G'!$A$2:$G$31, 7, FALSE)</f>
        <v>#N/A</v>
      </c>
      <c r="N1272" s="11" t="e">
        <f>VLOOKUP($B1272, 'FanGraphs - Team WAR Projected'!$B$2:$E$31, 3, FALSE)/162</f>
        <v>#N/A</v>
      </c>
      <c r="O1272" s="11" t="e">
        <f t="shared" si="230"/>
        <v>#N/A</v>
      </c>
      <c r="P1272" s="11" t="e">
        <f>VLOOKUP($B1272, Team_Pitching___Advanced[[Team]:[xFIP]], 19,FALSE)</f>
        <v>#N/A</v>
      </c>
      <c r="Q1272" s="11" t="e">
        <f>VLOOKUP($B1272, Team_Pitching___Advanced[], 20, FALSE)</f>
        <v>#N/A</v>
      </c>
      <c r="R1272" s="11" t="e">
        <f>VLOOKUP($B1272, Team_Batting___Dashboard[[Team]:[wOBA]], 16, FALSE)</f>
        <v>#N/A</v>
      </c>
      <c r="S1272" s="11" t="e">
        <f>VLOOKUP($B1272, Team_Batting___Advanced[[Team]:[OPS]], 9, FALSE)</f>
        <v>#N/A</v>
      </c>
      <c r="T1272" s="11" t="e">
        <f>VLOOKUP($B1272, Team_Batting___Advanced[], 19, FALSE)</f>
        <v>#N/A</v>
      </c>
      <c r="U1272" s="11" t="e">
        <f>VLOOKUP($B1272, 'Team Per G'!$A$2:$G$31, 3, FALSE)</f>
        <v>#N/A</v>
      </c>
      <c r="V1272" s="11" t="e">
        <f>VLOOKUP($B1272, 'Team Per G'!$A$2:$G$31, 5, FALSE)</f>
        <v>#N/A</v>
      </c>
      <c r="W1272" s="11" t="e">
        <f>VLOOKUP($B1272, 'Team Per G'!$A$2:$G$31, 4, FALSE)</f>
        <v>#N/A</v>
      </c>
      <c r="X1272" s="11" t="e">
        <f>VLOOKUP($B1272, Team_Batting___Dashboard[], 22, FALSE)/$F1272</f>
        <v>#N/A</v>
      </c>
      <c r="Y1272" s="11" t="e">
        <f>VLOOKUP($B1272, 'FanGraphs - Team WAR Projected'!$B$2:$E$31, 4, FALSE)/162</f>
        <v>#N/A</v>
      </c>
      <c r="Z1272" s="11" t="e">
        <f t="shared" si="231"/>
        <v>#N/A</v>
      </c>
      <c r="AA1272" s="11" t="e">
        <f>VLOOKUP($B1272, FanGraphs_Standings[[Abbreviation]:[2024 Year to Date RS/G]], 6, FALSE)/$F1272</f>
        <v>#N/A</v>
      </c>
      <c r="AB1272" s="11" t="e">
        <f>VLOOKUP($B1272, FanGraphs_Standings[[Abbreviation]:[2024 Projected Full Season RDif]], 19, FALSE)/162</f>
        <v>#N/A</v>
      </c>
      <c r="AC1272" s="11" t="e">
        <f t="shared" si="240"/>
        <v>#N/A</v>
      </c>
      <c r="AD1272" s="11" t="e">
        <f>VLOOKUP($B1272, FanGraphs_Standings[[Abbreviation]:[2024 Projected Full Season RDif]], 5, FALSE)</f>
        <v>#N/A</v>
      </c>
      <c r="AE1272" s="11" t="e">
        <f>VLOOKUP($B1272, FanGraphs_Standings[[Abbreviation]:[2024 Projected Full Season W%]], 18, FALSE)</f>
        <v>#N/A</v>
      </c>
      <c r="AF1272" s="11" t="e">
        <f t="shared" si="232"/>
        <v>#N/A</v>
      </c>
      <c r="AG1272" s="11" t="e">
        <f>VLOOKUP($B1272, 'Home Field Adv'!$A$2:$I$31, 9, FALSE)</f>
        <v>#N/A</v>
      </c>
      <c r="AH1272" s="11" t="e">
        <f>VLOOKUP($C1272, FanGraphs_Standings[[Abbreviation]:[2024 Year to Date G]], 2, FALSE)</f>
        <v>#N/A</v>
      </c>
      <c r="AI1272" s="11" t="e">
        <f>_xlfn.IFNA(VLOOKUP($E1272, 'SP Per G'!$A$2:$D$1385, 3, FALSE), AO1272)</f>
        <v>#N/A</v>
      </c>
      <c r="AJ1272" s="11" t="e">
        <f>IF(AND(ISNA(VLOOKUP($E1272, 'SP Per G'!$A$2:$D$1385, 4, FALSE)), ISTEXT($E1272)), AI1272,IF(ISNA(VLOOKUP($E1272, 'SP Per G'!$A$2:$D$1385, 4, FALSE)), AO1272, VLOOKUP($E1272, 'SP Per G'!$A$2:$D$1385, 4, FALSE)))</f>
        <v>#N/A</v>
      </c>
      <c r="AK1272" s="11" t="e">
        <f t="shared" si="233"/>
        <v>#N/A</v>
      </c>
      <c r="AL1272" s="11" t="e">
        <f>_xlfn.IFNA(VLOOKUP($E1272, Individual_Pitching___Dashboard[], 18, FALSE), VLOOKUP($C1272,Team_Pitching___Advanced[[Team]:[SIERA]],16,FALSE))</f>
        <v>#N/A</v>
      </c>
      <c r="AM1272" s="11" t="e">
        <f>_xlfn.IFNA(VLOOKUP($E1272, Individual_Pitching___Dashboard[], 20, FALSE), VLOOKUP($C1272,Team_Pitching___Advanced[[Team]:[xFIP]],19,FALSE))</f>
        <v>#N/A</v>
      </c>
      <c r="AN1272" s="11" t="e">
        <f>_xlfn.IFNA(VLOOKUP($E1272,Individual_Pitching___Advanced[],21,FALSE),VLOOKUP($C1272,Team_Pitching___Advanced[[Team]:[SIERA]],20,FALSE))</f>
        <v>#N/A</v>
      </c>
      <c r="AO1272" s="11" t="e">
        <f>VLOOKUP($C1272, 'Team Per G'!$A$2:$G$31, 7, FALSE)</f>
        <v>#N/A</v>
      </c>
      <c r="AP1272" s="11" t="e">
        <f>VLOOKUP($C1272, 'FanGraphs - Team WAR Projected'!$B$2:$E$31, 3, FALSE)/162</f>
        <v>#N/A</v>
      </c>
      <c r="AQ1272" s="11" t="e">
        <f t="shared" si="234"/>
        <v>#N/A</v>
      </c>
      <c r="AR1272" s="11" t="e">
        <f>VLOOKUP($C1272, Team_Pitching___Advanced[[Team]:[xFIP]], 19,FALSE)</f>
        <v>#N/A</v>
      </c>
      <c r="AS1272" s="11" t="e">
        <f>VLOOKUP($C1272, Team_Pitching___Advanced[], 20, FALSE)</f>
        <v>#N/A</v>
      </c>
      <c r="AT1272" s="11" t="e">
        <f>VLOOKUP($C1272, Team_Batting___Dashboard[[Team]:[wOBA]], 16, FALSE)</f>
        <v>#N/A</v>
      </c>
      <c r="AU1272" s="11" t="e">
        <f>VLOOKUP($C1272, Team_Batting___Advanced[[Team]:[OPS]], 9, FALSE)</f>
        <v>#N/A</v>
      </c>
      <c r="AV1272" s="11" t="e">
        <f>VLOOKUP($C1272, Team_Batting___Advanced[], 19, FALSE)</f>
        <v>#N/A</v>
      </c>
      <c r="AW1272" s="11" t="e">
        <f>VLOOKUP($C1272, 'Team Per G'!$A$2:$G$31, 3, FALSE)</f>
        <v>#N/A</v>
      </c>
      <c r="AX1272" s="11" t="e">
        <f>VLOOKUP($C1272, 'Team Per G'!$A$2:$G$31, 5, FALSE)</f>
        <v>#N/A</v>
      </c>
      <c r="AY1272" s="11" t="e">
        <f>VLOOKUP($C1272, 'Team Per G'!$A$2:$G$31, 4, FALSE)</f>
        <v>#N/A</v>
      </c>
      <c r="AZ1272" s="11" t="e">
        <f>VLOOKUP($C1272, Team_Batting___Dashboard[], 22, FALSE)/$AH1272</f>
        <v>#N/A</v>
      </c>
      <c r="BA1272" s="11" t="e">
        <f>VLOOKUP($C1272, 'FanGraphs - Team WAR Projected'!$B$2:$E$31, 4, FALSE)/162</f>
        <v>#N/A</v>
      </c>
      <c r="BB1272" s="11" t="e">
        <f t="shared" si="235"/>
        <v>#N/A</v>
      </c>
      <c r="BC1272" s="11" t="e">
        <f>VLOOKUP($C1272, FanGraphs_Standings[[Abbreviation]:[2024 Year to Date RS/G]], 6, FALSE)/$AH1272</f>
        <v>#N/A</v>
      </c>
      <c r="BD1272" s="11" t="e">
        <f>VLOOKUP($C1272, FanGraphs_Standings[[Abbreviation]:[2024 Projected Full Season RDif]], 19, FALSE)/162</f>
        <v>#N/A</v>
      </c>
      <c r="BE1272" s="11" t="e">
        <f t="shared" si="236"/>
        <v>#N/A</v>
      </c>
      <c r="BF1272" s="11" t="e">
        <f>VLOOKUP($C1272, FanGraphs_Standings[[Abbreviation]:[2024 Projected Full Season RDif]], 5, FALSE)</f>
        <v>#N/A</v>
      </c>
      <c r="BG1272" s="11" t="e">
        <f>VLOOKUP($C1272, FanGraphs_Standings[[Abbreviation]:[2024 Projected Full Season W%]], 18, FALSE)</f>
        <v>#N/A</v>
      </c>
      <c r="BH1272" s="11" t="e">
        <f t="shared" si="237"/>
        <v>#N/A</v>
      </c>
      <c r="BI1272" s="11" t="e">
        <f>VLOOKUP($C1272, 'Home Field Adv'!$A$2:$K$31, 11, FALSE)</f>
        <v>#N/A</v>
      </c>
      <c r="BL1272" s="12" t="str">
        <f t="shared" si="238"/>
        <v/>
      </c>
      <c r="BM1272" s="12" t="str">
        <f t="shared" si="241"/>
        <v/>
      </c>
      <c r="BN1272" s="12" t="str">
        <f t="shared" si="239"/>
        <v/>
      </c>
    </row>
    <row r="1273" spans="6:66" x14ac:dyDescent="0.45">
      <c r="F1273" s="11" t="e">
        <f>VLOOKUP($B1273, FanGraphs_Standings[[Abbreviation]:[2024 Year to Date G]], 2, FALSE)</f>
        <v>#N/A</v>
      </c>
      <c r="G1273" s="11" t="e">
        <f>_xlfn.IFNA(VLOOKUP($D1273, 'SP Per G'!$A$2:$D$1385, 3, FALSE),M1273)</f>
        <v>#N/A</v>
      </c>
      <c r="H1273" s="11" t="e">
        <f>IF(AND(ISNA(VLOOKUP($D1273, 'SP Per G'!$A$2:$D$1385, 4, FALSE)), ISTEXT($D1273)), G1273,IF(ISNA(VLOOKUP($D1273, 'SP Per G'!$A$2:$D$1385, 4, FALSE)), M1273, VLOOKUP($D1273, 'SP Per G'!$A$2:$D$1385, 4, FALSE)))</f>
        <v>#N/A</v>
      </c>
      <c r="I1273" s="11" t="e">
        <f t="shared" si="229"/>
        <v>#N/A</v>
      </c>
      <c r="J1273" s="11" t="e">
        <f>_xlfn.IFNA(VLOOKUP($D1273,Individual_Pitching___Dashboard[],18,FALSE),VLOOKUP(B1273,Team_Pitching___Dashboard[[Team]:[ERA]],17,FALSE))</f>
        <v>#N/A</v>
      </c>
      <c r="K1273" s="11" t="e">
        <f>_xlfn.IFNA(VLOOKUP($D1273, Individual_Pitching___Dashboard[], 20, FALSE), VLOOKUP(B1273,Team_Pitching___Dashboard[[Team]:[xFIP]],20,FALSE))</f>
        <v>#N/A</v>
      </c>
      <c r="L1273" s="11" t="e">
        <f>_xlfn.IFNA(VLOOKUP($D1273, Individual_Pitching___Advanced[], 21,FALSE), VLOOKUP(B1273, Team_Pitching___Advanced[], 20, FALSE))</f>
        <v>#N/A</v>
      </c>
      <c r="M1273" s="11" t="e">
        <f>VLOOKUP($B1273, 'Team Per G'!$A$2:$G$31, 7, FALSE)</f>
        <v>#N/A</v>
      </c>
      <c r="N1273" s="11" t="e">
        <f>VLOOKUP($B1273, 'FanGraphs - Team WAR Projected'!$B$2:$E$31, 3, FALSE)/162</f>
        <v>#N/A</v>
      </c>
      <c r="O1273" s="11" t="e">
        <f t="shared" si="230"/>
        <v>#N/A</v>
      </c>
      <c r="P1273" s="11" t="e">
        <f>VLOOKUP($B1273, Team_Pitching___Advanced[[Team]:[xFIP]], 19,FALSE)</f>
        <v>#N/A</v>
      </c>
      <c r="Q1273" s="11" t="e">
        <f>VLOOKUP($B1273, Team_Pitching___Advanced[], 20, FALSE)</f>
        <v>#N/A</v>
      </c>
      <c r="R1273" s="11" t="e">
        <f>VLOOKUP($B1273, Team_Batting___Dashboard[[Team]:[wOBA]], 16, FALSE)</f>
        <v>#N/A</v>
      </c>
      <c r="S1273" s="11" t="e">
        <f>VLOOKUP($B1273, Team_Batting___Advanced[[Team]:[OPS]], 9, FALSE)</f>
        <v>#N/A</v>
      </c>
      <c r="T1273" s="11" t="e">
        <f>VLOOKUP($B1273, Team_Batting___Advanced[], 19, FALSE)</f>
        <v>#N/A</v>
      </c>
      <c r="U1273" s="11" t="e">
        <f>VLOOKUP($B1273, 'Team Per G'!$A$2:$G$31, 3, FALSE)</f>
        <v>#N/A</v>
      </c>
      <c r="V1273" s="11" t="e">
        <f>VLOOKUP($B1273, 'Team Per G'!$A$2:$G$31, 5, FALSE)</f>
        <v>#N/A</v>
      </c>
      <c r="W1273" s="11" t="e">
        <f>VLOOKUP($B1273, 'Team Per G'!$A$2:$G$31, 4, FALSE)</f>
        <v>#N/A</v>
      </c>
      <c r="X1273" s="11" t="e">
        <f>VLOOKUP($B1273, Team_Batting___Dashboard[], 22, FALSE)/$F1273</f>
        <v>#N/A</v>
      </c>
      <c r="Y1273" s="11" t="e">
        <f>VLOOKUP($B1273, 'FanGraphs - Team WAR Projected'!$B$2:$E$31, 4, FALSE)/162</f>
        <v>#N/A</v>
      </c>
      <c r="Z1273" s="11" t="e">
        <f t="shared" si="231"/>
        <v>#N/A</v>
      </c>
      <c r="AA1273" s="11" t="e">
        <f>VLOOKUP($B1273, FanGraphs_Standings[[Abbreviation]:[2024 Year to Date RS/G]], 6, FALSE)/$F1273</f>
        <v>#N/A</v>
      </c>
      <c r="AB1273" s="11" t="e">
        <f>VLOOKUP($B1273, FanGraphs_Standings[[Abbreviation]:[2024 Projected Full Season RDif]], 19, FALSE)/162</f>
        <v>#N/A</v>
      </c>
      <c r="AC1273" s="11" t="e">
        <f t="shared" si="240"/>
        <v>#N/A</v>
      </c>
      <c r="AD1273" s="11" t="e">
        <f>VLOOKUP($B1273, FanGraphs_Standings[[Abbreviation]:[2024 Projected Full Season RDif]], 5, FALSE)</f>
        <v>#N/A</v>
      </c>
      <c r="AE1273" s="11" t="e">
        <f>VLOOKUP($B1273, FanGraphs_Standings[[Abbreviation]:[2024 Projected Full Season W%]], 18, FALSE)</f>
        <v>#N/A</v>
      </c>
      <c r="AF1273" s="11" t="e">
        <f t="shared" si="232"/>
        <v>#N/A</v>
      </c>
      <c r="AG1273" s="11" t="e">
        <f>VLOOKUP($B1273, 'Home Field Adv'!$A$2:$I$31, 9, FALSE)</f>
        <v>#N/A</v>
      </c>
      <c r="AH1273" s="11" t="e">
        <f>VLOOKUP($C1273, FanGraphs_Standings[[Abbreviation]:[2024 Year to Date G]], 2, FALSE)</f>
        <v>#N/A</v>
      </c>
      <c r="AI1273" s="11" t="e">
        <f>_xlfn.IFNA(VLOOKUP($E1273, 'SP Per G'!$A$2:$D$1385, 3, FALSE), AO1273)</f>
        <v>#N/A</v>
      </c>
      <c r="AJ1273" s="11" t="e">
        <f>IF(AND(ISNA(VLOOKUP($E1273, 'SP Per G'!$A$2:$D$1385, 4, FALSE)), ISTEXT($E1273)), AI1273,IF(ISNA(VLOOKUP($E1273, 'SP Per G'!$A$2:$D$1385, 4, FALSE)), AO1273, VLOOKUP($E1273, 'SP Per G'!$A$2:$D$1385, 4, FALSE)))</f>
        <v>#N/A</v>
      </c>
      <c r="AK1273" s="11" t="e">
        <f t="shared" si="233"/>
        <v>#N/A</v>
      </c>
      <c r="AL1273" s="11" t="e">
        <f>_xlfn.IFNA(VLOOKUP($E1273, Individual_Pitching___Dashboard[], 18, FALSE), VLOOKUP($C1273,Team_Pitching___Advanced[[Team]:[SIERA]],16,FALSE))</f>
        <v>#N/A</v>
      </c>
      <c r="AM1273" s="11" t="e">
        <f>_xlfn.IFNA(VLOOKUP($E1273, Individual_Pitching___Dashboard[], 20, FALSE), VLOOKUP($C1273,Team_Pitching___Advanced[[Team]:[xFIP]],19,FALSE))</f>
        <v>#N/A</v>
      </c>
      <c r="AN1273" s="11" t="e">
        <f>_xlfn.IFNA(VLOOKUP($E1273,Individual_Pitching___Advanced[],21,FALSE),VLOOKUP($C1273,Team_Pitching___Advanced[[Team]:[SIERA]],20,FALSE))</f>
        <v>#N/A</v>
      </c>
      <c r="AO1273" s="11" t="e">
        <f>VLOOKUP($C1273, 'Team Per G'!$A$2:$G$31, 7, FALSE)</f>
        <v>#N/A</v>
      </c>
      <c r="AP1273" s="11" t="e">
        <f>VLOOKUP($C1273, 'FanGraphs - Team WAR Projected'!$B$2:$E$31, 3, FALSE)/162</f>
        <v>#N/A</v>
      </c>
      <c r="AQ1273" s="11" t="e">
        <f t="shared" si="234"/>
        <v>#N/A</v>
      </c>
      <c r="AR1273" s="11" t="e">
        <f>VLOOKUP($C1273, Team_Pitching___Advanced[[Team]:[xFIP]], 19,FALSE)</f>
        <v>#N/A</v>
      </c>
      <c r="AS1273" s="11" t="e">
        <f>VLOOKUP($C1273, Team_Pitching___Advanced[], 20, FALSE)</f>
        <v>#N/A</v>
      </c>
      <c r="AT1273" s="11" t="e">
        <f>VLOOKUP($C1273, Team_Batting___Dashboard[[Team]:[wOBA]], 16, FALSE)</f>
        <v>#N/A</v>
      </c>
      <c r="AU1273" s="11" t="e">
        <f>VLOOKUP($C1273, Team_Batting___Advanced[[Team]:[OPS]], 9, FALSE)</f>
        <v>#N/A</v>
      </c>
      <c r="AV1273" s="11" t="e">
        <f>VLOOKUP($C1273, Team_Batting___Advanced[], 19, FALSE)</f>
        <v>#N/A</v>
      </c>
      <c r="AW1273" s="11" t="e">
        <f>VLOOKUP($C1273, 'Team Per G'!$A$2:$G$31, 3, FALSE)</f>
        <v>#N/A</v>
      </c>
      <c r="AX1273" s="11" t="e">
        <f>VLOOKUP($C1273, 'Team Per G'!$A$2:$G$31, 5, FALSE)</f>
        <v>#N/A</v>
      </c>
      <c r="AY1273" s="11" t="e">
        <f>VLOOKUP($C1273, 'Team Per G'!$A$2:$G$31, 4, FALSE)</f>
        <v>#N/A</v>
      </c>
      <c r="AZ1273" s="11" t="e">
        <f>VLOOKUP($C1273, Team_Batting___Dashboard[], 22, FALSE)/$AH1273</f>
        <v>#N/A</v>
      </c>
      <c r="BA1273" s="11" t="e">
        <f>VLOOKUP($C1273, 'FanGraphs - Team WAR Projected'!$B$2:$E$31, 4, FALSE)/162</f>
        <v>#N/A</v>
      </c>
      <c r="BB1273" s="11" t="e">
        <f t="shared" si="235"/>
        <v>#N/A</v>
      </c>
      <c r="BC1273" s="11" t="e">
        <f>VLOOKUP($C1273, FanGraphs_Standings[[Abbreviation]:[2024 Year to Date RS/G]], 6, FALSE)/$AH1273</f>
        <v>#N/A</v>
      </c>
      <c r="BD1273" s="11" t="e">
        <f>VLOOKUP($C1273, FanGraphs_Standings[[Abbreviation]:[2024 Projected Full Season RDif]], 19, FALSE)/162</f>
        <v>#N/A</v>
      </c>
      <c r="BE1273" s="11" t="e">
        <f t="shared" si="236"/>
        <v>#N/A</v>
      </c>
      <c r="BF1273" s="11" t="e">
        <f>VLOOKUP($C1273, FanGraphs_Standings[[Abbreviation]:[2024 Projected Full Season RDif]], 5, FALSE)</f>
        <v>#N/A</v>
      </c>
      <c r="BG1273" s="11" t="e">
        <f>VLOOKUP($C1273, FanGraphs_Standings[[Abbreviation]:[2024 Projected Full Season W%]], 18, FALSE)</f>
        <v>#N/A</v>
      </c>
      <c r="BH1273" s="11" t="e">
        <f t="shared" si="237"/>
        <v>#N/A</v>
      </c>
      <c r="BI1273" s="11" t="e">
        <f>VLOOKUP($C1273, 'Home Field Adv'!$A$2:$K$31, 11, FALSE)</f>
        <v>#N/A</v>
      </c>
      <c r="BL1273" s="12" t="str">
        <f t="shared" si="238"/>
        <v/>
      </c>
      <c r="BM1273" s="12" t="str">
        <f t="shared" si="241"/>
        <v/>
      </c>
      <c r="BN1273" s="12" t="str">
        <f t="shared" si="239"/>
        <v/>
      </c>
    </row>
    <row r="1274" spans="6:66" x14ac:dyDescent="0.45">
      <c r="F1274" s="11" t="e">
        <f>VLOOKUP($B1274, FanGraphs_Standings[[Abbreviation]:[2024 Year to Date G]], 2, FALSE)</f>
        <v>#N/A</v>
      </c>
      <c r="G1274" s="11" t="e">
        <f>_xlfn.IFNA(VLOOKUP($D1274, 'SP Per G'!$A$2:$D$1385, 3, FALSE),M1274)</f>
        <v>#N/A</v>
      </c>
      <c r="H1274" s="11" t="e">
        <f>IF(AND(ISNA(VLOOKUP($D1274, 'SP Per G'!$A$2:$D$1385, 4, FALSE)), ISTEXT($D1274)), G1274,IF(ISNA(VLOOKUP($D1274, 'SP Per G'!$A$2:$D$1385, 4, FALSE)), M1274, VLOOKUP($D1274, 'SP Per G'!$A$2:$D$1385, 4, FALSE)))</f>
        <v>#N/A</v>
      </c>
      <c r="I1274" s="11" t="e">
        <f t="shared" si="229"/>
        <v>#N/A</v>
      </c>
      <c r="J1274" s="11" t="e">
        <f>_xlfn.IFNA(VLOOKUP($D1274,Individual_Pitching___Dashboard[],18,FALSE),VLOOKUP(B1274,Team_Pitching___Dashboard[[Team]:[ERA]],17,FALSE))</f>
        <v>#N/A</v>
      </c>
      <c r="K1274" s="11" t="e">
        <f>_xlfn.IFNA(VLOOKUP($D1274, Individual_Pitching___Dashboard[], 20, FALSE), VLOOKUP(B1274,Team_Pitching___Dashboard[[Team]:[xFIP]],20,FALSE))</f>
        <v>#N/A</v>
      </c>
      <c r="L1274" s="11" t="e">
        <f>_xlfn.IFNA(VLOOKUP($D1274, Individual_Pitching___Advanced[], 21,FALSE), VLOOKUP(B1274, Team_Pitching___Advanced[], 20, FALSE))</f>
        <v>#N/A</v>
      </c>
      <c r="M1274" s="11" t="e">
        <f>VLOOKUP($B1274, 'Team Per G'!$A$2:$G$31, 7, FALSE)</f>
        <v>#N/A</v>
      </c>
      <c r="N1274" s="11" t="e">
        <f>VLOOKUP($B1274, 'FanGraphs - Team WAR Projected'!$B$2:$E$31, 3, FALSE)/162</f>
        <v>#N/A</v>
      </c>
      <c r="O1274" s="11" t="e">
        <f t="shared" si="230"/>
        <v>#N/A</v>
      </c>
      <c r="P1274" s="11" t="e">
        <f>VLOOKUP($B1274, Team_Pitching___Advanced[[Team]:[xFIP]], 19,FALSE)</f>
        <v>#N/A</v>
      </c>
      <c r="Q1274" s="11" t="e">
        <f>VLOOKUP($B1274, Team_Pitching___Advanced[], 20, FALSE)</f>
        <v>#N/A</v>
      </c>
      <c r="R1274" s="11" t="e">
        <f>VLOOKUP($B1274, Team_Batting___Dashboard[[Team]:[wOBA]], 16, FALSE)</f>
        <v>#N/A</v>
      </c>
      <c r="S1274" s="11" t="e">
        <f>VLOOKUP($B1274, Team_Batting___Advanced[[Team]:[OPS]], 9, FALSE)</f>
        <v>#N/A</v>
      </c>
      <c r="T1274" s="11" t="e">
        <f>VLOOKUP($B1274, Team_Batting___Advanced[], 19, FALSE)</f>
        <v>#N/A</v>
      </c>
      <c r="U1274" s="11" t="e">
        <f>VLOOKUP($B1274, 'Team Per G'!$A$2:$G$31, 3, FALSE)</f>
        <v>#N/A</v>
      </c>
      <c r="V1274" s="11" t="e">
        <f>VLOOKUP($B1274, 'Team Per G'!$A$2:$G$31, 5, FALSE)</f>
        <v>#N/A</v>
      </c>
      <c r="W1274" s="11" t="e">
        <f>VLOOKUP($B1274, 'Team Per G'!$A$2:$G$31, 4, FALSE)</f>
        <v>#N/A</v>
      </c>
      <c r="X1274" s="11" t="e">
        <f>VLOOKUP($B1274, Team_Batting___Dashboard[], 22, FALSE)/$F1274</f>
        <v>#N/A</v>
      </c>
      <c r="Y1274" s="11" t="e">
        <f>VLOOKUP($B1274, 'FanGraphs - Team WAR Projected'!$B$2:$E$31, 4, FALSE)/162</f>
        <v>#N/A</v>
      </c>
      <c r="Z1274" s="11" t="e">
        <f t="shared" si="231"/>
        <v>#N/A</v>
      </c>
      <c r="AA1274" s="11" t="e">
        <f>VLOOKUP($B1274, FanGraphs_Standings[[Abbreviation]:[2024 Year to Date RS/G]], 6, FALSE)/$F1274</f>
        <v>#N/A</v>
      </c>
      <c r="AB1274" s="11" t="e">
        <f>VLOOKUP($B1274, FanGraphs_Standings[[Abbreviation]:[2024 Projected Full Season RDif]], 19, FALSE)/162</f>
        <v>#N/A</v>
      </c>
      <c r="AC1274" s="11" t="e">
        <f t="shared" si="240"/>
        <v>#N/A</v>
      </c>
      <c r="AD1274" s="11" t="e">
        <f>VLOOKUP($B1274, FanGraphs_Standings[[Abbreviation]:[2024 Projected Full Season RDif]], 5, FALSE)</f>
        <v>#N/A</v>
      </c>
      <c r="AE1274" s="11" t="e">
        <f>VLOOKUP($B1274, FanGraphs_Standings[[Abbreviation]:[2024 Projected Full Season W%]], 18, FALSE)</f>
        <v>#N/A</v>
      </c>
      <c r="AF1274" s="11" t="e">
        <f t="shared" si="232"/>
        <v>#N/A</v>
      </c>
      <c r="AG1274" s="11" t="e">
        <f>VLOOKUP($B1274, 'Home Field Adv'!$A$2:$I$31, 9, FALSE)</f>
        <v>#N/A</v>
      </c>
      <c r="AH1274" s="11" t="e">
        <f>VLOOKUP($C1274, FanGraphs_Standings[[Abbreviation]:[2024 Year to Date G]], 2, FALSE)</f>
        <v>#N/A</v>
      </c>
      <c r="AI1274" s="11" t="e">
        <f>_xlfn.IFNA(VLOOKUP($E1274, 'SP Per G'!$A$2:$D$1385, 3, FALSE), AO1274)</f>
        <v>#N/A</v>
      </c>
      <c r="AJ1274" s="11" t="e">
        <f>IF(AND(ISNA(VLOOKUP($E1274, 'SP Per G'!$A$2:$D$1385, 4, FALSE)), ISTEXT($E1274)), AI1274,IF(ISNA(VLOOKUP($E1274, 'SP Per G'!$A$2:$D$1385, 4, FALSE)), AO1274, VLOOKUP($E1274, 'SP Per G'!$A$2:$D$1385, 4, FALSE)))</f>
        <v>#N/A</v>
      </c>
      <c r="AK1274" s="11" t="e">
        <f t="shared" si="233"/>
        <v>#N/A</v>
      </c>
      <c r="AL1274" s="11" t="e">
        <f>_xlfn.IFNA(VLOOKUP($E1274, Individual_Pitching___Dashboard[], 18, FALSE), VLOOKUP($C1274,Team_Pitching___Advanced[[Team]:[SIERA]],16,FALSE))</f>
        <v>#N/A</v>
      </c>
      <c r="AM1274" s="11" t="e">
        <f>_xlfn.IFNA(VLOOKUP($E1274, Individual_Pitching___Dashboard[], 20, FALSE), VLOOKUP($C1274,Team_Pitching___Advanced[[Team]:[xFIP]],19,FALSE))</f>
        <v>#N/A</v>
      </c>
      <c r="AN1274" s="11" t="e">
        <f>_xlfn.IFNA(VLOOKUP($E1274,Individual_Pitching___Advanced[],21,FALSE),VLOOKUP($C1274,Team_Pitching___Advanced[[Team]:[SIERA]],20,FALSE))</f>
        <v>#N/A</v>
      </c>
      <c r="AO1274" s="11" t="e">
        <f>VLOOKUP($C1274, 'Team Per G'!$A$2:$G$31, 7, FALSE)</f>
        <v>#N/A</v>
      </c>
      <c r="AP1274" s="11" t="e">
        <f>VLOOKUP($C1274, 'FanGraphs - Team WAR Projected'!$B$2:$E$31, 3, FALSE)/162</f>
        <v>#N/A</v>
      </c>
      <c r="AQ1274" s="11" t="e">
        <f t="shared" si="234"/>
        <v>#N/A</v>
      </c>
      <c r="AR1274" s="11" t="e">
        <f>VLOOKUP($C1274, Team_Pitching___Advanced[[Team]:[xFIP]], 19,FALSE)</f>
        <v>#N/A</v>
      </c>
      <c r="AS1274" s="11" t="e">
        <f>VLOOKUP($C1274, Team_Pitching___Advanced[], 20, FALSE)</f>
        <v>#N/A</v>
      </c>
      <c r="AT1274" s="11" t="e">
        <f>VLOOKUP($C1274, Team_Batting___Dashboard[[Team]:[wOBA]], 16, FALSE)</f>
        <v>#N/A</v>
      </c>
      <c r="AU1274" s="11" t="e">
        <f>VLOOKUP($C1274, Team_Batting___Advanced[[Team]:[OPS]], 9, FALSE)</f>
        <v>#N/A</v>
      </c>
      <c r="AV1274" s="11" t="e">
        <f>VLOOKUP($C1274, Team_Batting___Advanced[], 19, FALSE)</f>
        <v>#N/A</v>
      </c>
      <c r="AW1274" s="11" t="e">
        <f>VLOOKUP($C1274, 'Team Per G'!$A$2:$G$31, 3, FALSE)</f>
        <v>#N/A</v>
      </c>
      <c r="AX1274" s="11" t="e">
        <f>VLOOKUP($C1274, 'Team Per G'!$A$2:$G$31, 5, FALSE)</f>
        <v>#N/A</v>
      </c>
      <c r="AY1274" s="11" t="e">
        <f>VLOOKUP($C1274, 'Team Per G'!$A$2:$G$31, 4, FALSE)</f>
        <v>#N/A</v>
      </c>
      <c r="AZ1274" s="11" t="e">
        <f>VLOOKUP($C1274, Team_Batting___Dashboard[], 22, FALSE)/$AH1274</f>
        <v>#N/A</v>
      </c>
      <c r="BA1274" s="11" t="e">
        <f>VLOOKUP($C1274, 'FanGraphs - Team WAR Projected'!$B$2:$E$31, 4, FALSE)/162</f>
        <v>#N/A</v>
      </c>
      <c r="BB1274" s="11" t="e">
        <f t="shared" si="235"/>
        <v>#N/A</v>
      </c>
      <c r="BC1274" s="11" t="e">
        <f>VLOOKUP($C1274, FanGraphs_Standings[[Abbreviation]:[2024 Year to Date RS/G]], 6, FALSE)/$AH1274</f>
        <v>#N/A</v>
      </c>
      <c r="BD1274" s="11" t="e">
        <f>VLOOKUP($C1274, FanGraphs_Standings[[Abbreviation]:[2024 Projected Full Season RDif]], 19, FALSE)/162</f>
        <v>#N/A</v>
      </c>
      <c r="BE1274" s="11" t="e">
        <f t="shared" si="236"/>
        <v>#N/A</v>
      </c>
      <c r="BF1274" s="11" t="e">
        <f>VLOOKUP($C1274, FanGraphs_Standings[[Abbreviation]:[2024 Projected Full Season RDif]], 5, FALSE)</f>
        <v>#N/A</v>
      </c>
      <c r="BG1274" s="11" t="e">
        <f>VLOOKUP($C1274, FanGraphs_Standings[[Abbreviation]:[2024 Projected Full Season W%]], 18, FALSE)</f>
        <v>#N/A</v>
      </c>
      <c r="BH1274" s="11" t="e">
        <f t="shared" si="237"/>
        <v>#N/A</v>
      </c>
      <c r="BI1274" s="11" t="e">
        <f>VLOOKUP($C1274, 'Home Field Adv'!$A$2:$K$31, 11, FALSE)</f>
        <v>#N/A</v>
      </c>
      <c r="BL1274" s="12" t="str">
        <f t="shared" si="238"/>
        <v/>
      </c>
      <c r="BM1274" s="12" t="str">
        <f t="shared" si="241"/>
        <v/>
      </c>
      <c r="BN1274" s="12" t="str">
        <f t="shared" si="239"/>
        <v/>
      </c>
    </row>
    <row r="1275" spans="6:66" x14ac:dyDescent="0.45">
      <c r="F1275" s="11" t="e">
        <f>VLOOKUP($B1275, FanGraphs_Standings[[Abbreviation]:[2024 Year to Date G]], 2, FALSE)</f>
        <v>#N/A</v>
      </c>
      <c r="G1275" s="11" t="e">
        <f>_xlfn.IFNA(VLOOKUP($D1275, 'SP Per G'!$A$2:$D$1385, 3, FALSE),M1275)</f>
        <v>#N/A</v>
      </c>
      <c r="H1275" s="11" t="e">
        <f>IF(AND(ISNA(VLOOKUP($D1275, 'SP Per G'!$A$2:$D$1385, 4, FALSE)), ISTEXT($D1275)), G1275,IF(ISNA(VLOOKUP($D1275, 'SP Per G'!$A$2:$D$1385, 4, FALSE)), M1275, VLOOKUP($D1275, 'SP Per G'!$A$2:$D$1385, 4, FALSE)))</f>
        <v>#N/A</v>
      </c>
      <c r="I1275" s="11" t="e">
        <f t="shared" si="229"/>
        <v>#N/A</v>
      </c>
      <c r="J1275" s="11" t="e">
        <f>_xlfn.IFNA(VLOOKUP($D1275,Individual_Pitching___Dashboard[],18,FALSE),VLOOKUP(B1275,Team_Pitching___Dashboard[[Team]:[ERA]],17,FALSE))</f>
        <v>#N/A</v>
      </c>
      <c r="K1275" s="11" t="e">
        <f>_xlfn.IFNA(VLOOKUP($D1275, Individual_Pitching___Dashboard[], 20, FALSE), VLOOKUP(B1275,Team_Pitching___Dashboard[[Team]:[xFIP]],20,FALSE))</f>
        <v>#N/A</v>
      </c>
      <c r="L1275" s="11" t="e">
        <f>_xlfn.IFNA(VLOOKUP($D1275, Individual_Pitching___Advanced[], 21,FALSE), VLOOKUP(B1275, Team_Pitching___Advanced[], 20, FALSE))</f>
        <v>#N/A</v>
      </c>
      <c r="M1275" s="11" t="e">
        <f>VLOOKUP($B1275, 'Team Per G'!$A$2:$G$31, 7, FALSE)</f>
        <v>#N/A</v>
      </c>
      <c r="N1275" s="11" t="e">
        <f>VLOOKUP($B1275, 'FanGraphs - Team WAR Projected'!$B$2:$E$31, 3, FALSE)/162</f>
        <v>#N/A</v>
      </c>
      <c r="O1275" s="11" t="e">
        <f t="shared" si="230"/>
        <v>#N/A</v>
      </c>
      <c r="P1275" s="11" t="e">
        <f>VLOOKUP($B1275, Team_Pitching___Advanced[[Team]:[xFIP]], 19,FALSE)</f>
        <v>#N/A</v>
      </c>
      <c r="Q1275" s="11" t="e">
        <f>VLOOKUP($B1275, Team_Pitching___Advanced[], 20, FALSE)</f>
        <v>#N/A</v>
      </c>
      <c r="R1275" s="11" t="e">
        <f>VLOOKUP($B1275, Team_Batting___Dashboard[[Team]:[wOBA]], 16, FALSE)</f>
        <v>#N/A</v>
      </c>
      <c r="S1275" s="11" t="e">
        <f>VLOOKUP($B1275, Team_Batting___Advanced[[Team]:[OPS]], 9, FALSE)</f>
        <v>#N/A</v>
      </c>
      <c r="T1275" s="11" t="e">
        <f>VLOOKUP($B1275, Team_Batting___Advanced[], 19, FALSE)</f>
        <v>#N/A</v>
      </c>
      <c r="U1275" s="11" t="e">
        <f>VLOOKUP($B1275, 'Team Per G'!$A$2:$G$31, 3, FALSE)</f>
        <v>#N/A</v>
      </c>
      <c r="V1275" s="11" t="e">
        <f>VLOOKUP($B1275, 'Team Per G'!$A$2:$G$31, 5, FALSE)</f>
        <v>#N/A</v>
      </c>
      <c r="W1275" s="11" t="e">
        <f>VLOOKUP($B1275, 'Team Per G'!$A$2:$G$31, 4, FALSE)</f>
        <v>#N/A</v>
      </c>
      <c r="X1275" s="11" t="e">
        <f>VLOOKUP($B1275, Team_Batting___Dashboard[], 22, FALSE)/$F1275</f>
        <v>#N/A</v>
      </c>
      <c r="Y1275" s="11" t="e">
        <f>VLOOKUP($B1275, 'FanGraphs - Team WAR Projected'!$B$2:$E$31, 4, FALSE)/162</f>
        <v>#N/A</v>
      </c>
      <c r="Z1275" s="11" t="e">
        <f t="shared" si="231"/>
        <v>#N/A</v>
      </c>
      <c r="AA1275" s="11" t="e">
        <f>VLOOKUP($B1275, FanGraphs_Standings[[Abbreviation]:[2024 Year to Date RS/G]], 6, FALSE)/$F1275</f>
        <v>#N/A</v>
      </c>
      <c r="AB1275" s="11" t="e">
        <f>VLOOKUP($B1275, FanGraphs_Standings[[Abbreviation]:[2024 Projected Full Season RDif]], 19, FALSE)/162</f>
        <v>#N/A</v>
      </c>
      <c r="AC1275" s="11" t="e">
        <f t="shared" si="240"/>
        <v>#N/A</v>
      </c>
      <c r="AD1275" s="11" t="e">
        <f>VLOOKUP($B1275, FanGraphs_Standings[[Abbreviation]:[2024 Projected Full Season RDif]], 5, FALSE)</f>
        <v>#N/A</v>
      </c>
      <c r="AE1275" s="11" t="e">
        <f>VLOOKUP($B1275, FanGraphs_Standings[[Abbreviation]:[2024 Projected Full Season W%]], 18, FALSE)</f>
        <v>#N/A</v>
      </c>
      <c r="AF1275" s="11" t="e">
        <f t="shared" si="232"/>
        <v>#N/A</v>
      </c>
      <c r="AG1275" s="11" t="e">
        <f>VLOOKUP($B1275, 'Home Field Adv'!$A$2:$I$31, 9, FALSE)</f>
        <v>#N/A</v>
      </c>
      <c r="AH1275" s="11" t="e">
        <f>VLOOKUP($C1275, FanGraphs_Standings[[Abbreviation]:[2024 Year to Date G]], 2, FALSE)</f>
        <v>#N/A</v>
      </c>
      <c r="AI1275" s="11" t="e">
        <f>_xlfn.IFNA(VLOOKUP($E1275, 'SP Per G'!$A$2:$D$1385, 3, FALSE), AO1275)</f>
        <v>#N/A</v>
      </c>
      <c r="AJ1275" s="11" t="e">
        <f>IF(AND(ISNA(VLOOKUP($E1275, 'SP Per G'!$A$2:$D$1385, 4, FALSE)), ISTEXT($E1275)), AI1275,IF(ISNA(VLOOKUP($E1275, 'SP Per G'!$A$2:$D$1385, 4, FALSE)), AO1275, VLOOKUP($E1275, 'SP Per G'!$A$2:$D$1385, 4, FALSE)))</f>
        <v>#N/A</v>
      </c>
      <c r="AK1275" s="11" t="e">
        <f t="shared" si="233"/>
        <v>#N/A</v>
      </c>
      <c r="AL1275" s="11" t="e">
        <f>_xlfn.IFNA(VLOOKUP($E1275, Individual_Pitching___Dashboard[], 18, FALSE), VLOOKUP($C1275,Team_Pitching___Advanced[[Team]:[SIERA]],16,FALSE))</f>
        <v>#N/A</v>
      </c>
      <c r="AM1275" s="11" t="e">
        <f>_xlfn.IFNA(VLOOKUP($E1275, Individual_Pitching___Dashboard[], 20, FALSE), VLOOKUP($C1275,Team_Pitching___Advanced[[Team]:[xFIP]],19,FALSE))</f>
        <v>#N/A</v>
      </c>
      <c r="AN1275" s="11" t="e">
        <f>_xlfn.IFNA(VLOOKUP($E1275,Individual_Pitching___Advanced[],21,FALSE),VLOOKUP($C1275,Team_Pitching___Advanced[[Team]:[SIERA]],20,FALSE))</f>
        <v>#N/A</v>
      </c>
      <c r="AO1275" s="11" t="e">
        <f>VLOOKUP($C1275, 'Team Per G'!$A$2:$G$31, 7, FALSE)</f>
        <v>#N/A</v>
      </c>
      <c r="AP1275" s="11" t="e">
        <f>VLOOKUP($C1275, 'FanGraphs - Team WAR Projected'!$B$2:$E$31, 3, FALSE)/162</f>
        <v>#N/A</v>
      </c>
      <c r="AQ1275" s="11" t="e">
        <f t="shared" si="234"/>
        <v>#N/A</v>
      </c>
      <c r="AR1275" s="11" t="e">
        <f>VLOOKUP($C1275, Team_Pitching___Advanced[[Team]:[xFIP]], 19,FALSE)</f>
        <v>#N/A</v>
      </c>
      <c r="AS1275" s="11" t="e">
        <f>VLOOKUP($C1275, Team_Pitching___Advanced[], 20, FALSE)</f>
        <v>#N/A</v>
      </c>
      <c r="AT1275" s="11" t="e">
        <f>VLOOKUP($C1275, Team_Batting___Dashboard[[Team]:[wOBA]], 16, FALSE)</f>
        <v>#N/A</v>
      </c>
      <c r="AU1275" s="11" t="e">
        <f>VLOOKUP($C1275, Team_Batting___Advanced[[Team]:[OPS]], 9, FALSE)</f>
        <v>#N/A</v>
      </c>
      <c r="AV1275" s="11" t="e">
        <f>VLOOKUP($C1275, Team_Batting___Advanced[], 19, FALSE)</f>
        <v>#N/A</v>
      </c>
      <c r="AW1275" s="11" t="e">
        <f>VLOOKUP($C1275, 'Team Per G'!$A$2:$G$31, 3, FALSE)</f>
        <v>#N/A</v>
      </c>
      <c r="AX1275" s="11" t="e">
        <f>VLOOKUP($C1275, 'Team Per G'!$A$2:$G$31, 5, FALSE)</f>
        <v>#N/A</v>
      </c>
      <c r="AY1275" s="11" t="e">
        <f>VLOOKUP($C1275, 'Team Per G'!$A$2:$G$31, 4, FALSE)</f>
        <v>#N/A</v>
      </c>
      <c r="AZ1275" s="11" t="e">
        <f>VLOOKUP($C1275, Team_Batting___Dashboard[], 22, FALSE)/$AH1275</f>
        <v>#N/A</v>
      </c>
      <c r="BA1275" s="11" t="e">
        <f>VLOOKUP($C1275, 'FanGraphs - Team WAR Projected'!$B$2:$E$31, 4, FALSE)/162</f>
        <v>#N/A</v>
      </c>
      <c r="BB1275" s="11" t="e">
        <f t="shared" si="235"/>
        <v>#N/A</v>
      </c>
      <c r="BC1275" s="11" t="e">
        <f>VLOOKUP($C1275, FanGraphs_Standings[[Abbreviation]:[2024 Year to Date RS/G]], 6, FALSE)/$AH1275</f>
        <v>#N/A</v>
      </c>
      <c r="BD1275" s="11" t="e">
        <f>VLOOKUP($C1275, FanGraphs_Standings[[Abbreviation]:[2024 Projected Full Season RDif]], 19, FALSE)/162</f>
        <v>#N/A</v>
      </c>
      <c r="BE1275" s="11" t="e">
        <f t="shared" si="236"/>
        <v>#N/A</v>
      </c>
      <c r="BF1275" s="11" t="e">
        <f>VLOOKUP($C1275, FanGraphs_Standings[[Abbreviation]:[2024 Projected Full Season RDif]], 5, FALSE)</f>
        <v>#N/A</v>
      </c>
      <c r="BG1275" s="11" t="e">
        <f>VLOOKUP($C1275, FanGraphs_Standings[[Abbreviation]:[2024 Projected Full Season W%]], 18, FALSE)</f>
        <v>#N/A</v>
      </c>
      <c r="BH1275" s="11" t="e">
        <f t="shared" si="237"/>
        <v>#N/A</v>
      </c>
      <c r="BI1275" s="11" t="e">
        <f>VLOOKUP($C1275, 'Home Field Adv'!$A$2:$K$31, 11, FALSE)</f>
        <v>#N/A</v>
      </c>
      <c r="BL1275" s="12" t="str">
        <f t="shared" si="238"/>
        <v/>
      </c>
      <c r="BM1275" s="12" t="str">
        <f t="shared" si="241"/>
        <v/>
      </c>
      <c r="BN1275" s="12" t="str">
        <f t="shared" si="239"/>
        <v/>
      </c>
    </row>
    <row r="1276" spans="6:66" x14ac:dyDescent="0.45">
      <c r="F1276" s="11" t="e">
        <f>VLOOKUP($B1276, FanGraphs_Standings[[Abbreviation]:[2024 Year to Date G]], 2, FALSE)</f>
        <v>#N/A</v>
      </c>
      <c r="G1276" s="11" t="e">
        <f>_xlfn.IFNA(VLOOKUP($D1276, 'SP Per G'!$A$2:$D$1385, 3, FALSE),M1276)</f>
        <v>#N/A</v>
      </c>
      <c r="H1276" s="11" t="e">
        <f>IF(AND(ISNA(VLOOKUP($D1276, 'SP Per G'!$A$2:$D$1385, 4, FALSE)), ISTEXT($D1276)), G1276,IF(ISNA(VLOOKUP($D1276, 'SP Per G'!$A$2:$D$1385, 4, FALSE)), M1276, VLOOKUP($D1276, 'SP Per G'!$A$2:$D$1385, 4, FALSE)))</f>
        <v>#N/A</v>
      </c>
      <c r="I1276" s="11" t="e">
        <f t="shared" si="229"/>
        <v>#N/A</v>
      </c>
      <c r="J1276" s="11" t="e">
        <f>_xlfn.IFNA(VLOOKUP($D1276,Individual_Pitching___Dashboard[],18,FALSE),VLOOKUP(B1276,Team_Pitching___Dashboard[[Team]:[ERA]],17,FALSE))</f>
        <v>#N/A</v>
      </c>
      <c r="K1276" s="11" t="e">
        <f>_xlfn.IFNA(VLOOKUP($D1276, Individual_Pitching___Dashboard[], 20, FALSE), VLOOKUP(B1276,Team_Pitching___Dashboard[[Team]:[xFIP]],20,FALSE))</f>
        <v>#N/A</v>
      </c>
      <c r="L1276" s="11" t="e">
        <f>_xlfn.IFNA(VLOOKUP($D1276, Individual_Pitching___Advanced[], 21,FALSE), VLOOKUP(B1276, Team_Pitching___Advanced[], 20, FALSE))</f>
        <v>#N/A</v>
      </c>
      <c r="M1276" s="11" t="e">
        <f>VLOOKUP($B1276, 'Team Per G'!$A$2:$G$31, 7, FALSE)</f>
        <v>#N/A</v>
      </c>
      <c r="N1276" s="11" t="e">
        <f>VLOOKUP($B1276, 'FanGraphs - Team WAR Projected'!$B$2:$E$31, 3, FALSE)/162</f>
        <v>#N/A</v>
      </c>
      <c r="O1276" s="11" t="e">
        <f t="shared" si="230"/>
        <v>#N/A</v>
      </c>
      <c r="P1276" s="11" t="e">
        <f>VLOOKUP($B1276, Team_Pitching___Advanced[[Team]:[xFIP]], 19,FALSE)</f>
        <v>#N/A</v>
      </c>
      <c r="Q1276" s="11" t="e">
        <f>VLOOKUP($B1276, Team_Pitching___Advanced[], 20, FALSE)</f>
        <v>#N/A</v>
      </c>
      <c r="R1276" s="11" t="e">
        <f>VLOOKUP($B1276, Team_Batting___Dashboard[[Team]:[wOBA]], 16, FALSE)</f>
        <v>#N/A</v>
      </c>
      <c r="S1276" s="11" t="e">
        <f>VLOOKUP($B1276, Team_Batting___Advanced[[Team]:[OPS]], 9, FALSE)</f>
        <v>#N/A</v>
      </c>
      <c r="T1276" s="11" t="e">
        <f>VLOOKUP($B1276, Team_Batting___Advanced[], 19, FALSE)</f>
        <v>#N/A</v>
      </c>
      <c r="U1276" s="11" t="e">
        <f>VLOOKUP($B1276, 'Team Per G'!$A$2:$G$31, 3, FALSE)</f>
        <v>#N/A</v>
      </c>
      <c r="V1276" s="11" t="e">
        <f>VLOOKUP($B1276, 'Team Per G'!$A$2:$G$31, 5, FALSE)</f>
        <v>#N/A</v>
      </c>
      <c r="W1276" s="11" t="e">
        <f>VLOOKUP($B1276, 'Team Per G'!$A$2:$G$31, 4, FALSE)</f>
        <v>#N/A</v>
      </c>
      <c r="X1276" s="11" t="e">
        <f>VLOOKUP($B1276, Team_Batting___Dashboard[], 22, FALSE)/$F1276</f>
        <v>#N/A</v>
      </c>
      <c r="Y1276" s="11" t="e">
        <f>VLOOKUP($B1276, 'FanGraphs - Team WAR Projected'!$B$2:$E$31, 4, FALSE)/162</f>
        <v>#N/A</v>
      </c>
      <c r="Z1276" s="11" t="e">
        <f t="shared" si="231"/>
        <v>#N/A</v>
      </c>
      <c r="AA1276" s="11" t="e">
        <f>VLOOKUP($B1276, FanGraphs_Standings[[Abbreviation]:[2024 Year to Date RS/G]], 6, FALSE)/$F1276</f>
        <v>#N/A</v>
      </c>
      <c r="AB1276" s="11" t="e">
        <f>VLOOKUP($B1276, FanGraphs_Standings[[Abbreviation]:[2024 Projected Full Season RDif]], 19, FALSE)/162</f>
        <v>#N/A</v>
      </c>
      <c r="AC1276" s="11" t="e">
        <f t="shared" si="240"/>
        <v>#N/A</v>
      </c>
      <c r="AD1276" s="11" t="e">
        <f>VLOOKUP($B1276, FanGraphs_Standings[[Abbreviation]:[2024 Projected Full Season RDif]], 5, FALSE)</f>
        <v>#N/A</v>
      </c>
      <c r="AE1276" s="11" t="e">
        <f>VLOOKUP($B1276, FanGraphs_Standings[[Abbreviation]:[2024 Projected Full Season W%]], 18, FALSE)</f>
        <v>#N/A</v>
      </c>
      <c r="AF1276" s="11" t="e">
        <f t="shared" si="232"/>
        <v>#N/A</v>
      </c>
      <c r="AG1276" s="11" t="e">
        <f>VLOOKUP($B1276, 'Home Field Adv'!$A$2:$I$31, 9, FALSE)</f>
        <v>#N/A</v>
      </c>
      <c r="AH1276" s="11" t="e">
        <f>VLOOKUP($C1276, FanGraphs_Standings[[Abbreviation]:[2024 Year to Date G]], 2, FALSE)</f>
        <v>#N/A</v>
      </c>
      <c r="AI1276" s="11" t="e">
        <f>_xlfn.IFNA(VLOOKUP($E1276, 'SP Per G'!$A$2:$D$1385, 3, FALSE), AO1276)</f>
        <v>#N/A</v>
      </c>
      <c r="AJ1276" s="11" t="e">
        <f>IF(AND(ISNA(VLOOKUP($E1276, 'SP Per G'!$A$2:$D$1385, 4, FALSE)), ISTEXT($E1276)), AI1276,IF(ISNA(VLOOKUP($E1276, 'SP Per G'!$A$2:$D$1385, 4, FALSE)), AO1276, VLOOKUP($E1276, 'SP Per G'!$A$2:$D$1385, 4, FALSE)))</f>
        <v>#N/A</v>
      </c>
      <c r="AK1276" s="11" t="e">
        <f t="shared" si="233"/>
        <v>#N/A</v>
      </c>
      <c r="AL1276" s="11" t="e">
        <f>_xlfn.IFNA(VLOOKUP($E1276, Individual_Pitching___Dashboard[], 18, FALSE), VLOOKUP($C1276,Team_Pitching___Advanced[[Team]:[SIERA]],16,FALSE))</f>
        <v>#N/A</v>
      </c>
      <c r="AM1276" s="11" t="e">
        <f>_xlfn.IFNA(VLOOKUP($E1276, Individual_Pitching___Dashboard[], 20, FALSE), VLOOKUP($C1276,Team_Pitching___Advanced[[Team]:[xFIP]],19,FALSE))</f>
        <v>#N/A</v>
      </c>
      <c r="AN1276" s="11" t="e">
        <f>_xlfn.IFNA(VLOOKUP($E1276,Individual_Pitching___Advanced[],21,FALSE),VLOOKUP($C1276,Team_Pitching___Advanced[[Team]:[SIERA]],20,FALSE))</f>
        <v>#N/A</v>
      </c>
      <c r="AO1276" s="11" t="e">
        <f>VLOOKUP($C1276, 'Team Per G'!$A$2:$G$31, 7, FALSE)</f>
        <v>#N/A</v>
      </c>
      <c r="AP1276" s="11" t="e">
        <f>VLOOKUP($C1276, 'FanGraphs - Team WAR Projected'!$B$2:$E$31, 3, FALSE)/162</f>
        <v>#N/A</v>
      </c>
      <c r="AQ1276" s="11" t="e">
        <f t="shared" si="234"/>
        <v>#N/A</v>
      </c>
      <c r="AR1276" s="11" t="e">
        <f>VLOOKUP($C1276, Team_Pitching___Advanced[[Team]:[xFIP]], 19,FALSE)</f>
        <v>#N/A</v>
      </c>
      <c r="AS1276" s="11" t="e">
        <f>VLOOKUP($C1276, Team_Pitching___Advanced[], 20, FALSE)</f>
        <v>#N/A</v>
      </c>
      <c r="AT1276" s="11" t="e">
        <f>VLOOKUP($C1276, Team_Batting___Dashboard[[Team]:[wOBA]], 16, FALSE)</f>
        <v>#N/A</v>
      </c>
      <c r="AU1276" s="11" t="e">
        <f>VLOOKUP($C1276, Team_Batting___Advanced[[Team]:[OPS]], 9, FALSE)</f>
        <v>#N/A</v>
      </c>
      <c r="AV1276" s="11" t="e">
        <f>VLOOKUP($C1276, Team_Batting___Advanced[], 19, FALSE)</f>
        <v>#N/A</v>
      </c>
      <c r="AW1276" s="11" t="e">
        <f>VLOOKUP($C1276, 'Team Per G'!$A$2:$G$31, 3, FALSE)</f>
        <v>#N/A</v>
      </c>
      <c r="AX1276" s="11" t="e">
        <f>VLOOKUP($C1276, 'Team Per G'!$A$2:$G$31, 5, FALSE)</f>
        <v>#N/A</v>
      </c>
      <c r="AY1276" s="11" t="e">
        <f>VLOOKUP($C1276, 'Team Per G'!$A$2:$G$31, 4, FALSE)</f>
        <v>#N/A</v>
      </c>
      <c r="AZ1276" s="11" t="e">
        <f>VLOOKUP($C1276, Team_Batting___Dashboard[], 22, FALSE)/$AH1276</f>
        <v>#N/A</v>
      </c>
      <c r="BA1276" s="11" t="e">
        <f>VLOOKUP($C1276, 'FanGraphs - Team WAR Projected'!$B$2:$E$31, 4, FALSE)/162</f>
        <v>#N/A</v>
      </c>
      <c r="BB1276" s="11" t="e">
        <f t="shared" si="235"/>
        <v>#N/A</v>
      </c>
      <c r="BC1276" s="11" t="e">
        <f>VLOOKUP($C1276, FanGraphs_Standings[[Abbreviation]:[2024 Year to Date RS/G]], 6, FALSE)/$AH1276</f>
        <v>#N/A</v>
      </c>
      <c r="BD1276" s="11" t="e">
        <f>VLOOKUP($C1276, FanGraphs_Standings[[Abbreviation]:[2024 Projected Full Season RDif]], 19, FALSE)/162</f>
        <v>#N/A</v>
      </c>
      <c r="BE1276" s="11" t="e">
        <f t="shared" si="236"/>
        <v>#N/A</v>
      </c>
      <c r="BF1276" s="11" t="e">
        <f>VLOOKUP($C1276, FanGraphs_Standings[[Abbreviation]:[2024 Projected Full Season RDif]], 5, FALSE)</f>
        <v>#N/A</v>
      </c>
      <c r="BG1276" s="11" t="e">
        <f>VLOOKUP($C1276, FanGraphs_Standings[[Abbreviation]:[2024 Projected Full Season W%]], 18, FALSE)</f>
        <v>#N/A</v>
      </c>
      <c r="BH1276" s="11" t="e">
        <f t="shared" si="237"/>
        <v>#N/A</v>
      </c>
      <c r="BI1276" s="11" t="e">
        <f>VLOOKUP($C1276, 'Home Field Adv'!$A$2:$K$31, 11, FALSE)</f>
        <v>#N/A</v>
      </c>
      <c r="BL1276" s="12" t="str">
        <f t="shared" si="238"/>
        <v/>
      </c>
      <c r="BM1276" s="12" t="str">
        <f t="shared" si="241"/>
        <v/>
      </c>
      <c r="BN1276" s="12" t="str">
        <f t="shared" si="239"/>
        <v/>
      </c>
    </row>
    <row r="1277" spans="6:66" x14ac:dyDescent="0.45">
      <c r="F1277" s="11" t="e">
        <f>VLOOKUP($B1277, FanGraphs_Standings[[Abbreviation]:[2024 Year to Date G]], 2, FALSE)</f>
        <v>#N/A</v>
      </c>
      <c r="G1277" s="11" t="e">
        <f>_xlfn.IFNA(VLOOKUP($D1277, 'SP Per G'!$A$2:$D$1385, 3, FALSE),M1277)</f>
        <v>#N/A</v>
      </c>
      <c r="H1277" s="11" t="e">
        <f>IF(AND(ISNA(VLOOKUP($D1277, 'SP Per G'!$A$2:$D$1385, 4, FALSE)), ISTEXT($D1277)), G1277,IF(ISNA(VLOOKUP($D1277, 'SP Per G'!$A$2:$D$1385, 4, FALSE)), M1277, VLOOKUP($D1277, 'SP Per G'!$A$2:$D$1385, 4, FALSE)))</f>
        <v>#N/A</v>
      </c>
      <c r="I1277" s="11" t="e">
        <f t="shared" si="229"/>
        <v>#N/A</v>
      </c>
      <c r="J1277" s="11" t="e">
        <f>_xlfn.IFNA(VLOOKUP($D1277,Individual_Pitching___Dashboard[],18,FALSE),VLOOKUP(B1277,Team_Pitching___Dashboard[[Team]:[ERA]],17,FALSE))</f>
        <v>#N/A</v>
      </c>
      <c r="K1277" s="11" t="e">
        <f>_xlfn.IFNA(VLOOKUP($D1277, Individual_Pitching___Dashboard[], 20, FALSE), VLOOKUP(B1277,Team_Pitching___Dashboard[[Team]:[xFIP]],20,FALSE))</f>
        <v>#N/A</v>
      </c>
      <c r="L1277" s="11" t="e">
        <f>_xlfn.IFNA(VLOOKUP($D1277, Individual_Pitching___Advanced[], 21,FALSE), VLOOKUP(B1277, Team_Pitching___Advanced[], 20, FALSE))</f>
        <v>#N/A</v>
      </c>
      <c r="M1277" s="11" t="e">
        <f>VLOOKUP($B1277, 'Team Per G'!$A$2:$G$31, 7, FALSE)</f>
        <v>#N/A</v>
      </c>
      <c r="N1277" s="11" t="e">
        <f>VLOOKUP($B1277, 'FanGraphs - Team WAR Projected'!$B$2:$E$31, 3, FALSE)/162</f>
        <v>#N/A</v>
      </c>
      <c r="O1277" s="11" t="e">
        <f t="shared" si="230"/>
        <v>#N/A</v>
      </c>
      <c r="P1277" s="11" t="e">
        <f>VLOOKUP($B1277, Team_Pitching___Advanced[[Team]:[xFIP]], 19,FALSE)</f>
        <v>#N/A</v>
      </c>
      <c r="Q1277" s="11" t="e">
        <f>VLOOKUP($B1277, Team_Pitching___Advanced[], 20, FALSE)</f>
        <v>#N/A</v>
      </c>
      <c r="R1277" s="11" t="e">
        <f>VLOOKUP($B1277, Team_Batting___Dashboard[[Team]:[wOBA]], 16, FALSE)</f>
        <v>#N/A</v>
      </c>
      <c r="S1277" s="11" t="e">
        <f>VLOOKUP($B1277, Team_Batting___Advanced[[Team]:[OPS]], 9, FALSE)</f>
        <v>#N/A</v>
      </c>
      <c r="T1277" s="11" t="e">
        <f>VLOOKUP($B1277, Team_Batting___Advanced[], 19, FALSE)</f>
        <v>#N/A</v>
      </c>
      <c r="U1277" s="11" t="e">
        <f>VLOOKUP($B1277, 'Team Per G'!$A$2:$G$31, 3, FALSE)</f>
        <v>#N/A</v>
      </c>
      <c r="V1277" s="11" t="e">
        <f>VLOOKUP($B1277, 'Team Per G'!$A$2:$G$31, 5, FALSE)</f>
        <v>#N/A</v>
      </c>
      <c r="W1277" s="11" t="e">
        <f>VLOOKUP($B1277, 'Team Per G'!$A$2:$G$31, 4, FALSE)</f>
        <v>#N/A</v>
      </c>
      <c r="X1277" s="11" t="e">
        <f>VLOOKUP($B1277, Team_Batting___Dashboard[], 22, FALSE)/$F1277</f>
        <v>#N/A</v>
      </c>
      <c r="Y1277" s="11" t="e">
        <f>VLOOKUP($B1277, 'FanGraphs - Team WAR Projected'!$B$2:$E$31, 4, FALSE)/162</f>
        <v>#N/A</v>
      </c>
      <c r="Z1277" s="11" t="e">
        <f t="shared" si="231"/>
        <v>#N/A</v>
      </c>
      <c r="AA1277" s="11" t="e">
        <f>VLOOKUP($B1277, FanGraphs_Standings[[Abbreviation]:[2024 Year to Date RS/G]], 6, FALSE)/$F1277</f>
        <v>#N/A</v>
      </c>
      <c r="AB1277" s="11" t="e">
        <f>VLOOKUP($B1277, FanGraphs_Standings[[Abbreviation]:[2024 Projected Full Season RDif]], 19, FALSE)/162</f>
        <v>#N/A</v>
      </c>
      <c r="AC1277" s="11" t="e">
        <f t="shared" si="240"/>
        <v>#N/A</v>
      </c>
      <c r="AD1277" s="11" t="e">
        <f>VLOOKUP($B1277, FanGraphs_Standings[[Abbreviation]:[2024 Projected Full Season RDif]], 5, FALSE)</f>
        <v>#N/A</v>
      </c>
      <c r="AE1277" s="11" t="e">
        <f>VLOOKUP($B1277, FanGraphs_Standings[[Abbreviation]:[2024 Projected Full Season W%]], 18, FALSE)</f>
        <v>#N/A</v>
      </c>
      <c r="AF1277" s="11" t="e">
        <f t="shared" si="232"/>
        <v>#N/A</v>
      </c>
      <c r="AG1277" s="11" t="e">
        <f>VLOOKUP($B1277, 'Home Field Adv'!$A$2:$I$31, 9, FALSE)</f>
        <v>#N/A</v>
      </c>
      <c r="AH1277" s="11" t="e">
        <f>VLOOKUP($C1277, FanGraphs_Standings[[Abbreviation]:[2024 Year to Date G]], 2, FALSE)</f>
        <v>#N/A</v>
      </c>
      <c r="AI1277" s="11" t="e">
        <f>_xlfn.IFNA(VLOOKUP($E1277, 'SP Per G'!$A$2:$D$1385, 3, FALSE), AO1277)</f>
        <v>#N/A</v>
      </c>
      <c r="AJ1277" s="11" t="e">
        <f>IF(AND(ISNA(VLOOKUP($E1277, 'SP Per G'!$A$2:$D$1385, 4, FALSE)), ISTEXT($E1277)), AI1277,IF(ISNA(VLOOKUP($E1277, 'SP Per G'!$A$2:$D$1385, 4, FALSE)), AO1277, VLOOKUP($E1277, 'SP Per G'!$A$2:$D$1385, 4, FALSE)))</f>
        <v>#N/A</v>
      </c>
      <c r="AK1277" s="11" t="e">
        <f t="shared" si="233"/>
        <v>#N/A</v>
      </c>
      <c r="AL1277" s="11" t="e">
        <f>_xlfn.IFNA(VLOOKUP($E1277, Individual_Pitching___Dashboard[], 18, FALSE), VLOOKUP($C1277,Team_Pitching___Advanced[[Team]:[SIERA]],16,FALSE))</f>
        <v>#N/A</v>
      </c>
      <c r="AM1277" s="11" t="e">
        <f>_xlfn.IFNA(VLOOKUP($E1277, Individual_Pitching___Dashboard[], 20, FALSE), VLOOKUP($C1277,Team_Pitching___Advanced[[Team]:[xFIP]],19,FALSE))</f>
        <v>#N/A</v>
      </c>
      <c r="AN1277" s="11" t="e">
        <f>_xlfn.IFNA(VLOOKUP($E1277,Individual_Pitching___Advanced[],21,FALSE),VLOOKUP($C1277,Team_Pitching___Advanced[[Team]:[SIERA]],20,FALSE))</f>
        <v>#N/A</v>
      </c>
      <c r="AO1277" s="11" t="e">
        <f>VLOOKUP($C1277, 'Team Per G'!$A$2:$G$31, 7, FALSE)</f>
        <v>#N/A</v>
      </c>
      <c r="AP1277" s="11" t="e">
        <f>VLOOKUP($C1277, 'FanGraphs - Team WAR Projected'!$B$2:$E$31, 3, FALSE)/162</f>
        <v>#N/A</v>
      </c>
      <c r="AQ1277" s="11" t="e">
        <f t="shared" si="234"/>
        <v>#N/A</v>
      </c>
      <c r="AR1277" s="11" t="e">
        <f>VLOOKUP($C1277, Team_Pitching___Advanced[[Team]:[xFIP]], 19,FALSE)</f>
        <v>#N/A</v>
      </c>
      <c r="AS1277" s="11" t="e">
        <f>VLOOKUP($C1277, Team_Pitching___Advanced[], 20, FALSE)</f>
        <v>#N/A</v>
      </c>
      <c r="AT1277" s="11" t="e">
        <f>VLOOKUP($C1277, Team_Batting___Dashboard[[Team]:[wOBA]], 16, FALSE)</f>
        <v>#N/A</v>
      </c>
      <c r="AU1277" s="11" t="e">
        <f>VLOOKUP($C1277, Team_Batting___Advanced[[Team]:[OPS]], 9, FALSE)</f>
        <v>#N/A</v>
      </c>
      <c r="AV1277" s="11" t="e">
        <f>VLOOKUP($C1277, Team_Batting___Advanced[], 19, FALSE)</f>
        <v>#N/A</v>
      </c>
      <c r="AW1277" s="11" t="e">
        <f>VLOOKUP($C1277, 'Team Per G'!$A$2:$G$31, 3, FALSE)</f>
        <v>#N/A</v>
      </c>
      <c r="AX1277" s="11" t="e">
        <f>VLOOKUP($C1277, 'Team Per G'!$A$2:$G$31, 5, FALSE)</f>
        <v>#N/A</v>
      </c>
      <c r="AY1277" s="11" t="e">
        <f>VLOOKUP($C1277, 'Team Per G'!$A$2:$G$31, 4, FALSE)</f>
        <v>#N/A</v>
      </c>
      <c r="AZ1277" s="11" t="e">
        <f>VLOOKUP($C1277, Team_Batting___Dashboard[], 22, FALSE)/$AH1277</f>
        <v>#N/A</v>
      </c>
      <c r="BA1277" s="11" t="e">
        <f>VLOOKUP($C1277, 'FanGraphs - Team WAR Projected'!$B$2:$E$31, 4, FALSE)/162</f>
        <v>#N/A</v>
      </c>
      <c r="BB1277" s="11" t="e">
        <f t="shared" si="235"/>
        <v>#N/A</v>
      </c>
      <c r="BC1277" s="11" t="e">
        <f>VLOOKUP($C1277, FanGraphs_Standings[[Abbreviation]:[2024 Year to Date RS/G]], 6, FALSE)/$AH1277</f>
        <v>#N/A</v>
      </c>
      <c r="BD1277" s="11" t="e">
        <f>VLOOKUP($C1277, FanGraphs_Standings[[Abbreviation]:[2024 Projected Full Season RDif]], 19, FALSE)/162</f>
        <v>#N/A</v>
      </c>
      <c r="BE1277" s="11" t="e">
        <f t="shared" si="236"/>
        <v>#N/A</v>
      </c>
      <c r="BF1277" s="11" t="e">
        <f>VLOOKUP($C1277, FanGraphs_Standings[[Abbreviation]:[2024 Projected Full Season RDif]], 5, FALSE)</f>
        <v>#N/A</v>
      </c>
      <c r="BG1277" s="11" t="e">
        <f>VLOOKUP($C1277, FanGraphs_Standings[[Abbreviation]:[2024 Projected Full Season W%]], 18, FALSE)</f>
        <v>#N/A</v>
      </c>
      <c r="BH1277" s="11" t="e">
        <f t="shared" si="237"/>
        <v>#N/A</v>
      </c>
      <c r="BI1277" s="11" t="e">
        <f>VLOOKUP($C1277, 'Home Field Adv'!$A$2:$K$31, 11, FALSE)</f>
        <v>#N/A</v>
      </c>
      <c r="BL1277" s="12" t="str">
        <f t="shared" si="238"/>
        <v/>
      </c>
      <c r="BM1277" s="12" t="str">
        <f t="shared" si="241"/>
        <v/>
      </c>
      <c r="BN1277" s="12" t="str">
        <f t="shared" si="239"/>
        <v/>
      </c>
    </row>
    <row r="1278" spans="6:66" x14ac:dyDescent="0.45">
      <c r="F1278" s="11" t="e">
        <f>VLOOKUP($B1278, FanGraphs_Standings[[Abbreviation]:[2024 Year to Date G]], 2, FALSE)</f>
        <v>#N/A</v>
      </c>
      <c r="G1278" s="11" t="e">
        <f>_xlfn.IFNA(VLOOKUP($D1278, 'SP Per G'!$A$2:$D$1385, 3, FALSE),M1278)</f>
        <v>#N/A</v>
      </c>
      <c r="H1278" s="11" t="e">
        <f>IF(AND(ISNA(VLOOKUP($D1278, 'SP Per G'!$A$2:$D$1385, 4, FALSE)), ISTEXT($D1278)), G1278,IF(ISNA(VLOOKUP($D1278, 'SP Per G'!$A$2:$D$1385, 4, FALSE)), M1278, VLOOKUP($D1278, 'SP Per G'!$A$2:$D$1385, 4, FALSE)))</f>
        <v>#N/A</v>
      </c>
      <c r="I1278" s="11" t="e">
        <f t="shared" si="229"/>
        <v>#N/A</v>
      </c>
      <c r="J1278" s="11" t="e">
        <f>_xlfn.IFNA(VLOOKUP($D1278,Individual_Pitching___Dashboard[],18,FALSE),VLOOKUP(B1278,Team_Pitching___Dashboard[[Team]:[ERA]],17,FALSE))</f>
        <v>#N/A</v>
      </c>
      <c r="K1278" s="11" t="e">
        <f>_xlfn.IFNA(VLOOKUP($D1278, Individual_Pitching___Dashboard[], 20, FALSE), VLOOKUP(B1278,Team_Pitching___Dashboard[[Team]:[xFIP]],20,FALSE))</f>
        <v>#N/A</v>
      </c>
      <c r="L1278" s="11" t="e">
        <f>_xlfn.IFNA(VLOOKUP($D1278, Individual_Pitching___Advanced[], 21,FALSE), VLOOKUP(B1278, Team_Pitching___Advanced[], 20, FALSE))</f>
        <v>#N/A</v>
      </c>
      <c r="M1278" s="11" t="e">
        <f>VLOOKUP($B1278, 'Team Per G'!$A$2:$G$31, 7, FALSE)</f>
        <v>#N/A</v>
      </c>
      <c r="N1278" s="11" t="e">
        <f>VLOOKUP($B1278, 'FanGraphs - Team WAR Projected'!$B$2:$E$31, 3, FALSE)/162</f>
        <v>#N/A</v>
      </c>
      <c r="O1278" s="11" t="e">
        <f t="shared" si="230"/>
        <v>#N/A</v>
      </c>
      <c r="P1278" s="11" t="e">
        <f>VLOOKUP($B1278, Team_Pitching___Advanced[[Team]:[xFIP]], 19,FALSE)</f>
        <v>#N/A</v>
      </c>
      <c r="Q1278" s="11" t="e">
        <f>VLOOKUP($B1278, Team_Pitching___Advanced[], 20, FALSE)</f>
        <v>#N/A</v>
      </c>
      <c r="R1278" s="11" t="e">
        <f>VLOOKUP($B1278, Team_Batting___Dashboard[[Team]:[wOBA]], 16, FALSE)</f>
        <v>#N/A</v>
      </c>
      <c r="S1278" s="11" t="e">
        <f>VLOOKUP($B1278, Team_Batting___Advanced[[Team]:[OPS]], 9, FALSE)</f>
        <v>#N/A</v>
      </c>
      <c r="T1278" s="11" t="e">
        <f>VLOOKUP($B1278, Team_Batting___Advanced[], 19, FALSE)</f>
        <v>#N/A</v>
      </c>
      <c r="U1278" s="11" t="e">
        <f>VLOOKUP($B1278, 'Team Per G'!$A$2:$G$31, 3, FALSE)</f>
        <v>#N/A</v>
      </c>
      <c r="V1278" s="11" t="e">
        <f>VLOOKUP($B1278, 'Team Per G'!$A$2:$G$31, 5, FALSE)</f>
        <v>#N/A</v>
      </c>
      <c r="W1278" s="11" t="e">
        <f>VLOOKUP($B1278, 'Team Per G'!$A$2:$G$31, 4, FALSE)</f>
        <v>#N/A</v>
      </c>
      <c r="X1278" s="11" t="e">
        <f>VLOOKUP($B1278, Team_Batting___Dashboard[], 22, FALSE)/$F1278</f>
        <v>#N/A</v>
      </c>
      <c r="Y1278" s="11" t="e">
        <f>VLOOKUP($B1278, 'FanGraphs - Team WAR Projected'!$B$2:$E$31, 4, FALSE)/162</f>
        <v>#N/A</v>
      </c>
      <c r="Z1278" s="11" t="e">
        <f t="shared" si="231"/>
        <v>#N/A</v>
      </c>
      <c r="AA1278" s="11" t="e">
        <f>VLOOKUP($B1278, FanGraphs_Standings[[Abbreviation]:[2024 Year to Date RS/G]], 6, FALSE)/$F1278</f>
        <v>#N/A</v>
      </c>
      <c r="AB1278" s="11" t="e">
        <f>VLOOKUP($B1278, FanGraphs_Standings[[Abbreviation]:[2024 Projected Full Season RDif]], 19, FALSE)/162</f>
        <v>#N/A</v>
      </c>
      <c r="AC1278" s="11" t="e">
        <f t="shared" si="240"/>
        <v>#N/A</v>
      </c>
      <c r="AD1278" s="11" t="e">
        <f>VLOOKUP($B1278, FanGraphs_Standings[[Abbreviation]:[2024 Projected Full Season RDif]], 5, FALSE)</f>
        <v>#N/A</v>
      </c>
      <c r="AE1278" s="11" t="e">
        <f>VLOOKUP($B1278, FanGraphs_Standings[[Abbreviation]:[2024 Projected Full Season W%]], 18, FALSE)</f>
        <v>#N/A</v>
      </c>
      <c r="AF1278" s="11" t="e">
        <f t="shared" si="232"/>
        <v>#N/A</v>
      </c>
      <c r="AG1278" s="11" t="e">
        <f>VLOOKUP($B1278, 'Home Field Adv'!$A$2:$I$31, 9, FALSE)</f>
        <v>#N/A</v>
      </c>
      <c r="AH1278" s="11" t="e">
        <f>VLOOKUP($C1278, FanGraphs_Standings[[Abbreviation]:[2024 Year to Date G]], 2, FALSE)</f>
        <v>#N/A</v>
      </c>
      <c r="AI1278" s="11" t="e">
        <f>_xlfn.IFNA(VLOOKUP($E1278, 'SP Per G'!$A$2:$D$1385, 3, FALSE), AO1278)</f>
        <v>#N/A</v>
      </c>
      <c r="AJ1278" s="11" t="e">
        <f>IF(AND(ISNA(VLOOKUP($E1278, 'SP Per G'!$A$2:$D$1385, 4, FALSE)), ISTEXT($E1278)), AI1278,IF(ISNA(VLOOKUP($E1278, 'SP Per G'!$A$2:$D$1385, 4, FALSE)), AO1278, VLOOKUP($E1278, 'SP Per G'!$A$2:$D$1385, 4, FALSE)))</f>
        <v>#N/A</v>
      </c>
      <c r="AK1278" s="11" t="e">
        <f t="shared" si="233"/>
        <v>#N/A</v>
      </c>
      <c r="AL1278" s="11" t="e">
        <f>_xlfn.IFNA(VLOOKUP($E1278, Individual_Pitching___Dashboard[], 18, FALSE), VLOOKUP($C1278,Team_Pitching___Advanced[[Team]:[SIERA]],16,FALSE))</f>
        <v>#N/A</v>
      </c>
      <c r="AM1278" s="11" t="e">
        <f>_xlfn.IFNA(VLOOKUP($E1278, Individual_Pitching___Dashboard[], 20, FALSE), VLOOKUP($C1278,Team_Pitching___Advanced[[Team]:[xFIP]],19,FALSE))</f>
        <v>#N/A</v>
      </c>
      <c r="AN1278" s="11" t="e">
        <f>_xlfn.IFNA(VLOOKUP($E1278,Individual_Pitching___Advanced[],21,FALSE),VLOOKUP($C1278,Team_Pitching___Advanced[[Team]:[SIERA]],20,FALSE))</f>
        <v>#N/A</v>
      </c>
      <c r="AO1278" s="11" t="e">
        <f>VLOOKUP($C1278, 'Team Per G'!$A$2:$G$31, 7, FALSE)</f>
        <v>#N/A</v>
      </c>
      <c r="AP1278" s="11" t="e">
        <f>VLOOKUP($C1278, 'FanGraphs - Team WAR Projected'!$B$2:$E$31, 3, FALSE)/162</f>
        <v>#N/A</v>
      </c>
      <c r="AQ1278" s="11" t="e">
        <f t="shared" si="234"/>
        <v>#N/A</v>
      </c>
      <c r="AR1278" s="11" t="e">
        <f>VLOOKUP($C1278, Team_Pitching___Advanced[[Team]:[xFIP]], 19,FALSE)</f>
        <v>#N/A</v>
      </c>
      <c r="AS1278" s="11" t="e">
        <f>VLOOKUP($C1278, Team_Pitching___Advanced[], 20, FALSE)</f>
        <v>#N/A</v>
      </c>
      <c r="AT1278" s="11" t="e">
        <f>VLOOKUP($C1278, Team_Batting___Dashboard[[Team]:[wOBA]], 16, FALSE)</f>
        <v>#N/A</v>
      </c>
      <c r="AU1278" s="11" t="e">
        <f>VLOOKUP($C1278, Team_Batting___Advanced[[Team]:[OPS]], 9, FALSE)</f>
        <v>#N/A</v>
      </c>
      <c r="AV1278" s="11" t="e">
        <f>VLOOKUP($C1278, Team_Batting___Advanced[], 19, FALSE)</f>
        <v>#N/A</v>
      </c>
      <c r="AW1278" s="11" t="e">
        <f>VLOOKUP($C1278, 'Team Per G'!$A$2:$G$31, 3, FALSE)</f>
        <v>#N/A</v>
      </c>
      <c r="AX1278" s="11" t="e">
        <f>VLOOKUP($C1278, 'Team Per G'!$A$2:$G$31, 5, FALSE)</f>
        <v>#N/A</v>
      </c>
      <c r="AY1278" s="11" t="e">
        <f>VLOOKUP($C1278, 'Team Per G'!$A$2:$G$31, 4, FALSE)</f>
        <v>#N/A</v>
      </c>
      <c r="AZ1278" s="11" t="e">
        <f>VLOOKUP($C1278, Team_Batting___Dashboard[], 22, FALSE)/$AH1278</f>
        <v>#N/A</v>
      </c>
      <c r="BA1278" s="11" t="e">
        <f>VLOOKUP($C1278, 'FanGraphs - Team WAR Projected'!$B$2:$E$31, 4, FALSE)/162</f>
        <v>#N/A</v>
      </c>
      <c r="BB1278" s="11" t="e">
        <f t="shared" si="235"/>
        <v>#N/A</v>
      </c>
      <c r="BC1278" s="11" t="e">
        <f>VLOOKUP($C1278, FanGraphs_Standings[[Abbreviation]:[2024 Year to Date RS/G]], 6, FALSE)/$AH1278</f>
        <v>#N/A</v>
      </c>
      <c r="BD1278" s="11" t="e">
        <f>VLOOKUP($C1278, FanGraphs_Standings[[Abbreviation]:[2024 Projected Full Season RDif]], 19, FALSE)/162</f>
        <v>#N/A</v>
      </c>
      <c r="BE1278" s="11" t="e">
        <f t="shared" si="236"/>
        <v>#N/A</v>
      </c>
      <c r="BF1278" s="11" t="e">
        <f>VLOOKUP($C1278, FanGraphs_Standings[[Abbreviation]:[2024 Projected Full Season RDif]], 5, FALSE)</f>
        <v>#N/A</v>
      </c>
      <c r="BG1278" s="11" t="e">
        <f>VLOOKUP($C1278, FanGraphs_Standings[[Abbreviation]:[2024 Projected Full Season W%]], 18, FALSE)</f>
        <v>#N/A</v>
      </c>
      <c r="BH1278" s="11" t="e">
        <f t="shared" si="237"/>
        <v>#N/A</v>
      </c>
      <c r="BI1278" s="11" t="e">
        <f>VLOOKUP($C1278, 'Home Field Adv'!$A$2:$K$31, 11, FALSE)</f>
        <v>#N/A</v>
      </c>
      <c r="BL1278" s="12" t="str">
        <f t="shared" si="238"/>
        <v/>
      </c>
      <c r="BM1278" s="12" t="str">
        <f t="shared" si="241"/>
        <v/>
      </c>
      <c r="BN1278" s="12" t="str">
        <f t="shared" si="239"/>
        <v/>
      </c>
    </row>
    <row r="1279" spans="6:66" x14ac:dyDescent="0.45">
      <c r="F1279" s="11" t="e">
        <f>VLOOKUP($B1279, FanGraphs_Standings[[Abbreviation]:[2024 Year to Date G]], 2, FALSE)</f>
        <v>#N/A</v>
      </c>
      <c r="G1279" s="11" t="e">
        <f>_xlfn.IFNA(VLOOKUP($D1279, 'SP Per G'!$A$2:$D$1385, 3, FALSE),M1279)</f>
        <v>#N/A</v>
      </c>
      <c r="H1279" s="11" t="e">
        <f>IF(AND(ISNA(VLOOKUP($D1279, 'SP Per G'!$A$2:$D$1385, 4, FALSE)), ISTEXT($D1279)), G1279,IF(ISNA(VLOOKUP($D1279, 'SP Per G'!$A$2:$D$1385, 4, FALSE)), M1279, VLOOKUP($D1279, 'SP Per G'!$A$2:$D$1385, 4, FALSE)))</f>
        <v>#N/A</v>
      </c>
      <c r="I1279" s="11" t="e">
        <f t="shared" si="229"/>
        <v>#N/A</v>
      </c>
      <c r="J1279" s="11" t="e">
        <f>_xlfn.IFNA(VLOOKUP($D1279,Individual_Pitching___Dashboard[],18,FALSE),VLOOKUP(B1279,Team_Pitching___Dashboard[[Team]:[ERA]],17,FALSE))</f>
        <v>#N/A</v>
      </c>
      <c r="K1279" s="11" t="e">
        <f>_xlfn.IFNA(VLOOKUP($D1279, Individual_Pitching___Dashboard[], 20, FALSE), VLOOKUP(B1279,Team_Pitching___Dashboard[[Team]:[xFIP]],20,FALSE))</f>
        <v>#N/A</v>
      </c>
      <c r="L1279" s="11" t="e">
        <f>_xlfn.IFNA(VLOOKUP($D1279, Individual_Pitching___Advanced[], 21,FALSE), VLOOKUP(B1279, Team_Pitching___Advanced[], 20, FALSE))</f>
        <v>#N/A</v>
      </c>
      <c r="M1279" s="11" t="e">
        <f>VLOOKUP($B1279, 'Team Per G'!$A$2:$G$31, 7, FALSE)</f>
        <v>#N/A</v>
      </c>
      <c r="N1279" s="11" t="e">
        <f>VLOOKUP($B1279, 'FanGraphs - Team WAR Projected'!$B$2:$E$31, 3, FALSE)/162</f>
        <v>#N/A</v>
      </c>
      <c r="O1279" s="11" t="e">
        <f t="shared" si="230"/>
        <v>#N/A</v>
      </c>
      <c r="P1279" s="11" t="e">
        <f>VLOOKUP($B1279, Team_Pitching___Advanced[[Team]:[xFIP]], 19,FALSE)</f>
        <v>#N/A</v>
      </c>
      <c r="Q1279" s="11" t="e">
        <f>VLOOKUP($B1279, Team_Pitching___Advanced[], 20, FALSE)</f>
        <v>#N/A</v>
      </c>
      <c r="R1279" s="11" t="e">
        <f>VLOOKUP($B1279, Team_Batting___Dashboard[[Team]:[wOBA]], 16, FALSE)</f>
        <v>#N/A</v>
      </c>
      <c r="S1279" s="11" t="e">
        <f>VLOOKUP($B1279, Team_Batting___Advanced[[Team]:[OPS]], 9, FALSE)</f>
        <v>#N/A</v>
      </c>
      <c r="T1279" s="11" t="e">
        <f>VLOOKUP($B1279, Team_Batting___Advanced[], 19, FALSE)</f>
        <v>#N/A</v>
      </c>
      <c r="U1279" s="11" t="e">
        <f>VLOOKUP($B1279, 'Team Per G'!$A$2:$G$31, 3, FALSE)</f>
        <v>#N/A</v>
      </c>
      <c r="V1279" s="11" t="e">
        <f>VLOOKUP($B1279, 'Team Per G'!$A$2:$G$31, 5, FALSE)</f>
        <v>#N/A</v>
      </c>
      <c r="W1279" s="11" t="e">
        <f>VLOOKUP($B1279, 'Team Per G'!$A$2:$G$31, 4, FALSE)</f>
        <v>#N/A</v>
      </c>
      <c r="X1279" s="11" t="e">
        <f>VLOOKUP($B1279, Team_Batting___Dashboard[], 22, FALSE)/$F1279</f>
        <v>#N/A</v>
      </c>
      <c r="Y1279" s="11" t="e">
        <f>VLOOKUP($B1279, 'FanGraphs - Team WAR Projected'!$B$2:$E$31, 4, FALSE)/162</f>
        <v>#N/A</v>
      </c>
      <c r="Z1279" s="11" t="e">
        <f t="shared" si="231"/>
        <v>#N/A</v>
      </c>
      <c r="AA1279" s="11" t="e">
        <f>VLOOKUP($B1279, FanGraphs_Standings[[Abbreviation]:[2024 Year to Date RS/G]], 6, FALSE)/$F1279</f>
        <v>#N/A</v>
      </c>
      <c r="AB1279" s="11" t="e">
        <f>VLOOKUP($B1279, FanGraphs_Standings[[Abbreviation]:[2024 Projected Full Season RDif]], 19, FALSE)/162</f>
        <v>#N/A</v>
      </c>
      <c r="AC1279" s="11" t="e">
        <f t="shared" si="240"/>
        <v>#N/A</v>
      </c>
      <c r="AD1279" s="11" t="e">
        <f>VLOOKUP($B1279, FanGraphs_Standings[[Abbreviation]:[2024 Projected Full Season RDif]], 5, FALSE)</f>
        <v>#N/A</v>
      </c>
      <c r="AE1279" s="11" t="e">
        <f>VLOOKUP($B1279, FanGraphs_Standings[[Abbreviation]:[2024 Projected Full Season W%]], 18, FALSE)</f>
        <v>#N/A</v>
      </c>
      <c r="AF1279" s="11" t="e">
        <f t="shared" si="232"/>
        <v>#N/A</v>
      </c>
      <c r="AG1279" s="11" t="e">
        <f>VLOOKUP($B1279, 'Home Field Adv'!$A$2:$I$31, 9, FALSE)</f>
        <v>#N/A</v>
      </c>
      <c r="AH1279" s="11" t="e">
        <f>VLOOKUP($C1279, FanGraphs_Standings[[Abbreviation]:[2024 Year to Date G]], 2, FALSE)</f>
        <v>#N/A</v>
      </c>
      <c r="AI1279" s="11" t="e">
        <f>_xlfn.IFNA(VLOOKUP($E1279, 'SP Per G'!$A$2:$D$1385, 3, FALSE), AO1279)</f>
        <v>#N/A</v>
      </c>
      <c r="AJ1279" s="11" t="e">
        <f>IF(AND(ISNA(VLOOKUP($E1279, 'SP Per G'!$A$2:$D$1385, 4, FALSE)), ISTEXT($E1279)), AI1279,IF(ISNA(VLOOKUP($E1279, 'SP Per G'!$A$2:$D$1385, 4, FALSE)), AO1279, VLOOKUP($E1279, 'SP Per G'!$A$2:$D$1385, 4, FALSE)))</f>
        <v>#N/A</v>
      </c>
      <c r="AK1279" s="11" t="e">
        <f t="shared" si="233"/>
        <v>#N/A</v>
      </c>
      <c r="AL1279" s="11" t="e">
        <f>_xlfn.IFNA(VLOOKUP($E1279, Individual_Pitching___Dashboard[], 18, FALSE), VLOOKUP($C1279,Team_Pitching___Advanced[[Team]:[SIERA]],16,FALSE))</f>
        <v>#N/A</v>
      </c>
      <c r="AM1279" s="11" t="e">
        <f>_xlfn.IFNA(VLOOKUP($E1279, Individual_Pitching___Dashboard[], 20, FALSE), VLOOKUP($C1279,Team_Pitching___Advanced[[Team]:[xFIP]],19,FALSE))</f>
        <v>#N/A</v>
      </c>
      <c r="AN1279" s="11" t="e">
        <f>_xlfn.IFNA(VLOOKUP($E1279,Individual_Pitching___Advanced[],21,FALSE),VLOOKUP($C1279,Team_Pitching___Advanced[[Team]:[SIERA]],20,FALSE))</f>
        <v>#N/A</v>
      </c>
      <c r="AO1279" s="11" t="e">
        <f>VLOOKUP($C1279, 'Team Per G'!$A$2:$G$31, 7, FALSE)</f>
        <v>#N/A</v>
      </c>
      <c r="AP1279" s="11" t="e">
        <f>VLOOKUP($C1279, 'FanGraphs - Team WAR Projected'!$B$2:$E$31, 3, FALSE)/162</f>
        <v>#N/A</v>
      </c>
      <c r="AQ1279" s="11" t="e">
        <f t="shared" si="234"/>
        <v>#N/A</v>
      </c>
      <c r="AR1279" s="11" t="e">
        <f>VLOOKUP($C1279, Team_Pitching___Advanced[[Team]:[xFIP]], 19,FALSE)</f>
        <v>#N/A</v>
      </c>
      <c r="AS1279" s="11" t="e">
        <f>VLOOKUP($C1279, Team_Pitching___Advanced[], 20, FALSE)</f>
        <v>#N/A</v>
      </c>
      <c r="AT1279" s="11" t="e">
        <f>VLOOKUP($C1279, Team_Batting___Dashboard[[Team]:[wOBA]], 16, FALSE)</f>
        <v>#N/A</v>
      </c>
      <c r="AU1279" s="11" t="e">
        <f>VLOOKUP($C1279, Team_Batting___Advanced[[Team]:[OPS]], 9, FALSE)</f>
        <v>#N/A</v>
      </c>
      <c r="AV1279" s="11" t="e">
        <f>VLOOKUP($C1279, Team_Batting___Advanced[], 19, FALSE)</f>
        <v>#N/A</v>
      </c>
      <c r="AW1279" s="11" t="e">
        <f>VLOOKUP($C1279, 'Team Per G'!$A$2:$G$31, 3, FALSE)</f>
        <v>#N/A</v>
      </c>
      <c r="AX1279" s="11" t="e">
        <f>VLOOKUP($C1279, 'Team Per G'!$A$2:$G$31, 5, FALSE)</f>
        <v>#N/A</v>
      </c>
      <c r="AY1279" s="11" t="e">
        <f>VLOOKUP($C1279, 'Team Per G'!$A$2:$G$31, 4, FALSE)</f>
        <v>#N/A</v>
      </c>
      <c r="AZ1279" s="11" t="e">
        <f>VLOOKUP($C1279, Team_Batting___Dashboard[], 22, FALSE)/$AH1279</f>
        <v>#N/A</v>
      </c>
      <c r="BA1279" s="11" t="e">
        <f>VLOOKUP($C1279, 'FanGraphs - Team WAR Projected'!$B$2:$E$31, 4, FALSE)/162</f>
        <v>#N/A</v>
      </c>
      <c r="BB1279" s="11" t="e">
        <f t="shared" si="235"/>
        <v>#N/A</v>
      </c>
      <c r="BC1279" s="11" t="e">
        <f>VLOOKUP($C1279, FanGraphs_Standings[[Abbreviation]:[2024 Year to Date RS/G]], 6, FALSE)/$AH1279</f>
        <v>#N/A</v>
      </c>
      <c r="BD1279" s="11" t="e">
        <f>VLOOKUP($C1279, FanGraphs_Standings[[Abbreviation]:[2024 Projected Full Season RDif]], 19, FALSE)/162</f>
        <v>#N/A</v>
      </c>
      <c r="BE1279" s="11" t="e">
        <f t="shared" si="236"/>
        <v>#N/A</v>
      </c>
      <c r="BF1279" s="11" t="e">
        <f>VLOOKUP($C1279, FanGraphs_Standings[[Abbreviation]:[2024 Projected Full Season RDif]], 5, FALSE)</f>
        <v>#N/A</v>
      </c>
      <c r="BG1279" s="11" t="e">
        <f>VLOOKUP($C1279, FanGraphs_Standings[[Abbreviation]:[2024 Projected Full Season W%]], 18, FALSE)</f>
        <v>#N/A</v>
      </c>
      <c r="BH1279" s="11" t="e">
        <f t="shared" si="237"/>
        <v>#N/A</v>
      </c>
      <c r="BI1279" s="11" t="e">
        <f>VLOOKUP($C1279, 'Home Field Adv'!$A$2:$K$31, 11, FALSE)</f>
        <v>#N/A</v>
      </c>
      <c r="BL1279" s="12" t="str">
        <f t="shared" si="238"/>
        <v/>
      </c>
      <c r="BM1279" s="12" t="str">
        <f t="shared" si="241"/>
        <v/>
      </c>
      <c r="BN1279" s="12" t="str">
        <f t="shared" si="239"/>
        <v/>
      </c>
    </row>
    <row r="1280" spans="6:66" x14ac:dyDescent="0.45">
      <c r="F1280" s="11" t="e">
        <f>VLOOKUP($B1280, FanGraphs_Standings[[Abbreviation]:[2024 Year to Date G]], 2, FALSE)</f>
        <v>#N/A</v>
      </c>
      <c r="G1280" s="11" t="e">
        <f>_xlfn.IFNA(VLOOKUP($D1280, 'SP Per G'!$A$2:$D$1385, 3, FALSE),M1280)</f>
        <v>#N/A</v>
      </c>
      <c r="H1280" s="11" t="e">
        <f>IF(AND(ISNA(VLOOKUP($D1280, 'SP Per G'!$A$2:$D$1385, 4, FALSE)), ISTEXT($D1280)), G1280,IF(ISNA(VLOOKUP($D1280, 'SP Per G'!$A$2:$D$1385, 4, FALSE)), M1280, VLOOKUP($D1280, 'SP Per G'!$A$2:$D$1385, 4, FALSE)))</f>
        <v>#N/A</v>
      </c>
      <c r="I1280" s="11" t="e">
        <f t="shared" si="229"/>
        <v>#N/A</v>
      </c>
      <c r="J1280" s="11" t="e">
        <f>_xlfn.IFNA(VLOOKUP($D1280,Individual_Pitching___Dashboard[],18,FALSE),VLOOKUP(B1280,Team_Pitching___Dashboard[[Team]:[ERA]],17,FALSE))</f>
        <v>#N/A</v>
      </c>
      <c r="K1280" s="11" t="e">
        <f>_xlfn.IFNA(VLOOKUP($D1280, Individual_Pitching___Dashboard[], 20, FALSE), VLOOKUP(B1280,Team_Pitching___Dashboard[[Team]:[xFIP]],20,FALSE))</f>
        <v>#N/A</v>
      </c>
      <c r="L1280" s="11" t="e">
        <f>_xlfn.IFNA(VLOOKUP($D1280, Individual_Pitching___Advanced[], 21,FALSE), VLOOKUP(B1280, Team_Pitching___Advanced[], 20, FALSE))</f>
        <v>#N/A</v>
      </c>
      <c r="M1280" s="11" t="e">
        <f>VLOOKUP($B1280, 'Team Per G'!$A$2:$G$31, 7, FALSE)</f>
        <v>#N/A</v>
      </c>
      <c r="N1280" s="11" t="e">
        <f>VLOOKUP($B1280, 'FanGraphs - Team WAR Projected'!$B$2:$E$31, 3, FALSE)/162</f>
        <v>#N/A</v>
      </c>
      <c r="O1280" s="11" t="e">
        <f t="shared" si="230"/>
        <v>#N/A</v>
      </c>
      <c r="P1280" s="11" t="e">
        <f>VLOOKUP($B1280, Team_Pitching___Advanced[[Team]:[xFIP]], 19,FALSE)</f>
        <v>#N/A</v>
      </c>
      <c r="Q1280" s="11" t="e">
        <f>VLOOKUP($B1280, Team_Pitching___Advanced[], 20, FALSE)</f>
        <v>#N/A</v>
      </c>
      <c r="R1280" s="11" t="e">
        <f>VLOOKUP($B1280, Team_Batting___Dashboard[[Team]:[wOBA]], 16, FALSE)</f>
        <v>#N/A</v>
      </c>
      <c r="S1280" s="11" t="e">
        <f>VLOOKUP($B1280, Team_Batting___Advanced[[Team]:[OPS]], 9, FALSE)</f>
        <v>#N/A</v>
      </c>
      <c r="T1280" s="11" t="e">
        <f>VLOOKUP($B1280, Team_Batting___Advanced[], 19, FALSE)</f>
        <v>#N/A</v>
      </c>
      <c r="U1280" s="11" t="e">
        <f>VLOOKUP($B1280, 'Team Per G'!$A$2:$G$31, 3, FALSE)</f>
        <v>#N/A</v>
      </c>
      <c r="V1280" s="11" t="e">
        <f>VLOOKUP($B1280, 'Team Per G'!$A$2:$G$31, 5, FALSE)</f>
        <v>#N/A</v>
      </c>
      <c r="W1280" s="11" t="e">
        <f>VLOOKUP($B1280, 'Team Per G'!$A$2:$G$31, 4, FALSE)</f>
        <v>#N/A</v>
      </c>
      <c r="X1280" s="11" t="e">
        <f>VLOOKUP($B1280, Team_Batting___Dashboard[], 22, FALSE)/$F1280</f>
        <v>#N/A</v>
      </c>
      <c r="Y1280" s="11" t="e">
        <f>VLOOKUP($B1280, 'FanGraphs - Team WAR Projected'!$B$2:$E$31, 4, FALSE)/162</f>
        <v>#N/A</v>
      </c>
      <c r="Z1280" s="11" t="e">
        <f t="shared" si="231"/>
        <v>#N/A</v>
      </c>
      <c r="AA1280" s="11" t="e">
        <f>VLOOKUP($B1280, FanGraphs_Standings[[Abbreviation]:[2024 Year to Date RS/G]], 6, FALSE)/$F1280</f>
        <v>#N/A</v>
      </c>
      <c r="AB1280" s="11" t="e">
        <f>VLOOKUP($B1280, FanGraphs_Standings[[Abbreviation]:[2024 Projected Full Season RDif]], 19, FALSE)/162</f>
        <v>#N/A</v>
      </c>
      <c r="AC1280" s="11" t="e">
        <f t="shared" si="240"/>
        <v>#N/A</v>
      </c>
      <c r="AD1280" s="11" t="e">
        <f>VLOOKUP($B1280, FanGraphs_Standings[[Abbreviation]:[2024 Projected Full Season RDif]], 5, FALSE)</f>
        <v>#N/A</v>
      </c>
      <c r="AE1280" s="11" t="e">
        <f>VLOOKUP($B1280, FanGraphs_Standings[[Abbreviation]:[2024 Projected Full Season W%]], 18, FALSE)</f>
        <v>#N/A</v>
      </c>
      <c r="AF1280" s="11" t="e">
        <f t="shared" si="232"/>
        <v>#N/A</v>
      </c>
      <c r="AG1280" s="11" t="e">
        <f>VLOOKUP($B1280, 'Home Field Adv'!$A$2:$I$31, 9, FALSE)</f>
        <v>#N/A</v>
      </c>
      <c r="AH1280" s="11" t="e">
        <f>VLOOKUP($C1280, FanGraphs_Standings[[Abbreviation]:[2024 Year to Date G]], 2, FALSE)</f>
        <v>#N/A</v>
      </c>
      <c r="AI1280" s="11" t="e">
        <f>_xlfn.IFNA(VLOOKUP($E1280, 'SP Per G'!$A$2:$D$1385, 3, FALSE), AO1280)</f>
        <v>#N/A</v>
      </c>
      <c r="AJ1280" s="11" t="e">
        <f>IF(AND(ISNA(VLOOKUP($E1280, 'SP Per G'!$A$2:$D$1385, 4, FALSE)), ISTEXT($E1280)), AI1280,IF(ISNA(VLOOKUP($E1280, 'SP Per G'!$A$2:$D$1385, 4, FALSE)), AO1280, VLOOKUP($E1280, 'SP Per G'!$A$2:$D$1385, 4, FALSE)))</f>
        <v>#N/A</v>
      </c>
      <c r="AK1280" s="11" t="e">
        <f t="shared" si="233"/>
        <v>#N/A</v>
      </c>
      <c r="AL1280" s="11" t="e">
        <f>_xlfn.IFNA(VLOOKUP($E1280, Individual_Pitching___Dashboard[], 18, FALSE), VLOOKUP($C1280,Team_Pitching___Advanced[[Team]:[SIERA]],16,FALSE))</f>
        <v>#N/A</v>
      </c>
      <c r="AM1280" s="11" t="e">
        <f>_xlfn.IFNA(VLOOKUP($E1280, Individual_Pitching___Dashboard[], 20, FALSE), VLOOKUP($C1280,Team_Pitching___Advanced[[Team]:[xFIP]],19,FALSE))</f>
        <v>#N/A</v>
      </c>
      <c r="AN1280" s="11" t="e">
        <f>_xlfn.IFNA(VLOOKUP($E1280,Individual_Pitching___Advanced[],21,FALSE),VLOOKUP($C1280,Team_Pitching___Advanced[[Team]:[SIERA]],20,FALSE))</f>
        <v>#N/A</v>
      </c>
      <c r="AO1280" s="11" t="e">
        <f>VLOOKUP($C1280, 'Team Per G'!$A$2:$G$31, 7, FALSE)</f>
        <v>#N/A</v>
      </c>
      <c r="AP1280" s="11" t="e">
        <f>VLOOKUP($C1280, 'FanGraphs - Team WAR Projected'!$B$2:$E$31, 3, FALSE)/162</f>
        <v>#N/A</v>
      </c>
      <c r="AQ1280" s="11" t="e">
        <f t="shared" si="234"/>
        <v>#N/A</v>
      </c>
      <c r="AR1280" s="11" t="e">
        <f>VLOOKUP($C1280, Team_Pitching___Advanced[[Team]:[xFIP]], 19,FALSE)</f>
        <v>#N/A</v>
      </c>
      <c r="AS1280" s="11" t="e">
        <f>VLOOKUP($C1280, Team_Pitching___Advanced[], 20, FALSE)</f>
        <v>#N/A</v>
      </c>
      <c r="AT1280" s="11" t="e">
        <f>VLOOKUP($C1280, Team_Batting___Dashboard[[Team]:[wOBA]], 16, FALSE)</f>
        <v>#N/A</v>
      </c>
      <c r="AU1280" s="11" t="e">
        <f>VLOOKUP($C1280, Team_Batting___Advanced[[Team]:[OPS]], 9, FALSE)</f>
        <v>#N/A</v>
      </c>
      <c r="AV1280" s="11" t="e">
        <f>VLOOKUP($C1280, Team_Batting___Advanced[], 19, FALSE)</f>
        <v>#N/A</v>
      </c>
      <c r="AW1280" s="11" t="e">
        <f>VLOOKUP($C1280, 'Team Per G'!$A$2:$G$31, 3, FALSE)</f>
        <v>#N/A</v>
      </c>
      <c r="AX1280" s="11" t="e">
        <f>VLOOKUP($C1280, 'Team Per G'!$A$2:$G$31, 5, FALSE)</f>
        <v>#N/A</v>
      </c>
      <c r="AY1280" s="11" t="e">
        <f>VLOOKUP($C1280, 'Team Per G'!$A$2:$G$31, 4, FALSE)</f>
        <v>#N/A</v>
      </c>
      <c r="AZ1280" s="11" t="e">
        <f>VLOOKUP($C1280, Team_Batting___Dashboard[], 22, FALSE)/$AH1280</f>
        <v>#N/A</v>
      </c>
      <c r="BA1280" s="11" t="e">
        <f>VLOOKUP($C1280, 'FanGraphs - Team WAR Projected'!$B$2:$E$31, 4, FALSE)/162</f>
        <v>#N/A</v>
      </c>
      <c r="BB1280" s="11" t="e">
        <f t="shared" si="235"/>
        <v>#N/A</v>
      </c>
      <c r="BC1280" s="11" t="e">
        <f>VLOOKUP($C1280, FanGraphs_Standings[[Abbreviation]:[2024 Year to Date RS/G]], 6, FALSE)/$AH1280</f>
        <v>#N/A</v>
      </c>
      <c r="BD1280" s="11" t="e">
        <f>VLOOKUP($C1280, FanGraphs_Standings[[Abbreviation]:[2024 Projected Full Season RDif]], 19, FALSE)/162</f>
        <v>#N/A</v>
      </c>
      <c r="BE1280" s="11" t="e">
        <f t="shared" si="236"/>
        <v>#N/A</v>
      </c>
      <c r="BF1280" s="11" t="e">
        <f>VLOOKUP($C1280, FanGraphs_Standings[[Abbreviation]:[2024 Projected Full Season RDif]], 5, FALSE)</f>
        <v>#N/A</v>
      </c>
      <c r="BG1280" s="11" t="e">
        <f>VLOOKUP($C1280, FanGraphs_Standings[[Abbreviation]:[2024 Projected Full Season W%]], 18, FALSE)</f>
        <v>#N/A</v>
      </c>
      <c r="BH1280" s="11" t="e">
        <f t="shared" si="237"/>
        <v>#N/A</v>
      </c>
      <c r="BI1280" s="11" t="e">
        <f>VLOOKUP($C1280, 'Home Field Adv'!$A$2:$K$31, 11, FALSE)</f>
        <v>#N/A</v>
      </c>
      <c r="BL1280" s="12" t="str">
        <f t="shared" si="238"/>
        <v/>
      </c>
      <c r="BM1280" s="12" t="str">
        <f t="shared" si="241"/>
        <v/>
      </c>
      <c r="BN1280" s="12" t="str">
        <f t="shared" si="239"/>
        <v/>
      </c>
    </row>
    <row r="1281" spans="6:66" x14ac:dyDescent="0.45">
      <c r="F1281" s="11" t="e">
        <f>VLOOKUP($B1281, FanGraphs_Standings[[Abbreviation]:[2024 Year to Date G]], 2, FALSE)</f>
        <v>#N/A</v>
      </c>
      <c r="G1281" s="11" t="e">
        <f>_xlfn.IFNA(VLOOKUP($D1281, 'SP Per G'!$A$2:$D$1385, 3, FALSE),M1281)</f>
        <v>#N/A</v>
      </c>
      <c r="H1281" s="11" t="e">
        <f>IF(AND(ISNA(VLOOKUP($D1281, 'SP Per G'!$A$2:$D$1385, 4, FALSE)), ISTEXT($D1281)), G1281,IF(ISNA(VLOOKUP($D1281, 'SP Per G'!$A$2:$D$1385, 4, FALSE)), M1281, VLOOKUP($D1281, 'SP Per G'!$A$2:$D$1385, 4, FALSE)))</f>
        <v>#N/A</v>
      </c>
      <c r="I1281" s="11" t="e">
        <f t="shared" si="229"/>
        <v>#N/A</v>
      </c>
      <c r="J1281" s="11" t="e">
        <f>_xlfn.IFNA(VLOOKUP($D1281,Individual_Pitching___Dashboard[],18,FALSE),VLOOKUP(B1281,Team_Pitching___Dashboard[[Team]:[ERA]],17,FALSE))</f>
        <v>#N/A</v>
      </c>
      <c r="K1281" s="11" t="e">
        <f>_xlfn.IFNA(VLOOKUP($D1281, Individual_Pitching___Dashboard[], 20, FALSE), VLOOKUP(B1281,Team_Pitching___Dashboard[[Team]:[xFIP]],20,FALSE))</f>
        <v>#N/A</v>
      </c>
      <c r="L1281" s="11" t="e">
        <f>_xlfn.IFNA(VLOOKUP($D1281, Individual_Pitching___Advanced[], 21,FALSE), VLOOKUP(B1281, Team_Pitching___Advanced[], 20, FALSE))</f>
        <v>#N/A</v>
      </c>
      <c r="M1281" s="11" t="e">
        <f>VLOOKUP($B1281, 'Team Per G'!$A$2:$G$31, 7, FALSE)</f>
        <v>#N/A</v>
      </c>
      <c r="N1281" s="11" t="e">
        <f>VLOOKUP($B1281, 'FanGraphs - Team WAR Projected'!$B$2:$E$31, 3, FALSE)/162</f>
        <v>#N/A</v>
      </c>
      <c r="O1281" s="11" t="e">
        <f t="shared" si="230"/>
        <v>#N/A</v>
      </c>
      <c r="P1281" s="11" t="e">
        <f>VLOOKUP($B1281, Team_Pitching___Advanced[[Team]:[xFIP]], 19,FALSE)</f>
        <v>#N/A</v>
      </c>
      <c r="Q1281" s="11" t="e">
        <f>VLOOKUP($B1281, Team_Pitching___Advanced[], 20, FALSE)</f>
        <v>#N/A</v>
      </c>
      <c r="R1281" s="11" t="e">
        <f>VLOOKUP($B1281, Team_Batting___Dashboard[[Team]:[wOBA]], 16, FALSE)</f>
        <v>#N/A</v>
      </c>
      <c r="S1281" s="11" t="e">
        <f>VLOOKUP($B1281, Team_Batting___Advanced[[Team]:[OPS]], 9, FALSE)</f>
        <v>#N/A</v>
      </c>
      <c r="T1281" s="11" t="e">
        <f>VLOOKUP($B1281, Team_Batting___Advanced[], 19, FALSE)</f>
        <v>#N/A</v>
      </c>
      <c r="U1281" s="11" t="e">
        <f>VLOOKUP($B1281, 'Team Per G'!$A$2:$G$31, 3, FALSE)</f>
        <v>#N/A</v>
      </c>
      <c r="V1281" s="11" t="e">
        <f>VLOOKUP($B1281, 'Team Per G'!$A$2:$G$31, 5, FALSE)</f>
        <v>#N/A</v>
      </c>
      <c r="W1281" s="11" t="e">
        <f>VLOOKUP($B1281, 'Team Per G'!$A$2:$G$31, 4, FALSE)</f>
        <v>#N/A</v>
      </c>
      <c r="X1281" s="11" t="e">
        <f>VLOOKUP($B1281, Team_Batting___Dashboard[], 22, FALSE)/$F1281</f>
        <v>#N/A</v>
      </c>
      <c r="Y1281" s="11" t="e">
        <f>VLOOKUP($B1281, 'FanGraphs - Team WAR Projected'!$B$2:$E$31, 4, FALSE)/162</f>
        <v>#N/A</v>
      </c>
      <c r="Z1281" s="11" t="e">
        <f t="shared" si="231"/>
        <v>#N/A</v>
      </c>
      <c r="AA1281" s="11" t="e">
        <f>VLOOKUP($B1281, FanGraphs_Standings[[Abbreviation]:[2024 Year to Date RS/G]], 6, FALSE)/$F1281</f>
        <v>#N/A</v>
      </c>
      <c r="AB1281" s="11" t="e">
        <f>VLOOKUP($B1281, FanGraphs_Standings[[Abbreviation]:[2024 Projected Full Season RDif]], 19, FALSE)/162</f>
        <v>#N/A</v>
      </c>
      <c r="AC1281" s="11" t="e">
        <f t="shared" si="240"/>
        <v>#N/A</v>
      </c>
      <c r="AD1281" s="11" t="e">
        <f>VLOOKUP($B1281, FanGraphs_Standings[[Abbreviation]:[2024 Projected Full Season RDif]], 5, FALSE)</f>
        <v>#N/A</v>
      </c>
      <c r="AE1281" s="11" t="e">
        <f>VLOOKUP($B1281, FanGraphs_Standings[[Abbreviation]:[2024 Projected Full Season W%]], 18, FALSE)</f>
        <v>#N/A</v>
      </c>
      <c r="AF1281" s="11" t="e">
        <f t="shared" si="232"/>
        <v>#N/A</v>
      </c>
      <c r="AG1281" s="11" t="e">
        <f>VLOOKUP($B1281, 'Home Field Adv'!$A$2:$I$31, 9, FALSE)</f>
        <v>#N/A</v>
      </c>
      <c r="AH1281" s="11" t="e">
        <f>VLOOKUP($C1281, FanGraphs_Standings[[Abbreviation]:[2024 Year to Date G]], 2, FALSE)</f>
        <v>#N/A</v>
      </c>
      <c r="AI1281" s="11" t="e">
        <f>_xlfn.IFNA(VLOOKUP($E1281, 'SP Per G'!$A$2:$D$1385, 3, FALSE), AO1281)</f>
        <v>#N/A</v>
      </c>
      <c r="AJ1281" s="11" t="e">
        <f>IF(AND(ISNA(VLOOKUP($E1281, 'SP Per G'!$A$2:$D$1385, 4, FALSE)), ISTEXT($E1281)), AI1281,IF(ISNA(VLOOKUP($E1281, 'SP Per G'!$A$2:$D$1385, 4, FALSE)), AO1281, VLOOKUP($E1281, 'SP Per G'!$A$2:$D$1385, 4, FALSE)))</f>
        <v>#N/A</v>
      </c>
      <c r="AK1281" s="11" t="e">
        <f t="shared" si="233"/>
        <v>#N/A</v>
      </c>
      <c r="AL1281" s="11" t="e">
        <f>_xlfn.IFNA(VLOOKUP($E1281, Individual_Pitching___Dashboard[], 18, FALSE), VLOOKUP($C1281,Team_Pitching___Advanced[[Team]:[SIERA]],16,FALSE))</f>
        <v>#N/A</v>
      </c>
      <c r="AM1281" s="11" t="e">
        <f>_xlfn.IFNA(VLOOKUP($E1281, Individual_Pitching___Dashboard[], 20, FALSE), VLOOKUP($C1281,Team_Pitching___Advanced[[Team]:[xFIP]],19,FALSE))</f>
        <v>#N/A</v>
      </c>
      <c r="AN1281" s="11" t="e">
        <f>_xlfn.IFNA(VLOOKUP($E1281,Individual_Pitching___Advanced[],21,FALSE),VLOOKUP($C1281,Team_Pitching___Advanced[[Team]:[SIERA]],20,FALSE))</f>
        <v>#N/A</v>
      </c>
      <c r="AO1281" s="11" t="e">
        <f>VLOOKUP($C1281, 'Team Per G'!$A$2:$G$31, 7, FALSE)</f>
        <v>#N/A</v>
      </c>
      <c r="AP1281" s="11" t="e">
        <f>VLOOKUP($C1281, 'FanGraphs - Team WAR Projected'!$B$2:$E$31, 3, FALSE)/162</f>
        <v>#N/A</v>
      </c>
      <c r="AQ1281" s="11" t="e">
        <f t="shared" si="234"/>
        <v>#N/A</v>
      </c>
      <c r="AR1281" s="11" t="e">
        <f>VLOOKUP($C1281, Team_Pitching___Advanced[[Team]:[xFIP]], 19,FALSE)</f>
        <v>#N/A</v>
      </c>
      <c r="AS1281" s="11" t="e">
        <f>VLOOKUP($C1281, Team_Pitching___Advanced[], 20, FALSE)</f>
        <v>#N/A</v>
      </c>
      <c r="AT1281" s="11" t="e">
        <f>VLOOKUP($C1281, Team_Batting___Dashboard[[Team]:[wOBA]], 16, FALSE)</f>
        <v>#N/A</v>
      </c>
      <c r="AU1281" s="11" t="e">
        <f>VLOOKUP($C1281, Team_Batting___Advanced[[Team]:[OPS]], 9, FALSE)</f>
        <v>#N/A</v>
      </c>
      <c r="AV1281" s="11" t="e">
        <f>VLOOKUP($C1281, Team_Batting___Advanced[], 19, FALSE)</f>
        <v>#N/A</v>
      </c>
      <c r="AW1281" s="11" t="e">
        <f>VLOOKUP($C1281, 'Team Per G'!$A$2:$G$31, 3, FALSE)</f>
        <v>#N/A</v>
      </c>
      <c r="AX1281" s="11" t="e">
        <f>VLOOKUP($C1281, 'Team Per G'!$A$2:$G$31, 5, FALSE)</f>
        <v>#N/A</v>
      </c>
      <c r="AY1281" s="11" t="e">
        <f>VLOOKUP($C1281, 'Team Per G'!$A$2:$G$31, 4, FALSE)</f>
        <v>#N/A</v>
      </c>
      <c r="AZ1281" s="11" t="e">
        <f>VLOOKUP($C1281, Team_Batting___Dashboard[], 22, FALSE)/$AH1281</f>
        <v>#N/A</v>
      </c>
      <c r="BA1281" s="11" t="e">
        <f>VLOOKUP($C1281, 'FanGraphs - Team WAR Projected'!$B$2:$E$31, 4, FALSE)/162</f>
        <v>#N/A</v>
      </c>
      <c r="BB1281" s="11" t="e">
        <f t="shared" si="235"/>
        <v>#N/A</v>
      </c>
      <c r="BC1281" s="11" t="e">
        <f>VLOOKUP($C1281, FanGraphs_Standings[[Abbreviation]:[2024 Year to Date RS/G]], 6, FALSE)/$AH1281</f>
        <v>#N/A</v>
      </c>
      <c r="BD1281" s="11" t="e">
        <f>VLOOKUP($C1281, FanGraphs_Standings[[Abbreviation]:[2024 Projected Full Season RDif]], 19, FALSE)/162</f>
        <v>#N/A</v>
      </c>
      <c r="BE1281" s="11" t="e">
        <f t="shared" si="236"/>
        <v>#N/A</v>
      </c>
      <c r="BF1281" s="11" t="e">
        <f>VLOOKUP($C1281, FanGraphs_Standings[[Abbreviation]:[2024 Projected Full Season RDif]], 5, FALSE)</f>
        <v>#N/A</v>
      </c>
      <c r="BG1281" s="11" t="e">
        <f>VLOOKUP($C1281, FanGraphs_Standings[[Abbreviation]:[2024 Projected Full Season W%]], 18, FALSE)</f>
        <v>#N/A</v>
      </c>
      <c r="BH1281" s="11" t="e">
        <f t="shared" si="237"/>
        <v>#N/A</v>
      </c>
      <c r="BI1281" s="11" t="e">
        <f>VLOOKUP($C1281, 'Home Field Adv'!$A$2:$K$31, 11, FALSE)</f>
        <v>#N/A</v>
      </c>
      <c r="BL1281" s="12" t="str">
        <f t="shared" si="238"/>
        <v/>
      </c>
      <c r="BM1281" s="12" t="str">
        <f t="shared" si="241"/>
        <v/>
      </c>
      <c r="BN1281" s="12" t="str">
        <f t="shared" si="239"/>
        <v/>
      </c>
    </row>
    <row r="1282" spans="6:66" x14ac:dyDescent="0.45">
      <c r="F1282" s="11" t="e">
        <f>VLOOKUP($B1282, FanGraphs_Standings[[Abbreviation]:[2024 Year to Date G]], 2, FALSE)</f>
        <v>#N/A</v>
      </c>
      <c r="G1282" s="11" t="e">
        <f>_xlfn.IFNA(VLOOKUP($D1282, 'SP Per G'!$A$2:$D$1385, 3, FALSE),M1282)</f>
        <v>#N/A</v>
      </c>
      <c r="H1282" s="11" t="e">
        <f>IF(AND(ISNA(VLOOKUP($D1282, 'SP Per G'!$A$2:$D$1385, 4, FALSE)), ISTEXT($D1282)), G1282,IF(ISNA(VLOOKUP($D1282, 'SP Per G'!$A$2:$D$1385, 4, FALSE)), M1282, VLOOKUP($D1282, 'SP Per G'!$A$2:$D$1385, 4, FALSE)))</f>
        <v>#N/A</v>
      </c>
      <c r="I1282" s="11" t="e">
        <f t="shared" si="229"/>
        <v>#N/A</v>
      </c>
      <c r="J1282" s="11" t="e">
        <f>_xlfn.IFNA(VLOOKUP($D1282,Individual_Pitching___Dashboard[],18,FALSE),VLOOKUP(B1282,Team_Pitching___Dashboard[[Team]:[ERA]],17,FALSE))</f>
        <v>#N/A</v>
      </c>
      <c r="K1282" s="11" t="e">
        <f>_xlfn.IFNA(VLOOKUP($D1282, Individual_Pitching___Dashboard[], 20, FALSE), VLOOKUP(B1282,Team_Pitching___Dashboard[[Team]:[xFIP]],20,FALSE))</f>
        <v>#N/A</v>
      </c>
      <c r="L1282" s="11" t="e">
        <f>_xlfn.IFNA(VLOOKUP($D1282, Individual_Pitching___Advanced[], 21,FALSE), VLOOKUP(B1282, Team_Pitching___Advanced[], 20, FALSE))</f>
        <v>#N/A</v>
      </c>
      <c r="M1282" s="11" t="e">
        <f>VLOOKUP($B1282, 'Team Per G'!$A$2:$G$31, 7, FALSE)</f>
        <v>#N/A</v>
      </c>
      <c r="N1282" s="11" t="e">
        <f>VLOOKUP($B1282, 'FanGraphs - Team WAR Projected'!$B$2:$E$31, 3, FALSE)/162</f>
        <v>#N/A</v>
      </c>
      <c r="O1282" s="11" t="e">
        <f t="shared" si="230"/>
        <v>#N/A</v>
      </c>
      <c r="P1282" s="11" t="e">
        <f>VLOOKUP($B1282, Team_Pitching___Advanced[[Team]:[xFIP]], 19,FALSE)</f>
        <v>#N/A</v>
      </c>
      <c r="Q1282" s="11" t="e">
        <f>VLOOKUP($B1282, Team_Pitching___Advanced[], 20, FALSE)</f>
        <v>#N/A</v>
      </c>
      <c r="R1282" s="11" t="e">
        <f>VLOOKUP($B1282, Team_Batting___Dashboard[[Team]:[wOBA]], 16, FALSE)</f>
        <v>#N/A</v>
      </c>
      <c r="S1282" s="11" t="e">
        <f>VLOOKUP($B1282, Team_Batting___Advanced[[Team]:[OPS]], 9, FALSE)</f>
        <v>#N/A</v>
      </c>
      <c r="T1282" s="11" t="e">
        <f>VLOOKUP($B1282, Team_Batting___Advanced[], 19, FALSE)</f>
        <v>#N/A</v>
      </c>
      <c r="U1282" s="11" t="e">
        <f>VLOOKUP($B1282, 'Team Per G'!$A$2:$G$31, 3, FALSE)</f>
        <v>#N/A</v>
      </c>
      <c r="V1282" s="11" t="e">
        <f>VLOOKUP($B1282, 'Team Per G'!$A$2:$G$31, 5, FALSE)</f>
        <v>#N/A</v>
      </c>
      <c r="W1282" s="11" t="e">
        <f>VLOOKUP($B1282, 'Team Per G'!$A$2:$G$31, 4, FALSE)</f>
        <v>#N/A</v>
      </c>
      <c r="X1282" s="11" t="e">
        <f>VLOOKUP($B1282, Team_Batting___Dashboard[], 22, FALSE)/$F1282</f>
        <v>#N/A</v>
      </c>
      <c r="Y1282" s="11" t="e">
        <f>VLOOKUP($B1282, 'FanGraphs - Team WAR Projected'!$B$2:$E$31, 4, FALSE)/162</f>
        <v>#N/A</v>
      </c>
      <c r="Z1282" s="11" t="e">
        <f t="shared" si="231"/>
        <v>#N/A</v>
      </c>
      <c r="AA1282" s="11" t="e">
        <f>VLOOKUP($B1282, FanGraphs_Standings[[Abbreviation]:[2024 Year to Date RS/G]], 6, FALSE)/$F1282</f>
        <v>#N/A</v>
      </c>
      <c r="AB1282" s="11" t="e">
        <f>VLOOKUP($B1282, FanGraphs_Standings[[Abbreviation]:[2024 Projected Full Season RDif]], 19, FALSE)/162</f>
        <v>#N/A</v>
      </c>
      <c r="AC1282" s="11" t="e">
        <f t="shared" si="240"/>
        <v>#N/A</v>
      </c>
      <c r="AD1282" s="11" t="e">
        <f>VLOOKUP($B1282, FanGraphs_Standings[[Abbreviation]:[2024 Projected Full Season RDif]], 5, FALSE)</f>
        <v>#N/A</v>
      </c>
      <c r="AE1282" s="11" t="e">
        <f>VLOOKUP($B1282, FanGraphs_Standings[[Abbreviation]:[2024 Projected Full Season W%]], 18, FALSE)</f>
        <v>#N/A</v>
      </c>
      <c r="AF1282" s="11" t="e">
        <f t="shared" si="232"/>
        <v>#N/A</v>
      </c>
      <c r="AG1282" s="11" t="e">
        <f>VLOOKUP($B1282, 'Home Field Adv'!$A$2:$I$31, 9, FALSE)</f>
        <v>#N/A</v>
      </c>
      <c r="AH1282" s="11" t="e">
        <f>VLOOKUP($C1282, FanGraphs_Standings[[Abbreviation]:[2024 Year to Date G]], 2, FALSE)</f>
        <v>#N/A</v>
      </c>
      <c r="AI1282" s="11" t="e">
        <f>_xlfn.IFNA(VLOOKUP($E1282, 'SP Per G'!$A$2:$D$1385, 3, FALSE), AO1282)</f>
        <v>#N/A</v>
      </c>
      <c r="AJ1282" s="11" t="e">
        <f>IF(AND(ISNA(VLOOKUP($E1282, 'SP Per G'!$A$2:$D$1385, 4, FALSE)), ISTEXT($E1282)), AI1282,IF(ISNA(VLOOKUP($E1282, 'SP Per G'!$A$2:$D$1385, 4, FALSE)), AO1282, VLOOKUP($E1282, 'SP Per G'!$A$2:$D$1385, 4, FALSE)))</f>
        <v>#N/A</v>
      </c>
      <c r="AK1282" s="11" t="e">
        <f t="shared" si="233"/>
        <v>#N/A</v>
      </c>
      <c r="AL1282" s="11" t="e">
        <f>_xlfn.IFNA(VLOOKUP($E1282, Individual_Pitching___Dashboard[], 18, FALSE), VLOOKUP($C1282,Team_Pitching___Advanced[[Team]:[SIERA]],16,FALSE))</f>
        <v>#N/A</v>
      </c>
      <c r="AM1282" s="11" t="e">
        <f>_xlfn.IFNA(VLOOKUP($E1282, Individual_Pitching___Dashboard[], 20, FALSE), VLOOKUP($C1282,Team_Pitching___Advanced[[Team]:[xFIP]],19,FALSE))</f>
        <v>#N/A</v>
      </c>
      <c r="AN1282" s="11" t="e">
        <f>_xlfn.IFNA(VLOOKUP($E1282,Individual_Pitching___Advanced[],21,FALSE),VLOOKUP($C1282,Team_Pitching___Advanced[[Team]:[SIERA]],20,FALSE))</f>
        <v>#N/A</v>
      </c>
      <c r="AO1282" s="11" t="e">
        <f>VLOOKUP($C1282, 'Team Per G'!$A$2:$G$31, 7, FALSE)</f>
        <v>#N/A</v>
      </c>
      <c r="AP1282" s="11" t="e">
        <f>VLOOKUP($C1282, 'FanGraphs - Team WAR Projected'!$B$2:$E$31, 3, FALSE)/162</f>
        <v>#N/A</v>
      </c>
      <c r="AQ1282" s="11" t="e">
        <f t="shared" si="234"/>
        <v>#N/A</v>
      </c>
      <c r="AR1282" s="11" t="e">
        <f>VLOOKUP($C1282, Team_Pitching___Advanced[[Team]:[xFIP]], 19,FALSE)</f>
        <v>#N/A</v>
      </c>
      <c r="AS1282" s="11" t="e">
        <f>VLOOKUP($C1282, Team_Pitching___Advanced[], 20, FALSE)</f>
        <v>#N/A</v>
      </c>
      <c r="AT1282" s="11" t="e">
        <f>VLOOKUP($C1282, Team_Batting___Dashboard[[Team]:[wOBA]], 16, FALSE)</f>
        <v>#N/A</v>
      </c>
      <c r="AU1282" s="11" t="e">
        <f>VLOOKUP($C1282, Team_Batting___Advanced[[Team]:[OPS]], 9, FALSE)</f>
        <v>#N/A</v>
      </c>
      <c r="AV1282" s="11" t="e">
        <f>VLOOKUP($C1282, Team_Batting___Advanced[], 19, FALSE)</f>
        <v>#N/A</v>
      </c>
      <c r="AW1282" s="11" t="e">
        <f>VLOOKUP($C1282, 'Team Per G'!$A$2:$G$31, 3, FALSE)</f>
        <v>#N/A</v>
      </c>
      <c r="AX1282" s="11" t="e">
        <f>VLOOKUP($C1282, 'Team Per G'!$A$2:$G$31, 5, FALSE)</f>
        <v>#N/A</v>
      </c>
      <c r="AY1282" s="11" t="e">
        <f>VLOOKUP($C1282, 'Team Per G'!$A$2:$G$31, 4, FALSE)</f>
        <v>#N/A</v>
      </c>
      <c r="AZ1282" s="11" t="e">
        <f>VLOOKUP($C1282, Team_Batting___Dashboard[], 22, FALSE)/$AH1282</f>
        <v>#N/A</v>
      </c>
      <c r="BA1282" s="11" t="e">
        <f>VLOOKUP($C1282, 'FanGraphs - Team WAR Projected'!$B$2:$E$31, 4, FALSE)/162</f>
        <v>#N/A</v>
      </c>
      <c r="BB1282" s="11" t="e">
        <f t="shared" si="235"/>
        <v>#N/A</v>
      </c>
      <c r="BC1282" s="11" t="e">
        <f>VLOOKUP($C1282, FanGraphs_Standings[[Abbreviation]:[2024 Year to Date RS/G]], 6, FALSE)/$AH1282</f>
        <v>#N/A</v>
      </c>
      <c r="BD1282" s="11" t="e">
        <f>VLOOKUP($C1282, FanGraphs_Standings[[Abbreviation]:[2024 Projected Full Season RDif]], 19, FALSE)/162</f>
        <v>#N/A</v>
      </c>
      <c r="BE1282" s="11" t="e">
        <f t="shared" si="236"/>
        <v>#N/A</v>
      </c>
      <c r="BF1282" s="11" t="e">
        <f>VLOOKUP($C1282, FanGraphs_Standings[[Abbreviation]:[2024 Projected Full Season RDif]], 5, FALSE)</f>
        <v>#N/A</v>
      </c>
      <c r="BG1282" s="11" t="e">
        <f>VLOOKUP($C1282, FanGraphs_Standings[[Abbreviation]:[2024 Projected Full Season W%]], 18, FALSE)</f>
        <v>#N/A</v>
      </c>
      <c r="BH1282" s="11" t="e">
        <f t="shared" si="237"/>
        <v>#N/A</v>
      </c>
      <c r="BI1282" s="11" t="e">
        <f>VLOOKUP($C1282, 'Home Field Adv'!$A$2:$K$31, 11, FALSE)</f>
        <v>#N/A</v>
      </c>
      <c r="BL1282" s="12" t="str">
        <f t="shared" si="238"/>
        <v/>
      </c>
      <c r="BM1282" s="12" t="str">
        <f t="shared" si="241"/>
        <v/>
      </c>
      <c r="BN1282" s="12" t="str">
        <f t="shared" si="239"/>
        <v/>
      </c>
    </row>
    <row r="1283" spans="6:66" x14ac:dyDescent="0.45">
      <c r="F1283" s="11" t="e">
        <f>VLOOKUP($B1283, FanGraphs_Standings[[Abbreviation]:[2024 Year to Date G]], 2, FALSE)</f>
        <v>#N/A</v>
      </c>
      <c r="G1283" s="11" t="e">
        <f>_xlfn.IFNA(VLOOKUP($D1283, 'SP Per G'!$A$2:$D$1385, 3, FALSE),M1283)</f>
        <v>#N/A</v>
      </c>
      <c r="H1283" s="11" t="e">
        <f>IF(AND(ISNA(VLOOKUP($D1283, 'SP Per G'!$A$2:$D$1385, 4, FALSE)), ISTEXT($D1283)), G1283,IF(ISNA(VLOOKUP($D1283, 'SP Per G'!$A$2:$D$1385, 4, FALSE)), M1283, VLOOKUP($D1283, 'SP Per G'!$A$2:$D$1385, 4, FALSE)))</f>
        <v>#N/A</v>
      </c>
      <c r="I1283" s="11" t="e">
        <f t="shared" ref="I1283:I1346" si="242">(G1283*($F1283/162))+(H1283*((162-$F1283)/162))</f>
        <v>#N/A</v>
      </c>
      <c r="J1283" s="11" t="e">
        <f>_xlfn.IFNA(VLOOKUP($D1283,Individual_Pitching___Dashboard[],18,FALSE),VLOOKUP(B1283,Team_Pitching___Dashboard[[Team]:[ERA]],17,FALSE))</f>
        <v>#N/A</v>
      </c>
      <c r="K1283" s="11" t="e">
        <f>_xlfn.IFNA(VLOOKUP($D1283, Individual_Pitching___Dashboard[], 20, FALSE), VLOOKUP(B1283,Team_Pitching___Dashboard[[Team]:[xFIP]],20,FALSE))</f>
        <v>#N/A</v>
      </c>
      <c r="L1283" s="11" t="e">
        <f>_xlfn.IFNA(VLOOKUP($D1283, Individual_Pitching___Advanced[], 21,FALSE), VLOOKUP(B1283, Team_Pitching___Advanced[], 20, FALSE))</f>
        <v>#N/A</v>
      </c>
      <c r="M1283" s="11" t="e">
        <f>VLOOKUP($B1283, 'Team Per G'!$A$2:$G$31, 7, FALSE)</f>
        <v>#N/A</v>
      </c>
      <c r="N1283" s="11" t="e">
        <f>VLOOKUP($B1283, 'FanGraphs - Team WAR Projected'!$B$2:$E$31, 3, FALSE)/162</f>
        <v>#N/A</v>
      </c>
      <c r="O1283" s="11" t="e">
        <f t="shared" ref="O1283:O1346" si="243">(M1283*($F1283/162))+(N1283*((162-$F1283)/162))</f>
        <v>#N/A</v>
      </c>
      <c r="P1283" s="11" t="e">
        <f>VLOOKUP($B1283, Team_Pitching___Advanced[[Team]:[xFIP]], 19,FALSE)</f>
        <v>#N/A</v>
      </c>
      <c r="Q1283" s="11" t="e">
        <f>VLOOKUP($B1283, Team_Pitching___Advanced[], 20, FALSE)</f>
        <v>#N/A</v>
      </c>
      <c r="R1283" s="11" t="e">
        <f>VLOOKUP($B1283, Team_Batting___Dashboard[[Team]:[wOBA]], 16, FALSE)</f>
        <v>#N/A</v>
      </c>
      <c r="S1283" s="11" t="e">
        <f>VLOOKUP($B1283, Team_Batting___Advanced[[Team]:[OPS]], 9, FALSE)</f>
        <v>#N/A</v>
      </c>
      <c r="T1283" s="11" t="e">
        <f>VLOOKUP($B1283, Team_Batting___Advanced[], 19, FALSE)</f>
        <v>#N/A</v>
      </c>
      <c r="U1283" s="11" t="e">
        <f>VLOOKUP($B1283, 'Team Per G'!$A$2:$G$31, 3, FALSE)</f>
        <v>#N/A</v>
      </c>
      <c r="V1283" s="11" t="e">
        <f>VLOOKUP($B1283, 'Team Per G'!$A$2:$G$31, 5, FALSE)</f>
        <v>#N/A</v>
      </c>
      <c r="W1283" s="11" t="e">
        <f>VLOOKUP($B1283, 'Team Per G'!$A$2:$G$31, 4, FALSE)</f>
        <v>#N/A</v>
      </c>
      <c r="X1283" s="11" t="e">
        <f>VLOOKUP($B1283, Team_Batting___Dashboard[], 22, FALSE)/$F1283</f>
        <v>#N/A</v>
      </c>
      <c r="Y1283" s="11" t="e">
        <f>VLOOKUP($B1283, 'FanGraphs - Team WAR Projected'!$B$2:$E$31, 4, FALSE)/162</f>
        <v>#N/A</v>
      </c>
      <c r="Z1283" s="11" t="e">
        <f t="shared" ref="Z1283:Z1346" si="244">(X1283*($F1283/162))+(Y1283*((162-$F1283)/162))</f>
        <v>#N/A</v>
      </c>
      <c r="AA1283" s="11" t="e">
        <f>VLOOKUP($B1283, FanGraphs_Standings[[Abbreviation]:[2024 Year to Date RS/G]], 6, FALSE)/$F1283</f>
        <v>#N/A</v>
      </c>
      <c r="AB1283" s="11" t="e">
        <f>VLOOKUP($B1283, FanGraphs_Standings[[Abbreviation]:[2024 Projected Full Season RDif]], 19, FALSE)/162</f>
        <v>#N/A</v>
      </c>
      <c r="AC1283" s="11" t="e">
        <f t="shared" si="240"/>
        <v>#N/A</v>
      </c>
      <c r="AD1283" s="11" t="e">
        <f>VLOOKUP($B1283, FanGraphs_Standings[[Abbreviation]:[2024 Projected Full Season RDif]], 5, FALSE)</f>
        <v>#N/A</v>
      </c>
      <c r="AE1283" s="11" t="e">
        <f>VLOOKUP($B1283, FanGraphs_Standings[[Abbreviation]:[2024 Projected Full Season W%]], 18, FALSE)</f>
        <v>#N/A</v>
      </c>
      <c r="AF1283" s="11" t="e">
        <f t="shared" ref="AF1283:AF1346" si="245">(AD1283*($F1283/162))+(AE1283*((162-$F1283)/162))</f>
        <v>#N/A</v>
      </c>
      <c r="AG1283" s="11" t="e">
        <f>VLOOKUP($B1283, 'Home Field Adv'!$A$2:$I$31, 9, FALSE)</f>
        <v>#N/A</v>
      </c>
      <c r="AH1283" s="11" t="e">
        <f>VLOOKUP($C1283, FanGraphs_Standings[[Abbreviation]:[2024 Year to Date G]], 2, FALSE)</f>
        <v>#N/A</v>
      </c>
      <c r="AI1283" s="11" t="e">
        <f>_xlfn.IFNA(VLOOKUP($E1283, 'SP Per G'!$A$2:$D$1385, 3, FALSE), AO1283)</f>
        <v>#N/A</v>
      </c>
      <c r="AJ1283" s="11" t="e">
        <f>IF(AND(ISNA(VLOOKUP($E1283, 'SP Per G'!$A$2:$D$1385, 4, FALSE)), ISTEXT($E1283)), AI1283,IF(ISNA(VLOOKUP($E1283, 'SP Per G'!$A$2:$D$1385, 4, FALSE)), AO1283, VLOOKUP($E1283, 'SP Per G'!$A$2:$D$1385, 4, FALSE)))</f>
        <v>#N/A</v>
      </c>
      <c r="AK1283" s="11" t="e">
        <f t="shared" ref="AK1283:AK1346" si="246">(AI1283*($AH1283/162))+(AJ1283*((162-$AH1283)/162))</f>
        <v>#N/A</v>
      </c>
      <c r="AL1283" s="11" t="e">
        <f>_xlfn.IFNA(VLOOKUP($E1283, Individual_Pitching___Dashboard[], 18, FALSE), VLOOKUP($C1283,Team_Pitching___Advanced[[Team]:[SIERA]],16,FALSE))</f>
        <v>#N/A</v>
      </c>
      <c r="AM1283" s="11" t="e">
        <f>_xlfn.IFNA(VLOOKUP($E1283, Individual_Pitching___Dashboard[], 20, FALSE), VLOOKUP($C1283,Team_Pitching___Advanced[[Team]:[xFIP]],19,FALSE))</f>
        <v>#N/A</v>
      </c>
      <c r="AN1283" s="11" t="e">
        <f>_xlfn.IFNA(VLOOKUP($E1283,Individual_Pitching___Advanced[],21,FALSE),VLOOKUP($C1283,Team_Pitching___Advanced[[Team]:[SIERA]],20,FALSE))</f>
        <v>#N/A</v>
      </c>
      <c r="AO1283" s="11" t="e">
        <f>VLOOKUP($C1283, 'Team Per G'!$A$2:$G$31, 7, FALSE)</f>
        <v>#N/A</v>
      </c>
      <c r="AP1283" s="11" t="e">
        <f>VLOOKUP($C1283, 'FanGraphs - Team WAR Projected'!$B$2:$E$31, 3, FALSE)/162</f>
        <v>#N/A</v>
      </c>
      <c r="AQ1283" s="11" t="e">
        <f t="shared" ref="AQ1283:AQ1346" si="247">(AO1283*($AH1283/162))+(AP1283*((162-$AH1283)/162))</f>
        <v>#N/A</v>
      </c>
      <c r="AR1283" s="11" t="e">
        <f>VLOOKUP($C1283, Team_Pitching___Advanced[[Team]:[xFIP]], 19,FALSE)</f>
        <v>#N/A</v>
      </c>
      <c r="AS1283" s="11" t="e">
        <f>VLOOKUP($C1283, Team_Pitching___Advanced[], 20, FALSE)</f>
        <v>#N/A</v>
      </c>
      <c r="AT1283" s="11" t="e">
        <f>VLOOKUP($C1283, Team_Batting___Dashboard[[Team]:[wOBA]], 16, FALSE)</f>
        <v>#N/A</v>
      </c>
      <c r="AU1283" s="11" t="e">
        <f>VLOOKUP($C1283, Team_Batting___Advanced[[Team]:[OPS]], 9, FALSE)</f>
        <v>#N/A</v>
      </c>
      <c r="AV1283" s="11" t="e">
        <f>VLOOKUP($C1283, Team_Batting___Advanced[], 19, FALSE)</f>
        <v>#N/A</v>
      </c>
      <c r="AW1283" s="11" t="e">
        <f>VLOOKUP($C1283, 'Team Per G'!$A$2:$G$31, 3, FALSE)</f>
        <v>#N/A</v>
      </c>
      <c r="AX1283" s="11" t="e">
        <f>VLOOKUP($C1283, 'Team Per G'!$A$2:$G$31, 5, FALSE)</f>
        <v>#N/A</v>
      </c>
      <c r="AY1283" s="11" t="e">
        <f>VLOOKUP($C1283, 'Team Per G'!$A$2:$G$31, 4, FALSE)</f>
        <v>#N/A</v>
      </c>
      <c r="AZ1283" s="11" t="e">
        <f>VLOOKUP($C1283, Team_Batting___Dashboard[], 22, FALSE)/$AH1283</f>
        <v>#N/A</v>
      </c>
      <c r="BA1283" s="11" t="e">
        <f>VLOOKUP($C1283, 'FanGraphs - Team WAR Projected'!$B$2:$E$31, 4, FALSE)/162</f>
        <v>#N/A</v>
      </c>
      <c r="BB1283" s="11" t="e">
        <f t="shared" ref="BB1283:BB1346" si="248">(AZ1283*($AH1283/162))+(BA1283*((162-$AH1283)/162))</f>
        <v>#N/A</v>
      </c>
      <c r="BC1283" s="11" t="e">
        <f>VLOOKUP($C1283, FanGraphs_Standings[[Abbreviation]:[2024 Year to Date RS/G]], 6, FALSE)/$AH1283</f>
        <v>#N/A</v>
      </c>
      <c r="BD1283" s="11" t="e">
        <f>VLOOKUP($C1283, FanGraphs_Standings[[Abbreviation]:[2024 Projected Full Season RDif]], 19, FALSE)/162</f>
        <v>#N/A</v>
      </c>
      <c r="BE1283" s="11" t="e">
        <f t="shared" ref="BE1283:BE1346" si="249">(BC1283*($AH1283/162))+(BD1283*((162-$AH1283)/162))</f>
        <v>#N/A</v>
      </c>
      <c r="BF1283" s="11" t="e">
        <f>VLOOKUP($C1283, FanGraphs_Standings[[Abbreviation]:[2024 Projected Full Season RDif]], 5, FALSE)</f>
        <v>#N/A</v>
      </c>
      <c r="BG1283" s="11" t="e">
        <f>VLOOKUP($C1283, FanGraphs_Standings[[Abbreviation]:[2024 Projected Full Season W%]], 18, FALSE)</f>
        <v>#N/A</v>
      </c>
      <c r="BH1283" s="11" t="e">
        <f t="shared" ref="BH1283:BH1346" si="250">(BF1283*($AH1283/162))+(BG1283*((162-$AH1283)/162))</f>
        <v>#N/A</v>
      </c>
      <c r="BI1283" s="11" t="e">
        <f>VLOOKUP($C1283, 'Home Field Adv'!$A$2:$K$31, 11, FALSE)</f>
        <v>#N/A</v>
      </c>
      <c r="BL1283" s="12" t="str">
        <f t="shared" ref="BL1283:BL1346" si="251">IF(ISBLANK(BJ1283), "", BJ1283-BK1283)</f>
        <v/>
      </c>
      <c r="BM1283" s="12" t="str">
        <f t="shared" si="241"/>
        <v/>
      </c>
      <c r="BN1283" s="12" t="str">
        <f t="shared" ref="BN1283:BN1346" si="252">IF(ISBLANK(BJ1283), "", BJ1283+BK1283)</f>
        <v/>
      </c>
    </row>
    <row r="1284" spans="6:66" x14ac:dyDescent="0.45">
      <c r="F1284" s="11" t="e">
        <f>VLOOKUP($B1284, FanGraphs_Standings[[Abbreviation]:[2024 Year to Date G]], 2, FALSE)</f>
        <v>#N/A</v>
      </c>
      <c r="G1284" s="11" t="e">
        <f>_xlfn.IFNA(VLOOKUP($D1284, 'SP Per G'!$A$2:$D$1385, 3, FALSE),M1284)</f>
        <v>#N/A</v>
      </c>
      <c r="H1284" s="11" t="e">
        <f>IF(AND(ISNA(VLOOKUP($D1284, 'SP Per G'!$A$2:$D$1385, 4, FALSE)), ISTEXT($D1284)), G1284,IF(ISNA(VLOOKUP($D1284, 'SP Per G'!$A$2:$D$1385, 4, FALSE)), M1284, VLOOKUP($D1284, 'SP Per G'!$A$2:$D$1385, 4, FALSE)))</f>
        <v>#N/A</v>
      </c>
      <c r="I1284" s="11" t="e">
        <f t="shared" si="242"/>
        <v>#N/A</v>
      </c>
      <c r="J1284" s="11" t="e">
        <f>_xlfn.IFNA(VLOOKUP($D1284,Individual_Pitching___Dashboard[],18,FALSE),VLOOKUP(B1284,Team_Pitching___Dashboard[[Team]:[ERA]],17,FALSE))</f>
        <v>#N/A</v>
      </c>
      <c r="K1284" s="11" t="e">
        <f>_xlfn.IFNA(VLOOKUP($D1284, Individual_Pitching___Dashboard[], 20, FALSE), VLOOKUP(B1284,Team_Pitching___Dashboard[[Team]:[xFIP]],20,FALSE))</f>
        <v>#N/A</v>
      </c>
      <c r="L1284" s="11" t="e">
        <f>_xlfn.IFNA(VLOOKUP($D1284, Individual_Pitching___Advanced[], 21,FALSE), VLOOKUP(B1284, Team_Pitching___Advanced[], 20, FALSE))</f>
        <v>#N/A</v>
      </c>
      <c r="M1284" s="11" t="e">
        <f>VLOOKUP($B1284, 'Team Per G'!$A$2:$G$31, 7, FALSE)</f>
        <v>#N/A</v>
      </c>
      <c r="N1284" s="11" t="e">
        <f>VLOOKUP($B1284, 'FanGraphs - Team WAR Projected'!$B$2:$E$31, 3, FALSE)/162</f>
        <v>#N/A</v>
      </c>
      <c r="O1284" s="11" t="e">
        <f t="shared" si="243"/>
        <v>#N/A</v>
      </c>
      <c r="P1284" s="11" t="e">
        <f>VLOOKUP($B1284, Team_Pitching___Advanced[[Team]:[xFIP]], 19,FALSE)</f>
        <v>#N/A</v>
      </c>
      <c r="Q1284" s="11" t="e">
        <f>VLOOKUP($B1284, Team_Pitching___Advanced[], 20, FALSE)</f>
        <v>#N/A</v>
      </c>
      <c r="R1284" s="11" t="e">
        <f>VLOOKUP($B1284, Team_Batting___Dashboard[[Team]:[wOBA]], 16, FALSE)</f>
        <v>#N/A</v>
      </c>
      <c r="S1284" s="11" t="e">
        <f>VLOOKUP($B1284, Team_Batting___Advanced[[Team]:[OPS]], 9, FALSE)</f>
        <v>#N/A</v>
      </c>
      <c r="T1284" s="11" t="e">
        <f>VLOOKUP($B1284, Team_Batting___Advanced[], 19, FALSE)</f>
        <v>#N/A</v>
      </c>
      <c r="U1284" s="11" t="e">
        <f>VLOOKUP($B1284, 'Team Per G'!$A$2:$G$31, 3, FALSE)</f>
        <v>#N/A</v>
      </c>
      <c r="V1284" s="11" t="e">
        <f>VLOOKUP($B1284, 'Team Per G'!$A$2:$G$31, 5, FALSE)</f>
        <v>#N/A</v>
      </c>
      <c r="W1284" s="11" t="e">
        <f>VLOOKUP($B1284, 'Team Per G'!$A$2:$G$31, 4, FALSE)</f>
        <v>#N/A</v>
      </c>
      <c r="X1284" s="11" t="e">
        <f>VLOOKUP($B1284, Team_Batting___Dashboard[], 22, FALSE)/$F1284</f>
        <v>#N/A</v>
      </c>
      <c r="Y1284" s="11" t="e">
        <f>VLOOKUP($B1284, 'FanGraphs - Team WAR Projected'!$B$2:$E$31, 4, FALSE)/162</f>
        <v>#N/A</v>
      </c>
      <c r="Z1284" s="11" t="e">
        <f t="shared" si="244"/>
        <v>#N/A</v>
      </c>
      <c r="AA1284" s="11" t="e">
        <f>VLOOKUP($B1284, FanGraphs_Standings[[Abbreviation]:[2024 Year to Date RS/G]], 6, FALSE)/$F1284</f>
        <v>#N/A</v>
      </c>
      <c r="AB1284" s="11" t="e">
        <f>VLOOKUP($B1284, FanGraphs_Standings[[Abbreviation]:[2024 Projected Full Season RDif]], 19, FALSE)/162</f>
        <v>#N/A</v>
      </c>
      <c r="AC1284" s="11" t="e">
        <f t="shared" ref="AC1284:AC1347" si="253">(AA1284*($F1284/162))+(AB1284*((162-$F1284)/162))</f>
        <v>#N/A</v>
      </c>
      <c r="AD1284" s="11" t="e">
        <f>VLOOKUP($B1284, FanGraphs_Standings[[Abbreviation]:[2024 Projected Full Season RDif]], 5, FALSE)</f>
        <v>#N/A</v>
      </c>
      <c r="AE1284" s="11" t="e">
        <f>VLOOKUP($B1284, FanGraphs_Standings[[Abbreviation]:[2024 Projected Full Season W%]], 18, FALSE)</f>
        <v>#N/A</v>
      </c>
      <c r="AF1284" s="11" t="e">
        <f t="shared" si="245"/>
        <v>#N/A</v>
      </c>
      <c r="AG1284" s="11" t="e">
        <f>VLOOKUP($B1284, 'Home Field Adv'!$A$2:$I$31, 9, FALSE)</f>
        <v>#N/A</v>
      </c>
      <c r="AH1284" s="11" t="e">
        <f>VLOOKUP($C1284, FanGraphs_Standings[[Abbreviation]:[2024 Year to Date G]], 2, FALSE)</f>
        <v>#N/A</v>
      </c>
      <c r="AI1284" s="11" t="e">
        <f>_xlfn.IFNA(VLOOKUP($E1284, 'SP Per G'!$A$2:$D$1385, 3, FALSE), AO1284)</f>
        <v>#N/A</v>
      </c>
      <c r="AJ1284" s="11" t="e">
        <f>IF(AND(ISNA(VLOOKUP($E1284, 'SP Per G'!$A$2:$D$1385, 4, FALSE)), ISTEXT($E1284)), AI1284,IF(ISNA(VLOOKUP($E1284, 'SP Per G'!$A$2:$D$1385, 4, FALSE)), AO1284, VLOOKUP($E1284, 'SP Per G'!$A$2:$D$1385, 4, FALSE)))</f>
        <v>#N/A</v>
      </c>
      <c r="AK1284" s="11" t="e">
        <f t="shared" si="246"/>
        <v>#N/A</v>
      </c>
      <c r="AL1284" s="11" t="e">
        <f>_xlfn.IFNA(VLOOKUP($E1284, Individual_Pitching___Dashboard[], 18, FALSE), VLOOKUP($C1284,Team_Pitching___Advanced[[Team]:[SIERA]],16,FALSE))</f>
        <v>#N/A</v>
      </c>
      <c r="AM1284" s="11" t="e">
        <f>_xlfn.IFNA(VLOOKUP($E1284, Individual_Pitching___Dashboard[], 20, FALSE), VLOOKUP($C1284,Team_Pitching___Advanced[[Team]:[xFIP]],19,FALSE))</f>
        <v>#N/A</v>
      </c>
      <c r="AN1284" s="11" t="e">
        <f>_xlfn.IFNA(VLOOKUP($E1284,Individual_Pitching___Advanced[],21,FALSE),VLOOKUP($C1284,Team_Pitching___Advanced[[Team]:[SIERA]],20,FALSE))</f>
        <v>#N/A</v>
      </c>
      <c r="AO1284" s="11" t="e">
        <f>VLOOKUP($C1284, 'Team Per G'!$A$2:$G$31, 7, FALSE)</f>
        <v>#N/A</v>
      </c>
      <c r="AP1284" s="11" t="e">
        <f>VLOOKUP($C1284, 'FanGraphs - Team WAR Projected'!$B$2:$E$31, 3, FALSE)/162</f>
        <v>#N/A</v>
      </c>
      <c r="AQ1284" s="11" t="e">
        <f t="shared" si="247"/>
        <v>#N/A</v>
      </c>
      <c r="AR1284" s="11" t="e">
        <f>VLOOKUP($C1284, Team_Pitching___Advanced[[Team]:[xFIP]], 19,FALSE)</f>
        <v>#N/A</v>
      </c>
      <c r="AS1284" s="11" t="e">
        <f>VLOOKUP($C1284, Team_Pitching___Advanced[], 20, FALSE)</f>
        <v>#N/A</v>
      </c>
      <c r="AT1284" s="11" t="e">
        <f>VLOOKUP($C1284, Team_Batting___Dashboard[[Team]:[wOBA]], 16, FALSE)</f>
        <v>#N/A</v>
      </c>
      <c r="AU1284" s="11" t="e">
        <f>VLOOKUP($C1284, Team_Batting___Advanced[[Team]:[OPS]], 9, FALSE)</f>
        <v>#N/A</v>
      </c>
      <c r="AV1284" s="11" t="e">
        <f>VLOOKUP($C1284, Team_Batting___Advanced[], 19, FALSE)</f>
        <v>#N/A</v>
      </c>
      <c r="AW1284" s="11" t="e">
        <f>VLOOKUP($C1284, 'Team Per G'!$A$2:$G$31, 3, FALSE)</f>
        <v>#N/A</v>
      </c>
      <c r="AX1284" s="11" t="e">
        <f>VLOOKUP($C1284, 'Team Per G'!$A$2:$G$31, 5, FALSE)</f>
        <v>#N/A</v>
      </c>
      <c r="AY1284" s="11" t="e">
        <f>VLOOKUP($C1284, 'Team Per G'!$A$2:$G$31, 4, FALSE)</f>
        <v>#N/A</v>
      </c>
      <c r="AZ1284" s="11" t="e">
        <f>VLOOKUP($C1284, Team_Batting___Dashboard[], 22, FALSE)/$AH1284</f>
        <v>#N/A</v>
      </c>
      <c r="BA1284" s="11" t="e">
        <f>VLOOKUP($C1284, 'FanGraphs - Team WAR Projected'!$B$2:$E$31, 4, FALSE)/162</f>
        <v>#N/A</v>
      </c>
      <c r="BB1284" s="11" t="e">
        <f t="shared" si="248"/>
        <v>#N/A</v>
      </c>
      <c r="BC1284" s="11" t="e">
        <f>VLOOKUP($C1284, FanGraphs_Standings[[Abbreviation]:[2024 Year to Date RS/G]], 6, FALSE)/$AH1284</f>
        <v>#N/A</v>
      </c>
      <c r="BD1284" s="11" t="e">
        <f>VLOOKUP($C1284, FanGraphs_Standings[[Abbreviation]:[2024 Projected Full Season RDif]], 19, FALSE)/162</f>
        <v>#N/A</v>
      </c>
      <c r="BE1284" s="11" t="e">
        <f t="shared" si="249"/>
        <v>#N/A</v>
      </c>
      <c r="BF1284" s="11" t="e">
        <f>VLOOKUP($C1284, FanGraphs_Standings[[Abbreviation]:[2024 Projected Full Season RDif]], 5, FALSE)</f>
        <v>#N/A</v>
      </c>
      <c r="BG1284" s="11" t="e">
        <f>VLOOKUP($C1284, FanGraphs_Standings[[Abbreviation]:[2024 Projected Full Season W%]], 18, FALSE)</f>
        <v>#N/A</v>
      </c>
      <c r="BH1284" s="11" t="e">
        <f t="shared" si="250"/>
        <v>#N/A</v>
      </c>
      <c r="BI1284" s="11" t="e">
        <f>VLOOKUP($C1284, 'Home Field Adv'!$A$2:$K$31, 11, FALSE)</f>
        <v>#N/A</v>
      </c>
      <c r="BL1284" s="12" t="str">
        <f t="shared" si="251"/>
        <v/>
      </c>
      <c r="BM1284" s="12" t="str">
        <f t="shared" si="241"/>
        <v/>
      </c>
      <c r="BN1284" s="12" t="str">
        <f t="shared" si="252"/>
        <v/>
      </c>
    </row>
    <row r="1285" spans="6:66" x14ac:dyDescent="0.45">
      <c r="F1285" s="11" t="e">
        <f>VLOOKUP($B1285, FanGraphs_Standings[[Abbreviation]:[2024 Year to Date G]], 2, FALSE)</f>
        <v>#N/A</v>
      </c>
      <c r="G1285" s="11" t="e">
        <f>_xlfn.IFNA(VLOOKUP($D1285, 'SP Per G'!$A$2:$D$1385, 3, FALSE),M1285)</f>
        <v>#N/A</v>
      </c>
      <c r="H1285" s="11" t="e">
        <f>IF(AND(ISNA(VLOOKUP($D1285, 'SP Per G'!$A$2:$D$1385, 4, FALSE)), ISTEXT($D1285)), G1285,IF(ISNA(VLOOKUP($D1285, 'SP Per G'!$A$2:$D$1385, 4, FALSE)), M1285, VLOOKUP($D1285, 'SP Per G'!$A$2:$D$1385, 4, FALSE)))</f>
        <v>#N/A</v>
      </c>
      <c r="I1285" s="11" t="e">
        <f t="shared" si="242"/>
        <v>#N/A</v>
      </c>
      <c r="J1285" s="11" t="e">
        <f>_xlfn.IFNA(VLOOKUP($D1285,Individual_Pitching___Dashboard[],18,FALSE),VLOOKUP(B1285,Team_Pitching___Dashboard[[Team]:[ERA]],17,FALSE))</f>
        <v>#N/A</v>
      </c>
      <c r="K1285" s="11" t="e">
        <f>_xlfn.IFNA(VLOOKUP($D1285, Individual_Pitching___Dashboard[], 20, FALSE), VLOOKUP(B1285,Team_Pitching___Dashboard[[Team]:[xFIP]],20,FALSE))</f>
        <v>#N/A</v>
      </c>
      <c r="L1285" s="11" t="e">
        <f>_xlfn.IFNA(VLOOKUP($D1285, Individual_Pitching___Advanced[], 21,FALSE), VLOOKUP(B1285, Team_Pitching___Advanced[], 20, FALSE))</f>
        <v>#N/A</v>
      </c>
      <c r="M1285" s="11" t="e">
        <f>VLOOKUP($B1285, 'Team Per G'!$A$2:$G$31, 7, FALSE)</f>
        <v>#N/A</v>
      </c>
      <c r="N1285" s="11" t="e">
        <f>VLOOKUP($B1285, 'FanGraphs - Team WAR Projected'!$B$2:$E$31, 3, FALSE)/162</f>
        <v>#N/A</v>
      </c>
      <c r="O1285" s="11" t="e">
        <f t="shared" si="243"/>
        <v>#N/A</v>
      </c>
      <c r="P1285" s="11" t="e">
        <f>VLOOKUP($B1285, Team_Pitching___Advanced[[Team]:[xFIP]], 19,FALSE)</f>
        <v>#N/A</v>
      </c>
      <c r="Q1285" s="11" t="e">
        <f>VLOOKUP($B1285, Team_Pitching___Advanced[], 20, FALSE)</f>
        <v>#N/A</v>
      </c>
      <c r="R1285" s="11" t="e">
        <f>VLOOKUP($B1285, Team_Batting___Dashboard[[Team]:[wOBA]], 16, FALSE)</f>
        <v>#N/A</v>
      </c>
      <c r="S1285" s="11" t="e">
        <f>VLOOKUP($B1285, Team_Batting___Advanced[[Team]:[OPS]], 9, FALSE)</f>
        <v>#N/A</v>
      </c>
      <c r="T1285" s="11" t="e">
        <f>VLOOKUP($B1285, Team_Batting___Advanced[], 19, FALSE)</f>
        <v>#N/A</v>
      </c>
      <c r="U1285" s="11" t="e">
        <f>VLOOKUP($B1285, 'Team Per G'!$A$2:$G$31, 3, FALSE)</f>
        <v>#N/A</v>
      </c>
      <c r="V1285" s="11" t="e">
        <f>VLOOKUP($B1285, 'Team Per G'!$A$2:$G$31, 5, FALSE)</f>
        <v>#N/A</v>
      </c>
      <c r="W1285" s="11" t="e">
        <f>VLOOKUP($B1285, 'Team Per G'!$A$2:$G$31, 4, FALSE)</f>
        <v>#N/A</v>
      </c>
      <c r="X1285" s="11" t="e">
        <f>VLOOKUP($B1285, Team_Batting___Dashboard[], 22, FALSE)/$F1285</f>
        <v>#N/A</v>
      </c>
      <c r="Y1285" s="11" t="e">
        <f>VLOOKUP($B1285, 'FanGraphs - Team WAR Projected'!$B$2:$E$31, 4, FALSE)/162</f>
        <v>#N/A</v>
      </c>
      <c r="Z1285" s="11" t="e">
        <f t="shared" si="244"/>
        <v>#N/A</v>
      </c>
      <c r="AA1285" s="11" t="e">
        <f>VLOOKUP($B1285, FanGraphs_Standings[[Abbreviation]:[2024 Year to Date RS/G]], 6, FALSE)/$F1285</f>
        <v>#N/A</v>
      </c>
      <c r="AB1285" s="11" t="e">
        <f>VLOOKUP($B1285, FanGraphs_Standings[[Abbreviation]:[2024 Projected Full Season RDif]], 19, FALSE)/162</f>
        <v>#N/A</v>
      </c>
      <c r="AC1285" s="11" t="e">
        <f t="shared" si="253"/>
        <v>#N/A</v>
      </c>
      <c r="AD1285" s="11" t="e">
        <f>VLOOKUP($B1285, FanGraphs_Standings[[Abbreviation]:[2024 Projected Full Season RDif]], 5, FALSE)</f>
        <v>#N/A</v>
      </c>
      <c r="AE1285" s="11" t="e">
        <f>VLOOKUP($B1285, FanGraphs_Standings[[Abbreviation]:[2024 Projected Full Season W%]], 18, FALSE)</f>
        <v>#N/A</v>
      </c>
      <c r="AF1285" s="11" t="e">
        <f t="shared" si="245"/>
        <v>#N/A</v>
      </c>
      <c r="AG1285" s="11" t="e">
        <f>VLOOKUP($B1285, 'Home Field Adv'!$A$2:$I$31, 9, FALSE)</f>
        <v>#N/A</v>
      </c>
      <c r="AH1285" s="11" t="e">
        <f>VLOOKUP($C1285, FanGraphs_Standings[[Abbreviation]:[2024 Year to Date G]], 2, FALSE)</f>
        <v>#N/A</v>
      </c>
      <c r="AI1285" s="11" t="e">
        <f>_xlfn.IFNA(VLOOKUP($E1285, 'SP Per G'!$A$2:$D$1385, 3, FALSE), AO1285)</f>
        <v>#N/A</v>
      </c>
      <c r="AJ1285" s="11" t="e">
        <f>IF(AND(ISNA(VLOOKUP($E1285, 'SP Per G'!$A$2:$D$1385, 4, FALSE)), ISTEXT($E1285)), AI1285,IF(ISNA(VLOOKUP($E1285, 'SP Per G'!$A$2:$D$1385, 4, FALSE)), AO1285, VLOOKUP($E1285, 'SP Per G'!$A$2:$D$1385, 4, FALSE)))</f>
        <v>#N/A</v>
      </c>
      <c r="AK1285" s="11" t="e">
        <f t="shared" si="246"/>
        <v>#N/A</v>
      </c>
      <c r="AL1285" s="11" t="e">
        <f>_xlfn.IFNA(VLOOKUP($E1285, Individual_Pitching___Dashboard[], 18, FALSE), VLOOKUP($C1285,Team_Pitching___Advanced[[Team]:[SIERA]],16,FALSE))</f>
        <v>#N/A</v>
      </c>
      <c r="AM1285" s="11" t="e">
        <f>_xlfn.IFNA(VLOOKUP($E1285, Individual_Pitching___Dashboard[], 20, FALSE), VLOOKUP($C1285,Team_Pitching___Advanced[[Team]:[xFIP]],19,FALSE))</f>
        <v>#N/A</v>
      </c>
      <c r="AN1285" s="11" t="e">
        <f>_xlfn.IFNA(VLOOKUP($E1285,Individual_Pitching___Advanced[],21,FALSE),VLOOKUP($C1285,Team_Pitching___Advanced[[Team]:[SIERA]],20,FALSE))</f>
        <v>#N/A</v>
      </c>
      <c r="AO1285" s="11" t="e">
        <f>VLOOKUP($C1285, 'Team Per G'!$A$2:$G$31, 7, FALSE)</f>
        <v>#N/A</v>
      </c>
      <c r="AP1285" s="11" t="e">
        <f>VLOOKUP($C1285, 'FanGraphs - Team WAR Projected'!$B$2:$E$31, 3, FALSE)/162</f>
        <v>#N/A</v>
      </c>
      <c r="AQ1285" s="11" t="e">
        <f t="shared" si="247"/>
        <v>#N/A</v>
      </c>
      <c r="AR1285" s="11" t="e">
        <f>VLOOKUP($C1285, Team_Pitching___Advanced[[Team]:[xFIP]], 19,FALSE)</f>
        <v>#N/A</v>
      </c>
      <c r="AS1285" s="11" t="e">
        <f>VLOOKUP($C1285, Team_Pitching___Advanced[], 20, FALSE)</f>
        <v>#N/A</v>
      </c>
      <c r="AT1285" s="11" t="e">
        <f>VLOOKUP($C1285, Team_Batting___Dashboard[[Team]:[wOBA]], 16, FALSE)</f>
        <v>#N/A</v>
      </c>
      <c r="AU1285" s="11" t="e">
        <f>VLOOKUP($C1285, Team_Batting___Advanced[[Team]:[OPS]], 9, FALSE)</f>
        <v>#N/A</v>
      </c>
      <c r="AV1285" s="11" t="e">
        <f>VLOOKUP($C1285, Team_Batting___Advanced[], 19, FALSE)</f>
        <v>#N/A</v>
      </c>
      <c r="AW1285" s="11" t="e">
        <f>VLOOKUP($C1285, 'Team Per G'!$A$2:$G$31, 3, FALSE)</f>
        <v>#N/A</v>
      </c>
      <c r="AX1285" s="11" t="e">
        <f>VLOOKUP($C1285, 'Team Per G'!$A$2:$G$31, 5, FALSE)</f>
        <v>#N/A</v>
      </c>
      <c r="AY1285" s="11" t="e">
        <f>VLOOKUP($C1285, 'Team Per G'!$A$2:$G$31, 4, FALSE)</f>
        <v>#N/A</v>
      </c>
      <c r="AZ1285" s="11" t="e">
        <f>VLOOKUP($C1285, Team_Batting___Dashboard[], 22, FALSE)/$AH1285</f>
        <v>#N/A</v>
      </c>
      <c r="BA1285" s="11" t="e">
        <f>VLOOKUP($C1285, 'FanGraphs - Team WAR Projected'!$B$2:$E$31, 4, FALSE)/162</f>
        <v>#N/A</v>
      </c>
      <c r="BB1285" s="11" t="e">
        <f t="shared" si="248"/>
        <v>#N/A</v>
      </c>
      <c r="BC1285" s="11" t="e">
        <f>VLOOKUP($C1285, FanGraphs_Standings[[Abbreviation]:[2024 Year to Date RS/G]], 6, FALSE)/$AH1285</f>
        <v>#N/A</v>
      </c>
      <c r="BD1285" s="11" t="e">
        <f>VLOOKUP($C1285, FanGraphs_Standings[[Abbreviation]:[2024 Projected Full Season RDif]], 19, FALSE)/162</f>
        <v>#N/A</v>
      </c>
      <c r="BE1285" s="11" t="e">
        <f t="shared" si="249"/>
        <v>#N/A</v>
      </c>
      <c r="BF1285" s="11" t="e">
        <f>VLOOKUP($C1285, FanGraphs_Standings[[Abbreviation]:[2024 Projected Full Season RDif]], 5, FALSE)</f>
        <v>#N/A</v>
      </c>
      <c r="BG1285" s="11" t="e">
        <f>VLOOKUP($C1285, FanGraphs_Standings[[Abbreviation]:[2024 Projected Full Season W%]], 18, FALSE)</f>
        <v>#N/A</v>
      </c>
      <c r="BH1285" s="11" t="e">
        <f t="shared" si="250"/>
        <v>#N/A</v>
      </c>
      <c r="BI1285" s="11" t="e">
        <f>VLOOKUP($C1285, 'Home Field Adv'!$A$2:$K$31, 11, FALSE)</f>
        <v>#N/A</v>
      </c>
      <c r="BL1285" s="12" t="str">
        <f t="shared" si="251"/>
        <v/>
      </c>
      <c r="BM1285" s="12" t="str">
        <f t="shared" si="241"/>
        <v/>
      </c>
      <c r="BN1285" s="12" t="str">
        <f t="shared" si="252"/>
        <v/>
      </c>
    </row>
    <row r="1286" spans="6:66" x14ac:dyDescent="0.45">
      <c r="F1286" s="11" t="e">
        <f>VLOOKUP($B1286, FanGraphs_Standings[[Abbreviation]:[2024 Year to Date G]], 2, FALSE)</f>
        <v>#N/A</v>
      </c>
      <c r="G1286" s="11" t="e">
        <f>_xlfn.IFNA(VLOOKUP($D1286, 'SP Per G'!$A$2:$D$1385, 3, FALSE),M1286)</f>
        <v>#N/A</v>
      </c>
      <c r="H1286" s="11" t="e">
        <f>IF(AND(ISNA(VLOOKUP($D1286, 'SP Per G'!$A$2:$D$1385, 4, FALSE)), ISTEXT($D1286)), G1286,IF(ISNA(VLOOKUP($D1286, 'SP Per G'!$A$2:$D$1385, 4, FALSE)), M1286, VLOOKUP($D1286, 'SP Per G'!$A$2:$D$1385, 4, FALSE)))</f>
        <v>#N/A</v>
      </c>
      <c r="I1286" s="11" t="e">
        <f t="shared" si="242"/>
        <v>#N/A</v>
      </c>
      <c r="J1286" s="11" t="e">
        <f>_xlfn.IFNA(VLOOKUP($D1286,Individual_Pitching___Dashboard[],18,FALSE),VLOOKUP(B1286,Team_Pitching___Dashboard[[Team]:[ERA]],17,FALSE))</f>
        <v>#N/A</v>
      </c>
      <c r="K1286" s="11" t="e">
        <f>_xlfn.IFNA(VLOOKUP($D1286, Individual_Pitching___Dashboard[], 20, FALSE), VLOOKUP(B1286,Team_Pitching___Dashboard[[Team]:[xFIP]],20,FALSE))</f>
        <v>#N/A</v>
      </c>
      <c r="L1286" s="11" t="e">
        <f>_xlfn.IFNA(VLOOKUP($D1286, Individual_Pitching___Advanced[], 21,FALSE), VLOOKUP(B1286, Team_Pitching___Advanced[], 20, FALSE))</f>
        <v>#N/A</v>
      </c>
      <c r="M1286" s="11" t="e">
        <f>VLOOKUP($B1286, 'Team Per G'!$A$2:$G$31, 7, FALSE)</f>
        <v>#N/A</v>
      </c>
      <c r="N1286" s="11" t="e">
        <f>VLOOKUP($B1286, 'FanGraphs - Team WAR Projected'!$B$2:$E$31, 3, FALSE)/162</f>
        <v>#N/A</v>
      </c>
      <c r="O1286" s="11" t="e">
        <f t="shared" si="243"/>
        <v>#N/A</v>
      </c>
      <c r="P1286" s="11" t="e">
        <f>VLOOKUP($B1286, Team_Pitching___Advanced[[Team]:[xFIP]], 19,FALSE)</f>
        <v>#N/A</v>
      </c>
      <c r="Q1286" s="11" t="e">
        <f>VLOOKUP($B1286, Team_Pitching___Advanced[], 20, FALSE)</f>
        <v>#N/A</v>
      </c>
      <c r="R1286" s="11" t="e">
        <f>VLOOKUP($B1286, Team_Batting___Dashboard[[Team]:[wOBA]], 16, FALSE)</f>
        <v>#N/A</v>
      </c>
      <c r="S1286" s="11" t="e">
        <f>VLOOKUP($B1286, Team_Batting___Advanced[[Team]:[OPS]], 9, FALSE)</f>
        <v>#N/A</v>
      </c>
      <c r="T1286" s="11" t="e">
        <f>VLOOKUP($B1286, Team_Batting___Advanced[], 19, FALSE)</f>
        <v>#N/A</v>
      </c>
      <c r="U1286" s="11" t="e">
        <f>VLOOKUP($B1286, 'Team Per G'!$A$2:$G$31, 3, FALSE)</f>
        <v>#N/A</v>
      </c>
      <c r="V1286" s="11" t="e">
        <f>VLOOKUP($B1286, 'Team Per G'!$A$2:$G$31, 5, FALSE)</f>
        <v>#N/A</v>
      </c>
      <c r="W1286" s="11" t="e">
        <f>VLOOKUP($B1286, 'Team Per G'!$A$2:$G$31, 4, FALSE)</f>
        <v>#N/A</v>
      </c>
      <c r="X1286" s="11" t="e">
        <f>VLOOKUP($B1286, Team_Batting___Dashboard[], 22, FALSE)/$F1286</f>
        <v>#N/A</v>
      </c>
      <c r="Y1286" s="11" t="e">
        <f>VLOOKUP($B1286, 'FanGraphs - Team WAR Projected'!$B$2:$E$31, 4, FALSE)/162</f>
        <v>#N/A</v>
      </c>
      <c r="Z1286" s="11" t="e">
        <f t="shared" si="244"/>
        <v>#N/A</v>
      </c>
      <c r="AA1286" s="11" t="e">
        <f>VLOOKUP($B1286, FanGraphs_Standings[[Abbreviation]:[2024 Year to Date RS/G]], 6, FALSE)/$F1286</f>
        <v>#N/A</v>
      </c>
      <c r="AB1286" s="11" t="e">
        <f>VLOOKUP($B1286, FanGraphs_Standings[[Abbreviation]:[2024 Projected Full Season RDif]], 19, FALSE)/162</f>
        <v>#N/A</v>
      </c>
      <c r="AC1286" s="11" t="e">
        <f t="shared" si="253"/>
        <v>#N/A</v>
      </c>
      <c r="AD1286" s="11" t="e">
        <f>VLOOKUP($B1286, FanGraphs_Standings[[Abbreviation]:[2024 Projected Full Season RDif]], 5, FALSE)</f>
        <v>#N/A</v>
      </c>
      <c r="AE1286" s="11" t="e">
        <f>VLOOKUP($B1286, FanGraphs_Standings[[Abbreviation]:[2024 Projected Full Season W%]], 18, FALSE)</f>
        <v>#N/A</v>
      </c>
      <c r="AF1286" s="11" t="e">
        <f t="shared" si="245"/>
        <v>#N/A</v>
      </c>
      <c r="AG1286" s="11" t="e">
        <f>VLOOKUP($B1286, 'Home Field Adv'!$A$2:$I$31, 9, FALSE)</f>
        <v>#N/A</v>
      </c>
      <c r="AH1286" s="11" t="e">
        <f>VLOOKUP($C1286, FanGraphs_Standings[[Abbreviation]:[2024 Year to Date G]], 2, FALSE)</f>
        <v>#N/A</v>
      </c>
      <c r="AI1286" s="11" t="e">
        <f>_xlfn.IFNA(VLOOKUP($E1286, 'SP Per G'!$A$2:$D$1385, 3, FALSE), AO1286)</f>
        <v>#N/A</v>
      </c>
      <c r="AJ1286" s="11" t="e">
        <f>IF(AND(ISNA(VLOOKUP($E1286, 'SP Per G'!$A$2:$D$1385, 4, FALSE)), ISTEXT($E1286)), AI1286,IF(ISNA(VLOOKUP($E1286, 'SP Per G'!$A$2:$D$1385, 4, FALSE)), AO1286, VLOOKUP($E1286, 'SP Per G'!$A$2:$D$1385, 4, FALSE)))</f>
        <v>#N/A</v>
      </c>
      <c r="AK1286" s="11" t="e">
        <f t="shared" si="246"/>
        <v>#N/A</v>
      </c>
      <c r="AL1286" s="11" t="e">
        <f>_xlfn.IFNA(VLOOKUP($E1286, Individual_Pitching___Dashboard[], 18, FALSE), VLOOKUP($C1286,Team_Pitching___Advanced[[Team]:[SIERA]],16,FALSE))</f>
        <v>#N/A</v>
      </c>
      <c r="AM1286" s="11" t="e">
        <f>_xlfn.IFNA(VLOOKUP($E1286, Individual_Pitching___Dashboard[], 20, FALSE), VLOOKUP($C1286,Team_Pitching___Advanced[[Team]:[xFIP]],19,FALSE))</f>
        <v>#N/A</v>
      </c>
      <c r="AN1286" s="11" t="e">
        <f>_xlfn.IFNA(VLOOKUP($E1286,Individual_Pitching___Advanced[],21,FALSE),VLOOKUP($C1286,Team_Pitching___Advanced[[Team]:[SIERA]],20,FALSE))</f>
        <v>#N/A</v>
      </c>
      <c r="AO1286" s="11" t="e">
        <f>VLOOKUP($C1286, 'Team Per G'!$A$2:$G$31, 7, FALSE)</f>
        <v>#N/A</v>
      </c>
      <c r="AP1286" s="11" t="e">
        <f>VLOOKUP($C1286, 'FanGraphs - Team WAR Projected'!$B$2:$E$31, 3, FALSE)/162</f>
        <v>#N/A</v>
      </c>
      <c r="AQ1286" s="11" t="e">
        <f t="shared" si="247"/>
        <v>#N/A</v>
      </c>
      <c r="AR1286" s="11" t="e">
        <f>VLOOKUP($C1286, Team_Pitching___Advanced[[Team]:[xFIP]], 19,FALSE)</f>
        <v>#N/A</v>
      </c>
      <c r="AS1286" s="11" t="e">
        <f>VLOOKUP($C1286, Team_Pitching___Advanced[], 20, FALSE)</f>
        <v>#N/A</v>
      </c>
      <c r="AT1286" s="11" t="e">
        <f>VLOOKUP($C1286, Team_Batting___Dashboard[[Team]:[wOBA]], 16, FALSE)</f>
        <v>#N/A</v>
      </c>
      <c r="AU1286" s="11" t="e">
        <f>VLOOKUP($C1286, Team_Batting___Advanced[[Team]:[OPS]], 9, FALSE)</f>
        <v>#N/A</v>
      </c>
      <c r="AV1286" s="11" t="e">
        <f>VLOOKUP($C1286, Team_Batting___Advanced[], 19, FALSE)</f>
        <v>#N/A</v>
      </c>
      <c r="AW1286" s="11" t="e">
        <f>VLOOKUP($C1286, 'Team Per G'!$A$2:$G$31, 3, FALSE)</f>
        <v>#N/A</v>
      </c>
      <c r="AX1286" s="11" t="e">
        <f>VLOOKUP($C1286, 'Team Per G'!$A$2:$G$31, 5, FALSE)</f>
        <v>#N/A</v>
      </c>
      <c r="AY1286" s="11" t="e">
        <f>VLOOKUP($C1286, 'Team Per G'!$A$2:$G$31, 4, FALSE)</f>
        <v>#N/A</v>
      </c>
      <c r="AZ1286" s="11" t="e">
        <f>VLOOKUP($C1286, Team_Batting___Dashboard[], 22, FALSE)/$AH1286</f>
        <v>#N/A</v>
      </c>
      <c r="BA1286" s="11" t="e">
        <f>VLOOKUP($C1286, 'FanGraphs - Team WAR Projected'!$B$2:$E$31, 4, FALSE)/162</f>
        <v>#N/A</v>
      </c>
      <c r="BB1286" s="11" t="e">
        <f t="shared" si="248"/>
        <v>#N/A</v>
      </c>
      <c r="BC1286" s="11" t="e">
        <f>VLOOKUP($C1286, FanGraphs_Standings[[Abbreviation]:[2024 Year to Date RS/G]], 6, FALSE)/$AH1286</f>
        <v>#N/A</v>
      </c>
      <c r="BD1286" s="11" t="e">
        <f>VLOOKUP($C1286, FanGraphs_Standings[[Abbreviation]:[2024 Projected Full Season RDif]], 19, FALSE)/162</f>
        <v>#N/A</v>
      </c>
      <c r="BE1286" s="11" t="e">
        <f t="shared" si="249"/>
        <v>#N/A</v>
      </c>
      <c r="BF1286" s="11" t="e">
        <f>VLOOKUP($C1286, FanGraphs_Standings[[Abbreviation]:[2024 Projected Full Season RDif]], 5, FALSE)</f>
        <v>#N/A</v>
      </c>
      <c r="BG1286" s="11" t="e">
        <f>VLOOKUP($C1286, FanGraphs_Standings[[Abbreviation]:[2024 Projected Full Season W%]], 18, FALSE)</f>
        <v>#N/A</v>
      </c>
      <c r="BH1286" s="11" t="e">
        <f t="shared" si="250"/>
        <v>#N/A</v>
      </c>
      <c r="BI1286" s="11" t="e">
        <f>VLOOKUP($C1286, 'Home Field Adv'!$A$2:$K$31, 11, FALSE)</f>
        <v>#N/A</v>
      </c>
      <c r="BL1286" s="12" t="str">
        <f t="shared" si="251"/>
        <v/>
      </c>
      <c r="BM1286" s="12" t="str">
        <f t="shared" si="241"/>
        <v/>
      </c>
      <c r="BN1286" s="12" t="str">
        <f t="shared" si="252"/>
        <v/>
      </c>
    </row>
    <row r="1287" spans="6:66" x14ac:dyDescent="0.45">
      <c r="F1287" s="11" t="e">
        <f>VLOOKUP($B1287, FanGraphs_Standings[[Abbreviation]:[2024 Year to Date G]], 2, FALSE)</f>
        <v>#N/A</v>
      </c>
      <c r="G1287" s="11" t="e">
        <f>_xlfn.IFNA(VLOOKUP($D1287, 'SP Per G'!$A$2:$D$1385, 3, FALSE),M1287)</f>
        <v>#N/A</v>
      </c>
      <c r="H1287" s="11" t="e">
        <f>IF(AND(ISNA(VLOOKUP($D1287, 'SP Per G'!$A$2:$D$1385, 4, FALSE)), ISTEXT($D1287)), G1287,IF(ISNA(VLOOKUP($D1287, 'SP Per G'!$A$2:$D$1385, 4, FALSE)), M1287, VLOOKUP($D1287, 'SP Per G'!$A$2:$D$1385, 4, FALSE)))</f>
        <v>#N/A</v>
      </c>
      <c r="I1287" s="11" t="e">
        <f t="shared" si="242"/>
        <v>#N/A</v>
      </c>
      <c r="J1287" s="11" t="e">
        <f>_xlfn.IFNA(VLOOKUP($D1287,Individual_Pitching___Dashboard[],18,FALSE),VLOOKUP(B1287,Team_Pitching___Dashboard[[Team]:[ERA]],17,FALSE))</f>
        <v>#N/A</v>
      </c>
      <c r="K1287" s="11" t="e">
        <f>_xlfn.IFNA(VLOOKUP($D1287, Individual_Pitching___Dashboard[], 20, FALSE), VLOOKUP(B1287,Team_Pitching___Dashboard[[Team]:[xFIP]],20,FALSE))</f>
        <v>#N/A</v>
      </c>
      <c r="L1287" s="11" t="e">
        <f>_xlfn.IFNA(VLOOKUP($D1287, Individual_Pitching___Advanced[], 21,FALSE), VLOOKUP(B1287, Team_Pitching___Advanced[], 20, FALSE))</f>
        <v>#N/A</v>
      </c>
      <c r="M1287" s="11" t="e">
        <f>VLOOKUP($B1287, 'Team Per G'!$A$2:$G$31, 7, FALSE)</f>
        <v>#N/A</v>
      </c>
      <c r="N1287" s="11" t="e">
        <f>VLOOKUP($B1287, 'FanGraphs - Team WAR Projected'!$B$2:$E$31, 3, FALSE)/162</f>
        <v>#N/A</v>
      </c>
      <c r="O1287" s="11" t="e">
        <f t="shared" si="243"/>
        <v>#N/A</v>
      </c>
      <c r="P1287" s="11" t="e">
        <f>VLOOKUP($B1287, Team_Pitching___Advanced[[Team]:[xFIP]], 19,FALSE)</f>
        <v>#N/A</v>
      </c>
      <c r="Q1287" s="11" t="e">
        <f>VLOOKUP($B1287, Team_Pitching___Advanced[], 20, FALSE)</f>
        <v>#N/A</v>
      </c>
      <c r="R1287" s="11" t="e">
        <f>VLOOKUP($B1287, Team_Batting___Dashboard[[Team]:[wOBA]], 16, FALSE)</f>
        <v>#N/A</v>
      </c>
      <c r="S1287" s="11" t="e">
        <f>VLOOKUP($B1287, Team_Batting___Advanced[[Team]:[OPS]], 9, FALSE)</f>
        <v>#N/A</v>
      </c>
      <c r="T1287" s="11" t="e">
        <f>VLOOKUP($B1287, Team_Batting___Advanced[], 19, FALSE)</f>
        <v>#N/A</v>
      </c>
      <c r="U1287" s="11" t="e">
        <f>VLOOKUP($B1287, 'Team Per G'!$A$2:$G$31, 3, FALSE)</f>
        <v>#N/A</v>
      </c>
      <c r="V1287" s="11" t="e">
        <f>VLOOKUP($B1287, 'Team Per G'!$A$2:$G$31, 5, FALSE)</f>
        <v>#N/A</v>
      </c>
      <c r="W1287" s="11" t="e">
        <f>VLOOKUP($B1287, 'Team Per G'!$A$2:$G$31, 4, FALSE)</f>
        <v>#N/A</v>
      </c>
      <c r="X1287" s="11" t="e">
        <f>VLOOKUP($B1287, Team_Batting___Dashboard[], 22, FALSE)/$F1287</f>
        <v>#N/A</v>
      </c>
      <c r="Y1287" s="11" t="e">
        <f>VLOOKUP($B1287, 'FanGraphs - Team WAR Projected'!$B$2:$E$31, 4, FALSE)/162</f>
        <v>#N/A</v>
      </c>
      <c r="Z1287" s="11" t="e">
        <f t="shared" si="244"/>
        <v>#N/A</v>
      </c>
      <c r="AA1287" s="11" t="e">
        <f>VLOOKUP($B1287, FanGraphs_Standings[[Abbreviation]:[2024 Year to Date RS/G]], 6, FALSE)/$F1287</f>
        <v>#N/A</v>
      </c>
      <c r="AB1287" s="11" t="e">
        <f>VLOOKUP($B1287, FanGraphs_Standings[[Abbreviation]:[2024 Projected Full Season RDif]], 19, FALSE)/162</f>
        <v>#N/A</v>
      </c>
      <c r="AC1287" s="11" t="e">
        <f t="shared" si="253"/>
        <v>#N/A</v>
      </c>
      <c r="AD1287" s="11" t="e">
        <f>VLOOKUP($B1287, FanGraphs_Standings[[Abbreviation]:[2024 Projected Full Season RDif]], 5, FALSE)</f>
        <v>#N/A</v>
      </c>
      <c r="AE1287" s="11" t="e">
        <f>VLOOKUP($B1287, FanGraphs_Standings[[Abbreviation]:[2024 Projected Full Season W%]], 18, FALSE)</f>
        <v>#N/A</v>
      </c>
      <c r="AF1287" s="11" t="e">
        <f t="shared" si="245"/>
        <v>#N/A</v>
      </c>
      <c r="AG1287" s="11" t="e">
        <f>VLOOKUP($B1287, 'Home Field Adv'!$A$2:$I$31, 9, FALSE)</f>
        <v>#N/A</v>
      </c>
      <c r="AH1287" s="11" t="e">
        <f>VLOOKUP($C1287, FanGraphs_Standings[[Abbreviation]:[2024 Year to Date G]], 2, FALSE)</f>
        <v>#N/A</v>
      </c>
      <c r="AI1287" s="11" t="e">
        <f>_xlfn.IFNA(VLOOKUP($E1287, 'SP Per G'!$A$2:$D$1385, 3, FALSE), AO1287)</f>
        <v>#N/A</v>
      </c>
      <c r="AJ1287" s="11" t="e">
        <f>IF(AND(ISNA(VLOOKUP($E1287, 'SP Per G'!$A$2:$D$1385, 4, FALSE)), ISTEXT($E1287)), AI1287,IF(ISNA(VLOOKUP($E1287, 'SP Per G'!$A$2:$D$1385, 4, FALSE)), AO1287, VLOOKUP($E1287, 'SP Per G'!$A$2:$D$1385, 4, FALSE)))</f>
        <v>#N/A</v>
      </c>
      <c r="AK1287" s="11" t="e">
        <f t="shared" si="246"/>
        <v>#N/A</v>
      </c>
      <c r="AL1287" s="11" t="e">
        <f>_xlfn.IFNA(VLOOKUP($E1287, Individual_Pitching___Dashboard[], 18, FALSE), VLOOKUP($C1287,Team_Pitching___Advanced[[Team]:[SIERA]],16,FALSE))</f>
        <v>#N/A</v>
      </c>
      <c r="AM1287" s="11" t="e">
        <f>_xlfn.IFNA(VLOOKUP($E1287, Individual_Pitching___Dashboard[], 20, FALSE), VLOOKUP($C1287,Team_Pitching___Advanced[[Team]:[xFIP]],19,FALSE))</f>
        <v>#N/A</v>
      </c>
      <c r="AN1287" s="11" t="e">
        <f>_xlfn.IFNA(VLOOKUP($E1287,Individual_Pitching___Advanced[],21,FALSE),VLOOKUP($C1287,Team_Pitching___Advanced[[Team]:[SIERA]],20,FALSE))</f>
        <v>#N/A</v>
      </c>
      <c r="AO1287" s="11" t="e">
        <f>VLOOKUP($C1287, 'Team Per G'!$A$2:$G$31, 7, FALSE)</f>
        <v>#N/A</v>
      </c>
      <c r="AP1287" s="11" t="e">
        <f>VLOOKUP($C1287, 'FanGraphs - Team WAR Projected'!$B$2:$E$31, 3, FALSE)/162</f>
        <v>#N/A</v>
      </c>
      <c r="AQ1287" s="11" t="e">
        <f t="shared" si="247"/>
        <v>#N/A</v>
      </c>
      <c r="AR1287" s="11" t="e">
        <f>VLOOKUP($C1287, Team_Pitching___Advanced[[Team]:[xFIP]], 19,FALSE)</f>
        <v>#N/A</v>
      </c>
      <c r="AS1287" s="11" t="e">
        <f>VLOOKUP($C1287, Team_Pitching___Advanced[], 20, FALSE)</f>
        <v>#N/A</v>
      </c>
      <c r="AT1287" s="11" t="e">
        <f>VLOOKUP($C1287, Team_Batting___Dashboard[[Team]:[wOBA]], 16, FALSE)</f>
        <v>#N/A</v>
      </c>
      <c r="AU1287" s="11" t="e">
        <f>VLOOKUP($C1287, Team_Batting___Advanced[[Team]:[OPS]], 9, FALSE)</f>
        <v>#N/A</v>
      </c>
      <c r="AV1287" s="11" t="e">
        <f>VLOOKUP($C1287, Team_Batting___Advanced[], 19, FALSE)</f>
        <v>#N/A</v>
      </c>
      <c r="AW1287" s="11" t="e">
        <f>VLOOKUP($C1287, 'Team Per G'!$A$2:$G$31, 3, FALSE)</f>
        <v>#N/A</v>
      </c>
      <c r="AX1287" s="11" t="e">
        <f>VLOOKUP($C1287, 'Team Per G'!$A$2:$G$31, 5, FALSE)</f>
        <v>#N/A</v>
      </c>
      <c r="AY1287" s="11" t="e">
        <f>VLOOKUP($C1287, 'Team Per G'!$A$2:$G$31, 4, FALSE)</f>
        <v>#N/A</v>
      </c>
      <c r="AZ1287" s="11" t="e">
        <f>VLOOKUP($C1287, Team_Batting___Dashboard[], 22, FALSE)/$AH1287</f>
        <v>#N/A</v>
      </c>
      <c r="BA1287" s="11" t="e">
        <f>VLOOKUP($C1287, 'FanGraphs - Team WAR Projected'!$B$2:$E$31, 4, FALSE)/162</f>
        <v>#N/A</v>
      </c>
      <c r="BB1287" s="11" t="e">
        <f t="shared" si="248"/>
        <v>#N/A</v>
      </c>
      <c r="BC1287" s="11" t="e">
        <f>VLOOKUP($C1287, FanGraphs_Standings[[Abbreviation]:[2024 Year to Date RS/G]], 6, FALSE)/$AH1287</f>
        <v>#N/A</v>
      </c>
      <c r="BD1287" s="11" t="e">
        <f>VLOOKUP($C1287, FanGraphs_Standings[[Abbreviation]:[2024 Projected Full Season RDif]], 19, FALSE)/162</f>
        <v>#N/A</v>
      </c>
      <c r="BE1287" s="11" t="e">
        <f t="shared" si="249"/>
        <v>#N/A</v>
      </c>
      <c r="BF1287" s="11" t="e">
        <f>VLOOKUP($C1287, FanGraphs_Standings[[Abbreviation]:[2024 Projected Full Season RDif]], 5, FALSE)</f>
        <v>#N/A</v>
      </c>
      <c r="BG1287" s="11" t="e">
        <f>VLOOKUP($C1287, FanGraphs_Standings[[Abbreviation]:[2024 Projected Full Season W%]], 18, FALSE)</f>
        <v>#N/A</v>
      </c>
      <c r="BH1287" s="11" t="e">
        <f t="shared" si="250"/>
        <v>#N/A</v>
      </c>
      <c r="BI1287" s="11" t="e">
        <f>VLOOKUP($C1287, 'Home Field Adv'!$A$2:$K$31, 11, FALSE)</f>
        <v>#N/A</v>
      </c>
      <c r="BL1287" s="12" t="str">
        <f t="shared" si="251"/>
        <v/>
      </c>
      <c r="BM1287" s="12" t="str">
        <f t="shared" si="241"/>
        <v/>
      </c>
      <c r="BN1287" s="12" t="str">
        <f t="shared" si="252"/>
        <v/>
      </c>
    </row>
    <row r="1288" spans="6:66" x14ac:dyDescent="0.45">
      <c r="F1288" s="11" t="e">
        <f>VLOOKUP($B1288, FanGraphs_Standings[[Abbreviation]:[2024 Year to Date G]], 2, FALSE)</f>
        <v>#N/A</v>
      </c>
      <c r="G1288" s="11" t="e">
        <f>_xlfn.IFNA(VLOOKUP($D1288, 'SP Per G'!$A$2:$D$1385, 3, FALSE),M1288)</f>
        <v>#N/A</v>
      </c>
      <c r="H1288" s="11" t="e">
        <f>IF(AND(ISNA(VLOOKUP($D1288, 'SP Per G'!$A$2:$D$1385, 4, FALSE)), ISTEXT($D1288)), G1288,IF(ISNA(VLOOKUP($D1288, 'SP Per G'!$A$2:$D$1385, 4, FALSE)), M1288, VLOOKUP($D1288, 'SP Per G'!$A$2:$D$1385, 4, FALSE)))</f>
        <v>#N/A</v>
      </c>
      <c r="I1288" s="11" t="e">
        <f t="shared" si="242"/>
        <v>#N/A</v>
      </c>
      <c r="J1288" s="11" t="e">
        <f>_xlfn.IFNA(VLOOKUP($D1288,Individual_Pitching___Dashboard[],18,FALSE),VLOOKUP(B1288,Team_Pitching___Dashboard[[Team]:[ERA]],17,FALSE))</f>
        <v>#N/A</v>
      </c>
      <c r="K1288" s="11" t="e">
        <f>_xlfn.IFNA(VLOOKUP($D1288, Individual_Pitching___Dashboard[], 20, FALSE), VLOOKUP(B1288,Team_Pitching___Dashboard[[Team]:[xFIP]],20,FALSE))</f>
        <v>#N/A</v>
      </c>
      <c r="L1288" s="11" t="e">
        <f>_xlfn.IFNA(VLOOKUP($D1288, Individual_Pitching___Advanced[], 21,FALSE), VLOOKUP(B1288, Team_Pitching___Advanced[], 20, FALSE))</f>
        <v>#N/A</v>
      </c>
      <c r="M1288" s="11" t="e">
        <f>VLOOKUP($B1288, 'Team Per G'!$A$2:$G$31, 7, FALSE)</f>
        <v>#N/A</v>
      </c>
      <c r="N1288" s="11" t="e">
        <f>VLOOKUP($B1288, 'FanGraphs - Team WAR Projected'!$B$2:$E$31, 3, FALSE)/162</f>
        <v>#N/A</v>
      </c>
      <c r="O1288" s="11" t="e">
        <f t="shared" si="243"/>
        <v>#N/A</v>
      </c>
      <c r="P1288" s="11" t="e">
        <f>VLOOKUP($B1288, Team_Pitching___Advanced[[Team]:[xFIP]], 19,FALSE)</f>
        <v>#N/A</v>
      </c>
      <c r="Q1288" s="11" t="e">
        <f>VLOOKUP($B1288, Team_Pitching___Advanced[], 20, FALSE)</f>
        <v>#N/A</v>
      </c>
      <c r="R1288" s="11" t="e">
        <f>VLOOKUP($B1288, Team_Batting___Dashboard[[Team]:[wOBA]], 16, FALSE)</f>
        <v>#N/A</v>
      </c>
      <c r="S1288" s="11" t="e">
        <f>VLOOKUP($B1288, Team_Batting___Advanced[[Team]:[OPS]], 9, FALSE)</f>
        <v>#N/A</v>
      </c>
      <c r="T1288" s="11" t="e">
        <f>VLOOKUP($B1288, Team_Batting___Advanced[], 19, FALSE)</f>
        <v>#N/A</v>
      </c>
      <c r="U1288" s="11" t="e">
        <f>VLOOKUP($B1288, 'Team Per G'!$A$2:$G$31, 3, FALSE)</f>
        <v>#N/A</v>
      </c>
      <c r="V1288" s="11" t="e">
        <f>VLOOKUP($B1288, 'Team Per G'!$A$2:$G$31, 5, FALSE)</f>
        <v>#N/A</v>
      </c>
      <c r="W1288" s="11" t="e">
        <f>VLOOKUP($B1288, 'Team Per G'!$A$2:$G$31, 4, FALSE)</f>
        <v>#N/A</v>
      </c>
      <c r="X1288" s="11" t="e">
        <f>VLOOKUP($B1288, Team_Batting___Dashboard[], 22, FALSE)/$F1288</f>
        <v>#N/A</v>
      </c>
      <c r="Y1288" s="11" t="e">
        <f>VLOOKUP($B1288, 'FanGraphs - Team WAR Projected'!$B$2:$E$31, 4, FALSE)/162</f>
        <v>#N/A</v>
      </c>
      <c r="Z1288" s="11" t="e">
        <f t="shared" si="244"/>
        <v>#N/A</v>
      </c>
      <c r="AA1288" s="11" t="e">
        <f>VLOOKUP($B1288, FanGraphs_Standings[[Abbreviation]:[2024 Year to Date RS/G]], 6, FALSE)/$F1288</f>
        <v>#N/A</v>
      </c>
      <c r="AB1288" s="11" t="e">
        <f>VLOOKUP($B1288, FanGraphs_Standings[[Abbreviation]:[2024 Projected Full Season RDif]], 19, FALSE)/162</f>
        <v>#N/A</v>
      </c>
      <c r="AC1288" s="11" t="e">
        <f t="shared" si="253"/>
        <v>#N/A</v>
      </c>
      <c r="AD1288" s="11" t="e">
        <f>VLOOKUP($B1288, FanGraphs_Standings[[Abbreviation]:[2024 Projected Full Season RDif]], 5, FALSE)</f>
        <v>#N/A</v>
      </c>
      <c r="AE1288" s="11" t="e">
        <f>VLOOKUP($B1288, FanGraphs_Standings[[Abbreviation]:[2024 Projected Full Season W%]], 18, FALSE)</f>
        <v>#N/A</v>
      </c>
      <c r="AF1288" s="11" t="e">
        <f t="shared" si="245"/>
        <v>#N/A</v>
      </c>
      <c r="AG1288" s="11" t="e">
        <f>VLOOKUP($B1288, 'Home Field Adv'!$A$2:$I$31, 9, FALSE)</f>
        <v>#N/A</v>
      </c>
      <c r="AH1288" s="11" t="e">
        <f>VLOOKUP($C1288, FanGraphs_Standings[[Abbreviation]:[2024 Year to Date G]], 2, FALSE)</f>
        <v>#N/A</v>
      </c>
      <c r="AI1288" s="11" t="e">
        <f>_xlfn.IFNA(VLOOKUP($E1288, 'SP Per G'!$A$2:$D$1385, 3, FALSE), AO1288)</f>
        <v>#N/A</v>
      </c>
      <c r="AJ1288" s="11" t="e">
        <f>IF(AND(ISNA(VLOOKUP($E1288, 'SP Per G'!$A$2:$D$1385, 4, FALSE)), ISTEXT($E1288)), AI1288,IF(ISNA(VLOOKUP($E1288, 'SP Per G'!$A$2:$D$1385, 4, FALSE)), AO1288, VLOOKUP($E1288, 'SP Per G'!$A$2:$D$1385, 4, FALSE)))</f>
        <v>#N/A</v>
      </c>
      <c r="AK1288" s="11" t="e">
        <f t="shared" si="246"/>
        <v>#N/A</v>
      </c>
      <c r="AL1288" s="11" t="e">
        <f>_xlfn.IFNA(VLOOKUP($E1288, Individual_Pitching___Dashboard[], 18, FALSE), VLOOKUP($C1288,Team_Pitching___Advanced[[Team]:[SIERA]],16,FALSE))</f>
        <v>#N/A</v>
      </c>
      <c r="AM1288" s="11" t="e">
        <f>_xlfn.IFNA(VLOOKUP($E1288, Individual_Pitching___Dashboard[], 20, FALSE), VLOOKUP($C1288,Team_Pitching___Advanced[[Team]:[xFIP]],19,FALSE))</f>
        <v>#N/A</v>
      </c>
      <c r="AN1288" s="11" t="e">
        <f>_xlfn.IFNA(VLOOKUP($E1288,Individual_Pitching___Advanced[],21,FALSE),VLOOKUP($C1288,Team_Pitching___Advanced[[Team]:[SIERA]],20,FALSE))</f>
        <v>#N/A</v>
      </c>
      <c r="AO1288" s="11" t="e">
        <f>VLOOKUP($C1288, 'Team Per G'!$A$2:$G$31, 7, FALSE)</f>
        <v>#N/A</v>
      </c>
      <c r="AP1288" s="11" t="e">
        <f>VLOOKUP($C1288, 'FanGraphs - Team WAR Projected'!$B$2:$E$31, 3, FALSE)/162</f>
        <v>#N/A</v>
      </c>
      <c r="AQ1288" s="11" t="e">
        <f t="shared" si="247"/>
        <v>#N/A</v>
      </c>
      <c r="AR1288" s="11" t="e">
        <f>VLOOKUP($C1288, Team_Pitching___Advanced[[Team]:[xFIP]], 19,FALSE)</f>
        <v>#N/A</v>
      </c>
      <c r="AS1288" s="11" t="e">
        <f>VLOOKUP($C1288, Team_Pitching___Advanced[], 20, FALSE)</f>
        <v>#N/A</v>
      </c>
      <c r="AT1288" s="11" t="e">
        <f>VLOOKUP($C1288, Team_Batting___Dashboard[[Team]:[wOBA]], 16, FALSE)</f>
        <v>#N/A</v>
      </c>
      <c r="AU1288" s="11" t="e">
        <f>VLOOKUP($C1288, Team_Batting___Advanced[[Team]:[OPS]], 9, FALSE)</f>
        <v>#N/A</v>
      </c>
      <c r="AV1288" s="11" t="e">
        <f>VLOOKUP($C1288, Team_Batting___Advanced[], 19, FALSE)</f>
        <v>#N/A</v>
      </c>
      <c r="AW1288" s="11" t="e">
        <f>VLOOKUP($C1288, 'Team Per G'!$A$2:$G$31, 3, FALSE)</f>
        <v>#N/A</v>
      </c>
      <c r="AX1288" s="11" t="e">
        <f>VLOOKUP($C1288, 'Team Per G'!$A$2:$G$31, 5, FALSE)</f>
        <v>#N/A</v>
      </c>
      <c r="AY1288" s="11" t="e">
        <f>VLOOKUP($C1288, 'Team Per G'!$A$2:$G$31, 4, FALSE)</f>
        <v>#N/A</v>
      </c>
      <c r="AZ1288" s="11" t="e">
        <f>VLOOKUP($C1288, Team_Batting___Dashboard[], 22, FALSE)/$AH1288</f>
        <v>#N/A</v>
      </c>
      <c r="BA1288" s="11" t="e">
        <f>VLOOKUP($C1288, 'FanGraphs - Team WAR Projected'!$B$2:$E$31, 4, FALSE)/162</f>
        <v>#N/A</v>
      </c>
      <c r="BB1288" s="11" t="e">
        <f t="shared" si="248"/>
        <v>#N/A</v>
      </c>
      <c r="BC1288" s="11" t="e">
        <f>VLOOKUP($C1288, FanGraphs_Standings[[Abbreviation]:[2024 Year to Date RS/G]], 6, FALSE)/$AH1288</f>
        <v>#N/A</v>
      </c>
      <c r="BD1288" s="11" t="e">
        <f>VLOOKUP($C1288, FanGraphs_Standings[[Abbreviation]:[2024 Projected Full Season RDif]], 19, FALSE)/162</f>
        <v>#N/A</v>
      </c>
      <c r="BE1288" s="11" t="e">
        <f t="shared" si="249"/>
        <v>#N/A</v>
      </c>
      <c r="BF1288" s="11" t="e">
        <f>VLOOKUP($C1288, FanGraphs_Standings[[Abbreviation]:[2024 Projected Full Season RDif]], 5, FALSE)</f>
        <v>#N/A</v>
      </c>
      <c r="BG1288" s="11" t="e">
        <f>VLOOKUP($C1288, FanGraphs_Standings[[Abbreviation]:[2024 Projected Full Season W%]], 18, FALSE)</f>
        <v>#N/A</v>
      </c>
      <c r="BH1288" s="11" t="e">
        <f t="shared" si="250"/>
        <v>#N/A</v>
      </c>
      <c r="BI1288" s="11" t="e">
        <f>VLOOKUP($C1288, 'Home Field Adv'!$A$2:$K$31, 11, FALSE)</f>
        <v>#N/A</v>
      </c>
      <c r="BL1288" s="12" t="str">
        <f t="shared" si="251"/>
        <v/>
      </c>
      <c r="BM1288" s="12" t="str">
        <f t="shared" si="241"/>
        <v/>
      </c>
      <c r="BN1288" s="12" t="str">
        <f t="shared" si="252"/>
        <v/>
      </c>
    </row>
    <row r="1289" spans="6:66" x14ac:dyDescent="0.45">
      <c r="F1289" s="11" t="e">
        <f>VLOOKUP($B1289, FanGraphs_Standings[[Abbreviation]:[2024 Year to Date G]], 2, FALSE)</f>
        <v>#N/A</v>
      </c>
      <c r="G1289" s="11" t="e">
        <f>_xlfn.IFNA(VLOOKUP($D1289, 'SP Per G'!$A$2:$D$1385, 3, FALSE),M1289)</f>
        <v>#N/A</v>
      </c>
      <c r="H1289" s="11" t="e">
        <f>IF(AND(ISNA(VLOOKUP($D1289, 'SP Per G'!$A$2:$D$1385, 4, FALSE)), ISTEXT($D1289)), G1289,IF(ISNA(VLOOKUP($D1289, 'SP Per G'!$A$2:$D$1385, 4, FALSE)), M1289, VLOOKUP($D1289, 'SP Per G'!$A$2:$D$1385, 4, FALSE)))</f>
        <v>#N/A</v>
      </c>
      <c r="I1289" s="11" t="e">
        <f t="shared" si="242"/>
        <v>#N/A</v>
      </c>
      <c r="J1289" s="11" t="e">
        <f>_xlfn.IFNA(VLOOKUP($D1289,Individual_Pitching___Dashboard[],18,FALSE),VLOOKUP(B1289,Team_Pitching___Dashboard[[Team]:[ERA]],17,FALSE))</f>
        <v>#N/A</v>
      </c>
      <c r="K1289" s="11" t="e">
        <f>_xlfn.IFNA(VLOOKUP($D1289, Individual_Pitching___Dashboard[], 20, FALSE), VLOOKUP(B1289,Team_Pitching___Dashboard[[Team]:[xFIP]],20,FALSE))</f>
        <v>#N/A</v>
      </c>
      <c r="L1289" s="11" t="e">
        <f>_xlfn.IFNA(VLOOKUP($D1289, Individual_Pitching___Advanced[], 21,FALSE), VLOOKUP(B1289, Team_Pitching___Advanced[], 20, FALSE))</f>
        <v>#N/A</v>
      </c>
      <c r="M1289" s="11" t="e">
        <f>VLOOKUP($B1289, 'Team Per G'!$A$2:$G$31, 7, FALSE)</f>
        <v>#N/A</v>
      </c>
      <c r="N1289" s="11" t="e">
        <f>VLOOKUP($B1289, 'FanGraphs - Team WAR Projected'!$B$2:$E$31, 3, FALSE)/162</f>
        <v>#N/A</v>
      </c>
      <c r="O1289" s="11" t="e">
        <f t="shared" si="243"/>
        <v>#N/A</v>
      </c>
      <c r="P1289" s="11" t="e">
        <f>VLOOKUP($B1289, Team_Pitching___Advanced[[Team]:[xFIP]], 19,FALSE)</f>
        <v>#N/A</v>
      </c>
      <c r="Q1289" s="11" t="e">
        <f>VLOOKUP($B1289, Team_Pitching___Advanced[], 20, FALSE)</f>
        <v>#N/A</v>
      </c>
      <c r="R1289" s="11" t="e">
        <f>VLOOKUP($B1289, Team_Batting___Dashboard[[Team]:[wOBA]], 16, FALSE)</f>
        <v>#N/A</v>
      </c>
      <c r="S1289" s="11" t="e">
        <f>VLOOKUP($B1289, Team_Batting___Advanced[[Team]:[OPS]], 9, FALSE)</f>
        <v>#N/A</v>
      </c>
      <c r="T1289" s="11" t="e">
        <f>VLOOKUP($B1289, Team_Batting___Advanced[], 19, FALSE)</f>
        <v>#N/A</v>
      </c>
      <c r="U1289" s="11" t="e">
        <f>VLOOKUP($B1289, 'Team Per G'!$A$2:$G$31, 3, FALSE)</f>
        <v>#N/A</v>
      </c>
      <c r="V1289" s="11" t="e">
        <f>VLOOKUP($B1289, 'Team Per G'!$A$2:$G$31, 5, FALSE)</f>
        <v>#N/A</v>
      </c>
      <c r="W1289" s="11" t="e">
        <f>VLOOKUP($B1289, 'Team Per G'!$A$2:$G$31, 4, FALSE)</f>
        <v>#N/A</v>
      </c>
      <c r="X1289" s="11" t="e">
        <f>VLOOKUP($B1289, Team_Batting___Dashboard[], 22, FALSE)/$F1289</f>
        <v>#N/A</v>
      </c>
      <c r="Y1289" s="11" t="e">
        <f>VLOOKUP($B1289, 'FanGraphs - Team WAR Projected'!$B$2:$E$31, 4, FALSE)/162</f>
        <v>#N/A</v>
      </c>
      <c r="Z1289" s="11" t="e">
        <f t="shared" si="244"/>
        <v>#N/A</v>
      </c>
      <c r="AA1289" s="11" t="e">
        <f>VLOOKUP($B1289, FanGraphs_Standings[[Abbreviation]:[2024 Year to Date RS/G]], 6, FALSE)/$F1289</f>
        <v>#N/A</v>
      </c>
      <c r="AB1289" s="11" t="e">
        <f>VLOOKUP($B1289, FanGraphs_Standings[[Abbreviation]:[2024 Projected Full Season RDif]], 19, FALSE)/162</f>
        <v>#N/A</v>
      </c>
      <c r="AC1289" s="11" t="e">
        <f t="shared" si="253"/>
        <v>#N/A</v>
      </c>
      <c r="AD1289" s="11" t="e">
        <f>VLOOKUP($B1289, FanGraphs_Standings[[Abbreviation]:[2024 Projected Full Season RDif]], 5, FALSE)</f>
        <v>#N/A</v>
      </c>
      <c r="AE1289" s="11" t="e">
        <f>VLOOKUP($B1289, FanGraphs_Standings[[Abbreviation]:[2024 Projected Full Season W%]], 18, FALSE)</f>
        <v>#N/A</v>
      </c>
      <c r="AF1289" s="11" t="e">
        <f t="shared" si="245"/>
        <v>#N/A</v>
      </c>
      <c r="AG1289" s="11" t="e">
        <f>VLOOKUP($B1289, 'Home Field Adv'!$A$2:$I$31, 9, FALSE)</f>
        <v>#N/A</v>
      </c>
      <c r="AH1289" s="11" t="e">
        <f>VLOOKUP($C1289, FanGraphs_Standings[[Abbreviation]:[2024 Year to Date G]], 2, FALSE)</f>
        <v>#N/A</v>
      </c>
      <c r="AI1289" s="11" t="e">
        <f>_xlfn.IFNA(VLOOKUP($E1289, 'SP Per G'!$A$2:$D$1385, 3, FALSE), AO1289)</f>
        <v>#N/A</v>
      </c>
      <c r="AJ1289" s="11" t="e">
        <f>IF(AND(ISNA(VLOOKUP($E1289, 'SP Per G'!$A$2:$D$1385, 4, FALSE)), ISTEXT($E1289)), AI1289,IF(ISNA(VLOOKUP($E1289, 'SP Per G'!$A$2:$D$1385, 4, FALSE)), AO1289, VLOOKUP($E1289, 'SP Per G'!$A$2:$D$1385, 4, FALSE)))</f>
        <v>#N/A</v>
      </c>
      <c r="AK1289" s="11" t="e">
        <f t="shared" si="246"/>
        <v>#N/A</v>
      </c>
      <c r="AL1289" s="11" t="e">
        <f>_xlfn.IFNA(VLOOKUP($E1289, Individual_Pitching___Dashboard[], 18, FALSE), VLOOKUP($C1289,Team_Pitching___Advanced[[Team]:[SIERA]],16,FALSE))</f>
        <v>#N/A</v>
      </c>
      <c r="AM1289" s="11" t="e">
        <f>_xlfn.IFNA(VLOOKUP($E1289, Individual_Pitching___Dashboard[], 20, FALSE), VLOOKUP($C1289,Team_Pitching___Advanced[[Team]:[xFIP]],19,FALSE))</f>
        <v>#N/A</v>
      </c>
      <c r="AN1289" s="11" t="e">
        <f>_xlfn.IFNA(VLOOKUP($E1289,Individual_Pitching___Advanced[],21,FALSE),VLOOKUP($C1289,Team_Pitching___Advanced[[Team]:[SIERA]],20,FALSE))</f>
        <v>#N/A</v>
      </c>
      <c r="AO1289" s="11" t="e">
        <f>VLOOKUP($C1289, 'Team Per G'!$A$2:$G$31, 7, FALSE)</f>
        <v>#N/A</v>
      </c>
      <c r="AP1289" s="11" t="e">
        <f>VLOOKUP($C1289, 'FanGraphs - Team WAR Projected'!$B$2:$E$31, 3, FALSE)/162</f>
        <v>#N/A</v>
      </c>
      <c r="AQ1289" s="11" t="e">
        <f t="shared" si="247"/>
        <v>#N/A</v>
      </c>
      <c r="AR1289" s="11" t="e">
        <f>VLOOKUP($C1289, Team_Pitching___Advanced[[Team]:[xFIP]], 19,FALSE)</f>
        <v>#N/A</v>
      </c>
      <c r="AS1289" s="11" t="e">
        <f>VLOOKUP($C1289, Team_Pitching___Advanced[], 20, FALSE)</f>
        <v>#N/A</v>
      </c>
      <c r="AT1289" s="11" t="e">
        <f>VLOOKUP($C1289, Team_Batting___Dashboard[[Team]:[wOBA]], 16, FALSE)</f>
        <v>#N/A</v>
      </c>
      <c r="AU1289" s="11" t="e">
        <f>VLOOKUP($C1289, Team_Batting___Advanced[[Team]:[OPS]], 9, FALSE)</f>
        <v>#N/A</v>
      </c>
      <c r="AV1289" s="11" t="e">
        <f>VLOOKUP($C1289, Team_Batting___Advanced[], 19, FALSE)</f>
        <v>#N/A</v>
      </c>
      <c r="AW1289" s="11" t="e">
        <f>VLOOKUP($C1289, 'Team Per G'!$A$2:$G$31, 3, FALSE)</f>
        <v>#N/A</v>
      </c>
      <c r="AX1289" s="11" t="e">
        <f>VLOOKUP($C1289, 'Team Per G'!$A$2:$G$31, 5, FALSE)</f>
        <v>#N/A</v>
      </c>
      <c r="AY1289" s="11" t="e">
        <f>VLOOKUP($C1289, 'Team Per G'!$A$2:$G$31, 4, FALSE)</f>
        <v>#N/A</v>
      </c>
      <c r="AZ1289" s="11" t="e">
        <f>VLOOKUP($C1289, Team_Batting___Dashboard[], 22, FALSE)/$AH1289</f>
        <v>#N/A</v>
      </c>
      <c r="BA1289" s="11" t="e">
        <f>VLOOKUP($C1289, 'FanGraphs - Team WAR Projected'!$B$2:$E$31, 4, FALSE)/162</f>
        <v>#N/A</v>
      </c>
      <c r="BB1289" s="11" t="e">
        <f t="shared" si="248"/>
        <v>#N/A</v>
      </c>
      <c r="BC1289" s="11" t="e">
        <f>VLOOKUP($C1289, FanGraphs_Standings[[Abbreviation]:[2024 Year to Date RS/G]], 6, FALSE)/$AH1289</f>
        <v>#N/A</v>
      </c>
      <c r="BD1289" s="11" t="e">
        <f>VLOOKUP($C1289, FanGraphs_Standings[[Abbreviation]:[2024 Projected Full Season RDif]], 19, FALSE)/162</f>
        <v>#N/A</v>
      </c>
      <c r="BE1289" s="11" t="e">
        <f t="shared" si="249"/>
        <v>#N/A</v>
      </c>
      <c r="BF1289" s="11" t="e">
        <f>VLOOKUP($C1289, FanGraphs_Standings[[Abbreviation]:[2024 Projected Full Season RDif]], 5, FALSE)</f>
        <v>#N/A</v>
      </c>
      <c r="BG1289" s="11" t="e">
        <f>VLOOKUP($C1289, FanGraphs_Standings[[Abbreviation]:[2024 Projected Full Season W%]], 18, FALSE)</f>
        <v>#N/A</v>
      </c>
      <c r="BH1289" s="11" t="e">
        <f t="shared" si="250"/>
        <v>#N/A</v>
      </c>
      <c r="BI1289" s="11" t="e">
        <f>VLOOKUP($C1289, 'Home Field Adv'!$A$2:$K$31, 11, FALSE)</f>
        <v>#N/A</v>
      </c>
      <c r="BL1289" s="12" t="str">
        <f t="shared" si="251"/>
        <v/>
      </c>
      <c r="BM1289" s="12" t="str">
        <f t="shared" si="241"/>
        <v/>
      </c>
      <c r="BN1289" s="12" t="str">
        <f t="shared" si="252"/>
        <v/>
      </c>
    </row>
    <row r="1290" spans="6:66" x14ac:dyDescent="0.45">
      <c r="F1290" s="11" t="e">
        <f>VLOOKUP($B1290, FanGraphs_Standings[[Abbreviation]:[2024 Year to Date G]], 2, FALSE)</f>
        <v>#N/A</v>
      </c>
      <c r="G1290" s="11" t="e">
        <f>_xlfn.IFNA(VLOOKUP($D1290, 'SP Per G'!$A$2:$D$1385, 3, FALSE),M1290)</f>
        <v>#N/A</v>
      </c>
      <c r="H1290" s="11" t="e">
        <f>IF(AND(ISNA(VLOOKUP($D1290, 'SP Per G'!$A$2:$D$1385, 4, FALSE)), ISTEXT($D1290)), G1290,IF(ISNA(VLOOKUP($D1290, 'SP Per G'!$A$2:$D$1385, 4, FALSE)), M1290, VLOOKUP($D1290, 'SP Per G'!$A$2:$D$1385, 4, FALSE)))</f>
        <v>#N/A</v>
      </c>
      <c r="I1290" s="11" t="e">
        <f t="shared" si="242"/>
        <v>#N/A</v>
      </c>
      <c r="J1290" s="11" t="e">
        <f>_xlfn.IFNA(VLOOKUP($D1290,Individual_Pitching___Dashboard[],18,FALSE),VLOOKUP(B1290,Team_Pitching___Dashboard[[Team]:[ERA]],17,FALSE))</f>
        <v>#N/A</v>
      </c>
      <c r="K1290" s="11" t="e">
        <f>_xlfn.IFNA(VLOOKUP($D1290, Individual_Pitching___Dashboard[], 20, FALSE), VLOOKUP(B1290,Team_Pitching___Dashboard[[Team]:[xFIP]],20,FALSE))</f>
        <v>#N/A</v>
      </c>
      <c r="L1290" s="11" t="e">
        <f>_xlfn.IFNA(VLOOKUP($D1290, Individual_Pitching___Advanced[], 21,FALSE), VLOOKUP(B1290, Team_Pitching___Advanced[], 20, FALSE))</f>
        <v>#N/A</v>
      </c>
      <c r="M1290" s="11" t="e">
        <f>VLOOKUP($B1290, 'Team Per G'!$A$2:$G$31, 7, FALSE)</f>
        <v>#N/A</v>
      </c>
      <c r="N1290" s="11" t="e">
        <f>VLOOKUP($B1290, 'FanGraphs - Team WAR Projected'!$B$2:$E$31, 3, FALSE)/162</f>
        <v>#N/A</v>
      </c>
      <c r="O1290" s="11" t="e">
        <f t="shared" si="243"/>
        <v>#N/A</v>
      </c>
      <c r="P1290" s="11" t="e">
        <f>VLOOKUP($B1290, Team_Pitching___Advanced[[Team]:[xFIP]], 19,FALSE)</f>
        <v>#N/A</v>
      </c>
      <c r="Q1290" s="11" t="e">
        <f>VLOOKUP($B1290, Team_Pitching___Advanced[], 20, FALSE)</f>
        <v>#N/A</v>
      </c>
      <c r="R1290" s="11" t="e">
        <f>VLOOKUP($B1290, Team_Batting___Dashboard[[Team]:[wOBA]], 16, FALSE)</f>
        <v>#N/A</v>
      </c>
      <c r="S1290" s="11" t="e">
        <f>VLOOKUP($B1290, Team_Batting___Advanced[[Team]:[OPS]], 9, FALSE)</f>
        <v>#N/A</v>
      </c>
      <c r="T1290" s="11" t="e">
        <f>VLOOKUP($B1290, Team_Batting___Advanced[], 19, FALSE)</f>
        <v>#N/A</v>
      </c>
      <c r="U1290" s="11" t="e">
        <f>VLOOKUP($B1290, 'Team Per G'!$A$2:$G$31, 3, FALSE)</f>
        <v>#N/A</v>
      </c>
      <c r="V1290" s="11" t="e">
        <f>VLOOKUP($B1290, 'Team Per G'!$A$2:$G$31, 5, FALSE)</f>
        <v>#N/A</v>
      </c>
      <c r="W1290" s="11" t="e">
        <f>VLOOKUP($B1290, 'Team Per G'!$A$2:$G$31, 4, FALSE)</f>
        <v>#N/A</v>
      </c>
      <c r="X1290" s="11" t="e">
        <f>VLOOKUP($B1290, Team_Batting___Dashboard[], 22, FALSE)/$F1290</f>
        <v>#N/A</v>
      </c>
      <c r="Y1290" s="11" t="e">
        <f>VLOOKUP($B1290, 'FanGraphs - Team WAR Projected'!$B$2:$E$31, 4, FALSE)/162</f>
        <v>#N/A</v>
      </c>
      <c r="Z1290" s="11" t="e">
        <f t="shared" si="244"/>
        <v>#N/A</v>
      </c>
      <c r="AA1290" s="11" t="e">
        <f>VLOOKUP($B1290, FanGraphs_Standings[[Abbreviation]:[2024 Year to Date RS/G]], 6, FALSE)/$F1290</f>
        <v>#N/A</v>
      </c>
      <c r="AB1290" s="11" t="e">
        <f>VLOOKUP($B1290, FanGraphs_Standings[[Abbreviation]:[2024 Projected Full Season RDif]], 19, FALSE)/162</f>
        <v>#N/A</v>
      </c>
      <c r="AC1290" s="11" t="e">
        <f t="shared" si="253"/>
        <v>#N/A</v>
      </c>
      <c r="AD1290" s="11" t="e">
        <f>VLOOKUP($B1290, FanGraphs_Standings[[Abbreviation]:[2024 Projected Full Season RDif]], 5, FALSE)</f>
        <v>#N/A</v>
      </c>
      <c r="AE1290" s="11" t="e">
        <f>VLOOKUP($B1290, FanGraphs_Standings[[Abbreviation]:[2024 Projected Full Season W%]], 18, FALSE)</f>
        <v>#N/A</v>
      </c>
      <c r="AF1290" s="11" t="e">
        <f t="shared" si="245"/>
        <v>#N/A</v>
      </c>
      <c r="AG1290" s="11" t="e">
        <f>VLOOKUP($B1290, 'Home Field Adv'!$A$2:$I$31, 9, FALSE)</f>
        <v>#N/A</v>
      </c>
      <c r="AH1290" s="11" t="e">
        <f>VLOOKUP($C1290, FanGraphs_Standings[[Abbreviation]:[2024 Year to Date G]], 2, FALSE)</f>
        <v>#N/A</v>
      </c>
      <c r="AI1290" s="11" t="e">
        <f>_xlfn.IFNA(VLOOKUP($E1290, 'SP Per G'!$A$2:$D$1385, 3, FALSE), AO1290)</f>
        <v>#N/A</v>
      </c>
      <c r="AJ1290" s="11" t="e">
        <f>IF(AND(ISNA(VLOOKUP($E1290, 'SP Per G'!$A$2:$D$1385, 4, FALSE)), ISTEXT($E1290)), AI1290,IF(ISNA(VLOOKUP($E1290, 'SP Per G'!$A$2:$D$1385, 4, FALSE)), AO1290, VLOOKUP($E1290, 'SP Per G'!$A$2:$D$1385, 4, FALSE)))</f>
        <v>#N/A</v>
      </c>
      <c r="AK1290" s="11" t="e">
        <f t="shared" si="246"/>
        <v>#N/A</v>
      </c>
      <c r="AL1290" s="11" t="e">
        <f>_xlfn.IFNA(VLOOKUP($E1290, Individual_Pitching___Dashboard[], 18, FALSE), VLOOKUP($C1290,Team_Pitching___Advanced[[Team]:[SIERA]],16,FALSE))</f>
        <v>#N/A</v>
      </c>
      <c r="AM1290" s="11" t="e">
        <f>_xlfn.IFNA(VLOOKUP($E1290, Individual_Pitching___Dashboard[], 20, FALSE), VLOOKUP($C1290,Team_Pitching___Advanced[[Team]:[xFIP]],19,FALSE))</f>
        <v>#N/A</v>
      </c>
      <c r="AN1290" s="11" t="e">
        <f>_xlfn.IFNA(VLOOKUP($E1290,Individual_Pitching___Advanced[],21,FALSE),VLOOKUP($C1290,Team_Pitching___Advanced[[Team]:[SIERA]],20,FALSE))</f>
        <v>#N/A</v>
      </c>
      <c r="AO1290" s="11" t="e">
        <f>VLOOKUP($C1290, 'Team Per G'!$A$2:$G$31, 7, FALSE)</f>
        <v>#N/A</v>
      </c>
      <c r="AP1290" s="11" t="e">
        <f>VLOOKUP($C1290, 'FanGraphs - Team WAR Projected'!$B$2:$E$31, 3, FALSE)/162</f>
        <v>#N/A</v>
      </c>
      <c r="AQ1290" s="11" t="e">
        <f t="shared" si="247"/>
        <v>#N/A</v>
      </c>
      <c r="AR1290" s="11" t="e">
        <f>VLOOKUP($C1290, Team_Pitching___Advanced[[Team]:[xFIP]], 19,FALSE)</f>
        <v>#N/A</v>
      </c>
      <c r="AS1290" s="11" t="e">
        <f>VLOOKUP($C1290, Team_Pitching___Advanced[], 20, FALSE)</f>
        <v>#N/A</v>
      </c>
      <c r="AT1290" s="11" t="e">
        <f>VLOOKUP($C1290, Team_Batting___Dashboard[[Team]:[wOBA]], 16, FALSE)</f>
        <v>#N/A</v>
      </c>
      <c r="AU1290" s="11" t="e">
        <f>VLOOKUP($C1290, Team_Batting___Advanced[[Team]:[OPS]], 9, FALSE)</f>
        <v>#N/A</v>
      </c>
      <c r="AV1290" s="11" t="e">
        <f>VLOOKUP($C1290, Team_Batting___Advanced[], 19, FALSE)</f>
        <v>#N/A</v>
      </c>
      <c r="AW1290" s="11" t="e">
        <f>VLOOKUP($C1290, 'Team Per G'!$A$2:$G$31, 3, FALSE)</f>
        <v>#N/A</v>
      </c>
      <c r="AX1290" s="11" t="e">
        <f>VLOOKUP($C1290, 'Team Per G'!$A$2:$G$31, 5, FALSE)</f>
        <v>#N/A</v>
      </c>
      <c r="AY1290" s="11" t="e">
        <f>VLOOKUP($C1290, 'Team Per G'!$A$2:$G$31, 4, FALSE)</f>
        <v>#N/A</v>
      </c>
      <c r="AZ1290" s="11" t="e">
        <f>VLOOKUP($C1290, Team_Batting___Dashboard[], 22, FALSE)/$AH1290</f>
        <v>#N/A</v>
      </c>
      <c r="BA1290" s="11" t="e">
        <f>VLOOKUP($C1290, 'FanGraphs - Team WAR Projected'!$B$2:$E$31, 4, FALSE)/162</f>
        <v>#N/A</v>
      </c>
      <c r="BB1290" s="11" t="e">
        <f t="shared" si="248"/>
        <v>#N/A</v>
      </c>
      <c r="BC1290" s="11" t="e">
        <f>VLOOKUP($C1290, FanGraphs_Standings[[Abbreviation]:[2024 Year to Date RS/G]], 6, FALSE)/$AH1290</f>
        <v>#N/A</v>
      </c>
      <c r="BD1290" s="11" t="e">
        <f>VLOOKUP($C1290, FanGraphs_Standings[[Abbreviation]:[2024 Projected Full Season RDif]], 19, FALSE)/162</f>
        <v>#N/A</v>
      </c>
      <c r="BE1290" s="11" t="e">
        <f t="shared" si="249"/>
        <v>#N/A</v>
      </c>
      <c r="BF1290" s="11" t="e">
        <f>VLOOKUP($C1290, FanGraphs_Standings[[Abbreviation]:[2024 Projected Full Season RDif]], 5, FALSE)</f>
        <v>#N/A</v>
      </c>
      <c r="BG1290" s="11" t="e">
        <f>VLOOKUP($C1290, FanGraphs_Standings[[Abbreviation]:[2024 Projected Full Season W%]], 18, FALSE)</f>
        <v>#N/A</v>
      </c>
      <c r="BH1290" s="11" t="e">
        <f t="shared" si="250"/>
        <v>#N/A</v>
      </c>
      <c r="BI1290" s="11" t="e">
        <f>VLOOKUP($C1290, 'Home Field Adv'!$A$2:$K$31, 11, FALSE)</f>
        <v>#N/A</v>
      </c>
      <c r="BL1290" s="12" t="str">
        <f t="shared" si="251"/>
        <v/>
      </c>
      <c r="BM1290" s="12" t="str">
        <f t="shared" si="241"/>
        <v/>
      </c>
      <c r="BN1290" s="12" t="str">
        <f t="shared" si="252"/>
        <v/>
      </c>
    </row>
    <row r="1291" spans="6:66" x14ac:dyDescent="0.45">
      <c r="F1291" s="11" t="e">
        <f>VLOOKUP($B1291, FanGraphs_Standings[[Abbreviation]:[2024 Year to Date G]], 2, FALSE)</f>
        <v>#N/A</v>
      </c>
      <c r="G1291" s="11" t="e">
        <f>_xlfn.IFNA(VLOOKUP($D1291, 'SP Per G'!$A$2:$D$1385, 3, FALSE),M1291)</f>
        <v>#N/A</v>
      </c>
      <c r="H1291" s="11" t="e">
        <f>IF(AND(ISNA(VLOOKUP($D1291, 'SP Per G'!$A$2:$D$1385, 4, FALSE)), ISTEXT($D1291)), G1291,IF(ISNA(VLOOKUP($D1291, 'SP Per G'!$A$2:$D$1385, 4, FALSE)), M1291, VLOOKUP($D1291, 'SP Per G'!$A$2:$D$1385, 4, FALSE)))</f>
        <v>#N/A</v>
      </c>
      <c r="I1291" s="11" t="e">
        <f t="shared" si="242"/>
        <v>#N/A</v>
      </c>
      <c r="J1291" s="11" t="e">
        <f>_xlfn.IFNA(VLOOKUP($D1291,Individual_Pitching___Dashboard[],18,FALSE),VLOOKUP(B1291,Team_Pitching___Dashboard[[Team]:[ERA]],17,FALSE))</f>
        <v>#N/A</v>
      </c>
      <c r="K1291" s="11" t="e">
        <f>_xlfn.IFNA(VLOOKUP($D1291, Individual_Pitching___Dashboard[], 20, FALSE), VLOOKUP(B1291,Team_Pitching___Dashboard[[Team]:[xFIP]],20,FALSE))</f>
        <v>#N/A</v>
      </c>
      <c r="L1291" s="11" t="e">
        <f>_xlfn.IFNA(VLOOKUP($D1291, Individual_Pitching___Advanced[], 21,FALSE), VLOOKUP(B1291, Team_Pitching___Advanced[], 20, FALSE))</f>
        <v>#N/A</v>
      </c>
      <c r="M1291" s="11" t="e">
        <f>VLOOKUP($B1291, 'Team Per G'!$A$2:$G$31, 7, FALSE)</f>
        <v>#N/A</v>
      </c>
      <c r="N1291" s="11" t="e">
        <f>VLOOKUP($B1291, 'FanGraphs - Team WAR Projected'!$B$2:$E$31, 3, FALSE)/162</f>
        <v>#N/A</v>
      </c>
      <c r="O1291" s="11" t="e">
        <f t="shared" si="243"/>
        <v>#N/A</v>
      </c>
      <c r="P1291" s="11" t="e">
        <f>VLOOKUP($B1291, Team_Pitching___Advanced[[Team]:[xFIP]], 19,FALSE)</f>
        <v>#N/A</v>
      </c>
      <c r="Q1291" s="11" t="e">
        <f>VLOOKUP($B1291, Team_Pitching___Advanced[], 20, FALSE)</f>
        <v>#N/A</v>
      </c>
      <c r="R1291" s="11" t="e">
        <f>VLOOKUP($B1291, Team_Batting___Dashboard[[Team]:[wOBA]], 16, FALSE)</f>
        <v>#N/A</v>
      </c>
      <c r="S1291" s="11" t="e">
        <f>VLOOKUP($B1291, Team_Batting___Advanced[[Team]:[OPS]], 9, FALSE)</f>
        <v>#N/A</v>
      </c>
      <c r="T1291" s="11" t="e">
        <f>VLOOKUP($B1291, Team_Batting___Advanced[], 19, FALSE)</f>
        <v>#N/A</v>
      </c>
      <c r="U1291" s="11" t="e">
        <f>VLOOKUP($B1291, 'Team Per G'!$A$2:$G$31, 3, FALSE)</f>
        <v>#N/A</v>
      </c>
      <c r="V1291" s="11" t="e">
        <f>VLOOKUP($B1291, 'Team Per G'!$A$2:$G$31, 5, FALSE)</f>
        <v>#N/A</v>
      </c>
      <c r="W1291" s="11" t="e">
        <f>VLOOKUP($B1291, 'Team Per G'!$A$2:$G$31, 4, FALSE)</f>
        <v>#N/A</v>
      </c>
      <c r="X1291" s="11" t="e">
        <f>VLOOKUP($B1291, Team_Batting___Dashboard[], 22, FALSE)/$F1291</f>
        <v>#N/A</v>
      </c>
      <c r="Y1291" s="11" t="e">
        <f>VLOOKUP($B1291, 'FanGraphs - Team WAR Projected'!$B$2:$E$31, 4, FALSE)/162</f>
        <v>#N/A</v>
      </c>
      <c r="Z1291" s="11" t="e">
        <f t="shared" si="244"/>
        <v>#N/A</v>
      </c>
      <c r="AA1291" s="11" t="e">
        <f>VLOOKUP($B1291, FanGraphs_Standings[[Abbreviation]:[2024 Year to Date RS/G]], 6, FALSE)/$F1291</f>
        <v>#N/A</v>
      </c>
      <c r="AB1291" s="11" t="e">
        <f>VLOOKUP($B1291, FanGraphs_Standings[[Abbreviation]:[2024 Projected Full Season RDif]], 19, FALSE)/162</f>
        <v>#N/A</v>
      </c>
      <c r="AC1291" s="11" t="e">
        <f t="shared" si="253"/>
        <v>#N/A</v>
      </c>
      <c r="AD1291" s="11" t="e">
        <f>VLOOKUP($B1291, FanGraphs_Standings[[Abbreviation]:[2024 Projected Full Season RDif]], 5, FALSE)</f>
        <v>#N/A</v>
      </c>
      <c r="AE1291" s="11" t="e">
        <f>VLOOKUP($B1291, FanGraphs_Standings[[Abbreviation]:[2024 Projected Full Season W%]], 18, FALSE)</f>
        <v>#N/A</v>
      </c>
      <c r="AF1291" s="11" t="e">
        <f t="shared" si="245"/>
        <v>#N/A</v>
      </c>
      <c r="AG1291" s="11" t="e">
        <f>VLOOKUP($B1291, 'Home Field Adv'!$A$2:$I$31, 9, FALSE)</f>
        <v>#N/A</v>
      </c>
      <c r="AH1291" s="11" t="e">
        <f>VLOOKUP($C1291, FanGraphs_Standings[[Abbreviation]:[2024 Year to Date G]], 2, FALSE)</f>
        <v>#N/A</v>
      </c>
      <c r="AI1291" s="11" t="e">
        <f>_xlfn.IFNA(VLOOKUP($E1291, 'SP Per G'!$A$2:$D$1385, 3, FALSE), AO1291)</f>
        <v>#N/A</v>
      </c>
      <c r="AJ1291" s="11" t="e">
        <f>IF(AND(ISNA(VLOOKUP($E1291, 'SP Per G'!$A$2:$D$1385, 4, FALSE)), ISTEXT($E1291)), AI1291,IF(ISNA(VLOOKUP($E1291, 'SP Per G'!$A$2:$D$1385, 4, FALSE)), AO1291, VLOOKUP($E1291, 'SP Per G'!$A$2:$D$1385, 4, FALSE)))</f>
        <v>#N/A</v>
      </c>
      <c r="AK1291" s="11" t="e">
        <f t="shared" si="246"/>
        <v>#N/A</v>
      </c>
      <c r="AL1291" s="11" t="e">
        <f>_xlfn.IFNA(VLOOKUP($E1291, Individual_Pitching___Dashboard[], 18, FALSE), VLOOKUP($C1291,Team_Pitching___Advanced[[Team]:[SIERA]],16,FALSE))</f>
        <v>#N/A</v>
      </c>
      <c r="AM1291" s="11" t="e">
        <f>_xlfn.IFNA(VLOOKUP($E1291, Individual_Pitching___Dashboard[], 20, FALSE), VLOOKUP($C1291,Team_Pitching___Advanced[[Team]:[xFIP]],19,FALSE))</f>
        <v>#N/A</v>
      </c>
      <c r="AN1291" s="11" t="e">
        <f>_xlfn.IFNA(VLOOKUP($E1291,Individual_Pitching___Advanced[],21,FALSE),VLOOKUP($C1291,Team_Pitching___Advanced[[Team]:[SIERA]],20,FALSE))</f>
        <v>#N/A</v>
      </c>
      <c r="AO1291" s="11" t="e">
        <f>VLOOKUP($C1291, 'Team Per G'!$A$2:$G$31, 7, FALSE)</f>
        <v>#N/A</v>
      </c>
      <c r="AP1291" s="11" t="e">
        <f>VLOOKUP($C1291, 'FanGraphs - Team WAR Projected'!$B$2:$E$31, 3, FALSE)/162</f>
        <v>#N/A</v>
      </c>
      <c r="AQ1291" s="11" t="e">
        <f t="shared" si="247"/>
        <v>#N/A</v>
      </c>
      <c r="AR1291" s="11" t="e">
        <f>VLOOKUP($C1291, Team_Pitching___Advanced[[Team]:[xFIP]], 19,FALSE)</f>
        <v>#N/A</v>
      </c>
      <c r="AS1291" s="11" t="e">
        <f>VLOOKUP($C1291, Team_Pitching___Advanced[], 20, FALSE)</f>
        <v>#N/A</v>
      </c>
      <c r="AT1291" s="11" t="e">
        <f>VLOOKUP($C1291, Team_Batting___Dashboard[[Team]:[wOBA]], 16, FALSE)</f>
        <v>#N/A</v>
      </c>
      <c r="AU1291" s="11" t="e">
        <f>VLOOKUP($C1291, Team_Batting___Advanced[[Team]:[OPS]], 9, FALSE)</f>
        <v>#N/A</v>
      </c>
      <c r="AV1291" s="11" t="e">
        <f>VLOOKUP($C1291, Team_Batting___Advanced[], 19, FALSE)</f>
        <v>#N/A</v>
      </c>
      <c r="AW1291" s="11" t="e">
        <f>VLOOKUP($C1291, 'Team Per G'!$A$2:$G$31, 3, FALSE)</f>
        <v>#N/A</v>
      </c>
      <c r="AX1291" s="11" t="e">
        <f>VLOOKUP($C1291, 'Team Per G'!$A$2:$G$31, 5, FALSE)</f>
        <v>#N/A</v>
      </c>
      <c r="AY1291" s="11" t="e">
        <f>VLOOKUP($C1291, 'Team Per G'!$A$2:$G$31, 4, FALSE)</f>
        <v>#N/A</v>
      </c>
      <c r="AZ1291" s="11" t="e">
        <f>VLOOKUP($C1291, Team_Batting___Dashboard[], 22, FALSE)/$AH1291</f>
        <v>#N/A</v>
      </c>
      <c r="BA1291" s="11" t="e">
        <f>VLOOKUP($C1291, 'FanGraphs - Team WAR Projected'!$B$2:$E$31, 4, FALSE)/162</f>
        <v>#N/A</v>
      </c>
      <c r="BB1291" s="11" t="e">
        <f t="shared" si="248"/>
        <v>#N/A</v>
      </c>
      <c r="BC1291" s="11" t="e">
        <f>VLOOKUP($C1291, FanGraphs_Standings[[Abbreviation]:[2024 Year to Date RS/G]], 6, FALSE)/$AH1291</f>
        <v>#N/A</v>
      </c>
      <c r="BD1291" s="11" t="e">
        <f>VLOOKUP($C1291, FanGraphs_Standings[[Abbreviation]:[2024 Projected Full Season RDif]], 19, FALSE)/162</f>
        <v>#N/A</v>
      </c>
      <c r="BE1291" s="11" t="e">
        <f t="shared" si="249"/>
        <v>#N/A</v>
      </c>
      <c r="BF1291" s="11" t="e">
        <f>VLOOKUP($C1291, FanGraphs_Standings[[Abbreviation]:[2024 Projected Full Season RDif]], 5, FALSE)</f>
        <v>#N/A</v>
      </c>
      <c r="BG1291" s="11" t="e">
        <f>VLOOKUP($C1291, FanGraphs_Standings[[Abbreviation]:[2024 Projected Full Season W%]], 18, FALSE)</f>
        <v>#N/A</v>
      </c>
      <c r="BH1291" s="11" t="e">
        <f t="shared" si="250"/>
        <v>#N/A</v>
      </c>
      <c r="BI1291" s="11" t="e">
        <f>VLOOKUP($C1291, 'Home Field Adv'!$A$2:$K$31, 11, FALSE)</f>
        <v>#N/A</v>
      </c>
      <c r="BL1291" s="12" t="str">
        <f t="shared" si="251"/>
        <v/>
      </c>
      <c r="BM1291" s="12" t="str">
        <f t="shared" si="241"/>
        <v/>
      </c>
      <c r="BN1291" s="12" t="str">
        <f t="shared" si="252"/>
        <v/>
      </c>
    </row>
    <row r="1292" spans="6:66" x14ac:dyDescent="0.45">
      <c r="F1292" s="11" t="e">
        <f>VLOOKUP($B1292, FanGraphs_Standings[[Abbreviation]:[2024 Year to Date G]], 2, FALSE)</f>
        <v>#N/A</v>
      </c>
      <c r="G1292" s="11" t="e">
        <f>_xlfn.IFNA(VLOOKUP($D1292, 'SP Per G'!$A$2:$D$1385, 3, FALSE),M1292)</f>
        <v>#N/A</v>
      </c>
      <c r="H1292" s="11" t="e">
        <f>IF(AND(ISNA(VLOOKUP($D1292, 'SP Per G'!$A$2:$D$1385, 4, FALSE)), ISTEXT($D1292)), G1292,IF(ISNA(VLOOKUP($D1292, 'SP Per G'!$A$2:$D$1385, 4, FALSE)), M1292, VLOOKUP($D1292, 'SP Per G'!$A$2:$D$1385, 4, FALSE)))</f>
        <v>#N/A</v>
      </c>
      <c r="I1292" s="11" t="e">
        <f t="shared" si="242"/>
        <v>#N/A</v>
      </c>
      <c r="J1292" s="11" t="e">
        <f>_xlfn.IFNA(VLOOKUP($D1292,Individual_Pitching___Dashboard[],18,FALSE),VLOOKUP(B1292,Team_Pitching___Dashboard[[Team]:[ERA]],17,FALSE))</f>
        <v>#N/A</v>
      </c>
      <c r="K1292" s="11" t="e">
        <f>_xlfn.IFNA(VLOOKUP($D1292, Individual_Pitching___Dashboard[], 20, FALSE), VLOOKUP(B1292,Team_Pitching___Dashboard[[Team]:[xFIP]],20,FALSE))</f>
        <v>#N/A</v>
      </c>
      <c r="L1292" s="11" t="e">
        <f>_xlfn.IFNA(VLOOKUP($D1292, Individual_Pitching___Advanced[], 21,FALSE), VLOOKUP(B1292, Team_Pitching___Advanced[], 20, FALSE))</f>
        <v>#N/A</v>
      </c>
      <c r="M1292" s="11" t="e">
        <f>VLOOKUP($B1292, 'Team Per G'!$A$2:$G$31, 7, FALSE)</f>
        <v>#N/A</v>
      </c>
      <c r="N1292" s="11" t="e">
        <f>VLOOKUP($B1292, 'FanGraphs - Team WAR Projected'!$B$2:$E$31, 3, FALSE)/162</f>
        <v>#N/A</v>
      </c>
      <c r="O1292" s="11" t="e">
        <f t="shared" si="243"/>
        <v>#N/A</v>
      </c>
      <c r="P1292" s="11" t="e">
        <f>VLOOKUP($B1292, Team_Pitching___Advanced[[Team]:[xFIP]], 19,FALSE)</f>
        <v>#N/A</v>
      </c>
      <c r="Q1292" s="11" t="e">
        <f>VLOOKUP($B1292, Team_Pitching___Advanced[], 20, FALSE)</f>
        <v>#N/A</v>
      </c>
      <c r="R1292" s="11" t="e">
        <f>VLOOKUP($B1292, Team_Batting___Dashboard[[Team]:[wOBA]], 16, FALSE)</f>
        <v>#N/A</v>
      </c>
      <c r="S1292" s="11" t="e">
        <f>VLOOKUP($B1292, Team_Batting___Advanced[[Team]:[OPS]], 9, FALSE)</f>
        <v>#N/A</v>
      </c>
      <c r="T1292" s="11" t="e">
        <f>VLOOKUP($B1292, Team_Batting___Advanced[], 19, FALSE)</f>
        <v>#N/A</v>
      </c>
      <c r="U1292" s="11" t="e">
        <f>VLOOKUP($B1292, 'Team Per G'!$A$2:$G$31, 3, FALSE)</f>
        <v>#N/A</v>
      </c>
      <c r="V1292" s="11" t="e">
        <f>VLOOKUP($B1292, 'Team Per G'!$A$2:$G$31, 5, FALSE)</f>
        <v>#N/A</v>
      </c>
      <c r="W1292" s="11" t="e">
        <f>VLOOKUP($B1292, 'Team Per G'!$A$2:$G$31, 4, FALSE)</f>
        <v>#N/A</v>
      </c>
      <c r="X1292" s="11" t="e">
        <f>VLOOKUP($B1292, Team_Batting___Dashboard[], 22, FALSE)/$F1292</f>
        <v>#N/A</v>
      </c>
      <c r="Y1292" s="11" t="e">
        <f>VLOOKUP($B1292, 'FanGraphs - Team WAR Projected'!$B$2:$E$31, 4, FALSE)/162</f>
        <v>#N/A</v>
      </c>
      <c r="Z1292" s="11" t="e">
        <f t="shared" si="244"/>
        <v>#N/A</v>
      </c>
      <c r="AA1292" s="11" t="e">
        <f>VLOOKUP($B1292, FanGraphs_Standings[[Abbreviation]:[2024 Year to Date RS/G]], 6, FALSE)/$F1292</f>
        <v>#N/A</v>
      </c>
      <c r="AB1292" s="11" t="e">
        <f>VLOOKUP($B1292, FanGraphs_Standings[[Abbreviation]:[2024 Projected Full Season RDif]], 19, FALSE)/162</f>
        <v>#N/A</v>
      </c>
      <c r="AC1292" s="11" t="e">
        <f t="shared" si="253"/>
        <v>#N/A</v>
      </c>
      <c r="AD1292" s="11" t="e">
        <f>VLOOKUP($B1292, FanGraphs_Standings[[Abbreviation]:[2024 Projected Full Season RDif]], 5, FALSE)</f>
        <v>#N/A</v>
      </c>
      <c r="AE1292" s="11" t="e">
        <f>VLOOKUP($B1292, FanGraphs_Standings[[Abbreviation]:[2024 Projected Full Season W%]], 18, FALSE)</f>
        <v>#N/A</v>
      </c>
      <c r="AF1292" s="11" t="e">
        <f t="shared" si="245"/>
        <v>#N/A</v>
      </c>
      <c r="AG1292" s="11" t="e">
        <f>VLOOKUP($B1292, 'Home Field Adv'!$A$2:$I$31, 9, FALSE)</f>
        <v>#N/A</v>
      </c>
      <c r="AH1292" s="11" t="e">
        <f>VLOOKUP($C1292, FanGraphs_Standings[[Abbreviation]:[2024 Year to Date G]], 2, FALSE)</f>
        <v>#N/A</v>
      </c>
      <c r="AI1292" s="11" t="e">
        <f>_xlfn.IFNA(VLOOKUP($E1292, 'SP Per G'!$A$2:$D$1385, 3, FALSE), AO1292)</f>
        <v>#N/A</v>
      </c>
      <c r="AJ1292" s="11" t="e">
        <f>IF(AND(ISNA(VLOOKUP($E1292, 'SP Per G'!$A$2:$D$1385, 4, FALSE)), ISTEXT($E1292)), AI1292,IF(ISNA(VLOOKUP($E1292, 'SP Per G'!$A$2:$D$1385, 4, FALSE)), AO1292, VLOOKUP($E1292, 'SP Per G'!$A$2:$D$1385, 4, FALSE)))</f>
        <v>#N/A</v>
      </c>
      <c r="AK1292" s="11" t="e">
        <f t="shared" si="246"/>
        <v>#N/A</v>
      </c>
      <c r="AL1292" s="11" t="e">
        <f>_xlfn.IFNA(VLOOKUP($E1292, Individual_Pitching___Dashboard[], 18, FALSE), VLOOKUP($C1292,Team_Pitching___Advanced[[Team]:[SIERA]],16,FALSE))</f>
        <v>#N/A</v>
      </c>
      <c r="AM1292" s="11" t="e">
        <f>_xlfn.IFNA(VLOOKUP($E1292, Individual_Pitching___Dashboard[], 20, FALSE), VLOOKUP($C1292,Team_Pitching___Advanced[[Team]:[xFIP]],19,FALSE))</f>
        <v>#N/A</v>
      </c>
      <c r="AN1292" s="11" t="e">
        <f>_xlfn.IFNA(VLOOKUP($E1292,Individual_Pitching___Advanced[],21,FALSE),VLOOKUP($C1292,Team_Pitching___Advanced[[Team]:[SIERA]],20,FALSE))</f>
        <v>#N/A</v>
      </c>
      <c r="AO1292" s="11" t="e">
        <f>VLOOKUP($C1292, 'Team Per G'!$A$2:$G$31, 7, FALSE)</f>
        <v>#N/A</v>
      </c>
      <c r="AP1292" s="11" t="e">
        <f>VLOOKUP($C1292, 'FanGraphs - Team WAR Projected'!$B$2:$E$31, 3, FALSE)/162</f>
        <v>#N/A</v>
      </c>
      <c r="AQ1292" s="11" t="e">
        <f t="shared" si="247"/>
        <v>#N/A</v>
      </c>
      <c r="AR1292" s="11" t="e">
        <f>VLOOKUP($C1292, Team_Pitching___Advanced[[Team]:[xFIP]], 19,FALSE)</f>
        <v>#N/A</v>
      </c>
      <c r="AS1292" s="11" t="e">
        <f>VLOOKUP($C1292, Team_Pitching___Advanced[], 20, FALSE)</f>
        <v>#N/A</v>
      </c>
      <c r="AT1292" s="11" t="e">
        <f>VLOOKUP($C1292, Team_Batting___Dashboard[[Team]:[wOBA]], 16, FALSE)</f>
        <v>#N/A</v>
      </c>
      <c r="AU1292" s="11" t="e">
        <f>VLOOKUP($C1292, Team_Batting___Advanced[[Team]:[OPS]], 9, FALSE)</f>
        <v>#N/A</v>
      </c>
      <c r="AV1292" s="11" t="e">
        <f>VLOOKUP($C1292, Team_Batting___Advanced[], 19, FALSE)</f>
        <v>#N/A</v>
      </c>
      <c r="AW1292" s="11" t="e">
        <f>VLOOKUP($C1292, 'Team Per G'!$A$2:$G$31, 3, FALSE)</f>
        <v>#N/A</v>
      </c>
      <c r="AX1292" s="11" t="e">
        <f>VLOOKUP($C1292, 'Team Per G'!$A$2:$G$31, 5, FALSE)</f>
        <v>#N/A</v>
      </c>
      <c r="AY1292" s="11" t="e">
        <f>VLOOKUP($C1292, 'Team Per G'!$A$2:$G$31, 4, FALSE)</f>
        <v>#N/A</v>
      </c>
      <c r="AZ1292" s="11" t="e">
        <f>VLOOKUP($C1292, Team_Batting___Dashboard[], 22, FALSE)/$AH1292</f>
        <v>#N/A</v>
      </c>
      <c r="BA1292" s="11" t="e">
        <f>VLOOKUP($C1292, 'FanGraphs - Team WAR Projected'!$B$2:$E$31, 4, FALSE)/162</f>
        <v>#N/A</v>
      </c>
      <c r="BB1292" s="11" t="e">
        <f t="shared" si="248"/>
        <v>#N/A</v>
      </c>
      <c r="BC1292" s="11" t="e">
        <f>VLOOKUP($C1292, FanGraphs_Standings[[Abbreviation]:[2024 Year to Date RS/G]], 6, FALSE)/$AH1292</f>
        <v>#N/A</v>
      </c>
      <c r="BD1292" s="11" t="e">
        <f>VLOOKUP($C1292, FanGraphs_Standings[[Abbreviation]:[2024 Projected Full Season RDif]], 19, FALSE)/162</f>
        <v>#N/A</v>
      </c>
      <c r="BE1292" s="11" t="e">
        <f t="shared" si="249"/>
        <v>#N/A</v>
      </c>
      <c r="BF1292" s="11" t="e">
        <f>VLOOKUP($C1292, FanGraphs_Standings[[Abbreviation]:[2024 Projected Full Season RDif]], 5, FALSE)</f>
        <v>#N/A</v>
      </c>
      <c r="BG1292" s="11" t="e">
        <f>VLOOKUP($C1292, FanGraphs_Standings[[Abbreviation]:[2024 Projected Full Season W%]], 18, FALSE)</f>
        <v>#N/A</v>
      </c>
      <c r="BH1292" s="11" t="e">
        <f t="shared" si="250"/>
        <v>#N/A</v>
      </c>
      <c r="BI1292" s="11" t="e">
        <f>VLOOKUP($C1292, 'Home Field Adv'!$A$2:$K$31, 11, FALSE)</f>
        <v>#N/A</v>
      </c>
      <c r="BL1292" s="12" t="str">
        <f t="shared" si="251"/>
        <v/>
      </c>
      <c r="BM1292" s="12" t="str">
        <f t="shared" si="241"/>
        <v/>
      </c>
      <c r="BN1292" s="12" t="str">
        <f t="shared" si="252"/>
        <v/>
      </c>
    </row>
    <row r="1293" spans="6:66" x14ac:dyDescent="0.45">
      <c r="F1293" s="11" t="e">
        <f>VLOOKUP($B1293, FanGraphs_Standings[[Abbreviation]:[2024 Year to Date G]], 2, FALSE)</f>
        <v>#N/A</v>
      </c>
      <c r="G1293" s="11" t="e">
        <f>_xlfn.IFNA(VLOOKUP($D1293, 'SP Per G'!$A$2:$D$1385, 3, FALSE),M1293)</f>
        <v>#N/A</v>
      </c>
      <c r="H1293" s="11" t="e">
        <f>IF(AND(ISNA(VLOOKUP($D1293, 'SP Per G'!$A$2:$D$1385, 4, FALSE)), ISTEXT($D1293)), G1293,IF(ISNA(VLOOKUP($D1293, 'SP Per G'!$A$2:$D$1385, 4, FALSE)), M1293, VLOOKUP($D1293, 'SP Per G'!$A$2:$D$1385, 4, FALSE)))</f>
        <v>#N/A</v>
      </c>
      <c r="I1293" s="11" t="e">
        <f t="shared" si="242"/>
        <v>#N/A</v>
      </c>
      <c r="J1293" s="11" t="e">
        <f>_xlfn.IFNA(VLOOKUP($D1293,Individual_Pitching___Dashboard[],18,FALSE),VLOOKUP(B1293,Team_Pitching___Dashboard[[Team]:[ERA]],17,FALSE))</f>
        <v>#N/A</v>
      </c>
      <c r="K1293" s="11" t="e">
        <f>_xlfn.IFNA(VLOOKUP($D1293, Individual_Pitching___Dashboard[], 20, FALSE), VLOOKUP(B1293,Team_Pitching___Dashboard[[Team]:[xFIP]],20,FALSE))</f>
        <v>#N/A</v>
      </c>
      <c r="L1293" s="11" t="e">
        <f>_xlfn.IFNA(VLOOKUP($D1293, Individual_Pitching___Advanced[], 21,FALSE), VLOOKUP(B1293, Team_Pitching___Advanced[], 20, FALSE))</f>
        <v>#N/A</v>
      </c>
      <c r="M1293" s="11" t="e">
        <f>VLOOKUP($B1293, 'Team Per G'!$A$2:$G$31, 7, FALSE)</f>
        <v>#N/A</v>
      </c>
      <c r="N1293" s="11" t="e">
        <f>VLOOKUP($B1293, 'FanGraphs - Team WAR Projected'!$B$2:$E$31, 3, FALSE)/162</f>
        <v>#N/A</v>
      </c>
      <c r="O1293" s="11" t="e">
        <f t="shared" si="243"/>
        <v>#N/A</v>
      </c>
      <c r="P1293" s="11" t="e">
        <f>VLOOKUP($B1293, Team_Pitching___Advanced[[Team]:[xFIP]], 19,FALSE)</f>
        <v>#N/A</v>
      </c>
      <c r="Q1293" s="11" t="e">
        <f>VLOOKUP($B1293, Team_Pitching___Advanced[], 20, FALSE)</f>
        <v>#N/A</v>
      </c>
      <c r="R1293" s="11" t="e">
        <f>VLOOKUP($B1293, Team_Batting___Dashboard[[Team]:[wOBA]], 16, FALSE)</f>
        <v>#N/A</v>
      </c>
      <c r="S1293" s="11" t="e">
        <f>VLOOKUP($B1293, Team_Batting___Advanced[[Team]:[OPS]], 9, FALSE)</f>
        <v>#N/A</v>
      </c>
      <c r="T1293" s="11" t="e">
        <f>VLOOKUP($B1293, Team_Batting___Advanced[], 19, FALSE)</f>
        <v>#N/A</v>
      </c>
      <c r="U1293" s="11" t="e">
        <f>VLOOKUP($B1293, 'Team Per G'!$A$2:$G$31, 3, FALSE)</f>
        <v>#N/A</v>
      </c>
      <c r="V1293" s="11" t="e">
        <f>VLOOKUP($B1293, 'Team Per G'!$A$2:$G$31, 5, FALSE)</f>
        <v>#N/A</v>
      </c>
      <c r="W1293" s="11" t="e">
        <f>VLOOKUP($B1293, 'Team Per G'!$A$2:$G$31, 4, FALSE)</f>
        <v>#N/A</v>
      </c>
      <c r="X1293" s="11" t="e">
        <f>VLOOKUP($B1293, Team_Batting___Dashboard[], 22, FALSE)/$F1293</f>
        <v>#N/A</v>
      </c>
      <c r="Y1293" s="11" t="e">
        <f>VLOOKUP($B1293, 'FanGraphs - Team WAR Projected'!$B$2:$E$31, 4, FALSE)/162</f>
        <v>#N/A</v>
      </c>
      <c r="Z1293" s="11" t="e">
        <f t="shared" si="244"/>
        <v>#N/A</v>
      </c>
      <c r="AA1293" s="11" t="e">
        <f>VLOOKUP($B1293, FanGraphs_Standings[[Abbreviation]:[2024 Year to Date RS/G]], 6, FALSE)/$F1293</f>
        <v>#N/A</v>
      </c>
      <c r="AB1293" s="11" t="e">
        <f>VLOOKUP($B1293, FanGraphs_Standings[[Abbreviation]:[2024 Projected Full Season RDif]], 19, FALSE)/162</f>
        <v>#N/A</v>
      </c>
      <c r="AC1293" s="11" t="e">
        <f t="shared" si="253"/>
        <v>#N/A</v>
      </c>
      <c r="AD1293" s="11" t="e">
        <f>VLOOKUP($B1293, FanGraphs_Standings[[Abbreviation]:[2024 Projected Full Season RDif]], 5, FALSE)</f>
        <v>#N/A</v>
      </c>
      <c r="AE1293" s="11" t="e">
        <f>VLOOKUP($B1293, FanGraphs_Standings[[Abbreviation]:[2024 Projected Full Season W%]], 18, FALSE)</f>
        <v>#N/A</v>
      </c>
      <c r="AF1293" s="11" t="e">
        <f t="shared" si="245"/>
        <v>#N/A</v>
      </c>
      <c r="AG1293" s="11" t="e">
        <f>VLOOKUP($B1293, 'Home Field Adv'!$A$2:$I$31, 9, FALSE)</f>
        <v>#N/A</v>
      </c>
      <c r="AH1293" s="11" t="e">
        <f>VLOOKUP($C1293, FanGraphs_Standings[[Abbreviation]:[2024 Year to Date G]], 2, FALSE)</f>
        <v>#N/A</v>
      </c>
      <c r="AI1293" s="11" t="e">
        <f>_xlfn.IFNA(VLOOKUP($E1293, 'SP Per G'!$A$2:$D$1385, 3, FALSE), AO1293)</f>
        <v>#N/A</v>
      </c>
      <c r="AJ1293" s="11" t="e">
        <f>IF(AND(ISNA(VLOOKUP($E1293, 'SP Per G'!$A$2:$D$1385, 4, FALSE)), ISTEXT($E1293)), AI1293,IF(ISNA(VLOOKUP($E1293, 'SP Per G'!$A$2:$D$1385, 4, FALSE)), AO1293, VLOOKUP($E1293, 'SP Per G'!$A$2:$D$1385, 4, FALSE)))</f>
        <v>#N/A</v>
      </c>
      <c r="AK1293" s="11" t="e">
        <f t="shared" si="246"/>
        <v>#N/A</v>
      </c>
      <c r="AL1293" s="11" t="e">
        <f>_xlfn.IFNA(VLOOKUP($E1293, Individual_Pitching___Dashboard[], 18, FALSE), VLOOKUP($C1293,Team_Pitching___Advanced[[Team]:[SIERA]],16,FALSE))</f>
        <v>#N/A</v>
      </c>
      <c r="AM1293" s="11" t="e">
        <f>_xlfn.IFNA(VLOOKUP($E1293, Individual_Pitching___Dashboard[], 20, FALSE), VLOOKUP($C1293,Team_Pitching___Advanced[[Team]:[xFIP]],19,FALSE))</f>
        <v>#N/A</v>
      </c>
      <c r="AN1293" s="11" t="e">
        <f>_xlfn.IFNA(VLOOKUP($E1293,Individual_Pitching___Advanced[],21,FALSE),VLOOKUP($C1293,Team_Pitching___Advanced[[Team]:[SIERA]],20,FALSE))</f>
        <v>#N/A</v>
      </c>
      <c r="AO1293" s="11" t="e">
        <f>VLOOKUP($C1293, 'Team Per G'!$A$2:$G$31, 7, FALSE)</f>
        <v>#N/A</v>
      </c>
      <c r="AP1293" s="11" t="e">
        <f>VLOOKUP($C1293, 'FanGraphs - Team WAR Projected'!$B$2:$E$31, 3, FALSE)/162</f>
        <v>#N/A</v>
      </c>
      <c r="AQ1293" s="11" t="e">
        <f t="shared" si="247"/>
        <v>#N/A</v>
      </c>
      <c r="AR1293" s="11" t="e">
        <f>VLOOKUP($C1293, Team_Pitching___Advanced[[Team]:[xFIP]], 19,FALSE)</f>
        <v>#N/A</v>
      </c>
      <c r="AS1293" s="11" t="e">
        <f>VLOOKUP($C1293, Team_Pitching___Advanced[], 20, FALSE)</f>
        <v>#N/A</v>
      </c>
      <c r="AT1293" s="11" t="e">
        <f>VLOOKUP($C1293, Team_Batting___Dashboard[[Team]:[wOBA]], 16, FALSE)</f>
        <v>#N/A</v>
      </c>
      <c r="AU1293" s="11" t="e">
        <f>VLOOKUP($C1293, Team_Batting___Advanced[[Team]:[OPS]], 9, FALSE)</f>
        <v>#N/A</v>
      </c>
      <c r="AV1293" s="11" t="e">
        <f>VLOOKUP($C1293, Team_Batting___Advanced[], 19, FALSE)</f>
        <v>#N/A</v>
      </c>
      <c r="AW1293" s="11" t="e">
        <f>VLOOKUP($C1293, 'Team Per G'!$A$2:$G$31, 3, FALSE)</f>
        <v>#N/A</v>
      </c>
      <c r="AX1293" s="11" t="e">
        <f>VLOOKUP($C1293, 'Team Per G'!$A$2:$G$31, 5, FALSE)</f>
        <v>#N/A</v>
      </c>
      <c r="AY1293" s="11" t="e">
        <f>VLOOKUP($C1293, 'Team Per G'!$A$2:$G$31, 4, FALSE)</f>
        <v>#N/A</v>
      </c>
      <c r="AZ1293" s="11" t="e">
        <f>VLOOKUP($C1293, Team_Batting___Dashboard[], 22, FALSE)/$AH1293</f>
        <v>#N/A</v>
      </c>
      <c r="BA1293" s="11" t="e">
        <f>VLOOKUP($C1293, 'FanGraphs - Team WAR Projected'!$B$2:$E$31, 4, FALSE)/162</f>
        <v>#N/A</v>
      </c>
      <c r="BB1293" s="11" t="e">
        <f t="shared" si="248"/>
        <v>#N/A</v>
      </c>
      <c r="BC1293" s="11" t="e">
        <f>VLOOKUP($C1293, FanGraphs_Standings[[Abbreviation]:[2024 Year to Date RS/G]], 6, FALSE)/$AH1293</f>
        <v>#N/A</v>
      </c>
      <c r="BD1293" s="11" t="e">
        <f>VLOOKUP($C1293, FanGraphs_Standings[[Abbreviation]:[2024 Projected Full Season RDif]], 19, FALSE)/162</f>
        <v>#N/A</v>
      </c>
      <c r="BE1293" s="11" t="e">
        <f t="shared" si="249"/>
        <v>#N/A</v>
      </c>
      <c r="BF1293" s="11" t="e">
        <f>VLOOKUP($C1293, FanGraphs_Standings[[Abbreviation]:[2024 Projected Full Season RDif]], 5, FALSE)</f>
        <v>#N/A</v>
      </c>
      <c r="BG1293" s="11" t="e">
        <f>VLOOKUP($C1293, FanGraphs_Standings[[Abbreviation]:[2024 Projected Full Season W%]], 18, FALSE)</f>
        <v>#N/A</v>
      </c>
      <c r="BH1293" s="11" t="e">
        <f t="shared" si="250"/>
        <v>#N/A</v>
      </c>
      <c r="BI1293" s="11" t="e">
        <f>VLOOKUP($C1293, 'Home Field Adv'!$A$2:$K$31, 11, FALSE)</f>
        <v>#N/A</v>
      </c>
      <c r="BL1293" s="12" t="str">
        <f t="shared" si="251"/>
        <v/>
      </c>
      <c r="BM1293" s="12" t="str">
        <f t="shared" si="241"/>
        <v/>
      </c>
      <c r="BN1293" s="12" t="str">
        <f t="shared" si="252"/>
        <v/>
      </c>
    </row>
    <row r="1294" spans="6:66" x14ac:dyDescent="0.45">
      <c r="F1294" s="11" t="e">
        <f>VLOOKUP($B1294, FanGraphs_Standings[[Abbreviation]:[2024 Year to Date G]], 2, FALSE)</f>
        <v>#N/A</v>
      </c>
      <c r="G1294" s="11" t="e">
        <f>_xlfn.IFNA(VLOOKUP($D1294, 'SP Per G'!$A$2:$D$1385, 3, FALSE),M1294)</f>
        <v>#N/A</v>
      </c>
      <c r="H1294" s="11" t="e">
        <f>IF(AND(ISNA(VLOOKUP($D1294, 'SP Per G'!$A$2:$D$1385, 4, FALSE)), ISTEXT($D1294)), G1294,IF(ISNA(VLOOKUP($D1294, 'SP Per G'!$A$2:$D$1385, 4, FALSE)), M1294, VLOOKUP($D1294, 'SP Per G'!$A$2:$D$1385, 4, FALSE)))</f>
        <v>#N/A</v>
      </c>
      <c r="I1294" s="11" t="e">
        <f t="shared" si="242"/>
        <v>#N/A</v>
      </c>
      <c r="J1294" s="11" t="e">
        <f>_xlfn.IFNA(VLOOKUP($D1294,Individual_Pitching___Dashboard[],18,FALSE),VLOOKUP(B1294,Team_Pitching___Dashboard[[Team]:[ERA]],17,FALSE))</f>
        <v>#N/A</v>
      </c>
      <c r="K1294" s="11" t="e">
        <f>_xlfn.IFNA(VLOOKUP($D1294, Individual_Pitching___Dashboard[], 20, FALSE), VLOOKUP(B1294,Team_Pitching___Dashboard[[Team]:[xFIP]],20,FALSE))</f>
        <v>#N/A</v>
      </c>
      <c r="L1294" s="11" t="e">
        <f>_xlfn.IFNA(VLOOKUP($D1294, Individual_Pitching___Advanced[], 21,FALSE), VLOOKUP(B1294, Team_Pitching___Advanced[], 20, FALSE))</f>
        <v>#N/A</v>
      </c>
      <c r="M1294" s="11" t="e">
        <f>VLOOKUP($B1294, 'Team Per G'!$A$2:$G$31, 7, FALSE)</f>
        <v>#N/A</v>
      </c>
      <c r="N1294" s="11" t="e">
        <f>VLOOKUP($B1294, 'FanGraphs - Team WAR Projected'!$B$2:$E$31, 3, FALSE)/162</f>
        <v>#N/A</v>
      </c>
      <c r="O1294" s="11" t="e">
        <f t="shared" si="243"/>
        <v>#N/A</v>
      </c>
      <c r="P1294" s="11" t="e">
        <f>VLOOKUP($B1294, Team_Pitching___Advanced[[Team]:[xFIP]], 19,FALSE)</f>
        <v>#N/A</v>
      </c>
      <c r="Q1294" s="11" t="e">
        <f>VLOOKUP($B1294, Team_Pitching___Advanced[], 20, FALSE)</f>
        <v>#N/A</v>
      </c>
      <c r="R1294" s="11" t="e">
        <f>VLOOKUP($B1294, Team_Batting___Dashboard[[Team]:[wOBA]], 16, FALSE)</f>
        <v>#N/A</v>
      </c>
      <c r="S1294" s="11" t="e">
        <f>VLOOKUP($B1294, Team_Batting___Advanced[[Team]:[OPS]], 9, FALSE)</f>
        <v>#N/A</v>
      </c>
      <c r="T1294" s="11" t="e">
        <f>VLOOKUP($B1294, Team_Batting___Advanced[], 19, FALSE)</f>
        <v>#N/A</v>
      </c>
      <c r="U1294" s="11" t="e">
        <f>VLOOKUP($B1294, 'Team Per G'!$A$2:$G$31, 3, FALSE)</f>
        <v>#N/A</v>
      </c>
      <c r="V1294" s="11" t="e">
        <f>VLOOKUP($B1294, 'Team Per G'!$A$2:$G$31, 5, FALSE)</f>
        <v>#N/A</v>
      </c>
      <c r="W1294" s="11" t="e">
        <f>VLOOKUP($B1294, 'Team Per G'!$A$2:$G$31, 4, FALSE)</f>
        <v>#N/A</v>
      </c>
      <c r="X1294" s="11" t="e">
        <f>VLOOKUP($B1294, Team_Batting___Dashboard[], 22, FALSE)/$F1294</f>
        <v>#N/A</v>
      </c>
      <c r="Y1294" s="11" t="e">
        <f>VLOOKUP($B1294, 'FanGraphs - Team WAR Projected'!$B$2:$E$31, 4, FALSE)/162</f>
        <v>#N/A</v>
      </c>
      <c r="Z1294" s="11" t="e">
        <f t="shared" si="244"/>
        <v>#N/A</v>
      </c>
      <c r="AA1294" s="11" t="e">
        <f>VLOOKUP($B1294, FanGraphs_Standings[[Abbreviation]:[2024 Year to Date RS/G]], 6, FALSE)/$F1294</f>
        <v>#N/A</v>
      </c>
      <c r="AB1294" s="11" t="e">
        <f>VLOOKUP($B1294, FanGraphs_Standings[[Abbreviation]:[2024 Projected Full Season RDif]], 19, FALSE)/162</f>
        <v>#N/A</v>
      </c>
      <c r="AC1294" s="11" t="e">
        <f t="shared" si="253"/>
        <v>#N/A</v>
      </c>
      <c r="AD1294" s="11" t="e">
        <f>VLOOKUP($B1294, FanGraphs_Standings[[Abbreviation]:[2024 Projected Full Season RDif]], 5, FALSE)</f>
        <v>#N/A</v>
      </c>
      <c r="AE1294" s="11" t="e">
        <f>VLOOKUP($B1294, FanGraphs_Standings[[Abbreviation]:[2024 Projected Full Season W%]], 18, FALSE)</f>
        <v>#N/A</v>
      </c>
      <c r="AF1294" s="11" t="e">
        <f t="shared" si="245"/>
        <v>#N/A</v>
      </c>
      <c r="AG1294" s="11" t="e">
        <f>VLOOKUP($B1294, 'Home Field Adv'!$A$2:$I$31, 9, FALSE)</f>
        <v>#N/A</v>
      </c>
      <c r="AH1294" s="11" t="e">
        <f>VLOOKUP($C1294, FanGraphs_Standings[[Abbreviation]:[2024 Year to Date G]], 2, FALSE)</f>
        <v>#N/A</v>
      </c>
      <c r="AI1294" s="11" t="e">
        <f>_xlfn.IFNA(VLOOKUP($E1294, 'SP Per G'!$A$2:$D$1385, 3, FALSE), AO1294)</f>
        <v>#N/A</v>
      </c>
      <c r="AJ1294" s="11" t="e">
        <f>IF(AND(ISNA(VLOOKUP($E1294, 'SP Per G'!$A$2:$D$1385, 4, FALSE)), ISTEXT($E1294)), AI1294,IF(ISNA(VLOOKUP($E1294, 'SP Per G'!$A$2:$D$1385, 4, FALSE)), AO1294, VLOOKUP($E1294, 'SP Per G'!$A$2:$D$1385, 4, FALSE)))</f>
        <v>#N/A</v>
      </c>
      <c r="AK1294" s="11" t="e">
        <f t="shared" si="246"/>
        <v>#N/A</v>
      </c>
      <c r="AL1294" s="11" t="e">
        <f>_xlfn.IFNA(VLOOKUP($E1294, Individual_Pitching___Dashboard[], 18, FALSE), VLOOKUP($C1294,Team_Pitching___Advanced[[Team]:[SIERA]],16,FALSE))</f>
        <v>#N/A</v>
      </c>
      <c r="AM1294" s="11" t="e">
        <f>_xlfn.IFNA(VLOOKUP($E1294, Individual_Pitching___Dashboard[], 20, FALSE), VLOOKUP($C1294,Team_Pitching___Advanced[[Team]:[xFIP]],19,FALSE))</f>
        <v>#N/A</v>
      </c>
      <c r="AN1294" s="11" t="e">
        <f>_xlfn.IFNA(VLOOKUP($E1294,Individual_Pitching___Advanced[],21,FALSE),VLOOKUP($C1294,Team_Pitching___Advanced[[Team]:[SIERA]],20,FALSE))</f>
        <v>#N/A</v>
      </c>
      <c r="AO1294" s="11" t="e">
        <f>VLOOKUP($C1294, 'Team Per G'!$A$2:$G$31, 7, FALSE)</f>
        <v>#N/A</v>
      </c>
      <c r="AP1294" s="11" t="e">
        <f>VLOOKUP($C1294, 'FanGraphs - Team WAR Projected'!$B$2:$E$31, 3, FALSE)/162</f>
        <v>#N/A</v>
      </c>
      <c r="AQ1294" s="11" t="e">
        <f t="shared" si="247"/>
        <v>#N/A</v>
      </c>
      <c r="AR1294" s="11" t="e">
        <f>VLOOKUP($C1294, Team_Pitching___Advanced[[Team]:[xFIP]], 19,FALSE)</f>
        <v>#N/A</v>
      </c>
      <c r="AS1294" s="11" t="e">
        <f>VLOOKUP($C1294, Team_Pitching___Advanced[], 20, FALSE)</f>
        <v>#N/A</v>
      </c>
      <c r="AT1294" s="11" t="e">
        <f>VLOOKUP($C1294, Team_Batting___Dashboard[[Team]:[wOBA]], 16, FALSE)</f>
        <v>#N/A</v>
      </c>
      <c r="AU1294" s="11" t="e">
        <f>VLOOKUP($C1294, Team_Batting___Advanced[[Team]:[OPS]], 9, FALSE)</f>
        <v>#N/A</v>
      </c>
      <c r="AV1294" s="11" t="e">
        <f>VLOOKUP($C1294, Team_Batting___Advanced[], 19, FALSE)</f>
        <v>#N/A</v>
      </c>
      <c r="AW1294" s="11" t="e">
        <f>VLOOKUP($C1294, 'Team Per G'!$A$2:$G$31, 3, FALSE)</f>
        <v>#N/A</v>
      </c>
      <c r="AX1294" s="11" t="e">
        <f>VLOOKUP($C1294, 'Team Per G'!$A$2:$G$31, 5, FALSE)</f>
        <v>#N/A</v>
      </c>
      <c r="AY1294" s="11" t="e">
        <f>VLOOKUP($C1294, 'Team Per G'!$A$2:$G$31, 4, FALSE)</f>
        <v>#N/A</v>
      </c>
      <c r="AZ1294" s="11" t="e">
        <f>VLOOKUP($C1294, Team_Batting___Dashboard[], 22, FALSE)/$AH1294</f>
        <v>#N/A</v>
      </c>
      <c r="BA1294" s="11" t="e">
        <f>VLOOKUP($C1294, 'FanGraphs - Team WAR Projected'!$B$2:$E$31, 4, FALSE)/162</f>
        <v>#N/A</v>
      </c>
      <c r="BB1294" s="11" t="e">
        <f t="shared" si="248"/>
        <v>#N/A</v>
      </c>
      <c r="BC1294" s="11" t="e">
        <f>VLOOKUP($C1294, FanGraphs_Standings[[Abbreviation]:[2024 Year to Date RS/G]], 6, FALSE)/$AH1294</f>
        <v>#N/A</v>
      </c>
      <c r="BD1294" s="11" t="e">
        <f>VLOOKUP($C1294, FanGraphs_Standings[[Abbreviation]:[2024 Projected Full Season RDif]], 19, FALSE)/162</f>
        <v>#N/A</v>
      </c>
      <c r="BE1294" s="11" t="e">
        <f t="shared" si="249"/>
        <v>#N/A</v>
      </c>
      <c r="BF1294" s="11" t="e">
        <f>VLOOKUP($C1294, FanGraphs_Standings[[Abbreviation]:[2024 Projected Full Season RDif]], 5, FALSE)</f>
        <v>#N/A</v>
      </c>
      <c r="BG1294" s="11" t="e">
        <f>VLOOKUP($C1294, FanGraphs_Standings[[Abbreviation]:[2024 Projected Full Season W%]], 18, FALSE)</f>
        <v>#N/A</v>
      </c>
      <c r="BH1294" s="11" t="e">
        <f t="shared" si="250"/>
        <v>#N/A</v>
      </c>
      <c r="BI1294" s="11" t="e">
        <f>VLOOKUP($C1294, 'Home Field Adv'!$A$2:$K$31, 11, FALSE)</f>
        <v>#N/A</v>
      </c>
      <c r="BL1294" s="12" t="str">
        <f t="shared" si="251"/>
        <v/>
      </c>
      <c r="BM1294" s="12" t="str">
        <f t="shared" si="241"/>
        <v/>
      </c>
      <c r="BN1294" s="12" t="str">
        <f t="shared" si="252"/>
        <v/>
      </c>
    </row>
    <row r="1295" spans="6:66" x14ac:dyDescent="0.45">
      <c r="F1295" s="11" t="e">
        <f>VLOOKUP($B1295, FanGraphs_Standings[[Abbreviation]:[2024 Year to Date G]], 2, FALSE)</f>
        <v>#N/A</v>
      </c>
      <c r="G1295" s="11" t="e">
        <f>_xlfn.IFNA(VLOOKUP($D1295, 'SP Per G'!$A$2:$D$1385, 3, FALSE),M1295)</f>
        <v>#N/A</v>
      </c>
      <c r="H1295" s="11" t="e">
        <f>IF(AND(ISNA(VLOOKUP($D1295, 'SP Per G'!$A$2:$D$1385, 4, FALSE)), ISTEXT($D1295)), G1295,IF(ISNA(VLOOKUP($D1295, 'SP Per G'!$A$2:$D$1385, 4, FALSE)), M1295, VLOOKUP($D1295, 'SP Per G'!$A$2:$D$1385, 4, FALSE)))</f>
        <v>#N/A</v>
      </c>
      <c r="I1295" s="11" t="e">
        <f t="shared" si="242"/>
        <v>#N/A</v>
      </c>
      <c r="J1295" s="11" t="e">
        <f>_xlfn.IFNA(VLOOKUP($D1295,Individual_Pitching___Dashboard[],18,FALSE),VLOOKUP(B1295,Team_Pitching___Dashboard[[Team]:[ERA]],17,FALSE))</f>
        <v>#N/A</v>
      </c>
      <c r="K1295" s="11" t="e">
        <f>_xlfn.IFNA(VLOOKUP($D1295, Individual_Pitching___Dashboard[], 20, FALSE), VLOOKUP(B1295,Team_Pitching___Dashboard[[Team]:[xFIP]],20,FALSE))</f>
        <v>#N/A</v>
      </c>
      <c r="L1295" s="11" t="e">
        <f>_xlfn.IFNA(VLOOKUP($D1295, Individual_Pitching___Advanced[], 21,FALSE), VLOOKUP(B1295, Team_Pitching___Advanced[], 20, FALSE))</f>
        <v>#N/A</v>
      </c>
      <c r="M1295" s="11" t="e">
        <f>VLOOKUP($B1295, 'Team Per G'!$A$2:$G$31, 7, FALSE)</f>
        <v>#N/A</v>
      </c>
      <c r="N1295" s="11" t="e">
        <f>VLOOKUP($B1295, 'FanGraphs - Team WAR Projected'!$B$2:$E$31, 3, FALSE)/162</f>
        <v>#N/A</v>
      </c>
      <c r="O1295" s="11" t="e">
        <f t="shared" si="243"/>
        <v>#N/A</v>
      </c>
      <c r="P1295" s="11" t="e">
        <f>VLOOKUP($B1295, Team_Pitching___Advanced[[Team]:[xFIP]], 19,FALSE)</f>
        <v>#N/A</v>
      </c>
      <c r="Q1295" s="11" t="e">
        <f>VLOOKUP($B1295, Team_Pitching___Advanced[], 20, FALSE)</f>
        <v>#N/A</v>
      </c>
      <c r="R1295" s="11" t="e">
        <f>VLOOKUP($B1295, Team_Batting___Dashboard[[Team]:[wOBA]], 16, FALSE)</f>
        <v>#N/A</v>
      </c>
      <c r="S1295" s="11" t="e">
        <f>VLOOKUP($B1295, Team_Batting___Advanced[[Team]:[OPS]], 9, FALSE)</f>
        <v>#N/A</v>
      </c>
      <c r="T1295" s="11" t="e">
        <f>VLOOKUP($B1295, Team_Batting___Advanced[], 19, FALSE)</f>
        <v>#N/A</v>
      </c>
      <c r="U1295" s="11" t="e">
        <f>VLOOKUP($B1295, 'Team Per G'!$A$2:$G$31, 3, FALSE)</f>
        <v>#N/A</v>
      </c>
      <c r="V1295" s="11" t="e">
        <f>VLOOKUP($B1295, 'Team Per G'!$A$2:$G$31, 5, FALSE)</f>
        <v>#N/A</v>
      </c>
      <c r="W1295" s="11" t="e">
        <f>VLOOKUP($B1295, 'Team Per G'!$A$2:$G$31, 4, FALSE)</f>
        <v>#N/A</v>
      </c>
      <c r="X1295" s="11" t="e">
        <f>VLOOKUP($B1295, Team_Batting___Dashboard[], 22, FALSE)/$F1295</f>
        <v>#N/A</v>
      </c>
      <c r="Y1295" s="11" t="e">
        <f>VLOOKUP($B1295, 'FanGraphs - Team WAR Projected'!$B$2:$E$31, 4, FALSE)/162</f>
        <v>#N/A</v>
      </c>
      <c r="Z1295" s="11" t="e">
        <f t="shared" si="244"/>
        <v>#N/A</v>
      </c>
      <c r="AA1295" s="11" t="e">
        <f>VLOOKUP($B1295, FanGraphs_Standings[[Abbreviation]:[2024 Year to Date RS/G]], 6, FALSE)/$F1295</f>
        <v>#N/A</v>
      </c>
      <c r="AB1295" s="11" t="e">
        <f>VLOOKUP($B1295, FanGraphs_Standings[[Abbreviation]:[2024 Projected Full Season RDif]], 19, FALSE)/162</f>
        <v>#N/A</v>
      </c>
      <c r="AC1295" s="11" t="e">
        <f t="shared" si="253"/>
        <v>#N/A</v>
      </c>
      <c r="AD1295" s="11" t="e">
        <f>VLOOKUP($B1295, FanGraphs_Standings[[Abbreviation]:[2024 Projected Full Season RDif]], 5, FALSE)</f>
        <v>#N/A</v>
      </c>
      <c r="AE1295" s="11" t="e">
        <f>VLOOKUP($B1295, FanGraphs_Standings[[Abbreviation]:[2024 Projected Full Season W%]], 18, FALSE)</f>
        <v>#N/A</v>
      </c>
      <c r="AF1295" s="11" t="e">
        <f t="shared" si="245"/>
        <v>#N/A</v>
      </c>
      <c r="AG1295" s="11" t="e">
        <f>VLOOKUP($B1295, 'Home Field Adv'!$A$2:$I$31, 9, FALSE)</f>
        <v>#N/A</v>
      </c>
      <c r="AH1295" s="11" t="e">
        <f>VLOOKUP($C1295, FanGraphs_Standings[[Abbreviation]:[2024 Year to Date G]], 2, FALSE)</f>
        <v>#N/A</v>
      </c>
      <c r="AI1295" s="11" t="e">
        <f>_xlfn.IFNA(VLOOKUP($E1295, 'SP Per G'!$A$2:$D$1385, 3, FALSE), AO1295)</f>
        <v>#N/A</v>
      </c>
      <c r="AJ1295" s="11" t="e">
        <f>IF(AND(ISNA(VLOOKUP($E1295, 'SP Per G'!$A$2:$D$1385, 4, FALSE)), ISTEXT($E1295)), AI1295,IF(ISNA(VLOOKUP($E1295, 'SP Per G'!$A$2:$D$1385, 4, FALSE)), AO1295, VLOOKUP($E1295, 'SP Per G'!$A$2:$D$1385, 4, FALSE)))</f>
        <v>#N/A</v>
      </c>
      <c r="AK1295" s="11" t="e">
        <f t="shared" si="246"/>
        <v>#N/A</v>
      </c>
      <c r="AL1295" s="11" t="e">
        <f>_xlfn.IFNA(VLOOKUP($E1295, Individual_Pitching___Dashboard[], 18, FALSE), VLOOKUP($C1295,Team_Pitching___Advanced[[Team]:[SIERA]],16,FALSE))</f>
        <v>#N/A</v>
      </c>
      <c r="AM1295" s="11" t="e">
        <f>_xlfn.IFNA(VLOOKUP($E1295, Individual_Pitching___Dashboard[], 20, FALSE), VLOOKUP($C1295,Team_Pitching___Advanced[[Team]:[xFIP]],19,FALSE))</f>
        <v>#N/A</v>
      </c>
      <c r="AN1295" s="11" t="e">
        <f>_xlfn.IFNA(VLOOKUP($E1295,Individual_Pitching___Advanced[],21,FALSE),VLOOKUP($C1295,Team_Pitching___Advanced[[Team]:[SIERA]],20,FALSE))</f>
        <v>#N/A</v>
      </c>
      <c r="AO1295" s="11" t="e">
        <f>VLOOKUP($C1295, 'Team Per G'!$A$2:$G$31, 7, FALSE)</f>
        <v>#N/A</v>
      </c>
      <c r="AP1295" s="11" t="e">
        <f>VLOOKUP($C1295, 'FanGraphs - Team WAR Projected'!$B$2:$E$31, 3, FALSE)/162</f>
        <v>#N/A</v>
      </c>
      <c r="AQ1295" s="11" t="e">
        <f t="shared" si="247"/>
        <v>#N/A</v>
      </c>
      <c r="AR1295" s="11" t="e">
        <f>VLOOKUP($C1295, Team_Pitching___Advanced[[Team]:[xFIP]], 19,FALSE)</f>
        <v>#N/A</v>
      </c>
      <c r="AS1295" s="11" t="e">
        <f>VLOOKUP($C1295, Team_Pitching___Advanced[], 20, FALSE)</f>
        <v>#N/A</v>
      </c>
      <c r="AT1295" s="11" t="e">
        <f>VLOOKUP($C1295, Team_Batting___Dashboard[[Team]:[wOBA]], 16, FALSE)</f>
        <v>#N/A</v>
      </c>
      <c r="AU1295" s="11" t="e">
        <f>VLOOKUP($C1295, Team_Batting___Advanced[[Team]:[OPS]], 9, FALSE)</f>
        <v>#N/A</v>
      </c>
      <c r="AV1295" s="11" t="e">
        <f>VLOOKUP($C1295, Team_Batting___Advanced[], 19, FALSE)</f>
        <v>#N/A</v>
      </c>
      <c r="AW1295" s="11" t="e">
        <f>VLOOKUP($C1295, 'Team Per G'!$A$2:$G$31, 3, FALSE)</f>
        <v>#N/A</v>
      </c>
      <c r="AX1295" s="11" t="e">
        <f>VLOOKUP($C1295, 'Team Per G'!$A$2:$G$31, 5, FALSE)</f>
        <v>#N/A</v>
      </c>
      <c r="AY1295" s="11" t="e">
        <f>VLOOKUP($C1295, 'Team Per G'!$A$2:$G$31, 4, FALSE)</f>
        <v>#N/A</v>
      </c>
      <c r="AZ1295" s="11" t="e">
        <f>VLOOKUP($C1295, Team_Batting___Dashboard[], 22, FALSE)/$AH1295</f>
        <v>#N/A</v>
      </c>
      <c r="BA1295" s="11" t="e">
        <f>VLOOKUP($C1295, 'FanGraphs - Team WAR Projected'!$B$2:$E$31, 4, FALSE)/162</f>
        <v>#N/A</v>
      </c>
      <c r="BB1295" s="11" t="e">
        <f t="shared" si="248"/>
        <v>#N/A</v>
      </c>
      <c r="BC1295" s="11" t="e">
        <f>VLOOKUP($C1295, FanGraphs_Standings[[Abbreviation]:[2024 Year to Date RS/G]], 6, FALSE)/$AH1295</f>
        <v>#N/A</v>
      </c>
      <c r="BD1295" s="11" t="e">
        <f>VLOOKUP($C1295, FanGraphs_Standings[[Abbreviation]:[2024 Projected Full Season RDif]], 19, FALSE)/162</f>
        <v>#N/A</v>
      </c>
      <c r="BE1295" s="11" t="e">
        <f t="shared" si="249"/>
        <v>#N/A</v>
      </c>
      <c r="BF1295" s="11" t="e">
        <f>VLOOKUP($C1295, FanGraphs_Standings[[Abbreviation]:[2024 Projected Full Season RDif]], 5, FALSE)</f>
        <v>#N/A</v>
      </c>
      <c r="BG1295" s="11" t="e">
        <f>VLOOKUP($C1295, FanGraphs_Standings[[Abbreviation]:[2024 Projected Full Season W%]], 18, FALSE)</f>
        <v>#N/A</v>
      </c>
      <c r="BH1295" s="11" t="e">
        <f t="shared" si="250"/>
        <v>#N/A</v>
      </c>
      <c r="BI1295" s="11" t="e">
        <f>VLOOKUP($C1295, 'Home Field Adv'!$A$2:$K$31, 11, FALSE)</f>
        <v>#N/A</v>
      </c>
      <c r="BL1295" s="12" t="str">
        <f t="shared" si="251"/>
        <v/>
      </c>
      <c r="BM1295" s="12" t="str">
        <f t="shared" si="241"/>
        <v/>
      </c>
      <c r="BN1295" s="12" t="str">
        <f t="shared" si="252"/>
        <v/>
      </c>
    </row>
    <row r="1296" spans="6:66" x14ac:dyDescent="0.45">
      <c r="F1296" s="11" t="e">
        <f>VLOOKUP($B1296, FanGraphs_Standings[[Abbreviation]:[2024 Year to Date G]], 2, FALSE)</f>
        <v>#N/A</v>
      </c>
      <c r="G1296" s="11" t="e">
        <f>_xlfn.IFNA(VLOOKUP($D1296, 'SP Per G'!$A$2:$D$1385, 3, FALSE),M1296)</f>
        <v>#N/A</v>
      </c>
      <c r="H1296" s="11" t="e">
        <f>IF(AND(ISNA(VLOOKUP($D1296, 'SP Per G'!$A$2:$D$1385, 4, FALSE)), ISTEXT($D1296)), G1296,IF(ISNA(VLOOKUP($D1296, 'SP Per G'!$A$2:$D$1385, 4, FALSE)), M1296, VLOOKUP($D1296, 'SP Per G'!$A$2:$D$1385, 4, FALSE)))</f>
        <v>#N/A</v>
      </c>
      <c r="I1296" s="11" t="e">
        <f t="shared" si="242"/>
        <v>#N/A</v>
      </c>
      <c r="J1296" s="11" t="e">
        <f>_xlfn.IFNA(VLOOKUP($D1296,Individual_Pitching___Dashboard[],18,FALSE),VLOOKUP(B1296,Team_Pitching___Dashboard[[Team]:[ERA]],17,FALSE))</f>
        <v>#N/A</v>
      </c>
      <c r="K1296" s="11" t="e">
        <f>_xlfn.IFNA(VLOOKUP($D1296, Individual_Pitching___Dashboard[], 20, FALSE), VLOOKUP(B1296,Team_Pitching___Dashboard[[Team]:[xFIP]],20,FALSE))</f>
        <v>#N/A</v>
      </c>
      <c r="L1296" s="11" t="e">
        <f>_xlfn.IFNA(VLOOKUP($D1296, Individual_Pitching___Advanced[], 21,FALSE), VLOOKUP(B1296, Team_Pitching___Advanced[], 20, FALSE))</f>
        <v>#N/A</v>
      </c>
      <c r="M1296" s="11" t="e">
        <f>VLOOKUP($B1296, 'Team Per G'!$A$2:$G$31, 7, FALSE)</f>
        <v>#N/A</v>
      </c>
      <c r="N1296" s="11" t="e">
        <f>VLOOKUP($B1296, 'FanGraphs - Team WAR Projected'!$B$2:$E$31, 3, FALSE)/162</f>
        <v>#N/A</v>
      </c>
      <c r="O1296" s="11" t="e">
        <f t="shared" si="243"/>
        <v>#N/A</v>
      </c>
      <c r="P1296" s="11" t="e">
        <f>VLOOKUP($B1296, Team_Pitching___Advanced[[Team]:[xFIP]], 19,FALSE)</f>
        <v>#N/A</v>
      </c>
      <c r="Q1296" s="11" t="e">
        <f>VLOOKUP($B1296, Team_Pitching___Advanced[], 20, FALSE)</f>
        <v>#N/A</v>
      </c>
      <c r="R1296" s="11" t="e">
        <f>VLOOKUP($B1296, Team_Batting___Dashboard[[Team]:[wOBA]], 16, FALSE)</f>
        <v>#N/A</v>
      </c>
      <c r="S1296" s="11" t="e">
        <f>VLOOKUP($B1296, Team_Batting___Advanced[[Team]:[OPS]], 9, FALSE)</f>
        <v>#N/A</v>
      </c>
      <c r="T1296" s="11" t="e">
        <f>VLOOKUP($B1296, Team_Batting___Advanced[], 19, FALSE)</f>
        <v>#N/A</v>
      </c>
      <c r="U1296" s="11" t="e">
        <f>VLOOKUP($B1296, 'Team Per G'!$A$2:$G$31, 3, FALSE)</f>
        <v>#N/A</v>
      </c>
      <c r="V1296" s="11" t="e">
        <f>VLOOKUP($B1296, 'Team Per G'!$A$2:$G$31, 5, FALSE)</f>
        <v>#N/A</v>
      </c>
      <c r="W1296" s="11" t="e">
        <f>VLOOKUP($B1296, 'Team Per G'!$A$2:$G$31, 4, FALSE)</f>
        <v>#N/A</v>
      </c>
      <c r="X1296" s="11" t="e">
        <f>VLOOKUP($B1296, Team_Batting___Dashboard[], 22, FALSE)/$F1296</f>
        <v>#N/A</v>
      </c>
      <c r="Y1296" s="11" t="e">
        <f>VLOOKUP($B1296, 'FanGraphs - Team WAR Projected'!$B$2:$E$31, 4, FALSE)/162</f>
        <v>#N/A</v>
      </c>
      <c r="Z1296" s="11" t="e">
        <f t="shared" si="244"/>
        <v>#N/A</v>
      </c>
      <c r="AA1296" s="11" t="e">
        <f>VLOOKUP($B1296, FanGraphs_Standings[[Abbreviation]:[2024 Year to Date RS/G]], 6, FALSE)/$F1296</f>
        <v>#N/A</v>
      </c>
      <c r="AB1296" s="11" t="e">
        <f>VLOOKUP($B1296, FanGraphs_Standings[[Abbreviation]:[2024 Projected Full Season RDif]], 19, FALSE)/162</f>
        <v>#N/A</v>
      </c>
      <c r="AC1296" s="11" t="e">
        <f t="shared" si="253"/>
        <v>#N/A</v>
      </c>
      <c r="AD1296" s="11" t="e">
        <f>VLOOKUP($B1296, FanGraphs_Standings[[Abbreviation]:[2024 Projected Full Season RDif]], 5, FALSE)</f>
        <v>#N/A</v>
      </c>
      <c r="AE1296" s="11" t="e">
        <f>VLOOKUP($B1296, FanGraphs_Standings[[Abbreviation]:[2024 Projected Full Season W%]], 18, FALSE)</f>
        <v>#N/A</v>
      </c>
      <c r="AF1296" s="11" t="e">
        <f t="shared" si="245"/>
        <v>#N/A</v>
      </c>
      <c r="AG1296" s="11" t="e">
        <f>VLOOKUP($B1296, 'Home Field Adv'!$A$2:$I$31, 9, FALSE)</f>
        <v>#N/A</v>
      </c>
      <c r="AH1296" s="11" t="e">
        <f>VLOOKUP($C1296, FanGraphs_Standings[[Abbreviation]:[2024 Year to Date G]], 2, FALSE)</f>
        <v>#N/A</v>
      </c>
      <c r="AI1296" s="11" t="e">
        <f>_xlfn.IFNA(VLOOKUP($E1296, 'SP Per G'!$A$2:$D$1385, 3, FALSE), AO1296)</f>
        <v>#N/A</v>
      </c>
      <c r="AJ1296" s="11" t="e">
        <f>IF(AND(ISNA(VLOOKUP($E1296, 'SP Per G'!$A$2:$D$1385, 4, FALSE)), ISTEXT($E1296)), AI1296,IF(ISNA(VLOOKUP($E1296, 'SP Per G'!$A$2:$D$1385, 4, FALSE)), AO1296, VLOOKUP($E1296, 'SP Per G'!$A$2:$D$1385, 4, FALSE)))</f>
        <v>#N/A</v>
      </c>
      <c r="AK1296" s="11" t="e">
        <f t="shared" si="246"/>
        <v>#N/A</v>
      </c>
      <c r="AL1296" s="11" t="e">
        <f>_xlfn.IFNA(VLOOKUP($E1296, Individual_Pitching___Dashboard[], 18, FALSE), VLOOKUP($C1296,Team_Pitching___Advanced[[Team]:[SIERA]],16,FALSE))</f>
        <v>#N/A</v>
      </c>
      <c r="AM1296" s="11" t="e">
        <f>_xlfn.IFNA(VLOOKUP($E1296, Individual_Pitching___Dashboard[], 20, FALSE), VLOOKUP($C1296,Team_Pitching___Advanced[[Team]:[xFIP]],19,FALSE))</f>
        <v>#N/A</v>
      </c>
      <c r="AN1296" s="11" t="e">
        <f>_xlfn.IFNA(VLOOKUP($E1296,Individual_Pitching___Advanced[],21,FALSE),VLOOKUP($C1296,Team_Pitching___Advanced[[Team]:[SIERA]],20,FALSE))</f>
        <v>#N/A</v>
      </c>
      <c r="AO1296" s="11" t="e">
        <f>VLOOKUP($C1296, 'Team Per G'!$A$2:$G$31, 7, FALSE)</f>
        <v>#N/A</v>
      </c>
      <c r="AP1296" s="11" t="e">
        <f>VLOOKUP($C1296, 'FanGraphs - Team WAR Projected'!$B$2:$E$31, 3, FALSE)/162</f>
        <v>#N/A</v>
      </c>
      <c r="AQ1296" s="11" t="e">
        <f t="shared" si="247"/>
        <v>#N/A</v>
      </c>
      <c r="AR1296" s="11" t="e">
        <f>VLOOKUP($C1296, Team_Pitching___Advanced[[Team]:[xFIP]], 19,FALSE)</f>
        <v>#N/A</v>
      </c>
      <c r="AS1296" s="11" t="e">
        <f>VLOOKUP($C1296, Team_Pitching___Advanced[], 20, FALSE)</f>
        <v>#N/A</v>
      </c>
      <c r="AT1296" s="11" t="e">
        <f>VLOOKUP($C1296, Team_Batting___Dashboard[[Team]:[wOBA]], 16, FALSE)</f>
        <v>#N/A</v>
      </c>
      <c r="AU1296" s="11" t="e">
        <f>VLOOKUP($C1296, Team_Batting___Advanced[[Team]:[OPS]], 9, FALSE)</f>
        <v>#N/A</v>
      </c>
      <c r="AV1296" s="11" t="e">
        <f>VLOOKUP($C1296, Team_Batting___Advanced[], 19, FALSE)</f>
        <v>#N/A</v>
      </c>
      <c r="AW1296" s="11" t="e">
        <f>VLOOKUP($C1296, 'Team Per G'!$A$2:$G$31, 3, FALSE)</f>
        <v>#N/A</v>
      </c>
      <c r="AX1296" s="11" t="e">
        <f>VLOOKUP($C1296, 'Team Per G'!$A$2:$G$31, 5, FALSE)</f>
        <v>#N/A</v>
      </c>
      <c r="AY1296" s="11" t="e">
        <f>VLOOKUP($C1296, 'Team Per G'!$A$2:$G$31, 4, FALSE)</f>
        <v>#N/A</v>
      </c>
      <c r="AZ1296" s="11" t="e">
        <f>VLOOKUP($C1296, Team_Batting___Dashboard[], 22, FALSE)/$AH1296</f>
        <v>#N/A</v>
      </c>
      <c r="BA1296" s="11" t="e">
        <f>VLOOKUP($C1296, 'FanGraphs - Team WAR Projected'!$B$2:$E$31, 4, FALSE)/162</f>
        <v>#N/A</v>
      </c>
      <c r="BB1296" s="11" t="e">
        <f t="shared" si="248"/>
        <v>#N/A</v>
      </c>
      <c r="BC1296" s="11" t="e">
        <f>VLOOKUP($C1296, FanGraphs_Standings[[Abbreviation]:[2024 Year to Date RS/G]], 6, FALSE)/$AH1296</f>
        <v>#N/A</v>
      </c>
      <c r="BD1296" s="11" t="e">
        <f>VLOOKUP($C1296, FanGraphs_Standings[[Abbreviation]:[2024 Projected Full Season RDif]], 19, FALSE)/162</f>
        <v>#N/A</v>
      </c>
      <c r="BE1296" s="11" t="e">
        <f t="shared" si="249"/>
        <v>#N/A</v>
      </c>
      <c r="BF1296" s="11" t="e">
        <f>VLOOKUP($C1296, FanGraphs_Standings[[Abbreviation]:[2024 Projected Full Season RDif]], 5, FALSE)</f>
        <v>#N/A</v>
      </c>
      <c r="BG1296" s="11" t="e">
        <f>VLOOKUP($C1296, FanGraphs_Standings[[Abbreviation]:[2024 Projected Full Season W%]], 18, FALSE)</f>
        <v>#N/A</v>
      </c>
      <c r="BH1296" s="11" t="e">
        <f t="shared" si="250"/>
        <v>#N/A</v>
      </c>
      <c r="BI1296" s="11" t="e">
        <f>VLOOKUP($C1296, 'Home Field Adv'!$A$2:$K$31, 11, FALSE)</f>
        <v>#N/A</v>
      </c>
      <c r="BL1296" s="12" t="str">
        <f t="shared" si="251"/>
        <v/>
      </c>
      <c r="BM1296" s="12" t="str">
        <f t="shared" si="241"/>
        <v/>
      </c>
      <c r="BN1296" s="12" t="str">
        <f t="shared" si="252"/>
        <v/>
      </c>
    </row>
    <row r="1297" spans="6:66" x14ac:dyDescent="0.45">
      <c r="F1297" s="11" t="e">
        <f>VLOOKUP($B1297, FanGraphs_Standings[[Abbreviation]:[2024 Year to Date G]], 2, FALSE)</f>
        <v>#N/A</v>
      </c>
      <c r="G1297" s="11" t="e">
        <f>_xlfn.IFNA(VLOOKUP($D1297, 'SP Per G'!$A$2:$D$1385, 3, FALSE),M1297)</f>
        <v>#N/A</v>
      </c>
      <c r="H1297" s="11" t="e">
        <f>IF(AND(ISNA(VLOOKUP($D1297, 'SP Per G'!$A$2:$D$1385, 4, FALSE)), ISTEXT($D1297)), G1297,IF(ISNA(VLOOKUP($D1297, 'SP Per G'!$A$2:$D$1385, 4, FALSE)), M1297, VLOOKUP($D1297, 'SP Per G'!$A$2:$D$1385, 4, FALSE)))</f>
        <v>#N/A</v>
      </c>
      <c r="I1297" s="11" t="e">
        <f t="shared" si="242"/>
        <v>#N/A</v>
      </c>
      <c r="J1297" s="11" t="e">
        <f>_xlfn.IFNA(VLOOKUP($D1297,Individual_Pitching___Dashboard[],18,FALSE),VLOOKUP(B1297,Team_Pitching___Dashboard[[Team]:[ERA]],17,FALSE))</f>
        <v>#N/A</v>
      </c>
      <c r="K1297" s="11" t="e">
        <f>_xlfn.IFNA(VLOOKUP($D1297, Individual_Pitching___Dashboard[], 20, FALSE), VLOOKUP(B1297,Team_Pitching___Dashboard[[Team]:[xFIP]],20,FALSE))</f>
        <v>#N/A</v>
      </c>
      <c r="L1297" s="11" t="e">
        <f>_xlfn.IFNA(VLOOKUP($D1297, Individual_Pitching___Advanced[], 21,FALSE), VLOOKUP(B1297, Team_Pitching___Advanced[], 20, FALSE))</f>
        <v>#N/A</v>
      </c>
      <c r="M1297" s="11" t="e">
        <f>VLOOKUP($B1297, 'Team Per G'!$A$2:$G$31, 7, FALSE)</f>
        <v>#N/A</v>
      </c>
      <c r="N1297" s="11" t="e">
        <f>VLOOKUP($B1297, 'FanGraphs - Team WAR Projected'!$B$2:$E$31, 3, FALSE)/162</f>
        <v>#N/A</v>
      </c>
      <c r="O1297" s="11" t="e">
        <f t="shared" si="243"/>
        <v>#N/A</v>
      </c>
      <c r="P1297" s="11" t="e">
        <f>VLOOKUP($B1297, Team_Pitching___Advanced[[Team]:[xFIP]], 19,FALSE)</f>
        <v>#N/A</v>
      </c>
      <c r="Q1297" s="11" t="e">
        <f>VLOOKUP($B1297, Team_Pitching___Advanced[], 20, FALSE)</f>
        <v>#N/A</v>
      </c>
      <c r="R1297" s="11" t="e">
        <f>VLOOKUP($B1297, Team_Batting___Dashboard[[Team]:[wOBA]], 16, FALSE)</f>
        <v>#N/A</v>
      </c>
      <c r="S1297" s="11" t="e">
        <f>VLOOKUP($B1297, Team_Batting___Advanced[[Team]:[OPS]], 9, FALSE)</f>
        <v>#N/A</v>
      </c>
      <c r="T1297" s="11" t="e">
        <f>VLOOKUP($B1297, Team_Batting___Advanced[], 19, FALSE)</f>
        <v>#N/A</v>
      </c>
      <c r="U1297" s="11" t="e">
        <f>VLOOKUP($B1297, 'Team Per G'!$A$2:$G$31, 3, FALSE)</f>
        <v>#N/A</v>
      </c>
      <c r="V1297" s="11" t="e">
        <f>VLOOKUP($B1297, 'Team Per G'!$A$2:$G$31, 5, FALSE)</f>
        <v>#N/A</v>
      </c>
      <c r="W1297" s="11" t="e">
        <f>VLOOKUP($B1297, 'Team Per G'!$A$2:$G$31, 4, FALSE)</f>
        <v>#N/A</v>
      </c>
      <c r="X1297" s="11" t="e">
        <f>VLOOKUP($B1297, Team_Batting___Dashboard[], 22, FALSE)/$F1297</f>
        <v>#N/A</v>
      </c>
      <c r="Y1297" s="11" t="e">
        <f>VLOOKUP($B1297, 'FanGraphs - Team WAR Projected'!$B$2:$E$31, 4, FALSE)/162</f>
        <v>#N/A</v>
      </c>
      <c r="Z1297" s="11" t="e">
        <f t="shared" si="244"/>
        <v>#N/A</v>
      </c>
      <c r="AA1297" s="11" t="e">
        <f>VLOOKUP($B1297, FanGraphs_Standings[[Abbreviation]:[2024 Year to Date RS/G]], 6, FALSE)/$F1297</f>
        <v>#N/A</v>
      </c>
      <c r="AB1297" s="11" t="e">
        <f>VLOOKUP($B1297, FanGraphs_Standings[[Abbreviation]:[2024 Projected Full Season RDif]], 19, FALSE)/162</f>
        <v>#N/A</v>
      </c>
      <c r="AC1297" s="11" t="e">
        <f t="shared" si="253"/>
        <v>#N/A</v>
      </c>
      <c r="AD1297" s="11" t="e">
        <f>VLOOKUP($B1297, FanGraphs_Standings[[Abbreviation]:[2024 Projected Full Season RDif]], 5, FALSE)</f>
        <v>#N/A</v>
      </c>
      <c r="AE1297" s="11" t="e">
        <f>VLOOKUP($B1297, FanGraphs_Standings[[Abbreviation]:[2024 Projected Full Season W%]], 18, FALSE)</f>
        <v>#N/A</v>
      </c>
      <c r="AF1297" s="11" t="e">
        <f t="shared" si="245"/>
        <v>#N/A</v>
      </c>
      <c r="AG1297" s="11" t="e">
        <f>VLOOKUP($B1297, 'Home Field Adv'!$A$2:$I$31, 9, FALSE)</f>
        <v>#N/A</v>
      </c>
      <c r="AH1297" s="11" t="e">
        <f>VLOOKUP($C1297, FanGraphs_Standings[[Abbreviation]:[2024 Year to Date G]], 2, FALSE)</f>
        <v>#N/A</v>
      </c>
      <c r="AI1297" s="11" t="e">
        <f>_xlfn.IFNA(VLOOKUP($E1297, 'SP Per G'!$A$2:$D$1385, 3, FALSE), AO1297)</f>
        <v>#N/A</v>
      </c>
      <c r="AJ1297" s="11" t="e">
        <f>IF(AND(ISNA(VLOOKUP($E1297, 'SP Per G'!$A$2:$D$1385, 4, FALSE)), ISTEXT($E1297)), AI1297,IF(ISNA(VLOOKUP($E1297, 'SP Per G'!$A$2:$D$1385, 4, FALSE)), AO1297, VLOOKUP($E1297, 'SP Per G'!$A$2:$D$1385, 4, FALSE)))</f>
        <v>#N/A</v>
      </c>
      <c r="AK1297" s="11" t="e">
        <f t="shared" si="246"/>
        <v>#N/A</v>
      </c>
      <c r="AL1297" s="11" t="e">
        <f>_xlfn.IFNA(VLOOKUP($E1297, Individual_Pitching___Dashboard[], 18, FALSE), VLOOKUP($C1297,Team_Pitching___Advanced[[Team]:[SIERA]],16,FALSE))</f>
        <v>#N/A</v>
      </c>
      <c r="AM1297" s="11" t="e">
        <f>_xlfn.IFNA(VLOOKUP($E1297, Individual_Pitching___Dashboard[], 20, FALSE), VLOOKUP($C1297,Team_Pitching___Advanced[[Team]:[xFIP]],19,FALSE))</f>
        <v>#N/A</v>
      </c>
      <c r="AN1297" s="11" t="e">
        <f>_xlfn.IFNA(VLOOKUP($E1297,Individual_Pitching___Advanced[],21,FALSE),VLOOKUP($C1297,Team_Pitching___Advanced[[Team]:[SIERA]],20,FALSE))</f>
        <v>#N/A</v>
      </c>
      <c r="AO1297" s="11" t="e">
        <f>VLOOKUP($C1297, 'Team Per G'!$A$2:$G$31, 7, FALSE)</f>
        <v>#N/A</v>
      </c>
      <c r="AP1297" s="11" t="e">
        <f>VLOOKUP($C1297, 'FanGraphs - Team WAR Projected'!$B$2:$E$31, 3, FALSE)/162</f>
        <v>#N/A</v>
      </c>
      <c r="AQ1297" s="11" t="e">
        <f t="shared" si="247"/>
        <v>#N/A</v>
      </c>
      <c r="AR1297" s="11" t="e">
        <f>VLOOKUP($C1297, Team_Pitching___Advanced[[Team]:[xFIP]], 19,FALSE)</f>
        <v>#N/A</v>
      </c>
      <c r="AS1297" s="11" t="e">
        <f>VLOOKUP($C1297, Team_Pitching___Advanced[], 20, FALSE)</f>
        <v>#N/A</v>
      </c>
      <c r="AT1297" s="11" t="e">
        <f>VLOOKUP($C1297, Team_Batting___Dashboard[[Team]:[wOBA]], 16, FALSE)</f>
        <v>#N/A</v>
      </c>
      <c r="AU1297" s="11" t="e">
        <f>VLOOKUP($C1297, Team_Batting___Advanced[[Team]:[OPS]], 9, FALSE)</f>
        <v>#N/A</v>
      </c>
      <c r="AV1297" s="11" t="e">
        <f>VLOOKUP($C1297, Team_Batting___Advanced[], 19, FALSE)</f>
        <v>#N/A</v>
      </c>
      <c r="AW1297" s="11" t="e">
        <f>VLOOKUP($C1297, 'Team Per G'!$A$2:$G$31, 3, FALSE)</f>
        <v>#N/A</v>
      </c>
      <c r="AX1297" s="11" t="e">
        <f>VLOOKUP($C1297, 'Team Per G'!$A$2:$G$31, 5, FALSE)</f>
        <v>#N/A</v>
      </c>
      <c r="AY1297" s="11" t="e">
        <f>VLOOKUP($C1297, 'Team Per G'!$A$2:$G$31, 4, FALSE)</f>
        <v>#N/A</v>
      </c>
      <c r="AZ1297" s="11" t="e">
        <f>VLOOKUP($C1297, Team_Batting___Dashboard[], 22, FALSE)/$AH1297</f>
        <v>#N/A</v>
      </c>
      <c r="BA1297" s="11" t="e">
        <f>VLOOKUP($C1297, 'FanGraphs - Team WAR Projected'!$B$2:$E$31, 4, FALSE)/162</f>
        <v>#N/A</v>
      </c>
      <c r="BB1297" s="11" t="e">
        <f t="shared" si="248"/>
        <v>#N/A</v>
      </c>
      <c r="BC1297" s="11" t="e">
        <f>VLOOKUP($C1297, FanGraphs_Standings[[Abbreviation]:[2024 Year to Date RS/G]], 6, FALSE)/$AH1297</f>
        <v>#N/A</v>
      </c>
      <c r="BD1297" s="11" t="e">
        <f>VLOOKUP($C1297, FanGraphs_Standings[[Abbreviation]:[2024 Projected Full Season RDif]], 19, FALSE)/162</f>
        <v>#N/A</v>
      </c>
      <c r="BE1297" s="11" t="e">
        <f t="shared" si="249"/>
        <v>#N/A</v>
      </c>
      <c r="BF1297" s="11" t="e">
        <f>VLOOKUP($C1297, FanGraphs_Standings[[Abbreviation]:[2024 Projected Full Season RDif]], 5, FALSE)</f>
        <v>#N/A</v>
      </c>
      <c r="BG1297" s="11" t="e">
        <f>VLOOKUP($C1297, FanGraphs_Standings[[Abbreviation]:[2024 Projected Full Season W%]], 18, FALSE)</f>
        <v>#N/A</v>
      </c>
      <c r="BH1297" s="11" t="e">
        <f t="shared" si="250"/>
        <v>#N/A</v>
      </c>
      <c r="BI1297" s="11" t="e">
        <f>VLOOKUP($C1297, 'Home Field Adv'!$A$2:$K$31, 11, FALSE)</f>
        <v>#N/A</v>
      </c>
      <c r="BL1297" s="12" t="str">
        <f t="shared" si="251"/>
        <v/>
      </c>
      <c r="BM1297" s="12" t="str">
        <f t="shared" si="241"/>
        <v/>
      </c>
      <c r="BN1297" s="12" t="str">
        <f t="shared" si="252"/>
        <v/>
      </c>
    </row>
    <row r="1298" spans="6:66" x14ac:dyDescent="0.45">
      <c r="F1298" s="11" t="e">
        <f>VLOOKUP($B1298, FanGraphs_Standings[[Abbreviation]:[2024 Year to Date G]], 2, FALSE)</f>
        <v>#N/A</v>
      </c>
      <c r="G1298" s="11" t="e">
        <f>_xlfn.IFNA(VLOOKUP($D1298, 'SP Per G'!$A$2:$D$1385, 3, FALSE),M1298)</f>
        <v>#N/A</v>
      </c>
      <c r="H1298" s="11" t="e">
        <f>IF(AND(ISNA(VLOOKUP($D1298, 'SP Per G'!$A$2:$D$1385, 4, FALSE)), ISTEXT($D1298)), G1298,IF(ISNA(VLOOKUP($D1298, 'SP Per G'!$A$2:$D$1385, 4, FALSE)), M1298, VLOOKUP($D1298, 'SP Per G'!$A$2:$D$1385, 4, FALSE)))</f>
        <v>#N/A</v>
      </c>
      <c r="I1298" s="11" t="e">
        <f t="shared" si="242"/>
        <v>#N/A</v>
      </c>
      <c r="J1298" s="11" t="e">
        <f>_xlfn.IFNA(VLOOKUP($D1298,Individual_Pitching___Dashboard[],18,FALSE),VLOOKUP(B1298,Team_Pitching___Dashboard[[Team]:[ERA]],17,FALSE))</f>
        <v>#N/A</v>
      </c>
      <c r="K1298" s="11" t="e">
        <f>_xlfn.IFNA(VLOOKUP($D1298, Individual_Pitching___Dashboard[], 20, FALSE), VLOOKUP(B1298,Team_Pitching___Dashboard[[Team]:[xFIP]],20,FALSE))</f>
        <v>#N/A</v>
      </c>
      <c r="L1298" s="11" t="e">
        <f>_xlfn.IFNA(VLOOKUP($D1298, Individual_Pitching___Advanced[], 21,FALSE), VLOOKUP(B1298, Team_Pitching___Advanced[], 20, FALSE))</f>
        <v>#N/A</v>
      </c>
      <c r="M1298" s="11" t="e">
        <f>VLOOKUP($B1298, 'Team Per G'!$A$2:$G$31, 7, FALSE)</f>
        <v>#N/A</v>
      </c>
      <c r="N1298" s="11" t="e">
        <f>VLOOKUP($B1298, 'FanGraphs - Team WAR Projected'!$B$2:$E$31, 3, FALSE)/162</f>
        <v>#N/A</v>
      </c>
      <c r="O1298" s="11" t="e">
        <f t="shared" si="243"/>
        <v>#N/A</v>
      </c>
      <c r="P1298" s="11" t="e">
        <f>VLOOKUP($B1298, Team_Pitching___Advanced[[Team]:[xFIP]], 19,FALSE)</f>
        <v>#N/A</v>
      </c>
      <c r="Q1298" s="11" t="e">
        <f>VLOOKUP($B1298, Team_Pitching___Advanced[], 20, FALSE)</f>
        <v>#N/A</v>
      </c>
      <c r="R1298" s="11" t="e">
        <f>VLOOKUP($B1298, Team_Batting___Dashboard[[Team]:[wOBA]], 16, FALSE)</f>
        <v>#N/A</v>
      </c>
      <c r="S1298" s="11" t="e">
        <f>VLOOKUP($B1298, Team_Batting___Advanced[[Team]:[OPS]], 9, FALSE)</f>
        <v>#N/A</v>
      </c>
      <c r="T1298" s="11" t="e">
        <f>VLOOKUP($B1298, Team_Batting___Advanced[], 19, FALSE)</f>
        <v>#N/A</v>
      </c>
      <c r="U1298" s="11" t="e">
        <f>VLOOKUP($B1298, 'Team Per G'!$A$2:$G$31, 3, FALSE)</f>
        <v>#N/A</v>
      </c>
      <c r="V1298" s="11" t="e">
        <f>VLOOKUP($B1298, 'Team Per G'!$A$2:$G$31, 5, FALSE)</f>
        <v>#N/A</v>
      </c>
      <c r="W1298" s="11" t="e">
        <f>VLOOKUP($B1298, 'Team Per G'!$A$2:$G$31, 4, FALSE)</f>
        <v>#N/A</v>
      </c>
      <c r="X1298" s="11" t="e">
        <f>VLOOKUP($B1298, Team_Batting___Dashboard[], 22, FALSE)/$F1298</f>
        <v>#N/A</v>
      </c>
      <c r="Y1298" s="11" t="e">
        <f>VLOOKUP($B1298, 'FanGraphs - Team WAR Projected'!$B$2:$E$31, 4, FALSE)/162</f>
        <v>#N/A</v>
      </c>
      <c r="Z1298" s="11" t="e">
        <f t="shared" si="244"/>
        <v>#N/A</v>
      </c>
      <c r="AA1298" s="11" t="e">
        <f>VLOOKUP($B1298, FanGraphs_Standings[[Abbreviation]:[2024 Year to Date RS/G]], 6, FALSE)/$F1298</f>
        <v>#N/A</v>
      </c>
      <c r="AB1298" s="11" t="e">
        <f>VLOOKUP($B1298, FanGraphs_Standings[[Abbreviation]:[2024 Projected Full Season RDif]], 19, FALSE)/162</f>
        <v>#N/A</v>
      </c>
      <c r="AC1298" s="11" t="e">
        <f t="shared" si="253"/>
        <v>#N/A</v>
      </c>
      <c r="AD1298" s="11" t="e">
        <f>VLOOKUP($B1298, FanGraphs_Standings[[Abbreviation]:[2024 Projected Full Season RDif]], 5, FALSE)</f>
        <v>#N/A</v>
      </c>
      <c r="AE1298" s="11" t="e">
        <f>VLOOKUP($B1298, FanGraphs_Standings[[Abbreviation]:[2024 Projected Full Season W%]], 18, FALSE)</f>
        <v>#N/A</v>
      </c>
      <c r="AF1298" s="11" t="e">
        <f t="shared" si="245"/>
        <v>#N/A</v>
      </c>
      <c r="AG1298" s="11" t="e">
        <f>VLOOKUP($B1298, 'Home Field Adv'!$A$2:$I$31, 9, FALSE)</f>
        <v>#N/A</v>
      </c>
      <c r="AH1298" s="11" t="e">
        <f>VLOOKUP($C1298, FanGraphs_Standings[[Abbreviation]:[2024 Year to Date G]], 2, FALSE)</f>
        <v>#N/A</v>
      </c>
      <c r="AI1298" s="11" t="e">
        <f>_xlfn.IFNA(VLOOKUP($E1298, 'SP Per G'!$A$2:$D$1385, 3, FALSE), AO1298)</f>
        <v>#N/A</v>
      </c>
      <c r="AJ1298" s="11" t="e">
        <f>IF(AND(ISNA(VLOOKUP($E1298, 'SP Per G'!$A$2:$D$1385, 4, FALSE)), ISTEXT($E1298)), AI1298,IF(ISNA(VLOOKUP($E1298, 'SP Per G'!$A$2:$D$1385, 4, FALSE)), AO1298, VLOOKUP($E1298, 'SP Per G'!$A$2:$D$1385, 4, FALSE)))</f>
        <v>#N/A</v>
      </c>
      <c r="AK1298" s="11" t="e">
        <f t="shared" si="246"/>
        <v>#N/A</v>
      </c>
      <c r="AL1298" s="11" t="e">
        <f>_xlfn.IFNA(VLOOKUP($E1298, Individual_Pitching___Dashboard[], 18, FALSE), VLOOKUP($C1298,Team_Pitching___Advanced[[Team]:[SIERA]],16,FALSE))</f>
        <v>#N/A</v>
      </c>
      <c r="AM1298" s="11" t="e">
        <f>_xlfn.IFNA(VLOOKUP($E1298, Individual_Pitching___Dashboard[], 20, FALSE), VLOOKUP($C1298,Team_Pitching___Advanced[[Team]:[xFIP]],19,FALSE))</f>
        <v>#N/A</v>
      </c>
      <c r="AN1298" s="11" t="e">
        <f>_xlfn.IFNA(VLOOKUP($E1298,Individual_Pitching___Advanced[],21,FALSE),VLOOKUP($C1298,Team_Pitching___Advanced[[Team]:[SIERA]],20,FALSE))</f>
        <v>#N/A</v>
      </c>
      <c r="AO1298" s="11" t="e">
        <f>VLOOKUP($C1298, 'Team Per G'!$A$2:$G$31, 7, FALSE)</f>
        <v>#N/A</v>
      </c>
      <c r="AP1298" s="11" t="e">
        <f>VLOOKUP($C1298, 'FanGraphs - Team WAR Projected'!$B$2:$E$31, 3, FALSE)/162</f>
        <v>#N/A</v>
      </c>
      <c r="AQ1298" s="11" t="e">
        <f t="shared" si="247"/>
        <v>#N/A</v>
      </c>
      <c r="AR1298" s="11" t="e">
        <f>VLOOKUP($C1298, Team_Pitching___Advanced[[Team]:[xFIP]], 19,FALSE)</f>
        <v>#N/A</v>
      </c>
      <c r="AS1298" s="11" t="e">
        <f>VLOOKUP($C1298, Team_Pitching___Advanced[], 20, FALSE)</f>
        <v>#N/A</v>
      </c>
      <c r="AT1298" s="11" t="e">
        <f>VLOOKUP($C1298, Team_Batting___Dashboard[[Team]:[wOBA]], 16, FALSE)</f>
        <v>#N/A</v>
      </c>
      <c r="AU1298" s="11" t="e">
        <f>VLOOKUP($C1298, Team_Batting___Advanced[[Team]:[OPS]], 9, FALSE)</f>
        <v>#N/A</v>
      </c>
      <c r="AV1298" s="11" t="e">
        <f>VLOOKUP($C1298, Team_Batting___Advanced[], 19, FALSE)</f>
        <v>#N/A</v>
      </c>
      <c r="AW1298" s="11" t="e">
        <f>VLOOKUP($C1298, 'Team Per G'!$A$2:$G$31, 3, FALSE)</f>
        <v>#N/A</v>
      </c>
      <c r="AX1298" s="11" t="e">
        <f>VLOOKUP($C1298, 'Team Per G'!$A$2:$G$31, 5, FALSE)</f>
        <v>#N/A</v>
      </c>
      <c r="AY1298" s="11" t="e">
        <f>VLOOKUP($C1298, 'Team Per G'!$A$2:$G$31, 4, FALSE)</f>
        <v>#N/A</v>
      </c>
      <c r="AZ1298" s="11" t="e">
        <f>VLOOKUP($C1298, Team_Batting___Dashboard[], 22, FALSE)/$AH1298</f>
        <v>#N/A</v>
      </c>
      <c r="BA1298" s="11" t="e">
        <f>VLOOKUP($C1298, 'FanGraphs - Team WAR Projected'!$B$2:$E$31, 4, FALSE)/162</f>
        <v>#N/A</v>
      </c>
      <c r="BB1298" s="11" t="e">
        <f t="shared" si="248"/>
        <v>#N/A</v>
      </c>
      <c r="BC1298" s="11" t="e">
        <f>VLOOKUP($C1298, FanGraphs_Standings[[Abbreviation]:[2024 Year to Date RS/G]], 6, FALSE)/$AH1298</f>
        <v>#N/A</v>
      </c>
      <c r="BD1298" s="11" t="e">
        <f>VLOOKUP($C1298, FanGraphs_Standings[[Abbreviation]:[2024 Projected Full Season RDif]], 19, FALSE)/162</f>
        <v>#N/A</v>
      </c>
      <c r="BE1298" s="11" t="e">
        <f t="shared" si="249"/>
        <v>#N/A</v>
      </c>
      <c r="BF1298" s="11" t="e">
        <f>VLOOKUP($C1298, FanGraphs_Standings[[Abbreviation]:[2024 Projected Full Season RDif]], 5, FALSE)</f>
        <v>#N/A</v>
      </c>
      <c r="BG1298" s="11" t="e">
        <f>VLOOKUP($C1298, FanGraphs_Standings[[Abbreviation]:[2024 Projected Full Season W%]], 18, FALSE)</f>
        <v>#N/A</v>
      </c>
      <c r="BH1298" s="11" t="e">
        <f t="shared" si="250"/>
        <v>#N/A</v>
      </c>
      <c r="BI1298" s="11" t="e">
        <f>VLOOKUP($C1298, 'Home Field Adv'!$A$2:$K$31, 11, FALSE)</f>
        <v>#N/A</v>
      </c>
      <c r="BL1298" s="12" t="str">
        <f t="shared" si="251"/>
        <v/>
      </c>
      <c r="BM1298" s="12" t="str">
        <f t="shared" si="241"/>
        <v/>
      </c>
      <c r="BN1298" s="12" t="str">
        <f t="shared" si="252"/>
        <v/>
      </c>
    </row>
    <row r="1299" spans="6:66" x14ac:dyDescent="0.45">
      <c r="F1299" s="11" t="e">
        <f>VLOOKUP($B1299, FanGraphs_Standings[[Abbreviation]:[2024 Year to Date G]], 2, FALSE)</f>
        <v>#N/A</v>
      </c>
      <c r="G1299" s="11" t="e">
        <f>_xlfn.IFNA(VLOOKUP($D1299, 'SP Per G'!$A$2:$D$1385, 3, FALSE),M1299)</f>
        <v>#N/A</v>
      </c>
      <c r="H1299" s="11" t="e">
        <f>IF(AND(ISNA(VLOOKUP($D1299, 'SP Per G'!$A$2:$D$1385, 4, FALSE)), ISTEXT($D1299)), G1299,IF(ISNA(VLOOKUP($D1299, 'SP Per G'!$A$2:$D$1385, 4, FALSE)), M1299, VLOOKUP($D1299, 'SP Per G'!$A$2:$D$1385, 4, FALSE)))</f>
        <v>#N/A</v>
      </c>
      <c r="I1299" s="11" t="e">
        <f t="shared" si="242"/>
        <v>#N/A</v>
      </c>
      <c r="J1299" s="11" t="e">
        <f>_xlfn.IFNA(VLOOKUP($D1299,Individual_Pitching___Dashboard[],18,FALSE),VLOOKUP(B1299,Team_Pitching___Dashboard[[Team]:[ERA]],17,FALSE))</f>
        <v>#N/A</v>
      </c>
      <c r="K1299" s="11" t="e">
        <f>_xlfn.IFNA(VLOOKUP($D1299, Individual_Pitching___Dashboard[], 20, FALSE), VLOOKUP(B1299,Team_Pitching___Dashboard[[Team]:[xFIP]],20,FALSE))</f>
        <v>#N/A</v>
      </c>
      <c r="L1299" s="11" t="e">
        <f>_xlfn.IFNA(VLOOKUP($D1299, Individual_Pitching___Advanced[], 21,FALSE), VLOOKUP(B1299, Team_Pitching___Advanced[], 20, FALSE))</f>
        <v>#N/A</v>
      </c>
      <c r="M1299" s="11" t="e">
        <f>VLOOKUP($B1299, 'Team Per G'!$A$2:$G$31, 7, FALSE)</f>
        <v>#N/A</v>
      </c>
      <c r="N1299" s="11" t="e">
        <f>VLOOKUP($B1299, 'FanGraphs - Team WAR Projected'!$B$2:$E$31, 3, FALSE)/162</f>
        <v>#N/A</v>
      </c>
      <c r="O1299" s="11" t="e">
        <f t="shared" si="243"/>
        <v>#N/A</v>
      </c>
      <c r="P1299" s="11" t="e">
        <f>VLOOKUP($B1299, Team_Pitching___Advanced[[Team]:[xFIP]], 19,FALSE)</f>
        <v>#N/A</v>
      </c>
      <c r="Q1299" s="11" t="e">
        <f>VLOOKUP($B1299, Team_Pitching___Advanced[], 20, FALSE)</f>
        <v>#N/A</v>
      </c>
      <c r="R1299" s="11" t="e">
        <f>VLOOKUP($B1299, Team_Batting___Dashboard[[Team]:[wOBA]], 16, FALSE)</f>
        <v>#N/A</v>
      </c>
      <c r="S1299" s="11" t="e">
        <f>VLOOKUP($B1299, Team_Batting___Advanced[[Team]:[OPS]], 9, FALSE)</f>
        <v>#N/A</v>
      </c>
      <c r="T1299" s="11" t="e">
        <f>VLOOKUP($B1299, Team_Batting___Advanced[], 19, FALSE)</f>
        <v>#N/A</v>
      </c>
      <c r="U1299" s="11" t="e">
        <f>VLOOKUP($B1299, 'Team Per G'!$A$2:$G$31, 3, FALSE)</f>
        <v>#N/A</v>
      </c>
      <c r="V1299" s="11" t="e">
        <f>VLOOKUP($B1299, 'Team Per G'!$A$2:$G$31, 5, FALSE)</f>
        <v>#N/A</v>
      </c>
      <c r="W1299" s="11" t="e">
        <f>VLOOKUP($B1299, 'Team Per G'!$A$2:$G$31, 4, FALSE)</f>
        <v>#N/A</v>
      </c>
      <c r="X1299" s="11" t="e">
        <f>VLOOKUP($B1299, Team_Batting___Dashboard[], 22, FALSE)/$F1299</f>
        <v>#N/A</v>
      </c>
      <c r="Y1299" s="11" t="e">
        <f>VLOOKUP($B1299, 'FanGraphs - Team WAR Projected'!$B$2:$E$31, 4, FALSE)/162</f>
        <v>#N/A</v>
      </c>
      <c r="Z1299" s="11" t="e">
        <f t="shared" si="244"/>
        <v>#N/A</v>
      </c>
      <c r="AA1299" s="11" t="e">
        <f>VLOOKUP($B1299, FanGraphs_Standings[[Abbreviation]:[2024 Year to Date RS/G]], 6, FALSE)/$F1299</f>
        <v>#N/A</v>
      </c>
      <c r="AB1299" s="11" t="e">
        <f>VLOOKUP($B1299, FanGraphs_Standings[[Abbreviation]:[2024 Projected Full Season RDif]], 19, FALSE)/162</f>
        <v>#N/A</v>
      </c>
      <c r="AC1299" s="11" t="e">
        <f t="shared" si="253"/>
        <v>#N/A</v>
      </c>
      <c r="AD1299" s="11" t="e">
        <f>VLOOKUP($B1299, FanGraphs_Standings[[Abbreviation]:[2024 Projected Full Season RDif]], 5, FALSE)</f>
        <v>#N/A</v>
      </c>
      <c r="AE1299" s="11" t="e">
        <f>VLOOKUP($B1299, FanGraphs_Standings[[Abbreviation]:[2024 Projected Full Season W%]], 18, FALSE)</f>
        <v>#N/A</v>
      </c>
      <c r="AF1299" s="11" t="e">
        <f t="shared" si="245"/>
        <v>#N/A</v>
      </c>
      <c r="AG1299" s="11" t="e">
        <f>VLOOKUP($B1299, 'Home Field Adv'!$A$2:$I$31, 9, FALSE)</f>
        <v>#N/A</v>
      </c>
      <c r="AH1299" s="11" t="e">
        <f>VLOOKUP($C1299, FanGraphs_Standings[[Abbreviation]:[2024 Year to Date G]], 2, FALSE)</f>
        <v>#N/A</v>
      </c>
      <c r="AI1299" s="11" t="e">
        <f>_xlfn.IFNA(VLOOKUP($E1299, 'SP Per G'!$A$2:$D$1385, 3, FALSE), AO1299)</f>
        <v>#N/A</v>
      </c>
      <c r="AJ1299" s="11" t="e">
        <f>IF(AND(ISNA(VLOOKUP($E1299, 'SP Per G'!$A$2:$D$1385, 4, FALSE)), ISTEXT($E1299)), AI1299,IF(ISNA(VLOOKUP($E1299, 'SP Per G'!$A$2:$D$1385, 4, FALSE)), AO1299, VLOOKUP($E1299, 'SP Per G'!$A$2:$D$1385, 4, FALSE)))</f>
        <v>#N/A</v>
      </c>
      <c r="AK1299" s="11" t="e">
        <f t="shared" si="246"/>
        <v>#N/A</v>
      </c>
      <c r="AL1299" s="11" t="e">
        <f>_xlfn.IFNA(VLOOKUP($E1299, Individual_Pitching___Dashboard[], 18, FALSE), VLOOKUP($C1299,Team_Pitching___Advanced[[Team]:[SIERA]],16,FALSE))</f>
        <v>#N/A</v>
      </c>
      <c r="AM1299" s="11" t="e">
        <f>_xlfn.IFNA(VLOOKUP($E1299, Individual_Pitching___Dashboard[], 20, FALSE), VLOOKUP($C1299,Team_Pitching___Advanced[[Team]:[xFIP]],19,FALSE))</f>
        <v>#N/A</v>
      </c>
      <c r="AN1299" s="11" t="e">
        <f>_xlfn.IFNA(VLOOKUP($E1299,Individual_Pitching___Advanced[],21,FALSE),VLOOKUP($C1299,Team_Pitching___Advanced[[Team]:[SIERA]],20,FALSE))</f>
        <v>#N/A</v>
      </c>
      <c r="AO1299" s="11" t="e">
        <f>VLOOKUP($C1299, 'Team Per G'!$A$2:$G$31, 7, FALSE)</f>
        <v>#N/A</v>
      </c>
      <c r="AP1299" s="11" t="e">
        <f>VLOOKUP($C1299, 'FanGraphs - Team WAR Projected'!$B$2:$E$31, 3, FALSE)/162</f>
        <v>#N/A</v>
      </c>
      <c r="AQ1299" s="11" t="e">
        <f t="shared" si="247"/>
        <v>#N/A</v>
      </c>
      <c r="AR1299" s="11" t="e">
        <f>VLOOKUP($C1299, Team_Pitching___Advanced[[Team]:[xFIP]], 19,FALSE)</f>
        <v>#N/A</v>
      </c>
      <c r="AS1299" s="11" t="e">
        <f>VLOOKUP($C1299, Team_Pitching___Advanced[], 20, FALSE)</f>
        <v>#N/A</v>
      </c>
      <c r="AT1299" s="11" t="e">
        <f>VLOOKUP($C1299, Team_Batting___Dashboard[[Team]:[wOBA]], 16, FALSE)</f>
        <v>#N/A</v>
      </c>
      <c r="AU1299" s="11" t="e">
        <f>VLOOKUP($C1299, Team_Batting___Advanced[[Team]:[OPS]], 9, FALSE)</f>
        <v>#N/A</v>
      </c>
      <c r="AV1299" s="11" t="e">
        <f>VLOOKUP($C1299, Team_Batting___Advanced[], 19, FALSE)</f>
        <v>#N/A</v>
      </c>
      <c r="AW1299" s="11" t="e">
        <f>VLOOKUP($C1299, 'Team Per G'!$A$2:$G$31, 3, FALSE)</f>
        <v>#N/A</v>
      </c>
      <c r="AX1299" s="11" t="e">
        <f>VLOOKUP($C1299, 'Team Per G'!$A$2:$G$31, 5, FALSE)</f>
        <v>#N/A</v>
      </c>
      <c r="AY1299" s="11" t="e">
        <f>VLOOKUP($C1299, 'Team Per G'!$A$2:$G$31, 4, FALSE)</f>
        <v>#N/A</v>
      </c>
      <c r="AZ1299" s="11" t="e">
        <f>VLOOKUP($C1299, Team_Batting___Dashboard[], 22, FALSE)/$AH1299</f>
        <v>#N/A</v>
      </c>
      <c r="BA1299" s="11" t="e">
        <f>VLOOKUP($C1299, 'FanGraphs - Team WAR Projected'!$B$2:$E$31, 4, FALSE)/162</f>
        <v>#N/A</v>
      </c>
      <c r="BB1299" s="11" t="e">
        <f t="shared" si="248"/>
        <v>#N/A</v>
      </c>
      <c r="BC1299" s="11" t="e">
        <f>VLOOKUP($C1299, FanGraphs_Standings[[Abbreviation]:[2024 Year to Date RS/G]], 6, FALSE)/$AH1299</f>
        <v>#N/A</v>
      </c>
      <c r="BD1299" s="11" t="e">
        <f>VLOOKUP($C1299, FanGraphs_Standings[[Abbreviation]:[2024 Projected Full Season RDif]], 19, FALSE)/162</f>
        <v>#N/A</v>
      </c>
      <c r="BE1299" s="11" t="e">
        <f t="shared" si="249"/>
        <v>#N/A</v>
      </c>
      <c r="BF1299" s="11" t="e">
        <f>VLOOKUP($C1299, FanGraphs_Standings[[Abbreviation]:[2024 Projected Full Season RDif]], 5, FALSE)</f>
        <v>#N/A</v>
      </c>
      <c r="BG1299" s="11" t="e">
        <f>VLOOKUP($C1299, FanGraphs_Standings[[Abbreviation]:[2024 Projected Full Season W%]], 18, FALSE)</f>
        <v>#N/A</v>
      </c>
      <c r="BH1299" s="11" t="e">
        <f t="shared" si="250"/>
        <v>#N/A</v>
      </c>
      <c r="BI1299" s="11" t="e">
        <f>VLOOKUP($C1299, 'Home Field Adv'!$A$2:$K$31, 11, FALSE)</f>
        <v>#N/A</v>
      </c>
      <c r="BL1299" s="12" t="str">
        <f t="shared" si="251"/>
        <v/>
      </c>
      <c r="BM1299" s="12" t="str">
        <f t="shared" si="241"/>
        <v/>
      </c>
      <c r="BN1299" s="12" t="str">
        <f t="shared" si="252"/>
        <v/>
      </c>
    </row>
    <row r="1300" spans="6:66" x14ac:dyDescent="0.45">
      <c r="F1300" s="11" t="e">
        <f>VLOOKUP($B1300, FanGraphs_Standings[[Abbreviation]:[2024 Year to Date G]], 2, FALSE)</f>
        <v>#N/A</v>
      </c>
      <c r="G1300" s="11" t="e">
        <f>_xlfn.IFNA(VLOOKUP($D1300, 'SP Per G'!$A$2:$D$1385, 3, FALSE),M1300)</f>
        <v>#N/A</v>
      </c>
      <c r="H1300" s="11" t="e">
        <f>IF(AND(ISNA(VLOOKUP($D1300, 'SP Per G'!$A$2:$D$1385, 4, FALSE)), ISTEXT($D1300)), G1300,IF(ISNA(VLOOKUP($D1300, 'SP Per G'!$A$2:$D$1385, 4, FALSE)), M1300, VLOOKUP($D1300, 'SP Per G'!$A$2:$D$1385, 4, FALSE)))</f>
        <v>#N/A</v>
      </c>
      <c r="I1300" s="11" t="e">
        <f t="shared" si="242"/>
        <v>#N/A</v>
      </c>
      <c r="J1300" s="11" t="e">
        <f>_xlfn.IFNA(VLOOKUP($D1300,Individual_Pitching___Dashboard[],18,FALSE),VLOOKUP(B1300,Team_Pitching___Dashboard[[Team]:[ERA]],17,FALSE))</f>
        <v>#N/A</v>
      </c>
      <c r="K1300" s="11" t="e">
        <f>_xlfn.IFNA(VLOOKUP($D1300, Individual_Pitching___Dashboard[], 20, FALSE), VLOOKUP(B1300,Team_Pitching___Dashboard[[Team]:[xFIP]],20,FALSE))</f>
        <v>#N/A</v>
      </c>
      <c r="L1300" s="11" t="e">
        <f>_xlfn.IFNA(VLOOKUP($D1300, Individual_Pitching___Advanced[], 21,FALSE), VLOOKUP(B1300, Team_Pitching___Advanced[], 20, FALSE))</f>
        <v>#N/A</v>
      </c>
      <c r="M1300" s="11" t="e">
        <f>VLOOKUP($B1300, 'Team Per G'!$A$2:$G$31, 7, FALSE)</f>
        <v>#N/A</v>
      </c>
      <c r="N1300" s="11" t="e">
        <f>VLOOKUP($B1300, 'FanGraphs - Team WAR Projected'!$B$2:$E$31, 3, FALSE)/162</f>
        <v>#N/A</v>
      </c>
      <c r="O1300" s="11" t="e">
        <f t="shared" si="243"/>
        <v>#N/A</v>
      </c>
      <c r="P1300" s="11" t="e">
        <f>VLOOKUP($B1300, Team_Pitching___Advanced[[Team]:[xFIP]], 19,FALSE)</f>
        <v>#N/A</v>
      </c>
      <c r="Q1300" s="11" t="e">
        <f>VLOOKUP($B1300, Team_Pitching___Advanced[], 20, FALSE)</f>
        <v>#N/A</v>
      </c>
      <c r="R1300" s="11" t="e">
        <f>VLOOKUP($B1300, Team_Batting___Dashboard[[Team]:[wOBA]], 16, FALSE)</f>
        <v>#N/A</v>
      </c>
      <c r="S1300" s="11" t="e">
        <f>VLOOKUP($B1300, Team_Batting___Advanced[[Team]:[OPS]], 9, FALSE)</f>
        <v>#N/A</v>
      </c>
      <c r="T1300" s="11" t="e">
        <f>VLOOKUP($B1300, Team_Batting___Advanced[], 19, FALSE)</f>
        <v>#N/A</v>
      </c>
      <c r="U1300" s="11" t="e">
        <f>VLOOKUP($B1300, 'Team Per G'!$A$2:$G$31, 3, FALSE)</f>
        <v>#N/A</v>
      </c>
      <c r="V1300" s="11" t="e">
        <f>VLOOKUP($B1300, 'Team Per G'!$A$2:$G$31, 5, FALSE)</f>
        <v>#N/A</v>
      </c>
      <c r="W1300" s="11" t="e">
        <f>VLOOKUP($B1300, 'Team Per G'!$A$2:$G$31, 4, FALSE)</f>
        <v>#N/A</v>
      </c>
      <c r="X1300" s="11" t="e">
        <f>VLOOKUP($B1300, Team_Batting___Dashboard[], 22, FALSE)/$F1300</f>
        <v>#N/A</v>
      </c>
      <c r="Y1300" s="11" t="e">
        <f>VLOOKUP($B1300, 'FanGraphs - Team WAR Projected'!$B$2:$E$31, 4, FALSE)/162</f>
        <v>#N/A</v>
      </c>
      <c r="Z1300" s="11" t="e">
        <f t="shared" si="244"/>
        <v>#N/A</v>
      </c>
      <c r="AA1300" s="11" t="e">
        <f>VLOOKUP($B1300, FanGraphs_Standings[[Abbreviation]:[2024 Year to Date RS/G]], 6, FALSE)/$F1300</f>
        <v>#N/A</v>
      </c>
      <c r="AB1300" s="11" t="e">
        <f>VLOOKUP($B1300, FanGraphs_Standings[[Abbreviation]:[2024 Projected Full Season RDif]], 19, FALSE)/162</f>
        <v>#N/A</v>
      </c>
      <c r="AC1300" s="11" t="e">
        <f t="shared" si="253"/>
        <v>#N/A</v>
      </c>
      <c r="AD1300" s="11" t="e">
        <f>VLOOKUP($B1300, FanGraphs_Standings[[Abbreviation]:[2024 Projected Full Season RDif]], 5, FALSE)</f>
        <v>#N/A</v>
      </c>
      <c r="AE1300" s="11" t="e">
        <f>VLOOKUP($B1300, FanGraphs_Standings[[Abbreviation]:[2024 Projected Full Season W%]], 18, FALSE)</f>
        <v>#N/A</v>
      </c>
      <c r="AF1300" s="11" t="e">
        <f t="shared" si="245"/>
        <v>#N/A</v>
      </c>
      <c r="AG1300" s="11" t="e">
        <f>VLOOKUP($B1300, 'Home Field Adv'!$A$2:$I$31, 9, FALSE)</f>
        <v>#N/A</v>
      </c>
      <c r="AH1300" s="11" t="e">
        <f>VLOOKUP($C1300, FanGraphs_Standings[[Abbreviation]:[2024 Year to Date G]], 2, FALSE)</f>
        <v>#N/A</v>
      </c>
      <c r="AI1300" s="11" t="e">
        <f>_xlfn.IFNA(VLOOKUP($E1300, 'SP Per G'!$A$2:$D$1385, 3, FALSE), AO1300)</f>
        <v>#N/A</v>
      </c>
      <c r="AJ1300" s="11" t="e">
        <f>IF(AND(ISNA(VLOOKUP($E1300, 'SP Per G'!$A$2:$D$1385, 4, FALSE)), ISTEXT($E1300)), AI1300,IF(ISNA(VLOOKUP($E1300, 'SP Per G'!$A$2:$D$1385, 4, FALSE)), AO1300, VLOOKUP($E1300, 'SP Per G'!$A$2:$D$1385, 4, FALSE)))</f>
        <v>#N/A</v>
      </c>
      <c r="AK1300" s="11" t="e">
        <f t="shared" si="246"/>
        <v>#N/A</v>
      </c>
      <c r="AL1300" s="11" t="e">
        <f>_xlfn.IFNA(VLOOKUP($E1300, Individual_Pitching___Dashboard[], 18, FALSE), VLOOKUP($C1300,Team_Pitching___Advanced[[Team]:[SIERA]],16,FALSE))</f>
        <v>#N/A</v>
      </c>
      <c r="AM1300" s="11" t="e">
        <f>_xlfn.IFNA(VLOOKUP($E1300, Individual_Pitching___Dashboard[], 20, FALSE), VLOOKUP($C1300,Team_Pitching___Advanced[[Team]:[xFIP]],19,FALSE))</f>
        <v>#N/A</v>
      </c>
      <c r="AN1300" s="11" t="e">
        <f>_xlfn.IFNA(VLOOKUP($E1300,Individual_Pitching___Advanced[],21,FALSE),VLOOKUP($C1300,Team_Pitching___Advanced[[Team]:[SIERA]],20,FALSE))</f>
        <v>#N/A</v>
      </c>
      <c r="AO1300" s="11" t="e">
        <f>VLOOKUP($C1300, 'Team Per G'!$A$2:$G$31, 7, FALSE)</f>
        <v>#N/A</v>
      </c>
      <c r="AP1300" s="11" t="e">
        <f>VLOOKUP($C1300, 'FanGraphs - Team WAR Projected'!$B$2:$E$31, 3, FALSE)/162</f>
        <v>#N/A</v>
      </c>
      <c r="AQ1300" s="11" t="e">
        <f t="shared" si="247"/>
        <v>#N/A</v>
      </c>
      <c r="AR1300" s="11" t="e">
        <f>VLOOKUP($C1300, Team_Pitching___Advanced[[Team]:[xFIP]], 19,FALSE)</f>
        <v>#N/A</v>
      </c>
      <c r="AS1300" s="11" t="e">
        <f>VLOOKUP($C1300, Team_Pitching___Advanced[], 20, FALSE)</f>
        <v>#N/A</v>
      </c>
      <c r="AT1300" s="11" t="e">
        <f>VLOOKUP($C1300, Team_Batting___Dashboard[[Team]:[wOBA]], 16, FALSE)</f>
        <v>#N/A</v>
      </c>
      <c r="AU1300" s="11" t="e">
        <f>VLOOKUP($C1300, Team_Batting___Advanced[[Team]:[OPS]], 9, FALSE)</f>
        <v>#N/A</v>
      </c>
      <c r="AV1300" s="11" t="e">
        <f>VLOOKUP($C1300, Team_Batting___Advanced[], 19, FALSE)</f>
        <v>#N/A</v>
      </c>
      <c r="AW1300" s="11" t="e">
        <f>VLOOKUP($C1300, 'Team Per G'!$A$2:$G$31, 3, FALSE)</f>
        <v>#N/A</v>
      </c>
      <c r="AX1300" s="11" t="e">
        <f>VLOOKUP($C1300, 'Team Per G'!$A$2:$G$31, 5, FALSE)</f>
        <v>#N/A</v>
      </c>
      <c r="AY1300" s="11" t="e">
        <f>VLOOKUP($C1300, 'Team Per G'!$A$2:$G$31, 4, FALSE)</f>
        <v>#N/A</v>
      </c>
      <c r="AZ1300" s="11" t="e">
        <f>VLOOKUP($C1300, Team_Batting___Dashboard[], 22, FALSE)/$AH1300</f>
        <v>#N/A</v>
      </c>
      <c r="BA1300" s="11" t="e">
        <f>VLOOKUP($C1300, 'FanGraphs - Team WAR Projected'!$B$2:$E$31, 4, FALSE)/162</f>
        <v>#N/A</v>
      </c>
      <c r="BB1300" s="11" t="e">
        <f t="shared" si="248"/>
        <v>#N/A</v>
      </c>
      <c r="BC1300" s="11" t="e">
        <f>VLOOKUP($C1300, FanGraphs_Standings[[Abbreviation]:[2024 Year to Date RS/G]], 6, FALSE)/$AH1300</f>
        <v>#N/A</v>
      </c>
      <c r="BD1300" s="11" t="e">
        <f>VLOOKUP($C1300, FanGraphs_Standings[[Abbreviation]:[2024 Projected Full Season RDif]], 19, FALSE)/162</f>
        <v>#N/A</v>
      </c>
      <c r="BE1300" s="11" t="e">
        <f t="shared" si="249"/>
        <v>#N/A</v>
      </c>
      <c r="BF1300" s="11" t="e">
        <f>VLOOKUP($C1300, FanGraphs_Standings[[Abbreviation]:[2024 Projected Full Season RDif]], 5, FALSE)</f>
        <v>#N/A</v>
      </c>
      <c r="BG1300" s="11" t="e">
        <f>VLOOKUP($C1300, FanGraphs_Standings[[Abbreviation]:[2024 Projected Full Season W%]], 18, FALSE)</f>
        <v>#N/A</v>
      </c>
      <c r="BH1300" s="11" t="e">
        <f t="shared" si="250"/>
        <v>#N/A</v>
      </c>
      <c r="BI1300" s="11" t="e">
        <f>VLOOKUP($C1300, 'Home Field Adv'!$A$2:$K$31, 11, FALSE)</f>
        <v>#N/A</v>
      </c>
      <c r="BL1300" s="12" t="str">
        <f t="shared" si="251"/>
        <v/>
      </c>
      <c r="BM1300" s="12" t="str">
        <f t="shared" si="241"/>
        <v/>
      </c>
      <c r="BN1300" s="12" t="str">
        <f t="shared" si="252"/>
        <v/>
      </c>
    </row>
    <row r="1301" spans="6:66" x14ac:dyDescent="0.45">
      <c r="F1301" s="11" t="e">
        <f>VLOOKUP($B1301, FanGraphs_Standings[[Abbreviation]:[2024 Year to Date G]], 2, FALSE)</f>
        <v>#N/A</v>
      </c>
      <c r="G1301" s="11" t="e">
        <f>_xlfn.IFNA(VLOOKUP($D1301, 'SP Per G'!$A$2:$D$1385, 3, FALSE),M1301)</f>
        <v>#N/A</v>
      </c>
      <c r="H1301" s="11" t="e">
        <f>IF(AND(ISNA(VLOOKUP($D1301, 'SP Per G'!$A$2:$D$1385, 4, FALSE)), ISTEXT($D1301)), G1301,IF(ISNA(VLOOKUP($D1301, 'SP Per G'!$A$2:$D$1385, 4, FALSE)), M1301, VLOOKUP($D1301, 'SP Per G'!$A$2:$D$1385, 4, FALSE)))</f>
        <v>#N/A</v>
      </c>
      <c r="I1301" s="11" t="e">
        <f t="shared" si="242"/>
        <v>#N/A</v>
      </c>
      <c r="J1301" s="11" t="e">
        <f>_xlfn.IFNA(VLOOKUP($D1301,Individual_Pitching___Dashboard[],18,FALSE),VLOOKUP(B1301,Team_Pitching___Dashboard[[Team]:[ERA]],17,FALSE))</f>
        <v>#N/A</v>
      </c>
      <c r="K1301" s="11" t="e">
        <f>_xlfn.IFNA(VLOOKUP($D1301, Individual_Pitching___Dashboard[], 20, FALSE), VLOOKUP(B1301,Team_Pitching___Dashboard[[Team]:[xFIP]],20,FALSE))</f>
        <v>#N/A</v>
      </c>
      <c r="L1301" s="11" t="e">
        <f>_xlfn.IFNA(VLOOKUP($D1301, Individual_Pitching___Advanced[], 21,FALSE), VLOOKUP(B1301, Team_Pitching___Advanced[], 20, FALSE))</f>
        <v>#N/A</v>
      </c>
      <c r="M1301" s="11" t="e">
        <f>VLOOKUP($B1301, 'Team Per G'!$A$2:$G$31, 7, FALSE)</f>
        <v>#N/A</v>
      </c>
      <c r="N1301" s="11" t="e">
        <f>VLOOKUP($B1301, 'FanGraphs - Team WAR Projected'!$B$2:$E$31, 3, FALSE)/162</f>
        <v>#N/A</v>
      </c>
      <c r="O1301" s="11" t="e">
        <f t="shared" si="243"/>
        <v>#N/A</v>
      </c>
      <c r="P1301" s="11" t="e">
        <f>VLOOKUP($B1301, Team_Pitching___Advanced[[Team]:[xFIP]], 19,FALSE)</f>
        <v>#N/A</v>
      </c>
      <c r="Q1301" s="11" t="e">
        <f>VLOOKUP($B1301, Team_Pitching___Advanced[], 20, FALSE)</f>
        <v>#N/A</v>
      </c>
      <c r="R1301" s="11" t="e">
        <f>VLOOKUP($B1301, Team_Batting___Dashboard[[Team]:[wOBA]], 16, FALSE)</f>
        <v>#N/A</v>
      </c>
      <c r="S1301" s="11" t="e">
        <f>VLOOKUP($B1301, Team_Batting___Advanced[[Team]:[OPS]], 9, FALSE)</f>
        <v>#N/A</v>
      </c>
      <c r="T1301" s="11" t="e">
        <f>VLOOKUP($B1301, Team_Batting___Advanced[], 19, FALSE)</f>
        <v>#N/A</v>
      </c>
      <c r="U1301" s="11" t="e">
        <f>VLOOKUP($B1301, 'Team Per G'!$A$2:$G$31, 3, FALSE)</f>
        <v>#N/A</v>
      </c>
      <c r="V1301" s="11" t="e">
        <f>VLOOKUP($B1301, 'Team Per G'!$A$2:$G$31, 5, FALSE)</f>
        <v>#N/A</v>
      </c>
      <c r="W1301" s="11" t="e">
        <f>VLOOKUP($B1301, 'Team Per G'!$A$2:$G$31, 4, FALSE)</f>
        <v>#N/A</v>
      </c>
      <c r="X1301" s="11" t="e">
        <f>VLOOKUP($B1301, Team_Batting___Dashboard[], 22, FALSE)/$F1301</f>
        <v>#N/A</v>
      </c>
      <c r="Y1301" s="11" t="e">
        <f>VLOOKUP($B1301, 'FanGraphs - Team WAR Projected'!$B$2:$E$31, 4, FALSE)/162</f>
        <v>#N/A</v>
      </c>
      <c r="Z1301" s="11" t="e">
        <f t="shared" si="244"/>
        <v>#N/A</v>
      </c>
      <c r="AA1301" s="11" t="e">
        <f>VLOOKUP($B1301, FanGraphs_Standings[[Abbreviation]:[2024 Year to Date RS/G]], 6, FALSE)/$F1301</f>
        <v>#N/A</v>
      </c>
      <c r="AB1301" s="11" t="e">
        <f>VLOOKUP($B1301, FanGraphs_Standings[[Abbreviation]:[2024 Projected Full Season RDif]], 19, FALSE)/162</f>
        <v>#N/A</v>
      </c>
      <c r="AC1301" s="11" t="e">
        <f t="shared" si="253"/>
        <v>#N/A</v>
      </c>
      <c r="AD1301" s="11" t="e">
        <f>VLOOKUP($B1301, FanGraphs_Standings[[Abbreviation]:[2024 Projected Full Season RDif]], 5, FALSE)</f>
        <v>#N/A</v>
      </c>
      <c r="AE1301" s="11" t="e">
        <f>VLOOKUP($B1301, FanGraphs_Standings[[Abbreviation]:[2024 Projected Full Season W%]], 18, FALSE)</f>
        <v>#N/A</v>
      </c>
      <c r="AF1301" s="11" t="e">
        <f t="shared" si="245"/>
        <v>#N/A</v>
      </c>
      <c r="AG1301" s="11" t="e">
        <f>VLOOKUP($B1301, 'Home Field Adv'!$A$2:$I$31, 9, FALSE)</f>
        <v>#N/A</v>
      </c>
      <c r="AH1301" s="11" t="e">
        <f>VLOOKUP($C1301, FanGraphs_Standings[[Abbreviation]:[2024 Year to Date G]], 2, FALSE)</f>
        <v>#N/A</v>
      </c>
      <c r="AI1301" s="11" t="e">
        <f>_xlfn.IFNA(VLOOKUP($E1301, 'SP Per G'!$A$2:$D$1385, 3, FALSE), AO1301)</f>
        <v>#N/A</v>
      </c>
      <c r="AJ1301" s="11" t="e">
        <f>IF(AND(ISNA(VLOOKUP($E1301, 'SP Per G'!$A$2:$D$1385, 4, FALSE)), ISTEXT($E1301)), AI1301,IF(ISNA(VLOOKUP($E1301, 'SP Per G'!$A$2:$D$1385, 4, FALSE)), AO1301, VLOOKUP($E1301, 'SP Per G'!$A$2:$D$1385, 4, FALSE)))</f>
        <v>#N/A</v>
      </c>
      <c r="AK1301" s="11" t="e">
        <f t="shared" si="246"/>
        <v>#N/A</v>
      </c>
      <c r="AL1301" s="11" t="e">
        <f>_xlfn.IFNA(VLOOKUP($E1301, Individual_Pitching___Dashboard[], 18, FALSE), VLOOKUP($C1301,Team_Pitching___Advanced[[Team]:[SIERA]],16,FALSE))</f>
        <v>#N/A</v>
      </c>
      <c r="AM1301" s="11" t="e">
        <f>_xlfn.IFNA(VLOOKUP($E1301, Individual_Pitching___Dashboard[], 20, FALSE), VLOOKUP($C1301,Team_Pitching___Advanced[[Team]:[xFIP]],19,FALSE))</f>
        <v>#N/A</v>
      </c>
      <c r="AN1301" s="11" t="e">
        <f>_xlfn.IFNA(VLOOKUP($E1301,Individual_Pitching___Advanced[],21,FALSE),VLOOKUP($C1301,Team_Pitching___Advanced[[Team]:[SIERA]],20,FALSE))</f>
        <v>#N/A</v>
      </c>
      <c r="AO1301" s="11" t="e">
        <f>VLOOKUP($C1301, 'Team Per G'!$A$2:$G$31, 7, FALSE)</f>
        <v>#N/A</v>
      </c>
      <c r="AP1301" s="11" t="e">
        <f>VLOOKUP($C1301, 'FanGraphs - Team WAR Projected'!$B$2:$E$31, 3, FALSE)/162</f>
        <v>#N/A</v>
      </c>
      <c r="AQ1301" s="11" t="e">
        <f t="shared" si="247"/>
        <v>#N/A</v>
      </c>
      <c r="AR1301" s="11" t="e">
        <f>VLOOKUP($C1301, Team_Pitching___Advanced[[Team]:[xFIP]], 19,FALSE)</f>
        <v>#N/A</v>
      </c>
      <c r="AS1301" s="11" t="e">
        <f>VLOOKUP($C1301, Team_Pitching___Advanced[], 20, FALSE)</f>
        <v>#N/A</v>
      </c>
      <c r="AT1301" s="11" t="e">
        <f>VLOOKUP($C1301, Team_Batting___Dashboard[[Team]:[wOBA]], 16, FALSE)</f>
        <v>#N/A</v>
      </c>
      <c r="AU1301" s="11" t="e">
        <f>VLOOKUP($C1301, Team_Batting___Advanced[[Team]:[OPS]], 9, FALSE)</f>
        <v>#N/A</v>
      </c>
      <c r="AV1301" s="11" t="e">
        <f>VLOOKUP($C1301, Team_Batting___Advanced[], 19, FALSE)</f>
        <v>#N/A</v>
      </c>
      <c r="AW1301" s="11" t="e">
        <f>VLOOKUP($C1301, 'Team Per G'!$A$2:$G$31, 3, FALSE)</f>
        <v>#N/A</v>
      </c>
      <c r="AX1301" s="11" t="e">
        <f>VLOOKUP($C1301, 'Team Per G'!$A$2:$G$31, 5, FALSE)</f>
        <v>#N/A</v>
      </c>
      <c r="AY1301" s="11" t="e">
        <f>VLOOKUP($C1301, 'Team Per G'!$A$2:$G$31, 4, FALSE)</f>
        <v>#N/A</v>
      </c>
      <c r="AZ1301" s="11" t="e">
        <f>VLOOKUP($C1301, Team_Batting___Dashboard[], 22, FALSE)/$AH1301</f>
        <v>#N/A</v>
      </c>
      <c r="BA1301" s="11" t="e">
        <f>VLOOKUP($C1301, 'FanGraphs - Team WAR Projected'!$B$2:$E$31, 4, FALSE)/162</f>
        <v>#N/A</v>
      </c>
      <c r="BB1301" s="11" t="e">
        <f t="shared" si="248"/>
        <v>#N/A</v>
      </c>
      <c r="BC1301" s="11" t="e">
        <f>VLOOKUP($C1301, FanGraphs_Standings[[Abbreviation]:[2024 Year to Date RS/G]], 6, FALSE)/$AH1301</f>
        <v>#N/A</v>
      </c>
      <c r="BD1301" s="11" t="e">
        <f>VLOOKUP($C1301, FanGraphs_Standings[[Abbreviation]:[2024 Projected Full Season RDif]], 19, FALSE)/162</f>
        <v>#N/A</v>
      </c>
      <c r="BE1301" s="11" t="e">
        <f t="shared" si="249"/>
        <v>#N/A</v>
      </c>
      <c r="BF1301" s="11" t="e">
        <f>VLOOKUP($C1301, FanGraphs_Standings[[Abbreviation]:[2024 Projected Full Season RDif]], 5, FALSE)</f>
        <v>#N/A</v>
      </c>
      <c r="BG1301" s="11" t="e">
        <f>VLOOKUP($C1301, FanGraphs_Standings[[Abbreviation]:[2024 Projected Full Season W%]], 18, FALSE)</f>
        <v>#N/A</v>
      </c>
      <c r="BH1301" s="11" t="e">
        <f t="shared" si="250"/>
        <v>#N/A</v>
      </c>
      <c r="BI1301" s="11" t="e">
        <f>VLOOKUP($C1301, 'Home Field Adv'!$A$2:$K$31, 11, FALSE)</f>
        <v>#N/A</v>
      </c>
      <c r="BL1301" s="12" t="str">
        <f t="shared" si="251"/>
        <v/>
      </c>
      <c r="BM1301" s="12" t="str">
        <f t="shared" si="241"/>
        <v/>
      </c>
      <c r="BN1301" s="12" t="str">
        <f t="shared" si="252"/>
        <v/>
      </c>
    </row>
    <row r="1302" spans="6:66" x14ac:dyDescent="0.45">
      <c r="F1302" s="11" t="e">
        <f>VLOOKUP($B1302, FanGraphs_Standings[[Abbreviation]:[2024 Year to Date G]], 2, FALSE)</f>
        <v>#N/A</v>
      </c>
      <c r="G1302" s="11" t="e">
        <f>_xlfn.IFNA(VLOOKUP($D1302, 'SP Per G'!$A$2:$D$1385, 3, FALSE),M1302)</f>
        <v>#N/A</v>
      </c>
      <c r="H1302" s="11" t="e">
        <f>IF(AND(ISNA(VLOOKUP($D1302, 'SP Per G'!$A$2:$D$1385, 4, FALSE)), ISTEXT($D1302)), G1302,IF(ISNA(VLOOKUP($D1302, 'SP Per G'!$A$2:$D$1385, 4, FALSE)), M1302, VLOOKUP($D1302, 'SP Per G'!$A$2:$D$1385, 4, FALSE)))</f>
        <v>#N/A</v>
      </c>
      <c r="I1302" s="11" t="e">
        <f t="shared" si="242"/>
        <v>#N/A</v>
      </c>
      <c r="J1302" s="11" t="e">
        <f>_xlfn.IFNA(VLOOKUP($D1302,Individual_Pitching___Dashboard[],18,FALSE),VLOOKUP(B1302,Team_Pitching___Dashboard[[Team]:[ERA]],17,FALSE))</f>
        <v>#N/A</v>
      </c>
      <c r="K1302" s="11" t="e">
        <f>_xlfn.IFNA(VLOOKUP($D1302, Individual_Pitching___Dashboard[], 20, FALSE), VLOOKUP(B1302,Team_Pitching___Dashboard[[Team]:[xFIP]],20,FALSE))</f>
        <v>#N/A</v>
      </c>
      <c r="L1302" s="11" t="e">
        <f>_xlfn.IFNA(VLOOKUP($D1302, Individual_Pitching___Advanced[], 21,FALSE), VLOOKUP(B1302, Team_Pitching___Advanced[], 20, FALSE))</f>
        <v>#N/A</v>
      </c>
      <c r="M1302" s="11" t="e">
        <f>VLOOKUP($B1302, 'Team Per G'!$A$2:$G$31, 7, FALSE)</f>
        <v>#N/A</v>
      </c>
      <c r="N1302" s="11" t="e">
        <f>VLOOKUP($B1302, 'FanGraphs - Team WAR Projected'!$B$2:$E$31, 3, FALSE)/162</f>
        <v>#N/A</v>
      </c>
      <c r="O1302" s="11" t="e">
        <f t="shared" si="243"/>
        <v>#N/A</v>
      </c>
      <c r="P1302" s="11" t="e">
        <f>VLOOKUP($B1302, Team_Pitching___Advanced[[Team]:[xFIP]], 19,FALSE)</f>
        <v>#N/A</v>
      </c>
      <c r="Q1302" s="11" t="e">
        <f>VLOOKUP($B1302, Team_Pitching___Advanced[], 20, FALSE)</f>
        <v>#N/A</v>
      </c>
      <c r="R1302" s="11" t="e">
        <f>VLOOKUP($B1302, Team_Batting___Dashboard[[Team]:[wOBA]], 16, FALSE)</f>
        <v>#N/A</v>
      </c>
      <c r="S1302" s="11" t="e">
        <f>VLOOKUP($B1302, Team_Batting___Advanced[[Team]:[OPS]], 9, FALSE)</f>
        <v>#N/A</v>
      </c>
      <c r="T1302" s="11" t="e">
        <f>VLOOKUP($B1302, Team_Batting___Advanced[], 19, FALSE)</f>
        <v>#N/A</v>
      </c>
      <c r="U1302" s="11" t="e">
        <f>VLOOKUP($B1302, 'Team Per G'!$A$2:$G$31, 3, FALSE)</f>
        <v>#N/A</v>
      </c>
      <c r="V1302" s="11" t="e">
        <f>VLOOKUP($B1302, 'Team Per G'!$A$2:$G$31, 5, FALSE)</f>
        <v>#N/A</v>
      </c>
      <c r="W1302" s="11" t="e">
        <f>VLOOKUP($B1302, 'Team Per G'!$A$2:$G$31, 4, FALSE)</f>
        <v>#N/A</v>
      </c>
      <c r="X1302" s="11" t="e">
        <f>VLOOKUP($B1302, Team_Batting___Dashboard[], 22, FALSE)/$F1302</f>
        <v>#N/A</v>
      </c>
      <c r="Y1302" s="11" t="e">
        <f>VLOOKUP($B1302, 'FanGraphs - Team WAR Projected'!$B$2:$E$31, 4, FALSE)/162</f>
        <v>#N/A</v>
      </c>
      <c r="Z1302" s="11" t="e">
        <f t="shared" si="244"/>
        <v>#N/A</v>
      </c>
      <c r="AA1302" s="11" t="e">
        <f>VLOOKUP($B1302, FanGraphs_Standings[[Abbreviation]:[2024 Year to Date RS/G]], 6, FALSE)/$F1302</f>
        <v>#N/A</v>
      </c>
      <c r="AB1302" s="11" t="e">
        <f>VLOOKUP($B1302, FanGraphs_Standings[[Abbreviation]:[2024 Projected Full Season RDif]], 19, FALSE)/162</f>
        <v>#N/A</v>
      </c>
      <c r="AC1302" s="11" t="e">
        <f t="shared" si="253"/>
        <v>#N/A</v>
      </c>
      <c r="AD1302" s="11" t="e">
        <f>VLOOKUP($B1302, FanGraphs_Standings[[Abbreviation]:[2024 Projected Full Season RDif]], 5, FALSE)</f>
        <v>#N/A</v>
      </c>
      <c r="AE1302" s="11" t="e">
        <f>VLOOKUP($B1302, FanGraphs_Standings[[Abbreviation]:[2024 Projected Full Season W%]], 18, FALSE)</f>
        <v>#N/A</v>
      </c>
      <c r="AF1302" s="11" t="e">
        <f t="shared" si="245"/>
        <v>#N/A</v>
      </c>
      <c r="AG1302" s="11" t="e">
        <f>VLOOKUP($B1302, 'Home Field Adv'!$A$2:$I$31, 9, FALSE)</f>
        <v>#N/A</v>
      </c>
      <c r="AH1302" s="11" t="e">
        <f>VLOOKUP($C1302, FanGraphs_Standings[[Abbreviation]:[2024 Year to Date G]], 2, FALSE)</f>
        <v>#N/A</v>
      </c>
      <c r="AI1302" s="11" t="e">
        <f>_xlfn.IFNA(VLOOKUP($E1302, 'SP Per G'!$A$2:$D$1385, 3, FALSE), AO1302)</f>
        <v>#N/A</v>
      </c>
      <c r="AJ1302" s="11" t="e">
        <f>IF(AND(ISNA(VLOOKUP($E1302, 'SP Per G'!$A$2:$D$1385, 4, FALSE)), ISTEXT($E1302)), AI1302,IF(ISNA(VLOOKUP($E1302, 'SP Per G'!$A$2:$D$1385, 4, FALSE)), AO1302, VLOOKUP($E1302, 'SP Per G'!$A$2:$D$1385, 4, FALSE)))</f>
        <v>#N/A</v>
      </c>
      <c r="AK1302" s="11" t="e">
        <f t="shared" si="246"/>
        <v>#N/A</v>
      </c>
      <c r="AL1302" s="11" t="e">
        <f>_xlfn.IFNA(VLOOKUP($E1302, Individual_Pitching___Dashboard[], 18, FALSE), VLOOKUP($C1302,Team_Pitching___Advanced[[Team]:[SIERA]],16,FALSE))</f>
        <v>#N/A</v>
      </c>
      <c r="AM1302" s="11" t="e">
        <f>_xlfn.IFNA(VLOOKUP($E1302, Individual_Pitching___Dashboard[], 20, FALSE), VLOOKUP($C1302,Team_Pitching___Advanced[[Team]:[xFIP]],19,FALSE))</f>
        <v>#N/A</v>
      </c>
      <c r="AN1302" s="11" t="e">
        <f>_xlfn.IFNA(VLOOKUP($E1302,Individual_Pitching___Advanced[],21,FALSE),VLOOKUP($C1302,Team_Pitching___Advanced[[Team]:[SIERA]],20,FALSE))</f>
        <v>#N/A</v>
      </c>
      <c r="AO1302" s="11" t="e">
        <f>VLOOKUP($C1302, 'Team Per G'!$A$2:$G$31, 7, FALSE)</f>
        <v>#N/A</v>
      </c>
      <c r="AP1302" s="11" t="e">
        <f>VLOOKUP($C1302, 'FanGraphs - Team WAR Projected'!$B$2:$E$31, 3, FALSE)/162</f>
        <v>#N/A</v>
      </c>
      <c r="AQ1302" s="11" t="e">
        <f t="shared" si="247"/>
        <v>#N/A</v>
      </c>
      <c r="AR1302" s="11" t="e">
        <f>VLOOKUP($C1302, Team_Pitching___Advanced[[Team]:[xFIP]], 19,FALSE)</f>
        <v>#N/A</v>
      </c>
      <c r="AS1302" s="11" t="e">
        <f>VLOOKUP($C1302, Team_Pitching___Advanced[], 20, FALSE)</f>
        <v>#N/A</v>
      </c>
      <c r="AT1302" s="11" t="e">
        <f>VLOOKUP($C1302, Team_Batting___Dashboard[[Team]:[wOBA]], 16, FALSE)</f>
        <v>#N/A</v>
      </c>
      <c r="AU1302" s="11" t="e">
        <f>VLOOKUP($C1302, Team_Batting___Advanced[[Team]:[OPS]], 9, FALSE)</f>
        <v>#N/A</v>
      </c>
      <c r="AV1302" s="11" t="e">
        <f>VLOOKUP($C1302, Team_Batting___Advanced[], 19, FALSE)</f>
        <v>#N/A</v>
      </c>
      <c r="AW1302" s="11" t="e">
        <f>VLOOKUP($C1302, 'Team Per G'!$A$2:$G$31, 3, FALSE)</f>
        <v>#N/A</v>
      </c>
      <c r="AX1302" s="11" t="e">
        <f>VLOOKUP($C1302, 'Team Per G'!$A$2:$G$31, 5, FALSE)</f>
        <v>#N/A</v>
      </c>
      <c r="AY1302" s="11" t="e">
        <f>VLOOKUP($C1302, 'Team Per G'!$A$2:$G$31, 4, FALSE)</f>
        <v>#N/A</v>
      </c>
      <c r="AZ1302" s="11" t="e">
        <f>VLOOKUP($C1302, Team_Batting___Dashboard[], 22, FALSE)/$AH1302</f>
        <v>#N/A</v>
      </c>
      <c r="BA1302" s="11" t="e">
        <f>VLOOKUP($C1302, 'FanGraphs - Team WAR Projected'!$B$2:$E$31, 4, FALSE)/162</f>
        <v>#N/A</v>
      </c>
      <c r="BB1302" s="11" t="e">
        <f t="shared" si="248"/>
        <v>#N/A</v>
      </c>
      <c r="BC1302" s="11" t="e">
        <f>VLOOKUP($C1302, FanGraphs_Standings[[Abbreviation]:[2024 Year to Date RS/G]], 6, FALSE)/$AH1302</f>
        <v>#N/A</v>
      </c>
      <c r="BD1302" s="11" t="e">
        <f>VLOOKUP($C1302, FanGraphs_Standings[[Abbreviation]:[2024 Projected Full Season RDif]], 19, FALSE)/162</f>
        <v>#N/A</v>
      </c>
      <c r="BE1302" s="11" t="e">
        <f t="shared" si="249"/>
        <v>#N/A</v>
      </c>
      <c r="BF1302" s="11" t="e">
        <f>VLOOKUP($C1302, FanGraphs_Standings[[Abbreviation]:[2024 Projected Full Season RDif]], 5, FALSE)</f>
        <v>#N/A</v>
      </c>
      <c r="BG1302" s="11" t="e">
        <f>VLOOKUP($C1302, FanGraphs_Standings[[Abbreviation]:[2024 Projected Full Season W%]], 18, FALSE)</f>
        <v>#N/A</v>
      </c>
      <c r="BH1302" s="11" t="e">
        <f t="shared" si="250"/>
        <v>#N/A</v>
      </c>
      <c r="BI1302" s="11" t="e">
        <f>VLOOKUP($C1302, 'Home Field Adv'!$A$2:$K$31, 11, FALSE)</f>
        <v>#N/A</v>
      </c>
      <c r="BL1302" s="12" t="str">
        <f t="shared" si="251"/>
        <v/>
      </c>
      <c r="BM1302" s="12" t="str">
        <f t="shared" si="241"/>
        <v/>
      </c>
      <c r="BN1302" s="12" t="str">
        <f t="shared" si="252"/>
        <v/>
      </c>
    </row>
    <row r="1303" spans="6:66" x14ac:dyDescent="0.45">
      <c r="F1303" s="11" t="e">
        <f>VLOOKUP($B1303, FanGraphs_Standings[[Abbreviation]:[2024 Year to Date G]], 2, FALSE)</f>
        <v>#N/A</v>
      </c>
      <c r="G1303" s="11" t="e">
        <f>_xlfn.IFNA(VLOOKUP($D1303, 'SP Per G'!$A$2:$D$1385, 3, FALSE),M1303)</f>
        <v>#N/A</v>
      </c>
      <c r="H1303" s="11" t="e">
        <f>IF(AND(ISNA(VLOOKUP($D1303, 'SP Per G'!$A$2:$D$1385, 4, FALSE)), ISTEXT($D1303)), G1303,IF(ISNA(VLOOKUP($D1303, 'SP Per G'!$A$2:$D$1385, 4, FALSE)), M1303, VLOOKUP($D1303, 'SP Per G'!$A$2:$D$1385, 4, FALSE)))</f>
        <v>#N/A</v>
      </c>
      <c r="I1303" s="11" t="e">
        <f t="shared" si="242"/>
        <v>#N/A</v>
      </c>
      <c r="J1303" s="11" t="e">
        <f>_xlfn.IFNA(VLOOKUP($D1303,Individual_Pitching___Dashboard[],18,FALSE),VLOOKUP(B1303,Team_Pitching___Dashboard[[Team]:[ERA]],17,FALSE))</f>
        <v>#N/A</v>
      </c>
      <c r="K1303" s="11" t="e">
        <f>_xlfn.IFNA(VLOOKUP($D1303, Individual_Pitching___Dashboard[], 20, FALSE), VLOOKUP(B1303,Team_Pitching___Dashboard[[Team]:[xFIP]],20,FALSE))</f>
        <v>#N/A</v>
      </c>
      <c r="L1303" s="11" t="e">
        <f>_xlfn.IFNA(VLOOKUP($D1303, Individual_Pitching___Advanced[], 21,FALSE), VLOOKUP(B1303, Team_Pitching___Advanced[], 20, FALSE))</f>
        <v>#N/A</v>
      </c>
      <c r="M1303" s="11" t="e">
        <f>VLOOKUP($B1303, 'Team Per G'!$A$2:$G$31, 7, FALSE)</f>
        <v>#N/A</v>
      </c>
      <c r="N1303" s="11" t="e">
        <f>VLOOKUP($B1303, 'FanGraphs - Team WAR Projected'!$B$2:$E$31, 3, FALSE)/162</f>
        <v>#N/A</v>
      </c>
      <c r="O1303" s="11" t="e">
        <f t="shared" si="243"/>
        <v>#N/A</v>
      </c>
      <c r="P1303" s="11" t="e">
        <f>VLOOKUP($B1303, Team_Pitching___Advanced[[Team]:[xFIP]], 19,FALSE)</f>
        <v>#N/A</v>
      </c>
      <c r="Q1303" s="11" t="e">
        <f>VLOOKUP($B1303, Team_Pitching___Advanced[], 20, FALSE)</f>
        <v>#N/A</v>
      </c>
      <c r="R1303" s="11" t="e">
        <f>VLOOKUP($B1303, Team_Batting___Dashboard[[Team]:[wOBA]], 16, FALSE)</f>
        <v>#N/A</v>
      </c>
      <c r="S1303" s="11" t="e">
        <f>VLOOKUP($B1303, Team_Batting___Advanced[[Team]:[OPS]], 9, FALSE)</f>
        <v>#N/A</v>
      </c>
      <c r="T1303" s="11" t="e">
        <f>VLOOKUP($B1303, Team_Batting___Advanced[], 19, FALSE)</f>
        <v>#N/A</v>
      </c>
      <c r="U1303" s="11" t="e">
        <f>VLOOKUP($B1303, 'Team Per G'!$A$2:$G$31, 3, FALSE)</f>
        <v>#N/A</v>
      </c>
      <c r="V1303" s="11" t="e">
        <f>VLOOKUP($B1303, 'Team Per G'!$A$2:$G$31, 5, FALSE)</f>
        <v>#N/A</v>
      </c>
      <c r="W1303" s="11" t="e">
        <f>VLOOKUP($B1303, 'Team Per G'!$A$2:$G$31, 4, FALSE)</f>
        <v>#N/A</v>
      </c>
      <c r="X1303" s="11" t="e">
        <f>VLOOKUP($B1303, Team_Batting___Dashboard[], 22, FALSE)/$F1303</f>
        <v>#N/A</v>
      </c>
      <c r="Y1303" s="11" t="e">
        <f>VLOOKUP($B1303, 'FanGraphs - Team WAR Projected'!$B$2:$E$31, 4, FALSE)/162</f>
        <v>#N/A</v>
      </c>
      <c r="Z1303" s="11" t="e">
        <f t="shared" si="244"/>
        <v>#N/A</v>
      </c>
      <c r="AA1303" s="11" t="e">
        <f>VLOOKUP($B1303, FanGraphs_Standings[[Abbreviation]:[2024 Year to Date RS/G]], 6, FALSE)/$F1303</f>
        <v>#N/A</v>
      </c>
      <c r="AB1303" s="11" t="e">
        <f>VLOOKUP($B1303, FanGraphs_Standings[[Abbreviation]:[2024 Projected Full Season RDif]], 19, FALSE)/162</f>
        <v>#N/A</v>
      </c>
      <c r="AC1303" s="11" t="e">
        <f t="shared" si="253"/>
        <v>#N/A</v>
      </c>
      <c r="AD1303" s="11" t="e">
        <f>VLOOKUP($B1303, FanGraphs_Standings[[Abbreviation]:[2024 Projected Full Season RDif]], 5, FALSE)</f>
        <v>#N/A</v>
      </c>
      <c r="AE1303" s="11" t="e">
        <f>VLOOKUP($B1303, FanGraphs_Standings[[Abbreviation]:[2024 Projected Full Season W%]], 18, FALSE)</f>
        <v>#N/A</v>
      </c>
      <c r="AF1303" s="11" t="e">
        <f t="shared" si="245"/>
        <v>#N/A</v>
      </c>
      <c r="AG1303" s="11" t="e">
        <f>VLOOKUP($B1303, 'Home Field Adv'!$A$2:$I$31, 9, FALSE)</f>
        <v>#N/A</v>
      </c>
      <c r="AH1303" s="11" t="e">
        <f>VLOOKUP($C1303, FanGraphs_Standings[[Abbreviation]:[2024 Year to Date G]], 2, FALSE)</f>
        <v>#N/A</v>
      </c>
      <c r="AI1303" s="11" t="e">
        <f>_xlfn.IFNA(VLOOKUP($E1303, 'SP Per G'!$A$2:$D$1385, 3, FALSE), AO1303)</f>
        <v>#N/A</v>
      </c>
      <c r="AJ1303" s="11" t="e">
        <f>IF(AND(ISNA(VLOOKUP($E1303, 'SP Per G'!$A$2:$D$1385, 4, FALSE)), ISTEXT($E1303)), AI1303,IF(ISNA(VLOOKUP($E1303, 'SP Per G'!$A$2:$D$1385, 4, FALSE)), AO1303, VLOOKUP($E1303, 'SP Per G'!$A$2:$D$1385, 4, FALSE)))</f>
        <v>#N/A</v>
      </c>
      <c r="AK1303" s="11" t="e">
        <f t="shared" si="246"/>
        <v>#N/A</v>
      </c>
      <c r="AL1303" s="11" t="e">
        <f>_xlfn.IFNA(VLOOKUP($E1303, Individual_Pitching___Dashboard[], 18, FALSE), VLOOKUP($C1303,Team_Pitching___Advanced[[Team]:[SIERA]],16,FALSE))</f>
        <v>#N/A</v>
      </c>
      <c r="AM1303" s="11" t="e">
        <f>_xlfn.IFNA(VLOOKUP($E1303, Individual_Pitching___Dashboard[], 20, FALSE), VLOOKUP($C1303,Team_Pitching___Advanced[[Team]:[xFIP]],19,FALSE))</f>
        <v>#N/A</v>
      </c>
      <c r="AN1303" s="11" t="e">
        <f>_xlfn.IFNA(VLOOKUP($E1303,Individual_Pitching___Advanced[],21,FALSE),VLOOKUP($C1303,Team_Pitching___Advanced[[Team]:[SIERA]],20,FALSE))</f>
        <v>#N/A</v>
      </c>
      <c r="AO1303" s="11" t="e">
        <f>VLOOKUP($C1303, 'Team Per G'!$A$2:$G$31, 7, FALSE)</f>
        <v>#N/A</v>
      </c>
      <c r="AP1303" s="11" t="e">
        <f>VLOOKUP($C1303, 'FanGraphs - Team WAR Projected'!$B$2:$E$31, 3, FALSE)/162</f>
        <v>#N/A</v>
      </c>
      <c r="AQ1303" s="11" t="e">
        <f t="shared" si="247"/>
        <v>#N/A</v>
      </c>
      <c r="AR1303" s="11" t="e">
        <f>VLOOKUP($C1303, Team_Pitching___Advanced[[Team]:[xFIP]], 19,FALSE)</f>
        <v>#N/A</v>
      </c>
      <c r="AS1303" s="11" t="e">
        <f>VLOOKUP($C1303, Team_Pitching___Advanced[], 20, FALSE)</f>
        <v>#N/A</v>
      </c>
      <c r="AT1303" s="11" t="e">
        <f>VLOOKUP($C1303, Team_Batting___Dashboard[[Team]:[wOBA]], 16, FALSE)</f>
        <v>#N/A</v>
      </c>
      <c r="AU1303" s="11" t="e">
        <f>VLOOKUP($C1303, Team_Batting___Advanced[[Team]:[OPS]], 9, FALSE)</f>
        <v>#N/A</v>
      </c>
      <c r="AV1303" s="11" t="e">
        <f>VLOOKUP($C1303, Team_Batting___Advanced[], 19, FALSE)</f>
        <v>#N/A</v>
      </c>
      <c r="AW1303" s="11" t="e">
        <f>VLOOKUP($C1303, 'Team Per G'!$A$2:$G$31, 3, FALSE)</f>
        <v>#N/A</v>
      </c>
      <c r="AX1303" s="11" t="e">
        <f>VLOOKUP($C1303, 'Team Per G'!$A$2:$G$31, 5, FALSE)</f>
        <v>#N/A</v>
      </c>
      <c r="AY1303" s="11" t="e">
        <f>VLOOKUP($C1303, 'Team Per G'!$A$2:$G$31, 4, FALSE)</f>
        <v>#N/A</v>
      </c>
      <c r="AZ1303" s="11" t="e">
        <f>VLOOKUP($C1303, Team_Batting___Dashboard[], 22, FALSE)/$AH1303</f>
        <v>#N/A</v>
      </c>
      <c r="BA1303" s="11" t="e">
        <f>VLOOKUP($C1303, 'FanGraphs - Team WAR Projected'!$B$2:$E$31, 4, FALSE)/162</f>
        <v>#N/A</v>
      </c>
      <c r="BB1303" s="11" t="e">
        <f t="shared" si="248"/>
        <v>#N/A</v>
      </c>
      <c r="BC1303" s="11" t="e">
        <f>VLOOKUP($C1303, FanGraphs_Standings[[Abbreviation]:[2024 Year to Date RS/G]], 6, FALSE)/$AH1303</f>
        <v>#N/A</v>
      </c>
      <c r="BD1303" s="11" t="e">
        <f>VLOOKUP($C1303, FanGraphs_Standings[[Abbreviation]:[2024 Projected Full Season RDif]], 19, FALSE)/162</f>
        <v>#N/A</v>
      </c>
      <c r="BE1303" s="11" t="e">
        <f t="shared" si="249"/>
        <v>#N/A</v>
      </c>
      <c r="BF1303" s="11" t="e">
        <f>VLOOKUP($C1303, FanGraphs_Standings[[Abbreviation]:[2024 Projected Full Season RDif]], 5, FALSE)</f>
        <v>#N/A</v>
      </c>
      <c r="BG1303" s="11" t="e">
        <f>VLOOKUP($C1303, FanGraphs_Standings[[Abbreviation]:[2024 Projected Full Season W%]], 18, FALSE)</f>
        <v>#N/A</v>
      </c>
      <c r="BH1303" s="11" t="e">
        <f t="shared" si="250"/>
        <v>#N/A</v>
      </c>
      <c r="BI1303" s="11" t="e">
        <f>VLOOKUP($C1303, 'Home Field Adv'!$A$2:$K$31, 11, FALSE)</f>
        <v>#N/A</v>
      </c>
      <c r="BL1303" s="12" t="str">
        <f t="shared" si="251"/>
        <v/>
      </c>
      <c r="BM1303" s="12" t="str">
        <f t="shared" si="241"/>
        <v/>
      </c>
      <c r="BN1303" s="12" t="str">
        <f t="shared" si="252"/>
        <v/>
      </c>
    </row>
    <row r="1304" spans="6:66" x14ac:dyDescent="0.45">
      <c r="F1304" s="11" t="e">
        <f>VLOOKUP($B1304, FanGraphs_Standings[[Abbreviation]:[2024 Year to Date G]], 2, FALSE)</f>
        <v>#N/A</v>
      </c>
      <c r="G1304" s="11" t="e">
        <f>_xlfn.IFNA(VLOOKUP($D1304, 'SP Per G'!$A$2:$D$1385, 3, FALSE),M1304)</f>
        <v>#N/A</v>
      </c>
      <c r="H1304" s="11" t="e">
        <f>IF(AND(ISNA(VLOOKUP($D1304, 'SP Per G'!$A$2:$D$1385, 4, FALSE)), ISTEXT($D1304)), G1304,IF(ISNA(VLOOKUP($D1304, 'SP Per G'!$A$2:$D$1385, 4, FALSE)), M1304, VLOOKUP($D1304, 'SP Per G'!$A$2:$D$1385, 4, FALSE)))</f>
        <v>#N/A</v>
      </c>
      <c r="I1304" s="11" t="e">
        <f t="shared" si="242"/>
        <v>#N/A</v>
      </c>
      <c r="J1304" s="11" t="e">
        <f>_xlfn.IFNA(VLOOKUP($D1304,Individual_Pitching___Dashboard[],18,FALSE),VLOOKUP(B1304,Team_Pitching___Dashboard[[Team]:[ERA]],17,FALSE))</f>
        <v>#N/A</v>
      </c>
      <c r="K1304" s="11" t="e">
        <f>_xlfn.IFNA(VLOOKUP($D1304, Individual_Pitching___Dashboard[], 20, FALSE), VLOOKUP(B1304,Team_Pitching___Dashboard[[Team]:[xFIP]],20,FALSE))</f>
        <v>#N/A</v>
      </c>
      <c r="L1304" s="11" t="e">
        <f>_xlfn.IFNA(VLOOKUP($D1304, Individual_Pitching___Advanced[], 21,FALSE), VLOOKUP(B1304, Team_Pitching___Advanced[], 20, FALSE))</f>
        <v>#N/A</v>
      </c>
      <c r="M1304" s="11" t="e">
        <f>VLOOKUP($B1304, 'Team Per G'!$A$2:$G$31, 7, FALSE)</f>
        <v>#N/A</v>
      </c>
      <c r="N1304" s="11" t="e">
        <f>VLOOKUP($B1304, 'FanGraphs - Team WAR Projected'!$B$2:$E$31, 3, FALSE)/162</f>
        <v>#N/A</v>
      </c>
      <c r="O1304" s="11" t="e">
        <f t="shared" si="243"/>
        <v>#N/A</v>
      </c>
      <c r="P1304" s="11" t="e">
        <f>VLOOKUP($B1304, Team_Pitching___Advanced[[Team]:[xFIP]], 19,FALSE)</f>
        <v>#N/A</v>
      </c>
      <c r="Q1304" s="11" t="e">
        <f>VLOOKUP($B1304, Team_Pitching___Advanced[], 20, FALSE)</f>
        <v>#N/A</v>
      </c>
      <c r="R1304" s="11" t="e">
        <f>VLOOKUP($B1304, Team_Batting___Dashboard[[Team]:[wOBA]], 16, FALSE)</f>
        <v>#N/A</v>
      </c>
      <c r="S1304" s="11" t="e">
        <f>VLOOKUP($B1304, Team_Batting___Advanced[[Team]:[OPS]], 9, FALSE)</f>
        <v>#N/A</v>
      </c>
      <c r="T1304" s="11" t="e">
        <f>VLOOKUP($B1304, Team_Batting___Advanced[], 19, FALSE)</f>
        <v>#N/A</v>
      </c>
      <c r="U1304" s="11" t="e">
        <f>VLOOKUP($B1304, 'Team Per G'!$A$2:$G$31, 3, FALSE)</f>
        <v>#N/A</v>
      </c>
      <c r="V1304" s="11" t="e">
        <f>VLOOKUP($B1304, 'Team Per G'!$A$2:$G$31, 5, FALSE)</f>
        <v>#N/A</v>
      </c>
      <c r="W1304" s="11" t="e">
        <f>VLOOKUP($B1304, 'Team Per G'!$A$2:$G$31, 4, FALSE)</f>
        <v>#N/A</v>
      </c>
      <c r="X1304" s="11" t="e">
        <f>VLOOKUP($B1304, Team_Batting___Dashboard[], 22, FALSE)/$F1304</f>
        <v>#N/A</v>
      </c>
      <c r="Y1304" s="11" t="e">
        <f>VLOOKUP($B1304, 'FanGraphs - Team WAR Projected'!$B$2:$E$31, 4, FALSE)/162</f>
        <v>#N/A</v>
      </c>
      <c r="Z1304" s="11" t="e">
        <f t="shared" si="244"/>
        <v>#N/A</v>
      </c>
      <c r="AA1304" s="11" t="e">
        <f>VLOOKUP($B1304, FanGraphs_Standings[[Abbreviation]:[2024 Year to Date RS/G]], 6, FALSE)/$F1304</f>
        <v>#N/A</v>
      </c>
      <c r="AB1304" s="11" t="e">
        <f>VLOOKUP($B1304, FanGraphs_Standings[[Abbreviation]:[2024 Projected Full Season RDif]], 19, FALSE)/162</f>
        <v>#N/A</v>
      </c>
      <c r="AC1304" s="11" t="e">
        <f t="shared" si="253"/>
        <v>#N/A</v>
      </c>
      <c r="AD1304" s="11" t="e">
        <f>VLOOKUP($B1304, FanGraphs_Standings[[Abbreviation]:[2024 Projected Full Season RDif]], 5, FALSE)</f>
        <v>#N/A</v>
      </c>
      <c r="AE1304" s="11" t="e">
        <f>VLOOKUP($B1304, FanGraphs_Standings[[Abbreviation]:[2024 Projected Full Season W%]], 18, FALSE)</f>
        <v>#N/A</v>
      </c>
      <c r="AF1304" s="11" t="e">
        <f t="shared" si="245"/>
        <v>#N/A</v>
      </c>
      <c r="AG1304" s="11" t="e">
        <f>VLOOKUP($B1304, 'Home Field Adv'!$A$2:$I$31, 9, FALSE)</f>
        <v>#N/A</v>
      </c>
      <c r="AH1304" s="11" t="e">
        <f>VLOOKUP($C1304, FanGraphs_Standings[[Abbreviation]:[2024 Year to Date G]], 2, FALSE)</f>
        <v>#N/A</v>
      </c>
      <c r="AI1304" s="11" t="e">
        <f>_xlfn.IFNA(VLOOKUP($E1304, 'SP Per G'!$A$2:$D$1385, 3, FALSE), AO1304)</f>
        <v>#N/A</v>
      </c>
      <c r="AJ1304" s="11" t="e">
        <f>IF(AND(ISNA(VLOOKUP($E1304, 'SP Per G'!$A$2:$D$1385, 4, FALSE)), ISTEXT($E1304)), AI1304,IF(ISNA(VLOOKUP($E1304, 'SP Per G'!$A$2:$D$1385, 4, FALSE)), AO1304, VLOOKUP($E1304, 'SP Per G'!$A$2:$D$1385, 4, FALSE)))</f>
        <v>#N/A</v>
      </c>
      <c r="AK1304" s="11" t="e">
        <f t="shared" si="246"/>
        <v>#N/A</v>
      </c>
      <c r="AL1304" s="11" t="e">
        <f>_xlfn.IFNA(VLOOKUP($E1304, Individual_Pitching___Dashboard[], 18, FALSE), VLOOKUP($C1304,Team_Pitching___Advanced[[Team]:[SIERA]],16,FALSE))</f>
        <v>#N/A</v>
      </c>
      <c r="AM1304" s="11" t="e">
        <f>_xlfn.IFNA(VLOOKUP($E1304, Individual_Pitching___Dashboard[], 20, FALSE), VLOOKUP($C1304,Team_Pitching___Advanced[[Team]:[xFIP]],19,FALSE))</f>
        <v>#N/A</v>
      </c>
      <c r="AN1304" s="11" t="e">
        <f>_xlfn.IFNA(VLOOKUP($E1304,Individual_Pitching___Advanced[],21,FALSE),VLOOKUP($C1304,Team_Pitching___Advanced[[Team]:[SIERA]],20,FALSE))</f>
        <v>#N/A</v>
      </c>
      <c r="AO1304" s="11" t="e">
        <f>VLOOKUP($C1304, 'Team Per G'!$A$2:$G$31, 7, FALSE)</f>
        <v>#N/A</v>
      </c>
      <c r="AP1304" s="11" t="e">
        <f>VLOOKUP($C1304, 'FanGraphs - Team WAR Projected'!$B$2:$E$31, 3, FALSE)/162</f>
        <v>#N/A</v>
      </c>
      <c r="AQ1304" s="11" t="e">
        <f t="shared" si="247"/>
        <v>#N/A</v>
      </c>
      <c r="AR1304" s="11" t="e">
        <f>VLOOKUP($C1304, Team_Pitching___Advanced[[Team]:[xFIP]], 19,FALSE)</f>
        <v>#N/A</v>
      </c>
      <c r="AS1304" s="11" t="e">
        <f>VLOOKUP($C1304, Team_Pitching___Advanced[], 20, FALSE)</f>
        <v>#N/A</v>
      </c>
      <c r="AT1304" s="11" t="e">
        <f>VLOOKUP($C1304, Team_Batting___Dashboard[[Team]:[wOBA]], 16, FALSE)</f>
        <v>#N/A</v>
      </c>
      <c r="AU1304" s="11" t="e">
        <f>VLOOKUP($C1304, Team_Batting___Advanced[[Team]:[OPS]], 9, FALSE)</f>
        <v>#N/A</v>
      </c>
      <c r="AV1304" s="11" t="e">
        <f>VLOOKUP($C1304, Team_Batting___Advanced[], 19, FALSE)</f>
        <v>#N/A</v>
      </c>
      <c r="AW1304" s="11" t="e">
        <f>VLOOKUP($C1304, 'Team Per G'!$A$2:$G$31, 3, FALSE)</f>
        <v>#N/A</v>
      </c>
      <c r="AX1304" s="11" t="e">
        <f>VLOOKUP($C1304, 'Team Per G'!$A$2:$G$31, 5, FALSE)</f>
        <v>#N/A</v>
      </c>
      <c r="AY1304" s="11" t="e">
        <f>VLOOKUP($C1304, 'Team Per G'!$A$2:$G$31, 4, FALSE)</f>
        <v>#N/A</v>
      </c>
      <c r="AZ1304" s="11" t="e">
        <f>VLOOKUP($C1304, Team_Batting___Dashboard[], 22, FALSE)/$AH1304</f>
        <v>#N/A</v>
      </c>
      <c r="BA1304" s="11" t="e">
        <f>VLOOKUP($C1304, 'FanGraphs - Team WAR Projected'!$B$2:$E$31, 4, FALSE)/162</f>
        <v>#N/A</v>
      </c>
      <c r="BB1304" s="11" t="e">
        <f t="shared" si="248"/>
        <v>#N/A</v>
      </c>
      <c r="BC1304" s="11" t="e">
        <f>VLOOKUP($C1304, FanGraphs_Standings[[Abbreviation]:[2024 Year to Date RS/G]], 6, FALSE)/$AH1304</f>
        <v>#N/A</v>
      </c>
      <c r="BD1304" s="11" t="e">
        <f>VLOOKUP($C1304, FanGraphs_Standings[[Abbreviation]:[2024 Projected Full Season RDif]], 19, FALSE)/162</f>
        <v>#N/A</v>
      </c>
      <c r="BE1304" s="11" t="e">
        <f t="shared" si="249"/>
        <v>#N/A</v>
      </c>
      <c r="BF1304" s="11" t="e">
        <f>VLOOKUP($C1304, FanGraphs_Standings[[Abbreviation]:[2024 Projected Full Season RDif]], 5, FALSE)</f>
        <v>#N/A</v>
      </c>
      <c r="BG1304" s="11" t="e">
        <f>VLOOKUP($C1304, FanGraphs_Standings[[Abbreviation]:[2024 Projected Full Season W%]], 18, FALSE)</f>
        <v>#N/A</v>
      </c>
      <c r="BH1304" s="11" t="e">
        <f t="shared" si="250"/>
        <v>#N/A</v>
      </c>
      <c r="BI1304" s="11" t="e">
        <f>VLOOKUP($C1304, 'Home Field Adv'!$A$2:$K$31, 11, FALSE)</f>
        <v>#N/A</v>
      </c>
      <c r="BL1304" s="12" t="str">
        <f t="shared" si="251"/>
        <v/>
      </c>
      <c r="BM1304" s="12" t="str">
        <f t="shared" si="241"/>
        <v/>
      </c>
      <c r="BN1304" s="12" t="str">
        <f t="shared" si="252"/>
        <v/>
      </c>
    </row>
    <row r="1305" spans="6:66" x14ac:dyDescent="0.45">
      <c r="F1305" s="11" t="e">
        <f>VLOOKUP($B1305, FanGraphs_Standings[[Abbreviation]:[2024 Year to Date G]], 2, FALSE)</f>
        <v>#N/A</v>
      </c>
      <c r="G1305" s="11" t="e">
        <f>_xlfn.IFNA(VLOOKUP($D1305, 'SP Per G'!$A$2:$D$1385, 3, FALSE),M1305)</f>
        <v>#N/A</v>
      </c>
      <c r="H1305" s="11" t="e">
        <f>IF(AND(ISNA(VLOOKUP($D1305, 'SP Per G'!$A$2:$D$1385, 4, FALSE)), ISTEXT($D1305)), G1305,IF(ISNA(VLOOKUP($D1305, 'SP Per G'!$A$2:$D$1385, 4, FALSE)), M1305, VLOOKUP($D1305, 'SP Per G'!$A$2:$D$1385, 4, FALSE)))</f>
        <v>#N/A</v>
      </c>
      <c r="I1305" s="11" t="e">
        <f t="shared" si="242"/>
        <v>#N/A</v>
      </c>
      <c r="J1305" s="11" t="e">
        <f>_xlfn.IFNA(VLOOKUP($D1305,Individual_Pitching___Dashboard[],18,FALSE),VLOOKUP(B1305,Team_Pitching___Dashboard[[Team]:[ERA]],17,FALSE))</f>
        <v>#N/A</v>
      </c>
      <c r="K1305" s="11" t="e">
        <f>_xlfn.IFNA(VLOOKUP($D1305, Individual_Pitching___Dashboard[], 20, FALSE), VLOOKUP(B1305,Team_Pitching___Dashboard[[Team]:[xFIP]],20,FALSE))</f>
        <v>#N/A</v>
      </c>
      <c r="L1305" s="11" t="e">
        <f>_xlfn.IFNA(VLOOKUP($D1305, Individual_Pitching___Advanced[], 21,FALSE), VLOOKUP(B1305, Team_Pitching___Advanced[], 20, FALSE))</f>
        <v>#N/A</v>
      </c>
      <c r="M1305" s="11" t="e">
        <f>VLOOKUP($B1305, 'Team Per G'!$A$2:$G$31, 7, FALSE)</f>
        <v>#N/A</v>
      </c>
      <c r="N1305" s="11" t="e">
        <f>VLOOKUP($B1305, 'FanGraphs - Team WAR Projected'!$B$2:$E$31, 3, FALSE)/162</f>
        <v>#N/A</v>
      </c>
      <c r="O1305" s="11" t="e">
        <f t="shared" si="243"/>
        <v>#N/A</v>
      </c>
      <c r="P1305" s="11" t="e">
        <f>VLOOKUP($B1305, Team_Pitching___Advanced[[Team]:[xFIP]], 19,FALSE)</f>
        <v>#N/A</v>
      </c>
      <c r="Q1305" s="11" t="e">
        <f>VLOOKUP($B1305, Team_Pitching___Advanced[], 20, FALSE)</f>
        <v>#N/A</v>
      </c>
      <c r="R1305" s="11" t="e">
        <f>VLOOKUP($B1305, Team_Batting___Dashboard[[Team]:[wOBA]], 16, FALSE)</f>
        <v>#N/A</v>
      </c>
      <c r="S1305" s="11" t="e">
        <f>VLOOKUP($B1305, Team_Batting___Advanced[[Team]:[OPS]], 9, FALSE)</f>
        <v>#N/A</v>
      </c>
      <c r="T1305" s="11" t="e">
        <f>VLOOKUP($B1305, Team_Batting___Advanced[], 19, FALSE)</f>
        <v>#N/A</v>
      </c>
      <c r="U1305" s="11" t="e">
        <f>VLOOKUP($B1305, 'Team Per G'!$A$2:$G$31, 3, FALSE)</f>
        <v>#N/A</v>
      </c>
      <c r="V1305" s="11" t="e">
        <f>VLOOKUP($B1305, 'Team Per G'!$A$2:$G$31, 5, FALSE)</f>
        <v>#N/A</v>
      </c>
      <c r="W1305" s="11" t="e">
        <f>VLOOKUP($B1305, 'Team Per G'!$A$2:$G$31, 4, FALSE)</f>
        <v>#N/A</v>
      </c>
      <c r="X1305" s="11" t="e">
        <f>VLOOKUP($B1305, Team_Batting___Dashboard[], 22, FALSE)/$F1305</f>
        <v>#N/A</v>
      </c>
      <c r="Y1305" s="11" t="e">
        <f>VLOOKUP($B1305, 'FanGraphs - Team WAR Projected'!$B$2:$E$31, 4, FALSE)/162</f>
        <v>#N/A</v>
      </c>
      <c r="Z1305" s="11" t="e">
        <f t="shared" si="244"/>
        <v>#N/A</v>
      </c>
      <c r="AA1305" s="11" t="e">
        <f>VLOOKUP($B1305, FanGraphs_Standings[[Abbreviation]:[2024 Year to Date RS/G]], 6, FALSE)/$F1305</f>
        <v>#N/A</v>
      </c>
      <c r="AB1305" s="11" t="e">
        <f>VLOOKUP($B1305, FanGraphs_Standings[[Abbreviation]:[2024 Projected Full Season RDif]], 19, FALSE)/162</f>
        <v>#N/A</v>
      </c>
      <c r="AC1305" s="11" t="e">
        <f t="shared" si="253"/>
        <v>#N/A</v>
      </c>
      <c r="AD1305" s="11" t="e">
        <f>VLOOKUP($B1305, FanGraphs_Standings[[Abbreviation]:[2024 Projected Full Season RDif]], 5, FALSE)</f>
        <v>#N/A</v>
      </c>
      <c r="AE1305" s="11" t="e">
        <f>VLOOKUP($B1305, FanGraphs_Standings[[Abbreviation]:[2024 Projected Full Season W%]], 18, FALSE)</f>
        <v>#N/A</v>
      </c>
      <c r="AF1305" s="11" t="e">
        <f t="shared" si="245"/>
        <v>#N/A</v>
      </c>
      <c r="AG1305" s="11" t="e">
        <f>VLOOKUP($B1305, 'Home Field Adv'!$A$2:$I$31, 9, FALSE)</f>
        <v>#N/A</v>
      </c>
      <c r="AH1305" s="11" t="e">
        <f>VLOOKUP($C1305, FanGraphs_Standings[[Abbreviation]:[2024 Year to Date G]], 2, FALSE)</f>
        <v>#N/A</v>
      </c>
      <c r="AI1305" s="11" t="e">
        <f>_xlfn.IFNA(VLOOKUP($E1305, 'SP Per G'!$A$2:$D$1385, 3, FALSE), AO1305)</f>
        <v>#N/A</v>
      </c>
      <c r="AJ1305" s="11" t="e">
        <f>IF(AND(ISNA(VLOOKUP($E1305, 'SP Per G'!$A$2:$D$1385, 4, FALSE)), ISTEXT($E1305)), AI1305,IF(ISNA(VLOOKUP($E1305, 'SP Per G'!$A$2:$D$1385, 4, FALSE)), AO1305, VLOOKUP($E1305, 'SP Per G'!$A$2:$D$1385, 4, FALSE)))</f>
        <v>#N/A</v>
      </c>
      <c r="AK1305" s="11" t="e">
        <f t="shared" si="246"/>
        <v>#N/A</v>
      </c>
      <c r="AL1305" s="11" t="e">
        <f>_xlfn.IFNA(VLOOKUP($E1305, Individual_Pitching___Dashboard[], 18, FALSE), VLOOKUP($C1305,Team_Pitching___Advanced[[Team]:[SIERA]],16,FALSE))</f>
        <v>#N/A</v>
      </c>
      <c r="AM1305" s="11" t="e">
        <f>_xlfn.IFNA(VLOOKUP($E1305, Individual_Pitching___Dashboard[], 20, FALSE), VLOOKUP($C1305,Team_Pitching___Advanced[[Team]:[xFIP]],19,FALSE))</f>
        <v>#N/A</v>
      </c>
      <c r="AN1305" s="11" t="e">
        <f>_xlfn.IFNA(VLOOKUP($E1305,Individual_Pitching___Advanced[],21,FALSE),VLOOKUP($C1305,Team_Pitching___Advanced[[Team]:[SIERA]],20,FALSE))</f>
        <v>#N/A</v>
      </c>
      <c r="AO1305" s="11" t="e">
        <f>VLOOKUP($C1305, 'Team Per G'!$A$2:$G$31, 7, FALSE)</f>
        <v>#N/A</v>
      </c>
      <c r="AP1305" s="11" t="e">
        <f>VLOOKUP($C1305, 'FanGraphs - Team WAR Projected'!$B$2:$E$31, 3, FALSE)/162</f>
        <v>#N/A</v>
      </c>
      <c r="AQ1305" s="11" t="e">
        <f t="shared" si="247"/>
        <v>#N/A</v>
      </c>
      <c r="AR1305" s="11" t="e">
        <f>VLOOKUP($C1305, Team_Pitching___Advanced[[Team]:[xFIP]], 19,FALSE)</f>
        <v>#N/A</v>
      </c>
      <c r="AS1305" s="11" t="e">
        <f>VLOOKUP($C1305, Team_Pitching___Advanced[], 20, FALSE)</f>
        <v>#N/A</v>
      </c>
      <c r="AT1305" s="11" t="e">
        <f>VLOOKUP($C1305, Team_Batting___Dashboard[[Team]:[wOBA]], 16, FALSE)</f>
        <v>#N/A</v>
      </c>
      <c r="AU1305" s="11" t="e">
        <f>VLOOKUP($C1305, Team_Batting___Advanced[[Team]:[OPS]], 9, FALSE)</f>
        <v>#N/A</v>
      </c>
      <c r="AV1305" s="11" t="e">
        <f>VLOOKUP($C1305, Team_Batting___Advanced[], 19, FALSE)</f>
        <v>#N/A</v>
      </c>
      <c r="AW1305" s="11" t="e">
        <f>VLOOKUP($C1305, 'Team Per G'!$A$2:$G$31, 3, FALSE)</f>
        <v>#N/A</v>
      </c>
      <c r="AX1305" s="11" t="e">
        <f>VLOOKUP($C1305, 'Team Per G'!$A$2:$G$31, 5, FALSE)</f>
        <v>#N/A</v>
      </c>
      <c r="AY1305" s="11" t="e">
        <f>VLOOKUP($C1305, 'Team Per G'!$A$2:$G$31, 4, FALSE)</f>
        <v>#N/A</v>
      </c>
      <c r="AZ1305" s="11" t="e">
        <f>VLOOKUP($C1305, Team_Batting___Dashboard[], 22, FALSE)/$AH1305</f>
        <v>#N/A</v>
      </c>
      <c r="BA1305" s="11" t="e">
        <f>VLOOKUP($C1305, 'FanGraphs - Team WAR Projected'!$B$2:$E$31, 4, FALSE)/162</f>
        <v>#N/A</v>
      </c>
      <c r="BB1305" s="11" t="e">
        <f t="shared" si="248"/>
        <v>#N/A</v>
      </c>
      <c r="BC1305" s="11" t="e">
        <f>VLOOKUP($C1305, FanGraphs_Standings[[Abbreviation]:[2024 Year to Date RS/G]], 6, FALSE)/$AH1305</f>
        <v>#N/A</v>
      </c>
      <c r="BD1305" s="11" t="e">
        <f>VLOOKUP($C1305, FanGraphs_Standings[[Abbreviation]:[2024 Projected Full Season RDif]], 19, FALSE)/162</f>
        <v>#N/A</v>
      </c>
      <c r="BE1305" s="11" t="e">
        <f t="shared" si="249"/>
        <v>#N/A</v>
      </c>
      <c r="BF1305" s="11" t="e">
        <f>VLOOKUP($C1305, FanGraphs_Standings[[Abbreviation]:[2024 Projected Full Season RDif]], 5, FALSE)</f>
        <v>#N/A</v>
      </c>
      <c r="BG1305" s="11" t="e">
        <f>VLOOKUP($C1305, FanGraphs_Standings[[Abbreviation]:[2024 Projected Full Season W%]], 18, FALSE)</f>
        <v>#N/A</v>
      </c>
      <c r="BH1305" s="11" t="e">
        <f t="shared" si="250"/>
        <v>#N/A</v>
      </c>
      <c r="BI1305" s="11" t="e">
        <f>VLOOKUP($C1305, 'Home Field Adv'!$A$2:$K$31, 11, FALSE)</f>
        <v>#N/A</v>
      </c>
      <c r="BL1305" s="12" t="str">
        <f t="shared" si="251"/>
        <v/>
      </c>
      <c r="BM1305" s="12" t="str">
        <f t="shared" si="241"/>
        <v/>
      </c>
      <c r="BN1305" s="12" t="str">
        <f t="shared" si="252"/>
        <v/>
      </c>
    </row>
    <row r="1306" spans="6:66" x14ac:dyDescent="0.45">
      <c r="F1306" s="11" t="e">
        <f>VLOOKUP($B1306, FanGraphs_Standings[[Abbreviation]:[2024 Year to Date G]], 2, FALSE)</f>
        <v>#N/A</v>
      </c>
      <c r="G1306" s="11" t="e">
        <f>_xlfn.IFNA(VLOOKUP($D1306, 'SP Per G'!$A$2:$D$1385, 3, FALSE),M1306)</f>
        <v>#N/A</v>
      </c>
      <c r="H1306" s="11" t="e">
        <f>IF(AND(ISNA(VLOOKUP($D1306, 'SP Per G'!$A$2:$D$1385, 4, FALSE)), ISTEXT($D1306)), G1306,IF(ISNA(VLOOKUP($D1306, 'SP Per G'!$A$2:$D$1385, 4, FALSE)), M1306, VLOOKUP($D1306, 'SP Per G'!$A$2:$D$1385, 4, FALSE)))</f>
        <v>#N/A</v>
      </c>
      <c r="I1306" s="11" t="e">
        <f t="shared" si="242"/>
        <v>#N/A</v>
      </c>
      <c r="J1306" s="11" t="e">
        <f>_xlfn.IFNA(VLOOKUP($D1306,Individual_Pitching___Dashboard[],18,FALSE),VLOOKUP(B1306,Team_Pitching___Dashboard[[Team]:[ERA]],17,FALSE))</f>
        <v>#N/A</v>
      </c>
      <c r="K1306" s="11" t="e">
        <f>_xlfn.IFNA(VLOOKUP($D1306, Individual_Pitching___Dashboard[], 20, FALSE), VLOOKUP(B1306,Team_Pitching___Dashboard[[Team]:[xFIP]],20,FALSE))</f>
        <v>#N/A</v>
      </c>
      <c r="L1306" s="11" t="e">
        <f>_xlfn.IFNA(VLOOKUP($D1306, Individual_Pitching___Advanced[], 21,FALSE), VLOOKUP(B1306, Team_Pitching___Advanced[], 20, FALSE))</f>
        <v>#N/A</v>
      </c>
      <c r="M1306" s="11" t="e">
        <f>VLOOKUP($B1306, 'Team Per G'!$A$2:$G$31, 7, FALSE)</f>
        <v>#N/A</v>
      </c>
      <c r="N1306" s="11" t="e">
        <f>VLOOKUP($B1306, 'FanGraphs - Team WAR Projected'!$B$2:$E$31, 3, FALSE)/162</f>
        <v>#N/A</v>
      </c>
      <c r="O1306" s="11" t="e">
        <f t="shared" si="243"/>
        <v>#N/A</v>
      </c>
      <c r="P1306" s="11" t="e">
        <f>VLOOKUP($B1306, Team_Pitching___Advanced[[Team]:[xFIP]], 19,FALSE)</f>
        <v>#N/A</v>
      </c>
      <c r="Q1306" s="11" t="e">
        <f>VLOOKUP($B1306, Team_Pitching___Advanced[], 20, FALSE)</f>
        <v>#N/A</v>
      </c>
      <c r="R1306" s="11" t="e">
        <f>VLOOKUP($B1306, Team_Batting___Dashboard[[Team]:[wOBA]], 16, FALSE)</f>
        <v>#N/A</v>
      </c>
      <c r="S1306" s="11" t="e">
        <f>VLOOKUP($B1306, Team_Batting___Advanced[[Team]:[OPS]], 9, FALSE)</f>
        <v>#N/A</v>
      </c>
      <c r="T1306" s="11" t="e">
        <f>VLOOKUP($B1306, Team_Batting___Advanced[], 19, FALSE)</f>
        <v>#N/A</v>
      </c>
      <c r="U1306" s="11" t="e">
        <f>VLOOKUP($B1306, 'Team Per G'!$A$2:$G$31, 3, FALSE)</f>
        <v>#N/A</v>
      </c>
      <c r="V1306" s="11" t="e">
        <f>VLOOKUP($B1306, 'Team Per G'!$A$2:$G$31, 5, FALSE)</f>
        <v>#N/A</v>
      </c>
      <c r="W1306" s="11" t="e">
        <f>VLOOKUP($B1306, 'Team Per G'!$A$2:$G$31, 4, FALSE)</f>
        <v>#N/A</v>
      </c>
      <c r="X1306" s="11" t="e">
        <f>VLOOKUP($B1306, Team_Batting___Dashboard[], 22, FALSE)/$F1306</f>
        <v>#N/A</v>
      </c>
      <c r="Y1306" s="11" t="e">
        <f>VLOOKUP($B1306, 'FanGraphs - Team WAR Projected'!$B$2:$E$31, 4, FALSE)/162</f>
        <v>#N/A</v>
      </c>
      <c r="Z1306" s="11" t="e">
        <f t="shared" si="244"/>
        <v>#N/A</v>
      </c>
      <c r="AA1306" s="11" t="e">
        <f>VLOOKUP($B1306, FanGraphs_Standings[[Abbreviation]:[2024 Year to Date RS/G]], 6, FALSE)/$F1306</f>
        <v>#N/A</v>
      </c>
      <c r="AB1306" s="11" t="e">
        <f>VLOOKUP($B1306, FanGraphs_Standings[[Abbreviation]:[2024 Projected Full Season RDif]], 19, FALSE)/162</f>
        <v>#N/A</v>
      </c>
      <c r="AC1306" s="11" t="e">
        <f t="shared" si="253"/>
        <v>#N/A</v>
      </c>
      <c r="AD1306" s="11" t="e">
        <f>VLOOKUP($B1306, FanGraphs_Standings[[Abbreviation]:[2024 Projected Full Season RDif]], 5, FALSE)</f>
        <v>#N/A</v>
      </c>
      <c r="AE1306" s="11" t="e">
        <f>VLOOKUP($B1306, FanGraphs_Standings[[Abbreviation]:[2024 Projected Full Season W%]], 18, FALSE)</f>
        <v>#N/A</v>
      </c>
      <c r="AF1306" s="11" t="e">
        <f t="shared" si="245"/>
        <v>#N/A</v>
      </c>
      <c r="AG1306" s="11" t="e">
        <f>VLOOKUP($B1306, 'Home Field Adv'!$A$2:$I$31, 9, FALSE)</f>
        <v>#N/A</v>
      </c>
      <c r="AH1306" s="11" t="e">
        <f>VLOOKUP($C1306, FanGraphs_Standings[[Abbreviation]:[2024 Year to Date G]], 2, FALSE)</f>
        <v>#N/A</v>
      </c>
      <c r="AI1306" s="11" t="e">
        <f>_xlfn.IFNA(VLOOKUP($E1306, 'SP Per G'!$A$2:$D$1385, 3, FALSE), AO1306)</f>
        <v>#N/A</v>
      </c>
      <c r="AJ1306" s="11" t="e">
        <f>IF(AND(ISNA(VLOOKUP($E1306, 'SP Per G'!$A$2:$D$1385, 4, FALSE)), ISTEXT($E1306)), AI1306,IF(ISNA(VLOOKUP($E1306, 'SP Per G'!$A$2:$D$1385, 4, FALSE)), AO1306, VLOOKUP($E1306, 'SP Per G'!$A$2:$D$1385, 4, FALSE)))</f>
        <v>#N/A</v>
      </c>
      <c r="AK1306" s="11" t="e">
        <f t="shared" si="246"/>
        <v>#N/A</v>
      </c>
      <c r="AL1306" s="11" t="e">
        <f>_xlfn.IFNA(VLOOKUP($E1306, Individual_Pitching___Dashboard[], 18, FALSE), VLOOKUP($C1306,Team_Pitching___Advanced[[Team]:[SIERA]],16,FALSE))</f>
        <v>#N/A</v>
      </c>
      <c r="AM1306" s="11" t="e">
        <f>_xlfn.IFNA(VLOOKUP($E1306, Individual_Pitching___Dashboard[], 20, FALSE), VLOOKUP($C1306,Team_Pitching___Advanced[[Team]:[xFIP]],19,FALSE))</f>
        <v>#N/A</v>
      </c>
      <c r="AN1306" s="11" t="e">
        <f>_xlfn.IFNA(VLOOKUP($E1306,Individual_Pitching___Advanced[],21,FALSE),VLOOKUP($C1306,Team_Pitching___Advanced[[Team]:[SIERA]],20,FALSE))</f>
        <v>#N/A</v>
      </c>
      <c r="AO1306" s="11" t="e">
        <f>VLOOKUP($C1306, 'Team Per G'!$A$2:$G$31, 7, FALSE)</f>
        <v>#N/A</v>
      </c>
      <c r="AP1306" s="11" t="e">
        <f>VLOOKUP($C1306, 'FanGraphs - Team WAR Projected'!$B$2:$E$31, 3, FALSE)/162</f>
        <v>#N/A</v>
      </c>
      <c r="AQ1306" s="11" t="e">
        <f t="shared" si="247"/>
        <v>#N/A</v>
      </c>
      <c r="AR1306" s="11" t="e">
        <f>VLOOKUP($C1306, Team_Pitching___Advanced[[Team]:[xFIP]], 19,FALSE)</f>
        <v>#N/A</v>
      </c>
      <c r="AS1306" s="11" t="e">
        <f>VLOOKUP($C1306, Team_Pitching___Advanced[], 20, FALSE)</f>
        <v>#N/A</v>
      </c>
      <c r="AT1306" s="11" t="e">
        <f>VLOOKUP($C1306, Team_Batting___Dashboard[[Team]:[wOBA]], 16, FALSE)</f>
        <v>#N/A</v>
      </c>
      <c r="AU1306" s="11" t="e">
        <f>VLOOKUP($C1306, Team_Batting___Advanced[[Team]:[OPS]], 9, FALSE)</f>
        <v>#N/A</v>
      </c>
      <c r="AV1306" s="11" t="e">
        <f>VLOOKUP($C1306, Team_Batting___Advanced[], 19, FALSE)</f>
        <v>#N/A</v>
      </c>
      <c r="AW1306" s="11" t="e">
        <f>VLOOKUP($C1306, 'Team Per G'!$A$2:$G$31, 3, FALSE)</f>
        <v>#N/A</v>
      </c>
      <c r="AX1306" s="11" t="e">
        <f>VLOOKUP($C1306, 'Team Per G'!$A$2:$G$31, 5, FALSE)</f>
        <v>#N/A</v>
      </c>
      <c r="AY1306" s="11" t="e">
        <f>VLOOKUP($C1306, 'Team Per G'!$A$2:$G$31, 4, FALSE)</f>
        <v>#N/A</v>
      </c>
      <c r="AZ1306" s="11" t="e">
        <f>VLOOKUP($C1306, Team_Batting___Dashboard[], 22, FALSE)/$AH1306</f>
        <v>#N/A</v>
      </c>
      <c r="BA1306" s="11" t="e">
        <f>VLOOKUP($C1306, 'FanGraphs - Team WAR Projected'!$B$2:$E$31, 4, FALSE)/162</f>
        <v>#N/A</v>
      </c>
      <c r="BB1306" s="11" t="e">
        <f t="shared" si="248"/>
        <v>#N/A</v>
      </c>
      <c r="BC1306" s="11" t="e">
        <f>VLOOKUP($C1306, FanGraphs_Standings[[Abbreviation]:[2024 Year to Date RS/G]], 6, FALSE)/$AH1306</f>
        <v>#N/A</v>
      </c>
      <c r="BD1306" s="11" t="e">
        <f>VLOOKUP($C1306, FanGraphs_Standings[[Abbreviation]:[2024 Projected Full Season RDif]], 19, FALSE)/162</f>
        <v>#N/A</v>
      </c>
      <c r="BE1306" s="11" t="e">
        <f t="shared" si="249"/>
        <v>#N/A</v>
      </c>
      <c r="BF1306" s="11" t="e">
        <f>VLOOKUP($C1306, FanGraphs_Standings[[Abbreviation]:[2024 Projected Full Season RDif]], 5, FALSE)</f>
        <v>#N/A</v>
      </c>
      <c r="BG1306" s="11" t="e">
        <f>VLOOKUP($C1306, FanGraphs_Standings[[Abbreviation]:[2024 Projected Full Season W%]], 18, FALSE)</f>
        <v>#N/A</v>
      </c>
      <c r="BH1306" s="11" t="e">
        <f t="shared" si="250"/>
        <v>#N/A</v>
      </c>
      <c r="BI1306" s="11" t="e">
        <f>VLOOKUP($C1306, 'Home Field Adv'!$A$2:$K$31, 11, FALSE)</f>
        <v>#N/A</v>
      </c>
      <c r="BL1306" s="12" t="str">
        <f t="shared" si="251"/>
        <v/>
      </c>
      <c r="BM1306" s="12" t="str">
        <f t="shared" si="241"/>
        <v/>
      </c>
      <c r="BN1306" s="12" t="str">
        <f t="shared" si="252"/>
        <v/>
      </c>
    </row>
    <row r="1307" spans="6:66" x14ac:dyDescent="0.45">
      <c r="F1307" s="11" t="e">
        <f>VLOOKUP($B1307, FanGraphs_Standings[[Abbreviation]:[2024 Year to Date G]], 2, FALSE)</f>
        <v>#N/A</v>
      </c>
      <c r="G1307" s="11" t="e">
        <f>_xlfn.IFNA(VLOOKUP($D1307, 'SP Per G'!$A$2:$D$1385, 3, FALSE),M1307)</f>
        <v>#N/A</v>
      </c>
      <c r="H1307" s="11" t="e">
        <f>IF(AND(ISNA(VLOOKUP($D1307, 'SP Per G'!$A$2:$D$1385, 4, FALSE)), ISTEXT($D1307)), G1307,IF(ISNA(VLOOKUP($D1307, 'SP Per G'!$A$2:$D$1385, 4, FALSE)), M1307, VLOOKUP($D1307, 'SP Per G'!$A$2:$D$1385, 4, FALSE)))</f>
        <v>#N/A</v>
      </c>
      <c r="I1307" s="11" t="e">
        <f t="shared" si="242"/>
        <v>#N/A</v>
      </c>
      <c r="J1307" s="11" t="e">
        <f>_xlfn.IFNA(VLOOKUP($D1307,Individual_Pitching___Dashboard[],18,FALSE),VLOOKUP(B1307,Team_Pitching___Dashboard[[Team]:[ERA]],17,FALSE))</f>
        <v>#N/A</v>
      </c>
      <c r="K1307" s="11" t="e">
        <f>_xlfn.IFNA(VLOOKUP($D1307, Individual_Pitching___Dashboard[], 20, FALSE), VLOOKUP(B1307,Team_Pitching___Dashboard[[Team]:[xFIP]],20,FALSE))</f>
        <v>#N/A</v>
      </c>
      <c r="L1307" s="11" t="e">
        <f>_xlfn.IFNA(VLOOKUP($D1307, Individual_Pitching___Advanced[], 21,FALSE), VLOOKUP(B1307, Team_Pitching___Advanced[], 20, FALSE))</f>
        <v>#N/A</v>
      </c>
      <c r="M1307" s="11" t="e">
        <f>VLOOKUP($B1307, 'Team Per G'!$A$2:$G$31, 7, FALSE)</f>
        <v>#N/A</v>
      </c>
      <c r="N1307" s="11" t="e">
        <f>VLOOKUP($B1307, 'FanGraphs - Team WAR Projected'!$B$2:$E$31, 3, FALSE)/162</f>
        <v>#N/A</v>
      </c>
      <c r="O1307" s="11" t="e">
        <f t="shared" si="243"/>
        <v>#N/A</v>
      </c>
      <c r="P1307" s="11" t="e">
        <f>VLOOKUP($B1307, Team_Pitching___Advanced[[Team]:[xFIP]], 19,FALSE)</f>
        <v>#N/A</v>
      </c>
      <c r="Q1307" s="11" t="e">
        <f>VLOOKUP($B1307, Team_Pitching___Advanced[], 20, FALSE)</f>
        <v>#N/A</v>
      </c>
      <c r="R1307" s="11" t="e">
        <f>VLOOKUP($B1307, Team_Batting___Dashboard[[Team]:[wOBA]], 16, FALSE)</f>
        <v>#N/A</v>
      </c>
      <c r="S1307" s="11" t="e">
        <f>VLOOKUP($B1307, Team_Batting___Advanced[[Team]:[OPS]], 9, FALSE)</f>
        <v>#N/A</v>
      </c>
      <c r="T1307" s="11" t="e">
        <f>VLOOKUP($B1307, Team_Batting___Advanced[], 19, FALSE)</f>
        <v>#N/A</v>
      </c>
      <c r="U1307" s="11" t="e">
        <f>VLOOKUP($B1307, 'Team Per G'!$A$2:$G$31, 3, FALSE)</f>
        <v>#N/A</v>
      </c>
      <c r="V1307" s="11" t="e">
        <f>VLOOKUP($B1307, 'Team Per G'!$A$2:$G$31, 5, FALSE)</f>
        <v>#N/A</v>
      </c>
      <c r="W1307" s="11" t="e">
        <f>VLOOKUP($B1307, 'Team Per G'!$A$2:$G$31, 4, FALSE)</f>
        <v>#N/A</v>
      </c>
      <c r="X1307" s="11" t="e">
        <f>VLOOKUP($B1307, Team_Batting___Dashboard[], 22, FALSE)/$F1307</f>
        <v>#N/A</v>
      </c>
      <c r="Y1307" s="11" t="e">
        <f>VLOOKUP($B1307, 'FanGraphs - Team WAR Projected'!$B$2:$E$31, 4, FALSE)/162</f>
        <v>#N/A</v>
      </c>
      <c r="Z1307" s="11" t="e">
        <f t="shared" si="244"/>
        <v>#N/A</v>
      </c>
      <c r="AA1307" s="11" t="e">
        <f>VLOOKUP($B1307, FanGraphs_Standings[[Abbreviation]:[2024 Year to Date RS/G]], 6, FALSE)/$F1307</f>
        <v>#N/A</v>
      </c>
      <c r="AB1307" s="11" t="e">
        <f>VLOOKUP($B1307, FanGraphs_Standings[[Abbreviation]:[2024 Projected Full Season RDif]], 19, FALSE)/162</f>
        <v>#N/A</v>
      </c>
      <c r="AC1307" s="11" t="e">
        <f t="shared" si="253"/>
        <v>#N/A</v>
      </c>
      <c r="AD1307" s="11" t="e">
        <f>VLOOKUP($B1307, FanGraphs_Standings[[Abbreviation]:[2024 Projected Full Season RDif]], 5, FALSE)</f>
        <v>#N/A</v>
      </c>
      <c r="AE1307" s="11" t="e">
        <f>VLOOKUP($B1307, FanGraphs_Standings[[Abbreviation]:[2024 Projected Full Season W%]], 18, FALSE)</f>
        <v>#N/A</v>
      </c>
      <c r="AF1307" s="11" t="e">
        <f t="shared" si="245"/>
        <v>#N/A</v>
      </c>
      <c r="AG1307" s="11" t="e">
        <f>VLOOKUP($B1307, 'Home Field Adv'!$A$2:$I$31, 9, FALSE)</f>
        <v>#N/A</v>
      </c>
      <c r="AH1307" s="11" t="e">
        <f>VLOOKUP($C1307, FanGraphs_Standings[[Abbreviation]:[2024 Year to Date G]], 2, FALSE)</f>
        <v>#N/A</v>
      </c>
      <c r="AI1307" s="11" t="e">
        <f>_xlfn.IFNA(VLOOKUP($E1307, 'SP Per G'!$A$2:$D$1385, 3, FALSE), AO1307)</f>
        <v>#N/A</v>
      </c>
      <c r="AJ1307" s="11" t="e">
        <f>IF(AND(ISNA(VLOOKUP($E1307, 'SP Per G'!$A$2:$D$1385, 4, FALSE)), ISTEXT($E1307)), AI1307,IF(ISNA(VLOOKUP($E1307, 'SP Per G'!$A$2:$D$1385, 4, FALSE)), AO1307, VLOOKUP($E1307, 'SP Per G'!$A$2:$D$1385, 4, FALSE)))</f>
        <v>#N/A</v>
      </c>
      <c r="AK1307" s="11" t="e">
        <f t="shared" si="246"/>
        <v>#N/A</v>
      </c>
      <c r="AL1307" s="11" t="e">
        <f>_xlfn.IFNA(VLOOKUP($E1307, Individual_Pitching___Dashboard[], 18, FALSE), VLOOKUP($C1307,Team_Pitching___Advanced[[Team]:[SIERA]],16,FALSE))</f>
        <v>#N/A</v>
      </c>
      <c r="AM1307" s="11" t="e">
        <f>_xlfn.IFNA(VLOOKUP($E1307, Individual_Pitching___Dashboard[], 20, FALSE), VLOOKUP($C1307,Team_Pitching___Advanced[[Team]:[xFIP]],19,FALSE))</f>
        <v>#N/A</v>
      </c>
      <c r="AN1307" s="11" t="e">
        <f>_xlfn.IFNA(VLOOKUP($E1307,Individual_Pitching___Advanced[],21,FALSE),VLOOKUP($C1307,Team_Pitching___Advanced[[Team]:[SIERA]],20,FALSE))</f>
        <v>#N/A</v>
      </c>
      <c r="AO1307" s="11" t="e">
        <f>VLOOKUP($C1307, 'Team Per G'!$A$2:$G$31, 7, FALSE)</f>
        <v>#N/A</v>
      </c>
      <c r="AP1307" s="11" t="e">
        <f>VLOOKUP($C1307, 'FanGraphs - Team WAR Projected'!$B$2:$E$31, 3, FALSE)/162</f>
        <v>#N/A</v>
      </c>
      <c r="AQ1307" s="11" t="e">
        <f t="shared" si="247"/>
        <v>#N/A</v>
      </c>
      <c r="AR1307" s="11" t="e">
        <f>VLOOKUP($C1307, Team_Pitching___Advanced[[Team]:[xFIP]], 19,FALSE)</f>
        <v>#N/A</v>
      </c>
      <c r="AS1307" s="11" t="e">
        <f>VLOOKUP($C1307, Team_Pitching___Advanced[], 20, FALSE)</f>
        <v>#N/A</v>
      </c>
      <c r="AT1307" s="11" t="e">
        <f>VLOOKUP($C1307, Team_Batting___Dashboard[[Team]:[wOBA]], 16, FALSE)</f>
        <v>#N/A</v>
      </c>
      <c r="AU1307" s="11" t="e">
        <f>VLOOKUP($C1307, Team_Batting___Advanced[[Team]:[OPS]], 9, FALSE)</f>
        <v>#N/A</v>
      </c>
      <c r="AV1307" s="11" t="e">
        <f>VLOOKUP($C1307, Team_Batting___Advanced[], 19, FALSE)</f>
        <v>#N/A</v>
      </c>
      <c r="AW1307" s="11" t="e">
        <f>VLOOKUP($C1307, 'Team Per G'!$A$2:$G$31, 3, FALSE)</f>
        <v>#N/A</v>
      </c>
      <c r="AX1307" s="11" t="e">
        <f>VLOOKUP($C1307, 'Team Per G'!$A$2:$G$31, 5, FALSE)</f>
        <v>#N/A</v>
      </c>
      <c r="AY1307" s="11" t="e">
        <f>VLOOKUP($C1307, 'Team Per G'!$A$2:$G$31, 4, FALSE)</f>
        <v>#N/A</v>
      </c>
      <c r="AZ1307" s="11" t="e">
        <f>VLOOKUP($C1307, Team_Batting___Dashboard[], 22, FALSE)/$AH1307</f>
        <v>#N/A</v>
      </c>
      <c r="BA1307" s="11" t="e">
        <f>VLOOKUP($C1307, 'FanGraphs - Team WAR Projected'!$B$2:$E$31, 4, FALSE)/162</f>
        <v>#N/A</v>
      </c>
      <c r="BB1307" s="11" t="e">
        <f t="shared" si="248"/>
        <v>#N/A</v>
      </c>
      <c r="BC1307" s="11" t="e">
        <f>VLOOKUP($C1307, FanGraphs_Standings[[Abbreviation]:[2024 Year to Date RS/G]], 6, FALSE)/$AH1307</f>
        <v>#N/A</v>
      </c>
      <c r="BD1307" s="11" t="e">
        <f>VLOOKUP($C1307, FanGraphs_Standings[[Abbreviation]:[2024 Projected Full Season RDif]], 19, FALSE)/162</f>
        <v>#N/A</v>
      </c>
      <c r="BE1307" s="11" t="e">
        <f t="shared" si="249"/>
        <v>#N/A</v>
      </c>
      <c r="BF1307" s="11" t="e">
        <f>VLOOKUP($C1307, FanGraphs_Standings[[Abbreviation]:[2024 Projected Full Season RDif]], 5, FALSE)</f>
        <v>#N/A</v>
      </c>
      <c r="BG1307" s="11" t="e">
        <f>VLOOKUP($C1307, FanGraphs_Standings[[Abbreviation]:[2024 Projected Full Season W%]], 18, FALSE)</f>
        <v>#N/A</v>
      </c>
      <c r="BH1307" s="11" t="e">
        <f t="shared" si="250"/>
        <v>#N/A</v>
      </c>
      <c r="BI1307" s="11" t="e">
        <f>VLOOKUP($C1307, 'Home Field Adv'!$A$2:$K$31, 11, FALSE)</f>
        <v>#N/A</v>
      </c>
      <c r="BL1307" s="12" t="str">
        <f t="shared" si="251"/>
        <v/>
      </c>
      <c r="BM1307" s="12" t="str">
        <f t="shared" si="241"/>
        <v/>
      </c>
      <c r="BN1307" s="12" t="str">
        <f t="shared" si="252"/>
        <v/>
      </c>
    </row>
    <row r="1308" spans="6:66" x14ac:dyDescent="0.45">
      <c r="F1308" s="11" t="e">
        <f>VLOOKUP($B1308, FanGraphs_Standings[[Abbreviation]:[2024 Year to Date G]], 2, FALSE)</f>
        <v>#N/A</v>
      </c>
      <c r="G1308" s="11" t="e">
        <f>_xlfn.IFNA(VLOOKUP($D1308, 'SP Per G'!$A$2:$D$1385, 3, FALSE),M1308)</f>
        <v>#N/A</v>
      </c>
      <c r="H1308" s="11" t="e">
        <f>IF(AND(ISNA(VLOOKUP($D1308, 'SP Per G'!$A$2:$D$1385, 4, FALSE)), ISTEXT($D1308)), G1308,IF(ISNA(VLOOKUP($D1308, 'SP Per G'!$A$2:$D$1385, 4, FALSE)), M1308, VLOOKUP($D1308, 'SP Per G'!$A$2:$D$1385, 4, FALSE)))</f>
        <v>#N/A</v>
      </c>
      <c r="I1308" s="11" t="e">
        <f t="shared" si="242"/>
        <v>#N/A</v>
      </c>
      <c r="J1308" s="11" t="e">
        <f>_xlfn.IFNA(VLOOKUP($D1308,Individual_Pitching___Dashboard[],18,FALSE),VLOOKUP(B1308,Team_Pitching___Dashboard[[Team]:[ERA]],17,FALSE))</f>
        <v>#N/A</v>
      </c>
      <c r="K1308" s="11" t="e">
        <f>_xlfn.IFNA(VLOOKUP($D1308, Individual_Pitching___Dashboard[], 20, FALSE), VLOOKUP(B1308,Team_Pitching___Dashboard[[Team]:[xFIP]],20,FALSE))</f>
        <v>#N/A</v>
      </c>
      <c r="L1308" s="11" t="e">
        <f>_xlfn.IFNA(VLOOKUP($D1308, Individual_Pitching___Advanced[], 21,FALSE), VLOOKUP(B1308, Team_Pitching___Advanced[], 20, FALSE))</f>
        <v>#N/A</v>
      </c>
      <c r="M1308" s="11" t="e">
        <f>VLOOKUP($B1308, 'Team Per G'!$A$2:$G$31, 7, FALSE)</f>
        <v>#N/A</v>
      </c>
      <c r="N1308" s="11" t="e">
        <f>VLOOKUP($B1308, 'FanGraphs - Team WAR Projected'!$B$2:$E$31, 3, FALSE)/162</f>
        <v>#N/A</v>
      </c>
      <c r="O1308" s="11" t="e">
        <f t="shared" si="243"/>
        <v>#N/A</v>
      </c>
      <c r="P1308" s="11" t="e">
        <f>VLOOKUP($B1308, Team_Pitching___Advanced[[Team]:[xFIP]], 19,FALSE)</f>
        <v>#N/A</v>
      </c>
      <c r="Q1308" s="11" t="e">
        <f>VLOOKUP($B1308, Team_Pitching___Advanced[], 20, FALSE)</f>
        <v>#N/A</v>
      </c>
      <c r="R1308" s="11" t="e">
        <f>VLOOKUP($B1308, Team_Batting___Dashboard[[Team]:[wOBA]], 16, FALSE)</f>
        <v>#N/A</v>
      </c>
      <c r="S1308" s="11" t="e">
        <f>VLOOKUP($B1308, Team_Batting___Advanced[[Team]:[OPS]], 9, FALSE)</f>
        <v>#N/A</v>
      </c>
      <c r="T1308" s="11" t="e">
        <f>VLOOKUP($B1308, Team_Batting___Advanced[], 19, FALSE)</f>
        <v>#N/A</v>
      </c>
      <c r="U1308" s="11" t="e">
        <f>VLOOKUP($B1308, 'Team Per G'!$A$2:$G$31, 3, FALSE)</f>
        <v>#N/A</v>
      </c>
      <c r="V1308" s="11" t="e">
        <f>VLOOKUP($B1308, 'Team Per G'!$A$2:$G$31, 5, FALSE)</f>
        <v>#N/A</v>
      </c>
      <c r="W1308" s="11" t="e">
        <f>VLOOKUP($B1308, 'Team Per G'!$A$2:$G$31, 4, FALSE)</f>
        <v>#N/A</v>
      </c>
      <c r="X1308" s="11" t="e">
        <f>VLOOKUP($B1308, Team_Batting___Dashboard[], 22, FALSE)/$F1308</f>
        <v>#N/A</v>
      </c>
      <c r="Y1308" s="11" t="e">
        <f>VLOOKUP($B1308, 'FanGraphs - Team WAR Projected'!$B$2:$E$31, 4, FALSE)/162</f>
        <v>#N/A</v>
      </c>
      <c r="Z1308" s="11" t="e">
        <f t="shared" si="244"/>
        <v>#N/A</v>
      </c>
      <c r="AA1308" s="11" t="e">
        <f>VLOOKUP($B1308, FanGraphs_Standings[[Abbreviation]:[2024 Year to Date RS/G]], 6, FALSE)/$F1308</f>
        <v>#N/A</v>
      </c>
      <c r="AB1308" s="11" t="e">
        <f>VLOOKUP($B1308, FanGraphs_Standings[[Abbreviation]:[2024 Projected Full Season RDif]], 19, FALSE)/162</f>
        <v>#N/A</v>
      </c>
      <c r="AC1308" s="11" t="e">
        <f t="shared" si="253"/>
        <v>#N/A</v>
      </c>
      <c r="AD1308" s="11" t="e">
        <f>VLOOKUP($B1308, FanGraphs_Standings[[Abbreviation]:[2024 Projected Full Season RDif]], 5, FALSE)</f>
        <v>#N/A</v>
      </c>
      <c r="AE1308" s="11" t="e">
        <f>VLOOKUP($B1308, FanGraphs_Standings[[Abbreviation]:[2024 Projected Full Season W%]], 18, FALSE)</f>
        <v>#N/A</v>
      </c>
      <c r="AF1308" s="11" t="e">
        <f t="shared" si="245"/>
        <v>#N/A</v>
      </c>
      <c r="AG1308" s="11" t="e">
        <f>VLOOKUP($B1308, 'Home Field Adv'!$A$2:$I$31, 9, FALSE)</f>
        <v>#N/A</v>
      </c>
      <c r="AH1308" s="11" t="e">
        <f>VLOOKUP($C1308, FanGraphs_Standings[[Abbreviation]:[2024 Year to Date G]], 2, FALSE)</f>
        <v>#N/A</v>
      </c>
      <c r="AI1308" s="11" t="e">
        <f>_xlfn.IFNA(VLOOKUP($E1308, 'SP Per G'!$A$2:$D$1385, 3, FALSE), AO1308)</f>
        <v>#N/A</v>
      </c>
      <c r="AJ1308" s="11" t="e">
        <f>IF(AND(ISNA(VLOOKUP($E1308, 'SP Per G'!$A$2:$D$1385, 4, FALSE)), ISTEXT($E1308)), AI1308,IF(ISNA(VLOOKUP($E1308, 'SP Per G'!$A$2:$D$1385, 4, FALSE)), AO1308, VLOOKUP($E1308, 'SP Per G'!$A$2:$D$1385, 4, FALSE)))</f>
        <v>#N/A</v>
      </c>
      <c r="AK1308" s="11" t="e">
        <f t="shared" si="246"/>
        <v>#N/A</v>
      </c>
      <c r="AL1308" s="11" t="e">
        <f>_xlfn.IFNA(VLOOKUP($E1308, Individual_Pitching___Dashboard[], 18, FALSE), VLOOKUP($C1308,Team_Pitching___Advanced[[Team]:[SIERA]],16,FALSE))</f>
        <v>#N/A</v>
      </c>
      <c r="AM1308" s="11" t="e">
        <f>_xlfn.IFNA(VLOOKUP($E1308, Individual_Pitching___Dashboard[], 20, FALSE), VLOOKUP($C1308,Team_Pitching___Advanced[[Team]:[xFIP]],19,FALSE))</f>
        <v>#N/A</v>
      </c>
      <c r="AN1308" s="11" t="e">
        <f>_xlfn.IFNA(VLOOKUP($E1308,Individual_Pitching___Advanced[],21,FALSE),VLOOKUP($C1308,Team_Pitching___Advanced[[Team]:[SIERA]],20,FALSE))</f>
        <v>#N/A</v>
      </c>
      <c r="AO1308" s="11" t="e">
        <f>VLOOKUP($C1308, 'Team Per G'!$A$2:$G$31, 7, FALSE)</f>
        <v>#N/A</v>
      </c>
      <c r="AP1308" s="11" t="e">
        <f>VLOOKUP($C1308, 'FanGraphs - Team WAR Projected'!$B$2:$E$31, 3, FALSE)/162</f>
        <v>#N/A</v>
      </c>
      <c r="AQ1308" s="11" t="e">
        <f t="shared" si="247"/>
        <v>#N/A</v>
      </c>
      <c r="AR1308" s="11" t="e">
        <f>VLOOKUP($C1308, Team_Pitching___Advanced[[Team]:[xFIP]], 19,FALSE)</f>
        <v>#N/A</v>
      </c>
      <c r="AS1308" s="11" t="e">
        <f>VLOOKUP($C1308, Team_Pitching___Advanced[], 20, FALSE)</f>
        <v>#N/A</v>
      </c>
      <c r="AT1308" s="11" t="e">
        <f>VLOOKUP($C1308, Team_Batting___Dashboard[[Team]:[wOBA]], 16, FALSE)</f>
        <v>#N/A</v>
      </c>
      <c r="AU1308" s="11" t="e">
        <f>VLOOKUP($C1308, Team_Batting___Advanced[[Team]:[OPS]], 9, FALSE)</f>
        <v>#N/A</v>
      </c>
      <c r="AV1308" s="11" t="e">
        <f>VLOOKUP($C1308, Team_Batting___Advanced[], 19, FALSE)</f>
        <v>#N/A</v>
      </c>
      <c r="AW1308" s="11" t="e">
        <f>VLOOKUP($C1308, 'Team Per G'!$A$2:$G$31, 3, FALSE)</f>
        <v>#N/A</v>
      </c>
      <c r="AX1308" s="11" t="e">
        <f>VLOOKUP($C1308, 'Team Per G'!$A$2:$G$31, 5, FALSE)</f>
        <v>#N/A</v>
      </c>
      <c r="AY1308" s="11" t="e">
        <f>VLOOKUP($C1308, 'Team Per G'!$A$2:$G$31, 4, FALSE)</f>
        <v>#N/A</v>
      </c>
      <c r="AZ1308" s="11" t="e">
        <f>VLOOKUP($C1308, Team_Batting___Dashboard[], 22, FALSE)/$AH1308</f>
        <v>#N/A</v>
      </c>
      <c r="BA1308" s="11" t="e">
        <f>VLOOKUP($C1308, 'FanGraphs - Team WAR Projected'!$B$2:$E$31, 4, FALSE)/162</f>
        <v>#N/A</v>
      </c>
      <c r="BB1308" s="11" t="e">
        <f t="shared" si="248"/>
        <v>#N/A</v>
      </c>
      <c r="BC1308" s="11" t="e">
        <f>VLOOKUP($C1308, FanGraphs_Standings[[Abbreviation]:[2024 Year to Date RS/G]], 6, FALSE)/$AH1308</f>
        <v>#N/A</v>
      </c>
      <c r="BD1308" s="11" t="e">
        <f>VLOOKUP($C1308, FanGraphs_Standings[[Abbreviation]:[2024 Projected Full Season RDif]], 19, FALSE)/162</f>
        <v>#N/A</v>
      </c>
      <c r="BE1308" s="11" t="e">
        <f t="shared" si="249"/>
        <v>#N/A</v>
      </c>
      <c r="BF1308" s="11" t="e">
        <f>VLOOKUP($C1308, FanGraphs_Standings[[Abbreviation]:[2024 Projected Full Season RDif]], 5, FALSE)</f>
        <v>#N/A</v>
      </c>
      <c r="BG1308" s="11" t="e">
        <f>VLOOKUP($C1308, FanGraphs_Standings[[Abbreviation]:[2024 Projected Full Season W%]], 18, FALSE)</f>
        <v>#N/A</v>
      </c>
      <c r="BH1308" s="11" t="e">
        <f t="shared" si="250"/>
        <v>#N/A</v>
      </c>
      <c r="BI1308" s="11" t="e">
        <f>VLOOKUP($C1308, 'Home Field Adv'!$A$2:$K$31, 11, FALSE)</f>
        <v>#N/A</v>
      </c>
      <c r="BL1308" s="12" t="str">
        <f t="shared" si="251"/>
        <v/>
      </c>
      <c r="BM1308" s="12" t="str">
        <f t="shared" ref="BM1308:BM1371" si="254">IF( ISBLANK(BJ1308), "",IF(BJ1308&gt;BK1308, B1308, C1308))</f>
        <v/>
      </c>
      <c r="BN1308" s="12" t="str">
        <f t="shared" si="252"/>
        <v/>
      </c>
    </row>
    <row r="1309" spans="6:66" x14ac:dyDescent="0.45">
      <c r="F1309" s="11" t="e">
        <f>VLOOKUP($B1309, FanGraphs_Standings[[Abbreviation]:[2024 Year to Date G]], 2, FALSE)</f>
        <v>#N/A</v>
      </c>
      <c r="G1309" s="11" t="e">
        <f>_xlfn.IFNA(VLOOKUP($D1309, 'SP Per G'!$A$2:$D$1385, 3, FALSE),M1309)</f>
        <v>#N/A</v>
      </c>
      <c r="H1309" s="11" t="e">
        <f>IF(AND(ISNA(VLOOKUP($D1309, 'SP Per G'!$A$2:$D$1385, 4, FALSE)), ISTEXT($D1309)), G1309,IF(ISNA(VLOOKUP($D1309, 'SP Per G'!$A$2:$D$1385, 4, FALSE)), M1309, VLOOKUP($D1309, 'SP Per G'!$A$2:$D$1385, 4, FALSE)))</f>
        <v>#N/A</v>
      </c>
      <c r="I1309" s="11" t="e">
        <f t="shared" si="242"/>
        <v>#N/A</v>
      </c>
      <c r="J1309" s="11" t="e">
        <f>_xlfn.IFNA(VLOOKUP($D1309,Individual_Pitching___Dashboard[],18,FALSE),VLOOKUP(B1309,Team_Pitching___Dashboard[[Team]:[ERA]],17,FALSE))</f>
        <v>#N/A</v>
      </c>
      <c r="K1309" s="11" t="e">
        <f>_xlfn.IFNA(VLOOKUP($D1309, Individual_Pitching___Dashboard[], 20, FALSE), VLOOKUP(B1309,Team_Pitching___Dashboard[[Team]:[xFIP]],20,FALSE))</f>
        <v>#N/A</v>
      </c>
      <c r="L1309" s="11" t="e">
        <f>_xlfn.IFNA(VLOOKUP($D1309, Individual_Pitching___Advanced[], 21,FALSE), VLOOKUP(B1309, Team_Pitching___Advanced[], 20, FALSE))</f>
        <v>#N/A</v>
      </c>
      <c r="M1309" s="11" t="e">
        <f>VLOOKUP($B1309, 'Team Per G'!$A$2:$G$31, 7, FALSE)</f>
        <v>#N/A</v>
      </c>
      <c r="N1309" s="11" t="e">
        <f>VLOOKUP($B1309, 'FanGraphs - Team WAR Projected'!$B$2:$E$31, 3, FALSE)/162</f>
        <v>#N/A</v>
      </c>
      <c r="O1309" s="11" t="e">
        <f t="shared" si="243"/>
        <v>#N/A</v>
      </c>
      <c r="P1309" s="11" t="e">
        <f>VLOOKUP($B1309, Team_Pitching___Advanced[[Team]:[xFIP]], 19,FALSE)</f>
        <v>#N/A</v>
      </c>
      <c r="Q1309" s="11" t="e">
        <f>VLOOKUP($B1309, Team_Pitching___Advanced[], 20, FALSE)</f>
        <v>#N/A</v>
      </c>
      <c r="R1309" s="11" t="e">
        <f>VLOOKUP($B1309, Team_Batting___Dashboard[[Team]:[wOBA]], 16, FALSE)</f>
        <v>#N/A</v>
      </c>
      <c r="S1309" s="11" t="e">
        <f>VLOOKUP($B1309, Team_Batting___Advanced[[Team]:[OPS]], 9, FALSE)</f>
        <v>#N/A</v>
      </c>
      <c r="T1309" s="11" t="e">
        <f>VLOOKUP($B1309, Team_Batting___Advanced[], 19, FALSE)</f>
        <v>#N/A</v>
      </c>
      <c r="U1309" s="11" t="e">
        <f>VLOOKUP($B1309, 'Team Per G'!$A$2:$G$31, 3, FALSE)</f>
        <v>#N/A</v>
      </c>
      <c r="V1309" s="11" t="e">
        <f>VLOOKUP($B1309, 'Team Per G'!$A$2:$G$31, 5, FALSE)</f>
        <v>#N/A</v>
      </c>
      <c r="W1309" s="11" t="e">
        <f>VLOOKUP($B1309, 'Team Per G'!$A$2:$G$31, 4, FALSE)</f>
        <v>#N/A</v>
      </c>
      <c r="X1309" s="11" t="e">
        <f>VLOOKUP($B1309, Team_Batting___Dashboard[], 22, FALSE)/$F1309</f>
        <v>#N/A</v>
      </c>
      <c r="Y1309" s="11" t="e">
        <f>VLOOKUP($B1309, 'FanGraphs - Team WAR Projected'!$B$2:$E$31, 4, FALSE)/162</f>
        <v>#N/A</v>
      </c>
      <c r="Z1309" s="11" t="e">
        <f t="shared" si="244"/>
        <v>#N/A</v>
      </c>
      <c r="AA1309" s="11" t="e">
        <f>VLOOKUP($B1309, FanGraphs_Standings[[Abbreviation]:[2024 Year to Date RS/G]], 6, FALSE)/$F1309</f>
        <v>#N/A</v>
      </c>
      <c r="AB1309" s="11" t="e">
        <f>VLOOKUP($B1309, FanGraphs_Standings[[Abbreviation]:[2024 Projected Full Season RDif]], 19, FALSE)/162</f>
        <v>#N/A</v>
      </c>
      <c r="AC1309" s="11" t="e">
        <f t="shared" si="253"/>
        <v>#N/A</v>
      </c>
      <c r="AD1309" s="11" t="e">
        <f>VLOOKUP($B1309, FanGraphs_Standings[[Abbreviation]:[2024 Projected Full Season RDif]], 5, FALSE)</f>
        <v>#N/A</v>
      </c>
      <c r="AE1309" s="11" t="e">
        <f>VLOOKUP($B1309, FanGraphs_Standings[[Abbreviation]:[2024 Projected Full Season W%]], 18, FALSE)</f>
        <v>#N/A</v>
      </c>
      <c r="AF1309" s="11" t="e">
        <f t="shared" si="245"/>
        <v>#N/A</v>
      </c>
      <c r="AG1309" s="11" t="e">
        <f>VLOOKUP($B1309, 'Home Field Adv'!$A$2:$I$31, 9, FALSE)</f>
        <v>#N/A</v>
      </c>
      <c r="AH1309" s="11" t="e">
        <f>VLOOKUP($C1309, FanGraphs_Standings[[Abbreviation]:[2024 Year to Date G]], 2, FALSE)</f>
        <v>#N/A</v>
      </c>
      <c r="AI1309" s="11" t="e">
        <f>_xlfn.IFNA(VLOOKUP($E1309, 'SP Per G'!$A$2:$D$1385, 3, FALSE), AO1309)</f>
        <v>#N/A</v>
      </c>
      <c r="AJ1309" s="11" t="e">
        <f>IF(AND(ISNA(VLOOKUP($E1309, 'SP Per G'!$A$2:$D$1385, 4, FALSE)), ISTEXT($E1309)), AI1309,IF(ISNA(VLOOKUP($E1309, 'SP Per G'!$A$2:$D$1385, 4, FALSE)), AO1309, VLOOKUP($E1309, 'SP Per G'!$A$2:$D$1385, 4, FALSE)))</f>
        <v>#N/A</v>
      </c>
      <c r="AK1309" s="11" t="e">
        <f t="shared" si="246"/>
        <v>#N/A</v>
      </c>
      <c r="AL1309" s="11" t="e">
        <f>_xlfn.IFNA(VLOOKUP($E1309, Individual_Pitching___Dashboard[], 18, FALSE), VLOOKUP($C1309,Team_Pitching___Advanced[[Team]:[SIERA]],16,FALSE))</f>
        <v>#N/A</v>
      </c>
      <c r="AM1309" s="11" t="e">
        <f>_xlfn.IFNA(VLOOKUP($E1309, Individual_Pitching___Dashboard[], 20, FALSE), VLOOKUP($C1309,Team_Pitching___Advanced[[Team]:[xFIP]],19,FALSE))</f>
        <v>#N/A</v>
      </c>
      <c r="AN1309" s="11" t="e">
        <f>_xlfn.IFNA(VLOOKUP($E1309,Individual_Pitching___Advanced[],21,FALSE),VLOOKUP($C1309,Team_Pitching___Advanced[[Team]:[SIERA]],20,FALSE))</f>
        <v>#N/A</v>
      </c>
      <c r="AO1309" s="11" t="e">
        <f>VLOOKUP($C1309, 'Team Per G'!$A$2:$G$31, 7, FALSE)</f>
        <v>#N/A</v>
      </c>
      <c r="AP1309" s="11" t="e">
        <f>VLOOKUP($C1309, 'FanGraphs - Team WAR Projected'!$B$2:$E$31, 3, FALSE)/162</f>
        <v>#N/A</v>
      </c>
      <c r="AQ1309" s="11" t="e">
        <f t="shared" si="247"/>
        <v>#N/A</v>
      </c>
      <c r="AR1309" s="11" t="e">
        <f>VLOOKUP($C1309, Team_Pitching___Advanced[[Team]:[xFIP]], 19,FALSE)</f>
        <v>#N/A</v>
      </c>
      <c r="AS1309" s="11" t="e">
        <f>VLOOKUP($C1309, Team_Pitching___Advanced[], 20, FALSE)</f>
        <v>#N/A</v>
      </c>
      <c r="AT1309" s="11" t="e">
        <f>VLOOKUP($C1309, Team_Batting___Dashboard[[Team]:[wOBA]], 16, FALSE)</f>
        <v>#N/A</v>
      </c>
      <c r="AU1309" s="11" t="e">
        <f>VLOOKUP($C1309, Team_Batting___Advanced[[Team]:[OPS]], 9, FALSE)</f>
        <v>#N/A</v>
      </c>
      <c r="AV1309" s="11" t="e">
        <f>VLOOKUP($C1309, Team_Batting___Advanced[], 19, FALSE)</f>
        <v>#N/A</v>
      </c>
      <c r="AW1309" s="11" t="e">
        <f>VLOOKUP($C1309, 'Team Per G'!$A$2:$G$31, 3, FALSE)</f>
        <v>#N/A</v>
      </c>
      <c r="AX1309" s="11" t="e">
        <f>VLOOKUP($C1309, 'Team Per G'!$A$2:$G$31, 5, FALSE)</f>
        <v>#N/A</v>
      </c>
      <c r="AY1309" s="11" t="e">
        <f>VLOOKUP($C1309, 'Team Per G'!$A$2:$G$31, 4, FALSE)</f>
        <v>#N/A</v>
      </c>
      <c r="AZ1309" s="11" t="e">
        <f>VLOOKUP($C1309, Team_Batting___Dashboard[], 22, FALSE)/$AH1309</f>
        <v>#N/A</v>
      </c>
      <c r="BA1309" s="11" t="e">
        <f>VLOOKUP($C1309, 'FanGraphs - Team WAR Projected'!$B$2:$E$31, 4, FALSE)/162</f>
        <v>#N/A</v>
      </c>
      <c r="BB1309" s="11" t="e">
        <f t="shared" si="248"/>
        <v>#N/A</v>
      </c>
      <c r="BC1309" s="11" t="e">
        <f>VLOOKUP($C1309, FanGraphs_Standings[[Abbreviation]:[2024 Year to Date RS/G]], 6, FALSE)/$AH1309</f>
        <v>#N/A</v>
      </c>
      <c r="BD1309" s="11" t="e">
        <f>VLOOKUP($C1309, FanGraphs_Standings[[Abbreviation]:[2024 Projected Full Season RDif]], 19, FALSE)/162</f>
        <v>#N/A</v>
      </c>
      <c r="BE1309" s="11" t="e">
        <f t="shared" si="249"/>
        <v>#N/A</v>
      </c>
      <c r="BF1309" s="11" t="e">
        <f>VLOOKUP($C1309, FanGraphs_Standings[[Abbreviation]:[2024 Projected Full Season RDif]], 5, FALSE)</f>
        <v>#N/A</v>
      </c>
      <c r="BG1309" s="11" t="e">
        <f>VLOOKUP($C1309, FanGraphs_Standings[[Abbreviation]:[2024 Projected Full Season W%]], 18, FALSE)</f>
        <v>#N/A</v>
      </c>
      <c r="BH1309" s="11" t="e">
        <f t="shared" si="250"/>
        <v>#N/A</v>
      </c>
      <c r="BI1309" s="11" t="e">
        <f>VLOOKUP($C1309, 'Home Field Adv'!$A$2:$K$31, 11, FALSE)</f>
        <v>#N/A</v>
      </c>
      <c r="BL1309" s="12" t="str">
        <f t="shared" si="251"/>
        <v/>
      </c>
      <c r="BM1309" s="12" t="str">
        <f t="shared" si="254"/>
        <v/>
      </c>
      <c r="BN1309" s="12" t="str">
        <f t="shared" si="252"/>
        <v/>
      </c>
    </row>
    <row r="1310" spans="6:66" x14ac:dyDescent="0.45">
      <c r="F1310" s="11" t="e">
        <f>VLOOKUP($B1310, FanGraphs_Standings[[Abbreviation]:[2024 Year to Date G]], 2, FALSE)</f>
        <v>#N/A</v>
      </c>
      <c r="G1310" s="11" t="e">
        <f>_xlfn.IFNA(VLOOKUP($D1310, 'SP Per G'!$A$2:$D$1385, 3, FALSE),M1310)</f>
        <v>#N/A</v>
      </c>
      <c r="H1310" s="11" t="e">
        <f>IF(AND(ISNA(VLOOKUP($D1310, 'SP Per G'!$A$2:$D$1385, 4, FALSE)), ISTEXT($D1310)), G1310,IF(ISNA(VLOOKUP($D1310, 'SP Per G'!$A$2:$D$1385, 4, FALSE)), M1310, VLOOKUP($D1310, 'SP Per G'!$A$2:$D$1385, 4, FALSE)))</f>
        <v>#N/A</v>
      </c>
      <c r="I1310" s="11" t="e">
        <f t="shared" si="242"/>
        <v>#N/A</v>
      </c>
      <c r="J1310" s="11" t="e">
        <f>_xlfn.IFNA(VLOOKUP($D1310,Individual_Pitching___Dashboard[],18,FALSE),VLOOKUP(B1310,Team_Pitching___Dashboard[[Team]:[ERA]],17,FALSE))</f>
        <v>#N/A</v>
      </c>
      <c r="K1310" s="11" t="e">
        <f>_xlfn.IFNA(VLOOKUP($D1310, Individual_Pitching___Dashboard[], 20, FALSE), VLOOKUP(B1310,Team_Pitching___Dashboard[[Team]:[xFIP]],20,FALSE))</f>
        <v>#N/A</v>
      </c>
      <c r="L1310" s="11" t="e">
        <f>_xlfn.IFNA(VLOOKUP($D1310, Individual_Pitching___Advanced[], 21,FALSE), VLOOKUP(B1310, Team_Pitching___Advanced[], 20, FALSE))</f>
        <v>#N/A</v>
      </c>
      <c r="M1310" s="11" t="e">
        <f>VLOOKUP($B1310, 'Team Per G'!$A$2:$G$31, 7, FALSE)</f>
        <v>#N/A</v>
      </c>
      <c r="N1310" s="11" t="e">
        <f>VLOOKUP($B1310, 'FanGraphs - Team WAR Projected'!$B$2:$E$31, 3, FALSE)/162</f>
        <v>#N/A</v>
      </c>
      <c r="O1310" s="11" t="e">
        <f t="shared" si="243"/>
        <v>#N/A</v>
      </c>
      <c r="P1310" s="11" t="e">
        <f>VLOOKUP($B1310, Team_Pitching___Advanced[[Team]:[xFIP]], 19,FALSE)</f>
        <v>#N/A</v>
      </c>
      <c r="Q1310" s="11" t="e">
        <f>VLOOKUP($B1310, Team_Pitching___Advanced[], 20, FALSE)</f>
        <v>#N/A</v>
      </c>
      <c r="R1310" s="11" t="e">
        <f>VLOOKUP($B1310, Team_Batting___Dashboard[[Team]:[wOBA]], 16, FALSE)</f>
        <v>#N/A</v>
      </c>
      <c r="S1310" s="11" t="e">
        <f>VLOOKUP($B1310, Team_Batting___Advanced[[Team]:[OPS]], 9, FALSE)</f>
        <v>#N/A</v>
      </c>
      <c r="T1310" s="11" t="e">
        <f>VLOOKUP($B1310, Team_Batting___Advanced[], 19, FALSE)</f>
        <v>#N/A</v>
      </c>
      <c r="U1310" s="11" t="e">
        <f>VLOOKUP($B1310, 'Team Per G'!$A$2:$G$31, 3, FALSE)</f>
        <v>#N/A</v>
      </c>
      <c r="V1310" s="11" t="e">
        <f>VLOOKUP($B1310, 'Team Per G'!$A$2:$G$31, 5, FALSE)</f>
        <v>#N/A</v>
      </c>
      <c r="W1310" s="11" t="e">
        <f>VLOOKUP($B1310, 'Team Per G'!$A$2:$G$31, 4, FALSE)</f>
        <v>#N/A</v>
      </c>
      <c r="X1310" s="11" t="e">
        <f>VLOOKUP($B1310, Team_Batting___Dashboard[], 22, FALSE)/$F1310</f>
        <v>#N/A</v>
      </c>
      <c r="Y1310" s="11" t="e">
        <f>VLOOKUP($B1310, 'FanGraphs - Team WAR Projected'!$B$2:$E$31, 4, FALSE)/162</f>
        <v>#N/A</v>
      </c>
      <c r="Z1310" s="11" t="e">
        <f t="shared" si="244"/>
        <v>#N/A</v>
      </c>
      <c r="AA1310" s="11" t="e">
        <f>VLOOKUP($B1310, FanGraphs_Standings[[Abbreviation]:[2024 Year to Date RS/G]], 6, FALSE)/$F1310</f>
        <v>#N/A</v>
      </c>
      <c r="AB1310" s="11" t="e">
        <f>VLOOKUP($B1310, FanGraphs_Standings[[Abbreviation]:[2024 Projected Full Season RDif]], 19, FALSE)/162</f>
        <v>#N/A</v>
      </c>
      <c r="AC1310" s="11" t="e">
        <f t="shared" si="253"/>
        <v>#N/A</v>
      </c>
      <c r="AD1310" s="11" t="e">
        <f>VLOOKUP($B1310, FanGraphs_Standings[[Abbreviation]:[2024 Projected Full Season RDif]], 5, FALSE)</f>
        <v>#N/A</v>
      </c>
      <c r="AE1310" s="11" t="e">
        <f>VLOOKUP($B1310, FanGraphs_Standings[[Abbreviation]:[2024 Projected Full Season W%]], 18, FALSE)</f>
        <v>#N/A</v>
      </c>
      <c r="AF1310" s="11" t="e">
        <f t="shared" si="245"/>
        <v>#N/A</v>
      </c>
      <c r="AG1310" s="11" t="e">
        <f>VLOOKUP($B1310, 'Home Field Adv'!$A$2:$I$31, 9, FALSE)</f>
        <v>#N/A</v>
      </c>
      <c r="AH1310" s="11" t="e">
        <f>VLOOKUP($C1310, FanGraphs_Standings[[Abbreviation]:[2024 Year to Date G]], 2, FALSE)</f>
        <v>#N/A</v>
      </c>
      <c r="AI1310" s="11" t="e">
        <f>_xlfn.IFNA(VLOOKUP($E1310, 'SP Per G'!$A$2:$D$1385, 3, FALSE), AO1310)</f>
        <v>#N/A</v>
      </c>
      <c r="AJ1310" s="11" t="e">
        <f>IF(AND(ISNA(VLOOKUP($E1310, 'SP Per G'!$A$2:$D$1385, 4, FALSE)), ISTEXT($E1310)), AI1310,IF(ISNA(VLOOKUP($E1310, 'SP Per G'!$A$2:$D$1385, 4, FALSE)), AO1310, VLOOKUP($E1310, 'SP Per G'!$A$2:$D$1385, 4, FALSE)))</f>
        <v>#N/A</v>
      </c>
      <c r="AK1310" s="11" t="e">
        <f t="shared" si="246"/>
        <v>#N/A</v>
      </c>
      <c r="AL1310" s="11" t="e">
        <f>_xlfn.IFNA(VLOOKUP($E1310, Individual_Pitching___Dashboard[], 18, FALSE), VLOOKUP($C1310,Team_Pitching___Advanced[[Team]:[SIERA]],16,FALSE))</f>
        <v>#N/A</v>
      </c>
      <c r="AM1310" s="11" t="e">
        <f>_xlfn.IFNA(VLOOKUP($E1310, Individual_Pitching___Dashboard[], 20, FALSE), VLOOKUP($C1310,Team_Pitching___Advanced[[Team]:[xFIP]],19,FALSE))</f>
        <v>#N/A</v>
      </c>
      <c r="AN1310" s="11" t="e">
        <f>_xlfn.IFNA(VLOOKUP($E1310,Individual_Pitching___Advanced[],21,FALSE),VLOOKUP($C1310,Team_Pitching___Advanced[[Team]:[SIERA]],20,FALSE))</f>
        <v>#N/A</v>
      </c>
      <c r="AO1310" s="11" t="e">
        <f>VLOOKUP($C1310, 'Team Per G'!$A$2:$G$31, 7, FALSE)</f>
        <v>#N/A</v>
      </c>
      <c r="AP1310" s="11" t="e">
        <f>VLOOKUP($C1310, 'FanGraphs - Team WAR Projected'!$B$2:$E$31, 3, FALSE)/162</f>
        <v>#N/A</v>
      </c>
      <c r="AQ1310" s="11" t="e">
        <f t="shared" si="247"/>
        <v>#N/A</v>
      </c>
      <c r="AR1310" s="11" t="e">
        <f>VLOOKUP($C1310, Team_Pitching___Advanced[[Team]:[xFIP]], 19,FALSE)</f>
        <v>#N/A</v>
      </c>
      <c r="AS1310" s="11" t="e">
        <f>VLOOKUP($C1310, Team_Pitching___Advanced[], 20, FALSE)</f>
        <v>#N/A</v>
      </c>
      <c r="AT1310" s="11" t="e">
        <f>VLOOKUP($C1310, Team_Batting___Dashboard[[Team]:[wOBA]], 16, FALSE)</f>
        <v>#N/A</v>
      </c>
      <c r="AU1310" s="11" t="e">
        <f>VLOOKUP($C1310, Team_Batting___Advanced[[Team]:[OPS]], 9, FALSE)</f>
        <v>#N/A</v>
      </c>
      <c r="AV1310" s="11" t="e">
        <f>VLOOKUP($C1310, Team_Batting___Advanced[], 19, FALSE)</f>
        <v>#N/A</v>
      </c>
      <c r="AW1310" s="11" t="e">
        <f>VLOOKUP($C1310, 'Team Per G'!$A$2:$G$31, 3, FALSE)</f>
        <v>#N/A</v>
      </c>
      <c r="AX1310" s="11" t="e">
        <f>VLOOKUP($C1310, 'Team Per G'!$A$2:$G$31, 5, FALSE)</f>
        <v>#N/A</v>
      </c>
      <c r="AY1310" s="11" t="e">
        <f>VLOOKUP($C1310, 'Team Per G'!$A$2:$G$31, 4, FALSE)</f>
        <v>#N/A</v>
      </c>
      <c r="AZ1310" s="11" t="e">
        <f>VLOOKUP($C1310, Team_Batting___Dashboard[], 22, FALSE)/$AH1310</f>
        <v>#N/A</v>
      </c>
      <c r="BA1310" s="11" t="e">
        <f>VLOOKUP($C1310, 'FanGraphs - Team WAR Projected'!$B$2:$E$31, 4, FALSE)/162</f>
        <v>#N/A</v>
      </c>
      <c r="BB1310" s="11" t="e">
        <f t="shared" si="248"/>
        <v>#N/A</v>
      </c>
      <c r="BC1310" s="11" t="e">
        <f>VLOOKUP($C1310, FanGraphs_Standings[[Abbreviation]:[2024 Year to Date RS/G]], 6, FALSE)/$AH1310</f>
        <v>#N/A</v>
      </c>
      <c r="BD1310" s="11" t="e">
        <f>VLOOKUP($C1310, FanGraphs_Standings[[Abbreviation]:[2024 Projected Full Season RDif]], 19, FALSE)/162</f>
        <v>#N/A</v>
      </c>
      <c r="BE1310" s="11" t="e">
        <f t="shared" si="249"/>
        <v>#N/A</v>
      </c>
      <c r="BF1310" s="11" t="e">
        <f>VLOOKUP($C1310, FanGraphs_Standings[[Abbreviation]:[2024 Projected Full Season RDif]], 5, FALSE)</f>
        <v>#N/A</v>
      </c>
      <c r="BG1310" s="11" t="e">
        <f>VLOOKUP($C1310, FanGraphs_Standings[[Abbreviation]:[2024 Projected Full Season W%]], 18, FALSE)</f>
        <v>#N/A</v>
      </c>
      <c r="BH1310" s="11" t="e">
        <f t="shared" si="250"/>
        <v>#N/A</v>
      </c>
      <c r="BI1310" s="11" t="e">
        <f>VLOOKUP($C1310, 'Home Field Adv'!$A$2:$K$31, 11, FALSE)</f>
        <v>#N/A</v>
      </c>
      <c r="BL1310" s="12" t="str">
        <f t="shared" si="251"/>
        <v/>
      </c>
      <c r="BM1310" s="12" t="str">
        <f t="shared" si="254"/>
        <v/>
      </c>
      <c r="BN1310" s="12" t="str">
        <f t="shared" si="252"/>
        <v/>
      </c>
    </row>
    <row r="1311" spans="6:66" x14ac:dyDescent="0.45">
      <c r="F1311" s="11" t="e">
        <f>VLOOKUP($B1311, FanGraphs_Standings[[Abbreviation]:[2024 Year to Date G]], 2, FALSE)</f>
        <v>#N/A</v>
      </c>
      <c r="G1311" s="11" t="e">
        <f>_xlfn.IFNA(VLOOKUP($D1311, 'SP Per G'!$A$2:$D$1385, 3, FALSE),M1311)</f>
        <v>#N/A</v>
      </c>
      <c r="H1311" s="11" t="e">
        <f>IF(AND(ISNA(VLOOKUP($D1311, 'SP Per G'!$A$2:$D$1385, 4, FALSE)), ISTEXT($D1311)), G1311,IF(ISNA(VLOOKUP($D1311, 'SP Per G'!$A$2:$D$1385, 4, FALSE)), M1311, VLOOKUP($D1311, 'SP Per G'!$A$2:$D$1385, 4, FALSE)))</f>
        <v>#N/A</v>
      </c>
      <c r="I1311" s="11" t="e">
        <f t="shared" si="242"/>
        <v>#N/A</v>
      </c>
      <c r="J1311" s="11" t="e">
        <f>_xlfn.IFNA(VLOOKUP($D1311,Individual_Pitching___Dashboard[],18,FALSE),VLOOKUP(B1311,Team_Pitching___Dashboard[[Team]:[ERA]],17,FALSE))</f>
        <v>#N/A</v>
      </c>
      <c r="K1311" s="11" t="e">
        <f>_xlfn.IFNA(VLOOKUP($D1311, Individual_Pitching___Dashboard[], 20, FALSE), VLOOKUP(B1311,Team_Pitching___Dashboard[[Team]:[xFIP]],20,FALSE))</f>
        <v>#N/A</v>
      </c>
      <c r="L1311" s="11" t="e">
        <f>_xlfn.IFNA(VLOOKUP($D1311, Individual_Pitching___Advanced[], 21,FALSE), VLOOKUP(B1311, Team_Pitching___Advanced[], 20, FALSE))</f>
        <v>#N/A</v>
      </c>
      <c r="M1311" s="11" t="e">
        <f>VLOOKUP($B1311, 'Team Per G'!$A$2:$G$31, 7, FALSE)</f>
        <v>#N/A</v>
      </c>
      <c r="N1311" s="11" t="e">
        <f>VLOOKUP($B1311, 'FanGraphs - Team WAR Projected'!$B$2:$E$31, 3, FALSE)/162</f>
        <v>#N/A</v>
      </c>
      <c r="O1311" s="11" t="e">
        <f t="shared" si="243"/>
        <v>#N/A</v>
      </c>
      <c r="P1311" s="11" t="e">
        <f>VLOOKUP($B1311, Team_Pitching___Advanced[[Team]:[xFIP]], 19,FALSE)</f>
        <v>#N/A</v>
      </c>
      <c r="Q1311" s="11" t="e">
        <f>VLOOKUP($B1311, Team_Pitching___Advanced[], 20, FALSE)</f>
        <v>#N/A</v>
      </c>
      <c r="R1311" s="11" t="e">
        <f>VLOOKUP($B1311, Team_Batting___Dashboard[[Team]:[wOBA]], 16, FALSE)</f>
        <v>#N/A</v>
      </c>
      <c r="S1311" s="11" t="e">
        <f>VLOOKUP($B1311, Team_Batting___Advanced[[Team]:[OPS]], 9, FALSE)</f>
        <v>#N/A</v>
      </c>
      <c r="T1311" s="11" t="e">
        <f>VLOOKUP($B1311, Team_Batting___Advanced[], 19, FALSE)</f>
        <v>#N/A</v>
      </c>
      <c r="U1311" s="11" t="e">
        <f>VLOOKUP($B1311, 'Team Per G'!$A$2:$G$31, 3, FALSE)</f>
        <v>#N/A</v>
      </c>
      <c r="V1311" s="11" t="e">
        <f>VLOOKUP($B1311, 'Team Per G'!$A$2:$G$31, 5, FALSE)</f>
        <v>#N/A</v>
      </c>
      <c r="W1311" s="11" t="e">
        <f>VLOOKUP($B1311, 'Team Per G'!$A$2:$G$31, 4, FALSE)</f>
        <v>#N/A</v>
      </c>
      <c r="X1311" s="11" t="e">
        <f>VLOOKUP($B1311, Team_Batting___Dashboard[], 22, FALSE)/$F1311</f>
        <v>#N/A</v>
      </c>
      <c r="Y1311" s="11" t="e">
        <f>VLOOKUP($B1311, 'FanGraphs - Team WAR Projected'!$B$2:$E$31, 4, FALSE)/162</f>
        <v>#N/A</v>
      </c>
      <c r="Z1311" s="11" t="e">
        <f t="shared" si="244"/>
        <v>#N/A</v>
      </c>
      <c r="AA1311" s="11" t="e">
        <f>VLOOKUP($B1311, FanGraphs_Standings[[Abbreviation]:[2024 Year to Date RS/G]], 6, FALSE)/$F1311</f>
        <v>#N/A</v>
      </c>
      <c r="AB1311" s="11" t="e">
        <f>VLOOKUP($B1311, FanGraphs_Standings[[Abbreviation]:[2024 Projected Full Season RDif]], 19, FALSE)/162</f>
        <v>#N/A</v>
      </c>
      <c r="AC1311" s="11" t="e">
        <f t="shared" si="253"/>
        <v>#N/A</v>
      </c>
      <c r="AD1311" s="11" t="e">
        <f>VLOOKUP($B1311, FanGraphs_Standings[[Abbreviation]:[2024 Projected Full Season RDif]], 5, FALSE)</f>
        <v>#N/A</v>
      </c>
      <c r="AE1311" s="11" t="e">
        <f>VLOOKUP($B1311, FanGraphs_Standings[[Abbreviation]:[2024 Projected Full Season W%]], 18, FALSE)</f>
        <v>#N/A</v>
      </c>
      <c r="AF1311" s="11" t="e">
        <f t="shared" si="245"/>
        <v>#N/A</v>
      </c>
      <c r="AG1311" s="11" t="e">
        <f>VLOOKUP($B1311, 'Home Field Adv'!$A$2:$I$31, 9, FALSE)</f>
        <v>#N/A</v>
      </c>
      <c r="AH1311" s="11" t="e">
        <f>VLOOKUP($C1311, FanGraphs_Standings[[Abbreviation]:[2024 Year to Date G]], 2, FALSE)</f>
        <v>#N/A</v>
      </c>
      <c r="AI1311" s="11" t="e">
        <f>_xlfn.IFNA(VLOOKUP($E1311, 'SP Per G'!$A$2:$D$1385, 3, FALSE), AO1311)</f>
        <v>#N/A</v>
      </c>
      <c r="AJ1311" s="11" t="e">
        <f>IF(AND(ISNA(VLOOKUP($E1311, 'SP Per G'!$A$2:$D$1385, 4, FALSE)), ISTEXT($E1311)), AI1311,IF(ISNA(VLOOKUP($E1311, 'SP Per G'!$A$2:$D$1385, 4, FALSE)), AO1311, VLOOKUP($E1311, 'SP Per G'!$A$2:$D$1385, 4, FALSE)))</f>
        <v>#N/A</v>
      </c>
      <c r="AK1311" s="11" t="e">
        <f t="shared" si="246"/>
        <v>#N/A</v>
      </c>
      <c r="AL1311" s="11" t="e">
        <f>_xlfn.IFNA(VLOOKUP($E1311, Individual_Pitching___Dashboard[], 18, FALSE), VLOOKUP($C1311,Team_Pitching___Advanced[[Team]:[SIERA]],16,FALSE))</f>
        <v>#N/A</v>
      </c>
      <c r="AM1311" s="11" t="e">
        <f>_xlfn.IFNA(VLOOKUP($E1311, Individual_Pitching___Dashboard[], 20, FALSE), VLOOKUP($C1311,Team_Pitching___Advanced[[Team]:[xFIP]],19,FALSE))</f>
        <v>#N/A</v>
      </c>
      <c r="AN1311" s="11" t="e">
        <f>_xlfn.IFNA(VLOOKUP($E1311,Individual_Pitching___Advanced[],21,FALSE),VLOOKUP($C1311,Team_Pitching___Advanced[[Team]:[SIERA]],20,FALSE))</f>
        <v>#N/A</v>
      </c>
      <c r="AO1311" s="11" t="e">
        <f>VLOOKUP($C1311, 'Team Per G'!$A$2:$G$31, 7, FALSE)</f>
        <v>#N/A</v>
      </c>
      <c r="AP1311" s="11" t="e">
        <f>VLOOKUP($C1311, 'FanGraphs - Team WAR Projected'!$B$2:$E$31, 3, FALSE)/162</f>
        <v>#N/A</v>
      </c>
      <c r="AQ1311" s="11" t="e">
        <f t="shared" si="247"/>
        <v>#N/A</v>
      </c>
      <c r="AR1311" s="11" t="e">
        <f>VLOOKUP($C1311, Team_Pitching___Advanced[[Team]:[xFIP]], 19,FALSE)</f>
        <v>#N/A</v>
      </c>
      <c r="AS1311" s="11" t="e">
        <f>VLOOKUP($C1311, Team_Pitching___Advanced[], 20, FALSE)</f>
        <v>#N/A</v>
      </c>
      <c r="AT1311" s="11" t="e">
        <f>VLOOKUP($C1311, Team_Batting___Dashboard[[Team]:[wOBA]], 16, FALSE)</f>
        <v>#N/A</v>
      </c>
      <c r="AU1311" s="11" t="e">
        <f>VLOOKUP($C1311, Team_Batting___Advanced[[Team]:[OPS]], 9, FALSE)</f>
        <v>#N/A</v>
      </c>
      <c r="AV1311" s="11" t="e">
        <f>VLOOKUP($C1311, Team_Batting___Advanced[], 19, FALSE)</f>
        <v>#N/A</v>
      </c>
      <c r="AW1311" s="11" t="e">
        <f>VLOOKUP($C1311, 'Team Per G'!$A$2:$G$31, 3, FALSE)</f>
        <v>#N/A</v>
      </c>
      <c r="AX1311" s="11" t="e">
        <f>VLOOKUP($C1311, 'Team Per G'!$A$2:$G$31, 5, FALSE)</f>
        <v>#N/A</v>
      </c>
      <c r="AY1311" s="11" t="e">
        <f>VLOOKUP($C1311, 'Team Per G'!$A$2:$G$31, 4, FALSE)</f>
        <v>#N/A</v>
      </c>
      <c r="AZ1311" s="11" t="e">
        <f>VLOOKUP($C1311, Team_Batting___Dashboard[], 22, FALSE)/$AH1311</f>
        <v>#N/A</v>
      </c>
      <c r="BA1311" s="11" t="e">
        <f>VLOOKUP($C1311, 'FanGraphs - Team WAR Projected'!$B$2:$E$31, 4, FALSE)/162</f>
        <v>#N/A</v>
      </c>
      <c r="BB1311" s="11" t="e">
        <f t="shared" si="248"/>
        <v>#N/A</v>
      </c>
      <c r="BC1311" s="11" t="e">
        <f>VLOOKUP($C1311, FanGraphs_Standings[[Abbreviation]:[2024 Year to Date RS/G]], 6, FALSE)/$AH1311</f>
        <v>#N/A</v>
      </c>
      <c r="BD1311" s="11" t="e">
        <f>VLOOKUP($C1311, FanGraphs_Standings[[Abbreviation]:[2024 Projected Full Season RDif]], 19, FALSE)/162</f>
        <v>#N/A</v>
      </c>
      <c r="BE1311" s="11" t="e">
        <f t="shared" si="249"/>
        <v>#N/A</v>
      </c>
      <c r="BF1311" s="11" t="e">
        <f>VLOOKUP($C1311, FanGraphs_Standings[[Abbreviation]:[2024 Projected Full Season RDif]], 5, FALSE)</f>
        <v>#N/A</v>
      </c>
      <c r="BG1311" s="11" t="e">
        <f>VLOOKUP($C1311, FanGraphs_Standings[[Abbreviation]:[2024 Projected Full Season W%]], 18, FALSE)</f>
        <v>#N/A</v>
      </c>
      <c r="BH1311" s="11" t="e">
        <f t="shared" si="250"/>
        <v>#N/A</v>
      </c>
      <c r="BI1311" s="11" t="e">
        <f>VLOOKUP($C1311, 'Home Field Adv'!$A$2:$K$31, 11, FALSE)</f>
        <v>#N/A</v>
      </c>
      <c r="BL1311" s="12" t="str">
        <f t="shared" si="251"/>
        <v/>
      </c>
      <c r="BM1311" s="12" t="str">
        <f t="shared" si="254"/>
        <v/>
      </c>
      <c r="BN1311" s="12" t="str">
        <f t="shared" si="252"/>
        <v/>
      </c>
    </row>
    <row r="1312" spans="6:66" x14ac:dyDescent="0.45">
      <c r="F1312" s="11" t="e">
        <f>VLOOKUP($B1312, FanGraphs_Standings[[Abbreviation]:[2024 Year to Date G]], 2, FALSE)</f>
        <v>#N/A</v>
      </c>
      <c r="G1312" s="11" t="e">
        <f>_xlfn.IFNA(VLOOKUP($D1312, 'SP Per G'!$A$2:$D$1385, 3, FALSE),M1312)</f>
        <v>#N/A</v>
      </c>
      <c r="H1312" s="11" t="e">
        <f>IF(AND(ISNA(VLOOKUP($D1312, 'SP Per G'!$A$2:$D$1385, 4, FALSE)), ISTEXT($D1312)), G1312,IF(ISNA(VLOOKUP($D1312, 'SP Per G'!$A$2:$D$1385, 4, FALSE)), M1312, VLOOKUP($D1312, 'SP Per G'!$A$2:$D$1385, 4, FALSE)))</f>
        <v>#N/A</v>
      </c>
      <c r="I1312" s="11" t="e">
        <f t="shared" si="242"/>
        <v>#N/A</v>
      </c>
      <c r="J1312" s="11" t="e">
        <f>_xlfn.IFNA(VLOOKUP($D1312,Individual_Pitching___Dashboard[],18,FALSE),VLOOKUP(B1312,Team_Pitching___Dashboard[[Team]:[ERA]],17,FALSE))</f>
        <v>#N/A</v>
      </c>
      <c r="K1312" s="11" t="e">
        <f>_xlfn.IFNA(VLOOKUP($D1312, Individual_Pitching___Dashboard[], 20, FALSE), VLOOKUP(B1312,Team_Pitching___Dashboard[[Team]:[xFIP]],20,FALSE))</f>
        <v>#N/A</v>
      </c>
      <c r="L1312" s="11" t="e">
        <f>_xlfn.IFNA(VLOOKUP($D1312, Individual_Pitching___Advanced[], 21,FALSE), VLOOKUP(B1312, Team_Pitching___Advanced[], 20, FALSE))</f>
        <v>#N/A</v>
      </c>
      <c r="M1312" s="11" t="e">
        <f>VLOOKUP($B1312, 'Team Per G'!$A$2:$G$31, 7, FALSE)</f>
        <v>#N/A</v>
      </c>
      <c r="N1312" s="11" t="e">
        <f>VLOOKUP($B1312, 'FanGraphs - Team WAR Projected'!$B$2:$E$31, 3, FALSE)/162</f>
        <v>#N/A</v>
      </c>
      <c r="O1312" s="11" t="e">
        <f t="shared" si="243"/>
        <v>#N/A</v>
      </c>
      <c r="P1312" s="11" t="e">
        <f>VLOOKUP($B1312, Team_Pitching___Advanced[[Team]:[xFIP]], 19,FALSE)</f>
        <v>#N/A</v>
      </c>
      <c r="Q1312" s="11" t="e">
        <f>VLOOKUP($B1312, Team_Pitching___Advanced[], 20, FALSE)</f>
        <v>#N/A</v>
      </c>
      <c r="R1312" s="11" t="e">
        <f>VLOOKUP($B1312, Team_Batting___Dashboard[[Team]:[wOBA]], 16, FALSE)</f>
        <v>#N/A</v>
      </c>
      <c r="S1312" s="11" t="e">
        <f>VLOOKUP($B1312, Team_Batting___Advanced[[Team]:[OPS]], 9, FALSE)</f>
        <v>#N/A</v>
      </c>
      <c r="T1312" s="11" t="e">
        <f>VLOOKUP($B1312, Team_Batting___Advanced[], 19, FALSE)</f>
        <v>#N/A</v>
      </c>
      <c r="U1312" s="11" t="e">
        <f>VLOOKUP($B1312, 'Team Per G'!$A$2:$G$31, 3, FALSE)</f>
        <v>#N/A</v>
      </c>
      <c r="V1312" s="11" t="e">
        <f>VLOOKUP($B1312, 'Team Per G'!$A$2:$G$31, 5, FALSE)</f>
        <v>#N/A</v>
      </c>
      <c r="W1312" s="11" t="e">
        <f>VLOOKUP($B1312, 'Team Per G'!$A$2:$G$31, 4, FALSE)</f>
        <v>#N/A</v>
      </c>
      <c r="X1312" s="11" t="e">
        <f>VLOOKUP($B1312, Team_Batting___Dashboard[], 22, FALSE)/$F1312</f>
        <v>#N/A</v>
      </c>
      <c r="Y1312" s="11" t="e">
        <f>VLOOKUP($B1312, 'FanGraphs - Team WAR Projected'!$B$2:$E$31, 4, FALSE)/162</f>
        <v>#N/A</v>
      </c>
      <c r="Z1312" s="11" t="e">
        <f t="shared" si="244"/>
        <v>#N/A</v>
      </c>
      <c r="AA1312" s="11" t="e">
        <f>VLOOKUP($B1312, FanGraphs_Standings[[Abbreviation]:[2024 Year to Date RS/G]], 6, FALSE)/$F1312</f>
        <v>#N/A</v>
      </c>
      <c r="AB1312" s="11" t="e">
        <f>VLOOKUP($B1312, FanGraphs_Standings[[Abbreviation]:[2024 Projected Full Season RDif]], 19, FALSE)/162</f>
        <v>#N/A</v>
      </c>
      <c r="AC1312" s="11" t="e">
        <f t="shared" si="253"/>
        <v>#N/A</v>
      </c>
      <c r="AD1312" s="11" t="e">
        <f>VLOOKUP($B1312, FanGraphs_Standings[[Abbreviation]:[2024 Projected Full Season RDif]], 5, FALSE)</f>
        <v>#N/A</v>
      </c>
      <c r="AE1312" s="11" t="e">
        <f>VLOOKUP($B1312, FanGraphs_Standings[[Abbreviation]:[2024 Projected Full Season W%]], 18, FALSE)</f>
        <v>#N/A</v>
      </c>
      <c r="AF1312" s="11" t="e">
        <f t="shared" si="245"/>
        <v>#N/A</v>
      </c>
      <c r="AG1312" s="11" t="e">
        <f>VLOOKUP($B1312, 'Home Field Adv'!$A$2:$I$31, 9, FALSE)</f>
        <v>#N/A</v>
      </c>
      <c r="AH1312" s="11" t="e">
        <f>VLOOKUP($C1312, FanGraphs_Standings[[Abbreviation]:[2024 Year to Date G]], 2, FALSE)</f>
        <v>#N/A</v>
      </c>
      <c r="AI1312" s="11" t="e">
        <f>_xlfn.IFNA(VLOOKUP($E1312, 'SP Per G'!$A$2:$D$1385, 3, FALSE), AO1312)</f>
        <v>#N/A</v>
      </c>
      <c r="AJ1312" s="11" t="e">
        <f>IF(AND(ISNA(VLOOKUP($E1312, 'SP Per G'!$A$2:$D$1385, 4, FALSE)), ISTEXT($E1312)), AI1312,IF(ISNA(VLOOKUP($E1312, 'SP Per G'!$A$2:$D$1385, 4, FALSE)), AO1312, VLOOKUP($E1312, 'SP Per G'!$A$2:$D$1385, 4, FALSE)))</f>
        <v>#N/A</v>
      </c>
      <c r="AK1312" s="11" t="e">
        <f t="shared" si="246"/>
        <v>#N/A</v>
      </c>
      <c r="AL1312" s="11" t="e">
        <f>_xlfn.IFNA(VLOOKUP($E1312, Individual_Pitching___Dashboard[], 18, FALSE), VLOOKUP($C1312,Team_Pitching___Advanced[[Team]:[SIERA]],16,FALSE))</f>
        <v>#N/A</v>
      </c>
      <c r="AM1312" s="11" t="e">
        <f>_xlfn.IFNA(VLOOKUP($E1312, Individual_Pitching___Dashboard[], 20, FALSE), VLOOKUP($C1312,Team_Pitching___Advanced[[Team]:[xFIP]],19,FALSE))</f>
        <v>#N/A</v>
      </c>
      <c r="AN1312" s="11" t="e">
        <f>_xlfn.IFNA(VLOOKUP($E1312,Individual_Pitching___Advanced[],21,FALSE),VLOOKUP($C1312,Team_Pitching___Advanced[[Team]:[SIERA]],20,FALSE))</f>
        <v>#N/A</v>
      </c>
      <c r="AO1312" s="11" t="e">
        <f>VLOOKUP($C1312, 'Team Per G'!$A$2:$G$31, 7, FALSE)</f>
        <v>#N/A</v>
      </c>
      <c r="AP1312" s="11" t="e">
        <f>VLOOKUP($C1312, 'FanGraphs - Team WAR Projected'!$B$2:$E$31, 3, FALSE)/162</f>
        <v>#N/A</v>
      </c>
      <c r="AQ1312" s="11" t="e">
        <f t="shared" si="247"/>
        <v>#N/A</v>
      </c>
      <c r="AR1312" s="11" t="e">
        <f>VLOOKUP($C1312, Team_Pitching___Advanced[[Team]:[xFIP]], 19,FALSE)</f>
        <v>#N/A</v>
      </c>
      <c r="AS1312" s="11" t="e">
        <f>VLOOKUP($C1312, Team_Pitching___Advanced[], 20, FALSE)</f>
        <v>#N/A</v>
      </c>
      <c r="AT1312" s="11" t="e">
        <f>VLOOKUP($C1312, Team_Batting___Dashboard[[Team]:[wOBA]], 16, FALSE)</f>
        <v>#N/A</v>
      </c>
      <c r="AU1312" s="11" t="e">
        <f>VLOOKUP($C1312, Team_Batting___Advanced[[Team]:[OPS]], 9, FALSE)</f>
        <v>#N/A</v>
      </c>
      <c r="AV1312" s="11" t="e">
        <f>VLOOKUP($C1312, Team_Batting___Advanced[], 19, FALSE)</f>
        <v>#N/A</v>
      </c>
      <c r="AW1312" s="11" t="e">
        <f>VLOOKUP($C1312, 'Team Per G'!$A$2:$G$31, 3, FALSE)</f>
        <v>#N/A</v>
      </c>
      <c r="AX1312" s="11" t="e">
        <f>VLOOKUP($C1312, 'Team Per G'!$A$2:$G$31, 5, FALSE)</f>
        <v>#N/A</v>
      </c>
      <c r="AY1312" s="11" t="e">
        <f>VLOOKUP($C1312, 'Team Per G'!$A$2:$G$31, 4, FALSE)</f>
        <v>#N/A</v>
      </c>
      <c r="AZ1312" s="11" t="e">
        <f>VLOOKUP($C1312, Team_Batting___Dashboard[], 22, FALSE)/$AH1312</f>
        <v>#N/A</v>
      </c>
      <c r="BA1312" s="11" t="e">
        <f>VLOOKUP($C1312, 'FanGraphs - Team WAR Projected'!$B$2:$E$31, 4, FALSE)/162</f>
        <v>#N/A</v>
      </c>
      <c r="BB1312" s="11" t="e">
        <f t="shared" si="248"/>
        <v>#N/A</v>
      </c>
      <c r="BC1312" s="11" t="e">
        <f>VLOOKUP($C1312, FanGraphs_Standings[[Abbreviation]:[2024 Year to Date RS/G]], 6, FALSE)/$AH1312</f>
        <v>#N/A</v>
      </c>
      <c r="BD1312" s="11" t="e">
        <f>VLOOKUP($C1312, FanGraphs_Standings[[Abbreviation]:[2024 Projected Full Season RDif]], 19, FALSE)/162</f>
        <v>#N/A</v>
      </c>
      <c r="BE1312" s="11" t="e">
        <f t="shared" si="249"/>
        <v>#N/A</v>
      </c>
      <c r="BF1312" s="11" t="e">
        <f>VLOOKUP($C1312, FanGraphs_Standings[[Abbreviation]:[2024 Projected Full Season RDif]], 5, FALSE)</f>
        <v>#N/A</v>
      </c>
      <c r="BG1312" s="11" t="e">
        <f>VLOOKUP($C1312, FanGraphs_Standings[[Abbreviation]:[2024 Projected Full Season W%]], 18, FALSE)</f>
        <v>#N/A</v>
      </c>
      <c r="BH1312" s="11" t="e">
        <f t="shared" si="250"/>
        <v>#N/A</v>
      </c>
      <c r="BI1312" s="11" t="e">
        <f>VLOOKUP($C1312, 'Home Field Adv'!$A$2:$K$31, 11, FALSE)</f>
        <v>#N/A</v>
      </c>
      <c r="BL1312" s="12" t="str">
        <f t="shared" si="251"/>
        <v/>
      </c>
      <c r="BM1312" s="12" t="str">
        <f t="shared" si="254"/>
        <v/>
      </c>
      <c r="BN1312" s="12" t="str">
        <f t="shared" si="252"/>
        <v/>
      </c>
    </row>
    <row r="1313" spans="6:66" x14ac:dyDescent="0.45">
      <c r="F1313" s="11" t="e">
        <f>VLOOKUP($B1313, FanGraphs_Standings[[Abbreviation]:[2024 Year to Date G]], 2, FALSE)</f>
        <v>#N/A</v>
      </c>
      <c r="G1313" s="11" t="e">
        <f>_xlfn.IFNA(VLOOKUP($D1313, 'SP Per G'!$A$2:$D$1385, 3, FALSE),M1313)</f>
        <v>#N/A</v>
      </c>
      <c r="H1313" s="11" t="e">
        <f>IF(AND(ISNA(VLOOKUP($D1313, 'SP Per G'!$A$2:$D$1385, 4, FALSE)), ISTEXT($D1313)), G1313,IF(ISNA(VLOOKUP($D1313, 'SP Per G'!$A$2:$D$1385, 4, FALSE)), M1313, VLOOKUP($D1313, 'SP Per G'!$A$2:$D$1385, 4, FALSE)))</f>
        <v>#N/A</v>
      </c>
      <c r="I1313" s="11" t="e">
        <f t="shared" si="242"/>
        <v>#N/A</v>
      </c>
      <c r="J1313" s="11" t="e">
        <f>_xlfn.IFNA(VLOOKUP($D1313,Individual_Pitching___Dashboard[],18,FALSE),VLOOKUP(B1313,Team_Pitching___Dashboard[[Team]:[ERA]],17,FALSE))</f>
        <v>#N/A</v>
      </c>
      <c r="K1313" s="11" t="e">
        <f>_xlfn.IFNA(VLOOKUP($D1313, Individual_Pitching___Dashboard[], 20, FALSE), VLOOKUP(B1313,Team_Pitching___Dashboard[[Team]:[xFIP]],20,FALSE))</f>
        <v>#N/A</v>
      </c>
      <c r="L1313" s="11" t="e">
        <f>_xlfn.IFNA(VLOOKUP($D1313, Individual_Pitching___Advanced[], 21,FALSE), VLOOKUP(B1313, Team_Pitching___Advanced[], 20, FALSE))</f>
        <v>#N/A</v>
      </c>
      <c r="M1313" s="11" t="e">
        <f>VLOOKUP($B1313, 'Team Per G'!$A$2:$G$31, 7, FALSE)</f>
        <v>#N/A</v>
      </c>
      <c r="N1313" s="11" t="e">
        <f>VLOOKUP($B1313, 'FanGraphs - Team WAR Projected'!$B$2:$E$31, 3, FALSE)/162</f>
        <v>#N/A</v>
      </c>
      <c r="O1313" s="11" t="e">
        <f t="shared" si="243"/>
        <v>#N/A</v>
      </c>
      <c r="P1313" s="11" t="e">
        <f>VLOOKUP($B1313, Team_Pitching___Advanced[[Team]:[xFIP]], 19,FALSE)</f>
        <v>#N/A</v>
      </c>
      <c r="Q1313" s="11" t="e">
        <f>VLOOKUP($B1313, Team_Pitching___Advanced[], 20, FALSE)</f>
        <v>#N/A</v>
      </c>
      <c r="R1313" s="11" t="e">
        <f>VLOOKUP($B1313, Team_Batting___Dashboard[[Team]:[wOBA]], 16, FALSE)</f>
        <v>#N/A</v>
      </c>
      <c r="S1313" s="11" t="e">
        <f>VLOOKUP($B1313, Team_Batting___Advanced[[Team]:[OPS]], 9, FALSE)</f>
        <v>#N/A</v>
      </c>
      <c r="T1313" s="11" t="e">
        <f>VLOOKUP($B1313, Team_Batting___Advanced[], 19, FALSE)</f>
        <v>#N/A</v>
      </c>
      <c r="U1313" s="11" t="e">
        <f>VLOOKUP($B1313, 'Team Per G'!$A$2:$G$31, 3, FALSE)</f>
        <v>#N/A</v>
      </c>
      <c r="V1313" s="11" t="e">
        <f>VLOOKUP($B1313, 'Team Per G'!$A$2:$G$31, 5, FALSE)</f>
        <v>#N/A</v>
      </c>
      <c r="W1313" s="11" t="e">
        <f>VLOOKUP($B1313, 'Team Per G'!$A$2:$G$31, 4, FALSE)</f>
        <v>#N/A</v>
      </c>
      <c r="X1313" s="11" t="e">
        <f>VLOOKUP($B1313, Team_Batting___Dashboard[], 22, FALSE)/$F1313</f>
        <v>#N/A</v>
      </c>
      <c r="Y1313" s="11" t="e">
        <f>VLOOKUP($B1313, 'FanGraphs - Team WAR Projected'!$B$2:$E$31, 4, FALSE)/162</f>
        <v>#N/A</v>
      </c>
      <c r="Z1313" s="11" t="e">
        <f t="shared" si="244"/>
        <v>#N/A</v>
      </c>
      <c r="AA1313" s="11" t="e">
        <f>VLOOKUP($B1313, FanGraphs_Standings[[Abbreviation]:[2024 Year to Date RS/G]], 6, FALSE)/$F1313</f>
        <v>#N/A</v>
      </c>
      <c r="AB1313" s="11" t="e">
        <f>VLOOKUP($B1313, FanGraphs_Standings[[Abbreviation]:[2024 Projected Full Season RDif]], 19, FALSE)/162</f>
        <v>#N/A</v>
      </c>
      <c r="AC1313" s="11" t="e">
        <f t="shared" si="253"/>
        <v>#N/A</v>
      </c>
      <c r="AD1313" s="11" t="e">
        <f>VLOOKUP($B1313, FanGraphs_Standings[[Abbreviation]:[2024 Projected Full Season RDif]], 5, FALSE)</f>
        <v>#N/A</v>
      </c>
      <c r="AE1313" s="11" t="e">
        <f>VLOOKUP($B1313, FanGraphs_Standings[[Abbreviation]:[2024 Projected Full Season W%]], 18, FALSE)</f>
        <v>#N/A</v>
      </c>
      <c r="AF1313" s="11" t="e">
        <f t="shared" si="245"/>
        <v>#N/A</v>
      </c>
      <c r="AG1313" s="11" t="e">
        <f>VLOOKUP($B1313, 'Home Field Adv'!$A$2:$I$31, 9, FALSE)</f>
        <v>#N/A</v>
      </c>
      <c r="AH1313" s="11" t="e">
        <f>VLOOKUP($C1313, FanGraphs_Standings[[Abbreviation]:[2024 Year to Date G]], 2, FALSE)</f>
        <v>#N/A</v>
      </c>
      <c r="AI1313" s="11" t="e">
        <f>_xlfn.IFNA(VLOOKUP($E1313, 'SP Per G'!$A$2:$D$1385, 3, FALSE), AO1313)</f>
        <v>#N/A</v>
      </c>
      <c r="AJ1313" s="11" t="e">
        <f>IF(AND(ISNA(VLOOKUP($E1313, 'SP Per G'!$A$2:$D$1385, 4, FALSE)), ISTEXT($E1313)), AI1313,IF(ISNA(VLOOKUP($E1313, 'SP Per G'!$A$2:$D$1385, 4, FALSE)), AO1313, VLOOKUP($E1313, 'SP Per G'!$A$2:$D$1385, 4, FALSE)))</f>
        <v>#N/A</v>
      </c>
      <c r="AK1313" s="11" t="e">
        <f t="shared" si="246"/>
        <v>#N/A</v>
      </c>
      <c r="AL1313" s="11" t="e">
        <f>_xlfn.IFNA(VLOOKUP($E1313, Individual_Pitching___Dashboard[], 18, FALSE), VLOOKUP($C1313,Team_Pitching___Advanced[[Team]:[SIERA]],16,FALSE))</f>
        <v>#N/A</v>
      </c>
      <c r="AM1313" s="11" t="e">
        <f>_xlfn.IFNA(VLOOKUP($E1313, Individual_Pitching___Dashboard[], 20, FALSE), VLOOKUP($C1313,Team_Pitching___Advanced[[Team]:[xFIP]],19,FALSE))</f>
        <v>#N/A</v>
      </c>
      <c r="AN1313" s="11" t="e">
        <f>_xlfn.IFNA(VLOOKUP($E1313,Individual_Pitching___Advanced[],21,FALSE),VLOOKUP($C1313,Team_Pitching___Advanced[[Team]:[SIERA]],20,FALSE))</f>
        <v>#N/A</v>
      </c>
      <c r="AO1313" s="11" t="e">
        <f>VLOOKUP($C1313, 'Team Per G'!$A$2:$G$31, 7, FALSE)</f>
        <v>#N/A</v>
      </c>
      <c r="AP1313" s="11" t="e">
        <f>VLOOKUP($C1313, 'FanGraphs - Team WAR Projected'!$B$2:$E$31, 3, FALSE)/162</f>
        <v>#N/A</v>
      </c>
      <c r="AQ1313" s="11" t="e">
        <f t="shared" si="247"/>
        <v>#N/A</v>
      </c>
      <c r="AR1313" s="11" t="e">
        <f>VLOOKUP($C1313, Team_Pitching___Advanced[[Team]:[xFIP]], 19,FALSE)</f>
        <v>#N/A</v>
      </c>
      <c r="AS1313" s="11" t="e">
        <f>VLOOKUP($C1313, Team_Pitching___Advanced[], 20, FALSE)</f>
        <v>#N/A</v>
      </c>
      <c r="AT1313" s="11" t="e">
        <f>VLOOKUP($C1313, Team_Batting___Dashboard[[Team]:[wOBA]], 16, FALSE)</f>
        <v>#N/A</v>
      </c>
      <c r="AU1313" s="11" t="e">
        <f>VLOOKUP($C1313, Team_Batting___Advanced[[Team]:[OPS]], 9, FALSE)</f>
        <v>#N/A</v>
      </c>
      <c r="AV1313" s="11" t="e">
        <f>VLOOKUP($C1313, Team_Batting___Advanced[], 19, FALSE)</f>
        <v>#N/A</v>
      </c>
      <c r="AW1313" s="11" t="e">
        <f>VLOOKUP($C1313, 'Team Per G'!$A$2:$G$31, 3, FALSE)</f>
        <v>#N/A</v>
      </c>
      <c r="AX1313" s="11" t="e">
        <f>VLOOKUP($C1313, 'Team Per G'!$A$2:$G$31, 5, FALSE)</f>
        <v>#N/A</v>
      </c>
      <c r="AY1313" s="11" t="e">
        <f>VLOOKUP($C1313, 'Team Per G'!$A$2:$G$31, 4, FALSE)</f>
        <v>#N/A</v>
      </c>
      <c r="AZ1313" s="11" t="e">
        <f>VLOOKUP($C1313, Team_Batting___Dashboard[], 22, FALSE)/$AH1313</f>
        <v>#N/A</v>
      </c>
      <c r="BA1313" s="11" t="e">
        <f>VLOOKUP($C1313, 'FanGraphs - Team WAR Projected'!$B$2:$E$31, 4, FALSE)/162</f>
        <v>#N/A</v>
      </c>
      <c r="BB1313" s="11" t="e">
        <f t="shared" si="248"/>
        <v>#N/A</v>
      </c>
      <c r="BC1313" s="11" t="e">
        <f>VLOOKUP($C1313, FanGraphs_Standings[[Abbreviation]:[2024 Year to Date RS/G]], 6, FALSE)/$AH1313</f>
        <v>#N/A</v>
      </c>
      <c r="BD1313" s="11" t="e">
        <f>VLOOKUP($C1313, FanGraphs_Standings[[Abbreviation]:[2024 Projected Full Season RDif]], 19, FALSE)/162</f>
        <v>#N/A</v>
      </c>
      <c r="BE1313" s="11" t="e">
        <f t="shared" si="249"/>
        <v>#N/A</v>
      </c>
      <c r="BF1313" s="11" t="e">
        <f>VLOOKUP($C1313, FanGraphs_Standings[[Abbreviation]:[2024 Projected Full Season RDif]], 5, FALSE)</f>
        <v>#N/A</v>
      </c>
      <c r="BG1313" s="11" t="e">
        <f>VLOOKUP($C1313, FanGraphs_Standings[[Abbreviation]:[2024 Projected Full Season W%]], 18, FALSE)</f>
        <v>#N/A</v>
      </c>
      <c r="BH1313" s="11" t="e">
        <f t="shared" si="250"/>
        <v>#N/A</v>
      </c>
      <c r="BI1313" s="11" t="e">
        <f>VLOOKUP($C1313, 'Home Field Adv'!$A$2:$K$31, 11, FALSE)</f>
        <v>#N/A</v>
      </c>
      <c r="BL1313" s="12" t="str">
        <f t="shared" si="251"/>
        <v/>
      </c>
      <c r="BM1313" s="12" t="str">
        <f t="shared" si="254"/>
        <v/>
      </c>
      <c r="BN1313" s="12" t="str">
        <f t="shared" si="252"/>
        <v/>
      </c>
    </row>
    <row r="1314" spans="6:66" x14ac:dyDescent="0.45">
      <c r="F1314" s="11" t="e">
        <f>VLOOKUP($B1314, FanGraphs_Standings[[Abbreviation]:[2024 Year to Date G]], 2, FALSE)</f>
        <v>#N/A</v>
      </c>
      <c r="G1314" s="11" t="e">
        <f>_xlfn.IFNA(VLOOKUP($D1314, 'SP Per G'!$A$2:$D$1385, 3, FALSE),M1314)</f>
        <v>#N/A</v>
      </c>
      <c r="H1314" s="11" t="e">
        <f>IF(AND(ISNA(VLOOKUP($D1314, 'SP Per G'!$A$2:$D$1385, 4, FALSE)), ISTEXT($D1314)), G1314,IF(ISNA(VLOOKUP($D1314, 'SP Per G'!$A$2:$D$1385, 4, FALSE)), M1314, VLOOKUP($D1314, 'SP Per G'!$A$2:$D$1385, 4, FALSE)))</f>
        <v>#N/A</v>
      </c>
      <c r="I1314" s="11" t="e">
        <f t="shared" si="242"/>
        <v>#N/A</v>
      </c>
      <c r="J1314" s="11" t="e">
        <f>_xlfn.IFNA(VLOOKUP($D1314,Individual_Pitching___Dashboard[],18,FALSE),VLOOKUP(B1314,Team_Pitching___Dashboard[[Team]:[ERA]],17,FALSE))</f>
        <v>#N/A</v>
      </c>
      <c r="K1314" s="11" t="e">
        <f>_xlfn.IFNA(VLOOKUP($D1314, Individual_Pitching___Dashboard[], 20, FALSE), VLOOKUP(B1314,Team_Pitching___Dashboard[[Team]:[xFIP]],20,FALSE))</f>
        <v>#N/A</v>
      </c>
      <c r="L1314" s="11" t="e">
        <f>_xlfn.IFNA(VLOOKUP($D1314, Individual_Pitching___Advanced[], 21,FALSE), VLOOKUP(B1314, Team_Pitching___Advanced[], 20, FALSE))</f>
        <v>#N/A</v>
      </c>
      <c r="M1314" s="11" t="e">
        <f>VLOOKUP($B1314, 'Team Per G'!$A$2:$G$31, 7, FALSE)</f>
        <v>#N/A</v>
      </c>
      <c r="N1314" s="11" t="e">
        <f>VLOOKUP($B1314, 'FanGraphs - Team WAR Projected'!$B$2:$E$31, 3, FALSE)/162</f>
        <v>#N/A</v>
      </c>
      <c r="O1314" s="11" t="e">
        <f t="shared" si="243"/>
        <v>#N/A</v>
      </c>
      <c r="P1314" s="11" t="e">
        <f>VLOOKUP($B1314, Team_Pitching___Advanced[[Team]:[xFIP]], 19,FALSE)</f>
        <v>#N/A</v>
      </c>
      <c r="Q1314" s="11" t="e">
        <f>VLOOKUP($B1314, Team_Pitching___Advanced[], 20, FALSE)</f>
        <v>#N/A</v>
      </c>
      <c r="R1314" s="11" t="e">
        <f>VLOOKUP($B1314, Team_Batting___Dashboard[[Team]:[wOBA]], 16, FALSE)</f>
        <v>#N/A</v>
      </c>
      <c r="S1314" s="11" t="e">
        <f>VLOOKUP($B1314, Team_Batting___Advanced[[Team]:[OPS]], 9, FALSE)</f>
        <v>#N/A</v>
      </c>
      <c r="T1314" s="11" t="e">
        <f>VLOOKUP($B1314, Team_Batting___Advanced[], 19, FALSE)</f>
        <v>#N/A</v>
      </c>
      <c r="U1314" s="11" t="e">
        <f>VLOOKUP($B1314, 'Team Per G'!$A$2:$G$31, 3, FALSE)</f>
        <v>#N/A</v>
      </c>
      <c r="V1314" s="11" t="e">
        <f>VLOOKUP($B1314, 'Team Per G'!$A$2:$G$31, 5, FALSE)</f>
        <v>#N/A</v>
      </c>
      <c r="W1314" s="11" t="e">
        <f>VLOOKUP($B1314, 'Team Per G'!$A$2:$G$31, 4, FALSE)</f>
        <v>#N/A</v>
      </c>
      <c r="X1314" s="11" t="e">
        <f>VLOOKUP($B1314, Team_Batting___Dashboard[], 22, FALSE)/$F1314</f>
        <v>#N/A</v>
      </c>
      <c r="Y1314" s="11" t="e">
        <f>VLOOKUP($B1314, 'FanGraphs - Team WAR Projected'!$B$2:$E$31, 4, FALSE)/162</f>
        <v>#N/A</v>
      </c>
      <c r="Z1314" s="11" t="e">
        <f t="shared" si="244"/>
        <v>#N/A</v>
      </c>
      <c r="AA1314" s="11" t="e">
        <f>VLOOKUP($B1314, FanGraphs_Standings[[Abbreviation]:[2024 Year to Date RS/G]], 6, FALSE)/$F1314</f>
        <v>#N/A</v>
      </c>
      <c r="AB1314" s="11" t="e">
        <f>VLOOKUP($B1314, FanGraphs_Standings[[Abbreviation]:[2024 Projected Full Season RDif]], 19, FALSE)/162</f>
        <v>#N/A</v>
      </c>
      <c r="AC1314" s="11" t="e">
        <f t="shared" si="253"/>
        <v>#N/A</v>
      </c>
      <c r="AD1314" s="11" t="e">
        <f>VLOOKUP($B1314, FanGraphs_Standings[[Abbreviation]:[2024 Projected Full Season RDif]], 5, FALSE)</f>
        <v>#N/A</v>
      </c>
      <c r="AE1314" s="11" t="e">
        <f>VLOOKUP($B1314, FanGraphs_Standings[[Abbreviation]:[2024 Projected Full Season W%]], 18, FALSE)</f>
        <v>#N/A</v>
      </c>
      <c r="AF1314" s="11" t="e">
        <f t="shared" si="245"/>
        <v>#N/A</v>
      </c>
      <c r="AG1314" s="11" t="e">
        <f>VLOOKUP($B1314, 'Home Field Adv'!$A$2:$I$31, 9, FALSE)</f>
        <v>#N/A</v>
      </c>
      <c r="AH1314" s="11" t="e">
        <f>VLOOKUP($C1314, FanGraphs_Standings[[Abbreviation]:[2024 Year to Date G]], 2, FALSE)</f>
        <v>#N/A</v>
      </c>
      <c r="AI1314" s="11" t="e">
        <f>_xlfn.IFNA(VLOOKUP($E1314, 'SP Per G'!$A$2:$D$1385, 3, FALSE), AO1314)</f>
        <v>#N/A</v>
      </c>
      <c r="AJ1314" s="11" t="e">
        <f>IF(AND(ISNA(VLOOKUP($E1314, 'SP Per G'!$A$2:$D$1385, 4, FALSE)), ISTEXT($E1314)), AI1314,IF(ISNA(VLOOKUP($E1314, 'SP Per G'!$A$2:$D$1385, 4, FALSE)), AO1314, VLOOKUP($E1314, 'SP Per G'!$A$2:$D$1385, 4, FALSE)))</f>
        <v>#N/A</v>
      </c>
      <c r="AK1314" s="11" t="e">
        <f t="shared" si="246"/>
        <v>#N/A</v>
      </c>
      <c r="AL1314" s="11" t="e">
        <f>_xlfn.IFNA(VLOOKUP($E1314, Individual_Pitching___Dashboard[], 18, FALSE), VLOOKUP($C1314,Team_Pitching___Advanced[[Team]:[SIERA]],16,FALSE))</f>
        <v>#N/A</v>
      </c>
      <c r="AM1314" s="11" t="e">
        <f>_xlfn.IFNA(VLOOKUP($E1314, Individual_Pitching___Dashboard[], 20, FALSE), VLOOKUP($C1314,Team_Pitching___Advanced[[Team]:[xFIP]],19,FALSE))</f>
        <v>#N/A</v>
      </c>
      <c r="AN1314" s="11" t="e">
        <f>_xlfn.IFNA(VLOOKUP($E1314,Individual_Pitching___Advanced[],21,FALSE),VLOOKUP($C1314,Team_Pitching___Advanced[[Team]:[SIERA]],20,FALSE))</f>
        <v>#N/A</v>
      </c>
      <c r="AO1314" s="11" t="e">
        <f>VLOOKUP($C1314, 'Team Per G'!$A$2:$G$31, 7, FALSE)</f>
        <v>#N/A</v>
      </c>
      <c r="AP1314" s="11" t="e">
        <f>VLOOKUP($C1314, 'FanGraphs - Team WAR Projected'!$B$2:$E$31, 3, FALSE)/162</f>
        <v>#N/A</v>
      </c>
      <c r="AQ1314" s="11" t="e">
        <f t="shared" si="247"/>
        <v>#N/A</v>
      </c>
      <c r="AR1314" s="11" t="e">
        <f>VLOOKUP($C1314, Team_Pitching___Advanced[[Team]:[xFIP]], 19,FALSE)</f>
        <v>#N/A</v>
      </c>
      <c r="AS1314" s="11" t="e">
        <f>VLOOKUP($C1314, Team_Pitching___Advanced[], 20, FALSE)</f>
        <v>#N/A</v>
      </c>
      <c r="AT1314" s="11" t="e">
        <f>VLOOKUP($C1314, Team_Batting___Dashboard[[Team]:[wOBA]], 16, FALSE)</f>
        <v>#N/A</v>
      </c>
      <c r="AU1314" s="11" t="e">
        <f>VLOOKUP($C1314, Team_Batting___Advanced[[Team]:[OPS]], 9, FALSE)</f>
        <v>#N/A</v>
      </c>
      <c r="AV1314" s="11" t="e">
        <f>VLOOKUP($C1314, Team_Batting___Advanced[], 19, FALSE)</f>
        <v>#N/A</v>
      </c>
      <c r="AW1314" s="11" t="e">
        <f>VLOOKUP($C1314, 'Team Per G'!$A$2:$G$31, 3, FALSE)</f>
        <v>#N/A</v>
      </c>
      <c r="AX1314" s="11" t="e">
        <f>VLOOKUP($C1314, 'Team Per G'!$A$2:$G$31, 5, FALSE)</f>
        <v>#N/A</v>
      </c>
      <c r="AY1314" s="11" t="e">
        <f>VLOOKUP($C1314, 'Team Per G'!$A$2:$G$31, 4, FALSE)</f>
        <v>#N/A</v>
      </c>
      <c r="AZ1314" s="11" t="e">
        <f>VLOOKUP($C1314, Team_Batting___Dashboard[], 22, FALSE)/$AH1314</f>
        <v>#N/A</v>
      </c>
      <c r="BA1314" s="11" t="e">
        <f>VLOOKUP($C1314, 'FanGraphs - Team WAR Projected'!$B$2:$E$31, 4, FALSE)/162</f>
        <v>#N/A</v>
      </c>
      <c r="BB1314" s="11" t="e">
        <f t="shared" si="248"/>
        <v>#N/A</v>
      </c>
      <c r="BC1314" s="11" t="e">
        <f>VLOOKUP($C1314, FanGraphs_Standings[[Abbreviation]:[2024 Year to Date RS/G]], 6, FALSE)/$AH1314</f>
        <v>#N/A</v>
      </c>
      <c r="BD1314" s="11" t="e">
        <f>VLOOKUP($C1314, FanGraphs_Standings[[Abbreviation]:[2024 Projected Full Season RDif]], 19, FALSE)/162</f>
        <v>#N/A</v>
      </c>
      <c r="BE1314" s="11" t="e">
        <f t="shared" si="249"/>
        <v>#N/A</v>
      </c>
      <c r="BF1314" s="11" t="e">
        <f>VLOOKUP($C1314, FanGraphs_Standings[[Abbreviation]:[2024 Projected Full Season RDif]], 5, FALSE)</f>
        <v>#N/A</v>
      </c>
      <c r="BG1314" s="11" t="e">
        <f>VLOOKUP($C1314, FanGraphs_Standings[[Abbreviation]:[2024 Projected Full Season W%]], 18, FALSE)</f>
        <v>#N/A</v>
      </c>
      <c r="BH1314" s="11" t="e">
        <f t="shared" si="250"/>
        <v>#N/A</v>
      </c>
      <c r="BI1314" s="11" t="e">
        <f>VLOOKUP($C1314, 'Home Field Adv'!$A$2:$K$31, 11, FALSE)</f>
        <v>#N/A</v>
      </c>
      <c r="BL1314" s="12" t="str">
        <f t="shared" si="251"/>
        <v/>
      </c>
      <c r="BM1314" s="12" t="str">
        <f t="shared" si="254"/>
        <v/>
      </c>
      <c r="BN1314" s="12" t="str">
        <f t="shared" si="252"/>
        <v/>
      </c>
    </row>
    <row r="1315" spans="6:66" x14ac:dyDescent="0.45">
      <c r="F1315" s="11" t="e">
        <f>VLOOKUP($B1315, FanGraphs_Standings[[Abbreviation]:[2024 Year to Date G]], 2, FALSE)</f>
        <v>#N/A</v>
      </c>
      <c r="G1315" s="11" t="e">
        <f>_xlfn.IFNA(VLOOKUP($D1315, 'SP Per G'!$A$2:$D$1385, 3, FALSE),M1315)</f>
        <v>#N/A</v>
      </c>
      <c r="H1315" s="11" t="e">
        <f>IF(AND(ISNA(VLOOKUP($D1315, 'SP Per G'!$A$2:$D$1385, 4, FALSE)), ISTEXT($D1315)), G1315,IF(ISNA(VLOOKUP($D1315, 'SP Per G'!$A$2:$D$1385, 4, FALSE)), M1315, VLOOKUP($D1315, 'SP Per G'!$A$2:$D$1385, 4, FALSE)))</f>
        <v>#N/A</v>
      </c>
      <c r="I1315" s="11" t="e">
        <f t="shared" si="242"/>
        <v>#N/A</v>
      </c>
      <c r="J1315" s="11" t="e">
        <f>_xlfn.IFNA(VLOOKUP($D1315,Individual_Pitching___Dashboard[],18,FALSE),VLOOKUP(B1315,Team_Pitching___Dashboard[[Team]:[ERA]],17,FALSE))</f>
        <v>#N/A</v>
      </c>
      <c r="K1315" s="11" t="e">
        <f>_xlfn.IFNA(VLOOKUP($D1315, Individual_Pitching___Dashboard[], 20, FALSE), VLOOKUP(B1315,Team_Pitching___Dashboard[[Team]:[xFIP]],20,FALSE))</f>
        <v>#N/A</v>
      </c>
      <c r="L1315" s="11" t="e">
        <f>_xlfn.IFNA(VLOOKUP($D1315, Individual_Pitching___Advanced[], 21,FALSE), VLOOKUP(B1315, Team_Pitching___Advanced[], 20, FALSE))</f>
        <v>#N/A</v>
      </c>
      <c r="M1315" s="11" t="e">
        <f>VLOOKUP($B1315, 'Team Per G'!$A$2:$G$31, 7, FALSE)</f>
        <v>#N/A</v>
      </c>
      <c r="N1315" s="11" t="e">
        <f>VLOOKUP($B1315, 'FanGraphs - Team WAR Projected'!$B$2:$E$31, 3, FALSE)/162</f>
        <v>#N/A</v>
      </c>
      <c r="O1315" s="11" t="e">
        <f t="shared" si="243"/>
        <v>#N/A</v>
      </c>
      <c r="P1315" s="11" t="e">
        <f>VLOOKUP($B1315, Team_Pitching___Advanced[[Team]:[xFIP]], 19,FALSE)</f>
        <v>#N/A</v>
      </c>
      <c r="Q1315" s="11" t="e">
        <f>VLOOKUP($B1315, Team_Pitching___Advanced[], 20, FALSE)</f>
        <v>#N/A</v>
      </c>
      <c r="R1315" s="11" t="e">
        <f>VLOOKUP($B1315, Team_Batting___Dashboard[[Team]:[wOBA]], 16, FALSE)</f>
        <v>#N/A</v>
      </c>
      <c r="S1315" s="11" t="e">
        <f>VLOOKUP($B1315, Team_Batting___Advanced[[Team]:[OPS]], 9, FALSE)</f>
        <v>#N/A</v>
      </c>
      <c r="T1315" s="11" t="e">
        <f>VLOOKUP($B1315, Team_Batting___Advanced[], 19, FALSE)</f>
        <v>#N/A</v>
      </c>
      <c r="U1315" s="11" t="e">
        <f>VLOOKUP($B1315, 'Team Per G'!$A$2:$G$31, 3, FALSE)</f>
        <v>#N/A</v>
      </c>
      <c r="V1315" s="11" t="e">
        <f>VLOOKUP($B1315, 'Team Per G'!$A$2:$G$31, 5, FALSE)</f>
        <v>#N/A</v>
      </c>
      <c r="W1315" s="11" t="e">
        <f>VLOOKUP($B1315, 'Team Per G'!$A$2:$G$31, 4, FALSE)</f>
        <v>#N/A</v>
      </c>
      <c r="X1315" s="11" t="e">
        <f>VLOOKUP($B1315, Team_Batting___Dashboard[], 22, FALSE)/$F1315</f>
        <v>#N/A</v>
      </c>
      <c r="Y1315" s="11" t="e">
        <f>VLOOKUP($B1315, 'FanGraphs - Team WAR Projected'!$B$2:$E$31, 4, FALSE)/162</f>
        <v>#N/A</v>
      </c>
      <c r="Z1315" s="11" t="e">
        <f t="shared" si="244"/>
        <v>#N/A</v>
      </c>
      <c r="AA1315" s="11" t="e">
        <f>VLOOKUP($B1315, FanGraphs_Standings[[Abbreviation]:[2024 Year to Date RS/G]], 6, FALSE)/$F1315</f>
        <v>#N/A</v>
      </c>
      <c r="AB1315" s="11" t="e">
        <f>VLOOKUP($B1315, FanGraphs_Standings[[Abbreviation]:[2024 Projected Full Season RDif]], 19, FALSE)/162</f>
        <v>#N/A</v>
      </c>
      <c r="AC1315" s="11" t="e">
        <f t="shared" si="253"/>
        <v>#N/A</v>
      </c>
      <c r="AD1315" s="11" t="e">
        <f>VLOOKUP($B1315, FanGraphs_Standings[[Abbreviation]:[2024 Projected Full Season RDif]], 5, FALSE)</f>
        <v>#N/A</v>
      </c>
      <c r="AE1315" s="11" t="e">
        <f>VLOOKUP($B1315, FanGraphs_Standings[[Abbreviation]:[2024 Projected Full Season W%]], 18, FALSE)</f>
        <v>#N/A</v>
      </c>
      <c r="AF1315" s="11" t="e">
        <f t="shared" si="245"/>
        <v>#N/A</v>
      </c>
      <c r="AG1315" s="11" t="e">
        <f>VLOOKUP($B1315, 'Home Field Adv'!$A$2:$I$31, 9, FALSE)</f>
        <v>#N/A</v>
      </c>
      <c r="AH1315" s="11" t="e">
        <f>VLOOKUP($C1315, FanGraphs_Standings[[Abbreviation]:[2024 Year to Date G]], 2, FALSE)</f>
        <v>#N/A</v>
      </c>
      <c r="AI1315" s="11" t="e">
        <f>_xlfn.IFNA(VLOOKUP($E1315, 'SP Per G'!$A$2:$D$1385, 3, FALSE), AO1315)</f>
        <v>#N/A</v>
      </c>
      <c r="AJ1315" s="11" t="e">
        <f>IF(AND(ISNA(VLOOKUP($E1315, 'SP Per G'!$A$2:$D$1385, 4, FALSE)), ISTEXT($E1315)), AI1315,IF(ISNA(VLOOKUP($E1315, 'SP Per G'!$A$2:$D$1385, 4, FALSE)), AO1315, VLOOKUP($E1315, 'SP Per G'!$A$2:$D$1385, 4, FALSE)))</f>
        <v>#N/A</v>
      </c>
      <c r="AK1315" s="11" t="e">
        <f t="shared" si="246"/>
        <v>#N/A</v>
      </c>
      <c r="AL1315" s="11" t="e">
        <f>_xlfn.IFNA(VLOOKUP($E1315, Individual_Pitching___Dashboard[], 18, FALSE), VLOOKUP($C1315,Team_Pitching___Advanced[[Team]:[SIERA]],16,FALSE))</f>
        <v>#N/A</v>
      </c>
      <c r="AM1315" s="11" t="e">
        <f>_xlfn.IFNA(VLOOKUP($E1315, Individual_Pitching___Dashboard[], 20, FALSE), VLOOKUP($C1315,Team_Pitching___Advanced[[Team]:[xFIP]],19,FALSE))</f>
        <v>#N/A</v>
      </c>
      <c r="AN1315" s="11" t="e">
        <f>_xlfn.IFNA(VLOOKUP($E1315,Individual_Pitching___Advanced[],21,FALSE),VLOOKUP($C1315,Team_Pitching___Advanced[[Team]:[SIERA]],20,FALSE))</f>
        <v>#N/A</v>
      </c>
      <c r="AO1315" s="11" t="e">
        <f>VLOOKUP($C1315, 'Team Per G'!$A$2:$G$31, 7, FALSE)</f>
        <v>#N/A</v>
      </c>
      <c r="AP1315" s="11" t="e">
        <f>VLOOKUP($C1315, 'FanGraphs - Team WAR Projected'!$B$2:$E$31, 3, FALSE)/162</f>
        <v>#N/A</v>
      </c>
      <c r="AQ1315" s="11" t="e">
        <f t="shared" si="247"/>
        <v>#N/A</v>
      </c>
      <c r="AR1315" s="11" t="e">
        <f>VLOOKUP($C1315, Team_Pitching___Advanced[[Team]:[xFIP]], 19,FALSE)</f>
        <v>#N/A</v>
      </c>
      <c r="AS1315" s="11" t="e">
        <f>VLOOKUP($C1315, Team_Pitching___Advanced[], 20, FALSE)</f>
        <v>#N/A</v>
      </c>
      <c r="AT1315" s="11" t="e">
        <f>VLOOKUP($C1315, Team_Batting___Dashboard[[Team]:[wOBA]], 16, FALSE)</f>
        <v>#N/A</v>
      </c>
      <c r="AU1315" s="11" t="e">
        <f>VLOOKUP($C1315, Team_Batting___Advanced[[Team]:[OPS]], 9, FALSE)</f>
        <v>#N/A</v>
      </c>
      <c r="AV1315" s="11" t="e">
        <f>VLOOKUP($C1315, Team_Batting___Advanced[], 19, FALSE)</f>
        <v>#N/A</v>
      </c>
      <c r="AW1315" s="11" t="e">
        <f>VLOOKUP($C1315, 'Team Per G'!$A$2:$G$31, 3, FALSE)</f>
        <v>#N/A</v>
      </c>
      <c r="AX1315" s="11" t="e">
        <f>VLOOKUP($C1315, 'Team Per G'!$A$2:$G$31, 5, FALSE)</f>
        <v>#N/A</v>
      </c>
      <c r="AY1315" s="11" t="e">
        <f>VLOOKUP($C1315, 'Team Per G'!$A$2:$G$31, 4, FALSE)</f>
        <v>#N/A</v>
      </c>
      <c r="AZ1315" s="11" t="e">
        <f>VLOOKUP($C1315, Team_Batting___Dashboard[], 22, FALSE)/$AH1315</f>
        <v>#N/A</v>
      </c>
      <c r="BA1315" s="11" t="e">
        <f>VLOOKUP($C1315, 'FanGraphs - Team WAR Projected'!$B$2:$E$31, 4, FALSE)/162</f>
        <v>#N/A</v>
      </c>
      <c r="BB1315" s="11" t="e">
        <f t="shared" si="248"/>
        <v>#N/A</v>
      </c>
      <c r="BC1315" s="11" t="e">
        <f>VLOOKUP($C1315, FanGraphs_Standings[[Abbreviation]:[2024 Year to Date RS/G]], 6, FALSE)/$AH1315</f>
        <v>#N/A</v>
      </c>
      <c r="BD1315" s="11" t="e">
        <f>VLOOKUP($C1315, FanGraphs_Standings[[Abbreviation]:[2024 Projected Full Season RDif]], 19, FALSE)/162</f>
        <v>#N/A</v>
      </c>
      <c r="BE1315" s="11" t="e">
        <f t="shared" si="249"/>
        <v>#N/A</v>
      </c>
      <c r="BF1315" s="11" t="e">
        <f>VLOOKUP($C1315, FanGraphs_Standings[[Abbreviation]:[2024 Projected Full Season RDif]], 5, FALSE)</f>
        <v>#N/A</v>
      </c>
      <c r="BG1315" s="11" t="e">
        <f>VLOOKUP($C1315, FanGraphs_Standings[[Abbreviation]:[2024 Projected Full Season W%]], 18, FALSE)</f>
        <v>#N/A</v>
      </c>
      <c r="BH1315" s="11" t="e">
        <f t="shared" si="250"/>
        <v>#N/A</v>
      </c>
      <c r="BI1315" s="11" t="e">
        <f>VLOOKUP($C1315, 'Home Field Adv'!$A$2:$K$31, 11, FALSE)</f>
        <v>#N/A</v>
      </c>
      <c r="BL1315" s="12" t="str">
        <f t="shared" si="251"/>
        <v/>
      </c>
      <c r="BM1315" s="12" t="str">
        <f t="shared" si="254"/>
        <v/>
      </c>
      <c r="BN1315" s="12" t="str">
        <f t="shared" si="252"/>
        <v/>
      </c>
    </row>
    <row r="1316" spans="6:66" x14ac:dyDescent="0.45">
      <c r="F1316" s="11" t="e">
        <f>VLOOKUP($B1316, FanGraphs_Standings[[Abbreviation]:[2024 Year to Date G]], 2, FALSE)</f>
        <v>#N/A</v>
      </c>
      <c r="G1316" s="11" t="e">
        <f>_xlfn.IFNA(VLOOKUP($D1316, 'SP Per G'!$A$2:$D$1385, 3, FALSE),M1316)</f>
        <v>#N/A</v>
      </c>
      <c r="H1316" s="11" t="e">
        <f>IF(AND(ISNA(VLOOKUP($D1316, 'SP Per G'!$A$2:$D$1385, 4, FALSE)), ISTEXT($D1316)), G1316,IF(ISNA(VLOOKUP($D1316, 'SP Per G'!$A$2:$D$1385, 4, FALSE)), M1316, VLOOKUP($D1316, 'SP Per G'!$A$2:$D$1385, 4, FALSE)))</f>
        <v>#N/A</v>
      </c>
      <c r="I1316" s="11" t="e">
        <f t="shared" si="242"/>
        <v>#N/A</v>
      </c>
      <c r="J1316" s="11" t="e">
        <f>_xlfn.IFNA(VLOOKUP($D1316,Individual_Pitching___Dashboard[],18,FALSE),VLOOKUP(B1316,Team_Pitching___Dashboard[[Team]:[ERA]],17,FALSE))</f>
        <v>#N/A</v>
      </c>
      <c r="K1316" s="11" t="e">
        <f>_xlfn.IFNA(VLOOKUP($D1316, Individual_Pitching___Dashboard[], 20, FALSE), VLOOKUP(B1316,Team_Pitching___Dashboard[[Team]:[xFIP]],20,FALSE))</f>
        <v>#N/A</v>
      </c>
      <c r="L1316" s="11" t="e">
        <f>_xlfn.IFNA(VLOOKUP($D1316, Individual_Pitching___Advanced[], 21,FALSE), VLOOKUP(B1316, Team_Pitching___Advanced[], 20, FALSE))</f>
        <v>#N/A</v>
      </c>
      <c r="M1316" s="11" t="e">
        <f>VLOOKUP($B1316, 'Team Per G'!$A$2:$G$31, 7, FALSE)</f>
        <v>#N/A</v>
      </c>
      <c r="N1316" s="11" t="e">
        <f>VLOOKUP($B1316, 'FanGraphs - Team WAR Projected'!$B$2:$E$31, 3, FALSE)/162</f>
        <v>#N/A</v>
      </c>
      <c r="O1316" s="11" t="e">
        <f t="shared" si="243"/>
        <v>#N/A</v>
      </c>
      <c r="P1316" s="11" t="e">
        <f>VLOOKUP($B1316, Team_Pitching___Advanced[[Team]:[xFIP]], 19,FALSE)</f>
        <v>#N/A</v>
      </c>
      <c r="Q1316" s="11" t="e">
        <f>VLOOKUP($B1316, Team_Pitching___Advanced[], 20, FALSE)</f>
        <v>#N/A</v>
      </c>
      <c r="R1316" s="11" t="e">
        <f>VLOOKUP($B1316, Team_Batting___Dashboard[[Team]:[wOBA]], 16, FALSE)</f>
        <v>#N/A</v>
      </c>
      <c r="S1316" s="11" t="e">
        <f>VLOOKUP($B1316, Team_Batting___Advanced[[Team]:[OPS]], 9, FALSE)</f>
        <v>#N/A</v>
      </c>
      <c r="T1316" s="11" t="e">
        <f>VLOOKUP($B1316, Team_Batting___Advanced[], 19, FALSE)</f>
        <v>#N/A</v>
      </c>
      <c r="U1316" s="11" t="e">
        <f>VLOOKUP($B1316, 'Team Per G'!$A$2:$G$31, 3, FALSE)</f>
        <v>#N/A</v>
      </c>
      <c r="V1316" s="11" t="e">
        <f>VLOOKUP($B1316, 'Team Per G'!$A$2:$G$31, 5, FALSE)</f>
        <v>#N/A</v>
      </c>
      <c r="W1316" s="11" t="e">
        <f>VLOOKUP($B1316, 'Team Per G'!$A$2:$G$31, 4, FALSE)</f>
        <v>#N/A</v>
      </c>
      <c r="X1316" s="11" t="e">
        <f>VLOOKUP($B1316, Team_Batting___Dashboard[], 22, FALSE)/$F1316</f>
        <v>#N/A</v>
      </c>
      <c r="Y1316" s="11" t="e">
        <f>VLOOKUP($B1316, 'FanGraphs - Team WAR Projected'!$B$2:$E$31, 4, FALSE)/162</f>
        <v>#N/A</v>
      </c>
      <c r="Z1316" s="11" t="e">
        <f t="shared" si="244"/>
        <v>#N/A</v>
      </c>
      <c r="AA1316" s="11" t="e">
        <f>VLOOKUP($B1316, FanGraphs_Standings[[Abbreviation]:[2024 Year to Date RS/G]], 6, FALSE)/$F1316</f>
        <v>#N/A</v>
      </c>
      <c r="AB1316" s="11" t="e">
        <f>VLOOKUP($B1316, FanGraphs_Standings[[Abbreviation]:[2024 Projected Full Season RDif]], 19, FALSE)/162</f>
        <v>#N/A</v>
      </c>
      <c r="AC1316" s="11" t="e">
        <f t="shared" si="253"/>
        <v>#N/A</v>
      </c>
      <c r="AD1316" s="11" t="e">
        <f>VLOOKUP($B1316, FanGraphs_Standings[[Abbreviation]:[2024 Projected Full Season RDif]], 5, FALSE)</f>
        <v>#N/A</v>
      </c>
      <c r="AE1316" s="11" t="e">
        <f>VLOOKUP($B1316, FanGraphs_Standings[[Abbreviation]:[2024 Projected Full Season W%]], 18, FALSE)</f>
        <v>#N/A</v>
      </c>
      <c r="AF1316" s="11" t="e">
        <f t="shared" si="245"/>
        <v>#N/A</v>
      </c>
      <c r="AG1316" s="11" t="e">
        <f>VLOOKUP($B1316, 'Home Field Adv'!$A$2:$I$31, 9, FALSE)</f>
        <v>#N/A</v>
      </c>
      <c r="AH1316" s="11" t="e">
        <f>VLOOKUP($C1316, FanGraphs_Standings[[Abbreviation]:[2024 Year to Date G]], 2, FALSE)</f>
        <v>#N/A</v>
      </c>
      <c r="AI1316" s="11" t="e">
        <f>_xlfn.IFNA(VLOOKUP($E1316, 'SP Per G'!$A$2:$D$1385, 3, FALSE), AO1316)</f>
        <v>#N/A</v>
      </c>
      <c r="AJ1316" s="11" t="e">
        <f>IF(AND(ISNA(VLOOKUP($E1316, 'SP Per G'!$A$2:$D$1385, 4, FALSE)), ISTEXT($E1316)), AI1316,IF(ISNA(VLOOKUP($E1316, 'SP Per G'!$A$2:$D$1385, 4, FALSE)), AO1316, VLOOKUP($E1316, 'SP Per G'!$A$2:$D$1385, 4, FALSE)))</f>
        <v>#N/A</v>
      </c>
      <c r="AK1316" s="11" t="e">
        <f t="shared" si="246"/>
        <v>#N/A</v>
      </c>
      <c r="AL1316" s="11" t="e">
        <f>_xlfn.IFNA(VLOOKUP($E1316, Individual_Pitching___Dashboard[], 18, FALSE), VLOOKUP($C1316,Team_Pitching___Advanced[[Team]:[SIERA]],16,FALSE))</f>
        <v>#N/A</v>
      </c>
      <c r="AM1316" s="11" t="e">
        <f>_xlfn.IFNA(VLOOKUP($E1316, Individual_Pitching___Dashboard[], 20, FALSE), VLOOKUP($C1316,Team_Pitching___Advanced[[Team]:[xFIP]],19,FALSE))</f>
        <v>#N/A</v>
      </c>
      <c r="AN1316" s="11" t="e">
        <f>_xlfn.IFNA(VLOOKUP($E1316,Individual_Pitching___Advanced[],21,FALSE),VLOOKUP($C1316,Team_Pitching___Advanced[[Team]:[SIERA]],20,FALSE))</f>
        <v>#N/A</v>
      </c>
      <c r="AO1316" s="11" t="e">
        <f>VLOOKUP($C1316, 'Team Per G'!$A$2:$G$31, 7, FALSE)</f>
        <v>#N/A</v>
      </c>
      <c r="AP1316" s="11" t="e">
        <f>VLOOKUP($C1316, 'FanGraphs - Team WAR Projected'!$B$2:$E$31, 3, FALSE)/162</f>
        <v>#N/A</v>
      </c>
      <c r="AQ1316" s="11" t="e">
        <f t="shared" si="247"/>
        <v>#N/A</v>
      </c>
      <c r="AR1316" s="11" t="e">
        <f>VLOOKUP($C1316, Team_Pitching___Advanced[[Team]:[xFIP]], 19,FALSE)</f>
        <v>#N/A</v>
      </c>
      <c r="AS1316" s="11" t="e">
        <f>VLOOKUP($C1316, Team_Pitching___Advanced[], 20, FALSE)</f>
        <v>#N/A</v>
      </c>
      <c r="AT1316" s="11" t="e">
        <f>VLOOKUP($C1316, Team_Batting___Dashboard[[Team]:[wOBA]], 16, FALSE)</f>
        <v>#N/A</v>
      </c>
      <c r="AU1316" s="11" t="e">
        <f>VLOOKUP($C1316, Team_Batting___Advanced[[Team]:[OPS]], 9, FALSE)</f>
        <v>#N/A</v>
      </c>
      <c r="AV1316" s="11" t="e">
        <f>VLOOKUP($C1316, Team_Batting___Advanced[], 19, FALSE)</f>
        <v>#N/A</v>
      </c>
      <c r="AW1316" s="11" t="e">
        <f>VLOOKUP($C1316, 'Team Per G'!$A$2:$G$31, 3, FALSE)</f>
        <v>#N/A</v>
      </c>
      <c r="AX1316" s="11" t="e">
        <f>VLOOKUP($C1316, 'Team Per G'!$A$2:$G$31, 5, FALSE)</f>
        <v>#N/A</v>
      </c>
      <c r="AY1316" s="11" t="e">
        <f>VLOOKUP($C1316, 'Team Per G'!$A$2:$G$31, 4, FALSE)</f>
        <v>#N/A</v>
      </c>
      <c r="AZ1316" s="11" t="e">
        <f>VLOOKUP($C1316, Team_Batting___Dashboard[], 22, FALSE)/$AH1316</f>
        <v>#N/A</v>
      </c>
      <c r="BA1316" s="11" t="e">
        <f>VLOOKUP($C1316, 'FanGraphs - Team WAR Projected'!$B$2:$E$31, 4, FALSE)/162</f>
        <v>#N/A</v>
      </c>
      <c r="BB1316" s="11" t="e">
        <f t="shared" si="248"/>
        <v>#N/A</v>
      </c>
      <c r="BC1316" s="11" t="e">
        <f>VLOOKUP($C1316, FanGraphs_Standings[[Abbreviation]:[2024 Year to Date RS/G]], 6, FALSE)/$AH1316</f>
        <v>#N/A</v>
      </c>
      <c r="BD1316" s="11" t="e">
        <f>VLOOKUP($C1316, FanGraphs_Standings[[Abbreviation]:[2024 Projected Full Season RDif]], 19, FALSE)/162</f>
        <v>#N/A</v>
      </c>
      <c r="BE1316" s="11" t="e">
        <f t="shared" si="249"/>
        <v>#N/A</v>
      </c>
      <c r="BF1316" s="11" t="e">
        <f>VLOOKUP($C1316, FanGraphs_Standings[[Abbreviation]:[2024 Projected Full Season RDif]], 5, FALSE)</f>
        <v>#N/A</v>
      </c>
      <c r="BG1316" s="11" t="e">
        <f>VLOOKUP($C1316, FanGraphs_Standings[[Abbreviation]:[2024 Projected Full Season W%]], 18, FALSE)</f>
        <v>#N/A</v>
      </c>
      <c r="BH1316" s="11" t="e">
        <f t="shared" si="250"/>
        <v>#N/A</v>
      </c>
      <c r="BI1316" s="11" t="e">
        <f>VLOOKUP($C1316, 'Home Field Adv'!$A$2:$K$31, 11, FALSE)</f>
        <v>#N/A</v>
      </c>
      <c r="BL1316" s="12" t="str">
        <f t="shared" si="251"/>
        <v/>
      </c>
      <c r="BM1316" s="12" t="str">
        <f t="shared" si="254"/>
        <v/>
      </c>
      <c r="BN1316" s="12" t="str">
        <f t="shared" si="252"/>
        <v/>
      </c>
    </row>
    <row r="1317" spans="6:66" x14ac:dyDescent="0.45">
      <c r="F1317" s="11" t="e">
        <f>VLOOKUP($B1317, FanGraphs_Standings[[Abbreviation]:[2024 Year to Date G]], 2, FALSE)</f>
        <v>#N/A</v>
      </c>
      <c r="G1317" s="11" t="e">
        <f>_xlfn.IFNA(VLOOKUP($D1317, 'SP Per G'!$A$2:$D$1385, 3, FALSE),M1317)</f>
        <v>#N/A</v>
      </c>
      <c r="H1317" s="11" t="e">
        <f>IF(AND(ISNA(VLOOKUP($D1317, 'SP Per G'!$A$2:$D$1385, 4, FALSE)), ISTEXT($D1317)), G1317,IF(ISNA(VLOOKUP($D1317, 'SP Per G'!$A$2:$D$1385, 4, FALSE)), M1317, VLOOKUP($D1317, 'SP Per G'!$A$2:$D$1385, 4, FALSE)))</f>
        <v>#N/A</v>
      </c>
      <c r="I1317" s="11" t="e">
        <f t="shared" si="242"/>
        <v>#N/A</v>
      </c>
      <c r="J1317" s="11" t="e">
        <f>_xlfn.IFNA(VLOOKUP($D1317,Individual_Pitching___Dashboard[],18,FALSE),VLOOKUP(B1317,Team_Pitching___Dashboard[[Team]:[ERA]],17,FALSE))</f>
        <v>#N/A</v>
      </c>
      <c r="K1317" s="11" t="e">
        <f>_xlfn.IFNA(VLOOKUP($D1317, Individual_Pitching___Dashboard[], 20, FALSE), VLOOKUP(B1317,Team_Pitching___Dashboard[[Team]:[xFIP]],20,FALSE))</f>
        <v>#N/A</v>
      </c>
      <c r="L1317" s="11" t="e">
        <f>_xlfn.IFNA(VLOOKUP($D1317, Individual_Pitching___Advanced[], 21,FALSE), VLOOKUP(B1317, Team_Pitching___Advanced[], 20, FALSE))</f>
        <v>#N/A</v>
      </c>
      <c r="M1317" s="11" t="e">
        <f>VLOOKUP($B1317, 'Team Per G'!$A$2:$G$31, 7, FALSE)</f>
        <v>#N/A</v>
      </c>
      <c r="N1317" s="11" t="e">
        <f>VLOOKUP($B1317, 'FanGraphs - Team WAR Projected'!$B$2:$E$31, 3, FALSE)/162</f>
        <v>#N/A</v>
      </c>
      <c r="O1317" s="11" t="e">
        <f t="shared" si="243"/>
        <v>#N/A</v>
      </c>
      <c r="P1317" s="11" t="e">
        <f>VLOOKUP($B1317, Team_Pitching___Advanced[[Team]:[xFIP]], 19,FALSE)</f>
        <v>#N/A</v>
      </c>
      <c r="Q1317" s="11" t="e">
        <f>VLOOKUP($B1317, Team_Pitching___Advanced[], 20, FALSE)</f>
        <v>#N/A</v>
      </c>
      <c r="R1317" s="11" t="e">
        <f>VLOOKUP($B1317, Team_Batting___Dashboard[[Team]:[wOBA]], 16, FALSE)</f>
        <v>#N/A</v>
      </c>
      <c r="S1317" s="11" t="e">
        <f>VLOOKUP($B1317, Team_Batting___Advanced[[Team]:[OPS]], 9, FALSE)</f>
        <v>#N/A</v>
      </c>
      <c r="T1317" s="11" t="e">
        <f>VLOOKUP($B1317, Team_Batting___Advanced[], 19, FALSE)</f>
        <v>#N/A</v>
      </c>
      <c r="U1317" s="11" t="e">
        <f>VLOOKUP($B1317, 'Team Per G'!$A$2:$G$31, 3, FALSE)</f>
        <v>#N/A</v>
      </c>
      <c r="V1317" s="11" t="e">
        <f>VLOOKUP($B1317, 'Team Per G'!$A$2:$G$31, 5, FALSE)</f>
        <v>#N/A</v>
      </c>
      <c r="W1317" s="11" t="e">
        <f>VLOOKUP($B1317, 'Team Per G'!$A$2:$G$31, 4, FALSE)</f>
        <v>#N/A</v>
      </c>
      <c r="X1317" s="11" t="e">
        <f>VLOOKUP($B1317, Team_Batting___Dashboard[], 22, FALSE)/$F1317</f>
        <v>#N/A</v>
      </c>
      <c r="Y1317" s="11" t="e">
        <f>VLOOKUP($B1317, 'FanGraphs - Team WAR Projected'!$B$2:$E$31, 4, FALSE)/162</f>
        <v>#N/A</v>
      </c>
      <c r="Z1317" s="11" t="e">
        <f t="shared" si="244"/>
        <v>#N/A</v>
      </c>
      <c r="AA1317" s="11" t="e">
        <f>VLOOKUP($B1317, FanGraphs_Standings[[Abbreviation]:[2024 Year to Date RS/G]], 6, FALSE)/$F1317</f>
        <v>#N/A</v>
      </c>
      <c r="AB1317" s="11" t="e">
        <f>VLOOKUP($B1317, FanGraphs_Standings[[Abbreviation]:[2024 Projected Full Season RDif]], 19, FALSE)/162</f>
        <v>#N/A</v>
      </c>
      <c r="AC1317" s="11" t="e">
        <f t="shared" si="253"/>
        <v>#N/A</v>
      </c>
      <c r="AD1317" s="11" t="e">
        <f>VLOOKUP($B1317, FanGraphs_Standings[[Abbreviation]:[2024 Projected Full Season RDif]], 5, FALSE)</f>
        <v>#N/A</v>
      </c>
      <c r="AE1317" s="11" t="e">
        <f>VLOOKUP($B1317, FanGraphs_Standings[[Abbreviation]:[2024 Projected Full Season W%]], 18, FALSE)</f>
        <v>#N/A</v>
      </c>
      <c r="AF1317" s="11" t="e">
        <f t="shared" si="245"/>
        <v>#N/A</v>
      </c>
      <c r="AG1317" s="11" t="e">
        <f>VLOOKUP($B1317, 'Home Field Adv'!$A$2:$I$31, 9, FALSE)</f>
        <v>#N/A</v>
      </c>
      <c r="AH1317" s="11" t="e">
        <f>VLOOKUP($C1317, FanGraphs_Standings[[Abbreviation]:[2024 Year to Date G]], 2, FALSE)</f>
        <v>#N/A</v>
      </c>
      <c r="AI1317" s="11" t="e">
        <f>_xlfn.IFNA(VLOOKUP($E1317, 'SP Per G'!$A$2:$D$1385, 3, FALSE), AO1317)</f>
        <v>#N/A</v>
      </c>
      <c r="AJ1317" s="11" t="e">
        <f>IF(AND(ISNA(VLOOKUP($E1317, 'SP Per G'!$A$2:$D$1385, 4, FALSE)), ISTEXT($E1317)), AI1317,IF(ISNA(VLOOKUP($E1317, 'SP Per G'!$A$2:$D$1385, 4, FALSE)), AO1317, VLOOKUP($E1317, 'SP Per G'!$A$2:$D$1385, 4, FALSE)))</f>
        <v>#N/A</v>
      </c>
      <c r="AK1317" s="11" t="e">
        <f t="shared" si="246"/>
        <v>#N/A</v>
      </c>
      <c r="AL1317" s="11" t="e">
        <f>_xlfn.IFNA(VLOOKUP($E1317, Individual_Pitching___Dashboard[], 18, FALSE), VLOOKUP($C1317,Team_Pitching___Advanced[[Team]:[SIERA]],16,FALSE))</f>
        <v>#N/A</v>
      </c>
      <c r="AM1317" s="11" t="e">
        <f>_xlfn.IFNA(VLOOKUP($E1317, Individual_Pitching___Dashboard[], 20, FALSE), VLOOKUP($C1317,Team_Pitching___Advanced[[Team]:[xFIP]],19,FALSE))</f>
        <v>#N/A</v>
      </c>
      <c r="AN1317" s="11" t="e">
        <f>_xlfn.IFNA(VLOOKUP($E1317,Individual_Pitching___Advanced[],21,FALSE),VLOOKUP($C1317,Team_Pitching___Advanced[[Team]:[SIERA]],20,FALSE))</f>
        <v>#N/A</v>
      </c>
      <c r="AO1317" s="11" t="e">
        <f>VLOOKUP($C1317, 'Team Per G'!$A$2:$G$31, 7, FALSE)</f>
        <v>#N/A</v>
      </c>
      <c r="AP1317" s="11" t="e">
        <f>VLOOKUP($C1317, 'FanGraphs - Team WAR Projected'!$B$2:$E$31, 3, FALSE)/162</f>
        <v>#N/A</v>
      </c>
      <c r="AQ1317" s="11" t="e">
        <f t="shared" si="247"/>
        <v>#N/A</v>
      </c>
      <c r="AR1317" s="11" t="e">
        <f>VLOOKUP($C1317, Team_Pitching___Advanced[[Team]:[xFIP]], 19,FALSE)</f>
        <v>#N/A</v>
      </c>
      <c r="AS1317" s="11" t="e">
        <f>VLOOKUP($C1317, Team_Pitching___Advanced[], 20, FALSE)</f>
        <v>#N/A</v>
      </c>
      <c r="AT1317" s="11" t="e">
        <f>VLOOKUP($C1317, Team_Batting___Dashboard[[Team]:[wOBA]], 16, FALSE)</f>
        <v>#N/A</v>
      </c>
      <c r="AU1317" s="11" t="e">
        <f>VLOOKUP($C1317, Team_Batting___Advanced[[Team]:[OPS]], 9, FALSE)</f>
        <v>#N/A</v>
      </c>
      <c r="AV1317" s="11" t="e">
        <f>VLOOKUP($C1317, Team_Batting___Advanced[], 19, FALSE)</f>
        <v>#N/A</v>
      </c>
      <c r="AW1317" s="11" t="e">
        <f>VLOOKUP($C1317, 'Team Per G'!$A$2:$G$31, 3, FALSE)</f>
        <v>#N/A</v>
      </c>
      <c r="AX1317" s="11" t="e">
        <f>VLOOKUP($C1317, 'Team Per G'!$A$2:$G$31, 5, FALSE)</f>
        <v>#N/A</v>
      </c>
      <c r="AY1317" s="11" t="e">
        <f>VLOOKUP($C1317, 'Team Per G'!$A$2:$G$31, 4, FALSE)</f>
        <v>#N/A</v>
      </c>
      <c r="AZ1317" s="11" t="e">
        <f>VLOOKUP($C1317, Team_Batting___Dashboard[], 22, FALSE)/$AH1317</f>
        <v>#N/A</v>
      </c>
      <c r="BA1317" s="11" t="e">
        <f>VLOOKUP($C1317, 'FanGraphs - Team WAR Projected'!$B$2:$E$31, 4, FALSE)/162</f>
        <v>#N/A</v>
      </c>
      <c r="BB1317" s="11" t="e">
        <f t="shared" si="248"/>
        <v>#N/A</v>
      </c>
      <c r="BC1317" s="11" t="e">
        <f>VLOOKUP($C1317, FanGraphs_Standings[[Abbreviation]:[2024 Year to Date RS/G]], 6, FALSE)/$AH1317</f>
        <v>#N/A</v>
      </c>
      <c r="BD1317" s="11" t="e">
        <f>VLOOKUP($C1317, FanGraphs_Standings[[Abbreviation]:[2024 Projected Full Season RDif]], 19, FALSE)/162</f>
        <v>#N/A</v>
      </c>
      <c r="BE1317" s="11" t="e">
        <f t="shared" si="249"/>
        <v>#N/A</v>
      </c>
      <c r="BF1317" s="11" t="e">
        <f>VLOOKUP($C1317, FanGraphs_Standings[[Abbreviation]:[2024 Projected Full Season RDif]], 5, FALSE)</f>
        <v>#N/A</v>
      </c>
      <c r="BG1317" s="11" t="e">
        <f>VLOOKUP($C1317, FanGraphs_Standings[[Abbreviation]:[2024 Projected Full Season W%]], 18, FALSE)</f>
        <v>#N/A</v>
      </c>
      <c r="BH1317" s="11" t="e">
        <f t="shared" si="250"/>
        <v>#N/A</v>
      </c>
      <c r="BI1317" s="11" t="e">
        <f>VLOOKUP($C1317, 'Home Field Adv'!$A$2:$K$31, 11, FALSE)</f>
        <v>#N/A</v>
      </c>
      <c r="BL1317" s="12" t="str">
        <f t="shared" si="251"/>
        <v/>
      </c>
      <c r="BM1317" s="12" t="str">
        <f t="shared" si="254"/>
        <v/>
      </c>
      <c r="BN1317" s="12" t="str">
        <f t="shared" si="252"/>
        <v/>
      </c>
    </row>
    <row r="1318" spans="6:66" x14ac:dyDescent="0.45">
      <c r="F1318" s="11" t="e">
        <f>VLOOKUP($B1318, FanGraphs_Standings[[Abbreviation]:[2024 Year to Date G]], 2, FALSE)</f>
        <v>#N/A</v>
      </c>
      <c r="G1318" s="11" t="e">
        <f>_xlfn.IFNA(VLOOKUP($D1318, 'SP Per G'!$A$2:$D$1385, 3, FALSE),M1318)</f>
        <v>#N/A</v>
      </c>
      <c r="H1318" s="11" t="e">
        <f>IF(AND(ISNA(VLOOKUP($D1318, 'SP Per G'!$A$2:$D$1385, 4, FALSE)), ISTEXT($D1318)), G1318,IF(ISNA(VLOOKUP($D1318, 'SP Per G'!$A$2:$D$1385, 4, FALSE)), M1318, VLOOKUP($D1318, 'SP Per G'!$A$2:$D$1385, 4, FALSE)))</f>
        <v>#N/A</v>
      </c>
      <c r="I1318" s="11" t="e">
        <f t="shared" si="242"/>
        <v>#N/A</v>
      </c>
      <c r="J1318" s="11" t="e">
        <f>_xlfn.IFNA(VLOOKUP($D1318,Individual_Pitching___Dashboard[],18,FALSE),VLOOKUP(B1318,Team_Pitching___Dashboard[[Team]:[ERA]],17,FALSE))</f>
        <v>#N/A</v>
      </c>
      <c r="K1318" s="11" t="e">
        <f>_xlfn.IFNA(VLOOKUP($D1318, Individual_Pitching___Dashboard[], 20, FALSE), VLOOKUP(B1318,Team_Pitching___Dashboard[[Team]:[xFIP]],20,FALSE))</f>
        <v>#N/A</v>
      </c>
      <c r="L1318" s="11" t="e">
        <f>_xlfn.IFNA(VLOOKUP($D1318, Individual_Pitching___Advanced[], 21,FALSE), VLOOKUP(B1318, Team_Pitching___Advanced[], 20, FALSE))</f>
        <v>#N/A</v>
      </c>
      <c r="M1318" s="11" t="e">
        <f>VLOOKUP($B1318, 'Team Per G'!$A$2:$G$31, 7, FALSE)</f>
        <v>#N/A</v>
      </c>
      <c r="N1318" s="11" t="e">
        <f>VLOOKUP($B1318, 'FanGraphs - Team WAR Projected'!$B$2:$E$31, 3, FALSE)/162</f>
        <v>#N/A</v>
      </c>
      <c r="O1318" s="11" t="e">
        <f t="shared" si="243"/>
        <v>#N/A</v>
      </c>
      <c r="P1318" s="11" t="e">
        <f>VLOOKUP($B1318, Team_Pitching___Advanced[[Team]:[xFIP]], 19,FALSE)</f>
        <v>#N/A</v>
      </c>
      <c r="Q1318" s="11" t="e">
        <f>VLOOKUP($B1318, Team_Pitching___Advanced[], 20, FALSE)</f>
        <v>#N/A</v>
      </c>
      <c r="R1318" s="11" t="e">
        <f>VLOOKUP($B1318, Team_Batting___Dashboard[[Team]:[wOBA]], 16, FALSE)</f>
        <v>#N/A</v>
      </c>
      <c r="S1318" s="11" t="e">
        <f>VLOOKUP($B1318, Team_Batting___Advanced[[Team]:[OPS]], 9, FALSE)</f>
        <v>#N/A</v>
      </c>
      <c r="T1318" s="11" t="e">
        <f>VLOOKUP($B1318, Team_Batting___Advanced[], 19, FALSE)</f>
        <v>#N/A</v>
      </c>
      <c r="U1318" s="11" t="e">
        <f>VLOOKUP($B1318, 'Team Per G'!$A$2:$G$31, 3, FALSE)</f>
        <v>#N/A</v>
      </c>
      <c r="V1318" s="11" t="e">
        <f>VLOOKUP($B1318, 'Team Per G'!$A$2:$G$31, 5, FALSE)</f>
        <v>#N/A</v>
      </c>
      <c r="W1318" s="11" t="e">
        <f>VLOOKUP($B1318, 'Team Per G'!$A$2:$G$31, 4, FALSE)</f>
        <v>#N/A</v>
      </c>
      <c r="X1318" s="11" t="e">
        <f>VLOOKUP($B1318, Team_Batting___Dashboard[], 22, FALSE)/$F1318</f>
        <v>#N/A</v>
      </c>
      <c r="Y1318" s="11" t="e">
        <f>VLOOKUP($B1318, 'FanGraphs - Team WAR Projected'!$B$2:$E$31, 4, FALSE)/162</f>
        <v>#N/A</v>
      </c>
      <c r="Z1318" s="11" t="e">
        <f t="shared" si="244"/>
        <v>#N/A</v>
      </c>
      <c r="AA1318" s="11" t="e">
        <f>VLOOKUP($B1318, FanGraphs_Standings[[Abbreviation]:[2024 Year to Date RS/G]], 6, FALSE)/$F1318</f>
        <v>#N/A</v>
      </c>
      <c r="AB1318" s="11" t="e">
        <f>VLOOKUP($B1318, FanGraphs_Standings[[Abbreviation]:[2024 Projected Full Season RDif]], 19, FALSE)/162</f>
        <v>#N/A</v>
      </c>
      <c r="AC1318" s="11" t="e">
        <f t="shared" si="253"/>
        <v>#N/A</v>
      </c>
      <c r="AD1318" s="11" t="e">
        <f>VLOOKUP($B1318, FanGraphs_Standings[[Abbreviation]:[2024 Projected Full Season RDif]], 5, FALSE)</f>
        <v>#N/A</v>
      </c>
      <c r="AE1318" s="11" t="e">
        <f>VLOOKUP($B1318, FanGraphs_Standings[[Abbreviation]:[2024 Projected Full Season W%]], 18, FALSE)</f>
        <v>#N/A</v>
      </c>
      <c r="AF1318" s="11" t="e">
        <f t="shared" si="245"/>
        <v>#N/A</v>
      </c>
      <c r="AG1318" s="11" t="e">
        <f>VLOOKUP($B1318, 'Home Field Adv'!$A$2:$I$31, 9, FALSE)</f>
        <v>#N/A</v>
      </c>
      <c r="AH1318" s="11" t="e">
        <f>VLOOKUP($C1318, FanGraphs_Standings[[Abbreviation]:[2024 Year to Date G]], 2, FALSE)</f>
        <v>#N/A</v>
      </c>
      <c r="AI1318" s="11" t="e">
        <f>_xlfn.IFNA(VLOOKUP($E1318, 'SP Per G'!$A$2:$D$1385, 3, FALSE), AO1318)</f>
        <v>#N/A</v>
      </c>
      <c r="AJ1318" s="11" t="e">
        <f>IF(AND(ISNA(VLOOKUP($E1318, 'SP Per G'!$A$2:$D$1385, 4, FALSE)), ISTEXT($E1318)), AI1318,IF(ISNA(VLOOKUP($E1318, 'SP Per G'!$A$2:$D$1385, 4, FALSE)), AO1318, VLOOKUP($E1318, 'SP Per G'!$A$2:$D$1385, 4, FALSE)))</f>
        <v>#N/A</v>
      </c>
      <c r="AK1318" s="11" t="e">
        <f t="shared" si="246"/>
        <v>#N/A</v>
      </c>
      <c r="AL1318" s="11" t="e">
        <f>_xlfn.IFNA(VLOOKUP($E1318, Individual_Pitching___Dashboard[], 18, FALSE), VLOOKUP($C1318,Team_Pitching___Advanced[[Team]:[SIERA]],16,FALSE))</f>
        <v>#N/A</v>
      </c>
      <c r="AM1318" s="11" t="e">
        <f>_xlfn.IFNA(VLOOKUP($E1318, Individual_Pitching___Dashboard[], 20, FALSE), VLOOKUP($C1318,Team_Pitching___Advanced[[Team]:[xFIP]],19,FALSE))</f>
        <v>#N/A</v>
      </c>
      <c r="AN1318" s="11" t="e">
        <f>_xlfn.IFNA(VLOOKUP($E1318,Individual_Pitching___Advanced[],21,FALSE),VLOOKUP($C1318,Team_Pitching___Advanced[[Team]:[SIERA]],20,FALSE))</f>
        <v>#N/A</v>
      </c>
      <c r="AO1318" s="11" t="e">
        <f>VLOOKUP($C1318, 'Team Per G'!$A$2:$G$31, 7, FALSE)</f>
        <v>#N/A</v>
      </c>
      <c r="AP1318" s="11" t="e">
        <f>VLOOKUP($C1318, 'FanGraphs - Team WAR Projected'!$B$2:$E$31, 3, FALSE)/162</f>
        <v>#N/A</v>
      </c>
      <c r="AQ1318" s="11" t="e">
        <f t="shared" si="247"/>
        <v>#N/A</v>
      </c>
      <c r="AR1318" s="11" t="e">
        <f>VLOOKUP($C1318, Team_Pitching___Advanced[[Team]:[xFIP]], 19,FALSE)</f>
        <v>#N/A</v>
      </c>
      <c r="AS1318" s="11" t="e">
        <f>VLOOKUP($C1318, Team_Pitching___Advanced[], 20, FALSE)</f>
        <v>#N/A</v>
      </c>
      <c r="AT1318" s="11" t="e">
        <f>VLOOKUP($C1318, Team_Batting___Dashboard[[Team]:[wOBA]], 16, FALSE)</f>
        <v>#N/A</v>
      </c>
      <c r="AU1318" s="11" t="e">
        <f>VLOOKUP($C1318, Team_Batting___Advanced[[Team]:[OPS]], 9, FALSE)</f>
        <v>#N/A</v>
      </c>
      <c r="AV1318" s="11" t="e">
        <f>VLOOKUP($C1318, Team_Batting___Advanced[], 19, FALSE)</f>
        <v>#N/A</v>
      </c>
      <c r="AW1318" s="11" t="e">
        <f>VLOOKUP($C1318, 'Team Per G'!$A$2:$G$31, 3, FALSE)</f>
        <v>#N/A</v>
      </c>
      <c r="AX1318" s="11" t="e">
        <f>VLOOKUP($C1318, 'Team Per G'!$A$2:$G$31, 5, FALSE)</f>
        <v>#N/A</v>
      </c>
      <c r="AY1318" s="11" t="e">
        <f>VLOOKUP($C1318, 'Team Per G'!$A$2:$G$31, 4, FALSE)</f>
        <v>#N/A</v>
      </c>
      <c r="AZ1318" s="11" t="e">
        <f>VLOOKUP($C1318, Team_Batting___Dashboard[], 22, FALSE)/$AH1318</f>
        <v>#N/A</v>
      </c>
      <c r="BA1318" s="11" t="e">
        <f>VLOOKUP($C1318, 'FanGraphs - Team WAR Projected'!$B$2:$E$31, 4, FALSE)/162</f>
        <v>#N/A</v>
      </c>
      <c r="BB1318" s="11" t="e">
        <f t="shared" si="248"/>
        <v>#N/A</v>
      </c>
      <c r="BC1318" s="11" t="e">
        <f>VLOOKUP($C1318, FanGraphs_Standings[[Abbreviation]:[2024 Year to Date RS/G]], 6, FALSE)/$AH1318</f>
        <v>#N/A</v>
      </c>
      <c r="BD1318" s="11" t="e">
        <f>VLOOKUP($C1318, FanGraphs_Standings[[Abbreviation]:[2024 Projected Full Season RDif]], 19, FALSE)/162</f>
        <v>#N/A</v>
      </c>
      <c r="BE1318" s="11" t="e">
        <f t="shared" si="249"/>
        <v>#N/A</v>
      </c>
      <c r="BF1318" s="11" t="e">
        <f>VLOOKUP($C1318, FanGraphs_Standings[[Abbreviation]:[2024 Projected Full Season RDif]], 5, FALSE)</f>
        <v>#N/A</v>
      </c>
      <c r="BG1318" s="11" t="e">
        <f>VLOOKUP($C1318, FanGraphs_Standings[[Abbreviation]:[2024 Projected Full Season W%]], 18, FALSE)</f>
        <v>#N/A</v>
      </c>
      <c r="BH1318" s="11" t="e">
        <f t="shared" si="250"/>
        <v>#N/A</v>
      </c>
      <c r="BI1318" s="11" t="e">
        <f>VLOOKUP($C1318, 'Home Field Adv'!$A$2:$K$31, 11, FALSE)</f>
        <v>#N/A</v>
      </c>
      <c r="BL1318" s="12" t="str">
        <f t="shared" si="251"/>
        <v/>
      </c>
      <c r="BM1318" s="12" t="str">
        <f t="shared" si="254"/>
        <v/>
      </c>
      <c r="BN1318" s="12" t="str">
        <f t="shared" si="252"/>
        <v/>
      </c>
    </row>
    <row r="1319" spans="6:66" x14ac:dyDescent="0.45">
      <c r="F1319" s="11" t="e">
        <f>VLOOKUP($B1319, FanGraphs_Standings[[Abbreviation]:[2024 Year to Date G]], 2, FALSE)</f>
        <v>#N/A</v>
      </c>
      <c r="G1319" s="11" t="e">
        <f>_xlfn.IFNA(VLOOKUP($D1319, 'SP Per G'!$A$2:$D$1385, 3, FALSE),M1319)</f>
        <v>#N/A</v>
      </c>
      <c r="H1319" s="11" t="e">
        <f>IF(AND(ISNA(VLOOKUP($D1319, 'SP Per G'!$A$2:$D$1385, 4, FALSE)), ISTEXT($D1319)), G1319,IF(ISNA(VLOOKUP($D1319, 'SP Per G'!$A$2:$D$1385, 4, FALSE)), M1319, VLOOKUP($D1319, 'SP Per G'!$A$2:$D$1385, 4, FALSE)))</f>
        <v>#N/A</v>
      </c>
      <c r="I1319" s="11" t="e">
        <f t="shared" si="242"/>
        <v>#N/A</v>
      </c>
      <c r="J1319" s="11" t="e">
        <f>_xlfn.IFNA(VLOOKUP($D1319,Individual_Pitching___Dashboard[],18,FALSE),VLOOKUP(B1319,Team_Pitching___Dashboard[[Team]:[ERA]],17,FALSE))</f>
        <v>#N/A</v>
      </c>
      <c r="K1319" s="11" t="e">
        <f>_xlfn.IFNA(VLOOKUP($D1319, Individual_Pitching___Dashboard[], 20, FALSE), VLOOKUP(B1319,Team_Pitching___Dashboard[[Team]:[xFIP]],20,FALSE))</f>
        <v>#N/A</v>
      </c>
      <c r="L1319" s="11" t="e">
        <f>_xlfn.IFNA(VLOOKUP($D1319, Individual_Pitching___Advanced[], 21,FALSE), VLOOKUP(B1319, Team_Pitching___Advanced[], 20, FALSE))</f>
        <v>#N/A</v>
      </c>
      <c r="M1319" s="11" t="e">
        <f>VLOOKUP($B1319, 'Team Per G'!$A$2:$G$31, 7, FALSE)</f>
        <v>#N/A</v>
      </c>
      <c r="N1319" s="11" t="e">
        <f>VLOOKUP($B1319, 'FanGraphs - Team WAR Projected'!$B$2:$E$31, 3, FALSE)/162</f>
        <v>#N/A</v>
      </c>
      <c r="O1319" s="11" t="e">
        <f t="shared" si="243"/>
        <v>#N/A</v>
      </c>
      <c r="P1319" s="11" t="e">
        <f>VLOOKUP($B1319, Team_Pitching___Advanced[[Team]:[xFIP]], 19,FALSE)</f>
        <v>#N/A</v>
      </c>
      <c r="Q1319" s="11" t="e">
        <f>VLOOKUP($B1319, Team_Pitching___Advanced[], 20, FALSE)</f>
        <v>#N/A</v>
      </c>
      <c r="R1319" s="11" t="e">
        <f>VLOOKUP($B1319, Team_Batting___Dashboard[[Team]:[wOBA]], 16, FALSE)</f>
        <v>#N/A</v>
      </c>
      <c r="S1319" s="11" t="e">
        <f>VLOOKUP($B1319, Team_Batting___Advanced[[Team]:[OPS]], 9, FALSE)</f>
        <v>#N/A</v>
      </c>
      <c r="T1319" s="11" t="e">
        <f>VLOOKUP($B1319, Team_Batting___Advanced[], 19, FALSE)</f>
        <v>#N/A</v>
      </c>
      <c r="U1319" s="11" t="e">
        <f>VLOOKUP($B1319, 'Team Per G'!$A$2:$G$31, 3, FALSE)</f>
        <v>#N/A</v>
      </c>
      <c r="V1319" s="11" t="e">
        <f>VLOOKUP($B1319, 'Team Per G'!$A$2:$G$31, 5, FALSE)</f>
        <v>#N/A</v>
      </c>
      <c r="W1319" s="11" t="e">
        <f>VLOOKUP($B1319, 'Team Per G'!$A$2:$G$31, 4, FALSE)</f>
        <v>#N/A</v>
      </c>
      <c r="X1319" s="11" t="e">
        <f>VLOOKUP($B1319, Team_Batting___Dashboard[], 22, FALSE)/$F1319</f>
        <v>#N/A</v>
      </c>
      <c r="Y1319" s="11" t="e">
        <f>VLOOKUP($B1319, 'FanGraphs - Team WAR Projected'!$B$2:$E$31, 4, FALSE)/162</f>
        <v>#N/A</v>
      </c>
      <c r="Z1319" s="11" t="e">
        <f t="shared" si="244"/>
        <v>#N/A</v>
      </c>
      <c r="AA1319" s="11" t="e">
        <f>VLOOKUP($B1319, FanGraphs_Standings[[Abbreviation]:[2024 Year to Date RS/G]], 6, FALSE)/$F1319</f>
        <v>#N/A</v>
      </c>
      <c r="AB1319" s="11" t="e">
        <f>VLOOKUP($B1319, FanGraphs_Standings[[Abbreviation]:[2024 Projected Full Season RDif]], 19, FALSE)/162</f>
        <v>#N/A</v>
      </c>
      <c r="AC1319" s="11" t="e">
        <f t="shared" si="253"/>
        <v>#N/A</v>
      </c>
      <c r="AD1319" s="11" t="e">
        <f>VLOOKUP($B1319, FanGraphs_Standings[[Abbreviation]:[2024 Projected Full Season RDif]], 5, FALSE)</f>
        <v>#N/A</v>
      </c>
      <c r="AE1319" s="11" t="e">
        <f>VLOOKUP($B1319, FanGraphs_Standings[[Abbreviation]:[2024 Projected Full Season W%]], 18, FALSE)</f>
        <v>#N/A</v>
      </c>
      <c r="AF1319" s="11" t="e">
        <f t="shared" si="245"/>
        <v>#N/A</v>
      </c>
      <c r="AG1319" s="11" t="e">
        <f>VLOOKUP($B1319, 'Home Field Adv'!$A$2:$I$31, 9, FALSE)</f>
        <v>#N/A</v>
      </c>
      <c r="AH1319" s="11" t="e">
        <f>VLOOKUP($C1319, FanGraphs_Standings[[Abbreviation]:[2024 Year to Date G]], 2, FALSE)</f>
        <v>#N/A</v>
      </c>
      <c r="AI1319" s="11" t="e">
        <f>_xlfn.IFNA(VLOOKUP($E1319, 'SP Per G'!$A$2:$D$1385, 3, FALSE), AO1319)</f>
        <v>#N/A</v>
      </c>
      <c r="AJ1319" s="11" t="e">
        <f>IF(AND(ISNA(VLOOKUP($E1319, 'SP Per G'!$A$2:$D$1385, 4, FALSE)), ISTEXT($E1319)), AI1319,IF(ISNA(VLOOKUP($E1319, 'SP Per G'!$A$2:$D$1385, 4, FALSE)), AO1319, VLOOKUP($E1319, 'SP Per G'!$A$2:$D$1385, 4, FALSE)))</f>
        <v>#N/A</v>
      </c>
      <c r="AK1319" s="11" t="e">
        <f t="shared" si="246"/>
        <v>#N/A</v>
      </c>
      <c r="AL1319" s="11" t="e">
        <f>_xlfn.IFNA(VLOOKUP($E1319, Individual_Pitching___Dashboard[], 18, FALSE), VLOOKUP($C1319,Team_Pitching___Advanced[[Team]:[SIERA]],16,FALSE))</f>
        <v>#N/A</v>
      </c>
      <c r="AM1319" s="11" t="e">
        <f>_xlfn.IFNA(VLOOKUP($E1319, Individual_Pitching___Dashboard[], 20, FALSE), VLOOKUP($C1319,Team_Pitching___Advanced[[Team]:[xFIP]],19,FALSE))</f>
        <v>#N/A</v>
      </c>
      <c r="AN1319" s="11" t="e">
        <f>_xlfn.IFNA(VLOOKUP($E1319,Individual_Pitching___Advanced[],21,FALSE),VLOOKUP($C1319,Team_Pitching___Advanced[[Team]:[SIERA]],20,FALSE))</f>
        <v>#N/A</v>
      </c>
      <c r="AO1319" s="11" t="e">
        <f>VLOOKUP($C1319, 'Team Per G'!$A$2:$G$31, 7, FALSE)</f>
        <v>#N/A</v>
      </c>
      <c r="AP1319" s="11" t="e">
        <f>VLOOKUP($C1319, 'FanGraphs - Team WAR Projected'!$B$2:$E$31, 3, FALSE)/162</f>
        <v>#N/A</v>
      </c>
      <c r="AQ1319" s="11" t="e">
        <f t="shared" si="247"/>
        <v>#N/A</v>
      </c>
      <c r="AR1319" s="11" t="e">
        <f>VLOOKUP($C1319, Team_Pitching___Advanced[[Team]:[xFIP]], 19,FALSE)</f>
        <v>#N/A</v>
      </c>
      <c r="AS1319" s="11" t="e">
        <f>VLOOKUP($C1319, Team_Pitching___Advanced[], 20, FALSE)</f>
        <v>#N/A</v>
      </c>
      <c r="AT1319" s="11" t="e">
        <f>VLOOKUP($C1319, Team_Batting___Dashboard[[Team]:[wOBA]], 16, FALSE)</f>
        <v>#N/A</v>
      </c>
      <c r="AU1319" s="11" t="e">
        <f>VLOOKUP($C1319, Team_Batting___Advanced[[Team]:[OPS]], 9, FALSE)</f>
        <v>#N/A</v>
      </c>
      <c r="AV1319" s="11" t="e">
        <f>VLOOKUP($C1319, Team_Batting___Advanced[], 19, FALSE)</f>
        <v>#N/A</v>
      </c>
      <c r="AW1319" s="11" t="e">
        <f>VLOOKUP($C1319, 'Team Per G'!$A$2:$G$31, 3, FALSE)</f>
        <v>#N/A</v>
      </c>
      <c r="AX1319" s="11" t="e">
        <f>VLOOKUP($C1319, 'Team Per G'!$A$2:$G$31, 5, FALSE)</f>
        <v>#N/A</v>
      </c>
      <c r="AY1319" s="11" t="e">
        <f>VLOOKUP($C1319, 'Team Per G'!$A$2:$G$31, 4, FALSE)</f>
        <v>#N/A</v>
      </c>
      <c r="AZ1319" s="11" t="e">
        <f>VLOOKUP($C1319, Team_Batting___Dashboard[], 22, FALSE)/$AH1319</f>
        <v>#N/A</v>
      </c>
      <c r="BA1319" s="11" t="e">
        <f>VLOOKUP($C1319, 'FanGraphs - Team WAR Projected'!$B$2:$E$31, 4, FALSE)/162</f>
        <v>#N/A</v>
      </c>
      <c r="BB1319" s="11" t="e">
        <f t="shared" si="248"/>
        <v>#N/A</v>
      </c>
      <c r="BC1319" s="11" t="e">
        <f>VLOOKUP($C1319, FanGraphs_Standings[[Abbreviation]:[2024 Year to Date RS/G]], 6, FALSE)/$AH1319</f>
        <v>#N/A</v>
      </c>
      <c r="BD1319" s="11" t="e">
        <f>VLOOKUP($C1319, FanGraphs_Standings[[Abbreviation]:[2024 Projected Full Season RDif]], 19, FALSE)/162</f>
        <v>#N/A</v>
      </c>
      <c r="BE1319" s="11" t="e">
        <f t="shared" si="249"/>
        <v>#N/A</v>
      </c>
      <c r="BF1319" s="11" t="e">
        <f>VLOOKUP($C1319, FanGraphs_Standings[[Abbreviation]:[2024 Projected Full Season RDif]], 5, FALSE)</f>
        <v>#N/A</v>
      </c>
      <c r="BG1319" s="11" t="e">
        <f>VLOOKUP($C1319, FanGraphs_Standings[[Abbreviation]:[2024 Projected Full Season W%]], 18, FALSE)</f>
        <v>#N/A</v>
      </c>
      <c r="BH1319" s="11" t="e">
        <f t="shared" si="250"/>
        <v>#N/A</v>
      </c>
      <c r="BI1319" s="11" t="e">
        <f>VLOOKUP($C1319, 'Home Field Adv'!$A$2:$K$31, 11, FALSE)</f>
        <v>#N/A</v>
      </c>
      <c r="BL1319" s="12" t="str">
        <f t="shared" si="251"/>
        <v/>
      </c>
      <c r="BM1319" s="12" t="str">
        <f t="shared" si="254"/>
        <v/>
      </c>
      <c r="BN1319" s="12" t="str">
        <f t="shared" si="252"/>
        <v/>
      </c>
    </row>
    <row r="1320" spans="6:66" x14ac:dyDescent="0.45">
      <c r="F1320" s="11" t="e">
        <f>VLOOKUP($B1320, FanGraphs_Standings[[Abbreviation]:[2024 Year to Date G]], 2, FALSE)</f>
        <v>#N/A</v>
      </c>
      <c r="G1320" s="11" t="e">
        <f>_xlfn.IFNA(VLOOKUP($D1320, 'SP Per G'!$A$2:$D$1385, 3, FALSE),M1320)</f>
        <v>#N/A</v>
      </c>
      <c r="H1320" s="11" t="e">
        <f>IF(AND(ISNA(VLOOKUP($D1320, 'SP Per G'!$A$2:$D$1385, 4, FALSE)), ISTEXT($D1320)), G1320,IF(ISNA(VLOOKUP($D1320, 'SP Per G'!$A$2:$D$1385, 4, FALSE)), M1320, VLOOKUP($D1320, 'SP Per G'!$A$2:$D$1385, 4, FALSE)))</f>
        <v>#N/A</v>
      </c>
      <c r="I1320" s="11" t="e">
        <f t="shared" si="242"/>
        <v>#N/A</v>
      </c>
      <c r="J1320" s="11" t="e">
        <f>_xlfn.IFNA(VLOOKUP($D1320,Individual_Pitching___Dashboard[],18,FALSE),VLOOKUP(B1320,Team_Pitching___Dashboard[[Team]:[ERA]],17,FALSE))</f>
        <v>#N/A</v>
      </c>
      <c r="K1320" s="11" t="e">
        <f>_xlfn.IFNA(VLOOKUP($D1320, Individual_Pitching___Dashboard[], 20, FALSE), VLOOKUP(B1320,Team_Pitching___Dashboard[[Team]:[xFIP]],20,FALSE))</f>
        <v>#N/A</v>
      </c>
      <c r="L1320" s="11" t="e">
        <f>_xlfn.IFNA(VLOOKUP($D1320, Individual_Pitching___Advanced[], 21,FALSE), VLOOKUP(B1320, Team_Pitching___Advanced[], 20, FALSE))</f>
        <v>#N/A</v>
      </c>
      <c r="M1320" s="11" t="e">
        <f>VLOOKUP($B1320, 'Team Per G'!$A$2:$G$31, 7, FALSE)</f>
        <v>#N/A</v>
      </c>
      <c r="N1320" s="11" t="e">
        <f>VLOOKUP($B1320, 'FanGraphs - Team WAR Projected'!$B$2:$E$31, 3, FALSE)/162</f>
        <v>#N/A</v>
      </c>
      <c r="O1320" s="11" t="e">
        <f t="shared" si="243"/>
        <v>#N/A</v>
      </c>
      <c r="P1320" s="11" t="e">
        <f>VLOOKUP($B1320, Team_Pitching___Advanced[[Team]:[xFIP]], 19,FALSE)</f>
        <v>#N/A</v>
      </c>
      <c r="Q1320" s="11" t="e">
        <f>VLOOKUP($B1320, Team_Pitching___Advanced[], 20, FALSE)</f>
        <v>#N/A</v>
      </c>
      <c r="R1320" s="11" t="e">
        <f>VLOOKUP($B1320, Team_Batting___Dashboard[[Team]:[wOBA]], 16, FALSE)</f>
        <v>#N/A</v>
      </c>
      <c r="S1320" s="11" t="e">
        <f>VLOOKUP($B1320, Team_Batting___Advanced[[Team]:[OPS]], 9, FALSE)</f>
        <v>#N/A</v>
      </c>
      <c r="T1320" s="11" t="e">
        <f>VLOOKUP($B1320, Team_Batting___Advanced[], 19, FALSE)</f>
        <v>#N/A</v>
      </c>
      <c r="U1320" s="11" t="e">
        <f>VLOOKUP($B1320, 'Team Per G'!$A$2:$G$31, 3, FALSE)</f>
        <v>#N/A</v>
      </c>
      <c r="V1320" s="11" t="e">
        <f>VLOOKUP($B1320, 'Team Per G'!$A$2:$G$31, 5, FALSE)</f>
        <v>#N/A</v>
      </c>
      <c r="W1320" s="11" t="e">
        <f>VLOOKUP($B1320, 'Team Per G'!$A$2:$G$31, 4, FALSE)</f>
        <v>#N/A</v>
      </c>
      <c r="X1320" s="11" t="e">
        <f>VLOOKUP($B1320, Team_Batting___Dashboard[], 22, FALSE)/$F1320</f>
        <v>#N/A</v>
      </c>
      <c r="Y1320" s="11" t="e">
        <f>VLOOKUP($B1320, 'FanGraphs - Team WAR Projected'!$B$2:$E$31, 4, FALSE)/162</f>
        <v>#N/A</v>
      </c>
      <c r="Z1320" s="11" t="e">
        <f t="shared" si="244"/>
        <v>#N/A</v>
      </c>
      <c r="AA1320" s="11" t="e">
        <f>VLOOKUP($B1320, FanGraphs_Standings[[Abbreviation]:[2024 Year to Date RS/G]], 6, FALSE)/$F1320</f>
        <v>#N/A</v>
      </c>
      <c r="AB1320" s="11" t="e">
        <f>VLOOKUP($B1320, FanGraphs_Standings[[Abbreviation]:[2024 Projected Full Season RDif]], 19, FALSE)/162</f>
        <v>#N/A</v>
      </c>
      <c r="AC1320" s="11" t="e">
        <f t="shared" si="253"/>
        <v>#N/A</v>
      </c>
      <c r="AD1320" s="11" t="e">
        <f>VLOOKUP($B1320, FanGraphs_Standings[[Abbreviation]:[2024 Projected Full Season RDif]], 5, FALSE)</f>
        <v>#N/A</v>
      </c>
      <c r="AE1320" s="11" t="e">
        <f>VLOOKUP($B1320, FanGraphs_Standings[[Abbreviation]:[2024 Projected Full Season W%]], 18, FALSE)</f>
        <v>#N/A</v>
      </c>
      <c r="AF1320" s="11" t="e">
        <f t="shared" si="245"/>
        <v>#N/A</v>
      </c>
      <c r="AG1320" s="11" t="e">
        <f>VLOOKUP($B1320, 'Home Field Adv'!$A$2:$I$31, 9, FALSE)</f>
        <v>#N/A</v>
      </c>
      <c r="AH1320" s="11" t="e">
        <f>VLOOKUP($C1320, FanGraphs_Standings[[Abbreviation]:[2024 Year to Date G]], 2, FALSE)</f>
        <v>#N/A</v>
      </c>
      <c r="AI1320" s="11" t="e">
        <f>_xlfn.IFNA(VLOOKUP($E1320, 'SP Per G'!$A$2:$D$1385, 3, FALSE), AO1320)</f>
        <v>#N/A</v>
      </c>
      <c r="AJ1320" s="11" t="e">
        <f>IF(AND(ISNA(VLOOKUP($E1320, 'SP Per G'!$A$2:$D$1385, 4, FALSE)), ISTEXT($E1320)), AI1320,IF(ISNA(VLOOKUP($E1320, 'SP Per G'!$A$2:$D$1385, 4, FALSE)), AO1320, VLOOKUP($E1320, 'SP Per G'!$A$2:$D$1385, 4, FALSE)))</f>
        <v>#N/A</v>
      </c>
      <c r="AK1320" s="11" t="e">
        <f t="shared" si="246"/>
        <v>#N/A</v>
      </c>
      <c r="AL1320" s="11" t="e">
        <f>_xlfn.IFNA(VLOOKUP($E1320, Individual_Pitching___Dashboard[], 18, FALSE), VLOOKUP($C1320,Team_Pitching___Advanced[[Team]:[SIERA]],16,FALSE))</f>
        <v>#N/A</v>
      </c>
      <c r="AM1320" s="11" t="e">
        <f>_xlfn.IFNA(VLOOKUP($E1320, Individual_Pitching___Dashboard[], 20, FALSE), VLOOKUP($C1320,Team_Pitching___Advanced[[Team]:[xFIP]],19,FALSE))</f>
        <v>#N/A</v>
      </c>
      <c r="AN1320" s="11" t="e">
        <f>_xlfn.IFNA(VLOOKUP($E1320,Individual_Pitching___Advanced[],21,FALSE),VLOOKUP($C1320,Team_Pitching___Advanced[[Team]:[SIERA]],20,FALSE))</f>
        <v>#N/A</v>
      </c>
      <c r="AO1320" s="11" t="e">
        <f>VLOOKUP($C1320, 'Team Per G'!$A$2:$G$31, 7, FALSE)</f>
        <v>#N/A</v>
      </c>
      <c r="AP1320" s="11" t="e">
        <f>VLOOKUP($C1320, 'FanGraphs - Team WAR Projected'!$B$2:$E$31, 3, FALSE)/162</f>
        <v>#N/A</v>
      </c>
      <c r="AQ1320" s="11" t="e">
        <f t="shared" si="247"/>
        <v>#N/A</v>
      </c>
      <c r="AR1320" s="11" t="e">
        <f>VLOOKUP($C1320, Team_Pitching___Advanced[[Team]:[xFIP]], 19,FALSE)</f>
        <v>#N/A</v>
      </c>
      <c r="AS1320" s="11" t="e">
        <f>VLOOKUP($C1320, Team_Pitching___Advanced[], 20, FALSE)</f>
        <v>#N/A</v>
      </c>
      <c r="AT1320" s="11" t="e">
        <f>VLOOKUP($C1320, Team_Batting___Dashboard[[Team]:[wOBA]], 16, FALSE)</f>
        <v>#N/A</v>
      </c>
      <c r="AU1320" s="11" t="e">
        <f>VLOOKUP($C1320, Team_Batting___Advanced[[Team]:[OPS]], 9, FALSE)</f>
        <v>#N/A</v>
      </c>
      <c r="AV1320" s="11" t="e">
        <f>VLOOKUP($C1320, Team_Batting___Advanced[], 19, FALSE)</f>
        <v>#N/A</v>
      </c>
      <c r="AW1320" s="11" t="e">
        <f>VLOOKUP($C1320, 'Team Per G'!$A$2:$G$31, 3, FALSE)</f>
        <v>#N/A</v>
      </c>
      <c r="AX1320" s="11" t="e">
        <f>VLOOKUP($C1320, 'Team Per G'!$A$2:$G$31, 5, FALSE)</f>
        <v>#N/A</v>
      </c>
      <c r="AY1320" s="11" t="e">
        <f>VLOOKUP($C1320, 'Team Per G'!$A$2:$G$31, 4, FALSE)</f>
        <v>#N/A</v>
      </c>
      <c r="AZ1320" s="11" t="e">
        <f>VLOOKUP($C1320, Team_Batting___Dashboard[], 22, FALSE)/$AH1320</f>
        <v>#N/A</v>
      </c>
      <c r="BA1320" s="11" t="e">
        <f>VLOOKUP($C1320, 'FanGraphs - Team WAR Projected'!$B$2:$E$31, 4, FALSE)/162</f>
        <v>#N/A</v>
      </c>
      <c r="BB1320" s="11" t="e">
        <f t="shared" si="248"/>
        <v>#N/A</v>
      </c>
      <c r="BC1320" s="11" t="e">
        <f>VLOOKUP($C1320, FanGraphs_Standings[[Abbreviation]:[2024 Year to Date RS/G]], 6, FALSE)/$AH1320</f>
        <v>#N/A</v>
      </c>
      <c r="BD1320" s="11" t="e">
        <f>VLOOKUP($C1320, FanGraphs_Standings[[Abbreviation]:[2024 Projected Full Season RDif]], 19, FALSE)/162</f>
        <v>#N/A</v>
      </c>
      <c r="BE1320" s="11" t="e">
        <f t="shared" si="249"/>
        <v>#N/A</v>
      </c>
      <c r="BF1320" s="11" t="e">
        <f>VLOOKUP($C1320, FanGraphs_Standings[[Abbreviation]:[2024 Projected Full Season RDif]], 5, FALSE)</f>
        <v>#N/A</v>
      </c>
      <c r="BG1320" s="11" t="e">
        <f>VLOOKUP($C1320, FanGraphs_Standings[[Abbreviation]:[2024 Projected Full Season W%]], 18, FALSE)</f>
        <v>#N/A</v>
      </c>
      <c r="BH1320" s="11" t="e">
        <f t="shared" si="250"/>
        <v>#N/A</v>
      </c>
      <c r="BI1320" s="11" t="e">
        <f>VLOOKUP($C1320, 'Home Field Adv'!$A$2:$K$31, 11, FALSE)</f>
        <v>#N/A</v>
      </c>
      <c r="BL1320" s="12" t="str">
        <f t="shared" si="251"/>
        <v/>
      </c>
      <c r="BM1320" s="12" t="str">
        <f t="shared" si="254"/>
        <v/>
      </c>
      <c r="BN1320" s="12" t="str">
        <f t="shared" si="252"/>
        <v/>
      </c>
    </row>
    <row r="1321" spans="6:66" x14ac:dyDescent="0.45">
      <c r="F1321" s="11" t="e">
        <f>VLOOKUP($B1321, FanGraphs_Standings[[Abbreviation]:[2024 Year to Date G]], 2, FALSE)</f>
        <v>#N/A</v>
      </c>
      <c r="G1321" s="11" t="e">
        <f>_xlfn.IFNA(VLOOKUP($D1321, 'SP Per G'!$A$2:$D$1385, 3, FALSE),M1321)</f>
        <v>#N/A</v>
      </c>
      <c r="H1321" s="11" t="e">
        <f>IF(AND(ISNA(VLOOKUP($D1321, 'SP Per G'!$A$2:$D$1385, 4, FALSE)), ISTEXT($D1321)), G1321,IF(ISNA(VLOOKUP($D1321, 'SP Per G'!$A$2:$D$1385, 4, FALSE)), M1321, VLOOKUP($D1321, 'SP Per G'!$A$2:$D$1385, 4, FALSE)))</f>
        <v>#N/A</v>
      </c>
      <c r="I1321" s="11" t="e">
        <f t="shared" si="242"/>
        <v>#N/A</v>
      </c>
      <c r="J1321" s="11" t="e">
        <f>_xlfn.IFNA(VLOOKUP($D1321,Individual_Pitching___Dashboard[],18,FALSE),VLOOKUP(B1321,Team_Pitching___Dashboard[[Team]:[ERA]],17,FALSE))</f>
        <v>#N/A</v>
      </c>
      <c r="K1321" s="11" t="e">
        <f>_xlfn.IFNA(VLOOKUP($D1321, Individual_Pitching___Dashboard[], 20, FALSE), VLOOKUP(B1321,Team_Pitching___Dashboard[[Team]:[xFIP]],20,FALSE))</f>
        <v>#N/A</v>
      </c>
      <c r="L1321" s="11" t="e">
        <f>_xlfn.IFNA(VLOOKUP($D1321, Individual_Pitching___Advanced[], 21,FALSE), VLOOKUP(B1321, Team_Pitching___Advanced[], 20, FALSE))</f>
        <v>#N/A</v>
      </c>
      <c r="M1321" s="11" t="e">
        <f>VLOOKUP($B1321, 'Team Per G'!$A$2:$G$31, 7, FALSE)</f>
        <v>#N/A</v>
      </c>
      <c r="N1321" s="11" t="e">
        <f>VLOOKUP($B1321, 'FanGraphs - Team WAR Projected'!$B$2:$E$31, 3, FALSE)/162</f>
        <v>#N/A</v>
      </c>
      <c r="O1321" s="11" t="e">
        <f t="shared" si="243"/>
        <v>#N/A</v>
      </c>
      <c r="P1321" s="11" t="e">
        <f>VLOOKUP($B1321, Team_Pitching___Advanced[[Team]:[xFIP]], 19,FALSE)</f>
        <v>#N/A</v>
      </c>
      <c r="Q1321" s="11" t="e">
        <f>VLOOKUP($B1321, Team_Pitching___Advanced[], 20, FALSE)</f>
        <v>#N/A</v>
      </c>
      <c r="R1321" s="11" t="e">
        <f>VLOOKUP($B1321, Team_Batting___Dashboard[[Team]:[wOBA]], 16, FALSE)</f>
        <v>#N/A</v>
      </c>
      <c r="S1321" s="11" t="e">
        <f>VLOOKUP($B1321, Team_Batting___Advanced[[Team]:[OPS]], 9, FALSE)</f>
        <v>#N/A</v>
      </c>
      <c r="T1321" s="11" t="e">
        <f>VLOOKUP($B1321, Team_Batting___Advanced[], 19, FALSE)</f>
        <v>#N/A</v>
      </c>
      <c r="U1321" s="11" t="e">
        <f>VLOOKUP($B1321, 'Team Per G'!$A$2:$G$31, 3, FALSE)</f>
        <v>#N/A</v>
      </c>
      <c r="V1321" s="11" t="e">
        <f>VLOOKUP($B1321, 'Team Per G'!$A$2:$G$31, 5, FALSE)</f>
        <v>#N/A</v>
      </c>
      <c r="W1321" s="11" t="e">
        <f>VLOOKUP($B1321, 'Team Per G'!$A$2:$G$31, 4, FALSE)</f>
        <v>#N/A</v>
      </c>
      <c r="X1321" s="11" t="e">
        <f>VLOOKUP($B1321, Team_Batting___Dashboard[], 22, FALSE)/$F1321</f>
        <v>#N/A</v>
      </c>
      <c r="Y1321" s="11" t="e">
        <f>VLOOKUP($B1321, 'FanGraphs - Team WAR Projected'!$B$2:$E$31, 4, FALSE)/162</f>
        <v>#N/A</v>
      </c>
      <c r="Z1321" s="11" t="e">
        <f t="shared" si="244"/>
        <v>#N/A</v>
      </c>
      <c r="AA1321" s="11" t="e">
        <f>VLOOKUP($B1321, FanGraphs_Standings[[Abbreviation]:[2024 Year to Date RS/G]], 6, FALSE)/$F1321</f>
        <v>#N/A</v>
      </c>
      <c r="AB1321" s="11" t="e">
        <f>VLOOKUP($B1321, FanGraphs_Standings[[Abbreviation]:[2024 Projected Full Season RDif]], 19, FALSE)/162</f>
        <v>#N/A</v>
      </c>
      <c r="AC1321" s="11" t="e">
        <f t="shared" si="253"/>
        <v>#N/A</v>
      </c>
      <c r="AD1321" s="11" t="e">
        <f>VLOOKUP($B1321, FanGraphs_Standings[[Abbreviation]:[2024 Projected Full Season RDif]], 5, FALSE)</f>
        <v>#N/A</v>
      </c>
      <c r="AE1321" s="11" t="e">
        <f>VLOOKUP($B1321, FanGraphs_Standings[[Abbreviation]:[2024 Projected Full Season W%]], 18, FALSE)</f>
        <v>#N/A</v>
      </c>
      <c r="AF1321" s="11" t="e">
        <f t="shared" si="245"/>
        <v>#N/A</v>
      </c>
      <c r="AG1321" s="11" t="e">
        <f>VLOOKUP($B1321, 'Home Field Adv'!$A$2:$I$31, 9, FALSE)</f>
        <v>#N/A</v>
      </c>
      <c r="AH1321" s="11" t="e">
        <f>VLOOKUP($C1321, FanGraphs_Standings[[Abbreviation]:[2024 Year to Date G]], 2, FALSE)</f>
        <v>#N/A</v>
      </c>
      <c r="AI1321" s="11" t="e">
        <f>_xlfn.IFNA(VLOOKUP($E1321, 'SP Per G'!$A$2:$D$1385, 3, FALSE), AO1321)</f>
        <v>#N/A</v>
      </c>
      <c r="AJ1321" s="11" t="e">
        <f>IF(AND(ISNA(VLOOKUP($E1321, 'SP Per G'!$A$2:$D$1385, 4, FALSE)), ISTEXT($E1321)), AI1321,IF(ISNA(VLOOKUP($E1321, 'SP Per G'!$A$2:$D$1385, 4, FALSE)), AO1321, VLOOKUP($E1321, 'SP Per G'!$A$2:$D$1385, 4, FALSE)))</f>
        <v>#N/A</v>
      </c>
      <c r="AK1321" s="11" t="e">
        <f t="shared" si="246"/>
        <v>#N/A</v>
      </c>
      <c r="AL1321" s="11" t="e">
        <f>_xlfn.IFNA(VLOOKUP($E1321, Individual_Pitching___Dashboard[], 18, FALSE), VLOOKUP($C1321,Team_Pitching___Advanced[[Team]:[SIERA]],16,FALSE))</f>
        <v>#N/A</v>
      </c>
      <c r="AM1321" s="11" t="e">
        <f>_xlfn.IFNA(VLOOKUP($E1321, Individual_Pitching___Dashboard[], 20, FALSE), VLOOKUP($C1321,Team_Pitching___Advanced[[Team]:[xFIP]],19,FALSE))</f>
        <v>#N/A</v>
      </c>
      <c r="AN1321" s="11" t="e">
        <f>_xlfn.IFNA(VLOOKUP($E1321,Individual_Pitching___Advanced[],21,FALSE),VLOOKUP($C1321,Team_Pitching___Advanced[[Team]:[SIERA]],20,FALSE))</f>
        <v>#N/A</v>
      </c>
      <c r="AO1321" s="11" t="e">
        <f>VLOOKUP($C1321, 'Team Per G'!$A$2:$G$31, 7, FALSE)</f>
        <v>#N/A</v>
      </c>
      <c r="AP1321" s="11" t="e">
        <f>VLOOKUP($C1321, 'FanGraphs - Team WAR Projected'!$B$2:$E$31, 3, FALSE)/162</f>
        <v>#N/A</v>
      </c>
      <c r="AQ1321" s="11" t="e">
        <f t="shared" si="247"/>
        <v>#N/A</v>
      </c>
      <c r="AR1321" s="11" t="e">
        <f>VLOOKUP($C1321, Team_Pitching___Advanced[[Team]:[xFIP]], 19,FALSE)</f>
        <v>#N/A</v>
      </c>
      <c r="AS1321" s="11" t="e">
        <f>VLOOKUP($C1321, Team_Pitching___Advanced[], 20, FALSE)</f>
        <v>#N/A</v>
      </c>
      <c r="AT1321" s="11" t="e">
        <f>VLOOKUP($C1321, Team_Batting___Dashboard[[Team]:[wOBA]], 16, FALSE)</f>
        <v>#N/A</v>
      </c>
      <c r="AU1321" s="11" t="e">
        <f>VLOOKUP($C1321, Team_Batting___Advanced[[Team]:[OPS]], 9, FALSE)</f>
        <v>#N/A</v>
      </c>
      <c r="AV1321" s="11" t="e">
        <f>VLOOKUP($C1321, Team_Batting___Advanced[], 19, FALSE)</f>
        <v>#N/A</v>
      </c>
      <c r="AW1321" s="11" t="e">
        <f>VLOOKUP($C1321, 'Team Per G'!$A$2:$G$31, 3, FALSE)</f>
        <v>#N/A</v>
      </c>
      <c r="AX1321" s="11" t="e">
        <f>VLOOKUP($C1321, 'Team Per G'!$A$2:$G$31, 5, FALSE)</f>
        <v>#N/A</v>
      </c>
      <c r="AY1321" s="11" t="e">
        <f>VLOOKUP($C1321, 'Team Per G'!$A$2:$G$31, 4, FALSE)</f>
        <v>#N/A</v>
      </c>
      <c r="AZ1321" s="11" t="e">
        <f>VLOOKUP($C1321, Team_Batting___Dashboard[], 22, FALSE)/$AH1321</f>
        <v>#N/A</v>
      </c>
      <c r="BA1321" s="11" t="e">
        <f>VLOOKUP($C1321, 'FanGraphs - Team WAR Projected'!$B$2:$E$31, 4, FALSE)/162</f>
        <v>#N/A</v>
      </c>
      <c r="BB1321" s="11" t="e">
        <f t="shared" si="248"/>
        <v>#N/A</v>
      </c>
      <c r="BC1321" s="11" t="e">
        <f>VLOOKUP($C1321, FanGraphs_Standings[[Abbreviation]:[2024 Year to Date RS/G]], 6, FALSE)/$AH1321</f>
        <v>#N/A</v>
      </c>
      <c r="BD1321" s="11" t="e">
        <f>VLOOKUP($C1321, FanGraphs_Standings[[Abbreviation]:[2024 Projected Full Season RDif]], 19, FALSE)/162</f>
        <v>#N/A</v>
      </c>
      <c r="BE1321" s="11" t="e">
        <f t="shared" si="249"/>
        <v>#N/A</v>
      </c>
      <c r="BF1321" s="11" t="e">
        <f>VLOOKUP($C1321, FanGraphs_Standings[[Abbreviation]:[2024 Projected Full Season RDif]], 5, FALSE)</f>
        <v>#N/A</v>
      </c>
      <c r="BG1321" s="11" t="e">
        <f>VLOOKUP($C1321, FanGraphs_Standings[[Abbreviation]:[2024 Projected Full Season W%]], 18, FALSE)</f>
        <v>#N/A</v>
      </c>
      <c r="BH1321" s="11" t="e">
        <f t="shared" si="250"/>
        <v>#N/A</v>
      </c>
      <c r="BI1321" s="11" t="e">
        <f>VLOOKUP($C1321, 'Home Field Adv'!$A$2:$K$31, 11, FALSE)</f>
        <v>#N/A</v>
      </c>
      <c r="BL1321" s="12" t="str">
        <f t="shared" si="251"/>
        <v/>
      </c>
      <c r="BM1321" s="12" t="str">
        <f t="shared" si="254"/>
        <v/>
      </c>
      <c r="BN1321" s="12" t="str">
        <f t="shared" si="252"/>
        <v/>
      </c>
    </row>
    <row r="1322" spans="6:66" x14ac:dyDescent="0.45">
      <c r="F1322" s="11" t="e">
        <f>VLOOKUP($B1322, FanGraphs_Standings[[Abbreviation]:[2024 Year to Date G]], 2, FALSE)</f>
        <v>#N/A</v>
      </c>
      <c r="G1322" s="11" t="e">
        <f>_xlfn.IFNA(VLOOKUP($D1322, 'SP Per G'!$A$2:$D$1385, 3, FALSE),M1322)</f>
        <v>#N/A</v>
      </c>
      <c r="H1322" s="11" t="e">
        <f>IF(AND(ISNA(VLOOKUP($D1322, 'SP Per G'!$A$2:$D$1385, 4, FALSE)), ISTEXT($D1322)), G1322,IF(ISNA(VLOOKUP($D1322, 'SP Per G'!$A$2:$D$1385, 4, FALSE)), M1322, VLOOKUP($D1322, 'SP Per G'!$A$2:$D$1385, 4, FALSE)))</f>
        <v>#N/A</v>
      </c>
      <c r="I1322" s="11" t="e">
        <f t="shared" si="242"/>
        <v>#N/A</v>
      </c>
      <c r="J1322" s="11" t="e">
        <f>_xlfn.IFNA(VLOOKUP($D1322,Individual_Pitching___Dashboard[],18,FALSE),VLOOKUP(B1322,Team_Pitching___Dashboard[[Team]:[ERA]],17,FALSE))</f>
        <v>#N/A</v>
      </c>
      <c r="K1322" s="11" t="e">
        <f>_xlfn.IFNA(VLOOKUP($D1322, Individual_Pitching___Dashboard[], 20, FALSE), VLOOKUP(B1322,Team_Pitching___Dashboard[[Team]:[xFIP]],20,FALSE))</f>
        <v>#N/A</v>
      </c>
      <c r="L1322" s="11" t="e">
        <f>_xlfn.IFNA(VLOOKUP($D1322, Individual_Pitching___Advanced[], 21,FALSE), VLOOKUP(B1322, Team_Pitching___Advanced[], 20, FALSE))</f>
        <v>#N/A</v>
      </c>
      <c r="M1322" s="11" t="e">
        <f>VLOOKUP($B1322, 'Team Per G'!$A$2:$G$31, 7, FALSE)</f>
        <v>#N/A</v>
      </c>
      <c r="N1322" s="11" t="e">
        <f>VLOOKUP($B1322, 'FanGraphs - Team WAR Projected'!$B$2:$E$31, 3, FALSE)/162</f>
        <v>#N/A</v>
      </c>
      <c r="O1322" s="11" t="e">
        <f t="shared" si="243"/>
        <v>#N/A</v>
      </c>
      <c r="P1322" s="11" t="e">
        <f>VLOOKUP($B1322, Team_Pitching___Advanced[[Team]:[xFIP]], 19,FALSE)</f>
        <v>#N/A</v>
      </c>
      <c r="Q1322" s="11" t="e">
        <f>VLOOKUP($B1322, Team_Pitching___Advanced[], 20, FALSE)</f>
        <v>#N/A</v>
      </c>
      <c r="R1322" s="11" t="e">
        <f>VLOOKUP($B1322, Team_Batting___Dashboard[[Team]:[wOBA]], 16, FALSE)</f>
        <v>#N/A</v>
      </c>
      <c r="S1322" s="11" t="e">
        <f>VLOOKUP($B1322, Team_Batting___Advanced[[Team]:[OPS]], 9, FALSE)</f>
        <v>#N/A</v>
      </c>
      <c r="T1322" s="11" t="e">
        <f>VLOOKUP($B1322, Team_Batting___Advanced[], 19, FALSE)</f>
        <v>#N/A</v>
      </c>
      <c r="U1322" s="11" t="e">
        <f>VLOOKUP($B1322, 'Team Per G'!$A$2:$G$31, 3, FALSE)</f>
        <v>#N/A</v>
      </c>
      <c r="V1322" s="11" t="e">
        <f>VLOOKUP($B1322, 'Team Per G'!$A$2:$G$31, 5, FALSE)</f>
        <v>#N/A</v>
      </c>
      <c r="W1322" s="11" t="e">
        <f>VLOOKUP($B1322, 'Team Per G'!$A$2:$G$31, 4, FALSE)</f>
        <v>#N/A</v>
      </c>
      <c r="X1322" s="11" t="e">
        <f>VLOOKUP($B1322, Team_Batting___Dashboard[], 22, FALSE)/$F1322</f>
        <v>#N/A</v>
      </c>
      <c r="Y1322" s="11" t="e">
        <f>VLOOKUP($B1322, 'FanGraphs - Team WAR Projected'!$B$2:$E$31, 4, FALSE)/162</f>
        <v>#N/A</v>
      </c>
      <c r="Z1322" s="11" t="e">
        <f t="shared" si="244"/>
        <v>#N/A</v>
      </c>
      <c r="AA1322" s="11" t="e">
        <f>VLOOKUP($B1322, FanGraphs_Standings[[Abbreviation]:[2024 Year to Date RS/G]], 6, FALSE)/$F1322</f>
        <v>#N/A</v>
      </c>
      <c r="AB1322" s="11" t="e">
        <f>VLOOKUP($B1322, FanGraphs_Standings[[Abbreviation]:[2024 Projected Full Season RDif]], 19, FALSE)/162</f>
        <v>#N/A</v>
      </c>
      <c r="AC1322" s="11" t="e">
        <f t="shared" si="253"/>
        <v>#N/A</v>
      </c>
      <c r="AD1322" s="11" t="e">
        <f>VLOOKUP($B1322, FanGraphs_Standings[[Abbreviation]:[2024 Projected Full Season RDif]], 5, FALSE)</f>
        <v>#N/A</v>
      </c>
      <c r="AE1322" s="11" t="e">
        <f>VLOOKUP($B1322, FanGraphs_Standings[[Abbreviation]:[2024 Projected Full Season W%]], 18, FALSE)</f>
        <v>#N/A</v>
      </c>
      <c r="AF1322" s="11" t="e">
        <f t="shared" si="245"/>
        <v>#N/A</v>
      </c>
      <c r="AG1322" s="11" t="e">
        <f>VLOOKUP($B1322, 'Home Field Adv'!$A$2:$I$31, 9, FALSE)</f>
        <v>#N/A</v>
      </c>
      <c r="AH1322" s="11" t="e">
        <f>VLOOKUP($C1322, FanGraphs_Standings[[Abbreviation]:[2024 Year to Date G]], 2, FALSE)</f>
        <v>#N/A</v>
      </c>
      <c r="AI1322" s="11" t="e">
        <f>_xlfn.IFNA(VLOOKUP($E1322, 'SP Per G'!$A$2:$D$1385, 3, FALSE), AO1322)</f>
        <v>#N/A</v>
      </c>
      <c r="AJ1322" s="11" t="e">
        <f>IF(AND(ISNA(VLOOKUP($E1322, 'SP Per G'!$A$2:$D$1385, 4, FALSE)), ISTEXT($E1322)), AI1322,IF(ISNA(VLOOKUP($E1322, 'SP Per G'!$A$2:$D$1385, 4, FALSE)), AO1322, VLOOKUP($E1322, 'SP Per G'!$A$2:$D$1385, 4, FALSE)))</f>
        <v>#N/A</v>
      </c>
      <c r="AK1322" s="11" t="e">
        <f t="shared" si="246"/>
        <v>#N/A</v>
      </c>
      <c r="AL1322" s="11" t="e">
        <f>_xlfn.IFNA(VLOOKUP($E1322, Individual_Pitching___Dashboard[], 18, FALSE), VLOOKUP($C1322,Team_Pitching___Advanced[[Team]:[SIERA]],16,FALSE))</f>
        <v>#N/A</v>
      </c>
      <c r="AM1322" s="11" t="e">
        <f>_xlfn.IFNA(VLOOKUP($E1322, Individual_Pitching___Dashboard[], 20, FALSE), VLOOKUP($C1322,Team_Pitching___Advanced[[Team]:[xFIP]],19,FALSE))</f>
        <v>#N/A</v>
      </c>
      <c r="AN1322" s="11" t="e">
        <f>_xlfn.IFNA(VLOOKUP($E1322,Individual_Pitching___Advanced[],21,FALSE),VLOOKUP($C1322,Team_Pitching___Advanced[[Team]:[SIERA]],20,FALSE))</f>
        <v>#N/A</v>
      </c>
      <c r="AO1322" s="11" t="e">
        <f>VLOOKUP($C1322, 'Team Per G'!$A$2:$G$31, 7, FALSE)</f>
        <v>#N/A</v>
      </c>
      <c r="AP1322" s="11" t="e">
        <f>VLOOKUP($C1322, 'FanGraphs - Team WAR Projected'!$B$2:$E$31, 3, FALSE)/162</f>
        <v>#N/A</v>
      </c>
      <c r="AQ1322" s="11" t="e">
        <f t="shared" si="247"/>
        <v>#N/A</v>
      </c>
      <c r="AR1322" s="11" t="e">
        <f>VLOOKUP($C1322, Team_Pitching___Advanced[[Team]:[xFIP]], 19,FALSE)</f>
        <v>#N/A</v>
      </c>
      <c r="AS1322" s="11" t="e">
        <f>VLOOKUP($C1322, Team_Pitching___Advanced[], 20, FALSE)</f>
        <v>#N/A</v>
      </c>
      <c r="AT1322" s="11" t="e">
        <f>VLOOKUP($C1322, Team_Batting___Dashboard[[Team]:[wOBA]], 16, FALSE)</f>
        <v>#N/A</v>
      </c>
      <c r="AU1322" s="11" t="e">
        <f>VLOOKUP($C1322, Team_Batting___Advanced[[Team]:[OPS]], 9, FALSE)</f>
        <v>#N/A</v>
      </c>
      <c r="AV1322" s="11" t="e">
        <f>VLOOKUP($C1322, Team_Batting___Advanced[], 19, FALSE)</f>
        <v>#N/A</v>
      </c>
      <c r="AW1322" s="11" t="e">
        <f>VLOOKUP($C1322, 'Team Per G'!$A$2:$G$31, 3, FALSE)</f>
        <v>#N/A</v>
      </c>
      <c r="AX1322" s="11" t="e">
        <f>VLOOKUP($C1322, 'Team Per G'!$A$2:$G$31, 5, FALSE)</f>
        <v>#N/A</v>
      </c>
      <c r="AY1322" s="11" t="e">
        <f>VLOOKUP($C1322, 'Team Per G'!$A$2:$G$31, 4, FALSE)</f>
        <v>#N/A</v>
      </c>
      <c r="AZ1322" s="11" t="e">
        <f>VLOOKUP($C1322, Team_Batting___Dashboard[], 22, FALSE)/$AH1322</f>
        <v>#N/A</v>
      </c>
      <c r="BA1322" s="11" t="e">
        <f>VLOOKUP($C1322, 'FanGraphs - Team WAR Projected'!$B$2:$E$31, 4, FALSE)/162</f>
        <v>#N/A</v>
      </c>
      <c r="BB1322" s="11" t="e">
        <f t="shared" si="248"/>
        <v>#N/A</v>
      </c>
      <c r="BC1322" s="11" t="e">
        <f>VLOOKUP($C1322, FanGraphs_Standings[[Abbreviation]:[2024 Year to Date RS/G]], 6, FALSE)/$AH1322</f>
        <v>#N/A</v>
      </c>
      <c r="BD1322" s="11" t="e">
        <f>VLOOKUP($C1322, FanGraphs_Standings[[Abbreviation]:[2024 Projected Full Season RDif]], 19, FALSE)/162</f>
        <v>#N/A</v>
      </c>
      <c r="BE1322" s="11" t="e">
        <f t="shared" si="249"/>
        <v>#N/A</v>
      </c>
      <c r="BF1322" s="11" t="e">
        <f>VLOOKUP($C1322, FanGraphs_Standings[[Abbreviation]:[2024 Projected Full Season RDif]], 5, FALSE)</f>
        <v>#N/A</v>
      </c>
      <c r="BG1322" s="11" t="e">
        <f>VLOOKUP($C1322, FanGraphs_Standings[[Abbreviation]:[2024 Projected Full Season W%]], 18, FALSE)</f>
        <v>#N/A</v>
      </c>
      <c r="BH1322" s="11" t="e">
        <f t="shared" si="250"/>
        <v>#N/A</v>
      </c>
      <c r="BI1322" s="11" t="e">
        <f>VLOOKUP($C1322, 'Home Field Adv'!$A$2:$K$31, 11, FALSE)</f>
        <v>#N/A</v>
      </c>
      <c r="BL1322" s="12" t="str">
        <f t="shared" si="251"/>
        <v/>
      </c>
      <c r="BM1322" s="12" t="str">
        <f t="shared" si="254"/>
        <v/>
      </c>
      <c r="BN1322" s="12" t="str">
        <f t="shared" si="252"/>
        <v/>
      </c>
    </row>
    <row r="1323" spans="6:66" x14ac:dyDescent="0.45">
      <c r="F1323" s="11" t="e">
        <f>VLOOKUP($B1323, FanGraphs_Standings[[Abbreviation]:[2024 Year to Date G]], 2, FALSE)</f>
        <v>#N/A</v>
      </c>
      <c r="G1323" s="11" t="e">
        <f>_xlfn.IFNA(VLOOKUP($D1323, 'SP Per G'!$A$2:$D$1385, 3, FALSE),M1323)</f>
        <v>#N/A</v>
      </c>
      <c r="H1323" s="11" t="e">
        <f>IF(AND(ISNA(VLOOKUP($D1323, 'SP Per G'!$A$2:$D$1385, 4, FALSE)), ISTEXT($D1323)), G1323,IF(ISNA(VLOOKUP($D1323, 'SP Per G'!$A$2:$D$1385, 4, FALSE)), M1323, VLOOKUP($D1323, 'SP Per G'!$A$2:$D$1385, 4, FALSE)))</f>
        <v>#N/A</v>
      </c>
      <c r="I1323" s="11" t="e">
        <f t="shared" si="242"/>
        <v>#N/A</v>
      </c>
      <c r="J1323" s="11" t="e">
        <f>_xlfn.IFNA(VLOOKUP($D1323,Individual_Pitching___Dashboard[],18,FALSE),VLOOKUP(B1323,Team_Pitching___Dashboard[[Team]:[ERA]],17,FALSE))</f>
        <v>#N/A</v>
      </c>
      <c r="K1323" s="11" t="e">
        <f>_xlfn.IFNA(VLOOKUP($D1323, Individual_Pitching___Dashboard[], 20, FALSE), VLOOKUP(B1323,Team_Pitching___Dashboard[[Team]:[xFIP]],20,FALSE))</f>
        <v>#N/A</v>
      </c>
      <c r="L1323" s="11" t="e">
        <f>_xlfn.IFNA(VLOOKUP($D1323, Individual_Pitching___Advanced[], 21,FALSE), VLOOKUP(B1323, Team_Pitching___Advanced[], 20, FALSE))</f>
        <v>#N/A</v>
      </c>
      <c r="M1323" s="11" t="e">
        <f>VLOOKUP($B1323, 'Team Per G'!$A$2:$G$31, 7, FALSE)</f>
        <v>#N/A</v>
      </c>
      <c r="N1323" s="11" t="e">
        <f>VLOOKUP($B1323, 'FanGraphs - Team WAR Projected'!$B$2:$E$31, 3, FALSE)/162</f>
        <v>#N/A</v>
      </c>
      <c r="O1323" s="11" t="e">
        <f t="shared" si="243"/>
        <v>#N/A</v>
      </c>
      <c r="P1323" s="11" t="e">
        <f>VLOOKUP($B1323, Team_Pitching___Advanced[[Team]:[xFIP]], 19,FALSE)</f>
        <v>#N/A</v>
      </c>
      <c r="Q1323" s="11" t="e">
        <f>VLOOKUP($B1323, Team_Pitching___Advanced[], 20, FALSE)</f>
        <v>#N/A</v>
      </c>
      <c r="R1323" s="11" t="e">
        <f>VLOOKUP($B1323, Team_Batting___Dashboard[[Team]:[wOBA]], 16, FALSE)</f>
        <v>#N/A</v>
      </c>
      <c r="S1323" s="11" t="e">
        <f>VLOOKUP($B1323, Team_Batting___Advanced[[Team]:[OPS]], 9, FALSE)</f>
        <v>#N/A</v>
      </c>
      <c r="T1323" s="11" t="e">
        <f>VLOOKUP($B1323, Team_Batting___Advanced[], 19, FALSE)</f>
        <v>#N/A</v>
      </c>
      <c r="U1323" s="11" t="e">
        <f>VLOOKUP($B1323, 'Team Per G'!$A$2:$G$31, 3, FALSE)</f>
        <v>#N/A</v>
      </c>
      <c r="V1323" s="11" t="e">
        <f>VLOOKUP($B1323, 'Team Per G'!$A$2:$G$31, 5, FALSE)</f>
        <v>#N/A</v>
      </c>
      <c r="W1323" s="11" t="e">
        <f>VLOOKUP($B1323, 'Team Per G'!$A$2:$G$31, 4, FALSE)</f>
        <v>#N/A</v>
      </c>
      <c r="X1323" s="11" t="e">
        <f>VLOOKUP($B1323, Team_Batting___Dashboard[], 22, FALSE)/$F1323</f>
        <v>#N/A</v>
      </c>
      <c r="Y1323" s="11" t="e">
        <f>VLOOKUP($B1323, 'FanGraphs - Team WAR Projected'!$B$2:$E$31, 4, FALSE)/162</f>
        <v>#N/A</v>
      </c>
      <c r="Z1323" s="11" t="e">
        <f t="shared" si="244"/>
        <v>#N/A</v>
      </c>
      <c r="AA1323" s="11" t="e">
        <f>VLOOKUP($B1323, FanGraphs_Standings[[Abbreviation]:[2024 Year to Date RS/G]], 6, FALSE)/$F1323</f>
        <v>#N/A</v>
      </c>
      <c r="AB1323" s="11" t="e">
        <f>VLOOKUP($B1323, FanGraphs_Standings[[Abbreviation]:[2024 Projected Full Season RDif]], 19, FALSE)/162</f>
        <v>#N/A</v>
      </c>
      <c r="AC1323" s="11" t="e">
        <f t="shared" si="253"/>
        <v>#N/A</v>
      </c>
      <c r="AD1323" s="11" t="e">
        <f>VLOOKUP($B1323, FanGraphs_Standings[[Abbreviation]:[2024 Projected Full Season RDif]], 5, FALSE)</f>
        <v>#N/A</v>
      </c>
      <c r="AE1323" s="11" t="e">
        <f>VLOOKUP($B1323, FanGraphs_Standings[[Abbreviation]:[2024 Projected Full Season W%]], 18, FALSE)</f>
        <v>#N/A</v>
      </c>
      <c r="AF1323" s="11" t="e">
        <f t="shared" si="245"/>
        <v>#N/A</v>
      </c>
      <c r="AG1323" s="11" t="e">
        <f>VLOOKUP($B1323, 'Home Field Adv'!$A$2:$I$31, 9, FALSE)</f>
        <v>#N/A</v>
      </c>
      <c r="AH1323" s="11" t="e">
        <f>VLOOKUP($C1323, FanGraphs_Standings[[Abbreviation]:[2024 Year to Date G]], 2, FALSE)</f>
        <v>#N/A</v>
      </c>
      <c r="AI1323" s="11" t="e">
        <f>_xlfn.IFNA(VLOOKUP($E1323, 'SP Per G'!$A$2:$D$1385, 3, FALSE), AO1323)</f>
        <v>#N/A</v>
      </c>
      <c r="AJ1323" s="11" t="e">
        <f>IF(AND(ISNA(VLOOKUP($E1323, 'SP Per G'!$A$2:$D$1385, 4, FALSE)), ISTEXT($E1323)), AI1323,IF(ISNA(VLOOKUP($E1323, 'SP Per G'!$A$2:$D$1385, 4, FALSE)), AO1323, VLOOKUP($E1323, 'SP Per G'!$A$2:$D$1385, 4, FALSE)))</f>
        <v>#N/A</v>
      </c>
      <c r="AK1323" s="11" t="e">
        <f t="shared" si="246"/>
        <v>#N/A</v>
      </c>
      <c r="AL1323" s="11" t="e">
        <f>_xlfn.IFNA(VLOOKUP($E1323, Individual_Pitching___Dashboard[], 18, FALSE), VLOOKUP($C1323,Team_Pitching___Advanced[[Team]:[SIERA]],16,FALSE))</f>
        <v>#N/A</v>
      </c>
      <c r="AM1323" s="11" t="e">
        <f>_xlfn.IFNA(VLOOKUP($E1323, Individual_Pitching___Dashboard[], 20, FALSE), VLOOKUP($C1323,Team_Pitching___Advanced[[Team]:[xFIP]],19,FALSE))</f>
        <v>#N/A</v>
      </c>
      <c r="AN1323" s="11" t="e">
        <f>_xlfn.IFNA(VLOOKUP($E1323,Individual_Pitching___Advanced[],21,FALSE),VLOOKUP($C1323,Team_Pitching___Advanced[[Team]:[SIERA]],20,FALSE))</f>
        <v>#N/A</v>
      </c>
      <c r="AO1323" s="11" t="e">
        <f>VLOOKUP($C1323, 'Team Per G'!$A$2:$G$31, 7, FALSE)</f>
        <v>#N/A</v>
      </c>
      <c r="AP1323" s="11" t="e">
        <f>VLOOKUP($C1323, 'FanGraphs - Team WAR Projected'!$B$2:$E$31, 3, FALSE)/162</f>
        <v>#N/A</v>
      </c>
      <c r="AQ1323" s="11" t="e">
        <f t="shared" si="247"/>
        <v>#N/A</v>
      </c>
      <c r="AR1323" s="11" t="e">
        <f>VLOOKUP($C1323, Team_Pitching___Advanced[[Team]:[xFIP]], 19,FALSE)</f>
        <v>#N/A</v>
      </c>
      <c r="AS1323" s="11" t="e">
        <f>VLOOKUP($C1323, Team_Pitching___Advanced[], 20, FALSE)</f>
        <v>#N/A</v>
      </c>
      <c r="AT1323" s="11" t="e">
        <f>VLOOKUP($C1323, Team_Batting___Dashboard[[Team]:[wOBA]], 16, FALSE)</f>
        <v>#N/A</v>
      </c>
      <c r="AU1323" s="11" t="e">
        <f>VLOOKUP($C1323, Team_Batting___Advanced[[Team]:[OPS]], 9, FALSE)</f>
        <v>#N/A</v>
      </c>
      <c r="AV1323" s="11" t="e">
        <f>VLOOKUP($C1323, Team_Batting___Advanced[], 19, FALSE)</f>
        <v>#N/A</v>
      </c>
      <c r="AW1323" s="11" t="e">
        <f>VLOOKUP($C1323, 'Team Per G'!$A$2:$G$31, 3, FALSE)</f>
        <v>#N/A</v>
      </c>
      <c r="AX1323" s="11" t="e">
        <f>VLOOKUP($C1323, 'Team Per G'!$A$2:$G$31, 5, FALSE)</f>
        <v>#N/A</v>
      </c>
      <c r="AY1323" s="11" t="e">
        <f>VLOOKUP($C1323, 'Team Per G'!$A$2:$G$31, 4, FALSE)</f>
        <v>#N/A</v>
      </c>
      <c r="AZ1323" s="11" t="e">
        <f>VLOOKUP($C1323, Team_Batting___Dashboard[], 22, FALSE)/$AH1323</f>
        <v>#N/A</v>
      </c>
      <c r="BA1323" s="11" t="e">
        <f>VLOOKUP($C1323, 'FanGraphs - Team WAR Projected'!$B$2:$E$31, 4, FALSE)/162</f>
        <v>#N/A</v>
      </c>
      <c r="BB1323" s="11" t="e">
        <f t="shared" si="248"/>
        <v>#N/A</v>
      </c>
      <c r="BC1323" s="11" t="e">
        <f>VLOOKUP($C1323, FanGraphs_Standings[[Abbreviation]:[2024 Year to Date RS/G]], 6, FALSE)/$AH1323</f>
        <v>#N/A</v>
      </c>
      <c r="BD1323" s="11" t="e">
        <f>VLOOKUP($C1323, FanGraphs_Standings[[Abbreviation]:[2024 Projected Full Season RDif]], 19, FALSE)/162</f>
        <v>#N/A</v>
      </c>
      <c r="BE1323" s="11" t="e">
        <f t="shared" si="249"/>
        <v>#N/A</v>
      </c>
      <c r="BF1323" s="11" t="e">
        <f>VLOOKUP($C1323, FanGraphs_Standings[[Abbreviation]:[2024 Projected Full Season RDif]], 5, FALSE)</f>
        <v>#N/A</v>
      </c>
      <c r="BG1323" s="11" t="e">
        <f>VLOOKUP($C1323, FanGraphs_Standings[[Abbreviation]:[2024 Projected Full Season W%]], 18, FALSE)</f>
        <v>#N/A</v>
      </c>
      <c r="BH1323" s="11" t="e">
        <f t="shared" si="250"/>
        <v>#N/A</v>
      </c>
      <c r="BI1323" s="11" t="e">
        <f>VLOOKUP($C1323, 'Home Field Adv'!$A$2:$K$31, 11, FALSE)</f>
        <v>#N/A</v>
      </c>
      <c r="BL1323" s="12" t="str">
        <f t="shared" si="251"/>
        <v/>
      </c>
      <c r="BM1323" s="12" t="str">
        <f t="shared" si="254"/>
        <v/>
      </c>
      <c r="BN1323" s="12" t="str">
        <f t="shared" si="252"/>
        <v/>
      </c>
    </row>
    <row r="1324" spans="6:66" x14ac:dyDescent="0.45">
      <c r="F1324" s="11" t="e">
        <f>VLOOKUP($B1324, FanGraphs_Standings[[Abbreviation]:[2024 Year to Date G]], 2, FALSE)</f>
        <v>#N/A</v>
      </c>
      <c r="G1324" s="11" t="e">
        <f>_xlfn.IFNA(VLOOKUP($D1324, 'SP Per G'!$A$2:$D$1385, 3, FALSE),M1324)</f>
        <v>#N/A</v>
      </c>
      <c r="H1324" s="11" t="e">
        <f>IF(AND(ISNA(VLOOKUP($D1324, 'SP Per G'!$A$2:$D$1385, 4, FALSE)), ISTEXT($D1324)), G1324,IF(ISNA(VLOOKUP($D1324, 'SP Per G'!$A$2:$D$1385, 4, FALSE)), M1324, VLOOKUP($D1324, 'SP Per G'!$A$2:$D$1385, 4, FALSE)))</f>
        <v>#N/A</v>
      </c>
      <c r="I1324" s="11" t="e">
        <f t="shared" si="242"/>
        <v>#N/A</v>
      </c>
      <c r="J1324" s="11" t="e">
        <f>_xlfn.IFNA(VLOOKUP($D1324,Individual_Pitching___Dashboard[],18,FALSE),VLOOKUP(B1324,Team_Pitching___Dashboard[[Team]:[ERA]],17,FALSE))</f>
        <v>#N/A</v>
      </c>
      <c r="K1324" s="11" t="e">
        <f>_xlfn.IFNA(VLOOKUP($D1324, Individual_Pitching___Dashboard[], 20, FALSE), VLOOKUP(B1324,Team_Pitching___Dashboard[[Team]:[xFIP]],20,FALSE))</f>
        <v>#N/A</v>
      </c>
      <c r="L1324" s="11" t="e">
        <f>_xlfn.IFNA(VLOOKUP($D1324, Individual_Pitching___Advanced[], 21,FALSE), VLOOKUP(B1324, Team_Pitching___Advanced[], 20, FALSE))</f>
        <v>#N/A</v>
      </c>
      <c r="M1324" s="11" t="e">
        <f>VLOOKUP($B1324, 'Team Per G'!$A$2:$G$31, 7, FALSE)</f>
        <v>#N/A</v>
      </c>
      <c r="N1324" s="11" t="e">
        <f>VLOOKUP($B1324, 'FanGraphs - Team WAR Projected'!$B$2:$E$31, 3, FALSE)/162</f>
        <v>#N/A</v>
      </c>
      <c r="O1324" s="11" t="e">
        <f t="shared" si="243"/>
        <v>#N/A</v>
      </c>
      <c r="P1324" s="11" t="e">
        <f>VLOOKUP($B1324, Team_Pitching___Advanced[[Team]:[xFIP]], 19,FALSE)</f>
        <v>#N/A</v>
      </c>
      <c r="Q1324" s="11" t="e">
        <f>VLOOKUP($B1324, Team_Pitching___Advanced[], 20, FALSE)</f>
        <v>#N/A</v>
      </c>
      <c r="R1324" s="11" t="e">
        <f>VLOOKUP($B1324, Team_Batting___Dashboard[[Team]:[wOBA]], 16, FALSE)</f>
        <v>#N/A</v>
      </c>
      <c r="S1324" s="11" t="e">
        <f>VLOOKUP($B1324, Team_Batting___Advanced[[Team]:[OPS]], 9, FALSE)</f>
        <v>#N/A</v>
      </c>
      <c r="T1324" s="11" t="e">
        <f>VLOOKUP($B1324, Team_Batting___Advanced[], 19, FALSE)</f>
        <v>#N/A</v>
      </c>
      <c r="U1324" s="11" t="e">
        <f>VLOOKUP($B1324, 'Team Per G'!$A$2:$G$31, 3, FALSE)</f>
        <v>#N/A</v>
      </c>
      <c r="V1324" s="11" t="e">
        <f>VLOOKUP($B1324, 'Team Per G'!$A$2:$G$31, 5, FALSE)</f>
        <v>#N/A</v>
      </c>
      <c r="W1324" s="11" t="e">
        <f>VLOOKUP($B1324, 'Team Per G'!$A$2:$G$31, 4, FALSE)</f>
        <v>#N/A</v>
      </c>
      <c r="X1324" s="11" t="e">
        <f>VLOOKUP($B1324, Team_Batting___Dashboard[], 22, FALSE)/$F1324</f>
        <v>#N/A</v>
      </c>
      <c r="Y1324" s="11" t="e">
        <f>VLOOKUP($B1324, 'FanGraphs - Team WAR Projected'!$B$2:$E$31, 4, FALSE)/162</f>
        <v>#N/A</v>
      </c>
      <c r="Z1324" s="11" t="e">
        <f t="shared" si="244"/>
        <v>#N/A</v>
      </c>
      <c r="AA1324" s="11" t="e">
        <f>VLOOKUP($B1324, FanGraphs_Standings[[Abbreviation]:[2024 Year to Date RS/G]], 6, FALSE)/$F1324</f>
        <v>#N/A</v>
      </c>
      <c r="AB1324" s="11" t="e">
        <f>VLOOKUP($B1324, FanGraphs_Standings[[Abbreviation]:[2024 Projected Full Season RDif]], 19, FALSE)/162</f>
        <v>#N/A</v>
      </c>
      <c r="AC1324" s="11" t="e">
        <f t="shared" si="253"/>
        <v>#N/A</v>
      </c>
      <c r="AD1324" s="11" t="e">
        <f>VLOOKUP($B1324, FanGraphs_Standings[[Abbreviation]:[2024 Projected Full Season RDif]], 5, FALSE)</f>
        <v>#N/A</v>
      </c>
      <c r="AE1324" s="11" t="e">
        <f>VLOOKUP($B1324, FanGraphs_Standings[[Abbreviation]:[2024 Projected Full Season W%]], 18, FALSE)</f>
        <v>#N/A</v>
      </c>
      <c r="AF1324" s="11" t="e">
        <f t="shared" si="245"/>
        <v>#N/A</v>
      </c>
      <c r="AG1324" s="11" t="e">
        <f>VLOOKUP($B1324, 'Home Field Adv'!$A$2:$I$31, 9, FALSE)</f>
        <v>#N/A</v>
      </c>
      <c r="AH1324" s="11" t="e">
        <f>VLOOKUP($C1324, FanGraphs_Standings[[Abbreviation]:[2024 Year to Date G]], 2, FALSE)</f>
        <v>#N/A</v>
      </c>
      <c r="AI1324" s="11" t="e">
        <f>_xlfn.IFNA(VLOOKUP($E1324, 'SP Per G'!$A$2:$D$1385, 3, FALSE), AO1324)</f>
        <v>#N/A</v>
      </c>
      <c r="AJ1324" s="11" t="e">
        <f>IF(AND(ISNA(VLOOKUP($E1324, 'SP Per G'!$A$2:$D$1385, 4, FALSE)), ISTEXT($E1324)), AI1324,IF(ISNA(VLOOKUP($E1324, 'SP Per G'!$A$2:$D$1385, 4, FALSE)), AO1324, VLOOKUP($E1324, 'SP Per G'!$A$2:$D$1385, 4, FALSE)))</f>
        <v>#N/A</v>
      </c>
      <c r="AK1324" s="11" t="e">
        <f t="shared" si="246"/>
        <v>#N/A</v>
      </c>
      <c r="AL1324" s="11" t="e">
        <f>_xlfn.IFNA(VLOOKUP($E1324, Individual_Pitching___Dashboard[], 18, FALSE), VLOOKUP($C1324,Team_Pitching___Advanced[[Team]:[SIERA]],16,FALSE))</f>
        <v>#N/A</v>
      </c>
      <c r="AM1324" s="11" t="e">
        <f>_xlfn.IFNA(VLOOKUP($E1324, Individual_Pitching___Dashboard[], 20, FALSE), VLOOKUP($C1324,Team_Pitching___Advanced[[Team]:[xFIP]],19,FALSE))</f>
        <v>#N/A</v>
      </c>
      <c r="AN1324" s="11" t="e">
        <f>_xlfn.IFNA(VLOOKUP($E1324,Individual_Pitching___Advanced[],21,FALSE),VLOOKUP($C1324,Team_Pitching___Advanced[[Team]:[SIERA]],20,FALSE))</f>
        <v>#N/A</v>
      </c>
      <c r="AO1324" s="11" t="e">
        <f>VLOOKUP($C1324, 'Team Per G'!$A$2:$G$31, 7, FALSE)</f>
        <v>#N/A</v>
      </c>
      <c r="AP1324" s="11" t="e">
        <f>VLOOKUP($C1324, 'FanGraphs - Team WAR Projected'!$B$2:$E$31, 3, FALSE)/162</f>
        <v>#N/A</v>
      </c>
      <c r="AQ1324" s="11" t="e">
        <f t="shared" si="247"/>
        <v>#N/A</v>
      </c>
      <c r="AR1324" s="11" t="e">
        <f>VLOOKUP($C1324, Team_Pitching___Advanced[[Team]:[xFIP]], 19,FALSE)</f>
        <v>#N/A</v>
      </c>
      <c r="AS1324" s="11" t="e">
        <f>VLOOKUP($C1324, Team_Pitching___Advanced[], 20, FALSE)</f>
        <v>#N/A</v>
      </c>
      <c r="AT1324" s="11" t="e">
        <f>VLOOKUP($C1324, Team_Batting___Dashboard[[Team]:[wOBA]], 16, FALSE)</f>
        <v>#N/A</v>
      </c>
      <c r="AU1324" s="11" t="e">
        <f>VLOOKUP($C1324, Team_Batting___Advanced[[Team]:[OPS]], 9, FALSE)</f>
        <v>#N/A</v>
      </c>
      <c r="AV1324" s="11" t="e">
        <f>VLOOKUP($C1324, Team_Batting___Advanced[], 19, FALSE)</f>
        <v>#N/A</v>
      </c>
      <c r="AW1324" s="11" t="e">
        <f>VLOOKUP($C1324, 'Team Per G'!$A$2:$G$31, 3, FALSE)</f>
        <v>#N/A</v>
      </c>
      <c r="AX1324" s="11" t="e">
        <f>VLOOKUP($C1324, 'Team Per G'!$A$2:$G$31, 5, FALSE)</f>
        <v>#N/A</v>
      </c>
      <c r="AY1324" s="11" t="e">
        <f>VLOOKUP($C1324, 'Team Per G'!$A$2:$G$31, 4, FALSE)</f>
        <v>#N/A</v>
      </c>
      <c r="AZ1324" s="11" t="e">
        <f>VLOOKUP($C1324, Team_Batting___Dashboard[], 22, FALSE)/$AH1324</f>
        <v>#N/A</v>
      </c>
      <c r="BA1324" s="11" t="e">
        <f>VLOOKUP($C1324, 'FanGraphs - Team WAR Projected'!$B$2:$E$31, 4, FALSE)/162</f>
        <v>#N/A</v>
      </c>
      <c r="BB1324" s="11" t="e">
        <f t="shared" si="248"/>
        <v>#N/A</v>
      </c>
      <c r="BC1324" s="11" t="e">
        <f>VLOOKUP($C1324, FanGraphs_Standings[[Abbreviation]:[2024 Year to Date RS/G]], 6, FALSE)/$AH1324</f>
        <v>#N/A</v>
      </c>
      <c r="BD1324" s="11" t="e">
        <f>VLOOKUP($C1324, FanGraphs_Standings[[Abbreviation]:[2024 Projected Full Season RDif]], 19, FALSE)/162</f>
        <v>#N/A</v>
      </c>
      <c r="BE1324" s="11" t="e">
        <f t="shared" si="249"/>
        <v>#N/A</v>
      </c>
      <c r="BF1324" s="11" t="e">
        <f>VLOOKUP($C1324, FanGraphs_Standings[[Abbreviation]:[2024 Projected Full Season RDif]], 5, FALSE)</f>
        <v>#N/A</v>
      </c>
      <c r="BG1324" s="11" t="e">
        <f>VLOOKUP($C1324, FanGraphs_Standings[[Abbreviation]:[2024 Projected Full Season W%]], 18, FALSE)</f>
        <v>#N/A</v>
      </c>
      <c r="BH1324" s="11" t="e">
        <f t="shared" si="250"/>
        <v>#N/A</v>
      </c>
      <c r="BI1324" s="11" t="e">
        <f>VLOOKUP($C1324, 'Home Field Adv'!$A$2:$K$31, 11, FALSE)</f>
        <v>#N/A</v>
      </c>
      <c r="BL1324" s="12" t="str">
        <f t="shared" si="251"/>
        <v/>
      </c>
      <c r="BM1324" s="12" t="str">
        <f t="shared" si="254"/>
        <v/>
      </c>
      <c r="BN1324" s="12" t="str">
        <f t="shared" si="252"/>
        <v/>
      </c>
    </row>
    <row r="1325" spans="6:66" x14ac:dyDescent="0.45">
      <c r="F1325" s="11" t="e">
        <f>VLOOKUP($B1325, FanGraphs_Standings[[Abbreviation]:[2024 Year to Date G]], 2, FALSE)</f>
        <v>#N/A</v>
      </c>
      <c r="G1325" s="11" t="e">
        <f>_xlfn.IFNA(VLOOKUP($D1325, 'SP Per G'!$A$2:$D$1385, 3, FALSE),M1325)</f>
        <v>#N/A</v>
      </c>
      <c r="H1325" s="11" t="e">
        <f>IF(AND(ISNA(VLOOKUP($D1325, 'SP Per G'!$A$2:$D$1385, 4, FALSE)), ISTEXT($D1325)), G1325,IF(ISNA(VLOOKUP($D1325, 'SP Per G'!$A$2:$D$1385, 4, FALSE)), M1325, VLOOKUP($D1325, 'SP Per G'!$A$2:$D$1385, 4, FALSE)))</f>
        <v>#N/A</v>
      </c>
      <c r="I1325" s="11" t="e">
        <f t="shared" si="242"/>
        <v>#N/A</v>
      </c>
      <c r="J1325" s="11" t="e">
        <f>_xlfn.IFNA(VLOOKUP($D1325,Individual_Pitching___Dashboard[],18,FALSE),VLOOKUP(B1325,Team_Pitching___Dashboard[[Team]:[ERA]],17,FALSE))</f>
        <v>#N/A</v>
      </c>
      <c r="K1325" s="11" t="e">
        <f>_xlfn.IFNA(VLOOKUP($D1325, Individual_Pitching___Dashboard[], 20, FALSE), VLOOKUP(B1325,Team_Pitching___Dashboard[[Team]:[xFIP]],20,FALSE))</f>
        <v>#N/A</v>
      </c>
      <c r="L1325" s="11" t="e">
        <f>_xlfn.IFNA(VLOOKUP($D1325, Individual_Pitching___Advanced[], 21,FALSE), VLOOKUP(B1325, Team_Pitching___Advanced[], 20, FALSE))</f>
        <v>#N/A</v>
      </c>
      <c r="M1325" s="11" t="e">
        <f>VLOOKUP($B1325, 'Team Per G'!$A$2:$G$31, 7, FALSE)</f>
        <v>#N/A</v>
      </c>
      <c r="N1325" s="11" t="e">
        <f>VLOOKUP($B1325, 'FanGraphs - Team WAR Projected'!$B$2:$E$31, 3, FALSE)/162</f>
        <v>#N/A</v>
      </c>
      <c r="O1325" s="11" t="e">
        <f t="shared" si="243"/>
        <v>#N/A</v>
      </c>
      <c r="P1325" s="11" t="e">
        <f>VLOOKUP($B1325, Team_Pitching___Advanced[[Team]:[xFIP]], 19,FALSE)</f>
        <v>#N/A</v>
      </c>
      <c r="Q1325" s="11" t="e">
        <f>VLOOKUP($B1325, Team_Pitching___Advanced[], 20, FALSE)</f>
        <v>#N/A</v>
      </c>
      <c r="R1325" s="11" t="e">
        <f>VLOOKUP($B1325, Team_Batting___Dashboard[[Team]:[wOBA]], 16, FALSE)</f>
        <v>#N/A</v>
      </c>
      <c r="S1325" s="11" t="e">
        <f>VLOOKUP($B1325, Team_Batting___Advanced[[Team]:[OPS]], 9, FALSE)</f>
        <v>#N/A</v>
      </c>
      <c r="T1325" s="11" t="e">
        <f>VLOOKUP($B1325, Team_Batting___Advanced[], 19, FALSE)</f>
        <v>#N/A</v>
      </c>
      <c r="U1325" s="11" t="e">
        <f>VLOOKUP($B1325, 'Team Per G'!$A$2:$G$31, 3, FALSE)</f>
        <v>#N/A</v>
      </c>
      <c r="V1325" s="11" t="e">
        <f>VLOOKUP($B1325, 'Team Per G'!$A$2:$G$31, 5, FALSE)</f>
        <v>#N/A</v>
      </c>
      <c r="W1325" s="11" t="e">
        <f>VLOOKUP($B1325, 'Team Per G'!$A$2:$G$31, 4, FALSE)</f>
        <v>#N/A</v>
      </c>
      <c r="X1325" s="11" t="e">
        <f>VLOOKUP($B1325, Team_Batting___Dashboard[], 22, FALSE)/$F1325</f>
        <v>#N/A</v>
      </c>
      <c r="Y1325" s="11" t="e">
        <f>VLOOKUP($B1325, 'FanGraphs - Team WAR Projected'!$B$2:$E$31, 4, FALSE)/162</f>
        <v>#N/A</v>
      </c>
      <c r="Z1325" s="11" t="e">
        <f t="shared" si="244"/>
        <v>#N/A</v>
      </c>
      <c r="AA1325" s="11" t="e">
        <f>VLOOKUP($B1325, FanGraphs_Standings[[Abbreviation]:[2024 Year to Date RS/G]], 6, FALSE)/$F1325</f>
        <v>#N/A</v>
      </c>
      <c r="AB1325" s="11" t="e">
        <f>VLOOKUP($B1325, FanGraphs_Standings[[Abbreviation]:[2024 Projected Full Season RDif]], 19, FALSE)/162</f>
        <v>#N/A</v>
      </c>
      <c r="AC1325" s="11" t="e">
        <f t="shared" si="253"/>
        <v>#N/A</v>
      </c>
      <c r="AD1325" s="11" t="e">
        <f>VLOOKUP($B1325, FanGraphs_Standings[[Abbreviation]:[2024 Projected Full Season RDif]], 5, FALSE)</f>
        <v>#N/A</v>
      </c>
      <c r="AE1325" s="11" t="e">
        <f>VLOOKUP($B1325, FanGraphs_Standings[[Abbreviation]:[2024 Projected Full Season W%]], 18, FALSE)</f>
        <v>#N/A</v>
      </c>
      <c r="AF1325" s="11" t="e">
        <f t="shared" si="245"/>
        <v>#N/A</v>
      </c>
      <c r="AG1325" s="11" t="e">
        <f>VLOOKUP($B1325, 'Home Field Adv'!$A$2:$I$31, 9, FALSE)</f>
        <v>#N/A</v>
      </c>
      <c r="AH1325" s="11" t="e">
        <f>VLOOKUP($C1325, FanGraphs_Standings[[Abbreviation]:[2024 Year to Date G]], 2, FALSE)</f>
        <v>#N/A</v>
      </c>
      <c r="AI1325" s="11" t="e">
        <f>_xlfn.IFNA(VLOOKUP($E1325, 'SP Per G'!$A$2:$D$1385, 3, FALSE), AO1325)</f>
        <v>#N/A</v>
      </c>
      <c r="AJ1325" s="11" t="e">
        <f>IF(AND(ISNA(VLOOKUP($E1325, 'SP Per G'!$A$2:$D$1385, 4, FALSE)), ISTEXT($E1325)), AI1325,IF(ISNA(VLOOKUP($E1325, 'SP Per G'!$A$2:$D$1385, 4, FALSE)), AO1325, VLOOKUP($E1325, 'SP Per G'!$A$2:$D$1385, 4, FALSE)))</f>
        <v>#N/A</v>
      </c>
      <c r="AK1325" s="11" t="e">
        <f t="shared" si="246"/>
        <v>#N/A</v>
      </c>
      <c r="AL1325" s="11" t="e">
        <f>_xlfn.IFNA(VLOOKUP($E1325, Individual_Pitching___Dashboard[], 18, FALSE), VLOOKUP($C1325,Team_Pitching___Advanced[[Team]:[SIERA]],16,FALSE))</f>
        <v>#N/A</v>
      </c>
      <c r="AM1325" s="11" t="e">
        <f>_xlfn.IFNA(VLOOKUP($E1325, Individual_Pitching___Dashboard[], 20, FALSE), VLOOKUP($C1325,Team_Pitching___Advanced[[Team]:[xFIP]],19,FALSE))</f>
        <v>#N/A</v>
      </c>
      <c r="AN1325" s="11" t="e">
        <f>_xlfn.IFNA(VLOOKUP($E1325,Individual_Pitching___Advanced[],21,FALSE),VLOOKUP($C1325,Team_Pitching___Advanced[[Team]:[SIERA]],20,FALSE))</f>
        <v>#N/A</v>
      </c>
      <c r="AO1325" s="11" t="e">
        <f>VLOOKUP($C1325, 'Team Per G'!$A$2:$G$31, 7, FALSE)</f>
        <v>#N/A</v>
      </c>
      <c r="AP1325" s="11" t="e">
        <f>VLOOKUP($C1325, 'FanGraphs - Team WAR Projected'!$B$2:$E$31, 3, FALSE)/162</f>
        <v>#N/A</v>
      </c>
      <c r="AQ1325" s="11" t="e">
        <f t="shared" si="247"/>
        <v>#N/A</v>
      </c>
      <c r="AR1325" s="11" t="e">
        <f>VLOOKUP($C1325, Team_Pitching___Advanced[[Team]:[xFIP]], 19,FALSE)</f>
        <v>#N/A</v>
      </c>
      <c r="AS1325" s="11" t="e">
        <f>VLOOKUP($C1325, Team_Pitching___Advanced[], 20, FALSE)</f>
        <v>#N/A</v>
      </c>
      <c r="AT1325" s="11" t="e">
        <f>VLOOKUP($C1325, Team_Batting___Dashboard[[Team]:[wOBA]], 16, FALSE)</f>
        <v>#N/A</v>
      </c>
      <c r="AU1325" s="11" t="e">
        <f>VLOOKUP($C1325, Team_Batting___Advanced[[Team]:[OPS]], 9, FALSE)</f>
        <v>#N/A</v>
      </c>
      <c r="AV1325" s="11" t="e">
        <f>VLOOKUP($C1325, Team_Batting___Advanced[], 19, FALSE)</f>
        <v>#N/A</v>
      </c>
      <c r="AW1325" s="11" t="e">
        <f>VLOOKUP($C1325, 'Team Per G'!$A$2:$G$31, 3, FALSE)</f>
        <v>#N/A</v>
      </c>
      <c r="AX1325" s="11" t="e">
        <f>VLOOKUP($C1325, 'Team Per G'!$A$2:$G$31, 5, FALSE)</f>
        <v>#N/A</v>
      </c>
      <c r="AY1325" s="11" t="e">
        <f>VLOOKUP($C1325, 'Team Per G'!$A$2:$G$31, 4, FALSE)</f>
        <v>#N/A</v>
      </c>
      <c r="AZ1325" s="11" t="e">
        <f>VLOOKUP($C1325, Team_Batting___Dashboard[], 22, FALSE)/$AH1325</f>
        <v>#N/A</v>
      </c>
      <c r="BA1325" s="11" t="e">
        <f>VLOOKUP($C1325, 'FanGraphs - Team WAR Projected'!$B$2:$E$31, 4, FALSE)/162</f>
        <v>#N/A</v>
      </c>
      <c r="BB1325" s="11" t="e">
        <f t="shared" si="248"/>
        <v>#N/A</v>
      </c>
      <c r="BC1325" s="11" t="e">
        <f>VLOOKUP($C1325, FanGraphs_Standings[[Abbreviation]:[2024 Year to Date RS/G]], 6, FALSE)/$AH1325</f>
        <v>#N/A</v>
      </c>
      <c r="BD1325" s="11" t="e">
        <f>VLOOKUP($C1325, FanGraphs_Standings[[Abbreviation]:[2024 Projected Full Season RDif]], 19, FALSE)/162</f>
        <v>#N/A</v>
      </c>
      <c r="BE1325" s="11" t="e">
        <f t="shared" si="249"/>
        <v>#N/A</v>
      </c>
      <c r="BF1325" s="11" t="e">
        <f>VLOOKUP($C1325, FanGraphs_Standings[[Abbreviation]:[2024 Projected Full Season RDif]], 5, FALSE)</f>
        <v>#N/A</v>
      </c>
      <c r="BG1325" s="11" t="e">
        <f>VLOOKUP($C1325, FanGraphs_Standings[[Abbreviation]:[2024 Projected Full Season W%]], 18, FALSE)</f>
        <v>#N/A</v>
      </c>
      <c r="BH1325" s="11" t="e">
        <f t="shared" si="250"/>
        <v>#N/A</v>
      </c>
      <c r="BI1325" s="11" t="e">
        <f>VLOOKUP($C1325, 'Home Field Adv'!$A$2:$K$31, 11, FALSE)</f>
        <v>#N/A</v>
      </c>
      <c r="BL1325" s="12" t="str">
        <f t="shared" si="251"/>
        <v/>
      </c>
      <c r="BM1325" s="12" t="str">
        <f t="shared" si="254"/>
        <v/>
      </c>
      <c r="BN1325" s="12" t="str">
        <f t="shared" si="252"/>
        <v/>
      </c>
    </row>
    <row r="1326" spans="6:66" x14ac:dyDescent="0.45">
      <c r="F1326" s="11" t="e">
        <f>VLOOKUP($B1326, FanGraphs_Standings[[Abbreviation]:[2024 Year to Date G]], 2, FALSE)</f>
        <v>#N/A</v>
      </c>
      <c r="G1326" s="11" t="e">
        <f>_xlfn.IFNA(VLOOKUP($D1326, 'SP Per G'!$A$2:$D$1385, 3, FALSE),M1326)</f>
        <v>#N/A</v>
      </c>
      <c r="H1326" s="11" t="e">
        <f>IF(AND(ISNA(VLOOKUP($D1326, 'SP Per G'!$A$2:$D$1385, 4, FALSE)), ISTEXT($D1326)), G1326,IF(ISNA(VLOOKUP($D1326, 'SP Per G'!$A$2:$D$1385, 4, FALSE)), M1326, VLOOKUP($D1326, 'SP Per G'!$A$2:$D$1385, 4, FALSE)))</f>
        <v>#N/A</v>
      </c>
      <c r="I1326" s="11" t="e">
        <f t="shared" si="242"/>
        <v>#N/A</v>
      </c>
      <c r="J1326" s="11" t="e">
        <f>_xlfn.IFNA(VLOOKUP($D1326,Individual_Pitching___Dashboard[],18,FALSE),VLOOKUP(B1326,Team_Pitching___Dashboard[[Team]:[ERA]],17,FALSE))</f>
        <v>#N/A</v>
      </c>
      <c r="K1326" s="11" t="e">
        <f>_xlfn.IFNA(VLOOKUP($D1326, Individual_Pitching___Dashboard[], 20, FALSE), VLOOKUP(B1326,Team_Pitching___Dashboard[[Team]:[xFIP]],20,FALSE))</f>
        <v>#N/A</v>
      </c>
      <c r="L1326" s="11" t="e">
        <f>_xlfn.IFNA(VLOOKUP($D1326, Individual_Pitching___Advanced[], 21,FALSE), VLOOKUP(B1326, Team_Pitching___Advanced[], 20, FALSE))</f>
        <v>#N/A</v>
      </c>
      <c r="M1326" s="11" t="e">
        <f>VLOOKUP($B1326, 'Team Per G'!$A$2:$G$31, 7, FALSE)</f>
        <v>#N/A</v>
      </c>
      <c r="N1326" s="11" t="e">
        <f>VLOOKUP($B1326, 'FanGraphs - Team WAR Projected'!$B$2:$E$31, 3, FALSE)/162</f>
        <v>#N/A</v>
      </c>
      <c r="O1326" s="11" t="e">
        <f t="shared" si="243"/>
        <v>#N/A</v>
      </c>
      <c r="P1326" s="11" t="e">
        <f>VLOOKUP($B1326, Team_Pitching___Advanced[[Team]:[xFIP]], 19,FALSE)</f>
        <v>#N/A</v>
      </c>
      <c r="Q1326" s="11" t="e">
        <f>VLOOKUP($B1326, Team_Pitching___Advanced[], 20, FALSE)</f>
        <v>#N/A</v>
      </c>
      <c r="R1326" s="11" t="e">
        <f>VLOOKUP($B1326, Team_Batting___Dashboard[[Team]:[wOBA]], 16, FALSE)</f>
        <v>#N/A</v>
      </c>
      <c r="S1326" s="11" t="e">
        <f>VLOOKUP($B1326, Team_Batting___Advanced[[Team]:[OPS]], 9, FALSE)</f>
        <v>#N/A</v>
      </c>
      <c r="T1326" s="11" t="e">
        <f>VLOOKUP($B1326, Team_Batting___Advanced[], 19, FALSE)</f>
        <v>#N/A</v>
      </c>
      <c r="U1326" s="11" t="e">
        <f>VLOOKUP($B1326, 'Team Per G'!$A$2:$G$31, 3, FALSE)</f>
        <v>#N/A</v>
      </c>
      <c r="V1326" s="11" t="e">
        <f>VLOOKUP($B1326, 'Team Per G'!$A$2:$G$31, 5, FALSE)</f>
        <v>#N/A</v>
      </c>
      <c r="W1326" s="11" t="e">
        <f>VLOOKUP($B1326, 'Team Per G'!$A$2:$G$31, 4, FALSE)</f>
        <v>#N/A</v>
      </c>
      <c r="X1326" s="11" t="e">
        <f>VLOOKUP($B1326, Team_Batting___Dashboard[], 22, FALSE)/$F1326</f>
        <v>#N/A</v>
      </c>
      <c r="Y1326" s="11" t="e">
        <f>VLOOKUP($B1326, 'FanGraphs - Team WAR Projected'!$B$2:$E$31, 4, FALSE)/162</f>
        <v>#N/A</v>
      </c>
      <c r="Z1326" s="11" t="e">
        <f t="shared" si="244"/>
        <v>#N/A</v>
      </c>
      <c r="AA1326" s="11" t="e">
        <f>VLOOKUP($B1326, FanGraphs_Standings[[Abbreviation]:[2024 Year to Date RS/G]], 6, FALSE)/$F1326</f>
        <v>#N/A</v>
      </c>
      <c r="AB1326" s="11" t="e">
        <f>VLOOKUP($B1326, FanGraphs_Standings[[Abbreviation]:[2024 Projected Full Season RDif]], 19, FALSE)/162</f>
        <v>#N/A</v>
      </c>
      <c r="AC1326" s="11" t="e">
        <f t="shared" si="253"/>
        <v>#N/A</v>
      </c>
      <c r="AD1326" s="11" t="e">
        <f>VLOOKUP($B1326, FanGraphs_Standings[[Abbreviation]:[2024 Projected Full Season RDif]], 5, FALSE)</f>
        <v>#N/A</v>
      </c>
      <c r="AE1326" s="11" t="e">
        <f>VLOOKUP($B1326, FanGraphs_Standings[[Abbreviation]:[2024 Projected Full Season W%]], 18, FALSE)</f>
        <v>#N/A</v>
      </c>
      <c r="AF1326" s="11" t="e">
        <f t="shared" si="245"/>
        <v>#N/A</v>
      </c>
      <c r="AG1326" s="11" t="e">
        <f>VLOOKUP($B1326, 'Home Field Adv'!$A$2:$I$31, 9, FALSE)</f>
        <v>#N/A</v>
      </c>
      <c r="AH1326" s="11" t="e">
        <f>VLOOKUP($C1326, FanGraphs_Standings[[Abbreviation]:[2024 Year to Date G]], 2, FALSE)</f>
        <v>#N/A</v>
      </c>
      <c r="AI1326" s="11" t="e">
        <f>_xlfn.IFNA(VLOOKUP($E1326, 'SP Per G'!$A$2:$D$1385, 3, FALSE), AO1326)</f>
        <v>#N/A</v>
      </c>
      <c r="AJ1326" s="11" t="e">
        <f>IF(AND(ISNA(VLOOKUP($E1326, 'SP Per G'!$A$2:$D$1385, 4, FALSE)), ISTEXT($E1326)), AI1326,IF(ISNA(VLOOKUP($E1326, 'SP Per G'!$A$2:$D$1385, 4, FALSE)), AO1326, VLOOKUP($E1326, 'SP Per G'!$A$2:$D$1385, 4, FALSE)))</f>
        <v>#N/A</v>
      </c>
      <c r="AK1326" s="11" t="e">
        <f t="shared" si="246"/>
        <v>#N/A</v>
      </c>
      <c r="AL1326" s="11" t="e">
        <f>_xlfn.IFNA(VLOOKUP($E1326, Individual_Pitching___Dashboard[], 18, FALSE), VLOOKUP($C1326,Team_Pitching___Advanced[[Team]:[SIERA]],16,FALSE))</f>
        <v>#N/A</v>
      </c>
      <c r="AM1326" s="11" t="e">
        <f>_xlfn.IFNA(VLOOKUP($E1326, Individual_Pitching___Dashboard[], 20, FALSE), VLOOKUP($C1326,Team_Pitching___Advanced[[Team]:[xFIP]],19,FALSE))</f>
        <v>#N/A</v>
      </c>
      <c r="AN1326" s="11" t="e">
        <f>_xlfn.IFNA(VLOOKUP($E1326,Individual_Pitching___Advanced[],21,FALSE),VLOOKUP($C1326,Team_Pitching___Advanced[[Team]:[SIERA]],20,FALSE))</f>
        <v>#N/A</v>
      </c>
      <c r="AO1326" s="11" t="e">
        <f>VLOOKUP($C1326, 'Team Per G'!$A$2:$G$31, 7, FALSE)</f>
        <v>#N/A</v>
      </c>
      <c r="AP1326" s="11" t="e">
        <f>VLOOKUP($C1326, 'FanGraphs - Team WAR Projected'!$B$2:$E$31, 3, FALSE)/162</f>
        <v>#N/A</v>
      </c>
      <c r="AQ1326" s="11" t="e">
        <f t="shared" si="247"/>
        <v>#N/A</v>
      </c>
      <c r="AR1326" s="11" t="e">
        <f>VLOOKUP($C1326, Team_Pitching___Advanced[[Team]:[xFIP]], 19,FALSE)</f>
        <v>#N/A</v>
      </c>
      <c r="AS1326" s="11" t="e">
        <f>VLOOKUP($C1326, Team_Pitching___Advanced[], 20, FALSE)</f>
        <v>#N/A</v>
      </c>
      <c r="AT1326" s="11" t="e">
        <f>VLOOKUP($C1326, Team_Batting___Dashboard[[Team]:[wOBA]], 16, FALSE)</f>
        <v>#N/A</v>
      </c>
      <c r="AU1326" s="11" t="e">
        <f>VLOOKUP($C1326, Team_Batting___Advanced[[Team]:[OPS]], 9, FALSE)</f>
        <v>#N/A</v>
      </c>
      <c r="AV1326" s="11" t="e">
        <f>VLOOKUP($C1326, Team_Batting___Advanced[], 19, FALSE)</f>
        <v>#N/A</v>
      </c>
      <c r="AW1326" s="11" t="e">
        <f>VLOOKUP($C1326, 'Team Per G'!$A$2:$G$31, 3, FALSE)</f>
        <v>#N/A</v>
      </c>
      <c r="AX1326" s="11" t="e">
        <f>VLOOKUP($C1326, 'Team Per G'!$A$2:$G$31, 5, FALSE)</f>
        <v>#N/A</v>
      </c>
      <c r="AY1326" s="11" t="e">
        <f>VLOOKUP($C1326, 'Team Per G'!$A$2:$G$31, 4, FALSE)</f>
        <v>#N/A</v>
      </c>
      <c r="AZ1326" s="11" t="e">
        <f>VLOOKUP($C1326, Team_Batting___Dashboard[], 22, FALSE)/$AH1326</f>
        <v>#N/A</v>
      </c>
      <c r="BA1326" s="11" t="e">
        <f>VLOOKUP($C1326, 'FanGraphs - Team WAR Projected'!$B$2:$E$31, 4, FALSE)/162</f>
        <v>#N/A</v>
      </c>
      <c r="BB1326" s="11" t="e">
        <f t="shared" si="248"/>
        <v>#N/A</v>
      </c>
      <c r="BC1326" s="11" t="e">
        <f>VLOOKUP($C1326, FanGraphs_Standings[[Abbreviation]:[2024 Year to Date RS/G]], 6, FALSE)/$AH1326</f>
        <v>#N/A</v>
      </c>
      <c r="BD1326" s="11" t="e">
        <f>VLOOKUP($C1326, FanGraphs_Standings[[Abbreviation]:[2024 Projected Full Season RDif]], 19, FALSE)/162</f>
        <v>#N/A</v>
      </c>
      <c r="BE1326" s="11" t="e">
        <f t="shared" si="249"/>
        <v>#N/A</v>
      </c>
      <c r="BF1326" s="11" t="e">
        <f>VLOOKUP($C1326, FanGraphs_Standings[[Abbreviation]:[2024 Projected Full Season RDif]], 5, FALSE)</f>
        <v>#N/A</v>
      </c>
      <c r="BG1326" s="11" t="e">
        <f>VLOOKUP($C1326, FanGraphs_Standings[[Abbreviation]:[2024 Projected Full Season W%]], 18, FALSE)</f>
        <v>#N/A</v>
      </c>
      <c r="BH1326" s="11" t="e">
        <f t="shared" si="250"/>
        <v>#N/A</v>
      </c>
      <c r="BI1326" s="11" t="e">
        <f>VLOOKUP($C1326, 'Home Field Adv'!$A$2:$K$31, 11, FALSE)</f>
        <v>#N/A</v>
      </c>
      <c r="BL1326" s="12" t="str">
        <f t="shared" si="251"/>
        <v/>
      </c>
      <c r="BM1326" s="12" t="str">
        <f t="shared" si="254"/>
        <v/>
      </c>
      <c r="BN1326" s="12" t="str">
        <f t="shared" si="252"/>
        <v/>
      </c>
    </row>
    <row r="1327" spans="6:66" x14ac:dyDescent="0.45">
      <c r="F1327" s="11" t="e">
        <f>VLOOKUP($B1327, FanGraphs_Standings[[Abbreviation]:[2024 Year to Date G]], 2, FALSE)</f>
        <v>#N/A</v>
      </c>
      <c r="G1327" s="11" t="e">
        <f>_xlfn.IFNA(VLOOKUP($D1327, 'SP Per G'!$A$2:$D$1385, 3, FALSE),M1327)</f>
        <v>#N/A</v>
      </c>
      <c r="H1327" s="11" t="e">
        <f>IF(AND(ISNA(VLOOKUP($D1327, 'SP Per G'!$A$2:$D$1385, 4, FALSE)), ISTEXT($D1327)), G1327,IF(ISNA(VLOOKUP($D1327, 'SP Per G'!$A$2:$D$1385, 4, FALSE)), M1327, VLOOKUP($D1327, 'SP Per G'!$A$2:$D$1385, 4, FALSE)))</f>
        <v>#N/A</v>
      </c>
      <c r="I1327" s="11" t="e">
        <f t="shared" si="242"/>
        <v>#N/A</v>
      </c>
      <c r="J1327" s="11" t="e">
        <f>_xlfn.IFNA(VLOOKUP($D1327,Individual_Pitching___Dashboard[],18,FALSE),VLOOKUP(B1327,Team_Pitching___Dashboard[[Team]:[ERA]],17,FALSE))</f>
        <v>#N/A</v>
      </c>
      <c r="K1327" s="11" t="e">
        <f>_xlfn.IFNA(VLOOKUP($D1327, Individual_Pitching___Dashboard[], 20, FALSE), VLOOKUP(B1327,Team_Pitching___Dashboard[[Team]:[xFIP]],20,FALSE))</f>
        <v>#N/A</v>
      </c>
      <c r="L1327" s="11" t="e">
        <f>_xlfn.IFNA(VLOOKUP($D1327, Individual_Pitching___Advanced[], 21,FALSE), VLOOKUP(B1327, Team_Pitching___Advanced[], 20, FALSE))</f>
        <v>#N/A</v>
      </c>
      <c r="M1327" s="11" t="e">
        <f>VLOOKUP($B1327, 'Team Per G'!$A$2:$G$31, 7, FALSE)</f>
        <v>#N/A</v>
      </c>
      <c r="N1327" s="11" t="e">
        <f>VLOOKUP($B1327, 'FanGraphs - Team WAR Projected'!$B$2:$E$31, 3, FALSE)/162</f>
        <v>#N/A</v>
      </c>
      <c r="O1327" s="11" t="e">
        <f t="shared" si="243"/>
        <v>#N/A</v>
      </c>
      <c r="P1327" s="11" t="e">
        <f>VLOOKUP($B1327, Team_Pitching___Advanced[[Team]:[xFIP]], 19,FALSE)</f>
        <v>#N/A</v>
      </c>
      <c r="Q1327" s="11" t="e">
        <f>VLOOKUP($B1327, Team_Pitching___Advanced[], 20, FALSE)</f>
        <v>#N/A</v>
      </c>
      <c r="R1327" s="11" t="e">
        <f>VLOOKUP($B1327, Team_Batting___Dashboard[[Team]:[wOBA]], 16, FALSE)</f>
        <v>#N/A</v>
      </c>
      <c r="S1327" s="11" t="e">
        <f>VLOOKUP($B1327, Team_Batting___Advanced[[Team]:[OPS]], 9, FALSE)</f>
        <v>#N/A</v>
      </c>
      <c r="T1327" s="11" t="e">
        <f>VLOOKUP($B1327, Team_Batting___Advanced[], 19, FALSE)</f>
        <v>#N/A</v>
      </c>
      <c r="U1327" s="11" t="e">
        <f>VLOOKUP($B1327, 'Team Per G'!$A$2:$G$31, 3, FALSE)</f>
        <v>#N/A</v>
      </c>
      <c r="V1327" s="11" t="e">
        <f>VLOOKUP($B1327, 'Team Per G'!$A$2:$G$31, 5, FALSE)</f>
        <v>#N/A</v>
      </c>
      <c r="W1327" s="11" t="e">
        <f>VLOOKUP($B1327, 'Team Per G'!$A$2:$G$31, 4, FALSE)</f>
        <v>#N/A</v>
      </c>
      <c r="X1327" s="11" t="e">
        <f>VLOOKUP($B1327, Team_Batting___Dashboard[], 22, FALSE)/$F1327</f>
        <v>#N/A</v>
      </c>
      <c r="Y1327" s="11" t="e">
        <f>VLOOKUP($B1327, 'FanGraphs - Team WAR Projected'!$B$2:$E$31, 4, FALSE)/162</f>
        <v>#N/A</v>
      </c>
      <c r="Z1327" s="11" t="e">
        <f t="shared" si="244"/>
        <v>#N/A</v>
      </c>
      <c r="AA1327" s="11" t="e">
        <f>VLOOKUP($B1327, FanGraphs_Standings[[Abbreviation]:[2024 Year to Date RS/G]], 6, FALSE)/$F1327</f>
        <v>#N/A</v>
      </c>
      <c r="AB1327" s="11" t="e">
        <f>VLOOKUP($B1327, FanGraphs_Standings[[Abbreviation]:[2024 Projected Full Season RDif]], 19, FALSE)/162</f>
        <v>#N/A</v>
      </c>
      <c r="AC1327" s="11" t="e">
        <f t="shared" si="253"/>
        <v>#N/A</v>
      </c>
      <c r="AD1327" s="11" t="e">
        <f>VLOOKUP($B1327, FanGraphs_Standings[[Abbreviation]:[2024 Projected Full Season RDif]], 5, FALSE)</f>
        <v>#N/A</v>
      </c>
      <c r="AE1327" s="11" t="e">
        <f>VLOOKUP($B1327, FanGraphs_Standings[[Abbreviation]:[2024 Projected Full Season W%]], 18, FALSE)</f>
        <v>#N/A</v>
      </c>
      <c r="AF1327" s="11" t="e">
        <f t="shared" si="245"/>
        <v>#N/A</v>
      </c>
      <c r="AG1327" s="11" t="e">
        <f>VLOOKUP($B1327, 'Home Field Adv'!$A$2:$I$31, 9, FALSE)</f>
        <v>#N/A</v>
      </c>
      <c r="AH1327" s="11" t="e">
        <f>VLOOKUP($C1327, FanGraphs_Standings[[Abbreviation]:[2024 Year to Date G]], 2, FALSE)</f>
        <v>#N/A</v>
      </c>
      <c r="AI1327" s="11" t="e">
        <f>_xlfn.IFNA(VLOOKUP($E1327, 'SP Per G'!$A$2:$D$1385, 3, FALSE), AO1327)</f>
        <v>#N/A</v>
      </c>
      <c r="AJ1327" s="11" t="e">
        <f>IF(AND(ISNA(VLOOKUP($E1327, 'SP Per G'!$A$2:$D$1385, 4, FALSE)), ISTEXT($E1327)), AI1327,IF(ISNA(VLOOKUP($E1327, 'SP Per G'!$A$2:$D$1385, 4, FALSE)), AO1327, VLOOKUP($E1327, 'SP Per G'!$A$2:$D$1385, 4, FALSE)))</f>
        <v>#N/A</v>
      </c>
      <c r="AK1327" s="11" t="e">
        <f t="shared" si="246"/>
        <v>#N/A</v>
      </c>
      <c r="AL1327" s="11" t="e">
        <f>_xlfn.IFNA(VLOOKUP($E1327, Individual_Pitching___Dashboard[], 18, FALSE), VLOOKUP($C1327,Team_Pitching___Advanced[[Team]:[SIERA]],16,FALSE))</f>
        <v>#N/A</v>
      </c>
      <c r="AM1327" s="11" t="e">
        <f>_xlfn.IFNA(VLOOKUP($E1327, Individual_Pitching___Dashboard[], 20, FALSE), VLOOKUP($C1327,Team_Pitching___Advanced[[Team]:[xFIP]],19,FALSE))</f>
        <v>#N/A</v>
      </c>
      <c r="AN1327" s="11" t="e">
        <f>_xlfn.IFNA(VLOOKUP($E1327,Individual_Pitching___Advanced[],21,FALSE),VLOOKUP($C1327,Team_Pitching___Advanced[[Team]:[SIERA]],20,FALSE))</f>
        <v>#N/A</v>
      </c>
      <c r="AO1327" s="11" t="e">
        <f>VLOOKUP($C1327, 'Team Per G'!$A$2:$G$31, 7, FALSE)</f>
        <v>#N/A</v>
      </c>
      <c r="AP1327" s="11" t="e">
        <f>VLOOKUP($C1327, 'FanGraphs - Team WAR Projected'!$B$2:$E$31, 3, FALSE)/162</f>
        <v>#N/A</v>
      </c>
      <c r="AQ1327" s="11" t="e">
        <f t="shared" si="247"/>
        <v>#N/A</v>
      </c>
      <c r="AR1327" s="11" t="e">
        <f>VLOOKUP($C1327, Team_Pitching___Advanced[[Team]:[xFIP]], 19,FALSE)</f>
        <v>#N/A</v>
      </c>
      <c r="AS1327" s="11" t="e">
        <f>VLOOKUP($C1327, Team_Pitching___Advanced[], 20, FALSE)</f>
        <v>#N/A</v>
      </c>
      <c r="AT1327" s="11" t="e">
        <f>VLOOKUP($C1327, Team_Batting___Dashboard[[Team]:[wOBA]], 16, FALSE)</f>
        <v>#N/A</v>
      </c>
      <c r="AU1327" s="11" t="e">
        <f>VLOOKUP($C1327, Team_Batting___Advanced[[Team]:[OPS]], 9, FALSE)</f>
        <v>#N/A</v>
      </c>
      <c r="AV1327" s="11" t="e">
        <f>VLOOKUP($C1327, Team_Batting___Advanced[], 19, FALSE)</f>
        <v>#N/A</v>
      </c>
      <c r="AW1327" s="11" t="e">
        <f>VLOOKUP($C1327, 'Team Per G'!$A$2:$G$31, 3, FALSE)</f>
        <v>#N/A</v>
      </c>
      <c r="AX1327" s="11" t="e">
        <f>VLOOKUP($C1327, 'Team Per G'!$A$2:$G$31, 5, FALSE)</f>
        <v>#N/A</v>
      </c>
      <c r="AY1327" s="11" t="e">
        <f>VLOOKUP($C1327, 'Team Per G'!$A$2:$G$31, 4, FALSE)</f>
        <v>#N/A</v>
      </c>
      <c r="AZ1327" s="11" t="e">
        <f>VLOOKUP($C1327, Team_Batting___Dashboard[], 22, FALSE)/$AH1327</f>
        <v>#N/A</v>
      </c>
      <c r="BA1327" s="11" t="e">
        <f>VLOOKUP($C1327, 'FanGraphs - Team WAR Projected'!$B$2:$E$31, 4, FALSE)/162</f>
        <v>#N/A</v>
      </c>
      <c r="BB1327" s="11" t="e">
        <f t="shared" si="248"/>
        <v>#N/A</v>
      </c>
      <c r="BC1327" s="11" t="e">
        <f>VLOOKUP($C1327, FanGraphs_Standings[[Abbreviation]:[2024 Year to Date RS/G]], 6, FALSE)/$AH1327</f>
        <v>#N/A</v>
      </c>
      <c r="BD1327" s="11" t="e">
        <f>VLOOKUP($C1327, FanGraphs_Standings[[Abbreviation]:[2024 Projected Full Season RDif]], 19, FALSE)/162</f>
        <v>#N/A</v>
      </c>
      <c r="BE1327" s="11" t="e">
        <f t="shared" si="249"/>
        <v>#N/A</v>
      </c>
      <c r="BF1327" s="11" t="e">
        <f>VLOOKUP($C1327, FanGraphs_Standings[[Abbreviation]:[2024 Projected Full Season RDif]], 5, FALSE)</f>
        <v>#N/A</v>
      </c>
      <c r="BG1327" s="11" t="e">
        <f>VLOOKUP($C1327, FanGraphs_Standings[[Abbreviation]:[2024 Projected Full Season W%]], 18, FALSE)</f>
        <v>#N/A</v>
      </c>
      <c r="BH1327" s="11" t="e">
        <f t="shared" si="250"/>
        <v>#N/A</v>
      </c>
      <c r="BI1327" s="11" t="e">
        <f>VLOOKUP($C1327, 'Home Field Adv'!$A$2:$K$31, 11, FALSE)</f>
        <v>#N/A</v>
      </c>
      <c r="BL1327" s="12" t="str">
        <f t="shared" si="251"/>
        <v/>
      </c>
      <c r="BM1327" s="12" t="str">
        <f t="shared" si="254"/>
        <v/>
      </c>
      <c r="BN1327" s="12" t="str">
        <f t="shared" si="252"/>
        <v/>
      </c>
    </row>
    <row r="1328" spans="6:66" x14ac:dyDescent="0.45">
      <c r="F1328" s="11" t="e">
        <f>VLOOKUP($B1328, FanGraphs_Standings[[Abbreviation]:[2024 Year to Date G]], 2, FALSE)</f>
        <v>#N/A</v>
      </c>
      <c r="G1328" s="11" t="e">
        <f>_xlfn.IFNA(VLOOKUP($D1328, 'SP Per G'!$A$2:$D$1385, 3, FALSE),M1328)</f>
        <v>#N/A</v>
      </c>
      <c r="H1328" s="11" t="e">
        <f>IF(AND(ISNA(VLOOKUP($D1328, 'SP Per G'!$A$2:$D$1385, 4, FALSE)), ISTEXT($D1328)), G1328,IF(ISNA(VLOOKUP($D1328, 'SP Per G'!$A$2:$D$1385, 4, FALSE)), M1328, VLOOKUP($D1328, 'SP Per G'!$A$2:$D$1385, 4, FALSE)))</f>
        <v>#N/A</v>
      </c>
      <c r="I1328" s="11" t="e">
        <f t="shared" si="242"/>
        <v>#N/A</v>
      </c>
      <c r="J1328" s="11" t="e">
        <f>_xlfn.IFNA(VLOOKUP($D1328,Individual_Pitching___Dashboard[],18,FALSE),VLOOKUP(B1328,Team_Pitching___Dashboard[[Team]:[ERA]],17,FALSE))</f>
        <v>#N/A</v>
      </c>
      <c r="K1328" s="11" t="e">
        <f>_xlfn.IFNA(VLOOKUP($D1328, Individual_Pitching___Dashboard[], 20, FALSE), VLOOKUP(B1328,Team_Pitching___Dashboard[[Team]:[xFIP]],20,FALSE))</f>
        <v>#N/A</v>
      </c>
      <c r="L1328" s="11" t="e">
        <f>_xlfn.IFNA(VLOOKUP($D1328, Individual_Pitching___Advanced[], 21,FALSE), VLOOKUP(B1328, Team_Pitching___Advanced[], 20, FALSE))</f>
        <v>#N/A</v>
      </c>
      <c r="M1328" s="11" t="e">
        <f>VLOOKUP($B1328, 'Team Per G'!$A$2:$G$31, 7, FALSE)</f>
        <v>#N/A</v>
      </c>
      <c r="N1328" s="11" t="e">
        <f>VLOOKUP($B1328, 'FanGraphs - Team WAR Projected'!$B$2:$E$31, 3, FALSE)/162</f>
        <v>#N/A</v>
      </c>
      <c r="O1328" s="11" t="e">
        <f t="shared" si="243"/>
        <v>#N/A</v>
      </c>
      <c r="P1328" s="11" t="e">
        <f>VLOOKUP($B1328, Team_Pitching___Advanced[[Team]:[xFIP]], 19,FALSE)</f>
        <v>#N/A</v>
      </c>
      <c r="Q1328" s="11" t="e">
        <f>VLOOKUP($B1328, Team_Pitching___Advanced[], 20, FALSE)</f>
        <v>#N/A</v>
      </c>
      <c r="R1328" s="11" t="e">
        <f>VLOOKUP($B1328, Team_Batting___Dashboard[[Team]:[wOBA]], 16, FALSE)</f>
        <v>#N/A</v>
      </c>
      <c r="S1328" s="11" t="e">
        <f>VLOOKUP($B1328, Team_Batting___Advanced[[Team]:[OPS]], 9, FALSE)</f>
        <v>#N/A</v>
      </c>
      <c r="T1328" s="11" t="e">
        <f>VLOOKUP($B1328, Team_Batting___Advanced[], 19, FALSE)</f>
        <v>#N/A</v>
      </c>
      <c r="U1328" s="11" t="e">
        <f>VLOOKUP($B1328, 'Team Per G'!$A$2:$G$31, 3, FALSE)</f>
        <v>#N/A</v>
      </c>
      <c r="V1328" s="11" t="e">
        <f>VLOOKUP($B1328, 'Team Per G'!$A$2:$G$31, 5, FALSE)</f>
        <v>#N/A</v>
      </c>
      <c r="W1328" s="11" t="e">
        <f>VLOOKUP($B1328, 'Team Per G'!$A$2:$G$31, 4, FALSE)</f>
        <v>#N/A</v>
      </c>
      <c r="X1328" s="11" t="e">
        <f>VLOOKUP($B1328, Team_Batting___Dashboard[], 22, FALSE)/$F1328</f>
        <v>#N/A</v>
      </c>
      <c r="Y1328" s="11" t="e">
        <f>VLOOKUP($B1328, 'FanGraphs - Team WAR Projected'!$B$2:$E$31, 4, FALSE)/162</f>
        <v>#N/A</v>
      </c>
      <c r="Z1328" s="11" t="e">
        <f t="shared" si="244"/>
        <v>#N/A</v>
      </c>
      <c r="AA1328" s="11" t="e">
        <f>VLOOKUP($B1328, FanGraphs_Standings[[Abbreviation]:[2024 Year to Date RS/G]], 6, FALSE)/$F1328</f>
        <v>#N/A</v>
      </c>
      <c r="AB1328" s="11" t="e">
        <f>VLOOKUP($B1328, FanGraphs_Standings[[Abbreviation]:[2024 Projected Full Season RDif]], 19, FALSE)/162</f>
        <v>#N/A</v>
      </c>
      <c r="AC1328" s="11" t="e">
        <f t="shared" si="253"/>
        <v>#N/A</v>
      </c>
      <c r="AD1328" s="11" t="e">
        <f>VLOOKUP($B1328, FanGraphs_Standings[[Abbreviation]:[2024 Projected Full Season RDif]], 5, FALSE)</f>
        <v>#N/A</v>
      </c>
      <c r="AE1328" s="11" t="e">
        <f>VLOOKUP($B1328, FanGraphs_Standings[[Abbreviation]:[2024 Projected Full Season W%]], 18, FALSE)</f>
        <v>#N/A</v>
      </c>
      <c r="AF1328" s="11" t="e">
        <f t="shared" si="245"/>
        <v>#N/A</v>
      </c>
      <c r="AG1328" s="11" t="e">
        <f>VLOOKUP($B1328, 'Home Field Adv'!$A$2:$I$31, 9, FALSE)</f>
        <v>#N/A</v>
      </c>
      <c r="AH1328" s="11" t="e">
        <f>VLOOKUP($C1328, FanGraphs_Standings[[Abbreviation]:[2024 Year to Date G]], 2, FALSE)</f>
        <v>#N/A</v>
      </c>
      <c r="AI1328" s="11" t="e">
        <f>_xlfn.IFNA(VLOOKUP($E1328, 'SP Per G'!$A$2:$D$1385, 3, FALSE), AO1328)</f>
        <v>#N/A</v>
      </c>
      <c r="AJ1328" s="11" t="e">
        <f>IF(AND(ISNA(VLOOKUP($E1328, 'SP Per G'!$A$2:$D$1385, 4, FALSE)), ISTEXT($E1328)), AI1328,IF(ISNA(VLOOKUP($E1328, 'SP Per G'!$A$2:$D$1385, 4, FALSE)), AO1328, VLOOKUP($E1328, 'SP Per G'!$A$2:$D$1385, 4, FALSE)))</f>
        <v>#N/A</v>
      </c>
      <c r="AK1328" s="11" t="e">
        <f t="shared" si="246"/>
        <v>#N/A</v>
      </c>
      <c r="AL1328" s="11" t="e">
        <f>_xlfn.IFNA(VLOOKUP($E1328, Individual_Pitching___Dashboard[], 18, FALSE), VLOOKUP($C1328,Team_Pitching___Advanced[[Team]:[SIERA]],16,FALSE))</f>
        <v>#N/A</v>
      </c>
      <c r="AM1328" s="11" t="e">
        <f>_xlfn.IFNA(VLOOKUP($E1328, Individual_Pitching___Dashboard[], 20, FALSE), VLOOKUP($C1328,Team_Pitching___Advanced[[Team]:[xFIP]],19,FALSE))</f>
        <v>#N/A</v>
      </c>
      <c r="AN1328" s="11" t="e">
        <f>_xlfn.IFNA(VLOOKUP($E1328,Individual_Pitching___Advanced[],21,FALSE),VLOOKUP($C1328,Team_Pitching___Advanced[[Team]:[SIERA]],20,FALSE))</f>
        <v>#N/A</v>
      </c>
      <c r="AO1328" s="11" t="e">
        <f>VLOOKUP($C1328, 'Team Per G'!$A$2:$G$31, 7, FALSE)</f>
        <v>#N/A</v>
      </c>
      <c r="AP1328" s="11" t="e">
        <f>VLOOKUP($C1328, 'FanGraphs - Team WAR Projected'!$B$2:$E$31, 3, FALSE)/162</f>
        <v>#N/A</v>
      </c>
      <c r="AQ1328" s="11" t="e">
        <f t="shared" si="247"/>
        <v>#N/A</v>
      </c>
      <c r="AR1328" s="11" t="e">
        <f>VLOOKUP($C1328, Team_Pitching___Advanced[[Team]:[xFIP]], 19,FALSE)</f>
        <v>#N/A</v>
      </c>
      <c r="AS1328" s="11" t="e">
        <f>VLOOKUP($C1328, Team_Pitching___Advanced[], 20, FALSE)</f>
        <v>#N/A</v>
      </c>
      <c r="AT1328" s="11" t="e">
        <f>VLOOKUP($C1328, Team_Batting___Dashboard[[Team]:[wOBA]], 16, FALSE)</f>
        <v>#N/A</v>
      </c>
      <c r="AU1328" s="11" t="e">
        <f>VLOOKUP($C1328, Team_Batting___Advanced[[Team]:[OPS]], 9, FALSE)</f>
        <v>#N/A</v>
      </c>
      <c r="AV1328" s="11" t="e">
        <f>VLOOKUP($C1328, Team_Batting___Advanced[], 19, FALSE)</f>
        <v>#N/A</v>
      </c>
      <c r="AW1328" s="11" t="e">
        <f>VLOOKUP($C1328, 'Team Per G'!$A$2:$G$31, 3, FALSE)</f>
        <v>#N/A</v>
      </c>
      <c r="AX1328" s="11" t="e">
        <f>VLOOKUP($C1328, 'Team Per G'!$A$2:$G$31, 5, FALSE)</f>
        <v>#N/A</v>
      </c>
      <c r="AY1328" s="11" t="e">
        <f>VLOOKUP($C1328, 'Team Per G'!$A$2:$G$31, 4, FALSE)</f>
        <v>#N/A</v>
      </c>
      <c r="AZ1328" s="11" t="e">
        <f>VLOOKUP($C1328, Team_Batting___Dashboard[], 22, FALSE)/$AH1328</f>
        <v>#N/A</v>
      </c>
      <c r="BA1328" s="11" t="e">
        <f>VLOOKUP($C1328, 'FanGraphs - Team WAR Projected'!$B$2:$E$31, 4, FALSE)/162</f>
        <v>#N/A</v>
      </c>
      <c r="BB1328" s="11" t="e">
        <f t="shared" si="248"/>
        <v>#N/A</v>
      </c>
      <c r="BC1328" s="11" t="e">
        <f>VLOOKUP($C1328, FanGraphs_Standings[[Abbreviation]:[2024 Year to Date RS/G]], 6, FALSE)/$AH1328</f>
        <v>#N/A</v>
      </c>
      <c r="BD1328" s="11" t="e">
        <f>VLOOKUP($C1328, FanGraphs_Standings[[Abbreviation]:[2024 Projected Full Season RDif]], 19, FALSE)/162</f>
        <v>#N/A</v>
      </c>
      <c r="BE1328" s="11" t="e">
        <f t="shared" si="249"/>
        <v>#N/A</v>
      </c>
      <c r="BF1328" s="11" t="e">
        <f>VLOOKUP($C1328, FanGraphs_Standings[[Abbreviation]:[2024 Projected Full Season RDif]], 5, FALSE)</f>
        <v>#N/A</v>
      </c>
      <c r="BG1328" s="11" t="e">
        <f>VLOOKUP($C1328, FanGraphs_Standings[[Abbreviation]:[2024 Projected Full Season W%]], 18, FALSE)</f>
        <v>#N/A</v>
      </c>
      <c r="BH1328" s="11" t="e">
        <f t="shared" si="250"/>
        <v>#N/A</v>
      </c>
      <c r="BI1328" s="11" t="e">
        <f>VLOOKUP($C1328, 'Home Field Adv'!$A$2:$K$31, 11, FALSE)</f>
        <v>#N/A</v>
      </c>
      <c r="BL1328" s="12" t="str">
        <f t="shared" si="251"/>
        <v/>
      </c>
      <c r="BM1328" s="12" t="str">
        <f t="shared" si="254"/>
        <v/>
      </c>
      <c r="BN1328" s="12" t="str">
        <f t="shared" si="252"/>
        <v/>
      </c>
    </row>
    <row r="1329" spans="6:66" x14ac:dyDescent="0.45">
      <c r="F1329" s="11" t="e">
        <f>VLOOKUP($B1329, FanGraphs_Standings[[Abbreviation]:[2024 Year to Date G]], 2, FALSE)</f>
        <v>#N/A</v>
      </c>
      <c r="G1329" s="11" t="e">
        <f>_xlfn.IFNA(VLOOKUP($D1329, 'SP Per G'!$A$2:$D$1385, 3, FALSE),M1329)</f>
        <v>#N/A</v>
      </c>
      <c r="H1329" s="11" t="e">
        <f>IF(AND(ISNA(VLOOKUP($D1329, 'SP Per G'!$A$2:$D$1385, 4, FALSE)), ISTEXT($D1329)), G1329,IF(ISNA(VLOOKUP($D1329, 'SP Per G'!$A$2:$D$1385, 4, FALSE)), M1329, VLOOKUP($D1329, 'SP Per G'!$A$2:$D$1385, 4, FALSE)))</f>
        <v>#N/A</v>
      </c>
      <c r="I1329" s="11" t="e">
        <f t="shared" si="242"/>
        <v>#N/A</v>
      </c>
      <c r="J1329" s="11" t="e">
        <f>_xlfn.IFNA(VLOOKUP($D1329,Individual_Pitching___Dashboard[],18,FALSE),VLOOKUP(B1329,Team_Pitching___Dashboard[[Team]:[ERA]],17,FALSE))</f>
        <v>#N/A</v>
      </c>
      <c r="K1329" s="11" t="e">
        <f>_xlfn.IFNA(VLOOKUP($D1329, Individual_Pitching___Dashboard[], 20, FALSE), VLOOKUP(B1329,Team_Pitching___Dashboard[[Team]:[xFIP]],20,FALSE))</f>
        <v>#N/A</v>
      </c>
      <c r="L1329" s="11" t="e">
        <f>_xlfn.IFNA(VLOOKUP($D1329, Individual_Pitching___Advanced[], 21,FALSE), VLOOKUP(B1329, Team_Pitching___Advanced[], 20, FALSE))</f>
        <v>#N/A</v>
      </c>
      <c r="M1329" s="11" t="e">
        <f>VLOOKUP($B1329, 'Team Per G'!$A$2:$G$31, 7, FALSE)</f>
        <v>#N/A</v>
      </c>
      <c r="N1329" s="11" t="e">
        <f>VLOOKUP($B1329, 'FanGraphs - Team WAR Projected'!$B$2:$E$31, 3, FALSE)/162</f>
        <v>#N/A</v>
      </c>
      <c r="O1329" s="11" t="e">
        <f t="shared" si="243"/>
        <v>#N/A</v>
      </c>
      <c r="P1329" s="11" t="e">
        <f>VLOOKUP($B1329, Team_Pitching___Advanced[[Team]:[xFIP]], 19,FALSE)</f>
        <v>#N/A</v>
      </c>
      <c r="Q1329" s="11" t="e">
        <f>VLOOKUP($B1329, Team_Pitching___Advanced[], 20, FALSE)</f>
        <v>#N/A</v>
      </c>
      <c r="R1329" s="11" t="e">
        <f>VLOOKUP($B1329, Team_Batting___Dashboard[[Team]:[wOBA]], 16, FALSE)</f>
        <v>#N/A</v>
      </c>
      <c r="S1329" s="11" t="e">
        <f>VLOOKUP($B1329, Team_Batting___Advanced[[Team]:[OPS]], 9, FALSE)</f>
        <v>#N/A</v>
      </c>
      <c r="T1329" s="11" t="e">
        <f>VLOOKUP($B1329, Team_Batting___Advanced[], 19, FALSE)</f>
        <v>#N/A</v>
      </c>
      <c r="U1329" s="11" t="e">
        <f>VLOOKUP($B1329, 'Team Per G'!$A$2:$G$31, 3, FALSE)</f>
        <v>#N/A</v>
      </c>
      <c r="V1329" s="11" t="e">
        <f>VLOOKUP($B1329, 'Team Per G'!$A$2:$G$31, 5, FALSE)</f>
        <v>#N/A</v>
      </c>
      <c r="W1329" s="11" t="e">
        <f>VLOOKUP($B1329, 'Team Per G'!$A$2:$G$31, 4, FALSE)</f>
        <v>#N/A</v>
      </c>
      <c r="X1329" s="11" t="e">
        <f>VLOOKUP($B1329, Team_Batting___Dashboard[], 22, FALSE)/$F1329</f>
        <v>#N/A</v>
      </c>
      <c r="Y1329" s="11" t="e">
        <f>VLOOKUP($B1329, 'FanGraphs - Team WAR Projected'!$B$2:$E$31, 4, FALSE)/162</f>
        <v>#N/A</v>
      </c>
      <c r="Z1329" s="11" t="e">
        <f t="shared" si="244"/>
        <v>#N/A</v>
      </c>
      <c r="AA1329" s="11" t="e">
        <f>VLOOKUP($B1329, FanGraphs_Standings[[Abbreviation]:[2024 Year to Date RS/G]], 6, FALSE)/$F1329</f>
        <v>#N/A</v>
      </c>
      <c r="AB1329" s="11" t="e">
        <f>VLOOKUP($B1329, FanGraphs_Standings[[Abbreviation]:[2024 Projected Full Season RDif]], 19, FALSE)/162</f>
        <v>#N/A</v>
      </c>
      <c r="AC1329" s="11" t="e">
        <f t="shared" si="253"/>
        <v>#N/A</v>
      </c>
      <c r="AD1329" s="11" t="e">
        <f>VLOOKUP($B1329, FanGraphs_Standings[[Abbreviation]:[2024 Projected Full Season RDif]], 5, FALSE)</f>
        <v>#N/A</v>
      </c>
      <c r="AE1329" s="11" t="e">
        <f>VLOOKUP($B1329, FanGraphs_Standings[[Abbreviation]:[2024 Projected Full Season W%]], 18, FALSE)</f>
        <v>#N/A</v>
      </c>
      <c r="AF1329" s="11" t="e">
        <f t="shared" si="245"/>
        <v>#N/A</v>
      </c>
      <c r="AG1329" s="11" t="e">
        <f>VLOOKUP($B1329, 'Home Field Adv'!$A$2:$I$31, 9, FALSE)</f>
        <v>#N/A</v>
      </c>
      <c r="AH1329" s="11" t="e">
        <f>VLOOKUP($C1329, FanGraphs_Standings[[Abbreviation]:[2024 Year to Date G]], 2, FALSE)</f>
        <v>#N/A</v>
      </c>
      <c r="AI1329" s="11" t="e">
        <f>_xlfn.IFNA(VLOOKUP($E1329, 'SP Per G'!$A$2:$D$1385, 3, FALSE), AO1329)</f>
        <v>#N/A</v>
      </c>
      <c r="AJ1329" s="11" t="e">
        <f>IF(AND(ISNA(VLOOKUP($E1329, 'SP Per G'!$A$2:$D$1385, 4, FALSE)), ISTEXT($E1329)), AI1329,IF(ISNA(VLOOKUP($E1329, 'SP Per G'!$A$2:$D$1385, 4, FALSE)), AO1329, VLOOKUP($E1329, 'SP Per G'!$A$2:$D$1385, 4, FALSE)))</f>
        <v>#N/A</v>
      </c>
      <c r="AK1329" s="11" t="e">
        <f t="shared" si="246"/>
        <v>#N/A</v>
      </c>
      <c r="AL1329" s="11" t="e">
        <f>_xlfn.IFNA(VLOOKUP($E1329, Individual_Pitching___Dashboard[], 18, FALSE), VLOOKUP($C1329,Team_Pitching___Advanced[[Team]:[SIERA]],16,FALSE))</f>
        <v>#N/A</v>
      </c>
      <c r="AM1329" s="11" t="e">
        <f>_xlfn.IFNA(VLOOKUP($E1329, Individual_Pitching___Dashboard[], 20, FALSE), VLOOKUP($C1329,Team_Pitching___Advanced[[Team]:[xFIP]],19,FALSE))</f>
        <v>#N/A</v>
      </c>
      <c r="AN1329" s="11" t="e">
        <f>_xlfn.IFNA(VLOOKUP($E1329,Individual_Pitching___Advanced[],21,FALSE),VLOOKUP($C1329,Team_Pitching___Advanced[[Team]:[SIERA]],20,FALSE))</f>
        <v>#N/A</v>
      </c>
      <c r="AO1329" s="11" t="e">
        <f>VLOOKUP($C1329, 'Team Per G'!$A$2:$G$31, 7, FALSE)</f>
        <v>#N/A</v>
      </c>
      <c r="AP1329" s="11" t="e">
        <f>VLOOKUP($C1329, 'FanGraphs - Team WAR Projected'!$B$2:$E$31, 3, FALSE)/162</f>
        <v>#N/A</v>
      </c>
      <c r="AQ1329" s="11" t="e">
        <f t="shared" si="247"/>
        <v>#N/A</v>
      </c>
      <c r="AR1329" s="11" t="e">
        <f>VLOOKUP($C1329, Team_Pitching___Advanced[[Team]:[xFIP]], 19,FALSE)</f>
        <v>#N/A</v>
      </c>
      <c r="AS1329" s="11" t="e">
        <f>VLOOKUP($C1329, Team_Pitching___Advanced[], 20, FALSE)</f>
        <v>#N/A</v>
      </c>
      <c r="AT1329" s="11" t="e">
        <f>VLOOKUP($C1329, Team_Batting___Dashboard[[Team]:[wOBA]], 16, FALSE)</f>
        <v>#N/A</v>
      </c>
      <c r="AU1329" s="11" t="e">
        <f>VLOOKUP($C1329, Team_Batting___Advanced[[Team]:[OPS]], 9, FALSE)</f>
        <v>#N/A</v>
      </c>
      <c r="AV1329" s="11" t="e">
        <f>VLOOKUP($C1329, Team_Batting___Advanced[], 19, FALSE)</f>
        <v>#N/A</v>
      </c>
      <c r="AW1329" s="11" t="e">
        <f>VLOOKUP($C1329, 'Team Per G'!$A$2:$G$31, 3, FALSE)</f>
        <v>#N/A</v>
      </c>
      <c r="AX1329" s="11" t="e">
        <f>VLOOKUP($C1329, 'Team Per G'!$A$2:$G$31, 5, FALSE)</f>
        <v>#N/A</v>
      </c>
      <c r="AY1329" s="11" t="e">
        <f>VLOOKUP($C1329, 'Team Per G'!$A$2:$G$31, 4, FALSE)</f>
        <v>#N/A</v>
      </c>
      <c r="AZ1329" s="11" t="e">
        <f>VLOOKUP($C1329, Team_Batting___Dashboard[], 22, FALSE)/$AH1329</f>
        <v>#N/A</v>
      </c>
      <c r="BA1329" s="11" t="e">
        <f>VLOOKUP($C1329, 'FanGraphs - Team WAR Projected'!$B$2:$E$31, 4, FALSE)/162</f>
        <v>#N/A</v>
      </c>
      <c r="BB1329" s="11" t="e">
        <f t="shared" si="248"/>
        <v>#N/A</v>
      </c>
      <c r="BC1329" s="11" t="e">
        <f>VLOOKUP($C1329, FanGraphs_Standings[[Abbreviation]:[2024 Year to Date RS/G]], 6, FALSE)/$AH1329</f>
        <v>#N/A</v>
      </c>
      <c r="BD1329" s="11" t="e">
        <f>VLOOKUP($C1329, FanGraphs_Standings[[Abbreviation]:[2024 Projected Full Season RDif]], 19, FALSE)/162</f>
        <v>#N/A</v>
      </c>
      <c r="BE1329" s="11" t="e">
        <f t="shared" si="249"/>
        <v>#N/A</v>
      </c>
      <c r="BF1329" s="11" t="e">
        <f>VLOOKUP($C1329, FanGraphs_Standings[[Abbreviation]:[2024 Projected Full Season RDif]], 5, FALSE)</f>
        <v>#N/A</v>
      </c>
      <c r="BG1329" s="11" t="e">
        <f>VLOOKUP($C1329, FanGraphs_Standings[[Abbreviation]:[2024 Projected Full Season W%]], 18, FALSE)</f>
        <v>#N/A</v>
      </c>
      <c r="BH1329" s="11" t="e">
        <f t="shared" si="250"/>
        <v>#N/A</v>
      </c>
      <c r="BI1329" s="11" t="e">
        <f>VLOOKUP($C1329, 'Home Field Adv'!$A$2:$K$31, 11, FALSE)</f>
        <v>#N/A</v>
      </c>
      <c r="BL1329" s="12" t="str">
        <f t="shared" si="251"/>
        <v/>
      </c>
      <c r="BM1329" s="12" t="str">
        <f t="shared" si="254"/>
        <v/>
      </c>
      <c r="BN1329" s="12" t="str">
        <f t="shared" si="252"/>
        <v/>
      </c>
    </row>
    <row r="1330" spans="6:66" x14ac:dyDescent="0.45">
      <c r="F1330" s="11" t="e">
        <f>VLOOKUP($B1330, FanGraphs_Standings[[Abbreviation]:[2024 Year to Date G]], 2, FALSE)</f>
        <v>#N/A</v>
      </c>
      <c r="G1330" s="11" t="e">
        <f>_xlfn.IFNA(VLOOKUP($D1330, 'SP Per G'!$A$2:$D$1385, 3, FALSE),M1330)</f>
        <v>#N/A</v>
      </c>
      <c r="H1330" s="11" t="e">
        <f>IF(AND(ISNA(VLOOKUP($D1330, 'SP Per G'!$A$2:$D$1385, 4, FALSE)), ISTEXT($D1330)), G1330,IF(ISNA(VLOOKUP($D1330, 'SP Per G'!$A$2:$D$1385, 4, FALSE)), M1330, VLOOKUP($D1330, 'SP Per G'!$A$2:$D$1385, 4, FALSE)))</f>
        <v>#N/A</v>
      </c>
      <c r="I1330" s="11" t="e">
        <f t="shared" si="242"/>
        <v>#N/A</v>
      </c>
      <c r="J1330" s="11" t="e">
        <f>_xlfn.IFNA(VLOOKUP($D1330,Individual_Pitching___Dashboard[],18,FALSE),VLOOKUP(B1330,Team_Pitching___Dashboard[[Team]:[ERA]],17,FALSE))</f>
        <v>#N/A</v>
      </c>
      <c r="K1330" s="11" t="e">
        <f>_xlfn.IFNA(VLOOKUP($D1330, Individual_Pitching___Dashboard[], 20, FALSE), VLOOKUP(B1330,Team_Pitching___Dashboard[[Team]:[xFIP]],20,FALSE))</f>
        <v>#N/A</v>
      </c>
      <c r="L1330" s="11" t="e">
        <f>_xlfn.IFNA(VLOOKUP($D1330, Individual_Pitching___Advanced[], 21,FALSE), VLOOKUP(B1330, Team_Pitching___Advanced[], 20, FALSE))</f>
        <v>#N/A</v>
      </c>
      <c r="M1330" s="11" t="e">
        <f>VLOOKUP($B1330, 'Team Per G'!$A$2:$G$31, 7, FALSE)</f>
        <v>#N/A</v>
      </c>
      <c r="N1330" s="11" t="e">
        <f>VLOOKUP($B1330, 'FanGraphs - Team WAR Projected'!$B$2:$E$31, 3, FALSE)/162</f>
        <v>#N/A</v>
      </c>
      <c r="O1330" s="11" t="e">
        <f t="shared" si="243"/>
        <v>#N/A</v>
      </c>
      <c r="P1330" s="11" t="e">
        <f>VLOOKUP($B1330, Team_Pitching___Advanced[[Team]:[xFIP]], 19,FALSE)</f>
        <v>#N/A</v>
      </c>
      <c r="Q1330" s="11" t="e">
        <f>VLOOKUP($B1330, Team_Pitching___Advanced[], 20, FALSE)</f>
        <v>#N/A</v>
      </c>
      <c r="R1330" s="11" t="e">
        <f>VLOOKUP($B1330, Team_Batting___Dashboard[[Team]:[wOBA]], 16, FALSE)</f>
        <v>#N/A</v>
      </c>
      <c r="S1330" s="11" t="e">
        <f>VLOOKUP($B1330, Team_Batting___Advanced[[Team]:[OPS]], 9, FALSE)</f>
        <v>#N/A</v>
      </c>
      <c r="T1330" s="11" t="e">
        <f>VLOOKUP($B1330, Team_Batting___Advanced[], 19, FALSE)</f>
        <v>#N/A</v>
      </c>
      <c r="U1330" s="11" t="e">
        <f>VLOOKUP($B1330, 'Team Per G'!$A$2:$G$31, 3, FALSE)</f>
        <v>#N/A</v>
      </c>
      <c r="V1330" s="11" t="e">
        <f>VLOOKUP($B1330, 'Team Per G'!$A$2:$G$31, 5, FALSE)</f>
        <v>#N/A</v>
      </c>
      <c r="W1330" s="11" t="e">
        <f>VLOOKUP($B1330, 'Team Per G'!$A$2:$G$31, 4, FALSE)</f>
        <v>#N/A</v>
      </c>
      <c r="X1330" s="11" t="e">
        <f>VLOOKUP($B1330, Team_Batting___Dashboard[], 22, FALSE)/$F1330</f>
        <v>#N/A</v>
      </c>
      <c r="Y1330" s="11" t="e">
        <f>VLOOKUP($B1330, 'FanGraphs - Team WAR Projected'!$B$2:$E$31, 4, FALSE)/162</f>
        <v>#N/A</v>
      </c>
      <c r="Z1330" s="11" t="e">
        <f t="shared" si="244"/>
        <v>#N/A</v>
      </c>
      <c r="AA1330" s="11" t="e">
        <f>VLOOKUP($B1330, FanGraphs_Standings[[Abbreviation]:[2024 Year to Date RS/G]], 6, FALSE)/$F1330</f>
        <v>#N/A</v>
      </c>
      <c r="AB1330" s="11" t="e">
        <f>VLOOKUP($B1330, FanGraphs_Standings[[Abbreviation]:[2024 Projected Full Season RDif]], 19, FALSE)/162</f>
        <v>#N/A</v>
      </c>
      <c r="AC1330" s="11" t="e">
        <f t="shared" si="253"/>
        <v>#N/A</v>
      </c>
      <c r="AD1330" s="11" t="e">
        <f>VLOOKUP($B1330, FanGraphs_Standings[[Abbreviation]:[2024 Projected Full Season RDif]], 5, FALSE)</f>
        <v>#N/A</v>
      </c>
      <c r="AE1330" s="11" t="e">
        <f>VLOOKUP($B1330, FanGraphs_Standings[[Abbreviation]:[2024 Projected Full Season W%]], 18, FALSE)</f>
        <v>#N/A</v>
      </c>
      <c r="AF1330" s="11" t="e">
        <f t="shared" si="245"/>
        <v>#N/A</v>
      </c>
      <c r="AG1330" s="11" t="e">
        <f>VLOOKUP($B1330, 'Home Field Adv'!$A$2:$I$31, 9, FALSE)</f>
        <v>#N/A</v>
      </c>
      <c r="AH1330" s="11" t="e">
        <f>VLOOKUP($C1330, FanGraphs_Standings[[Abbreviation]:[2024 Year to Date G]], 2, FALSE)</f>
        <v>#N/A</v>
      </c>
      <c r="AI1330" s="11" t="e">
        <f>_xlfn.IFNA(VLOOKUP($E1330, 'SP Per G'!$A$2:$D$1385, 3, FALSE), AO1330)</f>
        <v>#N/A</v>
      </c>
      <c r="AJ1330" s="11" t="e">
        <f>IF(AND(ISNA(VLOOKUP($E1330, 'SP Per G'!$A$2:$D$1385, 4, FALSE)), ISTEXT($E1330)), AI1330,IF(ISNA(VLOOKUP($E1330, 'SP Per G'!$A$2:$D$1385, 4, FALSE)), AO1330, VLOOKUP($E1330, 'SP Per G'!$A$2:$D$1385, 4, FALSE)))</f>
        <v>#N/A</v>
      </c>
      <c r="AK1330" s="11" t="e">
        <f t="shared" si="246"/>
        <v>#N/A</v>
      </c>
      <c r="AL1330" s="11" t="e">
        <f>_xlfn.IFNA(VLOOKUP($E1330, Individual_Pitching___Dashboard[], 18, FALSE), VLOOKUP($C1330,Team_Pitching___Advanced[[Team]:[SIERA]],16,FALSE))</f>
        <v>#N/A</v>
      </c>
      <c r="AM1330" s="11" t="e">
        <f>_xlfn.IFNA(VLOOKUP($E1330, Individual_Pitching___Dashboard[], 20, FALSE), VLOOKUP($C1330,Team_Pitching___Advanced[[Team]:[xFIP]],19,FALSE))</f>
        <v>#N/A</v>
      </c>
      <c r="AN1330" s="11" t="e">
        <f>_xlfn.IFNA(VLOOKUP($E1330,Individual_Pitching___Advanced[],21,FALSE),VLOOKUP($C1330,Team_Pitching___Advanced[[Team]:[SIERA]],20,FALSE))</f>
        <v>#N/A</v>
      </c>
      <c r="AO1330" s="11" t="e">
        <f>VLOOKUP($C1330, 'Team Per G'!$A$2:$G$31, 7, FALSE)</f>
        <v>#N/A</v>
      </c>
      <c r="AP1330" s="11" t="e">
        <f>VLOOKUP($C1330, 'FanGraphs - Team WAR Projected'!$B$2:$E$31, 3, FALSE)/162</f>
        <v>#N/A</v>
      </c>
      <c r="AQ1330" s="11" t="e">
        <f t="shared" si="247"/>
        <v>#N/A</v>
      </c>
      <c r="AR1330" s="11" t="e">
        <f>VLOOKUP($C1330, Team_Pitching___Advanced[[Team]:[xFIP]], 19,FALSE)</f>
        <v>#N/A</v>
      </c>
      <c r="AS1330" s="11" t="e">
        <f>VLOOKUP($C1330, Team_Pitching___Advanced[], 20, FALSE)</f>
        <v>#N/A</v>
      </c>
      <c r="AT1330" s="11" t="e">
        <f>VLOOKUP($C1330, Team_Batting___Dashboard[[Team]:[wOBA]], 16, FALSE)</f>
        <v>#N/A</v>
      </c>
      <c r="AU1330" s="11" t="e">
        <f>VLOOKUP($C1330, Team_Batting___Advanced[[Team]:[OPS]], 9, FALSE)</f>
        <v>#N/A</v>
      </c>
      <c r="AV1330" s="11" t="e">
        <f>VLOOKUP($C1330, Team_Batting___Advanced[], 19, FALSE)</f>
        <v>#N/A</v>
      </c>
      <c r="AW1330" s="11" t="e">
        <f>VLOOKUP($C1330, 'Team Per G'!$A$2:$G$31, 3, FALSE)</f>
        <v>#N/A</v>
      </c>
      <c r="AX1330" s="11" t="e">
        <f>VLOOKUP($C1330, 'Team Per G'!$A$2:$G$31, 5, FALSE)</f>
        <v>#N/A</v>
      </c>
      <c r="AY1330" s="11" t="e">
        <f>VLOOKUP($C1330, 'Team Per G'!$A$2:$G$31, 4, FALSE)</f>
        <v>#N/A</v>
      </c>
      <c r="AZ1330" s="11" t="e">
        <f>VLOOKUP($C1330, Team_Batting___Dashboard[], 22, FALSE)/$AH1330</f>
        <v>#N/A</v>
      </c>
      <c r="BA1330" s="11" t="e">
        <f>VLOOKUP($C1330, 'FanGraphs - Team WAR Projected'!$B$2:$E$31, 4, FALSE)/162</f>
        <v>#N/A</v>
      </c>
      <c r="BB1330" s="11" t="e">
        <f t="shared" si="248"/>
        <v>#N/A</v>
      </c>
      <c r="BC1330" s="11" t="e">
        <f>VLOOKUP($C1330, FanGraphs_Standings[[Abbreviation]:[2024 Year to Date RS/G]], 6, FALSE)/$AH1330</f>
        <v>#N/A</v>
      </c>
      <c r="BD1330" s="11" t="e">
        <f>VLOOKUP($C1330, FanGraphs_Standings[[Abbreviation]:[2024 Projected Full Season RDif]], 19, FALSE)/162</f>
        <v>#N/A</v>
      </c>
      <c r="BE1330" s="11" t="e">
        <f t="shared" si="249"/>
        <v>#N/A</v>
      </c>
      <c r="BF1330" s="11" t="e">
        <f>VLOOKUP($C1330, FanGraphs_Standings[[Abbreviation]:[2024 Projected Full Season RDif]], 5, FALSE)</f>
        <v>#N/A</v>
      </c>
      <c r="BG1330" s="11" t="e">
        <f>VLOOKUP($C1330, FanGraphs_Standings[[Abbreviation]:[2024 Projected Full Season W%]], 18, FALSE)</f>
        <v>#N/A</v>
      </c>
      <c r="BH1330" s="11" t="e">
        <f t="shared" si="250"/>
        <v>#N/A</v>
      </c>
      <c r="BI1330" s="11" t="e">
        <f>VLOOKUP($C1330, 'Home Field Adv'!$A$2:$K$31, 11, FALSE)</f>
        <v>#N/A</v>
      </c>
      <c r="BL1330" s="12" t="str">
        <f t="shared" si="251"/>
        <v/>
      </c>
      <c r="BM1330" s="12" t="str">
        <f t="shared" si="254"/>
        <v/>
      </c>
      <c r="BN1330" s="12" t="str">
        <f t="shared" si="252"/>
        <v/>
      </c>
    </row>
    <row r="1331" spans="6:66" x14ac:dyDescent="0.45">
      <c r="F1331" s="11" t="e">
        <f>VLOOKUP($B1331, FanGraphs_Standings[[Abbreviation]:[2024 Year to Date G]], 2, FALSE)</f>
        <v>#N/A</v>
      </c>
      <c r="G1331" s="11" t="e">
        <f>_xlfn.IFNA(VLOOKUP($D1331, 'SP Per G'!$A$2:$D$1385, 3, FALSE),M1331)</f>
        <v>#N/A</v>
      </c>
      <c r="H1331" s="11" t="e">
        <f>IF(AND(ISNA(VLOOKUP($D1331, 'SP Per G'!$A$2:$D$1385, 4, FALSE)), ISTEXT($D1331)), G1331,IF(ISNA(VLOOKUP($D1331, 'SP Per G'!$A$2:$D$1385, 4, FALSE)), M1331, VLOOKUP($D1331, 'SP Per G'!$A$2:$D$1385, 4, FALSE)))</f>
        <v>#N/A</v>
      </c>
      <c r="I1331" s="11" t="e">
        <f t="shared" si="242"/>
        <v>#N/A</v>
      </c>
      <c r="J1331" s="11" t="e">
        <f>_xlfn.IFNA(VLOOKUP($D1331,Individual_Pitching___Dashboard[],18,FALSE),VLOOKUP(B1331,Team_Pitching___Dashboard[[Team]:[ERA]],17,FALSE))</f>
        <v>#N/A</v>
      </c>
      <c r="K1331" s="11" t="e">
        <f>_xlfn.IFNA(VLOOKUP($D1331, Individual_Pitching___Dashboard[], 20, FALSE), VLOOKUP(B1331,Team_Pitching___Dashboard[[Team]:[xFIP]],20,FALSE))</f>
        <v>#N/A</v>
      </c>
      <c r="L1331" s="11" t="e">
        <f>_xlfn.IFNA(VLOOKUP($D1331, Individual_Pitching___Advanced[], 21,FALSE), VLOOKUP(B1331, Team_Pitching___Advanced[], 20, FALSE))</f>
        <v>#N/A</v>
      </c>
      <c r="M1331" s="11" t="e">
        <f>VLOOKUP($B1331, 'Team Per G'!$A$2:$G$31, 7, FALSE)</f>
        <v>#N/A</v>
      </c>
      <c r="N1331" s="11" t="e">
        <f>VLOOKUP($B1331, 'FanGraphs - Team WAR Projected'!$B$2:$E$31, 3, FALSE)/162</f>
        <v>#N/A</v>
      </c>
      <c r="O1331" s="11" t="e">
        <f t="shared" si="243"/>
        <v>#N/A</v>
      </c>
      <c r="P1331" s="11" t="e">
        <f>VLOOKUP($B1331, Team_Pitching___Advanced[[Team]:[xFIP]], 19,FALSE)</f>
        <v>#N/A</v>
      </c>
      <c r="Q1331" s="11" t="e">
        <f>VLOOKUP($B1331, Team_Pitching___Advanced[], 20, FALSE)</f>
        <v>#N/A</v>
      </c>
      <c r="R1331" s="11" t="e">
        <f>VLOOKUP($B1331, Team_Batting___Dashboard[[Team]:[wOBA]], 16, FALSE)</f>
        <v>#N/A</v>
      </c>
      <c r="S1331" s="11" t="e">
        <f>VLOOKUP($B1331, Team_Batting___Advanced[[Team]:[OPS]], 9, FALSE)</f>
        <v>#N/A</v>
      </c>
      <c r="T1331" s="11" t="e">
        <f>VLOOKUP($B1331, Team_Batting___Advanced[], 19, FALSE)</f>
        <v>#N/A</v>
      </c>
      <c r="U1331" s="11" t="e">
        <f>VLOOKUP($B1331, 'Team Per G'!$A$2:$G$31, 3, FALSE)</f>
        <v>#N/A</v>
      </c>
      <c r="V1331" s="11" t="e">
        <f>VLOOKUP($B1331, 'Team Per G'!$A$2:$G$31, 5, FALSE)</f>
        <v>#N/A</v>
      </c>
      <c r="W1331" s="11" t="e">
        <f>VLOOKUP($B1331, 'Team Per G'!$A$2:$G$31, 4, FALSE)</f>
        <v>#N/A</v>
      </c>
      <c r="X1331" s="11" t="e">
        <f>VLOOKUP($B1331, Team_Batting___Dashboard[], 22, FALSE)/$F1331</f>
        <v>#N/A</v>
      </c>
      <c r="Y1331" s="11" t="e">
        <f>VLOOKUP($B1331, 'FanGraphs - Team WAR Projected'!$B$2:$E$31, 4, FALSE)/162</f>
        <v>#N/A</v>
      </c>
      <c r="Z1331" s="11" t="e">
        <f t="shared" si="244"/>
        <v>#N/A</v>
      </c>
      <c r="AA1331" s="11" t="e">
        <f>VLOOKUP($B1331, FanGraphs_Standings[[Abbreviation]:[2024 Year to Date RS/G]], 6, FALSE)/$F1331</f>
        <v>#N/A</v>
      </c>
      <c r="AB1331" s="11" t="e">
        <f>VLOOKUP($B1331, FanGraphs_Standings[[Abbreviation]:[2024 Projected Full Season RDif]], 19, FALSE)/162</f>
        <v>#N/A</v>
      </c>
      <c r="AC1331" s="11" t="e">
        <f t="shared" si="253"/>
        <v>#N/A</v>
      </c>
      <c r="AD1331" s="11" t="e">
        <f>VLOOKUP($B1331, FanGraphs_Standings[[Abbreviation]:[2024 Projected Full Season RDif]], 5, FALSE)</f>
        <v>#N/A</v>
      </c>
      <c r="AE1331" s="11" t="e">
        <f>VLOOKUP($B1331, FanGraphs_Standings[[Abbreviation]:[2024 Projected Full Season W%]], 18, FALSE)</f>
        <v>#N/A</v>
      </c>
      <c r="AF1331" s="11" t="e">
        <f t="shared" si="245"/>
        <v>#N/A</v>
      </c>
      <c r="AG1331" s="11" t="e">
        <f>VLOOKUP($B1331, 'Home Field Adv'!$A$2:$I$31, 9, FALSE)</f>
        <v>#N/A</v>
      </c>
      <c r="AH1331" s="11" t="e">
        <f>VLOOKUP($C1331, FanGraphs_Standings[[Abbreviation]:[2024 Year to Date G]], 2, FALSE)</f>
        <v>#N/A</v>
      </c>
      <c r="AI1331" s="11" t="e">
        <f>_xlfn.IFNA(VLOOKUP($E1331, 'SP Per G'!$A$2:$D$1385, 3, FALSE), AO1331)</f>
        <v>#N/A</v>
      </c>
      <c r="AJ1331" s="11" t="e">
        <f>IF(AND(ISNA(VLOOKUP($E1331, 'SP Per G'!$A$2:$D$1385, 4, FALSE)), ISTEXT($E1331)), AI1331,IF(ISNA(VLOOKUP($E1331, 'SP Per G'!$A$2:$D$1385, 4, FALSE)), AO1331, VLOOKUP($E1331, 'SP Per G'!$A$2:$D$1385, 4, FALSE)))</f>
        <v>#N/A</v>
      </c>
      <c r="AK1331" s="11" t="e">
        <f t="shared" si="246"/>
        <v>#N/A</v>
      </c>
      <c r="AL1331" s="11" t="e">
        <f>_xlfn.IFNA(VLOOKUP($E1331, Individual_Pitching___Dashboard[], 18, FALSE), VLOOKUP($C1331,Team_Pitching___Advanced[[Team]:[SIERA]],16,FALSE))</f>
        <v>#N/A</v>
      </c>
      <c r="AM1331" s="11" t="e">
        <f>_xlfn.IFNA(VLOOKUP($E1331, Individual_Pitching___Dashboard[], 20, FALSE), VLOOKUP($C1331,Team_Pitching___Advanced[[Team]:[xFIP]],19,FALSE))</f>
        <v>#N/A</v>
      </c>
      <c r="AN1331" s="11" t="e">
        <f>_xlfn.IFNA(VLOOKUP($E1331,Individual_Pitching___Advanced[],21,FALSE),VLOOKUP($C1331,Team_Pitching___Advanced[[Team]:[SIERA]],20,FALSE))</f>
        <v>#N/A</v>
      </c>
      <c r="AO1331" s="11" t="e">
        <f>VLOOKUP($C1331, 'Team Per G'!$A$2:$G$31, 7, FALSE)</f>
        <v>#N/A</v>
      </c>
      <c r="AP1331" s="11" t="e">
        <f>VLOOKUP($C1331, 'FanGraphs - Team WAR Projected'!$B$2:$E$31, 3, FALSE)/162</f>
        <v>#N/A</v>
      </c>
      <c r="AQ1331" s="11" t="e">
        <f t="shared" si="247"/>
        <v>#N/A</v>
      </c>
      <c r="AR1331" s="11" t="e">
        <f>VLOOKUP($C1331, Team_Pitching___Advanced[[Team]:[xFIP]], 19,FALSE)</f>
        <v>#N/A</v>
      </c>
      <c r="AS1331" s="11" t="e">
        <f>VLOOKUP($C1331, Team_Pitching___Advanced[], 20, FALSE)</f>
        <v>#N/A</v>
      </c>
      <c r="AT1331" s="11" t="e">
        <f>VLOOKUP($C1331, Team_Batting___Dashboard[[Team]:[wOBA]], 16, FALSE)</f>
        <v>#N/A</v>
      </c>
      <c r="AU1331" s="11" t="e">
        <f>VLOOKUP($C1331, Team_Batting___Advanced[[Team]:[OPS]], 9, FALSE)</f>
        <v>#N/A</v>
      </c>
      <c r="AV1331" s="11" t="e">
        <f>VLOOKUP($C1331, Team_Batting___Advanced[], 19, FALSE)</f>
        <v>#N/A</v>
      </c>
      <c r="AW1331" s="11" t="e">
        <f>VLOOKUP($C1331, 'Team Per G'!$A$2:$G$31, 3, FALSE)</f>
        <v>#N/A</v>
      </c>
      <c r="AX1331" s="11" t="e">
        <f>VLOOKUP($C1331, 'Team Per G'!$A$2:$G$31, 5, FALSE)</f>
        <v>#N/A</v>
      </c>
      <c r="AY1331" s="11" t="e">
        <f>VLOOKUP($C1331, 'Team Per G'!$A$2:$G$31, 4, FALSE)</f>
        <v>#N/A</v>
      </c>
      <c r="AZ1331" s="11" t="e">
        <f>VLOOKUP($C1331, Team_Batting___Dashboard[], 22, FALSE)/$AH1331</f>
        <v>#N/A</v>
      </c>
      <c r="BA1331" s="11" t="e">
        <f>VLOOKUP($C1331, 'FanGraphs - Team WAR Projected'!$B$2:$E$31, 4, FALSE)/162</f>
        <v>#N/A</v>
      </c>
      <c r="BB1331" s="11" t="e">
        <f t="shared" si="248"/>
        <v>#N/A</v>
      </c>
      <c r="BC1331" s="11" t="e">
        <f>VLOOKUP($C1331, FanGraphs_Standings[[Abbreviation]:[2024 Year to Date RS/G]], 6, FALSE)/$AH1331</f>
        <v>#N/A</v>
      </c>
      <c r="BD1331" s="11" t="e">
        <f>VLOOKUP($C1331, FanGraphs_Standings[[Abbreviation]:[2024 Projected Full Season RDif]], 19, FALSE)/162</f>
        <v>#N/A</v>
      </c>
      <c r="BE1331" s="11" t="e">
        <f t="shared" si="249"/>
        <v>#N/A</v>
      </c>
      <c r="BF1331" s="11" t="e">
        <f>VLOOKUP($C1331, FanGraphs_Standings[[Abbreviation]:[2024 Projected Full Season RDif]], 5, FALSE)</f>
        <v>#N/A</v>
      </c>
      <c r="BG1331" s="11" t="e">
        <f>VLOOKUP($C1331, FanGraphs_Standings[[Abbreviation]:[2024 Projected Full Season W%]], 18, FALSE)</f>
        <v>#N/A</v>
      </c>
      <c r="BH1331" s="11" t="e">
        <f t="shared" si="250"/>
        <v>#N/A</v>
      </c>
      <c r="BI1331" s="11" t="e">
        <f>VLOOKUP($C1331, 'Home Field Adv'!$A$2:$K$31, 11, FALSE)</f>
        <v>#N/A</v>
      </c>
      <c r="BL1331" s="12" t="str">
        <f t="shared" si="251"/>
        <v/>
      </c>
      <c r="BM1331" s="12" t="str">
        <f t="shared" si="254"/>
        <v/>
      </c>
      <c r="BN1331" s="12" t="str">
        <f t="shared" si="252"/>
        <v/>
      </c>
    </row>
    <row r="1332" spans="6:66" x14ac:dyDescent="0.45">
      <c r="F1332" s="11" t="e">
        <f>VLOOKUP($B1332, FanGraphs_Standings[[Abbreviation]:[2024 Year to Date G]], 2, FALSE)</f>
        <v>#N/A</v>
      </c>
      <c r="G1332" s="11" t="e">
        <f>_xlfn.IFNA(VLOOKUP($D1332, 'SP Per G'!$A$2:$D$1385, 3, FALSE),M1332)</f>
        <v>#N/A</v>
      </c>
      <c r="H1332" s="11" t="e">
        <f>IF(AND(ISNA(VLOOKUP($D1332, 'SP Per G'!$A$2:$D$1385, 4, FALSE)), ISTEXT($D1332)), G1332,IF(ISNA(VLOOKUP($D1332, 'SP Per G'!$A$2:$D$1385, 4, FALSE)), M1332, VLOOKUP($D1332, 'SP Per G'!$A$2:$D$1385, 4, FALSE)))</f>
        <v>#N/A</v>
      </c>
      <c r="I1332" s="11" t="e">
        <f t="shared" si="242"/>
        <v>#N/A</v>
      </c>
      <c r="J1332" s="11" t="e">
        <f>_xlfn.IFNA(VLOOKUP($D1332,Individual_Pitching___Dashboard[],18,FALSE),VLOOKUP(B1332,Team_Pitching___Dashboard[[Team]:[ERA]],17,FALSE))</f>
        <v>#N/A</v>
      </c>
      <c r="K1332" s="11" t="e">
        <f>_xlfn.IFNA(VLOOKUP($D1332, Individual_Pitching___Dashboard[], 20, FALSE), VLOOKUP(B1332,Team_Pitching___Dashboard[[Team]:[xFIP]],20,FALSE))</f>
        <v>#N/A</v>
      </c>
      <c r="L1332" s="11" t="e">
        <f>_xlfn.IFNA(VLOOKUP($D1332, Individual_Pitching___Advanced[], 21,FALSE), VLOOKUP(B1332, Team_Pitching___Advanced[], 20, FALSE))</f>
        <v>#N/A</v>
      </c>
      <c r="M1332" s="11" t="e">
        <f>VLOOKUP($B1332, 'Team Per G'!$A$2:$G$31, 7, FALSE)</f>
        <v>#N/A</v>
      </c>
      <c r="N1332" s="11" t="e">
        <f>VLOOKUP($B1332, 'FanGraphs - Team WAR Projected'!$B$2:$E$31, 3, FALSE)/162</f>
        <v>#N/A</v>
      </c>
      <c r="O1332" s="11" t="e">
        <f t="shared" si="243"/>
        <v>#N/A</v>
      </c>
      <c r="P1332" s="11" t="e">
        <f>VLOOKUP($B1332, Team_Pitching___Advanced[[Team]:[xFIP]], 19,FALSE)</f>
        <v>#N/A</v>
      </c>
      <c r="Q1332" s="11" t="e">
        <f>VLOOKUP($B1332, Team_Pitching___Advanced[], 20, FALSE)</f>
        <v>#N/A</v>
      </c>
      <c r="R1332" s="11" t="e">
        <f>VLOOKUP($B1332, Team_Batting___Dashboard[[Team]:[wOBA]], 16, FALSE)</f>
        <v>#N/A</v>
      </c>
      <c r="S1332" s="11" t="e">
        <f>VLOOKUP($B1332, Team_Batting___Advanced[[Team]:[OPS]], 9, FALSE)</f>
        <v>#N/A</v>
      </c>
      <c r="T1332" s="11" t="e">
        <f>VLOOKUP($B1332, Team_Batting___Advanced[], 19, FALSE)</f>
        <v>#N/A</v>
      </c>
      <c r="U1332" s="11" t="e">
        <f>VLOOKUP($B1332, 'Team Per G'!$A$2:$G$31, 3, FALSE)</f>
        <v>#N/A</v>
      </c>
      <c r="V1332" s="11" t="e">
        <f>VLOOKUP($B1332, 'Team Per G'!$A$2:$G$31, 5, FALSE)</f>
        <v>#N/A</v>
      </c>
      <c r="W1332" s="11" t="e">
        <f>VLOOKUP($B1332, 'Team Per G'!$A$2:$G$31, 4, FALSE)</f>
        <v>#N/A</v>
      </c>
      <c r="X1332" s="11" t="e">
        <f>VLOOKUP($B1332, Team_Batting___Dashboard[], 22, FALSE)/$F1332</f>
        <v>#N/A</v>
      </c>
      <c r="Y1332" s="11" t="e">
        <f>VLOOKUP($B1332, 'FanGraphs - Team WAR Projected'!$B$2:$E$31, 4, FALSE)/162</f>
        <v>#N/A</v>
      </c>
      <c r="Z1332" s="11" t="e">
        <f t="shared" si="244"/>
        <v>#N/A</v>
      </c>
      <c r="AA1332" s="11" t="e">
        <f>VLOOKUP($B1332, FanGraphs_Standings[[Abbreviation]:[2024 Year to Date RS/G]], 6, FALSE)/$F1332</f>
        <v>#N/A</v>
      </c>
      <c r="AB1332" s="11" t="e">
        <f>VLOOKUP($B1332, FanGraphs_Standings[[Abbreviation]:[2024 Projected Full Season RDif]], 19, FALSE)/162</f>
        <v>#N/A</v>
      </c>
      <c r="AC1332" s="11" t="e">
        <f t="shared" si="253"/>
        <v>#N/A</v>
      </c>
      <c r="AD1332" s="11" t="e">
        <f>VLOOKUP($B1332, FanGraphs_Standings[[Abbreviation]:[2024 Projected Full Season RDif]], 5, FALSE)</f>
        <v>#N/A</v>
      </c>
      <c r="AE1332" s="11" t="e">
        <f>VLOOKUP($B1332, FanGraphs_Standings[[Abbreviation]:[2024 Projected Full Season W%]], 18, FALSE)</f>
        <v>#N/A</v>
      </c>
      <c r="AF1332" s="11" t="e">
        <f t="shared" si="245"/>
        <v>#N/A</v>
      </c>
      <c r="AG1332" s="11" t="e">
        <f>VLOOKUP($B1332, 'Home Field Adv'!$A$2:$I$31, 9, FALSE)</f>
        <v>#N/A</v>
      </c>
      <c r="AH1332" s="11" t="e">
        <f>VLOOKUP($C1332, FanGraphs_Standings[[Abbreviation]:[2024 Year to Date G]], 2, FALSE)</f>
        <v>#N/A</v>
      </c>
      <c r="AI1332" s="11" t="e">
        <f>_xlfn.IFNA(VLOOKUP($E1332, 'SP Per G'!$A$2:$D$1385, 3, FALSE), AO1332)</f>
        <v>#N/A</v>
      </c>
      <c r="AJ1332" s="11" t="e">
        <f>IF(AND(ISNA(VLOOKUP($E1332, 'SP Per G'!$A$2:$D$1385, 4, FALSE)), ISTEXT($E1332)), AI1332,IF(ISNA(VLOOKUP($E1332, 'SP Per G'!$A$2:$D$1385, 4, FALSE)), AO1332, VLOOKUP($E1332, 'SP Per G'!$A$2:$D$1385, 4, FALSE)))</f>
        <v>#N/A</v>
      </c>
      <c r="AK1332" s="11" t="e">
        <f t="shared" si="246"/>
        <v>#N/A</v>
      </c>
      <c r="AL1332" s="11" t="e">
        <f>_xlfn.IFNA(VLOOKUP($E1332, Individual_Pitching___Dashboard[], 18, FALSE), VLOOKUP($C1332,Team_Pitching___Advanced[[Team]:[SIERA]],16,FALSE))</f>
        <v>#N/A</v>
      </c>
      <c r="AM1332" s="11" t="e">
        <f>_xlfn.IFNA(VLOOKUP($E1332, Individual_Pitching___Dashboard[], 20, FALSE), VLOOKUP($C1332,Team_Pitching___Advanced[[Team]:[xFIP]],19,FALSE))</f>
        <v>#N/A</v>
      </c>
      <c r="AN1332" s="11" t="e">
        <f>_xlfn.IFNA(VLOOKUP($E1332,Individual_Pitching___Advanced[],21,FALSE),VLOOKUP($C1332,Team_Pitching___Advanced[[Team]:[SIERA]],20,FALSE))</f>
        <v>#N/A</v>
      </c>
      <c r="AO1332" s="11" t="e">
        <f>VLOOKUP($C1332, 'Team Per G'!$A$2:$G$31, 7, FALSE)</f>
        <v>#N/A</v>
      </c>
      <c r="AP1332" s="11" t="e">
        <f>VLOOKUP($C1332, 'FanGraphs - Team WAR Projected'!$B$2:$E$31, 3, FALSE)/162</f>
        <v>#N/A</v>
      </c>
      <c r="AQ1332" s="11" t="e">
        <f t="shared" si="247"/>
        <v>#N/A</v>
      </c>
      <c r="AR1332" s="11" t="e">
        <f>VLOOKUP($C1332, Team_Pitching___Advanced[[Team]:[xFIP]], 19,FALSE)</f>
        <v>#N/A</v>
      </c>
      <c r="AS1332" s="11" t="e">
        <f>VLOOKUP($C1332, Team_Pitching___Advanced[], 20, FALSE)</f>
        <v>#N/A</v>
      </c>
      <c r="AT1332" s="11" t="e">
        <f>VLOOKUP($C1332, Team_Batting___Dashboard[[Team]:[wOBA]], 16, FALSE)</f>
        <v>#N/A</v>
      </c>
      <c r="AU1332" s="11" t="e">
        <f>VLOOKUP($C1332, Team_Batting___Advanced[[Team]:[OPS]], 9, FALSE)</f>
        <v>#N/A</v>
      </c>
      <c r="AV1332" s="11" t="e">
        <f>VLOOKUP($C1332, Team_Batting___Advanced[], 19, FALSE)</f>
        <v>#N/A</v>
      </c>
      <c r="AW1332" s="11" t="e">
        <f>VLOOKUP($C1332, 'Team Per G'!$A$2:$G$31, 3, FALSE)</f>
        <v>#N/A</v>
      </c>
      <c r="AX1332" s="11" t="e">
        <f>VLOOKUP($C1332, 'Team Per G'!$A$2:$G$31, 5, FALSE)</f>
        <v>#N/A</v>
      </c>
      <c r="AY1332" s="11" t="e">
        <f>VLOOKUP($C1332, 'Team Per G'!$A$2:$G$31, 4, FALSE)</f>
        <v>#N/A</v>
      </c>
      <c r="AZ1332" s="11" t="e">
        <f>VLOOKUP($C1332, Team_Batting___Dashboard[], 22, FALSE)/$AH1332</f>
        <v>#N/A</v>
      </c>
      <c r="BA1332" s="11" t="e">
        <f>VLOOKUP($C1332, 'FanGraphs - Team WAR Projected'!$B$2:$E$31, 4, FALSE)/162</f>
        <v>#N/A</v>
      </c>
      <c r="BB1332" s="11" t="e">
        <f t="shared" si="248"/>
        <v>#N/A</v>
      </c>
      <c r="BC1332" s="11" t="e">
        <f>VLOOKUP($C1332, FanGraphs_Standings[[Abbreviation]:[2024 Year to Date RS/G]], 6, FALSE)/$AH1332</f>
        <v>#N/A</v>
      </c>
      <c r="BD1332" s="11" t="e">
        <f>VLOOKUP($C1332, FanGraphs_Standings[[Abbreviation]:[2024 Projected Full Season RDif]], 19, FALSE)/162</f>
        <v>#N/A</v>
      </c>
      <c r="BE1332" s="11" t="e">
        <f t="shared" si="249"/>
        <v>#N/A</v>
      </c>
      <c r="BF1332" s="11" t="e">
        <f>VLOOKUP($C1332, FanGraphs_Standings[[Abbreviation]:[2024 Projected Full Season RDif]], 5, FALSE)</f>
        <v>#N/A</v>
      </c>
      <c r="BG1332" s="11" t="e">
        <f>VLOOKUP($C1332, FanGraphs_Standings[[Abbreviation]:[2024 Projected Full Season W%]], 18, FALSE)</f>
        <v>#N/A</v>
      </c>
      <c r="BH1332" s="11" t="e">
        <f t="shared" si="250"/>
        <v>#N/A</v>
      </c>
      <c r="BI1332" s="11" t="e">
        <f>VLOOKUP($C1332, 'Home Field Adv'!$A$2:$K$31, 11, FALSE)</f>
        <v>#N/A</v>
      </c>
      <c r="BL1332" s="12" t="str">
        <f t="shared" si="251"/>
        <v/>
      </c>
      <c r="BM1332" s="12" t="str">
        <f t="shared" si="254"/>
        <v/>
      </c>
      <c r="BN1332" s="12" t="str">
        <f t="shared" si="252"/>
        <v/>
      </c>
    </row>
    <row r="1333" spans="6:66" x14ac:dyDescent="0.45">
      <c r="F1333" s="11" t="e">
        <f>VLOOKUP($B1333, FanGraphs_Standings[[Abbreviation]:[2024 Year to Date G]], 2, FALSE)</f>
        <v>#N/A</v>
      </c>
      <c r="G1333" s="11" t="e">
        <f>_xlfn.IFNA(VLOOKUP($D1333, 'SP Per G'!$A$2:$D$1385, 3, FALSE),M1333)</f>
        <v>#N/A</v>
      </c>
      <c r="H1333" s="11" t="e">
        <f>IF(AND(ISNA(VLOOKUP($D1333, 'SP Per G'!$A$2:$D$1385, 4, FALSE)), ISTEXT($D1333)), G1333,IF(ISNA(VLOOKUP($D1333, 'SP Per G'!$A$2:$D$1385, 4, FALSE)), M1333, VLOOKUP($D1333, 'SP Per G'!$A$2:$D$1385, 4, FALSE)))</f>
        <v>#N/A</v>
      </c>
      <c r="I1333" s="11" t="e">
        <f t="shared" si="242"/>
        <v>#N/A</v>
      </c>
      <c r="J1333" s="11" t="e">
        <f>_xlfn.IFNA(VLOOKUP($D1333,Individual_Pitching___Dashboard[],18,FALSE),VLOOKUP(B1333,Team_Pitching___Dashboard[[Team]:[ERA]],17,FALSE))</f>
        <v>#N/A</v>
      </c>
      <c r="K1333" s="11" t="e">
        <f>_xlfn.IFNA(VLOOKUP($D1333, Individual_Pitching___Dashboard[], 20, FALSE), VLOOKUP(B1333,Team_Pitching___Dashboard[[Team]:[xFIP]],20,FALSE))</f>
        <v>#N/A</v>
      </c>
      <c r="L1333" s="11" t="e">
        <f>_xlfn.IFNA(VLOOKUP($D1333, Individual_Pitching___Advanced[], 21,FALSE), VLOOKUP(B1333, Team_Pitching___Advanced[], 20, FALSE))</f>
        <v>#N/A</v>
      </c>
      <c r="M1333" s="11" t="e">
        <f>VLOOKUP($B1333, 'Team Per G'!$A$2:$G$31, 7, FALSE)</f>
        <v>#N/A</v>
      </c>
      <c r="N1333" s="11" t="e">
        <f>VLOOKUP($B1333, 'FanGraphs - Team WAR Projected'!$B$2:$E$31, 3, FALSE)/162</f>
        <v>#N/A</v>
      </c>
      <c r="O1333" s="11" t="e">
        <f t="shared" si="243"/>
        <v>#N/A</v>
      </c>
      <c r="P1333" s="11" t="e">
        <f>VLOOKUP($B1333, Team_Pitching___Advanced[[Team]:[xFIP]], 19,FALSE)</f>
        <v>#N/A</v>
      </c>
      <c r="Q1333" s="11" t="e">
        <f>VLOOKUP($B1333, Team_Pitching___Advanced[], 20, FALSE)</f>
        <v>#N/A</v>
      </c>
      <c r="R1333" s="11" t="e">
        <f>VLOOKUP($B1333, Team_Batting___Dashboard[[Team]:[wOBA]], 16, FALSE)</f>
        <v>#N/A</v>
      </c>
      <c r="S1333" s="11" t="e">
        <f>VLOOKUP($B1333, Team_Batting___Advanced[[Team]:[OPS]], 9, FALSE)</f>
        <v>#N/A</v>
      </c>
      <c r="T1333" s="11" t="e">
        <f>VLOOKUP($B1333, Team_Batting___Advanced[], 19, FALSE)</f>
        <v>#N/A</v>
      </c>
      <c r="U1333" s="11" t="e">
        <f>VLOOKUP($B1333, 'Team Per G'!$A$2:$G$31, 3, FALSE)</f>
        <v>#N/A</v>
      </c>
      <c r="V1333" s="11" t="e">
        <f>VLOOKUP($B1333, 'Team Per G'!$A$2:$G$31, 5, FALSE)</f>
        <v>#N/A</v>
      </c>
      <c r="W1333" s="11" t="e">
        <f>VLOOKUP($B1333, 'Team Per G'!$A$2:$G$31, 4, FALSE)</f>
        <v>#N/A</v>
      </c>
      <c r="X1333" s="11" t="e">
        <f>VLOOKUP($B1333, Team_Batting___Dashboard[], 22, FALSE)/$F1333</f>
        <v>#N/A</v>
      </c>
      <c r="Y1333" s="11" t="e">
        <f>VLOOKUP($B1333, 'FanGraphs - Team WAR Projected'!$B$2:$E$31, 4, FALSE)/162</f>
        <v>#N/A</v>
      </c>
      <c r="Z1333" s="11" t="e">
        <f t="shared" si="244"/>
        <v>#N/A</v>
      </c>
      <c r="AA1333" s="11" t="e">
        <f>VLOOKUP($B1333, FanGraphs_Standings[[Abbreviation]:[2024 Year to Date RS/G]], 6, FALSE)/$F1333</f>
        <v>#N/A</v>
      </c>
      <c r="AB1333" s="11" t="e">
        <f>VLOOKUP($B1333, FanGraphs_Standings[[Abbreviation]:[2024 Projected Full Season RDif]], 19, FALSE)/162</f>
        <v>#N/A</v>
      </c>
      <c r="AC1333" s="11" t="e">
        <f t="shared" si="253"/>
        <v>#N/A</v>
      </c>
      <c r="AD1333" s="11" t="e">
        <f>VLOOKUP($B1333, FanGraphs_Standings[[Abbreviation]:[2024 Projected Full Season RDif]], 5, FALSE)</f>
        <v>#N/A</v>
      </c>
      <c r="AE1333" s="11" t="e">
        <f>VLOOKUP($B1333, FanGraphs_Standings[[Abbreviation]:[2024 Projected Full Season W%]], 18, FALSE)</f>
        <v>#N/A</v>
      </c>
      <c r="AF1333" s="11" t="e">
        <f t="shared" si="245"/>
        <v>#N/A</v>
      </c>
      <c r="AG1333" s="11" t="e">
        <f>VLOOKUP($B1333, 'Home Field Adv'!$A$2:$I$31, 9, FALSE)</f>
        <v>#N/A</v>
      </c>
      <c r="AH1333" s="11" t="e">
        <f>VLOOKUP($C1333, FanGraphs_Standings[[Abbreviation]:[2024 Year to Date G]], 2, FALSE)</f>
        <v>#N/A</v>
      </c>
      <c r="AI1333" s="11" t="e">
        <f>_xlfn.IFNA(VLOOKUP($E1333, 'SP Per G'!$A$2:$D$1385, 3, FALSE), AO1333)</f>
        <v>#N/A</v>
      </c>
      <c r="AJ1333" s="11" t="e">
        <f>IF(AND(ISNA(VLOOKUP($E1333, 'SP Per G'!$A$2:$D$1385, 4, FALSE)), ISTEXT($E1333)), AI1333,IF(ISNA(VLOOKUP($E1333, 'SP Per G'!$A$2:$D$1385, 4, FALSE)), AO1333, VLOOKUP($E1333, 'SP Per G'!$A$2:$D$1385, 4, FALSE)))</f>
        <v>#N/A</v>
      </c>
      <c r="AK1333" s="11" t="e">
        <f t="shared" si="246"/>
        <v>#N/A</v>
      </c>
      <c r="AL1333" s="11" t="e">
        <f>_xlfn.IFNA(VLOOKUP($E1333, Individual_Pitching___Dashboard[], 18, FALSE), VLOOKUP($C1333,Team_Pitching___Advanced[[Team]:[SIERA]],16,FALSE))</f>
        <v>#N/A</v>
      </c>
      <c r="AM1333" s="11" t="e">
        <f>_xlfn.IFNA(VLOOKUP($E1333, Individual_Pitching___Dashboard[], 20, FALSE), VLOOKUP($C1333,Team_Pitching___Advanced[[Team]:[xFIP]],19,FALSE))</f>
        <v>#N/A</v>
      </c>
      <c r="AN1333" s="11" t="e">
        <f>_xlfn.IFNA(VLOOKUP($E1333,Individual_Pitching___Advanced[],21,FALSE),VLOOKUP($C1333,Team_Pitching___Advanced[[Team]:[SIERA]],20,FALSE))</f>
        <v>#N/A</v>
      </c>
      <c r="AO1333" s="11" t="e">
        <f>VLOOKUP($C1333, 'Team Per G'!$A$2:$G$31, 7, FALSE)</f>
        <v>#N/A</v>
      </c>
      <c r="AP1333" s="11" t="e">
        <f>VLOOKUP($C1333, 'FanGraphs - Team WAR Projected'!$B$2:$E$31, 3, FALSE)/162</f>
        <v>#N/A</v>
      </c>
      <c r="AQ1333" s="11" t="e">
        <f t="shared" si="247"/>
        <v>#N/A</v>
      </c>
      <c r="AR1333" s="11" t="e">
        <f>VLOOKUP($C1333, Team_Pitching___Advanced[[Team]:[xFIP]], 19,FALSE)</f>
        <v>#N/A</v>
      </c>
      <c r="AS1333" s="11" t="e">
        <f>VLOOKUP($C1333, Team_Pitching___Advanced[], 20, FALSE)</f>
        <v>#N/A</v>
      </c>
      <c r="AT1333" s="11" t="e">
        <f>VLOOKUP($C1333, Team_Batting___Dashboard[[Team]:[wOBA]], 16, FALSE)</f>
        <v>#N/A</v>
      </c>
      <c r="AU1333" s="11" t="e">
        <f>VLOOKUP($C1333, Team_Batting___Advanced[[Team]:[OPS]], 9, FALSE)</f>
        <v>#N/A</v>
      </c>
      <c r="AV1333" s="11" t="e">
        <f>VLOOKUP($C1333, Team_Batting___Advanced[], 19, FALSE)</f>
        <v>#N/A</v>
      </c>
      <c r="AW1333" s="11" t="e">
        <f>VLOOKUP($C1333, 'Team Per G'!$A$2:$G$31, 3, FALSE)</f>
        <v>#N/A</v>
      </c>
      <c r="AX1333" s="11" t="e">
        <f>VLOOKUP($C1333, 'Team Per G'!$A$2:$G$31, 5, FALSE)</f>
        <v>#N/A</v>
      </c>
      <c r="AY1333" s="11" t="e">
        <f>VLOOKUP($C1333, 'Team Per G'!$A$2:$G$31, 4, FALSE)</f>
        <v>#N/A</v>
      </c>
      <c r="AZ1333" s="11" t="e">
        <f>VLOOKUP($C1333, Team_Batting___Dashboard[], 22, FALSE)/$AH1333</f>
        <v>#N/A</v>
      </c>
      <c r="BA1333" s="11" t="e">
        <f>VLOOKUP($C1333, 'FanGraphs - Team WAR Projected'!$B$2:$E$31, 4, FALSE)/162</f>
        <v>#N/A</v>
      </c>
      <c r="BB1333" s="11" t="e">
        <f t="shared" si="248"/>
        <v>#N/A</v>
      </c>
      <c r="BC1333" s="11" t="e">
        <f>VLOOKUP($C1333, FanGraphs_Standings[[Abbreviation]:[2024 Year to Date RS/G]], 6, FALSE)/$AH1333</f>
        <v>#N/A</v>
      </c>
      <c r="BD1333" s="11" t="e">
        <f>VLOOKUP($C1333, FanGraphs_Standings[[Abbreviation]:[2024 Projected Full Season RDif]], 19, FALSE)/162</f>
        <v>#N/A</v>
      </c>
      <c r="BE1333" s="11" t="e">
        <f t="shared" si="249"/>
        <v>#N/A</v>
      </c>
      <c r="BF1333" s="11" t="e">
        <f>VLOOKUP($C1333, FanGraphs_Standings[[Abbreviation]:[2024 Projected Full Season RDif]], 5, FALSE)</f>
        <v>#N/A</v>
      </c>
      <c r="BG1333" s="11" t="e">
        <f>VLOOKUP($C1333, FanGraphs_Standings[[Abbreviation]:[2024 Projected Full Season W%]], 18, FALSE)</f>
        <v>#N/A</v>
      </c>
      <c r="BH1333" s="11" t="e">
        <f t="shared" si="250"/>
        <v>#N/A</v>
      </c>
      <c r="BI1333" s="11" t="e">
        <f>VLOOKUP($C1333, 'Home Field Adv'!$A$2:$K$31, 11, FALSE)</f>
        <v>#N/A</v>
      </c>
      <c r="BL1333" s="12" t="str">
        <f t="shared" si="251"/>
        <v/>
      </c>
      <c r="BM1333" s="12" t="str">
        <f t="shared" si="254"/>
        <v/>
      </c>
      <c r="BN1333" s="12" t="str">
        <f t="shared" si="252"/>
        <v/>
      </c>
    </row>
    <row r="1334" spans="6:66" x14ac:dyDescent="0.45">
      <c r="F1334" s="11" t="e">
        <f>VLOOKUP($B1334, FanGraphs_Standings[[Abbreviation]:[2024 Year to Date G]], 2, FALSE)</f>
        <v>#N/A</v>
      </c>
      <c r="G1334" s="11" t="e">
        <f>_xlfn.IFNA(VLOOKUP($D1334, 'SP Per G'!$A$2:$D$1385, 3, FALSE),M1334)</f>
        <v>#N/A</v>
      </c>
      <c r="H1334" s="11" t="e">
        <f>IF(AND(ISNA(VLOOKUP($D1334, 'SP Per G'!$A$2:$D$1385, 4, FALSE)), ISTEXT($D1334)), G1334,IF(ISNA(VLOOKUP($D1334, 'SP Per G'!$A$2:$D$1385, 4, FALSE)), M1334, VLOOKUP($D1334, 'SP Per G'!$A$2:$D$1385, 4, FALSE)))</f>
        <v>#N/A</v>
      </c>
      <c r="I1334" s="11" t="e">
        <f t="shared" si="242"/>
        <v>#N/A</v>
      </c>
      <c r="J1334" s="11" t="e">
        <f>_xlfn.IFNA(VLOOKUP($D1334,Individual_Pitching___Dashboard[],18,FALSE),VLOOKUP(B1334,Team_Pitching___Dashboard[[Team]:[ERA]],17,FALSE))</f>
        <v>#N/A</v>
      </c>
      <c r="K1334" s="11" t="e">
        <f>_xlfn.IFNA(VLOOKUP($D1334, Individual_Pitching___Dashboard[], 20, FALSE), VLOOKUP(B1334,Team_Pitching___Dashboard[[Team]:[xFIP]],20,FALSE))</f>
        <v>#N/A</v>
      </c>
      <c r="L1334" s="11" t="e">
        <f>_xlfn.IFNA(VLOOKUP($D1334, Individual_Pitching___Advanced[], 21,FALSE), VLOOKUP(B1334, Team_Pitching___Advanced[], 20, FALSE))</f>
        <v>#N/A</v>
      </c>
      <c r="M1334" s="11" t="e">
        <f>VLOOKUP($B1334, 'Team Per G'!$A$2:$G$31, 7, FALSE)</f>
        <v>#N/A</v>
      </c>
      <c r="N1334" s="11" t="e">
        <f>VLOOKUP($B1334, 'FanGraphs - Team WAR Projected'!$B$2:$E$31, 3, FALSE)/162</f>
        <v>#N/A</v>
      </c>
      <c r="O1334" s="11" t="e">
        <f t="shared" si="243"/>
        <v>#N/A</v>
      </c>
      <c r="P1334" s="11" t="e">
        <f>VLOOKUP($B1334, Team_Pitching___Advanced[[Team]:[xFIP]], 19,FALSE)</f>
        <v>#N/A</v>
      </c>
      <c r="Q1334" s="11" t="e">
        <f>VLOOKUP($B1334, Team_Pitching___Advanced[], 20, FALSE)</f>
        <v>#N/A</v>
      </c>
      <c r="R1334" s="11" t="e">
        <f>VLOOKUP($B1334, Team_Batting___Dashboard[[Team]:[wOBA]], 16, FALSE)</f>
        <v>#N/A</v>
      </c>
      <c r="S1334" s="11" t="e">
        <f>VLOOKUP($B1334, Team_Batting___Advanced[[Team]:[OPS]], 9, FALSE)</f>
        <v>#N/A</v>
      </c>
      <c r="T1334" s="11" t="e">
        <f>VLOOKUP($B1334, Team_Batting___Advanced[], 19, FALSE)</f>
        <v>#N/A</v>
      </c>
      <c r="U1334" s="11" t="e">
        <f>VLOOKUP($B1334, 'Team Per G'!$A$2:$G$31, 3, FALSE)</f>
        <v>#N/A</v>
      </c>
      <c r="V1334" s="11" t="e">
        <f>VLOOKUP($B1334, 'Team Per G'!$A$2:$G$31, 5, FALSE)</f>
        <v>#N/A</v>
      </c>
      <c r="W1334" s="11" t="e">
        <f>VLOOKUP($B1334, 'Team Per G'!$A$2:$G$31, 4, FALSE)</f>
        <v>#N/A</v>
      </c>
      <c r="X1334" s="11" t="e">
        <f>VLOOKUP($B1334, Team_Batting___Dashboard[], 22, FALSE)/$F1334</f>
        <v>#N/A</v>
      </c>
      <c r="Y1334" s="11" t="e">
        <f>VLOOKUP($B1334, 'FanGraphs - Team WAR Projected'!$B$2:$E$31, 4, FALSE)/162</f>
        <v>#N/A</v>
      </c>
      <c r="Z1334" s="11" t="e">
        <f t="shared" si="244"/>
        <v>#N/A</v>
      </c>
      <c r="AA1334" s="11" t="e">
        <f>VLOOKUP($B1334, FanGraphs_Standings[[Abbreviation]:[2024 Year to Date RS/G]], 6, FALSE)/$F1334</f>
        <v>#N/A</v>
      </c>
      <c r="AB1334" s="11" t="e">
        <f>VLOOKUP($B1334, FanGraphs_Standings[[Abbreviation]:[2024 Projected Full Season RDif]], 19, FALSE)/162</f>
        <v>#N/A</v>
      </c>
      <c r="AC1334" s="11" t="e">
        <f t="shared" si="253"/>
        <v>#N/A</v>
      </c>
      <c r="AD1334" s="11" t="e">
        <f>VLOOKUP($B1334, FanGraphs_Standings[[Abbreviation]:[2024 Projected Full Season RDif]], 5, FALSE)</f>
        <v>#N/A</v>
      </c>
      <c r="AE1334" s="11" t="e">
        <f>VLOOKUP($B1334, FanGraphs_Standings[[Abbreviation]:[2024 Projected Full Season W%]], 18, FALSE)</f>
        <v>#N/A</v>
      </c>
      <c r="AF1334" s="11" t="e">
        <f t="shared" si="245"/>
        <v>#N/A</v>
      </c>
      <c r="AG1334" s="11" t="e">
        <f>VLOOKUP($B1334, 'Home Field Adv'!$A$2:$I$31, 9, FALSE)</f>
        <v>#N/A</v>
      </c>
      <c r="AH1334" s="11" t="e">
        <f>VLOOKUP($C1334, FanGraphs_Standings[[Abbreviation]:[2024 Year to Date G]], 2, FALSE)</f>
        <v>#N/A</v>
      </c>
      <c r="AI1334" s="11" t="e">
        <f>_xlfn.IFNA(VLOOKUP($E1334, 'SP Per G'!$A$2:$D$1385, 3, FALSE), AO1334)</f>
        <v>#N/A</v>
      </c>
      <c r="AJ1334" s="11" t="e">
        <f>IF(AND(ISNA(VLOOKUP($E1334, 'SP Per G'!$A$2:$D$1385, 4, FALSE)), ISTEXT($E1334)), AI1334,IF(ISNA(VLOOKUP($E1334, 'SP Per G'!$A$2:$D$1385, 4, FALSE)), AO1334, VLOOKUP($E1334, 'SP Per G'!$A$2:$D$1385, 4, FALSE)))</f>
        <v>#N/A</v>
      </c>
      <c r="AK1334" s="11" t="e">
        <f t="shared" si="246"/>
        <v>#N/A</v>
      </c>
      <c r="AL1334" s="11" t="e">
        <f>_xlfn.IFNA(VLOOKUP($E1334, Individual_Pitching___Dashboard[], 18, FALSE), VLOOKUP($C1334,Team_Pitching___Advanced[[Team]:[SIERA]],16,FALSE))</f>
        <v>#N/A</v>
      </c>
      <c r="AM1334" s="11" t="e">
        <f>_xlfn.IFNA(VLOOKUP($E1334, Individual_Pitching___Dashboard[], 20, FALSE), VLOOKUP($C1334,Team_Pitching___Advanced[[Team]:[xFIP]],19,FALSE))</f>
        <v>#N/A</v>
      </c>
      <c r="AN1334" s="11" t="e">
        <f>_xlfn.IFNA(VLOOKUP($E1334,Individual_Pitching___Advanced[],21,FALSE),VLOOKUP($C1334,Team_Pitching___Advanced[[Team]:[SIERA]],20,FALSE))</f>
        <v>#N/A</v>
      </c>
      <c r="AO1334" s="11" t="e">
        <f>VLOOKUP($C1334, 'Team Per G'!$A$2:$G$31, 7, FALSE)</f>
        <v>#N/A</v>
      </c>
      <c r="AP1334" s="11" t="e">
        <f>VLOOKUP($C1334, 'FanGraphs - Team WAR Projected'!$B$2:$E$31, 3, FALSE)/162</f>
        <v>#N/A</v>
      </c>
      <c r="AQ1334" s="11" t="e">
        <f t="shared" si="247"/>
        <v>#N/A</v>
      </c>
      <c r="AR1334" s="11" t="e">
        <f>VLOOKUP($C1334, Team_Pitching___Advanced[[Team]:[xFIP]], 19,FALSE)</f>
        <v>#N/A</v>
      </c>
      <c r="AS1334" s="11" t="e">
        <f>VLOOKUP($C1334, Team_Pitching___Advanced[], 20, FALSE)</f>
        <v>#N/A</v>
      </c>
      <c r="AT1334" s="11" t="e">
        <f>VLOOKUP($C1334, Team_Batting___Dashboard[[Team]:[wOBA]], 16, FALSE)</f>
        <v>#N/A</v>
      </c>
      <c r="AU1334" s="11" t="e">
        <f>VLOOKUP($C1334, Team_Batting___Advanced[[Team]:[OPS]], 9, FALSE)</f>
        <v>#N/A</v>
      </c>
      <c r="AV1334" s="11" t="e">
        <f>VLOOKUP($C1334, Team_Batting___Advanced[], 19, FALSE)</f>
        <v>#N/A</v>
      </c>
      <c r="AW1334" s="11" t="e">
        <f>VLOOKUP($C1334, 'Team Per G'!$A$2:$G$31, 3, FALSE)</f>
        <v>#N/A</v>
      </c>
      <c r="AX1334" s="11" t="e">
        <f>VLOOKUP($C1334, 'Team Per G'!$A$2:$G$31, 5, FALSE)</f>
        <v>#N/A</v>
      </c>
      <c r="AY1334" s="11" t="e">
        <f>VLOOKUP($C1334, 'Team Per G'!$A$2:$G$31, 4, FALSE)</f>
        <v>#N/A</v>
      </c>
      <c r="AZ1334" s="11" t="e">
        <f>VLOOKUP($C1334, Team_Batting___Dashboard[], 22, FALSE)/$AH1334</f>
        <v>#N/A</v>
      </c>
      <c r="BA1334" s="11" t="e">
        <f>VLOOKUP($C1334, 'FanGraphs - Team WAR Projected'!$B$2:$E$31, 4, FALSE)/162</f>
        <v>#N/A</v>
      </c>
      <c r="BB1334" s="11" t="e">
        <f t="shared" si="248"/>
        <v>#N/A</v>
      </c>
      <c r="BC1334" s="11" t="e">
        <f>VLOOKUP($C1334, FanGraphs_Standings[[Abbreviation]:[2024 Year to Date RS/G]], 6, FALSE)/$AH1334</f>
        <v>#N/A</v>
      </c>
      <c r="BD1334" s="11" t="e">
        <f>VLOOKUP($C1334, FanGraphs_Standings[[Abbreviation]:[2024 Projected Full Season RDif]], 19, FALSE)/162</f>
        <v>#N/A</v>
      </c>
      <c r="BE1334" s="11" t="e">
        <f t="shared" si="249"/>
        <v>#N/A</v>
      </c>
      <c r="BF1334" s="11" t="e">
        <f>VLOOKUP($C1334, FanGraphs_Standings[[Abbreviation]:[2024 Projected Full Season RDif]], 5, FALSE)</f>
        <v>#N/A</v>
      </c>
      <c r="BG1334" s="11" t="e">
        <f>VLOOKUP($C1334, FanGraphs_Standings[[Abbreviation]:[2024 Projected Full Season W%]], 18, FALSE)</f>
        <v>#N/A</v>
      </c>
      <c r="BH1334" s="11" t="e">
        <f t="shared" si="250"/>
        <v>#N/A</v>
      </c>
      <c r="BI1334" s="11" t="e">
        <f>VLOOKUP($C1334, 'Home Field Adv'!$A$2:$K$31, 11, FALSE)</f>
        <v>#N/A</v>
      </c>
      <c r="BL1334" s="12" t="str">
        <f t="shared" si="251"/>
        <v/>
      </c>
      <c r="BM1334" s="12" t="str">
        <f t="shared" si="254"/>
        <v/>
      </c>
      <c r="BN1334" s="12" t="str">
        <f t="shared" si="252"/>
        <v/>
      </c>
    </row>
    <row r="1335" spans="6:66" x14ac:dyDescent="0.45">
      <c r="F1335" s="11" t="e">
        <f>VLOOKUP($B1335, FanGraphs_Standings[[Abbreviation]:[2024 Year to Date G]], 2, FALSE)</f>
        <v>#N/A</v>
      </c>
      <c r="G1335" s="11" t="e">
        <f>_xlfn.IFNA(VLOOKUP($D1335, 'SP Per G'!$A$2:$D$1385, 3, FALSE),M1335)</f>
        <v>#N/A</v>
      </c>
      <c r="H1335" s="11" t="e">
        <f>IF(AND(ISNA(VLOOKUP($D1335, 'SP Per G'!$A$2:$D$1385, 4, FALSE)), ISTEXT($D1335)), G1335,IF(ISNA(VLOOKUP($D1335, 'SP Per G'!$A$2:$D$1385, 4, FALSE)), M1335, VLOOKUP($D1335, 'SP Per G'!$A$2:$D$1385, 4, FALSE)))</f>
        <v>#N/A</v>
      </c>
      <c r="I1335" s="11" t="e">
        <f t="shared" si="242"/>
        <v>#N/A</v>
      </c>
      <c r="J1335" s="11" t="e">
        <f>_xlfn.IFNA(VLOOKUP($D1335,Individual_Pitching___Dashboard[],18,FALSE),VLOOKUP(B1335,Team_Pitching___Dashboard[[Team]:[ERA]],17,FALSE))</f>
        <v>#N/A</v>
      </c>
      <c r="K1335" s="11" t="e">
        <f>_xlfn.IFNA(VLOOKUP($D1335, Individual_Pitching___Dashboard[], 20, FALSE), VLOOKUP(B1335,Team_Pitching___Dashboard[[Team]:[xFIP]],20,FALSE))</f>
        <v>#N/A</v>
      </c>
      <c r="L1335" s="11" t="e">
        <f>_xlfn.IFNA(VLOOKUP($D1335, Individual_Pitching___Advanced[], 21,FALSE), VLOOKUP(B1335, Team_Pitching___Advanced[], 20, FALSE))</f>
        <v>#N/A</v>
      </c>
      <c r="M1335" s="11" t="e">
        <f>VLOOKUP($B1335, 'Team Per G'!$A$2:$G$31, 7, FALSE)</f>
        <v>#N/A</v>
      </c>
      <c r="N1335" s="11" t="e">
        <f>VLOOKUP($B1335, 'FanGraphs - Team WAR Projected'!$B$2:$E$31, 3, FALSE)/162</f>
        <v>#N/A</v>
      </c>
      <c r="O1335" s="11" t="e">
        <f t="shared" si="243"/>
        <v>#N/A</v>
      </c>
      <c r="P1335" s="11" t="e">
        <f>VLOOKUP($B1335, Team_Pitching___Advanced[[Team]:[xFIP]], 19,FALSE)</f>
        <v>#N/A</v>
      </c>
      <c r="Q1335" s="11" t="e">
        <f>VLOOKUP($B1335, Team_Pitching___Advanced[], 20, FALSE)</f>
        <v>#N/A</v>
      </c>
      <c r="R1335" s="11" t="e">
        <f>VLOOKUP($B1335, Team_Batting___Dashboard[[Team]:[wOBA]], 16, FALSE)</f>
        <v>#N/A</v>
      </c>
      <c r="S1335" s="11" t="e">
        <f>VLOOKUP($B1335, Team_Batting___Advanced[[Team]:[OPS]], 9, FALSE)</f>
        <v>#N/A</v>
      </c>
      <c r="T1335" s="11" t="e">
        <f>VLOOKUP($B1335, Team_Batting___Advanced[], 19, FALSE)</f>
        <v>#N/A</v>
      </c>
      <c r="U1335" s="11" t="e">
        <f>VLOOKUP($B1335, 'Team Per G'!$A$2:$G$31, 3, FALSE)</f>
        <v>#N/A</v>
      </c>
      <c r="V1335" s="11" t="e">
        <f>VLOOKUP($B1335, 'Team Per G'!$A$2:$G$31, 5, FALSE)</f>
        <v>#N/A</v>
      </c>
      <c r="W1335" s="11" t="e">
        <f>VLOOKUP($B1335, 'Team Per G'!$A$2:$G$31, 4, FALSE)</f>
        <v>#N/A</v>
      </c>
      <c r="X1335" s="11" t="e">
        <f>VLOOKUP($B1335, Team_Batting___Dashboard[], 22, FALSE)/$F1335</f>
        <v>#N/A</v>
      </c>
      <c r="Y1335" s="11" t="e">
        <f>VLOOKUP($B1335, 'FanGraphs - Team WAR Projected'!$B$2:$E$31, 4, FALSE)/162</f>
        <v>#N/A</v>
      </c>
      <c r="Z1335" s="11" t="e">
        <f t="shared" si="244"/>
        <v>#N/A</v>
      </c>
      <c r="AA1335" s="11" t="e">
        <f>VLOOKUP($B1335, FanGraphs_Standings[[Abbreviation]:[2024 Year to Date RS/G]], 6, FALSE)/$F1335</f>
        <v>#N/A</v>
      </c>
      <c r="AB1335" s="11" t="e">
        <f>VLOOKUP($B1335, FanGraphs_Standings[[Abbreviation]:[2024 Projected Full Season RDif]], 19, FALSE)/162</f>
        <v>#N/A</v>
      </c>
      <c r="AC1335" s="11" t="e">
        <f t="shared" si="253"/>
        <v>#N/A</v>
      </c>
      <c r="AD1335" s="11" t="e">
        <f>VLOOKUP($B1335, FanGraphs_Standings[[Abbreviation]:[2024 Projected Full Season RDif]], 5, FALSE)</f>
        <v>#N/A</v>
      </c>
      <c r="AE1335" s="11" t="e">
        <f>VLOOKUP($B1335, FanGraphs_Standings[[Abbreviation]:[2024 Projected Full Season W%]], 18, FALSE)</f>
        <v>#N/A</v>
      </c>
      <c r="AF1335" s="11" t="e">
        <f t="shared" si="245"/>
        <v>#N/A</v>
      </c>
      <c r="AG1335" s="11" t="e">
        <f>VLOOKUP($B1335, 'Home Field Adv'!$A$2:$I$31, 9, FALSE)</f>
        <v>#N/A</v>
      </c>
      <c r="AH1335" s="11" t="e">
        <f>VLOOKUP($C1335, FanGraphs_Standings[[Abbreviation]:[2024 Year to Date G]], 2, FALSE)</f>
        <v>#N/A</v>
      </c>
      <c r="AI1335" s="11" t="e">
        <f>_xlfn.IFNA(VLOOKUP($E1335, 'SP Per G'!$A$2:$D$1385, 3, FALSE), AO1335)</f>
        <v>#N/A</v>
      </c>
      <c r="AJ1335" s="11" t="e">
        <f>IF(AND(ISNA(VLOOKUP($E1335, 'SP Per G'!$A$2:$D$1385, 4, FALSE)), ISTEXT($E1335)), AI1335,IF(ISNA(VLOOKUP($E1335, 'SP Per G'!$A$2:$D$1385, 4, FALSE)), AO1335, VLOOKUP($E1335, 'SP Per G'!$A$2:$D$1385, 4, FALSE)))</f>
        <v>#N/A</v>
      </c>
      <c r="AK1335" s="11" t="e">
        <f t="shared" si="246"/>
        <v>#N/A</v>
      </c>
      <c r="AL1335" s="11" t="e">
        <f>_xlfn.IFNA(VLOOKUP($E1335, Individual_Pitching___Dashboard[], 18, FALSE), VLOOKUP($C1335,Team_Pitching___Advanced[[Team]:[SIERA]],16,FALSE))</f>
        <v>#N/A</v>
      </c>
      <c r="AM1335" s="11" t="e">
        <f>_xlfn.IFNA(VLOOKUP($E1335, Individual_Pitching___Dashboard[], 20, FALSE), VLOOKUP($C1335,Team_Pitching___Advanced[[Team]:[xFIP]],19,FALSE))</f>
        <v>#N/A</v>
      </c>
      <c r="AN1335" s="11" t="e">
        <f>_xlfn.IFNA(VLOOKUP($E1335,Individual_Pitching___Advanced[],21,FALSE),VLOOKUP($C1335,Team_Pitching___Advanced[[Team]:[SIERA]],20,FALSE))</f>
        <v>#N/A</v>
      </c>
      <c r="AO1335" s="11" t="e">
        <f>VLOOKUP($C1335, 'Team Per G'!$A$2:$G$31, 7, FALSE)</f>
        <v>#N/A</v>
      </c>
      <c r="AP1335" s="11" t="e">
        <f>VLOOKUP($C1335, 'FanGraphs - Team WAR Projected'!$B$2:$E$31, 3, FALSE)/162</f>
        <v>#N/A</v>
      </c>
      <c r="AQ1335" s="11" t="e">
        <f t="shared" si="247"/>
        <v>#N/A</v>
      </c>
      <c r="AR1335" s="11" t="e">
        <f>VLOOKUP($C1335, Team_Pitching___Advanced[[Team]:[xFIP]], 19,FALSE)</f>
        <v>#N/A</v>
      </c>
      <c r="AS1335" s="11" t="e">
        <f>VLOOKUP($C1335, Team_Pitching___Advanced[], 20, FALSE)</f>
        <v>#N/A</v>
      </c>
      <c r="AT1335" s="11" t="e">
        <f>VLOOKUP($C1335, Team_Batting___Dashboard[[Team]:[wOBA]], 16, FALSE)</f>
        <v>#N/A</v>
      </c>
      <c r="AU1335" s="11" t="e">
        <f>VLOOKUP($C1335, Team_Batting___Advanced[[Team]:[OPS]], 9, FALSE)</f>
        <v>#N/A</v>
      </c>
      <c r="AV1335" s="11" t="e">
        <f>VLOOKUP($C1335, Team_Batting___Advanced[], 19, FALSE)</f>
        <v>#N/A</v>
      </c>
      <c r="AW1335" s="11" t="e">
        <f>VLOOKUP($C1335, 'Team Per G'!$A$2:$G$31, 3, FALSE)</f>
        <v>#N/A</v>
      </c>
      <c r="AX1335" s="11" t="e">
        <f>VLOOKUP($C1335, 'Team Per G'!$A$2:$G$31, 5, FALSE)</f>
        <v>#N/A</v>
      </c>
      <c r="AY1335" s="11" t="e">
        <f>VLOOKUP($C1335, 'Team Per G'!$A$2:$G$31, 4, FALSE)</f>
        <v>#N/A</v>
      </c>
      <c r="AZ1335" s="11" t="e">
        <f>VLOOKUP($C1335, Team_Batting___Dashboard[], 22, FALSE)/$AH1335</f>
        <v>#N/A</v>
      </c>
      <c r="BA1335" s="11" t="e">
        <f>VLOOKUP($C1335, 'FanGraphs - Team WAR Projected'!$B$2:$E$31, 4, FALSE)/162</f>
        <v>#N/A</v>
      </c>
      <c r="BB1335" s="11" t="e">
        <f t="shared" si="248"/>
        <v>#N/A</v>
      </c>
      <c r="BC1335" s="11" t="e">
        <f>VLOOKUP($C1335, FanGraphs_Standings[[Abbreviation]:[2024 Year to Date RS/G]], 6, FALSE)/$AH1335</f>
        <v>#N/A</v>
      </c>
      <c r="BD1335" s="11" t="e">
        <f>VLOOKUP($C1335, FanGraphs_Standings[[Abbreviation]:[2024 Projected Full Season RDif]], 19, FALSE)/162</f>
        <v>#N/A</v>
      </c>
      <c r="BE1335" s="11" t="e">
        <f t="shared" si="249"/>
        <v>#N/A</v>
      </c>
      <c r="BF1335" s="11" t="e">
        <f>VLOOKUP($C1335, FanGraphs_Standings[[Abbreviation]:[2024 Projected Full Season RDif]], 5, FALSE)</f>
        <v>#N/A</v>
      </c>
      <c r="BG1335" s="11" t="e">
        <f>VLOOKUP($C1335, FanGraphs_Standings[[Abbreviation]:[2024 Projected Full Season W%]], 18, FALSE)</f>
        <v>#N/A</v>
      </c>
      <c r="BH1335" s="11" t="e">
        <f t="shared" si="250"/>
        <v>#N/A</v>
      </c>
      <c r="BI1335" s="11" t="e">
        <f>VLOOKUP($C1335, 'Home Field Adv'!$A$2:$K$31, 11, FALSE)</f>
        <v>#N/A</v>
      </c>
      <c r="BL1335" s="12" t="str">
        <f t="shared" si="251"/>
        <v/>
      </c>
      <c r="BM1335" s="12" t="str">
        <f t="shared" si="254"/>
        <v/>
      </c>
      <c r="BN1335" s="12" t="str">
        <f t="shared" si="252"/>
        <v/>
      </c>
    </row>
    <row r="1336" spans="6:66" x14ac:dyDescent="0.45">
      <c r="F1336" s="11" t="e">
        <f>VLOOKUP($B1336, FanGraphs_Standings[[Abbreviation]:[2024 Year to Date G]], 2, FALSE)</f>
        <v>#N/A</v>
      </c>
      <c r="G1336" s="11" t="e">
        <f>_xlfn.IFNA(VLOOKUP($D1336, 'SP Per G'!$A$2:$D$1385, 3, FALSE),M1336)</f>
        <v>#N/A</v>
      </c>
      <c r="H1336" s="11" t="e">
        <f>IF(AND(ISNA(VLOOKUP($D1336, 'SP Per G'!$A$2:$D$1385, 4, FALSE)), ISTEXT($D1336)), G1336,IF(ISNA(VLOOKUP($D1336, 'SP Per G'!$A$2:$D$1385, 4, FALSE)), M1336, VLOOKUP($D1336, 'SP Per G'!$A$2:$D$1385, 4, FALSE)))</f>
        <v>#N/A</v>
      </c>
      <c r="I1336" s="11" t="e">
        <f t="shared" si="242"/>
        <v>#N/A</v>
      </c>
      <c r="J1336" s="11" t="e">
        <f>_xlfn.IFNA(VLOOKUP($D1336,Individual_Pitching___Dashboard[],18,FALSE),VLOOKUP(B1336,Team_Pitching___Dashboard[[Team]:[ERA]],17,FALSE))</f>
        <v>#N/A</v>
      </c>
      <c r="K1336" s="11" t="e">
        <f>_xlfn.IFNA(VLOOKUP($D1336, Individual_Pitching___Dashboard[], 20, FALSE), VLOOKUP(B1336,Team_Pitching___Dashboard[[Team]:[xFIP]],20,FALSE))</f>
        <v>#N/A</v>
      </c>
      <c r="L1336" s="11" t="e">
        <f>_xlfn.IFNA(VLOOKUP($D1336, Individual_Pitching___Advanced[], 21,FALSE), VLOOKUP(B1336, Team_Pitching___Advanced[], 20, FALSE))</f>
        <v>#N/A</v>
      </c>
      <c r="M1336" s="11" t="e">
        <f>VLOOKUP($B1336, 'Team Per G'!$A$2:$G$31, 7, FALSE)</f>
        <v>#N/A</v>
      </c>
      <c r="N1336" s="11" t="e">
        <f>VLOOKUP($B1336, 'FanGraphs - Team WAR Projected'!$B$2:$E$31, 3, FALSE)/162</f>
        <v>#N/A</v>
      </c>
      <c r="O1336" s="11" t="e">
        <f t="shared" si="243"/>
        <v>#N/A</v>
      </c>
      <c r="P1336" s="11" t="e">
        <f>VLOOKUP($B1336, Team_Pitching___Advanced[[Team]:[xFIP]], 19,FALSE)</f>
        <v>#N/A</v>
      </c>
      <c r="Q1336" s="11" t="e">
        <f>VLOOKUP($B1336, Team_Pitching___Advanced[], 20, FALSE)</f>
        <v>#N/A</v>
      </c>
      <c r="R1336" s="11" t="e">
        <f>VLOOKUP($B1336, Team_Batting___Dashboard[[Team]:[wOBA]], 16, FALSE)</f>
        <v>#N/A</v>
      </c>
      <c r="S1336" s="11" t="e">
        <f>VLOOKUP($B1336, Team_Batting___Advanced[[Team]:[OPS]], 9, FALSE)</f>
        <v>#N/A</v>
      </c>
      <c r="T1336" s="11" t="e">
        <f>VLOOKUP($B1336, Team_Batting___Advanced[], 19, FALSE)</f>
        <v>#N/A</v>
      </c>
      <c r="U1336" s="11" t="e">
        <f>VLOOKUP($B1336, 'Team Per G'!$A$2:$G$31, 3, FALSE)</f>
        <v>#N/A</v>
      </c>
      <c r="V1336" s="11" t="e">
        <f>VLOOKUP($B1336, 'Team Per G'!$A$2:$G$31, 5, FALSE)</f>
        <v>#N/A</v>
      </c>
      <c r="W1336" s="11" t="e">
        <f>VLOOKUP($B1336, 'Team Per G'!$A$2:$G$31, 4, FALSE)</f>
        <v>#N/A</v>
      </c>
      <c r="X1336" s="11" t="e">
        <f>VLOOKUP($B1336, Team_Batting___Dashboard[], 22, FALSE)/$F1336</f>
        <v>#N/A</v>
      </c>
      <c r="Y1336" s="11" t="e">
        <f>VLOOKUP($B1336, 'FanGraphs - Team WAR Projected'!$B$2:$E$31, 4, FALSE)/162</f>
        <v>#N/A</v>
      </c>
      <c r="Z1336" s="11" t="e">
        <f t="shared" si="244"/>
        <v>#N/A</v>
      </c>
      <c r="AA1336" s="11" t="e">
        <f>VLOOKUP($B1336, FanGraphs_Standings[[Abbreviation]:[2024 Year to Date RS/G]], 6, FALSE)/$F1336</f>
        <v>#N/A</v>
      </c>
      <c r="AB1336" s="11" t="e">
        <f>VLOOKUP($B1336, FanGraphs_Standings[[Abbreviation]:[2024 Projected Full Season RDif]], 19, FALSE)/162</f>
        <v>#N/A</v>
      </c>
      <c r="AC1336" s="11" t="e">
        <f t="shared" si="253"/>
        <v>#N/A</v>
      </c>
      <c r="AD1336" s="11" t="e">
        <f>VLOOKUP($B1336, FanGraphs_Standings[[Abbreviation]:[2024 Projected Full Season RDif]], 5, FALSE)</f>
        <v>#N/A</v>
      </c>
      <c r="AE1336" s="11" t="e">
        <f>VLOOKUP($B1336, FanGraphs_Standings[[Abbreviation]:[2024 Projected Full Season W%]], 18, FALSE)</f>
        <v>#N/A</v>
      </c>
      <c r="AF1336" s="11" t="e">
        <f t="shared" si="245"/>
        <v>#N/A</v>
      </c>
      <c r="AG1336" s="11" t="e">
        <f>VLOOKUP($B1336, 'Home Field Adv'!$A$2:$I$31, 9, FALSE)</f>
        <v>#N/A</v>
      </c>
      <c r="AH1336" s="11" t="e">
        <f>VLOOKUP($C1336, FanGraphs_Standings[[Abbreviation]:[2024 Year to Date G]], 2, FALSE)</f>
        <v>#N/A</v>
      </c>
      <c r="AI1336" s="11" t="e">
        <f>_xlfn.IFNA(VLOOKUP($E1336, 'SP Per G'!$A$2:$D$1385, 3, FALSE), AO1336)</f>
        <v>#N/A</v>
      </c>
      <c r="AJ1336" s="11" t="e">
        <f>IF(AND(ISNA(VLOOKUP($E1336, 'SP Per G'!$A$2:$D$1385, 4, FALSE)), ISTEXT($E1336)), AI1336,IF(ISNA(VLOOKUP($E1336, 'SP Per G'!$A$2:$D$1385, 4, FALSE)), AO1336, VLOOKUP($E1336, 'SP Per G'!$A$2:$D$1385, 4, FALSE)))</f>
        <v>#N/A</v>
      </c>
      <c r="AK1336" s="11" t="e">
        <f t="shared" si="246"/>
        <v>#N/A</v>
      </c>
      <c r="AL1336" s="11" t="e">
        <f>_xlfn.IFNA(VLOOKUP($E1336, Individual_Pitching___Dashboard[], 18, FALSE), VLOOKUP($C1336,Team_Pitching___Advanced[[Team]:[SIERA]],16,FALSE))</f>
        <v>#N/A</v>
      </c>
      <c r="AM1336" s="11" t="e">
        <f>_xlfn.IFNA(VLOOKUP($E1336, Individual_Pitching___Dashboard[], 20, FALSE), VLOOKUP($C1336,Team_Pitching___Advanced[[Team]:[xFIP]],19,FALSE))</f>
        <v>#N/A</v>
      </c>
      <c r="AN1336" s="11" t="e">
        <f>_xlfn.IFNA(VLOOKUP($E1336,Individual_Pitching___Advanced[],21,FALSE),VLOOKUP($C1336,Team_Pitching___Advanced[[Team]:[SIERA]],20,FALSE))</f>
        <v>#N/A</v>
      </c>
      <c r="AO1336" s="11" t="e">
        <f>VLOOKUP($C1336, 'Team Per G'!$A$2:$G$31, 7, FALSE)</f>
        <v>#N/A</v>
      </c>
      <c r="AP1336" s="11" t="e">
        <f>VLOOKUP($C1336, 'FanGraphs - Team WAR Projected'!$B$2:$E$31, 3, FALSE)/162</f>
        <v>#N/A</v>
      </c>
      <c r="AQ1336" s="11" t="e">
        <f t="shared" si="247"/>
        <v>#N/A</v>
      </c>
      <c r="AR1336" s="11" t="e">
        <f>VLOOKUP($C1336, Team_Pitching___Advanced[[Team]:[xFIP]], 19,FALSE)</f>
        <v>#N/A</v>
      </c>
      <c r="AS1336" s="11" t="e">
        <f>VLOOKUP($C1336, Team_Pitching___Advanced[], 20, FALSE)</f>
        <v>#N/A</v>
      </c>
      <c r="AT1336" s="11" t="e">
        <f>VLOOKUP($C1336, Team_Batting___Dashboard[[Team]:[wOBA]], 16, FALSE)</f>
        <v>#N/A</v>
      </c>
      <c r="AU1336" s="11" t="e">
        <f>VLOOKUP($C1336, Team_Batting___Advanced[[Team]:[OPS]], 9, FALSE)</f>
        <v>#N/A</v>
      </c>
      <c r="AV1336" s="11" t="e">
        <f>VLOOKUP($C1336, Team_Batting___Advanced[], 19, FALSE)</f>
        <v>#N/A</v>
      </c>
      <c r="AW1336" s="11" t="e">
        <f>VLOOKUP($C1336, 'Team Per G'!$A$2:$G$31, 3, FALSE)</f>
        <v>#N/A</v>
      </c>
      <c r="AX1336" s="11" t="e">
        <f>VLOOKUP($C1336, 'Team Per G'!$A$2:$G$31, 5, FALSE)</f>
        <v>#N/A</v>
      </c>
      <c r="AY1336" s="11" t="e">
        <f>VLOOKUP($C1336, 'Team Per G'!$A$2:$G$31, 4, FALSE)</f>
        <v>#N/A</v>
      </c>
      <c r="AZ1336" s="11" t="e">
        <f>VLOOKUP($C1336, Team_Batting___Dashboard[], 22, FALSE)/$AH1336</f>
        <v>#N/A</v>
      </c>
      <c r="BA1336" s="11" t="e">
        <f>VLOOKUP($C1336, 'FanGraphs - Team WAR Projected'!$B$2:$E$31, 4, FALSE)/162</f>
        <v>#N/A</v>
      </c>
      <c r="BB1336" s="11" t="e">
        <f t="shared" si="248"/>
        <v>#N/A</v>
      </c>
      <c r="BC1336" s="11" t="e">
        <f>VLOOKUP($C1336, FanGraphs_Standings[[Abbreviation]:[2024 Year to Date RS/G]], 6, FALSE)/$AH1336</f>
        <v>#N/A</v>
      </c>
      <c r="BD1336" s="11" t="e">
        <f>VLOOKUP($C1336, FanGraphs_Standings[[Abbreviation]:[2024 Projected Full Season RDif]], 19, FALSE)/162</f>
        <v>#N/A</v>
      </c>
      <c r="BE1336" s="11" t="e">
        <f t="shared" si="249"/>
        <v>#N/A</v>
      </c>
      <c r="BF1336" s="11" t="e">
        <f>VLOOKUP($C1336, FanGraphs_Standings[[Abbreviation]:[2024 Projected Full Season RDif]], 5, FALSE)</f>
        <v>#N/A</v>
      </c>
      <c r="BG1336" s="11" t="e">
        <f>VLOOKUP($C1336, FanGraphs_Standings[[Abbreviation]:[2024 Projected Full Season W%]], 18, FALSE)</f>
        <v>#N/A</v>
      </c>
      <c r="BH1336" s="11" t="e">
        <f t="shared" si="250"/>
        <v>#N/A</v>
      </c>
      <c r="BI1336" s="11" t="e">
        <f>VLOOKUP($C1336, 'Home Field Adv'!$A$2:$K$31, 11, FALSE)</f>
        <v>#N/A</v>
      </c>
      <c r="BL1336" s="12" t="str">
        <f t="shared" si="251"/>
        <v/>
      </c>
      <c r="BM1336" s="12" t="str">
        <f t="shared" si="254"/>
        <v/>
      </c>
      <c r="BN1336" s="12" t="str">
        <f t="shared" si="252"/>
        <v/>
      </c>
    </row>
    <row r="1337" spans="6:66" x14ac:dyDescent="0.45">
      <c r="F1337" s="11" t="e">
        <f>VLOOKUP($B1337, FanGraphs_Standings[[Abbreviation]:[2024 Year to Date G]], 2, FALSE)</f>
        <v>#N/A</v>
      </c>
      <c r="G1337" s="11" t="e">
        <f>_xlfn.IFNA(VLOOKUP($D1337, 'SP Per G'!$A$2:$D$1385, 3, FALSE),M1337)</f>
        <v>#N/A</v>
      </c>
      <c r="H1337" s="11" t="e">
        <f>IF(AND(ISNA(VLOOKUP($D1337, 'SP Per G'!$A$2:$D$1385, 4, FALSE)), ISTEXT($D1337)), G1337,IF(ISNA(VLOOKUP($D1337, 'SP Per G'!$A$2:$D$1385, 4, FALSE)), M1337, VLOOKUP($D1337, 'SP Per G'!$A$2:$D$1385, 4, FALSE)))</f>
        <v>#N/A</v>
      </c>
      <c r="I1337" s="11" t="e">
        <f t="shared" si="242"/>
        <v>#N/A</v>
      </c>
      <c r="J1337" s="11" t="e">
        <f>_xlfn.IFNA(VLOOKUP($D1337,Individual_Pitching___Dashboard[],18,FALSE),VLOOKUP(B1337,Team_Pitching___Dashboard[[Team]:[ERA]],17,FALSE))</f>
        <v>#N/A</v>
      </c>
      <c r="K1337" s="11" t="e">
        <f>_xlfn.IFNA(VLOOKUP($D1337, Individual_Pitching___Dashboard[], 20, FALSE), VLOOKUP(B1337,Team_Pitching___Dashboard[[Team]:[xFIP]],20,FALSE))</f>
        <v>#N/A</v>
      </c>
      <c r="L1337" s="11" t="e">
        <f>_xlfn.IFNA(VLOOKUP($D1337, Individual_Pitching___Advanced[], 21,FALSE), VLOOKUP(B1337, Team_Pitching___Advanced[], 20, FALSE))</f>
        <v>#N/A</v>
      </c>
      <c r="M1337" s="11" t="e">
        <f>VLOOKUP($B1337, 'Team Per G'!$A$2:$G$31, 7, FALSE)</f>
        <v>#N/A</v>
      </c>
      <c r="N1337" s="11" t="e">
        <f>VLOOKUP($B1337, 'FanGraphs - Team WAR Projected'!$B$2:$E$31, 3, FALSE)/162</f>
        <v>#N/A</v>
      </c>
      <c r="O1337" s="11" t="e">
        <f t="shared" si="243"/>
        <v>#N/A</v>
      </c>
      <c r="P1337" s="11" t="e">
        <f>VLOOKUP($B1337, Team_Pitching___Advanced[[Team]:[xFIP]], 19,FALSE)</f>
        <v>#N/A</v>
      </c>
      <c r="Q1337" s="11" t="e">
        <f>VLOOKUP($B1337, Team_Pitching___Advanced[], 20, FALSE)</f>
        <v>#N/A</v>
      </c>
      <c r="R1337" s="11" t="e">
        <f>VLOOKUP($B1337, Team_Batting___Dashboard[[Team]:[wOBA]], 16, FALSE)</f>
        <v>#N/A</v>
      </c>
      <c r="S1337" s="11" t="e">
        <f>VLOOKUP($B1337, Team_Batting___Advanced[[Team]:[OPS]], 9, FALSE)</f>
        <v>#N/A</v>
      </c>
      <c r="T1337" s="11" t="e">
        <f>VLOOKUP($B1337, Team_Batting___Advanced[], 19, FALSE)</f>
        <v>#N/A</v>
      </c>
      <c r="U1337" s="11" t="e">
        <f>VLOOKUP($B1337, 'Team Per G'!$A$2:$G$31, 3, FALSE)</f>
        <v>#N/A</v>
      </c>
      <c r="V1337" s="11" t="e">
        <f>VLOOKUP($B1337, 'Team Per G'!$A$2:$G$31, 5, FALSE)</f>
        <v>#N/A</v>
      </c>
      <c r="W1337" s="11" t="e">
        <f>VLOOKUP($B1337, 'Team Per G'!$A$2:$G$31, 4, FALSE)</f>
        <v>#N/A</v>
      </c>
      <c r="X1337" s="11" t="e">
        <f>VLOOKUP($B1337, Team_Batting___Dashboard[], 22, FALSE)/$F1337</f>
        <v>#N/A</v>
      </c>
      <c r="Y1337" s="11" t="e">
        <f>VLOOKUP($B1337, 'FanGraphs - Team WAR Projected'!$B$2:$E$31, 4, FALSE)/162</f>
        <v>#N/A</v>
      </c>
      <c r="Z1337" s="11" t="e">
        <f t="shared" si="244"/>
        <v>#N/A</v>
      </c>
      <c r="AA1337" s="11" t="e">
        <f>VLOOKUP($B1337, FanGraphs_Standings[[Abbreviation]:[2024 Year to Date RS/G]], 6, FALSE)/$F1337</f>
        <v>#N/A</v>
      </c>
      <c r="AB1337" s="11" t="e">
        <f>VLOOKUP($B1337, FanGraphs_Standings[[Abbreviation]:[2024 Projected Full Season RDif]], 19, FALSE)/162</f>
        <v>#N/A</v>
      </c>
      <c r="AC1337" s="11" t="e">
        <f t="shared" si="253"/>
        <v>#N/A</v>
      </c>
      <c r="AD1337" s="11" t="e">
        <f>VLOOKUP($B1337, FanGraphs_Standings[[Abbreviation]:[2024 Projected Full Season RDif]], 5, FALSE)</f>
        <v>#N/A</v>
      </c>
      <c r="AE1337" s="11" t="e">
        <f>VLOOKUP($B1337, FanGraphs_Standings[[Abbreviation]:[2024 Projected Full Season W%]], 18, FALSE)</f>
        <v>#N/A</v>
      </c>
      <c r="AF1337" s="11" t="e">
        <f t="shared" si="245"/>
        <v>#N/A</v>
      </c>
      <c r="AG1337" s="11" t="e">
        <f>VLOOKUP($B1337, 'Home Field Adv'!$A$2:$I$31, 9, FALSE)</f>
        <v>#N/A</v>
      </c>
      <c r="AH1337" s="11" t="e">
        <f>VLOOKUP($C1337, FanGraphs_Standings[[Abbreviation]:[2024 Year to Date G]], 2, FALSE)</f>
        <v>#N/A</v>
      </c>
      <c r="AI1337" s="11" t="e">
        <f>_xlfn.IFNA(VLOOKUP($E1337, 'SP Per G'!$A$2:$D$1385, 3, FALSE), AO1337)</f>
        <v>#N/A</v>
      </c>
      <c r="AJ1337" s="11" t="e">
        <f>IF(AND(ISNA(VLOOKUP($E1337, 'SP Per G'!$A$2:$D$1385, 4, FALSE)), ISTEXT($E1337)), AI1337,IF(ISNA(VLOOKUP($E1337, 'SP Per G'!$A$2:$D$1385, 4, FALSE)), AO1337, VLOOKUP($E1337, 'SP Per G'!$A$2:$D$1385, 4, FALSE)))</f>
        <v>#N/A</v>
      </c>
      <c r="AK1337" s="11" t="e">
        <f t="shared" si="246"/>
        <v>#N/A</v>
      </c>
      <c r="AL1337" s="11" t="e">
        <f>_xlfn.IFNA(VLOOKUP($E1337, Individual_Pitching___Dashboard[], 18, FALSE), VLOOKUP($C1337,Team_Pitching___Advanced[[Team]:[SIERA]],16,FALSE))</f>
        <v>#N/A</v>
      </c>
      <c r="AM1337" s="11" t="e">
        <f>_xlfn.IFNA(VLOOKUP($E1337, Individual_Pitching___Dashboard[], 20, FALSE), VLOOKUP($C1337,Team_Pitching___Advanced[[Team]:[xFIP]],19,FALSE))</f>
        <v>#N/A</v>
      </c>
      <c r="AN1337" s="11" t="e">
        <f>_xlfn.IFNA(VLOOKUP($E1337,Individual_Pitching___Advanced[],21,FALSE),VLOOKUP($C1337,Team_Pitching___Advanced[[Team]:[SIERA]],20,FALSE))</f>
        <v>#N/A</v>
      </c>
      <c r="AO1337" s="11" t="e">
        <f>VLOOKUP($C1337, 'Team Per G'!$A$2:$G$31, 7, FALSE)</f>
        <v>#N/A</v>
      </c>
      <c r="AP1337" s="11" t="e">
        <f>VLOOKUP($C1337, 'FanGraphs - Team WAR Projected'!$B$2:$E$31, 3, FALSE)/162</f>
        <v>#N/A</v>
      </c>
      <c r="AQ1337" s="11" t="e">
        <f t="shared" si="247"/>
        <v>#N/A</v>
      </c>
      <c r="AR1337" s="11" t="e">
        <f>VLOOKUP($C1337, Team_Pitching___Advanced[[Team]:[xFIP]], 19,FALSE)</f>
        <v>#N/A</v>
      </c>
      <c r="AS1337" s="11" t="e">
        <f>VLOOKUP($C1337, Team_Pitching___Advanced[], 20, FALSE)</f>
        <v>#N/A</v>
      </c>
      <c r="AT1337" s="11" t="e">
        <f>VLOOKUP($C1337, Team_Batting___Dashboard[[Team]:[wOBA]], 16, FALSE)</f>
        <v>#N/A</v>
      </c>
      <c r="AU1337" s="11" t="e">
        <f>VLOOKUP($C1337, Team_Batting___Advanced[[Team]:[OPS]], 9, FALSE)</f>
        <v>#N/A</v>
      </c>
      <c r="AV1337" s="11" t="e">
        <f>VLOOKUP($C1337, Team_Batting___Advanced[], 19, FALSE)</f>
        <v>#N/A</v>
      </c>
      <c r="AW1337" s="11" t="e">
        <f>VLOOKUP($C1337, 'Team Per G'!$A$2:$G$31, 3, FALSE)</f>
        <v>#N/A</v>
      </c>
      <c r="AX1337" s="11" t="e">
        <f>VLOOKUP($C1337, 'Team Per G'!$A$2:$G$31, 5, FALSE)</f>
        <v>#N/A</v>
      </c>
      <c r="AY1337" s="11" t="e">
        <f>VLOOKUP($C1337, 'Team Per G'!$A$2:$G$31, 4, FALSE)</f>
        <v>#N/A</v>
      </c>
      <c r="AZ1337" s="11" t="e">
        <f>VLOOKUP($C1337, Team_Batting___Dashboard[], 22, FALSE)/$AH1337</f>
        <v>#N/A</v>
      </c>
      <c r="BA1337" s="11" t="e">
        <f>VLOOKUP($C1337, 'FanGraphs - Team WAR Projected'!$B$2:$E$31, 4, FALSE)/162</f>
        <v>#N/A</v>
      </c>
      <c r="BB1337" s="11" t="e">
        <f t="shared" si="248"/>
        <v>#N/A</v>
      </c>
      <c r="BC1337" s="11" t="e">
        <f>VLOOKUP($C1337, FanGraphs_Standings[[Abbreviation]:[2024 Year to Date RS/G]], 6, FALSE)/$AH1337</f>
        <v>#N/A</v>
      </c>
      <c r="BD1337" s="11" t="e">
        <f>VLOOKUP($C1337, FanGraphs_Standings[[Abbreviation]:[2024 Projected Full Season RDif]], 19, FALSE)/162</f>
        <v>#N/A</v>
      </c>
      <c r="BE1337" s="11" t="e">
        <f t="shared" si="249"/>
        <v>#N/A</v>
      </c>
      <c r="BF1337" s="11" t="e">
        <f>VLOOKUP($C1337, FanGraphs_Standings[[Abbreviation]:[2024 Projected Full Season RDif]], 5, FALSE)</f>
        <v>#N/A</v>
      </c>
      <c r="BG1337" s="11" t="e">
        <f>VLOOKUP($C1337, FanGraphs_Standings[[Abbreviation]:[2024 Projected Full Season W%]], 18, FALSE)</f>
        <v>#N/A</v>
      </c>
      <c r="BH1337" s="11" t="e">
        <f t="shared" si="250"/>
        <v>#N/A</v>
      </c>
      <c r="BI1337" s="11" t="e">
        <f>VLOOKUP($C1337, 'Home Field Adv'!$A$2:$K$31, 11, FALSE)</f>
        <v>#N/A</v>
      </c>
      <c r="BL1337" s="12" t="str">
        <f t="shared" si="251"/>
        <v/>
      </c>
      <c r="BM1337" s="12" t="str">
        <f t="shared" si="254"/>
        <v/>
      </c>
      <c r="BN1337" s="12" t="str">
        <f t="shared" si="252"/>
        <v/>
      </c>
    </row>
    <row r="1338" spans="6:66" x14ac:dyDescent="0.45">
      <c r="F1338" s="11" t="e">
        <f>VLOOKUP($B1338, FanGraphs_Standings[[Abbreviation]:[2024 Year to Date G]], 2, FALSE)</f>
        <v>#N/A</v>
      </c>
      <c r="G1338" s="11" t="e">
        <f>_xlfn.IFNA(VLOOKUP($D1338, 'SP Per G'!$A$2:$D$1385, 3, FALSE),M1338)</f>
        <v>#N/A</v>
      </c>
      <c r="H1338" s="11" t="e">
        <f>IF(AND(ISNA(VLOOKUP($D1338, 'SP Per G'!$A$2:$D$1385, 4, FALSE)), ISTEXT($D1338)), G1338,IF(ISNA(VLOOKUP($D1338, 'SP Per G'!$A$2:$D$1385, 4, FALSE)), M1338, VLOOKUP($D1338, 'SP Per G'!$A$2:$D$1385, 4, FALSE)))</f>
        <v>#N/A</v>
      </c>
      <c r="I1338" s="11" t="e">
        <f t="shared" si="242"/>
        <v>#N/A</v>
      </c>
      <c r="J1338" s="11" t="e">
        <f>_xlfn.IFNA(VLOOKUP($D1338,Individual_Pitching___Dashboard[],18,FALSE),VLOOKUP(B1338,Team_Pitching___Dashboard[[Team]:[ERA]],17,FALSE))</f>
        <v>#N/A</v>
      </c>
      <c r="K1338" s="11" t="e">
        <f>_xlfn.IFNA(VLOOKUP($D1338, Individual_Pitching___Dashboard[], 20, FALSE), VLOOKUP(B1338,Team_Pitching___Dashboard[[Team]:[xFIP]],20,FALSE))</f>
        <v>#N/A</v>
      </c>
      <c r="L1338" s="11" t="e">
        <f>_xlfn.IFNA(VLOOKUP($D1338, Individual_Pitching___Advanced[], 21,FALSE), VLOOKUP(B1338, Team_Pitching___Advanced[], 20, FALSE))</f>
        <v>#N/A</v>
      </c>
      <c r="M1338" s="11" t="e">
        <f>VLOOKUP($B1338, 'Team Per G'!$A$2:$G$31, 7, FALSE)</f>
        <v>#N/A</v>
      </c>
      <c r="N1338" s="11" t="e">
        <f>VLOOKUP($B1338, 'FanGraphs - Team WAR Projected'!$B$2:$E$31, 3, FALSE)/162</f>
        <v>#N/A</v>
      </c>
      <c r="O1338" s="11" t="e">
        <f t="shared" si="243"/>
        <v>#N/A</v>
      </c>
      <c r="P1338" s="11" t="e">
        <f>VLOOKUP($B1338, Team_Pitching___Advanced[[Team]:[xFIP]], 19,FALSE)</f>
        <v>#N/A</v>
      </c>
      <c r="Q1338" s="11" t="e">
        <f>VLOOKUP($B1338, Team_Pitching___Advanced[], 20, FALSE)</f>
        <v>#N/A</v>
      </c>
      <c r="R1338" s="11" t="e">
        <f>VLOOKUP($B1338, Team_Batting___Dashboard[[Team]:[wOBA]], 16, FALSE)</f>
        <v>#N/A</v>
      </c>
      <c r="S1338" s="11" t="e">
        <f>VLOOKUP($B1338, Team_Batting___Advanced[[Team]:[OPS]], 9, FALSE)</f>
        <v>#N/A</v>
      </c>
      <c r="T1338" s="11" t="e">
        <f>VLOOKUP($B1338, Team_Batting___Advanced[], 19, FALSE)</f>
        <v>#N/A</v>
      </c>
      <c r="U1338" s="11" t="e">
        <f>VLOOKUP($B1338, 'Team Per G'!$A$2:$G$31, 3, FALSE)</f>
        <v>#N/A</v>
      </c>
      <c r="V1338" s="11" t="e">
        <f>VLOOKUP($B1338, 'Team Per G'!$A$2:$G$31, 5, FALSE)</f>
        <v>#N/A</v>
      </c>
      <c r="W1338" s="11" t="e">
        <f>VLOOKUP($B1338, 'Team Per G'!$A$2:$G$31, 4, FALSE)</f>
        <v>#N/A</v>
      </c>
      <c r="X1338" s="11" t="e">
        <f>VLOOKUP($B1338, Team_Batting___Dashboard[], 22, FALSE)/$F1338</f>
        <v>#N/A</v>
      </c>
      <c r="Y1338" s="11" t="e">
        <f>VLOOKUP($B1338, 'FanGraphs - Team WAR Projected'!$B$2:$E$31, 4, FALSE)/162</f>
        <v>#N/A</v>
      </c>
      <c r="Z1338" s="11" t="e">
        <f t="shared" si="244"/>
        <v>#N/A</v>
      </c>
      <c r="AA1338" s="11" t="e">
        <f>VLOOKUP($B1338, FanGraphs_Standings[[Abbreviation]:[2024 Year to Date RS/G]], 6, FALSE)/$F1338</f>
        <v>#N/A</v>
      </c>
      <c r="AB1338" s="11" t="e">
        <f>VLOOKUP($B1338, FanGraphs_Standings[[Abbreviation]:[2024 Projected Full Season RDif]], 19, FALSE)/162</f>
        <v>#N/A</v>
      </c>
      <c r="AC1338" s="11" t="e">
        <f t="shared" si="253"/>
        <v>#N/A</v>
      </c>
      <c r="AD1338" s="11" t="e">
        <f>VLOOKUP($B1338, FanGraphs_Standings[[Abbreviation]:[2024 Projected Full Season RDif]], 5, FALSE)</f>
        <v>#N/A</v>
      </c>
      <c r="AE1338" s="11" t="e">
        <f>VLOOKUP($B1338, FanGraphs_Standings[[Abbreviation]:[2024 Projected Full Season W%]], 18, FALSE)</f>
        <v>#N/A</v>
      </c>
      <c r="AF1338" s="11" t="e">
        <f t="shared" si="245"/>
        <v>#N/A</v>
      </c>
      <c r="AG1338" s="11" t="e">
        <f>VLOOKUP($B1338, 'Home Field Adv'!$A$2:$I$31, 9, FALSE)</f>
        <v>#N/A</v>
      </c>
      <c r="AH1338" s="11" t="e">
        <f>VLOOKUP($C1338, FanGraphs_Standings[[Abbreviation]:[2024 Year to Date G]], 2, FALSE)</f>
        <v>#N/A</v>
      </c>
      <c r="AI1338" s="11" t="e">
        <f>_xlfn.IFNA(VLOOKUP($E1338, 'SP Per G'!$A$2:$D$1385, 3, FALSE), AO1338)</f>
        <v>#N/A</v>
      </c>
      <c r="AJ1338" s="11" t="e">
        <f>IF(AND(ISNA(VLOOKUP($E1338, 'SP Per G'!$A$2:$D$1385, 4, FALSE)), ISTEXT($E1338)), AI1338,IF(ISNA(VLOOKUP($E1338, 'SP Per G'!$A$2:$D$1385, 4, FALSE)), AO1338, VLOOKUP($E1338, 'SP Per G'!$A$2:$D$1385, 4, FALSE)))</f>
        <v>#N/A</v>
      </c>
      <c r="AK1338" s="11" t="e">
        <f t="shared" si="246"/>
        <v>#N/A</v>
      </c>
      <c r="AL1338" s="11" t="e">
        <f>_xlfn.IFNA(VLOOKUP($E1338, Individual_Pitching___Dashboard[], 18, FALSE), VLOOKUP($C1338,Team_Pitching___Advanced[[Team]:[SIERA]],16,FALSE))</f>
        <v>#N/A</v>
      </c>
      <c r="AM1338" s="11" t="e">
        <f>_xlfn.IFNA(VLOOKUP($E1338, Individual_Pitching___Dashboard[], 20, FALSE), VLOOKUP($C1338,Team_Pitching___Advanced[[Team]:[xFIP]],19,FALSE))</f>
        <v>#N/A</v>
      </c>
      <c r="AN1338" s="11" t="e">
        <f>_xlfn.IFNA(VLOOKUP($E1338,Individual_Pitching___Advanced[],21,FALSE),VLOOKUP($C1338,Team_Pitching___Advanced[[Team]:[SIERA]],20,FALSE))</f>
        <v>#N/A</v>
      </c>
      <c r="AO1338" s="11" t="e">
        <f>VLOOKUP($C1338, 'Team Per G'!$A$2:$G$31, 7, FALSE)</f>
        <v>#N/A</v>
      </c>
      <c r="AP1338" s="11" t="e">
        <f>VLOOKUP($C1338, 'FanGraphs - Team WAR Projected'!$B$2:$E$31, 3, FALSE)/162</f>
        <v>#N/A</v>
      </c>
      <c r="AQ1338" s="11" t="e">
        <f t="shared" si="247"/>
        <v>#N/A</v>
      </c>
      <c r="AR1338" s="11" t="e">
        <f>VLOOKUP($C1338, Team_Pitching___Advanced[[Team]:[xFIP]], 19,FALSE)</f>
        <v>#N/A</v>
      </c>
      <c r="AS1338" s="11" t="e">
        <f>VLOOKUP($C1338, Team_Pitching___Advanced[], 20, FALSE)</f>
        <v>#N/A</v>
      </c>
      <c r="AT1338" s="11" t="e">
        <f>VLOOKUP($C1338, Team_Batting___Dashboard[[Team]:[wOBA]], 16, FALSE)</f>
        <v>#N/A</v>
      </c>
      <c r="AU1338" s="11" t="e">
        <f>VLOOKUP($C1338, Team_Batting___Advanced[[Team]:[OPS]], 9, FALSE)</f>
        <v>#N/A</v>
      </c>
      <c r="AV1338" s="11" t="e">
        <f>VLOOKUP($C1338, Team_Batting___Advanced[], 19, FALSE)</f>
        <v>#N/A</v>
      </c>
      <c r="AW1338" s="11" t="e">
        <f>VLOOKUP($C1338, 'Team Per G'!$A$2:$G$31, 3, FALSE)</f>
        <v>#N/A</v>
      </c>
      <c r="AX1338" s="11" t="e">
        <f>VLOOKUP($C1338, 'Team Per G'!$A$2:$G$31, 5, FALSE)</f>
        <v>#N/A</v>
      </c>
      <c r="AY1338" s="11" t="e">
        <f>VLOOKUP($C1338, 'Team Per G'!$A$2:$G$31, 4, FALSE)</f>
        <v>#N/A</v>
      </c>
      <c r="AZ1338" s="11" t="e">
        <f>VLOOKUP($C1338, Team_Batting___Dashboard[], 22, FALSE)/$AH1338</f>
        <v>#N/A</v>
      </c>
      <c r="BA1338" s="11" t="e">
        <f>VLOOKUP($C1338, 'FanGraphs - Team WAR Projected'!$B$2:$E$31, 4, FALSE)/162</f>
        <v>#N/A</v>
      </c>
      <c r="BB1338" s="11" t="e">
        <f t="shared" si="248"/>
        <v>#N/A</v>
      </c>
      <c r="BC1338" s="11" t="e">
        <f>VLOOKUP($C1338, FanGraphs_Standings[[Abbreviation]:[2024 Year to Date RS/G]], 6, FALSE)/$AH1338</f>
        <v>#N/A</v>
      </c>
      <c r="BD1338" s="11" t="e">
        <f>VLOOKUP($C1338, FanGraphs_Standings[[Abbreviation]:[2024 Projected Full Season RDif]], 19, FALSE)/162</f>
        <v>#N/A</v>
      </c>
      <c r="BE1338" s="11" t="e">
        <f t="shared" si="249"/>
        <v>#N/A</v>
      </c>
      <c r="BF1338" s="11" t="e">
        <f>VLOOKUP($C1338, FanGraphs_Standings[[Abbreviation]:[2024 Projected Full Season RDif]], 5, FALSE)</f>
        <v>#N/A</v>
      </c>
      <c r="BG1338" s="11" t="e">
        <f>VLOOKUP($C1338, FanGraphs_Standings[[Abbreviation]:[2024 Projected Full Season W%]], 18, FALSE)</f>
        <v>#N/A</v>
      </c>
      <c r="BH1338" s="11" t="e">
        <f t="shared" si="250"/>
        <v>#N/A</v>
      </c>
      <c r="BI1338" s="11" t="e">
        <f>VLOOKUP($C1338, 'Home Field Adv'!$A$2:$K$31, 11, FALSE)</f>
        <v>#N/A</v>
      </c>
      <c r="BL1338" s="12" t="str">
        <f t="shared" si="251"/>
        <v/>
      </c>
      <c r="BM1338" s="12" t="str">
        <f t="shared" si="254"/>
        <v/>
      </c>
      <c r="BN1338" s="12" t="str">
        <f t="shared" si="252"/>
        <v/>
      </c>
    </row>
    <row r="1339" spans="6:66" x14ac:dyDescent="0.45">
      <c r="F1339" s="11" t="e">
        <f>VLOOKUP($B1339, FanGraphs_Standings[[Abbreviation]:[2024 Year to Date G]], 2, FALSE)</f>
        <v>#N/A</v>
      </c>
      <c r="G1339" s="11" t="e">
        <f>_xlfn.IFNA(VLOOKUP($D1339, 'SP Per G'!$A$2:$D$1385, 3, FALSE),M1339)</f>
        <v>#N/A</v>
      </c>
      <c r="H1339" s="11" t="e">
        <f>IF(AND(ISNA(VLOOKUP($D1339, 'SP Per G'!$A$2:$D$1385, 4, FALSE)), ISTEXT($D1339)), G1339,IF(ISNA(VLOOKUP($D1339, 'SP Per G'!$A$2:$D$1385, 4, FALSE)), M1339, VLOOKUP($D1339, 'SP Per G'!$A$2:$D$1385, 4, FALSE)))</f>
        <v>#N/A</v>
      </c>
      <c r="I1339" s="11" t="e">
        <f t="shared" si="242"/>
        <v>#N/A</v>
      </c>
      <c r="J1339" s="11" t="e">
        <f>_xlfn.IFNA(VLOOKUP($D1339,Individual_Pitching___Dashboard[],18,FALSE),VLOOKUP(B1339,Team_Pitching___Dashboard[[Team]:[ERA]],17,FALSE))</f>
        <v>#N/A</v>
      </c>
      <c r="K1339" s="11" t="e">
        <f>_xlfn.IFNA(VLOOKUP($D1339, Individual_Pitching___Dashboard[], 20, FALSE), VLOOKUP(B1339,Team_Pitching___Dashboard[[Team]:[xFIP]],20,FALSE))</f>
        <v>#N/A</v>
      </c>
      <c r="L1339" s="11" t="e">
        <f>_xlfn.IFNA(VLOOKUP($D1339, Individual_Pitching___Advanced[], 21,FALSE), VLOOKUP(B1339, Team_Pitching___Advanced[], 20, FALSE))</f>
        <v>#N/A</v>
      </c>
      <c r="M1339" s="11" t="e">
        <f>VLOOKUP($B1339, 'Team Per G'!$A$2:$G$31, 7, FALSE)</f>
        <v>#N/A</v>
      </c>
      <c r="N1339" s="11" t="e">
        <f>VLOOKUP($B1339, 'FanGraphs - Team WAR Projected'!$B$2:$E$31, 3, FALSE)/162</f>
        <v>#N/A</v>
      </c>
      <c r="O1339" s="11" t="e">
        <f t="shared" si="243"/>
        <v>#N/A</v>
      </c>
      <c r="P1339" s="11" t="e">
        <f>VLOOKUP($B1339, Team_Pitching___Advanced[[Team]:[xFIP]], 19,FALSE)</f>
        <v>#N/A</v>
      </c>
      <c r="Q1339" s="11" t="e">
        <f>VLOOKUP($B1339, Team_Pitching___Advanced[], 20, FALSE)</f>
        <v>#N/A</v>
      </c>
      <c r="R1339" s="11" t="e">
        <f>VLOOKUP($B1339, Team_Batting___Dashboard[[Team]:[wOBA]], 16, FALSE)</f>
        <v>#N/A</v>
      </c>
      <c r="S1339" s="11" t="e">
        <f>VLOOKUP($B1339, Team_Batting___Advanced[[Team]:[OPS]], 9, FALSE)</f>
        <v>#N/A</v>
      </c>
      <c r="T1339" s="11" t="e">
        <f>VLOOKUP($B1339, Team_Batting___Advanced[], 19, FALSE)</f>
        <v>#N/A</v>
      </c>
      <c r="U1339" s="11" t="e">
        <f>VLOOKUP($B1339, 'Team Per G'!$A$2:$G$31, 3, FALSE)</f>
        <v>#N/A</v>
      </c>
      <c r="V1339" s="11" t="e">
        <f>VLOOKUP($B1339, 'Team Per G'!$A$2:$G$31, 5, FALSE)</f>
        <v>#N/A</v>
      </c>
      <c r="W1339" s="11" t="e">
        <f>VLOOKUP($B1339, 'Team Per G'!$A$2:$G$31, 4, FALSE)</f>
        <v>#N/A</v>
      </c>
      <c r="X1339" s="11" t="e">
        <f>VLOOKUP($B1339, Team_Batting___Dashboard[], 22, FALSE)/$F1339</f>
        <v>#N/A</v>
      </c>
      <c r="Y1339" s="11" t="e">
        <f>VLOOKUP($B1339, 'FanGraphs - Team WAR Projected'!$B$2:$E$31, 4, FALSE)/162</f>
        <v>#N/A</v>
      </c>
      <c r="Z1339" s="11" t="e">
        <f t="shared" si="244"/>
        <v>#N/A</v>
      </c>
      <c r="AA1339" s="11" t="e">
        <f>VLOOKUP($B1339, FanGraphs_Standings[[Abbreviation]:[2024 Year to Date RS/G]], 6, FALSE)/$F1339</f>
        <v>#N/A</v>
      </c>
      <c r="AB1339" s="11" t="e">
        <f>VLOOKUP($B1339, FanGraphs_Standings[[Abbreviation]:[2024 Projected Full Season RDif]], 19, FALSE)/162</f>
        <v>#N/A</v>
      </c>
      <c r="AC1339" s="11" t="e">
        <f t="shared" si="253"/>
        <v>#N/A</v>
      </c>
      <c r="AD1339" s="11" t="e">
        <f>VLOOKUP($B1339, FanGraphs_Standings[[Abbreviation]:[2024 Projected Full Season RDif]], 5, FALSE)</f>
        <v>#N/A</v>
      </c>
      <c r="AE1339" s="11" t="e">
        <f>VLOOKUP($B1339, FanGraphs_Standings[[Abbreviation]:[2024 Projected Full Season W%]], 18, FALSE)</f>
        <v>#N/A</v>
      </c>
      <c r="AF1339" s="11" t="e">
        <f t="shared" si="245"/>
        <v>#N/A</v>
      </c>
      <c r="AG1339" s="11" t="e">
        <f>VLOOKUP($B1339, 'Home Field Adv'!$A$2:$I$31, 9, FALSE)</f>
        <v>#N/A</v>
      </c>
      <c r="AH1339" s="11" t="e">
        <f>VLOOKUP($C1339, FanGraphs_Standings[[Abbreviation]:[2024 Year to Date G]], 2, FALSE)</f>
        <v>#N/A</v>
      </c>
      <c r="AI1339" s="11" t="e">
        <f>_xlfn.IFNA(VLOOKUP($E1339, 'SP Per G'!$A$2:$D$1385, 3, FALSE), AO1339)</f>
        <v>#N/A</v>
      </c>
      <c r="AJ1339" s="11" t="e">
        <f>IF(AND(ISNA(VLOOKUP($E1339, 'SP Per G'!$A$2:$D$1385, 4, FALSE)), ISTEXT($E1339)), AI1339,IF(ISNA(VLOOKUP($E1339, 'SP Per G'!$A$2:$D$1385, 4, FALSE)), AO1339, VLOOKUP($E1339, 'SP Per G'!$A$2:$D$1385, 4, FALSE)))</f>
        <v>#N/A</v>
      </c>
      <c r="AK1339" s="11" t="e">
        <f t="shared" si="246"/>
        <v>#N/A</v>
      </c>
      <c r="AL1339" s="11" t="e">
        <f>_xlfn.IFNA(VLOOKUP($E1339, Individual_Pitching___Dashboard[], 18, FALSE), VLOOKUP($C1339,Team_Pitching___Advanced[[Team]:[SIERA]],16,FALSE))</f>
        <v>#N/A</v>
      </c>
      <c r="AM1339" s="11" t="e">
        <f>_xlfn.IFNA(VLOOKUP($E1339, Individual_Pitching___Dashboard[], 20, FALSE), VLOOKUP($C1339,Team_Pitching___Advanced[[Team]:[xFIP]],19,FALSE))</f>
        <v>#N/A</v>
      </c>
      <c r="AN1339" s="11" t="e">
        <f>_xlfn.IFNA(VLOOKUP($E1339,Individual_Pitching___Advanced[],21,FALSE),VLOOKUP($C1339,Team_Pitching___Advanced[[Team]:[SIERA]],20,FALSE))</f>
        <v>#N/A</v>
      </c>
      <c r="AO1339" s="11" t="e">
        <f>VLOOKUP($C1339, 'Team Per G'!$A$2:$G$31, 7, FALSE)</f>
        <v>#N/A</v>
      </c>
      <c r="AP1339" s="11" t="e">
        <f>VLOOKUP($C1339, 'FanGraphs - Team WAR Projected'!$B$2:$E$31, 3, FALSE)/162</f>
        <v>#N/A</v>
      </c>
      <c r="AQ1339" s="11" t="e">
        <f t="shared" si="247"/>
        <v>#N/A</v>
      </c>
      <c r="AR1339" s="11" t="e">
        <f>VLOOKUP($C1339, Team_Pitching___Advanced[[Team]:[xFIP]], 19,FALSE)</f>
        <v>#N/A</v>
      </c>
      <c r="AS1339" s="11" t="e">
        <f>VLOOKUP($C1339, Team_Pitching___Advanced[], 20, FALSE)</f>
        <v>#N/A</v>
      </c>
      <c r="AT1339" s="11" t="e">
        <f>VLOOKUP($C1339, Team_Batting___Dashboard[[Team]:[wOBA]], 16, FALSE)</f>
        <v>#N/A</v>
      </c>
      <c r="AU1339" s="11" t="e">
        <f>VLOOKUP($C1339, Team_Batting___Advanced[[Team]:[OPS]], 9, FALSE)</f>
        <v>#N/A</v>
      </c>
      <c r="AV1339" s="11" t="e">
        <f>VLOOKUP($C1339, Team_Batting___Advanced[], 19, FALSE)</f>
        <v>#N/A</v>
      </c>
      <c r="AW1339" s="11" t="e">
        <f>VLOOKUP($C1339, 'Team Per G'!$A$2:$G$31, 3, FALSE)</f>
        <v>#N/A</v>
      </c>
      <c r="AX1339" s="11" t="e">
        <f>VLOOKUP($C1339, 'Team Per G'!$A$2:$G$31, 5, FALSE)</f>
        <v>#N/A</v>
      </c>
      <c r="AY1339" s="11" t="e">
        <f>VLOOKUP($C1339, 'Team Per G'!$A$2:$G$31, 4, FALSE)</f>
        <v>#N/A</v>
      </c>
      <c r="AZ1339" s="11" t="e">
        <f>VLOOKUP($C1339, Team_Batting___Dashboard[], 22, FALSE)/$AH1339</f>
        <v>#N/A</v>
      </c>
      <c r="BA1339" s="11" t="e">
        <f>VLOOKUP($C1339, 'FanGraphs - Team WAR Projected'!$B$2:$E$31, 4, FALSE)/162</f>
        <v>#N/A</v>
      </c>
      <c r="BB1339" s="11" t="e">
        <f t="shared" si="248"/>
        <v>#N/A</v>
      </c>
      <c r="BC1339" s="11" t="e">
        <f>VLOOKUP($C1339, FanGraphs_Standings[[Abbreviation]:[2024 Year to Date RS/G]], 6, FALSE)/$AH1339</f>
        <v>#N/A</v>
      </c>
      <c r="BD1339" s="11" t="e">
        <f>VLOOKUP($C1339, FanGraphs_Standings[[Abbreviation]:[2024 Projected Full Season RDif]], 19, FALSE)/162</f>
        <v>#N/A</v>
      </c>
      <c r="BE1339" s="11" t="e">
        <f t="shared" si="249"/>
        <v>#N/A</v>
      </c>
      <c r="BF1339" s="11" t="e">
        <f>VLOOKUP($C1339, FanGraphs_Standings[[Abbreviation]:[2024 Projected Full Season RDif]], 5, FALSE)</f>
        <v>#N/A</v>
      </c>
      <c r="BG1339" s="11" t="e">
        <f>VLOOKUP($C1339, FanGraphs_Standings[[Abbreviation]:[2024 Projected Full Season W%]], 18, FALSE)</f>
        <v>#N/A</v>
      </c>
      <c r="BH1339" s="11" t="e">
        <f t="shared" si="250"/>
        <v>#N/A</v>
      </c>
      <c r="BI1339" s="11" t="e">
        <f>VLOOKUP($C1339, 'Home Field Adv'!$A$2:$K$31, 11, FALSE)</f>
        <v>#N/A</v>
      </c>
      <c r="BL1339" s="12" t="str">
        <f t="shared" si="251"/>
        <v/>
      </c>
      <c r="BM1339" s="12" t="str">
        <f t="shared" si="254"/>
        <v/>
      </c>
      <c r="BN1339" s="12" t="str">
        <f t="shared" si="252"/>
        <v/>
      </c>
    </row>
    <row r="1340" spans="6:66" x14ac:dyDescent="0.45">
      <c r="F1340" s="11" t="e">
        <f>VLOOKUP($B1340, FanGraphs_Standings[[Abbreviation]:[2024 Year to Date G]], 2, FALSE)</f>
        <v>#N/A</v>
      </c>
      <c r="G1340" s="11" t="e">
        <f>_xlfn.IFNA(VLOOKUP($D1340, 'SP Per G'!$A$2:$D$1385, 3, FALSE),M1340)</f>
        <v>#N/A</v>
      </c>
      <c r="H1340" s="11" t="e">
        <f>IF(AND(ISNA(VLOOKUP($D1340, 'SP Per G'!$A$2:$D$1385, 4, FALSE)), ISTEXT($D1340)), G1340,IF(ISNA(VLOOKUP($D1340, 'SP Per G'!$A$2:$D$1385, 4, FALSE)), M1340, VLOOKUP($D1340, 'SP Per G'!$A$2:$D$1385, 4, FALSE)))</f>
        <v>#N/A</v>
      </c>
      <c r="I1340" s="11" t="e">
        <f t="shared" si="242"/>
        <v>#N/A</v>
      </c>
      <c r="J1340" s="11" t="e">
        <f>_xlfn.IFNA(VLOOKUP($D1340,Individual_Pitching___Dashboard[],18,FALSE),VLOOKUP(B1340,Team_Pitching___Dashboard[[Team]:[ERA]],17,FALSE))</f>
        <v>#N/A</v>
      </c>
      <c r="K1340" s="11" t="e">
        <f>_xlfn.IFNA(VLOOKUP($D1340, Individual_Pitching___Dashboard[], 20, FALSE), VLOOKUP(B1340,Team_Pitching___Dashboard[[Team]:[xFIP]],20,FALSE))</f>
        <v>#N/A</v>
      </c>
      <c r="L1340" s="11" t="e">
        <f>_xlfn.IFNA(VLOOKUP($D1340, Individual_Pitching___Advanced[], 21,FALSE), VLOOKUP(B1340, Team_Pitching___Advanced[], 20, FALSE))</f>
        <v>#N/A</v>
      </c>
      <c r="M1340" s="11" t="e">
        <f>VLOOKUP($B1340, 'Team Per G'!$A$2:$G$31, 7, FALSE)</f>
        <v>#N/A</v>
      </c>
      <c r="N1340" s="11" t="e">
        <f>VLOOKUP($B1340, 'FanGraphs - Team WAR Projected'!$B$2:$E$31, 3, FALSE)/162</f>
        <v>#N/A</v>
      </c>
      <c r="O1340" s="11" t="e">
        <f t="shared" si="243"/>
        <v>#N/A</v>
      </c>
      <c r="P1340" s="11" t="e">
        <f>VLOOKUP($B1340, Team_Pitching___Advanced[[Team]:[xFIP]], 19,FALSE)</f>
        <v>#N/A</v>
      </c>
      <c r="Q1340" s="11" t="e">
        <f>VLOOKUP($B1340, Team_Pitching___Advanced[], 20, FALSE)</f>
        <v>#N/A</v>
      </c>
      <c r="R1340" s="11" t="e">
        <f>VLOOKUP($B1340, Team_Batting___Dashboard[[Team]:[wOBA]], 16, FALSE)</f>
        <v>#N/A</v>
      </c>
      <c r="S1340" s="11" t="e">
        <f>VLOOKUP($B1340, Team_Batting___Advanced[[Team]:[OPS]], 9, FALSE)</f>
        <v>#N/A</v>
      </c>
      <c r="T1340" s="11" t="e">
        <f>VLOOKUP($B1340, Team_Batting___Advanced[], 19, FALSE)</f>
        <v>#N/A</v>
      </c>
      <c r="U1340" s="11" t="e">
        <f>VLOOKUP($B1340, 'Team Per G'!$A$2:$G$31, 3, FALSE)</f>
        <v>#N/A</v>
      </c>
      <c r="V1340" s="11" t="e">
        <f>VLOOKUP($B1340, 'Team Per G'!$A$2:$G$31, 5, FALSE)</f>
        <v>#N/A</v>
      </c>
      <c r="W1340" s="11" t="e">
        <f>VLOOKUP($B1340, 'Team Per G'!$A$2:$G$31, 4, FALSE)</f>
        <v>#N/A</v>
      </c>
      <c r="X1340" s="11" t="e">
        <f>VLOOKUP($B1340, Team_Batting___Dashboard[], 22, FALSE)/$F1340</f>
        <v>#N/A</v>
      </c>
      <c r="Y1340" s="11" t="e">
        <f>VLOOKUP($B1340, 'FanGraphs - Team WAR Projected'!$B$2:$E$31, 4, FALSE)/162</f>
        <v>#N/A</v>
      </c>
      <c r="Z1340" s="11" t="e">
        <f t="shared" si="244"/>
        <v>#N/A</v>
      </c>
      <c r="AA1340" s="11" t="e">
        <f>VLOOKUP($B1340, FanGraphs_Standings[[Abbreviation]:[2024 Year to Date RS/G]], 6, FALSE)/$F1340</f>
        <v>#N/A</v>
      </c>
      <c r="AB1340" s="11" t="e">
        <f>VLOOKUP($B1340, FanGraphs_Standings[[Abbreviation]:[2024 Projected Full Season RDif]], 19, FALSE)/162</f>
        <v>#N/A</v>
      </c>
      <c r="AC1340" s="11" t="e">
        <f t="shared" si="253"/>
        <v>#N/A</v>
      </c>
      <c r="AD1340" s="11" t="e">
        <f>VLOOKUP($B1340, FanGraphs_Standings[[Abbreviation]:[2024 Projected Full Season RDif]], 5, FALSE)</f>
        <v>#N/A</v>
      </c>
      <c r="AE1340" s="11" t="e">
        <f>VLOOKUP($B1340, FanGraphs_Standings[[Abbreviation]:[2024 Projected Full Season W%]], 18, FALSE)</f>
        <v>#N/A</v>
      </c>
      <c r="AF1340" s="11" t="e">
        <f t="shared" si="245"/>
        <v>#N/A</v>
      </c>
      <c r="AG1340" s="11" t="e">
        <f>VLOOKUP($B1340, 'Home Field Adv'!$A$2:$I$31, 9, FALSE)</f>
        <v>#N/A</v>
      </c>
      <c r="AH1340" s="11" t="e">
        <f>VLOOKUP($C1340, FanGraphs_Standings[[Abbreviation]:[2024 Year to Date G]], 2, FALSE)</f>
        <v>#N/A</v>
      </c>
      <c r="AI1340" s="11" t="e">
        <f>_xlfn.IFNA(VLOOKUP($E1340, 'SP Per G'!$A$2:$D$1385, 3, FALSE), AO1340)</f>
        <v>#N/A</v>
      </c>
      <c r="AJ1340" s="11" t="e">
        <f>IF(AND(ISNA(VLOOKUP($E1340, 'SP Per G'!$A$2:$D$1385, 4, FALSE)), ISTEXT($E1340)), AI1340,IF(ISNA(VLOOKUP($E1340, 'SP Per G'!$A$2:$D$1385, 4, FALSE)), AO1340, VLOOKUP($E1340, 'SP Per G'!$A$2:$D$1385, 4, FALSE)))</f>
        <v>#N/A</v>
      </c>
      <c r="AK1340" s="11" t="e">
        <f t="shared" si="246"/>
        <v>#N/A</v>
      </c>
      <c r="AL1340" s="11" t="e">
        <f>_xlfn.IFNA(VLOOKUP($E1340, Individual_Pitching___Dashboard[], 18, FALSE), VLOOKUP($C1340,Team_Pitching___Advanced[[Team]:[SIERA]],16,FALSE))</f>
        <v>#N/A</v>
      </c>
      <c r="AM1340" s="11" t="e">
        <f>_xlfn.IFNA(VLOOKUP($E1340, Individual_Pitching___Dashboard[], 20, FALSE), VLOOKUP($C1340,Team_Pitching___Advanced[[Team]:[xFIP]],19,FALSE))</f>
        <v>#N/A</v>
      </c>
      <c r="AN1340" s="11" t="e">
        <f>_xlfn.IFNA(VLOOKUP($E1340,Individual_Pitching___Advanced[],21,FALSE),VLOOKUP($C1340,Team_Pitching___Advanced[[Team]:[SIERA]],20,FALSE))</f>
        <v>#N/A</v>
      </c>
      <c r="AO1340" s="11" t="e">
        <f>VLOOKUP($C1340, 'Team Per G'!$A$2:$G$31, 7, FALSE)</f>
        <v>#N/A</v>
      </c>
      <c r="AP1340" s="11" t="e">
        <f>VLOOKUP($C1340, 'FanGraphs - Team WAR Projected'!$B$2:$E$31, 3, FALSE)/162</f>
        <v>#N/A</v>
      </c>
      <c r="AQ1340" s="11" t="e">
        <f t="shared" si="247"/>
        <v>#N/A</v>
      </c>
      <c r="AR1340" s="11" t="e">
        <f>VLOOKUP($C1340, Team_Pitching___Advanced[[Team]:[xFIP]], 19,FALSE)</f>
        <v>#N/A</v>
      </c>
      <c r="AS1340" s="11" t="e">
        <f>VLOOKUP($C1340, Team_Pitching___Advanced[], 20, FALSE)</f>
        <v>#N/A</v>
      </c>
      <c r="AT1340" s="11" t="e">
        <f>VLOOKUP($C1340, Team_Batting___Dashboard[[Team]:[wOBA]], 16, FALSE)</f>
        <v>#N/A</v>
      </c>
      <c r="AU1340" s="11" t="e">
        <f>VLOOKUP($C1340, Team_Batting___Advanced[[Team]:[OPS]], 9, FALSE)</f>
        <v>#N/A</v>
      </c>
      <c r="AV1340" s="11" t="e">
        <f>VLOOKUP($C1340, Team_Batting___Advanced[], 19, FALSE)</f>
        <v>#N/A</v>
      </c>
      <c r="AW1340" s="11" t="e">
        <f>VLOOKUP($C1340, 'Team Per G'!$A$2:$G$31, 3, FALSE)</f>
        <v>#N/A</v>
      </c>
      <c r="AX1340" s="11" t="e">
        <f>VLOOKUP($C1340, 'Team Per G'!$A$2:$G$31, 5, FALSE)</f>
        <v>#N/A</v>
      </c>
      <c r="AY1340" s="11" t="e">
        <f>VLOOKUP($C1340, 'Team Per G'!$A$2:$G$31, 4, FALSE)</f>
        <v>#N/A</v>
      </c>
      <c r="AZ1340" s="11" t="e">
        <f>VLOOKUP($C1340, Team_Batting___Dashboard[], 22, FALSE)/$AH1340</f>
        <v>#N/A</v>
      </c>
      <c r="BA1340" s="11" t="e">
        <f>VLOOKUP($C1340, 'FanGraphs - Team WAR Projected'!$B$2:$E$31, 4, FALSE)/162</f>
        <v>#N/A</v>
      </c>
      <c r="BB1340" s="11" t="e">
        <f t="shared" si="248"/>
        <v>#N/A</v>
      </c>
      <c r="BC1340" s="11" t="e">
        <f>VLOOKUP($C1340, FanGraphs_Standings[[Abbreviation]:[2024 Year to Date RS/G]], 6, FALSE)/$AH1340</f>
        <v>#N/A</v>
      </c>
      <c r="BD1340" s="11" t="e">
        <f>VLOOKUP($C1340, FanGraphs_Standings[[Abbreviation]:[2024 Projected Full Season RDif]], 19, FALSE)/162</f>
        <v>#N/A</v>
      </c>
      <c r="BE1340" s="11" t="e">
        <f t="shared" si="249"/>
        <v>#N/A</v>
      </c>
      <c r="BF1340" s="11" t="e">
        <f>VLOOKUP($C1340, FanGraphs_Standings[[Abbreviation]:[2024 Projected Full Season RDif]], 5, FALSE)</f>
        <v>#N/A</v>
      </c>
      <c r="BG1340" s="11" t="e">
        <f>VLOOKUP($C1340, FanGraphs_Standings[[Abbreviation]:[2024 Projected Full Season W%]], 18, FALSE)</f>
        <v>#N/A</v>
      </c>
      <c r="BH1340" s="11" t="e">
        <f t="shared" si="250"/>
        <v>#N/A</v>
      </c>
      <c r="BI1340" s="11" t="e">
        <f>VLOOKUP($C1340, 'Home Field Adv'!$A$2:$K$31, 11, FALSE)</f>
        <v>#N/A</v>
      </c>
      <c r="BL1340" s="12" t="str">
        <f t="shared" si="251"/>
        <v/>
      </c>
      <c r="BM1340" s="12" t="str">
        <f t="shared" si="254"/>
        <v/>
      </c>
      <c r="BN1340" s="12" t="str">
        <f t="shared" si="252"/>
        <v/>
      </c>
    </row>
    <row r="1341" spans="6:66" x14ac:dyDescent="0.45">
      <c r="F1341" s="11" t="e">
        <f>VLOOKUP($B1341, FanGraphs_Standings[[Abbreviation]:[2024 Year to Date G]], 2, FALSE)</f>
        <v>#N/A</v>
      </c>
      <c r="G1341" s="11" t="e">
        <f>_xlfn.IFNA(VLOOKUP($D1341, 'SP Per G'!$A$2:$D$1385, 3, FALSE),M1341)</f>
        <v>#N/A</v>
      </c>
      <c r="H1341" s="11" t="e">
        <f>IF(AND(ISNA(VLOOKUP($D1341, 'SP Per G'!$A$2:$D$1385, 4, FALSE)), ISTEXT($D1341)), G1341,IF(ISNA(VLOOKUP($D1341, 'SP Per G'!$A$2:$D$1385, 4, FALSE)), M1341, VLOOKUP($D1341, 'SP Per G'!$A$2:$D$1385, 4, FALSE)))</f>
        <v>#N/A</v>
      </c>
      <c r="I1341" s="11" t="e">
        <f t="shared" si="242"/>
        <v>#N/A</v>
      </c>
      <c r="J1341" s="11" t="e">
        <f>_xlfn.IFNA(VLOOKUP($D1341,Individual_Pitching___Dashboard[],18,FALSE),VLOOKUP(B1341,Team_Pitching___Dashboard[[Team]:[ERA]],17,FALSE))</f>
        <v>#N/A</v>
      </c>
      <c r="K1341" s="11" t="e">
        <f>_xlfn.IFNA(VLOOKUP($D1341, Individual_Pitching___Dashboard[], 20, FALSE), VLOOKUP(B1341,Team_Pitching___Dashboard[[Team]:[xFIP]],20,FALSE))</f>
        <v>#N/A</v>
      </c>
      <c r="L1341" s="11" t="e">
        <f>_xlfn.IFNA(VLOOKUP($D1341, Individual_Pitching___Advanced[], 21,FALSE), VLOOKUP(B1341, Team_Pitching___Advanced[], 20, FALSE))</f>
        <v>#N/A</v>
      </c>
      <c r="M1341" s="11" t="e">
        <f>VLOOKUP($B1341, 'Team Per G'!$A$2:$G$31, 7, FALSE)</f>
        <v>#N/A</v>
      </c>
      <c r="N1341" s="11" t="e">
        <f>VLOOKUP($B1341, 'FanGraphs - Team WAR Projected'!$B$2:$E$31, 3, FALSE)/162</f>
        <v>#N/A</v>
      </c>
      <c r="O1341" s="11" t="e">
        <f t="shared" si="243"/>
        <v>#N/A</v>
      </c>
      <c r="P1341" s="11" t="e">
        <f>VLOOKUP($B1341, Team_Pitching___Advanced[[Team]:[xFIP]], 19,FALSE)</f>
        <v>#N/A</v>
      </c>
      <c r="Q1341" s="11" t="e">
        <f>VLOOKUP($B1341, Team_Pitching___Advanced[], 20, FALSE)</f>
        <v>#N/A</v>
      </c>
      <c r="R1341" s="11" t="e">
        <f>VLOOKUP($B1341, Team_Batting___Dashboard[[Team]:[wOBA]], 16, FALSE)</f>
        <v>#N/A</v>
      </c>
      <c r="S1341" s="11" t="e">
        <f>VLOOKUP($B1341, Team_Batting___Advanced[[Team]:[OPS]], 9, FALSE)</f>
        <v>#N/A</v>
      </c>
      <c r="T1341" s="11" t="e">
        <f>VLOOKUP($B1341, Team_Batting___Advanced[], 19, FALSE)</f>
        <v>#N/A</v>
      </c>
      <c r="U1341" s="11" t="e">
        <f>VLOOKUP($B1341, 'Team Per G'!$A$2:$G$31, 3, FALSE)</f>
        <v>#N/A</v>
      </c>
      <c r="V1341" s="11" t="e">
        <f>VLOOKUP($B1341, 'Team Per G'!$A$2:$G$31, 5, FALSE)</f>
        <v>#N/A</v>
      </c>
      <c r="W1341" s="11" t="e">
        <f>VLOOKUP($B1341, 'Team Per G'!$A$2:$G$31, 4, FALSE)</f>
        <v>#N/A</v>
      </c>
      <c r="X1341" s="11" t="e">
        <f>VLOOKUP($B1341, Team_Batting___Dashboard[], 22, FALSE)/$F1341</f>
        <v>#N/A</v>
      </c>
      <c r="Y1341" s="11" t="e">
        <f>VLOOKUP($B1341, 'FanGraphs - Team WAR Projected'!$B$2:$E$31, 4, FALSE)/162</f>
        <v>#N/A</v>
      </c>
      <c r="Z1341" s="11" t="e">
        <f t="shared" si="244"/>
        <v>#N/A</v>
      </c>
      <c r="AA1341" s="11" t="e">
        <f>VLOOKUP($B1341, FanGraphs_Standings[[Abbreviation]:[2024 Year to Date RS/G]], 6, FALSE)/$F1341</f>
        <v>#N/A</v>
      </c>
      <c r="AB1341" s="11" t="e">
        <f>VLOOKUP($B1341, FanGraphs_Standings[[Abbreviation]:[2024 Projected Full Season RDif]], 19, FALSE)/162</f>
        <v>#N/A</v>
      </c>
      <c r="AC1341" s="11" t="e">
        <f t="shared" si="253"/>
        <v>#N/A</v>
      </c>
      <c r="AD1341" s="11" t="e">
        <f>VLOOKUP($B1341, FanGraphs_Standings[[Abbreviation]:[2024 Projected Full Season RDif]], 5, FALSE)</f>
        <v>#N/A</v>
      </c>
      <c r="AE1341" s="11" t="e">
        <f>VLOOKUP($B1341, FanGraphs_Standings[[Abbreviation]:[2024 Projected Full Season W%]], 18, FALSE)</f>
        <v>#N/A</v>
      </c>
      <c r="AF1341" s="11" t="e">
        <f t="shared" si="245"/>
        <v>#N/A</v>
      </c>
      <c r="AG1341" s="11" t="e">
        <f>VLOOKUP($B1341, 'Home Field Adv'!$A$2:$I$31, 9, FALSE)</f>
        <v>#N/A</v>
      </c>
      <c r="AH1341" s="11" t="e">
        <f>VLOOKUP($C1341, FanGraphs_Standings[[Abbreviation]:[2024 Year to Date G]], 2, FALSE)</f>
        <v>#N/A</v>
      </c>
      <c r="AI1341" s="11" t="e">
        <f>_xlfn.IFNA(VLOOKUP($E1341, 'SP Per G'!$A$2:$D$1385, 3, FALSE), AO1341)</f>
        <v>#N/A</v>
      </c>
      <c r="AJ1341" s="11" t="e">
        <f>IF(AND(ISNA(VLOOKUP($E1341, 'SP Per G'!$A$2:$D$1385, 4, FALSE)), ISTEXT($E1341)), AI1341,IF(ISNA(VLOOKUP($E1341, 'SP Per G'!$A$2:$D$1385, 4, FALSE)), AO1341, VLOOKUP($E1341, 'SP Per G'!$A$2:$D$1385, 4, FALSE)))</f>
        <v>#N/A</v>
      </c>
      <c r="AK1341" s="11" t="e">
        <f t="shared" si="246"/>
        <v>#N/A</v>
      </c>
      <c r="AL1341" s="11" t="e">
        <f>_xlfn.IFNA(VLOOKUP($E1341, Individual_Pitching___Dashboard[], 18, FALSE), VLOOKUP($C1341,Team_Pitching___Advanced[[Team]:[SIERA]],16,FALSE))</f>
        <v>#N/A</v>
      </c>
      <c r="AM1341" s="11" t="e">
        <f>_xlfn.IFNA(VLOOKUP($E1341, Individual_Pitching___Dashboard[], 20, FALSE), VLOOKUP($C1341,Team_Pitching___Advanced[[Team]:[xFIP]],19,FALSE))</f>
        <v>#N/A</v>
      </c>
      <c r="AN1341" s="11" t="e">
        <f>_xlfn.IFNA(VLOOKUP($E1341,Individual_Pitching___Advanced[],21,FALSE),VLOOKUP($C1341,Team_Pitching___Advanced[[Team]:[SIERA]],20,FALSE))</f>
        <v>#N/A</v>
      </c>
      <c r="AO1341" s="11" t="e">
        <f>VLOOKUP($C1341, 'Team Per G'!$A$2:$G$31, 7, FALSE)</f>
        <v>#N/A</v>
      </c>
      <c r="AP1341" s="11" t="e">
        <f>VLOOKUP($C1341, 'FanGraphs - Team WAR Projected'!$B$2:$E$31, 3, FALSE)/162</f>
        <v>#N/A</v>
      </c>
      <c r="AQ1341" s="11" t="e">
        <f t="shared" si="247"/>
        <v>#N/A</v>
      </c>
      <c r="AR1341" s="11" t="e">
        <f>VLOOKUP($C1341, Team_Pitching___Advanced[[Team]:[xFIP]], 19,FALSE)</f>
        <v>#N/A</v>
      </c>
      <c r="AS1341" s="11" t="e">
        <f>VLOOKUP($C1341, Team_Pitching___Advanced[], 20, FALSE)</f>
        <v>#N/A</v>
      </c>
      <c r="AT1341" s="11" t="e">
        <f>VLOOKUP($C1341, Team_Batting___Dashboard[[Team]:[wOBA]], 16, FALSE)</f>
        <v>#N/A</v>
      </c>
      <c r="AU1341" s="11" t="e">
        <f>VLOOKUP($C1341, Team_Batting___Advanced[[Team]:[OPS]], 9, FALSE)</f>
        <v>#N/A</v>
      </c>
      <c r="AV1341" s="11" t="e">
        <f>VLOOKUP($C1341, Team_Batting___Advanced[], 19, FALSE)</f>
        <v>#N/A</v>
      </c>
      <c r="AW1341" s="11" t="e">
        <f>VLOOKUP($C1341, 'Team Per G'!$A$2:$G$31, 3, FALSE)</f>
        <v>#N/A</v>
      </c>
      <c r="AX1341" s="11" t="e">
        <f>VLOOKUP($C1341, 'Team Per G'!$A$2:$G$31, 5, FALSE)</f>
        <v>#N/A</v>
      </c>
      <c r="AY1341" s="11" t="e">
        <f>VLOOKUP($C1341, 'Team Per G'!$A$2:$G$31, 4, FALSE)</f>
        <v>#N/A</v>
      </c>
      <c r="AZ1341" s="11" t="e">
        <f>VLOOKUP($C1341, Team_Batting___Dashboard[], 22, FALSE)/$AH1341</f>
        <v>#N/A</v>
      </c>
      <c r="BA1341" s="11" t="e">
        <f>VLOOKUP($C1341, 'FanGraphs - Team WAR Projected'!$B$2:$E$31, 4, FALSE)/162</f>
        <v>#N/A</v>
      </c>
      <c r="BB1341" s="11" t="e">
        <f t="shared" si="248"/>
        <v>#N/A</v>
      </c>
      <c r="BC1341" s="11" t="e">
        <f>VLOOKUP($C1341, FanGraphs_Standings[[Abbreviation]:[2024 Year to Date RS/G]], 6, FALSE)/$AH1341</f>
        <v>#N/A</v>
      </c>
      <c r="BD1341" s="11" t="e">
        <f>VLOOKUP($C1341, FanGraphs_Standings[[Abbreviation]:[2024 Projected Full Season RDif]], 19, FALSE)/162</f>
        <v>#N/A</v>
      </c>
      <c r="BE1341" s="11" t="e">
        <f t="shared" si="249"/>
        <v>#N/A</v>
      </c>
      <c r="BF1341" s="11" t="e">
        <f>VLOOKUP($C1341, FanGraphs_Standings[[Abbreviation]:[2024 Projected Full Season RDif]], 5, FALSE)</f>
        <v>#N/A</v>
      </c>
      <c r="BG1341" s="11" t="e">
        <f>VLOOKUP($C1341, FanGraphs_Standings[[Abbreviation]:[2024 Projected Full Season W%]], 18, FALSE)</f>
        <v>#N/A</v>
      </c>
      <c r="BH1341" s="11" t="e">
        <f t="shared" si="250"/>
        <v>#N/A</v>
      </c>
      <c r="BI1341" s="11" t="e">
        <f>VLOOKUP($C1341, 'Home Field Adv'!$A$2:$K$31, 11, FALSE)</f>
        <v>#N/A</v>
      </c>
      <c r="BL1341" s="12" t="str">
        <f t="shared" si="251"/>
        <v/>
      </c>
      <c r="BM1341" s="12" t="str">
        <f t="shared" si="254"/>
        <v/>
      </c>
      <c r="BN1341" s="12" t="str">
        <f t="shared" si="252"/>
        <v/>
      </c>
    </row>
    <row r="1342" spans="6:66" x14ac:dyDescent="0.45">
      <c r="F1342" s="11" t="e">
        <f>VLOOKUP($B1342, FanGraphs_Standings[[Abbreviation]:[2024 Year to Date G]], 2, FALSE)</f>
        <v>#N/A</v>
      </c>
      <c r="G1342" s="11" t="e">
        <f>_xlfn.IFNA(VLOOKUP($D1342, 'SP Per G'!$A$2:$D$1385, 3, FALSE),M1342)</f>
        <v>#N/A</v>
      </c>
      <c r="H1342" s="11" t="e">
        <f>IF(AND(ISNA(VLOOKUP($D1342, 'SP Per G'!$A$2:$D$1385, 4, FALSE)), ISTEXT($D1342)), G1342,IF(ISNA(VLOOKUP($D1342, 'SP Per G'!$A$2:$D$1385, 4, FALSE)), M1342, VLOOKUP($D1342, 'SP Per G'!$A$2:$D$1385, 4, FALSE)))</f>
        <v>#N/A</v>
      </c>
      <c r="I1342" s="11" t="e">
        <f t="shared" si="242"/>
        <v>#N/A</v>
      </c>
      <c r="J1342" s="11" t="e">
        <f>_xlfn.IFNA(VLOOKUP($D1342,Individual_Pitching___Dashboard[],18,FALSE),VLOOKUP(B1342,Team_Pitching___Dashboard[[Team]:[ERA]],17,FALSE))</f>
        <v>#N/A</v>
      </c>
      <c r="K1342" s="11" t="e">
        <f>_xlfn.IFNA(VLOOKUP($D1342, Individual_Pitching___Dashboard[], 20, FALSE), VLOOKUP(B1342,Team_Pitching___Dashboard[[Team]:[xFIP]],20,FALSE))</f>
        <v>#N/A</v>
      </c>
      <c r="L1342" s="11" t="e">
        <f>_xlfn.IFNA(VLOOKUP($D1342, Individual_Pitching___Advanced[], 21,FALSE), VLOOKUP(B1342, Team_Pitching___Advanced[], 20, FALSE))</f>
        <v>#N/A</v>
      </c>
      <c r="M1342" s="11" t="e">
        <f>VLOOKUP($B1342, 'Team Per G'!$A$2:$G$31, 7, FALSE)</f>
        <v>#N/A</v>
      </c>
      <c r="N1342" s="11" t="e">
        <f>VLOOKUP($B1342, 'FanGraphs - Team WAR Projected'!$B$2:$E$31, 3, FALSE)/162</f>
        <v>#N/A</v>
      </c>
      <c r="O1342" s="11" t="e">
        <f t="shared" si="243"/>
        <v>#N/A</v>
      </c>
      <c r="P1342" s="11" t="e">
        <f>VLOOKUP($B1342, Team_Pitching___Advanced[[Team]:[xFIP]], 19,FALSE)</f>
        <v>#N/A</v>
      </c>
      <c r="Q1342" s="11" t="e">
        <f>VLOOKUP($B1342, Team_Pitching___Advanced[], 20, FALSE)</f>
        <v>#N/A</v>
      </c>
      <c r="R1342" s="11" t="e">
        <f>VLOOKUP($B1342, Team_Batting___Dashboard[[Team]:[wOBA]], 16, FALSE)</f>
        <v>#N/A</v>
      </c>
      <c r="S1342" s="11" t="e">
        <f>VLOOKUP($B1342, Team_Batting___Advanced[[Team]:[OPS]], 9, FALSE)</f>
        <v>#N/A</v>
      </c>
      <c r="T1342" s="11" t="e">
        <f>VLOOKUP($B1342, Team_Batting___Advanced[], 19, FALSE)</f>
        <v>#N/A</v>
      </c>
      <c r="U1342" s="11" t="e">
        <f>VLOOKUP($B1342, 'Team Per G'!$A$2:$G$31, 3, FALSE)</f>
        <v>#N/A</v>
      </c>
      <c r="V1342" s="11" t="e">
        <f>VLOOKUP($B1342, 'Team Per G'!$A$2:$G$31, 5, FALSE)</f>
        <v>#N/A</v>
      </c>
      <c r="W1342" s="11" t="e">
        <f>VLOOKUP($B1342, 'Team Per G'!$A$2:$G$31, 4, FALSE)</f>
        <v>#N/A</v>
      </c>
      <c r="X1342" s="11" t="e">
        <f>VLOOKUP($B1342, Team_Batting___Dashboard[], 22, FALSE)/$F1342</f>
        <v>#N/A</v>
      </c>
      <c r="Y1342" s="11" t="e">
        <f>VLOOKUP($B1342, 'FanGraphs - Team WAR Projected'!$B$2:$E$31, 4, FALSE)/162</f>
        <v>#N/A</v>
      </c>
      <c r="Z1342" s="11" t="e">
        <f t="shared" si="244"/>
        <v>#N/A</v>
      </c>
      <c r="AA1342" s="11" t="e">
        <f>VLOOKUP($B1342, FanGraphs_Standings[[Abbreviation]:[2024 Year to Date RS/G]], 6, FALSE)/$F1342</f>
        <v>#N/A</v>
      </c>
      <c r="AB1342" s="11" t="e">
        <f>VLOOKUP($B1342, FanGraphs_Standings[[Abbreviation]:[2024 Projected Full Season RDif]], 19, FALSE)/162</f>
        <v>#N/A</v>
      </c>
      <c r="AC1342" s="11" t="e">
        <f t="shared" si="253"/>
        <v>#N/A</v>
      </c>
      <c r="AD1342" s="11" t="e">
        <f>VLOOKUP($B1342, FanGraphs_Standings[[Abbreviation]:[2024 Projected Full Season RDif]], 5, FALSE)</f>
        <v>#N/A</v>
      </c>
      <c r="AE1342" s="11" t="e">
        <f>VLOOKUP($B1342, FanGraphs_Standings[[Abbreviation]:[2024 Projected Full Season W%]], 18, FALSE)</f>
        <v>#N/A</v>
      </c>
      <c r="AF1342" s="11" t="e">
        <f t="shared" si="245"/>
        <v>#N/A</v>
      </c>
      <c r="AG1342" s="11" t="e">
        <f>VLOOKUP($B1342, 'Home Field Adv'!$A$2:$I$31, 9, FALSE)</f>
        <v>#N/A</v>
      </c>
      <c r="AH1342" s="11" t="e">
        <f>VLOOKUP($C1342, FanGraphs_Standings[[Abbreviation]:[2024 Year to Date G]], 2, FALSE)</f>
        <v>#N/A</v>
      </c>
      <c r="AI1342" s="11" t="e">
        <f>_xlfn.IFNA(VLOOKUP($E1342, 'SP Per G'!$A$2:$D$1385, 3, FALSE), AO1342)</f>
        <v>#N/A</v>
      </c>
      <c r="AJ1342" s="11" t="e">
        <f>IF(AND(ISNA(VLOOKUP($E1342, 'SP Per G'!$A$2:$D$1385, 4, FALSE)), ISTEXT($E1342)), AI1342,IF(ISNA(VLOOKUP($E1342, 'SP Per G'!$A$2:$D$1385, 4, FALSE)), AO1342, VLOOKUP($E1342, 'SP Per G'!$A$2:$D$1385, 4, FALSE)))</f>
        <v>#N/A</v>
      </c>
      <c r="AK1342" s="11" t="e">
        <f t="shared" si="246"/>
        <v>#N/A</v>
      </c>
      <c r="AL1342" s="11" t="e">
        <f>_xlfn.IFNA(VLOOKUP($E1342, Individual_Pitching___Dashboard[], 18, FALSE), VLOOKUP($C1342,Team_Pitching___Advanced[[Team]:[SIERA]],16,FALSE))</f>
        <v>#N/A</v>
      </c>
      <c r="AM1342" s="11" t="e">
        <f>_xlfn.IFNA(VLOOKUP($E1342, Individual_Pitching___Dashboard[], 20, FALSE), VLOOKUP($C1342,Team_Pitching___Advanced[[Team]:[xFIP]],19,FALSE))</f>
        <v>#N/A</v>
      </c>
      <c r="AN1342" s="11" t="e">
        <f>_xlfn.IFNA(VLOOKUP($E1342,Individual_Pitching___Advanced[],21,FALSE),VLOOKUP($C1342,Team_Pitching___Advanced[[Team]:[SIERA]],20,FALSE))</f>
        <v>#N/A</v>
      </c>
      <c r="AO1342" s="11" t="e">
        <f>VLOOKUP($C1342, 'Team Per G'!$A$2:$G$31, 7, FALSE)</f>
        <v>#N/A</v>
      </c>
      <c r="AP1342" s="11" t="e">
        <f>VLOOKUP($C1342, 'FanGraphs - Team WAR Projected'!$B$2:$E$31, 3, FALSE)/162</f>
        <v>#N/A</v>
      </c>
      <c r="AQ1342" s="11" t="e">
        <f t="shared" si="247"/>
        <v>#N/A</v>
      </c>
      <c r="AR1342" s="11" t="e">
        <f>VLOOKUP($C1342, Team_Pitching___Advanced[[Team]:[xFIP]], 19,FALSE)</f>
        <v>#N/A</v>
      </c>
      <c r="AS1342" s="11" t="e">
        <f>VLOOKUP($C1342, Team_Pitching___Advanced[], 20, FALSE)</f>
        <v>#N/A</v>
      </c>
      <c r="AT1342" s="11" t="e">
        <f>VLOOKUP($C1342, Team_Batting___Dashboard[[Team]:[wOBA]], 16, FALSE)</f>
        <v>#N/A</v>
      </c>
      <c r="AU1342" s="11" t="e">
        <f>VLOOKUP($C1342, Team_Batting___Advanced[[Team]:[OPS]], 9, FALSE)</f>
        <v>#N/A</v>
      </c>
      <c r="AV1342" s="11" t="e">
        <f>VLOOKUP($C1342, Team_Batting___Advanced[], 19, FALSE)</f>
        <v>#N/A</v>
      </c>
      <c r="AW1342" s="11" t="e">
        <f>VLOOKUP($C1342, 'Team Per G'!$A$2:$G$31, 3, FALSE)</f>
        <v>#N/A</v>
      </c>
      <c r="AX1342" s="11" t="e">
        <f>VLOOKUP($C1342, 'Team Per G'!$A$2:$G$31, 5, FALSE)</f>
        <v>#N/A</v>
      </c>
      <c r="AY1342" s="11" t="e">
        <f>VLOOKUP($C1342, 'Team Per G'!$A$2:$G$31, 4, FALSE)</f>
        <v>#N/A</v>
      </c>
      <c r="AZ1342" s="11" t="e">
        <f>VLOOKUP($C1342, Team_Batting___Dashboard[], 22, FALSE)/$AH1342</f>
        <v>#N/A</v>
      </c>
      <c r="BA1342" s="11" t="e">
        <f>VLOOKUP($C1342, 'FanGraphs - Team WAR Projected'!$B$2:$E$31, 4, FALSE)/162</f>
        <v>#N/A</v>
      </c>
      <c r="BB1342" s="11" t="e">
        <f t="shared" si="248"/>
        <v>#N/A</v>
      </c>
      <c r="BC1342" s="11" t="e">
        <f>VLOOKUP($C1342, FanGraphs_Standings[[Abbreviation]:[2024 Year to Date RS/G]], 6, FALSE)/$AH1342</f>
        <v>#N/A</v>
      </c>
      <c r="BD1342" s="11" t="e">
        <f>VLOOKUP($C1342, FanGraphs_Standings[[Abbreviation]:[2024 Projected Full Season RDif]], 19, FALSE)/162</f>
        <v>#N/A</v>
      </c>
      <c r="BE1342" s="11" t="e">
        <f t="shared" si="249"/>
        <v>#N/A</v>
      </c>
      <c r="BF1342" s="11" t="e">
        <f>VLOOKUP($C1342, FanGraphs_Standings[[Abbreviation]:[2024 Projected Full Season RDif]], 5, FALSE)</f>
        <v>#N/A</v>
      </c>
      <c r="BG1342" s="11" t="e">
        <f>VLOOKUP($C1342, FanGraphs_Standings[[Abbreviation]:[2024 Projected Full Season W%]], 18, FALSE)</f>
        <v>#N/A</v>
      </c>
      <c r="BH1342" s="11" t="e">
        <f t="shared" si="250"/>
        <v>#N/A</v>
      </c>
      <c r="BI1342" s="11" t="e">
        <f>VLOOKUP($C1342, 'Home Field Adv'!$A$2:$K$31, 11, FALSE)</f>
        <v>#N/A</v>
      </c>
      <c r="BL1342" s="12" t="str">
        <f t="shared" si="251"/>
        <v/>
      </c>
      <c r="BM1342" s="12" t="str">
        <f t="shared" si="254"/>
        <v/>
      </c>
      <c r="BN1342" s="12" t="str">
        <f t="shared" si="252"/>
        <v/>
      </c>
    </row>
    <row r="1343" spans="6:66" x14ac:dyDescent="0.45">
      <c r="F1343" s="11" t="e">
        <f>VLOOKUP($B1343, FanGraphs_Standings[[Abbreviation]:[2024 Year to Date G]], 2, FALSE)</f>
        <v>#N/A</v>
      </c>
      <c r="G1343" s="11" t="e">
        <f>_xlfn.IFNA(VLOOKUP($D1343, 'SP Per G'!$A$2:$D$1385, 3, FALSE),M1343)</f>
        <v>#N/A</v>
      </c>
      <c r="H1343" s="11" t="e">
        <f>IF(AND(ISNA(VLOOKUP($D1343, 'SP Per G'!$A$2:$D$1385, 4, FALSE)), ISTEXT($D1343)), G1343,IF(ISNA(VLOOKUP($D1343, 'SP Per G'!$A$2:$D$1385, 4, FALSE)), M1343, VLOOKUP($D1343, 'SP Per G'!$A$2:$D$1385, 4, FALSE)))</f>
        <v>#N/A</v>
      </c>
      <c r="I1343" s="11" t="e">
        <f t="shared" si="242"/>
        <v>#N/A</v>
      </c>
      <c r="J1343" s="11" t="e">
        <f>_xlfn.IFNA(VLOOKUP($D1343,Individual_Pitching___Dashboard[],18,FALSE),VLOOKUP(B1343,Team_Pitching___Dashboard[[Team]:[ERA]],17,FALSE))</f>
        <v>#N/A</v>
      </c>
      <c r="K1343" s="11" t="e">
        <f>_xlfn.IFNA(VLOOKUP($D1343, Individual_Pitching___Dashboard[], 20, FALSE), VLOOKUP(B1343,Team_Pitching___Dashboard[[Team]:[xFIP]],20,FALSE))</f>
        <v>#N/A</v>
      </c>
      <c r="L1343" s="11" t="e">
        <f>_xlfn.IFNA(VLOOKUP($D1343, Individual_Pitching___Advanced[], 21,FALSE), VLOOKUP(B1343, Team_Pitching___Advanced[], 20, FALSE))</f>
        <v>#N/A</v>
      </c>
      <c r="M1343" s="11" t="e">
        <f>VLOOKUP($B1343, 'Team Per G'!$A$2:$G$31, 7, FALSE)</f>
        <v>#N/A</v>
      </c>
      <c r="N1343" s="11" t="e">
        <f>VLOOKUP($B1343, 'FanGraphs - Team WAR Projected'!$B$2:$E$31, 3, FALSE)/162</f>
        <v>#N/A</v>
      </c>
      <c r="O1343" s="11" t="e">
        <f t="shared" si="243"/>
        <v>#N/A</v>
      </c>
      <c r="P1343" s="11" t="e">
        <f>VLOOKUP($B1343, Team_Pitching___Advanced[[Team]:[xFIP]], 19,FALSE)</f>
        <v>#N/A</v>
      </c>
      <c r="Q1343" s="11" t="e">
        <f>VLOOKUP($B1343, Team_Pitching___Advanced[], 20, FALSE)</f>
        <v>#N/A</v>
      </c>
      <c r="R1343" s="11" t="e">
        <f>VLOOKUP($B1343, Team_Batting___Dashboard[[Team]:[wOBA]], 16, FALSE)</f>
        <v>#N/A</v>
      </c>
      <c r="S1343" s="11" t="e">
        <f>VLOOKUP($B1343, Team_Batting___Advanced[[Team]:[OPS]], 9, FALSE)</f>
        <v>#N/A</v>
      </c>
      <c r="T1343" s="11" t="e">
        <f>VLOOKUP($B1343, Team_Batting___Advanced[], 19, FALSE)</f>
        <v>#N/A</v>
      </c>
      <c r="U1343" s="11" t="e">
        <f>VLOOKUP($B1343, 'Team Per G'!$A$2:$G$31, 3, FALSE)</f>
        <v>#N/A</v>
      </c>
      <c r="V1343" s="11" t="e">
        <f>VLOOKUP($B1343, 'Team Per G'!$A$2:$G$31, 5, FALSE)</f>
        <v>#N/A</v>
      </c>
      <c r="W1343" s="11" t="e">
        <f>VLOOKUP($B1343, 'Team Per G'!$A$2:$G$31, 4, FALSE)</f>
        <v>#N/A</v>
      </c>
      <c r="X1343" s="11" t="e">
        <f>VLOOKUP($B1343, Team_Batting___Dashboard[], 22, FALSE)/$F1343</f>
        <v>#N/A</v>
      </c>
      <c r="Y1343" s="11" t="e">
        <f>VLOOKUP($B1343, 'FanGraphs - Team WAR Projected'!$B$2:$E$31, 4, FALSE)/162</f>
        <v>#N/A</v>
      </c>
      <c r="Z1343" s="11" t="e">
        <f t="shared" si="244"/>
        <v>#N/A</v>
      </c>
      <c r="AA1343" s="11" t="e">
        <f>VLOOKUP($B1343, FanGraphs_Standings[[Abbreviation]:[2024 Year to Date RS/G]], 6, FALSE)/$F1343</f>
        <v>#N/A</v>
      </c>
      <c r="AB1343" s="11" t="e">
        <f>VLOOKUP($B1343, FanGraphs_Standings[[Abbreviation]:[2024 Projected Full Season RDif]], 19, FALSE)/162</f>
        <v>#N/A</v>
      </c>
      <c r="AC1343" s="11" t="e">
        <f t="shared" si="253"/>
        <v>#N/A</v>
      </c>
      <c r="AD1343" s="11" t="e">
        <f>VLOOKUP($B1343, FanGraphs_Standings[[Abbreviation]:[2024 Projected Full Season RDif]], 5, FALSE)</f>
        <v>#N/A</v>
      </c>
      <c r="AE1343" s="11" t="e">
        <f>VLOOKUP($B1343, FanGraphs_Standings[[Abbreviation]:[2024 Projected Full Season W%]], 18, FALSE)</f>
        <v>#N/A</v>
      </c>
      <c r="AF1343" s="11" t="e">
        <f t="shared" si="245"/>
        <v>#N/A</v>
      </c>
      <c r="AG1343" s="11" t="e">
        <f>VLOOKUP($B1343, 'Home Field Adv'!$A$2:$I$31, 9, FALSE)</f>
        <v>#N/A</v>
      </c>
      <c r="AH1343" s="11" t="e">
        <f>VLOOKUP($C1343, FanGraphs_Standings[[Abbreviation]:[2024 Year to Date G]], 2, FALSE)</f>
        <v>#N/A</v>
      </c>
      <c r="AI1343" s="11" t="e">
        <f>_xlfn.IFNA(VLOOKUP($E1343, 'SP Per G'!$A$2:$D$1385, 3, FALSE), AO1343)</f>
        <v>#N/A</v>
      </c>
      <c r="AJ1343" s="11" t="e">
        <f>IF(AND(ISNA(VLOOKUP($E1343, 'SP Per G'!$A$2:$D$1385, 4, FALSE)), ISTEXT($E1343)), AI1343,IF(ISNA(VLOOKUP($E1343, 'SP Per G'!$A$2:$D$1385, 4, FALSE)), AO1343, VLOOKUP($E1343, 'SP Per G'!$A$2:$D$1385, 4, FALSE)))</f>
        <v>#N/A</v>
      </c>
      <c r="AK1343" s="11" t="e">
        <f t="shared" si="246"/>
        <v>#N/A</v>
      </c>
      <c r="AL1343" s="11" t="e">
        <f>_xlfn.IFNA(VLOOKUP($E1343, Individual_Pitching___Dashboard[], 18, FALSE), VLOOKUP($C1343,Team_Pitching___Advanced[[Team]:[SIERA]],16,FALSE))</f>
        <v>#N/A</v>
      </c>
      <c r="AM1343" s="11" t="e">
        <f>_xlfn.IFNA(VLOOKUP($E1343, Individual_Pitching___Dashboard[], 20, FALSE), VLOOKUP($C1343,Team_Pitching___Advanced[[Team]:[xFIP]],19,FALSE))</f>
        <v>#N/A</v>
      </c>
      <c r="AN1343" s="11" t="e">
        <f>_xlfn.IFNA(VLOOKUP($E1343,Individual_Pitching___Advanced[],21,FALSE),VLOOKUP($C1343,Team_Pitching___Advanced[[Team]:[SIERA]],20,FALSE))</f>
        <v>#N/A</v>
      </c>
      <c r="AO1343" s="11" t="e">
        <f>VLOOKUP($C1343, 'Team Per G'!$A$2:$G$31, 7, FALSE)</f>
        <v>#N/A</v>
      </c>
      <c r="AP1343" s="11" t="e">
        <f>VLOOKUP($C1343, 'FanGraphs - Team WAR Projected'!$B$2:$E$31, 3, FALSE)/162</f>
        <v>#N/A</v>
      </c>
      <c r="AQ1343" s="11" t="e">
        <f t="shared" si="247"/>
        <v>#N/A</v>
      </c>
      <c r="AR1343" s="11" t="e">
        <f>VLOOKUP($C1343, Team_Pitching___Advanced[[Team]:[xFIP]], 19,FALSE)</f>
        <v>#N/A</v>
      </c>
      <c r="AS1343" s="11" t="e">
        <f>VLOOKUP($C1343, Team_Pitching___Advanced[], 20, FALSE)</f>
        <v>#N/A</v>
      </c>
      <c r="AT1343" s="11" t="e">
        <f>VLOOKUP($C1343, Team_Batting___Dashboard[[Team]:[wOBA]], 16, FALSE)</f>
        <v>#N/A</v>
      </c>
      <c r="AU1343" s="11" t="e">
        <f>VLOOKUP($C1343, Team_Batting___Advanced[[Team]:[OPS]], 9, FALSE)</f>
        <v>#N/A</v>
      </c>
      <c r="AV1343" s="11" t="e">
        <f>VLOOKUP($C1343, Team_Batting___Advanced[], 19, FALSE)</f>
        <v>#N/A</v>
      </c>
      <c r="AW1343" s="11" t="e">
        <f>VLOOKUP($C1343, 'Team Per G'!$A$2:$G$31, 3, FALSE)</f>
        <v>#N/A</v>
      </c>
      <c r="AX1343" s="11" t="e">
        <f>VLOOKUP($C1343, 'Team Per G'!$A$2:$G$31, 5, FALSE)</f>
        <v>#N/A</v>
      </c>
      <c r="AY1343" s="11" t="e">
        <f>VLOOKUP($C1343, 'Team Per G'!$A$2:$G$31, 4, FALSE)</f>
        <v>#N/A</v>
      </c>
      <c r="AZ1343" s="11" t="e">
        <f>VLOOKUP($C1343, Team_Batting___Dashboard[], 22, FALSE)/$AH1343</f>
        <v>#N/A</v>
      </c>
      <c r="BA1343" s="11" t="e">
        <f>VLOOKUP($C1343, 'FanGraphs - Team WAR Projected'!$B$2:$E$31, 4, FALSE)/162</f>
        <v>#N/A</v>
      </c>
      <c r="BB1343" s="11" t="e">
        <f t="shared" si="248"/>
        <v>#N/A</v>
      </c>
      <c r="BC1343" s="11" t="e">
        <f>VLOOKUP($C1343, FanGraphs_Standings[[Abbreviation]:[2024 Year to Date RS/G]], 6, FALSE)/$AH1343</f>
        <v>#N/A</v>
      </c>
      <c r="BD1343" s="11" t="e">
        <f>VLOOKUP($C1343, FanGraphs_Standings[[Abbreviation]:[2024 Projected Full Season RDif]], 19, FALSE)/162</f>
        <v>#N/A</v>
      </c>
      <c r="BE1343" s="11" t="e">
        <f t="shared" si="249"/>
        <v>#N/A</v>
      </c>
      <c r="BF1343" s="11" t="e">
        <f>VLOOKUP($C1343, FanGraphs_Standings[[Abbreviation]:[2024 Projected Full Season RDif]], 5, FALSE)</f>
        <v>#N/A</v>
      </c>
      <c r="BG1343" s="11" t="e">
        <f>VLOOKUP($C1343, FanGraphs_Standings[[Abbreviation]:[2024 Projected Full Season W%]], 18, FALSE)</f>
        <v>#N/A</v>
      </c>
      <c r="BH1343" s="11" t="e">
        <f t="shared" si="250"/>
        <v>#N/A</v>
      </c>
      <c r="BI1343" s="11" t="e">
        <f>VLOOKUP($C1343, 'Home Field Adv'!$A$2:$K$31, 11, FALSE)</f>
        <v>#N/A</v>
      </c>
      <c r="BL1343" s="12" t="str">
        <f t="shared" si="251"/>
        <v/>
      </c>
      <c r="BM1343" s="12" t="str">
        <f t="shared" si="254"/>
        <v/>
      </c>
      <c r="BN1343" s="12" t="str">
        <f t="shared" si="252"/>
        <v/>
      </c>
    </row>
    <row r="1344" spans="6:66" x14ac:dyDescent="0.45">
      <c r="F1344" s="11" t="e">
        <f>VLOOKUP($B1344, FanGraphs_Standings[[Abbreviation]:[2024 Year to Date G]], 2, FALSE)</f>
        <v>#N/A</v>
      </c>
      <c r="G1344" s="11" t="e">
        <f>_xlfn.IFNA(VLOOKUP($D1344, 'SP Per G'!$A$2:$D$1385, 3, FALSE),M1344)</f>
        <v>#N/A</v>
      </c>
      <c r="H1344" s="11" t="e">
        <f>IF(AND(ISNA(VLOOKUP($D1344, 'SP Per G'!$A$2:$D$1385, 4, FALSE)), ISTEXT($D1344)), G1344,IF(ISNA(VLOOKUP($D1344, 'SP Per G'!$A$2:$D$1385, 4, FALSE)), M1344, VLOOKUP($D1344, 'SP Per G'!$A$2:$D$1385, 4, FALSE)))</f>
        <v>#N/A</v>
      </c>
      <c r="I1344" s="11" t="e">
        <f t="shared" si="242"/>
        <v>#N/A</v>
      </c>
      <c r="J1344" s="11" t="e">
        <f>_xlfn.IFNA(VLOOKUP($D1344,Individual_Pitching___Dashboard[],18,FALSE),VLOOKUP(B1344,Team_Pitching___Dashboard[[Team]:[ERA]],17,FALSE))</f>
        <v>#N/A</v>
      </c>
      <c r="K1344" s="11" t="e">
        <f>_xlfn.IFNA(VLOOKUP($D1344, Individual_Pitching___Dashboard[], 20, FALSE), VLOOKUP(B1344,Team_Pitching___Dashboard[[Team]:[xFIP]],20,FALSE))</f>
        <v>#N/A</v>
      </c>
      <c r="L1344" s="11" t="e">
        <f>_xlfn.IFNA(VLOOKUP($D1344, Individual_Pitching___Advanced[], 21,FALSE), VLOOKUP(B1344, Team_Pitching___Advanced[], 20, FALSE))</f>
        <v>#N/A</v>
      </c>
      <c r="M1344" s="11" t="e">
        <f>VLOOKUP($B1344, 'Team Per G'!$A$2:$G$31, 7, FALSE)</f>
        <v>#N/A</v>
      </c>
      <c r="N1344" s="11" t="e">
        <f>VLOOKUP($B1344, 'FanGraphs - Team WAR Projected'!$B$2:$E$31, 3, FALSE)/162</f>
        <v>#N/A</v>
      </c>
      <c r="O1344" s="11" t="e">
        <f t="shared" si="243"/>
        <v>#N/A</v>
      </c>
      <c r="P1344" s="11" t="e">
        <f>VLOOKUP($B1344, Team_Pitching___Advanced[[Team]:[xFIP]], 19,FALSE)</f>
        <v>#N/A</v>
      </c>
      <c r="Q1344" s="11" t="e">
        <f>VLOOKUP($B1344, Team_Pitching___Advanced[], 20, FALSE)</f>
        <v>#N/A</v>
      </c>
      <c r="R1344" s="11" t="e">
        <f>VLOOKUP($B1344, Team_Batting___Dashboard[[Team]:[wOBA]], 16, FALSE)</f>
        <v>#N/A</v>
      </c>
      <c r="S1344" s="11" t="e">
        <f>VLOOKUP($B1344, Team_Batting___Advanced[[Team]:[OPS]], 9, FALSE)</f>
        <v>#N/A</v>
      </c>
      <c r="T1344" s="11" t="e">
        <f>VLOOKUP($B1344, Team_Batting___Advanced[], 19, FALSE)</f>
        <v>#N/A</v>
      </c>
      <c r="U1344" s="11" t="e">
        <f>VLOOKUP($B1344, 'Team Per G'!$A$2:$G$31, 3, FALSE)</f>
        <v>#N/A</v>
      </c>
      <c r="V1344" s="11" t="e">
        <f>VLOOKUP($B1344, 'Team Per G'!$A$2:$G$31, 5, FALSE)</f>
        <v>#N/A</v>
      </c>
      <c r="W1344" s="11" t="e">
        <f>VLOOKUP($B1344, 'Team Per G'!$A$2:$G$31, 4, FALSE)</f>
        <v>#N/A</v>
      </c>
      <c r="X1344" s="11" t="e">
        <f>VLOOKUP($B1344, Team_Batting___Dashboard[], 22, FALSE)/$F1344</f>
        <v>#N/A</v>
      </c>
      <c r="Y1344" s="11" t="e">
        <f>VLOOKUP($B1344, 'FanGraphs - Team WAR Projected'!$B$2:$E$31, 4, FALSE)/162</f>
        <v>#N/A</v>
      </c>
      <c r="Z1344" s="11" t="e">
        <f t="shared" si="244"/>
        <v>#N/A</v>
      </c>
      <c r="AA1344" s="11" t="e">
        <f>VLOOKUP($B1344, FanGraphs_Standings[[Abbreviation]:[2024 Year to Date RS/G]], 6, FALSE)/$F1344</f>
        <v>#N/A</v>
      </c>
      <c r="AB1344" s="11" t="e">
        <f>VLOOKUP($B1344, FanGraphs_Standings[[Abbreviation]:[2024 Projected Full Season RDif]], 19, FALSE)/162</f>
        <v>#N/A</v>
      </c>
      <c r="AC1344" s="11" t="e">
        <f t="shared" si="253"/>
        <v>#N/A</v>
      </c>
      <c r="AD1344" s="11" t="e">
        <f>VLOOKUP($B1344, FanGraphs_Standings[[Abbreviation]:[2024 Projected Full Season RDif]], 5, FALSE)</f>
        <v>#N/A</v>
      </c>
      <c r="AE1344" s="11" t="e">
        <f>VLOOKUP($B1344, FanGraphs_Standings[[Abbreviation]:[2024 Projected Full Season W%]], 18, FALSE)</f>
        <v>#N/A</v>
      </c>
      <c r="AF1344" s="11" t="e">
        <f t="shared" si="245"/>
        <v>#N/A</v>
      </c>
      <c r="AG1344" s="11" t="e">
        <f>VLOOKUP($B1344, 'Home Field Adv'!$A$2:$I$31, 9, FALSE)</f>
        <v>#N/A</v>
      </c>
      <c r="AH1344" s="11" t="e">
        <f>VLOOKUP($C1344, FanGraphs_Standings[[Abbreviation]:[2024 Year to Date G]], 2, FALSE)</f>
        <v>#N/A</v>
      </c>
      <c r="AI1344" s="11" t="e">
        <f>_xlfn.IFNA(VLOOKUP($E1344, 'SP Per G'!$A$2:$D$1385, 3, FALSE), AO1344)</f>
        <v>#N/A</v>
      </c>
      <c r="AJ1344" s="11" t="e">
        <f>IF(AND(ISNA(VLOOKUP($E1344, 'SP Per G'!$A$2:$D$1385, 4, FALSE)), ISTEXT($E1344)), AI1344,IF(ISNA(VLOOKUP($E1344, 'SP Per G'!$A$2:$D$1385, 4, FALSE)), AO1344, VLOOKUP($E1344, 'SP Per G'!$A$2:$D$1385, 4, FALSE)))</f>
        <v>#N/A</v>
      </c>
      <c r="AK1344" s="11" t="e">
        <f t="shared" si="246"/>
        <v>#N/A</v>
      </c>
      <c r="AL1344" s="11" t="e">
        <f>_xlfn.IFNA(VLOOKUP($E1344, Individual_Pitching___Dashboard[], 18, FALSE), VLOOKUP($C1344,Team_Pitching___Advanced[[Team]:[SIERA]],16,FALSE))</f>
        <v>#N/A</v>
      </c>
      <c r="AM1344" s="11" t="e">
        <f>_xlfn.IFNA(VLOOKUP($E1344, Individual_Pitching___Dashboard[], 20, FALSE), VLOOKUP($C1344,Team_Pitching___Advanced[[Team]:[xFIP]],19,FALSE))</f>
        <v>#N/A</v>
      </c>
      <c r="AN1344" s="11" t="e">
        <f>_xlfn.IFNA(VLOOKUP($E1344,Individual_Pitching___Advanced[],21,FALSE),VLOOKUP($C1344,Team_Pitching___Advanced[[Team]:[SIERA]],20,FALSE))</f>
        <v>#N/A</v>
      </c>
      <c r="AO1344" s="11" t="e">
        <f>VLOOKUP($C1344, 'Team Per G'!$A$2:$G$31, 7, FALSE)</f>
        <v>#N/A</v>
      </c>
      <c r="AP1344" s="11" t="e">
        <f>VLOOKUP($C1344, 'FanGraphs - Team WAR Projected'!$B$2:$E$31, 3, FALSE)/162</f>
        <v>#N/A</v>
      </c>
      <c r="AQ1344" s="11" t="e">
        <f t="shared" si="247"/>
        <v>#N/A</v>
      </c>
      <c r="AR1344" s="11" t="e">
        <f>VLOOKUP($C1344, Team_Pitching___Advanced[[Team]:[xFIP]], 19,FALSE)</f>
        <v>#N/A</v>
      </c>
      <c r="AS1344" s="11" t="e">
        <f>VLOOKUP($C1344, Team_Pitching___Advanced[], 20, FALSE)</f>
        <v>#N/A</v>
      </c>
      <c r="AT1344" s="11" t="e">
        <f>VLOOKUP($C1344, Team_Batting___Dashboard[[Team]:[wOBA]], 16, FALSE)</f>
        <v>#N/A</v>
      </c>
      <c r="AU1344" s="11" t="e">
        <f>VLOOKUP($C1344, Team_Batting___Advanced[[Team]:[OPS]], 9, FALSE)</f>
        <v>#N/A</v>
      </c>
      <c r="AV1344" s="11" t="e">
        <f>VLOOKUP($C1344, Team_Batting___Advanced[], 19, FALSE)</f>
        <v>#N/A</v>
      </c>
      <c r="AW1344" s="11" t="e">
        <f>VLOOKUP($C1344, 'Team Per G'!$A$2:$G$31, 3, FALSE)</f>
        <v>#N/A</v>
      </c>
      <c r="AX1344" s="11" t="e">
        <f>VLOOKUP($C1344, 'Team Per G'!$A$2:$G$31, 5, FALSE)</f>
        <v>#N/A</v>
      </c>
      <c r="AY1344" s="11" t="e">
        <f>VLOOKUP($C1344, 'Team Per G'!$A$2:$G$31, 4, FALSE)</f>
        <v>#N/A</v>
      </c>
      <c r="AZ1344" s="11" t="e">
        <f>VLOOKUP($C1344, Team_Batting___Dashboard[], 22, FALSE)/$AH1344</f>
        <v>#N/A</v>
      </c>
      <c r="BA1344" s="11" t="e">
        <f>VLOOKUP($C1344, 'FanGraphs - Team WAR Projected'!$B$2:$E$31, 4, FALSE)/162</f>
        <v>#N/A</v>
      </c>
      <c r="BB1344" s="11" t="e">
        <f t="shared" si="248"/>
        <v>#N/A</v>
      </c>
      <c r="BC1344" s="11" t="e">
        <f>VLOOKUP($C1344, FanGraphs_Standings[[Abbreviation]:[2024 Year to Date RS/G]], 6, FALSE)/$AH1344</f>
        <v>#N/A</v>
      </c>
      <c r="BD1344" s="11" t="e">
        <f>VLOOKUP($C1344, FanGraphs_Standings[[Abbreviation]:[2024 Projected Full Season RDif]], 19, FALSE)/162</f>
        <v>#N/A</v>
      </c>
      <c r="BE1344" s="11" t="e">
        <f t="shared" si="249"/>
        <v>#N/A</v>
      </c>
      <c r="BF1344" s="11" t="e">
        <f>VLOOKUP($C1344, FanGraphs_Standings[[Abbreviation]:[2024 Projected Full Season RDif]], 5, FALSE)</f>
        <v>#N/A</v>
      </c>
      <c r="BG1344" s="11" t="e">
        <f>VLOOKUP($C1344, FanGraphs_Standings[[Abbreviation]:[2024 Projected Full Season W%]], 18, FALSE)</f>
        <v>#N/A</v>
      </c>
      <c r="BH1344" s="11" t="e">
        <f t="shared" si="250"/>
        <v>#N/A</v>
      </c>
      <c r="BI1344" s="11" t="e">
        <f>VLOOKUP($C1344, 'Home Field Adv'!$A$2:$K$31, 11, FALSE)</f>
        <v>#N/A</v>
      </c>
      <c r="BL1344" s="12" t="str">
        <f t="shared" si="251"/>
        <v/>
      </c>
      <c r="BM1344" s="12" t="str">
        <f t="shared" si="254"/>
        <v/>
      </c>
      <c r="BN1344" s="12" t="str">
        <f t="shared" si="252"/>
        <v/>
      </c>
    </row>
    <row r="1345" spans="6:66" x14ac:dyDescent="0.45">
      <c r="F1345" s="11" t="e">
        <f>VLOOKUP($B1345, FanGraphs_Standings[[Abbreviation]:[2024 Year to Date G]], 2, FALSE)</f>
        <v>#N/A</v>
      </c>
      <c r="G1345" s="11" t="e">
        <f>_xlfn.IFNA(VLOOKUP($D1345, 'SP Per G'!$A$2:$D$1385, 3, FALSE),M1345)</f>
        <v>#N/A</v>
      </c>
      <c r="H1345" s="11" t="e">
        <f>IF(AND(ISNA(VLOOKUP($D1345, 'SP Per G'!$A$2:$D$1385, 4, FALSE)), ISTEXT($D1345)), G1345,IF(ISNA(VLOOKUP($D1345, 'SP Per G'!$A$2:$D$1385, 4, FALSE)), M1345, VLOOKUP($D1345, 'SP Per G'!$A$2:$D$1385, 4, FALSE)))</f>
        <v>#N/A</v>
      </c>
      <c r="I1345" s="11" t="e">
        <f t="shared" si="242"/>
        <v>#N/A</v>
      </c>
      <c r="J1345" s="11" t="e">
        <f>_xlfn.IFNA(VLOOKUP($D1345,Individual_Pitching___Dashboard[],18,FALSE),VLOOKUP(B1345,Team_Pitching___Dashboard[[Team]:[ERA]],17,FALSE))</f>
        <v>#N/A</v>
      </c>
      <c r="K1345" s="11" t="e">
        <f>_xlfn.IFNA(VLOOKUP($D1345, Individual_Pitching___Dashboard[], 20, FALSE), VLOOKUP(B1345,Team_Pitching___Dashboard[[Team]:[xFIP]],20,FALSE))</f>
        <v>#N/A</v>
      </c>
      <c r="L1345" s="11" t="e">
        <f>_xlfn.IFNA(VLOOKUP($D1345, Individual_Pitching___Advanced[], 21,FALSE), VLOOKUP(B1345, Team_Pitching___Advanced[], 20, FALSE))</f>
        <v>#N/A</v>
      </c>
      <c r="M1345" s="11" t="e">
        <f>VLOOKUP($B1345, 'Team Per G'!$A$2:$G$31, 7, FALSE)</f>
        <v>#N/A</v>
      </c>
      <c r="N1345" s="11" t="e">
        <f>VLOOKUP($B1345, 'FanGraphs - Team WAR Projected'!$B$2:$E$31, 3, FALSE)/162</f>
        <v>#N/A</v>
      </c>
      <c r="O1345" s="11" t="e">
        <f t="shared" si="243"/>
        <v>#N/A</v>
      </c>
      <c r="P1345" s="11" t="e">
        <f>VLOOKUP($B1345, Team_Pitching___Advanced[[Team]:[xFIP]], 19,FALSE)</f>
        <v>#N/A</v>
      </c>
      <c r="Q1345" s="11" t="e">
        <f>VLOOKUP($B1345, Team_Pitching___Advanced[], 20, FALSE)</f>
        <v>#N/A</v>
      </c>
      <c r="R1345" s="11" t="e">
        <f>VLOOKUP($B1345, Team_Batting___Dashboard[[Team]:[wOBA]], 16, FALSE)</f>
        <v>#N/A</v>
      </c>
      <c r="S1345" s="11" t="e">
        <f>VLOOKUP($B1345, Team_Batting___Advanced[[Team]:[OPS]], 9, FALSE)</f>
        <v>#N/A</v>
      </c>
      <c r="T1345" s="11" t="e">
        <f>VLOOKUP($B1345, Team_Batting___Advanced[], 19, FALSE)</f>
        <v>#N/A</v>
      </c>
      <c r="U1345" s="11" t="e">
        <f>VLOOKUP($B1345, 'Team Per G'!$A$2:$G$31, 3, FALSE)</f>
        <v>#N/A</v>
      </c>
      <c r="V1345" s="11" t="e">
        <f>VLOOKUP($B1345, 'Team Per G'!$A$2:$G$31, 5, FALSE)</f>
        <v>#N/A</v>
      </c>
      <c r="W1345" s="11" t="e">
        <f>VLOOKUP($B1345, 'Team Per G'!$A$2:$G$31, 4, FALSE)</f>
        <v>#N/A</v>
      </c>
      <c r="X1345" s="11" t="e">
        <f>VLOOKUP($B1345, Team_Batting___Dashboard[], 22, FALSE)/$F1345</f>
        <v>#N/A</v>
      </c>
      <c r="Y1345" s="11" t="e">
        <f>VLOOKUP($B1345, 'FanGraphs - Team WAR Projected'!$B$2:$E$31, 4, FALSE)/162</f>
        <v>#N/A</v>
      </c>
      <c r="Z1345" s="11" t="e">
        <f t="shared" si="244"/>
        <v>#N/A</v>
      </c>
      <c r="AA1345" s="11" t="e">
        <f>VLOOKUP($B1345, FanGraphs_Standings[[Abbreviation]:[2024 Year to Date RS/G]], 6, FALSE)/$F1345</f>
        <v>#N/A</v>
      </c>
      <c r="AB1345" s="11" t="e">
        <f>VLOOKUP($B1345, FanGraphs_Standings[[Abbreviation]:[2024 Projected Full Season RDif]], 19, FALSE)/162</f>
        <v>#N/A</v>
      </c>
      <c r="AC1345" s="11" t="e">
        <f t="shared" si="253"/>
        <v>#N/A</v>
      </c>
      <c r="AD1345" s="11" t="e">
        <f>VLOOKUP($B1345, FanGraphs_Standings[[Abbreviation]:[2024 Projected Full Season RDif]], 5, FALSE)</f>
        <v>#N/A</v>
      </c>
      <c r="AE1345" s="11" t="e">
        <f>VLOOKUP($B1345, FanGraphs_Standings[[Abbreviation]:[2024 Projected Full Season W%]], 18, FALSE)</f>
        <v>#N/A</v>
      </c>
      <c r="AF1345" s="11" t="e">
        <f t="shared" si="245"/>
        <v>#N/A</v>
      </c>
      <c r="AG1345" s="11" t="e">
        <f>VLOOKUP($B1345, 'Home Field Adv'!$A$2:$I$31, 9, FALSE)</f>
        <v>#N/A</v>
      </c>
      <c r="AH1345" s="11" t="e">
        <f>VLOOKUP($C1345, FanGraphs_Standings[[Abbreviation]:[2024 Year to Date G]], 2, FALSE)</f>
        <v>#N/A</v>
      </c>
      <c r="AI1345" s="11" t="e">
        <f>_xlfn.IFNA(VLOOKUP($E1345, 'SP Per G'!$A$2:$D$1385, 3, FALSE), AO1345)</f>
        <v>#N/A</v>
      </c>
      <c r="AJ1345" s="11" t="e">
        <f>IF(AND(ISNA(VLOOKUP($E1345, 'SP Per G'!$A$2:$D$1385, 4, FALSE)), ISTEXT($E1345)), AI1345,IF(ISNA(VLOOKUP($E1345, 'SP Per G'!$A$2:$D$1385, 4, FALSE)), AO1345, VLOOKUP($E1345, 'SP Per G'!$A$2:$D$1385, 4, FALSE)))</f>
        <v>#N/A</v>
      </c>
      <c r="AK1345" s="11" t="e">
        <f t="shared" si="246"/>
        <v>#N/A</v>
      </c>
      <c r="AL1345" s="11" t="e">
        <f>_xlfn.IFNA(VLOOKUP($E1345, Individual_Pitching___Dashboard[], 18, FALSE), VLOOKUP($C1345,Team_Pitching___Advanced[[Team]:[SIERA]],16,FALSE))</f>
        <v>#N/A</v>
      </c>
      <c r="AM1345" s="11" t="e">
        <f>_xlfn.IFNA(VLOOKUP($E1345, Individual_Pitching___Dashboard[], 20, FALSE), VLOOKUP($C1345,Team_Pitching___Advanced[[Team]:[xFIP]],19,FALSE))</f>
        <v>#N/A</v>
      </c>
      <c r="AN1345" s="11" t="e">
        <f>_xlfn.IFNA(VLOOKUP($E1345,Individual_Pitching___Advanced[],21,FALSE),VLOOKUP($C1345,Team_Pitching___Advanced[[Team]:[SIERA]],20,FALSE))</f>
        <v>#N/A</v>
      </c>
      <c r="AO1345" s="11" t="e">
        <f>VLOOKUP($C1345, 'Team Per G'!$A$2:$G$31, 7, FALSE)</f>
        <v>#N/A</v>
      </c>
      <c r="AP1345" s="11" t="e">
        <f>VLOOKUP($C1345, 'FanGraphs - Team WAR Projected'!$B$2:$E$31, 3, FALSE)/162</f>
        <v>#N/A</v>
      </c>
      <c r="AQ1345" s="11" t="e">
        <f t="shared" si="247"/>
        <v>#N/A</v>
      </c>
      <c r="AR1345" s="11" t="e">
        <f>VLOOKUP($C1345, Team_Pitching___Advanced[[Team]:[xFIP]], 19,FALSE)</f>
        <v>#N/A</v>
      </c>
      <c r="AS1345" s="11" t="e">
        <f>VLOOKUP($C1345, Team_Pitching___Advanced[], 20, FALSE)</f>
        <v>#N/A</v>
      </c>
      <c r="AT1345" s="11" t="e">
        <f>VLOOKUP($C1345, Team_Batting___Dashboard[[Team]:[wOBA]], 16, FALSE)</f>
        <v>#N/A</v>
      </c>
      <c r="AU1345" s="11" t="e">
        <f>VLOOKUP($C1345, Team_Batting___Advanced[[Team]:[OPS]], 9, FALSE)</f>
        <v>#N/A</v>
      </c>
      <c r="AV1345" s="11" t="e">
        <f>VLOOKUP($C1345, Team_Batting___Advanced[], 19, FALSE)</f>
        <v>#N/A</v>
      </c>
      <c r="AW1345" s="11" t="e">
        <f>VLOOKUP($C1345, 'Team Per G'!$A$2:$G$31, 3, FALSE)</f>
        <v>#N/A</v>
      </c>
      <c r="AX1345" s="11" t="e">
        <f>VLOOKUP($C1345, 'Team Per G'!$A$2:$G$31, 5, FALSE)</f>
        <v>#N/A</v>
      </c>
      <c r="AY1345" s="11" t="e">
        <f>VLOOKUP($C1345, 'Team Per G'!$A$2:$G$31, 4, FALSE)</f>
        <v>#N/A</v>
      </c>
      <c r="AZ1345" s="11" t="e">
        <f>VLOOKUP($C1345, Team_Batting___Dashboard[], 22, FALSE)/$AH1345</f>
        <v>#N/A</v>
      </c>
      <c r="BA1345" s="11" t="e">
        <f>VLOOKUP($C1345, 'FanGraphs - Team WAR Projected'!$B$2:$E$31, 4, FALSE)/162</f>
        <v>#N/A</v>
      </c>
      <c r="BB1345" s="11" t="e">
        <f t="shared" si="248"/>
        <v>#N/A</v>
      </c>
      <c r="BC1345" s="11" t="e">
        <f>VLOOKUP($C1345, FanGraphs_Standings[[Abbreviation]:[2024 Year to Date RS/G]], 6, FALSE)/$AH1345</f>
        <v>#N/A</v>
      </c>
      <c r="BD1345" s="11" t="e">
        <f>VLOOKUP($C1345, FanGraphs_Standings[[Abbreviation]:[2024 Projected Full Season RDif]], 19, FALSE)/162</f>
        <v>#N/A</v>
      </c>
      <c r="BE1345" s="11" t="e">
        <f t="shared" si="249"/>
        <v>#N/A</v>
      </c>
      <c r="BF1345" s="11" t="e">
        <f>VLOOKUP($C1345, FanGraphs_Standings[[Abbreviation]:[2024 Projected Full Season RDif]], 5, FALSE)</f>
        <v>#N/A</v>
      </c>
      <c r="BG1345" s="11" t="e">
        <f>VLOOKUP($C1345, FanGraphs_Standings[[Abbreviation]:[2024 Projected Full Season W%]], 18, FALSE)</f>
        <v>#N/A</v>
      </c>
      <c r="BH1345" s="11" t="e">
        <f t="shared" si="250"/>
        <v>#N/A</v>
      </c>
      <c r="BI1345" s="11" t="e">
        <f>VLOOKUP($C1345, 'Home Field Adv'!$A$2:$K$31, 11, FALSE)</f>
        <v>#N/A</v>
      </c>
      <c r="BL1345" s="12" t="str">
        <f t="shared" si="251"/>
        <v/>
      </c>
      <c r="BM1345" s="12" t="str">
        <f t="shared" si="254"/>
        <v/>
      </c>
      <c r="BN1345" s="12" t="str">
        <f t="shared" si="252"/>
        <v/>
      </c>
    </row>
    <row r="1346" spans="6:66" x14ac:dyDescent="0.45">
      <c r="F1346" s="11" t="e">
        <f>VLOOKUP($B1346, FanGraphs_Standings[[Abbreviation]:[2024 Year to Date G]], 2, FALSE)</f>
        <v>#N/A</v>
      </c>
      <c r="G1346" s="11" t="e">
        <f>_xlfn.IFNA(VLOOKUP($D1346, 'SP Per G'!$A$2:$D$1385, 3, FALSE),M1346)</f>
        <v>#N/A</v>
      </c>
      <c r="H1346" s="11" t="e">
        <f>IF(AND(ISNA(VLOOKUP($D1346, 'SP Per G'!$A$2:$D$1385, 4, FALSE)), ISTEXT($D1346)), G1346,IF(ISNA(VLOOKUP($D1346, 'SP Per G'!$A$2:$D$1385, 4, FALSE)), M1346, VLOOKUP($D1346, 'SP Per G'!$A$2:$D$1385, 4, FALSE)))</f>
        <v>#N/A</v>
      </c>
      <c r="I1346" s="11" t="e">
        <f t="shared" si="242"/>
        <v>#N/A</v>
      </c>
      <c r="J1346" s="11" t="e">
        <f>_xlfn.IFNA(VLOOKUP($D1346,Individual_Pitching___Dashboard[],18,FALSE),VLOOKUP(B1346,Team_Pitching___Dashboard[[Team]:[ERA]],17,FALSE))</f>
        <v>#N/A</v>
      </c>
      <c r="K1346" s="11" t="e">
        <f>_xlfn.IFNA(VLOOKUP($D1346, Individual_Pitching___Dashboard[], 20, FALSE), VLOOKUP(B1346,Team_Pitching___Dashboard[[Team]:[xFIP]],20,FALSE))</f>
        <v>#N/A</v>
      </c>
      <c r="L1346" s="11" t="e">
        <f>_xlfn.IFNA(VLOOKUP($D1346, Individual_Pitching___Advanced[], 21,FALSE), VLOOKUP(B1346, Team_Pitching___Advanced[], 20, FALSE))</f>
        <v>#N/A</v>
      </c>
      <c r="M1346" s="11" t="e">
        <f>VLOOKUP($B1346, 'Team Per G'!$A$2:$G$31, 7, FALSE)</f>
        <v>#N/A</v>
      </c>
      <c r="N1346" s="11" t="e">
        <f>VLOOKUP($B1346, 'FanGraphs - Team WAR Projected'!$B$2:$E$31, 3, FALSE)/162</f>
        <v>#N/A</v>
      </c>
      <c r="O1346" s="11" t="e">
        <f t="shared" si="243"/>
        <v>#N/A</v>
      </c>
      <c r="P1346" s="11" t="e">
        <f>VLOOKUP($B1346, Team_Pitching___Advanced[[Team]:[xFIP]], 19,FALSE)</f>
        <v>#N/A</v>
      </c>
      <c r="Q1346" s="11" t="e">
        <f>VLOOKUP($B1346, Team_Pitching___Advanced[], 20, FALSE)</f>
        <v>#N/A</v>
      </c>
      <c r="R1346" s="11" t="e">
        <f>VLOOKUP($B1346, Team_Batting___Dashboard[[Team]:[wOBA]], 16, FALSE)</f>
        <v>#N/A</v>
      </c>
      <c r="S1346" s="11" t="e">
        <f>VLOOKUP($B1346, Team_Batting___Advanced[[Team]:[OPS]], 9, FALSE)</f>
        <v>#N/A</v>
      </c>
      <c r="T1346" s="11" t="e">
        <f>VLOOKUP($B1346, Team_Batting___Advanced[], 19, FALSE)</f>
        <v>#N/A</v>
      </c>
      <c r="U1346" s="11" t="e">
        <f>VLOOKUP($B1346, 'Team Per G'!$A$2:$G$31, 3, FALSE)</f>
        <v>#N/A</v>
      </c>
      <c r="V1346" s="11" t="e">
        <f>VLOOKUP($B1346, 'Team Per G'!$A$2:$G$31, 5, FALSE)</f>
        <v>#N/A</v>
      </c>
      <c r="W1346" s="11" t="e">
        <f>VLOOKUP($B1346, 'Team Per G'!$A$2:$G$31, 4, FALSE)</f>
        <v>#N/A</v>
      </c>
      <c r="X1346" s="11" t="e">
        <f>VLOOKUP($B1346, Team_Batting___Dashboard[], 22, FALSE)/$F1346</f>
        <v>#N/A</v>
      </c>
      <c r="Y1346" s="11" t="e">
        <f>VLOOKUP($B1346, 'FanGraphs - Team WAR Projected'!$B$2:$E$31, 4, FALSE)/162</f>
        <v>#N/A</v>
      </c>
      <c r="Z1346" s="11" t="e">
        <f t="shared" si="244"/>
        <v>#N/A</v>
      </c>
      <c r="AA1346" s="11" t="e">
        <f>VLOOKUP($B1346, FanGraphs_Standings[[Abbreviation]:[2024 Year to Date RS/G]], 6, FALSE)/$F1346</f>
        <v>#N/A</v>
      </c>
      <c r="AB1346" s="11" t="e">
        <f>VLOOKUP($B1346, FanGraphs_Standings[[Abbreviation]:[2024 Projected Full Season RDif]], 19, FALSE)/162</f>
        <v>#N/A</v>
      </c>
      <c r="AC1346" s="11" t="e">
        <f t="shared" si="253"/>
        <v>#N/A</v>
      </c>
      <c r="AD1346" s="11" t="e">
        <f>VLOOKUP($B1346, FanGraphs_Standings[[Abbreviation]:[2024 Projected Full Season RDif]], 5, FALSE)</f>
        <v>#N/A</v>
      </c>
      <c r="AE1346" s="11" t="e">
        <f>VLOOKUP($B1346, FanGraphs_Standings[[Abbreviation]:[2024 Projected Full Season W%]], 18, FALSE)</f>
        <v>#N/A</v>
      </c>
      <c r="AF1346" s="11" t="e">
        <f t="shared" si="245"/>
        <v>#N/A</v>
      </c>
      <c r="AG1346" s="11" t="e">
        <f>VLOOKUP($B1346, 'Home Field Adv'!$A$2:$I$31, 9, FALSE)</f>
        <v>#N/A</v>
      </c>
      <c r="AH1346" s="11" t="e">
        <f>VLOOKUP($C1346, FanGraphs_Standings[[Abbreviation]:[2024 Year to Date G]], 2, FALSE)</f>
        <v>#N/A</v>
      </c>
      <c r="AI1346" s="11" t="e">
        <f>_xlfn.IFNA(VLOOKUP($E1346, 'SP Per G'!$A$2:$D$1385, 3, FALSE), AO1346)</f>
        <v>#N/A</v>
      </c>
      <c r="AJ1346" s="11" t="e">
        <f>IF(AND(ISNA(VLOOKUP($E1346, 'SP Per G'!$A$2:$D$1385, 4, FALSE)), ISTEXT($E1346)), AI1346,IF(ISNA(VLOOKUP($E1346, 'SP Per G'!$A$2:$D$1385, 4, FALSE)), AO1346, VLOOKUP($E1346, 'SP Per G'!$A$2:$D$1385, 4, FALSE)))</f>
        <v>#N/A</v>
      </c>
      <c r="AK1346" s="11" t="e">
        <f t="shared" si="246"/>
        <v>#N/A</v>
      </c>
      <c r="AL1346" s="11" t="e">
        <f>_xlfn.IFNA(VLOOKUP($E1346, Individual_Pitching___Dashboard[], 18, FALSE), VLOOKUP($C1346,Team_Pitching___Advanced[[Team]:[SIERA]],16,FALSE))</f>
        <v>#N/A</v>
      </c>
      <c r="AM1346" s="11" t="e">
        <f>_xlfn.IFNA(VLOOKUP($E1346, Individual_Pitching___Dashboard[], 20, FALSE), VLOOKUP($C1346,Team_Pitching___Advanced[[Team]:[xFIP]],19,FALSE))</f>
        <v>#N/A</v>
      </c>
      <c r="AN1346" s="11" t="e">
        <f>_xlfn.IFNA(VLOOKUP($E1346,Individual_Pitching___Advanced[],21,FALSE),VLOOKUP($C1346,Team_Pitching___Advanced[[Team]:[SIERA]],20,FALSE))</f>
        <v>#N/A</v>
      </c>
      <c r="AO1346" s="11" t="e">
        <f>VLOOKUP($C1346, 'Team Per G'!$A$2:$G$31, 7, FALSE)</f>
        <v>#N/A</v>
      </c>
      <c r="AP1346" s="11" t="e">
        <f>VLOOKUP($C1346, 'FanGraphs - Team WAR Projected'!$B$2:$E$31, 3, FALSE)/162</f>
        <v>#N/A</v>
      </c>
      <c r="AQ1346" s="11" t="e">
        <f t="shared" si="247"/>
        <v>#N/A</v>
      </c>
      <c r="AR1346" s="11" t="e">
        <f>VLOOKUP($C1346, Team_Pitching___Advanced[[Team]:[xFIP]], 19,FALSE)</f>
        <v>#N/A</v>
      </c>
      <c r="AS1346" s="11" t="e">
        <f>VLOOKUP($C1346, Team_Pitching___Advanced[], 20, FALSE)</f>
        <v>#N/A</v>
      </c>
      <c r="AT1346" s="11" t="e">
        <f>VLOOKUP($C1346, Team_Batting___Dashboard[[Team]:[wOBA]], 16, FALSE)</f>
        <v>#N/A</v>
      </c>
      <c r="AU1346" s="11" t="e">
        <f>VLOOKUP($C1346, Team_Batting___Advanced[[Team]:[OPS]], 9, FALSE)</f>
        <v>#N/A</v>
      </c>
      <c r="AV1346" s="11" t="e">
        <f>VLOOKUP($C1346, Team_Batting___Advanced[], 19, FALSE)</f>
        <v>#N/A</v>
      </c>
      <c r="AW1346" s="11" t="e">
        <f>VLOOKUP($C1346, 'Team Per G'!$A$2:$G$31, 3, FALSE)</f>
        <v>#N/A</v>
      </c>
      <c r="AX1346" s="11" t="e">
        <f>VLOOKUP($C1346, 'Team Per G'!$A$2:$G$31, 5, FALSE)</f>
        <v>#N/A</v>
      </c>
      <c r="AY1346" s="11" t="e">
        <f>VLOOKUP($C1346, 'Team Per G'!$A$2:$G$31, 4, FALSE)</f>
        <v>#N/A</v>
      </c>
      <c r="AZ1346" s="11" t="e">
        <f>VLOOKUP($C1346, Team_Batting___Dashboard[], 22, FALSE)/$AH1346</f>
        <v>#N/A</v>
      </c>
      <c r="BA1346" s="11" t="e">
        <f>VLOOKUP($C1346, 'FanGraphs - Team WAR Projected'!$B$2:$E$31, 4, FALSE)/162</f>
        <v>#N/A</v>
      </c>
      <c r="BB1346" s="11" t="e">
        <f t="shared" si="248"/>
        <v>#N/A</v>
      </c>
      <c r="BC1346" s="11" t="e">
        <f>VLOOKUP($C1346, FanGraphs_Standings[[Abbreviation]:[2024 Year to Date RS/G]], 6, FALSE)/$AH1346</f>
        <v>#N/A</v>
      </c>
      <c r="BD1346" s="11" t="e">
        <f>VLOOKUP($C1346, FanGraphs_Standings[[Abbreviation]:[2024 Projected Full Season RDif]], 19, FALSE)/162</f>
        <v>#N/A</v>
      </c>
      <c r="BE1346" s="11" t="e">
        <f t="shared" si="249"/>
        <v>#N/A</v>
      </c>
      <c r="BF1346" s="11" t="e">
        <f>VLOOKUP($C1346, FanGraphs_Standings[[Abbreviation]:[2024 Projected Full Season RDif]], 5, FALSE)</f>
        <v>#N/A</v>
      </c>
      <c r="BG1346" s="11" t="e">
        <f>VLOOKUP($C1346, FanGraphs_Standings[[Abbreviation]:[2024 Projected Full Season W%]], 18, FALSE)</f>
        <v>#N/A</v>
      </c>
      <c r="BH1346" s="11" t="e">
        <f t="shared" si="250"/>
        <v>#N/A</v>
      </c>
      <c r="BI1346" s="11" t="e">
        <f>VLOOKUP($C1346, 'Home Field Adv'!$A$2:$K$31, 11, FALSE)</f>
        <v>#N/A</v>
      </c>
      <c r="BL1346" s="12" t="str">
        <f t="shared" si="251"/>
        <v/>
      </c>
      <c r="BM1346" s="12" t="str">
        <f t="shared" si="254"/>
        <v/>
      </c>
      <c r="BN1346" s="12" t="str">
        <f t="shared" si="252"/>
        <v/>
      </c>
    </row>
    <row r="1347" spans="6:66" x14ac:dyDescent="0.45">
      <c r="F1347" s="11" t="e">
        <f>VLOOKUP($B1347, FanGraphs_Standings[[Abbreviation]:[2024 Year to Date G]], 2, FALSE)</f>
        <v>#N/A</v>
      </c>
      <c r="G1347" s="11" t="e">
        <f>_xlfn.IFNA(VLOOKUP($D1347, 'SP Per G'!$A$2:$D$1385, 3, FALSE),M1347)</f>
        <v>#N/A</v>
      </c>
      <c r="H1347" s="11" t="e">
        <f>IF(AND(ISNA(VLOOKUP($D1347, 'SP Per G'!$A$2:$D$1385, 4, FALSE)), ISTEXT($D1347)), G1347,IF(ISNA(VLOOKUP($D1347, 'SP Per G'!$A$2:$D$1385, 4, FALSE)), M1347, VLOOKUP($D1347, 'SP Per G'!$A$2:$D$1385, 4, FALSE)))</f>
        <v>#N/A</v>
      </c>
      <c r="I1347" s="11" t="e">
        <f t="shared" ref="I1347:I1410" si="255">(G1347*($F1347/162))+(H1347*((162-$F1347)/162))</f>
        <v>#N/A</v>
      </c>
      <c r="J1347" s="11" t="e">
        <f>_xlfn.IFNA(VLOOKUP($D1347,Individual_Pitching___Dashboard[],18,FALSE),VLOOKUP(B1347,Team_Pitching___Dashboard[[Team]:[ERA]],17,FALSE))</f>
        <v>#N/A</v>
      </c>
      <c r="K1347" s="11" t="e">
        <f>_xlfn.IFNA(VLOOKUP($D1347, Individual_Pitching___Dashboard[], 20, FALSE), VLOOKUP(B1347,Team_Pitching___Dashboard[[Team]:[xFIP]],20,FALSE))</f>
        <v>#N/A</v>
      </c>
      <c r="L1347" s="11" t="e">
        <f>_xlfn.IFNA(VLOOKUP($D1347, Individual_Pitching___Advanced[], 21,FALSE), VLOOKUP(B1347, Team_Pitching___Advanced[], 20, FALSE))</f>
        <v>#N/A</v>
      </c>
      <c r="M1347" s="11" t="e">
        <f>VLOOKUP($B1347, 'Team Per G'!$A$2:$G$31, 7, FALSE)</f>
        <v>#N/A</v>
      </c>
      <c r="N1347" s="11" t="e">
        <f>VLOOKUP($B1347, 'FanGraphs - Team WAR Projected'!$B$2:$E$31, 3, FALSE)/162</f>
        <v>#N/A</v>
      </c>
      <c r="O1347" s="11" t="e">
        <f t="shared" ref="O1347:O1410" si="256">(M1347*($F1347/162))+(N1347*((162-$F1347)/162))</f>
        <v>#N/A</v>
      </c>
      <c r="P1347" s="11" t="e">
        <f>VLOOKUP($B1347, Team_Pitching___Advanced[[Team]:[xFIP]], 19,FALSE)</f>
        <v>#N/A</v>
      </c>
      <c r="Q1347" s="11" t="e">
        <f>VLOOKUP($B1347, Team_Pitching___Advanced[], 20, FALSE)</f>
        <v>#N/A</v>
      </c>
      <c r="R1347" s="11" t="e">
        <f>VLOOKUP($B1347, Team_Batting___Dashboard[[Team]:[wOBA]], 16, FALSE)</f>
        <v>#N/A</v>
      </c>
      <c r="S1347" s="11" t="e">
        <f>VLOOKUP($B1347, Team_Batting___Advanced[[Team]:[OPS]], 9, FALSE)</f>
        <v>#N/A</v>
      </c>
      <c r="T1347" s="11" t="e">
        <f>VLOOKUP($B1347, Team_Batting___Advanced[], 19, FALSE)</f>
        <v>#N/A</v>
      </c>
      <c r="U1347" s="11" t="e">
        <f>VLOOKUP($B1347, 'Team Per G'!$A$2:$G$31, 3, FALSE)</f>
        <v>#N/A</v>
      </c>
      <c r="V1347" s="11" t="e">
        <f>VLOOKUP($B1347, 'Team Per G'!$A$2:$G$31, 5, FALSE)</f>
        <v>#N/A</v>
      </c>
      <c r="W1347" s="11" t="e">
        <f>VLOOKUP($B1347, 'Team Per G'!$A$2:$G$31, 4, FALSE)</f>
        <v>#N/A</v>
      </c>
      <c r="X1347" s="11" t="e">
        <f>VLOOKUP($B1347, Team_Batting___Dashboard[], 22, FALSE)/$F1347</f>
        <v>#N/A</v>
      </c>
      <c r="Y1347" s="11" t="e">
        <f>VLOOKUP($B1347, 'FanGraphs - Team WAR Projected'!$B$2:$E$31, 4, FALSE)/162</f>
        <v>#N/A</v>
      </c>
      <c r="Z1347" s="11" t="e">
        <f t="shared" ref="Z1347:Z1410" si="257">(X1347*($F1347/162))+(Y1347*((162-$F1347)/162))</f>
        <v>#N/A</v>
      </c>
      <c r="AA1347" s="11" t="e">
        <f>VLOOKUP($B1347, FanGraphs_Standings[[Abbreviation]:[2024 Year to Date RS/G]], 6, FALSE)/$F1347</f>
        <v>#N/A</v>
      </c>
      <c r="AB1347" s="11" t="e">
        <f>VLOOKUP($B1347, FanGraphs_Standings[[Abbreviation]:[2024 Projected Full Season RDif]], 19, FALSE)/162</f>
        <v>#N/A</v>
      </c>
      <c r="AC1347" s="11" t="e">
        <f t="shared" si="253"/>
        <v>#N/A</v>
      </c>
      <c r="AD1347" s="11" t="e">
        <f>VLOOKUP($B1347, FanGraphs_Standings[[Abbreviation]:[2024 Projected Full Season RDif]], 5, FALSE)</f>
        <v>#N/A</v>
      </c>
      <c r="AE1347" s="11" t="e">
        <f>VLOOKUP($B1347, FanGraphs_Standings[[Abbreviation]:[2024 Projected Full Season W%]], 18, FALSE)</f>
        <v>#N/A</v>
      </c>
      <c r="AF1347" s="11" t="e">
        <f t="shared" ref="AF1347:AF1410" si="258">(AD1347*($F1347/162))+(AE1347*((162-$F1347)/162))</f>
        <v>#N/A</v>
      </c>
      <c r="AG1347" s="11" t="e">
        <f>VLOOKUP($B1347, 'Home Field Adv'!$A$2:$I$31, 9, FALSE)</f>
        <v>#N/A</v>
      </c>
      <c r="AH1347" s="11" t="e">
        <f>VLOOKUP($C1347, FanGraphs_Standings[[Abbreviation]:[2024 Year to Date G]], 2, FALSE)</f>
        <v>#N/A</v>
      </c>
      <c r="AI1347" s="11" t="e">
        <f>_xlfn.IFNA(VLOOKUP($E1347, 'SP Per G'!$A$2:$D$1385, 3, FALSE), AO1347)</f>
        <v>#N/A</v>
      </c>
      <c r="AJ1347" s="11" t="e">
        <f>IF(AND(ISNA(VLOOKUP($E1347, 'SP Per G'!$A$2:$D$1385, 4, FALSE)), ISTEXT($E1347)), AI1347,IF(ISNA(VLOOKUP($E1347, 'SP Per G'!$A$2:$D$1385, 4, FALSE)), AO1347, VLOOKUP($E1347, 'SP Per G'!$A$2:$D$1385, 4, FALSE)))</f>
        <v>#N/A</v>
      </c>
      <c r="AK1347" s="11" t="e">
        <f t="shared" ref="AK1347:AK1410" si="259">(AI1347*($AH1347/162))+(AJ1347*((162-$AH1347)/162))</f>
        <v>#N/A</v>
      </c>
      <c r="AL1347" s="11" t="e">
        <f>_xlfn.IFNA(VLOOKUP($E1347, Individual_Pitching___Dashboard[], 18, FALSE), VLOOKUP($C1347,Team_Pitching___Advanced[[Team]:[SIERA]],16,FALSE))</f>
        <v>#N/A</v>
      </c>
      <c r="AM1347" s="11" t="e">
        <f>_xlfn.IFNA(VLOOKUP($E1347, Individual_Pitching___Dashboard[], 20, FALSE), VLOOKUP($C1347,Team_Pitching___Advanced[[Team]:[xFIP]],19,FALSE))</f>
        <v>#N/A</v>
      </c>
      <c r="AN1347" s="11" t="e">
        <f>_xlfn.IFNA(VLOOKUP($E1347,Individual_Pitching___Advanced[],21,FALSE),VLOOKUP($C1347,Team_Pitching___Advanced[[Team]:[SIERA]],20,FALSE))</f>
        <v>#N/A</v>
      </c>
      <c r="AO1347" s="11" t="e">
        <f>VLOOKUP($C1347, 'Team Per G'!$A$2:$G$31, 7, FALSE)</f>
        <v>#N/A</v>
      </c>
      <c r="AP1347" s="11" t="e">
        <f>VLOOKUP($C1347, 'FanGraphs - Team WAR Projected'!$B$2:$E$31, 3, FALSE)/162</f>
        <v>#N/A</v>
      </c>
      <c r="AQ1347" s="11" t="e">
        <f t="shared" ref="AQ1347:AQ1410" si="260">(AO1347*($AH1347/162))+(AP1347*((162-$AH1347)/162))</f>
        <v>#N/A</v>
      </c>
      <c r="AR1347" s="11" t="e">
        <f>VLOOKUP($C1347, Team_Pitching___Advanced[[Team]:[xFIP]], 19,FALSE)</f>
        <v>#N/A</v>
      </c>
      <c r="AS1347" s="11" t="e">
        <f>VLOOKUP($C1347, Team_Pitching___Advanced[], 20, FALSE)</f>
        <v>#N/A</v>
      </c>
      <c r="AT1347" s="11" t="e">
        <f>VLOOKUP($C1347, Team_Batting___Dashboard[[Team]:[wOBA]], 16, FALSE)</f>
        <v>#N/A</v>
      </c>
      <c r="AU1347" s="11" t="e">
        <f>VLOOKUP($C1347, Team_Batting___Advanced[[Team]:[OPS]], 9, FALSE)</f>
        <v>#N/A</v>
      </c>
      <c r="AV1347" s="11" t="e">
        <f>VLOOKUP($C1347, Team_Batting___Advanced[], 19, FALSE)</f>
        <v>#N/A</v>
      </c>
      <c r="AW1347" s="11" t="e">
        <f>VLOOKUP($C1347, 'Team Per G'!$A$2:$G$31, 3, FALSE)</f>
        <v>#N/A</v>
      </c>
      <c r="AX1347" s="11" t="e">
        <f>VLOOKUP($C1347, 'Team Per G'!$A$2:$G$31, 5, FALSE)</f>
        <v>#N/A</v>
      </c>
      <c r="AY1347" s="11" t="e">
        <f>VLOOKUP($C1347, 'Team Per G'!$A$2:$G$31, 4, FALSE)</f>
        <v>#N/A</v>
      </c>
      <c r="AZ1347" s="11" t="e">
        <f>VLOOKUP($C1347, Team_Batting___Dashboard[], 22, FALSE)/$AH1347</f>
        <v>#N/A</v>
      </c>
      <c r="BA1347" s="11" t="e">
        <f>VLOOKUP($C1347, 'FanGraphs - Team WAR Projected'!$B$2:$E$31, 4, FALSE)/162</f>
        <v>#N/A</v>
      </c>
      <c r="BB1347" s="11" t="e">
        <f t="shared" ref="BB1347:BB1410" si="261">(AZ1347*($AH1347/162))+(BA1347*((162-$AH1347)/162))</f>
        <v>#N/A</v>
      </c>
      <c r="BC1347" s="11" t="e">
        <f>VLOOKUP($C1347, FanGraphs_Standings[[Abbreviation]:[2024 Year to Date RS/G]], 6, FALSE)/$AH1347</f>
        <v>#N/A</v>
      </c>
      <c r="BD1347" s="11" t="e">
        <f>VLOOKUP($C1347, FanGraphs_Standings[[Abbreviation]:[2024 Projected Full Season RDif]], 19, FALSE)/162</f>
        <v>#N/A</v>
      </c>
      <c r="BE1347" s="11" t="e">
        <f t="shared" ref="BE1347:BE1410" si="262">(BC1347*($AH1347/162))+(BD1347*((162-$AH1347)/162))</f>
        <v>#N/A</v>
      </c>
      <c r="BF1347" s="11" t="e">
        <f>VLOOKUP($C1347, FanGraphs_Standings[[Abbreviation]:[2024 Projected Full Season RDif]], 5, FALSE)</f>
        <v>#N/A</v>
      </c>
      <c r="BG1347" s="11" t="e">
        <f>VLOOKUP($C1347, FanGraphs_Standings[[Abbreviation]:[2024 Projected Full Season W%]], 18, FALSE)</f>
        <v>#N/A</v>
      </c>
      <c r="BH1347" s="11" t="e">
        <f t="shared" ref="BH1347:BH1410" si="263">(BF1347*($AH1347/162))+(BG1347*((162-$AH1347)/162))</f>
        <v>#N/A</v>
      </c>
      <c r="BI1347" s="11" t="e">
        <f>VLOOKUP($C1347, 'Home Field Adv'!$A$2:$K$31, 11, FALSE)</f>
        <v>#N/A</v>
      </c>
      <c r="BL1347" s="12" t="str">
        <f t="shared" ref="BL1347:BL1410" si="264">IF(ISBLANK(BJ1347), "", BJ1347-BK1347)</f>
        <v/>
      </c>
      <c r="BM1347" s="12" t="str">
        <f t="shared" si="254"/>
        <v/>
      </c>
      <c r="BN1347" s="12" t="str">
        <f t="shared" ref="BN1347:BN1410" si="265">IF(ISBLANK(BJ1347), "", BJ1347+BK1347)</f>
        <v/>
      </c>
    </row>
    <row r="1348" spans="6:66" x14ac:dyDescent="0.45">
      <c r="F1348" s="11" t="e">
        <f>VLOOKUP($B1348, FanGraphs_Standings[[Abbreviation]:[2024 Year to Date G]], 2, FALSE)</f>
        <v>#N/A</v>
      </c>
      <c r="G1348" s="11" t="e">
        <f>_xlfn.IFNA(VLOOKUP($D1348, 'SP Per G'!$A$2:$D$1385, 3, FALSE),M1348)</f>
        <v>#N/A</v>
      </c>
      <c r="H1348" s="11" t="e">
        <f>IF(AND(ISNA(VLOOKUP($D1348, 'SP Per G'!$A$2:$D$1385, 4, FALSE)), ISTEXT($D1348)), G1348,IF(ISNA(VLOOKUP($D1348, 'SP Per G'!$A$2:$D$1385, 4, FALSE)), M1348, VLOOKUP($D1348, 'SP Per G'!$A$2:$D$1385, 4, FALSE)))</f>
        <v>#N/A</v>
      </c>
      <c r="I1348" s="11" t="e">
        <f t="shared" si="255"/>
        <v>#N/A</v>
      </c>
      <c r="J1348" s="11" t="e">
        <f>_xlfn.IFNA(VLOOKUP($D1348,Individual_Pitching___Dashboard[],18,FALSE),VLOOKUP(B1348,Team_Pitching___Dashboard[[Team]:[ERA]],17,FALSE))</f>
        <v>#N/A</v>
      </c>
      <c r="K1348" s="11" t="e">
        <f>_xlfn.IFNA(VLOOKUP($D1348, Individual_Pitching___Dashboard[], 20, FALSE), VLOOKUP(B1348,Team_Pitching___Dashboard[[Team]:[xFIP]],20,FALSE))</f>
        <v>#N/A</v>
      </c>
      <c r="L1348" s="11" t="e">
        <f>_xlfn.IFNA(VLOOKUP($D1348, Individual_Pitching___Advanced[], 21,FALSE), VLOOKUP(B1348, Team_Pitching___Advanced[], 20, FALSE))</f>
        <v>#N/A</v>
      </c>
      <c r="M1348" s="11" t="e">
        <f>VLOOKUP($B1348, 'Team Per G'!$A$2:$G$31, 7, FALSE)</f>
        <v>#N/A</v>
      </c>
      <c r="N1348" s="11" t="e">
        <f>VLOOKUP($B1348, 'FanGraphs - Team WAR Projected'!$B$2:$E$31, 3, FALSE)/162</f>
        <v>#N/A</v>
      </c>
      <c r="O1348" s="11" t="e">
        <f t="shared" si="256"/>
        <v>#N/A</v>
      </c>
      <c r="P1348" s="11" t="e">
        <f>VLOOKUP($B1348, Team_Pitching___Advanced[[Team]:[xFIP]], 19,FALSE)</f>
        <v>#N/A</v>
      </c>
      <c r="Q1348" s="11" t="e">
        <f>VLOOKUP($B1348, Team_Pitching___Advanced[], 20, FALSE)</f>
        <v>#N/A</v>
      </c>
      <c r="R1348" s="11" t="e">
        <f>VLOOKUP($B1348, Team_Batting___Dashboard[[Team]:[wOBA]], 16, FALSE)</f>
        <v>#N/A</v>
      </c>
      <c r="S1348" s="11" t="e">
        <f>VLOOKUP($B1348, Team_Batting___Advanced[[Team]:[OPS]], 9, FALSE)</f>
        <v>#N/A</v>
      </c>
      <c r="T1348" s="11" t="e">
        <f>VLOOKUP($B1348, Team_Batting___Advanced[], 19, FALSE)</f>
        <v>#N/A</v>
      </c>
      <c r="U1348" s="11" t="e">
        <f>VLOOKUP($B1348, 'Team Per G'!$A$2:$G$31, 3, FALSE)</f>
        <v>#N/A</v>
      </c>
      <c r="V1348" s="11" t="e">
        <f>VLOOKUP($B1348, 'Team Per G'!$A$2:$G$31, 5, FALSE)</f>
        <v>#N/A</v>
      </c>
      <c r="W1348" s="11" t="e">
        <f>VLOOKUP($B1348, 'Team Per G'!$A$2:$G$31, 4, FALSE)</f>
        <v>#N/A</v>
      </c>
      <c r="X1348" s="11" t="e">
        <f>VLOOKUP($B1348, Team_Batting___Dashboard[], 22, FALSE)/$F1348</f>
        <v>#N/A</v>
      </c>
      <c r="Y1348" s="11" t="e">
        <f>VLOOKUP($B1348, 'FanGraphs - Team WAR Projected'!$B$2:$E$31, 4, FALSE)/162</f>
        <v>#N/A</v>
      </c>
      <c r="Z1348" s="11" t="e">
        <f t="shared" si="257"/>
        <v>#N/A</v>
      </c>
      <c r="AA1348" s="11" t="e">
        <f>VLOOKUP($B1348, FanGraphs_Standings[[Abbreviation]:[2024 Year to Date RS/G]], 6, FALSE)/$F1348</f>
        <v>#N/A</v>
      </c>
      <c r="AB1348" s="11" t="e">
        <f>VLOOKUP($B1348, FanGraphs_Standings[[Abbreviation]:[2024 Projected Full Season RDif]], 19, FALSE)/162</f>
        <v>#N/A</v>
      </c>
      <c r="AC1348" s="11" t="e">
        <f t="shared" ref="AC1348:AC1411" si="266">(AA1348*($F1348/162))+(AB1348*((162-$F1348)/162))</f>
        <v>#N/A</v>
      </c>
      <c r="AD1348" s="11" t="e">
        <f>VLOOKUP($B1348, FanGraphs_Standings[[Abbreviation]:[2024 Projected Full Season RDif]], 5, FALSE)</f>
        <v>#N/A</v>
      </c>
      <c r="AE1348" s="11" t="e">
        <f>VLOOKUP($B1348, FanGraphs_Standings[[Abbreviation]:[2024 Projected Full Season W%]], 18, FALSE)</f>
        <v>#N/A</v>
      </c>
      <c r="AF1348" s="11" t="e">
        <f t="shared" si="258"/>
        <v>#N/A</v>
      </c>
      <c r="AG1348" s="11" t="e">
        <f>VLOOKUP($B1348, 'Home Field Adv'!$A$2:$I$31, 9, FALSE)</f>
        <v>#N/A</v>
      </c>
      <c r="AH1348" s="11" t="e">
        <f>VLOOKUP($C1348, FanGraphs_Standings[[Abbreviation]:[2024 Year to Date G]], 2, FALSE)</f>
        <v>#N/A</v>
      </c>
      <c r="AI1348" s="11" t="e">
        <f>_xlfn.IFNA(VLOOKUP($E1348, 'SP Per G'!$A$2:$D$1385, 3, FALSE), AO1348)</f>
        <v>#N/A</v>
      </c>
      <c r="AJ1348" s="11" t="e">
        <f>IF(AND(ISNA(VLOOKUP($E1348, 'SP Per G'!$A$2:$D$1385, 4, FALSE)), ISTEXT($E1348)), AI1348,IF(ISNA(VLOOKUP($E1348, 'SP Per G'!$A$2:$D$1385, 4, FALSE)), AO1348, VLOOKUP($E1348, 'SP Per G'!$A$2:$D$1385, 4, FALSE)))</f>
        <v>#N/A</v>
      </c>
      <c r="AK1348" s="11" t="e">
        <f t="shared" si="259"/>
        <v>#N/A</v>
      </c>
      <c r="AL1348" s="11" t="e">
        <f>_xlfn.IFNA(VLOOKUP($E1348, Individual_Pitching___Dashboard[], 18, FALSE), VLOOKUP($C1348,Team_Pitching___Advanced[[Team]:[SIERA]],16,FALSE))</f>
        <v>#N/A</v>
      </c>
      <c r="AM1348" s="11" t="e">
        <f>_xlfn.IFNA(VLOOKUP($E1348, Individual_Pitching___Dashboard[], 20, FALSE), VLOOKUP($C1348,Team_Pitching___Advanced[[Team]:[xFIP]],19,FALSE))</f>
        <v>#N/A</v>
      </c>
      <c r="AN1348" s="11" t="e">
        <f>_xlfn.IFNA(VLOOKUP($E1348,Individual_Pitching___Advanced[],21,FALSE),VLOOKUP($C1348,Team_Pitching___Advanced[[Team]:[SIERA]],20,FALSE))</f>
        <v>#N/A</v>
      </c>
      <c r="AO1348" s="11" t="e">
        <f>VLOOKUP($C1348, 'Team Per G'!$A$2:$G$31, 7, FALSE)</f>
        <v>#N/A</v>
      </c>
      <c r="AP1348" s="11" t="e">
        <f>VLOOKUP($C1348, 'FanGraphs - Team WAR Projected'!$B$2:$E$31, 3, FALSE)/162</f>
        <v>#N/A</v>
      </c>
      <c r="AQ1348" s="11" t="e">
        <f t="shared" si="260"/>
        <v>#N/A</v>
      </c>
      <c r="AR1348" s="11" t="e">
        <f>VLOOKUP($C1348, Team_Pitching___Advanced[[Team]:[xFIP]], 19,FALSE)</f>
        <v>#N/A</v>
      </c>
      <c r="AS1348" s="11" t="e">
        <f>VLOOKUP($C1348, Team_Pitching___Advanced[], 20, FALSE)</f>
        <v>#N/A</v>
      </c>
      <c r="AT1348" s="11" t="e">
        <f>VLOOKUP($C1348, Team_Batting___Dashboard[[Team]:[wOBA]], 16, FALSE)</f>
        <v>#N/A</v>
      </c>
      <c r="AU1348" s="11" t="e">
        <f>VLOOKUP($C1348, Team_Batting___Advanced[[Team]:[OPS]], 9, FALSE)</f>
        <v>#N/A</v>
      </c>
      <c r="AV1348" s="11" t="e">
        <f>VLOOKUP($C1348, Team_Batting___Advanced[], 19, FALSE)</f>
        <v>#N/A</v>
      </c>
      <c r="AW1348" s="11" t="e">
        <f>VLOOKUP($C1348, 'Team Per G'!$A$2:$G$31, 3, FALSE)</f>
        <v>#N/A</v>
      </c>
      <c r="AX1348" s="11" t="e">
        <f>VLOOKUP($C1348, 'Team Per G'!$A$2:$G$31, 5, FALSE)</f>
        <v>#N/A</v>
      </c>
      <c r="AY1348" s="11" t="e">
        <f>VLOOKUP($C1348, 'Team Per G'!$A$2:$G$31, 4, FALSE)</f>
        <v>#N/A</v>
      </c>
      <c r="AZ1348" s="11" t="e">
        <f>VLOOKUP($C1348, Team_Batting___Dashboard[], 22, FALSE)/$AH1348</f>
        <v>#N/A</v>
      </c>
      <c r="BA1348" s="11" t="e">
        <f>VLOOKUP($C1348, 'FanGraphs - Team WAR Projected'!$B$2:$E$31, 4, FALSE)/162</f>
        <v>#N/A</v>
      </c>
      <c r="BB1348" s="11" t="e">
        <f t="shared" si="261"/>
        <v>#N/A</v>
      </c>
      <c r="BC1348" s="11" t="e">
        <f>VLOOKUP($C1348, FanGraphs_Standings[[Abbreviation]:[2024 Year to Date RS/G]], 6, FALSE)/$AH1348</f>
        <v>#N/A</v>
      </c>
      <c r="BD1348" s="11" t="e">
        <f>VLOOKUP($C1348, FanGraphs_Standings[[Abbreviation]:[2024 Projected Full Season RDif]], 19, FALSE)/162</f>
        <v>#N/A</v>
      </c>
      <c r="BE1348" s="11" t="e">
        <f t="shared" si="262"/>
        <v>#N/A</v>
      </c>
      <c r="BF1348" s="11" t="e">
        <f>VLOOKUP($C1348, FanGraphs_Standings[[Abbreviation]:[2024 Projected Full Season RDif]], 5, FALSE)</f>
        <v>#N/A</v>
      </c>
      <c r="BG1348" s="11" t="e">
        <f>VLOOKUP($C1348, FanGraphs_Standings[[Abbreviation]:[2024 Projected Full Season W%]], 18, FALSE)</f>
        <v>#N/A</v>
      </c>
      <c r="BH1348" s="11" t="e">
        <f t="shared" si="263"/>
        <v>#N/A</v>
      </c>
      <c r="BI1348" s="11" t="e">
        <f>VLOOKUP($C1348, 'Home Field Adv'!$A$2:$K$31, 11, FALSE)</f>
        <v>#N/A</v>
      </c>
      <c r="BL1348" s="12" t="str">
        <f t="shared" si="264"/>
        <v/>
      </c>
      <c r="BM1348" s="12" t="str">
        <f t="shared" si="254"/>
        <v/>
      </c>
      <c r="BN1348" s="12" t="str">
        <f t="shared" si="265"/>
        <v/>
      </c>
    </row>
    <row r="1349" spans="6:66" x14ac:dyDescent="0.45">
      <c r="F1349" s="11" t="e">
        <f>VLOOKUP($B1349, FanGraphs_Standings[[Abbreviation]:[2024 Year to Date G]], 2, FALSE)</f>
        <v>#N/A</v>
      </c>
      <c r="G1349" s="11" t="e">
        <f>_xlfn.IFNA(VLOOKUP($D1349, 'SP Per G'!$A$2:$D$1385, 3, FALSE),M1349)</f>
        <v>#N/A</v>
      </c>
      <c r="H1349" s="11" t="e">
        <f>IF(AND(ISNA(VLOOKUP($D1349, 'SP Per G'!$A$2:$D$1385, 4, FALSE)), ISTEXT($D1349)), G1349,IF(ISNA(VLOOKUP($D1349, 'SP Per G'!$A$2:$D$1385, 4, FALSE)), M1349, VLOOKUP($D1349, 'SP Per G'!$A$2:$D$1385, 4, FALSE)))</f>
        <v>#N/A</v>
      </c>
      <c r="I1349" s="11" t="e">
        <f t="shared" si="255"/>
        <v>#N/A</v>
      </c>
      <c r="J1349" s="11" t="e">
        <f>_xlfn.IFNA(VLOOKUP($D1349,Individual_Pitching___Dashboard[],18,FALSE),VLOOKUP(B1349,Team_Pitching___Dashboard[[Team]:[ERA]],17,FALSE))</f>
        <v>#N/A</v>
      </c>
      <c r="K1349" s="11" t="e">
        <f>_xlfn.IFNA(VLOOKUP($D1349, Individual_Pitching___Dashboard[], 20, FALSE), VLOOKUP(B1349,Team_Pitching___Dashboard[[Team]:[xFIP]],20,FALSE))</f>
        <v>#N/A</v>
      </c>
      <c r="L1349" s="11" t="e">
        <f>_xlfn.IFNA(VLOOKUP($D1349, Individual_Pitching___Advanced[], 21,FALSE), VLOOKUP(B1349, Team_Pitching___Advanced[], 20, FALSE))</f>
        <v>#N/A</v>
      </c>
      <c r="M1349" s="11" t="e">
        <f>VLOOKUP($B1349, 'Team Per G'!$A$2:$G$31, 7, FALSE)</f>
        <v>#N/A</v>
      </c>
      <c r="N1349" s="11" t="e">
        <f>VLOOKUP($B1349, 'FanGraphs - Team WAR Projected'!$B$2:$E$31, 3, FALSE)/162</f>
        <v>#N/A</v>
      </c>
      <c r="O1349" s="11" t="e">
        <f t="shared" si="256"/>
        <v>#N/A</v>
      </c>
      <c r="P1349" s="11" t="e">
        <f>VLOOKUP($B1349, Team_Pitching___Advanced[[Team]:[xFIP]], 19,FALSE)</f>
        <v>#N/A</v>
      </c>
      <c r="Q1349" s="11" t="e">
        <f>VLOOKUP($B1349, Team_Pitching___Advanced[], 20, FALSE)</f>
        <v>#N/A</v>
      </c>
      <c r="R1349" s="11" t="e">
        <f>VLOOKUP($B1349, Team_Batting___Dashboard[[Team]:[wOBA]], 16, FALSE)</f>
        <v>#N/A</v>
      </c>
      <c r="S1349" s="11" t="e">
        <f>VLOOKUP($B1349, Team_Batting___Advanced[[Team]:[OPS]], 9, FALSE)</f>
        <v>#N/A</v>
      </c>
      <c r="T1349" s="11" t="e">
        <f>VLOOKUP($B1349, Team_Batting___Advanced[], 19, FALSE)</f>
        <v>#N/A</v>
      </c>
      <c r="U1349" s="11" t="e">
        <f>VLOOKUP($B1349, 'Team Per G'!$A$2:$G$31, 3, FALSE)</f>
        <v>#N/A</v>
      </c>
      <c r="V1349" s="11" t="e">
        <f>VLOOKUP($B1349, 'Team Per G'!$A$2:$G$31, 5, FALSE)</f>
        <v>#N/A</v>
      </c>
      <c r="W1349" s="11" t="e">
        <f>VLOOKUP($B1349, 'Team Per G'!$A$2:$G$31, 4, FALSE)</f>
        <v>#N/A</v>
      </c>
      <c r="X1349" s="11" t="e">
        <f>VLOOKUP($B1349, Team_Batting___Dashboard[], 22, FALSE)/$F1349</f>
        <v>#N/A</v>
      </c>
      <c r="Y1349" s="11" t="e">
        <f>VLOOKUP($B1349, 'FanGraphs - Team WAR Projected'!$B$2:$E$31, 4, FALSE)/162</f>
        <v>#N/A</v>
      </c>
      <c r="Z1349" s="11" t="e">
        <f t="shared" si="257"/>
        <v>#N/A</v>
      </c>
      <c r="AA1349" s="11" t="e">
        <f>VLOOKUP($B1349, FanGraphs_Standings[[Abbreviation]:[2024 Year to Date RS/G]], 6, FALSE)/$F1349</f>
        <v>#N/A</v>
      </c>
      <c r="AB1349" s="11" t="e">
        <f>VLOOKUP($B1349, FanGraphs_Standings[[Abbreviation]:[2024 Projected Full Season RDif]], 19, FALSE)/162</f>
        <v>#N/A</v>
      </c>
      <c r="AC1349" s="11" t="e">
        <f t="shared" si="266"/>
        <v>#N/A</v>
      </c>
      <c r="AD1349" s="11" t="e">
        <f>VLOOKUP($B1349, FanGraphs_Standings[[Abbreviation]:[2024 Projected Full Season RDif]], 5, FALSE)</f>
        <v>#N/A</v>
      </c>
      <c r="AE1349" s="11" t="e">
        <f>VLOOKUP($B1349, FanGraphs_Standings[[Abbreviation]:[2024 Projected Full Season W%]], 18, FALSE)</f>
        <v>#N/A</v>
      </c>
      <c r="AF1349" s="11" t="e">
        <f t="shared" si="258"/>
        <v>#N/A</v>
      </c>
      <c r="AG1349" s="11" t="e">
        <f>VLOOKUP($B1349, 'Home Field Adv'!$A$2:$I$31, 9, FALSE)</f>
        <v>#N/A</v>
      </c>
      <c r="AH1349" s="11" t="e">
        <f>VLOOKUP($C1349, FanGraphs_Standings[[Abbreviation]:[2024 Year to Date G]], 2, FALSE)</f>
        <v>#N/A</v>
      </c>
      <c r="AI1349" s="11" t="e">
        <f>_xlfn.IFNA(VLOOKUP($E1349, 'SP Per G'!$A$2:$D$1385, 3, FALSE), AO1349)</f>
        <v>#N/A</v>
      </c>
      <c r="AJ1349" s="11" t="e">
        <f>IF(AND(ISNA(VLOOKUP($E1349, 'SP Per G'!$A$2:$D$1385, 4, FALSE)), ISTEXT($E1349)), AI1349,IF(ISNA(VLOOKUP($E1349, 'SP Per G'!$A$2:$D$1385, 4, FALSE)), AO1349, VLOOKUP($E1349, 'SP Per G'!$A$2:$D$1385, 4, FALSE)))</f>
        <v>#N/A</v>
      </c>
      <c r="AK1349" s="11" t="e">
        <f t="shared" si="259"/>
        <v>#N/A</v>
      </c>
      <c r="AL1349" s="11" t="e">
        <f>_xlfn.IFNA(VLOOKUP($E1349, Individual_Pitching___Dashboard[], 18, FALSE), VLOOKUP($C1349,Team_Pitching___Advanced[[Team]:[SIERA]],16,FALSE))</f>
        <v>#N/A</v>
      </c>
      <c r="AM1349" s="11" t="e">
        <f>_xlfn.IFNA(VLOOKUP($E1349, Individual_Pitching___Dashboard[], 20, FALSE), VLOOKUP($C1349,Team_Pitching___Advanced[[Team]:[xFIP]],19,FALSE))</f>
        <v>#N/A</v>
      </c>
      <c r="AN1349" s="11" t="e">
        <f>_xlfn.IFNA(VLOOKUP($E1349,Individual_Pitching___Advanced[],21,FALSE),VLOOKUP($C1349,Team_Pitching___Advanced[[Team]:[SIERA]],20,FALSE))</f>
        <v>#N/A</v>
      </c>
      <c r="AO1349" s="11" t="e">
        <f>VLOOKUP($C1349, 'Team Per G'!$A$2:$G$31, 7, FALSE)</f>
        <v>#N/A</v>
      </c>
      <c r="AP1349" s="11" t="e">
        <f>VLOOKUP($C1349, 'FanGraphs - Team WAR Projected'!$B$2:$E$31, 3, FALSE)/162</f>
        <v>#N/A</v>
      </c>
      <c r="AQ1349" s="11" t="e">
        <f t="shared" si="260"/>
        <v>#N/A</v>
      </c>
      <c r="AR1349" s="11" t="e">
        <f>VLOOKUP($C1349, Team_Pitching___Advanced[[Team]:[xFIP]], 19,FALSE)</f>
        <v>#N/A</v>
      </c>
      <c r="AS1349" s="11" t="e">
        <f>VLOOKUP($C1349, Team_Pitching___Advanced[], 20, FALSE)</f>
        <v>#N/A</v>
      </c>
      <c r="AT1349" s="11" t="e">
        <f>VLOOKUP($C1349, Team_Batting___Dashboard[[Team]:[wOBA]], 16, FALSE)</f>
        <v>#N/A</v>
      </c>
      <c r="AU1349" s="11" t="e">
        <f>VLOOKUP($C1349, Team_Batting___Advanced[[Team]:[OPS]], 9, FALSE)</f>
        <v>#N/A</v>
      </c>
      <c r="AV1349" s="11" t="e">
        <f>VLOOKUP($C1349, Team_Batting___Advanced[], 19, FALSE)</f>
        <v>#N/A</v>
      </c>
      <c r="AW1349" s="11" t="e">
        <f>VLOOKUP($C1349, 'Team Per G'!$A$2:$G$31, 3, FALSE)</f>
        <v>#N/A</v>
      </c>
      <c r="AX1349" s="11" t="e">
        <f>VLOOKUP($C1349, 'Team Per G'!$A$2:$G$31, 5, FALSE)</f>
        <v>#N/A</v>
      </c>
      <c r="AY1349" s="11" t="e">
        <f>VLOOKUP($C1349, 'Team Per G'!$A$2:$G$31, 4, FALSE)</f>
        <v>#N/A</v>
      </c>
      <c r="AZ1349" s="11" t="e">
        <f>VLOOKUP($C1349, Team_Batting___Dashboard[], 22, FALSE)/$AH1349</f>
        <v>#N/A</v>
      </c>
      <c r="BA1349" s="11" t="e">
        <f>VLOOKUP($C1349, 'FanGraphs - Team WAR Projected'!$B$2:$E$31, 4, FALSE)/162</f>
        <v>#N/A</v>
      </c>
      <c r="BB1349" s="11" t="e">
        <f t="shared" si="261"/>
        <v>#N/A</v>
      </c>
      <c r="BC1349" s="11" t="e">
        <f>VLOOKUP($C1349, FanGraphs_Standings[[Abbreviation]:[2024 Year to Date RS/G]], 6, FALSE)/$AH1349</f>
        <v>#N/A</v>
      </c>
      <c r="BD1349" s="11" t="e">
        <f>VLOOKUP($C1349, FanGraphs_Standings[[Abbreviation]:[2024 Projected Full Season RDif]], 19, FALSE)/162</f>
        <v>#N/A</v>
      </c>
      <c r="BE1349" s="11" t="e">
        <f t="shared" si="262"/>
        <v>#N/A</v>
      </c>
      <c r="BF1349" s="11" t="e">
        <f>VLOOKUP($C1349, FanGraphs_Standings[[Abbreviation]:[2024 Projected Full Season RDif]], 5, FALSE)</f>
        <v>#N/A</v>
      </c>
      <c r="BG1349" s="11" t="e">
        <f>VLOOKUP($C1349, FanGraphs_Standings[[Abbreviation]:[2024 Projected Full Season W%]], 18, FALSE)</f>
        <v>#N/A</v>
      </c>
      <c r="BH1349" s="11" t="e">
        <f t="shared" si="263"/>
        <v>#N/A</v>
      </c>
      <c r="BI1349" s="11" t="e">
        <f>VLOOKUP($C1349, 'Home Field Adv'!$A$2:$K$31, 11, FALSE)</f>
        <v>#N/A</v>
      </c>
      <c r="BL1349" s="12" t="str">
        <f t="shared" si="264"/>
        <v/>
      </c>
      <c r="BM1349" s="12" t="str">
        <f t="shared" si="254"/>
        <v/>
      </c>
      <c r="BN1349" s="12" t="str">
        <f t="shared" si="265"/>
        <v/>
      </c>
    </row>
    <row r="1350" spans="6:66" x14ac:dyDescent="0.45">
      <c r="F1350" s="11" t="e">
        <f>VLOOKUP($B1350, FanGraphs_Standings[[Abbreviation]:[2024 Year to Date G]], 2, FALSE)</f>
        <v>#N/A</v>
      </c>
      <c r="G1350" s="11" t="e">
        <f>_xlfn.IFNA(VLOOKUP($D1350, 'SP Per G'!$A$2:$D$1385, 3, FALSE),M1350)</f>
        <v>#N/A</v>
      </c>
      <c r="H1350" s="11" t="e">
        <f>IF(AND(ISNA(VLOOKUP($D1350, 'SP Per G'!$A$2:$D$1385, 4, FALSE)), ISTEXT($D1350)), G1350,IF(ISNA(VLOOKUP($D1350, 'SP Per G'!$A$2:$D$1385, 4, FALSE)), M1350, VLOOKUP($D1350, 'SP Per G'!$A$2:$D$1385, 4, FALSE)))</f>
        <v>#N/A</v>
      </c>
      <c r="I1350" s="11" t="e">
        <f t="shared" si="255"/>
        <v>#N/A</v>
      </c>
      <c r="J1350" s="11" t="e">
        <f>_xlfn.IFNA(VLOOKUP($D1350,Individual_Pitching___Dashboard[],18,FALSE),VLOOKUP(B1350,Team_Pitching___Dashboard[[Team]:[ERA]],17,FALSE))</f>
        <v>#N/A</v>
      </c>
      <c r="K1350" s="11" t="e">
        <f>_xlfn.IFNA(VLOOKUP($D1350, Individual_Pitching___Dashboard[], 20, FALSE), VLOOKUP(B1350,Team_Pitching___Dashboard[[Team]:[xFIP]],20,FALSE))</f>
        <v>#N/A</v>
      </c>
      <c r="L1350" s="11" t="e">
        <f>_xlfn.IFNA(VLOOKUP($D1350, Individual_Pitching___Advanced[], 21,FALSE), VLOOKUP(B1350, Team_Pitching___Advanced[], 20, FALSE))</f>
        <v>#N/A</v>
      </c>
      <c r="M1350" s="11" t="e">
        <f>VLOOKUP($B1350, 'Team Per G'!$A$2:$G$31, 7, FALSE)</f>
        <v>#N/A</v>
      </c>
      <c r="N1350" s="11" t="e">
        <f>VLOOKUP($B1350, 'FanGraphs - Team WAR Projected'!$B$2:$E$31, 3, FALSE)/162</f>
        <v>#N/A</v>
      </c>
      <c r="O1350" s="11" t="e">
        <f t="shared" si="256"/>
        <v>#N/A</v>
      </c>
      <c r="P1350" s="11" t="e">
        <f>VLOOKUP($B1350, Team_Pitching___Advanced[[Team]:[xFIP]], 19,FALSE)</f>
        <v>#N/A</v>
      </c>
      <c r="Q1350" s="11" t="e">
        <f>VLOOKUP($B1350, Team_Pitching___Advanced[], 20, FALSE)</f>
        <v>#N/A</v>
      </c>
      <c r="R1350" s="11" t="e">
        <f>VLOOKUP($B1350, Team_Batting___Dashboard[[Team]:[wOBA]], 16, FALSE)</f>
        <v>#N/A</v>
      </c>
      <c r="S1350" s="11" t="e">
        <f>VLOOKUP($B1350, Team_Batting___Advanced[[Team]:[OPS]], 9, FALSE)</f>
        <v>#N/A</v>
      </c>
      <c r="T1350" s="11" t="e">
        <f>VLOOKUP($B1350, Team_Batting___Advanced[], 19, FALSE)</f>
        <v>#N/A</v>
      </c>
      <c r="U1350" s="11" t="e">
        <f>VLOOKUP($B1350, 'Team Per G'!$A$2:$G$31, 3, FALSE)</f>
        <v>#N/A</v>
      </c>
      <c r="V1350" s="11" t="e">
        <f>VLOOKUP($B1350, 'Team Per G'!$A$2:$G$31, 5, FALSE)</f>
        <v>#N/A</v>
      </c>
      <c r="W1350" s="11" t="e">
        <f>VLOOKUP($B1350, 'Team Per G'!$A$2:$G$31, 4, FALSE)</f>
        <v>#N/A</v>
      </c>
      <c r="X1350" s="11" t="e">
        <f>VLOOKUP($B1350, Team_Batting___Dashboard[], 22, FALSE)/$F1350</f>
        <v>#N/A</v>
      </c>
      <c r="Y1350" s="11" t="e">
        <f>VLOOKUP($B1350, 'FanGraphs - Team WAR Projected'!$B$2:$E$31, 4, FALSE)/162</f>
        <v>#N/A</v>
      </c>
      <c r="Z1350" s="11" t="e">
        <f t="shared" si="257"/>
        <v>#N/A</v>
      </c>
      <c r="AA1350" s="11" t="e">
        <f>VLOOKUP($B1350, FanGraphs_Standings[[Abbreviation]:[2024 Year to Date RS/G]], 6, FALSE)/$F1350</f>
        <v>#N/A</v>
      </c>
      <c r="AB1350" s="11" t="e">
        <f>VLOOKUP($B1350, FanGraphs_Standings[[Abbreviation]:[2024 Projected Full Season RDif]], 19, FALSE)/162</f>
        <v>#N/A</v>
      </c>
      <c r="AC1350" s="11" t="e">
        <f t="shared" si="266"/>
        <v>#N/A</v>
      </c>
      <c r="AD1350" s="11" t="e">
        <f>VLOOKUP($B1350, FanGraphs_Standings[[Abbreviation]:[2024 Projected Full Season RDif]], 5, FALSE)</f>
        <v>#N/A</v>
      </c>
      <c r="AE1350" s="11" t="e">
        <f>VLOOKUP($B1350, FanGraphs_Standings[[Abbreviation]:[2024 Projected Full Season W%]], 18, FALSE)</f>
        <v>#N/A</v>
      </c>
      <c r="AF1350" s="11" t="e">
        <f t="shared" si="258"/>
        <v>#N/A</v>
      </c>
      <c r="AG1350" s="11" t="e">
        <f>VLOOKUP($B1350, 'Home Field Adv'!$A$2:$I$31, 9, FALSE)</f>
        <v>#N/A</v>
      </c>
      <c r="AH1350" s="11" t="e">
        <f>VLOOKUP($C1350, FanGraphs_Standings[[Abbreviation]:[2024 Year to Date G]], 2, FALSE)</f>
        <v>#N/A</v>
      </c>
      <c r="AI1350" s="11" t="e">
        <f>_xlfn.IFNA(VLOOKUP($E1350, 'SP Per G'!$A$2:$D$1385, 3, FALSE), AO1350)</f>
        <v>#N/A</v>
      </c>
      <c r="AJ1350" s="11" t="e">
        <f>IF(AND(ISNA(VLOOKUP($E1350, 'SP Per G'!$A$2:$D$1385, 4, FALSE)), ISTEXT($E1350)), AI1350,IF(ISNA(VLOOKUP($E1350, 'SP Per G'!$A$2:$D$1385, 4, FALSE)), AO1350, VLOOKUP($E1350, 'SP Per G'!$A$2:$D$1385, 4, FALSE)))</f>
        <v>#N/A</v>
      </c>
      <c r="AK1350" s="11" t="e">
        <f t="shared" si="259"/>
        <v>#N/A</v>
      </c>
      <c r="AL1350" s="11" t="e">
        <f>_xlfn.IFNA(VLOOKUP($E1350, Individual_Pitching___Dashboard[], 18, FALSE), VLOOKUP($C1350,Team_Pitching___Advanced[[Team]:[SIERA]],16,FALSE))</f>
        <v>#N/A</v>
      </c>
      <c r="AM1350" s="11" t="e">
        <f>_xlfn.IFNA(VLOOKUP($E1350, Individual_Pitching___Dashboard[], 20, FALSE), VLOOKUP($C1350,Team_Pitching___Advanced[[Team]:[xFIP]],19,FALSE))</f>
        <v>#N/A</v>
      </c>
      <c r="AN1350" s="11" t="e">
        <f>_xlfn.IFNA(VLOOKUP($E1350,Individual_Pitching___Advanced[],21,FALSE),VLOOKUP($C1350,Team_Pitching___Advanced[[Team]:[SIERA]],20,FALSE))</f>
        <v>#N/A</v>
      </c>
      <c r="AO1350" s="11" t="e">
        <f>VLOOKUP($C1350, 'Team Per G'!$A$2:$G$31, 7, FALSE)</f>
        <v>#N/A</v>
      </c>
      <c r="AP1350" s="11" t="e">
        <f>VLOOKUP($C1350, 'FanGraphs - Team WAR Projected'!$B$2:$E$31, 3, FALSE)/162</f>
        <v>#N/A</v>
      </c>
      <c r="AQ1350" s="11" t="e">
        <f t="shared" si="260"/>
        <v>#N/A</v>
      </c>
      <c r="AR1350" s="11" t="e">
        <f>VLOOKUP($C1350, Team_Pitching___Advanced[[Team]:[xFIP]], 19,FALSE)</f>
        <v>#N/A</v>
      </c>
      <c r="AS1350" s="11" t="e">
        <f>VLOOKUP($C1350, Team_Pitching___Advanced[], 20, FALSE)</f>
        <v>#N/A</v>
      </c>
      <c r="AT1350" s="11" t="e">
        <f>VLOOKUP($C1350, Team_Batting___Dashboard[[Team]:[wOBA]], 16, FALSE)</f>
        <v>#N/A</v>
      </c>
      <c r="AU1350" s="11" t="e">
        <f>VLOOKUP($C1350, Team_Batting___Advanced[[Team]:[OPS]], 9, FALSE)</f>
        <v>#N/A</v>
      </c>
      <c r="AV1350" s="11" t="e">
        <f>VLOOKUP($C1350, Team_Batting___Advanced[], 19, FALSE)</f>
        <v>#N/A</v>
      </c>
      <c r="AW1350" s="11" t="e">
        <f>VLOOKUP($C1350, 'Team Per G'!$A$2:$G$31, 3, FALSE)</f>
        <v>#N/A</v>
      </c>
      <c r="AX1350" s="11" t="e">
        <f>VLOOKUP($C1350, 'Team Per G'!$A$2:$G$31, 5, FALSE)</f>
        <v>#N/A</v>
      </c>
      <c r="AY1350" s="11" t="e">
        <f>VLOOKUP($C1350, 'Team Per G'!$A$2:$G$31, 4, FALSE)</f>
        <v>#N/A</v>
      </c>
      <c r="AZ1350" s="11" t="e">
        <f>VLOOKUP($C1350, Team_Batting___Dashboard[], 22, FALSE)/$AH1350</f>
        <v>#N/A</v>
      </c>
      <c r="BA1350" s="11" t="e">
        <f>VLOOKUP($C1350, 'FanGraphs - Team WAR Projected'!$B$2:$E$31, 4, FALSE)/162</f>
        <v>#N/A</v>
      </c>
      <c r="BB1350" s="11" t="e">
        <f t="shared" si="261"/>
        <v>#N/A</v>
      </c>
      <c r="BC1350" s="11" t="e">
        <f>VLOOKUP($C1350, FanGraphs_Standings[[Abbreviation]:[2024 Year to Date RS/G]], 6, FALSE)/$AH1350</f>
        <v>#N/A</v>
      </c>
      <c r="BD1350" s="11" t="e">
        <f>VLOOKUP($C1350, FanGraphs_Standings[[Abbreviation]:[2024 Projected Full Season RDif]], 19, FALSE)/162</f>
        <v>#N/A</v>
      </c>
      <c r="BE1350" s="11" t="e">
        <f t="shared" si="262"/>
        <v>#N/A</v>
      </c>
      <c r="BF1350" s="11" t="e">
        <f>VLOOKUP($C1350, FanGraphs_Standings[[Abbreviation]:[2024 Projected Full Season RDif]], 5, FALSE)</f>
        <v>#N/A</v>
      </c>
      <c r="BG1350" s="11" t="e">
        <f>VLOOKUP($C1350, FanGraphs_Standings[[Abbreviation]:[2024 Projected Full Season W%]], 18, FALSE)</f>
        <v>#N/A</v>
      </c>
      <c r="BH1350" s="11" t="e">
        <f t="shared" si="263"/>
        <v>#N/A</v>
      </c>
      <c r="BI1350" s="11" t="e">
        <f>VLOOKUP($C1350, 'Home Field Adv'!$A$2:$K$31, 11, FALSE)</f>
        <v>#N/A</v>
      </c>
      <c r="BL1350" s="12" t="str">
        <f t="shared" si="264"/>
        <v/>
      </c>
      <c r="BM1350" s="12" t="str">
        <f t="shared" si="254"/>
        <v/>
      </c>
      <c r="BN1350" s="12" t="str">
        <f t="shared" si="265"/>
        <v/>
      </c>
    </row>
    <row r="1351" spans="6:66" x14ac:dyDescent="0.45">
      <c r="F1351" s="11" t="e">
        <f>VLOOKUP($B1351, FanGraphs_Standings[[Abbreviation]:[2024 Year to Date G]], 2, FALSE)</f>
        <v>#N/A</v>
      </c>
      <c r="G1351" s="11" t="e">
        <f>_xlfn.IFNA(VLOOKUP($D1351, 'SP Per G'!$A$2:$D$1385, 3, FALSE),M1351)</f>
        <v>#N/A</v>
      </c>
      <c r="H1351" s="11" t="e">
        <f>IF(AND(ISNA(VLOOKUP($D1351, 'SP Per G'!$A$2:$D$1385, 4, FALSE)), ISTEXT($D1351)), G1351,IF(ISNA(VLOOKUP($D1351, 'SP Per G'!$A$2:$D$1385, 4, FALSE)), M1351, VLOOKUP($D1351, 'SP Per G'!$A$2:$D$1385, 4, FALSE)))</f>
        <v>#N/A</v>
      </c>
      <c r="I1351" s="11" t="e">
        <f t="shared" si="255"/>
        <v>#N/A</v>
      </c>
      <c r="J1351" s="11" t="e">
        <f>_xlfn.IFNA(VLOOKUP($D1351,Individual_Pitching___Dashboard[],18,FALSE),VLOOKUP(B1351,Team_Pitching___Dashboard[[Team]:[ERA]],17,FALSE))</f>
        <v>#N/A</v>
      </c>
      <c r="K1351" s="11" t="e">
        <f>_xlfn.IFNA(VLOOKUP($D1351, Individual_Pitching___Dashboard[], 20, FALSE), VLOOKUP(B1351,Team_Pitching___Dashboard[[Team]:[xFIP]],20,FALSE))</f>
        <v>#N/A</v>
      </c>
      <c r="L1351" s="11" t="e">
        <f>_xlfn.IFNA(VLOOKUP($D1351, Individual_Pitching___Advanced[], 21,FALSE), VLOOKUP(B1351, Team_Pitching___Advanced[], 20, FALSE))</f>
        <v>#N/A</v>
      </c>
      <c r="M1351" s="11" t="e">
        <f>VLOOKUP($B1351, 'Team Per G'!$A$2:$G$31, 7, FALSE)</f>
        <v>#N/A</v>
      </c>
      <c r="N1351" s="11" t="e">
        <f>VLOOKUP($B1351, 'FanGraphs - Team WAR Projected'!$B$2:$E$31, 3, FALSE)/162</f>
        <v>#N/A</v>
      </c>
      <c r="O1351" s="11" t="e">
        <f t="shared" si="256"/>
        <v>#N/A</v>
      </c>
      <c r="P1351" s="11" t="e">
        <f>VLOOKUP($B1351, Team_Pitching___Advanced[[Team]:[xFIP]], 19,FALSE)</f>
        <v>#N/A</v>
      </c>
      <c r="Q1351" s="11" t="e">
        <f>VLOOKUP($B1351, Team_Pitching___Advanced[], 20, FALSE)</f>
        <v>#N/A</v>
      </c>
      <c r="R1351" s="11" t="e">
        <f>VLOOKUP($B1351, Team_Batting___Dashboard[[Team]:[wOBA]], 16, FALSE)</f>
        <v>#N/A</v>
      </c>
      <c r="S1351" s="11" t="e">
        <f>VLOOKUP($B1351, Team_Batting___Advanced[[Team]:[OPS]], 9, FALSE)</f>
        <v>#N/A</v>
      </c>
      <c r="T1351" s="11" t="e">
        <f>VLOOKUP($B1351, Team_Batting___Advanced[], 19, FALSE)</f>
        <v>#N/A</v>
      </c>
      <c r="U1351" s="11" t="e">
        <f>VLOOKUP($B1351, 'Team Per G'!$A$2:$G$31, 3, FALSE)</f>
        <v>#N/A</v>
      </c>
      <c r="V1351" s="11" t="e">
        <f>VLOOKUP($B1351, 'Team Per G'!$A$2:$G$31, 5, FALSE)</f>
        <v>#N/A</v>
      </c>
      <c r="W1351" s="11" t="e">
        <f>VLOOKUP($B1351, 'Team Per G'!$A$2:$G$31, 4, FALSE)</f>
        <v>#N/A</v>
      </c>
      <c r="X1351" s="11" t="e">
        <f>VLOOKUP($B1351, Team_Batting___Dashboard[], 22, FALSE)/$F1351</f>
        <v>#N/A</v>
      </c>
      <c r="Y1351" s="11" t="e">
        <f>VLOOKUP($B1351, 'FanGraphs - Team WAR Projected'!$B$2:$E$31, 4, FALSE)/162</f>
        <v>#N/A</v>
      </c>
      <c r="Z1351" s="11" t="e">
        <f t="shared" si="257"/>
        <v>#N/A</v>
      </c>
      <c r="AA1351" s="11" t="e">
        <f>VLOOKUP($B1351, FanGraphs_Standings[[Abbreviation]:[2024 Year to Date RS/G]], 6, FALSE)/$F1351</f>
        <v>#N/A</v>
      </c>
      <c r="AB1351" s="11" t="e">
        <f>VLOOKUP($B1351, FanGraphs_Standings[[Abbreviation]:[2024 Projected Full Season RDif]], 19, FALSE)/162</f>
        <v>#N/A</v>
      </c>
      <c r="AC1351" s="11" t="e">
        <f t="shared" si="266"/>
        <v>#N/A</v>
      </c>
      <c r="AD1351" s="11" t="e">
        <f>VLOOKUP($B1351, FanGraphs_Standings[[Abbreviation]:[2024 Projected Full Season RDif]], 5, FALSE)</f>
        <v>#N/A</v>
      </c>
      <c r="AE1351" s="11" t="e">
        <f>VLOOKUP($B1351, FanGraphs_Standings[[Abbreviation]:[2024 Projected Full Season W%]], 18, FALSE)</f>
        <v>#N/A</v>
      </c>
      <c r="AF1351" s="11" t="e">
        <f t="shared" si="258"/>
        <v>#N/A</v>
      </c>
      <c r="AG1351" s="11" t="e">
        <f>VLOOKUP($B1351, 'Home Field Adv'!$A$2:$I$31, 9, FALSE)</f>
        <v>#N/A</v>
      </c>
      <c r="AH1351" s="11" t="e">
        <f>VLOOKUP($C1351, FanGraphs_Standings[[Abbreviation]:[2024 Year to Date G]], 2, FALSE)</f>
        <v>#N/A</v>
      </c>
      <c r="AI1351" s="11" t="e">
        <f>_xlfn.IFNA(VLOOKUP($E1351, 'SP Per G'!$A$2:$D$1385, 3, FALSE), AO1351)</f>
        <v>#N/A</v>
      </c>
      <c r="AJ1351" s="11" t="e">
        <f>IF(AND(ISNA(VLOOKUP($E1351, 'SP Per G'!$A$2:$D$1385, 4, FALSE)), ISTEXT($E1351)), AI1351,IF(ISNA(VLOOKUP($E1351, 'SP Per G'!$A$2:$D$1385, 4, FALSE)), AO1351, VLOOKUP($E1351, 'SP Per G'!$A$2:$D$1385, 4, FALSE)))</f>
        <v>#N/A</v>
      </c>
      <c r="AK1351" s="11" t="e">
        <f t="shared" si="259"/>
        <v>#N/A</v>
      </c>
      <c r="AL1351" s="11" t="e">
        <f>_xlfn.IFNA(VLOOKUP($E1351, Individual_Pitching___Dashboard[], 18, FALSE), VLOOKUP($C1351,Team_Pitching___Advanced[[Team]:[SIERA]],16,FALSE))</f>
        <v>#N/A</v>
      </c>
      <c r="AM1351" s="11" t="e">
        <f>_xlfn.IFNA(VLOOKUP($E1351, Individual_Pitching___Dashboard[], 20, FALSE), VLOOKUP($C1351,Team_Pitching___Advanced[[Team]:[xFIP]],19,FALSE))</f>
        <v>#N/A</v>
      </c>
      <c r="AN1351" s="11" t="e">
        <f>_xlfn.IFNA(VLOOKUP($E1351,Individual_Pitching___Advanced[],21,FALSE),VLOOKUP($C1351,Team_Pitching___Advanced[[Team]:[SIERA]],20,FALSE))</f>
        <v>#N/A</v>
      </c>
      <c r="AO1351" s="11" t="e">
        <f>VLOOKUP($C1351, 'Team Per G'!$A$2:$G$31, 7, FALSE)</f>
        <v>#N/A</v>
      </c>
      <c r="AP1351" s="11" t="e">
        <f>VLOOKUP($C1351, 'FanGraphs - Team WAR Projected'!$B$2:$E$31, 3, FALSE)/162</f>
        <v>#N/A</v>
      </c>
      <c r="AQ1351" s="11" t="e">
        <f t="shared" si="260"/>
        <v>#N/A</v>
      </c>
      <c r="AR1351" s="11" t="e">
        <f>VLOOKUP($C1351, Team_Pitching___Advanced[[Team]:[xFIP]], 19,FALSE)</f>
        <v>#N/A</v>
      </c>
      <c r="AS1351" s="11" t="e">
        <f>VLOOKUP($C1351, Team_Pitching___Advanced[], 20, FALSE)</f>
        <v>#N/A</v>
      </c>
      <c r="AT1351" s="11" t="e">
        <f>VLOOKUP($C1351, Team_Batting___Dashboard[[Team]:[wOBA]], 16, FALSE)</f>
        <v>#N/A</v>
      </c>
      <c r="AU1351" s="11" t="e">
        <f>VLOOKUP($C1351, Team_Batting___Advanced[[Team]:[OPS]], 9, FALSE)</f>
        <v>#N/A</v>
      </c>
      <c r="AV1351" s="11" t="e">
        <f>VLOOKUP($C1351, Team_Batting___Advanced[], 19, FALSE)</f>
        <v>#N/A</v>
      </c>
      <c r="AW1351" s="11" t="e">
        <f>VLOOKUP($C1351, 'Team Per G'!$A$2:$G$31, 3, FALSE)</f>
        <v>#N/A</v>
      </c>
      <c r="AX1351" s="11" t="e">
        <f>VLOOKUP($C1351, 'Team Per G'!$A$2:$G$31, 5, FALSE)</f>
        <v>#N/A</v>
      </c>
      <c r="AY1351" s="11" t="e">
        <f>VLOOKUP($C1351, 'Team Per G'!$A$2:$G$31, 4, FALSE)</f>
        <v>#N/A</v>
      </c>
      <c r="AZ1351" s="11" t="e">
        <f>VLOOKUP($C1351, Team_Batting___Dashboard[], 22, FALSE)/$AH1351</f>
        <v>#N/A</v>
      </c>
      <c r="BA1351" s="11" t="e">
        <f>VLOOKUP($C1351, 'FanGraphs - Team WAR Projected'!$B$2:$E$31, 4, FALSE)/162</f>
        <v>#N/A</v>
      </c>
      <c r="BB1351" s="11" t="e">
        <f t="shared" si="261"/>
        <v>#N/A</v>
      </c>
      <c r="BC1351" s="11" t="e">
        <f>VLOOKUP($C1351, FanGraphs_Standings[[Abbreviation]:[2024 Year to Date RS/G]], 6, FALSE)/$AH1351</f>
        <v>#N/A</v>
      </c>
      <c r="BD1351" s="11" t="e">
        <f>VLOOKUP($C1351, FanGraphs_Standings[[Abbreviation]:[2024 Projected Full Season RDif]], 19, FALSE)/162</f>
        <v>#N/A</v>
      </c>
      <c r="BE1351" s="11" t="e">
        <f t="shared" si="262"/>
        <v>#N/A</v>
      </c>
      <c r="BF1351" s="11" t="e">
        <f>VLOOKUP($C1351, FanGraphs_Standings[[Abbreviation]:[2024 Projected Full Season RDif]], 5, FALSE)</f>
        <v>#N/A</v>
      </c>
      <c r="BG1351" s="11" t="e">
        <f>VLOOKUP($C1351, FanGraphs_Standings[[Abbreviation]:[2024 Projected Full Season W%]], 18, FALSE)</f>
        <v>#N/A</v>
      </c>
      <c r="BH1351" s="11" t="e">
        <f t="shared" si="263"/>
        <v>#N/A</v>
      </c>
      <c r="BI1351" s="11" t="e">
        <f>VLOOKUP($C1351, 'Home Field Adv'!$A$2:$K$31, 11, FALSE)</f>
        <v>#N/A</v>
      </c>
      <c r="BL1351" s="12" t="str">
        <f t="shared" si="264"/>
        <v/>
      </c>
      <c r="BM1351" s="12" t="str">
        <f t="shared" si="254"/>
        <v/>
      </c>
      <c r="BN1351" s="12" t="str">
        <f t="shared" si="265"/>
        <v/>
      </c>
    </row>
    <row r="1352" spans="6:66" x14ac:dyDescent="0.45">
      <c r="F1352" s="11" t="e">
        <f>VLOOKUP($B1352, FanGraphs_Standings[[Abbreviation]:[2024 Year to Date G]], 2, FALSE)</f>
        <v>#N/A</v>
      </c>
      <c r="G1352" s="11" t="e">
        <f>_xlfn.IFNA(VLOOKUP($D1352, 'SP Per G'!$A$2:$D$1385, 3, FALSE),M1352)</f>
        <v>#N/A</v>
      </c>
      <c r="H1352" s="11" t="e">
        <f>IF(AND(ISNA(VLOOKUP($D1352, 'SP Per G'!$A$2:$D$1385, 4, FALSE)), ISTEXT($D1352)), G1352,IF(ISNA(VLOOKUP($D1352, 'SP Per G'!$A$2:$D$1385, 4, FALSE)), M1352, VLOOKUP($D1352, 'SP Per G'!$A$2:$D$1385, 4, FALSE)))</f>
        <v>#N/A</v>
      </c>
      <c r="I1352" s="11" t="e">
        <f t="shared" si="255"/>
        <v>#N/A</v>
      </c>
      <c r="J1352" s="11" t="e">
        <f>_xlfn.IFNA(VLOOKUP($D1352,Individual_Pitching___Dashboard[],18,FALSE),VLOOKUP(B1352,Team_Pitching___Dashboard[[Team]:[ERA]],17,FALSE))</f>
        <v>#N/A</v>
      </c>
      <c r="K1352" s="11" t="e">
        <f>_xlfn.IFNA(VLOOKUP($D1352, Individual_Pitching___Dashboard[], 20, FALSE), VLOOKUP(B1352,Team_Pitching___Dashboard[[Team]:[xFIP]],20,FALSE))</f>
        <v>#N/A</v>
      </c>
      <c r="L1352" s="11" t="e">
        <f>_xlfn.IFNA(VLOOKUP($D1352, Individual_Pitching___Advanced[], 21,FALSE), VLOOKUP(B1352, Team_Pitching___Advanced[], 20, FALSE))</f>
        <v>#N/A</v>
      </c>
      <c r="M1352" s="11" t="e">
        <f>VLOOKUP($B1352, 'Team Per G'!$A$2:$G$31, 7, FALSE)</f>
        <v>#N/A</v>
      </c>
      <c r="N1352" s="11" t="e">
        <f>VLOOKUP($B1352, 'FanGraphs - Team WAR Projected'!$B$2:$E$31, 3, FALSE)/162</f>
        <v>#N/A</v>
      </c>
      <c r="O1352" s="11" t="e">
        <f t="shared" si="256"/>
        <v>#N/A</v>
      </c>
      <c r="P1352" s="11" t="e">
        <f>VLOOKUP($B1352, Team_Pitching___Advanced[[Team]:[xFIP]], 19,FALSE)</f>
        <v>#N/A</v>
      </c>
      <c r="Q1352" s="11" t="e">
        <f>VLOOKUP($B1352, Team_Pitching___Advanced[], 20, FALSE)</f>
        <v>#N/A</v>
      </c>
      <c r="R1352" s="11" t="e">
        <f>VLOOKUP($B1352, Team_Batting___Dashboard[[Team]:[wOBA]], 16, FALSE)</f>
        <v>#N/A</v>
      </c>
      <c r="S1352" s="11" t="e">
        <f>VLOOKUP($B1352, Team_Batting___Advanced[[Team]:[OPS]], 9, FALSE)</f>
        <v>#N/A</v>
      </c>
      <c r="T1352" s="11" t="e">
        <f>VLOOKUP($B1352, Team_Batting___Advanced[], 19, FALSE)</f>
        <v>#N/A</v>
      </c>
      <c r="U1352" s="11" t="e">
        <f>VLOOKUP($B1352, 'Team Per G'!$A$2:$G$31, 3, FALSE)</f>
        <v>#N/A</v>
      </c>
      <c r="V1352" s="11" t="e">
        <f>VLOOKUP($B1352, 'Team Per G'!$A$2:$G$31, 5, FALSE)</f>
        <v>#N/A</v>
      </c>
      <c r="W1352" s="11" t="e">
        <f>VLOOKUP($B1352, 'Team Per G'!$A$2:$G$31, 4, FALSE)</f>
        <v>#N/A</v>
      </c>
      <c r="X1352" s="11" t="e">
        <f>VLOOKUP($B1352, Team_Batting___Dashboard[], 22, FALSE)/$F1352</f>
        <v>#N/A</v>
      </c>
      <c r="Y1352" s="11" t="e">
        <f>VLOOKUP($B1352, 'FanGraphs - Team WAR Projected'!$B$2:$E$31, 4, FALSE)/162</f>
        <v>#N/A</v>
      </c>
      <c r="Z1352" s="11" t="e">
        <f t="shared" si="257"/>
        <v>#N/A</v>
      </c>
      <c r="AA1352" s="11" t="e">
        <f>VLOOKUP($B1352, FanGraphs_Standings[[Abbreviation]:[2024 Year to Date RS/G]], 6, FALSE)/$F1352</f>
        <v>#N/A</v>
      </c>
      <c r="AB1352" s="11" t="e">
        <f>VLOOKUP($B1352, FanGraphs_Standings[[Abbreviation]:[2024 Projected Full Season RDif]], 19, FALSE)/162</f>
        <v>#N/A</v>
      </c>
      <c r="AC1352" s="11" t="e">
        <f t="shared" si="266"/>
        <v>#N/A</v>
      </c>
      <c r="AD1352" s="11" t="e">
        <f>VLOOKUP($B1352, FanGraphs_Standings[[Abbreviation]:[2024 Projected Full Season RDif]], 5, FALSE)</f>
        <v>#N/A</v>
      </c>
      <c r="AE1352" s="11" t="e">
        <f>VLOOKUP($B1352, FanGraphs_Standings[[Abbreviation]:[2024 Projected Full Season W%]], 18, FALSE)</f>
        <v>#N/A</v>
      </c>
      <c r="AF1352" s="11" t="e">
        <f t="shared" si="258"/>
        <v>#N/A</v>
      </c>
      <c r="AG1352" s="11" t="e">
        <f>VLOOKUP($B1352, 'Home Field Adv'!$A$2:$I$31, 9, FALSE)</f>
        <v>#N/A</v>
      </c>
      <c r="AH1352" s="11" t="e">
        <f>VLOOKUP($C1352, FanGraphs_Standings[[Abbreviation]:[2024 Year to Date G]], 2, FALSE)</f>
        <v>#N/A</v>
      </c>
      <c r="AI1352" s="11" t="e">
        <f>_xlfn.IFNA(VLOOKUP($E1352, 'SP Per G'!$A$2:$D$1385, 3, FALSE), AO1352)</f>
        <v>#N/A</v>
      </c>
      <c r="AJ1352" s="11" t="e">
        <f>IF(AND(ISNA(VLOOKUP($E1352, 'SP Per G'!$A$2:$D$1385, 4, FALSE)), ISTEXT($E1352)), AI1352,IF(ISNA(VLOOKUP($E1352, 'SP Per G'!$A$2:$D$1385, 4, FALSE)), AO1352, VLOOKUP($E1352, 'SP Per G'!$A$2:$D$1385, 4, FALSE)))</f>
        <v>#N/A</v>
      </c>
      <c r="AK1352" s="11" t="e">
        <f t="shared" si="259"/>
        <v>#N/A</v>
      </c>
      <c r="AL1352" s="11" t="e">
        <f>_xlfn.IFNA(VLOOKUP($E1352, Individual_Pitching___Dashboard[], 18, FALSE), VLOOKUP($C1352,Team_Pitching___Advanced[[Team]:[SIERA]],16,FALSE))</f>
        <v>#N/A</v>
      </c>
      <c r="AM1352" s="11" t="e">
        <f>_xlfn.IFNA(VLOOKUP($E1352, Individual_Pitching___Dashboard[], 20, FALSE), VLOOKUP($C1352,Team_Pitching___Advanced[[Team]:[xFIP]],19,FALSE))</f>
        <v>#N/A</v>
      </c>
      <c r="AN1352" s="11" t="e">
        <f>_xlfn.IFNA(VLOOKUP($E1352,Individual_Pitching___Advanced[],21,FALSE),VLOOKUP($C1352,Team_Pitching___Advanced[[Team]:[SIERA]],20,FALSE))</f>
        <v>#N/A</v>
      </c>
      <c r="AO1352" s="11" t="e">
        <f>VLOOKUP($C1352, 'Team Per G'!$A$2:$G$31, 7, FALSE)</f>
        <v>#N/A</v>
      </c>
      <c r="AP1352" s="11" t="e">
        <f>VLOOKUP($C1352, 'FanGraphs - Team WAR Projected'!$B$2:$E$31, 3, FALSE)/162</f>
        <v>#N/A</v>
      </c>
      <c r="AQ1352" s="11" t="e">
        <f t="shared" si="260"/>
        <v>#N/A</v>
      </c>
      <c r="AR1352" s="11" t="e">
        <f>VLOOKUP($C1352, Team_Pitching___Advanced[[Team]:[xFIP]], 19,FALSE)</f>
        <v>#N/A</v>
      </c>
      <c r="AS1352" s="11" t="e">
        <f>VLOOKUP($C1352, Team_Pitching___Advanced[], 20, FALSE)</f>
        <v>#N/A</v>
      </c>
      <c r="AT1352" s="11" t="e">
        <f>VLOOKUP($C1352, Team_Batting___Dashboard[[Team]:[wOBA]], 16, FALSE)</f>
        <v>#N/A</v>
      </c>
      <c r="AU1352" s="11" t="e">
        <f>VLOOKUP($C1352, Team_Batting___Advanced[[Team]:[OPS]], 9, FALSE)</f>
        <v>#N/A</v>
      </c>
      <c r="AV1352" s="11" t="e">
        <f>VLOOKUP($C1352, Team_Batting___Advanced[], 19, FALSE)</f>
        <v>#N/A</v>
      </c>
      <c r="AW1352" s="11" t="e">
        <f>VLOOKUP($C1352, 'Team Per G'!$A$2:$G$31, 3, FALSE)</f>
        <v>#N/A</v>
      </c>
      <c r="AX1352" s="11" t="e">
        <f>VLOOKUP($C1352, 'Team Per G'!$A$2:$G$31, 5, FALSE)</f>
        <v>#N/A</v>
      </c>
      <c r="AY1352" s="11" t="e">
        <f>VLOOKUP($C1352, 'Team Per G'!$A$2:$G$31, 4, FALSE)</f>
        <v>#N/A</v>
      </c>
      <c r="AZ1352" s="11" t="e">
        <f>VLOOKUP($C1352, Team_Batting___Dashboard[], 22, FALSE)/$AH1352</f>
        <v>#N/A</v>
      </c>
      <c r="BA1352" s="11" t="e">
        <f>VLOOKUP($C1352, 'FanGraphs - Team WAR Projected'!$B$2:$E$31, 4, FALSE)/162</f>
        <v>#N/A</v>
      </c>
      <c r="BB1352" s="11" t="e">
        <f t="shared" si="261"/>
        <v>#N/A</v>
      </c>
      <c r="BC1352" s="11" t="e">
        <f>VLOOKUP($C1352, FanGraphs_Standings[[Abbreviation]:[2024 Year to Date RS/G]], 6, FALSE)/$AH1352</f>
        <v>#N/A</v>
      </c>
      <c r="BD1352" s="11" t="e">
        <f>VLOOKUP($C1352, FanGraphs_Standings[[Abbreviation]:[2024 Projected Full Season RDif]], 19, FALSE)/162</f>
        <v>#N/A</v>
      </c>
      <c r="BE1352" s="11" t="e">
        <f t="shared" si="262"/>
        <v>#N/A</v>
      </c>
      <c r="BF1352" s="11" t="e">
        <f>VLOOKUP($C1352, FanGraphs_Standings[[Abbreviation]:[2024 Projected Full Season RDif]], 5, FALSE)</f>
        <v>#N/A</v>
      </c>
      <c r="BG1352" s="11" t="e">
        <f>VLOOKUP($C1352, FanGraphs_Standings[[Abbreviation]:[2024 Projected Full Season W%]], 18, FALSE)</f>
        <v>#N/A</v>
      </c>
      <c r="BH1352" s="11" t="e">
        <f t="shared" si="263"/>
        <v>#N/A</v>
      </c>
      <c r="BI1352" s="11" t="e">
        <f>VLOOKUP($C1352, 'Home Field Adv'!$A$2:$K$31, 11, FALSE)</f>
        <v>#N/A</v>
      </c>
      <c r="BL1352" s="12" t="str">
        <f t="shared" si="264"/>
        <v/>
      </c>
      <c r="BM1352" s="12" t="str">
        <f t="shared" si="254"/>
        <v/>
      </c>
      <c r="BN1352" s="12" t="str">
        <f t="shared" si="265"/>
        <v/>
      </c>
    </row>
    <row r="1353" spans="6:66" x14ac:dyDescent="0.45">
      <c r="F1353" s="11" t="e">
        <f>VLOOKUP($B1353, FanGraphs_Standings[[Abbreviation]:[2024 Year to Date G]], 2, FALSE)</f>
        <v>#N/A</v>
      </c>
      <c r="G1353" s="11" t="e">
        <f>_xlfn.IFNA(VLOOKUP($D1353, 'SP Per G'!$A$2:$D$1385, 3, FALSE),M1353)</f>
        <v>#N/A</v>
      </c>
      <c r="H1353" s="11" t="e">
        <f>IF(AND(ISNA(VLOOKUP($D1353, 'SP Per G'!$A$2:$D$1385, 4, FALSE)), ISTEXT($D1353)), G1353,IF(ISNA(VLOOKUP($D1353, 'SP Per G'!$A$2:$D$1385, 4, FALSE)), M1353, VLOOKUP($D1353, 'SP Per G'!$A$2:$D$1385, 4, FALSE)))</f>
        <v>#N/A</v>
      </c>
      <c r="I1353" s="11" t="e">
        <f t="shared" si="255"/>
        <v>#N/A</v>
      </c>
      <c r="J1353" s="11" t="e">
        <f>_xlfn.IFNA(VLOOKUP($D1353,Individual_Pitching___Dashboard[],18,FALSE),VLOOKUP(B1353,Team_Pitching___Dashboard[[Team]:[ERA]],17,FALSE))</f>
        <v>#N/A</v>
      </c>
      <c r="K1353" s="11" t="e">
        <f>_xlfn.IFNA(VLOOKUP($D1353, Individual_Pitching___Dashboard[], 20, FALSE), VLOOKUP(B1353,Team_Pitching___Dashboard[[Team]:[xFIP]],20,FALSE))</f>
        <v>#N/A</v>
      </c>
      <c r="L1353" s="11" t="e">
        <f>_xlfn.IFNA(VLOOKUP($D1353, Individual_Pitching___Advanced[], 21,FALSE), VLOOKUP(B1353, Team_Pitching___Advanced[], 20, FALSE))</f>
        <v>#N/A</v>
      </c>
      <c r="M1353" s="11" t="e">
        <f>VLOOKUP($B1353, 'Team Per G'!$A$2:$G$31, 7, FALSE)</f>
        <v>#N/A</v>
      </c>
      <c r="N1353" s="11" t="e">
        <f>VLOOKUP($B1353, 'FanGraphs - Team WAR Projected'!$B$2:$E$31, 3, FALSE)/162</f>
        <v>#N/A</v>
      </c>
      <c r="O1353" s="11" t="e">
        <f t="shared" si="256"/>
        <v>#N/A</v>
      </c>
      <c r="P1353" s="11" t="e">
        <f>VLOOKUP($B1353, Team_Pitching___Advanced[[Team]:[xFIP]], 19,FALSE)</f>
        <v>#N/A</v>
      </c>
      <c r="Q1353" s="11" t="e">
        <f>VLOOKUP($B1353, Team_Pitching___Advanced[], 20, FALSE)</f>
        <v>#N/A</v>
      </c>
      <c r="R1353" s="11" t="e">
        <f>VLOOKUP($B1353, Team_Batting___Dashboard[[Team]:[wOBA]], 16, FALSE)</f>
        <v>#N/A</v>
      </c>
      <c r="S1353" s="11" t="e">
        <f>VLOOKUP($B1353, Team_Batting___Advanced[[Team]:[OPS]], 9, FALSE)</f>
        <v>#N/A</v>
      </c>
      <c r="T1353" s="11" t="e">
        <f>VLOOKUP($B1353, Team_Batting___Advanced[], 19, FALSE)</f>
        <v>#N/A</v>
      </c>
      <c r="U1353" s="11" t="e">
        <f>VLOOKUP($B1353, 'Team Per G'!$A$2:$G$31, 3, FALSE)</f>
        <v>#N/A</v>
      </c>
      <c r="V1353" s="11" t="e">
        <f>VLOOKUP($B1353, 'Team Per G'!$A$2:$G$31, 5, FALSE)</f>
        <v>#N/A</v>
      </c>
      <c r="W1353" s="11" t="e">
        <f>VLOOKUP($B1353, 'Team Per G'!$A$2:$G$31, 4, FALSE)</f>
        <v>#N/A</v>
      </c>
      <c r="X1353" s="11" t="e">
        <f>VLOOKUP($B1353, Team_Batting___Dashboard[], 22, FALSE)/$F1353</f>
        <v>#N/A</v>
      </c>
      <c r="Y1353" s="11" t="e">
        <f>VLOOKUP($B1353, 'FanGraphs - Team WAR Projected'!$B$2:$E$31, 4, FALSE)/162</f>
        <v>#N/A</v>
      </c>
      <c r="Z1353" s="11" t="e">
        <f t="shared" si="257"/>
        <v>#N/A</v>
      </c>
      <c r="AA1353" s="11" t="e">
        <f>VLOOKUP($B1353, FanGraphs_Standings[[Abbreviation]:[2024 Year to Date RS/G]], 6, FALSE)/$F1353</f>
        <v>#N/A</v>
      </c>
      <c r="AB1353" s="11" t="e">
        <f>VLOOKUP($B1353, FanGraphs_Standings[[Abbreviation]:[2024 Projected Full Season RDif]], 19, FALSE)/162</f>
        <v>#N/A</v>
      </c>
      <c r="AC1353" s="11" t="e">
        <f t="shared" si="266"/>
        <v>#N/A</v>
      </c>
      <c r="AD1353" s="11" t="e">
        <f>VLOOKUP($B1353, FanGraphs_Standings[[Abbreviation]:[2024 Projected Full Season RDif]], 5, FALSE)</f>
        <v>#N/A</v>
      </c>
      <c r="AE1353" s="11" t="e">
        <f>VLOOKUP($B1353, FanGraphs_Standings[[Abbreviation]:[2024 Projected Full Season W%]], 18, FALSE)</f>
        <v>#N/A</v>
      </c>
      <c r="AF1353" s="11" t="e">
        <f t="shared" si="258"/>
        <v>#N/A</v>
      </c>
      <c r="AG1353" s="11" t="e">
        <f>VLOOKUP($B1353, 'Home Field Adv'!$A$2:$I$31, 9, FALSE)</f>
        <v>#N/A</v>
      </c>
      <c r="AH1353" s="11" t="e">
        <f>VLOOKUP($C1353, FanGraphs_Standings[[Abbreviation]:[2024 Year to Date G]], 2, FALSE)</f>
        <v>#N/A</v>
      </c>
      <c r="AI1353" s="11" t="e">
        <f>_xlfn.IFNA(VLOOKUP($E1353, 'SP Per G'!$A$2:$D$1385, 3, FALSE), AO1353)</f>
        <v>#N/A</v>
      </c>
      <c r="AJ1353" s="11" t="e">
        <f>IF(AND(ISNA(VLOOKUP($E1353, 'SP Per G'!$A$2:$D$1385, 4, FALSE)), ISTEXT($E1353)), AI1353,IF(ISNA(VLOOKUP($E1353, 'SP Per G'!$A$2:$D$1385, 4, FALSE)), AO1353, VLOOKUP($E1353, 'SP Per G'!$A$2:$D$1385, 4, FALSE)))</f>
        <v>#N/A</v>
      </c>
      <c r="AK1353" s="11" t="e">
        <f t="shared" si="259"/>
        <v>#N/A</v>
      </c>
      <c r="AL1353" s="11" t="e">
        <f>_xlfn.IFNA(VLOOKUP($E1353, Individual_Pitching___Dashboard[], 18, FALSE), VLOOKUP($C1353,Team_Pitching___Advanced[[Team]:[SIERA]],16,FALSE))</f>
        <v>#N/A</v>
      </c>
      <c r="AM1353" s="11" t="e">
        <f>_xlfn.IFNA(VLOOKUP($E1353, Individual_Pitching___Dashboard[], 20, FALSE), VLOOKUP($C1353,Team_Pitching___Advanced[[Team]:[xFIP]],19,FALSE))</f>
        <v>#N/A</v>
      </c>
      <c r="AN1353" s="11" t="e">
        <f>_xlfn.IFNA(VLOOKUP($E1353,Individual_Pitching___Advanced[],21,FALSE),VLOOKUP($C1353,Team_Pitching___Advanced[[Team]:[SIERA]],20,FALSE))</f>
        <v>#N/A</v>
      </c>
      <c r="AO1353" s="11" t="e">
        <f>VLOOKUP($C1353, 'Team Per G'!$A$2:$G$31, 7, FALSE)</f>
        <v>#N/A</v>
      </c>
      <c r="AP1353" s="11" t="e">
        <f>VLOOKUP($C1353, 'FanGraphs - Team WAR Projected'!$B$2:$E$31, 3, FALSE)/162</f>
        <v>#N/A</v>
      </c>
      <c r="AQ1353" s="11" t="e">
        <f t="shared" si="260"/>
        <v>#N/A</v>
      </c>
      <c r="AR1353" s="11" t="e">
        <f>VLOOKUP($C1353, Team_Pitching___Advanced[[Team]:[xFIP]], 19,FALSE)</f>
        <v>#N/A</v>
      </c>
      <c r="AS1353" s="11" t="e">
        <f>VLOOKUP($C1353, Team_Pitching___Advanced[], 20, FALSE)</f>
        <v>#N/A</v>
      </c>
      <c r="AT1353" s="11" t="e">
        <f>VLOOKUP($C1353, Team_Batting___Dashboard[[Team]:[wOBA]], 16, FALSE)</f>
        <v>#N/A</v>
      </c>
      <c r="AU1353" s="11" t="e">
        <f>VLOOKUP($C1353, Team_Batting___Advanced[[Team]:[OPS]], 9, FALSE)</f>
        <v>#N/A</v>
      </c>
      <c r="AV1353" s="11" t="e">
        <f>VLOOKUP($C1353, Team_Batting___Advanced[], 19, FALSE)</f>
        <v>#N/A</v>
      </c>
      <c r="AW1353" s="11" t="e">
        <f>VLOOKUP($C1353, 'Team Per G'!$A$2:$G$31, 3, FALSE)</f>
        <v>#N/A</v>
      </c>
      <c r="AX1353" s="11" t="e">
        <f>VLOOKUP($C1353, 'Team Per G'!$A$2:$G$31, 5, FALSE)</f>
        <v>#N/A</v>
      </c>
      <c r="AY1353" s="11" t="e">
        <f>VLOOKUP($C1353, 'Team Per G'!$A$2:$G$31, 4, FALSE)</f>
        <v>#N/A</v>
      </c>
      <c r="AZ1353" s="11" t="e">
        <f>VLOOKUP($C1353, Team_Batting___Dashboard[], 22, FALSE)/$AH1353</f>
        <v>#N/A</v>
      </c>
      <c r="BA1353" s="11" t="e">
        <f>VLOOKUP($C1353, 'FanGraphs - Team WAR Projected'!$B$2:$E$31, 4, FALSE)/162</f>
        <v>#N/A</v>
      </c>
      <c r="BB1353" s="11" t="e">
        <f t="shared" si="261"/>
        <v>#N/A</v>
      </c>
      <c r="BC1353" s="11" t="e">
        <f>VLOOKUP($C1353, FanGraphs_Standings[[Abbreviation]:[2024 Year to Date RS/G]], 6, FALSE)/$AH1353</f>
        <v>#N/A</v>
      </c>
      <c r="BD1353" s="11" t="e">
        <f>VLOOKUP($C1353, FanGraphs_Standings[[Abbreviation]:[2024 Projected Full Season RDif]], 19, FALSE)/162</f>
        <v>#N/A</v>
      </c>
      <c r="BE1353" s="11" t="e">
        <f t="shared" si="262"/>
        <v>#N/A</v>
      </c>
      <c r="BF1353" s="11" t="e">
        <f>VLOOKUP($C1353, FanGraphs_Standings[[Abbreviation]:[2024 Projected Full Season RDif]], 5, FALSE)</f>
        <v>#N/A</v>
      </c>
      <c r="BG1353" s="11" t="e">
        <f>VLOOKUP($C1353, FanGraphs_Standings[[Abbreviation]:[2024 Projected Full Season W%]], 18, FALSE)</f>
        <v>#N/A</v>
      </c>
      <c r="BH1353" s="11" t="e">
        <f t="shared" si="263"/>
        <v>#N/A</v>
      </c>
      <c r="BI1353" s="11" t="e">
        <f>VLOOKUP($C1353, 'Home Field Adv'!$A$2:$K$31, 11, FALSE)</f>
        <v>#N/A</v>
      </c>
      <c r="BL1353" s="12" t="str">
        <f t="shared" si="264"/>
        <v/>
      </c>
      <c r="BM1353" s="12" t="str">
        <f t="shared" si="254"/>
        <v/>
      </c>
      <c r="BN1353" s="12" t="str">
        <f t="shared" si="265"/>
        <v/>
      </c>
    </row>
    <row r="1354" spans="6:66" x14ac:dyDescent="0.45">
      <c r="F1354" s="11" t="e">
        <f>VLOOKUP($B1354, FanGraphs_Standings[[Abbreviation]:[2024 Year to Date G]], 2, FALSE)</f>
        <v>#N/A</v>
      </c>
      <c r="G1354" s="11" t="e">
        <f>_xlfn.IFNA(VLOOKUP($D1354, 'SP Per G'!$A$2:$D$1385, 3, FALSE),M1354)</f>
        <v>#N/A</v>
      </c>
      <c r="H1354" s="11" t="e">
        <f>IF(AND(ISNA(VLOOKUP($D1354, 'SP Per G'!$A$2:$D$1385, 4, FALSE)), ISTEXT($D1354)), G1354,IF(ISNA(VLOOKUP($D1354, 'SP Per G'!$A$2:$D$1385, 4, FALSE)), M1354, VLOOKUP($D1354, 'SP Per G'!$A$2:$D$1385, 4, FALSE)))</f>
        <v>#N/A</v>
      </c>
      <c r="I1354" s="11" t="e">
        <f t="shared" si="255"/>
        <v>#N/A</v>
      </c>
      <c r="J1354" s="11" t="e">
        <f>_xlfn.IFNA(VLOOKUP($D1354,Individual_Pitching___Dashboard[],18,FALSE),VLOOKUP(B1354,Team_Pitching___Dashboard[[Team]:[ERA]],17,FALSE))</f>
        <v>#N/A</v>
      </c>
      <c r="K1354" s="11" t="e">
        <f>_xlfn.IFNA(VLOOKUP($D1354, Individual_Pitching___Dashboard[], 20, FALSE), VLOOKUP(B1354,Team_Pitching___Dashboard[[Team]:[xFIP]],20,FALSE))</f>
        <v>#N/A</v>
      </c>
      <c r="L1354" s="11" t="e">
        <f>_xlfn.IFNA(VLOOKUP($D1354, Individual_Pitching___Advanced[], 21,FALSE), VLOOKUP(B1354, Team_Pitching___Advanced[], 20, FALSE))</f>
        <v>#N/A</v>
      </c>
      <c r="M1354" s="11" t="e">
        <f>VLOOKUP($B1354, 'Team Per G'!$A$2:$G$31, 7, FALSE)</f>
        <v>#N/A</v>
      </c>
      <c r="N1354" s="11" t="e">
        <f>VLOOKUP($B1354, 'FanGraphs - Team WAR Projected'!$B$2:$E$31, 3, FALSE)/162</f>
        <v>#N/A</v>
      </c>
      <c r="O1354" s="11" t="e">
        <f t="shared" si="256"/>
        <v>#N/A</v>
      </c>
      <c r="P1354" s="11" t="e">
        <f>VLOOKUP($B1354, Team_Pitching___Advanced[[Team]:[xFIP]], 19,FALSE)</f>
        <v>#N/A</v>
      </c>
      <c r="Q1354" s="11" t="e">
        <f>VLOOKUP($B1354, Team_Pitching___Advanced[], 20, FALSE)</f>
        <v>#N/A</v>
      </c>
      <c r="R1354" s="11" t="e">
        <f>VLOOKUP($B1354, Team_Batting___Dashboard[[Team]:[wOBA]], 16, FALSE)</f>
        <v>#N/A</v>
      </c>
      <c r="S1354" s="11" t="e">
        <f>VLOOKUP($B1354, Team_Batting___Advanced[[Team]:[OPS]], 9, FALSE)</f>
        <v>#N/A</v>
      </c>
      <c r="T1354" s="11" t="e">
        <f>VLOOKUP($B1354, Team_Batting___Advanced[], 19, FALSE)</f>
        <v>#N/A</v>
      </c>
      <c r="U1354" s="11" t="e">
        <f>VLOOKUP($B1354, 'Team Per G'!$A$2:$G$31, 3, FALSE)</f>
        <v>#N/A</v>
      </c>
      <c r="V1354" s="11" t="e">
        <f>VLOOKUP($B1354, 'Team Per G'!$A$2:$G$31, 5, FALSE)</f>
        <v>#N/A</v>
      </c>
      <c r="W1354" s="11" t="e">
        <f>VLOOKUP($B1354, 'Team Per G'!$A$2:$G$31, 4, FALSE)</f>
        <v>#N/A</v>
      </c>
      <c r="X1354" s="11" t="e">
        <f>VLOOKUP($B1354, Team_Batting___Dashboard[], 22, FALSE)/$F1354</f>
        <v>#N/A</v>
      </c>
      <c r="Y1354" s="11" t="e">
        <f>VLOOKUP($B1354, 'FanGraphs - Team WAR Projected'!$B$2:$E$31, 4, FALSE)/162</f>
        <v>#N/A</v>
      </c>
      <c r="Z1354" s="11" t="e">
        <f t="shared" si="257"/>
        <v>#N/A</v>
      </c>
      <c r="AA1354" s="11" t="e">
        <f>VLOOKUP($B1354, FanGraphs_Standings[[Abbreviation]:[2024 Year to Date RS/G]], 6, FALSE)/$F1354</f>
        <v>#N/A</v>
      </c>
      <c r="AB1354" s="11" t="e">
        <f>VLOOKUP($B1354, FanGraphs_Standings[[Abbreviation]:[2024 Projected Full Season RDif]], 19, FALSE)/162</f>
        <v>#N/A</v>
      </c>
      <c r="AC1354" s="11" t="e">
        <f t="shared" si="266"/>
        <v>#N/A</v>
      </c>
      <c r="AD1354" s="11" t="e">
        <f>VLOOKUP($B1354, FanGraphs_Standings[[Abbreviation]:[2024 Projected Full Season RDif]], 5, FALSE)</f>
        <v>#N/A</v>
      </c>
      <c r="AE1354" s="11" t="e">
        <f>VLOOKUP($B1354, FanGraphs_Standings[[Abbreviation]:[2024 Projected Full Season W%]], 18, FALSE)</f>
        <v>#N/A</v>
      </c>
      <c r="AF1354" s="11" t="e">
        <f t="shared" si="258"/>
        <v>#N/A</v>
      </c>
      <c r="AG1354" s="11" t="e">
        <f>VLOOKUP($B1354, 'Home Field Adv'!$A$2:$I$31, 9, FALSE)</f>
        <v>#N/A</v>
      </c>
      <c r="AH1354" s="11" t="e">
        <f>VLOOKUP($C1354, FanGraphs_Standings[[Abbreviation]:[2024 Year to Date G]], 2, FALSE)</f>
        <v>#N/A</v>
      </c>
      <c r="AI1354" s="11" t="e">
        <f>_xlfn.IFNA(VLOOKUP($E1354, 'SP Per G'!$A$2:$D$1385, 3, FALSE), AO1354)</f>
        <v>#N/A</v>
      </c>
      <c r="AJ1354" s="11" t="e">
        <f>IF(AND(ISNA(VLOOKUP($E1354, 'SP Per G'!$A$2:$D$1385, 4, FALSE)), ISTEXT($E1354)), AI1354,IF(ISNA(VLOOKUP($E1354, 'SP Per G'!$A$2:$D$1385, 4, FALSE)), AO1354, VLOOKUP($E1354, 'SP Per G'!$A$2:$D$1385, 4, FALSE)))</f>
        <v>#N/A</v>
      </c>
      <c r="AK1354" s="11" t="e">
        <f t="shared" si="259"/>
        <v>#N/A</v>
      </c>
      <c r="AL1354" s="11" t="e">
        <f>_xlfn.IFNA(VLOOKUP($E1354, Individual_Pitching___Dashboard[], 18, FALSE), VLOOKUP($C1354,Team_Pitching___Advanced[[Team]:[SIERA]],16,FALSE))</f>
        <v>#N/A</v>
      </c>
      <c r="AM1354" s="11" t="e">
        <f>_xlfn.IFNA(VLOOKUP($E1354, Individual_Pitching___Dashboard[], 20, FALSE), VLOOKUP($C1354,Team_Pitching___Advanced[[Team]:[xFIP]],19,FALSE))</f>
        <v>#N/A</v>
      </c>
      <c r="AN1354" s="11" t="e">
        <f>_xlfn.IFNA(VLOOKUP($E1354,Individual_Pitching___Advanced[],21,FALSE),VLOOKUP($C1354,Team_Pitching___Advanced[[Team]:[SIERA]],20,FALSE))</f>
        <v>#N/A</v>
      </c>
      <c r="AO1354" s="11" t="e">
        <f>VLOOKUP($C1354, 'Team Per G'!$A$2:$G$31, 7, FALSE)</f>
        <v>#N/A</v>
      </c>
      <c r="AP1354" s="11" t="e">
        <f>VLOOKUP($C1354, 'FanGraphs - Team WAR Projected'!$B$2:$E$31, 3, FALSE)/162</f>
        <v>#N/A</v>
      </c>
      <c r="AQ1354" s="11" t="e">
        <f t="shared" si="260"/>
        <v>#N/A</v>
      </c>
      <c r="AR1354" s="11" t="e">
        <f>VLOOKUP($C1354, Team_Pitching___Advanced[[Team]:[xFIP]], 19,FALSE)</f>
        <v>#N/A</v>
      </c>
      <c r="AS1354" s="11" t="e">
        <f>VLOOKUP($C1354, Team_Pitching___Advanced[], 20, FALSE)</f>
        <v>#N/A</v>
      </c>
      <c r="AT1354" s="11" t="e">
        <f>VLOOKUP($C1354, Team_Batting___Dashboard[[Team]:[wOBA]], 16, FALSE)</f>
        <v>#N/A</v>
      </c>
      <c r="AU1354" s="11" t="e">
        <f>VLOOKUP($C1354, Team_Batting___Advanced[[Team]:[OPS]], 9, FALSE)</f>
        <v>#N/A</v>
      </c>
      <c r="AV1354" s="11" t="e">
        <f>VLOOKUP($C1354, Team_Batting___Advanced[], 19, FALSE)</f>
        <v>#N/A</v>
      </c>
      <c r="AW1354" s="11" t="e">
        <f>VLOOKUP($C1354, 'Team Per G'!$A$2:$G$31, 3, FALSE)</f>
        <v>#N/A</v>
      </c>
      <c r="AX1354" s="11" t="e">
        <f>VLOOKUP($C1354, 'Team Per G'!$A$2:$G$31, 5, FALSE)</f>
        <v>#N/A</v>
      </c>
      <c r="AY1354" s="11" t="e">
        <f>VLOOKUP($C1354, 'Team Per G'!$A$2:$G$31, 4, FALSE)</f>
        <v>#N/A</v>
      </c>
      <c r="AZ1354" s="11" t="e">
        <f>VLOOKUP($C1354, Team_Batting___Dashboard[], 22, FALSE)/$AH1354</f>
        <v>#N/A</v>
      </c>
      <c r="BA1354" s="11" t="e">
        <f>VLOOKUP($C1354, 'FanGraphs - Team WAR Projected'!$B$2:$E$31, 4, FALSE)/162</f>
        <v>#N/A</v>
      </c>
      <c r="BB1354" s="11" t="e">
        <f t="shared" si="261"/>
        <v>#N/A</v>
      </c>
      <c r="BC1354" s="11" t="e">
        <f>VLOOKUP($C1354, FanGraphs_Standings[[Abbreviation]:[2024 Year to Date RS/G]], 6, FALSE)/$AH1354</f>
        <v>#N/A</v>
      </c>
      <c r="BD1354" s="11" t="e">
        <f>VLOOKUP($C1354, FanGraphs_Standings[[Abbreviation]:[2024 Projected Full Season RDif]], 19, FALSE)/162</f>
        <v>#N/A</v>
      </c>
      <c r="BE1354" s="11" t="e">
        <f t="shared" si="262"/>
        <v>#N/A</v>
      </c>
      <c r="BF1354" s="11" t="e">
        <f>VLOOKUP($C1354, FanGraphs_Standings[[Abbreviation]:[2024 Projected Full Season RDif]], 5, FALSE)</f>
        <v>#N/A</v>
      </c>
      <c r="BG1354" s="11" t="e">
        <f>VLOOKUP($C1354, FanGraphs_Standings[[Abbreviation]:[2024 Projected Full Season W%]], 18, FALSE)</f>
        <v>#N/A</v>
      </c>
      <c r="BH1354" s="11" t="e">
        <f t="shared" si="263"/>
        <v>#N/A</v>
      </c>
      <c r="BI1354" s="11" t="e">
        <f>VLOOKUP($C1354, 'Home Field Adv'!$A$2:$K$31, 11, FALSE)</f>
        <v>#N/A</v>
      </c>
      <c r="BL1354" s="12" t="str">
        <f t="shared" si="264"/>
        <v/>
      </c>
      <c r="BM1354" s="12" t="str">
        <f t="shared" si="254"/>
        <v/>
      </c>
      <c r="BN1354" s="12" t="str">
        <f t="shared" si="265"/>
        <v/>
      </c>
    </row>
    <row r="1355" spans="6:66" x14ac:dyDescent="0.45">
      <c r="F1355" s="11" t="e">
        <f>VLOOKUP($B1355, FanGraphs_Standings[[Abbreviation]:[2024 Year to Date G]], 2, FALSE)</f>
        <v>#N/A</v>
      </c>
      <c r="G1355" s="11" t="e">
        <f>_xlfn.IFNA(VLOOKUP($D1355, 'SP Per G'!$A$2:$D$1385, 3, FALSE),M1355)</f>
        <v>#N/A</v>
      </c>
      <c r="H1355" s="11" t="e">
        <f>IF(AND(ISNA(VLOOKUP($D1355, 'SP Per G'!$A$2:$D$1385, 4, FALSE)), ISTEXT($D1355)), G1355,IF(ISNA(VLOOKUP($D1355, 'SP Per G'!$A$2:$D$1385, 4, FALSE)), M1355, VLOOKUP($D1355, 'SP Per G'!$A$2:$D$1385, 4, FALSE)))</f>
        <v>#N/A</v>
      </c>
      <c r="I1355" s="11" t="e">
        <f t="shared" si="255"/>
        <v>#N/A</v>
      </c>
      <c r="J1355" s="11" t="e">
        <f>_xlfn.IFNA(VLOOKUP($D1355,Individual_Pitching___Dashboard[],18,FALSE),VLOOKUP(B1355,Team_Pitching___Dashboard[[Team]:[ERA]],17,FALSE))</f>
        <v>#N/A</v>
      </c>
      <c r="K1355" s="11" t="e">
        <f>_xlfn.IFNA(VLOOKUP($D1355, Individual_Pitching___Dashboard[], 20, FALSE), VLOOKUP(B1355,Team_Pitching___Dashboard[[Team]:[xFIP]],20,FALSE))</f>
        <v>#N/A</v>
      </c>
      <c r="L1355" s="11" t="e">
        <f>_xlfn.IFNA(VLOOKUP($D1355, Individual_Pitching___Advanced[], 21,FALSE), VLOOKUP(B1355, Team_Pitching___Advanced[], 20, FALSE))</f>
        <v>#N/A</v>
      </c>
      <c r="M1355" s="11" t="e">
        <f>VLOOKUP($B1355, 'Team Per G'!$A$2:$G$31, 7, FALSE)</f>
        <v>#N/A</v>
      </c>
      <c r="N1355" s="11" t="e">
        <f>VLOOKUP($B1355, 'FanGraphs - Team WAR Projected'!$B$2:$E$31, 3, FALSE)/162</f>
        <v>#N/A</v>
      </c>
      <c r="O1355" s="11" t="e">
        <f t="shared" si="256"/>
        <v>#N/A</v>
      </c>
      <c r="P1355" s="11" t="e">
        <f>VLOOKUP($B1355, Team_Pitching___Advanced[[Team]:[xFIP]], 19,FALSE)</f>
        <v>#N/A</v>
      </c>
      <c r="Q1355" s="11" t="e">
        <f>VLOOKUP($B1355, Team_Pitching___Advanced[], 20, FALSE)</f>
        <v>#N/A</v>
      </c>
      <c r="R1355" s="11" t="e">
        <f>VLOOKUP($B1355, Team_Batting___Dashboard[[Team]:[wOBA]], 16, FALSE)</f>
        <v>#N/A</v>
      </c>
      <c r="S1355" s="11" t="e">
        <f>VLOOKUP($B1355, Team_Batting___Advanced[[Team]:[OPS]], 9, FALSE)</f>
        <v>#N/A</v>
      </c>
      <c r="T1355" s="11" t="e">
        <f>VLOOKUP($B1355, Team_Batting___Advanced[], 19, FALSE)</f>
        <v>#N/A</v>
      </c>
      <c r="U1355" s="11" t="e">
        <f>VLOOKUP($B1355, 'Team Per G'!$A$2:$G$31, 3, FALSE)</f>
        <v>#N/A</v>
      </c>
      <c r="V1355" s="11" t="e">
        <f>VLOOKUP($B1355, 'Team Per G'!$A$2:$G$31, 5, FALSE)</f>
        <v>#N/A</v>
      </c>
      <c r="W1355" s="11" t="e">
        <f>VLOOKUP($B1355, 'Team Per G'!$A$2:$G$31, 4, FALSE)</f>
        <v>#N/A</v>
      </c>
      <c r="X1355" s="11" t="e">
        <f>VLOOKUP($B1355, Team_Batting___Dashboard[], 22, FALSE)/$F1355</f>
        <v>#N/A</v>
      </c>
      <c r="Y1355" s="11" t="e">
        <f>VLOOKUP($B1355, 'FanGraphs - Team WAR Projected'!$B$2:$E$31, 4, FALSE)/162</f>
        <v>#N/A</v>
      </c>
      <c r="Z1355" s="11" t="e">
        <f t="shared" si="257"/>
        <v>#N/A</v>
      </c>
      <c r="AA1355" s="11" t="e">
        <f>VLOOKUP($B1355, FanGraphs_Standings[[Abbreviation]:[2024 Year to Date RS/G]], 6, FALSE)/$F1355</f>
        <v>#N/A</v>
      </c>
      <c r="AB1355" s="11" t="e">
        <f>VLOOKUP($B1355, FanGraphs_Standings[[Abbreviation]:[2024 Projected Full Season RDif]], 19, FALSE)/162</f>
        <v>#N/A</v>
      </c>
      <c r="AC1355" s="11" t="e">
        <f t="shared" si="266"/>
        <v>#N/A</v>
      </c>
      <c r="AD1355" s="11" t="e">
        <f>VLOOKUP($B1355, FanGraphs_Standings[[Abbreviation]:[2024 Projected Full Season RDif]], 5, FALSE)</f>
        <v>#N/A</v>
      </c>
      <c r="AE1355" s="11" t="e">
        <f>VLOOKUP($B1355, FanGraphs_Standings[[Abbreviation]:[2024 Projected Full Season W%]], 18, FALSE)</f>
        <v>#N/A</v>
      </c>
      <c r="AF1355" s="11" t="e">
        <f t="shared" si="258"/>
        <v>#N/A</v>
      </c>
      <c r="AG1355" s="11" t="e">
        <f>VLOOKUP($B1355, 'Home Field Adv'!$A$2:$I$31, 9, FALSE)</f>
        <v>#N/A</v>
      </c>
      <c r="AH1355" s="11" t="e">
        <f>VLOOKUP($C1355, FanGraphs_Standings[[Abbreviation]:[2024 Year to Date G]], 2, FALSE)</f>
        <v>#N/A</v>
      </c>
      <c r="AI1355" s="11" t="e">
        <f>_xlfn.IFNA(VLOOKUP($E1355, 'SP Per G'!$A$2:$D$1385, 3, FALSE), AO1355)</f>
        <v>#N/A</v>
      </c>
      <c r="AJ1355" s="11" t="e">
        <f>IF(AND(ISNA(VLOOKUP($E1355, 'SP Per G'!$A$2:$D$1385, 4, FALSE)), ISTEXT($E1355)), AI1355,IF(ISNA(VLOOKUP($E1355, 'SP Per G'!$A$2:$D$1385, 4, FALSE)), AO1355, VLOOKUP($E1355, 'SP Per G'!$A$2:$D$1385, 4, FALSE)))</f>
        <v>#N/A</v>
      </c>
      <c r="AK1355" s="11" t="e">
        <f t="shared" si="259"/>
        <v>#N/A</v>
      </c>
      <c r="AL1355" s="11" t="e">
        <f>_xlfn.IFNA(VLOOKUP($E1355, Individual_Pitching___Dashboard[], 18, FALSE), VLOOKUP($C1355,Team_Pitching___Advanced[[Team]:[SIERA]],16,FALSE))</f>
        <v>#N/A</v>
      </c>
      <c r="AM1355" s="11" t="e">
        <f>_xlfn.IFNA(VLOOKUP($E1355, Individual_Pitching___Dashboard[], 20, FALSE), VLOOKUP($C1355,Team_Pitching___Advanced[[Team]:[xFIP]],19,FALSE))</f>
        <v>#N/A</v>
      </c>
      <c r="AN1355" s="11" t="e">
        <f>_xlfn.IFNA(VLOOKUP($E1355,Individual_Pitching___Advanced[],21,FALSE),VLOOKUP($C1355,Team_Pitching___Advanced[[Team]:[SIERA]],20,FALSE))</f>
        <v>#N/A</v>
      </c>
      <c r="AO1355" s="11" t="e">
        <f>VLOOKUP($C1355, 'Team Per G'!$A$2:$G$31, 7, FALSE)</f>
        <v>#N/A</v>
      </c>
      <c r="AP1355" s="11" t="e">
        <f>VLOOKUP($C1355, 'FanGraphs - Team WAR Projected'!$B$2:$E$31, 3, FALSE)/162</f>
        <v>#N/A</v>
      </c>
      <c r="AQ1355" s="11" t="e">
        <f t="shared" si="260"/>
        <v>#N/A</v>
      </c>
      <c r="AR1355" s="11" t="e">
        <f>VLOOKUP($C1355, Team_Pitching___Advanced[[Team]:[xFIP]], 19,FALSE)</f>
        <v>#N/A</v>
      </c>
      <c r="AS1355" s="11" t="e">
        <f>VLOOKUP($C1355, Team_Pitching___Advanced[], 20, FALSE)</f>
        <v>#N/A</v>
      </c>
      <c r="AT1355" s="11" t="e">
        <f>VLOOKUP($C1355, Team_Batting___Dashboard[[Team]:[wOBA]], 16, FALSE)</f>
        <v>#N/A</v>
      </c>
      <c r="AU1355" s="11" t="e">
        <f>VLOOKUP($C1355, Team_Batting___Advanced[[Team]:[OPS]], 9, FALSE)</f>
        <v>#N/A</v>
      </c>
      <c r="AV1355" s="11" t="e">
        <f>VLOOKUP($C1355, Team_Batting___Advanced[], 19, FALSE)</f>
        <v>#N/A</v>
      </c>
      <c r="AW1355" s="11" t="e">
        <f>VLOOKUP($C1355, 'Team Per G'!$A$2:$G$31, 3, FALSE)</f>
        <v>#N/A</v>
      </c>
      <c r="AX1355" s="11" t="e">
        <f>VLOOKUP($C1355, 'Team Per G'!$A$2:$G$31, 5, FALSE)</f>
        <v>#N/A</v>
      </c>
      <c r="AY1355" s="11" t="e">
        <f>VLOOKUP($C1355, 'Team Per G'!$A$2:$G$31, 4, FALSE)</f>
        <v>#N/A</v>
      </c>
      <c r="AZ1355" s="11" t="e">
        <f>VLOOKUP($C1355, Team_Batting___Dashboard[], 22, FALSE)/$AH1355</f>
        <v>#N/A</v>
      </c>
      <c r="BA1355" s="11" t="e">
        <f>VLOOKUP($C1355, 'FanGraphs - Team WAR Projected'!$B$2:$E$31, 4, FALSE)/162</f>
        <v>#N/A</v>
      </c>
      <c r="BB1355" s="11" t="e">
        <f t="shared" si="261"/>
        <v>#N/A</v>
      </c>
      <c r="BC1355" s="11" t="e">
        <f>VLOOKUP($C1355, FanGraphs_Standings[[Abbreviation]:[2024 Year to Date RS/G]], 6, FALSE)/$AH1355</f>
        <v>#N/A</v>
      </c>
      <c r="BD1355" s="11" t="e">
        <f>VLOOKUP($C1355, FanGraphs_Standings[[Abbreviation]:[2024 Projected Full Season RDif]], 19, FALSE)/162</f>
        <v>#N/A</v>
      </c>
      <c r="BE1355" s="11" t="e">
        <f t="shared" si="262"/>
        <v>#N/A</v>
      </c>
      <c r="BF1355" s="11" t="e">
        <f>VLOOKUP($C1355, FanGraphs_Standings[[Abbreviation]:[2024 Projected Full Season RDif]], 5, FALSE)</f>
        <v>#N/A</v>
      </c>
      <c r="BG1355" s="11" t="e">
        <f>VLOOKUP($C1355, FanGraphs_Standings[[Abbreviation]:[2024 Projected Full Season W%]], 18, FALSE)</f>
        <v>#N/A</v>
      </c>
      <c r="BH1355" s="11" t="e">
        <f t="shared" si="263"/>
        <v>#N/A</v>
      </c>
      <c r="BI1355" s="11" t="e">
        <f>VLOOKUP($C1355, 'Home Field Adv'!$A$2:$K$31, 11, FALSE)</f>
        <v>#N/A</v>
      </c>
      <c r="BL1355" s="12" t="str">
        <f t="shared" si="264"/>
        <v/>
      </c>
      <c r="BM1355" s="12" t="str">
        <f t="shared" si="254"/>
        <v/>
      </c>
      <c r="BN1355" s="12" t="str">
        <f t="shared" si="265"/>
        <v/>
      </c>
    </row>
    <row r="1356" spans="6:66" x14ac:dyDescent="0.45">
      <c r="F1356" s="11" t="e">
        <f>VLOOKUP($B1356, FanGraphs_Standings[[Abbreviation]:[2024 Year to Date G]], 2, FALSE)</f>
        <v>#N/A</v>
      </c>
      <c r="G1356" s="11" t="e">
        <f>_xlfn.IFNA(VLOOKUP($D1356, 'SP Per G'!$A$2:$D$1385, 3, FALSE),M1356)</f>
        <v>#N/A</v>
      </c>
      <c r="H1356" s="11" t="e">
        <f>IF(AND(ISNA(VLOOKUP($D1356, 'SP Per G'!$A$2:$D$1385, 4, FALSE)), ISTEXT($D1356)), G1356,IF(ISNA(VLOOKUP($D1356, 'SP Per G'!$A$2:$D$1385, 4, FALSE)), M1356, VLOOKUP($D1356, 'SP Per G'!$A$2:$D$1385, 4, FALSE)))</f>
        <v>#N/A</v>
      </c>
      <c r="I1356" s="11" t="e">
        <f t="shared" si="255"/>
        <v>#N/A</v>
      </c>
      <c r="J1356" s="11" t="e">
        <f>_xlfn.IFNA(VLOOKUP($D1356,Individual_Pitching___Dashboard[],18,FALSE),VLOOKUP(B1356,Team_Pitching___Dashboard[[Team]:[ERA]],17,FALSE))</f>
        <v>#N/A</v>
      </c>
      <c r="K1356" s="11" t="e">
        <f>_xlfn.IFNA(VLOOKUP($D1356, Individual_Pitching___Dashboard[], 20, FALSE), VLOOKUP(B1356,Team_Pitching___Dashboard[[Team]:[xFIP]],20,FALSE))</f>
        <v>#N/A</v>
      </c>
      <c r="L1356" s="11" t="e">
        <f>_xlfn.IFNA(VLOOKUP($D1356, Individual_Pitching___Advanced[], 21,FALSE), VLOOKUP(B1356, Team_Pitching___Advanced[], 20, FALSE))</f>
        <v>#N/A</v>
      </c>
      <c r="M1356" s="11" t="e">
        <f>VLOOKUP($B1356, 'Team Per G'!$A$2:$G$31, 7, FALSE)</f>
        <v>#N/A</v>
      </c>
      <c r="N1356" s="11" t="e">
        <f>VLOOKUP($B1356, 'FanGraphs - Team WAR Projected'!$B$2:$E$31, 3, FALSE)/162</f>
        <v>#N/A</v>
      </c>
      <c r="O1356" s="11" t="e">
        <f t="shared" si="256"/>
        <v>#N/A</v>
      </c>
      <c r="P1356" s="11" t="e">
        <f>VLOOKUP($B1356, Team_Pitching___Advanced[[Team]:[xFIP]], 19,FALSE)</f>
        <v>#N/A</v>
      </c>
      <c r="Q1356" s="11" t="e">
        <f>VLOOKUP($B1356, Team_Pitching___Advanced[], 20, FALSE)</f>
        <v>#N/A</v>
      </c>
      <c r="R1356" s="11" t="e">
        <f>VLOOKUP($B1356, Team_Batting___Dashboard[[Team]:[wOBA]], 16, FALSE)</f>
        <v>#N/A</v>
      </c>
      <c r="S1356" s="11" t="e">
        <f>VLOOKUP($B1356, Team_Batting___Advanced[[Team]:[OPS]], 9, FALSE)</f>
        <v>#N/A</v>
      </c>
      <c r="T1356" s="11" t="e">
        <f>VLOOKUP($B1356, Team_Batting___Advanced[], 19, FALSE)</f>
        <v>#N/A</v>
      </c>
      <c r="U1356" s="11" t="e">
        <f>VLOOKUP($B1356, 'Team Per G'!$A$2:$G$31, 3, FALSE)</f>
        <v>#N/A</v>
      </c>
      <c r="V1356" s="11" t="e">
        <f>VLOOKUP($B1356, 'Team Per G'!$A$2:$G$31, 5, FALSE)</f>
        <v>#N/A</v>
      </c>
      <c r="W1356" s="11" t="e">
        <f>VLOOKUP($B1356, 'Team Per G'!$A$2:$G$31, 4, FALSE)</f>
        <v>#N/A</v>
      </c>
      <c r="X1356" s="11" t="e">
        <f>VLOOKUP($B1356, Team_Batting___Dashboard[], 22, FALSE)/$F1356</f>
        <v>#N/A</v>
      </c>
      <c r="Y1356" s="11" t="e">
        <f>VLOOKUP($B1356, 'FanGraphs - Team WAR Projected'!$B$2:$E$31, 4, FALSE)/162</f>
        <v>#N/A</v>
      </c>
      <c r="Z1356" s="11" t="e">
        <f t="shared" si="257"/>
        <v>#N/A</v>
      </c>
      <c r="AA1356" s="11" t="e">
        <f>VLOOKUP($B1356, FanGraphs_Standings[[Abbreviation]:[2024 Year to Date RS/G]], 6, FALSE)/$F1356</f>
        <v>#N/A</v>
      </c>
      <c r="AB1356" s="11" t="e">
        <f>VLOOKUP($B1356, FanGraphs_Standings[[Abbreviation]:[2024 Projected Full Season RDif]], 19, FALSE)/162</f>
        <v>#N/A</v>
      </c>
      <c r="AC1356" s="11" t="e">
        <f t="shared" si="266"/>
        <v>#N/A</v>
      </c>
      <c r="AD1356" s="11" t="e">
        <f>VLOOKUP($B1356, FanGraphs_Standings[[Abbreviation]:[2024 Projected Full Season RDif]], 5, FALSE)</f>
        <v>#N/A</v>
      </c>
      <c r="AE1356" s="11" t="e">
        <f>VLOOKUP($B1356, FanGraphs_Standings[[Abbreviation]:[2024 Projected Full Season W%]], 18, FALSE)</f>
        <v>#N/A</v>
      </c>
      <c r="AF1356" s="11" t="e">
        <f t="shared" si="258"/>
        <v>#N/A</v>
      </c>
      <c r="AG1356" s="11" t="e">
        <f>VLOOKUP($B1356, 'Home Field Adv'!$A$2:$I$31, 9, FALSE)</f>
        <v>#N/A</v>
      </c>
      <c r="AH1356" s="11" t="e">
        <f>VLOOKUP($C1356, FanGraphs_Standings[[Abbreviation]:[2024 Year to Date G]], 2, FALSE)</f>
        <v>#N/A</v>
      </c>
      <c r="AI1356" s="11" t="e">
        <f>_xlfn.IFNA(VLOOKUP($E1356, 'SP Per G'!$A$2:$D$1385, 3, FALSE), AO1356)</f>
        <v>#N/A</v>
      </c>
      <c r="AJ1356" s="11" t="e">
        <f>IF(AND(ISNA(VLOOKUP($E1356, 'SP Per G'!$A$2:$D$1385, 4, FALSE)), ISTEXT($E1356)), AI1356,IF(ISNA(VLOOKUP($E1356, 'SP Per G'!$A$2:$D$1385, 4, FALSE)), AO1356, VLOOKUP($E1356, 'SP Per G'!$A$2:$D$1385, 4, FALSE)))</f>
        <v>#N/A</v>
      </c>
      <c r="AK1356" s="11" t="e">
        <f t="shared" si="259"/>
        <v>#N/A</v>
      </c>
      <c r="AL1356" s="11" t="e">
        <f>_xlfn.IFNA(VLOOKUP($E1356, Individual_Pitching___Dashboard[], 18, FALSE), VLOOKUP($C1356,Team_Pitching___Advanced[[Team]:[SIERA]],16,FALSE))</f>
        <v>#N/A</v>
      </c>
      <c r="AM1356" s="11" t="e">
        <f>_xlfn.IFNA(VLOOKUP($E1356, Individual_Pitching___Dashboard[], 20, FALSE), VLOOKUP($C1356,Team_Pitching___Advanced[[Team]:[xFIP]],19,FALSE))</f>
        <v>#N/A</v>
      </c>
      <c r="AN1356" s="11" t="e">
        <f>_xlfn.IFNA(VLOOKUP($E1356,Individual_Pitching___Advanced[],21,FALSE),VLOOKUP($C1356,Team_Pitching___Advanced[[Team]:[SIERA]],20,FALSE))</f>
        <v>#N/A</v>
      </c>
      <c r="AO1356" s="11" t="e">
        <f>VLOOKUP($C1356, 'Team Per G'!$A$2:$G$31, 7, FALSE)</f>
        <v>#N/A</v>
      </c>
      <c r="AP1356" s="11" t="e">
        <f>VLOOKUP($C1356, 'FanGraphs - Team WAR Projected'!$B$2:$E$31, 3, FALSE)/162</f>
        <v>#N/A</v>
      </c>
      <c r="AQ1356" s="11" t="e">
        <f t="shared" si="260"/>
        <v>#N/A</v>
      </c>
      <c r="AR1356" s="11" t="e">
        <f>VLOOKUP($C1356, Team_Pitching___Advanced[[Team]:[xFIP]], 19,FALSE)</f>
        <v>#N/A</v>
      </c>
      <c r="AS1356" s="11" t="e">
        <f>VLOOKUP($C1356, Team_Pitching___Advanced[], 20, FALSE)</f>
        <v>#N/A</v>
      </c>
      <c r="AT1356" s="11" t="e">
        <f>VLOOKUP($C1356, Team_Batting___Dashboard[[Team]:[wOBA]], 16, FALSE)</f>
        <v>#N/A</v>
      </c>
      <c r="AU1356" s="11" t="e">
        <f>VLOOKUP($C1356, Team_Batting___Advanced[[Team]:[OPS]], 9, FALSE)</f>
        <v>#N/A</v>
      </c>
      <c r="AV1356" s="11" t="e">
        <f>VLOOKUP($C1356, Team_Batting___Advanced[], 19, FALSE)</f>
        <v>#N/A</v>
      </c>
      <c r="AW1356" s="11" t="e">
        <f>VLOOKUP($C1356, 'Team Per G'!$A$2:$G$31, 3, FALSE)</f>
        <v>#N/A</v>
      </c>
      <c r="AX1356" s="11" t="e">
        <f>VLOOKUP($C1356, 'Team Per G'!$A$2:$G$31, 5, FALSE)</f>
        <v>#N/A</v>
      </c>
      <c r="AY1356" s="11" t="e">
        <f>VLOOKUP($C1356, 'Team Per G'!$A$2:$G$31, 4, FALSE)</f>
        <v>#N/A</v>
      </c>
      <c r="AZ1356" s="11" t="e">
        <f>VLOOKUP($C1356, Team_Batting___Dashboard[], 22, FALSE)/$AH1356</f>
        <v>#N/A</v>
      </c>
      <c r="BA1356" s="11" t="e">
        <f>VLOOKUP($C1356, 'FanGraphs - Team WAR Projected'!$B$2:$E$31, 4, FALSE)/162</f>
        <v>#N/A</v>
      </c>
      <c r="BB1356" s="11" t="e">
        <f t="shared" si="261"/>
        <v>#N/A</v>
      </c>
      <c r="BC1356" s="11" t="e">
        <f>VLOOKUP($C1356, FanGraphs_Standings[[Abbreviation]:[2024 Year to Date RS/G]], 6, FALSE)/$AH1356</f>
        <v>#N/A</v>
      </c>
      <c r="BD1356" s="11" t="e">
        <f>VLOOKUP($C1356, FanGraphs_Standings[[Abbreviation]:[2024 Projected Full Season RDif]], 19, FALSE)/162</f>
        <v>#N/A</v>
      </c>
      <c r="BE1356" s="11" t="e">
        <f t="shared" si="262"/>
        <v>#N/A</v>
      </c>
      <c r="BF1356" s="11" t="e">
        <f>VLOOKUP($C1356, FanGraphs_Standings[[Abbreviation]:[2024 Projected Full Season RDif]], 5, FALSE)</f>
        <v>#N/A</v>
      </c>
      <c r="BG1356" s="11" t="e">
        <f>VLOOKUP($C1356, FanGraphs_Standings[[Abbreviation]:[2024 Projected Full Season W%]], 18, FALSE)</f>
        <v>#N/A</v>
      </c>
      <c r="BH1356" s="11" t="e">
        <f t="shared" si="263"/>
        <v>#N/A</v>
      </c>
      <c r="BI1356" s="11" t="e">
        <f>VLOOKUP($C1356, 'Home Field Adv'!$A$2:$K$31, 11, FALSE)</f>
        <v>#N/A</v>
      </c>
      <c r="BL1356" s="12" t="str">
        <f t="shared" si="264"/>
        <v/>
      </c>
      <c r="BM1356" s="12" t="str">
        <f t="shared" si="254"/>
        <v/>
      </c>
      <c r="BN1356" s="12" t="str">
        <f t="shared" si="265"/>
        <v/>
      </c>
    </row>
    <row r="1357" spans="6:66" x14ac:dyDescent="0.45">
      <c r="F1357" s="11" t="e">
        <f>VLOOKUP($B1357, FanGraphs_Standings[[Abbreviation]:[2024 Year to Date G]], 2, FALSE)</f>
        <v>#N/A</v>
      </c>
      <c r="G1357" s="11" t="e">
        <f>_xlfn.IFNA(VLOOKUP($D1357, 'SP Per G'!$A$2:$D$1385, 3, FALSE),M1357)</f>
        <v>#N/A</v>
      </c>
      <c r="H1357" s="11" t="e">
        <f>IF(AND(ISNA(VLOOKUP($D1357, 'SP Per G'!$A$2:$D$1385, 4, FALSE)), ISTEXT($D1357)), G1357,IF(ISNA(VLOOKUP($D1357, 'SP Per G'!$A$2:$D$1385, 4, FALSE)), M1357, VLOOKUP($D1357, 'SP Per G'!$A$2:$D$1385, 4, FALSE)))</f>
        <v>#N/A</v>
      </c>
      <c r="I1357" s="11" t="e">
        <f t="shared" si="255"/>
        <v>#N/A</v>
      </c>
      <c r="J1357" s="11" t="e">
        <f>_xlfn.IFNA(VLOOKUP($D1357,Individual_Pitching___Dashboard[],18,FALSE),VLOOKUP(B1357,Team_Pitching___Dashboard[[Team]:[ERA]],17,FALSE))</f>
        <v>#N/A</v>
      </c>
      <c r="K1357" s="11" t="e">
        <f>_xlfn.IFNA(VLOOKUP($D1357, Individual_Pitching___Dashboard[], 20, FALSE), VLOOKUP(B1357,Team_Pitching___Dashboard[[Team]:[xFIP]],20,FALSE))</f>
        <v>#N/A</v>
      </c>
      <c r="L1357" s="11" t="e">
        <f>_xlfn.IFNA(VLOOKUP($D1357, Individual_Pitching___Advanced[], 21,FALSE), VLOOKUP(B1357, Team_Pitching___Advanced[], 20, FALSE))</f>
        <v>#N/A</v>
      </c>
      <c r="M1357" s="11" t="e">
        <f>VLOOKUP($B1357, 'Team Per G'!$A$2:$G$31, 7, FALSE)</f>
        <v>#N/A</v>
      </c>
      <c r="N1357" s="11" t="e">
        <f>VLOOKUP($B1357, 'FanGraphs - Team WAR Projected'!$B$2:$E$31, 3, FALSE)/162</f>
        <v>#N/A</v>
      </c>
      <c r="O1357" s="11" t="e">
        <f t="shared" si="256"/>
        <v>#N/A</v>
      </c>
      <c r="P1357" s="11" t="e">
        <f>VLOOKUP($B1357, Team_Pitching___Advanced[[Team]:[xFIP]], 19,FALSE)</f>
        <v>#N/A</v>
      </c>
      <c r="Q1357" s="11" t="e">
        <f>VLOOKUP($B1357, Team_Pitching___Advanced[], 20, FALSE)</f>
        <v>#N/A</v>
      </c>
      <c r="R1357" s="11" t="e">
        <f>VLOOKUP($B1357, Team_Batting___Dashboard[[Team]:[wOBA]], 16, FALSE)</f>
        <v>#N/A</v>
      </c>
      <c r="S1357" s="11" t="e">
        <f>VLOOKUP($B1357, Team_Batting___Advanced[[Team]:[OPS]], 9, FALSE)</f>
        <v>#N/A</v>
      </c>
      <c r="T1357" s="11" t="e">
        <f>VLOOKUP($B1357, Team_Batting___Advanced[], 19, FALSE)</f>
        <v>#N/A</v>
      </c>
      <c r="U1357" s="11" t="e">
        <f>VLOOKUP($B1357, 'Team Per G'!$A$2:$G$31, 3, FALSE)</f>
        <v>#N/A</v>
      </c>
      <c r="V1357" s="11" t="e">
        <f>VLOOKUP($B1357, 'Team Per G'!$A$2:$G$31, 5, FALSE)</f>
        <v>#N/A</v>
      </c>
      <c r="W1357" s="11" t="e">
        <f>VLOOKUP($B1357, 'Team Per G'!$A$2:$G$31, 4, FALSE)</f>
        <v>#N/A</v>
      </c>
      <c r="X1357" s="11" t="e">
        <f>VLOOKUP($B1357, Team_Batting___Dashboard[], 22, FALSE)/$F1357</f>
        <v>#N/A</v>
      </c>
      <c r="Y1357" s="11" t="e">
        <f>VLOOKUP($B1357, 'FanGraphs - Team WAR Projected'!$B$2:$E$31, 4, FALSE)/162</f>
        <v>#N/A</v>
      </c>
      <c r="Z1357" s="11" t="e">
        <f t="shared" si="257"/>
        <v>#N/A</v>
      </c>
      <c r="AA1357" s="11" t="e">
        <f>VLOOKUP($B1357, FanGraphs_Standings[[Abbreviation]:[2024 Year to Date RS/G]], 6, FALSE)/$F1357</f>
        <v>#N/A</v>
      </c>
      <c r="AB1357" s="11" t="e">
        <f>VLOOKUP($B1357, FanGraphs_Standings[[Abbreviation]:[2024 Projected Full Season RDif]], 19, FALSE)/162</f>
        <v>#N/A</v>
      </c>
      <c r="AC1357" s="11" t="e">
        <f t="shared" si="266"/>
        <v>#N/A</v>
      </c>
      <c r="AD1357" s="11" t="e">
        <f>VLOOKUP($B1357, FanGraphs_Standings[[Abbreviation]:[2024 Projected Full Season RDif]], 5, FALSE)</f>
        <v>#N/A</v>
      </c>
      <c r="AE1357" s="11" t="e">
        <f>VLOOKUP($B1357, FanGraphs_Standings[[Abbreviation]:[2024 Projected Full Season W%]], 18, FALSE)</f>
        <v>#N/A</v>
      </c>
      <c r="AF1357" s="11" t="e">
        <f t="shared" si="258"/>
        <v>#N/A</v>
      </c>
      <c r="AG1357" s="11" t="e">
        <f>VLOOKUP($B1357, 'Home Field Adv'!$A$2:$I$31, 9, FALSE)</f>
        <v>#N/A</v>
      </c>
      <c r="AH1357" s="11" t="e">
        <f>VLOOKUP($C1357, FanGraphs_Standings[[Abbreviation]:[2024 Year to Date G]], 2, FALSE)</f>
        <v>#N/A</v>
      </c>
      <c r="AI1357" s="11" t="e">
        <f>_xlfn.IFNA(VLOOKUP($E1357, 'SP Per G'!$A$2:$D$1385, 3, FALSE), AO1357)</f>
        <v>#N/A</v>
      </c>
      <c r="AJ1357" s="11" t="e">
        <f>IF(AND(ISNA(VLOOKUP($E1357, 'SP Per G'!$A$2:$D$1385, 4, FALSE)), ISTEXT($E1357)), AI1357,IF(ISNA(VLOOKUP($E1357, 'SP Per G'!$A$2:$D$1385, 4, FALSE)), AO1357, VLOOKUP($E1357, 'SP Per G'!$A$2:$D$1385, 4, FALSE)))</f>
        <v>#N/A</v>
      </c>
      <c r="AK1357" s="11" t="e">
        <f t="shared" si="259"/>
        <v>#N/A</v>
      </c>
      <c r="AL1357" s="11" t="e">
        <f>_xlfn.IFNA(VLOOKUP($E1357, Individual_Pitching___Dashboard[], 18, FALSE), VLOOKUP($C1357,Team_Pitching___Advanced[[Team]:[SIERA]],16,FALSE))</f>
        <v>#N/A</v>
      </c>
      <c r="AM1357" s="11" t="e">
        <f>_xlfn.IFNA(VLOOKUP($E1357, Individual_Pitching___Dashboard[], 20, FALSE), VLOOKUP($C1357,Team_Pitching___Advanced[[Team]:[xFIP]],19,FALSE))</f>
        <v>#N/A</v>
      </c>
      <c r="AN1357" s="11" t="e">
        <f>_xlfn.IFNA(VLOOKUP($E1357,Individual_Pitching___Advanced[],21,FALSE),VLOOKUP($C1357,Team_Pitching___Advanced[[Team]:[SIERA]],20,FALSE))</f>
        <v>#N/A</v>
      </c>
      <c r="AO1357" s="11" t="e">
        <f>VLOOKUP($C1357, 'Team Per G'!$A$2:$G$31, 7, FALSE)</f>
        <v>#N/A</v>
      </c>
      <c r="AP1357" s="11" t="e">
        <f>VLOOKUP($C1357, 'FanGraphs - Team WAR Projected'!$B$2:$E$31, 3, FALSE)/162</f>
        <v>#N/A</v>
      </c>
      <c r="AQ1357" s="11" t="e">
        <f t="shared" si="260"/>
        <v>#N/A</v>
      </c>
      <c r="AR1357" s="11" t="e">
        <f>VLOOKUP($C1357, Team_Pitching___Advanced[[Team]:[xFIP]], 19,FALSE)</f>
        <v>#N/A</v>
      </c>
      <c r="AS1357" s="11" t="e">
        <f>VLOOKUP($C1357, Team_Pitching___Advanced[], 20, FALSE)</f>
        <v>#N/A</v>
      </c>
      <c r="AT1357" s="11" t="e">
        <f>VLOOKUP($C1357, Team_Batting___Dashboard[[Team]:[wOBA]], 16, FALSE)</f>
        <v>#N/A</v>
      </c>
      <c r="AU1357" s="11" t="e">
        <f>VLOOKUP($C1357, Team_Batting___Advanced[[Team]:[OPS]], 9, FALSE)</f>
        <v>#N/A</v>
      </c>
      <c r="AV1357" s="11" t="e">
        <f>VLOOKUP($C1357, Team_Batting___Advanced[], 19, FALSE)</f>
        <v>#N/A</v>
      </c>
      <c r="AW1357" s="11" t="e">
        <f>VLOOKUP($C1357, 'Team Per G'!$A$2:$G$31, 3, FALSE)</f>
        <v>#N/A</v>
      </c>
      <c r="AX1357" s="11" t="e">
        <f>VLOOKUP($C1357, 'Team Per G'!$A$2:$G$31, 5, FALSE)</f>
        <v>#N/A</v>
      </c>
      <c r="AY1357" s="11" t="e">
        <f>VLOOKUP($C1357, 'Team Per G'!$A$2:$G$31, 4, FALSE)</f>
        <v>#N/A</v>
      </c>
      <c r="AZ1357" s="11" t="e">
        <f>VLOOKUP($C1357, Team_Batting___Dashboard[], 22, FALSE)/$AH1357</f>
        <v>#N/A</v>
      </c>
      <c r="BA1357" s="11" t="e">
        <f>VLOOKUP($C1357, 'FanGraphs - Team WAR Projected'!$B$2:$E$31, 4, FALSE)/162</f>
        <v>#N/A</v>
      </c>
      <c r="BB1357" s="11" t="e">
        <f t="shared" si="261"/>
        <v>#N/A</v>
      </c>
      <c r="BC1357" s="11" t="e">
        <f>VLOOKUP($C1357, FanGraphs_Standings[[Abbreviation]:[2024 Year to Date RS/G]], 6, FALSE)/$AH1357</f>
        <v>#N/A</v>
      </c>
      <c r="BD1357" s="11" t="e">
        <f>VLOOKUP($C1357, FanGraphs_Standings[[Abbreviation]:[2024 Projected Full Season RDif]], 19, FALSE)/162</f>
        <v>#N/A</v>
      </c>
      <c r="BE1357" s="11" t="e">
        <f t="shared" si="262"/>
        <v>#N/A</v>
      </c>
      <c r="BF1357" s="11" t="e">
        <f>VLOOKUP($C1357, FanGraphs_Standings[[Abbreviation]:[2024 Projected Full Season RDif]], 5, FALSE)</f>
        <v>#N/A</v>
      </c>
      <c r="BG1357" s="11" t="e">
        <f>VLOOKUP($C1357, FanGraphs_Standings[[Abbreviation]:[2024 Projected Full Season W%]], 18, FALSE)</f>
        <v>#N/A</v>
      </c>
      <c r="BH1357" s="11" t="e">
        <f t="shared" si="263"/>
        <v>#N/A</v>
      </c>
      <c r="BI1357" s="11" t="e">
        <f>VLOOKUP($C1357, 'Home Field Adv'!$A$2:$K$31, 11, FALSE)</f>
        <v>#N/A</v>
      </c>
      <c r="BL1357" s="12" t="str">
        <f t="shared" si="264"/>
        <v/>
      </c>
      <c r="BM1357" s="12" t="str">
        <f t="shared" si="254"/>
        <v/>
      </c>
      <c r="BN1357" s="12" t="str">
        <f t="shared" si="265"/>
        <v/>
      </c>
    </row>
    <row r="1358" spans="6:66" x14ac:dyDescent="0.45">
      <c r="F1358" s="11" t="e">
        <f>VLOOKUP($B1358, FanGraphs_Standings[[Abbreviation]:[2024 Year to Date G]], 2, FALSE)</f>
        <v>#N/A</v>
      </c>
      <c r="G1358" s="11" t="e">
        <f>_xlfn.IFNA(VLOOKUP($D1358, 'SP Per G'!$A$2:$D$1385, 3, FALSE),M1358)</f>
        <v>#N/A</v>
      </c>
      <c r="H1358" s="11" t="e">
        <f>IF(AND(ISNA(VLOOKUP($D1358, 'SP Per G'!$A$2:$D$1385, 4, FALSE)), ISTEXT($D1358)), G1358,IF(ISNA(VLOOKUP($D1358, 'SP Per G'!$A$2:$D$1385, 4, FALSE)), M1358, VLOOKUP($D1358, 'SP Per G'!$A$2:$D$1385, 4, FALSE)))</f>
        <v>#N/A</v>
      </c>
      <c r="I1358" s="11" t="e">
        <f t="shared" si="255"/>
        <v>#N/A</v>
      </c>
      <c r="J1358" s="11" t="e">
        <f>_xlfn.IFNA(VLOOKUP($D1358,Individual_Pitching___Dashboard[],18,FALSE),VLOOKUP(B1358,Team_Pitching___Dashboard[[Team]:[ERA]],17,FALSE))</f>
        <v>#N/A</v>
      </c>
      <c r="K1358" s="11" t="e">
        <f>_xlfn.IFNA(VLOOKUP($D1358, Individual_Pitching___Dashboard[], 20, FALSE), VLOOKUP(B1358,Team_Pitching___Dashboard[[Team]:[xFIP]],20,FALSE))</f>
        <v>#N/A</v>
      </c>
      <c r="L1358" s="11" t="e">
        <f>_xlfn.IFNA(VLOOKUP($D1358, Individual_Pitching___Advanced[], 21,FALSE), VLOOKUP(B1358, Team_Pitching___Advanced[], 20, FALSE))</f>
        <v>#N/A</v>
      </c>
      <c r="M1358" s="11" t="e">
        <f>VLOOKUP($B1358, 'Team Per G'!$A$2:$G$31, 7, FALSE)</f>
        <v>#N/A</v>
      </c>
      <c r="N1358" s="11" t="e">
        <f>VLOOKUP($B1358, 'FanGraphs - Team WAR Projected'!$B$2:$E$31, 3, FALSE)/162</f>
        <v>#N/A</v>
      </c>
      <c r="O1358" s="11" t="e">
        <f t="shared" si="256"/>
        <v>#N/A</v>
      </c>
      <c r="P1358" s="11" t="e">
        <f>VLOOKUP($B1358, Team_Pitching___Advanced[[Team]:[xFIP]], 19,FALSE)</f>
        <v>#N/A</v>
      </c>
      <c r="Q1358" s="11" t="e">
        <f>VLOOKUP($B1358, Team_Pitching___Advanced[], 20, FALSE)</f>
        <v>#N/A</v>
      </c>
      <c r="R1358" s="11" t="e">
        <f>VLOOKUP($B1358, Team_Batting___Dashboard[[Team]:[wOBA]], 16, FALSE)</f>
        <v>#N/A</v>
      </c>
      <c r="S1358" s="11" t="e">
        <f>VLOOKUP($B1358, Team_Batting___Advanced[[Team]:[OPS]], 9, FALSE)</f>
        <v>#N/A</v>
      </c>
      <c r="T1358" s="11" t="e">
        <f>VLOOKUP($B1358, Team_Batting___Advanced[], 19, FALSE)</f>
        <v>#N/A</v>
      </c>
      <c r="U1358" s="11" t="e">
        <f>VLOOKUP($B1358, 'Team Per G'!$A$2:$G$31, 3, FALSE)</f>
        <v>#N/A</v>
      </c>
      <c r="V1358" s="11" t="e">
        <f>VLOOKUP($B1358, 'Team Per G'!$A$2:$G$31, 5, FALSE)</f>
        <v>#N/A</v>
      </c>
      <c r="W1358" s="11" t="e">
        <f>VLOOKUP($B1358, 'Team Per G'!$A$2:$G$31, 4, FALSE)</f>
        <v>#N/A</v>
      </c>
      <c r="X1358" s="11" t="e">
        <f>VLOOKUP($B1358, Team_Batting___Dashboard[], 22, FALSE)/$F1358</f>
        <v>#N/A</v>
      </c>
      <c r="Y1358" s="11" t="e">
        <f>VLOOKUP($B1358, 'FanGraphs - Team WAR Projected'!$B$2:$E$31, 4, FALSE)/162</f>
        <v>#N/A</v>
      </c>
      <c r="Z1358" s="11" t="e">
        <f t="shared" si="257"/>
        <v>#N/A</v>
      </c>
      <c r="AA1358" s="11" t="e">
        <f>VLOOKUP($B1358, FanGraphs_Standings[[Abbreviation]:[2024 Year to Date RS/G]], 6, FALSE)/$F1358</f>
        <v>#N/A</v>
      </c>
      <c r="AB1358" s="11" t="e">
        <f>VLOOKUP($B1358, FanGraphs_Standings[[Abbreviation]:[2024 Projected Full Season RDif]], 19, FALSE)/162</f>
        <v>#N/A</v>
      </c>
      <c r="AC1358" s="11" t="e">
        <f t="shared" si="266"/>
        <v>#N/A</v>
      </c>
      <c r="AD1358" s="11" t="e">
        <f>VLOOKUP($B1358, FanGraphs_Standings[[Abbreviation]:[2024 Projected Full Season RDif]], 5, FALSE)</f>
        <v>#N/A</v>
      </c>
      <c r="AE1358" s="11" t="e">
        <f>VLOOKUP($B1358, FanGraphs_Standings[[Abbreviation]:[2024 Projected Full Season W%]], 18, FALSE)</f>
        <v>#N/A</v>
      </c>
      <c r="AF1358" s="11" t="e">
        <f t="shared" si="258"/>
        <v>#N/A</v>
      </c>
      <c r="AG1358" s="11" t="e">
        <f>VLOOKUP($B1358, 'Home Field Adv'!$A$2:$I$31, 9, FALSE)</f>
        <v>#N/A</v>
      </c>
      <c r="AH1358" s="11" t="e">
        <f>VLOOKUP($C1358, FanGraphs_Standings[[Abbreviation]:[2024 Year to Date G]], 2, FALSE)</f>
        <v>#N/A</v>
      </c>
      <c r="AI1358" s="11" t="e">
        <f>_xlfn.IFNA(VLOOKUP($E1358, 'SP Per G'!$A$2:$D$1385, 3, FALSE), AO1358)</f>
        <v>#N/A</v>
      </c>
      <c r="AJ1358" s="11" t="e">
        <f>IF(AND(ISNA(VLOOKUP($E1358, 'SP Per G'!$A$2:$D$1385, 4, FALSE)), ISTEXT($E1358)), AI1358,IF(ISNA(VLOOKUP($E1358, 'SP Per G'!$A$2:$D$1385, 4, FALSE)), AO1358, VLOOKUP($E1358, 'SP Per G'!$A$2:$D$1385, 4, FALSE)))</f>
        <v>#N/A</v>
      </c>
      <c r="AK1358" s="11" t="e">
        <f t="shared" si="259"/>
        <v>#N/A</v>
      </c>
      <c r="AL1358" s="11" t="e">
        <f>_xlfn.IFNA(VLOOKUP($E1358, Individual_Pitching___Dashboard[], 18, FALSE), VLOOKUP($C1358,Team_Pitching___Advanced[[Team]:[SIERA]],16,FALSE))</f>
        <v>#N/A</v>
      </c>
      <c r="AM1358" s="11" t="e">
        <f>_xlfn.IFNA(VLOOKUP($E1358, Individual_Pitching___Dashboard[], 20, FALSE), VLOOKUP($C1358,Team_Pitching___Advanced[[Team]:[xFIP]],19,FALSE))</f>
        <v>#N/A</v>
      </c>
      <c r="AN1358" s="11" t="e">
        <f>_xlfn.IFNA(VLOOKUP($E1358,Individual_Pitching___Advanced[],21,FALSE),VLOOKUP($C1358,Team_Pitching___Advanced[[Team]:[SIERA]],20,FALSE))</f>
        <v>#N/A</v>
      </c>
      <c r="AO1358" s="11" t="e">
        <f>VLOOKUP($C1358, 'Team Per G'!$A$2:$G$31, 7, FALSE)</f>
        <v>#N/A</v>
      </c>
      <c r="AP1358" s="11" t="e">
        <f>VLOOKUP($C1358, 'FanGraphs - Team WAR Projected'!$B$2:$E$31, 3, FALSE)/162</f>
        <v>#N/A</v>
      </c>
      <c r="AQ1358" s="11" t="e">
        <f t="shared" si="260"/>
        <v>#N/A</v>
      </c>
      <c r="AR1358" s="11" t="e">
        <f>VLOOKUP($C1358, Team_Pitching___Advanced[[Team]:[xFIP]], 19,FALSE)</f>
        <v>#N/A</v>
      </c>
      <c r="AS1358" s="11" t="e">
        <f>VLOOKUP($C1358, Team_Pitching___Advanced[], 20, FALSE)</f>
        <v>#N/A</v>
      </c>
      <c r="AT1358" s="11" t="e">
        <f>VLOOKUP($C1358, Team_Batting___Dashboard[[Team]:[wOBA]], 16, FALSE)</f>
        <v>#N/A</v>
      </c>
      <c r="AU1358" s="11" t="e">
        <f>VLOOKUP($C1358, Team_Batting___Advanced[[Team]:[OPS]], 9, FALSE)</f>
        <v>#N/A</v>
      </c>
      <c r="AV1358" s="11" t="e">
        <f>VLOOKUP($C1358, Team_Batting___Advanced[], 19, FALSE)</f>
        <v>#N/A</v>
      </c>
      <c r="AW1358" s="11" t="e">
        <f>VLOOKUP($C1358, 'Team Per G'!$A$2:$G$31, 3, FALSE)</f>
        <v>#N/A</v>
      </c>
      <c r="AX1358" s="11" t="e">
        <f>VLOOKUP($C1358, 'Team Per G'!$A$2:$G$31, 5, FALSE)</f>
        <v>#N/A</v>
      </c>
      <c r="AY1358" s="11" t="e">
        <f>VLOOKUP($C1358, 'Team Per G'!$A$2:$G$31, 4, FALSE)</f>
        <v>#N/A</v>
      </c>
      <c r="AZ1358" s="11" t="e">
        <f>VLOOKUP($C1358, Team_Batting___Dashboard[], 22, FALSE)/$AH1358</f>
        <v>#N/A</v>
      </c>
      <c r="BA1358" s="11" t="e">
        <f>VLOOKUP($C1358, 'FanGraphs - Team WAR Projected'!$B$2:$E$31, 4, FALSE)/162</f>
        <v>#N/A</v>
      </c>
      <c r="BB1358" s="11" t="e">
        <f t="shared" si="261"/>
        <v>#N/A</v>
      </c>
      <c r="BC1358" s="11" t="e">
        <f>VLOOKUP($C1358, FanGraphs_Standings[[Abbreviation]:[2024 Year to Date RS/G]], 6, FALSE)/$AH1358</f>
        <v>#N/A</v>
      </c>
      <c r="BD1358" s="11" t="e">
        <f>VLOOKUP($C1358, FanGraphs_Standings[[Abbreviation]:[2024 Projected Full Season RDif]], 19, FALSE)/162</f>
        <v>#N/A</v>
      </c>
      <c r="BE1358" s="11" t="e">
        <f t="shared" si="262"/>
        <v>#N/A</v>
      </c>
      <c r="BF1358" s="11" t="e">
        <f>VLOOKUP($C1358, FanGraphs_Standings[[Abbreviation]:[2024 Projected Full Season RDif]], 5, FALSE)</f>
        <v>#N/A</v>
      </c>
      <c r="BG1358" s="11" t="e">
        <f>VLOOKUP($C1358, FanGraphs_Standings[[Abbreviation]:[2024 Projected Full Season W%]], 18, FALSE)</f>
        <v>#N/A</v>
      </c>
      <c r="BH1358" s="11" t="e">
        <f t="shared" si="263"/>
        <v>#N/A</v>
      </c>
      <c r="BI1358" s="11" t="e">
        <f>VLOOKUP($C1358, 'Home Field Adv'!$A$2:$K$31, 11, FALSE)</f>
        <v>#N/A</v>
      </c>
      <c r="BL1358" s="12" t="str">
        <f t="shared" si="264"/>
        <v/>
      </c>
      <c r="BM1358" s="12" t="str">
        <f t="shared" si="254"/>
        <v/>
      </c>
      <c r="BN1358" s="12" t="str">
        <f t="shared" si="265"/>
        <v/>
      </c>
    </row>
    <row r="1359" spans="6:66" x14ac:dyDescent="0.45">
      <c r="F1359" s="11" t="e">
        <f>VLOOKUP($B1359, FanGraphs_Standings[[Abbreviation]:[2024 Year to Date G]], 2, FALSE)</f>
        <v>#N/A</v>
      </c>
      <c r="G1359" s="11" t="e">
        <f>_xlfn.IFNA(VLOOKUP($D1359, 'SP Per G'!$A$2:$D$1385, 3, FALSE),M1359)</f>
        <v>#N/A</v>
      </c>
      <c r="H1359" s="11" t="e">
        <f>IF(AND(ISNA(VLOOKUP($D1359, 'SP Per G'!$A$2:$D$1385, 4, FALSE)), ISTEXT($D1359)), G1359,IF(ISNA(VLOOKUP($D1359, 'SP Per G'!$A$2:$D$1385, 4, FALSE)), M1359, VLOOKUP($D1359, 'SP Per G'!$A$2:$D$1385, 4, FALSE)))</f>
        <v>#N/A</v>
      </c>
      <c r="I1359" s="11" t="e">
        <f t="shared" si="255"/>
        <v>#N/A</v>
      </c>
      <c r="J1359" s="11" t="e">
        <f>_xlfn.IFNA(VLOOKUP($D1359,Individual_Pitching___Dashboard[],18,FALSE),VLOOKUP(B1359,Team_Pitching___Dashboard[[Team]:[ERA]],17,FALSE))</f>
        <v>#N/A</v>
      </c>
      <c r="K1359" s="11" t="e">
        <f>_xlfn.IFNA(VLOOKUP($D1359, Individual_Pitching___Dashboard[], 20, FALSE), VLOOKUP(B1359,Team_Pitching___Dashboard[[Team]:[xFIP]],20,FALSE))</f>
        <v>#N/A</v>
      </c>
      <c r="L1359" s="11" t="e">
        <f>_xlfn.IFNA(VLOOKUP($D1359, Individual_Pitching___Advanced[], 21,FALSE), VLOOKUP(B1359, Team_Pitching___Advanced[], 20, FALSE))</f>
        <v>#N/A</v>
      </c>
      <c r="M1359" s="11" t="e">
        <f>VLOOKUP($B1359, 'Team Per G'!$A$2:$G$31, 7, FALSE)</f>
        <v>#N/A</v>
      </c>
      <c r="N1359" s="11" t="e">
        <f>VLOOKUP($B1359, 'FanGraphs - Team WAR Projected'!$B$2:$E$31, 3, FALSE)/162</f>
        <v>#N/A</v>
      </c>
      <c r="O1359" s="11" t="e">
        <f t="shared" si="256"/>
        <v>#N/A</v>
      </c>
      <c r="P1359" s="11" t="e">
        <f>VLOOKUP($B1359, Team_Pitching___Advanced[[Team]:[xFIP]], 19,FALSE)</f>
        <v>#N/A</v>
      </c>
      <c r="Q1359" s="11" t="e">
        <f>VLOOKUP($B1359, Team_Pitching___Advanced[], 20, FALSE)</f>
        <v>#N/A</v>
      </c>
      <c r="R1359" s="11" t="e">
        <f>VLOOKUP($B1359, Team_Batting___Dashboard[[Team]:[wOBA]], 16, FALSE)</f>
        <v>#N/A</v>
      </c>
      <c r="S1359" s="11" t="e">
        <f>VLOOKUP($B1359, Team_Batting___Advanced[[Team]:[OPS]], 9, FALSE)</f>
        <v>#N/A</v>
      </c>
      <c r="T1359" s="11" t="e">
        <f>VLOOKUP($B1359, Team_Batting___Advanced[], 19, FALSE)</f>
        <v>#N/A</v>
      </c>
      <c r="U1359" s="11" t="e">
        <f>VLOOKUP($B1359, 'Team Per G'!$A$2:$G$31, 3, FALSE)</f>
        <v>#N/A</v>
      </c>
      <c r="V1359" s="11" t="e">
        <f>VLOOKUP($B1359, 'Team Per G'!$A$2:$G$31, 5, FALSE)</f>
        <v>#N/A</v>
      </c>
      <c r="W1359" s="11" t="e">
        <f>VLOOKUP($B1359, 'Team Per G'!$A$2:$G$31, 4, FALSE)</f>
        <v>#N/A</v>
      </c>
      <c r="X1359" s="11" t="e">
        <f>VLOOKUP($B1359, Team_Batting___Dashboard[], 22, FALSE)/$F1359</f>
        <v>#N/A</v>
      </c>
      <c r="Y1359" s="11" t="e">
        <f>VLOOKUP($B1359, 'FanGraphs - Team WAR Projected'!$B$2:$E$31, 4, FALSE)/162</f>
        <v>#N/A</v>
      </c>
      <c r="Z1359" s="11" t="e">
        <f t="shared" si="257"/>
        <v>#N/A</v>
      </c>
      <c r="AA1359" s="11" t="e">
        <f>VLOOKUP($B1359, FanGraphs_Standings[[Abbreviation]:[2024 Year to Date RS/G]], 6, FALSE)/$F1359</f>
        <v>#N/A</v>
      </c>
      <c r="AB1359" s="11" t="e">
        <f>VLOOKUP($B1359, FanGraphs_Standings[[Abbreviation]:[2024 Projected Full Season RDif]], 19, FALSE)/162</f>
        <v>#N/A</v>
      </c>
      <c r="AC1359" s="11" t="e">
        <f t="shared" si="266"/>
        <v>#N/A</v>
      </c>
      <c r="AD1359" s="11" t="e">
        <f>VLOOKUP($B1359, FanGraphs_Standings[[Abbreviation]:[2024 Projected Full Season RDif]], 5, FALSE)</f>
        <v>#N/A</v>
      </c>
      <c r="AE1359" s="11" t="e">
        <f>VLOOKUP($B1359, FanGraphs_Standings[[Abbreviation]:[2024 Projected Full Season W%]], 18, FALSE)</f>
        <v>#N/A</v>
      </c>
      <c r="AF1359" s="11" t="e">
        <f t="shared" si="258"/>
        <v>#N/A</v>
      </c>
      <c r="AG1359" s="11" t="e">
        <f>VLOOKUP($B1359, 'Home Field Adv'!$A$2:$I$31, 9, FALSE)</f>
        <v>#N/A</v>
      </c>
      <c r="AH1359" s="11" t="e">
        <f>VLOOKUP($C1359, FanGraphs_Standings[[Abbreviation]:[2024 Year to Date G]], 2, FALSE)</f>
        <v>#N/A</v>
      </c>
      <c r="AI1359" s="11" t="e">
        <f>_xlfn.IFNA(VLOOKUP($E1359, 'SP Per G'!$A$2:$D$1385, 3, FALSE), AO1359)</f>
        <v>#N/A</v>
      </c>
      <c r="AJ1359" s="11" t="e">
        <f>IF(AND(ISNA(VLOOKUP($E1359, 'SP Per G'!$A$2:$D$1385, 4, FALSE)), ISTEXT($E1359)), AI1359,IF(ISNA(VLOOKUP($E1359, 'SP Per G'!$A$2:$D$1385, 4, FALSE)), AO1359, VLOOKUP($E1359, 'SP Per G'!$A$2:$D$1385, 4, FALSE)))</f>
        <v>#N/A</v>
      </c>
      <c r="AK1359" s="11" t="e">
        <f t="shared" si="259"/>
        <v>#N/A</v>
      </c>
      <c r="AL1359" s="11" t="e">
        <f>_xlfn.IFNA(VLOOKUP($E1359, Individual_Pitching___Dashboard[], 18, FALSE), VLOOKUP($C1359,Team_Pitching___Advanced[[Team]:[SIERA]],16,FALSE))</f>
        <v>#N/A</v>
      </c>
      <c r="AM1359" s="11" t="e">
        <f>_xlfn.IFNA(VLOOKUP($E1359, Individual_Pitching___Dashboard[], 20, FALSE), VLOOKUP($C1359,Team_Pitching___Advanced[[Team]:[xFIP]],19,FALSE))</f>
        <v>#N/A</v>
      </c>
      <c r="AN1359" s="11" t="e">
        <f>_xlfn.IFNA(VLOOKUP($E1359,Individual_Pitching___Advanced[],21,FALSE),VLOOKUP($C1359,Team_Pitching___Advanced[[Team]:[SIERA]],20,FALSE))</f>
        <v>#N/A</v>
      </c>
      <c r="AO1359" s="11" t="e">
        <f>VLOOKUP($C1359, 'Team Per G'!$A$2:$G$31, 7, FALSE)</f>
        <v>#N/A</v>
      </c>
      <c r="AP1359" s="11" t="e">
        <f>VLOOKUP($C1359, 'FanGraphs - Team WAR Projected'!$B$2:$E$31, 3, FALSE)/162</f>
        <v>#N/A</v>
      </c>
      <c r="AQ1359" s="11" t="e">
        <f t="shared" si="260"/>
        <v>#N/A</v>
      </c>
      <c r="AR1359" s="11" t="e">
        <f>VLOOKUP($C1359, Team_Pitching___Advanced[[Team]:[xFIP]], 19,FALSE)</f>
        <v>#N/A</v>
      </c>
      <c r="AS1359" s="11" t="e">
        <f>VLOOKUP($C1359, Team_Pitching___Advanced[], 20, FALSE)</f>
        <v>#N/A</v>
      </c>
      <c r="AT1359" s="11" t="e">
        <f>VLOOKUP($C1359, Team_Batting___Dashboard[[Team]:[wOBA]], 16, FALSE)</f>
        <v>#N/A</v>
      </c>
      <c r="AU1359" s="11" t="e">
        <f>VLOOKUP($C1359, Team_Batting___Advanced[[Team]:[OPS]], 9, FALSE)</f>
        <v>#N/A</v>
      </c>
      <c r="AV1359" s="11" t="e">
        <f>VLOOKUP($C1359, Team_Batting___Advanced[], 19, FALSE)</f>
        <v>#N/A</v>
      </c>
      <c r="AW1359" s="11" t="e">
        <f>VLOOKUP($C1359, 'Team Per G'!$A$2:$G$31, 3, FALSE)</f>
        <v>#N/A</v>
      </c>
      <c r="AX1359" s="11" t="e">
        <f>VLOOKUP($C1359, 'Team Per G'!$A$2:$G$31, 5, FALSE)</f>
        <v>#N/A</v>
      </c>
      <c r="AY1359" s="11" t="e">
        <f>VLOOKUP($C1359, 'Team Per G'!$A$2:$G$31, 4, FALSE)</f>
        <v>#N/A</v>
      </c>
      <c r="AZ1359" s="11" t="e">
        <f>VLOOKUP($C1359, Team_Batting___Dashboard[], 22, FALSE)/$AH1359</f>
        <v>#N/A</v>
      </c>
      <c r="BA1359" s="11" t="e">
        <f>VLOOKUP($C1359, 'FanGraphs - Team WAR Projected'!$B$2:$E$31, 4, FALSE)/162</f>
        <v>#N/A</v>
      </c>
      <c r="BB1359" s="11" t="e">
        <f t="shared" si="261"/>
        <v>#N/A</v>
      </c>
      <c r="BC1359" s="11" t="e">
        <f>VLOOKUP($C1359, FanGraphs_Standings[[Abbreviation]:[2024 Year to Date RS/G]], 6, FALSE)/$AH1359</f>
        <v>#N/A</v>
      </c>
      <c r="BD1359" s="11" t="e">
        <f>VLOOKUP($C1359, FanGraphs_Standings[[Abbreviation]:[2024 Projected Full Season RDif]], 19, FALSE)/162</f>
        <v>#N/A</v>
      </c>
      <c r="BE1359" s="11" t="e">
        <f t="shared" si="262"/>
        <v>#N/A</v>
      </c>
      <c r="BF1359" s="11" t="e">
        <f>VLOOKUP($C1359, FanGraphs_Standings[[Abbreviation]:[2024 Projected Full Season RDif]], 5, FALSE)</f>
        <v>#N/A</v>
      </c>
      <c r="BG1359" s="11" t="e">
        <f>VLOOKUP($C1359, FanGraphs_Standings[[Abbreviation]:[2024 Projected Full Season W%]], 18, FALSE)</f>
        <v>#N/A</v>
      </c>
      <c r="BH1359" s="11" t="e">
        <f t="shared" si="263"/>
        <v>#N/A</v>
      </c>
      <c r="BI1359" s="11" t="e">
        <f>VLOOKUP($C1359, 'Home Field Adv'!$A$2:$K$31, 11, FALSE)</f>
        <v>#N/A</v>
      </c>
      <c r="BL1359" s="12" t="str">
        <f t="shared" si="264"/>
        <v/>
      </c>
      <c r="BM1359" s="12" t="str">
        <f t="shared" si="254"/>
        <v/>
      </c>
      <c r="BN1359" s="12" t="str">
        <f t="shared" si="265"/>
        <v/>
      </c>
    </row>
    <row r="1360" spans="6:66" x14ac:dyDescent="0.45">
      <c r="F1360" s="11" t="e">
        <f>VLOOKUP($B1360, FanGraphs_Standings[[Abbreviation]:[2024 Year to Date G]], 2, FALSE)</f>
        <v>#N/A</v>
      </c>
      <c r="G1360" s="11" t="e">
        <f>_xlfn.IFNA(VLOOKUP($D1360, 'SP Per G'!$A$2:$D$1385, 3, FALSE),M1360)</f>
        <v>#N/A</v>
      </c>
      <c r="H1360" s="11" t="e">
        <f>IF(AND(ISNA(VLOOKUP($D1360, 'SP Per G'!$A$2:$D$1385, 4, FALSE)), ISTEXT($D1360)), G1360,IF(ISNA(VLOOKUP($D1360, 'SP Per G'!$A$2:$D$1385, 4, FALSE)), M1360, VLOOKUP($D1360, 'SP Per G'!$A$2:$D$1385, 4, FALSE)))</f>
        <v>#N/A</v>
      </c>
      <c r="I1360" s="11" t="e">
        <f t="shared" si="255"/>
        <v>#N/A</v>
      </c>
      <c r="J1360" s="11" t="e">
        <f>_xlfn.IFNA(VLOOKUP($D1360,Individual_Pitching___Dashboard[],18,FALSE),VLOOKUP(B1360,Team_Pitching___Dashboard[[Team]:[ERA]],17,FALSE))</f>
        <v>#N/A</v>
      </c>
      <c r="K1360" s="11" t="e">
        <f>_xlfn.IFNA(VLOOKUP($D1360, Individual_Pitching___Dashboard[], 20, FALSE), VLOOKUP(B1360,Team_Pitching___Dashboard[[Team]:[xFIP]],20,FALSE))</f>
        <v>#N/A</v>
      </c>
      <c r="L1360" s="11" t="e">
        <f>_xlfn.IFNA(VLOOKUP($D1360, Individual_Pitching___Advanced[], 21,FALSE), VLOOKUP(B1360, Team_Pitching___Advanced[], 20, FALSE))</f>
        <v>#N/A</v>
      </c>
      <c r="M1360" s="11" t="e">
        <f>VLOOKUP($B1360, 'Team Per G'!$A$2:$G$31, 7, FALSE)</f>
        <v>#N/A</v>
      </c>
      <c r="N1360" s="11" t="e">
        <f>VLOOKUP($B1360, 'FanGraphs - Team WAR Projected'!$B$2:$E$31, 3, FALSE)/162</f>
        <v>#N/A</v>
      </c>
      <c r="O1360" s="11" t="e">
        <f t="shared" si="256"/>
        <v>#N/A</v>
      </c>
      <c r="P1360" s="11" t="e">
        <f>VLOOKUP($B1360, Team_Pitching___Advanced[[Team]:[xFIP]], 19,FALSE)</f>
        <v>#N/A</v>
      </c>
      <c r="Q1360" s="11" t="e">
        <f>VLOOKUP($B1360, Team_Pitching___Advanced[], 20, FALSE)</f>
        <v>#N/A</v>
      </c>
      <c r="R1360" s="11" t="e">
        <f>VLOOKUP($B1360, Team_Batting___Dashboard[[Team]:[wOBA]], 16, FALSE)</f>
        <v>#N/A</v>
      </c>
      <c r="S1360" s="11" t="e">
        <f>VLOOKUP($B1360, Team_Batting___Advanced[[Team]:[OPS]], 9, FALSE)</f>
        <v>#N/A</v>
      </c>
      <c r="T1360" s="11" t="e">
        <f>VLOOKUP($B1360, Team_Batting___Advanced[], 19, FALSE)</f>
        <v>#N/A</v>
      </c>
      <c r="U1360" s="11" t="e">
        <f>VLOOKUP($B1360, 'Team Per G'!$A$2:$G$31, 3, FALSE)</f>
        <v>#N/A</v>
      </c>
      <c r="V1360" s="11" t="e">
        <f>VLOOKUP($B1360, 'Team Per G'!$A$2:$G$31, 5, FALSE)</f>
        <v>#N/A</v>
      </c>
      <c r="W1360" s="11" t="e">
        <f>VLOOKUP($B1360, 'Team Per G'!$A$2:$G$31, 4, FALSE)</f>
        <v>#N/A</v>
      </c>
      <c r="X1360" s="11" t="e">
        <f>VLOOKUP($B1360, Team_Batting___Dashboard[], 22, FALSE)/$F1360</f>
        <v>#N/A</v>
      </c>
      <c r="Y1360" s="11" t="e">
        <f>VLOOKUP($B1360, 'FanGraphs - Team WAR Projected'!$B$2:$E$31, 4, FALSE)/162</f>
        <v>#N/A</v>
      </c>
      <c r="Z1360" s="11" t="e">
        <f t="shared" si="257"/>
        <v>#N/A</v>
      </c>
      <c r="AA1360" s="11" t="e">
        <f>VLOOKUP($B1360, FanGraphs_Standings[[Abbreviation]:[2024 Year to Date RS/G]], 6, FALSE)/$F1360</f>
        <v>#N/A</v>
      </c>
      <c r="AB1360" s="11" t="e">
        <f>VLOOKUP($B1360, FanGraphs_Standings[[Abbreviation]:[2024 Projected Full Season RDif]], 19, FALSE)/162</f>
        <v>#N/A</v>
      </c>
      <c r="AC1360" s="11" t="e">
        <f t="shared" si="266"/>
        <v>#N/A</v>
      </c>
      <c r="AD1360" s="11" t="e">
        <f>VLOOKUP($B1360, FanGraphs_Standings[[Abbreviation]:[2024 Projected Full Season RDif]], 5, FALSE)</f>
        <v>#N/A</v>
      </c>
      <c r="AE1360" s="11" t="e">
        <f>VLOOKUP($B1360, FanGraphs_Standings[[Abbreviation]:[2024 Projected Full Season W%]], 18, FALSE)</f>
        <v>#N/A</v>
      </c>
      <c r="AF1360" s="11" t="e">
        <f t="shared" si="258"/>
        <v>#N/A</v>
      </c>
      <c r="AG1360" s="11" t="e">
        <f>VLOOKUP($B1360, 'Home Field Adv'!$A$2:$I$31, 9, FALSE)</f>
        <v>#N/A</v>
      </c>
      <c r="AH1360" s="11" t="e">
        <f>VLOOKUP($C1360, FanGraphs_Standings[[Abbreviation]:[2024 Year to Date G]], 2, FALSE)</f>
        <v>#N/A</v>
      </c>
      <c r="AI1360" s="11" t="e">
        <f>_xlfn.IFNA(VLOOKUP($E1360, 'SP Per G'!$A$2:$D$1385, 3, FALSE), AO1360)</f>
        <v>#N/A</v>
      </c>
      <c r="AJ1360" s="11" t="e">
        <f>IF(AND(ISNA(VLOOKUP($E1360, 'SP Per G'!$A$2:$D$1385, 4, FALSE)), ISTEXT($E1360)), AI1360,IF(ISNA(VLOOKUP($E1360, 'SP Per G'!$A$2:$D$1385, 4, FALSE)), AO1360, VLOOKUP($E1360, 'SP Per G'!$A$2:$D$1385, 4, FALSE)))</f>
        <v>#N/A</v>
      </c>
      <c r="AK1360" s="11" t="e">
        <f t="shared" si="259"/>
        <v>#N/A</v>
      </c>
      <c r="AL1360" s="11" t="e">
        <f>_xlfn.IFNA(VLOOKUP($E1360, Individual_Pitching___Dashboard[], 18, FALSE), VLOOKUP($C1360,Team_Pitching___Advanced[[Team]:[SIERA]],16,FALSE))</f>
        <v>#N/A</v>
      </c>
      <c r="AM1360" s="11" t="e">
        <f>_xlfn.IFNA(VLOOKUP($E1360, Individual_Pitching___Dashboard[], 20, FALSE), VLOOKUP($C1360,Team_Pitching___Advanced[[Team]:[xFIP]],19,FALSE))</f>
        <v>#N/A</v>
      </c>
      <c r="AN1360" s="11" t="e">
        <f>_xlfn.IFNA(VLOOKUP($E1360,Individual_Pitching___Advanced[],21,FALSE),VLOOKUP($C1360,Team_Pitching___Advanced[[Team]:[SIERA]],20,FALSE))</f>
        <v>#N/A</v>
      </c>
      <c r="AO1360" s="11" t="e">
        <f>VLOOKUP($C1360, 'Team Per G'!$A$2:$G$31, 7, FALSE)</f>
        <v>#N/A</v>
      </c>
      <c r="AP1360" s="11" t="e">
        <f>VLOOKUP($C1360, 'FanGraphs - Team WAR Projected'!$B$2:$E$31, 3, FALSE)/162</f>
        <v>#N/A</v>
      </c>
      <c r="AQ1360" s="11" t="e">
        <f t="shared" si="260"/>
        <v>#N/A</v>
      </c>
      <c r="AR1360" s="11" t="e">
        <f>VLOOKUP($C1360, Team_Pitching___Advanced[[Team]:[xFIP]], 19,FALSE)</f>
        <v>#N/A</v>
      </c>
      <c r="AS1360" s="11" t="e">
        <f>VLOOKUP($C1360, Team_Pitching___Advanced[], 20, FALSE)</f>
        <v>#N/A</v>
      </c>
      <c r="AT1360" s="11" t="e">
        <f>VLOOKUP($C1360, Team_Batting___Dashboard[[Team]:[wOBA]], 16, FALSE)</f>
        <v>#N/A</v>
      </c>
      <c r="AU1360" s="11" t="e">
        <f>VLOOKUP($C1360, Team_Batting___Advanced[[Team]:[OPS]], 9, FALSE)</f>
        <v>#N/A</v>
      </c>
      <c r="AV1360" s="11" t="e">
        <f>VLOOKUP($C1360, Team_Batting___Advanced[], 19, FALSE)</f>
        <v>#N/A</v>
      </c>
      <c r="AW1360" s="11" t="e">
        <f>VLOOKUP($C1360, 'Team Per G'!$A$2:$G$31, 3, FALSE)</f>
        <v>#N/A</v>
      </c>
      <c r="AX1360" s="11" t="e">
        <f>VLOOKUP($C1360, 'Team Per G'!$A$2:$G$31, 5, FALSE)</f>
        <v>#N/A</v>
      </c>
      <c r="AY1360" s="11" t="e">
        <f>VLOOKUP($C1360, 'Team Per G'!$A$2:$G$31, 4, FALSE)</f>
        <v>#N/A</v>
      </c>
      <c r="AZ1360" s="11" t="e">
        <f>VLOOKUP($C1360, Team_Batting___Dashboard[], 22, FALSE)/$AH1360</f>
        <v>#N/A</v>
      </c>
      <c r="BA1360" s="11" t="e">
        <f>VLOOKUP($C1360, 'FanGraphs - Team WAR Projected'!$B$2:$E$31, 4, FALSE)/162</f>
        <v>#N/A</v>
      </c>
      <c r="BB1360" s="11" t="e">
        <f t="shared" si="261"/>
        <v>#N/A</v>
      </c>
      <c r="BC1360" s="11" t="e">
        <f>VLOOKUP($C1360, FanGraphs_Standings[[Abbreviation]:[2024 Year to Date RS/G]], 6, FALSE)/$AH1360</f>
        <v>#N/A</v>
      </c>
      <c r="BD1360" s="11" t="e">
        <f>VLOOKUP($C1360, FanGraphs_Standings[[Abbreviation]:[2024 Projected Full Season RDif]], 19, FALSE)/162</f>
        <v>#N/A</v>
      </c>
      <c r="BE1360" s="11" t="e">
        <f t="shared" si="262"/>
        <v>#N/A</v>
      </c>
      <c r="BF1360" s="11" t="e">
        <f>VLOOKUP($C1360, FanGraphs_Standings[[Abbreviation]:[2024 Projected Full Season RDif]], 5, FALSE)</f>
        <v>#N/A</v>
      </c>
      <c r="BG1360" s="11" t="e">
        <f>VLOOKUP($C1360, FanGraphs_Standings[[Abbreviation]:[2024 Projected Full Season W%]], 18, FALSE)</f>
        <v>#N/A</v>
      </c>
      <c r="BH1360" s="11" t="e">
        <f t="shared" si="263"/>
        <v>#N/A</v>
      </c>
      <c r="BI1360" s="11" t="e">
        <f>VLOOKUP($C1360, 'Home Field Adv'!$A$2:$K$31, 11, FALSE)</f>
        <v>#N/A</v>
      </c>
      <c r="BL1360" s="12" t="str">
        <f t="shared" si="264"/>
        <v/>
      </c>
      <c r="BM1360" s="12" t="str">
        <f t="shared" si="254"/>
        <v/>
      </c>
      <c r="BN1360" s="12" t="str">
        <f t="shared" si="265"/>
        <v/>
      </c>
    </row>
    <row r="1361" spans="6:66" x14ac:dyDescent="0.45">
      <c r="F1361" s="11" t="e">
        <f>VLOOKUP($B1361, FanGraphs_Standings[[Abbreviation]:[2024 Year to Date G]], 2, FALSE)</f>
        <v>#N/A</v>
      </c>
      <c r="G1361" s="11" t="e">
        <f>_xlfn.IFNA(VLOOKUP($D1361, 'SP Per G'!$A$2:$D$1385, 3, FALSE),M1361)</f>
        <v>#N/A</v>
      </c>
      <c r="H1361" s="11" t="e">
        <f>IF(AND(ISNA(VLOOKUP($D1361, 'SP Per G'!$A$2:$D$1385, 4, FALSE)), ISTEXT($D1361)), G1361,IF(ISNA(VLOOKUP($D1361, 'SP Per G'!$A$2:$D$1385, 4, FALSE)), M1361, VLOOKUP($D1361, 'SP Per G'!$A$2:$D$1385, 4, FALSE)))</f>
        <v>#N/A</v>
      </c>
      <c r="I1361" s="11" t="e">
        <f t="shared" si="255"/>
        <v>#N/A</v>
      </c>
      <c r="J1361" s="11" t="e">
        <f>_xlfn.IFNA(VLOOKUP($D1361,Individual_Pitching___Dashboard[],18,FALSE),VLOOKUP(B1361,Team_Pitching___Dashboard[[Team]:[ERA]],17,FALSE))</f>
        <v>#N/A</v>
      </c>
      <c r="K1361" s="11" t="e">
        <f>_xlfn.IFNA(VLOOKUP($D1361, Individual_Pitching___Dashboard[], 20, FALSE), VLOOKUP(B1361,Team_Pitching___Dashboard[[Team]:[xFIP]],20,FALSE))</f>
        <v>#N/A</v>
      </c>
      <c r="L1361" s="11" t="e">
        <f>_xlfn.IFNA(VLOOKUP($D1361, Individual_Pitching___Advanced[], 21,FALSE), VLOOKUP(B1361, Team_Pitching___Advanced[], 20, FALSE))</f>
        <v>#N/A</v>
      </c>
      <c r="M1361" s="11" t="e">
        <f>VLOOKUP($B1361, 'Team Per G'!$A$2:$G$31, 7, FALSE)</f>
        <v>#N/A</v>
      </c>
      <c r="N1361" s="11" t="e">
        <f>VLOOKUP($B1361, 'FanGraphs - Team WAR Projected'!$B$2:$E$31, 3, FALSE)/162</f>
        <v>#N/A</v>
      </c>
      <c r="O1361" s="11" t="e">
        <f t="shared" si="256"/>
        <v>#N/A</v>
      </c>
      <c r="P1361" s="11" t="e">
        <f>VLOOKUP($B1361, Team_Pitching___Advanced[[Team]:[xFIP]], 19,FALSE)</f>
        <v>#N/A</v>
      </c>
      <c r="Q1361" s="11" t="e">
        <f>VLOOKUP($B1361, Team_Pitching___Advanced[], 20, FALSE)</f>
        <v>#N/A</v>
      </c>
      <c r="R1361" s="11" t="e">
        <f>VLOOKUP($B1361, Team_Batting___Dashboard[[Team]:[wOBA]], 16, FALSE)</f>
        <v>#N/A</v>
      </c>
      <c r="S1361" s="11" t="e">
        <f>VLOOKUP($B1361, Team_Batting___Advanced[[Team]:[OPS]], 9, FALSE)</f>
        <v>#N/A</v>
      </c>
      <c r="T1361" s="11" t="e">
        <f>VLOOKUP($B1361, Team_Batting___Advanced[], 19, FALSE)</f>
        <v>#N/A</v>
      </c>
      <c r="U1361" s="11" t="e">
        <f>VLOOKUP($B1361, 'Team Per G'!$A$2:$G$31, 3, FALSE)</f>
        <v>#N/A</v>
      </c>
      <c r="V1361" s="11" t="e">
        <f>VLOOKUP($B1361, 'Team Per G'!$A$2:$G$31, 5, FALSE)</f>
        <v>#N/A</v>
      </c>
      <c r="W1361" s="11" t="e">
        <f>VLOOKUP($B1361, 'Team Per G'!$A$2:$G$31, 4, FALSE)</f>
        <v>#N/A</v>
      </c>
      <c r="X1361" s="11" t="e">
        <f>VLOOKUP($B1361, Team_Batting___Dashboard[], 22, FALSE)/$F1361</f>
        <v>#N/A</v>
      </c>
      <c r="Y1361" s="11" t="e">
        <f>VLOOKUP($B1361, 'FanGraphs - Team WAR Projected'!$B$2:$E$31, 4, FALSE)/162</f>
        <v>#N/A</v>
      </c>
      <c r="Z1361" s="11" t="e">
        <f t="shared" si="257"/>
        <v>#N/A</v>
      </c>
      <c r="AA1361" s="11" t="e">
        <f>VLOOKUP($B1361, FanGraphs_Standings[[Abbreviation]:[2024 Year to Date RS/G]], 6, FALSE)/$F1361</f>
        <v>#N/A</v>
      </c>
      <c r="AB1361" s="11" t="e">
        <f>VLOOKUP($B1361, FanGraphs_Standings[[Abbreviation]:[2024 Projected Full Season RDif]], 19, FALSE)/162</f>
        <v>#N/A</v>
      </c>
      <c r="AC1361" s="11" t="e">
        <f t="shared" si="266"/>
        <v>#N/A</v>
      </c>
      <c r="AD1361" s="11" t="e">
        <f>VLOOKUP($B1361, FanGraphs_Standings[[Abbreviation]:[2024 Projected Full Season RDif]], 5, FALSE)</f>
        <v>#N/A</v>
      </c>
      <c r="AE1361" s="11" t="e">
        <f>VLOOKUP($B1361, FanGraphs_Standings[[Abbreviation]:[2024 Projected Full Season W%]], 18, FALSE)</f>
        <v>#N/A</v>
      </c>
      <c r="AF1361" s="11" t="e">
        <f t="shared" si="258"/>
        <v>#N/A</v>
      </c>
      <c r="AG1361" s="11" t="e">
        <f>VLOOKUP($B1361, 'Home Field Adv'!$A$2:$I$31, 9, FALSE)</f>
        <v>#N/A</v>
      </c>
      <c r="AH1361" s="11" t="e">
        <f>VLOOKUP($C1361, FanGraphs_Standings[[Abbreviation]:[2024 Year to Date G]], 2, FALSE)</f>
        <v>#N/A</v>
      </c>
      <c r="AI1361" s="11" t="e">
        <f>_xlfn.IFNA(VLOOKUP($E1361, 'SP Per G'!$A$2:$D$1385, 3, FALSE), AO1361)</f>
        <v>#N/A</v>
      </c>
      <c r="AJ1361" s="11" t="e">
        <f>IF(AND(ISNA(VLOOKUP($E1361, 'SP Per G'!$A$2:$D$1385, 4, FALSE)), ISTEXT($E1361)), AI1361,IF(ISNA(VLOOKUP($E1361, 'SP Per G'!$A$2:$D$1385, 4, FALSE)), AO1361, VLOOKUP($E1361, 'SP Per G'!$A$2:$D$1385, 4, FALSE)))</f>
        <v>#N/A</v>
      </c>
      <c r="AK1361" s="11" t="e">
        <f t="shared" si="259"/>
        <v>#N/A</v>
      </c>
      <c r="AL1361" s="11" t="e">
        <f>_xlfn.IFNA(VLOOKUP($E1361, Individual_Pitching___Dashboard[], 18, FALSE), VLOOKUP($C1361,Team_Pitching___Advanced[[Team]:[SIERA]],16,FALSE))</f>
        <v>#N/A</v>
      </c>
      <c r="AM1361" s="11" t="e">
        <f>_xlfn.IFNA(VLOOKUP($E1361, Individual_Pitching___Dashboard[], 20, FALSE), VLOOKUP($C1361,Team_Pitching___Advanced[[Team]:[xFIP]],19,FALSE))</f>
        <v>#N/A</v>
      </c>
      <c r="AN1361" s="11" t="e">
        <f>_xlfn.IFNA(VLOOKUP($E1361,Individual_Pitching___Advanced[],21,FALSE),VLOOKUP($C1361,Team_Pitching___Advanced[[Team]:[SIERA]],20,FALSE))</f>
        <v>#N/A</v>
      </c>
      <c r="AO1361" s="11" t="e">
        <f>VLOOKUP($C1361, 'Team Per G'!$A$2:$G$31, 7, FALSE)</f>
        <v>#N/A</v>
      </c>
      <c r="AP1361" s="11" t="e">
        <f>VLOOKUP($C1361, 'FanGraphs - Team WAR Projected'!$B$2:$E$31, 3, FALSE)/162</f>
        <v>#N/A</v>
      </c>
      <c r="AQ1361" s="11" t="e">
        <f t="shared" si="260"/>
        <v>#N/A</v>
      </c>
      <c r="AR1361" s="11" t="e">
        <f>VLOOKUP($C1361, Team_Pitching___Advanced[[Team]:[xFIP]], 19,FALSE)</f>
        <v>#N/A</v>
      </c>
      <c r="AS1361" s="11" t="e">
        <f>VLOOKUP($C1361, Team_Pitching___Advanced[], 20, FALSE)</f>
        <v>#N/A</v>
      </c>
      <c r="AT1361" s="11" t="e">
        <f>VLOOKUP($C1361, Team_Batting___Dashboard[[Team]:[wOBA]], 16, FALSE)</f>
        <v>#N/A</v>
      </c>
      <c r="AU1361" s="11" t="e">
        <f>VLOOKUP($C1361, Team_Batting___Advanced[[Team]:[OPS]], 9, FALSE)</f>
        <v>#N/A</v>
      </c>
      <c r="AV1361" s="11" t="e">
        <f>VLOOKUP($C1361, Team_Batting___Advanced[], 19, FALSE)</f>
        <v>#N/A</v>
      </c>
      <c r="AW1361" s="11" t="e">
        <f>VLOOKUP($C1361, 'Team Per G'!$A$2:$G$31, 3, FALSE)</f>
        <v>#N/A</v>
      </c>
      <c r="AX1361" s="11" t="e">
        <f>VLOOKUP($C1361, 'Team Per G'!$A$2:$G$31, 5, FALSE)</f>
        <v>#N/A</v>
      </c>
      <c r="AY1361" s="11" t="e">
        <f>VLOOKUP($C1361, 'Team Per G'!$A$2:$G$31, 4, FALSE)</f>
        <v>#N/A</v>
      </c>
      <c r="AZ1361" s="11" t="e">
        <f>VLOOKUP($C1361, Team_Batting___Dashboard[], 22, FALSE)/$AH1361</f>
        <v>#N/A</v>
      </c>
      <c r="BA1361" s="11" t="e">
        <f>VLOOKUP($C1361, 'FanGraphs - Team WAR Projected'!$B$2:$E$31, 4, FALSE)/162</f>
        <v>#N/A</v>
      </c>
      <c r="BB1361" s="11" t="e">
        <f t="shared" si="261"/>
        <v>#N/A</v>
      </c>
      <c r="BC1361" s="11" t="e">
        <f>VLOOKUP($C1361, FanGraphs_Standings[[Abbreviation]:[2024 Year to Date RS/G]], 6, FALSE)/$AH1361</f>
        <v>#N/A</v>
      </c>
      <c r="BD1361" s="11" t="e">
        <f>VLOOKUP($C1361, FanGraphs_Standings[[Abbreviation]:[2024 Projected Full Season RDif]], 19, FALSE)/162</f>
        <v>#N/A</v>
      </c>
      <c r="BE1361" s="11" t="e">
        <f t="shared" si="262"/>
        <v>#N/A</v>
      </c>
      <c r="BF1361" s="11" t="e">
        <f>VLOOKUP($C1361, FanGraphs_Standings[[Abbreviation]:[2024 Projected Full Season RDif]], 5, FALSE)</f>
        <v>#N/A</v>
      </c>
      <c r="BG1361" s="11" t="e">
        <f>VLOOKUP($C1361, FanGraphs_Standings[[Abbreviation]:[2024 Projected Full Season W%]], 18, FALSE)</f>
        <v>#N/A</v>
      </c>
      <c r="BH1361" s="11" t="e">
        <f t="shared" si="263"/>
        <v>#N/A</v>
      </c>
      <c r="BI1361" s="11" t="e">
        <f>VLOOKUP($C1361, 'Home Field Adv'!$A$2:$K$31, 11, FALSE)</f>
        <v>#N/A</v>
      </c>
      <c r="BL1361" s="12" t="str">
        <f t="shared" si="264"/>
        <v/>
      </c>
      <c r="BM1361" s="12" t="str">
        <f t="shared" si="254"/>
        <v/>
      </c>
      <c r="BN1361" s="12" t="str">
        <f t="shared" si="265"/>
        <v/>
      </c>
    </row>
    <row r="1362" spans="6:66" x14ac:dyDescent="0.45">
      <c r="F1362" s="11" t="e">
        <f>VLOOKUP($B1362, FanGraphs_Standings[[Abbreviation]:[2024 Year to Date G]], 2, FALSE)</f>
        <v>#N/A</v>
      </c>
      <c r="G1362" s="11" t="e">
        <f>_xlfn.IFNA(VLOOKUP($D1362, 'SP Per G'!$A$2:$D$1385, 3, FALSE),M1362)</f>
        <v>#N/A</v>
      </c>
      <c r="H1362" s="11" t="e">
        <f>IF(AND(ISNA(VLOOKUP($D1362, 'SP Per G'!$A$2:$D$1385, 4, FALSE)), ISTEXT($D1362)), G1362,IF(ISNA(VLOOKUP($D1362, 'SP Per G'!$A$2:$D$1385, 4, FALSE)), M1362, VLOOKUP($D1362, 'SP Per G'!$A$2:$D$1385, 4, FALSE)))</f>
        <v>#N/A</v>
      </c>
      <c r="I1362" s="11" t="e">
        <f t="shared" si="255"/>
        <v>#N/A</v>
      </c>
      <c r="J1362" s="11" t="e">
        <f>_xlfn.IFNA(VLOOKUP($D1362,Individual_Pitching___Dashboard[],18,FALSE),VLOOKUP(B1362,Team_Pitching___Dashboard[[Team]:[ERA]],17,FALSE))</f>
        <v>#N/A</v>
      </c>
      <c r="K1362" s="11" t="e">
        <f>_xlfn.IFNA(VLOOKUP($D1362, Individual_Pitching___Dashboard[], 20, FALSE), VLOOKUP(B1362,Team_Pitching___Dashboard[[Team]:[xFIP]],20,FALSE))</f>
        <v>#N/A</v>
      </c>
      <c r="L1362" s="11" t="e">
        <f>_xlfn.IFNA(VLOOKUP($D1362, Individual_Pitching___Advanced[], 21,FALSE), VLOOKUP(B1362, Team_Pitching___Advanced[], 20, FALSE))</f>
        <v>#N/A</v>
      </c>
      <c r="M1362" s="11" t="e">
        <f>VLOOKUP($B1362, 'Team Per G'!$A$2:$G$31, 7, FALSE)</f>
        <v>#N/A</v>
      </c>
      <c r="N1362" s="11" t="e">
        <f>VLOOKUP($B1362, 'FanGraphs - Team WAR Projected'!$B$2:$E$31, 3, FALSE)/162</f>
        <v>#N/A</v>
      </c>
      <c r="O1362" s="11" t="e">
        <f t="shared" si="256"/>
        <v>#N/A</v>
      </c>
      <c r="P1362" s="11" t="e">
        <f>VLOOKUP($B1362, Team_Pitching___Advanced[[Team]:[xFIP]], 19,FALSE)</f>
        <v>#N/A</v>
      </c>
      <c r="Q1362" s="11" t="e">
        <f>VLOOKUP($B1362, Team_Pitching___Advanced[], 20, FALSE)</f>
        <v>#N/A</v>
      </c>
      <c r="R1362" s="11" t="e">
        <f>VLOOKUP($B1362, Team_Batting___Dashboard[[Team]:[wOBA]], 16, FALSE)</f>
        <v>#N/A</v>
      </c>
      <c r="S1362" s="11" t="e">
        <f>VLOOKUP($B1362, Team_Batting___Advanced[[Team]:[OPS]], 9, FALSE)</f>
        <v>#N/A</v>
      </c>
      <c r="T1362" s="11" t="e">
        <f>VLOOKUP($B1362, Team_Batting___Advanced[], 19, FALSE)</f>
        <v>#N/A</v>
      </c>
      <c r="U1362" s="11" t="e">
        <f>VLOOKUP($B1362, 'Team Per G'!$A$2:$G$31, 3, FALSE)</f>
        <v>#N/A</v>
      </c>
      <c r="V1362" s="11" t="e">
        <f>VLOOKUP($B1362, 'Team Per G'!$A$2:$G$31, 5, FALSE)</f>
        <v>#N/A</v>
      </c>
      <c r="W1362" s="11" t="e">
        <f>VLOOKUP($B1362, 'Team Per G'!$A$2:$G$31, 4, FALSE)</f>
        <v>#N/A</v>
      </c>
      <c r="X1362" s="11" t="e">
        <f>VLOOKUP($B1362, Team_Batting___Dashboard[], 22, FALSE)/$F1362</f>
        <v>#N/A</v>
      </c>
      <c r="Y1362" s="11" t="e">
        <f>VLOOKUP($B1362, 'FanGraphs - Team WAR Projected'!$B$2:$E$31, 4, FALSE)/162</f>
        <v>#N/A</v>
      </c>
      <c r="Z1362" s="11" t="e">
        <f t="shared" si="257"/>
        <v>#N/A</v>
      </c>
      <c r="AA1362" s="11" t="e">
        <f>VLOOKUP($B1362, FanGraphs_Standings[[Abbreviation]:[2024 Year to Date RS/G]], 6, FALSE)/$F1362</f>
        <v>#N/A</v>
      </c>
      <c r="AB1362" s="11" t="e">
        <f>VLOOKUP($B1362, FanGraphs_Standings[[Abbreviation]:[2024 Projected Full Season RDif]], 19, FALSE)/162</f>
        <v>#N/A</v>
      </c>
      <c r="AC1362" s="11" t="e">
        <f t="shared" si="266"/>
        <v>#N/A</v>
      </c>
      <c r="AD1362" s="11" t="e">
        <f>VLOOKUP($B1362, FanGraphs_Standings[[Abbreviation]:[2024 Projected Full Season RDif]], 5, FALSE)</f>
        <v>#N/A</v>
      </c>
      <c r="AE1362" s="11" t="e">
        <f>VLOOKUP($B1362, FanGraphs_Standings[[Abbreviation]:[2024 Projected Full Season W%]], 18, FALSE)</f>
        <v>#N/A</v>
      </c>
      <c r="AF1362" s="11" t="e">
        <f t="shared" si="258"/>
        <v>#N/A</v>
      </c>
      <c r="AG1362" s="11" t="e">
        <f>VLOOKUP($B1362, 'Home Field Adv'!$A$2:$I$31, 9, FALSE)</f>
        <v>#N/A</v>
      </c>
      <c r="AH1362" s="11" t="e">
        <f>VLOOKUP($C1362, FanGraphs_Standings[[Abbreviation]:[2024 Year to Date G]], 2, FALSE)</f>
        <v>#N/A</v>
      </c>
      <c r="AI1362" s="11" t="e">
        <f>_xlfn.IFNA(VLOOKUP($E1362, 'SP Per G'!$A$2:$D$1385, 3, FALSE), AO1362)</f>
        <v>#N/A</v>
      </c>
      <c r="AJ1362" s="11" t="e">
        <f>IF(AND(ISNA(VLOOKUP($E1362, 'SP Per G'!$A$2:$D$1385, 4, FALSE)), ISTEXT($E1362)), AI1362,IF(ISNA(VLOOKUP($E1362, 'SP Per G'!$A$2:$D$1385, 4, FALSE)), AO1362, VLOOKUP($E1362, 'SP Per G'!$A$2:$D$1385, 4, FALSE)))</f>
        <v>#N/A</v>
      </c>
      <c r="AK1362" s="11" t="e">
        <f t="shared" si="259"/>
        <v>#N/A</v>
      </c>
      <c r="AL1362" s="11" t="e">
        <f>_xlfn.IFNA(VLOOKUP($E1362, Individual_Pitching___Dashboard[], 18, FALSE), VLOOKUP($C1362,Team_Pitching___Advanced[[Team]:[SIERA]],16,FALSE))</f>
        <v>#N/A</v>
      </c>
      <c r="AM1362" s="11" t="e">
        <f>_xlfn.IFNA(VLOOKUP($E1362, Individual_Pitching___Dashboard[], 20, FALSE), VLOOKUP($C1362,Team_Pitching___Advanced[[Team]:[xFIP]],19,FALSE))</f>
        <v>#N/A</v>
      </c>
      <c r="AN1362" s="11" t="e">
        <f>_xlfn.IFNA(VLOOKUP($E1362,Individual_Pitching___Advanced[],21,FALSE),VLOOKUP($C1362,Team_Pitching___Advanced[[Team]:[SIERA]],20,FALSE))</f>
        <v>#N/A</v>
      </c>
      <c r="AO1362" s="11" t="e">
        <f>VLOOKUP($C1362, 'Team Per G'!$A$2:$G$31, 7, FALSE)</f>
        <v>#N/A</v>
      </c>
      <c r="AP1362" s="11" t="e">
        <f>VLOOKUP($C1362, 'FanGraphs - Team WAR Projected'!$B$2:$E$31, 3, FALSE)/162</f>
        <v>#N/A</v>
      </c>
      <c r="AQ1362" s="11" t="e">
        <f t="shared" si="260"/>
        <v>#N/A</v>
      </c>
      <c r="AR1362" s="11" t="e">
        <f>VLOOKUP($C1362, Team_Pitching___Advanced[[Team]:[xFIP]], 19,FALSE)</f>
        <v>#N/A</v>
      </c>
      <c r="AS1362" s="11" t="e">
        <f>VLOOKUP($C1362, Team_Pitching___Advanced[], 20, FALSE)</f>
        <v>#N/A</v>
      </c>
      <c r="AT1362" s="11" t="e">
        <f>VLOOKUP($C1362, Team_Batting___Dashboard[[Team]:[wOBA]], 16, FALSE)</f>
        <v>#N/A</v>
      </c>
      <c r="AU1362" s="11" t="e">
        <f>VLOOKUP($C1362, Team_Batting___Advanced[[Team]:[OPS]], 9, FALSE)</f>
        <v>#N/A</v>
      </c>
      <c r="AV1362" s="11" t="e">
        <f>VLOOKUP($C1362, Team_Batting___Advanced[], 19, FALSE)</f>
        <v>#N/A</v>
      </c>
      <c r="AW1362" s="11" t="e">
        <f>VLOOKUP($C1362, 'Team Per G'!$A$2:$G$31, 3, FALSE)</f>
        <v>#N/A</v>
      </c>
      <c r="AX1362" s="11" t="e">
        <f>VLOOKUP($C1362, 'Team Per G'!$A$2:$G$31, 5, FALSE)</f>
        <v>#N/A</v>
      </c>
      <c r="AY1362" s="11" t="e">
        <f>VLOOKUP($C1362, 'Team Per G'!$A$2:$G$31, 4, FALSE)</f>
        <v>#N/A</v>
      </c>
      <c r="AZ1362" s="11" t="e">
        <f>VLOOKUP($C1362, Team_Batting___Dashboard[], 22, FALSE)/$AH1362</f>
        <v>#N/A</v>
      </c>
      <c r="BA1362" s="11" t="e">
        <f>VLOOKUP($C1362, 'FanGraphs - Team WAR Projected'!$B$2:$E$31, 4, FALSE)/162</f>
        <v>#N/A</v>
      </c>
      <c r="BB1362" s="11" t="e">
        <f t="shared" si="261"/>
        <v>#N/A</v>
      </c>
      <c r="BC1362" s="11" t="e">
        <f>VLOOKUP($C1362, FanGraphs_Standings[[Abbreviation]:[2024 Year to Date RS/G]], 6, FALSE)/$AH1362</f>
        <v>#N/A</v>
      </c>
      <c r="BD1362" s="11" t="e">
        <f>VLOOKUP($C1362, FanGraphs_Standings[[Abbreviation]:[2024 Projected Full Season RDif]], 19, FALSE)/162</f>
        <v>#N/A</v>
      </c>
      <c r="BE1362" s="11" t="e">
        <f t="shared" si="262"/>
        <v>#N/A</v>
      </c>
      <c r="BF1362" s="11" t="e">
        <f>VLOOKUP($C1362, FanGraphs_Standings[[Abbreviation]:[2024 Projected Full Season RDif]], 5, FALSE)</f>
        <v>#N/A</v>
      </c>
      <c r="BG1362" s="11" t="e">
        <f>VLOOKUP($C1362, FanGraphs_Standings[[Abbreviation]:[2024 Projected Full Season W%]], 18, FALSE)</f>
        <v>#N/A</v>
      </c>
      <c r="BH1362" s="11" t="e">
        <f t="shared" si="263"/>
        <v>#N/A</v>
      </c>
      <c r="BI1362" s="11" t="e">
        <f>VLOOKUP($C1362, 'Home Field Adv'!$A$2:$K$31, 11, FALSE)</f>
        <v>#N/A</v>
      </c>
      <c r="BL1362" s="12" t="str">
        <f t="shared" si="264"/>
        <v/>
      </c>
      <c r="BM1362" s="12" t="str">
        <f t="shared" si="254"/>
        <v/>
      </c>
      <c r="BN1362" s="12" t="str">
        <f t="shared" si="265"/>
        <v/>
      </c>
    </row>
    <row r="1363" spans="6:66" x14ac:dyDescent="0.45">
      <c r="F1363" s="11" t="e">
        <f>VLOOKUP($B1363, FanGraphs_Standings[[Abbreviation]:[2024 Year to Date G]], 2, FALSE)</f>
        <v>#N/A</v>
      </c>
      <c r="G1363" s="11" t="e">
        <f>_xlfn.IFNA(VLOOKUP($D1363, 'SP Per G'!$A$2:$D$1385, 3, FALSE),M1363)</f>
        <v>#N/A</v>
      </c>
      <c r="H1363" s="11" t="e">
        <f>IF(AND(ISNA(VLOOKUP($D1363, 'SP Per G'!$A$2:$D$1385, 4, FALSE)), ISTEXT($D1363)), G1363,IF(ISNA(VLOOKUP($D1363, 'SP Per G'!$A$2:$D$1385, 4, FALSE)), M1363, VLOOKUP($D1363, 'SP Per G'!$A$2:$D$1385, 4, FALSE)))</f>
        <v>#N/A</v>
      </c>
      <c r="I1363" s="11" t="e">
        <f t="shared" si="255"/>
        <v>#N/A</v>
      </c>
      <c r="J1363" s="11" t="e">
        <f>_xlfn.IFNA(VLOOKUP($D1363,Individual_Pitching___Dashboard[],18,FALSE),VLOOKUP(B1363,Team_Pitching___Dashboard[[Team]:[ERA]],17,FALSE))</f>
        <v>#N/A</v>
      </c>
      <c r="K1363" s="11" t="e">
        <f>_xlfn.IFNA(VLOOKUP($D1363, Individual_Pitching___Dashboard[], 20, FALSE), VLOOKUP(B1363,Team_Pitching___Dashboard[[Team]:[xFIP]],20,FALSE))</f>
        <v>#N/A</v>
      </c>
      <c r="L1363" s="11" t="e">
        <f>_xlfn.IFNA(VLOOKUP($D1363, Individual_Pitching___Advanced[], 21,FALSE), VLOOKUP(B1363, Team_Pitching___Advanced[], 20, FALSE))</f>
        <v>#N/A</v>
      </c>
      <c r="M1363" s="11" t="e">
        <f>VLOOKUP($B1363, 'Team Per G'!$A$2:$G$31, 7, FALSE)</f>
        <v>#N/A</v>
      </c>
      <c r="N1363" s="11" t="e">
        <f>VLOOKUP($B1363, 'FanGraphs - Team WAR Projected'!$B$2:$E$31, 3, FALSE)/162</f>
        <v>#N/A</v>
      </c>
      <c r="O1363" s="11" t="e">
        <f t="shared" si="256"/>
        <v>#N/A</v>
      </c>
      <c r="P1363" s="11" t="e">
        <f>VLOOKUP($B1363, Team_Pitching___Advanced[[Team]:[xFIP]], 19,FALSE)</f>
        <v>#N/A</v>
      </c>
      <c r="Q1363" s="11" t="e">
        <f>VLOOKUP($B1363, Team_Pitching___Advanced[], 20, FALSE)</f>
        <v>#N/A</v>
      </c>
      <c r="R1363" s="11" t="e">
        <f>VLOOKUP($B1363, Team_Batting___Dashboard[[Team]:[wOBA]], 16, FALSE)</f>
        <v>#N/A</v>
      </c>
      <c r="S1363" s="11" t="e">
        <f>VLOOKUP($B1363, Team_Batting___Advanced[[Team]:[OPS]], 9, FALSE)</f>
        <v>#N/A</v>
      </c>
      <c r="T1363" s="11" t="e">
        <f>VLOOKUP($B1363, Team_Batting___Advanced[], 19, FALSE)</f>
        <v>#N/A</v>
      </c>
      <c r="U1363" s="11" t="e">
        <f>VLOOKUP($B1363, 'Team Per G'!$A$2:$G$31, 3, FALSE)</f>
        <v>#N/A</v>
      </c>
      <c r="V1363" s="11" t="e">
        <f>VLOOKUP($B1363, 'Team Per G'!$A$2:$G$31, 5, FALSE)</f>
        <v>#N/A</v>
      </c>
      <c r="W1363" s="11" t="e">
        <f>VLOOKUP($B1363, 'Team Per G'!$A$2:$G$31, 4, FALSE)</f>
        <v>#N/A</v>
      </c>
      <c r="X1363" s="11" t="e">
        <f>VLOOKUP($B1363, Team_Batting___Dashboard[], 22, FALSE)/$F1363</f>
        <v>#N/A</v>
      </c>
      <c r="Y1363" s="11" t="e">
        <f>VLOOKUP($B1363, 'FanGraphs - Team WAR Projected'!$B$2:$E$31, 4, FALSE)/162</f>
        <v>#N/A</v>
      </c>
      <c r="Z1363" s="11" t="e">
        <f t="shared" si="257"/>
        <v>#N/A</v>
      </c>
      <c r="AA1363" s="11" t="e">
        <f>VLOOKUP($B1363, FanGraphs_Standings[[Abbreviation]:[2024 Year to Date RS/G]], 6, FALSE)/$F1363</f>
        <v>#N/A</v>
      </c>
      <c r="AB1363" s="11" t="e">
        <f>VLOOKUP($B1363, FanGraphs_Standings[[Abbreviation]:[2024 Projected Full Season RDif]], 19, FALSE)/162</f>
        <v>#N/A</v>
      </c>
      <c r="AC1363" s="11" t="e">
        <f t="shared" si="266"/>
        <v>#N/A</v>
      </c>
      <c r="AD1363" s="11" t="e">
        <f>VLOOKUP($B1363, FanGraphs_Standings[[Abbreviation]:[2024 Projected Full Season RDif]], 5, FALSE)</f>
        <v>#N/A</v>
      </c>
      <c r="AE1363" s="11" t="e">
        <f>VLOOKUP($B1363, FanGraphs_Standings[[Abbreviation]:[2024 Projected Full Season W%]], 18, FALSE)</f>
        <v>#N/A</v>
      </c>
      <c r="AF1363" s="11" t="e">
        <f t="shared" si="258"/>
        <v>#N/A</v>
      </c>
      <c r="AG1363" s="11" t="e">
        <f>VLOOKUP($B1363, 'Home Field Adv'!$A$2:$I$31, 9, FALSE)</f>
        <v>#N/A</v>
      </c>
      <c r="AH1363" s="11" t="e">
        <f>VLOOKUP($C1363, FanGraphs_Standings[[Abbreviation]:[2024 Year to Date G]], 2, FALSE)</f>
        <v>#N/A</v>
      </c>
      <c r="AI1363" s="11" t="e">
        <f>_xlfn.IFNA(VLOOKUP($E1363, 'SP Per G'!$A$2:$D$1385, 3, FALSE), AO1363)</f>
        <v>#N/A</v>
      </c>
      <c r="AJ1363" s="11" t="e">
        <f>IF(AND(ISNA(VLOOKUP($E1363, 'SP Per G'!$A$2:$D$1385, 4, FALSE)), ISTEXT($E1363)), AI1363,IF(ISNA(VLOOKUP($E1363, 'SP Per G'!$A$2:$D$1385, 4, FALSE)), AO1363, VLOOKUP($E1363, 'SP Per G'!$A$2:$D$1385, 4, FALSE)))</f>
        <v>#N/A</v>
      </c>
      <c r="AK1363" s="11" t="e">
        <f t="shared" si="259"/>
        <v>#N/A</v>
      </c>
      <c r="AL1363" s="11" t="e">
        <f>_xlfn.IFNA(VLOOKUP($E1363, Individual_Pitching___Dashboard[], 18, FALSE), VLOOKUP($C1363,Team_Pitching___Advanced[[Team]:[SIERA]],16,FALSE))</f>
        <v>#N/A</v>
      </c>
      <c r="AM1363" s="11" t="e">
        <f>_xlfn.IFNA(VLOOKUP($E1363, Individual_Pitching___Dashboard[], 20, FALSE), VLOOKUP($C1363,Team_Pitching___Advanced[[Team]:[xFIP]],19,FALSE))</f>
        <v>#N/A</v>
      </c>
      <c r="AN1363" s="11" t="e">
        <f>_xlfn.IFNA(VLOOKUP($E1363,Individual_Pitching___Advanced[],21,FALSE),VLOOKUP($C1363,Team_Pitching___Advanced[[Team]:[SIERA]],20,FALSE))</f>
        <v>#N/A</v>
      </c>
      <c r="AO1363" s="11" t="e">
        <f>VLOOKUP($C1363, 'Team Per G'!$A$2:$G$31, 7, FALSE)</f>
        <v>#N/A</v>
      </c>
      <c r="AP1363" s="11" t="e">
        <f>VLOOKUP($C1363, 'FanGraphs - Team WAR Projected'!$B$2:$E$31, 3, FALSE)/162</f>
        <v>#N/A</v>
      </c>
      <c r="AQ1363" s="11" t="e">
        <f t="shared" si="260"/>
        <v>#N/A</v>
      </c>
      <c r="AR1363" s="11" t="e">
        <f>VLOOKUP($C1363, Team_Pitching___Advanced[[Team]:[xFIP]], 19,FALSE)</f>
        <v>#N/A</v>
      </c>
      <c r="AS1363" s="11" t="e">
        <f>VLOOKUP($C1363, Team_Pitching___Advanced[], 20, FALSE)</f>
        <v>#N/A</v>
      </c>
      <c r="AT1363" s="11" t="e">
        <f>VLOOKUP($C1363, Team_Batting___Dashboard[[Team]:[wOBA]], 16, FALSE)</f>
        <v>#N/A</v>
      </c>
      <c r="AU1363" s="11" t="e">
        <f>VLOOKUP($C1363, Team_Batting___Advanced[[Team]:[OPS]], 9, FALSE)</f>
        <v>#N/A</v>
      </c>
      <c r="AV1363" s="11" t="e">
        <f>VLOOKUP($C1363, Team_Batting___Advanced[], 19, FALSE)</f>
        <v>#N/A</v>
      </c>
      <c r="AW1363" s="11" t="e">
        <f>VLOOKUP($C1363, 'Team Per G'!$A$2:$G$31, 3, FALSE)</f>
        <v>#N/A</v>
      </c>
      <c r="AX1363" s="11" t="e">
        <f>VLOOKUP($C1363, 'Team Per G'!$A$2:$G$31, 5, FALSE)</f>
        <v>#N/A</v>
      </c>
      <c r="AY1363" s="11" t="e">
        <f>VLOOKUP($C1363, 'Team Per G'!$A$2:$G$31, 4, FALSE)</f>
        <v>#N/A</v>
      </c>
      <c r="AZ1363" s="11" t="e">
        <f>VLOOKUP($C1363, Team_Batting___Dashboard[], 22, FALSE)/$AH1363</f>
        <v>#N/A</v>
      </c>
      <c r="BA1363" s="11" t="e">
        <f>VLOOKUP($C1363, 'FanGraphs - Team WAR Projected'!$B$2:$E$31, 4, FALSE)/162</f>
        <v>#N/A</v>
      </c>
      <c r="BB1363" s="11" t="e">
        <f t="shared" si="261"/>
        <v>#N/A</v>
      </c>
      <c r="BC1363" s="11" t="e">
        <f>VLOOKUP($C1363, FanGraphs_Standings[[Abbreviation]:[2024 Year to Date RS/G]], 6, FALSE)/$AH1363</f>
        <v>#N/A</v>
      </c>
      <c r="BD1363" s="11" t="e">
        <f>VLOOKUP($C1363, FanGraphs_Standings[[Abbreviation]:[2024 Projected Full Season RDif]], 19, FALSE)/162</f>
        <v>#N/A</v>
      </c>
      <c r="BE1363" s="11" t="e">
        <f t="shared" si="262"/>
        <v>#N/A</v>
      </c>
      <c r="BF1363" s="11" t="e">
        <f>VLOOKUP($C1363, FanGraphs_Standings[[Abbreviation]:[2024 Projected Full Season RDif]], 5, FALSE)</f>
        <v>#N/A</v>
      </c>
      <c r="BG1363" s="11" t="e">
        <f>VLOOKUP($C1363, FanGraphs_Standings[[Abbreviation]:[2024 Projected Full Season W%]], 18, FALSE)</f>
        <v>#N/A</v>
      </c>
      <c r="BH1363" s="11" t="e">
        <f t="shared" si="263"/>
        <v>#N/A</v>
      </c>
      <c r="BI1363" s="11" t="e">
        <f>VLOOKUP($C1363, 'Home Field Adv'!$A$2:$K$31, 11, FALSE)</f>
        <v>#N/A</v>
      </c>
      <c r="BL1363" s="12" t="str">
        <f t="shared" si="264"/>
        <v/>
      </c>
      <c r="BM1363" s="12" t="str">
        <f t="shared" si="254"/>
        <v/>
      </c>
      <c r="BN1363" s="12" t="str">
        <f t="shared" si="265"/>
        <v/>
      </c>
    </row>
    <row r="1364" spans="6:66" x14ac:dyDescent="0.45">
      <c r="F1364" s="11" t="e">
        <f>VLOOKUP($B1364, FanGraphs_Standings[[Abbreviation]:[2024 Year to Date G]], 2, FALSE)</f>
        <v>#N/A</v>
      </c>
      <c r="G1364" s="11" t="e">
        <f>_xlfn.IFNA(VLOOKUP($D1364, 'SP Per G'!$A$2:$D$1385, 3, FALSE),M1364)</f>
        <v>#N/A</v>
      </c>
      <c r="H1364" s="11" t="e">
        <f>IF(AND(ISNA(VLOOKUP($D1364, 'SP Per G'!$A$2:$D$1385, 4, FALSE)), ISTEXT($D1364)), G1364,IF(ISNA(VLOOKUP($D1364, 'SP Per G'!$A$2:$D$1385, 4, FALSE)), M1364, VLOOKUP($D1364, 'SP Per G'!$A$2:$D$1385, 4, FALSE)))</f>
        <v>#N/A</v>
      </c>
      <c r="I1364" s="11" t="e">
        <f t="shared" si="255"/>
        <v>#N/A</v>
      </c>
      <c r="J1364" s="11" t="e">
        <f>_xlfn.IFNA(VLOOKUP($D1364,Individual_Pitching___Dashboard[],18,FALSE),VLOOKUP(B1364,Team_Pitching___Dashboard[[Team]:[ERA]],17,FALSE))</f>
        <v>#N/A</v>
      </c>
      <c r="K1364" s="11" t="e">
        <f>_xlfn.IFNA(VLOOKUP($D1364, Individual_Pitching___Dashboard[], 20, FALSE), VLOOKUP(B1364,Team_Pitching___Dashboard[[Team]:[xFIP]],20,FALSE))</f>
        <v>#N/A</v>
      </c>
      <c r="L1364" s="11" t="e">
        <f>_xlfn.IFNA(VLOOKUP($D1364, Individual_Pitching___Advanced[], 21,FALSE), VLOOKUP(B1364, Team_Pitching___Advanced[], 20, FALSE))</f>
        <v>#N/A</v>
      </c>
      <c r="M1364" s="11" t="e">
        <f>VLOOKUP($B1364, 'Team Per G'!$A$2:$G$31, 7, FALSE)</f>
        <v>#N/A</v>
      </c>
      <c r="N1364" s="11" t="e">
        <f>VLOOKUP($B1364, 'FanGraphs - Team WAR Projected'!$B$2:$E$31, 3, FALSE)/162</f>
        <v>#N/A</v>
      </c>
      <c r="O1364" s="11" t="e">
        <f t="shared" si="256"/>
        <v>#N/A</v>
      </c>
      <c r="P1364" s="11" t="e">
        <f>VLOOKUP($B1364, Team_Pitching___Advanced[[Team]:[xFIP]], 19,FALSE)</f>
        <v>#N/A</v>
      </c>
      <c r="Q1364" s="11" t="e">
        <f>VLOOKUP($B1364, Team_Pitching___Advanced[], 20, FALSE)</f>
        <v>#N/A</v>
      </c>
      <c r="R1364" s="11" t="e">
        <f>VLOOKUP($B1364, Team_Batting___Dashboard[[Team]:[wOBA]], 16, FALSE)</f>
        <v>#N/A</v>
      </c>
      <c r="S1364" s="11" t="e">
        <f>VLOOKUP($B1364, Team_Batting___Advanced[[Team]:[OPS]], 9, FALSE)</f>
        <v>#N/A</v>
      </c>
      <c r="T1364" s="11" t="e">
        <f>VLOOKUP($B1364, Team_Batting___Advanced[], 19, FALSE)</f>
        <v>#N/A</v>
      </c>
      <c r="U1364" s="11" t="e">
        <f>VLOOKUP($B1364, 'Team Per G'!$A$2:$G$31, 3, FALSE)</f>
        <v>#N/A</v>
      </c>
      <c r="V1364" s="11" t="e">
        <f>VLOOKUP($B1364, 'Team Per G'!$A$2:$G$31, 5, FALSE)</f>
        <v>#N/A</v>
      </c>
      <c r="W1364" s="11" t="e">
        <f>VLOOKUP($B1364, 'Team Per G'!$A$2:$G$31, 4, FALSE)</f>
        <v>#N/A</v>
      </c>
      <c r="X1364" s="11" t="e">
        <f>VLOOKUP($B1364, Team_Batting___Dashboard[], 22, FALSE)/$F1364</f>
        <v>#N/A</v>
      </c>
      <c r="Y1364" s="11" t="e">
        <f>VLOOKUP($B1364, 'FanGraphs - Team WAR Projected'!$B$2:$E$31, 4, FALSE)/162</f>
        <v>#N/A</v>
      </c>
      <c r="Z1364" s="11" t="e">
        <f t="shared" si="257"/>
        <v>#N/A</v>
      </c>
      <c r="AA1364" s="11" t="e">
        <f>VLOOKUP($B1364, FanGraphs_Standings[[Abbreviation]:[2024 Year to Date RS/G]], 6, FALSE)/$F1364</f>
        <v>#N/A</v>
      </c>
      <c r="AB1364" s="11" t="e">
        <f>VLOOKUP($B1364, FanGraphs_Standings[[Abbreviation]:[2024 Projected Full Season RDif]], 19, FALSE)/162</f>
        <v>#N/A</v>
      </c>
      <c r="AC1364" s="11" t="e">
        <f t="shared" si="266"/>
        <v>#N/A</v>
      </c>
      <c r="AD1364" s="11" t="e">
        <f>VLOOKUP($B1364, FanGraphs_Standings[[Abbreviation]:[2024 Projected Full Season RDif]], 5, FALSE)</f>
        <v>#N/A</v>
      </c>
      <c r="AE1364" s="11" t="e">
        <f>VLOOKUP($B1364, FanGraphs_Standings[[Abbreviation]:[2024 Projected Full Season W%]], 18, FALSE)</f>
        <v>#N/A</v>
      </c>
      <c r="AF1364" s="11" t="e">
        <f t="shared" si="258"/>
        <v>#N/A</v>
      </c>
      <c r="AG1364" s="11" t="e">
        <f>VLOOKUP($B1364, 'Home Field Adv'!$A$2:$I$31, 9, FALSE)</f>
        <v>#N/A</v>
      </c>
      <c r="AH1364" s="11" t="e">
        <f>VLOOKUP($C1364, FanGraphs_Standings[[Abbreviation]:[2024 Year to Date G]], 2, FALSE)</f>
        <v>#N/A</v>
      </c>
      <c r="AI1364" s="11" t="e">
        <f>_xlfn.IFNA(VLOOKUP($E1364, 'SP Per G'!$A$2:$D$1385, 3, FALSE), AO1364)</f>
        <v>#N/A</v>
      </c>
      <c r="AJ1364" s="11" t="e">
        <f>IF(AND(ISNA(VLOOKUP($E1364, 'SP Per G'!$A$2:$D$1385, 4, FALSE)), ISTEXT($E1364)), AI1364,IF(ISNA(VLOOKUP($E1364, 'SP Per G'!$A$2:$D$1385, 4, FALSE)), AO1364, VLOOKUP($E1364, 'SP Per G'!$A$2:$D$1385, 4, FALSE)))</f>
        <v>#N/A</v>
      </c>
      <c r="AK1364" s="11" t="e">
        <f t="shared" si="259"/>
        <v>#N/A</v>
      </c>
      <c r="AL1364" s="11" t="e">
        <f>_xlfn.IFNA(VLOOKUP($E1364, Individual_Pitching___Dashboard[], 18, FALSE), VLOOKUP($C1364,Team_Pitching___Advanced[[Team]:[SIERA]],16,FALSE))</f>
        <v>#N/A</v>
      </c>
      <c r="AM1364" s="11" t="e">
        <f>_xlfn.IFNA(VLOOKUP($E1364, Individual_Pitching___Dashboard[], 20, FALSE), VLOOKUP($C1364,Team_Pitching___Advanced[[Team]:[xFIP]],19,FALSE))</f>
        <v>#N/A</v>
      </c>
      <c r="AN1364" s="11" t="e">
        <f>_xlfn.IFNA(VLOOKUP($E1364,Individual_Pitching___Advanced[],21,FALSE),VLOOKUP($C1364,Team_Pitching___Advanced[[Team]:[SIERA]],20,FALSE))</f>
        <v>#N/A</v>
      </c>
      <c r="AO1364" s="11" t="e">
        <f>VLOOKUP($C1364, 'Team Per G'!$A$2:$G$31, 7, FALSE)</f>
        <v>#N/A</v>
      </c>
      <c r="AP1364" s="11" t="e">
        <f>VLOOKUP($C1364, 'FanGraphs - Team WAR Projected'!$B$2:$E$31, 3, FALSE)/162</f>
        <v>#N/A</v>
      </c>
      <c r="AQ1364" s="11" t="e">
        <f t="shared" si="260"/>
        <v>#N/A</v>
      </c>
      <c r="AR1364" s="11" t="e">
        <f>VLOOKUP($C1364, Team_Pitching___Advanced[[Team]:[xFIP]], 19,FALSE)</f>
        <v>#N/A</v>
      </c>
      <c r="AS1364" s="11" t="e">
        <f>VLOOKUP($C1364, Team_Pitching___Advanced[], 20, FALSE)</f>
        <v>#N/A</v>
      </c>
      <c r="AT1364" s="11" t="e">
        <f>VLOOKUP($C1364, Team_Batting___Dashboard[[Team]:[wOBA]], 16, FALSE)</f>
        <v>#N/A</v>
      </c>
      <c r="AU1364" s="11" t="e">
        <f>VLOOKUP($C1364, Team_Batting___Advanced[[Team]:[OPS]], 9, FALSE)</f>
        <v>#N/A</v>
      </c>
      <c r="AV1364" s="11" t="e">
        <f>VLOOKUP($C1364, Team_Batting___Advanced[], 19, FALSE)</f>
        <v>#N/A</v>
      </c>
      <c r="AW1364" s="11" t="e">
        <f>VLOOKUP($C1364, 'Team Per G'!$A$2:$G$31, 3, FALSE)</f>
        <v>#N/A</v>
      </c>
      <c r="AX1364" s="11" t="e">
        <f>VLOOKUP($C1364, 'Team Per G'!$A$2:$G$31, 5, FALSE)</f>
        <v>#N/A</v>
      </c>
      <c r="AY1364" s="11" t="e">
        <f>VLOOKUP($C1364, 'Team Per G'!$A$2:$G$31, 4, FALSE)</f>
        <v>#N/A</v>
      </c>
      <c r="AZ1364" s="11" t="e">
        <f>VLOOKUP($C1364, Team_Batting___Dashboard[], 22, FALSE)/$AH1364</f>
        <v>#N/A</v>
      </c>
      <c r="BA1364" s="11" t="e">
        <f>VLOOKUP($C1364, 'FanGraphs - Team WAR Projected'!$B$2:$E$31, 4, FALSE)/162</f>
        <v>#N/A</v>
      </c>
      <c r="BB1364" s="11" t="e">
        <f t="shared" si="261"/>
        <v>#N/A</v>
      </c>
      <c r="BC1364" s="11" t="e">
        <f>VLOOKUP($C1364, FanGraphs_Standings[[Abbreviation]:[2024 Year to Date RS/G]], 6, FALSE)/$AH1364</f>
        <v>#N/A</v>
      </c>
      <c r="BD1364" s="11" t="e">
        <f>VLOOKUP($C1364, FanGraphs_Standings[[Abbreviation]:[2024 Projected Full Season RDif]], 19, FALSE)/162</f>
        <v>#N/A</v>
      </c>
      <c r="BE1364" s="11" t="e">
        <f t="shared" si="262"/>
        <v>#N/A</v>
      </c>
      <c r="BF1364" s="11" t="e">
        <f>VLOOKUP($C1364, FanGraphs_Standings[[Abbreviation]:[2024 Projected Full Season RDif]], 5, FALSE)</f>
        <v>#N/A</v>
      </c>
      <c r="BG1364" s="11" t="e">
        <f>VLOOKUP($C1364, FanGraphs_Standings[[Abbreviation]:[2024 Projected Full Season W%]], 18, FALSE)</f>
        <v>#N/A</v>
      </c>
      <c r="BH1364" s="11" t="e">
        <f t="shared" si="263"/>
        <v>#N/A</v>
      </c>
      <c r="BI1364" s="11" t="e">
        <f>VLOOKUP($C1364, 'Home Field Adv'!$A$2:$K$31, 11, FALSE)</f>
        <v>#N/A</v>
      </c>
      <c r="BL1364" s="12" t="str">
        <f t="shared" si="264"/>
        <v/>
      </c>
      <c r="BM1364" s="12" t="str">
        <f t="shared" si="254"/>
        <v/>
      </c>
      <c r="BN1364" s="12" t="str">
        <f t="shared" si="265"/>
        <v/>
      </c>
    </row>
    <row r="1365" spans="6:66" x14ac:dyDescent="0.45">
      <c r="F1365" s="11" t="e">
        <f>VLOOKUP($B1365, FanGraphs_Standings[[Abbreviation]:[2024 Year to Date G]], 2, FALSE)</f>
        <v>#N/A</v>
      </c>
      <c r="G1365" s="11" t="e">
        <f>_xlfn.IFNA(VLOOKUP($D1365, 'SP Per G'!$A$2:$D$1385, 3, FALSE),M1365)</f>
        <v>#N/A</v>
      </c>
      <c r="H1365" s="11" t="e">
        <f>IF(AND(ISNA(VLOOKUP($D1365, 'SP Per G'!$A$2:$D$1385, 4, FALSE)), ISTEXT($D1365)), G1365,IF(ISNA(VLOOKUP($D1365, 'SP Per G'!$A$2:$D$1385, 4, FALSE)), M1365, VLOOKUP($D1365, 'SP Per G'!$A$2:$D$1385, 4, FALSE)))</f>
        <v>#N/A</v>
      </c>
      <c r="I1365" s="11" t="e">
        <f t="shared" si="255"/>
        <v>#N/A</v>
      </c>
      <c r="J1365" s="11" t="e">
        <f>_xlfn.IFNA(VLOOKUP($D1365,Individual_Pitching___Dashboard[],18,FALSE),VLOOKUP(B1365,Team_Pitching___Dashboard[[Team]:[ERA]],17,FALSE))</f>
        <v>#N/A</v>
      </c>
      <c r="K1365" s="11" t="e">
        <f>_xlfn.IFNA(VLOOKUP($D1365, Individual_Pitching___Dashboard[], 20, FALSE), VLOOKUP(B1365,Team_Pitching___Dashboard[[Team]:[xFIP]],20,FALSE))</f>
        <v>#N/A</v>
      </c>
      <c r="L1365" s="11" t="e">
        <f>_xlfn.IFNA(VLOOKUP($D1365, Individual_Pitching___Advanced[], 21,FALSE), VLOOKUP(B1365, Team_Pitching___Advanced[], 20, FALSE))</f>
        <v>#N/A</v>
      </c>
      <c r="M1365" s="11" t="e">
        <f>VLOOKUP($B1365, 'Team Per G'!$A$2:$G$31, 7, FALSE)</f>
        <v>#N/A</v>
      </c>
      <c r="N1365" s="11" t="e">
        <f>VLOOKUP($B1365, 'FanGraphs - Team WAR Projected'!$B$2:$E$31, 3, FALSE)/162</f>
        <v>#N/A</v>
      </c>
      <c r="O1365" s="11" t="e">
        <f t="shared" si="256"/>
        <v>#N/A</v>
      </c>
      <c r="P1365" s="11" t="e">
        <f>VLOOKUP($B1365, Team_Pitching___Advanced[[Team]:[xFIP]], 19,FALSE)</f>
        <v>#N/A</v>
      </c>
      <c r="Q1365" s="11" t="e">
        <f>VLOOKUP($B1365, Team_Pitching___Advanced[], 20, FALSE)</f>
        <v>#N/A</v>
      </c>
      <c r="R1365" s="11" t="e">
        <f>VLOOKUP($B1365, Team_Batting___Dashboard[[Team]:[wOBA]], 16, FALSE)</f>
        <v>#N/A</v>
      </c>
      <c r="S1365" s="11" t="e">
        <f>VLOOKUP($B1365, Team_Batting___Advanced[[Team]:[OPS]], 9, FALSE)</f>
        <v>#N/A</v>
      </c>
      <c r="T1365" s="11" t="e">
        <f>VLOOKUP($B1365, Team_Batting___Advanced[], 19, FALSE)</f>
        <v>#N/A</v>
      </c>
      <c r="U1365" s="11" t="e">
        <f>VLOOKUP($B1365, 'Team Per G'!$A$2:$G$31, 3, FALSE)</f>
        <v>#N/A</v>
      </c>
      <c r="V1365" s="11" t="e">
        <f>VLOOKUP($B1365, 'Team Per G'!$A$2:$G$31, 5, FALSE)</f>
        <v>#N/A</v>
      </c>
      <c r="W1365" s="11" t="e">
        <f>VLOOKUP($B1365, 'Team Per G'!$A$2:$G$31, 4, FALSE)</f>
        <v>#N/A</v>
      </c>
      <c r="X1365" s="11" t="e">
        <f>VLOOKUP($B1365, Team_Batting___Dashboard[], 22, FALSE)/$F1365</f>
        <v>#N/A</v>
      </c>
      <c r="Y1365" s="11" t="e">
        <f>VLOOKUP($B1365, 'FanGraphs - Team WAR Projected'!$B$2:$E$31, 4, FALSE)/162</f>
        <v>#N/A</v>
      </c>
      <c r="Z1365" s="11" t="e">
        <f t="shared" si="257"/>
        <v>#N/A</v>
      </c>
      <c r="AA1365" s="11" t="e">
        <f>VLOOKUP($B1365, FanGraphs_Standings[[Abbreviation]:[2024 Year to Date RS/G]], 6, FALSE)/$F1365</f>
        <v>#N/A</v>
      </c>
      <c r="AB1365" s="11" t="e">
        <f>VLOOKUP($B1365, FanGraphs_Standings[[Abbreviation]:[2024 Projected Full Season RDif]], 19, FALSE)/162</f>
        <v>#N/A</v>
      </c>
      <c r="AC1365" s="11" t="e">
        <f t="shared" si="266"/>
        <v>#N/A</v>
      </c>
      <c r="AD1365" s="11" t="e">
        <f>VLOOKUP($B1365, FanGraphs_Standings[[Abbreviation]:[2024 Projected Full Season RDif]], 5, FALSE)</f>
        <v>#N/A</v>
      </c>
      <c r="AE1365" s="11" t="e">
        <f>VLOOKUP($B1365, FanGraphs_Standings[[Abbreviation]:[2024 Projected Full Season W%]], 18, FALSE)</f>
        <v>#N/A</v>
      </c>
      <c r="AF1365" s="11" t="e">
        <f t="shared" si="258"/>
        <v>#N/A</v>
      </c>
      <c r="AG1365" s="11" t="e">
        <f>VLOOKUP($B1365, 'Home Field Adv'!$A$2:$I$31, 9, FALSE)</f>
        <v>#N/A</v>
      </c>
      <c r="AH1365" s="11" t="e">
        <f>VLOOKUP($C1365, FanGraphs_Standings[[Abbreviation]:[2024 Year to Date G]], 2, FALSE)</f>
        <v>#N/A</v>
      </c>
      <c r="AI1365" s="11" t="e">
        <f>_xlfn.IFNA(VLOOKUP($E1365, 'SP Per G'!$A$2:$D$1385, 3, FALSE), AO1365)</f>
        <v>#N/A</v>
      </c>
      <c r="AJ1365" s="11" t="e">
        <f>IF(AND(ISNA(VLOOKUP($E1365, 'SP Per G'!$A$2:$D$1385, 4, FALSE)), ISTEXT($E1365)), AI1365,IF(ISNA(VLOOKUP($E1365, 'SP Per G'!$A$2:$D$1385, 4, FALSE)), AO1365, VLOOKUP($E1365, 'SP Per G'!$A$2:$D$1385, 4, FALSE)))</f>
        <v>#N/A</v>
      </c>
      <c r="AK1365" s="11" t="e">
        <f t="shared" si="259"/>
        <v>#N/A</v>
      </c>
      <c r="AL1365" s="11" t="e">
        <f>_xlfn.IFNA(VLOOKUP($E1365, Individual_Pitching___Dashboard[], 18, FALSE), VLOOKUP($C1365,Team_Pitching___Advanced[[Team]:[SIERA]],16,FALSE))</f>
        <v>#N/A</v>
      </c>
      <c r="AM1365" s="11" t="e">
        <f>_xlfn.IFNA(VLOOKUP($E1365, Individual_Pitching___Dashboard[], 20, FALSE), VLOOKUP($C1365,Team_Pitching___Advanced[[Team]:[xFIP]],19,FALSE))</f>
        <v>#N/A</v>
      </c>
      <c r="AN1365" s="11" t="e">
        <f>_xlfn.IFNA(VLOOKUP($E1365,Individual_Pitching___Advanced[],21,FALSE),VLOOKUP($C1365,Team_Pitching___Advanced[[Team]:[SIERA]],20,FALSE))</f>
        <v>#N/A</v>
      </c>
      <c r="AO1365" s="11" t="e">
        <f>VLOOKUP($C1365, 'Team Per G'!$A$2:$G$31, 7, FALSE)</f>
        <v>#N/A</v>
      </c>
      <c r="AP1365" s="11" t="e">
        <f>VLOOKUP($C1365, 'FanGraphs - Team WAR Projected'!$B$2:$E$31, 3, FALSE)/162</f>
        <v>#N/A</v>
      </c>
      <c r="AQ1365" s="11" t="e">
        <f t="shared" si="260"/>
        <v>#N/A</v>
      </c>
      <c r="AR1365" s="11" t="e">
        <f>VLOOKUP($C1365, Team_Pitching___Advanced[[Team]:[xFIP]], 19,FALSE)</f>
        <v>#N/A</v>
      </c>
      <c r="AS1365" s="11" t="e">
        <f>VLOOKUP($C1365, Team_Pitching___Advanced[], 20, FALSE)</f>
        <v>#N/A</v>
      </c>
      <c r="AT1365" s="11" t="e">
        <f>VLOOKUP($C1365, Team_Batting___Dashboard[[Team]:[wOBA]], 16, FALSE)</f>
        <v>#N/A</v>
      </c>
      <c r="AU1365" s="11" t="e">
        <f>VLOOKUP($C1365, Team_Batting___Advanced[[Team]:[OPS]], 9, FALSE)</f>
        <v>#N/A</v>
      </c>
      <c r="AV1365" s="11" t="e">
        <f>VLOOKUP($C1365, Team_Batting___Advanced[], 19, FALSE)</f>
        <v>#N/A</v>
      </c>
      <c r="AW1365" s="11" t="e">
        <f>VLOOKUP($C1365, 'Team Per G'!$A$2:$G$31, 3, FALSE)</f>
        <v>#N/A</v>
      </c>
      <c r="AX1365" s="11" t="e">
        <f>VLOOKUP($C1365, 'Team Per G'!$A$2:$G$31, 5, FALSE)</f>
        <v>#N/A</v>
      </c>
      <c r="AY1365" s="11" t="e">
        <f>VLOOKUP($C1365, 'Team Per G'!$A$2:$G$31, 4, FALSE)</f>
        <v>#N/A</v>
      </c>
      <c r="AZ1365" s="11" t="e">
        <f>VLOOKUP($C1365, Team_Batting___Dashboard[], 22, FALSE)/$AH1365</f>
        <v>#N/A</v>
      </c>
      <c r="BA1365" s="11" t="e">
        <f>VLOOKUP($C1365, 'FanGraphs - Team WAR Projected'!$B$2:$E$31, 4, FALSE)/162</f>
        <v>#N/A</v>
      </c>
      <c r="BB1365" s="11" t="e">
        <f t="shared" si="261"/>
        <v>#N/A</v>
      </c>
      <c r="BC1365" s="11" t="e">
        <f>VLOOKUP($C1365, FanGraphs_Standings[[Abbreviation]:[2024 Year to Date RS/G]], 6, FALSE)/$AH1365</f>
        <v>#N/A</v>
      </c>
      <c r="BD1365" s="11" t="e">
        <f>VLOOKUP($C1365, FanGraphs_Standings[[Abbreviation]:[2024 Projected Full Season RDif]], 19, FALSE)/162</f>
        <v>#N/A</v>
      </c>
      <c r="BE1365" s="11" t="e">
        <f t="shared" si="262"/>
        <v>#N/A</v>
      </c>
      <c r="BF1365" s="11" t="e">
        <f>VLOOKUP($C1365, FanGraphs_Standings[[Abbreviation]:[2024 Projected Full Season RDif]], 5, FALSE)</f>
        <v>#N/A</v>
      </c>
      <c r="BG1365" s="11" t="e">
        <f>VLOOKUP($C1365, FanGraphs_Standings[[Abbreviation]:[2024 Projected Full Season W%]], 18, FALSE)</f>
        <v>#N/A</v>
      </c>
      <c r="BH1365" s="11" t="e">
        <f t="shared" si="263"/>
        <v>#N/A</v>
      </c>
      <c r="BI1365" s="11" t="e">
        <f>VLOOKUP($C1365, 'Home Field Adv'!$A$2:$K$31, 11, FALSE)</f>
        <v>#N/A</v>
      </c>
      <c r="BL1365" s="12" t="str">
        <f t="shared" si="264"/>
        <v/>
      </c>
      <c r="BM1365" s="12" t="str">
        <f t="shared" si="254"/>
        <v/>
      </c>
      <c r="BN1365" s="12" t="str">
        <f t="shared" si="265"/>
        <v/>
      </c>
    </row>
    <row r="1366" spans="6:66" x14ac:dyDescent="0.45">
      <c r="F1366" s="11" t="e">
        <f>VLOOKUP($B1366, FanGraphs_Standings[[Abbreviation]:[2024 Year to Date G]], 2, FALSE)</f>
        <v>#N/A</v>
      </c>
      <c r="G1366" s="11" t="e">
        <f>_xlfn.IFNA(VLOOKUP($D1366, 'SP Per G'!$A$2:$D$1385, 3, FALSE),M1366)</f>
        <v>#N/A</v>
      </c>
      <c r="H1366" s="11" t="e">
        <f>IF(AND(ISNA(VLOOKUP($D1366, 'SP Per G'!$A$2:$D$1385, 4, FALSE)), ISTEXT($D1366)), G1366,IF(ISNA(VLOOKUP($D1366, 'SP Per G'!$A$2:$D$1385, 4, FALSE)), M1366, VLOOKUP($D1366, 'SP Per G'!$A$2:$D$1385, 4, FALSE)))</f>
        <v>#N/A</v>
      </c>
      <c r="I1366" s="11" t="e">
        <f t="shared" si="255"/>
        <v>#N/A</v>
      </c>
      <c r="J1366" s="11" t="e">
        <f>_xlfn.IFNA(VLOOKUP($D1366,Individual_Pitching___Dashboard[],18,FALSE),VLOOKUP(B1366,Team_Pitching___Dashboard[[Team]:[ERA]],17,FALSE))</f>
        <v>#N/A</v>
      </c>
      <c r="K1366" s="11" t="e">
        <f>_xlfn.IFNA(VLOOKUP($D1366, Individual_Pitching___Dashboard[], 20, FALSE), VLOOKUP(B1366,Team_Pitching___Dashboard[[Team]:[xFIP]],20,FALSE))</f>
        <v>#N/A</v>
      </c>
      <c r="L1366" s="11" t="e">
        <f>_xlfn.IFNA(VLOOKUP($D1366, Individual_Pitching___Advanced[], 21,FALSE), VLOOKUP(B1366, Team_Pitching___Advanced[], 20, FALSE))</f>
        <v>#N/A</v>
      </c>
      <c r="M1366" s="11" t="e">
        <f>VLOOKUP($B1366, 'Team Per G'!$A$2:$G$31, 7, FALSE)</f>
        <v>#N/A</v>
      </c>
      <c r="N1366" s="11" t="e">
        <f>VLOOKUP($B1366, 'FanGraphs - Team WAR Projected'!$B$2:$E$31, 3, FALSE)/162</f>
        <v>#N/A</v>
      </c>
      <c r="O1366" s="11" t="e">
        <f t="shared" si="256"/>
        <v>#N/A</v>
      </c>
      <c r="P1366" s="11" t="e">
        <f>VLOOKUP($B1366, Team_Pitching___Advanced[[Team]:[xFIP]], 19,FALSE)</f>
        <v>#N/A</v>
      </c>
      <c r="Q1366" s="11" t="e">
        <f>VLOOKUP($B1366, Team_Pitching___Advanced[], 20, FALSE)</f>
        <v>#N/A</v>
      </c>
      <c r="R1366" s="11" t="e">
        <f>VLOOKUP($B1366, Team_Batting___Dashboard[[Team]:[wOBA]], 16, FALSE)</f>
        <v>#N/A</v>
      </c>
      <c r="S1366" s="11" t="e">
        <f>VLOOKUP($B1366, Team_Batting___Advanced[[Team]:[OPS]], 9, FALSE)</f>
        <v>#N/A</v>
      </c>
      <c r="T1366" s="11" t="e">
        <f>VLOOKUP($B1366, Team_Batting___Advanced[], 19, FALSE)</f>
        <v>#N/A</v>
      </c>
      <c r="U1366" s="11" t="e">
        <f>VLOOKUP($B1366, 'Team Per G'!$A$2:$G$31, 3, FALSE)</f>
        <v>#N/A</v>
      </c>
      <c r="V1366" s="11" t="e">
        <f>VLOOKUP($B1366, 'Team Per G'!$A$2:$G$31, 5, FALSE)</f>
        <v>#N/A</v>
      </c>
      <c r="W1366" s="11" t="e">
        <f>VLOOKUP($B1366, 'Team Per G'!$A$2:$G$31, 4, FALSE)</f>
        <v>#N/A</v>
      </c>
      <c r="X1366" s="11" t="e">
        <f>VLOOKUP($B1366, Team_Batting___Dashboard[], 22, FALSE)/$F1366</f>
        <v>#N/A</v>
      </c>
      <c r="Y1366" s="11" t="e">
        <f>VLOOKUP($B1366, 'FanGraphs - Team WAR Projected'!$B$2:$E$31, 4, FALSE)/162</f>
        <v>#N/A</v>
      </c>
      <c r="Z1366" s="11" t="e">
        <f t="shared" si="257"/>
        <v>#N/A</v>
      </c>
      <c r="AA1366" s="11" t="e">
        <f>VLOOKUP($B1366, FanGraphs_Standings[[Abbreviation]:[2024 Year to Date RS/G]], 6, FALSE)/$F1366</f>
        <v>#N/A</v>
      </c>
      <c r="AB1366" s="11" t="e">
        <f>VLOOKUP($B1366, FanGraphs_Standings[[Abbreviation]:[2024 Projected Full Season RDif]], 19, FALSE)/162</f>
        <v>#N/A</v>
      </c>
      <c r="AC1366" s="11" t="e">
        <f t="shared" si="266"/>
        <v>#N/A</v>
      </c>
      <c r="AD1366" s="11" t="e">
        <f>VLOOKUP($B1366, FanGraphs_Standings[[Abbreviation]:[2024 Projected Full Season RDif]], 5, FALSE)</f>
        <v>#N/A</v>
      </c>
      <c r="AE1366" s="11" t="e">
        <f>VLOOKUP($B1366, FanGraphs_Standings[[Abbreviation]:[2024 Projected Full Season W%]], 18, FALSE)</f>
        <v>#N/A</v>
      </c>
      <c r="AF1366" s="11" t="e">
        <f t="shared" si="258"/>
        <v>#N/A</v>
      </c>
      <c r="AG1366" s="11" t="e">
        <f>VLOOKUP($B1366, 'Home Field Adv'!$A$2:$I$31, 9, FALSE)</f>
        <v>#N/A</v>
      </c>
      <c r="AH1366" s="11" t="e">
        <f>VLOOKUP($C1366, FanGraphs_Standings[[Abbreviation]:[2024 Year to Date G]], 2, FALSE)</f>
        <v>#N/A</v>
      </c>
      <c r="AI1366" s="11" t="e">
        <f>_xlfn.IFNA(VLOOKUP($E1366, 'SP Per G'!$A$2:$D$1385, 3, FALSE), AO1366)</f>
        <v>#N/A</v>
      </c>
      <c r="AJ1366" s="11" t="e">
        <f>IF(AND(ISNA(VLOOKUP($E1366, 'SP Per G'!$A$2:$D$1385, 4, FALSE)), ISTEXT($E1366)), AI1366,IF(ISNA(VLOOKUP($E1366, 'SP Per G'!$A$2:$D$1385, 4, FALSE)), AO1366, VLOOKUP($E1366, 'SP Per G'!$A$2:$D$1385, 4, FALSE)))</f>
        <v>#N/A</v>
      </c>
      <c r="AK1366" s="11" t="e">
        <f t="shared" si="259"/>
        <v>#N/A</v>
      </c>
      <c r="AL1366" s="11" t="e">
        <f>_xlfn.IFNA(VLOOKUP($E1366, Individual_Pitching___Dashboard[], 18, FALSE), VLOOKUP($C1366,Team_Pitching___Advanced[[Team]:[SIERA]],16,FALSE))</f>
        <v>#N/A</v>
      </c>
      <c r="AM1366" s="11" t="e">
        <f>_xlfn.IFNA(VLOOKUP($E1366, Individual_Pitching___Dashboard[], 20, FALSE), VLOOKUP($C1366,Team_Pitching___Advanced[[Team]:[xFIP]],19,FALSE))</f>
        <v>#N/A</v>
      </c>
      <c r="AN1366" s="11" t="e">
        <f>_xlfn.IFNA(VLOOKUP($E1366,Individual_Pitching___Advanced[],21,FALSE),VLOOKUP($C1366,Team_Pitching___Advanced[[Team]:[SIERA]],20,FALSE))</f>
        <v>#N/A</v>
      </c>
      <c r="AO1366" s="11" t="e">
        <f>VLOOKUP($C1366, 'Team Per G'!$A$2:$G$31, 7, FALSE)</f>
        <v>#N/A</v>
      </c>
      <c r="AP1366" s="11" t="e">
        <f>VLOOKUP($C1366, 'FanGraphs - Team WAR Projected'!$B$2:$E$31, 3, FALSE)/162</f>
        <v>#N/A</v>
      </c>
      <c r="AQ1366" s="11" t="e">
        <f t="shared" si="260"/>
        <v>#N/A</v>
      </c>
      <c r="AR1366" s="11" t="e">
        <f>VLOOKUP($C1366, Team_Pitching___Advanced[[Team]:[xFIP]], 19,FALSE)</f>
        <v>#N/A</v>
      </c>
      <c r="AS1366" s="11" t="e">
        <f>VLOOKUP($C1366, Team_Pitching___Advanced[], 20, FALSE)</f>
        <v>#N/A</v>
      </c>
      <c r="AT1366" s="11" t="e">
        <f>VLOOKUP($C1366, Team_Batting___Dashboard[[Team]:[wOBA]], 16, FALSE)</f>
        <v>#N/A</v>
      </c>
      <c r="AU1366" s="11" t="e">
        <f>VLOOKUP($C1366, Team_Batting___Advanced[[Team]:[OPS]], 9, FALSE)</f>
        <v>#N/A</v>
      </c>
      <c r="AV1366" s="11" t="e">
        <f>VLOOKUP($C1366, Team_Batting___Advanced[], 19, FALSE)</f>
        <v>#N/A</v>
      </c>
      <c r="AW1366" s="11" t="e">
        <f>VLOOKUP($C1366, 'Team Per G'!$A$2:$G$31, 3, FALSE)</f>
        <v>#N/A</v>
      </c>
      <c r="AX1366" s="11" t="e">
        <f>VLOOKUP($C1366, 'Team Per G'!$A$2:$G$31, 5, FALSE)</f>
        <v>#N/A</v>
      </c>
      <c r="AY1366" s="11" t="e">
        <f>VLOOKUP($C1366, 'Team Per G'!$A$2:$G$31, 4, FALSE)</f>
        <v>#N/A</v>
      </c>
      <c r="AZ1366" s="11" t="e">
        <f>VLOOKUP($C1366, Team_Batting___Dashboard[], 22, FALSE)/$AH1366</f>
        <v>#N/A</v>
      </c>
      <c r="BA1366" s="11" t="e">
        <f>VLOOKUP($C1366, 'FanGraphs - Team WAR Projected'!$B$2:$E$31, 4, FALSE)/162</f>
        <v>#N/A</v>
      </c>
      <c r="BB1366" s="11" t="e">
        <f t="shared" si="261"/>
        <v>#N/A</v>
      </c>
      <c r="BC1366" s="11" t="e">
        <f>VLOOKUP($C1366, FanGraphs_Standings[[Abbreviation]:[2024 Year to Date RS/G]], 6, FALSE)/$AH1366</f>
        <v>#N/A</v>
      </c>
      <c r="BD1366" s="11" t="e">
        <f>VLOOKUP($C1366, FanGraphs_Standings[[Abbreviation]:[2024 Projected Full Season RDif]], 19, FALSE)/162</f>
        <v>#N/A</v>
      </c>
      <c r="BE1366" s="11" t="e">
        <f t="shared" si="262"/>
        <v>#N/A</v>
      </c>
      <c r="BF1366" s="11" t="e">
        <f>VLOOKUP($C1366, FanGraphs_Standings[[Abbreviation]:[2024 Projected Full Season RDif]], 5, FALSE)</f>
        <v>#N/A</v>
      </c>
      <c r="BG1366" s="11" t="e">
        <f>VLOOKUP($C1366, FanGraphs_Standings[[Abbreviation]:[2024 Projected Full Season W%]], 18, FALSE)</f>
        <v>#N/A</v>
      </c>
      <c r="BH1366" s="11" t="e">
        <f t="shared" si="263"/>
        <v>#N/A</v>
      </c>
      <c r="BI1366" s="11" t="e">
        <f>VLOOKUP($C1366, 'Home Field Adv'!$A$2:$K$31, 11, FALSE)</f>
        <v>#N/A</v>
      </c>
      <c r="BL1366" s="12" t="str">
        <f t="shared" si="264"/>
        <v/>
      </c>
      <c r="BM1366" s="12" t="str">
        <f t="shared" si="254"/>
        <v/>
      </c>
      <c r="BN1366" s="12" t="str">
        <f t="shared" si="265"/>
        <v/>
      </c>
    </row>
    <row r="1367" spans="6:66" x14ac:dyDescent="0.45">
      <c r="F1367" s="11" t="e">
        <f>VLOOKUP($B1367, FanGraphs_Standings[[Abbreviation]:[2024 Year to Date G]], 2, FALSE)</f>
        <v>#N/A</v>
      </c>
      <c r="G1367" s="11" t="e">
        <f>_xlfn.IFNA(VLOOKUP($D1367, 'SP Per G'!$A$2:$D$1385, 3, FALSE),M1367)</f>
        <v>#N/A</v>
      </c>
      <c r="H1367" s="11" t="e">
        <f>IF(AND(ISNA(VLOOKUP($D1367, 'SP Per G'!$A$2:$D$1385, 4, FALSE)), ISTEXT($D1367)), G1367,IF(ISNA(VLOOKUP($D1367, 'SP Per G'!$A$2:$D$1385, 4, FALSE)), M1367, VLOOKUP($D1367, 'SP Per G'!$A$2:$D$1385, 4, FALSE)))</f>
        <v>#N/A</v>
      </c>
      <c r="I1367" s="11" t="e">
        <f t="shared" si="255"/>
        <v>#N/A</v>
      </c>
      <c r="J1367" s="11" t="e">
        <f>_xlfn.IFNA(VLOOKUP($D1367,Individual_Pitching___Dashboard[],18,FALSE),VLOOKUP(B1367,Team_Pitching___Dashboard[[Team]:[ERA]],17,FALSE))</f>
        <v>#N/A</v>
      </c>
      <c r="K1367" s="11" t="e">
        <f>_xlfn.IFNA(VLOOKUP($D1367, Individual_Pitching___Dashboard[], 20, FALSE), VLOOKUP(B1367,Team_Pitching___Dashboard[[Team]:[xFIP]],20,FALSE))</f>
        <v>#N/A</v>
      </c>
      <c r="L1367" s="11" t="e">
        <f>_xlfn.IFNA(VLOOKUP($D1367, Individual_Pitching___Advanced[], 21,FALSE), VLOOKUP(B1367, Team_Pitching___Advanced[], 20, FALSE))</f>
        <v>#N/A</v>
      </c>
      <c r="M1367" s="11" t="e">
        <f>VLOOKUP($B1367, 'Team Per G'!$A$2:$G$31, 7, FALSE)</f>
        <v>#N/A</v>
      </c>
      <c r="N1367" s="11" t="e">
        <f>VLOOKUP($B1367, 'FanGraphs - Team WAR Projected'!$B$2:$E$31, 3, FALSE)/162</f>
        <v>#N/A</v>
      </c>
      <c r="O1367" s="11" t="e">
        <f t="shared" si="256"/>
        <v>#N/A</v>
      </c>
      <c r="P1367" s="11" t="e">
        <f>VLOOKUP($B1367, Team_Pitching___Advanced[[Team]:[xFIP]], 19,FALSE)</f>
        <v>#N/A</v>
      </c>
      <c r="Q1367" s="11" t="e">
        <f>VLOOKUP($B1367, Team_Pitching___Advanced[], 20, FALSE)</f>
        <v>#N/A</v>
      </c>
      <c r="R1367" s="11" t="e">
        <f>VLOOKUP($B1367, Team_Batting___Dashboard[[Team]:[wOBA]], 16, FALSE)</f>
        <v>#N/A</v>
      </c>
      <c r="S1367" s="11" t="e">
        <f>VLOOKUP($B1367, Team_Batting___Advanced[[Team]:[OPS]], 9, FALSE)</f>
        <v>#N/A</v>
      </c>
      <c r="T1367" s="11" t="e">
        <f>VLOOKUP($B1367, Team_Batting___Advanced[], 19, FALSE)</f>
        <v>#N/A</v>
      </c>
      <c r="U1367" s="11" t="e">
        <f>VLOOKUP($B1367, 'Team Per G'!$A$2:$G$31, 3, FALSE)</f>
        <v>#N/A</v>
      </c>
      <c r="V1367" s="11" t="e">
        <f>VLOOKUP($B1367, 'Team Per G'!$A$2:$G$31, 5, FALSE)</f>
        <v>#N/A</v>
      </c>
      <c r="W1367" s="11" t="e">
        <f>VLOOKUP($B1367, 'Team Per G'!$A$2:$G$31, 4, FALSE)</f>
        <v>#N/A</v>
      </c>
      <c r="X1367" s="11" t="e">
        <f>VLOOKUP($B1367, Team_Batting___Dashboard[], 22, FALSE)/$F1367</f>
        <v>#N/A</v>
      </c>
      <c r="Y1367" s="11" t="e">
        <f>VLOOKUP($B1367, 'FanGraphs - Team WAR Projected'!$B$2:$E$31, 4, FALSE)/162</f>
        <v>#N/A</v>
      </c>
      <c r="Z1367" s="11" t="e">
        <f t="shared" si="257"/>
        <v>#N/A</v>
      </c>
      <c r="AA1367" s="11" t="e">
        <f>VLOOKUP($B1367, FanGraphs_Standings[[Abbreviation]:[2024 Year to Date RS/G]], 6, FALSE)/$F1367</f>
        <v>#N/A</v>
      </c>
      <c r="AB1367" s="11" t="e">
        <f>VLOOKUP($B1367, FanGraphs_Standings[[Abbreviation]:[2024 Projected Full Season RDif]], 19, FALSE)/162</f>
        <v>#N/A</v>
      </c>
      <c r="AC1367" s="11" t="e">
        <f t="shared" si="266"/>
        <v>#N/A</v>
      </c>
      <c r="AD1367" s="11" t="e">
        <f>VLOOKUP($B1367, FanGraphs_Standings[[Abbreviation]:[2024 Projected Full Season RDif]], 5, FALSE)</f>
        <v>#N/A</v>
      </c>
      <c r="AE1367" s="11" t="e">
        <f>VLOOKUP($B1367, FanGraphs_Standings[[Abbreviation]:[2024 Projected Full Season W%]], 18, FALSE)</f>
        <v>#N/A</v>
      </c>
      <c r="AF1367" s="11" t="e">
        <f t="shared" si="258"/>
        <v>#N/A</v>
      </c>
      <c r="AG1367" s="11" t="e">
        <f>VLOOKUP($B1367, 'Home Field Adv'!$A$2:$I$31, 9, FALSE)</f>
        <v>#N/A</v>
      </c>
      <c r="AH1367" s="11" t="e">
        <f>VLOOKUP($C1367, FanGraphs_Standings[[Abbreviation]:[2024 Year to Date G]], 2, FALSE)</f>
        <v>#N/A</v>
      </c>
      <c r="AI1367" s="11" t="e">
        <f>_xlfn.IFNA(VLOOKUP($E1367, 'SP Per G'!$A$2:$D$1385, 3, FALSE), AO1367)</f>
        <v>#N/A</v>
      </c>
      <c r="AJ1367" s="11" t="e">
        <f>IF(AND(ISNA(VLOOKUP($E1367, 'SP Per G'!$A$2:$D$1385, 4, FALSE)), ISTEXT($E1367)), AI1367,IF(ISNA(VLOOKUP($E1367, 'SP Per G'!$A$2:$D$1385, 4, FALSE)), AO1367, VLOOKUP($E1367, 'SP Per G'!$A$2:$D$1385, 4, FALSE)))</f>
        <v>#N/A</v>
      </c>
      <c r="AK1367" s="11" t="e">
        <f t="shared" si="259"/>
        <v>#N/A</v>
      </c>
      <c r="AL1367" s="11" t="e">
        <f>_xlfn.IFNA(VLOOKUP($E1367, Individual_Pitching___Dashboard[], 18, FALSE), VLOOKUP($C1367,Team_Pitching___Advanced[[Team]:[SIERA]],16,FALSE))</f>
        <v>#N/A</v>
      </c>
      <c r="AM1367" s="11" t="e">
        <f>_xlfn.IFNA(VLOOKUP($E1367, Individual_Pitching___Dashboard[], 20, FALSE), VLOOKUP($C1367,Team_Pitching___Advanced[[Team]:[xFIP]],19,FALSE))</f>
        <v>#N/A</v>
      </c>
      <c r="AN1367" s="11" t="e">
        <f>_xlfn.IFNA(VLOOKUP($E1367,Individual_Pitching___Advanced[],21,FALSE),VLOOKUP($C1367,Team_Pitching___Advanced[[Team]:[SIERA]],20,FALSE))</f>
        <v>#N/A</v>
      </c>
      <c r="AO1367" s="11" t="e">
        <f>VLOOKUP($C1367, 'Team Per G'!$A$2:$G$31, 7, FALSE)</f>
        <v>#N/A</v>
      </c>
      <c r="AP1367" s="11" t="e">
        <f>VLOOKUP($C1367, 'FanGraphs - Team WAR Projected'!$B$2:$E$31, 3, FALSE)/162</f>
        <v>#N/A</v>
      </c>
      <c r="AQ1367" s="11" t="e">
        <f t="shared" si="260"/>
        <v>#N/A</v>
      </c>
      <c r="AR1367" s="11" t="e">
        <f>VLOOKUP($C1367, Team_Pitching___Advanced[[Team]:[xFIP]], 19,FALSE)</f>
        <v>#N/A</v>
      </c>
      <c r="AS1367" s="11" t="e">
        <f>VLOOKUP($C1367, Team_Pitching___Advanced[], 20, FALSE)</f>
        <v>#N/A</v>
      </c>
      <c r="AT1367" s="11" t="e">
        <f>VLOOKUP($C1367, Team_Batting___Dashboard[[Team]:[wOBA]], 16, FALSE)</f>
        <v>#N/A</v>
      </c>
      <c r="AU1367" s="11" t="e">
        <f>VLOOKUP($C1367, Team_Batting___Advanced[[Team]:[OPS]], 9, FALSE)</f>
        <v>#N/A</v>
      </c>
      <c r="AV1367" s="11" t="e">
        <f>VLOOKUP($C1367, Team_Batting___Advanced[], 19, FALSE)</f>
        <v>#N/A</v>
      </c>
      <c r="AW1367" s="11" t="e">
        <f>VLOOKUP($C1367, 'Team Per G'!$A$2:$G$31, 3, FALSE)</f>
        <v>#N/A</v>
      </c>
      <c r="AX1367" s="11" t="e">
        <f>VLOOKUP($C1367, 'Team Per G'!$A$2:$G$31, 5, FALSE)</f>
        <v>#N/A</v>
      </c>
      <c r="AY1367" s="11" t="e">
        <f>VLOOKUP($C1367, 'Team Per G'!$A$2:$G$31, 4, FALSE)</f>
        <v>#N/A</v>
      </c>
      <c r="AZ1367" s="11" t="e">
        <f>VLOOKUP($C1367, Team_Batting___Dashboard[], 22, FALSE)/$AH1367</f>
        <v>#N/A</v>
      </c>
      <c r="BA1367" s="11" t="e">
        <f>VLOOKUP($C1367, 'FanGraphs - Team WAR Projected'!$B$2:$E$31, 4, FALSE)/162</f>
        <v>#N/A</v>
      </c>
      <c r="BB1367" s="11" t="e">
        <f t="shared" si="261"/>
        <v>#N/A</v>
      </c>
      <c r="BC1367" s="11" t="e">
        <f>VLOOKUP($C1367, FanGraphs_Standings[[Abbreviation]:[2024 Year to Date RS/G]], 6, FALSE)/$AH1367</f>
        <v>#N/A</v>
      </c>
      <c r="BD1367" s="11" t="e">
        <f>VLOOKUP($C1367, FanGraphs_Standings[[Abbreviation]:[2024 Projected Full Season RDif]], 19, FALSE)/162</f>
        <v>#N/A</v>
      </c>
      <c r="BE1367" s="11" t="e">
        <f t="shared" si="262"/>
        <v>#N/A</v>
      </c>
      <c r="BF1367" s="11" t="e">
        <f>VLOOKUP($C1367, FanGraphs_Standings[[Abbreviation]:[2024 Projected Full Season RDif]], 5, FALSE)</f>
        <v>#N/A</v>
      </c>
      <c r="BG1367" s="11" t="e">
        <f>VLOOKUP($C1367, FanGraphs_Standings[[Abbreviation]:[2024 Projected Full Season W%]], 18, FALSE)</f>
        <v>#N/A</v>
      </c>
      <c r="BH1367" s="11" t="e">
        <f t="shared" si="263"/>
        <v>#N/A</v>
      </c>
      <c r="BI1367" s="11" t="e">
        <f>VLOOKUP($C1367, 'Home Field Adv'!$A$2:$K$31, 11, FALSE)</f>
        <v>#N/A</v>
      </c>
      <c r="BL1367" s="12" t="str">
        <f t="shared" si="264"/>
        <v/>
      </c>
      <c r="BM1367" s="12" t="str">
        <f t="shared" si="254"/>
        <v/>
      </c>
      <c r="BN1367" s="12" t="str">
        <f t="shared" si="265"/>
        <v/>
      </c>
    </row>
    <row r="1368" spans="6:66" x14ac:dyDescent="0.45">
      <c r="F1368" s="11" t="e">
        <f>VLOOKUP($B1368, FanGraphs_Standings[[Abbreviation]:[2024 Year to Date G]], 2, FALSE)</f>
        <v>#N/A</v>
      </c>
      <c r="G1368" s="11" t="e">
        <f>_xlfn.IFNA(VLOOKUP($D1368, 'SP Per G'!$A$2:$D$1385, 3, FALSE),M1368)</f>
        <v>#N/A</v>
      </c>
      <c r="H1368" s="11" t="e">
        <f>IF(AND(ISNA(VLOOKUP($D1368, 'SP Per G'!$A$2:$D$1385, 4, FALSE)), ISTEXT($D1368)), G1368,IF(ISNA(VLOOKUP($D1368, 'SP Per G'!$A$2:$D$1385, 4, FALSE)), M1368, VLOOKUP($D1368, 'SP Per G'!$A$2:$D$1385, 4, FALSE)))</f>
        <v>#N/A</v>
      </c>
      <c r="I1368" s="11" t="e">
        <f t="shared" si="255"/>
        <v>#N/A</v>
      </c>
      <c r="J1368" s="11" t="e">
        <f>_xlfn.IFNA(VLOOKUP($D1368,Individual_Pitching___Dashboard[],18,FALSE),VLOOKUP(B1368,Team_Pitching___Dashboard[[Team]:[ERA]],17,FALSE))</f>
        <v>#N/A</v>
      </c>
      <c r="K1368" s="11" t="e">
        <f>_xlfn.IFNA(VLOOKUP($D1368, Individual_Pitching___Dashboard[], 20, FALSE), VLOOKUP(B1368,Team_Pitching___Dashboard[[Team]:[xFIP]],20,FALSE))</f>
        <v>#N/A</v>
      </c>
      <c r="L1368" s="11" t="e">
        <f>_xlfn.IFNA(VLOOKUP($D1368, Individual_Pitching___Advanced[], 21,FALSE), VLOOKUP(B1368, Team_Pitching___Advanced[], 20, FALSE))</f>
        <v>#N/A</v>
      </c>
      <c r="M1368" s="11" t="e">
        <f>VLOOKUP($B1368, 'Team Per G'!$A$2:$G$31, 7, FALSE)</f>
        <v>#N/A</v>
      </c>
      <c r="N1368" s="11" t="e">
        <f>VLOOKUP($B1368, 'FanGraphs - Team WAR Projected'!$B$2:$E$31, 3, FALSE)/162</f>
        <v>#N/A</v>
      </c>
      <c r="O1368" s="11" t="e">
        <f t="shared" si="256"/>
        <v>#N/A</v>
      </c>
      <c r="P1368" s="11" t="e">
        <f>VLOOKUP($B1368, Team_Pitching___Advanced[[Team]:[xFIP]], 19,FALSE)</f>
        <v>#N/A</v>
      </c>
      <c r="Q1368" s="11" t="e">
        <f>VLOOKUP($B1368, Team_Pitching___Advanced[], 20, FALSE)</f>
        <v>#N/A</v>
      </c>
      <c r="R1368" s="11" t="e">
        <f>VLOOKUP($B1368, Team_Batting___Dashboard[[Team]:[wOBA]], 16, FALSE)</f>
        <v>#N/A</v>
      </c>
      <c r="S1368" s="11" t="e">
        <f>VLOOKUP($B1368, Team_Batting___Advanced[[Team]:[OPS]], 9, FALSE)</f>
        <v>#N/A</v>
      </c>
      <c r="T1368" s="11" t="e">
        <f>VLOOKUP($B1368, Team_Batting___Advanced[], 19, FALSE)</f>
        <v>#N/A</v>
      </c>
      <c r="U1368" s="11" t="e">
        <f>VLOOKUP($B1368, 'Team Per G'!$A$2:$G$31, 3, FALSE)</f>
        <v>#N/A</v>
      </c>
      <c r="V1368" s="11" t="e">
        <f>VLOOKUP($B1368, 'Team Per G'!$A$2:$G$31, 5, FALSE)</f>
        <v>#N/A</v>
      </c>
      <c r="W1368" s="11" t="e">
        <f>VLOOKUP($B1368, 'Team Per G'!$A$2:$G$31, 4, FALSE)</f>
        <v>#N/A</v>
      </c>
      <c r="X1368" s="11" t="e">
        <f>VLOOKUP($B1368, Team_Batting___Dashboard[], 22, FALSE)/$F1368</f>
        <v>#N/A</v>
      </c>
      <c r="Y1368" s="11" t="e">
        <f>VLOOKUP($B1368, 'FanGraphs - Team WAR Projected'!$B$2:$E$31, 4, FALSE)/162</f>
        <v>#N/A</v>
      </c>
      <c r="Z1368" s="11" t="e">
        <f t="shared" si="257"/>
        <v>#N/A</v>
      </c>
      <c r="AA1368" s="11" t="e">
        <f>VLOOKUP($B1368, FanGraphs_Standings[[Abbreviation]:[2024 Year to Date RS/G]], 6, FALSE)/$F1368</f>
        <v>#N/A</v>
      </c>
      <c r="AB1368" s="11" t="e">
        <f>VLOOKUP($B1368, FanGraphs_Standings[[Abbreviation]:[2024 Projected Full Season RDif]], 19, FALSE)/162</f>
        <v>#N/A</v>
      </c>
      <c r="AC1368" s="11" t="e">
        <f t="shared" si="266"/>
        <v>#N/A</v>
      </c>
      <c r="AD1368" s="11" t="e">
        <f>VLOOKUP($B1368, FanGraphs_Standings[[Abbreviation]:[2024 Projected Full Season RDif]], 5, FALSE)</f>
        <v>#N/A</v>
      </c>
      <c r="AE1368" s="11" t="e">
        <f>VLOOKUP($B1368, FanGraphs_Standings[[Abbreviation]:[2024 Projected Full Season W%]], 18, FALSE)</f>
        <v>#N/A</v>
      </c>
      <c r="AF1368" s="11" t="e">
        <f t="shared" si="258"/>
        <v>#N/A</v>
      </c>
      <c r="AG1368" s="11" t="e">
        <f>VLOOKUP($B1368, 'Home Field Adv'!$A$2:$I$31, 9, FALSE)</f>
        <v>#N/A</v>
      </c>
      <c r="AH1368" s="11" t="e">
        <f>VLOOKUP($C1368, FanGraphs_Standings[[Abbreviation]:[2024 Year to Date G]], 2, FALSE)</f>
        <v>#N/A</v>
      </c>
      <c r="AI1368" s="11" t="e">
        <f>_xlfn.IFNA(VLOOKUP($E1368, 'SP Per G'!$A$2:$D$1385, 3, FALSE), AO1368)</f>
        <v>#N/A</v>
      </c>
      <c r="AJ1368" s="11" t="e">
        <f>IF(AND(ISNA(VLOOKUP($E1368, 'SP Per G'!$A$2:$D$1385, 4, FALSE)), ISTEXT($E1368)), AI1368,IF(ISNA(VLOOKUP($E1368, 'SP Per G'!$A$2:$D$1385, 4, FALSE)), AO1368, VLOOKUP($E1368, 'SP Per G'!$A$2:$D$1385, 4, FALSE)))</f>
        <v>#N/A</v>
      </c>
      <c r="AK1368" s="11" t="e">
        <f t="shared" si="259"/>
        <v>#N/A</v>
      </c>
      <c r="AL1368" s="11" t="e">
        <f>_xlfn.IFNA(VLOOKUP($E1368, Individual_Pitching___Dashboard[], 18, FALSE), VLOOKUP($C1368,Team_Pitching___Advanced[[Team]:[SIERA]],16,FALSE))</f>
        <v>#N/A</v>
      </c>
      <c r="AM1368" s="11" t="e">
        <f>_xlfn.IFNA(VLOOKUP($E1368, Individual_Pitching___Dashboard[], 20, FALSE), VLOOKUP($C1368,Team_Pitching___Advanced[[Team]:[xFIP]],19,FALSE))</f>
        <v>#N/A</v>
      </c>
      <c r="AN1368" s="11" t="e">
        <f>_xlfn.IFNA(VLOOKUP($E1368,Individual_Pitching___Advanced[],21,FALSE),VLOOKUP($C1368,Team_Pitching___Advanced[[Team]:[SIERA]],20,FALSE))</f>
        <v>#N/A</v>
      </c>
      <c r="AO1368" s="11" t="e">
        <f>VLOOKUP($C1368, 'Team Per G'!$A$2:$G$31, 7, FALSE)</f>
        <v>#N/A</v>
      </c>
      <c r="AP1368" s="11" t="e">
        <f>VLOOKUP($C1368, 'FanGraphs - Team WAR Projected'!$B$2:$E$31, 3, FALSE)/162</f>
        <v>#N/A</v>
      </c>
      <c r="AQ1368" s="11" t="e">
        <f t="shared" si="260"/>
        <v>#N/A</v>
      </c>
      <c r="AR1368" s="11" t="e">
        <f>VLOOKUP($C1368, Team_Pitching___Advanced[[Team]:[xFIP]], 19,FALSE)</f>
        <v>#N/A</v>
      </c>
      <c r="AS1368" s="11" t="e">
        <f>VLOOKUP($C1368, Team_Pitching___Advanced[], 20, FALSE)</f>
        <v>#N/A</v>
      </c>
      <c r="AT1368" s="11" t="e">
        <f>VLOOKUP($C1368, Team_Batting___Dashboard[[Team]:[wOBA]], 16, FALSE)</f>
        <v>#N/A</v>
      </c>
      <c r="AU1368" s="11" t="e">
        <f>VLOOKUP($C1368, Team_Batting___Advanced[[Team]:[OPS]], 9, FALSE)</f>
        <v>#N/A</v>
      </c>
      <c r="AV1368" s="11" t="e">
        <f>VLOOKUP($C1368, Team_Batting___Advanced[], 19, FALSE)</f>
        <v>#N/A</v>
      </c>
      <c r="AW1368" s="11" t="e">
        <f>VLOOKUP($C1368, 'Team Per G'!$A$2:$G$31, 3, FALSE)</f>
        <v>#N/A</v>
      </c>
      <c r="AX1368" s="11" t="e">
        <f>VLOOKUP($C1368, 'Team Per G'!$A$2:$G$31, 5, FALSE)</f>
        <v>#N/A</v>
      </c>
      <c r="AY1368" s="11" t="e">
        <f>VLOOKUP($C1368, 'Team Per G'!$A$2:$G$31, 4, FALSE)</f>
        <v>#N/A</v>
      </c>
      <c r="AZ1368" s="11" t="e">
        <f>VLOOKUP($C1368, Team_Batting___Dashboard[], 22, FALSE)/$AH1368</f>
        <v>#N/A</v>
      </c>
      <c r="BA1368" s="11" t="e">
        <f>VLOOKUP($C1368, 'FanGraphs - Team WAR Projected'!$B$2:$E$31, 4, FALSE)/162</f>
        <v>#N/A</v>
      </c>
      <c r="BB1368" s="11" t="e">
        <f t="shared" si="261"/>
        <v>#N/A</v>
      </c>
      <c r="BC1368" s="11" t="e">
        <f>VLOOKUP($C1368, FanGraphs_Standings[[Abbreviation]:[2024 Year to Date RS/G]], 6, FALSE)/$AH1368</f>
        <v>#N/A</v>
      </c>
      <c r="BD1368" s="11" t="e">
        <f>VLOOKUP($C1368, FanGraphs_Standings[[Abbreviation]:[2024 Projected Full Season RDif]], 19, FALSE)/162</f>
        <v>#N/A</v>
      </c>
      <c r="BE1368" s="11" t="e">
        <f t="shared" si="262"/>
        <v>#N/A</v>
      </c>
      <c r="BF1368" s="11" t="e">
        <f>VLOOKUP($C1368, FanGraphs_Standings[[Abbreviation]:[2024 Projected Full Season RDif]], 5, FALSE)</f>
        <v>#N/A</v>
      </c>
      <c r="BG1368" s="11" t="e">
        <f>VLOOKUP($C1368, FanGraphs_Standings[[Abbreviation]:[2024 Projected Full Season W%]], 18, FALSE)</f>
        <v>#N/A</v>
      </c>
      <c r="BH1368" s="11" t="e">
        <f t="shared" si="263"/>
        <v>#N/A</v>
      </c>
      <c r="BI1368" s="11" t="e">
        <f>VLOOKUP($C1368, 'Home Field Adv'!$A$2:$K$31, 11, FALSE)</f>
        <v>#N/A</v>
      </c>
      <c r="BL1368" s="12" t="str">
        <f t="shared" si="264"/>
        <v/>
      </c>
      <c r="BM1368" s="12" t="str">
        <f t="shared" si="254"/>
        <v/>
      </c>
      <c r="BN1368" s="12" t="str">
        <f t="shared" si="265"/>
        <v/>
      </c>
    </row>
    <row r="1369" spans="6:66" x14ac:dyDescent="0.45">
      <c r="F1369" s="11" t="e">
        <f>VLOOKUP($B1369, FanGraphs_Standings[[Abbreviation]:[2024 Year to Date G]], 2, FALSE)</f>
        <v>#N/A</v>
      </c>
      <c r="G1369" s="11" t="e">
        <f>_xlfn.IFNA(VLOOKUP($D1369, 'SP Per G'!$A$2:$D$1385, 3, FALSE),M1369)</f>
        <v>#N/A</v>
      </c>
      <c r="H1369" s="11" t="e">
        <f>IF(AND(ISNA(VLOOKUP($D1369, 'SP Per G'!$A$2:$D$1385, 4, FALSE)), ISTEXT($D1369)), G1369,IF(ISNA(VLOOKUP($D1369, 'SP Per G'!$A$2:$D$1385, 4, FALSE)), M1369, VLOOKUP($D1369, 'SP Per G'!$A$2:$D$1385, 4, FALSE)))</f>
        <v>#N/A</v>
      </c>
      <c r="I1369" s="11" t="e">
        <f t="shared" si="255"/>
        <v>#N/A</v>
      </c>
      <c r="J1369" s="11" t="e">
        <f>_xlfn.IFNA(VLOOKUP($D1369,Individual_Pitching___Dashboard[],18,FALSE),VLOOKUP(B1369,Team_Pitching___Dashboard[[Team]:[ERA]],17,FALSE))</f>
        <v>#N/A</v>
      </c>
      <c r="K1369" s="11" t="e">
        <f>_xlfn.IFNA(VLOOKUP($D1369, Individual_Pitching___Dashboard[], 20, FALSE), VLOOKUP(B1369,Team_Pitching___Dashboard[[Team]:[xFIP]],20,FALSE))</f>
        <v>#N/A</v>
      </c>
      <c r="L1369" s="11" t="e">
        <f>_xlfn.IFNA(VLOOKUP($D1369, Individual_Pitching___Advanced[], 21,FALSE), VLOOKUP(B1369, Team_Pitching___Advanced[], 20, FALSE))</f>
        <v>#N/A</v>
      </c>
      <c r="M1369" s="11" t="e">
        <f>VLOOKUP($B1369, 'Team Per G'!$A$2:$G$31, 7, FALSE)</f>
        <v>#N/A</v>
      </c>
      <c r="N1369" s="11" t="e">
        <f>VLOOKUP($B1369, 'FanGraphs - Team WAR Projected'!$B$2:$E$31, 3, FALSE)/162</f>
        <v>#N/A</v>
      </c>
      <c r="O1369" s="11" t="e">
        <f t="shared" si="256"/>
        <v>#N/A</v>
      </c>
      <c r="P1369" s="11" t="e">
        <f>VLOOKUP($B1369, Team_Pitching___Advanced[[Team]:[xFIP]], 19,FALSE)</f>
        <v>#N/A</v>
      </c>
      <c r="Q1369" s="11" t="e">
        <f>VLOOKUP($B1369, Team_Pitching___Advanced[], 20, FALSE)</f>
        <v>#N/A</v>
      </c>
      <c r="R1369" s="11" t="e">
        <f>VLOOKUP($B1369, Team_Batting___Dashboard[[Team]:[wOBA]], 16, FALSE)</f>
        <v>#N/A</v>
      </c>
      <c r="S1369" s="11" t="e">
        <f>VLOOKUP($B1369, Team_Batting___Advanced[[Team]:[OPS]], 9, FALSE)</f>
        <v>#N/A</v>
      </c>
      <c r="T1369" s="11" t="e">
        <f>VLOOKUP($B1369, Team_Batting___Advanced[], 19, FALSE)</f>
        <v>#N/A</v>
      </c>
      <c r="U1369" s="11" t="e">
        <f>VLOOKUP($B1369, 'Team Per G'!$A$2:$G$31, 3, FALSE)</f>
        <v>#N/A</v>
      </c>
      <c r="V1369" s="11" t="e">
        <f>VLOOKUP($B1369, 'Team Per G'!$A$2:$G$31, 5, FALSE)</f>
        <v>#N/A</v>
      </c>
      <c r="W1369" s="11" t="e">
        <f>VLOOKUP($B1369, 'Team Per G'!$A$2:$G$31, 4, FALSE)</f>
        <v>#N/A</v>
      </c>
      <c r="X1369" s="11" t="e">
        <f>VLOOKUP($B1369, Team_Batting___Dashboard[], 22, FALSE)/$F1369</f>
        <v>#N/A</v>
      </c>
      <c r="Y1369" s="11" t="e">
        <f>VLOOKUP($B1369, 'FanGraphs - Team WAR Projected'!$B$2:$E$31, 4, FALSE)/162</f>
        <v>#N/A</v>
      </c>
      <c r="Z1369" s="11" t="e">
        <f t="shared" si="257"/>
        <v>#N/A</v>
      </c>
      <c r="AA1369" s="11" t="e">
        <f>VLOOKUP($B1369, FanGraphs_Standings[[Abbreviation]:[2024 Year to Date RS/G]], 6, FALSE)/$F1369</f>
        <v>#N/A</v>
      </c>
      <c r="AB1369" s="11" t="e">
        <f>VLOOKUP($B1369, FanGraphs_Standings[[Abbreviation]:[2024 Projected Full Season RDif]], 19, FALSE)/162</f>
        <v>#N/A</v>
      </c>
      <c r="AC1369" s="11" t="e">
        <f t="shared" si="266"/>
        <v>#N/A</v>
      </c>
      <c r="AD1369" s="11" t="e">
        <f>VLOOKUP($B1369, FanGraphs_Standings[[Abbreviation]:[2024 Projected Full Season RDif]], 5, FALSE)</f>
        <v>#N/A</v>
      </c>
      <c r="AE1369" s="11" t="e">
        <f>VLOOKUP($B1369, FanGraphs_Standings[[Abbreviation]:[2024 Projected Full Season W%]], 18, FALSE)</f>
        <v>#N/A</v>
      </c>
      <c r="AF1369" s="11" t="e">
        <f t="shared" si="258"/>
        <v>#N/A</v>
      </c>
      <c r="AG1369" s="11" t="e">
        <f>VLOOKUP($B1369, 'Home Field Adv'!$A$2:$I$31, 9, FALSE)</f>
        <v>#N/A</v>
      </c>
      <c r="AH1369" s="11" t="e">
        <f>VLOOKUP($C1369, FanGraphs_Standings[[Abbreviation]:[2024 Year to Date G]], 2, FALSE)</f>
        <v>#N/A</v>
      </c>
      <c r="AI1369" s="11" t="e">
        <f>_xlfn.IFNA(VLOOKUP($E1369, 'SP Per G'!$A$2:$D$1385, 3, FALSE), AO1369)</f>
        <v>#N/A</v>
      </c>
      <c r="AJ1369" s="11" t="e">
        <f>IF(AND(ISNA(VLOOKUP($E1369, 'SP Per G'!$A$2:$D$1385, 4, FALSE)), ISTEXT($E1369)), AI1369,IF(ISNA(VLOOKUP($E1369, 'SP Per G'!$A$2:$D$1385, 4, FALSE)), AO1369, VLOOKUP($E1369, 'SP Per G'!$A$2:$D$1385, 4, FALSE)))</f>
        <v>#N/A</v>
      </c>
      <c r="AK1369" s="11" t="e">
        <f t="shared" si="259"/>
        <v>#N/A</v>
      </c>
      <c r="AL1369" s="11" t="e">
        <f>_xlfn.IFNA(VLOOKUP($E1369, Individual_Pitching___Dashboard[], 18, FALSE), VLOOKUP($C1369,Team_Pitching___Advanced[[Team]:[SIERA]],16,FALSE))</f>
        <v>#N/A</v>
      </c>
      <c r="AM1369" s="11" t="e">
        <f>_xlfn.IFNA(VLOOKUP($E1369, Individual_Pitching___Dashboard[], 20, FALSE), VLOOKUP($C1369,Team_Pitching___Advanced[[Team]:[xFIP]],19,FALSE))</f>
        <v>#N/A</v>
      </c>
      <c r="AN1369" s="11" t="e">
        <f>_xlfn.IFNA(VLOOKUP($E1369,Individual_Pitching___Advanced[],21,FALSE),VLOOKUP($C1369,Team_Pitching___Advanced[[Team]:[SIERA]],20,FALSE))</f>
        <v>#N/A</v>
      </c>
      <c r="AO1369" s="11" t="e">
        <f>VLOOKUP($C1369, 'Team Per G'!$A$2:$G$31, 7, FALSE)</f>
        <v>#N/A</v>
      </c>
      <c r="AP1369" s="11" t="e">
        <f>VLOOKUP($C1369, 'FanGraphs - Team WAR Projected'!$B$2:$E$31, 3, FALSE)/162</f>
        <v>#N/A</v>
      </c>
      <c r="AQ1369" s="11" t="e">
        <f t="shared" si="260"/>
        <v>#N/A</v>
      </c>
      <c r="AR1369" s="11" t="e">
        <f>VLOOKUP($C1369, Team_Pitching___Advanced[[Team]:[xFIP]], 19,FALSE)</f>
        <v>#N/A</v>
      </c>
      <c r="AS1369" s="11" t="e">
        <f>VLOOKUP($C1369, Team_Pitching___Advanced[], 20, FALSE)</f>
        <v>#N/A</v>
      </c>
      <c r="AT1369" s="11" t="e">
        <f>VLOOKUP($C1369, Team_Batting___Dashboard[[Team]:[wOBA]], 16, FALSE)</f>
        <v>#N/A</v>
      </c>
      <c r="AU1369" s="11" t="e">
        <f>VLOOKUP($C1369, Team_Batting___Advanced[[Team]:[OPS]], 9, FALSE)</f>
        <v>#N/A</v>
      </c>
      <c r="AV1369" s="11" t="e">
        <f>VLOOKUP($C1369, Team_Batting___Advanced[], 19, FALSE)</f>
        <v>#N/A</v>
      </c>
      <c r="AW1369" s="11" t="e">
        <f>VLOOKUP($C1369, 'Team Per G'!$A$2:$G$31, 3, FALSE)</f>
        <v>#N/A</v>
      </c>
      <c r="AX1369" s="11" t="e">
        <f>VLOOKUP($C1369, 'Team Per G'!$A$2:$G$31, 5, FALSE)</f>
        <v>#N/A</v>
      </c>
      <c r="AY1369" s="11" t="e">
        <f>VLOOKUP($C1369, 'Team Per G'!$A$2:$G$31, 4, FALSE)</f>
        <v>#N/A</v>
      </c>
      <c r="AZ1369" s="11" t="e">
        <f>VLOOKUP($C1369, Team_Batting___Dashboard[], 22, FALSE)/$AH1369</f>
        <v>#N/A</v>
      </c>
      <c r="BA1369" s="11" t="e">
        <f>VLOOKUP($C1369, 'FanGraphs - Team WAR Projected'!$B$2:$E$31, 4, FALSE)/162</f>
        <v>#N/A</v>
      </c>
      <c r="BB1369" s="11" t="e">
        <f t="shared" si="261"/>
        <v>#N/A</v>
      </c>
      <c r="BC1369" s="11" t="e">
        <f>VLOOKUP($C1369, FanGraphs_Standings[[Abbreviation]:[2024 Year to Date RS/G]], 6, FALSE)/$AH1369</f>
        <v>#N/A</v>
      </c>
      <c r="BD1369" s="11" t="e">
        <f>VLOOKUP($C1369, FanGraphs_Standings[[Abbreviation]:[2024 Projected Full Season RDif]], 19, FALSE)/162</f>
        <v>#N/A</v>
      </c>
      <c r="BE1369" s="11" t="e">
        <f t="shared" si="262"/>
        <v>#N/A</v>
      </c>
      <c r="BF1369" s="11" t="e">
        <f>VLOOKUP($C1369, FanGraphs_Standings[[Abbreviation]:[2024 Projected Full Season RDif]], 5, FALSE)</f>
        <v>#N/A</v>
      </c>
      <c r="BG1369" s="11" t="e">
        <f>VLOOKUP($C1369, FanGraphs_Standings[[Abbreviation]:[2024 Projected Full Season W%]], 18, FALSE)</f>
        <v>#N/A</v>
      </c>
      <c r="BH1369" s="11" t="e">
        <f t="shared" si="263"/>
        <v>#N/A</v>
      </c>
      <c r="BI1369" s="11" t="e">
        <f>VLOOKUP($C1369, 'Home Field Adv'!$A$2:$K$31, 11, FALSE)</f>
        <v>#N/A</v>
      </c>
      <c r="BL1369" s="12" t="str">
        <f t="shared" si="264"/>
        <v/>
      </c>
      <c r="BM1369" s="12" t="str">
        <f t="shared" si="254"/>
        <v/>
      </c>
      <c r="BN1369" s="12" t="str">
        <f t="shared" si="265"/>
        <v/>
      </c>
    </row>
    <row r="1370" spans="6:66" x14ac:dyDescent="0.45">
      <c r="F1370" s="11" t="e">
        <f>VLOOKUP($B1370, FanGraphs_Standings[[Abbreviation]:[2024 Year to Date G]], 2, FALSE)</f>
        <v>#N/A</v>
      </c>
      <c r="G1370" s="11" t="e">
        <f>_xlfn.IFNA(VLOOKUP($D1370, 'SP Per G'!$A$2:$D$1385, 3, FALSE),M1370)</f>
        <v>#N/A</v>
      </c>
      <c r="H1370" s="11" t="e">
        <f>IF(AND(ISNA(VLOOKUP($D1370, 'SP Per G'!$A$2:$D$1385, 4, FALSE)), ISTEXT($D1370)), G1370,IF(ISNA(VLOOKUP($D1370, 'SP Per G'!$A$2:$D$1385, 4, FALSE)), M1370, VLOOKUP($D1370, 'SP Per G'!$A$2:$D$1385, 4, FALSE)))</f>
        <v>#N/A</v>
      </c>
      <c r="I1370" s="11" t="e">
        <f t="shared" si="255"/>
        <v>#N/A</v>
      </c>
      <c r="J1370" s="11" t="e">
        <f>_xlfn.IFNA(VLOOKUP($D1370,Individual_Pitching___Dashboard[],18,FALSE),VLOOKUP(B1370,Team_Pitching___Dashboard[[Team]:[ERA]],17,FALSE))</f>
        <v>#N/A</v>
      </c>
      <c r="K1370" s="11" t="e">
        <f>_xlfn.IFNA(VLOOKUP($D1370, Individual_Pitching___Dashboard[], 20, FALSE), VLOOKUP(B1370,Team_Pitching___Dashboard[[Team]:[xFIP]],20,FALSE))</f>
        <v>#N/A</v>
      </c>
      <c r="L1370" s="11" t="e">
        <f>_xlfn.IFNA(VLOOKUP($D1370, Individual_Pitching___Advanced[], 21,FALSE), VLOOKUP(B1370, Team_Pitching___Advanced[], 20, FALSE))</f>
        <v>#N/A</v>
      </c>
      <c r="M1370" s="11" t="e">
        <f>VLOOKUP($B1370, 'Team Per G'!$A$2:$G$31, 7, FALSE)</f>
        <v>#N/A</v>
      </c>
      <c r="N1370" s="11" t="e">
        <f>VLOOKUP($B1370, 'FanGraphs - Team WAR Projected'!$B$2:$E$31, 3, FALSE)/162</f>
        <v>#N/A</v>
      </c>
      <c r="O1370" s="11" t="e">
        <f t="shared" si="256"/>
        <v>#N/A</v>
      </c>
      <c r="P1370" s="11" t="e">
        <f>VLOOKUP($B1370, Team_Pitching___Advanced[[Team]:[xFIP]], 19,FALSE)</f>
        <v>#N/A</v>
      </c>
      <c r="Q1370" s="11" t="e">
        <f>VLOOKUP($B1370, Team_Pitching___Advanced[], 20, FALSE)</f>
        <v>#N/A</v>
      </c>
      <c r="R1370" s="11" t="e">
        <f>VLOOKUP($B1370, Team_Batting___Dashboard[[Team]:[wOBA]], 16, FALSE)</f>
        <v>#N/A</v>
      </c>
      <c r="S1370" s="11" t="e">
        <f>VLOOKUP($B1370, Team_Batting___Advanced[[Team]:[OPS]], 9, FALSE)</f>
        <v>#N/A</v>
      </c>
      <c r="T1370" s="11" t="e">
        <f>VLOOKUP($B1370, Team_Batting___Advanced[], 19, FALSE)</f>
        <v>#N/A</v>
      </c>
      <c r="U1370" s="11" t="e">
        <f>VLOOKUP($B1370, 'Team Per G'!$A$2:$G$31, 3, FALSE)</f>
        <v>#N/A</v>
      </c>
      <c r="V1370" s="11" t="e">
        <f>VLOOKUP($B1370, 'Team Per G'!$A$2:$G$31, 5, FALSE)</f>
        <v>#N/A</v>
      </c>
      <c r="W1370" s="11" t="e">
        <f>VLOOKUP($B1370, 'Team Per G'!$A$2:$G$31, 4, FALSE)</f>
        <v>#N/A</v>
      </c>
      <c r="X1370" s="11" t="e">
        <f>VLOOKUP($B1370, Team_Batting___Dashboard[], 22, FALSE)/$F1370</f>
        <v>#N/A</v>
      </c>
      <c r="Y1370" s="11" t="e">
        <f>VLOOKUP($B1370, 'FanGraphs - Team WAR Projected'!$B$2:$E$31, 4, FALSE)/162</f>
        <v>#N/A</v>
      </c>
      <c r="Z1370" s="11" t="e">
        <f t="shared" si="257"/>
        <v>#N/A</v>
      </c>
      <c r="AA1370" s="11" t="e">
        <f>VLOOKUP($B1370, FanGraphs_Standings[[Abbreviation]:[2024 Year to Date RS/G]], 6, FALSE)/$F1370</f>
        <v>#N/A</v>
      </c>
      <c r="AB1370" s="11" t="e">
        <f>VLOOKUP($B1370, FanGraphs_Standings[[Abbreviation]:[2024 Projected Full Season RDif]], 19, FALSE)/162</f>
        <v>#N/A</v>
      </c>
      <c r="AC1370" s="11" t="e">
        <f t="shared" si="266"/>
        <v>#N/A</v>
      </c>
      <c r="AD1370" s="11" t="e">
        <f>VLOOKUP($B1370, FanGraphs_Standings[[Abbreviation]:[2024 Projected Full Season RDif]], 5, FALSE)</f>
        <v>#N/A</v>
      </c>
      <c r="AE1370" s="11" t="e">
        <f>VLOOKUP($B1370, FanGraphs_Standings[[Abbreviation]:[2024 Projected Full Season W%]], 18, FALSE)</f>
        <v>#N/A</v>
      </c>
      <c r="AF1370" s="11" t="e">
        <f t="shared" si="258"/>
        <v>#N/A</v>
      </c>
      <c r="AG1370" s="11" t="e">
        <f>VLOOKUP($B1370, 'Home Field Adv'!$A$2:$I$31, 9, FALSE)</f>
        <v>#N/A</v>
      </c>
      <c r="AH1370" s="11" t="e">
        <f>VLOOKUP($C1370, FanGraphs_Standings[[Abbreviation]:[2024 Year to Date G]], 2, FALSE)</f>
        <v>#N/A</v>
      </c>
      <c r="AI1370" s="11" t="e">
        <f>_xlfn.IFNA(VLOOKUP($E1370, 'SP Per G'!$A$2:$D$1385, 3, FALSE), AO1370)</f>
        <v>#N/A</v>
      </c>
      <c r="AJ1370" s="11" t="e">
        <f>IF(AND(ISNA(VLOOKUP($E1370, 'SP Per G'!$A$2:$D$1385, 4, FALSE)), ISTEXT($E1370)), AI1370,IF(ISNA(VLOOKUP($E1370, 'SP Per G'!$A$2:$D$1385, 4, FALSE)), AO1370, VLOOKUP($E1370, 'SP Per G'!$A$2:$D$1385, 4, FALSE)))</f>
        <v>#N/A</v>
      </c>
      <c r="AK1370" s="11" t="e">
        <f t="shared" si="259"/>
        <v>#N/A</v>
      </c>
      <c r="AL1370" s="11" t="e">
        <f>_xlfn.IFNA(VLOOKUP($E1370, Individual_Pitching___Dashboard[], 18, FALSE), VLOOKUP($C1370,Team_Pitching___Advanced[[Team]:[SIERA]],16,FALSE))</f>
        <v>#N/A</v>
      </c>
      <c r="AM1370" s="11" t="e">
        <f>_xlfn.IFNA(VLOOKUP($E1370, Individual_Pitching___Dashboard[], 20, FALSE), VLOOKUP($C1370,Team_Pitching___Advanced[[Team]:[xFIP]],19,FALSE))</f>
        <v>#N/A</v>
      </c>
      <c r="AN1370" s="11" t="e">
        <f>_xlfn.IFNA(VLOOKUP($E1370,Individual_Pitching___Advanced[],21,FALSE),VLOOKUP($C1370,Team_Pitching___Advanced[[Team]:[SIERA]],20,FALSE))</f>
        <v>#N/A</v>
      </c>
      <c r="AO1370" s="11" t="e">
        <f>VLOOKUP($C1370, 'Team Per G'!$A$2:$G$31, 7, FALSE)</f>
        <v>#N/A</v>
      </c>
      <c r="AP1370" s="11" t="e">
        <f>VLOOKUP($C1370, 'FanGraphs - Team WAR Projected'!$B$2:$E$31, 3, FALSE)/162</f>
        <v>#N/A</v>
      </c>
      <c r="AQ1370" s="11" t="e">
        <f t="shared" si="260"/>
        <v>#N/A</v>
      </c>
      <c r="AR1370" s="11" t="e">
        <f>VLOOKUP($C1370, Team_Pitching___Advanced[[Team]:[xFIP]], 19,FALSE)</f>
        <v>#N/A</v>
      </c>
      <c r="AS1370" s="11" t="e">
        <f>VLOOKUP($C1370, Team_Pitching___Advanced[], 20, FALSE)</f>
        <v>#N/A</v>
      </c>
      <c r="AT1370" s="11" t="e">
        <f>VLOOKUP($C1370, Team_Batting___Dashboard[[Team]:[wOBA]], 16, FALSE)</f>
        <v>#N/A</v>
      </c>
      <c r="AU1370" s="11" t="e">
        <f>VLOOKUP($C1370, Team_Batting___Advanced[[Team]:[OPS]], 9, FALSE)</f>
        <v>#N/A</v>
      </c>
      <c r="AV1370" s="11" t="e">
        <f>VLOOKUP($C1370, Team_Batting___Advanced[], 19, FALSE)</f>
        <v>#N/A</v>
      </c>
      <c r="AW1370" s="11" t="e">
        <f>VLOOKUP($C1370, 'Team Per G'!$A$2:$G$31, 3, FALSE)</f>
        <v>#N/A</v>
      </c>
      <c r="AX1370" s="11" t="e">
        <f>VLOOKUP($C1370, 'Team Per G'!$A$2:$G$31, 5, FALSE)</f>
        <v>#N/A</v>
      </c>
      <c r="AY1370" s="11" t="e">
        <f>VLOOKUP($C1370, 'Team Per G'!$A$2:$G$31, 4, FALSE)</f>
        <v>#N/A</v>
      </c>
      <c r="AZ1370" s="11" t="e">
        <f>VLOOKUP($C1370, Team_Batting___Dashboard[], 22, FALSE)/$AH1370</f>
        <v>#N/A</v>
      </c>
      <c r="BA1370" s="11" t="e">
        <f>VLOOKUP($C1370, 'FanGraphs - Team WAR Projected'!$B$2:$E$31, 4, FALSE)/162</f>
        <v>#N/A</v>
      </c>
      <c r="BB1370" s="11" t="e">
        <f t="shared" si="261"/>
        <v>#N/A</v>
      </c>
      <c r="BC1370" s="11" t="e">
        <f>VLOOKUP($C1370, FanGraphs_Standings[[Abbreviation]:[2024 Year to Date RS/G]], 6, FALSE)/$AH1370</f>
        <v>#N/A</v>
      </c>
      <c r="BD1370" s="11" t="e">
        <f>VLOOKUP($C1370, FanGraphs_Standings[[Abbreviation]:[2024 Projected Full Season RDif]], 19, FALSE)/162</f>
        <v>#N/A</v>
      </c>
      <c r="BE1370" s="11" t="e">
        <f t="shared" si="262"/>
        <v>#N/A</v>
      </c>
      <c r="BF1370" s="11" t="e">
        <f>VLOOKUP($C1370, FanGraphs_Standings[[Abbreviation]:[2024 Projected Full Season RDif]], 5, FALSE)</f>
        <v>#N/A</v>
      </c>
      <c r="BG1370" s="11" t="e">
        <f>VLOOKUP($C1370, FanGraphs_Standings[[Abbreviation]:[2024 Projected Full Season W%]], 18, FALSE)</f>
        <v>#N/A</v>
      </c>
      <c r="BH1370" s="11" t="e">
        <f t="shared" si="263"/>
        <v>#N/A</v>
      </c>
      <c r="BI1370" s="11" t="e">
        <f>VLOOKUP($C1370, 'Home Field Adv'!$A$2:$K$31, 11, FALSE)</f>
        <v>#N/A</v>
      </c>
      <c r="BL1370" s="12" t="str">
        <f t="shared" si="264"/>
        <v/>
      </c>
      <c r="BM1370" s="12" t="str">
        <f t="shared" si="254"/>
        <v/>
      </c>
      <c r="BN1370" s="12" t="str">
        <f t="shared" si="265"/>
        <v/>
      </c>
    </row>
    <row r="1371" spans="6:66" x14ac:dyDescent="0.45">
      <c r="F1371" s="11" t="e">
        <f>VLOOKUP($B1371, FanGraphs_Standings[[Abbreviation]:[2024 Year to Date G]], 2, FALSE)</f>
        <v>#N/A</v>
      </c>
      <c r="G1371" s="11" t="e">
        <f>_xlfn.IFNA(VLOOKUP($D1371, 'SP Per G'!$A$2:$D$1385, 3, FALSE),M1371)</f>
        <v>#N/A</v>
      </c>
      <c r="H1371" s="11" t="e">
        <f>IF(AND(ISNA(VLOOKUP($D1371, 'SP Per G'!$A$2:$D$1385, 4, FALSE)), ISTEXT($D1371)), G1371,IF(ISNA(VLOOKUP($D1371, 'SP Per G'!$A$2:$D$1385, 4, FALSE)), M1371, VLOOKUP($D1371, 'SP Per G'!$A$2:$D$1385, 4, FALSE)))</f>
        <v>#N/A</v>
      </c>
      <c r="I1371" s="11" t="e">
        <f t="shared" si="255"/>
        <v>#N/A</v>
      </c>
      <c r="J1371" s="11" t="e">
        <f>_xlfn.IFNA(VLOOKUP($D1371,Individual_Pitching___Dashboard[],18,FALSE),VLOOKUP(B1371,Team_Pitching___Dashboard[[Team]:[ERA]],17,FALSE))</f>
        <v>#N/A</v>
      </c>
      <c r="K1371" s="11" t="e">
        <f>_xlfn.IFNA(VLOOKUP($D1371, Individual_Pitching___Dashboard[], 20, FALSE), VLOOKUP(B1371,Team_Pitching___Dashboard[[Team]:[xFIP]],20,FALSE))</f>
        <v>#N/A</v>
      </c>
      <c r="L1371" s="11" t="e">
        <f>_xlfn.IFNA(VLOOKUP($D1371, Individual_Pitching___Advanced[], 21,FALSE), VLOOKUP(B1371, Team_Pitching___Advanced[], 20, FALSE))</f>
        <v>#N/A</v>
      </c>
      <c r="M1371" s="11" t="e">
        <f>VLOOKUP($B1371, 'Team Per G'!$A$2:$G$31, 7, FALSE)</f>
        <v>#N/A</v>
      </c>
      <c r="N1371" s="11" t="e">
        <f>VLOOKUP($B1371, 'FanGraphs - Team WAR Projected'!$B$2:$E$31, 3, FALSE)/162</f>
        <v>#N/A</v>
      </c>
      <c r="O1371" s="11" t="e">
        <f t="shared" si="256"/>
        <v>#N/A</v>
      </c>
      <c r="P1371" s="11" t="e">
        <f>VLOOKUP($B1371, Team_Pitching___Advanced[[Team]:[xFIP]], 19,FALSE)</f>
        <v>#N/A</v>
      </c>
      <c r="Q1371" s="11" t="e">
        <f>VLOOKUP($B1371, Team_Pitching___Advanced[], 20, FALSE)</f>
        <v>#N/A</v>
      </c>
      <c r="R1371" s="11" t="e">
        <f>VLOOKUP($B1371, Team_Batting___Dashboard[[Team]:[wOBA]], 16, FALSE)</f>
        <v>#N/A</v>
      </c>
      <c r="S1371" s="11" t="e">
        <f>VLOOKUP($B1371, Team_Batting___Advanced[[Team]:[OPS]], 9, FALSE)</f>
        <v>#N/A</v>
      </c>
      <c r="T1371" s="11" t="e">
        <f>VLOOKUP($B1371, Team_Batting___Advanced[], 19, FALSE)</f>
        <v>#N/A</v>
      </c>
      <c r="U1371" s="11" t="e">
        <f>VLOOKUP($B1371, 'Team Per G'!$A$2:$G$31, 3, FALSE)</f>
        <v>#N/A</v>
      </c>
      <c r="V1371" s="11" t="e">
        <f>VLOOKUP($B1371, 'Team Per G'!$A$2:$G$31, 5, FALSE)</f>
        <v>#N/A</v>
      </c>
      <c r="W1371" s="11" t="e">
        <f>VLOOKUP($B1371, 'Team Per G'!$A$2:$G$31, 4, FALSE)</f>
        <v>#N/A</v>
      </c>
      <c r="X1371" s="11" t="e">
        <f>VLOOKUP($B1371, Team_Batting___Dashboard[], 22, FALSE)/$F1371</f>
        <v>#N/A</v>
      </c>
      <c r="Y1371" s="11" t="e">
        <f>VLOOKUP($B1371, 'FanGraphs - Team WAR Projected'!$B$2:$E$31, 4, FALSE)/162</f>
        <v>#N/A</v>
      </c>
      <c r="Z1371" s="11" t="e">
        <f t="shared" si="257"/>
        <v>#N/A</v>
      </c>
      <c r="AA1371" s="11" t="e">
        <f>VLOOKUP($B1371, FanGraphs_Standings[[Abbreviation]:[2024 Year to Date RS/G]], 6, FALSE)/$F1371</f>
        <v>#N/A</v>
      </c>
      <c r="AB1371" s="11" t="e">
        <f>VLOOKUP($B1371, FanGraphs_Standings[[Abbreviation]:[2024 Projected Full Season RDif]], 19, FALSE)/162</f>
        <v>#N/A</v>
      </c>
      <c r="AC1371" s="11" t="e">
        <f t="shared" si="266"/>
        <v>#N/A</v>
      </c>
      <c r="AD1371" s="11" t="e">
        <f>VLOOKUP($B1371, FanGraphs_Standings[[Abbreviation]:[2024 Projected Full Season RDif]], 5, FALSE)</f>
        <v>#N/A</v>
      </c>
      <c r="AE1371" s="11" t="e">
        <f>VLOOKUP($B1371, FanGraphs_Standings[[Abbreviation]:[2024 Projected Full Season W%]], 18, FALSE)</f>
        <v>#N/A</v>
      </c>
      <c r="AF1371" s="11" t="e">
        <f t="shared" si="258"/>
        <v>#N/A</v>
      </c>
      <c r="AG1371" s="11" t="e">
        <f>VLOOKUP($B1371, 'Home Field Adv'!$A$2:$I$31, 9, FALSE)</f>
        <v>#N/A</v>
      </c>
      <c r="AH1371" s="11" t="e">
        <f>VLOOKUP($C1371, FanGraphs_Standings[[Abbreviation]:[2024 Year to Date G]], 2, FALSE)</f>
        <v>#N/A</v>
      </c>
      <c r="AI1371" s="11" t="e">
        <f>_xlfn.IFNA(VLOOKUP($E1371, 'SP Per G'!$A$2:$D$1385, 3, FALSE), AO1371)</f>
        <v>#N/A</v>
      </c>
      <c r="AJ1371" s="11" t="e">
        <f>IF(AND(ISNA(VLOOKUP($E1371, 'SP Per G'!$A$2:$D$1385, 4, FALSE)), ISTEXT($E1371)), AI1371,IF(ISNA(VLOOKUP($E1371, 'SP Per G'!$A$2:$D$1385, 4, FALSE)), AO1371, VLOOKUP($E1371, 'SP Per G'!$A$2:$D$1385, 4, FALSE)))</f>
        <v>#N/A</v>
      </c>
      <c r="AK1371" s="11" t="e">
        <f t="shared" si="259"/>
        <v>#N/A</v>
      </c>
      <c r="AL1371" s="11" t="e">
        <f>_xlfn.IFNA(VLOOKUP($E1371, Individual_Pitching___Dashboard[], 18, FALSE), VLOOKUP($C1371,Team_Pitching___Advanced[[Team]:[SIERA]],16,FALSE))</f>
        <v>#N/A</v>
      </c>
      <c r="AM1371" s="11" t="e">
        <f>_xlfn.IFNA(VLOOKUP($E1371, Individual_Pitching___Dashboard[], 20, FALSE), VLOOKUP($C1371,Team_Pitching___Advanced[[Team]:[xFIP]],19,FALSE))</f>
        <v>#N/A</v>
      </c>
      <c r="AN1371" s="11" t="e">
        <f>_xlfn.IFNA(VLOOKUP($E1371,Individual_Pitching___Advanced[],21,FALSE),VLOOKUP($C1371,Team_Pitching___Advanced[[Team]:[SIERA]],20,FALSE))</f>
        <v>#N/A</v>
      </c>
      <c r="AO1371" s="11" t="e">
        <f>VLOOKUP($C1371, 'Team Per G'!$A$2:$G$31, 7, FALSE)</f>
        <v>#N/A</v>
      </c>
      <c r="AP1371" s="11" t="e">
        <f>VLOOKUP($C1371, 'FanGraphs - Team WAR Projected'!$B$2:$E$31, 3, FALSE)/162</f>
        <v>#N/A</v>
      </c>
      <c r="AQ1371" s="11" t="e">
        <f t="shared" si="260"/>
        <v>#N/A</v>
      </c>
      <c r="AR1371" s="11" t="e">
        <f>VLOOKUP($C1371, Team_Pitching___Advanced[[Team]:[xFIP]], 19,FALSE)</f>
        <v>#N/A</v>
      </c>
      <c r="AS1371" s="11" t="e">
        <f>VLOOKUP($C1371, Team_Pitching___Advanced[], 20, FALSE)</f>
        <v>#N/A</v>
      </c>
      <c r="AT1371" s="11" t="e">
        <f>VLOOKUP($C1371, Team_Batting___Dashboard[[Team]:[wOBA]], 16, FALSE)</f>
        <v>#N/A</v>
      </c>
      <c r="AU1371" s="11" t="e">
        <f>VLOOKUP($C1371, Team_Batting___Advanced[[Team]:[OPS]], 9, FALSE)</f>
        <v>#N/A</v>
      </c>
      <c r="AV1371" s="11" t="e">
        <f>VLOOKUP($C1371, Team_Batting___Advanced[], 19, FALSE)</f>
        <v>#N/A</v>
      </c>
      <c r="AW1371" s="11" t="e">
        <f>VLOOKUP($C1371, 'Team Per G'!$A$2:$G$31, 3, FALSE)</f>
        <v>#N/A</v>
      </c>
      <c r="AX1371" s="11" t="e">
        <f>VLOOKUP($C1371, 'Team Per G'!$A$2:$G$31, 5, FALSE)</f>
        <v>#N/A</v>
      </c>
      <c r="AY1371" s="11" t="e">
        <f>VLOOKUP($C1371, 'Team Per G'!$A$2:$G$31, 4, FALSE)</f>
        <v>#N/A</v>
      </c>
      <c r="AZ1371" s="11" t="e">
        <f>VLOOKUP($C1371, Team_Batting___Dashboard[], 22, FALSE)/$AH1371</f>
        <v>#N/A</v>
      </c>
      <c r="BA1371" s="11" t="e">
        <f>VLOOKUP($C1371, 'FanGraphs - Team WAR Projected'!$B$2:$E$31, 4, FALSE)/162</f>
        <v>#N/A</v>
      </c>
      <c r="BB1371" s="11" t="e">
        <f t="shared" si="261"/>
        <v>#N/A</v>
      </c>
      <c r="BC1371" s="11" t="e">
        <f>VLOOKUP($C1371, FanGraphs_Standings[[Abbreviation]:[2024 Year to Date RS/G]], 6, FALSE)/$AH1371</f>
        <v>#N/A</v>
      </c>
      <c r="BD1371" s="11" t="e">
        <f>VLOOKUP($C1371, FanGraphs_Standings[[Abbreviation]:[2024 Projected Full Season RDif]], 19, FALSE)/162</f>
        <v>#N/A</v>
      </c>
      <c r="BE1371" s="11" t="e">
        <f t="shared" si="262"/>
        <v>#N/A</v>
      </c>
      <c r="BF1371" s="11" t="e">
        <f>VLOOKUP($C1371, FanGraphs_Standings[[Abbreviation]:[2024 Projected Full Season RDif]], 5, FALSE)</f>
        <v>#N/A</v>
      </c>
      <c r="BG1371" s="11" t="e">
        <f>VLOOKUP($C1371, FanGraphs_Standings[[Abbreviation]:[2024 Projected Full Season W%]], 18, FALSE)</f>
        <v>#N/A</v>
      </c>
      <c r="BH1371" s="11" t="e">
        <f t="shared" si="263"/>
        <v>#N/A</v>
      </c>
      <c r="BI1371" s="11" t="e">
        <f>VLOOKUP($C1371, 'Home Field Adv'!$A$2:$K$31, 11, FALSE)</f>
        <v>#N/A</v>
      </c>
      <c r="BL1371" s="12" t="str">
        <f t="shared" si="264"/>
        <v/>
      </c>
      <c r="BM1371" s="12" t="str">
        <f t="shared" si="254"/>
        <v/>
      </c>
      <c r="BN1371" s="12" t="str">
        <f t="shared" si="265"/>
        <v/>
      </c>
    </row>
    <row r="1372" spans="6:66" x14ac:dyDescent="0.45">
      <c r="F1372" s="11" t="e">
        <f>VLOOKUP($B1372, FanGraphs_Standings[[Abbreviation]:[2024 Year to Date G]], 2, FALSE)</f>
        <v>#N/A</v>
      </c>
      <c r="G1372" s="11" t="e">
        <f>_xlfn.IFNA(VLOOKUP($D1372, 'SP Per G'!$A$2:$D$1385, 3, FALSE),M1372)</f>
        <v>#N/A</v>
      </c>
      <c r="H1372" s="11" t="e">
        <f>IF(AND(ISNA(VLOOKUP($D1372, 'SP Per G'!$A$2:$D$1385, 4, FALSE)), ISTEXT($D1372)), G1372,IF(ISNA(VLOOKUP($D1372, 'SP Per G'!$A$2:$D$1385, 4, FALSE)), M1372, VLOOKUP($D1372, 'SP Per G'!$A$2:$D$1385, 4, FALSE)))</f>
        <v>#N/A</v>
      </c>
      <c r="I1372" s="11" t="e">
        <f t="shared" si="255"/>
        <v>#N/A</v>
      </c>
      <c r="J1372" s="11" t="e">
        <f>_xlfn.IFNA(VLOOKUP($D1372,Individual_Pitching___Dashboard[],18,FALSE),VLOOKUP(B1372,Team_Pitching___Dashboard[[Team]:[ERA]],17,FALSE))</f>
        <v>#N/A</v>
      </c>
      <c r="K1372" s="11" t="e">
        <f>_xlfn.IFNA(VLOOKUP($D1372, Individual_Pitching___Dashboard[], 20, FALSE), VLOOKUP(B1372,Team_Pitching___Dashboard[[Team]:[xFIP]],20,FALSE))</f>
        <v>#N/A</v>
      </c>
      <c r="L1372" s="11" t="e">
        <f>_xlfn.IFNA(VLOOKUP($D1372, Individual_Pitching___Advanced[], 21,FALSE), VLOOKUP(B1372, Team_Pitching___Advanced[], 20, FALSE))</f>
        <v>#N/A</v>
      </c>
      <c r="M1372" s="11" t="e">
        <f>VLOOKUP($B1372, 'Team Per G'!$A$2:$G$31, 7, FALSE)</f>
        <v>#N/A</v>
      </c>
      <c r="N1372" s="11" t="e">
        <f>VLOOKUP($B1372, 'FanGraphs - Team WAR Projected'!$B$2:$E$31, 3, FALSE)/162</f>
        <v>#N/A</v>
      </c>
      <c r="O1372" s="11" t="e">
        <f t="shared" si="256"/>
        <v>#N/A</v>
      </c>
      <c r="P1372" s="11" t="e">
        <f>VLOOKUP($B1372, Team_Pitching___Advanced[[Team]:[xFIP]], 19,FALSE)</f>
        <v>#N/A</v>
      </c>
      <c r="Q1372" s="11" t="e">
        <f>VLOOKUP($B1372, Team_Pitching___Advanced[], 20, FALSE)</f>
        <v>#N/A</v>
      </c>
      <c r="R1372" s="11" t="e">
        <f>VLOOKUP($B1372, Team_Batting___Dashboard[[Team]:[wOBA]], 16, FALSE)</f>
        <v>#N/A</v>
      </c>
      <c r="S1372" s="11" t="e">
        <f>VLOOKUP($B1372, Team_Batting___Advanced[[Team]:[OPS]], 9, FALSE)</f>
        <v>#N/A</v>
      </c>
      <c r="T1372" s="11" t="e">
        <f>VLOOKUP($B1372, Team_Batting___Advanced[], 19, FALSE)</f>
        <v>#N/A</v>
      </c>
      <c r="U1372" s="11" t="e">
        <f>VLOOKUP($B1372, 'Team Per G'!$A$2:$G$31, 3, FALSE)</f>
        <v>#N/A</v>
      </c>
      <c r="V1372" s="11" t="e">
        <f>VLOOKUP($B1372, 'Team Per G'!$A$2:$G$31, 5, FALSE)</f>
        <v>#N/A</v>
      </c>
      <c r="W1372" s="11" t="e">
        <f>VLOOKUP($B1372, 'Team Per G'!$A$2:$G$31, 4, FALSE)</f>
        <v>#N/A</v>
      </c>
      <c r="X1372" s="11" t="e">
        <f>VLOOKUP($B1372, Team_Batting___Dashboard[], 22, FALSE)/$F1372</f>
        <v>#N/A</v>
      </c>
      <c r="Y1372" s="11" t="e">
        <f>VLOOKUP($B1372, 'FanGraphs - Team WAR Projected'!$B$2:$E$31, 4, FALSE)/162</f>
        <v>#N/A</v>
      </c>
      <c r="Z1372" s="11" t="e">
        <f t="shared" si="257"/>
        <v>#N/A</v>
      </c>
      <c r="AA1372" s="11" t="e">
        <f>VLOOKUP($B1372, FanGraphs_Standings[[Abbreviation]:[2024 Year to Date RS/G]], 6, FALSE)/$F1372</f>
        <v>#N/A</v>
      </c>
      <c r="AB1372" s="11" t="e">
        <f>VLOOKUP($B1372, FanGraphs_Standings[[Abbreviation]:[2024 Projected Full Season RDif]], 19, FALSE)/162</f>
        <v>#N/A</v>
      </c>
      <c r="AC1372" s="11" t="e">
        <f t="shared" si="266"/>
        <v>#N/A</v>
      </c>
      <c r="AD1372" s="11" t="e">
        <f>VLOOKUP($B1372, FanGraphs_Standings[[Abbreviation]:[2024 Projected Full Season RDif]], 5, FALSE)</f>
        <v>#N/A</v>
      </c>
      <c r="AE1372" s="11" t="e">
        <f>VLOOKUP($B1372, FanGraphs_Standings[[Abbreviation]:[2024 Projected Full Season W%]], 18, FALSE)</f>
        <v>#N/A</v>
      </c>
      <c r="AF1372" s="11" t="e">
        <f t="shared" si="258"/>
        <v>#N/A</v>
      </c>
      <c r="AG1372" s="11" t="e">
        <f>VLOOKUP($B1372, 'Home Field Adv'!$A$2:$I$31, 9, FALSE)</f>
        <v>#N/A</v>
      </c>
      <c r="AH1372" s="11" t="e">
        <f>VLOOKUP($C1372, FanGraphs_Standings[[Abbreviation]:[2024 Year to Date G]], 2, FALSE)</f>
        <v>#N/A</v>
      </c>
      <c r="AI1372" s="11" t="e">
        <f>_xlfn.IFNA(VLOOKUP($E1372, 'SP Per G'!$A$2:$D$1385, 3, FALSE), AO1372)</f>
        <v>#N/A</v>
      </c>
      <c r="AJ1372" s="11" t="e">
        <f>IF(AND(ISNA(VLOOKUP($E1372, 'SP Per G'!$A$2:$D$1385, 4, FALSE)), ISTEXT($E1372)), AI1372,IF(ISNA(VLOOKUP($E1372, 'SP Per G'!$A$2:$D$1385, 4, FALSE)), AO1372, VLOOKUP($E1372, 'SP Per G'!$A$2:$D$1385, 4, FALSE)))</f>
        <v>#N/A</v>
      </c>
      <c r="AK1372" s="11" t="e">
        <f t="shared" si="259"/>
        <v>#N/A</v>
      </c>
      <c r="AL1372" s="11" t="e">
        <f>_xlfn.IFNA(VLOOKUP($E1372, Individual_Pitching___Dashboard[], 18, FALSE), VLOOKUP($C1372,Team_Pitching___Advanced[[Team]:[SIERA]],16,FALSE))</f>
        <v>#N/A</v>
      </c>
      <c r="AM1372" s="11" t="e">
        <f>_xlfn.IFNA(VLOOKUP($E1372, Individual_Pitching___Dashboard[], 20, FALSE), VLOOKUP($C1372,Team_Pitching___Advanced[[Team]:[xFIP]],19,FALSE))</f>
        <v>#N/A</v>
      </c>
      <c r="AN1372" s="11" t="e">
        <f>_xlfn.IFNA(VLOOKUP($E1372,Individual_Pitching___Advanced[],21,FALSE),VLOOKUP($C1372,Team_Pitching___Advanced[[Team]:[SIERA]],20,FALSE))</f>
        <v>#N/A</v>
      </c>
      <c r="AO1372" s="11" t="e">
        <f>VLOOKUP($C1372, 'Team Per G'!$A$2:$G$31, 7, FALSE)</f>
        <v>#N/A</v>
      </c>
      <c r="AP1372" s="11" t="e">
        <f>VLOOKUP($C1372, 'FanGraphs - Team WAR Projected'!$B$2:$E$31, 3, FALSE)/162</f>
        <v>#N/A</v>
      </c>
      <c r="AQ1372" s="11" t="e">
        <f t="shared" si="260"/>
        <v>#N/A</v>
      </c>
      <c r="AR1372" s="11" t="e">
        <f>VLOOKUP($C1372, Team_Pitching___Advanced[[Team]:[xFIP]], 19,FALSE)</f>
        <v>#N/A</v>
      </c>
      <c r="AS1372" s="11" t="e">
        <f>VLOOKUP($C1372, Team_Pitching___Advanced[], 20, FALSE)</f>
        <v>#N/A</v>
      </c>
      <c r="AT1372" s="11" t="e">
        <f>VLOOKUP($C1372, Team_Batting___Dashboard[[Team]:[wOBA]], 16, FALSE)</f>
        <v>#N/A</v>
      </c>
      <c r="AU1372" s="11" t="e">
        <f>VLOOKUP($C1372, Team_Batting___Advanced[[Team]:[OPS]], 9, FALSE)</f>
        <v>#N/A</v>
      </c>
      <c r="AV1372" s="11" t="e">
        <f>VLOOKUP($C1372, Team_Batting___Advanced[], 19, FALSE)</f>
        <v>#N/A</v>
      </c>
      <c r="AW1372" s="11" t="e">
        <f>VLOOKUP($C1372, 'Team Per G'!$A$2:$G$31, 3, FALSE)</f>
        <v>#N/A</v>
      </c>
      <c r="AX1372" s="11" t="e">
        <f>VLOOKUP($C1372, 'Team Per G'!$A$2:$G$31, 5, FALSE)</f>
        <v>#N/A</v>
      </c>
      <c r="AY1372" s="11" t="e">
        <f>VLOOKUP($C1372, 'Team Per G'!$A$2:$G$31, 4, FALSE)</f>
        <v>#N/A</v>
      </c>
      <c r="AZ1372" s="11" t="e">
        <f>VLOOKUP($C1372, Team_Batting___Dashboard[], 22, FALSE)/$AH1372</f>
        <v>#N/A</v>
      </c>
      <c r="BA1372" s="11" t="e">
        <f>VLOOKUP($C1372, 'FanGraphs - Team WAR Projected'!$B$2:$E$31, 4, FALSE)/162</f>
        <v>#N/A</v>
      </c>
      <c r="BB1372" s="11" t="e">
        <f t="shared" si="261"/>
        <v>#N/A</v>
      </c>
      <c r="BC1372" s="11" t="e">
        <f>VLOOKUP($C1372, FanGraphs_Standings[[Abbreviation]:[2024 Year to Date RS/G]], 6, FALSE)/$AH1372</f>
        <v>#N/A</v>
      </c>
      <c r="BD1372" s="11" t="e">
        <f>VLOOKUP($C1372, FanGraphs_Standings[[Abbreviation]:[2024 Projected Full Season RDif]], 19, FALSE)/162</f>
        <v>#N/A</v>
      </c>
      <c r="BE1372" s="11" t="e">
        <f t="shared" si="262"/>
        <v>#N/A</v>
      </c>
      <c r="BF1372" s="11" t="e">
        <f>VLOOKUP($C1372, FanGraphs_Standings[[Abbreviation]:[2024 Projected Full Season RDif]], 5, FALSE)</f>
        <v>#N/A</v>
      </c>
      <c r="BG1372" s="11" t="e">
        <f>VLOOKUP($C1372, FanGraphs_Standings[[Abbreviation]:[2024 Projected Full Season W%]], 18, FALSE)</f>
        <v>#N/A</v>
      </c>
      <c r="BH1372" s="11" t="e">
        <f t="shared" si="263"/>
        <v>#N/A</v>
      </c>
      <c r="BI1372" s="11" t="e">
        <f>VLOOKUP($C1372, 'Home Field Adv'!$A$2:$K$31, 11, FALSE)</f>
        <v>#N/A</v>
      </c>
      <c r="BL1372" s="12" t="str">
        <f t="shared" si="264"/>
        <v/>
      </c>
      <c r="BM1372" s="12" t="str">
        <f t="shared" ref="BM1372:BM1430" si="267">IF( ISBLANK(BJ1372), "",IF(BJ1372&gt;BK1372, B1372, C1372))</f>
        <v/>
      </c>
      <c r="BN1372" s="12" t="str">
        <f t="shared" si="265"/>
        <v/>
      </c>
    </row>
    <row r="1373" spans="6:66" x14ac:dyDescent="0.45">
      <c r="F1373" s="11" t="e">
        <f>VLOOKUP($B1373, FanGraphs_Standings[[Abbreviation]:[2024 Year to Date G]], 2, FALSE)</f>
        <v>#N/A</v>
      </c>
      <c r="G1373" s="11" t="e">
        <f>_xlfn.IFNA(VLOOKUP($D1373, 'SP Per G'!$A$2:$D$1385, 3, FALSE),M1373)</f>
        <v>#N/A</v>
      </c>
      <c r="H1373" s="11" t="e">
        <f>IF(AND(ISNA(VLOOKUP($D1373, 'SP Per G'!$A$2:$D$1385, 4, FALSE)), ISTEXT($D1373)), G1373,IF(ISNA(VLOOKUP($D1373, 'SP Per G'!$A$2:$D$1385, 4, FALSE)), M1373, VLOOKUP($D1373, 'SP Per G'!$A$2:$D$1385, 4, FALSE)))</f>
        <v>#N/A</v>
      </c>
      <c r="I1373" s="11" t="e">
        <f t="shared" si="255"/>
        <v>#N/A</v>
      </c>
      <c r="J1373" s="11" t="e">
        <f>_xlfn.IFNA(VLOOKUP($D1373,Individual_Pitching___Dashboard[],18,FALSE),VLOOKUP(B1373,Team_Pitching___Dashboard[[Team]:[ERA]],17,FALSE))</f>
        <v>#N/A</v>
      </c>
      <c r="K1373" s="11" t="e">
        <f>_xlfn.IFNA(VLOOKUP($D1373, Individual_Pitching___Dashboard[], 20, FALSE), VLOOKUP(B1373,Team_Pitching___Dashboard[[Team]:[xFIP]],20,FALSE))</f>
        <v>#N/A</v>
      </c>
      <c r="L1373" s="11" t="e">
        <f>_xlfn.IFNA(VLOOKUP($D1373, Individual_Pitching___Advanced[], 21,FALSE), VLOOKUP(B1373, Team_Pitching___Advanced[], 20, FALSE))</f>
        <v>#N/A</v>
      </c>
      <c r="M1373" s="11" t="e">
        <f>VLOOKUP($B1373, 'Team Per G'!$A$2:$G$31, 7, FALSE)</f>
        <v>#N/A</v>
      </c>
      <c r="N1373" s="11" t="e">
        <f>VLOOKUP($B1373, 'FanGraphs - Team WAR Projected'!$B$2:$E$31, 3, FALSE)/162</f>
        <v>#N/A</v>
      </c>
      <c r="O1373" s="11" t="e">
        <f t="shared" si="256"/>
        <v>#N/A</v>
      </c>
      <c r="P1373" s="11" t="e">
        <f>VLOOKUP($B1373, Team_Pitching___Advanced[[Team]:[xFIP]], 19,FALSE)</f>
        <v>#N/A</v>
      </c>
      <c r="Q1373" s="11" t="e">
        <f>VLOOKUP($B1373, Team_Pitching___Advanced[], 20, FALSE)</f>
        <v>#N/A</v>
      </c>
      <c r="R1373" s="11" t="e">
        <f>VLOOKUP($B1373, Team_Batting___Dashboard[[Team]:[wOBA]], 16, FALSE)</f>
        <v>#N/A</v>
      </c>
      <c r="S1373" s="11" t="e">
        <f>VLOOKUP($B1373, Team_Batting___Advanced[[Team]:[OPS]], 9, FALSE)</f>
        <v>#N/A</v>
      </c>
      <c r="T1373" s="11" t="e">
        <f>VLOOKUP($B1373, Team_Batting___Advanced[], 19, FALSE)</f>
        <v>#N/A</v>
      </c>
      <c r="U1373" s="11" t="e">
        <f>VLOOKUP($B1373, 'Team Per G'!$A$2:$G$31, 3, FALSE)</f>
        <v>#N/A</v>
      </c>
      <c r="V1373" s="11" t="e">
        <f>VLOOKUP($B1373, 'Team Per G'!$A$2:$G$31, 5, FALSE)</f>
        <v>#N/A</v>
      </c>
      <c r="W1373" s="11" t="e">
        <f>VLOOKUP($B1373, 'Team Per G'!$A$2:$G$31, 4, FALSE)</f>
        <v>#N/A</v>
      </c>
      <c r="X1373" s="11" t="e">
        <f>VLOOKUP($B1373, Team_Batting___Dashboard[], 22, FALSE)/$F1373</f>
        <v>#N/A</v>
      </c>
      <c r="Y1373" s="11" t="e">
        <f>VLOOKUP($B1373, 'FanGraphs - Team WAR Projected'!$B$2:$E$31, 4, FALSE)/162</f>
        <v>#N/A</v>
      </c>
      <c r="Z1373" s="11" t="e">
        <f t="shared" si="257"/>
        <v>#N/A</v>
      </c>
      <c r="AA1373" s="11" t="e">
        <f>VLOOKUP($B1373, FanGraphs_Standings[[Abbreviation]:[2024 Year to Date RS/G]], 6, FALSE)/$F1373</f>
        <v>#N/A</v>
      </c>
      <c r="AB1373" s="11" t="e">
        <f>VLOOKUP($B1373, FanGraphs_Standings[[Abbreviation]:[2024 Projected Full Season RDif]], 19, FALSE)/162</f>
        <v>#N/A</v>
      </c>
      <c r="AC1373" s="11" t="e">
        <f t="shared" si="266"/>
        <v>#N/A</v>
      </c>
      <c r="AD1373" s="11" t="e">
        <f>VLOOKUP($B1373, FanGraphs_Standings[[Abbreviation]:[2024 Projected Full Season RDif]], 5, FALSE)</f>
        <v>#N/A</v>
      </c>
      <c r="AE1373" s="11" t="e">
        <f>VLOOKUP($B1373, FanGraphs_Standings[[Abbreviation]:[2024 Projected Full Season W%]], 18, FALSE)</f>
        <v>#N/A</v>
      </c>
      <c r="AF1373" s="11" t="e">
        <f t="shared" si="258"/>
        <v>#N/A</v>
      </c>
      <c r="AG1373" s="11" t="e">
        <f>VLOOKUP($B1373, 'Home Field Adv'!$A$2:$I$31, 9, FALSE)</f>
        <v>#N/A</v>
      </c>
      <c r="AH1373" s="11" t="e">
        <f>VLOOKUP($C1373, FanGraphs_Standings[[Abbreviation]:[2024 Year to Date G]], 2, FALSE)</f>
        <v>#N/A</v>
      </c>
      <c r="AI1373" s="11" t="e">
        <f>_xlfn.IFNA(VLOOKUP($E1373, 'SP Per G'!$A$2:$D$1385, 3, FALSE), AO1373)</f>
        <v>#N/A</v>
      </c>
      <c r="AJ1373" s="11" t="e">
        <f>IF(AND(ISNA(VLOOKUP($E1373, 'SP Per G'!$A$2:$D$1385, 4, FALSE)), ISTEXT($E1373)), AI1373,IF(ISNA(VLOOKUP($E1373, 'SP Per G'!$A$2:$D$1385, 4, FALSE)), AO1373, VLOOKUP($E1373, 'SP Per G'!$A$2:$D$1385, 4, FALSE)))</f>
        <v>#N/A</v>
      </c>
      <c r="AK1373" s="11" t="e">
        <f t="shared" si="259"/>
        <v>#N/A</v>
      </c>
      <c r="AL1373" s="11" t="e">
        <f>_xlfn.IFNA(VLOOKUP($E1373, Individual_Pitching___Dashboard[], 18, FALSE), VLOOKUP($C1373,Team_Pitching___Advanced[[Team]:[SIERA]],16,FALSE))</f>
        <v>#N/A</v>
      </c>
      <c r="AM1373" s="11" t="e">
        <f>_xlfn.IFNA(VLOOKUP($E1373, Individual_Pitching___Dashboard[], 20, FALSE), VLOOKUP($C1373,Team_Pitching___Advanced[[Team]:[xFIP]],19,FALSE))</f>
        <v>#N/A</v>
      </c>
      <c r="AN1373" s="11" t="e">
        <f>_xlfn.IFNA(VLOOKUP($E1373,Individual_Pitching___Advanced[],21,FALSE),VLOOKUP($C1373,Team_Pitching___Advanced[[Team]:[SIERA]],20,FALSE))</f>
        <v>#N/A</v>
      </c>
      <c r="AO1373" s="11" t="e">
        <f>VLOOKUP($C1373, 'Team Per G'!$A$2:$G$31, 7, FALSE)</f>
        <v>#N/A</v>
      </c>
      <c r="AP1373" s="11" t="e">
        <f>VLOOKUP($C1373, 'FanGraphs - Team WAR Projected'!$B$2:$E$31, 3, FALSE)/162</f>
        <v>#N/A</v>
      </c>
      <c r="AQ1373" s="11" t="e">
        <f t="shared" si="260"/>
        <v>#N/A</v>
      </c>
      <c r="AR1373" s="11" t="e">
        <f>VLOOKUP($C1373, Team_Pitching___Advanced[[Team]:[xFIP]], 19,FALSE)</f>
        <v>#N/A</v>
      </c>
      <c r="AS1373" s="11" t="e">
        <f>VLOOKUP($C1373, Team_Pitching___Advanced[], 20, FALSE)</f>
        <v>#N/A</v>
      </c>
      <c r="AT1373" s="11" t="e">
        <f>VLOOKUP($C1373, Team_Batting___Dashboard[[Team]:[wOBA]], 16, FALSE)</f>
        <v>#N/A</v>
      </c>
      <c r="AU1373" s="11" t="e">
        <f>VLOOKUP($C1373, Team_Batting___Advanced[[Team]:[OPS]], 9, FALSE)</f>
        <v>#N/A</v>
      </c>
      <c r="AV1373" s="11" t="e">
        <f>VLOOKUP($C1373, Team_Batting___Advanced[], 19, FALSE)</f>
        <v>#N/A</v>
      </c>
      <c r="AW1373" s="11" t="e">
        <f>VLOOKUP($C1373, 'Team Per G'!$A$2:$G$31, 3, FALSE)</f>
        <v>#N/A</v>
      </c>
      <c r="AX1373" s="11" t="e">
        <f>VLOOKUP($C1373, 'Team Per G'!$A$2:$G$31, 5, FALSE)</f>
        <v>#N/A</v>
      </c>
      <c r="AY1373" s="11" t="e">
        <f>VLOOKUP($C1373, 'Team Per G'!$A$2:$G$31, 4, FALSE)</f>
        <v>#N/A</v>
      </c>
      <c r="AZ1373" s="11" t="e">
        <f>VLOOKUP($C1373, Team_Batting___Dashboard[], 22, FALSE)/$AH1373</f>
        <v>#N/A</v>
      </c>
      <c r="BA1373" s="11" t="e">
        <f>VLOOKUP($C1373, 'FanGraphs - Team WAR Projected'!$B$2:$E$31, 4, FALSE)/162</f>
        <v>#N/A</v>
      </c>
      <c r="BB1373" s="11" t="e">
        <f t="shared" si="261"/>
        <v>#N/A</v>
      </c>
      <c r="BC1373" s="11" t="e">
        <f>VLOOKUP($C1373, FanGraphs_Standings[[Abbreviation]:[2024 Year to Date RS/G]], 6, FALSE)/$AH1373</f>
        <v>#N/A</v>
      </c>
      <c r="BD1373" s="11" t="e">
        <f>VLOOKUP($C1373, FanGraphs_Standings[[Abbreviation]:[2024 Projected Full Season RDif]], 19, FALSE)/162</f>
        <v>#N/A</v>
      </c>
      <c r="BE1373" s="11" t="e">
        <f t="shared" si="262"/>
        <v>#N/A</v>
      </c>
      <c r="BF1373" s="11" t="e">
        <f>VLOOKUP($C1373, FanGraphs_Standings[[Abbreviation]:[2024 Projected Full Season RDif]], 5, FALSE)</f>
        <v>#N/A</v>
      </c>
      <c r="BG1373" s="11" t="e">
        <f>VLOOKUP($C1373, FanGraphs_Standings[[Abbreviation]:[2024 Projected Full Season W%]], 18, FALSE)</f>
        <v>#N/A</v>
      </c>
      <c r="BH1373" s="11" t="e">
        <f t="shared" si="263"/>
        <v>#N/A</v>
      </c>
      <c r="BI1373" s="11" t="e">
        <f>VLOOKUP($C1373, 'Home Field Adv'!$A$2:$K$31, 11, FALSE)</f>
        <v>#N/A</v>
      </c>
      <c r="BL1373" s="12" t="str">
        <f t="shared" si="264"/>
        <v/>
      </c>
      <c r="BM1373" s="12" t="str">
        <f t="shared" si="267"/>
        <v/>
      </c>
      <c r="BN1373" s="12" t="str">
        <f t="shared" si="265"/>
        <v/>
      </c>
    </row>
    <row r="1374" spans="6:66" x14ac:dyDescent="0.45">
      <c r="F1374" s="11" t="e">
        <f>VLOOKUP($B1374, FanGraphs_Standings[[Abbreviation]:[2024 Year to Date G]], 2, FALSE)</f>
        <v>#N/A</v>
      </c>
      <c r="G1374" s="11" t="e">
        <f>_xlfn.IFNA(VLOOKUP($D1374, 'SP Per G'!$A$2:$D$1385, 3, FALSE),M1374)</f>
        <v>#N/A</v>
      </c>
      <c r="H1374" s="11" t="e">
        <f>IF(AND(ISNA(VLOOKUP($D1374, 'SP Per G'!$A$2:$D$1385, 4, FALSE)), ISTEXT($D1374)), G1374,IF(ISNA(VLOOKUP($D1374, 'SP Per G'!$A$2:$D$1385, 4, FALSE)), M1374, VLOOKUP($D1374, 'SP Per G'!$A$2:$D$1385, 4, FALSE)))</f>
        <v>#N/A</v>
      </c>
      <c r="I1374" s="11" t="e">
        <f t="shared" si="255"/>
        <v>#N/A</v>
      </c>
      <c r="J1374" s="11" t="e">
        <f>_xlfn.IFNA(VLOOKUP($D1374,Individual_Pitching___Dashboard[],18,FALSE),VLOOKUP(B1374,Team_Pitching___Dashboard[[Team]:[ERA]],17,FALSE))</f>
        <v>#N/A</v>
      </c>
      <c r="K1374" s="11" t="e">
        <f>_xlfn.IFNA(VLOOKUP($D1374, Individual_Pitching___Dashboard[], 20, FALSE), VLOOKUP(B1374,Team_Pitching___Dashboard[[Team]:[xFIP]],20,FALSE))</f>
        <v>#N/A</v>
      </c>
      <c r="L1374" s="11" t="e">
        <f>_xlfn.IFNA(VLOOKUP($D1374, Individual_Pitching___Advanced[], 21,FALSE), VLOOKUP(B1374, Team_Pitching___Advanced[], 20, FALSE))</f>
        <v>#N/A</v>
      </c>
      <c r="M1374" s="11" t="e">
        <f>VLOOKUP($B1374, 'Team Per G'!$A$2:$G$31, 7, FALSE)</f>
        <v>#N/A</v>
      </c>
      <c r="N1374" s="11" t="e">
        <f>VLOOKUP($B1374, 'FanGraphs - Team WAR Projected'!$B$2:$E$31, 3, FALSE)/162</f>
        <v>#N/A</v>
      </c>
      <c r="O1374" s="11" t="e">
        <f t="shared" si="256"/>
        <v>#N/A</v>
      </c>
      <c r="P1374" s="11" t="e">
        <f>VLOOKUP($B1374, Team_Pitching___Advanced[[Team]:[xFIP]], 19,FALSE)</f>
        <v>#N/A</v>
      </c>
      <c r="Q1374" s="11" t="e">
        <f>VLOOKUP($B1374, Team_Pitching___Advanced[], 20, FALSE)</f>
        <v>#N/A</v>
      </c>
      <c r="R1374" s="11" t="e">
        <f>VLOOKUP($B1374, Team_Batting___Dashboard[[Team]:[wOBA]], 16, FALSE)</f>
        <v>#N/A</v>
      </c>
      <c r="S1374" s="11" t="e">
        <f>VLOOKUP($B1374, Team_Batting___Advanced[[Team]:[OPS]], 9, FALSE)</f>
        <v>#N/A</v>
      </c>
      <c r="T1374" s="11" t="e">
        <f>VLOOKUP($B1374, Team_Batting___Advanced[], 19, FALSE)</f>
        <v>#N/A</v>
      </c>
      <c r="U1374" s="11" t="e">
        <f>VLOOKUP($B1374, 'Team Per G'!$A$2:$G$31, 3, FALSE)</f>
        <v>#N/A</v>
      </c>
      <c r="V1374" s="11" t="e">
        <f>VLOOKUP($B1374, 'Team Per G'!$A$2:$G$31, 5, FALSE)</f>
        <v>#N/A</v>
      </c>
      <c r="W1374" s="11" t="e">
        <f>VLOOKUP($B1374, 'Team Per G'!$A$2:$G$31, 4, FALSE)</f>
        <v>#N/A</v>
      </c>
      <c r="X1374" s="11" t="e">
        <f>VLOOKUP($B1374, Team_Batting___Dashboard[], 22, FALSE)/$F1374</f>
        <v>#N/A</v>
      </c>
      <c r="Y1374" s="11" t="e">
        <f>VLOOKUP($B1374, 'FanGraphs - Team WAR Projected'!$B$2:$E$31, 4, FALSE)/162</f>
        <v>#N/A</v>
      </c>
      <c r="Z1374" s="11" t="e">
        <f t="shared" si="257"/>
        <v>#N/A</v>
      </c>
      <c r="AA1374" s="11" t="e">
        <f>VLOOKUP($B1374, FanGraphs_Standings[[Abbreviation]:[2024 Year to Date RS/G]], 6, FALSE)/$F1374</f>
        <v>#N/A</v>
      </c>
      <c r="AB1374" s="11" t="e">
        <f>VLOOKUP($B1374, FanGraphs_Standings[[Abbreviation]:[2024 Projected Full Season RDif]], 19, FALSE)/162</f>
        <v>#N/A</v>
      </c>
      <c r="AC1374" s="11" t="e">
        <f t="shared" si="266"/>
        <v>#N/A</v>
      </c>
      <c r="AD1374" s="11" t="e">
        <f>VLOOKUP($B1374, FanGraphs_Standings[[Abbreviation]:[2024 Projected Full Season RDif]], 5, FALSE)</f>
        <v>#N/A</v>
      </c>
      <c r="AE1374" s="11" t="e">
        <f>VLOOKUP($B1374, FanGraphs_Standings[[Abbreviation]:[2024 Projected Full Season W%]], 18, FALSE)</f>
        <v>#N/A</v>
      </c>
      <c r="AF1374" s="11" t="e">
        <f t="shared" si="258"/>
        <v>#N/A</v>
      </c>
      <c r="AG1374" s="11" t="e">
        <f>VLOOKUP($B1374, 'Home Field Adv'!$A$2:$I$31, 9, FALSE)</f>
        <v>#N/A</v>
      </c>
      <c r="AH1374" s="11" t="e">
        <f>VLOOKUP($C1374, FanGraphs_Standings[[Abbreviation]:[2024 Year to Date G]], 2, FALSE)</f>
        <v>#N/A</v>
      </c>
      <c r="AI1374" s="11" t="e">
        <f>_xlfn.IFNA(VLOOKUP($E1374, 'SP Per G'!$A$2:$D$1385, 3, FALSE), AO1374)</f>
        <v>#N/A</v>
      </c>
      <c r="AJ1374" s="11" t="e">
        <f>IF(AND(ISNA(VLOOKUP($E1374, 'SP Per G'!$A$2:$D$1385, 4, FALSE)), ISTEXT($E1374)), AI1374,IF(ISNA(VLOOKUP($E1374, 'SP Per G'!$A$2:$D$1385, 4, FALSE)), AO1374, VLOOKUP($E1374, 'SP Per G'!$A$2:$D$1385, 4, FALSE)))</f>
        <v>#N/A</v>
      </c>
      <c r="AK1374" s="11" t="e">
        <f t="shared" si="259"/>
        <v>#N/A</v>
      </c>
      <c r="AL1374" s="11" t="e">
        <f>_xlfn.IFNA(VLOOKUP($E1374, Individual_Pitching___Dashboard[], 18, FALSE), VLOOKUP($C1374,Team_Pitching___Advanced[[Team]:[SIERA]],16,FALSE))</f>
        <v>#N/A</v>
      </c>
      <c r="AM1374" s="11" t="e">
        <f>_xlfn.IFNA(VLOOKUP($E1374, Individual_Pitching___Dashboard[], 20, FALSE), VLOOKUP($C1374,Team_Pitching___Advanced[[Team]:[xFIP]],19,FALSE))</f>
        <v>#N/A</v>
      </c>
      <c r="AN1374" s="11" t="e">
        <f>_xlfn.IFNA(VLOOKUP($E1374,Individual_Pitching___Advanced[],21,FALSE),VLOOKUP($C1374,Team_Pitching___Advanced[[Team]:[SIERA]],20,FALSE))</f>
        <v>#N/A</v>
      </c>
      <c r="AO1374" s="11" t="e">
        <f>VLOOKUP($C1374, 'Team Per G'!$A$2:$G$31, 7, FALSE)</f>
        <v>#N/A</v>
      </c>
      <c r="AP1374" s="11" t="e">
        <f>VLOOKUP($C1374, 'FanGraphs - Team WAR Projected'!$B$2:$E$31, 3, FALSE)/162</f>
        <v>#N/A</v>
      </c>
      <c r="AQ1374" s="11" t="e">
        <f t="shared" si="260"/>
        <v>#N/A</v>
      </c>
      <c r="AR1374" s="11" t="e">
        <f>VLOOKUP($C1374, Team_Pitching___Advanced[[Team]:[xFIP]], 19,FALSE)</f>
        <v>#N/A</v>
      </c>
      <c r="AS1374" s="11" t="e">
        <f>VLOOKUP($C1374, Team_Pitching___Advanced[], 20, FALSE)</f>
        <v>#N/A</v>
      </c>
      <c r="AT1374" s="11" t="e">
        <f>VLOOKUP($C1374, Team_Batting___Dashboard[[Team]:[wOBA]], 16, FALSE)</f>
        <v>#N/A</v>
      </c>
      <c r="AU1374" s="11" t="e">
        <f>VLOOKUP($C1374, Team_Batting___Advanced[[Team]:[OPS]], 9, FALSE)</f>
        <v>#N/A</v>
      </c>
      <c r="AV1374" s="11" t="e">
        <f>VLOOKUP($C1374, Team_Batting___Advanced[], 19, FALSE)</f>
        <v>#N/A</v>
      </c>
      <c r="AW1374" s="11" t="e">
        <f>VLOOKUP($C1374, 'Team Per G'!$A$2:$G$31, 3, FALSE)</f>
        <v>#N/A</v>
      </c>
      <c r="AX1374" s="11" t="e">
        <f>VLOOKUP($C1374, 'Team Per G'!$A$2:$G$31, 5, FALSE)</f>
        <v>#N/A</v>
      </c>
      <c r="AY1374" s="11" t="e">
        <f>VLOOKUP($C1374, 'Team Per G'!$A$2:$G$31, 4, FALSE)</f>
        <v>#N/A</v>
      </c>
      <c r="AZ1374" s="11" t="e">
        <f>VLOOKUP($C1374, Team_Batting___Dashboard[], 22, FALSE)/$AH1374</f>
        <v>#N/A</v>
      </c>
      <c r="BA1374" s="11" t="e">
        <f>VLOOKUP($C1374, 'FanGraphs - Team WAR Projected'!$B$2:$E$31, 4, FALSE)/162</f>
        <v>#N/A</v>
      </c>
      <c r="BB1374" s="11" t="e">
        <f t="shared" si="261"/>
        <v>#N/A</v>
      </c>
      <c r="BC1374" s="11" t="e">
        <f>VLOOKUP($C1374, FanGraphs_Standings[[Abbreviation]:[2024 Year to Date RS/G]], 6, FALSE)/$AH1374</f>
        <v>#N/A</v>
      </c>
      <c r="BD1374" s="11" t="e">
        <f>VLOOKUP($C1374, FanGraphs_Standings[[Abbreviation]:[2024 Projected Full Season RDif]], 19, FALSE)/162</f>
        <v>#N/A</v>
      </c>
      <c r="BE1374" s="11" t="e">
        <f t="shared" si="262"/>
        <v>#N/A</v>
      </c>
      <c r="BF1374" s="11" t="e">
        <f>VLOOKUP($C1374, FanGraphs_Standings[[Abbreviation]:[2024 Projected Full Season RDif]], 5, FALSE)</f>
        <v>#N/A</v>
      </c>
      <c r="BG1374" s="11" t="e">
        <f>VLOOKUP($C1374, FanGraphs_Standings[[Abbreviation]:[2024 Projected Full Season W%]], 18, FALSE)</f>
        <v>#N/A</v>
      </c>
      <c r="BH1374" s="11" t="e">
        <f t="shared" si="263"/>
        <v>#N/A</v>
      </c>
      <c r="BI1374" s="11" t="e">
        <f>VLOOKUP($C1374, 'Home Field Adv'!$A$2:$K$31, 11, FALSE)</f>
        <v>#N/A</v>
      </c>
      <c r="BL1374" s="12" t="str">
        <f t="shared" si="264"/>
        <v/>
      </c>
      <c r="BM1374" s="12" t="str">
        <f t="shared" si="267"/>
        <v/>
      </c>
      <c r="BN1374" s="12" t="str">
        <f t="shared" si="265"/>
        <v/>
      </c>
    </row>
    <row r="1375" spans="6:66" x14ac:dyDescent="0.45">
      <c r="F1375" s="11" t="e">
        <f>VLOOKUP($B1375, FanGraphs_Standings[[Abbreviation]:[2024 Year to Date G]], 2, FALSE)</f>
        <v>#N/A</v>
      </c>
      <c r="G1375" s="11" t="e">
        <f>_xlfn.IFNA(VLOOKUP($D1375, 'SP Per G'!$A$2:$D$1385, 3, FALSE),M1375)</f>
        <v>#N/A</v>
      </c>
      <c r="H1375" s="11" t="e">
        <f>IF(AND(ISNA(VLOOKUP($D1375, 'SP Per G'!$A$2:$D$1385, 4, FALSE)), ISTEXT($D1375)), G1375,IF(ISNA(VLOOKUP($D1375, 'SP Per G'!$A$2:$D$1385, 4, FALSE)), M1375, VLOOKUP($D1375, 'SP Per G'!$A$2:$D$1385, 4, FALSE)))</f>
        <v>#N/A</v>
      </c>
      <c r="I1375" s="11" t="e">
        <f t="shared" si="255"/>
        <v>#N/A</v>
      </c>
      <c r="J1375" s="11" t="e">
        <f>_xlfn.IFNA(VLOOKUP($D1375,Individual_Pitching___Dashboard[],18,FALSE),VLOOKUP(B1375,Team_Pitching___Dashboard[[Team]:[ERA]],17,FALSE))</f>
        <v>#N/A</v>
      </c>
      <c r="K1375" s="11" t="e">
        <f>_xlfn.IFNA(VLOOKUP($D1375, Individual_Pitching___Dashboard[], 20, FALSE), VLOOKUP(B1375,Team_Pitching___Dashboard[[Team]:[xFIP]],20,FALSE))</f>
        <v>#N/A</v>
      </c>
      <c r="L1375" s="11" t="e">
        <f>_xlfn.IFNA(VLOOKUP($D1375, Individual_Pitching___Advanced[], 21,FALSE), VLOOKUP(B1375, Team_Pitching___Advanced[], 20, FALSE))</f>
        <v>#N/A</v>
      </c>
      <c r="M1375" s="11" t="e">
        <f>VLOOKUP($B1375, 'Team Per G'!$A$2:$G$31, 7, FALSE)</f>
        <v>#N/A</v>
      </c>
      <c r="N1375" s="11" t="e">
        <f>VLOOKUP($B1375, 'FanGraphs - Team WAR Projected'!$B$2:$E$31, 3, FALSE)/162</f>
        <v>#N/A</v>
      </c>
      <c r="O1375" s="11" t="e">
        <f t="shared" si="256"/>
        <v>#N/A</v>
      </c>
      <c r="P1375" s="11" t="e">
        <f>VLOOKUP($B1375, Team_Pitching___Advanced[[Team]:[xFIP]], 19,FALSE)</f>
        <v>#N/A</v>
      </c>
      <c r="Q1375" s="11" t="e">
        <f>VLOOKUP($B1375, Team_Pitching___Advanced[], 20, FALSE)</f>
        <v>#N/A</v>
      </c>
      <c r="R1375" s="11" t="e">
        <f>VLOOKUP($B1375, Team_Batting___Dashboard[[Team]:[wOBA]], 16, FALSE)</f>
        <v>#N/A</v>
      </c>
      <c r="S1375" s="11" t="e">
        <f>VLOOKUP($B1375, Team_Batting___Advanced[[Team]:[OPS]], 9, FALSE)</f>
        <v>#N/A</v>
      </c>
      <c r="T1375" s="11" t="e">
        <f>VLOOKUP($B1375, Team_Batting___Advanced[], 19, FALSE)</f>
        <v>#N/A</v>
      </c>
      <c r="U1375" s="11" t="e">
        <f>VLOOKUP($B1375, 'Team Per G'!$A$2:$G$31, 3, FALSE)</f>
        <v>#N/A</v>
      </c>
      <c r="V1375" s="11" t="e">
        <f>VLOOKUP($B1375, 'Team Per G'!$A$2:$G$31, 5, FALSE)</f>
        <v>#N/A</v>
      </c>
      <c r="W1375" s="11" t="e">
        <f>VLOOKUP($B1375, 'Team Per G'!$A$2:$G$31, 4, FALSE)</f>
        <v>#N/A</v>
      </c>
      <c r="X1375" s="11" t="e">
        <f>VLOOKUP($B1375, Team_Batting___Dashboard[], 22, FALSE)/$F1375</f>
        <v>#N/A</v>
      </c>
      <c r="Y1375" s="11" t="e">
        <f>VLOOKUP($B1375, 'FanGraphs - Team WAR Projected'!$B$2:$E$31, 4, FALSE)/162</f>
        <v>#N/A</v>
      </c>
      <c r="Z1375" s="11" t="e">
        <f t="shared" si="257"/>
        <v>#N/A</v>
      </c>
      <c r="AA1375" s="11" t="e">
        <f>VLOOKUP($B1375, FanGraphs_Standings[[Abbreviation]:[2024 Year to Date RS/G]], 6, FALSE)/$F1375</f>
        <v>#N/A</v>
      </c>
      <c r="AB1375" s="11" t="e">
        <f>VLOOKUP($B1375, FanGraphs_Standings[[Abbreviation]:[2024 Projected Full Season RDif]], 19, FALSE)/162</f>
        <v>#N/A</v>
      </c>
      <c r="AC1375" s="11" t="e">
        <f t="shared" si="266"/>
        <v>#N/A</v>
      </c>
      <c r="AD1375" s="11" t="e">
        <f>VLOOKUP($B1375, FanGraphs_Standings[[Abbreviation]:[2024 Projected Full Season RDif]], 5, FALSE)</f>
        <v>#N/A</v>
      </c>
      <c r="AE1375" s="11" t="e">
        <f>VLOOKUP($B1375, FanGraphs_Standings[[Abbreviation]:[2024 Projected Full Season W%]], 18, FALSE)</f>
        <v>#N/A</v>
      </c>
      <c r="AF1375" s="11" t="e">
        <f t="shared" si="258"/>
        <v>#N/A</v>
      </c>
      <c r="AG1375" s="11" t="e">
        <f>VLOOKUP($B1375, 'Home Field Adv'!$A$2:$I$31, 9, FALSE)</f>
        <v>#N/A</v>
      </c>
      <c r="AH1375" s="11" t="e">
        <f>VLOOKUP($C1375, FanGraphs_Standings[[Abbreviation]:[2024 Year to Date G]], 2, FALSE)</f>
        <v>#N/A</v>
      </c>
      <c r="AI1375" s="11" t="e">
        <f>_xlfn.IFNA(VLOOKUP($E1375, 'SP Per G'!$A$2:$D$1385, 3, FALSE), AO1375)</f>
        <v>#N/A</v>
      </c>
      <c r="AJ1375" s="11" t="e">
        <f>IF(AND(ISNA(VLOOKUP($E1375, 'SP Per G'!$A$2:$D$1385, 4, FALSE)), ISTEXT($E1375)), AI1375,IF(ISNA(VLOOKUP($E1375, 'SP Per G'!$A$2:$D$1385, 4, FALSE)), AO1375, VLOOKUP($E1375, 'SP Per G'!$A$2:$D$1385, 4, FALSE)))</f>
        <v>#N/A</v>
      </c>
      <c r="AK1375" s="11" t="e">
        <f t="shared" si="259"/>
        <v>#N/A</v>
      </c>
      <c r="AL1375" s="11" t="e">
        <f>_xlfn.IFNA(VLOOKUP($E1375, Individual_Pitching___Dashboard[], 18, FALSE), VLOOKUP($C1375,Team_Pitching___Advanced[[Team]:[SIERA]],16,FALSE))</f>
        <v>#N/A</v>
      </c>
      <c r="AM1375" s="11" t="e">
        <f>_xlfn.IFNA(VLOOKUP($E1375, Individual_Pitching___Dashboard[], 20, FALSE), VLOOKUP($C1375,Team_Pitching___Advanced[[Team]:[xFIP]],19,FALSE))</f>
        <v>#N/A</v>
      </c>
      <c r="AN1375" s="11" t="e">
        <f>_xlfn.IFNA(VLOOKUP($E1375,Individual_Pitching___Advanced[],21,FALSE),VLOOKUP($C1375,Team_Pitching___Advanced[[Team]:[SIERA]],20,FALSE))</f>
        <v>#N/A</v>
      </c>
      <c r="AO1375" s="11" t="e">
        <f>VLOOKUP($C1375, 'Team Per G'!$A$2:$G$31, 7, FALSE)</f>
        <v>#N/A</v>
      </c>
      <c r="AP1375" s="11" t="e">
        <f>VLOOKUP($C1375, 'FanGraphs - Team WAR Projected'!$B$2:$E$31, 3, FALSE)/162</f>
        <v>#N/A</v>
      </c>
      <c r="AQ1375" s="11" t="e">
        <f t="shared" si="260"/>
        <v>#N/A</v>
      </c>
      <c r="AR1375" s="11" t="e">
        <f>VLOOKUP($C1375, Team_Pitching___Advanced[[Team]:[xFIP]], 19,FALSE)</f>
        <v>#N/A</v>
      </c>
      <c r="AS1375" s="11" t="e">
        <f>VLOOKUP($C1375, Team_Pitching___Advanced[], 20, FALSE)</f>
        <v>#N/A</v>
      </c>
      <c r="AT1375" s="11" t="e">
        <f>VLOOKUP($C1375, Team_Batting___Dashboard[[Team]:[wOBA]], 16, FALSE)</f>
        <v>#N/A</v>
      </c>
      <c r="AU1375" s="11" t="e">
        <f>VLOOKUP($C1375, Team_Batting___Advanced[[Team]:[OPS]], 9, FALSE)</f>
        <v>#N/A</v>
      </c>
      <c r="AV1375" s="11" t="e">
        <f>VLOOKUP($C1375, Team_Batting___Advanced[], 19, FALSE)</f>
        <v>#N/A</v>
      </c>
      <c r="AW1375" s="11" t="e">
        <f>VLOOKUP($C1375, 'Team Per G'!$A$2:$G$31, 3, FALSE)</f>
        <v>#N/A</v>
      </c>
      <c r="AX1375" s="11" t="e">
        <f>VLOOKUP($C1375, 'Team Per G'!$A$2:$G$31, 5, FALSE)</f>
        <v>#N/A</v>
      </c>
      <c r="AY1375" s="11" t="e">
        <f>VLOOKUP($C1375, 'Team Per G'!$A$2:$G$31, 4, FALSE)</f>
        <v>#N/A</v>
      </c>
      <c r="AZ1375" s="11" t="e">
        <f>VLOOKUP($C1375, Team_Batting___Dashboard[], 22, FALSE)/$AH1375</f>
        <v>#N/A</v>
      </c>
      <c r="BA1375" s="11" t="e">
        <f>VLOOKUP($C1375, 'FanGraphs - Team WAR Projected'!$B$2:$E$31, 4, FALSE)/162</f>
        <v>#N/A</v>
      </c>
      <c r="BB1375" s="11" t="e">
        <f t="shared" si="261"/>
        <v>#N/A</v>
      </c>
      <c r="BC1375" s="11" t="e">
        <f>VLOOKUP($C1375, FanGraphs_Standings[[Abbreviation]:[2024 Year to Date RS/G]], 6, FALSE)/$AH1375</f>
        <v>#N/A</v>
      </c>
      <c r="BD1375" s="11" t="e">
        <f>VLOOKUP($C1375, FanGraphs_Standings[[Abbreviation]:[2024 Projected Full Season RDif]], 19, FALSE)/162</f>
        <v>#N/A</v>
      </c>
      <c r="BE1375" s="11" t="e">
        <f t="shared" si="262"/>
        <v>#N/A</v>
      </c>
      <c r="BF1375" s="11" t="e">
        <f>VLOOKUP($C1375, FanGraphs_Standings[[Abbreviation]:[2024 Projected Full Season RDif]], 5, FALSE)</f>
        <v>#N/A</v>
      </c>
      <c r="BG1375" s="11" t="e">
        <f>VLOOKUP($C1375, FanGraphs_Standings[[Abbreviation]:[2024 Projected Full Season W%]], 18, FALSE)</f>
        <v>#N/A</v>
      </c>
      <c r="BH1375" s="11" t="e">
        <f t="shared" si="263"/>
        <v>#N/A</v>
      </c>
      <c r="BI1375" s="11" t="e">
        <f>VLOOKUP($C1375, 'Home Field Adv'!$A$2:$K$31, 11, FALSE)</f>
        <v>#N/A</v>
      </c>
      <c r="BL1375" s="12" t="str">
        <f t="shared" si="264"/>
        <v/>
      </c>
      <c r="BM1375" s="12" t="str">
        <f t="shared" si="267"/>
        <v/>
      </c>
      <c r="BN1375" s="12" t="str">
        <f t="shared" si="265"/>
        <v/>
      </c>
    </row>
    <row r="1376" spans="6:66" x14ac:dyDescent="0.45">
      <c r="F1376" s="11" t="e">
        <f>VLOOKUP($B1376, FanGraphs_Standings[[Abbreviation]:[2024 Year to Date G]], 2, FALSE)</f>
        <v>#N/A</v>
      </c>
      <c r="G1376" s="11" t="e">
        <f>_xlfn.IFNA(VLOOKUP($D1376, 'SP Per G'!$A$2:$D$1385, 3, FALSE),M1376)</f>
        <v>#N/A</v>
      </c>
      <c r="H1376" s="11" t="e">
        <f>IF(AND(ISNA(VLOOKUP($D1376, 'SP Per G'!$A$2:$D$1385, 4, FALSE)), ISTEXT($D1376)), G1376,IF(ISNA(VLOOKUP($D1376, 'SP Per G'!$A$2:$D$1385, 4, FALSE)), M1376, VLOOKUP($D1376, 'SP Per G'!$A$2:$D$1385, 4, FALSE)))</f>
        <v>#N/A</v>
      </c>
      <c r="I1376" s="11" t="e">
        <f t="shared" si="255"/>
        <v>#N/A</v>
      </c>
      <c r="J1376" s="11" t="e">
        <f>_xlfn.IFNA(VLOOKUP($D1376,Individual_Pitching___Dashboard[],18,FALSE),VLOOKUP(B1376,Team_Pitching___Dashboard[[Team]:[ERA]],17,FALSE))</f>
        <v>#N/A</v>
      </c>
      <c r="K1376" s="11" t="e">
        <f>_xlfn.IFNA(VLOOKUP($D1376, Individual_Pitching___Dashboard[], 20, FALSE), VLOOKUP(B1376,Team_Pitching___Dashboard[[Team]:[xFIP]],20,FALSE))</f>
        <v>#N/A</v>
      </c>
      <c r="L1376" s="11" t="e">
        <f>_xlfn.IFNA(VLOOKUP($D1376, Individual_Pitching___Advanced[], 21,FALSE), VLOOKUP(B1376, Team_Pitching___Advanced[], 20, FALSE))</f>
        <v>#N/A</v>
      </c>
      <c r="M1376" s="11" t="e">
        <f>VLOOKUP($B1376, 'Team Per G'!$A$2:$G$31, 7, FALSE)</f>
        <v>#N/A</v>
      </c>
      <c r="N1376" s="11" t="e">
        <f>VLOOKUP($B1376, 'FanGraphs - Team WAR Projected'!$B$2:$E$31, 3, FALSE)/162</f>
        <v>#N/A</v>
      </c>
      <c r="O1376" s="11" t="e">
        <f t="shared" si="256"/>
        <v>#N/A</v>
      </c>
      <c r="P1376" s="11" t="e">
        <f>VLOOKUP($B1376, Team_Pitching___Advanced[[Team]:[xFIP]], 19,FALSE)</f>
        <v>#N/A</v>
      </c>
      <c r="Q1376" s="11" t="e">
        <f>VLOOKUP($B1376, Team_Pitching___Advanced[], 20, FALSE)</f>
        <v>#N/A</v>
      </c>
      <c r="R1376" s="11" t="e">
        <f>VLOOKUP($B1376, Team_Batting___Dashboard[[Team]:[wOBA]], 16, FALSE)</f>
        <v>#N/A</v>
      </c>
      <c r="S1376" s="11" t="e">
        <f>VLOOKUP($B1376, Team_Batting___Advanced[[Team]:[OPS]], 9, FALSE)</f>
        <v>#N/A</v>
      </c>
      <c r="T1376" s="11" t="e">
        <f>VLOOKUP($B1376, Team_Batting___Advanced[], 19, FALSE)</f>
        <v>#N/A</v>
      </c>
      <c r="U1376" s="11" t="e">
        <f>VLOOKUP($B1376, 'Team Per G'!$A$2:$G$31, 3, FALSE)</f>
        <v>#N/A</v>
      </c>
      <c r="V1376" s="11" t="e">
        <f>VLOOKUP($B1376, 'Team Per G'!$A$2:$G$31, 5, FALSE)</f>
        <v>#N/A</v>
      </c>
      <c r="W1376" s="11" t="e">
        <f>VLOOKUP($B1376, 'Team Per G'!$A$2:$G$31, 4, FALSE)</f>
        <v>#N/A</v>
      </c>
      <c r="X1376" s="11" t="e">
        <f>VLOOKUP($B1376, Team_Batting___Dashboard[], 22, FALSE)/$F1376</f>
        <v>#N/A</v>
      </c>
      <c r="Y1376" s="11" t="e">
        <f>VLOOKUP($B1376, 'FanGraphs - Team WAR Projected'!$B$2:$E$31, 4, FALSE)/162</f>
        <v>#N/A</v>
      </c>
      <c r="Z1376" s="11" t="e">
        <f t="shared" si="257"/>
        <v>#N/A</v>
      </c>
      <c r="AA1376" s="11" t="e">
        <f>VLOOKUP($B1376, FanGraphs_Standings[[Abbreviation]:[2024 Year to Date RS/G]], 6, FALSE)/$F1376</f>
        <v>#N/A</v>
      </c>
      <c r="AB1376" s="11" t="e">
        <f>VLOOKUP($B1376, FanGraphs_Standings[[Abbreviation]:[2024 Projected Full Season RDif]], 19, FALSE)/162</f>
        <v>#N/A</v>
      </c>
      <c r="AC1376" s="11" t="e">
        <f t="shared" si="266"/>
        <v>#N/A</v>
      </c>
      <c r="AD1376" s="11" t="e">
        <f>VLOOKUP($B1376, FanGraphs_Standings[[Abbreviation]:[2024 Projected Full Season RDif]], 5, FALSE)</f>
        <v>#N/A</v>
      </c>
      <c r="AE1376" s="11" t="e">
        <f>VLOOKUP($B1376, FanGraphs_Standings[[Abbreviation]:[2024 Projected Full Season W%]], 18, FALSE)</f>
        <v>#N/A</v>
      </c>
      <c r="AF1376" s="11" t="e">
        <f t="shared" si="258"/>
        <v>#N/A</v>
      </c>
      <c r="AG1376" s="11" t="e">
        <f>VLOOKUP($B1376, 'Home Field Adv'!$A$2:$I$31, 9, FALSE)</f>
        <v>#N/A</v>
      </c>
      <c r="AH1376" s="11" t="e">
        <f>VLOOKUP($C1376, FanGraphs_Standings[[Abbreviation]:[2024 Year to Date G]], 2, FALSE)</f>
        <v>#N/A</v>
      </c>
      <c r="AI1376" s="11" t="e">
        <f>_xlfn.IFNA(VLOOKUP($E1376, 'SP Per G'!$A$2:$D$1385, 3, FALSE), AO1376)</f>
        <v>#N/A</v>
      </c>
      <c r="AJ1376" s="11" t="e">
        <f>IF(AND(ISNA(VLOOKUP($E1376, 'SP Per G'!$A$2:$D$1385, 4, FALSE)), ISTEXT($E1376)), AI1376,IF(ISNA(VLOOKUP($E1376, 'SP Per G'!$A$2:$D$1385, 4, FALSE)), AO1376, VLOOKUP($E1376, 'SP Per G'!$A$2:$D$1385, 4, FALSE)))</f>
        <v>#N/A</v>
      </c>
      <c r="AK1376" s="11" t="e">
        <f t="shared" si="259"/>
        <v>#N/A</v>
      </c>
      <c r="AL1376" s="11" t="e">
        <f>_xlfn.IFNA(VLOOKUP($E1376, Individual_Pitching___Dashboard[], 18, FALSE), VLOOKUP($C1376,Team_Pitching___Advanced[[Team]:[SIERA]],16,FALSE))</f>
        <v>#N/A</v>
      </c>
      <c r="AM1376" s="11" t="e">
        <f>_xlfn.IFNA(VLOOKUP($E1376, Individual_Pitching___Dashboard[], 20, FALSE), VLOOKUP($C1376,Team_Pitching___Advanced[[Team]:[xFIP]],19,FALSE))</f>
        <v>#N/A</v>
      </c>
      <c r="AN1376" s="11" t="e">
        <f>_xlfn.IFNA(VLOOKUP($E1376,Individual_Pitching___Advanced[],21,FALSE),VLOOKUP($C1376,Team_Pitching___Advanced[[Team]:[SIERA]],20,FALSE))</f>
        <v>#N/A</v>
      </c>
      <c r="AO1376" s="11" t="e">
        <f>VLOOKUP($C1376, 'Team Per G'!$A$2:$G$31, 7, FALSE)</f>
        <v>#N/A</v>
      </c>
      <c r="AP1376" s="11" t="e">
        <f>VLOOKUP($C1376, 'FanGraphs - Team WAR Projected'!$B$2:$E$31, 3, FALSE)/162</f>
        <v>#N/A</v>
      </c>
      <c r="AQ1376" s="11" t="e">
        <f t="shared" si="260"/>
        <v>#N/A</v>
      </c>
      <c r="AR1376" s="11" t="e">
        <f>VLOOKUP($C1376, Team_Pitching___Advanced[[Team]:[xFIP]], 19,FALSE)</f>
        <v>#N/A</v>
      </c>
      <c r="AS1376" s="11" t="e">
        <f>VLOOKUP($C1376, Team_Pitching___Advanced[], 20, FALSE)</f>
        <v>#N/A</v>
      </c>
      <c r="AT1376" s="11" t="e">
        <f>VLOOKUP($C1376, Team_Batting___Dashboard[[Team]:[wOBA]], 16, FALSE)</f>
        <v>#N/A</v>
      </c>
      <c r="AU1376" s="11" t="e">
        <f>VLOOKUP($C1376, Team_Batting___Advanced[[Team]:[OPS]], 9, FALSE)</f>
        <v>#N/A</v>
      </c>
      <c r="AV1376" s="11" t="e">
        <f>VLOOKUP($C1376, Team_Batting___Advanced[], 19, FALSE)</f>
        <v>#N/A</v>
      </c>
      <c r="AW1376" s="11" t="e">
        <f>VLOOKUP($C1376, 'Team Per G'!$A$2:$G$31, 3, FALSE)</f>
        <v>#N/A</v>
      </c>
      <c r="AX1376" s="11" t="e">
        <f>VLOOKUP($C1376, 'Team Per G'!$A$2:$G$31, 5, FALSE)</f>
        <v>#N/A</v>
      </c>
      <c r="AY1376" s="11" t="e">
        <f>VLOOKUP($C1376, 'Team Per G'!$A$2:$G$31, 4, FALSE)</f>
        <v>#N/A</v>
      </c>
      <c r="AZ1376" s="11" t="e">
        <f>VLOOKUP($C1376, Team_Batting___Dashboard[], 22, FALSE)/$AH1376</f>
        <v>#N/A</v>
      </c>
      <c r="BA1376" s="11" t="e">
        <f>VLOOKUP($C1376, 'FanGraphs - Team WAR Projected'!$B$2:$E$31, 4, FALSE)/162</f>
        <v>#N/A</v>
      </c>
      <c r="BB1376" s="11" t="e">
        <f t="shared" si="261"/>
        <v>#N/A</v>
      </c>
      <c r="BC1376" s="11" t="e">
        <f>VLOOKUP($C1376, FanGraphs_Standings[[Abbreviation]:[2024 Year to Date RS/G]], 6, FALSE)/$AH1376</f>
        <v>#N/A</v>
      </c>
      <c r="BD1376" s="11" t="e">
        <f>VLOOKUP($C1376, FanGraphs_Standings[[Abbreviation]:[2024 Projected Full Season RDif]], 19, FALSE)/162</f>
        <v>#N/A</v>
      </c>
      <c r="BE1376" s="11" t="e">
        <f t="shared" si="262"/>
        <v>#N/A</v>
      </c>
      <c r="BF1376" s="11" t="e">
        <f>VLOOKUP($C1376, FanGraphs_Standings[[Abbreviation]:[2024 Projected Full Season RDif]], 5, FALSE)</f>
        <v>#N/A</v>
      </c>
      <c r="BG1376" s="11" t="e">
        <f>VLOOKUP($C1376, FanGraphs_Standings[[Abbreviation]:[2024 Projected Full Season W%]], 18, FALSE)</f>
        <v>#N/A</v>
      </c>
      <c r="BH1376" s="11" t="e">
        <f t="shared" si="263"/>
        <v>#N/A</v>
      </c>
      <c r="BI1376" s="11" t="e">
        <f>VLOOKUP($C1376, 'Home Field Adv'!$A$2:$K$31, 11, FALSE)</f>
        <v>#N/A</v>
      </c>
      <c r="BL1376" s="12" t="str">
        <f t="shared" si="264"/>
        <v/>
      </c>
      <c r="BM1376" s="12" t="str">
        <f t="shared" si="267"/>
        <v/>
      </c>
      <c r="BN1376" s="12" t="str">
        <f t="shared" si="265"/>
        <v/>
      </c>
    </row>
    <row r="1377" spans="6:66" x14ac:dyDescent="0.45">
      <c r="F1377" s="11" t="e">
        <f>VLOOKUP($B1377, FanGraphs_Standings[[Abbreviation]:[2024 Year to Date G]], 2, FALSE)</f>
        <v>#N/A</v>
      </c>
      <c r="G1377" s="11" t="e">
        <f>_xlfn.IFNA(VLOOKUP($D1377, 'SP Per G'!$A$2:$D$1385, 3, FALSE),M1377)</f>
        <v>#N/A</v>
      </c>
      <c r="H1377" s="11" t="e">
        <f>IF(AND(ISNA(VLOOKUP($D1377, 'SP Per G'!$A$2:$D$1385, 4, FALSE)), ISTEXT($D1377)), G1377,IF(ISNA(VLOOKUP($D1377, 'SP Per G'!$A$2:$D$1385, 4, FALSE)), M1377, VLOOKUP($D1377, 'SP Per G'!$A$2:$D$1385, 4, FALSE)))</f>
        <v>#N/A</v>
      </c>
      <c r="I1377" s="11" t="e">
        <f t="shared" si="255"/>
        <v>#N/A</v>
      </c>
      <c r="J1377" s="11" t="e">
        <f>_xlfn.IFNA(VLOOKUP($D1377,Individual_Pitching___Dashboard[],18,FALSE),VLOOKUP(B1377,Team_Pitching___Dashboard[[Team]:[ERA]],17,FALSE))</f>
        <v>#N/A</v>
      </c>
      <c r="K1377" s="11" t="e">
        <f>_xlfn.IFNA(VLOOKUP($D1377, Individual_Pitching___Dashboard[], 20, FALSE), VLOOKUP(B1377,Team_Pitching___Dashboard[[Team]:[xFIP]],20,FALSE))</f>
        <v>#N/A</v>
      </c>
      <c r="L1377" s="11" t="e">
        <f>_xlfn.IFNA(VLOOKUP($D1377, Individual_Pitching___Advanced[], 21,FALSE), VLOOKUP(B1377, Team_Pitching___Advanced[], 20, FALSE))</f>
        <v>#N/A</v>
      </c>
      <c r="M1377" s="11" t="e">
        <f>VLOOKUP($B1377, 'Team Per G'!$A$2:$G$31, 7, FALSE)</f>
        <v>#N/A</v>
      </c>
      <c r="N1377" s="11" t="e">
        <f>VLOOKUP($B1377, 'FanGraphs - Team WAR Projected'!$B$2:$E$31, 3, FALSE)/162</f>
        <v>#N/A</v>
      </c>
      <c r="O1377" s="11" t="e">
        <f t="shared" si="256"/>
        <v>#N/A</v>
      </c>
      <c r="P1377" s="11" t="e">
        <f>VLOOKUP($B1377, Team_Pitching___Advanced[[Team]:[xFIP]], 19,FALSE)</f>
        <v>#N/A</v>
      </c>
      <c r="Q1377" s="11" t="e">
        <f>VLOOKUP($B1377, Team_Pitching___Advanced[], 20, FALSE)</f>
        <v>#N/A</v>
      </c>
      <c r="R1377" s="11" t="e">
        <f>VLOOKUP($B1377, Team_Batting___Dashboard[[Team]:[wOBA]], 16, FALSE)</f>
        <v>#N/A</v>
      </c>
      <c r="S1377" s="11" t="e">
        <f>VLOOKUP($B1377, Team_Batting___Advanced[[Team]:[OPS]], 9, FALSE)</f>
        <v>#N/A</v>
      </c>
      <c r="T1377" s="11" t="e">
        <f>VLOOKUP($B1377, Team_Batting___Advanced[], 19, FALSE)</f>
        <v>#N/A</v>
      </c>
      <c r="U1377" s="11" t="e">
        <f>VLOOKUP($B1377, 'Team Per G'!$A$2:$G$31, 3, FALSE)</f>
        <v>#N/A</v>
      </c>
      <c r="V1377" s="11" t="e">
        <f>VLOOKUP($B1377, 'Team Per G'!$A$2:$G$31, 5, FALSE)</f>
        <v>#N/A</v>
      </c>
      <c r="W1377" s="11" t="e">
        <f>VLOOKUP($B1377, 'Team Per G'!$A$2:$G$31, 4, FALSE)</f>
        <v>#N/A</v>
      </c>
      <c r="X1377" s="11" t="e">
        <f>VLOOKUP($B1377, Team_Batting___Dashboard[], 22, FALSE)/$F1377</f>
        <v>#N/A</v>
      </c>
      <c r="Y1377" s="11" t="e">
        <f>VLOOKUP($B1377, 'FanGraphs - Team WAR Projected'!$B$2:$E$31, 4, FALSE)/162</f>
        <v>#N/A</v>
      </c>
      <c r="Z1377" s="11" t="e">
        <f t="shared" si="257"/>
        <v>#N/A</v>
      </c>
      <c r="AA1377" s="11" t="e">
        <f>VLOOKUP($B1377, FanGraphs_Standings[[Abbreviation]:[2024 Year to Date RS/G]], 6, FALSE)/$F1377</f>
        <v>#N/A</v>
      </c>
      <c r="AB1377" s="11" t="e">
        <f>VLOOKUP($B1377, FanGraphs_Standings[[Abbreviation]:[2024 Projected Full Season RDif]], 19, FALSE)/162</f>
        <v>#N/A</v>
      </c>
      <c r="AC1377" s="11" t="e">
        <f t="shared" si="266"/>
        <v>#N/A</v>
      </c>
      <c r="AD1377" s="11" t="e">
        <f>VLOOKUP($B1377, FanGraphs_Standings[[Abbreviation]:[2024 Projected Full Season RDif]], 5, FALSE)</f>
        <v>#N/A</v>
      </c>
      <c r="AE1377" s="11" t="e">
        <f>VLOOKUP($B1377, FanGraphs_Standings[[Abbreviation]:[2024 Projected Full Season W%]], 18, FALSE)</f>
        <v>#N/A</v>
      </c>
      <c r="AF1377" s="11" t="e">
        <f t="shared" si="258"/>
        <v>#N/A</v>
      </c>
      <c r="AG1377" s="11" t="e">
        <f>VLOOKUP($B1377, 'Home Field Adv'!$A$2:$I$31, 9, FALSE)</f>
        <v>#N/A</v>
      </c>
      <c r="AH1377" s="11" t="e">
        <f>VLOOKUP($C1377, FanGraphs_Standings[[Abbreviation]:[2024 Year to Date G]], 2, FALSE)</f>
        <v>#N/A</v>
      </c>
      <c r="AI1377" s="11" t="e">
        <f>_xlfn.IFNA(VLOOKUP($E1377, 'SP Per G'!$A$2:$D$1385, 3, FALSE), AO1377)</f>
        <v>#N/A</v>
      </c>
      <c r="AJ1377" s="11" t="e">
        <f>IF(AND(ISNA(VLOOKUP($E1377, 'SP Per G'!$A$2:$D$1385, 4, FALSE)), ISTEXT($E1377)), AI1377,IF(ISNA(VLOOKUP($E1377, 'SP Per G'!$A$2:$D$1385, 4, FALSE)), AO1377, VLOOKUP($E1377, 'SP Per G'!$A$2:$D$1385, 4, FALSE)))</f>
        <v>#N/A</v>
      </c>
      <c r="AK1377" s="11" t="e">
        <f t="shared" si="259"/>
        <v>#N/A</v>
      </c>
      <c r="AL1377" s="11" t="e">
        <f>_xlfn.IFNA(VLOOKUP($E1377, Individual_Pitching___Dashboard[], 18, FALSE), VLOOKUP($C1377,Team_Pitching___Advanced[[Team]:[SIERA]],16,FALSE))</f>
        <v>#N/A</v>
      </c>
      <c r="AM1377" s="11" t="e">
        <f>_xlfn.IFNA(VLOOKUP($E1377, Individual_Pitching___Dashboard[], 20, FALSE), VLOOKUP($C1377,Team_Pitching___Advanced[[Team]:[xFIP]],19,FALSE))</f>
        <v>#N/A</v>
      </c>
      <c r="AN1377" s="11" t="e">
        <f>_xlfn.IFNA(VLOOKUP($E1377,Individual_Pitching___Advanced[],21,FALSE),VLOOKUP($C1377,Team_Pitching___Advanced[[Team]:[SIERA]],20,FALSE))</f>
        <v>#N/A</v>
      </c>
      <c r="AO1377" s="11" t="e">
        <f>VLOOKUP($C1377, 'Team Per G'!$A$2:$G$31, 7, FALSE)</f>
        <v>#N/A</v>
      </c>
      <c r="AP1377" s="11" t="e">
        <f>VLOOKUP($C1377, 'FanGraphs - Team WAR Projected'!$B$2:$E$31, 3, FALSE)/162</f>
        <v>#N/A</v>
      </c>
      <c r="AQ1377" s="11" t="e">
        <f t="shared" si="260"/>
        <v>#N/A</v>
      </c>
      <c r="AR1377" s="11" t="e">
        <f>VLOOKUP($C1377, Team_Pitching___Advanced[[Team]:[xFIP]], 19,FALSE)</f>
        <v>#N/A</v>
      </c>
      <c r="AS1377" s="11" t="e">
        <f>VLOOKUP($C1377, Team_Pitching___Advanced[], 20, FALSE)</f>
        <v>#N/A</v>
      </c>
      <c r="AT1377" s="11" t="e">
        <f>VLOOKUP($C1377, Team_Batting___Dashboard[[Team]:[wOBA]], 16, FALSE)</f>
        <v>#N/A</v>
      </c>
      <c r="AU1377" s="11" t="e">
        <f>VLOOKUP($C1377, Team_Batting___Advanced[[Team]:[OPS]], 9, FALSE)</f>
        <v>#N/A</v>
      </c>
      <c r="AV1377" s="11" t="e">
        <f>VLOOKUP($C1377, Team_Batting___Advanced[], 19, FALSE)</f>
        <v>#N/A</v>
      </c>
      <c r="AW1377" s="11" t="e">
        <f>VLOOKUP($C1377, 'Team Per G'!$A$2:$G$31, 3, FALSE)</f>
        <v>#N/A</v>
      </c>
      <c r="AX1377" s="11" t="e">
        <f>VLOOKUP($C1377, 'Team Per G'!$A$2:$G$31, 5, FALSE)</f>
        <v>#N/A</v>
      </c>
      <c r="AY1377" s="11" t="e">
        <f>VLOOKUP($C1377, 'Team Per G'!$A$2:$G$31, 4, FALSE)</f>
        <v>#N/A</v>
      </c>
      <c r="AZ1377" s="11" t="e">
        <f>VLOOKUP($C1377, Team_Batting___Dashboard[], 22, FALSE)/$AH1377</f>
        <v>#N/A</v>
      </c>
      <c r="BA1377" s="11" t="e">
        <f>VLOOKUP($C1377, 'FanGraphs - Team WAR Projected'!$B$2:$E$31, 4, FALSE)/162</f>
        <v>#N/A</v>
      </c>
      <c r="BB1377" s="11" t="e">
        <f t="shared" si="261"/>
        <v>#N/A</v>
      </c>
      <c r="BC1377" s="11" t="e">
        <f>VLOOKUP($C1377, FanGraphs_Standings[[Abbreviation]:[2024 Year to Date RS/G]], 6, FALSE)/$AH1377</f>
        <v>#N/A</v>
      </c>
      <c r="BD1377" s="11" t="e">
        <f>VLOOKUP($C1377, FanGraphs_Standings[[Abbreviation]:[2024 Projected Full Season RDif]], 19, FALSE)/162</f>
        <v>#N/A</v>
      </c>
      <c r="BE1377" s="11" t="e">
        <f t="shared" si="262"/>
        <v>#N/A</v>
      </c>
      <c r="BF1377" s="11" t="e">
        <f>VLOOKUP($C1377, FanGraphs_Standings[[Abbreviation]:[2024 Projected Full Season RDif]], 5, FALSE)</f>
        <v>#N/A</v>
      </c>
      <c r="BG1377" s="11" t="e">
        <f>VLOOKUP($C1377, FanGraphs_Standings[[Abbreviation]:[2024 Projected Full Season W%]], 18, FALSE)</f>
        <v>#N/A</v>
      </c>
      <c r="BH1377" s="11" t="e">
        <f t="shared" si="263"/>
        <v>#N/A</v>
      </c>
      <c r="BI1377" s="11" t="e">
        <f>VLOOKUP($C1377, 'Home Field Adv'!$A$2:$K$31, 11, FALSE)</f>
        <v>#N/A</v>
      </c>
      <c r="BL1377" s="12" t="str">
        <f t="shared" si="264"/>
        <v/>
      </c>
      <c r="BM1377" s="12" t="str">
        <f t="shared" si="267"/>
        <v/>
      </c>
      <c r="BN1377" s="12" t="str">
        <f t="shared" si="265"/>
        <v/>
      </c>
    </row>
    <row r="1378" spans="6:66" x14ac:dyDescent="0.45">
      <c r="F1378" s="11" t="e">
        <f>VLOOKUP($B1378, FanGraphs_Standings[[Abbreviation]:[2024 Year to Date G]], 2, FALSE)</f>
        <v>#N/A</v>
      </c>
      <c r="G1378" s="11" t="e">
        <f>_xlfn.IFNA(VLOOKUP($D1378, 'SP Per G'!$A$2:$D$1385, 3, FALSE),M1378)</f>
        <v>#N/A</v>
      </c>
      <c r="H1378" s="11" t="e">
        <f>IF(AND(ISNA(VLOOKUP($D1378, 'SP Per G'!$A$2:$D$1385, 4, FALSE)), ISTEXT($D1378)), G1378,IF(ISNA(VLOOKUP($D1378, 'SP Per G'!$A$2:$D$1385, 4, FALSE)), M1378, VLOOKUP($D1378, 'SP Per G'!$A$2:$D$1385, 4, FALSE)))</f>
        <v>#N/A</v>
      </c>
      <c r="I1378" s="11" t="e">
        <f t="shared" si="255"/>
        <v>#N/A</v>
      </c>
      <c r="J1378" s="11" t="e">
        <f>_xlfn.IFNA(VLOOKUP($D1378,Individual_Pitching___Dashboard[],18,FALSE),VLOOKUP(B1378,Team_Pitching___Dashboard[[Team]:[ERA]],17,FALSE))</f>
        <v>#N/A</v>
      </c>
      <c r="K1378" s="11" t="e">
        <f>_xlfn.IFNA(VLOOKUP($D1378, Individual_Pitching___Dashboard[], 20, FALSE), VLOOKUP(B1378,Team_Pitching___Dashboard[[Team]:[xFIP]],20,FALSE))</f>
        <v>#N/A</v>
      </c>
      <c r="L1378" s="11" t="e">
        <f>_xlfn.IFNA(VLOOKUP($D1378, Individual_Pitching___Advanced[], 21,FALSE), VLOOKUP(B1378, Team_Pitching___Advanced[], 20, FALSE))</f>
        <v>#N/A</v>
      </c>
      <c r="M1378" s="11" t="e">
        <f>VLOOKUP($B1378, 'Team Per G'!$A$2:$G$31, 7, FALSE)</f>
        <v>#N/A</v>
      </c>
      <c r="N1378" s="11" t="e">
        <f>VLOOKUP($B1378, 'FanGraphs - Team WAR Projected'!$B$2:$E$31, 3, FALSE)/162</f>
        <v>#N/A</v>
      </c>
      <c r="O1378" s="11" t="e">
        <f t="shared" si="256"/>
        <v>#N/A</v>
      </c>
      <c r="P1378" s="11" t="e">
        <f>VLOOKUP($B1378, Team_Pitching___Advanced[[Team]:[xFIP]], 19,FALSE)</f>
        <v>#N/A</v>
      </c>
      <c r="Q1378" s="11" t="e">
        <f>VLOOKUP($B1378, Team_Pitching___Advanced[], 20, FALSE)</f>
        <v>#N/A</v>
      </c>
      <c r="R1378" s="11" t="e">
        <f>VLOOKUP($B1378, Team_Batting___Dashboard[[Team]:[wOBA]], 16, FALSE)</f>
        <v>#N/A</v>
      </c>
      <c r="S1378" s="11" t="e">
        <f>VLOOKUP($B1378, Team_Batting___Advanced[[Team]:[OPS]], 9, FALSE)</f>
        <v>#N/A</v>
      </c>
      <c r="T1378" s="11" t="e">
        <f>VLOOKUP($B1378, Team_Batting___Advanced[], 19, FALSE)</f>
        <v>#N/A</v>
      </c>
      <c r="U1378" s="11" t="e">
        <f>VLOOKUP($B1378, 'Team Per G'!$A$2:$G$31, 3, FALSE)</f>
        <v>#N/A</v>
      </c>
      <c r="V1378" s="11" t="e">
        <f>VLOOKUP($B1378, 'Team Per G'!$A$2:$G$31, 5, FALSE)</f>
        <v>#N/A</v>
      </c>
      <c r="W1378" s="11" t="e">
        <f>VLOOKUP($B1378, 'Team Per G'!$A$2:$G$31, 4, FALSE)</f>
        <v>#N/A</v>
      </c>
      <c r="X1378" s="11" t="e">
        <f>VLOOKUP($B1378, Team_Batting___Dashboard[], 22, FALSE)/$F1378</f>
        <v>#N/A</v>
      </c>
      <c r="Y1378" s="11" t="e">
        <f>VLOOKUP($B1378, 'FanGraphs - Team WAR Projected'!$B$2:$E$31, 4, FALSE)/162</f>
        <v>#N/A</v>
      </c>
      <c r="Z1378" s="11" t="e">
        <f t="shared" si="257"/>
        <v>#N/A</v>
      </c>
      <c r="AA1378" s="11" t="e">
        <f>VLOOKUP($B1378, FanGraphs_Standings[[Abbreviation]:[2024 Year to Date RS/G]], 6, FALSE)/$F1378</f>
        <v>#N/A</v>
      </c>
      <c r="AB1378" s="11" t="e">
        <f>VLOOKUP($B1378, FanGraphs_Standings[[Abbreviation]:[2024 Projected Full Season RDif]], 19, FALSE)/162</f>
        <v>#N/A</v>
      </c>
      <c r="AC1378" s="11" t="e">
        <f t="shared" si="266"/>
        <v>#N/A</v>
      </c>
      <c r="AD1378" s="11" t="e">
        <f>VLOOKUP($B1378, FanGraphs_Standings[[Abbreviation]:[2024 Projected Full Season RDif]], 5, FALSE)</f>
        <v>#N/A</v>
      </c>
      <c r="AE1378" s="11" t="e">
        <f>VLOOKUP($B1378, FanGraphs_Standings[[Abbreviation]:[2024 Projected Full Season W%]], 18, FALSE)</f>
        <v>#N/A</v>
      </c>
      <c r="AF1378" s="11" t="e">
        <f t="shared" si="258"/>
        <v>#N/A</v>
      </c>
      <c r="AG1378" s="11" t="e">
        <f>VLOOKUP($B1378, 'Home Field Adv'!$A$2:$I$31, 9, FALSE)</f>
        <v>#N/A</v>
      </c>
      <c r="AH1378" s="11" t="e">
        <f>VLOOKUP($C1378, FanGraphs_Standings[[Abbreviation]:[2024 Year to Date G]], 2, FALSE)</f>
        <v>#N/A</v>
      </c>
      <c r="AI1378" s="11" t="e">
        <f>_xlfn.IFNA(VLOOKUP($E1378, 'SP Per G'!$A$2:$D$1385, 3, FALSE), AO1378)</f>
        <v>#N/A</v>
      </c>
      <c r="AJ1378" s="11" t="e">
        <f>IF(AND(ISNA(VLOOKUP($E1378, 'SP Per G'!$A$2:$D$1385, 4, FALSE)), ISTEXT($E1378)), AI1378,IF(ISNA(VLOOKUP($E1378, 'SP Per G'!$A$2:$D$1385, 4, FALSE)), AO1378, VLOOKUP($E1378, 'SP Per G'!$A$2:$D$1385, 4, FALSE)))</f>
        <v>#N/A</v>
      </c>
      <c r="AK1378" s="11" t="e">
        <f t="shared" si="259"/>
        <v>#N/A</v>
      </c>
      <c r="AL1378" s="11" t="e">
        <f>_xlfn.IFNA(VLOOKUP($E1378, Individual_Pitching___Dashboard[], 18, FALSE), VLOOKUP($C1378,Team_Pitching___Advanced[[Team]:[SIERA]],16,FALSE))</f>
        <v>#N/A</v>
      </c>
      <c r="AM1378" s="11" t="e">
        <f>_xlfn.IFNA(VLOOKUP($E1378, Individual_Pitching___Dashboard[], 20, FALSE), VLOOKUP($C1378,Team_Pitching___Advanced[[Team]:[xFIP]],19,FALSE))</f>
        <v>#N/A</v>
      </c>
      <c r="AN1378" s="11" t="e">
        <f>_xlfn.IFNA(VLOOKUP($E1378,Individual_Pitching___Advanced[],21,FALSE),VLOOKUP($C1378,Team_Pitching___Advanced[[Team]:[SIERA]],20,FALSE))</f>
        <v>#N/A</v>
      </c>
      <c r="AO1378" s="11" t="e">
        <f>VLOOKUP($C1378, 'Team Per G'!$A$2:$G$31, 7, FALSE)</f>
        <v>#N/A</v>
      </c>
      <c r="AP1378" s="11" t="e">
        <f>VLOOKUP($C1378, 'FanGraphs - Team WAR Projected'!$B$2:$E$31, 3, FALSE)/162</f>
        <v>#N/A</v>
      </c>
      <c r="AQ1378" s="11" t="e">
        <f t="shared" si="260"/>
        <v>#N/A</v>
      </c>
      <c r="AR1378" s="11" t="e">
        <f>VLOOKUP($C1378, Team_Pitching___Advanced[[Team]:[xFIP]], 19,FALSE)</f>
        <v>#N/A</v>
      </c>
      <c r="AS1378" s="11" t="e">
        <f>VLOOKUP($C1378, Team_Pitching___Advanced[], 20, FALSE)</f>
        <v>#N/A</v>
      </c>
      <c r="AT1378" s="11" t="e">
        <f>VLOOKUP($C1378, Team_Batting___Dashboard[[Team]:[wOBA]], 16, FALSE)</f>
        <v>#N/A</v>
      </c>
      <c r="AU1378" s="11" t="e">
        <f>VLOOKUP($C1378, Team_Batting___Advanced[[Team]:[OPS]], 9, FALSE)</f>
        <v>#N/A</v>
      </c>
      <c r="AV1378" s="11" t="e">
        <f>VLOOKUP($C1378, Team_Batting___Advanced[], 19, FALSE)</f>
        <v>#N/A</v>
      </c>
      <c r="AW1378" s="11" t="e">
        <f>VLOOKUP($C1378, 'Team Per G'!$A$2:$G$31, 3, FALSE)</f>
        <v>#N/A</v>
      </c>
      <c r="AX1378" s="11" t="e">
        <f>VLOOKUP($C1378, 'Team Per G'!$A$2:$G$31, 5, FALSE)</f>
        <v>#N/A</v>
      </c>
      <c r="AY1378" s="11" t="e">
        <f>VLOOKUP($C1378, 'Team Per G'!$A$2:$G$31, 4, FALSE)</f>
        <v>#N/A</v>
      </c>
      <c r="AZ1378" s="11" t="e">
        <f>VLOOKUP($C1378, Team_Batting___Dashboard[], 22, FALSE)/$AH1378</f>
        <v>#N/A</v>
      </c>
      <c r="BA1378" s="11" t="e">
        <f>VLOOKUP($C1378, 'FanGraphs - Team WAR Projected'!$B$2:$E$31, 4, FALSE)/162</f>
        <v>#N/A</v>
      </c>
      <c r="BB1378" s="11" t="e">
        <f t="shared" si="261"/>
        <v>#N/A</v>
      </c>
      <c r="BC1378" s="11" t="e">
        <f>VLOOKUP($C1378, FanGraphs_Standings[[Abbreviation]:[2024 Year to Date RS/G]], 6, FALSE)/$AH1378</f>
        <v>#N/A</v>
      </c>
      <c r="BD1378" s="11" t="e">
        <f>VLOOKUP($C1378, FanGraphs_Standings[[Abbreviation]:[2024 Projected Full Season RDif]], 19, FALSE)/162</f>
        <v>#N/A</v>
      </c>
      <c r="BE1378" s="11" t="e">
        <f t="shared" si="262"/>
        <v>#N/A</v>
      </c>
      <c r="BF1378" s="11" t="e">
        <f>VLOOKUP($C1378, FanGraphs_Standings[[Abbreviation]:[2024 Projected Full Season RDif]], 5, FALSE)</f>
        <v>#N/A</v>
      </c>
      <c r="BG1378" s="11" t="e">
        <f>VLOOKUP($C1378, FanGraphs_Standings[[Abbreviation]:[2024 Projected Full Season W%]], 18, FALSE)</f>
        <v>#N/A</v>
      </c>
      <c r="BH1378" s="11" t="e">
        <f t="shared" si="263"/>
        <v>#N/A</v>
      </c>
      <c r="BI1378" s="11" t="e">
        <f>VLOOKUP($C1378, 'Home Field Adv'!$A$2:$K$31, 11, FALSE)</f>
        <v>#N/A</v>
      </c>
      <c r="BL1378" s="12" t="str">
        <f t="shared" si="264"/>
        <v/>
      </c>
      <c r="BM1378" s="12" t="str">
        <f t="shared" si="267"/>
        <v/>
      </c>
      <c r="BN1378" s="12" t="str">
        <f t="shared" si="265"/>
        <v/>
      </c>
    </row>
    <row r="1379" spans="6:66" x14ac:dyDescent="0.45">
      <c r="F1379" s="11" t="e">
        <f>VLOOKUP($B1379, FanGraphs_Standings[[Abbreviation]:[2024 Year to Date G]], 2, FALSE)</f>
        <v>#N/A</v>
      </c>
      <c r="G1379" s="11" t="e">
        <f>_xlfn.IFNA(VLOOKUP($D1379, 'SP Per G'!$A$2:$D$1385, 3, FALSE),M1379)</f>
        <v>#N/A</v>
      </c>
      <c r="H1379" s="11" t="e">
        <f>IF(AND(ISNA(VLOOKUP($D1379, 'SP Per G'!$A$2:$D$1385, 4, FALSE)), ISTEXT($D1379)), G1379,IF(ISNA(VLOOKUP($D1379, 'SP Per G'!$A$2:$D$1385, 4, FALSE)), M1379, VLOOKUP($D1379, 'SP Per G'!$A$2:$D$1385, 4, FALSE)))</f>
        <v>#N/A</v>
      </c>
      <c r="I1379" s="11" t="e">
        <f t="shared" si="255"/>
        <v>#N/A</v>
      </c>
      <c r="J1379" s="11" t="e">
        <f>_xlfn.IFNA(VLOOKUP($D1379,Individual_Pitching___Dashboard[],18,FALSE),VLOOKUP(B1379,Team_Pitching___Dashboard[[Team]:[ERA]],17,FALSE))</f>
        <v>#N/A</v>
      </c>
      <c r="K1379" s="11" t="e">
        <f>_xlfn.IFNA(VLOOKUP($D1379, Individual_Pitching___Dashboard[], 20, FALSE), VLOOKUP(B1379,Team_Pitching___Dashboard[[Team]:[xFIP]],20,FALSE))</f>
        <v>#N/A</v>
      </c>
      <c r="L1379" s="11" t="e">
        <f>_xlfn.IFNA(VLOOKUP($D1379, Individual_Pitching___Advanced[], 21,FALSE), VLOOKUP(B1379, Team_Pitching___Advanced[], 20, FALSE))</f>
        <v>#N/A</v>
      </c>
      <c r="M1379" s="11" t="e">
        <f>VLOOKUP($B1379, 'Team Per G'!$A$2:$G$31, 7, FALSE)</f>
        <v>#N/A</v>
      </c>
      <c r="N1379" s="11" t="e">
        <f>VLOOKUP($B1379, 'FanGraphs - Team WAR Projected'!$B$2:$E$31, 3, FALSE)/162</f>
        <v>#N/A</v>
      </c>
      <c r="O1379" s="11" t="e">
        <f t="shared" si="256"/>
        <v>#N/A</v>
      </c>
      <c r="P1379" s="11" t="e">
        <f>VLOOKUP($B1379, Team_Pitching___Advanced[[Team]:[xFIP]], 19,FALSE)</f>
        <v>#N/A</v>
      </c>
      <c r="Q1379" s="11" t="e">
        <f>VLOOKUP($B1379, Team_Pitching___Advanced[], 20, FALSE)</f>
        <v>#N/A</v>
      </c>
      <c r="R1379" s="11" t="e">
        <f>VLOOKUP($B1379, Team_Batting___Dashboard[[Team]:[wOBA]], 16, FALSE)</f>
        <v>#N/A</v>
      </c>
      <c r="S1379" s="11" t="e">
        <f>VLOOKUP($B1379, Team_Batting___Advanced[[Team]:[OPS]], 9, FALSE)</f>
        <v>#N/A</v>
      </c>
      <c r="T1379" s="11" t="e">
        <f>VLOOKUP($B1379, Team_Batting___Advanced[], 19, FALSE)</f>
        <v>#N/A</v>
      </c>
      <c r="U1379" s="11" t="e">
        <f>VLOOKUP($B1379, 'Team Per G'!$A$2:$G$31, 3, FALSE)</f>
        <v>#N/A</v>
      </c>
      <c r="V1379" s="11" t="e">
        <f>VLOOKUP($B1379, 'Team Per G'!$A$2:$G$31, 5, FALSE)</f>
        <v>#N/A</v>
      </c>
      <c r="W1379" s="11" t="e">
        <f>VLOOKUP($B1379, 'Team Per G'!$A$2:$G$31, 4, FALSE)</f>
        <v>#N/A</v>
      </c>
      <c r="X1379" s="11" t="e">
        <f>VLOOKUP($B1379, Team_Batting___Dashboard[], 22, FALSE)/$F1379</f>
        <v>#N/A</v>
      </c>
      <c r="Y1379" s="11" t="e">
        <f>VLOOKUP($B1379, 'FanGraphs - Team WAR Projected'!$B$2:$E$31, 4, FALSE)/162</f>
        <v>#N/A</v>
      </c>
      <c r="Z1379" s="11" t="e">
        <f t="shared" si="257"/>
        <v>#N/A</v>
      </c>
      <c r="AA1379" s="11" t="e">
        <f>VLOOKUP($B1379, FanGraphs_Standings[[Abbreviation]:[2024 Year to Date RS/G]], 6, FALSE)/$F1379</f>
        <v>#N/A</v>
      </c>
      <c r="AB1379" s="11" t="e">
        <f>VLOOKUP($B1379, FanGraphs_Standings[[Abbreviation]:[2024 Projected Full Season RDif]], 19, FALSE)/162</f>
        <v>#N/A</v>
      </c>
      <c r="AC1379" s="11" t="e">
        <f t="shared" si="266"/>
        <v>#N/A</v>
      </c>
      <c r="AD1379" s="11" t="e">
        <f>VLOOKUP($B1379, FanGraphs_Standings[[Abbreviation]:[2024 Projected Full Season RDif]], 5, FALSE)</f>
        <v>#N/A</v>
      </c>
      <c r="AE1379" s="11" t="e">
        <f>VLOOKUP($B1379, FanGraphs_Standings[[Abbreviation]:[2024 Projected Full Season W%]], 18, FALSE)</f>
        <v>#N/A</v>
      </c>
      <c r="AF1379" s="11" t="e">
        <f t="shared" si="258"/>
        <v>#N/A</v>
      </c>
      <c r="AG1379" s="11" t="e">
        <f>VLOOKUP($B1379, 'Home Field Adv'!$A$2:$I$31, 9, FALSE)</f>
        <v>#N/A</v>
      </c>
      <c r="AH1379" s="11" t="e">
        <f>VLOOKUP($C1379, FanGraphs_Standings[[Abbreviation]:[2024 Year to Date G]], 2, FALSE)</f>
        <v>#N/A</v>
      </c>
      <c r="AI1379" s="11" t="e">
        <f>_xlfn.IFNA(VLOOKUP($E1379, 'SP Per G'!$A$2:$D$1385, 3, FALSE), AO1379)</f>
        <v>#N/A</v>
      </c>
      <c r="AJ1379" s="11" t="e">
        <f>IF(AND(ISNA(VLOOKUP($E1379, 'SP Per G'!$A$2:$D$1385, 4, FALSE)), ISTEXT($E1379)), AI1379,IF(ISNA(VLOOKUP($E1379, 'SP Per G'!$A$2:$D$1385, 4, FALSE)), AO1379, VLOOKUP($E1379, 'SP Per G'!$A$2:$D$1385, 4, FALSE)))</f>
        <v>#N/A</v>
      </c>
      <c r="AK1379" s="11" t="e">
        <f t="shared" si="259"/>
        <v>#N/A</v>
      </c>
      <c r="AL1379" s="11" t="e">
        <f>_xlfn.IFNA(VLOOKUP($E1379, Individual_Pitching___Dashboard[], 18, FALSE), VLOOKUP($C1379,Team_Pitching___Advanced[[Team]:[SIERA]],16,FALSE))</f>
        <v>#N/A</v>
      </c>
      <c r="AM1379" s="11" t="e">
        <f>_xlfn.IFNA(VLOOKUP($E1379, Individual_Pitching___Dashboard[], 20, FALSE), VLOOKUP($C1379,Team_Pitching___Advanced[[Team]:[xFIP]],19,FALSE))</f>
        <v>#N/A</v>
      </c>
      <c r="AN1379" s="11" t="e">
        <f>_xlfn.IFNA(VLOOKUP($E1379,Individual_Pitching___Advanced[],21,FALSE),VLOOKUP($C1379,Team_Pitching___Advanced[[Team]:[SIERA]],20,FALSE))</f>
        <v>#N/A</v>
      </c>
      <c r="AO1379" s="11" t="e">
        <f>VLOOKUP($C1379, 'Team Per G'!$A$2:$G$31, 7, FALSE)</f>
        <v>#N/A</v>
      </c>
      <c r="AP1379" s="11" t="e">
        <f>VLOOKUP($C1379, 'FanGraphs - Team WAR Projected'!$B$2:$E$31, 3, FALSE)/162</f>
        <v>#N/A</v>
      </c>
      <c r="AQ1379" s="11" t="e">
        <f t="shared" si="260"/>
        <v>#N/A</v>
      </c>
      <c r="AR1379" s="11" t="e">
        <f>VLOOKUP($C1379, Team_Pitching___Advanced[[Team]:[xFIP]], 19,FALSE)</f>
        <v>#N/A</v>
      </c>
      <c r="AS1379" s="11" t="e">
        <f>VLOOKUP($C1379, Team_Pitching___Advanced[], 20, FALSE)</f>
        <v>#N/A</v>
      </c>
      <c r="AT1379" s="11" t="e">
        <f>VLOOKUP($C1379, Team_Batting___Dashboard[[Team]:[wOBA]], 16, FALSE)</f>
        <v>#N/A</v>
      </c>
      <c r="AU1379" s="11" t="e">
        <f>VLOOKUP($C1379, Team_Batting___Advanced[[Team]:[OPS]], 9, FALSE)</f>
        <v>#N/A</v>
      </c>
      <c r="AV1379" s="11" t="e">
        <f>VLOOKUP($C1379, Team_Batting___Advanced[], 19, FALSE)</f>
        <v>#N/A</v>
      </c>
      <c r="AW1379" s="11" t="e">
        <f>VLOOKUP($C1379, 'Team Per G'!$A$2:$G$31, 3, FALSE)</f>
        <v>#N/A</v>
      </c>
      <c r="AX1379" s="11" t="e">
        <f>VLOOKUP($C1379, 'Team Per G'!$A$2:$G$31, 5, FALSE)</f>
        <v>#N/A</v>
      </c>
      <c r="AY1379" s="11" t="e">
        <f>VLOOKUP($C1379, 'Team Per G'!$A$2:$G$31, 4, FALSE)</f>
        <v>#N/A</v>
      </c>
      <c r="AZ1379" s="11" t="e">
        <f>VLOOKUP($C1379, Team_Batting___Dashboard[], 22, FALSE)/$AH1379</f>
        <v>#N/A</v>
      </c>
      <c r="BA1379" s="11" t="e">
        <f>VLOOKUP($C1379, 'FanGraphs - Team WAR Projected'!$B$2:$E$31, 4, FALSE)/162</f>
        <v>#N/A</v>
      </c>
      <c r="BB1379" s="11" t="e">
        <f t="shared" si="261"/>
        <v>#N/A</v>
      </c>
      <c r="BC1379" s="11" t="e">
        <f>VLOOKUP($C1379, FanGraphs_Standings[[Abbreviation]:[2024 Year to Date RS/G]], 6, FALSE)/$AH1379</f>
        <v>#N/A</v>
      </c>
      <c r="BD1379" s="11" t="e">
        <f>VLOOKUP($C1379, FanGraphs_Standings[[Abbreviation]:[2024 Projected Full Season RDif]], 19, FALSE)/162</f>
        <v>#N/A</v>
      </c>
      <c r="BE1379" s="11" t="e">
        <f t="shared" si="262"/>
        <v>#N/A</v>
      </c>
      <c r="BF1379" s="11" t="e">
        <f>VLOOKUP($C1379, FanGraphs_Standings[[Abbreviation]:[2024 Projected Full Season RDif]], 5, FALSE)</f>
        <v>#N/A</v>
      </c>
      <c r="BG1379" s="11" t="e">
        <f>VLOOKUP($C1379, FanGraphs_Standings[[Abbreviation]:[2024 Projected Full Season W%]], 18, FALSE)</f>
        <v>#N/A</v>
      </c>
      <c r="BH1379" s="11" t="e">
        <f t="shared" si="263"/>
        <v>#N/A</v>
      </c>
      <c r="BI1379" s="11" t="e">
        <f>VLOOKUP($C1379, 'Home Field Adv'!$A$2:$K$31, 11, FALSE)</f>
        <v>#N/A</v>
      </c>
      <c r="BL1379" s="12" t="str">
        <f t="shared" si="264"/>
        <v/>
      </c>
      <c r="BM1379" s="12" t="str">
        <f t="shared" si="267"/>
        <v/>
      </c>
      <c r="BN1379" s="12" t="str">
        <f t="shared" si="265"/>
        <v/>
      </c>
    </row>
    <row r="1380" spans="6:66" x14ac:dyDescent="0.45">
      <c r="F1380" s="11" t="e">
        <f>VLOOKUP($B1380, FanGraphs_Standings[[Abbreviation]:[2024 Year to Date G]], 2, FALSE)</f>
        <v>#N/A</v>
      </c>
      <c r="G1380" s="11" t="e">
        <f>_xlfn.IFNA(VLOOKUP($D1380, 'SP Per G'!$A$2:$D$1385, 3, FALSE),M1380)</f>
        <v>#N/A</v>
      </c>
      <c r="H1380" s="11" t="e">
        <f>IF(AND(ISNA(VLOOKUP($D1380, 'SP Per G'!$A$2:$D$1385, 4, FALSE)), ISTEXT($D1380)), G1380,IF(ISNA(VLOOKUP($D1380, 'SP Per G'!$A$2:$D$1385, 4, FALSE)), M1380, VLOOKUP($D1380, 'SP Per G'!$A$2:$D$1385, 4, FALSE)))</f>
        <v>#N/A</v>
      </c>
      <c r="I1380" s="11" t="e">
        <f t="shared" si="255"/>
        <v>#N/A</v>
      </c>
      <c r="J1380" s="11" t="e">
        <f>_xlfn.IFNA(VLOOKUP($D1380,Individual_Pitching___Dashboard[],18,FALSE),VLOOKUP(B1380,Team_Pitching___Dashboard[[Team]:[ERA]],17,FALSE))</f>
        <v>#N/A</v>
      </c>
      <c r="K1380" s="11" t="e">
        <f>_xlfn.IFNA(VLOOKUP($D1380, Individual_Pitching___Dashboard[], 20, FALSE), VLOOKUP(B1380,Team_Pitching___Dashboard[[Team]:[xFIP]],20,FALSE))</f>
        <v>#N/A</v>
      </c>
      <c r="L1380" s="11" t="e">
        <f>_xlfn.IFNA(VLOOKUP($D1380, Individual_Pitching___Advanced[], 21,FALSE), VLOOKUP(B1380, Team_Pitching___Advanced[], 20, FALSE))</f>
        <v>#N/A</v>
      </c>
      <c r="M1380" s="11" t="e">
        <f>VLOOKUP($B1380, 'Team Per G'!$A$2:$G$31, 7, FALSE)</f>
        <v>#N/A</v>
      </c>
      <c r="N1380" s="11" t="e">
        <f>VLOOKUP($B1380, 'FanGraphs - Team WAR Projected'!$B$2:$E$31, 3, FALSE)/162</f>
        <v>#N/A</v>
      </c>
      <c r="O1380" s="11" t="e">
        <f t="shared" si="256"/>
        <v>#N/A</v>
      </c>
      <c r="P1380" s="11" t="e">
        <f>VLOOKUP($B1380, Team_Pitching___Advanced[[Team]:[xFIP]], 19,FALSE)</f>
        <v>#N/A</v>
      </c>
      <c r="Q1380" s="11" t="e">
        <f>VLOOKUP($B1380, Team_Pitching___Advanced[], 20, FALSE)</f>
        <v>#N/A</v>
      </c>
      <c r="R1380" s="11" t="e">
        <f>VLOOKUP($B1380, Team_Batting___Dashboard[[Team]:[wOBA]], 16, FALSE)</f>
        <v>#N/A</v>
      </c>
      <c r="S1380" s="11" t="e">
        <f>VLOOKUP($B1380, Team_Batting___Advanced[[Team]:[OPS]], 9, FALSE)</f>
        <v>#N/A</v>
      </c>
      <c r="T1380" s="11" t="e">
        <f>VLOOKUP($B1380, Team_Batting___Advanced[], 19, FALSE)</f>
        <v>#N/A</v>
      </c>
      <c r="U1380" s="11" t="e">
        <f>VLOOKUP($B1380, 'Team Per G'!$A$2:$G$31, 3, FALSE)</f>
        <v>#N/A</v>
      </c>
      <c r="V1380" s="11" t="e">
        <f>VLOOKUP($B1380, 'Team Per G'!$A$2:$G$31, 5, FALSE)</f>
        <v>#N/A</v>
      </c>
      <c r="W1380" s="11" t="e">
        <f>VLOOKUP($B1380, 'Team Per G'!$A$2:$G$31, 4, FALSE)</f>
        <v>#N/A</v>
      </c>
      <c r="X1380" s="11" t="e">
        <f>VLOOKUP($B1380, Team_Batting___Dashboard[], 22, FALSE)/$F1380</f>
        <v>#N/A</v>
      </c>
      <c r="Y1380" s="11" t="e">
        <f>VLOOKUP($B1380, 'FanGraphs - Team WAR Projected'!$B$2:$E$31, 4, FALSE)/162</f>
        <v>#N/A</v>
      </c>
      <c r="Z1380" s="11" t="e">
        <f t="shared" si="257"/>
        <v>#N/A</v>
      </c>
      <c r="AA1380" s="11" t="e">
        <f>VLOOKUP($B1380, FanGraphs_Standings[[Abbreviation]:[2024 Year to Date RS/G]], 6, FALSE)/$F1380</f>
        <v>#N/A</v>
      </c>
      <c r="AB1380" s="11" t="e">
        <f>VLOOKUP($B1380, FanGraphs_Standings[[Abbreviation]:[2024 Projected Full Season RDif]], 19, FALSE)/162</f>
        <v>#N/A</v>
      </c>
      <c r="AC1380" s="11" t="e">
        <f t="shared" si="266"/>
        <v>#N/A</v>
      </c>
      <c r="AD1380" s="11" t="e">
        <f>VLOOKUP($B1380, FanGraphs_Standings[[Abbreviation]:[2024 Projected Full Season RDif]], 5, FALSE)</f>
        <v>#N/A</v>
      </c>
      <c r="AE1380" s="11" t="e">
        <f>VLOOKUP($B1380, FanGraphs_Standings[[Abbreviation]:[2024 Projected Full Season W%]], 18, FALSE)</f>
        <v>#N/A</v>
      </c>
      <c r="AF1380" s="11" t="e">
        <f t="shared" si="258"/>
        <v>#N/A</v>
      </c>
      <c r="AG1380" s="11" t="e">
        <f>VLOOKUP($B1380, 'Home Field Adv'!$A$2:$I$31, 9, FALSE)</f>
        <v>#N/A</v>
      </c>
      <c r="AH1380" s="11" t="e">
        <f>VLOOKUP($C1380, FanGraphs_Standings[[Abbreviation]:[2024 Year to Date G]], 2, FALSE)</f>
        <v>#N/A</v>
      </c>
      <c r="AI1380" s="11" t="e">
        <f>_xlfn.IFNA(VLOOKUP($E1380, 'SP Per G'!$A$2:$D$1385, 3, FALSE), AO1380)</f>
        <v>#N/A</v>
      </c>
      <c r="AJ1380" s="11" t="e">
        <f>IF(AND(ISNA(VLOOKUP($E1380, 'SP Per G'!$A$2:$D$1385, 4, FALSE)), ISTEXT($E1380)), AI1380,IF(ISNA(VLOOKUP($E1380, 'SP Per G'!$A$2:$D$1385, 4, FALSE)), AO1380, VLOOKUP($E1380, 'SP Per G'!$A$2:$D$1385, 4, FALSE)))</f>
        <v>#N/A</v>
      </c>
      <c r="AK1380" s="11" t="e">
        <f t="shared" si="259"/>
        <v>#N/A</v>
      </c>
      <c r="AL1380" s="11" t="e">
        <f>_xlfn.IFNA(VLOOKUP($E1380, Individual_Pitching___Dashboard[], 18, FALSE), VLOOKUP($C1380,Team_Pitching___Advanced[[Team]:[SIERA]],16,FALSE))</f>
        <v>#N/A</v>
      </c>
      <c r="AM1380" s="11" t="e">
        <f>_xlfn.IFNA(VLOOKUP($E1380, Individual_Pitching___Dashboard[], 20, FALSE), VLOOKUP($C1380,Team_Pitching___Advanced[[Team]:[xFIP]],19,FALSE))</f>
        <v>#N/A</v>
      </c>
      <c r="AN1380" s="11" t="e">
        <f>_xlfn.IFNA(VLOOKUP($E1380,Individual_Pitching___Advanced[],21,FALSE),VLOOKUP($C1380,Team_Pitching___Advanced[[Team]:[SIERA]],20,FALSE))</f>
        <v>#N/A</v>
      </c>
      <c r="AO1380" s="11" t="e">
        <f>VLOOKUP($C1380, 'Team Per G'!$A$2:$G$31, 7, FALSE)</f>
        <v>#N/A</v>
      </c>
      <c r="AP1380" s="11" t="e">
        <f>VLOOKUP($C1380, 'FanGraphs - Team WAR Projected'!$B$2:$E$31, 3, FALSE)/162</f>
        <v>#N/A</v>
      </c>
      <c r="AQ1380" s="11" t="e">
        <f t="shared" si="260"/>
        <v>#N/A</v>
      </c>
      <c r="AR1380" s="11" t="e">
        <f>VLOOKUP($C1380, Team_Pitching___Advanced[[Team]:[xFIP]], 19,FALSE)</f>
        <v>#N/A</v>
      </c>
      <c r="AS1380" s="11" t="e">
        <f>VLOOKUP($C1380, Team_Pitching___Advanced[], 20, FALSE)</f>
        <v>#N/A</v>
      </c>
      <c r="AT1380" s="11" t="e">
        <f>VLOOKUP($C1380, Team_Batting___Dashboard[[Team]:[wOBA]], 16, FALSE)</f>
        <v>#N/A</v>
      </c>
      <c r="AU1380" s="11" t="e">
        <f>VLOOKUP($C1380, Team_Batting___Advanced[[Team]:[OPS]], 9, FALSE)</f>
        <v>#N/A</v>
      </c>
      <c r="AV1380" s="11" t="e">
        <f>VLOOKUP($C1380, Team_Batting___Advanced[], 19, FALSE)</f>
        <v>#N/A</v>
      </c>
      <c r="AW1380" s="11" t="e">
        <f>VLOOKUP($C1380, 'Team Per G'!$A$2:$G$31, 3, FALSE)</f>
        <v>#N/A</v>
      </c>
      <c r="AX1380" s="11" t="e">
        <f>VLOOKUP($C1380, 'Team Per G'!$A$2:$G$31, 5, FALSE)</f>
        <v>#N/A</v>
      </c>
      <c r="AY1380" s="11" t="e">
        <f>VLOOKUP($C1380, 'Team Per G'!$A$2:$G$31, 4, FALSE)</f>
        <v>#N/A</v>
      </c>
      <c r="AZ1380" s="11" t="e">
        <f>VLOOKUP($C1380, Team_Batting___Dashboard[], 22, FALSE)/$AH1380</f>
        <v>#N/A</v>
      </c>
      <c r="BA1380" s="11" t="e">
        <f>VLOOKUP($C1380, 'FanGraphs - Team WAR Projected'!$B$2:$E$31, 4, FALSE)/162</f>
        <v>#N/A</v>
      </c>
      <c r="BB1380" s="11" t="e">
        <f t="shared" si="261"/>
        <v>#N/A</v>
      </c>
      <c r="BC1380" s="11" t="e">
        <f>VLOOKUP($C1380, FanGraphs_Standings[[Abbreviation]:[2024 Year to Date RS/G]], 6, FALSE)/$AH1380</f>
        <v>#N/A</v>
      </c>
      <c r="BD1380" s="11" t="e">
        <f>VLOOKUP($C1380, FanGraphs_Standings[[Abbreviation]:[2024 Projected Full Season RDif]], 19, FALSE)/162</f>
        <v>#N/A</v>
      </c>
      <c r="BE1380" s="11" t="e">
        <f t="shared" si="262"/>
        <v>#N/A</v>
      </c>
      <c r="BF1380" s="11" t="e">
        <f>VLOOKUP($C1380, FanGraphs_Standings[[Abbreviation]:[2024 Projected Full Season RDif]], 5, FALSE)</f>
        <v>#N/A</v>
      </c>
      <c r="BG1380" s="11" t="e">
        <f>VLOOKUP($C1380, FanGraphs_Standings[[Abbreviation]:[2024 Projected Full Season W%]], 18, FALSE)</f>
        <v>#N/A</v>
      </c>
      <c r="BH1380" s="11" t="e">
        <f t="shared" si="263"/>
        <v>#N/A</v>
      </c>
      <c r="BI1380" s="11" t="e">
        <f>VLOOKUP($C1380, 'Home Field Adv'!$A$2:$K$31, 11, FALSE)</f>
        <v>#N/A</v>
      </c>
      <c r="BL1380" s="12" t="str">
        <f t="shared" si="264"/>
        <v/>
      </c>
      <c r="BM1380" s="12" t="str">
        <f t="shared" si="267"/>
        <v/>
      </c>
      <c r="BN1380" s="12" t="str">
        <f t="shared" si="265"/>
        <v/>
      </c>
    </row>
    <row r="1381" spans="6:66" x14ac:dyDescent="0.45">
      <c r="F1381" s="11" t="e">
        <f>VLOOKUP($B1381, FanGraphs_Standings[[Abbreviation]:[2024 Year to Date G]], 2, FALSE)</f>
        <v>#N/A</v>
      </c>
      <c r="G1381" s="11" t="e">
        <f>_xlfn.IFNA(VLOOKUP($D1381, 'SP Per G'!$A$2:$D$1385, 3, FALSE),M1381)</f>
        <v>#N/A</v>
      </c>
      <c r="H1381" s="11" t="e">
        <f>IF(AND(ISNA(VLOOKUP($D1381, 'SP Per G'!$A$2:$D$1385, 4, FALSE)), ISTEXT($D1381)), G1381,IF(ISNA(VLOOKUP($D1381, 'SP Per G'!$A$2:$D$1385, 4, FALSE)), M1381, VLOOKUP($D1381, 'SP Per G'!$A$2:$D$1385, 4, FALSE)))</f>
        <v>#N/A</v>
      </c>
      <c r="I1381" s="11" t="e">
        <f t="shared" si="255"/>
        <v>#N/A</v>
      </c>
      <c r="J1381" s="11" t="e">
        <f>_xlfn.IFNA(VLOOKUP($D1381,Individual_Pitching___Dashboard[],18,FALSE),VLOOKUP(B1381,Team_Pitching___Dashboard[[Team]:[ERA]],17,FALSE))</f>
        <v>#N/A</v>
      </c>
      <c r="K1381" s="11" t="e">
        <f>_xlfn.IFNA(VLOOKUP($D1381, Individual_Pitching___Dashboard[], 20, FALSE), VLOOKUP(B1381,Team_Pitching___Dashboard[[Team]:[xFIP]],20,FALSE))</f>
        <v>#N/A</v>
      </c>
      <c r="L1381" s="11" t="e">
        <f>_xlfn.IFNA(VLOOKUP($D1381, Individual_Pitching___Advanced[], 21,FALSE), VLOOKUP(B1381, Team_Pitching___Advanced[], 20, FALSE))</f>
        <v>#N/A</v>
      </c>
      <c r="M1381" s="11" t="e">
        <f>VLOOKUP($B1381, 'Team Per G'!$A$2:$G$31, 7, FALSE)</f>
        <v>#N/A</v>
      </c>
      <c r="N1381" s="11" t="e">
        <f>VLOOKUP($B1381, 'FanGraphs - Team WAR Projected'!$B$2:$E$31, 3, FALSE)/162</f>
        <v>#N/A</v>
      </c>
      <c r="O1381" s="11" t="e">
        <f t="shared" si="256"/>
        <v>#N/A</v>
      </c>
      <c r="P1381" s="11" t="e">
        <f>VLOOKUP($B1381, Team_Pitching___Advanced[[Team]:[xFIP]], 19,FALSE)</f>
        <v>#N/A</v>
      </c>
      <c r="Q1381" s="11" t="e">
        <f>VLOOKUP($B1381, Team_Pitching___Advanced[], 20, FALSE)</f>
        <v>#N/A</v>
      </c>
      <c r="R1381" s="11" t="e">
        <f>VLOOKUP($B1381, Team_Batting___Dashboard[[Team]:[wOBA]], 16, FALSE)</f>
        <v>#N/A</v>
      </c>
      <c r="S1381" s="11" t="e">
        <f>VLOOKUP($B1381, Team_Batting___Advanced[[Team]:[OPS]], 9, FALSE)</f>
        <v>#N/A</v>
      </c>
      <c r="T1381" s="11" t="e">
        <f>VLOOKUP($B1381, Team_Batting___Advanced[], 19, FALSE)</f>
        <v>#N/A</v>
      </c>
      <c r="U1381" s="11" t="e">
        <f>VLOOKUP($B1381, 'Team Per G'!$A$2:$G$31, 3, FALSE)</f>
        <v>#N/A</v>
      </c>
      <c r="V1381" s="11" t="e">
        <f>VLOOKUP($B1381, 'Team Per G'!$A$2:$G$31, 5, FALSE)</f>
        <v>#N/A</v>
      </c>
      <c r="W1381" s="11" t="e">
        <f>VLOOKUP($B1381, 'Team Per G'!$A$2:$G$31, 4, FALSE)</f>
        <v>#N/A</v>
      </c>
      <c r="X1381" s="11" t="e">
        <f>VLOOKUP($B1381, Team_Batting___Dashboard[], 22, FALSE)/$F1381</f>
        <v>#N/A</v>
      </c>
      <c r="Y1381" s="11" t="e">
        <f>VLOOKUP($B1381, 'FanGraphs - Team WAR Projected'!$B$2:$E$31, 4, FALSE)/162</f>
        <v>#N/A</v>
      </c>
      <c r="Z1381" s="11" t="e">
        <f t="shared" si="257"/>
        <v>#N/A</v>
      </c>
      <c r="AA1381" s="11" t="e">
        <f>VLOOKUP($B1381, FanGraphs_Standings[[Abbreviation]:[2024 Year to Date RS/G]], 6, FALSE)/$F1381</f>
        <v>#N/A</v>
      </c>
      <c r="AB1381" s="11" t="e">
        <f>VLOOKUP($B1381, FanGraphs_Standings[[Abbreviation]:[2024 Projected Full Season RDif]], 19, FALSE)/162</f>
        <v>#N/A</v>
      </c>
      <c r="AC1381" s="11" t="e">
        <f t="shared" si="266"/>
        <v>#N/A</v>
      </c>
      <c r="AD1381" s="11" t="e">
        <f>VLOOKUP($B1381, FanGraphs_Standings[[Abbreviation]:[2024 Projected Full Season RDif]], 5, FALSE)</f>
        <v>#N/A</v>
      </c>
      <c r="AE1381" s="11" t="e">
        <f>VLOOKUP($B1381, FanGraphs_Standings[[Abbreviation]:[2024 Projected Full Season W%]], 18, FALSE)</f>
        <v>#N/A</v>
      </c>
      <c r="AF1381" s="11" t="e">
        <f t="shared" si="258"/>
        <v>#N/A</v>
      </c>
      <c r="AG1381" s="11" t="e">
        <f>VLOOKUP($B1381, 'Home Field Adv'!$A$2:$I$31, 9, FALSE)</f>
        <v>#N/A</v>
      </c>
      <c r="AH1381" s="11" t="e">
        <f>VLOOKUP($C1381, FanGraphs_Standings[[Abbreviation]:[2024 Year to Date G]], 2, FALSE)</f>
        <v>#N/A</v>
      </c>
      <c r="AI1381" s="11" t="e">
        <f>_xlfn.IFNA(VLOOKUP($E1381, 'SP Per G'!$A$2:$D$1385, 3, FALSE), AO1381)</f>
        <v>#N/A</v>
      </c>
      <c r="AJ1381" s="11" t="e">
        <f>IF(AND(ISNA(VLOOKUP($E1381, 'SP Per G'!$A$2:$D$1385, 4, FALSE)), ISTEXT($E1381)), AI1381,IF(ISNA(VLOOKUP($E1381, 'SP Per G'!$A$2:$D$1385, 4, FALSE)), AO1381, VLOOKUP($E1381, 'SP Per G'!$A$2:$D$1385, 4, FALSE)))</f>
        <v>#N/A</v>
      </c>
      <c r="AK1381" s="11" t="e">
        <f t="shared" si="259"/>
        <v>#N/A</v>
      </c>
      <c r="AL1381" s="11" t="e">
        <f>_xlfn.IFNA(VLOOKUP($E1381, Individual_Pitching___Dashboard[], 18, FALSE), VLOOKUP($C1381,Team_Pitching___Advanced[[Team]:[SIERA]],16,FALSE))</f>
        <v>#N/A</v>
      </c>
      <c r="AM1381" s="11" t="e">
        <f>_xlfn.IFNA(VLOOKUP($E1381, Individual_Pitching___Dashboard[], 20, FALSE), VLOOKUP($C1381,Team_Pitching___Advanced[[Team]:[xFIP]],19,FALSE))</f>
        <v>#N/A</v>
      </c>
      <c r="AN1381" s="11" t="e">
        <f>_xlfn.IFNA(VLOOKUP($E1381,Individual_Pitching___Advanced[],21,FALSE),VLOOKUP($C1381,Team_Pitching___Advanced[[Team]:[SIERA]],20,FALSE))</f>
        <v>#N/A</v>
      </c>
      <c r="AO1381" s="11" t="e">
        <f>VLOOKUP($C1381, 'Team Per G'!$A$2:$G$31, 7, FALSE)</f>
        <v>#N/A</v>
      </c>
      <c r="AP1381" s="11" t="e">
        <f>VLOOKUP($C1381, 'FanGraphs - Team WAR Projected'!$B$2:$E$31, 3, FALSE)/162</f>
        <v>#N/A</v>
      </c>
      <c r="AQ1381" s="11" t="e">
        <f t="shared" si="260"/>
        <v>#N/A</v>
      </c>
      <c r="AR1381" s="11" t="e">
        <f>VLOOKUP($C1381, Team_Pitching___Advanced[[Team]:[xFIP]], 19,FALSE)</f>
        <v>#N/A</v>
      </c>
      <c r="AS1381" s="11" t="e">
        <f>VLOOKUP($C1381, Team_Pitching___Advanced[], 20, FALSE)</f>
        <v>#N/A</v>
      </c>
      <c r="AT1381" s="11" t="e">
        <f>VLOOKUP($C1381, Team_Batting___Dashboard[[Team]:[wOBA]], 16, FALSE)</f>
        <v>#N/A</v>
      </c>
      <c r="AU1381" s="11" t="e">
        <f>VLOOKUP($C1381, Team_Batting___Advanced[[Team]:[OPS]], 9, FALSE)</f>
        <v>#N/A</v>
      </c>
      <c r="AV1381" s="11" t="e">
        <f>VLOOKUP($C1381, Team_Batting___Advanced[], 19, FALSE)</f>
        <v>#N/A</v>
      </c>
      <c r="AW1381" s="11" t="e">
        <f>VLOOKUP($C1381, 'Team Per G'!$A$2:$G$31, 3, FALSE)</f>
        <v>#N/A</v>
      </c>
      <c r="AX1381" s="11" t="e">
        <f>VLOOKUP($C1381, 'Team Per G'!$A$2:$G$31, 5, FALSE)</f>
        <v>#N/A</v>
      </c>
      <c r="AY1381" s="11" t="e">
        <f>VLOOKUP($C1381, 'Team Per G'!$A$2:$G$31, 4, FALSE)</f>
        <v>#N/A</v>
      </c>
      <c r="AZ1381" s="11" t="e">
        <f>VLOOKUP($C1381, Team_Batting___Dashboard[], 22, FALSE)/$AH1381</f>
        <v>#N/A</v>
      </c>
      <c r="BA1381" s="11" t="e">
        <f>VLOOKUP($C1381, 'FanGraphs - Team WAR Projected'!$B$2:$E$31, 4, FALSE)/162</f>
        <v>#N/A</v>
      </c>
      <c r="BB1381" s="11" t="e">
        <f t="shared" si="261"/>
        <v>#N/A</v>
      </c>
      <c r="BC1381" s="11" t="e">
        <f>VLOOKUP($C1381, FanGraphs_Standings[[Abbreviation]:[2024 Year to Date RS/G]], 6, FALSE)/$AH1381</f>
        <v>#N/A</v>
      </c>
      <c r="BD1381" s="11" t="e">
        <f>VLOOKUP($C1381, FanGraphs_Standings[[Abbreviation]:[2024 Projected Full Season RDif]], 19, FALSE)/162</f>
        <v>#N/A</v>
      </c>
      <c r="BE1381" s="11" t="e">
        <f t="shared" si="262"/>
        <v>#N/A</v>
      </c>
      <c r="BF1381" s="11" t="e">
        <f>VLOOKUP($C1381, FanGraphs_Standings[[Abbreviation]:[2024 Projected Full Season RDif]], 5, FALSE)</f>
        <v>#N/A</v>
      </c>
      <c r="BG1381" s="11" t="e">
        <f>VLOOKUP($C1381, FanGraphs_Standings[[Abbreviation]:[2024 Projected Full Season W%]], 18, FALSE)</f>
        <v>#N/A</v>
      </c>
      <c r="BH1381" s="11" t="e">
        <f t="shared" si="263"/>
        <v>#N/A</v>
      </c>
      <c r="BI1381" s="11" t="e">
        <f>VLOOKUP($C1381, 'Home Field Adv'!$A$2:$K$31, 11, FALSE)</f>
        <v>#N/A</v>
      </c>
      <c r="BL1381" s="12" t="str">
        <f t="shared" si="264"/>
        <v/>
      </c>
      <c r="BM1381" s="12" t="str">
        <f t="shared" si="267"/>
        <v/>
      </c>
      <c r="BN1381" s="12" t="str">
        <f t="shared" si="265"/>
        <v/>
      </c>
    </row>
    <row r="1382" spans="6:66" x14ac:dyDescent="0.45">
      <c r="F1382" s="11" t="e">
        <f>VLOOKUP($B1382, FanGraphs_Standings[[Abbreviation]:[2024 Year to Date G]], 2, FALSE)</f>
        <v>#N/A</v>
      </c>
      <c r="G1382" s="11" t="e">
        <f>_xlfn.IFNA(VLOOKUP($D1382, 'SP Per G'!$A$2:$D$1385, 3, FALSE),M1382)</f>
        <v>#N/A</v>
      </c>
      <c r="H1382" s="11" t="e">
        <f>IF(AND(ISNA(VLOOKUP($D1382, 'SP Per G'!$A$2:$D$1385, 4, FALSE)), ISTEXT($D1382)), G1382,IF(ISNA(VLOOKUP($D1382, 'SP Per G'!$A$2:$D$1385, 4, FALSE)), M1382, VLOOKUP($D1382, 'SP Per G'!$A$2:$D$1385, 4, FALSE)))</f>
        <v>#N/A</v>
      </c>
      <c r="I1382" s="11" t="e">
        <f t="shared" si="255"/>
        <v>#N/A</v>
      </c>
      <c r="J1382" s="11" t="e">
        <f>_xlfn.IFNA(VLOOKUP($D1382,Individual_Pitching___Dashboard[],18,FALSE),VLOOKUP(B1382,Team_Pitching___Dashboard[[Team]:[ERA]],17,FALSE))</f>
        <v>#N/A</v>
      </c>
      <c r="K1382" s="11" t="e">
        <f>_xlfn.IFNA(VLOOKUP($D1382, Individual_Pitching___Dashboard[], 20, FALSE), VLOOKUP(B1382,Team_Pitching___Dashboard[[Team]:[xFIP]],20,FALSE))</f>
        <v>#N/A</v>
      </c>
      <c r="L1382" s="11" t="e">
        <f>_xlfn.IFNA(VLOOKUP($D1382, Individual_Pitching___Advanced[], 21,FALSE), VLOOKUP(B1382, Team_Pitching___Advanced[], 20, FALSE))</f>
        <v>#N/A</v>
      </c>
      <c r="M1382" s="11" t="e">
        <f>VLOOKUP($B1382, 'Team Per G'!$A$2:$G$31, 7, FALSE)</f>
        <v>#N/A</v>
      </c>
      <c r="N1382" s="11" t="e">
        <f>VLOOKUP($B1382, 'FanGraphs - Team WAR Projected'!$B$2:$E$31, 3, FALSE)/162</f>
        <v>#N/A</v>
      </c>
      <c r="O1382" s="11" t="e">
        <f t="shared" si="256"/>
        <v>#N/A</v>
      </c>
      <c r="P1382" s="11" t="e">
        <f>VLOOKUP($B1382, Team_Pitching___Advanced[[Team]:[xFIP]], 19,FALSE)</f>
        <v>#N/A</v>
      </c>
      <c r="Q1382" s="11" t="e">
        <f>VLOOKUP($B1382, Team_Pitching___Advanced[], 20, FALSE)</f>
        <v>#N/A</v>
      </c>
      <c r="R1382" s="11" t="e">
        <f>VLOOKUP($B1382, Team_Batting___Dashboard[[Team]:[wOBA]], 16, FALSE)</f>
        <v>#N/A</v>
      </c>
      <c r="S1382" s="11" t="e">
        <f>VLOOKUP($B1382, Team_Batting___Advanced[[Team]:[OPS]], 9, FALSE)</f>
        <v>#N/A</v>
      </c>
      <c r="T1382" s="11" t="e">
        <f>VLOOKUP($B1382, Team_Batting___Advanced[], 19, FALSE)</f>
        <v>#N/A</v>
      </c>
      <c r="U1382" s="11" t="e">
        <f>VLOOKUP($B1382, 'Team Per G'!$A$2:$G$31, 3, FALSE)</f>
        <v>#N/A</v>
      </c>
      <c r="V1382" s="11" t="e">
        <f>VLOOKUP($B1382, 'Team Per G'!$A$2:$G$31, 5, FALSE)</f>
        <v>#N/A</v>
      </c>
      <c r="W1382" s="11" t="e">
        <f>VLOOKUP($B1382, 'Team Per G'!$A$2:$G$31, 4, FALSE)</f>
        <v>#N/A</v>
      </c>
      <c r="X1382" s="11" t="e">
        <f>VLOOKUP($B1382, Team_Batting___Dashboard[], 22, FALSE)/$F1382</f>
        <v>#N/A</v>
      </c>
      <c r="Y1382" s="11" t="e">
        <f>VLOOKUP($B1382, 'FanGraphs - Team WAR Projected'!$B$2:$E$31, 4, FALSE)/162</f>
        <v>#N/A</v>
      </c>
      <c r="Z1382" s="11" t="e">
        <f t="shared" si="257"/>
        <v>#N/A</v>
      </c>
      <c r="AA1382" s="11" t="e">
        <f>VLOOKUP($B1382, FanGraphs_Standings[[Abbreviation]:[2024 Year to Date RS/G]], 6, FALSE)/$F1382</f>
        <v>#N/A</v>
      </c>
      <c r="AB1382" s="11" t="e">
        <f>VLOOKUP($B1382, FanGraphs_Standings[[Abbreviation]:[2024 Projected Full Season RDif]], 19, FALSE)/162</f>
        <v>#N/A</v>
      </c>
      <c r="AC1382" s="11" t="e">
        <f t="shared" si="266"/>
        <v>#N/A</v>
      </c>
      <c r="AD1382" s="11" t="e">
        <f>VLOOKUP($B1382, FanGraphs_Standings[[Abbreviation]:[2024 Projected Full Season RDif]], 5, FALSE)</f>
        <v>#N/A</v>
      </c>
      <c r="AE1382" s="11" t="e">
        <f>VLOOKUP($B1382, FanGraphs_Standings[[Abbreviation]:[2024 Projected Full Season W%]], 18, FALSE)</f>
        <v>#N/A</v>
      </c>
      <c r="AF1382" s="11" t="e">
        <f t="shared" si="258"/>
        <v>#N/A</v>
      </c>
      <c r="AG1382" s="11" t="e">
        <f>VLOOKUP($B1382, 'Home Field Adv'!$A$2:$I$31, 9, FALSE)</f>
        <v>#N/A</v>
      </c>
      <c r="AH1382" s="11" t="e">
        <f>VLOOKUP($C1382, FanGraphs_Standings[[Abbreviation]:[2024 Year to Date G]], 2, FALSE)</f>
        <v>#N/A</v>
      </c>
      <c r="AI1382" s="11" t="e">
        <f>_xlfn.IFNA(VLOOKUP($E1382, 'SP Per G'!$A$2:$D$1385, 3, FALSE), AO1382)</f>
        <v>#N/A</v>
      </c>
      <c r="AJ1382" s="11" t="e">
        <f>IF(AND(ISNA(VLOOKUP($E1382, 'SP Per G'!$A$2:$D$1385, 4, FALSE)), ISTEXT($E1382)), AI1382,IF(ISNA(VLOOKUP($E1382, 'SP Per G'!$A$2:$D$1385, 4, FALSE)), AO1382, VLOOKUP($E1382, 'SP Per G'!$A$2:$D$1385, 4, FALSE)))</f>
        <v>#N/A</v>
      </c>
      <c r="AK1382" s="11" t="e">
        <f t="shared" si="259"/>
        <v>#N/A</v>
      </c>
      <c r="AL1382" s="11" t="e">
        <f>_xlfn.IFNA(VLOOKUP($E1382, Individual_Pitching___Dashboard[], 18, FALSE), VLOOKUP($C1382,Team_Pitching___Advanced[[Team]:[SIERA]],16,FALSE))</f>
        <v>#N/A</v>
      </c>
      <c r="AM1382" s="11" t="e">
        <f>_xlfn.IFNA(VLOOKUP($E1382, Individual_Pitching___Dashboard[], 20, FALSE), VLOOKUP($C1382,Team_Pitching___Advanced[[Team]:[xFIP]],19,FALSE))</f>
        <v>#N/A</v>
      </c>
      <c r="AN1382" s="11" t="e">
        <f>_xlfn.IFNA(VLOOKUP($E1382,Individual_Pitching___Advanced[],21,FALSE),VLOOKUP($C1382,Team_Pitching___Advanced[[Team]:[SIERA]],20,FALSE))</f>
        <v>#N/A</v>
      </c>
      <c r="AO1382" s="11" t="e">
        <f>VLOOKUP($C1382, 'Team Per G'!$A$2:$G$31, 7, FALSE)</f>
        <v>#N/A</v>
      </c>
      <c r="AP1382" s="11" t="e">
        <f>VLOOKUP($C1382, 'FanGraphs - Team WAR Projected'!$B$2:$E$31, 3, FALSE)/162</f>
        <v>#N/A</v>
      </c>
      <c r="AQ1382" s="11" t="e">
        <f t="shared" si="260"/>
        <v>#N/A</v>
      </c>
      <c r="AR1382" s="11" t="e">
        <f>VLOOKUP($C1382, Team_Pitching___Advanced[[Team]:[xFIP]], 19,FALSE)</f>
        <v>#N/A</v>
      </c>
      <c r="AS1382" s="11" t="e">
        <f>VLOOKUP($C1382, Team_Pitching___Advanced[], 20, FALSE)</f>
        <v>#N/A</v>
      </c>
      <c r="AT1382" s="11" t="e">
        <f>VLOOKUP($C1382, Team_Batting___Dashboard[[Team]:[wOBA]], 16, FALSE)</f>
        <v>#N/A</v>
      </c>
      <c r="AU1382" s="11" t="e">
        <f>VLOOKUP($C1382, Team_Batting___Advanced[[Team]:[OPS]], 9, FALSE)</f>
        <v>#N/A</v>
      </c>
      <c r="AV1382" s="11" t="e">
        <f>VLOOKUP($C1382, Team_Batting___Advanced[], 19, FALSE)</f>
        <v>#N/A</v>
      </c>
      <c r="AW1382" s="11" t="e">
        <f>VLOOKUP($C1382, 'Team Per G'!$A$2:$G$31, 3, FALSE)</f>
        <v>#N/A</v>
      </c>
      <c r="AX1382" s="11" t="e">
        <f>VLOOKUP($C1382, 'Team Per G'!$A$2:$G$31, 5, FALSE)</f>
        <v>#N/A</v>
      </c>
      <c r="AY1382" s="11" t="e">
        <f>VLOOKUP($C1382, 'Team Per G'!$A$2:$G$31, 4, FALSE)</f>
        <v>#N/A</v>
      </c>
      <c r="AZ1382" s="11" t="e">
        <f>VLOOKUP($C1382, Team_Batting___Dashboard[], 22, FALSE)/$AH1382</f>
        <v>#N/A</v>
      </c>
      <c r="BA1382" s="11" t="e">
        <f>VLOOKUP($C1382, 'FanGraphs - Team WAR Projected'!$B$2:$E$31, 4, FALSE)/162</f>
        <v>#N/A</v>
      </c>
      <c r="BB1382" s="11" t="e">
        <f t="shared" si="261"/>
        <v>#N/A</v>
      </c>
      <c r="BC1382" s="11" t="e">
        <f>VLOOKUP($C1382, FanGraphs_Standings[[Abbreviation]:[2024 Year to Date RS/G]], 6, FALSE)/$AH1382</f>
        <v>#N/A</v>
      </c>
      <c r="BD1382" s="11" t="e">
        <f>VLOOKUP($C1382, FanGraphs_Standings[[Abbreviation]:[2024 Projected Full Season RDif]], 19, FALSE)/162</f>
        <v>#N/A</v>
      </c>
      <c r="BE1382" s="11" t="e">
        <f t="shared" si="262"/>
        <v>#N/A</v>
      </c>
      <c r="BF1382" s="11" t="e">
        <f>VLOOKUP($C1382, FanGraphs_Standings[[Abbreviation]:[2024 Projected Full Season RDif]], 5, FALSE)</f>
        <v>#N/A</v>
      </c>
      <c r="BG1382" s="11" t="e">
        <f>VLOOKUP($C1382, FanGraphs_Standings[[Abbreviation]:[2024 Projected Full Season W%]], 18, FALSE)</f>
        <v>#N/A</v>
      </c>
      <c r="BH1382" s="11" t="e">
        <f t="shared" si="263"/>
        <v>#N/A</v>
      </c>
      <c r="BI1382" s="11" t="e">
        <f>VLOOKUP($C1382, 'Home Field Adv'!$A$2:$K$31, 11, FALSE)</f>
        <v>#N/A</v>
      </c>
      <c r="BL1382" s="12" t="str">
        <f t="shared" si="264"/>
        <v/>
      </c>
      <c r="BM1382" s="12" t="str">
        <f t="shared" si="267"/>
        <v/>
      </c>
      <c r="BN1382" s="12" t="str">
        <f t="shared" si="265"/>
        <v/>
      </c>
    </row>
    <row r="1383" spans="6:66" x14ac:dyDescent="0.45">
      <c r="F1383" s="11" t="e">
        <f>VLOOKUP($B1383, FanGraphs_Standings[[Abbreviation]:[2024 Year to Date G]], 2, FALSE)</f>
        <v>#N/A</v>
      </c>
      <c r="G1383" s="11" t="e">
        <f>_xlfn.IFNA(VLOOKUP($D1383, 'SP Per G'!$A$2:$D$1385, 3, FALSE),M1383)</f>
        <v>#N/A</v>
      </c>
      <c r="H1383" s="11" t="e">
        <f>IF(AND(ISNA(VLOOKUP($D1383, 'SP Per G'!$A$2:$D$1385, 4, FALSE)), ISTEXT($D1383)), G1383,IF(ISNA(VLOOKUP($D1383, 'SP Per G'!$A$2:$D$1385, 4, FALSE)), M1383, VLOOKUP($D1383, 'SP Per G'!$A$2:$D$1385, 4, FALSE)))</f>
        <v>#N/A</v>
      </c>
      <c r="I1383" s="11" t="e">
        <f t="shared" si="255"/>
        <v>#N/A</v>
      </c>
      <c r="J1383" s="11" t="e">
        <f>_xlfn.IFNA(VLOOKUP($D1383,Individual_Pitching___Dashboard[],18,FALSE),VLOOKUP(B1383,Team_Pitching___Dashboard[[Team]:[ERA]],17,FALSE))</f>
        <v>#N/A</v>
      </c>
      <c r="K1383" s="11" t="e">
        <f>_xlfn.IFNA(VLOOKUP($D1383, Individual_Pitching___Dashboard[], 20, FALSE), VLOOKUP(B1383,Team_Pitching___Dashboard[[Team]:[xFIP]],20,FALSE))</f>
        <v>#N/A</v>
      </c>
      <c r="L1383" s="11" t="e">
        <f>_xlfn.IFNA(VLOOKUP($D1383, Individual_Pitching___Advanced[], 21,FALSE), VLOOKUP(B1383, Team_Pitching___Advanced[], 20, FALSE))</f>
        <v>#N/A</v>
      </c>
      <c r="M1383" s="11" t="e">
        <f>VLOOKUP($B1383, 'Team Per G'!$A$2:$G$31, 7, FALSE)</f>
        <v>#N/A</v>
      </c>
      <c r="N1383" s="11" t="e">
        <f>VLOOKUP($B1383, 'FanGraphs - Team WAR Projected'!$B$2:$E$31, 3, FALSE)/162</f>
        <v>#N/A</v>
      </c>
      <c r="O1383" s="11" t="e">
        <f t="shared" si="256"/>
        <v>#N/A</v>
      </c>
      <c r="P1383" s="11" t="e">
        <f>VLOOKUP($B1383, Team_Pitching___Advanced[[Team]:[xFIP]], 19,FALSE)</f>
        <v>#N/A</v>
      </c>
      <c r="Q1383" s="11" t="e">
        <f>VLOOKUP($B1383, Team_Pitching___Advanced[], 20, FALSE)</f>
        <v>#N/A</v>
      </c>
      <c r="R1383" s="11" t="e">
        <f>VLOOKUP($B1383, Team_Batting___Dashboard[[Team]:[wOBA]], 16, FALSE)</f>
        <v>#N/A</v>
      </c>
      <c r="S1383" s="11" t="e">
        <f>VLOOKUP($B1383, Team_Batting___Advanced[[Team]:[OPS]], 9, FALSE)</f>
        <v>#N/A</v>
      </c>
      <c r="T1383" s="11" t="e">
        <f>VLOOKUP($B1383, Team_Batting___Advanced[], 19, FALSE)</f>
        <v>#N/A</v>
      </c>
      <c r="U1383" s="11" t="e">
        <f>VLOOKUP($B1383, 'Team Per G'!$A$2:$G$31, 3, FALSE)</f>
        <v>#N/A</v>
      </c>
      <c r="V1383" s="11" t="e">
        <f>VLOOKUP($B1383, 'Team Per G'!$A$2:$G$31, 5, FALSE)</f>
        <v>#N/A</v>
      </c>
      <c r="W1383" s="11" t="e">
        <f>VLOOKUP($B1383, 'Team Per G'!$A$2:$G$31, 4, FALSE)</f>
        <v>#N/A</v>
      </c>
      <c r="X1383" s="11" t="e">
        <f>VLOOKUP($B1383, Team_Batting___Dashboard[], 22, FALSE)/$F1383</f>
        <v>#N/A</v>
      </c>
      <c r="Y1383" s="11" t="e">
        <f>VLOOKUP($B1383, 'FanGraphs - Team WAR Projected'!$B$2:$E$31, 4, FALSE)/162</f>
        <v>#N/A</v>
      </c>
      <c r="Z1383" s="11" t="e">
        <f t="shared" si="257"/>
        <v>#N/A</v>
      </c>
      <c r="AA1383" s="11" t="e">
        <f>VLOOKUP($B1383, FanGraphs_Standings[[Abbreviation]:[2024 Year to Date RS/G]], 6, FALSE)/$F1383</f>
        <v>#N/A</v>
      </c>
      <c r="AB1383" s="11" t="e">
        <f>VLOOKUP($B1383, FanGraphs_Standings[[Abbreviation]:[2024 Projected Full Season RDif]], 19, FALSE)/162</f>
        <v>#N/A</v>
      </c>
      <c r="AC1383" s="11" t="e">
        <f t="shared" si="266"/>
        <v>#N/A</v>
      </c>
      <c r="AD1383" s="11" t="e">
        <f>VLOOKUP($B1383, FanGraphs_Standings[[Abbreviation]:[2024 Projected Full Season RDif]], 5, FALSE)</f>
        <v>#N/A</v>
      </c>
      <c r="AE1383" s="11" t="e">
        <f>VLOOKUP($B1383, FanGraphs_Standings[[Abbreviation]:[2024 Projected Full Season W%]], 18, FALSE)</f>
        <v>#N/A</v>
      </c>
      <c r="AF1383" s="11" t="e">
        <f t="shared" si="258"/>
        <v>#N/A</v>
      </c>
      <c r="AG1383" s="11" t="e">
        <f>VLOOKUP($B1383, 'Home Field Adv'!$A$2:$I$31, 9, FALSE)</f>
        <v>#N/A</v>
      </c>
      <c r="AH1383" s="11" t="e">
        <f>VLOOKUP($C1383, FanGraphs_Standings[[Abbreviation]:[2024 Year to Date G]], 2, FALSE)</f>
        <v>#N/A</v>
      </c>
      <c r="AI1383" s="11" t="e">
        <f>_xlfn.IFNA(VLOOKUP($E1383, 'SP Per G'!$A$2:$D$1385, 3, FALSE), AO1383)</f>
        <v>#N/A</v>
      </c>
      <c r="AJ1383" s="11" t="e">
        <f>IF(AND(ISNA(VLOOKUP($E1383, 'SP Per G'!$A$2:$D$1385, 4, FALSE)), ISTEXT($E1383)), AI1383,IF(ISNA(VLOOKUP($E1383, 'SP Per G'!$A$2:$D$1385, 4, FALSE)), AO1383, VLOOKUP($E1383, 'SP Per G'!$A$2:$D$1385, 4, FALSE)))</f>
        <v>#N/A</v>
      </c>
      <c r="AK1383" s="11" t="e">
        <f t="shared" si="259"/>
        <v>#N/A</v>
      </c>
      <c r="AL1383" s="11" t="e">
        <f>_xlfn.IFNA(VLOOKUP($E1383, Individual_Pitching___Dashboard[], 18, FALSE), VLOOKUP($C1383,Team_Pitching___Advanced[[Team]:[SIERA]],16,FALSE))</f>
        <v>#N/A</v>
      </c>
      <c r="AM1383" s="11" t="e">
        <f>_xlfn.IFNA(VLOOKUP($E1383, Individual_Pitching___Dashboard[], 20, FALSE), VLOOKUP($C1383,Team_Pitching___Advanced[[Team]:[xFIP]],19,FALSE))</f>
        <v>#N/A</v>
      </c>
      <c r="AN1383" s="11" t="e">
        <f>_xlfn.IFNA(VLOOKUP($E1383,Individual_Pitching___Advanced[],21,FALSE),VLOOKUP($C1383,Team_Pitching___Advanced[[Team]:[SIERA]],20,FALSE))</f>
        <v>#N/A</v>
      </c>
      <c r="AO1383" s="11" t="e">
        <f>VLOOKUP($C1383, 'Team Per G'!$A$2:$G$31, 7, FALSE)</f>
        <v>#N/A</v>
      </c>
      <c r="AP1383" s="11" t="e">
        <f>VLOOKUP($C1383, 'FanGraphs - Team WAR Projected'!$B$2:$E$31, 3, FALSE)/162</f>
        <v>#N/A</v>
      </c>
      <c r="AQ1383" s="11" t="e">
        <f t="shared" si="260"/>
        <v>#N/A</v>
      </c>
      <c r="AR1383" s="11" t="e">
        <f>VLOOKUP($C1383, Team_Pitching___Advanced[[Team]:[xFIP]], 19,FALSE)</f>
        <v>#N/A</v>
      </c>
      <c r="AS1383" s="11" t="e">
        <f>VLOOKUP($C1383, Team_Pitching___Advanced[], 20, FALSE)</f>
        <v>#N/A</v>
      </c>
      <c r="AT1383" s="11" t="e">
        <f>VLOOKUP($C1383, Team_Batting___Dashboard[[Team]:[wOBA]], 16, FALSE)</f>
        <v>#N/A</v>
      </c>
      <c r="AU1383" s="11" t="e">
        <f>VLOOKUP($C1383, Team_Batting___Advanced[[Team]:[OPS]], 9, FALSE)</f>
        <v>#N/A</v>
      </c>
      <c r="AV1383" s="11" t="e">
        <f>VLOOKUP($C1383, Team_Batting___Advanced[], 19, FALSE)</f>
        <v>#N/A</v>
      </c>
      <c r="AW1383" s="11" t="e">
        <f>VLOOKUP($C1383, 'Team Per G'!$A$2:$G$31, 3, FALSE)</f>
        <v>#N/A</v>
      </c>
      <c r="AX1383" s="11" t="e">
        <f>VLOOKUP($C1383, 'Team Per G'!$A$2:$G$31, 5, FALSE)</f>
        <v>#N/A</v>
      </c>
      <c r="AY1383" s="11" t="e">
        <f>VLOOKUP($C1383, 'Team Per G'!$A$2:$G$31, 4, FALSE)</f>
        <v>#N/A</v>
      </c>
      <c r="AZ1383" s="11" t="e">
        <f>VLOOKUP($C1383, Team_Batting___Dashboard[], 22, FALSE)/$AH1383</f>
        <v>#N/A</v>
      </c>
      <c r="BA1383" s="11" t="e">
        <f>VLOOKUP($C1383, 'FanGraphs - Team WAR Projected'!$B$2:$E$31, 4, FALSE)/162</f>
        <v>#N/A</v>
      </c>
      <c r="BB1383" s="11" t="e">
        <f t="shared" si="261"/>
        <v>#N/A</v>
      </c>
      <c r="BC1383" s="11" t="e">
        <f>VLOOKUP($C1383, FanGraphs_Standings[[Abbreviation]:[2024 Year to Date RS/G]], 6, FALSE)/$AH1383</f>
        <v>#N/A</v>
      </c>
      <c r="BD1383" s="11" t="e">
        <f>VLOOKUP($C1383, FanGraphs_Standings[[Abbreviation]:[2024 Projected Full Season RDif]], 19, FALSE)/162</f>
        <v>#N/A</v>
      </c>
      <c r="BE1383" s="11" t="e">
        <f t="shared" si="262"/>
        <v>#N/A</v>
      </c>
      <c r="BF1383" s="11" t="e">
        <f>VLOOKUP($C1383, FanGraphs_Standings[[Abbreviation]:[2024 Projected Full Season RDif]], 5, FALSE)</f>
        <v>#N/A</v>
      </c>
      <c r="BG1383" s="11" t="e">
        <f>VLOOKUP($C1383, FanGraphs_Standings[[Abbreviation]:[2024 Projected Full Season W%]], 18, FALSE)</f>
        <v>#N/A</v>
      </c>
      <c r="BH1383" s="11" t="e">
        <f t="shared" si="263"/>
        <v>#N/A</v>
      </c>
      <c r="BI1383" s="11" t="e">
        <f>VLOOKUP($C1383, 'Home Field Adv'!$A$2:$K$31, 11, FALSE)</f>
        <v>#N/A</v>
      </c>
      <c r="BL1383" s="12" t="str">
        <f t="shared" si="264"/>
        <v/>
      </c>
      <c r="BM1383" s="12" t="str">
        <f t="shared" si="267"/>
        <v/>
      </c>
      <c r="BN1383" s="12" t="str">
        <f t="shared" si="265"/>
        <v/>
      </c>
    </row>
    <row r="1384" spans="6:66" x14ac:dyDescent="0.45">
      <c r="F1384" s="11" t="e">
        <f>VLOOKUP($B1384, FanGraphs_Standings[[Abbreviation]:[2024 Year to Date G]], 2, FALSE)</f>
        <v>#N/A</v>
      </c>
      <c r="G1384" s="11" t="e">
        <f>_xlfn.IFNA(VLOOKUP($D1384, 'SP Per G'!$A$2:$D$1385, 3, FALSE),M1384)</f>
        <v>#N/A</v>
      </c>
      <c r="H1384" s="11" t="e">
        <f>IF(AND(ISNA(VLOOKUP($D1384, 'SP Per G'!$A$2:$D$1385, 4, FALSE)), ISTEXT($D1384)), G1384,IF(ISNA(VLOOKUP($D1384, 'SP Per G'!$A$2:$D$1385, 4, FALSE)), M1384, VLOOKUP($D1384, 'SP Per G'!$A$2:$D$1385, 4, FALSE)))</f>
        <v>#N/A</v>
      </c>
      <c r="I1384" s="11" t="e">
        <f t="shared" si="255"/>
        <v>#N/A</v>
      </c>
      <c r="J1384" s="11" t="e">
        <f>_xlfn.IFNA(VLOOKUP($D1384,Individual_Pitching___Dashboard[],18,FALSE),VLOOKUP(B1384,Team_Pitching___Dashboard[[Team]:[ERA]],17,FALSE))</f>
        <v>#N/A</v>
      </c>
      <c r="K1384" s="11" t="e">
        <f>_xlfn.IFNA(VLOOKUP($D1384, Individual_Pitching___Dashboard[], 20, FALSE), VLOOKUP(B1384,Team_Pitching___Dashboard[[Team]:[xFIP]],20,FALSE))</f>
        <v>#N/A</v>
      </c>
      <c r="L1384" s="11" t="e">
        <f>_xlfn.IFNA(VLOOKUP($D1384, Individual_Pitching___Advanced[], 21,FALSE), VLOOKUP(B1384, Team_Pitching___Advanced[], 20, FALSE))</f>
        <v>#N/A</v>
      </c>
      <c r="M1384" s="11" t="e">
        <f>VLOOKUP($B1384, 'Team Per G'!$A$2:$G$31, 7, FALSE)</f>
        <v>#N/A</v>
      </c>
      <c r="N1384" s="11" t="e">
        <f>VLOOKUP($B1384, 'FanGraphs - Team WAR Projected'!$B$2:$E$31, 3, FALSE)/162</f>
        <v>#N/A</v>
      </c>
      <c r="O1384" s="11" t="e">
        <f t="shared" si="256"/>
        <v>#N/A</v>
      </c>
      <c r="P1384" s="11" t="e">
        <f>VLOOKUP($B1384, Team_Pitching___Advanced[[Team]:[xFIP]], 19,FALSE)</f>
        <v>#N/A</v>
      </c>
      <c r="Q1384" s="11" t="e">
        <f>VLOOKUP($B1384, Team_Pitching___Advanced[], 20, FALSE)</f>
        <v>#N/A</v>
      </c>
      <c r="R1384" s="11" t="e">
        <f>VLOOKUP($B1384, Team_Batting___Dashboard[[Team]:[wOBA]], 16, FALSE)</f>
        <v>#N/A</v>
      </c>
      <c r="S1384" s="11" t="e">
        <f>VLOOKUP($B1384, Team_Batting___Advanced[[Team]:[OPS]], 9, FALSE)</f>
        <v>#N/A</v>
      </c>
      <c r="T1384" s="11" t="e">
        <f>VLOOKUP($B1384, Team_Batting___Advanced[], 19, FALSE)</f>
        <v>#N/A</v>
      </c>
      <c r="U1384" s="11" t="e">
        <f>VLOOKUP($B1384, 'Team Per G'!$A$2:$G$31, 3, FALSE)</f>
        <v>#N/A</v>
      </c>
      <c r="V1384" s="11" t="e">
        <f>VLOOKUP($B1384, 'Team Per G'!$A$2:$G$31, 5, FALSE)</f>
        <v>#N/A</v>
      </c>
      <c r="W1384" s="11" t="e">
        <f>VLOOKUP($B1384, 'Team Per G'!$A$2:$G$31, 4, FALSE)</f>
        <v>#N/A</v>
      </c>
      <c r="X1384" s="11" t="e">
        <f>VLOOKUP($B1384, Team_Batting___Dashboard[], 22, FALSE)/$F1384</f>
        <v>#N/A</v>
      </c>
      <c r="Y1384" s="11" t="e">
        <f>VLOOKUP($B1384, 'FanGraphs - Team WAR Projected'!$B$2:$E$31, 4, FALSE)/162</f>
        <v>#N/A</v>
      </c>
      <c r="Z1384" s="11" t="e">
        <f t="shared" si="257"/>
        <v>#N/A</v>
      </c>
      <c r="AA1384" s="11" t="e">
        <f>VLOOKUP($B1384, FanGraphs_Standings[[Abbreviation]:[2024 Year to Date RS/G]], 6, FALSE)/$F1384</f>
        <v>#N/A</v>
      </c>
      <c r="AB1384" s="11" t="e">
        <f>VLOOKUP($B1384, FanGraphs_Standings[[Abbreviation]:[2024 Projected Full Season RDif]], 19, FALSE)/162</f>
        <v>#N/A</v>
      </c>
      <c r="AC1384" s="11" t="e">
        <f t="shared" si="266"/>
        <v>#N/A</v>
      </c>
      <c r="AD1384" s="11" t="e">
        <f>VLOOKUP($B1384, FanGraphs_Standings[[Abbreviation]:[2024 Projected Full Season RDif]], 5, FALSE)</f>
        <v>#N/A</v>
      </c>
      <c r="AE1384" s="11" t="e">
        <f>VLOOKUP($B1384, FanGraphs_Standings[[Abbreviation]:[2024 Projected Full Season W%]], 18, FALSE)</f>
        <v>#N/A</v>
      </c>
      <c r="AF1384" s="11" t="e">
        <f t="shared" si="258"/>
        <v>#N/A</v>
      </c>
      <c r="AG1384" s="11" t="e">
        <f>VLOOKUP($B1384, 'Home Field Adv'!$A$2:$I$31, 9, FALSE)</f>
        <v>#N/A</v>
      </c>
      <c r="AH1384" s="11" t="e">
        <f>VLOOKUP($C1384, FanGraphs_Standings[[Abbreviation]:[2024 Year to Date G]], 2, FALSE)</f>
        <v>#N/A</v>
      </c>
      <c r="AI1384" s="11" t="e">
        <f>_xlfn.IFNA(VLOOKUP($E1384, 'SP Per G'!$A$2:$D$1385, 3, FALSE), AO1384)</f>
        <v>#N/A</v>
      </c>
      <c r="AJ1384" s="11" t="e">
        <f>IF(AND(ISNA(VLOOKUP($E1384, 'SP Per G'!$A$2:$D$1385, 4, FALSE)), ISTEXT($E1384)), AI1384,IF(ISNA(VLOOKUP($E1384, 'SP Per G'!$A$2:$D$1385, 4, FALSE)), AO1384, VLOOKUP($E1384, 'SP Per G'!$A$2:$D$1385, 4, FALSE)))</f>
        <v>#N/A</v>
      </c>
      <c r="AK1384" s="11" t="e">
        <f t="shared" si="259"/>
        <v>#N/A</v>
      </c>
      <c r="AL1384" s="11" t="e">
        <f>_xlfn.IFNA(VLOOKUP($E1384, Individual_Pitching___Dashboard[], 18, FALSE), VLOOKUP($C1384,Team_Pitching___Advanced[[Team]:[SIERA]],16,FALSE))</f>
        <v>#N/A</v>
      </c>
      <c r="AM1384" s="11" t="e">
        <f>_xlfn.IFNA(VLOOKUP($E1384, Individual_Pitching___Dashboard[], 20, FALSE), VLOOKUP($C1384,Team_Pitching___Advanced[[Team]:[xFIP]],19,FALSE))</f>
        <v>#N/A</v>
      </c>
      <c r="AN1384" s="11" t="e">
        <f>_xlfn.IFNA(VLOOKUP($E1384,Individual_Pitching___Advanced[],21,FALSE),VLOOKUP($C1384,Team_Pitching___Advanced[[Team]:[SIERA]],20,FALSE))</f>
        <v>#N/A</v>
      </c>
      <c r="AO1384" s="11" t="e">
        <f>VLOOKUP($C1384, 'Team Per G'!$A$2:$G$31, 7, FALSE)</f>
        <v>#N/A</v>
      </c>
      <c r="AP1384" s="11" t="e">
        <f>VLOOKUP($C1384, 'FanGraphs - Team WAR Projected'!$B$2:$E$31, 3, FALSE)/162</f>
        <v>#N/A</v>
      </c>
      <c r="AQ1384" s="11" t="e">
        <f t="shared" si="260"/>
        <v>#N/A</v>
      </c>
      <c r="AR1384" s="11" t="e">
        <f>VLOOKUP($C1384, Team_Pitching___Advanced[[Team]:[xFIP]], 19,FALSE)</f>
        <v>#N/A</v>
      </c>
      <c r="AS1384" s="11" t="e">
        <f>VLOOKUP($C1384, Team_Pitching___Advanced[], 20, FALSE)</f>
        <v>#N/A</v>
      </c>
      <c r="AT1384" s="11" t="e">
        <f>VLOOKUP($C1384, Team_Batting___Dashboard[[Team]:[wOBA]], 16, FALSE)</f>
        <v>#N/A</v>
      </c>
      <c r="AU1384" s="11" t="e">
        <f>VLOOKUP($C1384, Team_Batting___Advanced[[Team]:[OPS]], 9, FALSE)</f>
        <v>#N/A</v>
      </c>
      <c r="AV1384" s="11" t="e">
        <f>VLOOKUP($C1384, Team_Batting___Advanced[], 19, FALSE)</f>
        <v>#N/A</v>
      </c>
      <c r="AW1384" s="11" t="e">
        <f>VLOOKUP($C1384, 'Team Per G'!$A$2:$G$31, 3, FALSE)</f>
        <v>#N/A</v>
      </c>
      <c r="AX1384" s="11" t="e">
        <f>VLOOKUP($C1384, 'Team Per G'!$A$2:$G$31, 5, FALSE)</f>
        <v>#N/A</v>
      </c>
      <c r="AY1384" s="11" t="e">
        <f>VLOOKUP($C1384, 'Team Per G'!$A$2:$G$31, 4, FALSE)</f>
        <v>#N/A</v>
      </c>
      <c r="AZ1384" s="11" t="e">
        <f>VLOOKUP($C1384, Team_Batting___Dashboard[], 22, FALSE)/$AH1384</f>
        <v>#N/A</v>
      </c>
      <c r="BA1384" s="11" t="e">
        <f>VLOOKUP($C1384, 'FanGraphs - Team WAR Projected'!$B$2:$E$31, 4, FALSE)/162</f>
        <v>#N/A</v>
      </c>
      <c r="BB1384" s="11" t="e">
        <f t="shared" si="261"/>
        <v>#N/A</v>
      </c>
      <c r="BC1384" s="11" t="e">
        <f>VLOOKUP($C1384, FanGraphs_Standings[[Abbreviation]:[2024 Year to Date RS/G]], 6, FALSE)/$AH1384</f>
        <v>#N/A</v>
      </c>
      <c r="BD1384" s="11" t="e">
        <f>VLOOKUP($C1384, FanGraphs_Standings[[Abbreviation]:[2024 Projected Full Season RDif]], 19, FALSE)/162</f>
        <v>#N/A</v>
      </c>
      <c r="BE1384" s="11" t="e">
        <f t="shared" si="262"/>
        <v>#N/A</v>
      </c>
      <c r="BF1384" s="11" t="e">
        <f>VLOOKUP($C1384, FanGraphs_Standings[[Abbreviation]:[2024 Projected Full Season RDif]], 5, FALSE)</f>
        <v>#N/A</v>
      </c>
      <c r="BG1384" s="11" t="e">
        <f>VLOOKUP($C1384, FanGraphs_Standings[[Abbreviation]:[2024 Projected Full Season W%]], 18, FALSE)</f>
        <v>#N/A</v>
      </c>
      <c r="BH1384" s="11" t="e">
        <f t="shared" si="263"/>
        <v>#N/A</v>
      </c>
      <c r="BI1384" s="11" t="e">
        <f>VLOOKUP($C1384, 'Home Field Adv'!$A$2:$K$31, 11, FALSE)</f>
        <v>#N/A</v>
      </c>
      <c r="BL1384" s="12" t="str">
        <f t="shared" si="264"/>
        <v/>
      </c>
      <c r="BM1384" s="12" t="str">
        <f t="shared" si="267"/>
        <v/>
      </c>
      <c r="BN1384" s="12" t="str">
        <f t="shared" si="265"/>
        <v/>
      </c>
    </row>
    <row r="1385" spans="6:66" x14ac:dyDescent="0.45">
      <c r="F1385" s="11" t="e">
        <f>VLOOKUP($B1385, FanGraphs_Standings[[Abbreviation]:[2024 Year to Date G]], 2, FALSE)</f>
        <v>#N/A</v>
      </c>
      <c r="G1385" s="11" t="e">
        <f>_xlfn.IFNA(VLOOKUP($D1385, 'SP Per G'!$A$2:$D$1385, 3, FALSE),M1385)</f>
        <v>#N/A</v>
      </c>
      <c r="H1385" s="11" t="e">
        <f>IF(AND(ISNA(VLOOKUP($D1385, 'SP Per G'!$A$2:$D$1385, 4, FALSE)), ISTEXT($D1385)), G1385,IF(ISNA(VLOOKUP($D1385, 'SP Per G'!$A$2:$D$1385, 4, FALSE)), M1385, VLOOKUP($D1385, 'SP Per G'!$A$2:$D$1385, 4, FALSE)))</f>
        <v>#N/A</v>
      </c>
      <c r="I1385" s="11" t="e">
        <f t="shared" si="255"/>
        <v>#N/A</v>
      </c>
      <c r="J1385" s="11" t="e">
        <f>_xlfn.IFNA(VLOOKUP($D1385,Individual_Pitching___Dashboard[],18,FALSE),VLOOKUP(B1385,Team_Pitching___Dashboard[[Team]:[ERA]],17,FALSE))</f>
        <v>#N/A</v>
      </c>
      <c r="K1385" s="11" t="e">
        <f>_xlfn.IFNA(VLOOKUP($D1385, Individual_Pitching___Dashboard[], 20, FALSE), VLOOKUP(B1385,Team_Pitching___Dashboard[[Team]:[xFIP]],20,FALSE))</f>
        <v>#N/A</v>
      </c>
      <c r="L1385" s="11" t="e">
        <f>_xlfn.IFNA(VLOOKUP($D1385, Individual_Pitching___Advanced[], 21,FALSE), VLOOKUP(B1385, Team_Pitching___Advanced[], 20, FALSE))</f>
        <v>#N/A</v>
      </c>
      <c r="M1385" s="11" t="e">
        <f>VLOOKUP($B1385, 'Team Per G'!$A$2:$G$31, 7, FALSE)</f>
        <v>#N/A</v>
      </c>
      <c r="N1385" s="11" t="e">
        <f>VLOOKUP($B1385, 'FanGraphs - Team WAR Projected'!$B$2:$E$31, 3, FALSE)/162</f>
        <v>#N/A</v>
      </c>
      <c r="O1385" s="11" t="e">
        <f t="shared" si="256"/>
        <v>#N/A</v>
      </c>
      <c r="P1385" s="11" t="e">
        <f>VLOOKUP($B1385, Team_Pitching___Advanced[[Team]:[xFIP]], 19,FALSE)</f>
        <v>#N/A</v>
      </c>
      <c r="Q1385" s="11" t="e">
        <f>VLOOKUP($B1385, Team_Pitching___Advanced[], 20, FALSE)</f>
        <v>#N/A</v>
      </c>
      <c r="R1385" s="11" t="e">
        <f>VLOOKUP($B1385, Team_Batting___Dashboard[[Team]:[wOBA]], 16, FALSE)</f>
        <v>#N/A</v>
      </c>
      <c r="S1385" s="11" t="e">
        <f>VLOOKUP($B1385, Team_Batting___Advanced[[Team]:[OPS]], 9, FALSE)</f>
        <v>#N/A</v>
      </c>
      <c r="T1385" s="11" t="e">
        <f>VLOOKUP($B1385, Team_Batting___Advanced[], 19, FALSE)</f>
        <v>#N/A</v>
      </c>
      <c r="U1385" s="11" t="e">
        <f>VLOOKUP($B1385, 'Team Per G'!$A$2:$G$31, 3, FALSE)</f>
        <v>#N/A</v>
      </c>
      <c r="V1385" s="11" t="e">
        <f>VLOOKUP($B1385, 'Team Per G'!$A$2:$G$31, 5, FALSE)</f>
        <v>#N/A</v>
      </c>
      <c r="W1385" s="11" t="e">
        <f>VLOOKUP($B1385, 'Team Per G'!$A$2:$G$31, 4, FALSE)</f>
        <v>#N/A</v>
      </c>
      <c r="X1385" s="11" t="e">
        <f>VLOOKUP($B1385, Team_Batting___Dashboard[], 22, FALSE)/$F1385</f>
        <v>#N/A</v>
      </c>
      <c r="Y1385" s="11" t="e">
        <f>VLOOKUP($B1385, 'FanGraphs - Team WAR Projected'!$B$2:$E$31, 4, FALSE)/162</f>
        <v>#N/A</v>
      </c>
      <c r="Z1385" s="11" t="e">
        <f t="shared" si="257"/>
        <v>#N/A</v>
      </c>
      <c r="AA1385" s="11" t="e">
        <f>VLOOKUP($B1385, FanGraphs_Standings[[Abbreviation]:[2024 Year to Date RS/G]], 6, FALSE)/$F1385</f>
        <v>#N/A</v>
      </c>
      <c r="AB1385" s="11" t="e">
        <f>VLOOKUP($B1385, FanGraphs_Standings[[Abbreviation]:[2024 Projected Full Season RDif]], 19, FALSE)/162</f>
        <v>#N/A</v>
      </c>
      <c r="AC1385" s="11" t="e">
        <f t="shared" si="266"/>
        <v>#N/A</v>
      </c>
      <c r="AD1385" s="11" t="e">
        <f>VLOOKUP($B1385, FanGraphs_Standings[[Abbreviation]:[2024 Projected Full Season RDif]], 5, FALSE)</f>
        <v>#N/A</v>
      </c>
      <c r="AE1385" s="11" t="e">
        <f>VLOOKUP($B1385, FanGraphs_Standings[[Abbreviation]:[2024 Projected Full Season W%]], 18, FALSE)</f>
        <v>#N/A</v>
      </c>
      <c r="AF1385" s="11" t="e">
        <f t="shared" si="258"/>
        <v>#N/A</v>
      </c>
      <c r="AG1385" s="11" t="e">
        <f>VLOOKUP($B1385, 'Home Field Adv'!$A$2:$I$31, 9, FALSE)</f>
        <v>#N/A</v>
      </c>
      <c r="AH1385" s="11" t="e">
        <f>VLOOKUP($C1385, FanGraphs_Standings[[Abbreviation]:[2024 Year to Date G]], 2, FALSE)</f>
        <v>#N/A</v>
      </c>
      <c r="AI1385" s="11" t="e">
        <f>_xlfn.IFNA(VLOOKUP($E1385, 'SP Per G'!$A$2:$D$1385, 3, FALSE), AO1385)</f>
        <v>#N/A</v>
      </c>
      <c r="AJ1385" s="11" t="e">
        <f>IF(AND(ISNA(VLOOKUP($E1385, 'SP Per G'!$A$2:$D$1385, 4, FALSE)), ISTEXT($E1385)), AI1385,IF(ISNA(VLOOKUP($E1385, 'SP Per G'!$A$2:$D$1385, 4, FALSE)), AO1385, VLOOKUP($E1385, 'SP Per G'!$A$2:$D$1385, 4, FALSE)))</f>
        <v>#N/A</v>
      </c>
      <c r="AK1385" s="11" t="e">
        <f t="shared" si="259"/>
        <v>#N/A</v>
      </c>
      <c r="AL1385" s="11" t="e">
        <f>_xlfn.IFNA(VLOOKUP($E1385, Individual_Pitching___Dashboard[], 18, FALSE), VLOOKUP($C1385,Team_Pitching___Advanced[[Team]:[SIERA]],16,FALSE))</f>
        <v>#N/A</v>
      </c>
      <c r="AM1385" s="11" t="e">
        <f>_xlfn.IFNA(VLOOKUP($E1385, Individual_Pitching___Dashboard[], 20, FALSE), VLOOKUP($C1385,Team_Pitching___Advanced[[Team]:[xFIP]],19,FALSE))</f>
        <v>#N/A</v>
      </c>
      <c r="AN1385" s="11" t="e">
        <f>_xlfn.IFNA(VLOOKUP($E1385,Individual_Pitching___Advanced[],21,FALSE),VLOOKUP($C1385,Team_Pitching___Advanced[[Team]:[SIERA]],20,FALSE))</f>
        <v>#N/A</v>
      </c>
      <c r="AO1385" s="11" t="e">
        <f>VLOOKUP($C1385, 'Team Per G'!$A$2:$G$31, 7, FALSE)</f>
        <v>#N/A</v>
      </c>
      <c r="AP1385" s="11" t="e">
        <f>VLOOKUP($C1385, 'FanGraphs - Team WAR Projected'!$B$2:$E$31, 3, FALSE)/162</f>
        <v>#N/A</v>
      </c>
      <c r="AQ1385" s="11" t="e">
        <f t="shared" si="260"/>
        <v>#N/A</v>
      </c>
      <c r="AR1385" s="11" t="e">
        <f>VLOOKUP($C1385, Team_Pitching___Advanced[[Team]:[xFIP]], 19,FALSE)</f>
        <v>#N/A</v>
      </c>
      <c r="AS1385" s="11" t="e">
        <f>VLOOKUP($C1385, Team_Pitching___Advanced[], 20, FALSE)</f>
        <v>#N/A</v>
      </c>
      <c r="AT1385" s="11" t="e">
        <f>VLOOKUP($C1385, Team_Batting___Dashboard[[Team]:[wOBA]], 16, FALSE)</f>
        <v>#N/A</v>
      </c>
      <c r="AU1385" s="11" t="e">
        <f>VLOOKUP($C1385, Team_Batting___Advanced[[Team]:[OPS]], 9, FALSE)</f>
        <v>#N/A</v>
      </c>
      <c r="AV1385" s="11" t="e">
        <f>VLOOKUP($C1385, Team_Batting___Advanced[], 19, FALSE)</f>
        <v>#N/A</v>
      </c>
      <c r="AW1385" s="11" t="e">
        <f>VLOOKUP($C1385, 'Team Per G'!$A$2:$G$31, 3, FALSE)</f>
        <v>#N/A</v>
      </c>
      <c r="AX1385" s="11" t="e">
        <f>VLOOKUP($C1385, 'Team Per G'!$A$2:$G$31, 5, FALSE)</f>
        <v>#N/A</v>
      </c>
      <c r="AY1385" s="11" t="e">
        <f>VLOOKUP($C1385, 'Team Per G'!$A$2:$G$31, 4, FALSE)</f>
        <v>#N/A</v>
      </c>
      <c r="AZ1385" s="11" t="e">
        <f>VLOOKUP($C1385, Team_Batting___Dashboard[], 22, FALSE)/$AH1385</f>
        <v>#N/A</v>
      </c>
      <c r="BA1385" s="11" t="e">
        <f>VLOOKUP($C1385, 'FanGraphs - Team WAR Projected'!$B$2:$E$31, 4, FALSE)/162</f>
        <v>#N/A</v>
      </c>
      <c r="BB1385" s="11" t="e">
        <f t="shared" si="261"/>
        <v>#N/A</v>
      </c>
      <c r="BC1385" s="11" t="e">
        <f>VLOOKUP($C1385, FanGraphs_Standings[[Abbreviation]:[2024 Year to Date RS/G]], 6, FALSE)/$AH1385</f>
        <v>#N/A</v>
      </c>
      <c r="BD1385" s="11" t="e">
        <f>VLOOKUP($C1385, FanGraphs_Standings[[Abbreviation]:[2024 Projected Full Season RDif]], 19, FALSE)/162</f>
        <v>#N/A</v>
      </c>
      <c r="BE1385" s="11" t="e">
        <f t="shared" si="262"/>
        <v>#N/A</v>
      </c>
      <c r="BF1385" s="11" t="e">
        <f>VLOOKUP($C1385, FanGraphs_Standings[[Abbreviation]:[2024 Projected Full Season RDif]], 5, FALSE)</f>
        <v>#N/A</v>
      </c>
      <c r="BG1385" s="11" t="e">
        <f>VLOOKUP($C1385, FanGraphs_Standings[[Abbreviation]:[2024 Projected Full Season W%]], 18, FALSE)</f>
        <v>#N/A</v>
      </c>
      <c r="BH1385" s="11" t="e">
        <f t="shared" si="263"/>
        <v>#N/A</v>
      </c>
      <c r="BI1385" s="11" t="e">
        <f>VLOOKUP($C1385, 'Home Field Adv'!$A$2:$K$31, 11, FALSE)</f>
        <v>#N/A</v>
      </c>
      <c r="BL1385" s="12" t="str">
        <f t="shared" si="264"/>
        <v/>
      </c>
      <c r="BM1385" s="12" t="str">
        <f t="shared" si="267"/>
        <v/>
      </c>
      <c r="BN1385" s="12" t="str">
        <f t="shared" si="265"/>
        <v/>
      </c>
    </row>
    <row r="1386" spans="6:66" x14ac:dyDescent="0.45">
      <c r="F1386" s="11" t="e">
        <f>VLOOKUP($B1386, FanGraphs_Standings[[Abbreviation]:[2024 Year to Date G]], 2, FALSE)</f>
        <v>#N/A</v>
      </c>
      <c r="G1386" s="11" t="e">
        <f>_xlfn.IFNA(VLOOKUP($D1386, 'SP Per G'!$A$2:$D$1385, 3, FALSE),M1386)</f>
        <v>#N/A</v>
      </c>
      <c r="H1386" s="11" t="e">
        <f>IF(AND(ISNA(VLOOKUP($D1386, 'SP Per G'!$A$2:$D$1385, 4, FALSE)), ISTEXT($D1386)), G1386,IF(ISNA(VLOOKUP($D1386, 'SP Per G'!$A$2:$D$1385, 4, FALSE)), M1386, VLOOKUP($D1386, 'SP Per G'!$A$2:$D$1385, 4, FALSE)))</f>
        <v>#N/A</v>
      </c>
      <c r="I1386" s="11" t="e">
        <f t="shared" si="255"/>
        <v>#N/A</v>
      </c>
      <c r="J1386" s="11" t="e">
        <f>_xlfn.IFNA(VLOOKUP($D1386,Individual_Pitching___Dashboard[],18,FALSE),VLOOKUP(B1386,Team_Pitching___Dashboard[[Team]:[ERA]],17,FALSE))</f>
        <v>#N/A</v>
      </c>
      <c r="K1386" s="11" t="e">
        <f>_xlfn.IFNA(VLOOKUP($D1386, Individual_Pitching___Dashboard[], 20, FALSE), VLOOKUP(B1386,Team_Pitching___Dashboard[[Team]:[xFIP]],20,FALSE))</f>
        <v>#N/A</v>
      </c>
      <c r="L1386" s="11" t="e">
        <f>_xlfn.IFNA(VLOOKUP($D1386, Individual_Pitching___Advanced[], 21,FALSE), VLOOKUP(B1386, Team_Pitching___Advanced[], 20, FALSE))</f>
        <v>#N/A</v>
      </c>
      <c r="M1386" s="11" t="e">
        <f>VLOOKUP($B1386, 'Team Per G'!$A$2:$G$31, 7, FALSE)</f>
        <v>#N/A</v>
      </c>
      <c r="N1386" s="11" t="e">
        <f>VLOOKUP($B1386, 'FanGraphs - Team WAR Projected'!$B$2:$E$31, 3, FALSE)/162</f>
        <v>#N/A</v>
      </c>
      <c r="O1386" s="11" t="e">
        <f t="shared" si="256"/>
        <v>#N/A</v>
      </c>
      <c r="P1386" s="11" t="e">
        <f>VLOOKUP($B1386, Team_Pitching___Advanced[[Team]:[xFIP]], 19,FALSE)</f>
        <v>#N/A</v>
      </c>
      <c r="Q1386" s="11" t="e">
        <f>VLOOKUP($B1386, Team_Pitching___Advanced[], 20, FALSE)</f>
        <v>#N/A</v>
      </c>
      <c r="R1386" s="11" t="e">
        <f>VLOOKUP($B1386, Team_Batting___Dashboard[[Team]:[wOBA]], 16, FALSE)</f>
        <v>#N/A</v>
      </c>
      <c r="S1386" s="11" t="e">
        <f>VLOOKUP($B1386, Team_Batting___Advanced[[Team]:[OPS]], 9, FALSE)</f>
        <v>#N/A</v>
      </c>
      <c r="T1386" s="11" t="e">
        <f>VLOOKUP($B1386, Team_Batting___Advanced[], 19, FALSE)</f>
        <v>#N/A</v>
      </c>
      <c r="U1386" s="11" t="e">
        <f>VLOOKUP($B1386, 'Team Per G'!$A$2:$G$31, 3, FALSE)</f>
        <v>#N/A</v>
      </c>
      <c r="V1386" s="11" t="e">
        <f>VLOOKUP($B1386, 'Team Per G'!$A$2:$G$31, 5, FALSE)</f>
        <v>#N/A</v>
      </c>
      <c r="W1386" s="11" t="e">
        <f>VLOOKUP($B1386, 'Team Per G'!$A$2:$G$31, 4, FALSE)</f>
        <v>#N/A</v>
      </c>
      <c r="X1386" s="11" t="e">
        <f>VLOOKUP($B1386, Team_Batting___Dashboard[], 22, FALSE)/$F1386</f>
        <v>#N/A</v>
      </c>
      <c r="Y1386" s="11" t="e">
        <f>VLOOKUP($B1386, 'FanGraphs - Team WAR Projected'!$B$2:$E$31, 4, FALSE)/162</f>
        <v>#N/A</v>
      </c>
      <c r="Z1386" s="11" t="e">
        <f t="shared" si="257"/>
        <v>#N/A</v>
      </c>
      <c r="AA1386" s="11" t="e">
        <f>VLOOKUP($B1386, FanGraphs_Standings[[Abbreviation]:[2024 Year to Date RS/G]], 6, FALSE)/$F1386</f>
        <v>#N/A</v>
      </c>
      <c r="AB1386" s="11" t="e">
        <f>VLOOKUP($B1386, FanGraphs_Standings[[Abbreviation]:[2024 Projected Full Season RDif]], 19, FALSE)/162</f>
        <v>#N/A</v>
      </c>
      <c r="AC1386" s="11" t="e">
        <f t="shared" si="266"/>
        <v>#N/A</v>
      </c>
      <c r="AD1386" s="11" t="e">
        <f>VLOOKUP($B1386, FanGraphs_Standings[[Abbreviation]:[2024 Projected Full Season RDif]], 5, FALSE)</f>
        <v>#N/A</v>
      </c>
      <c r="AE1386" s="11" t="e">
        <f>VLOOKUP($B1386, FanGraphs_Standings[[Abbreviation]:[2024 Projected Full Season W%]], 18, FALSE)</f>
        <v>#N/A</v>
      </c>
      <c r="AF1386" s="11" t="e">
        <f t="shared" si="258"/>
        <v>#N/A</v>
      </c>
      <c r="AG1386" s="11" t="e">
        <f>VLOOKUP($B1386, 'Home Field Adv'!$A$2:$I$31, 9, FALSE)</f>
        <v>#N/A</v>
      </c>
      <c r="AH1386" s="11" t="e">
        <f>VLOOKUP($C1386, FanGraphs_Standings[[Abbreviation]:[2024 Year to Date G]], 2, FALSE)</f>
        <v>#N/A</v>
      </c>
      <c r="AI1386" s="11" t="e">
        <f>_xlfn.IFNA(VLOOKUP($E1386, 'SP Per G'!$A$2:$D$1385, 3, FALSE), AO1386)</f>
        <v>#N/A</v>
      </c>
      <c r="AJ1386" s="11" t="e">
        <f>IF(AND(ISNA(VLOOKUP($E1386, 'SP Per G'!$A$2:$D$1385, 4, FALSE)), ISTEXT($E1386)), AI1386,IF(ISNA(VLOOKUP($E1386, 'SP Per G'!$A$2:$D$1385, 4, FALSE)), AO1386, VLOOKUP($E1386, 'SP Per G'!$A$2:$D$1385, 4, FALSE)))</f>
        <v>#N/A</v>
      </c>
      <c r="AK1386" s="11" t="e">
        <f t="shared" si="259"/>
        <v>#N/A</v>
      </c>
      <c r="AL1386" s="11" t="e">
        <f>_xlfn.IFNA(VLOOKUP($E1386, Individual_Pitching___Dashboard[], 18, FALSE), VLOOKUP($C1386,Team_Pitching___Advanced[[Team]:[SIERA]],16,FALSE))</f>
        <v>#N/A</v>
      </c>
      <c r="AM1386" s="11" t="e">
        <f>_xlfn.IFNA(VLOOKUP($E1386, Individual_Pitching___Dashboard[], 20, FALSE), VLOOKUP($C1386,Team_Pitching___Advanced[[Team]:[xFIP]],19,FALSE))</f>
        <v>#N/A</v>
      </c>
      <c r="AN1386" s="11" t="e">
        <f>_xlfn.IFNA(VLOOKUP($E1386,Individual_Pitching___Advanced[],21,FALSE),VLOOKUP($C1386,Team_Pitching___Advanced[[Team]:[SIERA]],20,FALSE))</f>
        <v>#N/A</v>
      </c>
      <c r="AO1386" s="11" t="e">
        <f>VLOOKUP($C1386, 'Team Per G'!$A$2:$G$31, 7, FALSE)</f>
        <v>#N/A</v>
      </c>
      <c r="AP1386" s="11" t="e">
        <f>VLOOKUP($C1386, 'FanGraphs - Team WAR Projected'!$B$2:$E$31, 3, FALSE)/162</f>
        <v>#N/A</v>
      </c>
      <c r="AQ1386" s="11" t="e">
        <f t="shared" si="260"/>
        <v>#N/A</v>
      </c>
      <c r="AR1386" s="11" t="e">
        <f>VLOOKUP($C1386, Team_Pitching___Advanced[[Team]:[xFIP]], 19,FALSE)</f>
        <v>#N/A</v>
      </c>
      <c r="AS1386" s="11" t="e">
        <f>VLOOKUP($C1386, Team_Pitching___Advanced[], 20, FALSE)</f>
        <v>#N/A</v>
      </c>
      <c r="AT1386" s="11" t="e">
        <f>VLOOKUP($C1386, Team_Batting___Dashboard[[Team]:[wOBA]], 16, FALSE)</f>
        <v>#N/A</v>
      </c>
      <c r="AU1386" s="11" t="e">
        <f>VLOOKUP($C1386, Team_Batting___Advanced[[Team]:[OPS]], 9, FALSE)</f>
        <v>#N/A</v>
      </c>
      <c r="AV1386" s="11" t="e">
        <f>VLOOKUP($C1386, Team_Batting___Advanced[], 19, FALSE)</f>
        <v>#N/A</v>
      </c>
      <c r="AW1386" s="11" t="e">
        <f>VLOOKUP($C1386, 'Team Per G'!$A$2:$G$31, 3, FALSE)</f>
        <v>#N/A</v>
      </c>
      <c r="AX1386" s="11" t="e">
        <f>VLOOKUP($C1386, 'Team Per G'!$A$2:$G$31, 5, FALSE)</f>
        <v>#N/A</v>
      </c>
      <c r="AY1386" s="11" t="e">
        <f>VLOOKUP($C1386, 'Team Per G'!$A$2:$G$31, 4, FALSE)</f>
        <v>#N/A</v>
      </c>
      <c r="AZ1386" s="11" t="e">
        <f>VLOOKUP($C1386, Team_Batting___Dashboard[], 22, FALSE)/$AH1386</f>
        <v>#N/A</v>
      </c>
      <c r="BA1386" s="11" t="e">
        <f>VLOOKUP($C1386, 'FanGraphs - Team WAR Projected'!$B$2:$E$31, 4, FALSE)/162</f>
        <v>#N/A</v>
      </c>
      <c r="BB1386" s="11" t="e">
        <f t="shared" si="261"/>
        <v>#N/A</v>
      </c>
      <c r="BC1386" s="11" t="e">
        <f>VLOOKUP($C1386, FanGraphs_Standings[[Abbreviation]:[2024 Year to Date RS/G]], 6, FALSE)/$AH1386</f>
        <v>#N/A</v>
      </c>
      <c r="BD1386" s="11" t="e">
        <f>VLOOKUP($C1386, FanGraphs_Standings[[Abbreviation]:[2024 Projected Full Season RDif]], 19, FALSE)/162</f>
        <v>#N/A</v>
      </c>
      <c r="BE1386" s="11" t="e">
        <f t="shared" si="262"/>
        <v>#N/A</v>
      </c>
      <c r="BF1386" s="11" t="e">
        <f>VLOOKUP($C1386, FanGraphs_Standings[[Abbreviation]:[2024 Projected Full Season RDif]], 5, FALSE)</f>
        <v>#N/A</v>
      </c>
      <c r="BG1386" s="11" t="e">
        <f>VLOOKUP($C1386, FanGraphs_Standings[[Abbreviation]:[2024 Projected Full Season W%]], 18, FALSE)</f>
        <v>#N/A</v>
      </c>
      <c r="BH1386" s="11" t="e">
        <f t="shared" si="263"/>
        <v>#N/A</v>
      </c>
      <c r="BI1386" s="11" t="e">
        <f>VLOOKUP($C1386, 'Home Field Adv'!$A$2:$K$31, 11, FALSE)</f>
        <v>#N/A</v>
      </c>
      <c r="BL1386" s="12" t="str">
        <f t="shared" si="264"/>
        <v/>
      </c>
      <c r="BM1386" s="12" t="str">
        <f t="shared" si="267"/>
        <v/>
      </c>
      <c r="BN1386" s="12" t="str">
        <f t="shared" si="265"/>
        <v/>
      </c>
    </row>
    <row r="1387" spans="6:66" x14ac:dyDescent="0.45">
      <c r="F1387" s="11" t="e">
        <f>VLOOKUP($B1387, FanGraphs_Standings[[Abbreviation]:[2024 Year to Date G]], 2, FALSE)</f>
        <v>#N/A</v>
      </c>
      <c r="G1387" s="11" t="e">
        <f>_xlfn.IFNA(VLOOKUP($D1387, 'SP Per G'!$A$2:$D$1385, 3, FALSE),M1387)</f>
        <v>#N/A</v>
      </c>
      <c r="H1387" s="11" t="e">
        <f>IF(AND(ISNA(VLOOKUP($D1387, 'SP Per G'!$A$2:$D$1385, 4, FALSE)), ISTEXT($D1387)), G1387,IF(ISNA(VLOOKUP($D1387, 'SP Per G'!$A$2:$D$1385, 4, FALSE)), M1387, VLOOKUP($D1387, 'SP Per G'!$A$2:$D$1385, 4, FALSE)))</f>
        <v>#N/A</v>
      </c>
      <c r="I1387" s="11" t="e">
        <f t="shared" si="255"/>
        <v>#N/A</v>
      </c>
      <c r="J1387" s="11" t="e">
        <f>_xlfn.IFNA(VLOOKUP($D1387,Individual_Pitching___Dashboard[],18,FALSE),VLOOKUP(B1387,Team_Pitching___Dashboard[[Team]:[ERA]],17,FALSE))</f>
        <v>#N/A</v>
      </c>
      <c r="K1387" s="11" t="e">
        <f>_xlfn.IFNA(VLOOKUP($D1387, Individual_Pitching___Dashboard[], 20, FALSE), VLOOKUP(B1387,Team_Pitching___Dashboard[[Team]:[xFIP]],20,FALSE))</f>
        <v>#N/A</v>
      </c>
      <c r="L1387" s="11" t="e">
        <f>_xlfn.IFNA(VLOOKUP($D1387, Individual_Pitching___Advanced[], 21,FALSE), VLOOKUP(B1387, Team_Pitching___Advanced[], 20, FALSE))</f>
        <v>#N/A</v>
      </c>
      <c r="M1387" s="11" t="e">
        <f>VLOOKUP($B1387, 'Team Per G'!$A$2:$G$31, 7, FALSE)</f>
        <v>#N/A</v>
      </c>
      <c r="N1387" s="11" t="e">
        <f>VLOOKUP($B1387, 'FanGraphs - Team WAR Projected'!$B$2:$E$31, 3, FALSE)/162</f>
        <v>#N/A</v>
      </c>
      <c r="O1387" s="11" t="e">
        <f t="shared" si="256"/>
        <v>#N/A</v>
      </c>
      <c r="P1387" s="11" t="e">
        <f>VLOOKUP($B1387, Team_Pitching___Advanced[[Team]:[xFIP]], 19,FALSE)</f>
        <v>#N/A</v>
      </c>
      <c r="Q1387" s="11" t="e">
        <f>VLOOKUP($B1387, Team_Pitching___Advanced[], 20, FALSE)</f>
        <v>#N/A</v>
      </c>
      <c r="R1387" s="11" t="e">
        <f>VLOOKUP($B1387, Team_Batting___Dashboard[[Team]:[wOBA]], 16, FALSE)</f>
        <v>#N/A</v>
      </c>
      <c r="S1387" s="11" t="e">
        <f>VLOOKUP($B1387, Team_Batting___Advanced[[Team]:[OPS]], 9, FALSE)</f>
        <v>#N/A</v>
      </c>
      <c r="T1387" s="11" t="e">
        <f>VLOOKUP($B1387, Team_Batting___Advanced[], 19, FALSE)</f>
        <v>#N/A</v>
      </c>
      <c r="U1387" s="11" t="e">
        <f>VLOOKUP($B1387, 'Team Per G'!$A$2:$G$31, 3, FALSE)</f>
        <v>#N/A</v>
      </c>
      <c r="V1387" s="11" t="e">
        <f>VLOOKUP($B1387, 'Team Per G'!$A$2:$G$31, 5, FALSE)</f>
        <v>#N/A</v>
      </c>
      <c r="W1387" s="11" t="e">
        <f>VLOOKUP($B1387, 'Team Per G'!$A$2:$G$31, 4, FALSE)</f>
        <v>#N/A</v>
      </c>
      <c r="X1387" s="11" t="e">
        <f>VLOOKUP($B1387, Team_Batting___Dashboard[], 22, FALSE)/$F1387</f>
        <v>#N/A</v>
      </c>
      <c r="Y1387" s="11" t="e">
        <f>VLOOKUP($B1387, 'FanGraphs - Team WAR Projected'!$B$2:$E$31, 4, FALSE)/162</f>
        <v>#N/A</v>
      </c>
      <c r="Z1387" s="11" t="e">
        <f t="shared" si="257"/>
        <v>#N/A</v>
      </c>
      <c r="AA1387" s="11" t="e">
        <f>VLOOKUP($B1387, FanGraphs_Standings[[Abbreviation]:[2024 Year to Date RS/G]], 6, FALSE)/$F1387</f>
        <v>#N/A</v>
      </c>
      <c r="AB1387" s="11" t="e">
        <f>VLOOKUP($B1387, FanGraphs_Standings[[Abbreviation]:[2024 Projected Full Season RDif]], 19, FALSE)/162</f>
        <v>#N/A</v>
      </c>
      <c r="AC1387" s="11" t="e">
        <f t="shared" si="266"/>
        <v>#N/A</v>
      </c>
      <c r="AD1387" s="11" t="e">
        <f>VLOOKUP($B1387, FanGraphs_Standings[[Abbreviation]:[2024 Projected Full Season RDif]], 5, FALSE)</f>
        <v>#N/A</v>
      </c>
      <c r="AE1387" s="11" t="e">
        <f>VLOOKUP($B1387, FanGraphs_Standings[[Abbreviation]:[2024 Projected Full Season W%]], 18, FALSE)</f>
        <v>#N/A</v>
      </c>
      <c r="AF1387" s="11" t="e">
        <f t="shared" si="258"/>
        <v>#N/A</v>
      </c>
      <c r="AG1387" s="11" t="e">
        <f>VLOOKUP($B1387, 'Home Field Adv'!$A$2:$I$31, 9, FALSE)</f>
        <v>#N/A</v>
      </c>
      <c r="AH1387" s="11" t="e">
        <f>VLOOKUP($C1387, FanGraphs_Standings[[Abbreviation]:[2024 Year to Date G]], 2, FALSE)</f>
        <v>#N/A</v>
      </c>
      <c r="AI1387" s="11" t="e">
        <f>_xlfn.IFNA(VLOOKUP($E1387, 'SP Per G'!$A$2:$D$1385, 3, FALSE), AO1387)</f>
        <v>#N/A</v>
      </c>
      <c r="AJ1387" s="11" t="e">
        <f>IF(AND(ISNA(VLOOKUP($E1387, 'SP Per G'!$A$2:$D$1385, 4, FALSE)), ISTEXT($E1387)), AI1387,IF(ISNA(VLOOKUP($E1387, 'SP Per G'!$A$2:$D$1385, 4, FALSE)), AO1387, VLOOKUP($E1387, 'SP Per G'!$A$2:$D$1385, 4, FALSE)))</f>
        <v>#N/A</v>
      </c>
      <c r="AK1387" s="11" t="e">
        <f t="shared" si="259"/>
        <v>#N/A</v>
      </c>
      <c r="AL1387" s="11" t="e">
        <f>_xlfn.IFNA(VLOOKUP($E1387, Individual_Pitching___Dashboard[], 18, FALSE), VLOOKUP($C1387,Team_Pitching___Advanced[[Team]:[SIERA]],16,FALSE))</f>
        <v>#N/A</v>
      </c>
      <c r="AM1387" s="11" t="e">
        <f>_xlfn.IFNA(VLOOKUP($E1387, Individual_Pitching___Dashboard[], 20, FALSE), VLOOKUP($C1387,Team_Pitching___Advanced[[Team]:[xFIP]],19,FALSE))</f>
        <v>#N/A</v>
      </c>
      <c r="AN1387" s="11" t="e">
        <f>_xlfn.IFNA(VLOOKUP($E1387,Individual_Pitching___Advanced[],21,FALSE),VLOOKUP($C1387,Team_Pitching___Advanced[[Team]:[SIERA]],20,FALSE))</f>
        <v>#N/A</v>
      </c>
      <c r="AO1387" s="11" t="e">
        <f>VLOOKUP($C1387, 'Team Per G'!$A$2:$G$31, 7, FALSE)</f>
        <v>#N/A</v>
      </c>
      <c r="AP1387" s="11" t="e">
        <f>VLOOKUP($C1387, 'FanGraphs - Team WAR Projected'!$B$2:$E$31, 3, FALSE)/162</f>
        <v>#N/A</v>
      </c>
      <c r="AQ1387" s="11" t="e">
        <f t="shared" si="260"/>
        <v>#N/A</v>
      </c>
      <c r="AR1387" s="11" t="e">
        <f>VLOOKUP($C1387, Team_Pitching___Advanced[[Team]:[xFIP]], 19,FALSE)</f>
        <v>#N/A</v>
      </c>
      <c r="AS1387" s="11" t="e">
        <f>VLOOKUP($C1387, Team_Pitching___Advanced[], 20, FALSE)</f>
        <v>#N/A</v>
      </c>
      <c r="AT1387" s="11" t="e">
        <f>VLOOKUP($C1387, Team_Batting___Dashboard[[Team]:[wOBA]], 16, FALSE)</f>
        <v>#N/A</v>
      </c>
      <c r="AU1387" s="11" t="e">
        <f>VLOOKUP($C1387, Team_Batting___Advanced[[Team]:[OPS]], 9, FALSE)</f>
        <v>#N/A</v>
      </c>
      <c r="AV1387" s="11" t="e">
        <f>VLOOKUP($C1387, Team_Batting___Advanced[], 19, FALSE)</f>
        <v>#N/A</v>
      </c>
      <c r="AW1387" s="11" t="e">
        <f>VLOOKUP($C1387, 'Team Per G'!$A$2:$G$31, 3, FALSE)</f>
        <v>#N/A</v>
      </c>
      <c r="AX1387" s="11" t="e">
        <f>VLOOKUP($C1387, 'Team Per G'!$A$2:$G$31, 5, FALSE)</f>
        <v>#N/A</v>
      </c>
      <c r="AY1387" s="11" t="e">
        <f>VLOOKUP($C1387, 'Team Per G'!$A$2:$G$31, 4, FALSE)</f>
        <v>#N/A</v>
      </c>
      <c r="AZ1387" s="11" t="e">
        <f>VLOOKUP($C1387, Team_Batting___Dashboard[], 22, FALSE)/$AH1387</f>
        <v>#N/A</v>
      </c>
      <c r="BA1387" s="11" t="e">
        <f>VLOOKUP($C1387, 'FanGraphs - Team WAR Projected'!$B$2:$E$31, 4, FALSE)/162</f>
        <v>#N/A</v>
      </c>
      <c r="BB1387" s="11" t="e">
        <f t="shared" si="261"/>
        <v>#N/A</v>
      </c>
      <c r="BC1387" s="11" t="e">
        <f>VLOOKUP($C1387, FanGraphs_Standings[[Abbreviation]:[2024 Year to Date RS/G]], 6, FALSE)/$AH1387</f>
        <v>#N/A</v>
      </c>
      <c r="BD1387" s="11" t="e">
        <f>VLOOKUP($C1387, FanGraphs_Standings[[Abbreviation]:[2024 Projected Full Season RDif]], 19, FALSE)/162</f>
        <v>#N/A</v>
      </c>
      <c r="BE1387" s="11" t="e">
        <f t="shared" si="262"/>
        <v>#N/A</v>
      </c>
      <c r="BF1387" s="11" t="e">
        <f>VLOOKUP($C1387, FanGraphs_Standings[[Abbreviation]:[2024 Projected Full Season RDif]], 5, FALSE)</f>
        <v>#N/A</v>
      </c>
      <c r="BG1387" s="11" t="e">
        <f>VLOOKUP($C1387, FanGraphs_Standings[[Abbreviation]:[2024 Projected Full Season W%]], 18, FALSE)</f>
        <v>#N/A</v>
      </c>
      <c r="BH1387" s="11" t="e">
        <f t="shared" si="263"/>
        <v>#N/A</v>
      </c>
      <c r="BI1387" s="11" t="e">
        <f>VLOOKUP($C1387, 'Home Field Adv'!$A$2:$K$31, 11, FALSE)</f>
        <v>#N/A</v>
      </c>
      <c r="BL1387" s="12" t="str">
        <f t="shared" si="264"/>
        <v/>
      </c>
      <c r="BM1387" s="12" t="str">
        <f t="shared" si="267"/>
        <v/>
      </c>
      <c r="BN1387" s="12" t="str">
        <f t="shared" si="265"/>
        <v/>
      </c>
    </row>
    <row r="1388" spans="6:66" x14ac:dyDescent="0.45">
      <c r="F1388" s="11" t="e">
        <f>VLOOKUP($B1388, FanGraphs_Standings[[Abbreviation]:[2024 Year to Date G]], 2, FALSE)</f>
        <v>#N/A</v>
      </c>
      <c r="G1388" s="11" t="e">
        <f>_xlfn.IFNA(VLOOKUP($D1388, 'SP Per G'!$A$2:$D$1385, 3, FALSE),M1388)</f>
        <v>#N/A</v>
      </c>
      <c r="H1388" s="11" t="e">
        <f>IF(AND(ISNA(VLOOKUP($D1388, 'SP Per G'!$A$2:$D$1385, 4, FALSE)), ISTEXT($D1388)), G1388,IF(ISNA(VLOOKUP($D1388, 'SP Per G'!$A$2:$D$1385, 4, FALSE)), M1388, VLOOKUP($D1388, 'SP Per G'!$A$2:$D$1385, 4, FALSE)))</f>
        <v>#N/A</v>
      </c>
      <c r="I1388" s="11" t="e">
        <f t="shared" si="255"/>
        <v>#N/A</v>
      </c>
      <c r="J1388" s="11" t="e">
        <f>_xlfn.IFNA(VLOOKUP($D1388,Individual_Pitching___Dashboard[],18,FALSE),VLOOKUP(B1388,Team_Pitching___Dashboard[[Team]:[ERA]],17,FALSE))</f>
        <v>#N/A</v>
      </c>
      <c r="K1388" s="11" t="e">
        <f>_xlfn.IFNA(VLOOKUP($D1388, Individual_Pitching___Dashboard[], 20, FALSE), VLOOKUP(B1388,Team_Pitching___Dashboard[[Team]:[xFIP]],20,FALSE))</f>
        <v>#N/A</v>
      </c>
      <c r="L1388" s="11" t="e">
        <f>_xlfn.IFNA(VLOOKUP($D1388, Individual_Pitching___Advanced[], 21,FALSE), VLOOKUP(B1388, Team_Pitching___Advanced[], 20, FALSE))</f>
        <v>#N/A</v>
      </c>
      <c r="M1388" s="11" t="e">
        <f>VLOOKUP($B1388, 'Team Per G'!$A$2:$G$31, 7, FALSE)</f>
        <v>#N/A</v>
      </c>
      <c r="N1388" s="11" t="e">
        <f>VLOOKUP($B1388, 'FanGraphs - Team WAR Projected'!$B$2:$E$31, 3, FALSE)/162</f>
        <v>#N/A</v>
      </c>
      <c r="O1388" s="11" t="e">
        <f t="shared" si="256"/>
        <v>#N/A</v>
      </c>
      <c r="P1388" s="11" t="e">
        <f>VLOOKUP($B1388, Team_Pitching___Advanced[[Team]:[xFIP]], 19,FALSE)</f>
        <v>#N/A</v>
      </c>
      <c r="Q1388" s="11" t="e">
        <f>VLOOKUP($B1388, Team_Pitching___Advanced[], 20, FALSE)</f>
        <v>#N/A</v>
      </c>
      <c r="R1388" s="11" t="e">
        <f>VLOOKUP($B1388, Team_Batting___Dashboard[[Team]:[wOBA]], 16, FALSE)</f>
        <v>#N/A</v>
      </c>
      <c r="S1388" s="11" t="e">
        <f>VLOOKUP($B1388, Team_Batting___Advanced[[Team]:[OPS]], 9, FALSE)</f>
        <v>#N/A</v>
      </c>
      <c r="T1388" s="11" t="e">
        <f>VLOOKUP($B1388, Team_Batting___Advanced[], 19, FALSE)</f>
        <v>#N/A</v>
      </c>
      <c r="U1388" s="11" t="e">
        <f>VLOOKUP($B1388, 'Team Per G'!$A$2:$G$31, 3, FALSE)</f>
        <v>#N/A</v>
      </c>
      <c r="V1388" s="11" t="e">
        <f>VLOOKUP($B1388, 'Team Per G'!$A$2:$G$31, 5, FALSE)</f>
        <v>#N/A</v>
      </c>
      <c r="W1388" s="11" t="e">
        <f>VLOOKUP($B1388, 'Team Per G'!$A$2:$G$31, 4, FALSE)</f>
        <v>#N/A</v>
      </c>
      <c r="X1388" s="11" t="e">
        <f>VLOOKUP($B1388, Team_Batting___Dashboard[], 22, FALSE)/$F1388</f>
        <v>#N/A</v>
      </c>
      <c r="Y1388" s="11" t="e">
        <f>VLOOKUP($B1388, 'FanGraphs - Team WAR Projected'!$B$2:$E$31, 4, FALSE)/162</f>
        <v>#N/A</v>
      </c>
      <c r="Z1388" s="11" t="e">
        <f t="shared" si="257"/>
        <v>#N/A</v>
      </c>
      <c r="AA1388" s="11" t="e">
        <f>VLOOKUP($B1388, FanGraphs_Standings[[Abbreviation]:[2024 Year to Date RS/G]], 6, FALSE)/$F1388</f>
        <v>#N/A</v>
      </c>
      <c r="AB1388" s="11" t="e">
        <f>VLOOKUP($B1388, FanGraphs_Standings[[Abbreviation]:[2024 Projected Full Season RDif]], 19, FALSE)/162</f>
        <v>#N/A</v>
      </c>
      <c r="AC1388" s="11" t="e">
        <f t="shared" si="266"/>
        <v>#N/A</v>
      </c>
      <c r="AD1388" s="11" t="e">
        <f>VLOOKUP($B1388, FanGraphs_Standings[[Abbreviation]:[2024 Projected Full Season RDif]], 5, FALSE)</f>
        <v>#N/A</v>
      </c>
      <c r="AE1388" s="11" t="e">
        <f>VLOOKUP($B1388, FanGraphs_Standings[[Abbreviation]:[2024 Projected Full Season W%]], 18, FALSE)</f>
        <v>#N/A</v>
      </c>
      <c r="AF1388" s="11" t="e">
        <f t="shared" si="258"/>
        <v>#N/A</v>
      </c>
      <c r="AG1388" s="11" t="e">
        <f>VLOOKUP($B1388, 'Home Field Adv'!$A$2:$I$31, 9, FALSE)</f>
        <v>#N/A</v>
      </c>
      <c r="AH1388" s="11" t="e">
        <f>VLOOKUP($C1388, FanGraphs_Standings[[Abbreviation]:[2024 Year to Date G]], 2, FALSE)</f>
        <v>#N/A</v>
      </c>
      <c r="AI1388" s="11" t="e">
        <f>_xlfn.IFNA(VLOOKUP($E1388, 'SP Per G'!$A$2:$D$1385, 3, FALSE), AO1388)</f>
        <v>#N/A</v>
      </c>
      <c r="AJ1388" s="11" t="e">
        <f>IF(AND(ISNA(VLOOKUP($E1388, 'SP Per G'!$A$2:$D$1385, 4, FALSE)), ISTEXT($E1388)), AI1388,IF(ISNA(VLOOKUP($E1388, 'SP Per G'!$A$2:$D$1385, 4, FALSE)), AO1388, VLOOKUP($E1388, 'SP Per G'!$A$2:$D$1385, 4, FALSE)))</f>
        <v>#N/A</v>
      </c>
      <c r="AK1388" s="11" t="e">
        <f t="shared" si="259"/>
        <v>#N/A</v>
      </c>
      <c r="AL1388" s="11" t="e">
        <f>_xlfn.IFNA(VLOOKUP($E1388, Individual_Pitching___Dashboard[], 18, FALSE), VLOOKUP($C1388,Team_Pitching___Advanced[[Team]:[SIERA]],16,FALSE))</f>
        <v>#N/A</v>
      </c>
      <c r="AM1388" s="11" t="e">
        <f>_xlfn.IFNA(VLOOKUP($E1388, Individual_Pitching___Dashboard[], 20, FALSE), VLOOKUP($C1388,Team_Pitching___Advanced[[Team]:[xFIP]],19,FALSE))</f>
        <v>#N/A</v>
      </c>
      <c r="AN1388" s="11" t="e">
        <f>_xlfn.IFNA(VLOOKUP($E1388,Individual_Pitching___Advanced[],21,FALSE),VLOOKUP($C1388,Team_Pitching___Advanced[[Team]:[SIERA]],20,FALSE))</f>
        <v>#N/A</v>
      </c>
      <c r="AO1388" s="11" t="e">
        <f>VLOOKUP($C1388, 'Team Per G'!$A$2:$G$31, 7, FALSE)</f>
        <v>#N/A</v>
      </c>
      <c r="AP1388" s="11" t="e">
        <f>VLOOKUP($C1388, 'FanGraphs - Team WAR Projected'!$B$2:$E$31, 3, FALSE)/162</f>
        <v>#N/A</v>
      </c>
      <c r="AQ1388" s="11" t="e">
        <f t="shared" si="260"/>
        <v>#N/A</v>
      </c>
      <c r="AR1388" s="11" t="e">
        <f>VLOOKUP($C1388, Team_Pitching___Advanced[[Team]:[xFIP]], 19,FALSE)</f>
        <v>#N/A</v>
      </c>
      <c r="AS1388" s="11" t="e">
        <f>VLOOKUP($C1388, Team_Pitching___Advanced[], 20, FALSE)</f>
        <v>#N/A</v>
      </c>
      <c r="AT1388" s="11" t="e">
        <f>VLOOKUP($C1388, Team_Batting___Dashboard[[Team]:[wOBA]], 16, FALSE)</f>
        <v>#N/A</v>
      </c>
      <c r="AU1388" s="11" t="e">
        <f>VLOOKUP($C1388, Team_Batting___Advanced[[Team]:[OPS]], 9, FALSE)</f>
        <v>#N/A</v>
      </c>
      <c r="AV1388" s="11" t="e">
        <f>VLOOKUP($C1388, Team_Batting___Advanced[], 19, FALSE)</f>
        <v>#N/A</v>
      </c>
      <c r="AW1388" s="11" t="e">
        <f>VLOOKUP($C1388, 'Team Per G'!$A$2:$G$31, 3, FALSE)</f>
        <v>#N/A</v>
      </c>
      <c r="AX1388" s="11" t="e">
        <f>VLOOKUP($C1388, 'Team Per G'!$A$2:$G$31, 5, FALSE)</f>
        <v>#N/A</v>
      </c>
      <c r="AY1388" s="11" t="e">
        <f>VLOOKUP($C1388, 'Team Per G'!$A$2:$G$31, 4, FALSE)</f>
        <v>#N/A</v>
      </c>
      <c r="AZ1388" s="11" t="e">
        <f>VLOOKUP($C1388, Team_Batting___Dashboard[], 22, FALSE)/$AH1388</f>
        <v>#N/A</v>
      </c>
      <c r="BA1388" s="11" t="e">
        <f>VLOOKUP($C1388, 'FanGraphs - Team WAR Projected'!$B$2:$E$31, 4, FALSE)/162</f>
        <v>#N/A</v>
      </c>
      <c r="BB1388" s="11" t="e">
        <f t="shared" si="261"/>
        <v>#N/A</v>
      </c>
      <c r="BC1388" s="11" t="e">
        <f>VLOOKUP($C1388, FanGraphs_Standings[[Abbreviation]:[2024 Year to Date RS/G]], 6, FALSE)/$AH1388</f>
        <v>#N/A</v>
      </c>
      <c r="BD1388" s="11" t="e">
        <f>VLOOKUP($C1388, FanGraphs_Standings[[Abbreviation]:[2024 Projected Full Season RDif]], 19, FALSE)/162</f>
        <v>#N/A</v>
      </c>
      <c r="BE1388" s="11" t="e">
        <f t="shared" si="262"/>
        <v>#N/A</v>
      </c>
      <c r="BF1388" s="11" t="e">
        <f>VLOOKUP($C1388, FanGraphs_Standings[[Abbreviation]:[2024 Projected Full Season RDif]], 5, FALSE)</f>
        <v>#N/A</v>
      </c>
      <c r="BG1388" s="11" t="e">
        <f>VLOOKUP($C1388, FanGraphs_Standings[[Abbreviation]:[2024 Projected Full Season W%]], 18, FALSE)</f>
        <v>#N/A</v>
      </c>
      <c r="BH1388" s="11" t="e">
        <f t="shared" si="263"/>
        <v>#N/A</v>
      </c>
      <c r="BI1388" s="11" t="e">
        <f>VLOOKUP($C1388, 'Home Field Adv'!$A$2:$K$31, 11, FALSE)</f>
        <v>#N/A</v>
      </c>
      <c r="BL1388" s="12" t="str">
        <f t="shared" si="264"/>
        <v/>
      </c>
      <c r="BM1388" s="12" t="str">
        <f t="shared" si="267"/>
        <v/>
      </c>
      <c r="BN1388" s="12" t="str">
        <f t="shared" si="265"/>
        <v/>
      </c>
    </row>
    <row r="1389" spans="6:66" x14ac:dyDescent="0.45">
      <c r="F1389" s="11" t="e">
        <f>VLOOKUP($B1389, FanGraphs_Standings[[Abbreviation]:[2024 Year to Date G]], 2, FALSE)</f>
        <v>#N/A</v>
      </c>
      <c r="G1389" s="11" t="e">
        <f>_xlfn.IFNA(VLOOKUP($D1389, 'SP Per G'!$A$2:$D$1385, 3, FALSE),M1389)</f>
        <v>#N/A</v>
      </c>
      <c r="H1389" s="11" t="e">
        <f>IF(AND(ISNA(VLOOKUP($D1389, 'SP Per G'!$A$2:$D$1385, 4, FALSE)), ISTEXT($D1389)), G1389,IF(ISNA(VLOOKUP($D1389, 'SP Per G'!$A$2:$D$1385, 4, FALSE)), M1389, VLOOKUP($D1389, 'SP Per G'!$A$2:$D$1385, 4, FALSE)))</f>
        <v>#N/A</v>
      </c>
      <c r="I1389" s="11" t="e">
        <f t="shared" si="255"/>
        <v>#N/A</v>
      </c>
      <c r="J1389" s="11" t="e">
        <f>_xlfn.IFNA(VLOOKUP($D1389,Individual_Pitching___Dashboard[],18,FALSE),VLOOKUP(B1389,Team_Pitching___Dashboard[[Team]:[ERA]],17,FALSE))</f>
        <v>#N/A</v>
      </c>
      <c r="K1389" s="11" t="e">
        <f>_xlfn.IFNA(VLOOKUP($D1389, Individual_Pitching___Dashboard[], 20, FALSE), VLOOKUP(B1389,Team_Pitching___Dashboard[[Team]:[xFIP]],20,FALSE))</f>
        <v>#N/A</v>
      </c>
      <c r="L1389" s="11" t="e">
        <f>_xlfn.IFNA(VLOOKUP($D1389, Individual_Pitching___Advanced[], 21,FALSE), VLOOKUP(B1389, Team_Pitching___Advanced[], 20, FALSE))</f>
        <v>#N/A</v>
      </c>
      <c r="M1389" s="11" t="e">
        <f>VLOOKUP($B1389, 'Team Per G'!$A$2:$G$31, 7, FALSE)</f>
        <v>#N/A</v>
      </c>
      <c r="N1389" s="11" t="e">
        <f>VLOOKUP($B1389, 'FanGraphs - Team WAR Projected'!$B$2:$E$31, 3, FALSE)/162</f>
        <v>#N/A</v>
      </c>
      <c r="O1389" s="11" t="e">
        <f t="shared" si="256"/>
        <v>#N/A</v>
      </c>
      <c r="P1389" s="11" t="e">
        <f>VLOOKUP($B1389, Team_Pitching___Advanced[[Team]:[xFIP]], 19,FALSE)</f>
        <v>#N/A</v>
      </c>
      <c r="Q1389" s="11" t="e">
        <f>VLOOKUP($B1389, Team_Pitching___Advanced[], 20, FALSE)</f>
        <v>#N/A</v>
      </c>
      <c r="R1389" s="11" t="e">
        <f>VLOOKUP($B1389, Team_Batting___Dashboard[[Team]:[wOBA]], 16, FALSE)</f>
        <v>#N/A</v>
      </c>
      <c r="S1389" s="11" t="e">
        <f>VLOOKUP($B1389, Team_Batting___Advanced[[Team]:[OPS]], 9, FALSE)</f>
        <v>#N/A</v>
      </c>
      <c r="T1389" s="11" t="e">
        <f>VLOOKUP($B1389, Team_Batting___Advanced[], 19, FALSE)</f>
        <v>#N/A</v>
      </c>
      <c r="U1389" s="11" t="e">
        <f>VLOOKUP($B1389, 'Team Per G'!$A$2:$G$31, 3, FALSE)</f>
        <v>#N/A</v>
      </c>
      <c r="V1389" s="11" t="e">
        <f>VLOOKUP($B1389, 'Team Per G'!$A$2:$G$31, 5, FALSE)</f>
        <v>#N/A</v>
      </c>
      <c r="W1389" s="11" t="e">
        <f>VLOOKUP($B1389, 'Team Per G'!$A$2:$G$31, 4, FALSE)</f>
        <v>#N/A</v>
      </c>
      <c r="X1389" s="11" t="e">
        <f>VLOOKUP($B1389, Team_Batting___Dashboard[], 22, FALSE)/$F1389</f>
        <v>#N/A</v>
      </c>
      <c r="Y1389" s="11" t="e">
        <f>VLOOKUP($B1389, 'FanGraphs - Team WAR Projected'!$B$2:$E$31, 4, FALSE)/162</f>
        <v>#N/A</v>
      </c>
      <c r="Z1389" s="11" t="e">
        <f t="shared" si="257"/>
        <v>#N/A</v>
      </c>
      <c r="AA1389" s="11" t="e">
        <f>VLOOKUP($B1389, FanGraphs_Standings[[Abbreviation]:[2024 Year to Date RS/G]], 6, FALSE)/$F1389</f>
        <v>#N/A</v>
      </c>
      <c r="AB1389" s="11" t="e">
        <f>VLOOKUP($B1389, FanGraphs_Standings[[Abbreviation]:[2024 Projected Full Season RDif]], 19, FALSE)/162</f>
        <v>#N/A</v>
      </c>
      <c r="AC1389" s="11" t="e">
        <f t="shared" si="266"/>
        <v>#N/A</v>
      </c>
      <c r="AD1389" s="11" t="e">
        <f>VLOOKUP($B1389, FanGraphs_Standings[[Abbreviation]:[2024 Projected Full Season RDif]], 5, FALSE)</f>
        <v>#N/A</v>
      </c>
      <c r="AE1389" s="11" t="e">
        <f>VLOOKUP($B1389, FanGraphs_Standings[[Abbreviation]:[2024 Projected Full Season W%]], 18, FALSE)</f>
        <v>#N/A</v>
      </c>
      <c r="AF1389" s="11" t="e">
        <f t="shared" si="258"/>
        <v>#N/A</v>
      </c>
      <c r="AG1389" s="11" t="e">
        <f>VLOOKUP($B1389, 'Home Field Adv'!$A$2:$I$31, 9, FALSE)</f>
        <v>#N/A</v>
      </c>
      <c r="AH1389" s="11" t="e">
        <f>VLOOKUP($C1389, FanGraphs_Standings[[Abbreviation]:[2024 Year to Date G]], 2, FALSE)</f>
        <v>#N/A</v>
      </c>
      <c r="AI1389" s="11" t="e">
        <f>_xlfn.IFNA(VLOOKUP($E1389, 'SP Per G'!$A$2:$D$1385, 3, FALSE), AO1389)</f>
        <v>#N/A</v>
      </c>
      <c r="AJ1389" s="11" t="e">
        <f>IF(AND(ISNA(VLOOKUP($E1389, 'SP Per G'!$A$2:$D$1385, 4, FALSE)), ISTEXT($E1389)), AI1389,IF(ISNA(VLOOKUP($E1389, 'SP Per G'!$A$2:$D$1385, 4, FALSE)), AO1389, VLOOKUP($E1389, 'SP Per G'!$A$2:$D$1385, 4, FALSE)))</f>
        <v>#N/A</v>
      </c>
      <c r="AK1389" s="11" t="e">
        <f t="shared" si="259"/>
        <v>#N/A</v>
      </c>
      <c r="AL1389" s="11" t="e">
        <f>_xlfn.IFNA(VLOOKUP($E1389, Individual_Pitching___Dashboard[], 18, FALSE), VLOOKUP($C1389,Team_Pitching___Advanced[[Team]:[SIERA]],16,FALSE))</f>
        <v>#N/A</v>
      </c>
      <c r="AM1389" s="11" t="e">
        <f>_xlfn.IFNA(VLOOKUP($E1389, Individual_Pitching___Dashboard[], 20, FALSE), VLOOKUP($C1389,Team_Pitching___Advanced[[Team]:[xFIP]],19,FALSE))</f>
        <v>#N/A</v>
      </c>
      <c r="AN1389" s="11" t="e">
        <f>_xlfn.IFNA(VLOOKUP($E1389,Individual_Pitching___Advanced[],21,FALSE),VLOOKUP($C1389,Team_Pitching___Advanced[[Team]:[SIERA]],20,FALSE))</f>
        <v>#N/A</v>
      </c>
      <c r="AO1389" s="11" t="e">
        <f>VLOOKUP($C1389, 'Team Per G'!$A$2:$G$31, 7, FALSE)</f>
        <v>#N/A</v>
      </c>
      <c r="AP1389" s="11" t="e">
        <f>VLOOKUP($C1389, 'FanGraphs - Team WAR Projected'!$B$2:$E$31, 3, FALSE)/162</f>
        <v>#N/A</v>
      </c>
      <c r="AQ1389" s="11" t="e">
        <f t="shared" si="260"/>
        <v>#N/A</v>
      </c>
      <c r="AR1389" s="11" t="e">
        <f>VLOOKUP($C1389, Team_Pitching___Advanced[[Team]:[xFIP]], 19,FALSE)</f>
        <v>#N/A</v>
      </c>
      <c r="AS1389" s="11" t="e">
        <f>VLOOKUP($C1389, Team_Pitching___Advanced[], 20, FALSE)</f>
        <v>#N/A</v>
      </c>
      <c r="AT1389" s="11" t="e">
        <f>VLOOKUP($C1389, Team_Batting___Dashboard[[Team]:[wOBA]], 16, FALSE)</f>
        <v>#N/A</v>
      </c>
      <c r="AU1389" s="11" t="e">
        <f>VLOOKUP($C1389, Team_Batting___Advanced[[Team]:[OPS]], 9, FALSE)</f>
        <v>#N/A</v>
      </c>
      <c r="AV1389" s="11" t="e">
        <f>VLOOKUP($C1389, Team_Batting___Advanced[], 19, FALSE)</f>
        <v>#N/A</v>
      </c>
      <c r="AW1389" s="11" t="e">
        <f>VLOOKUP($C1389, 'Team Per G'!$A$2:$G$31, 3, FALSE)</f>
        <v>#N/A</v>
      </c>
      <c r="AX1389" s="11" t="e">
        <f>VLOOKUP($C1389, 'Team Per G'!$A$2:$G$31, 5, FALSE)</f>
        <v>#N/A</v>
      </c>
      <c r="AY1389" s="11" t="e">
        <f>VLOOKUP($C1389, 'Team Per G'!$A$2:$G$31, 4, FALSE)</f>
        <v>#N/A</v>
      </c>
      <c r="AZ1389" s="11" t="e">
        <f>VLOOKUP($C1389, Team_Batting___Dashboard[], 22, FALSE)/$AH1389</f>
        <v>#N/A</v>
      </c>
      <c r="BA1389" s="11" t="e">
        <f>VLOOKUP($C1389, 'FanGraphs - Team WAR Projected'!$B$2:$E$31, 4, FALSE)/162</f>
        <v>#N/A</v>
      </c>
      <c r="BB1389" s="11" t="e">
        <f t="shared" si="261"/>
        <v>#N/A</v>
      </c>
      <c r="BC1389" s="11" t="e">
        <f>VLOOKUP($C1389, FanGraphs_Standings[[Abbreviation]:[2024 Year to Date RS/G]], 6, FALSE)/$AH1389</f>
        <v>#N/A</v>
      </c>
      <c r="BD1389" s="11" t="e">
        <f>VLOOKUP($C1389, FanGraphs_Standings[[Abbreviation]:[2024 Projected Full Season RDif]], 19, FALSE)/162</f>
        <v>#N/A</v>
      </c>
      <c r="BE1389" s="11" t="e">
        <f t="shared" si="262"/>
        <v>#N/A</v>
      </c>
      <c r="BF1389" s="11" t="e">
        <f>VLOOKUP($C1389, FanGraphs_Standings[[Abbreviation]:[2024 Projected Full Season RDif]], 5, FALSE)</f>
        <v>#N/A</v>
      </c>
      <c r="BG1389" s="11" t="e">
        <f>VLOOKUP($C1389, FanGraphs_Standings[[Abbreviation]:[2024 Projected Full Season W%]], 18, FALSE)</f>
        <v>#N/A</v>
      </c>
      <c r="BH1389" s="11" t="e">
        <f t="shared" si="263"/>
        <v>#N/A</v>
      </c>
      <c r="BI1389" s="11" t="e">
        <f>VLOOKUP($C1389, 'Home Field Adv'!$A$2:$K$31, 11, FALSE)</f>
        <v>#N/A</v>
      </c>
      <c r="BL1389" s="12" t="str">
        <f t="shared" si="264"/>
        <v/>
      </c>
      <c r="BM1389" s="12" t="str">
        <f t="shared" si="267"/>
        <v/>
      </c>
      <c r="BN1389" s="12" t="str">
        <f t="shared" si="265"/>
        <v/>
      </c>
    </row>
    <row r="1390" spans="6:66" x14ac:dyDescent="0.45">
      <c r="F1390" s="11" t="e">
        <f>VLOOKUP($B1390, FanGraphs_Standings[[Abbreviation]:[2024 Year to Date G]], 2, FALSE)</f>
        <v>#N/A</v>
      </c>
      <c r="G1390" s="11" t="e">
        <f>_xlfn.IFNA(VLOOKUP($D1390, 'SP Per G'!$A$2:$D$1385, 3, FALSE),M1390)</f>
        <v>#N/A</v>
      </c>
      <c r="H1390" s="11" t="e">
        <f>IF(AND(ISNA(VLOOKUP($D1390, 'SP Per G'!$A$2:$D$1385, 4, FALSE)), ISTEXT($D1390)), G1390,IF(ISNA(VLOOKUP($D1390, 'SP Per G'!$A$2:$D$1385, 4, FALSE)), M1390, VLOOKUP($D1390, 'SP Per G'!$A$2:$D$1385, 4, FALSE)))</f>
        <v>#N/A</v>
      </c>
      <c r="I1390" s="11" t="e">
        <f t="shared" si="255"/>
        <v>#N/A</v>
      </c>
      <c r="J1390" s="11" t="e">
        <f>_xlfn.IFNA(VLOOKUP($D1390,Individual_Pitching___Dashboard[],18,FALSE),VLOOKUP(B1390,Team_Pitching___Dashboard[[Team]:[ERA]],17,FALSE))</f>
        <v>#N/A</v>
      </c>
      <c r="K1390" s="11" t="e">
        <f>_xlfn.IFNA(VLOOKUP($D1390, Individual_Pitching___Dashboard[], 20, FALSE), VLOOKUP(B1390,Team_Pitching___Dashboard[[Team]:[xFIP]],20,FALSE))</f>
        <v>#N/A</v>
      </c>
      <c r="L1390" s="11" t="e">
        <f>_xlfn.IFNA(VLOOKUP($D1390, Individual_Pitching___Advanced[], 21,FALSE), VLOOKUP(B1390, Team_Pitching___Advanced[], 20, FALSE))</f>
        <v>#N/A</v>
      </c>
      <c r="M1390" s="11" t="e">
        <f>VLOOKUP($B1390, 'Team Per G'!$A$2:$G$31, 7, FALSE)</f>
        <v>#N/A</v>
      </c>
      <c r="N1390" s="11" t="e">
        <f>VLOOKUP($B1390, 'FanGraphs - Team WAR Projected'!$B$2:$E$31, 3, FALSE)/162</f>
        <v>#N/A</v>
      </c>
      <c r="O1390" s="11" t="e">
        <f t="shared" si="256"/>
        <v>#N/A</v>
      </c>
      <c r="P1390" s="11" t="e">
        <f>VLOOKUP($B1390, Team_Pitching___Advanced[[Team]:[xFIP]], 19,FALSE)</f>
        <v>#N/A</v>
      </c>
      <c r="Q1390" s="11" t="e">
        <f>VLOOKUP($B1390, Team_Pitching___Advanced[], 20, FALSE)</f>
        <v>#N/A</v>
      </c>
      <c r="R1390" s="11" t="e">
        <f>VLOOKUP($B1390, Team_Batting___Dashboard[[Team]:[wOBA]], 16, FALSE)</f>
        <v>#N/A</v>
      </c>
      <c r="S1390" s="11" t="e">
        <f>VLOOKUP($B1390, Team_Batting___Advanced[[Team]:[OPS]], 9, FALSE)</f>
        <v>#N/A</v>
      </c>
      <c r="T1390" s="11" t="e">
        <f>VLOOKUP($B1390, Team_Batting___Advanced[], 19, FALSE)</f>
        <v>#N/A</v>
      </c>
      <c r="U1390" s="11" t="e">
        <f>VLOOKUP($B1390, 'Team Per G'!$A$2:$G$31, 3, FALSE)</f>
        <v>#N/A</v>
      </c>
      <c r="V1390" s="11" t="e">
        <f>VLOOKUP($B1390, 'Team Per G'!$A$2:$G$31, 5, FALSE)</f>
        <v>#N/A</v>
      </c>
      <c r="W1390" s="11" t="e">
        <f>VLOOKUP($B1390, 'Team Per G'!$A$2:$G$31, 4, FALSE)</f>
        <v>#N/A</v>
      </c>
      <c r="X1390" s="11" t="e">
        <f>VLOOKUP($B1390, Team_Batting___Dashboard[], 22, FALSE)/$F1390</f>
        <v>#N/A</v>
      </c>
      <c r="Y1390" s="11" t="e">
        <f>VLOOKUP($B1390, 'FanGraphs - Team WAR Projected'!$B$2:$E$31, 4, FALSE)/162</f>
        <v>#N/A</v>
      </c>
      <c r="Z1390" s="11" t="e">
        <f t="shared" si="257"/>
        <v>#N/A</v>
      </c>
      <c r="AA1390" s="11" t="e">
        <f>VLOOKUP($B1390, FanGraphs_Standings[[Abbreviation]:[2024 Year to Date RS/G]], 6, FALSE)/$F1390</f>
        <v>#N/A</v>
      </c>
      <c r="AB1390" s="11" t="e">
        <f>VLOOKUP($B1390, FanGraphs_Standings[[Abbreviation]:[2024 Projected Full Season RDif]], 19, FALSE)/162</f>
        <v>#N/A</v>
      </c>
      <c r="AC1390" s="11" t="e">
        <f t="shared" si="266"/>
        <v>#N/A</v>
      </c>
      <c r="AD1390" s="11" t="e">
        <f>VLOOKUP($B1390, FanGraphs_Standings[[Abbreviation]:[2024 Projected Full Season RDif]], 5, FALSE)</f>
        <v>#N/A</v>
      </c>
      <c r="AE1390" s="11" t="e">
        <f>VLOOKUP($B1390, FanGraphs_Standings[[Abbreviation]:[2024 Projected Full Season W%]], 18, FALSE)</f>
        <v>#N/A</v>
      </c>
      <c r="AF1390" s="11" t="e">
        <f t="shared" si="258"/>
        <v>#N/A</v>
      </c>
      <c r="AG1390" s="11" t="e">
        <f>VLOOKUP($B1390, 'Home Field Adv'!$A$2:$I$31, 9, FALSE)</f>
        <v>#N/A</v>
      </c>
      <c r="AH1390" s="11" t="e">
        <f>VLOOKUP($C1390, FanGraphs_Standings[[Abbreviation]:[2024 Year to Date G]], 2, FALSE)</f>
        <v>#N/A</v>
      </c>
      <c r="AI1390" s="11" t="e">
        <f>_xlfn.IFNA(VLOOKUP($E1390, 'SP Per G'!$A$2:$D$1385, 3, FALSE), AO1390)</f>
        <v>#N/A</v>
      </c>
      <c r="AJ1390" s="11" t="e">
        <f>IF(AND(ISNA(VLOOKUP($E1390, 'SP Per G'!$A$2:$D$1385, 4, FALSE)), ISTEXT($E1390)), AI1390,IF(ISNA(VLOOKUP($E1390, 'SP Per G'!$A$2:$D$1385, 4, FALSE)), AO1390, VLOOKUP($E1390, 'SP Per G'!$A$2:$D$1385, 4, FALSE)))</f>
        <v>#N/A</v>
      </c>
      <c r="AK1390" s="11" t="e">
        <f t="shared" si="259"/>
        <v>#N/A</v>
      </c>
      <c r="AL1390" s="11" t="e">
        <f>_xlfn.IFNA(VLOOKUP($E1390, Individual_Pitching___Dashboard[], 18, FALSE), VLOOKUP($C1390,Team_Pitching___Advanced[[Team]:[SIERA]],16,FALSE))</f>
        <v>#N/A</v>
      </c>
      <c r="AM1390" s="11" t="e">
        <f>_xlfn.IFNA(VLOOKUP($E1390, Individual_Pitching___Dashboard[], 20, FALSE), VLOOKUP($C1390,Team_Pitching___Advanced[[Team]:[xFIP]],19,FALSE))</f>
        <v>#N/A</v>
      </c>
      <c r="AN1390" s="11" t="e">
        <f>_xlfn.IFNA(VLOOKUP($E1390,Individual_Pitching___Advanced[],21,FALSE),VLOOKUP($C1390,Team_Pitching___Advanced[[Team]:[SIERA]],20,FALSE))</f>
        <v>#N/A</v>
      </c>
      <c r="AO1390" s="11" t="e">
        <f>VLOOKUP($C1390, 'Team Per G'!$A$2:$G$31, 7, FALSE)</f>
        <v>#N/A</v>
      </c>
      <c r="AP1390" s="11" t="e">
        <f>VLOOKUP($C1390, 'FanGraphs - Team WAR Projected'!$B$2:$E$31, 3, FALSE)/162</f>
        <v>#N/A</v>
      </c>
      <c r="AQ1390" s="11" t="e">
        <f t="shared" si="260"/>
        <v>#N/A</v>
      </c>
      <c r="AR1390" s="11" t="e">
        <f>VLOOKUP($C1390, Team_Pitching___Advanced[[Team]:[xFIP]], 19,FALSE)</f>
        <v>#N/A</v>
      </c>
      <c r="AS1390" s="11" t="e">
        <f>VLOOKUP($C1390, Team_Pitching___Advanced[], 20, FALSE)</f>
        <v>#N/A</v>
      </c>
      <c r="AT1390" s="11" t="e">
        <f>VLOOKUP($C1390, Team_Batting___Dashboard[[Team]:[wOBA]], 16, FALSE)</f>
        <v>#N/A</v>
      </c>
      <c r="AU1390" s="11" t="e">
        <f>VLOOKUP($C1390, Team_Batting___Advanced[[Team]:[OPS]], 9, FALSE)</f>
        <v>#N/A</v>
      </c>
      <c r="AV1390" s="11" t="e">
        <f>VLOOKUP($C1390, Team_Batting___Advanced[], 19, FALSE)</f>
        <v>#N/A</v>
      </c>
      <c r="AW1390" s="11" t="e">
        <f>VLOOKUP($C1390, 'Team Per G'!$A$2:$G$31, 3, FALSE)</f>
        <v>#N/A</v>
      </c>
      <c r="AX1390" s="11" t="e">
        <f>VLOOKUP($C1390, 'Team Per G'!$A$2:$G$31, 5, FALSE)</f>
        <v>#N/A</v>
      </c>
      <c r="AY1390" s="11" t="e">
        <f>VLOOKUP($C1390, 'Team Per G'!$A$2:$G$31, 4, FALSE)</f>
        <v>#N/A</v>
      </c>
      <c r="AZ1390" s="11" t="e">
        <f>VLOOKUP($C1390, Team_Batting___Dashboard[], 22, FALSE)/$AH1390</f>
        <v>#N/A</v>
      </c>
      <c r="BA1390" s="11" t="e">
        <f>VLOOKUP($C1390, 'FanGraphs - Team WAR Projected'!$B$2:$E$31, 4, FALSE)/162</f>
        <v>#N/A</v>
      </c>
      <c r="BB1390" s="11" t="e">
        <f t="shared" si="261"/>
        <v>#N/A</v>
      </c>
      <c r="BC1390" s="11" t="e">
        <f>VLOOKUP($C1390, FanGraphs_Standings[[Abbreviation]:[2024 Year to Date RS/G]], 6, FALSE)/$AH1390</f>
        <v>#N/A</v>
      </c>
      <c r="BD1390" s="11" t="e">
        <f>VLOOKUP($C1390, FanGraphs_Standings[[Abbreviation]:[2024 Projected Full Season RDif]], 19, FALSE)/162</f>
        <v>#N/A</v>
      </c>
      <c r="BE1390" s="11" t="e">
        <f t="shared" si="262"/>
        <v>#N/A</v>
      </c>
      <c r="BF1390" s="11" t="e">
        <f>VLOOKUP($C1390, FanGraphs_Standings[[Abbreviation]:[2024 Projected Full Season RDif]], 5, FALSE)</f>
        <v>#N/A</v>
      </c>
      <c r="BG1390" s="11" t="e">
        <f>VLOOKUP($C1390, FanGraphs_Standings[[Abbreviation]:[2024 Projected Full Season W%]], 18, FALSE)</f>
        <v>#N/A</v>
      </c>
      <c r="BH1390" s="11" t="e">
        <f t="shared" si="263"/>
        <v>#N/A</v>
      </c>
      <c r="BI1390" s="11" t="e">
        <f>VLOOKUP($C1390, 'Home Field Adv'!$A$2:$K$31, 11, FALSE)</f>
        <v>#N/A</v>
      </c>
      <c r="BL1390" s="12" t="str">
        <f t="shared" si="264"/>
        <v/>
      </c>
      <c r="BM1390" s="12" t="str">
        <f t="shared" si="267"/>
        <v/>
      </c>
      <c r="BN1390" s="12" t="str">
        <f t="shared" si="265"/>
        <v/>
      </c>
    </row>
    <row r="1391" spans="6:66" x14ac:dyDescent="0.45">
      <c r="F1391" s="11" t="e">
        <f>VLOOKUP($B1391, FanGraphs_Standings[[Abbreviation]:[2024 Year to Date G]], 2, FALSE)</f>
        <v>#N/A</v>
      </c>
      <c r="G1391" s="11" t="e">
        <f>_xlfn.IFNA(VLOOKUP($D1391, 'SP Per G'!$A$2:$D$1385, 3, FALSE),M1391)</f>
        <v>#N/A</v>
      </c>
      <c r="H1391" s="11" t="e">
        <f>IF(AND(ISNA(VLOOKUP($D1391, 'SP Per G'!$A$2:$D$1385, 4, FALSE)), ISTEXT($D1391)), G1391,IF(ISNA(VLOOKUP($D1391, 'SP Per G'!$A$2:$D$1385, 4, FALSE)), M1391, VLOOKUP($D1391, 'SP Per G'!$A$2:$D$1385, 4, FALSE)))</f>
        <v>#N/A</v>
      </c>
      <c r="I1391" s="11" t="e">
        <f t="shared" si="255"/>
        <v>#N/A</v>
      </c>
      <c r="J1391" s="11" t="e">
        <f>_xlfn.IFNA(VLOOKUP($D1391,Individual_Pitching___Dashboard[],18,FALSE),VLOOKUP(B1391,Team_Pitching___Dashboard[[Team]:[ERA]],17,FALSE))</f>
        <v>#N/A</v>
      </c>
      <c r="K1391" s="11" t="e">
        <f>_xlfn.IFNA(VLOOKUP($D1391, Individual_Pitching___Dashboard[], 20, FALSE), VLOOKUP(B1391,Team_Pitching___Dashboard[[Team]:[xFIP]],20,FALSE))</f>
        <v>#N/A</v>
      </c>
      <c r="L1391" s="11" t="e">
        <f>_xlfn.IFNA(VLOOKUP($D1391, Individual_Pitching___Advanced[], 21,FALSE), VLOOKUP(B1391, Team_Pitching___Advanced[], 20, FALSE))</f>
        <v>#N/A</v>
      </c>
      <c r="M1391" s="11" t="e">
        <f>VLOOKUP($B1391, 'Team Per G'!$A$2:$G$31, 7, FALSE)</f>
        <v>#N/A</v>
      </c>
      <c r="N1391" s="11" t="e">
        <f>VLOOKUP($B1391, 'FanGraphs - Team WAR Projected'!$B$2:$E$31, 3, FALSE)/162</f>
        <v>#N/A</v>
      </c>
      <c r="O1391" s="11" t="e">
        <f t="shared" si="256"/>
        <v>#N/A</v>
      </c>
      <c r="P1391" s="11" t="e">
        <f>VLOOKUP($B1391, Team_Pitching___Advanced[[Team]:[xFIP]], 19,FALSE)</f>
        <v>#N/A</v>
      </c>
      <c r="Q1391" s="11" t="e">
        <f>VLOOKUP($B1391, Team_Pitching___Advanced[], 20, FALSE)</f>
        <v>#N/A</v>
      </c>
      <c r="R1391" s="11" t="e">
        <f>VLOOKUP($B1391, Team_Batting___Dashboard[[Team]:[wOBA]], 16, FALSE)</f>
        <v>#N/A</v>
      </c>
      <c r="S1391" s="11" t="e">
        <f>VLOOKUP($B1391, Team_Batting___Advanced[[Team]:[OPS]], 9, FALSE)</f>
        <v>#N/A</v>
      </c>
      <c r="T1391" s="11" t="e">
        <f>VLOOKUP($B1391, Team_Batting___Advanced[], 19, FALSE)</f>
        <v>#N/A</v>
      </c>
      <c r="U1391" s="11" t="e">
        <f>VLOOKUP($B1391, 'Team Per G'!$A$2:$G$31, 3, FALSE)</f>
        <v>#N/A</v>
      </c>
      <c r="V1391" s="11" t="e">
        <f>VLOOKUP($B1391, 'Team Per G'!$A$2:$G$31, 5, FALSE)</f>
        <v>#N/A</v>
      </c>
      <c r="W1391" s="11" t="e">
        <f>VLOOKUP($B1391, 'Team Per G'!$A$2:$G$31, 4, FALSE)</f>
        <v>#N/A</v>
      </c>
      <c r="X1391" s="11" t="e">
        <f>VLOOKUP($B1391, Team_Batting___Dashboard[], 22, FALSE)/$F1391</f>
        <v>#N/A</v>
      </c>
      <c r="Y1391" s="11" t="e">
        <f>VLOOKUP($B1391, 'FanGraphs - Team WAR Projected'!$B$2:$E$31, 4, FALSE)/162</f>
        <v>#N/A</v>
      </c>
      <c r="Z1391" s="11" t="e">
        <f t="shared" si="257"/>
        <v>#N/A</v>
      </c>
      <c r="AA1391" s="11" t="e">
        <f>VLOOKUP($B1391, FanGraphs_Standings[[Abbreviation]:[2024 Year to Date RS/G]], 6, FALSE)/$F1391</f>
        <v>#N/A</v>
      </c>
      <c r="AB1391" s="11" t="e">
        <f>VLOOKUP($B1391, FanGraphs_Standings[[Abbreviation]:[2024 Projected Full Season RDif]], 19, FALSE)/162</f>
        <v>#N/A</v>
      </c>
      <c r="AC1391" s="11" t="e">
        <f t="shared" si="266"/>
        <v>#N/A</v>
      </c>
      <c r="AD1391" s="11" t="e">
        <f>VLOOKUP($B1391, FanGraphs_Standings[[Abbreviation]:[2024 Projected Full Season RDif]], 5, FALSE)</f>
        <v>#N/A</v>
      </c>
      <c r="AE1391" s="11" t="e">
        <f>VLOOKUP($B1391, FanGraphs_Standings[[Abbreviation]:[2024 Projected Full Season W%]], 18, FALSE)</f>
        <v>#N/A</v>
      </c>
      <c r="AF1391" s="11" t="e">
        <f t="shared" si="258"/>
        <v>#N/A</v>
      </c>
      <c r="AG1391" s="11" t="e">
        <f>VLOOKUP($B1391, 'Home Field Adv'!$A$2:$I$31, 9, FALSE)</f>
        <v>#N/A</v>
      </c>
      <c r="AH1391" s="11" t="e">
        <f>VLOOKUP($C1391, FanGraphs_Standings[[Abbreviation]:[2024 Year to Date G]], 2, FALSE)</f>
        <v>#N/A</v>
      </c>
      <c r="AI1391" s="11" t="e">
        <f>_xlfn.IFNA(VLOOKUP($E1391, 'SP Per G'!$A$2:$D$1385, 3, FALSE), AO1391)</f>
        <v>#N/A</v>
      </c>
      <c r="AJ1391" s="11" t="e">
        <f>IF(AND(ISNA(VLOOKUP($E1391, 'SP Per G'!$A$2:$D$1385, 4, FALSE)), ISTEXT($E1391)), AI1391,IF(ISNA(VLOOKUP($E1391, 'SP Per G'!$A$2:$D$1385, 4, FALSE)), AO1391, VLOOKUP($E1391, 'SP Per G'!$A$2:$D$1385, 4, FALSE)))</f>
        <v>#N/A</v>
      </c>
      <c r="AK1391" s="11" t="e">
        <f t="shared" si="259"/>
        <v>#N/A</v>
      </c>
      <c r="AL1391" s="11" t="e">
        <f>_xlfn.IFNA(VLOOKUP($E1391, Individual_Pitching___Dashboard[], 18, FALSE), VLOOKUP($C1391,Team_Pitching___Advanced[[Team]:[SIERA]],16,FALSE))</f>
        <v>#N/A</v>
      </c>
      <c r="AM1391" s="11" t="e">
        <f>_xlfn.IFNA(VLOOKUP($E1391, Individual_Pitching___Dashboard[], 20, FALSE), VLOOKUP($C1391,Team_Pitching___Advanced[[Team]:[xFIP]],19,FALSE))</f>
        <v>#N/A</v>
      </c>
      <c r="AN1391" s="11" t="e">
        <f>_xlfn.IFNA(VLOOKUP($E1391,Individual_Pitching___Advanced[],21,FALSE),VLOOKUP($C1391,Team_Pitching___Advanced[[Team]:[SIERA]],20,FALSE))</f>
        <v>#N/A</v>
      </c>
      <c r="AO1391" s="11" t="e">
        <f>VLOOKUP($C1391, 'Team Per G'!$A$2:$G$31, 7, FALSE)</f>
        <v>#N/A</v>
      </c>
      <c r="AP1391" s="11" t="e">
        <f>VLOOKUP($C1391, 'FanGraphs - Team WAR Projected'!$B$2:$E$31, 3, FALSE)/162</f>
        <v>#N/A</v>
      </c>
      <c r="AQ1391" s="11" t="e">
        <f t="shared" si="260"/>
        <v>#N/A</v>
      </c>
      <c r="AR1391" s="11" t="e">
        <f>VLOOKUP($C1391, Team_Pitching___Advanced[[Team]:[xFIP]], 19,FALSE)</f>
        <v>#N/A</v>
      </c>
      <c r="AS1391" s="11" t="e">
        <f>VLOOKUP($C1391, Team_Pitching___Advanced[], 20, FALSE)</f>
        <v>#N/A</v>
      </c>
      <c r="AT1391" s="11" t="e">
        <f>VLOOKUP($C1391, Team_Batting___Dashboard[[Team]:[wOBA]], 16, FALSE)</f>
        <v>#N/A</v>
      </c>
      <c r="AU1391" s="11" t="e">
        <f>VLOOKUP($C1391, Team_Batting___Advanced[[Team]:[OPS]], 9, FALSE)</f>
        <v>#N/A</v>
      </c>
      <c r="AV1391" s="11" t="e">
        <f>VLOOKUP($C1391, Team_Batting___Advanced[], 19, FALSE)</f>
        <v>#N/A</v>
      </c>
      <c r="AW1391" s="11" t="e">
        <f>VLOOKUP($C1391, 'Team Per G'!$A$2:$G$31, 3, FALSE)</f>
        <v>#N/A</v>
      </c>
      <c r="AX1391" s="11" t="e">
        <f>VLOOKUP($C1391, 'Team Per G'!$A$2:$G$31, 5, FALSE)</f>
        <v>#N/A</v>
      </c>
      <c r="AY1391" s="11" t="e">
        <f>VLOOKUP($C1391, 'Team Per G'!$A$2:$G$31, 4, FALSE)</f>
        <v>#N/A</v>
      </c>
      <c r="AZ1391" s="11" t="e">
        <f>VLOOKUP($C1391, Team_Batting___Dashboard[], 22, FALSE)/$AH1391</f>
        <v>#N/A</v>
      </c>
      <c r="BA1391" s="11" t="e">
        <f>VLOOKUP($C1391, 'FanGraphs - Team WAR Projected'!$B$2:$E$31, 4, FALSE)/162</f>
        <v>#N/A</v>
      </c>
      <c r="BB1391" s="11" t="e">
        <f t="shared" si="261"/>
        <v>#N/A</v>
      </c>
      <c r="BC1391" s="11" t="e">
        <f>VLOOKUP($C1391, FanGraphs_Standings[[Abbreviation]:[2024 Year to Date RS/G]], 6, FALSE)/$AH1391</f>
        <v>#N/A</v>
      </c>
      <c r="BD1391" s="11" t="e">
        <f>VLOOKUP($C1391, FanGraphs_Standings[[Abbreviation]:[2024 Projected Full Season RDif]], 19, FALSE)/162</f>
        <v>#N/A</v>
      </c>
      <c r="BE1391" s="11" t="e">
        <f t="shared" si="262"/>
        <v>#N/A</v>
      </c>
      <c r="BF1391" s="11" t="e">
        <f>VLOOKUP($C1391, FanGraphs_Standings[[Abbreviation]:[2024 Projected Full Season RDif]], 5, FALSE)</f>
        <v>#N/A</v>
      </c>
      <c r="BG1391" s="11" t="e">
        <f>VLOOKUP($C1391, FanGraphs_Standings[[Abbreviation]:[2024 Projected Full Season W%]], 18, FALSE)</f>
        <v>#N/A</v>
      </c>
      <c r="BH1391" s="11" t="e">
        <f t="shared" si="263"/>
        <v>#N/A</v>
      </c>
      <c r="BI1391" s="11" t="e">
        <f>VLOOKUP($C1391, 'Home Field Adv'!$A$2:$K$31, 11, FALSE)</f>
        <v>#N/A</v>
      </c>
      <c r="BL1391" s="12" t="str">
        <f t="shared" si="264"/>
        <v/>
      </c>
      <c r="BM1391" s="12" t="str">
        <f t="shared" si="267"/>
        <v/>
      </c>
      <c r="BN1391" s="12" t="str">
        <f t="shared" si="265"/>
        <v/>
      </c>
    </row>
    <row r="1392" spans="6:66" x14ac:dyDescent="0.45">
      <c r="F1392" s="11" t="e">
        <f>VLOOKUP($B1392, FanGraphs_Standings[[Abbreviation]:[2024 Year to Date G]], 2, FALSE)</f>
        <v>#N/A</v>
      </c>
      <c r="G1392" s="11" t="e">
        <f>_xlfn.IFNA(VLOOKUP($D1392, 'SP Per G'!$A$2:$D$1385, 3, FALSE),M1392)</f>
        <v>#N/A</v>
      </c>
      <c r="H1392" s="11" t="e">
        <f>IF(AND(ISNA(VLOOKUP($D1392, 'SP Per G'!$A$2:$D$1385, 4, FALSE)), ISTEXT($D1392)), G1392,IF(ISNA(VLOOKUP($D1392, 'SP Per G'!$A$2:$D$1385, 4, FALSE)), M1392, VLOOKUP($D1392, 'SP Per G'!$A$2:$D$1385, 4, FALSE)))</f>
        <v>#N/A</v>
      </c>
      <c r="I1392" s="11" t="e">
        <f t="shared" si="255"/>
        <v>#N/A</v>
      </c>
      <c r="J1392" s="11" t="e">
        <f>_xlfn.IFNA(VLOOKUP($D1392,Individual_Pitching___Dashboard[],18,FALSE),VLOOKUP(B1392,Team_Pitching___Dashboard[[Team]:[ERA]],17,FALSE))</f>
        <v>#N/A</v>
      </c>
      <c r="K1392" s="11" t="e">
        <f>_xlfn.IFNA(VLOOKUP($D1392, Individual_Pitching___Dashboard[], 20, FALSE), VLOOKUP(B1392,Team_Pitching___Dashboard[[Team]:[xFIP]],20,FALSE))</f>
        <v>#N/A</v>
      </c>
      <c r="L1392" s="11" t="e">
        <f>_xlfn.IFNA(VLOOKUP($D1392, Individual_Pitching___Advanced[], 21,FALSE), VLOOKUP(B1392, Team_Pitching___Advanced[], 20, FALSE))</f>
        <v>#N/A</v>
      </c>
      <c r="M1392" s="11" t="e">
        <f>VLOOKUP($B1392, 'Team Per G'!$A$2:$G$31, 7, FALSE)</f>
        <v>#N/A</v>
      </c>
      <c r="N1392" s="11" t="e">
        <f>VLOOKUP($B1392, 'FanGraphs - Team WAR Projected'!$B$2:$E$31, 3, FALSE)/162</f>
        <v>#N/A</v>
      </c>
      <c r="O1392" s="11" t="e">
        <f t="shared" si="256"/>
        <v>#N/A</v>
      </c>
      <c r="P1392" s="11" t="e">
        <f>VLOOKUP($B1392, Team_Pitching___Advanced[[Team]:[xFIP]], 19,FALSE)</f>
        <v>#N/A</v>
      </c>
      <c r="Q1392" s="11" t="e">
        <f>VLOOKUP($B1392, Team_Pitching___Advanced[], 20, FALSE)</f>
        <v>#N/A</v>
      </c>
      <c r="R1392" s="11" t="e">
        <f>VLOOKUP($B1392, Team_Batting___Dashboard[[Team]:[wOBA]], 16, FALSE)</f>
        <v>#N/A</v>
      </c>
      <c r="S1392" s="11" t="e">
        <f>VLOOKUP($B1392, Team_Batting___Advanced[[Team]:[OPS]], 9, FALSE)</f>
        <v>#N/A</v>
      </c>
      <c r="T1392" s="11" t="e">
        <f>VLOOKUP($B1392, Team_Batting___Advanced[], 19, FALSE)</f>
        <v>#N/A</v>
      </c>
      <c r="U1392" s="11" t="e">
        <f>VLOOKUP($B1392, 'Team Per G'!$A$2:$G$31, 3, FALSE)</f>
        <v>#N/A</v>
      </c>
      <c r="V1392" s="11" t="e">
        <f>VLOOKUP($B1392, 'Team Per G'!$A$2:$G$31, 5, FALSE)</f>
        <v>#N/A</v>
      </c>
      <c r="W1392" s="11" t="e">
        <f>VLOOKUP($B1392, 'Team Per G'!$A$2:$G$31, 4, FALSE)</f>
        <v>#N/A</v>
      </c>
      <c r="X1392" s="11" t="e">
        <f>VLOOKUP($B1392, Team_Batting___Dashboard[], 22, FALSE)/$F1392</f>
        <v>#N/A</v>
      </c>
      <c r="Y1392" s="11" t="e">
        <f>VLOOKUP($B1392, 'FanGraphs - Team WAR Projected'!$B$2:$E$31, 4, FALSE)/162</f>
        <v>#N/A</v>
      </c>
      <c r="Z1392" s="11" t="e">
        <f t="shared" si="257"/>
        <v>#N/A</v>
      </c>
      <c r="AA1392" s="11" t="e">
        <f>VLOOKUP($B1392, FanGraphs_Standings[[Abbreviation]:[2024 Year to Date RS/G]], 6, FALSE)/$F1392</f>
        <v>#N/A</v>
      </c>
      <c r="AB1392" s="11" t="e">
        <f>VLOOKUP($B1392, FanGraphs_Standings[[Abbreviation]:[2024 Projected Full Season RDif]], 19, FALSE)/162</f>
        <v>#N/A</v>
      </c>
      <c r="AC1392" s="11" t="e">
        <f t="shared" si="266"/>
        <v>#N/A</v>
      </c>
      <c r="AD1392" s="11" t="e">
        <f>VLOOKUP($B1392, FanGraphs_Standings[[Abbreviation]:[2024 Projected Full Season RDif]], 5, FALSE)</f>
        <v>#N/A</v>
      </c>
      <c r="AE1392" s="11" t="e">
        <f>VLOOKUP($B1392, FanGraphs_Standings[[Abbreviation]:[2024 Projected Full Season W%]], 18, FALSE)</f>
        <v>#N/A</v>
      </c>
      <c r="AF1392" s="11" t="e">
        <f t="shared" si="258"/>
        <v>#N/A</v>
      </c>
      <c r="AG1392" s="11" t="e">
        <f>VLOOKUP($B1392, 'Home Field Adv'!$A$2:$I$31, 9, FALSE)</f>
        <v>#N/A</v>
      </c>
      <c r="AH1392" s="11" t="e">
        <f>VLOOKUP($C1392, FanGraphs_Standings[[Abbreviation]:[2024 Year to Date G]], 2, FALSE)</f>
        <v>#N/A</v>
      </c>
      <c r="AI1392" s="11" t="e">
        <f>_xlfn.IFNA(VLOOKUP($E1392, 'SP Per G'!$A$2:$D$1385, 3, FALSE), AO1392)</f>
        <v>#N/A</v>
      </c>
      <c r="AJ1392" s="11" t="e">
        <f>IF(AND(ISNA(VLOOKUP($E1392, 'SP Per G'!$A$2:$D$1385, 4, FALSE)), ISTEXT($E1392)), AI1392,IF(ISNA(VLOOKUP($E1392, 'SP Per G'!$A$2:$D$1385, 4, FALSE)), AO1392, VLOOKUP($E1392, 'SP Per G'!$A$2:$D$1385, 4, FALSE)))</f>
        <v>#N/A</v>
      </c>
      <c r="AK1392" s="11" t="e">
        <f t="shared" si="259"/>
        <v>#N/A</v>
      </c>
      <c r="AL1392" s="11" t="e">
        <f>_xlfn.IFNA(VLOOKUP($E1392, Individual_Pitching___Dashboard[], 18, FALSE), VLOOKUP($C1392,Team_Pitching___Advanced[[Team]:[SIERA]],16,FALSE))</f>
        <v>#N/A</v>
      </c>
      <c r="AM1392" s="11" t="e">
        <f>_xlfn.IFNA(VLOOKUP($E1392, Individual_Pitching___Dashboard[], 20, FALSE), VLOOKUP($C1392,Team_Pitching___Advanced[[Team]:[xFIP]],19,FALSE))</f>
        <v>#N/A</v>
      </c>
      <c r="AN1392" s="11" t="e">
        <f>_xlfn.IFNA(VLOOKUP($E1392,Individual_Pitching___Advanced[],21,FALSE),VLOOKUP($C1392,Team_Pitching___Advanced[[Team]:[SIERA]],20,FALSE))</f>
        <v>#N/A</v>
      </c>
      <c r="AO1392" s="11" t="e">
        <f>VLOOKUP($C1392, 'Team Per G'!$A$2:$G$31, 7, FALSE)</f>
        <v>#N/A</v>
      </c>
      <c r="AP1392" s="11" t="e">
        <f>VLOOKUP($C1392, 'FanGraphs - Team WAR Projected'!$B$2:$E$31, 3, FALSE)/162</f>
        <v>#N/A</v>
      </c>
      <c r="AQ1392" s="11" t="e">
        <f t="shared" si="260"/>
        <v>#N/A</v>
      </c>
      <c r="AR1392" s="11" t="e">
        <f>VLOOKUP($C1392, Team_Pitching___Advanced[[Team]:[xFIP]], 19,FALSE)</f>
        <v>#N/A</v>
      </c>
      <c r="AS1392" s="11" t="e">
        <f>VLOOKUP($C1392, Team_Pitching___Advanced[], 20, FALSE)</f>
        <v>#N/A</v>
      </c>
      <c r="AT1392" s="11" t="e">
        <f>VLOOKUP($C1392, Team_Batting___Dashboard[[Team]:[wOBA]], 16, FALSE)</f>
        <v>#N/A</v>
      </c>
      <c r="AU1392" s="11" t="e">
        <f>VLOOKUP($C1392, Team_Batting___Advanced[[Team]:[OPS]], 9, FALSE)</f>
        <v>#N/A</v>
      </c>
      <c r="AV1392" s="11" t="e">
        <f>VLOOKUP($C1392, Team_Batting___Advanced[], 19, FALSE)</f>
        <v>#N/A</v>
      </c>
      <c r="AW1392" s="11" t="e">
        <f>VLOOKUP($C1392, 'Team Per G'!$A$2:$G$31, 3, FALSE)</f>
        <v>#N/A</v>
      </c>
      <c r="AX1392" s="11" t="e">
        <f>VLOOKUP($C1392, 'Team Per G'!$A$2:$G$31, 5, FALSE)</f>
        <v>#N/A</v>
      </c>
      <c r="AY1392" s="11" t="e">
        <f>VLOOKUP($C1392, 'Team Per G'!$A$2:$G$31, 4, FALSE)</f>
        <v>#N/A</v>
      </c>
      <c r="AZ1392" s="11" t="e">
        <f>VLOOKUP($C1392, Team_Batting___Dashboard[], 22, FALSE)/$AH1392</f>
        <v>#N/A</v>
      </c>
      <c r="BA1392" s="11" t="e">
        <f>VLOOKUP($C1392, 'FanGraphs - Team WAR Projected'!$B$2:$E$31, 4, FALSE)/162</f>
        <v>#N/A</v>
      </c>
      <c r="BB1392" s="11" t="e">
        <f t="shared" si="261"/>
        <v>#N/A</v>
      </c>
      <c r="BC1392" s="11" t="e">
        <f>VLOOKUP($C1392, FanGraphs_Standings[[Abbreviation]:[2024 Year to Date RS/G]], 6, FALSE)/$AH1392</f>
        <v>#N/A</v>
      </c>
      <c r="BD1392" s="11" t="e">
        <f>VLOOKUP($C1392, FanGraphs_Standings[[Abbreviation]:[2024 Projected Full Season RDif]], 19, FALSE)/162</f>
        <v>#N/A</v>
      </c>
      <c r="BE1392" s="11" t="e">
        <f t="shared" si="262"/>
        <v>#N/A</v>
      </c>
      <c r="BF1392" s="11" t="e">
        <f>VLOOKUP($C1392, FanGraphs_Standings[[Abbreviation]:[2024 Projected Full Season RDif]], 5, FALSE)</f>
        <v>#N/A</v>
      </c>
      <c r="BG1392" s="11" t="e">
        <f>VLOOKUP($C1392, FanGraphs_Standings[[Abbreviation]:[2024 Projected Full Season W%]], 18, FALSE)</f>
        <v>#N/A</v>
      </c>
      <c r="BH1392" s="11" t="e">
        <f t="shared" si="263"/>
        <v>#N/A</v>
      </c>
      <c r="BI1392" s="11" t="e">
        <f>VLOOKUP($C1392, 'Home Field Adv'!$A$2:$K$31, 11, FALSE)</f>
        <v>#N/A</v>
      </c>
      <c r="BL1392" s="12" t="str">
        <f t="shared" si="264"/>
        <v/>
      </c>
      <c r="BM1392" s="12" t="str">
        <f t="shared" si="267"/>
        <v/>
      </c>
      <c r="BN1392" s="12" t="str">
        <f t="shared" si="265"/>
        <v/>
      </c>
    </row>
    <row r="1393" spans="6:66" x14ac:dyDescent="0.45">
      <c r="F1393" s="11" t="e">
        <f>VLOOKUP($B1393, FanGraphs_Standings[[Abbreviation]:[2024 Year to Date G]], 2, FALSE)</f>
        <v>#N/A</v>
      </c>
      <c r="G1393" s="11" t="e">
        <f>_xlfn.IFNA(VLOOKUP($D1393, 'SP Per G'!$A$2:$D$1385, 3, FALSE),M1393)</f>
        <v>#N/A</v>
      </c>
      <c r="H1393" s="11" t="e">
        <f>IF(AND(ISNA(VLOOKUP($D1393, 'SP Per G'!$A$2:$D$1385, 4, FALSE)), ISTEXT($D1393)), G1393,IF(ISNA(VLOOKUP($D1393, 'SP Per G'!$A$2:$D$1385, 4, FALSE)), M1393, VLOOKUP($D1393, 'SP Per G'!$A$2:$D$1385, 4, FALSE)))</f>
        <v>#N/A</v>
      </c>
      <c r="I1393" s="11" t="e">
        <f t="shared" si="255"/>
        <v>#N/A</v>
      </c>
      <c r="J1393" s="11" t="e">
        <f>_xlfn.IFNA(VLOOKUP($D1393,Individual_Pitching___Dashboard[],18,FALSE),VLOOKUP(B1393,Team_Pitching___Dashboard[[Team]:[ERA]],17,FALSE))</f>
        <v>#N/A</v>
      </c>
      <c r="K1393" s="11" t="e">
        <f>_xlfn.IFNA(VLOOKUP($D1393, Individual_Pitching___Dashboard[], 20, FALSE), VLOOKUP(B1393,Team_Pitching___Dashboard[[Team]:[xFIP]],20,FALSE))</f>
        <v>#N/A</v>
      </c>
      <c r="L1393" s="11" t="e">
        <f>_xlfn.IFNA(VLOOKUP($D1393, Individual_Pitching___Advanced[], 21,FALSE), VLOOKUP(B1393, Team_Pitching___Advanced[], 20, FALSE))</f>
        <v>#N/A</v>
      </c>
      <c r="M1393" s="11" t="e">
        <f>VLOOKUP($B1393, 'Team Per G'!$A$2:$G$31, 7, FALSE)</f>
        <v>#N/A</v>
      </c>
      <c r="N1393" s="11" t="e">
        <f>VLOOKUP($B1393, 'FanGraphs - Team WAR Projected'!$B$2:$E$31, 3, FALSE)/162</f>
        <v>#N/A</v>
      </c>
      <c r="O1393" s="11" t="e">
        <f t="shared" si="256"/>
        <v>#N/A</v>
      </c>
      <c r="P1393" s="11" t="e">
        <f>VLOOKUP($B1393, Team_Pitching___Advanced[[Team]:[xFIP]], 19,FALSE)</f>
        <v>#N/A</v>
      </c>
      <c r="Q1393" s="11" t="e">
        <f>VLOOKUP($B1393, Team_Pitching___Advanced[], 20, FALSE)</f>
        <v>#N/A</v>
      </c>
      <c r="R1393" s="11" t="e">
        <f>VLOOKUP($B1393, Team_Batting___Dashboard[[Team]:[wOBA]], 16, FALSE)</f>
        <v>#N/A</v>
      </c>
      <c r="S1393" s="11" t="e">
        <f>VLOOKUP($B1393, Team_Batting___Advanced[[Team]:[OPS]], 9, FALSE)</f>
        <v>#N/A</v>
      </c>
      <c r="T1393" s="11" t="e">
        <f>VLOOKUP($B1393, Team_Batting___Advanced[], 19, FALSE)</f>
        <v>#N/A</v>
      </c>
      <c r="U1393" s="11" t="e">
        <f>VLOOKUP($B1393, 'Team Per G'!$A$2:$G$31, 3, FALSE)</f>
        <v>#N/A</v>
      </c>
      <c r="V1393" s="11" t="e">
        <f>VLOOKUP($B1393, 'Team Per G'!$A$2:$G$31, 5, FALSE)</f>
        <v>#N/A</v>
      </c>
      <c r="W1393" s="11" t="e">
        <f>VLOOKUP($B1393, 'Team Per G'!$A$2:$G$31, 4, FALSE)</f>
        <v>#N/A</v>
      </c>
      <c r="X1393" s="11" t="e">
        <f>VLOOKUP($B1393, Team_Batting___Dashboard[], 22, FALSE)/$F1393</f>
        <v>#N/A</v>
      </c>
      <c r="Y1393" s="11" t="e">
        <f>VLOOKUP($B1393, 'FanGraphs - Team WAR Projected'!$B$2:$E$31, 4, FALSE)/162</f>
        <v>#N/A</v>
      </c>
      <c r="Z1393" s="11" t="e">
        <f t="shared" si="257"/>
        <v>#N/A</v>
      </c>
      <c r="AA1393" s="11" t="e">
        <f>VLOOKUP($B1393, FanGraphs_Standings[[Abbreviation]:[2024 Year to Date RS/G]], 6, FALSE)/$F1393</f>
        <v>#N/A</v>
      </c>
      <c r="AB1393" s="11" t="e">
        <f>VLOOKUP($B1393, FanGraphs_Standings[[Abbreviation]:[2024 Projected Full Season RDif]], 19, FALSE)/162</f>
        <v>#N/A</v>
      </c>
      <c r="AC1393" s="11" t="e">
        <f t="shared" si="266"/>
        <v>#N/A</v>
      </c>
      <c r="AD1393" s="11" t="e">
        <f>VLOOKUP($B1393, FanGraphs_Standings[[Abbreviation]:[2024 Projected Full Season RDif]], 5, FALSE)</f>
        <v>#N/A</v>
      </c>
      <c r="AE1393" s="11" t="e">
        <f>VLOOKUP($B1393, FanGraphs_Standings[[Abbreviation]:[2024 Projected Full Season W%]], 18, FALSE)</f>
        <v>#N/A</v>
      </c>
      <c r="AF1393" s="11" t="e">
        <f t="shared" si="258"/>
        <v>#N/A</v>
      </c>
      <c r="AG1393" s="11" t="e">
        <f>VLOOKUP($B1393, 'Home Field Adv'!$A$2:$I$31, 9, FALSE)</f>
        <v>#N/A</v>
      </c>
      <c r="AH1393" s="11" t="e">
        <f>VLOOKUP($C1393, FanGraphs_Standings[[Abbreviation]:[2024 Year to Date G]], 2, FALSE)</f>
        <v>#N/A</v>
      </c>
      <c r="AI1393" s="11" t="e">
        <f>_xlfn.IFNA(VLOOKUP($E1393, 'SP Per G'!$A$2:$D$1385, 3, FALSE), AO1393)</f>
        <v>#N/A</v>
      </c>
      <c r="AJ1393" s="11" t="e">
        <f>IF(AND(ISNA(VLOOKUP($E1393, 'SP Per G'!$A$2:$D$1385, 4, FALSE)), ISTEXT($E1393)), AI1393,IF(ISNA(VLOOKUP($E1393, 'SP Per G'!$A$2:$D$1385, 4, FALSE)), AO1393, VLOOKUP($E1393, 'SP Per G'!$A$2:$D$1385, 4, FALSE)))</f>
        <v>#N/A</v>
      </c>
      <c r="AK1393" s="11" t="e">
        <f t="shared" si="259"/>
        <v>#N/A</v>
      </c>
      <c r="AL1393" s="11" t="e">
        <f>_xlfn.IFNA(VLOOKUP($E1393, Individual_Pitching___Dashboard[], 18, FALSE), VLOOKUP($C1393,Team_Pitching___Advanced[[Team]:[SIERA]],16,FALSE))</f>
        <v>#N/A</v>
      </c>
      <c r="AM1393" s="11" t="e">
        <f>_xlfn.IFNA(VLOOKUP($E1393, Individual_Pitching___Dashboard[], 20, FALSE), VLOOKUP($C1393,Team_Pitching___Advanced[[Team]:[xFIP]],19,FALSE))</f>
        <v>#N/A</v>
      </c>
      <c r="AN1393" s="11" t="e">
        <f>_xlfn.IFNA(VLOOKUP($E1393,Individual_Pitching___Advanced[],21,FALSE),VLOOKUP($C1393,Team_Pitching___Advanced[[Team]:[SIERA]],20,FALSE))</f>
        <v>#N/A</v>
      </c>
      <c r="AO1393" s="11" t="e">
        <f>VLOOKUP($C1393, 'Team Per G'!$A$2:$G$31, 7, FALSE)</f>
        <v>#N/A</v>
      </c>
      <c r="AP1393" s="11" t="e">
        <f>VLOOKUP($C1393, 'FanGraphs - Team WAR Projected'!$B$2:$E$31, 3, FALSE)/162</f>
        <v>#N/A</v>
      </c>
      <c r="AQ1393" s="11" t="e">
        <f t="shared" si="260"/>
        <v>#N/A</v>
      </c>
      <c r="AR1393" s="11" t="e">
        <f>VLOOKUP($C1393, Team_Pitching___Advanced[[Team]:[xFIP]], 19,FALSE)</f>
        <v>#N/A</v>
      </c>
      <c r="AS1393" s="11" t="e">
        <f>VLOOKUP($C1393, Team_Pitching___Advanced[], 20, FALSE)</f>
        <v>#N/A</v>
      </c>
      <c r="AT1393" s="11" t="e">
        <f>VLOOKUP($C1393, Team_Batting___Dashboard[[Team]:[wOBA]], 16, FALSE)</f>
        <v>#N/A</v>
      </c>
      <c r="AU1393" s="11" t="e">
        <f>VLOOKUP($C1393, Team_Batting___Advanced[[Team]:[OPS]], 9, FALSE)</f>
        <v>#N/A</v>
      </c>
      <c r="AV1393" s="11" t="e">
        <f>VLOOKUP($C1393, Team_Batting___Advanced[], 19, FALSE)</f>
        <v>#N/A</v>
      </c>
      <c r="AW1393" s="11" t="e">
        <f>VLOOKUP($C1393, 'Team Per G'!$A$2:$G$31, 3, FALSE)</f>
        <v>#N/A</v>
      </c>
      <c r="AX1393" s="11" t="e">
        <f>VLOOKUP($C1393, 'Team Per G'!$A$2:$G$31, 5, FALSE)</f>
        <v>#N/A</v>
      </c>
      <c r="AY1393" s="11" t="e">
        <f>VLOOKUP($C1393, 'Team Per G'!$A$2:$G$31, 4, FALSE)</f>
        <v>#N/A</v>
      </c>
      <c r="AZ1393" s="11" t="e">
        <f>VLOOKUP($C1393, Team_Batting___Dashboard[], 22, FALSE)/$AH1393</f>
        <v>#N/A</v>
      </c>
      <c r="BA1393" s="11" t="e">
        <f>VLOOKUP($C1393, 'FanGraphs - Team WAR Projected'!$B$2:$E$31, 4, FALSE)/162</f>
        <v>#N/A</v>
      </c>
      <c r="BB1393" s="11" t="e">
        <f t="shared" si="261"/>
        <v>#N/A</v>
      </c>
      <c r="BC1393" s="11" t="e">
        <f>VLOOKUP($C1393, FanGraphs_Standings[[Abbreviation]:[2024 Year to Date RS/G]], 6, FALSE)/$AH1393</f>
        <v>#N/A</v>
      </c>
      <c r="BD1393" s="11" t="e">
        <f>VLOOKUP($C1393, FanGraphs_Standings[[Abbreviation]:[2024 Projected Full Season RDif]], 19, FALSE)/162</f>
        <v>#N/A</v>
      </c>
      <c r="BE1393" s="11" t="e">
        <f t="shared" si="262"/>
        <v>#N/A</v>
      </c>
      <c r="BF1393" s="11" t="e">
        <f>VLOOKUP($C1393, FanGraphs_Standings[[Abbreviation]:[2024 Projected Full Season RDif]], 5, FALSE)</f>
        <v>#N/A</v>
      </c>
      <c r="BG1393" s="11" t="e">
        <f>VLOOKUP($C1393, FanGraphs_Standings[[Abbreviation]:[2024 Projected Full Season W%]], 18, FALSE)</f>
        <v>#N/A</v>
      </c>
      <c r="BH1393" s="11" t="e">
        <f t="shared" si="263"/>
        <v>#N/A</v>
      </c>
      <c r="BI1393" s="11" t="e">
        <f>VLOOKUP($C1393, 'Home Field Adv'!$A$2:$K$31, 11, FALSE)</f>
        <v>#N/A</v>
      </c>
      <c r="BL1393" s="12" t="str">
        <f t="shared" si="264"/>
        <v/>
      </c>
      <c r="BM1393" s="12" t="str">
        <f t="shared" si="267"/>
        <v/>
      </c>
      <c r="BN1393" s="12" t="str">
        <f t="shared" si="265"/>
        <v/>
      </c>
    </row>
    <row r="1394" spans="6:66" x14ac:dyDescent="0.45">
      <c r="F1394" s="11" t="e">
        <f>VLOOKUP($B1394, FanGraphs_Standings[[Abbreviation]:[2024 Year to Date G]], 2, FALSE)</f>
        <v>#N/A</v>
      </c>
      <c r="G1394" s="11" t="e">
        <f>_xlfn.IFNA(VLOOKUP($D1394, 'SP Per G'!$A$2:$D$1385, 3, FALSE),M1394)</f>
        <v>#N/A</v>
      </c>
      <c r="H1394" s="11" t="e">
        <f>IF(AND(ISNA(VLOOKUP($D1394, 'SP Per G'!$A$2:$D$1385, 4, FALSE)), ISTEXT($D1394)), G1394,IF(ISNA(VLOOKUP($D1394, 'SP Per G'!$A$2:$D$1385, 4, FALSE)), M1394, VLOOKUP($D1394, 'SP Per G'!$A$2:$D$1385, 4, FALSE)))</f>
        <v>#N/A</v>
      </c>
      <c r="I1394" s="11" t="e">
        <f t="shared" si="255"/>
        <v>#N/A</v>
      </c>
      <c r="J1394" s="11" t="e">
        <f>_xlfn.IFNA(VLOOKUP($D1394,Individual_Pitching___Dashboard[],18,FALSE),VLOOKUP(B1394,Team_Pitching___Dashboard[[Team]:[ERA]],17,FALSE))</f>
        <v>#N/A</v>
      </c>
      <c r="K1394" s="11" t="e">
        <f>_xlfn.IFNA(VLOOKUP($D1394, Individual_Pitching___Dashboard[], 20, FALSE), VLOOKUP(B1394,Team_Pitching___Dashboard[[Team]:[xFIP]],20,FALSE))</f>
        <v>#N/A</v>
      </c>
      <c r="L1394" s="11" t="e">
        <f>_xlfn.IFNA(VLOOKUP($D1394, Individual_Pitching___Advanced[], 21,FALSE), VLOOKUP(B1394, Team_Pitching___Advanced[], 20, FALSE))</f>
        <v>#N/A</v>
      </c>
      <c r="M1394" s="11" t="e">
        <f>VLOOKUP($B1394, 'Team Per G'!$A$2:$G$31, 7, FALSE)</f>
        <v>#N/A</v>
      </c>
      <c r="N1394" s="11" t="e">
        <f>VLOOKUP($B1394, 'FanGraphs - Team WAR Projected'!$B$2:$E$31, 3, FALSE)/162</f>
        <v>#N/A</v>
      </c>
      <c r="O1394" s="11" t="e">
        <f t="shared" si="256"/>
        <v>#N/A</v>
      </c>
      <c r="P1394" s="11" t="e">
        <f>VLOOKUP($B1394, Team_Pitching___Advanced[[Team]:[xFIP]], 19,FALSE)</f>
        <v>#N/A</v>
      </c>
      <c r="Q1394" s="11" t="e">
        <f>VLOOKUP($B1394, Team_Pitching___Advanced[], 20, FALSE)</f>
        <v>#N/A</v>
      </c>
      <c r="R1394" s="11" t="e">
        <f>VLOOKUP($B1394, Team_Batting___Dashboard[[Team]:[wOBA]], 16, FALSE)</f>
        <v>#N/A</v>
      </c>
      <c r="S1394" s="11" t="e">
        <f>VLOOKUP($B1394, Team_Batting___Advanced[[Team]:[OPS]], 9, FALSE)</f>
        <v>#N/A</v>
      </c>
      <c r="T1394" s="11" t="e">
        <f>VLOOKUP($B1394, Team_Batting___Advanced[], 19, FALSE)</f>
        <v>#N/A</v>
      </c>
      <c r="U1394" s="11" t="e">
        <f>VLOOKUP($B1394, 'Team Per G'!$A$2:$G$31, 3, FALSE)</f>
        <v>#N/A</v>
      </c>
      <c r="V1394" s="11" t="e">
        <f>VLOOKUP($B1394, 'Team Per G'!$A$2:$G$31, 5, FALSE)</f>
        <v>#N/A</v>
      </c>
      <c r="W1394" s="11" t="e">
        <f>VLOOKUP($B1394, 'Team Per G'!$A$2:$G$31, 4, FALSE)</f>
        <v>#N/A</v>
      </c>
      <c r="X1394" s="11" t="e">
        <f>VLOOKUP($B1394, Team_Batting___Dashboard[], 22, FALSE)/$F1394</f>
        <v>#N/A</v>
      </c>
      <c r="Y1394" s="11" t="e">
        <f>VLOOKUP($B1394, 'FanGraphs - Team WAR Projected'!$B$2:$E$31, 4, FALSE)/162</f>
        <v>#N/A</v>
      </c>
      <c r="Z1394" s="11" t="e">
        <f t="shared" si="257"/>
        <v>#N/A</v>
      </c>
      <c r="AA1394" s="11" t="e">
        <f>VLOOKUP($B1394, FanGraphs_Standings[[Abbreviation]:[2024 Year to Date RS/G]], 6, FALSE)/$F1394</f>
        <v>#N/A</v>
      </c>
      <c r="AB1394" s="11" t="e">
        <f>VLOOKUP($B1394, FanGraphs_Standings[[Abbreviation]:[2024 Projected Full Season RDif]], 19, FALSE)/162</f>
        <v>#N/A</v>
      </c>
      <c r="AC1394" s="11" t="e">
        <f t="shared" si="266"/>
        <v>#N/A</v>
      </c>
      <c r="AD1394" s="11" t="e">
        <f>VLOOKUP($B1394, FanGraphs_Standings[[Abbreviation]:[2024 Projected Full Season RDif]], 5, FALSE)</f>
        <v>#N/A</v>
      </c>
      <c r="AE1394" s="11" t="e">
        <f>VLOOKUP($B1394, FanGraphs_Standings[[Abbreviation]:[2024 Projected Full Season W%]], 18, FALSE)</f>
        <v>#N/A</v>
      </c>
      <c r="AF1394" s="11" t="e">
        <f t="shared" si="258"/>
        <v>#N/A</v>
      </c>
      <c r="AG1394" s="11" t="e">
        <f>VLOOKUP($B1394, 'Home Field Adv'!$A$2:$I$31, 9, FALSE)</f>
        <v>#N/A</v>
      </c>
      <c r="AH1394" s="11" t="e">
        <f>VLOOKUP($C1394, FanGraphs_Standings[[Abbreviation]:[2024 Year to Date G]], 2, FALSE)</f>
        <v>#N/A</v>
      </c>
      <c r="AI1394" s="11" t="e">
        <f>_xlfn.IFNA(VLOOKUP($E1394, 'SP Per G'!$A$2:$D$1385, 3, FALSE), AO1394)</f>
        <v>#N/A</v>
      </c>
      <c r="AJ1394" s="11" t="e">
        <f>IF(AND(ISNA(VLOOKUP($E1394, 'SP Per G'!$A$2:$D$1385, 4, FALSE)), ISTEXT($E1394)), AI1394,IF(ISNA(VLOOKUP($E1394, 'SP Per G'!$A$2:$D$1385, 4, FALSE)), AO1394, VLOOKUP($E1394, 'SP Per G'!$A$2:$D$1385, 4, FALSE)))</f>
        <v>#N/A</v>
      </c>
      <c r="AK1394" s="11" t="e">
        <f t="shared" si="259"/>
        <v>#N/A</v>
      </c>
      <c r="AL1394" s="11" t="e">
        <f>_xlfn.IFNA(VLOOKUP($E1394, Individual_Pitching___Dashboard[], 18, FALSE), VLOOKUP($C1394,Team_Pitching___Advanced[[Team]:[SIERA]],16,FALSE))</f>
        <v>#N/A</v>
      </c>
      <c r="AM1394" s="11" t="e">
        <f>_xlfn.IFNA(VLOOKUP($E1394, Individual_Pitching___Dashboard[], 20, FALSE), VLOOKUP($C1394,Team_Pitching___Advanced[[Team]:[xFIP]],19,FALSE))</f>
        <v>#N/A</v>
      </c>
      <c r="AN1394" s="11" t="e">
        <f>_xlfn.IFNA(VLOOKUP($E1394,Individual_Pitching___Advanced[],21,FALSE),VLOOKUP($C1394,Team_Pitching___Advanced[[Team]:[SIERA]],20,FALSE))</f>
        <v>#N/A</v>
      </c>
      <c r="AO1394" s="11" t="e">
        <f>VLOOKUP($C1394, 'Team Per G'!$A$2:$G$31, 7, FALSE)</f>
        <v>#N/A</v>
      </c>
      <c r="AP1394" s="11" t="e">
        <f>VLOOKUP($C1394, 'FanGraphs - Team WAR Projected'!$B$2:$E$31, 3, FALSE)/162</f>
        <v>#N/A</v>
      </c>
      <c r="AQ1394" s="11" t="e">
        <f t="shared" si="260"/>
        <v>#N/A</v>
      </c>
      <c r="AR1394" s="11" t="e">
        <f>VLOOKUP($C1394, Team_Pitching___Advanced[[Team]:[xFIP]], 19,FALSE)</f>
        <v>#N/A</v>
      </c>
      <c r="AS1394" s="11" t="e">
        <f>VLOOKUP($C1394, Team_Pitching___Advanced[], 20, FALSE)</f>
        <v>#N/A</v>
      </c>
      <c r="AT1394" s="11" t="e">
        <f>VLOOKUP($C1394, Team_Batting___Dashboard[[Team]:[wOBA]], 16, FALSE)</f>
        <v>#N/A</v>
      </c>
      <c r="AU1394" s="11" t="e">
        <f>VLOOKUP($C1394, Team_Batting___Advanced[[Team]:[OPS]], 9, FALSE)</f>
        <v>#N/A</v>
      </c>
      <c r="AV1394" s="11" t="e">
        <f>VLOOKUP($C1394, Team_Batting___Advanced[], 19, FALSE)</f>
        <v>#N/A</v>
      </c>
      <c r="AW1394" s="11" t="e">
        <f>VLOOKUP($C1394, 'Team Per G'!$A$2:$G$31, 3, FALSE)</f>
        <v>#N/A</v>
      </c>
      <c r="AX1394" s="11" t="e">
        <f>VLOOKUP($C1394, 'Team Per G'!$A$2:$G$31, 5, FALSE)</f>
        <v>#N/A</v>
      </c>
      <c r="AY1394" s="11" t="e">
        <f>VLOOKUP($C1394, 'Team Per G'!$A$2:$G$31, 4, FALSE)</f>
        <v>#N/A</v>
      </c>
      <c r="AZ1394" s="11" t="e">
        <f>VLOOKUP($C1394, Team_Batting___Dashboard[], 22, FALSE)/$AH1394</f>
        <v>#N/A</v>
      </c>
      <c r="BA1394" s="11" t="e">
        <f>VLOOKUP($C1394, 'FanGraphs - Team WAR Projected'!$B$2:$E$31, 4, FALSE)/162</f>
        <v>#N/A</v>
      </c>
      <c r="BB1394" s="11" t="e">
        <f t="shared" si="261"/>
        <v>#N/A</v>
      </c>
      <c r="BC1394" s="11" t="e">
        <f>VLOOKUP($C1394, FanGraphs_Standings[[Abbreviation]:[2024 Year to Date RS/G]], 6, FALSE)/$AH1394</f>
        <v>#N/A</v>
      </c>
      <c r="BD1394" s="11" t="e">
        <f>VLOOKUP($C1394, FanGraphs_Standings[[Abbreviation]:[2024 Projected Full Season RDif]], 19, FALSE)/162</f>
        <v>#N/A</v>
      </c>
      <c r="BE1394" s="11" t="e">
        <f t="shared" si="262"/>
        <v>#N/A</v>
      </c>
      <c r="BF1394" s="11" t="e">
        <f>VLOOKUP($C1394, FanGraphs_Standings[[Abbreviation]:[2024 Projected Full Season RDif]], 5, FALSE)</f>
        <v>#N/A</v>
      </c>
      <c r="BG1394" s="11" t="e">
        <f>VLOOKUP($C1394, FanGraphs_Standings[[Abbreviation]:[2024 Projected Full Season W%]], 18, FALSE)</f>
        <v>#N/A</v>
      </c>
      <c r="BH1394" s="11" t="e">
        <f t="shared" si="263"/>
        <v>#N/A</v>
      </c>
      <c r="BI1394" s="11" t="e">
        <f>VLOOKUP($C1394, 'Home Field Adv'!$A$2:$K$31, 11, FALSE)</f>
        <v>#N/A</v>
      </c>
      <c r="BL1394" s="12" t="str">
        <f t="shared" si="264"/>
        <v/>
      </c>
      <c r="BM1394" s="12" t="str">
        <f t="shared" si="267"/>
        <v/>
      </c>
      <c r="BN1394" s="12" t="str">
        <f t="shared" si="265"/>
        <v/>
      </c>
    </row>
    <row r="1395" spans="6:66" x14ac:dyDescent="0.45">
      <c r="F1395" s="11" t="e">
        <f>VLOOKUP($B1395, FanGraphs_Standings[[Abbreviation]:[2024 Year to Date G]], 2, FALSE)</f>
        <v>#N/A</v>
      </c>
      <c r="G1395" s="11" t="e">
        <f>_xlfn.IFNA(VLOOKUP($D1395, 'SP Per G'!$A$2:$D$1385, 3, FALSE),M1395)</f>
        <v>#N/A</v>
      </c>
      <c r="H1395" s="11" t="e">
        <f>IF(AND(ISNA(VLOOKUP($D1395, 'SP Per G'!$A$2:$D$1385, 4, FALSE)), ISTEXT($D1395)), G1395,IF(ISNA(VLOOKUP($D1395, 'SP Per G'!$A$2:$D$1385, 4, FALSE)), M1395, VLOOKUP($D1395, 'SP Per G'!$A$2:$D$1385, 4, FALSE)))</f>
        <v>#N/A</v>
      </c>
      <c r="I1395" s="11" t="e">
        <f t="shared" si="255"/>
        <v>#N/A</v>
      </c>
      <c r="J1395" s="11" t="e">
        <f>_xlfn.IFNA(VLOOKUP($D1395,Individual_Pitching___Dashboard[],18,FALSE),VLOOKUP(B1395,Team_Pitching___Dashboard[[Team]:[ERA]],17,FALSE))</f>
        <v>#N/A</v>
      </c>
      <c r="K1395" s="11" t="e">
        <f>_xlfn.IFNA(VLOOKUP($D1395, Individual_Pitching___Dashboard[], 20, FALSE), VLOOKUP(B1395,Team_Pitching___Dashboard[[Team]:[xFIP]],20,FALSE))</f>
        <v>#N/A</v>
      </c>
      <c r="L1395" s="11" t="e">
        <f>_xlfn.IFNA(VLOOKUP($D1395, Individual_Pitching___Advanced[], 21,FALSE), VLOOKUP(B1395, Team_Pitching___Advanced[], 20, FALSE))</f>
        <v>#N/A</v>
      </c>
      <c r="M1395" s="11" t="e">
        <f>VLOOKUP($B1395, 'Team Per G'!$A$2:$G$31, 7, FALSE)</f>
        <v>#N/A</v>
      </c>
      <c r="N1395" s="11" t="e">
        <f>VLOOKUP($B1395, 'FanGraphs - Team WAR Projected'!$B$2:$E$31, 3, FALSE)/162</f>
        <v>#N/A</v>
      </c>
      <c r="O1395" s="11" t="e">
        <f t="shared" si="256"/>
        <v>#N/A</v>
      </c>
      <c r="P1395" s="11" t="e">
        <f>VLOOKUP($B1395, Team_Pitching___Advanced[[Team]:[xFIP]], 19,FALSE)</f>
        <v>#N/A</v>
      </c>
      <c r="Q1395" s="11" t="e">
        <f>VLOOKUP($B1395, Team_Pitching___Advanced[], 20, FALSE)</f>
        <v>#N/A</v>
      </c>
      <c r="R1395" s="11" t="e">
        <f>VLOOKUP($B1395, Team_Batting___Dashboard[[Team]:[wOBA]], 16, FALSE)</f>
        <v>#N/A</v>
      </c>
      <c r="S1395" s="11" t="e">
        <f>VLOOKUP($B1395, Team_Batting___Advanced[[Team]:[OPS]], 9, FALSE)</f>
        <v>#N/A</v>
      </c>
      <c r="T1395" s="11" t="e">
        <f>VLOOKUP($B1395, Team_Batting___Advanced[], 19, FALSE)</f>
        <v>#N/A</v>
      </c>
      <c r="U1395" s="11" t="e">
        <f>VLOOKUP($B1395, 'Team Per G'!$A$2:$G$31, 3, FALSE)</f>
        <v>#N/A</v>
      </c>
      <c r="V1395" s="11" t="e">
        <f>VLOOKUP($B1395, 'Team Per G'!$A$2:$G$31, 5, FALSE)</f>
        <v>#N/A</v>
      </c>
      <c r="W1395" s="11" t="e">
        <f>VLOOKUP($B1395, 'Team Per G'!$A$2:$G$31, 4, FALSE)</f>
        <v>#N/A</v>
      </c>
      <c r="X1395" s="11" t="e">
        <f>VLOOKUP($B1395, Team_Batting___Dashboard[], 22, FALSE)/$F1395</f>
        <v>#N/A</v>
      </c>
      <c r="Y1395" s="11" t="e">
        <f>VLOOKUP($B1395, 'FanGraphs - Team WAR Projected'!$B$2:$E$31, 4, FALSE)/162</f>
        <v>#N/A</v>
      </c>
      <c r="Z1395" s="11" t="e">
        <f t="shared" si="257"/>
        <v>#N/A</v>
      </c>
      <c r="AA1395" s="11" t="e">
        <f>VLOOKUP($B1395, FanGraphs_Standings[[Abbreviation]:[2024 Year to Date RS/G]], 6, FALSE)/$F1395</f>
        <v>#N/A</v>
      </c>
      <c r="AB1395" s="11" t="e">
        <f>VLOOKUP($B1395, FanGraphs_Standings[[Abbreviation]:[2024 Projected Full Season RDif]], 19, FALSE)/162</f>
        <v>#N/A</v>
      </c>
      <c r="AC1395" s="11" t="e">
        <f t="shared" si="266"/>
        <v>#N/A</v>
      </c>
      <c r="AD1395" s="11" t="e">
        <f>VLOOKUP($B1395, FanGraphs_Standings[[Abbreviation]:[2024 Projected Full Season RDif]], 5, FALSE)</f>
        <v>#N/A</v>
      </c>
      <c r="AE1395" s="11" t="e">
        <f>VLOOKUP($B1395, FanGraphs_Standings[[Abbreviation]:[2024 Projected Full Season W%]], 18, FALSE)</f>
        <v>#N/A</v>
      </c>
      <c r="AF1395" s="11" t="e">
        <f t="shared" si="258"/>
        <v>#N/A</v>
      </c>
      <c r="AG1395" s="11" t="e">
        <f>VLOOKUP($B1395, 'Home Field Adv'!$A$2:$I$31, 9, FALSE)</f>
        <v>#N/A</v>
      </c>
      <c r="AH1395" s="11" t="e">
        <f>VLOOKUP($C1395, FanGraphs_Standings[[Abbreviation]:[2024 Year to Date G]], 2, FALSE)</f>
        <v>#N/A</v>
      </c>
      <c r="AI1395" s="11" t="e">
        <f>_xlfn.IFNA(VLOOKUP($E1395, 'SP Per G'!$A$2:$D$1385, 3, FALSE), AO1395)</f>
        <v>#N/A</v>
      </c>
      <c r="AJ1395" s="11" t="e">
        <f>IF(AND(ISNA(VLOOKUP($E1395, 'SP Per G'!$A$2:$D$1385, 4, FALSE)), ISTEXT($E1395)), AI1395,IF(ISNA(VLOOKUP($E1395, 'SP Per G'!$A$2:$D$1385, 4, FALSE)), AO1395, VLOOKUP($E1395, 'SP Per G'!$A$2:$D$1385, 4, FALSE)))</f>
        <v>#N/A</v>
      </c>
      <c r="AK1395" s="11" t="e">
        <f t="shared" si="259"/>
        <v>#N/A</v>
      </c>
      <c r="AL1395" s="11" t="e">
        <f>_xlfn.IFNA(VLOOKUP($E1395, Individual_Pitching___Dashboard[], 18, FALSE), VLOOKUP($C1395,Team_Pitching___Advanced[[Team]:[SIERA]],16,FALSE))</f>
        <v>#N/A</v>
      </c>
      <c r="AM1395" s="11" t="e">
        <f>_xlfn.IFNA(VLOOKUP($E1395, Individual_Pitching___Dashboard[], 20, FALSE), VLOOKUP($C1395,Team_Pitching___Advanced[[Team]:[xFIP]],19,FALSE))</f>
        <v>#N/A</v>
      </c>
      <c r="AN1395" s="11" t="e">
        <f>_xlfn.IFNA(VLOOKUP($E1395,Individual_Pitching___Advanced[],21,FALSE),VLOOKUP($C1395,Team_Pitching___Advanced[[Team]:[SIERA]],20,FALSE))</f>
        <v>#N/A</v>
      </c>
      <c r="AO1395" s="11" t="e">
        <f>VLOOKUP($C1395, 'Team Per G'!$A$2:$G$31, 7, FALSE)</f>
        <v>#N/A</v>
      </c>
      <c r="AP1395" s="11" t="e">
        <f>VLOOKUP($C1395, 'FanGraphs - Team WAR Projected'!$B$2:$E$31, 3, FALSE)/162</f>
        <v>#N/A</v>
      </c>
      <c r="AQ1395" s="11" t="e">
        <f t="shared" si="260"/>
        <v>#N/A</v>
      </c>
      <c r="AR1395" s="11" t="e">
        <f>VLOOKUP($C1395, Team_Pitching___Advanced[[Team]:[xFIP]], 19,FALSE)</f>
        <v>#N/A</v>
      </c>
      <c r="AS1395" s="11" t="e">
        <f>VLOOKUP($C1395, Team_Pitching___Advanced[], 20, FALSE)</f>
        <v>#N/A</v>
      </c>
      <c r="AT1395" s="11" t="e">
        <f>VLOOKUP($C1395, Team_Batting___Dashboard[[Team]:[wOBA]], 16, FALSE)</f>
        <v>#N/A</v>
      </c>
      <c r="AU1395" s="11" t="e">
        <f>VLOOKUP($C1395, Team_Batting___Advanced[[Team]:[OPS]], 9, FALSE)</f>
        <v>#N/A</v>
      </c>
      <c r="AV1395" s="11" t="e">
        <f>VLOOKUP($C1395, Team_Batting___Advanced[], 19, FALSE)</f>
        <v>#N/A</v>
      </c>
      <c r="AW1395" s="11" t="e">
        <f>VLOOKUP($C1395, 'Team Per G'!$A$2:$G$31, 3, FALSE)</f>
        <v>#N/A</v>
      </c>
      <c r="AX1395" s="11" t="e">
        <f>VLOOKUP($C1395, 'Team Per G'!$A$2:$G$31, 5, FALSE)</f>
        <v>#N/A</v>
      </c>
      <c r="AY1395" s="11" t="e">
        <f>VLOOKUP($C1395, 'Team Per G'!$A$2:$G$31, 4, FALSE)</f>
        <v>#N/A</v>
      </c>
      <c r="AZ1395" s="11" t="e">
        <f>VLOOKUP($C1395, Team_Batting___Dashboard[], 22, FALSE)/$AH1395</f>
        <v>#N/A</v>
      </c>
      <c r="BA1395" s="11" t="e">
        <f>VLOOKUP($C1395, 'FanGraphs - Team WAR Projected'!$B$2:$E$31, 4, FALSE)/162</f>
        <v>#N/A</v>
      </c>
      <c r="BB1395" s="11" t="e">
        <f t="shared" si="261"/>
        <v>#N/A</v>
      </c>
      <c r="BC1395" s="11" t="e">
        <f>VLOOKUP($C1395, FanGraphs_Standings[[Abbreviation]:[2024 Year to Date RS/G]], 6, FALSE)/$AH1395</f>
        <v>#N/A</v>
      </c>
      <c r="BD1395" s="11" t="e">
        <f>VLOOKUP($C1395, FanGraphs_Standings[[Abbreviation]:[2024 Projected Full Season RDif]], 19, FALSE)/162</f>
        <v>#N/A</v>
      </c>
      <c r="BE1395" s="11" t="e">
        <f t="shared" si="262"/>
        <v>#N/A</v>
      </c>
      <c r="BF1395" s="11" t="e">
        <f>VLOOKUP($C1395, FanGraphs_Standings[[Abbreviation]:[2024 Projected Full Season RDif]], 5, FALSE)</f>
        <v>#N/A</v>
      </c>
      <c r="BG1395" s="11" t="e">
        <f>VLOOKUP($C1395, FanGraphs_Standings[[Abbreviation]:[2024 Projected Full Season W%]], 18, FALSE)</f>
        <v>#N/A</v>
      </c>
      <c r="BH1395" s="11" t="e">
        <f t="shared" si="263"/>
        <v>#N/A</v>
      </c>
      <c r="BI1395" s="11" t="e">
        <f>VLOOKUP($C1395, 'Home Field Adv'!$A$2:$K$31, 11, FALSE)</f>
        <v>#N/A</v>
      </c>
      <c r="BL1395" s="12" t="str">
        <f t="shared" si="264"/>
        <v/>
      </c>
      <c r="BM1395" s="12" t="str">
        <f t="shared" si="267"/>
        <v/>
      </c>
      <c r="BN1395" s="12" t="str">
        <f t="shared" si="265"/>
        <v/>
      </c>
    </row>
    <row r="1396" spans="6:66" x14ac:dyDescent="0.45">
      <c r="F1396" s="11" t="e">
        <f>VLOOKUP($B1396, FanGraphs_Standings[[Abbreviation]:[2024 Year to Date G]], 2, FALSE)</f>
        <v>#N/A</v>
      </c>
      <c r="G1396" s="11" t="e">
        <f>_xlfn.IFNA(VLOOKUP($D1396, 'SP Per G'!$A$2:$D$1385, 3, FALSE),M1396)</f>
        <v>#N/A</v>
      </c>
      <c r="H1396" s="11" t="e">
        <f>IF(AND(ISNA(VLOOKUP($D1396, 'SP Per G'!$A$2:$D$1385, 4, FALSE)), ISTEXT($D1396)), G1396,IF(ISNA(VLOOKUP($D1396, 'SP Per G'!$A$2:$D$1385, 4, FALSE)), M1396, VLOOKUP($D1396, 'SP Per G'!$A$2:$D$1385, 4, FALSE)))</f>
        <v>#N/A</v>
      </c>
      <c r="I1396" s="11" t="e">
        <f t="shared" si="255"/>
        <v>#N/A</v>
      </c>
      <c r="J1396" s="11" t="e">
        <f>_xlfn.IFNA(VLOOKUP($D1396,Individual_Pitching___Dashboard[],18,FALSE),VLOOKUP(B1396,Team_Pitching___Dashboard[[Team]:[ERA]],17,FALSE))</f>
        <v>#N/A</v>
      </c>
      <c r="K1396" s="11" t="e">
        <f>_xlfn.IFNA(VLOOKUP($D1396, Individual_Pitching___Dashboard[], 20, FALSE), VLOOKUP(B1396,Team_Pitching___Dashboard[[Team]:[xFIP]],20,FALSE))</f>
        <v>#N/A</v>
      </c>
      <c r="L1396" s="11" t="e">
        <f>_xlfn.IFNA(VLOOKUP($D1396, Individual_Pitching___Advanced[], 21,FALSE), VLOOKUP(B1396, Team_Pitching___Advanced[], 20, FALSE))</f>
        <v>#N/A</v>
      </c>
      <c r="M1396" s="11" t="e">
        <f>VLOOKUP($B1396, 'Team Per G'!$A$2:$G$31, 7, FALSE)</f>
        <v>#N/A</v>
      </c>
      <c r="N1396" s="11" t="e">
        <f>VLOOKUP($B1396, 'FanGraphs - Team WAR Projected'!$B$2:$E$31, 3, FALSE)/162</f>
        <v>#N/A</v>
      </c>
      <c r="O1396" s="11" t="e">
        <f t="shared" si="256"/>
        <v>#N/A</v>
      </c>
      <c r="P1396" s="11" t="e">
        <f>VLOOKUP($B1396, Team_Pitching___Advanced[[Team]:[xFIP]], 19,FALSE)</f>
        <v>#N/A</v>
      </c>
      <c r="Q1396" s="11" t="e">
        <f>VLOOKUP($B1396, Team_Pitching___Advanced[], 20, FALSE)</f>
        <v>#N/A</v>
      </c>
      <c r="R1396" s="11" t="e">
        <f>VLOOKUP($B1396, Team_Batting___Dashboard[[Team]:[wOBA]], 16, FALSE)</f>
        <v>#N/A</v>
      </c>
      <c r="S1396" s="11" t="e">
        <f>VLOOKUP($B1396, Team_Batting___Advanced[[Team]:[OPS]], 9, FALSE)</f>
        <v>#N/A</v>
      </c>
      <c r="T1396" s="11" t="e">
        <f>VLOOKUP($B1396, Team_Batting___Advanced[], 19, FALSE)</f>
        <v>#N/A</v>
      </c>
      <c r="U1396" s="11" t="e">
        <f>VLOOKUP($B1396, 'Team Per G'!$A$2:$G$31, 3, FALSE)</f>
        <v>#N/A</v>
      </c>
      <c r="V1396" s="11" t="e">
        <f>VLOOKUP($B1396, 'Team Per G'!$A$2:$G$31, 5, FALSE)</f>
        <v>#N/A</v>
      </c>
      <c r="W1396" s="11" t="e">
        <f>VLOOKUP($B1396, 'Team Per G'!$A$2:$G$31, 4, FALSE)</f>
        <v>#N/A</v>
      </c>
      <c r="X1396" s="11" t="e">
        <f>VLOOKUP($B1396, Team_Batting___Dashboard[], 22, FALSE)/$F1396</f>
        <v>#N/A</v>
      </c>
      <c r="Y1396" s="11" t="e">
        <f>VLOOKUP($B1396, 'FanGraphs - Team WAR Projected'!$B$2:$E$31, 4, FALSE)/162</f>
        <v>#N/A</v>
      </c>
      <c r="Z1396" s="11" t="e">
        <f t="shared" si="257"/>
        <v>#N/A</v>
      </c>
      <c r="AA1396" s="11" t="e">
        <f>VLOOKUP($B1396, FanGraphs_Standings[[Abbreviation]:[2024 Year to Date RS/G]], 6, FALSE)/$F1396</f>
        <v>#N/A</v>
      </c>
      <c r="AB1396" s="11" t="e">
        <f>VLOOKUP($B1396, FanGraphs_Standings[[Abbreviation]:[2024 Projected Full Season RDif]], 19, FALSE)/162</f>
        <v>#N/A</v>
      </c>
      <c r="AC1396" s="11" t="e">
        <f t="shared" si="266"/>
        <v>#N/A</v>
      </c>
      <c r="AD1396" s="11" t="e">
        <f>VLOOKUP($B1396, FanGraphs_Standings[[Abbreviation]:[2024 Projected Full Season RDif]], 5, FALSE)</f>
        <v>#N/A</v>
      </c>
      <c r="AE1396" s="11" t="e">
        <f>VLOOKUP($B1396, FanGraphs_Standings[[Abbreviation]:[2024 Projected Full Season W%]], 18, FALSE)</f>
        <v>#N/A</v>
      </c>
      <c r="AF1396" s="11" t="e">
        <f t="shared" si="258"/>
        <v>#N/A</v>
      </c>
      <c r="AG1396" s="11" t="e">
        <f>VLOOKUP($B1396, 'Home Field Adv'!$A$2:$I$31, 9, FALSE)</f>
        <v>#N/A</v>
      </c>
      <c r="AH1396" s="11" t="e">
        <f>VLOOKUP($C1396, FanGraphs_Standings[[Abbreviation]:[2024 Year to Date G]], 2, FALSE)</f>
        <v>#N/A</v>
      </c>
      <c r="AI1396" s="11" t="e">
        <f>_xlfn.IFNA(VLOOKUP($E1396, 'SP Per G'!$A$2:$D$1385, 3, FALSE), AO1396)</f>
        <v>#N/A</v>
      </c>
      <c r="AJ1396" s="11" t="e">
        <f>IF(AND(ISNA(VLOOKUP($E1396, 'SP Per G'!$A$2:$D$1385, 4, FALSE)), ISTEXT($E1396)), AI1396,IF(ISNA(VLOOKUP($E1396, 'SP Per G'!$A$2:$D$1385, 4, FALSE)), AO1396, VLOOKUP($E1396, 'SP Per G'!$A$2:$D$1385, 4, FALSE)))</f>
        <v>#N/A</v>
      </c>
      <c r="AK1396" s="11" t="e">
        <f t="shared" si="259"/>
        <v>#N/A</v>
      </c>
      <c r="AL1396" s="11" t="e">
        <f>_xlfn.IFNA(VLOOKUP($E1396, Individual_Pitching___Dashboard[], 18, FALSE), VLOOKUP($C1396,Team_Pitching___Advanced[[Team]:[SIERA]],16,FALSE))</f>
        <v>#N/A</v>
      </c>
      <c r="AM1396" s="11" t="e">
        <f>_xlfn.IFNA(VLOOKUP($E1396, Individual_Pitching___Dashboard[], 20, FALSE), VLOOKUP($C1396,Team_Pitching___Advanced[[Team]:[xFIP]],19,FALSE))</f>
        <v>#N/A</v>
      </c>
      <c r="AN1396" s="11" t="e">
        <f>_xlfn.IFNA(VLOOKUP($E1396,Individual_Pitching___Advanced[],21,FALSE),VLOOKUP($C1396,Team_Pitching___Advanced[[Team]:[SIERA]],20,FALSE))</f>
        <v>#N/A</v>
      </c>
      <c r="AO1396" s="11" t="e">
        <f>VLOOKUP($C1396, 'Team Per G'!$A$2:$G$31, 7, FALSE)</f>
        <v>#N/A</v>
      </c>
      <c r="AP1396" s="11" t="e">
        <f>VLOOKUP($C1396, 'FanGraphs - Team WAR Projected'!$B$2:$E$31, 3, FALSE)/162</f>
        <v>#N/A</v>
      </c>
      <c r="AQ1396" s="11" t="e">
        <f t="shared" si="260"/>
        <v>#N/A</v>
      </c>
      <c r="AR1396" s="11" t="e">
        <f>VLOOKUP($C1396, Team_Pitching___Advanced[[Team]:[xFIP]], 19,FALSE)</f>
        <v>#N/A</v>
      </c>
      <c r="AS1396" s="11" t="e">
        <f>VLOOKUP($C1396, Team_Pitching___Advanced[], 20, FALSE)</f>
        <v>#N/A</v>
      </c>
      <c r="AT1396" s="11" t="e">
        <f>VLOOKUP($C1396, Team_Batting___Dashboard[[Team]:[wOBA]], 16, FALSE)</f>
        <v>#N/A</v>
      </c>
      <c r="AU1396" s="11" t="e">
        <f>VLOOKUP($C1396, Team_Batting___Advanced[[Team]:[OPS]], 9, FALSE)</f>
        <v>#N/A</v>
      </c>
      <c r="AV1396" s="11" t="e">
        <f>VLOOKUP($C1396, Team_Batting___Advanced[], 19, FALSE)</f>
        <v>#N/A</v>
      </c>
      <c r="AW1396" s="11" t="e">
        <f>VLOOKUP($C1396, 'Team Per G'!$A$2:$G$31, 3, FALSE)</f>
        <v>#N/A</v>
      </c>
      <c r="AX1396" s="11" t="e">
        <f>VLOOKUP($C1396, 'Team Per G'!$A$2:$G$31, 5, FALSE)</f>
        <v>#N/A</v>
      </c>
      <c r="AY1396" s="11" t="e">
        <f>VLOOKUP($C1396, 'Team Per G'!$A$2:$G$31, 4, FALSE)</f>
        <v>#N/A</v>
      </c>
      <c r="AZ1396" s="11" t="e">
        <f>VLOOKUP($C1396, Team_Batting___Dashboard[], 22, FALSE)/$AH1396</f>
        <v>#N/A</v>
      </c>
      <c r="BA1396" s="11" t="e">
        <f>VLOOKUP($C1396, 'FanGraphs - Team WAR Projected'!$B$2:$E$31, 4, FALSE)/162</f>
        <v>#N/A</v>
      </c>
      <c r="BB1396" s="11" t="e">
        <f t="shared" si="261"/>
        <v>#N/A</v>
      </c>
      <c r="BC1396" s="11" t="e">
        <f>VLOOKUP($C1396, FanGraphs_Standings[[Abbreviation]:[2024 Year to Date RS/G]], 6, FALSE)/$AH1396</f>
        <v>#N/A</v>
      </c>
      <c r="BD1396" s="11" t="e">
        <f>VLOOKUP($C1396, FanGraphs_Standings[[Abbreviation]:[2024 Projected Full Season RDif]], 19, FALSE)/162</f>
        <v>#N/A</v>
      </c>
      <c r="BE1396" s="11" t="e">
        <f t="shared" si="262"/>
        <v>#N/A</v>
      </c>
      <c r="BF1396" s="11" t="e">
        <f>VLOOKUP($C1396, FanGraphs_Standings[[Abbreviation]:[2024 Projected Full Season RDif]], 5, FALSE)</f>
        <v>#N/A</v>
      </c>
      <c r="BG1396" s="11" t="e">
        <f>VLOOKUP($C1396, FanGraphs_Standings[[Abbreviation]:[2024 Projected Full Season W%]], 18, FALSE)</f>
        <v>#N/A</v>
      </c>
      <c r="BH1396" s="11" t="e">
        <f t="shared" si="263"/>
        <v>#N/A</v>
      </c>
      <c r="BI1396" s="11" t="e">
        <f>VLOOKUP($C1396, 'Home Field Adv'!$A$2:$K$31, 11, FALSE)</f>
        <v>#N/A</v>
      </c>
      <c r="BL1396" s="12" t="str">
        <f t="shared" si="264"/>
        <v/>
      </c>
      <c r="BM1396" s="12" t="str">
        <f t="shared" si="267"/>
        <v/>
      </c>
      <c r="BN1396" s="12" t="str">
        <f t="shared" si="265"/>
        <v/>
      </c>
    </row>
    <row r="1397" spans="6:66" x14ac:dyDescent="0.45">
      <c r="F1397" s="11" t="e">
        <f>VLOOKUP($B1397, FanGraphs_Standings[[Abbreviation]:[2024 Year to Date G]], 2, FALSE)</f>
        <v>#N/A</v>
      </c>
      <c r="G1397" s="11" t="e">
        <f>_xlfn.IFNA(VLOOKUP($D1397, 'SP Per G'!$A$2:$D$1385, 3, FALSE),M1397)</f>
        <v>#N/A</v>
      </c>
      <c r="H1397" s="11" t="e">
        <f>IF(AND(ISNA(VLOOKUP($D1397, 'SP Per G'!$A$2:$D$1385, 4, FALSE)), ISTEXT($D1397)), G1397,IF(ISNA(VLOOKUP($D1397, 'SP Per G'!$A$2:$D$1385, 4, FALSE)), M1397, VLOOKUP($D1397, 'SP Per G'!$A$2:$D$1385, 4, FALSE)))</f>
        <v>#N/A</v>
      </c>
      <c r="I1397" s="11" t="e">
        <f t="shared" si="255"/>
        <v>#N/A</v>
      </c>
      <c r="J1397" s="11" t="e">
        <f>_xlfn.IFNA(VLOOKUP($D1397,Individual_Pitching___Dashboard[],18,FALSE),VLOOKUP(B1397,Team_Pitching___Dashboard[[Team]:[ERA]],17,FALSE))</f>
        <v>#N/A</v>
      </c>
      <c r="K1397" s="11" t="e">
        <f>_xlfn.IFNA(VLOOKUP($D1397, Individual_Pitching___Dashboard[], 20, FALSE), VLOOKUP(B1397,Team_Pitching___Dashboard[[Team]:[xFIP]],20,FALSE))</f>
        <v>#N/A</v>
      </c>
      <c r="L1397" s="11" t="e">
        <f>_xlfn.IFNA(VLOOKUP($D1397, Individual_Pitching___Advanced[], 21,FALSE), VLOOKUP(B1397, Team_Pitching___Advanced[], 20, FALSE))</f>
        <v>#N/A</v>
      </c>
      <c r="M1397" s="11" t="e">
        <f>VLOOKUP($B1397, 'Team Per G'!$A$2:$G$31, 7, FALSE)</f>
        <v>#N/A</v>
      </c>
      <c r="N1397" s="11" t="e">
        <f>VLOOKUP($B1397, 'FanGraphs - Team WAR Projected'!$B$2:$E$31, 3, FALSE)/162</f>
        <v>#N/A</v>
      </c>
      <c r="O1397" s="11" t="e">
        <f t="shared" si="256"/>
        <v>#N/A</v>
      </c>
      <c r="P1397" s="11" t="e">
        <f>VLOOKUP($B1397, Team_Pitching___Advanced[[Team]:[xFIP]], 19,FALSE)</f>
        <v>#N/A</v>
      </c>
      <c r="Q1397" s="11" t="e">
        <f>VLOOKUP($B1397, Team_Pitching___Advanced[], 20, FALSE)</f>
        <v>#N/A</v>
      </c>
      <c r="R1397" s="11" t="e">
        <f>VLOOKUP($B1397, Team_Batting___Dashboard[[Team]:[wOBA]], 16, FALSE)</f>
        <v>#N/A</v>
      </c>
      <c r="S1397" s="11" t="e">
        <f>VLOOKUP($B1397, Team_Batting___Advanced[[Team]:[OPS]], 9, FALSE)</f>
        <v>#N/A</v>
      </c>
      <c r="T1397" s="11" t="e">
        <f>VLOOKUP($B1397, Team_Batting___Advanced[], 19, FALSE)</f>
        <v>#N/A</v>
      </c>
      <c r="U1397" s="11" t="e">
        <f>VLOOKUP($B1397, 'Team Per G'!$A$2:$G$31, 3, FALSE)</f>
        <v>#N/A</v>
      </c>
      <c r="V1397" s="11" t="e">
        <f>VLOOKUP($B1397, 'Team Per G'!$A$2:$G$31, 5, FALSE)</f>
        <v>#N/A</v>
      </c>
      <c r="W1397" s="11" t="e">
        <f>VLOOKUP($B1397, 'Team Per G'!$A$2:$G$31, 4, FALSE)</f>
        <v>#N/A</v>
      </c>
      <c r="X1397" s="11" t="e">
        <f>VLOOKUP($B1397, Team_Batting___Dashboard[], 22, FALSE)/$F1397</f>
        <v>#N/A</v>
      </c>
      <c r="Y1397" s="11" t="e">
        <f>VLOOKUP($B1397, 'FanGraphs - Team WAR Projected'!$B$2:$E$31, 4, FALSE)/162</f>
        <v>#N/A</v>
      </c>
      <c r="Z1397" s="11" t="e">
        <f t="shared" si="257"/>
        <v>#N/A</v>
      </c>
      <c r="AA1397" s="11" t="e">
        <f>VLOOKUP($B1397, FanGraphs_Standings[[Abbreviation]:[2024 Year to Date RS/G]], 6, FALSE)/$F1397</f>
        <v>#N/A</v>
      </c>
      <c r="AB1397" s="11" t="e">
        <f>VLOOKUP($B1397, FanGraphs_Standings[[Abbreviation]:[2024 Projected Full Season RDif]], 19, FALSE)/162</f>
        <v>#N/A</v>
      </c>
      <c r="AC1397" s="11" t="e">
        <f t="shared" si="266"/>
        <v>#N/A</v>
      </c>
      <c r="AD1397" s="11" t="e">
        <f>VLOOKUP($B1397, FanGraphs_Standings[[Abbreviation]:[2024 Projected Full Season RDif]], 5, FALSE)</f>
        <v>#N/A</v>
      </c>
      <c r="AE1397" s="11" t="e">
        <f>VLOOKUP($B1397, FanGraphs_Standings[[Abbreviation]:[2024 Projected Full Season W%]], 18, FALSE)</f>
        <v>#N/A</v>
      </c>
      <c r="AF1397" s="11" t="e">
        <f t="shared" si="258"/>
        <v>#N/A</v>
      </c>
      <c r="AG1397" s="11" t="e">
        <f>VLOOKUP($B1397, 'Home Field Adv'!$A$2:$I$31, 9, FALSE)</f>
        <v>#N/A</v>
      </c>
      <c r="AH1397" s="11" t="e">
        <f>VLOOKUP($C1397, FanGraphs_Standings[[Abbreviation]:[2024 Year to Date G]], 2, FALSE)</f>
        <v>#N/A</v>
      </c>
      <c r="AI1397" s="11" t="e">
        <f>_xlfn.IFNA(VLOOKUP($E1397, 'SP Per G'!$A$2:$D$1385, 3, FALSE), AO1397)</f>
        <v>#N/A</v>
      </c>
      <c r="AJ1397" s="11" t="e">
        <f>IF(AND(ISNA(VLOOKUP($E1397, 'SP Per G'!$A$2:$D$1385, 4, FALSE)), ISTEXT($E1397)), AI1397,IF(ISNA(VLOOKUP($E1397, 'SP Per G'!$A$2:$D$1385, 4, FALSE)), AO1397, VLOOKUP($E1397, 'SP Per G'!$A$2:$D$1385, 4, FALSE)))</f>
        <v>#N/A</v>
      </c>
      <c r="AK1397" s="11" t="e">
        <f t="shared" si="259"/>
        <v>#N/A</v>
      </c>
      <c r="AL1397" s="11" t="e">
        <f>_xlfn.IFNA(VLOOKUP($E1397, Individual_Pitching___Dashboard[], 18, FALSE), VLOOKUP($C1397,Team_Pitching___Advanced[[Team]:[SIERA]],16,FALSE))</f>
        <v>#N/A</v>
      </c>
      <c r="AM1397" s="11" t="e">
        <f>_xlfn.IFNA(VLOOKUP($E1397, Individual_Pitching___Dashboard[], 20, FALSE), VLOOKUP($C1397,Team_Pitching___Advanced[[Team]:[xFIP]],19,FALSE))</f>
        <v>#N/A</v>
      </c>
      <c r="AN1397" s="11" t="e">
        <f>_xlfn.IFNA(VLOOKUP($E1397,Individual_Pitching___Advanced[],21,FALSE),VLOOKUP($C1397,Team_Pitching___Advanced[[Team]:[SIERA]],20,FALSE))</f>
        <v>#N/A</v>
      </c>
      <c r="AO1397" s="11" t="e">
        <f>VLOOKUP($C1397, 'Team Per G'!$A$2:$G$31, 7, FALSE)</f>
        <v>#N/A</v>
      </c>
      <c r="AP1397" s="11" t="e">
        <f>VLOOKUP($C1397, 'FanGraphs - Team WAR Projected'!$B$2:$E$31, 3, FALSE)/162</f>
        <v>#N/A</v>
      </c>
      <c r="AQ1397" s="11" t="e">
        <f t="shared" si="260"/>
        <v>#N/A</v>
      </c>
      <c r="AR1397" s="11" t="e">
        <f>VLOOKUP($C1397, Team_Pitching___Advanced[[Team]:[xFIP]], 19,FALSE)</f>
        <v>#N/A</v>
      </c>
      <c r="AS1397" s="11" t="e">
        <f>VLOOKUP($C1397, Team_Pitching___Advanced[], 20, FALSE)</f>
        <v>#N/A</v>
      </c>
      <c r="AT1397" s="11" t="e">
        <f>VLOOKUP($C1397, Team_Batting___Dashboard[[Team]:[wOBA]], 16, FALSE)</f>
        <v>#N/A</v>
      </c>
      <c r="AU1397" s="11" t="e">
        <f>VLOOKUP($C1397, Team_Batting___Advanced[[Team]:[OPS]], 9, FALSE)</f>
        <v>#N/A</v>
      </c>
      <c r="AV1397" s="11" t="e">
        <f>VLOOKUP($C1397, Team_Batting___Advanced[], 19, FALSE)</f>
        <v>#N/A</v>
      </c>
      <c r="AW1397" s="11" t="e">
        <f>VLOOKUP($C1397, 'Team Per G'!$A$2:$G$31, 3, FALSE)</f>
        <v>#N/A</v>
      </c>
      <c r="AX1397" s="11" t="e">
        <f>VLOOKUP($C1397, 'Team Per G'!$A$2:$G$31, 5, FALSE)</f>
        <v>#N/A</v>
      </c>
      <c r="AY1397" s="11" t="e">
        <f>VLOOKUP($C1397, 'Team Per G'!$A$2:$G$31, 4, FALSE)</f>
        <v>#N/A</v>
      </c>
      <c r="AZ1397" s="11" t="e">
        <f>VLOOKUP($C1397, Team_Batting___Dashboard[], 22, FALSE)/$AH1397</f>
        <v>#N/A</v>
      </c>
      <c r="BA1397" s="11" t="e">
        <f>VLOOKUP($C1397, 'FanGraphs - Team WAR Projected'!$B$2:$E$31, 4, FALSE)/162</f>
        <v>#N/A</v>
      </c>
      <c r="BB1397" s="11" t="e">
        <f t="shared" si="261"/>
        <v>#N/A</v>
      </c>
      <c r="BC1397" s="11" t="e">
        <f>VLOOKUP($C1397, FanGraphs_Standings[[Abbreviation]:[2024 Year to Date RS/G]], 6, FALSE)/$AH1397</f>
        <v>#N/A</v>
      </c>
      <c r="BD1397" s="11" t="e">
        <f>VLOOKUP($C1397, FanGraphs_Standings[[Abbreviation]:[2024 Projected Full Season RDif]], 19, FALSE)/162</f>
        <v>#N/A</v>
      </c>
      <c r="BE1397" s="11" t="e">
        <f t="shared" si="262"/>
        <v>#N/A</v>
      </c>
      <c r="BF1397" s="11" t="e">
        <f>VLOOKUP($C1397, FanGraphs_Standings[[Abbreviation]:[2024 Projected Full Season RDif]], 5, FALSE)</f>
        <v>#N/A</v>
      </c>
      <c r="BG1397" s="11" t="e">
        <f>VLOOKUP($C1397, FanGraphs_Standings[[Abbreviation]:[2024 Projected Full Season W%]], 18, FALSE)</f>
        <v>#N/A</v>
      </c>
      <c r="BH1397" s="11" t="e">
        <f t="shared" si="263"/>
        <v>#N/A</v>
      </c>
      <c r="BI1397" s="11" t="e">
        <f>VLOOKUP($C1397, 'Home Field Adv'!$A$2:$K$31, 11, FALSE)</f>
        <v>#N/A</v>
      </c>
      <c r="BL1397" s="12" t="str">
        <f t="shared" si="264"/>
        <v/>
      </c>
      <c r="BM1397" s="12" t="str">
        <f t="shared" si="267"/>
        <v/>
      </c>
      <c r="BN1397" s="12" t="str">
        <f t="shared" si="265"/>
        <v/>
      </c>
    </row>
    <row r="1398" spans="6:66" x14ac:dyDescent="0.45">
      <c r="F1398" s="11" t="e">
        <f>VLOOKUP($B1398, FanGraphs_Standings[[Abbreviation]:[2024 Year to Date G]], 2, FALSE)</f>
        <v>#N/A</v>
      </c>
      <c r="G1398" s="11" t="e">
        <f>_xlfn.IFNA(VLOOKUP($D1398, 'SP Per G'!$A$2:$D$1385, 3, FALSE),M1398)</f>
        <v>#N/A</v>
      </c>
      <c r="H1398" s="11" t="e">
        <f>IF(AND(ISNA(VLOOKUP($D1398, 'SP Per G'!$A$2:$D$1385, 4, FALSE)), ISTEXT($D1398)), G1398,IF(ISNA(VLOOKUP($D1398, 'SP Per G'!$A$2:$D$1385, 4, FALSE)), M1398, VLOOKUP($D1398, 'SP Per G'!$A$2:$D$1385, 4, FALSE)))</f>
        <v>#N/A</v>
      </c>
      <c r="I1398" s="11" t="e">
        <f t="shared" si="255"/>
        <v>#N/A</v>
      </c>
      <c r="J1398" s="11" t="e">
        <f>_xlfn.IFNA(VLOOKUP($D1398,Individual_Pitching___Dashboard[],18,FALSE),VLOOKUP(B1398,Team_Pitching___Dashboard[[Team]:[ERA]],17,FALSE))</f>
        <v>#N/A</v>
      </c>
      <c r="K1398" s="11" t="e">
        <f>_xlfn.IFNA(VLOOKUP($D1398, Individual_Pitching___Dashboard[], 20, FALSE), VLOOKUP(B1398,Team_Pitching___Dashboard[[Team]:[xFIP]],20,FALSE))</f>
        <v>#N/A</v>
      </c>
      <c r="L1398" s="11" t="e">
        <f>_xlfn.IFNA(VLOOKUP($D1398, Individual_Pitching___Advanced[], 21,FALSE), VLOOKUP(B1398, Team_Pitching___Advanced[], 20, FALSE))</f>
        <v>#N/A</v>
      </c>
      <c r="M1398" s="11" t="e">
        <f>VLOOKUP($B1398, 'Team Per G'!$A$2:$G$31, 7, FALSE)</f>
        <v>#N/A</v>
      </c>
      <c r="N1398" s="11" t="e">
        <f>VLOOKUP($B1398, 'FanGraphs - Team WAR Projected'!$B$2:$E$31, 3, FALSE)/162</f>
        <v>#N/A</v>
      </c>
      <c r="O1398" s="11" t="e">
        <f t="shared" si="256"/>
        <v>#N/A</v>
      </c>
      <c r="P1398" s="11" t="e">
        <f>VLOOKUP($B1398, Team_Pitching___Advanced[[Team]:[xFIP]], 19,FALSE)</f>
        <v>#N/A</v>
      </c>
      <c r="Q1398" s="11" t="e">
        <f>VLOOKUP($B1398, Team_Pitching___Advanced[], 20, FALSE)</f>
        <v>#N/A</v>
      </c>
      <c r="R1398" s="11" t="e">
        <f>VLOOKUP($B1398, Team_Batting___Dashboard[[Team]:[wOBA]], 16, FALSE)</f>
        <v>#N/A</v>
      </c>
      <c r="S1398" s="11" t="e">
        <f>VLOOKUP($B1398, Team_Batting___Advanced[[Team]:[OPS]], 9, FALSE)</f>
        <v>#N/A</v>
      </c>
      <c r="T1398" s="11" t="e">
        <f>VLOOKUP($B1398, Team_Batting___Advanced[], 19, FALSE)</f>
        <v>#N/A</v>
      </c>
      <c r="U1398" s="11" t="e">
        <f>VLOOKUP($B1398, 'Team Per G'!$A$2:$G$31, 3, FALSE)</f>
        <v>#N/A</v>
      </c>
      <c r="V1398" s="11" t="e">
        <f>VLOOKUP($B1398, 'Team Per G'!$A$2:$G$31, 5, FALSE)</f>
        <v>#N/A</v>
      </c>
      <c r="W1398" s="11" t="e">
        <f>VLOOKUP($B1398, 'Team Per G'!$A$2:$G$31, 4, FALSE)</f>
        <v>#N/A</v>
      </c>
      <c r="X1398" s="11" t="e">
        <f>VLOOKUP($B1398, Team_Batting___Dashboard[], 22, FALSE)/$F1398</f>
        <v>#N/A</v>
      </c>
      <c r="Y1398" s="11" t="e">
        <f>VLOOKUP($B1398, 'FanGraphs - Team WAR Projected'!$B$2:$E$31, 4, FALSE)/162</f>
        <v>#N/A</v>
      </c>
      <c r="Z1398" s="11" t="e">
        <f t="shared" si="257"/>
        <v>#N/A</v>
      </c>
      <c r="AA1398" s="11" t="e">
        <f>VLOOKUP($B1398, FanGraphs_Standings[[Abbreviation]:[2024 Year to Date RS/G]], 6, FALSE)/$F1398</f>
        <v>#N/A</v>
      </c>
      <c r="AB1398" s="11" t="e">
        <f>VLOOKUP($B1398, FanGraphs_Standings[[Abbreviation]:[2024 Projected Full Season RDif]], 19, FALSE)/162</f>
        <v>#N/A</v>
      </c>
      <c r="AC1398" s="11" t="e">
        <f t="shared" si="266"/>
        <v>#N/A</v>
      </c>
      <c r="AD1398" s="11" t="e">
        <f>VLOOKUP($B1398, FanGraphs_Standings[[Abbreviation]:[2024 Projected Full Season RDif]], 5, FALSE)</f>
        <v>#N/A</v>
      </c>
      <c r="AE1398" s="11" t="e">
        <f>VLOOKUP($B1398, FanGraphs_Standings[[Abbreviation]:[2024 Projected Full Season W%]], 18, FALSE)</f>
        <v>#N/A</v>
      </c>
      <c r="AF1398" s="11" t="e">
        <f t="shared" si="258"/>
        <v>#N/A</v>
      </c>
      <c r="AG1398" s="11" t="e">
        <f>VLOOKUP($B1398, 'Home Field Adv'!$A$2:$I$31, 9, FALSE)</f>
        <v>#N/A</v>
      </c>
      <c r="AH1398" s="11" t="e">
        <f>VLOOKUP($C1398, FanGraphs_Standings[[Abbreviation]:[2024 Year to Date G]], 2, FALSE)</f>
        <v>#N/A</v>
      </c>
      <c r="AI1398" s="11" t="e">
        <f>_xlfn.IFNA(VLOOKUP($E1398, 'SP Per G'!$A$2:$D$1385, 3, FALSE), AO1398)</f>
        <v>#N/A</v>
      </c>
      <c r="AJ1398" s="11" t="e">
        <f>IF(AND(ISNA(VLOOKUP($E1398, 'SP Per G'!$A$2:$D$1385, 4, FALSE)), ISTEXT($E1398)), AI1398,IF(ISNA(VLOOKUP($E1398, 'SP Per G'!$A$2:$D$1385, 4, FALSE)), AO1398, VLOOKUP($E1398, 'SP Per G'!$A$2:$D$1385, 4, FALSE)))</f>
        <v>#N/A</v>
      </c>
      <c r="AK1398" s="11" t="e">
        <f t="shared" si="259"/>
        <v>#N/A</v>
      </c>
      <c r="AL1398" s="11" t="e">
        <f>_xlfn.IFNA(VLOOKUP($E1398, Individual_Pitching___Dashboard[], 18, FALSE), VLOOKUP($C1398,Team_Pitching___Advanced[[Team]:[SIERA]],16,FALSE))</f>
        <v>#N/A</v>
      </c>
      <c r="AM1398" s="11" t="e">
        <f>_xlfn.IFNA(VLOOKUP($E1398, Individual_Pitching___Dashboard[], 20, FALSE), VLOOKUP($C1398,Team_Pitching___Advanced[[Team]:[xFIP]],19,FALSE))</f>
        <v>#N/A</v>
      </c>
      <c r="AN1398" s="11" t="e">
        <f>_xlfn.IFNA(VLOOKUP($E1398,Individual_Pitching___Advanced[],21,FALSE),VLOOKUP($C1398,Team_Pitching___Advanced[[Team]:[SIERA]],20,FALSE))</f>
        <v>#N/A</v>
      </c>
      <c r="AO1398" s="11" t="e">
        <f>VLOOKUP($C1398, 'Team Per G'!$A$2:$G$31, 7, FALSE)</f>
        <v>#N/A</v>
      </c>
      <c r="AP1398" s="11" t="e">
        <f>VLOOKUP($C1398, 'FanGraphs - Team WAR Projected'!$B$2:$E$31, 3, FALSE)/162</f>
        <v>#N/A</v>
      </c>
      <c r="AQ1398" s="11" t="e">
        <f t="shared" si="260"/>
        <v>#N/A</v>
      </c>
      <c r="AR1398" s="11" t="e">
        <f>VLOOKUP($C1398, Team_Pitching___Advanced[[Team]:[xFIP]], 19,FALSE)</f>
        <v>#N/A</v>
      </c>
      <c r="AS1398" s="11" t="e">
        <f>VLOOKUP($C1398, Team_Pitching___Advanced[], 20, FALSE)</f>
        <v>#N/A</v>
      </c>
      <c r="AT1398" s="11" t="e">
        <f>VLOOKUP($C1398, Team_Batting___Dashboard[[Team]:[wOBA]], 16, FALSE)</f>
        <v>#N/A</v>
      </c>
      <c r="AU1398" s="11" t="e">
        <f>VLOOKUP($C1398, Team_Batting___Advanced[[Team]:[OPS]], 9, FALSE)</f>
        <v>#N/A</v>
      </c>
      <c r="AV1398" s="11" t="e">
        <f>VLOOKUP($C1398, Team_Batting___Advanced[], 19, FALSE)</f>
        <v>#N/A</v>
      </c>
      <c r="AW1398" s="11" t="e">
        <f>VLOOKUP($C1398, 'Team Per G'!$A$2:$G$31, 3, FALSE)</f>
        <v>#N/A</v>
      </c>
      <c r="AX1398" s="11" t="e">
        <f>VLOOKUP($C1398, 'Team Per G'!$A$2:$G$31, 5, FALSE)</f>
        <v>#N/A</v>
      </c>
      <c r="AY1398" s="11" t="e">
        <f>VLOOKUP($C1398, 'Team Per G'!$A$2:$G$31, 4, FALSE)</f>
        <v>#N/A</v>
      </c>
      <c r="AZ1398" s="11" t="e">
        <f>VLOOKUP($C1398, Team_Batting___Dashboard[], 22, FALSE)/$AH1398</f>
        <v>#N/A</v>
      </c>
      <c r="BA1398" s="11" t="e">
        <f>VLOOKUP($C1398, 'FanGraphs - Team WAR Projected'!$B$2:$E$31, 4, FALSE)/162</f>
        <v>#N/A</v>
      </c>
      <c r="BB1398" s="11" t="e">
        <f t="shared" si="261"/>
        <v>#N/A</v>
      </c>
      <c r="BC1398" s="11" t="e">
        <f>VLOOKUP($C1398, FanGraphs_Standings[[Abbreviation]:[2024 Year to Date RS/G]], 6, FALSE)/$AH1398</f>
        <v>#N/A</v>
      </c>
      <c r="BD1398" s="11" t="e">
        <f>VLOOKUP($C1398, FanGraphs_Standings[[Abbreviation]:[2024 Projected Full Season RDif]], 19, FALSE)/162</f>
        <v>#N/A</v>
      </c>
      <c r="BE1398" s="11" t="e">
        <f t="shared" si="262"/>
        <v>#N/A</v>
      </c>
      <c r="BF1398" s="11" t="e">
        <f>VLOOKUP($C1398, FanGraphs_Standings[[Abbreviation]:[2024 Projected Full Season RDif]], 5, FALSE)</f>
        <v>#N/A</v>
      </c>
      <c r="BG1398" s="11" t="e">
        <f>VLOOKUP($C1398, FanGraphs_Standings[[Abbreviation]:[2024 Projected Full Season W%]], 18, FALSE)</f>
        <v>#N/A</v>
      </c>
      <c r="BH1398" s="11" t="e">
        <f t="shared" si="263"/>
        <v>#N/A</v>
      </c>
      <c r="BI1398" s="11" t="e">
        <f>VLOOKUP($C1398, 'Home Field Adv'!$A$2:$K$31, 11, FALSE)</f>
        <v>#N/A</v>
      </c>
      <c r="BL1398" s="12" t="str">
        <f t="shared" si="264"/>
        <v/>
      </c>
      <c r="BM1398" s="12" t="str">
        <f t="shared" si="267"/>
        <v/>
      </c>
      <c r="BN1398" s="12" t="str">
        <f t="shared" si="265"/>
        <v/>
      </c>
    </row>
    <row r="1399" spans="6:66" x14ac:dyDescent="0.45">
      <c r="F1399" s="11" t="e">
        <f>VLOOKUP($B1399, FanGraphs_Standings[[Abbreviation]:[2024 Year to Date G]], 2, FALSE)</f>
        <v>#N/A</v>
      </c>
      <c r="G1399" s="11" t="e">
        <f>_xlfn.IFNA(VLOOKUP($D1399, 'SP Per G'!$A$2:$D$1385, 3, FALSE),M1399)</f>
        <v>#N/A</v>
      </c>
      <c r="H1399" s="11" t="e">
        <f>IF(AND(ISNA(VLOOKUP($D1399, 'SP Per G'!$A$2:$D$1385, 4, FALSE)), ISTEXT($D1399)), G1399,IF(ISNA(VLOOKUP($D1399, 'SP Per G'!$A$2:$D$1385, 4, FALSE)), M1399, VLOOKUP($D1399, 'SP Per G'!$A$2:$D$1385, 4, FALSE)))</f>
        <v>#N/A</v>
      </c>
      <c r="I1399" s="11" t="e">
        <f t="shared" si="255"/>
        <v>#N/A</v>
      </c>
      <c r="J1399" s="11" t="e">
        <f>_xlfn.IFNA(VLOOKUP($D1399,Individual_Pitching___Dashboard[],18,FALSE),VLOOKUP(B1399,Team_Pitching___Dashboard[[Team]:[ERA]],17,FALSE))</f>
        <v>#N/A</v>
      </c>
      <c r="K1399" s="11" t="e">
        <f>_xlfn.IFNA(VLOOKUP($D1399, Individual_Pitching___Dashboard[], 20, FALSE), VLOOKUP(B1399,Team_Pitching___Dashboard[[Team]:[xFIP]],20,FALSE))</f>
        <v>#N/A</v>
      </c>
      <c r="L1399" s="11" t="e">
        <f>_xlfn.IFNA(VLOOKUP($D1399, Individual_Pitching___Advanced[], 21,FALSE), VLOOKUP(B1399, Team_Pitching___Advanced[], 20, FALSE))</f>
        <v>#N/A</v>
      </c>
      <c r="M1399" s="11" t="e">
        <f>VLOOKUP($B1399, 'Team Per G'!$A$2:$G$31, 7, FALSE)</f>
        <v>#N/A</v>
      </c>
      <c r="N1399" s="11" t="e">
        <f>VLOOKUP($B1399, 'FanGraphs - Team WAR Projected'!$B$2:$E$31, 3, FALSE)/162</f>
        <v>#N/A</v>
      </c>
      <c r="O1399" s="11" t="e">
        <f t="shared" si="256"/>
        <v>#N/A</v>
      </c>
      <c r="P1399" s="11" t="e">
        <f>VLOOKUP($B1399, Team_Pitching___Advanced[[Team]:[xFIP]], 19,FALSE)</f>
        <v>#N/A</v>
      </c>
      <c r="Q1399" s="11" t="e">
        <f>VLOOKUP($B1399, Team_Pitching___Advanced[], 20, FALSE)</f>
        <v>#N/A</v>
      </c>
      <c r="R1399" s="11" t="e">
        <f>VLOOKUP($B1399, Team_Batting___Dashboard[[Team]:[wOBA]], 16, FALSE)</f>
        <v>#N/A</v>
      </c>
      <c r="S1399" s="11" t="e">
        <f>VLOOKUP($B1399, Team_Batting___Advanced[[Team]:[OPS]], 9, FALSE)</f>
        <v>#N/A</v>
      </c>
      <c r="T1399" s="11" t="e">
        <f>VLOOKUP($B1399, Team_Batting___Advanced[], 19, FALSE)</f>
        <v>#N/A</v>
      </c>
      <c r="U1399" s="11" t="e">
        <f>VLOOKUP($B1399, 'Team Per G'!$A$2:$G$31, 3, FALSE)</f>
        <v>#N/A</v>
      </c>
      <c r="V1399" s="11" t="e">
        <f>VLOOKUP($B1399, 'Team Per G'!$A$2:$G$31, 5, FALSE)</f>
        <v>#N/A</v>
      </c>
      <c r="W1399" s="11" t="e">
        <f>VLOOKUP($B1399, 'Team Per G'!$A$2:$G$31, 4, FALSE)</f>
        <v>#N/A</v>
      </c>
      <c r="X1399" s="11" t="e">
        <f>VLOOKUP($B1399, Team_Batting___Dashboard[], 22, FALSE)/$F1399</f>
        <v>#N/A</v>
      </c>
      <c r="Y1399" s="11" t="e">
        <f>VLOOKUP($B1399, 'FanGraphs - Team WAR Projected'!$B$2:$E$31, 4, FALSE)/162</f>
        <v>#N/A</v>
      </c>
      <c r="Z1399" s="11" t="e">
        <f t="shared" si="257"/>
        <v>#N/A</v>
      </c>
      <c r="AA1399" s="11" t="e">
        <f>VLOOKUP($B1399, FanGraphs_Standings[[Abbreviation]:[2024 Year to Date RS/G]], 6, FALSE)/$F1399</f>
        <v>#N/A</v>
      </c>
      <c r="AB1399" s="11" t="e">
        <f>VLOOKUP($B1399, FanGraphs_Standings[[Abbreviation]:[2024 Projected Full Season RDif]], 19, FALSE)/162</f>
        <v>#N/A</v>
      </c>
      <c r="AC1399" s="11" t="e">
        <f t="shared" si="266"/>
        <v>#N/A</v>
      </c>
      <c r="AD1399" s="11" t="e">
        <f>VLOOKUP($B1399, FanGraphs_Standings[[Abbreviation]:[2024 Projected Full Season RDif]], 5, FALSE)</f>
        <v>#N/A</v>
      </c>
      <c r="AE1399" s="11" t="e">
        <f>VLOOKUP($B1399, FanGraphs_Standings[[Abbreviation]:[2024 Projected Full Season W%]], 18, FALSE)</f>
        <v>#N/A</v>
      </c>
      <c r="AF1399" s="11" t="e">
        <f t="shared" si="258"/>
        <v>#N/A</v>
      </c>
      <c r="AG1399" s="11" t="e">
        <f>VLOOKUP($B1399, 'Home Field Adv'!$A$2:$I$31, 9, FALSE)</f>
        <v>#N/A</v>
      </c>
      <c r="AH1399" s="11" t="e">
        <f>VLOOKUP($C1399, FanGraphs_Standings[[Abbreviation]:[2024 Year to Date G]], 2, FALSE)</f>
        <v>#N/A</v>
      </c>
      <c r="AI1399" s="11" t="e">
        <f>_xlfn.IFNA(VLOOKUP($E1399, 'SP Per G'!$A$2:$D$1385, 3, FALSE), AO1399)</f>
        <v>#N/A</v>
      </c>
      <c r="AJ1399" s="11" t="e">
        <f>IF(AND(ISNA(VLOOKUP($E1399, 'SP Per G'!$A$2:$D$1385, 4, FALSE)), ISTEXT($E1399)), AI1399,IF(ISNA(VLOOKUP($E1399, 'SP Per G'!$A$2:$D$1385, 4, FALSE)), AO1399, VLOOKUP($E1399, 'SP Per G'!$A$2:$D$1385, 4, FALSE)))</f>
        <v>#N/A</v>
      </c>
      <c r="AK1399" s="11" t="e">
        <f t="shared" si="259"/>
        <v>#N/A</v>
      </c>
      <c r="AL1399" s="11" t="e">
        <f>_xlfn.IFNA(VLOOKUP($E1399, Individual_Pitching___Dashboard[], 18, FALSE), VLOOKUP($C1399,Team_Pitching___Advanced[[Team]:[SIERA]],16,FALSE))</f>
        <v>#N/A</v>
      </c>
      <c r="AM1399" s="11" t="e">
        <f>_xlfn.IFNA(VLOOKUP($E1399, Individual_Pitching___Dashboard[], 20, FALSE), VLOOKUP($C1399,Team_Pitching___Advanced[[Team]:[xFIP]],19,FALSE))</f>
        <v>#N/A</v>
      </c>
      <c r="AN1399" s="11" t="e">
        <f>_xlfn.IFNA(VLOOKUP($E1399,Individual_Pitching___Advanced[],21,FALSE),VLOOKUP($C1399,Team_Pitching___Advanced[[Team]:[SIERA]],20,FALSE))</f>
        <v>#N/A</v>
      </c>
      <c r="AO1399" s="11" t="e">
        <f>VLOOKUP($C1399, 'Team Per G'!$A$2:$G$31, 7, FALSE)</f>
        <v>#N/A</v>
      </c>
      <c r="AP1399" s="11" t="e">
        <f>VLOOKUP($C1399, 'FanGraphs - Team WAR Projected'!$B$2:$E$31, 3, FALSE)/162</f>
        <v>#N/A</v>
      </c>
      <c r="AQ1399" s="11" t="e">
        <f t="shared" si="260"/>
        <v>#N/A</v>
      </c>
      <c r="AR1399" s="11" t="e">
        <f>VLOOKUP($C1399, Team_Pitching___Advanced[[Team]:[xFIP]], 19,FALSE)</f>
        <v>#N/A</v>
      </c>
      <c r="AS1399" s="11" t="e">
        <f>VLOOKUP($C1399, Team_Pitching___Advanced[], 20, FALSE)</f>
        <v>#N/A</v>
      </c>
      <c r="AT1399" s="11" t="e">
        <f>VLOOKUP($C1399, Team_Batting___Dashboard[[Team]:[wOBA]], 16, FALSE)</f>
        <v>#N/A</v>
      </c>
      <c r="AU1399" s="11" t="e">
        <f>VLOOKUP($C1399, Team_Batting___Advanced[[Team]:[OPS]], 9, FALSE)</f>
        <v>#N/A</v>
      </c>
      <c r="AV1399" s="11" t="e">
        <f>VLOOKUP($C1399, Team_Batting___Advanced[], 19, FALSE)</f>
        <v>#N/A</v>
      </c>
      <c r="AW1399" s="11" t="e">
        <f>VLOOKUP($C1399, 'Team Per G'!$A$2:$G$31, 3, FALSE)</f>
        <v>#N/A</v>
      </c>
      <c r="AX1399" s="11" t="e">
        <f>VLOOKUP($C1399, 'Team Per G'!$A$2:$G$31, 5, FALSE)</f>
        <v>#N/A</v>
      </c>
      <c r="AY1399" s="11" t="e">
        <f>VLOOKUP($C1399, 'Team Per G'!$A$2:$G$31, 4, FALSE)</f>
        <v>#N/A</v>
      </c>
      <c r="AZ1399" s="11" t="e">
        <f>VLOOKUP($C1399, Team_Batting___Dashboard[], 22, FALSE)/$AH1399</f>
        <v>#N/A</v>
      </c>
      <c r="BA1399" s="11" t="e">
        <f>VLOOKUP($C1399, 'FanGraphs - Team WAR Projected'!$B$2:$E$31, 4, FALSE)/162</f>
        <v>#N/A</v>
      </c>
      <c r="BB1399" s="11" t="e">
        <f t="shared" si="261"/>
        <v>#N/A</v>
      </c>
      <c r="BC1399" s="11" t="e">
        <f>VLOOKUP($C1399, FanGraphs_Standings[[Abbreviation]:[2024 Year to Date RS/G]], 6, FALSE)/$AH1399</f>
        <v>#N/A</v>
      </c>
      <c r="BD1399" s="11" t="e">
        <f>VLOOKUP($C1399, FanGraphs_Standings[[Abbreviation]:[2024 Projected Full Season RDif]], 19, FALSE)/162</f>
        <v>#N/A</v>
      </c>
      <c r="BE1399" s="11" t="e">
        <f t="shared" si="262"/>
        <v>#N/A</v>
      </c>
      <c r="BF1399" s="11" t="e">
        <f>VLOOKUP($C1399, FanGraphs_Standings[[Abbreviation]:[2024 Projected Full Season RDif]], 5, FALSE)</f>
        <v>#N/A</v>
      </c>
      <c r="BG1399" s="11" t="e">
        <f>VLOOKUP($C1399, FanGraphs_Standings[[Abbreviation]:[2024 Projected Full Season W%]], 18, FALSE)</f>
        <v>#N/A</v>
      </c>
      <c r="BH1399" s="11" t="e">
        <f t="shared" si="263"/>
        <v>#N/A</v>
      </c>
      <c r="BI1399" s="11" t="e">
        <f>VLOOKUP($C1399, 'Home Field Adv'!$A$2:$K$31, 11, FALSE)</f>
        <v>#N/A</v>
      </c>
      <c r="BL1399" s="12" t="str">
        <f t="shared" si="264"/>
        <v/>
      </c>
      <c r="BM1399" s="12" t="str">
        <f t="shared" si="267"/>
        <v/>
      </c>
      <c r="BN1399" s="12" t="str">
        <f t="shared" si="265"/>
        <v/>
      </c>
    </row>
    <row r="1400" spans="6:66" x14ac:dyDescent="0.45">
      <c r="F1400" s="11" t="e">
        <f>VLOOKUP($B1400, FanGraphs_Standings[[Abbreviation]:[2024 Year to Date G]], 2, FALSE)</f>
        <v>#N/A</v>
      </c>
      <c r="G1400" s="11" t="e">
        <f>_xlfn.IFNA(VLOOKUP($D1400, 'SP Per G'!$A$2:$D$1385, 3, FALSE),M1400)</f>
        <v>#N/A</v>
      </c>
      <c r="H1400" s="11" t="e">
        <f>IF(AND(ISNA(VLOOKUP($D1400, 'SP Per G'!$A$2:$D$1385, 4, FALSE)), ISTEXT($D1400)), G1400,IF(ISNA(VLOOKUP($D1400, 'SP Per G'!$A$2:$D$1385, 4, FALSE)), M1400, VLOOKUP($D1400, 'SP Per G'!$A$2:$D$1385, 4, FALSE)))</f>
        <v>#N/A</v>
      </c>
      <c r="I1400" s="11" t="e">
        <f t="shared" si="255"/>
        <v>#N/A</v>
      </c>
      <c r="J1400" s="11" t="e">
        <f>_xlfn.IFNA(VLOOKUP($D1400,Individual_Pitching___Dashboard[],18,FALSE),VLOOKUP(B1400,Team_Pitching___Dashboard[[Team]:[ERA]],17,FALSE))</f>
        <v>#N/A</v>
      </c>
      <c r="K1400" s="11" t="e">
        <f>_xlfn.IFNA(VLOOKUP($D1400, Individual_Pitching___Dashboard[], 20, FALSE), VLOOKUP(B1400,Team_Pitching___Dashboard[[Team]:[xFIP]],20,FALSE))</f>
        <v>#N/A</v>
      </c>
      <c r="L1400" s="11" t="e">
        <f>_xlfn.IFNA(VLOOKUP($D1400, Individual_Pitching___Advanced[], 21,FALSE), VLOOKUP(B1400, Team_Pitching___Advanced[], 20, FALSE))</f>
        <v>#N/A</v>
      </c>
      <c r="M1400" s="11" t="e">
        <f>VLOOKUP($B1400, 'Team Per G'!$A$2:$G$31, 7, FALSE)</f>
        <v>#N/A</v>
      </c>
      <c r="N1400" s="11" t="e">
        <f>VLOOKUP($B1400, 'FanGraphs - Team WAR Projected'!$B$2:$E$31, 3, FALSE)/162</f>
        <v>#N/A</v>
      </c>
      <c r="O1400" s="11" t="e">
        <f t="shared" si="256"/>
        <v>#N/A</v>
      </c>
      <c r="P1400" s="11" t="e">
        <f>VLOOKUP($B1400, Team_Pitching___Advanced[[Team]:[xFIP]], 19,FALSE)</f>
        <v>#N/A</v>
      </c>
      <c r="Q1400" s="11" t="e">
        <f>VLOOKUP($B1400, Team_Pitching___Advanced[], 20, FALSE)</f>
        <v>#N/A</v>
      </c>
      <c r="R1400" s="11" t="e">
        <f>VLOOKUP($B1400, Team_Batting___Dashboard[[Team]:[wOBA]], 16, FALSE)</f>
        <v>#N/A</v>
      </c>
      <c r="S1400" s="11" t="e">
        <f>VLOOKUP($B1400, Team_Batting___Advanced[[Team]:[OPS]], 9, FALSE)</f>
        <v>#N/A</v>
      </c>
      <c r="T1400" s="11" t="e">
        <f>VLOOKUP($B1400, Team_Batting___Advanced[], 19, FALSE)</f>
        <v>#N/A</v>
      </c>
      <c r="U1400" s="11" t="e">
        <f>VLOOKUP($B1400, 'Team Per G'!$A$2:$G$31, 3, FALSE)</f>
        <v>#N/A</v>
      </c>
      <c r="V1400" s="11" t="e">
        <f>VLOOKUP($B1400, 'Team Per G'!$A$2:$G$31, 5, FALSE)</f>
        <v>#N/A</v>
      </c>
      <c r="W1400" s="11" t="e">
        <f>VLOOKUP($B1400, 'Team Per G'!$A$2:$G$31, 4, FALSE)</f>
        <v>#N/A</v>
      </c>
      <c r="X1400" s="11" t="e">
        <f>VLOOKUP($B1400, Team_Batting___Dashboard[], 22, FALSE)/$F1400</f>
        <v>#N/A</v>
      </c>
      <c r="Y1400" s="11" t="e">
        <f>VLOOKUP($B1400, 'FanGraphs - Team WAR Projected'!$B$2:$E$31, 4, FALSE)/162</f>
        <v>#N/A</v>
      </c>
      <c r="Z1400" s="11" t="e">
        <f t="shared" si="257"/>
        <v>#N/A</v>
      </c>
      <c r="AA1400" s="11" t="e">
        <f>VLOOKUP($B1400, FanGraphs_Standings[[Abbreviation]:[2024 Year to Date RS/G]], 6, FALSE)/$F1400</f>
        <v>#N/A</v>
      </c>
      <c r="AB1400" s="11" t="e">
        <f>VLOOKUP($B1400, FanGraphs_Standings[[Abbreviation]:[2024 Projected Full Season RDif]], 19, FALSE)/162</f>
        <v>#N/A</v>
      </c>
      <c r="AC1400" s="11" t="e">
        <f t="shared" si="266"/>
        <v>#N/A</v>
      </c>
      <c r="AD1400" s="11" t="e">
        <f>VLOOKUP($B1400, FanGraphs_Standings[[Abbreviation]:[2024 Projected Full Season RDif]], 5, FALSE)</f>
        <v>#N/A</v>
      </c>
      <c r="AE1400" s="11" t="e">
        <f>VLOOKUP($B1400, FanGraphs_Standings[[Abbreviation]:[2024 Projected Full Season W%]], 18, FALSE)</f>
        <v>#N/A</v>
      </c>
      <c r="AF1400" s="11" t="e">
        <f t="shared" si="258"/>
        <v>#N/A</v>
      </c>
      <c r="AG1400" s="11" t="e">
        <f>VLOOKUP($B1400, 'Home Field Adv'!$A$2:$I$31, 9, FALSE)</f>
        <v>#N/A</v>
      </c>
      <c r="AH1400" s="11" t="e">
        <f>VLOOKUP($C1400, FanGraphs_Standings[[Abbreviation]:[2024 Year to Date G]], 2, FALSE)</f>
        <v>#N/A</v>
      </c>
      <c r="AI1400" s="11" t="e">
        <f>_xlfn.IFNA(VLOOKUP($E1400, 'SP Per G'!$A$2:$D$1385, 3, FALSE), AO1400)</f>
        <v>#N/A</v>
      </c>
      <c r="AJ1400" s="11" t="e">
        <f>IF(AND(ISNA(VLOOKUP($E1400, 'SP Per G'!$A$2:$D$1385, 4, FALSE)), ISTEXT($E1400)), AI1400,IF(ISNA(VLOOKUP($E1400, 'SP Per G'!$A$2:$D$1385, 4, FALSE)), AO1400, VLOOKUP($E1400, 'SP Per G'!$A$2:$D$1385, 4, FALSE)))</f>
        <v>#N/A</v>
      </c>
      <c r="AK1400" s="11" t="e">
        <f t="shared" si="259"/>
        <v>#N/A</v>
      </c>
      <c r="AL1400" s="11" t="e">
        <f>_xlfn.IFNA(VLOOKUP($E1400, Individual_Pitching___Dashboard[], 18, FALSE), VLOOKUP($C1400,Team_Pitching___Advanced[[Team]:[SIERA]],16,FALSE))</f>
        <v>#N/A</v>
      </c>
      <c r="AM1400" s="11" t="e">
        <f>_xlfn.IFNA(VLOOKUP($E1400, Individual_Pitching___Dashboard[], 20, FALSE), VLOOKUP($C1400,Team_Pitching___Advanced[[Team]:[xFIP]],19,FALSE))</f>
        <v>#N/A</v>
      </c>
      <c r="AN1400" s="11" t="e">
        <f>_xlfn.IFNA(VLOOKUP($E1400,Individual_Pitching___Advanced[],21,FALSE),VLOOKUP($C1400,Team_Pitching___Advanced[[Team]:[SIERA]],20,FALSE))</f>
        <v>#N/A</v>
      </c>
      <c r="AO1400" s="11" t="e">
        <f>VLOOKUP($C1400, 'Team Per G'!$A$2:$G$31, 7, FALSE)</f>
        <v>#N/A</v>
      </c>
      <c r="AP1400" s="11" t="e">
        <f>VLOOKUP($C1400, 'FanGraphs - Team WAR Projected'!$B$2:$E$31, 3, FALSE)/162</f>
        <v>#N/A</v>
      </c>
      <c r="AQ1400" s="11" t="e">
        <f t="shared" si="260"/>
        <v>#N/A</v>
      </c>
      <c r="AR1400" s="11" t="e">
        <f>VLOOKUP($C1400, Team_Pitching___Advanced[[Team]:[xFIP]], 19,FALSE)</f>
        <v>#N/A</v>
      </c>
      <c r="AS1400" s="11" t="e">
        <f>VLOOKUP($C1400, Team_Pitching___Advanced[], 20, FALSE)</f>
        <v>#N/A</v>
      </c>
      <c r="AT1400" s="11" t="e">
        <f>VLOOKUP($C1400, Team_Batting___Dashboard[[Team]:[wOBA]], 16, FALSE)</f>
        <v>#N/A</v>
      </c>
      <c r="AU1400" s="11" t="e">
        <f>VLOOKUP($C1400, Team_Batting___Advanced[[Team]:[OPS]], 9, FALSE)</f>
        <v>#N/A</v>
      </c>
      <c r="AV1400" s="11" t="e">
        <f>VLOOKUP($C1400, Team_Batting___Advanced[], 19, FALSE)</f>
        <v>#N/A</v>
      </c>
      <c r="AW1400" s="11" t="e">
        <f>VLOOKUP($C1400, 'Team Per G'!$A$2:$G$31, 3, FALSE)</f>
        <v>#N/A</v>
      </c>
      <c r="AX1400" s="11" t="e">
        <f>VLOOKUP($C1400, 'Team Per G'!$A$2:$G$31, 5, FALSE)</f>
        <v>#N/A</v>
      </c>
      <c r="AY1400" s="11" t="e">
        <f>VLOOKUP($C1400, 'Team Per G'!$A$2:$G$31, 4, FALSE)</f>
        <v>#N/A</v>
      </c>
      <c r="AZ1400" s="11" t="e">
        <f>VLOOKUP($C1400, Team_Batting___Dashboard[], 22, FALSE)/$AH1400</f>
        <v>#N/A</v>
      </c>
      <c r="BA1400" s="11" t="e">
        <f>VLOOKUP($C1400, 'FanGraphs - Team WAR Projected'!$B$2:$E$31, 4, FALSE)/162</f>
        <v>#N/A</v>
      </c>
      <c r="BB1400" s="11" t="e">
        <f t="shared" si="261"/>
        <v>#N/A</v>
      </c>
      <c r="BC1400" s="11" t="e">
        <f>VLOOKUP($C1400, FanGraphs_Standings[[Abbreviation]:[2024 Year to Date RS/G]], 6, FALSE)/$AH1400</f>
        <v>#N/A</v>
      </c>
      <c r="BD1400" s="11" t="e">
        <f>VLOOKUP($C1400, FanGraphs_Standings[[Abbreviation]:[2024 Projected Full Season RDif]], 19, FALSE)/162</f>
        <v>#N/A</v>
      </c>
      <c r="BE1400" s="11" t="e">
        <f t="shared" si="262"/>
        <v>#N/A</v>
      </c>
      <c r="BF1400" s="11" t="e">
        <f>VLOOKUP($C1400, FanGraphs_Standings[[Abbreviation]:[2024 Projected Full Season RDif]], 5, FALSE)</f>
        <v>#N/A</v>
      </c>
      <c r="BG1400" s="11" t="e">
        <f>VLOOKUP($C1400, FanGraphs_Standings[[Abbreviation]:[2024 Projected Full Season W%]], 18, FALSE)</f>
        <v>#N/A</v>
      </c>
      <c r="BH1400" s="11" t="e">
        <f t="shared" si="263"/>
        <v>#N/A</v>
      </c>
      <c r="BI1400" s="11" t="e">
        <f>VLOOKUP($C1400, 'Home Field Adv'!$A$2:$K$31, 11, FALSE)</f>
        <v>#N/A</v>
      </c>
      <c r="BL1400" s="12" t="str">
        <f t="shared" si="264"/>
        <v/>
      </c>
      <c r="BM1400" s="12" t="str">
        <f t="shared" si="267"/>
        <v/>
      </c>
      <c r="BN1400" s="12" t="str">
        <f t="shared" si="265"/>
        <v/>
      </c>
    </row>
    <row r="1401" spans="6:66" x14ac:dyDescent="0.45">
      <c r="F1401" s="11" t="e">
        <f>VLOOKUP($B1401, FanGraphs_Standings[[Abbreviation]:[2024 Year to Date G]], 2, FALSE)</f>
        <v>#N/A</v>
      </c>
      <c r="G1401" s="11" t="e">
        <f>_xlfn.IFNA(VLOOKUP($D1401, 'SP Per G'!$A$2:$D$1385, 3, FALSE),M1401)</f>
        <v>#N/A</v>
      </c>
      <c r="H1401" s="11" t="e">
        <f>IF(AND(ISNA(VLOOKUP($D1401, 'SP Per G'!$A$2:$D$1385, 4, FALSE)), ISTEXT($D1401)), G1401,IF(ISNA(VLOOKUP($D1401, 'SP Per G'!$A$2:$D$1385, 4, FALSE)), M1401, VLOOKUP($D1401, 'SP Per G'!$A$2:$D$1385, 4, FALSE)))</f>
        <v>#N/A</v>
      </c>
      <c r="I1401" s="11" t="e">
        <f t="shared" si="255"/>
        <v>#N/A</v>
      </c>
      <c r="J1401" s="11" t="e">
        <f>_xlfn.IFNA(VLOOKUP($D1401,Individual_Pitching___Dashboard[],18,FALSE),VLOOKUP(B1401,Team_Pitching___Dashboard[[Team]:[ERA]],17,FALSE))</f>
        <v>#N/A</v>
      </c>
      <c r="K1401" s="11" t="e">
        <f>_xlfn.IFNA(VLOOKUP($D1401, Individual_Pitching___Dashboard[], 20, FALSE), VLOOKUP(B1401,Team_Pitching___Dashboard[[Team]:[xFIP]],20,FALSE))</f>
        <v>#N/A</v>
      </c>
      <c r="L1401" s="11" t="e">
        <f>_xlfn.IFNA(VLOOKUP($D1401, Individual_Pitching___Advanced[], 21,FALSE), VLOOKUP(B1401, Team_Pitching___Advanced[], 20, FALSE))</f>
        <v>#N/A</v>
      </c>
      <c r="M1401" s="11" t="e">
        <f>VLOOKUP($B1401, 'Team Per G'!$A$2:$G$31, 7, FALSE)</f>
        <v>#N/A</v>
      </c>
      <c r="N1401" s="11" t="e">
        <f>VLOOKUP($B1401, 'FanGraphs - Team WAR Projected'!$B$2:$E$31, 3, FALSE)/162</f>
        <v>#N/A</v>
      </c>
      <c r="O1401" s="11" t="e">
        <f t="shared" si="256"/>
        <v>#N/A</v>
      </c>
      <c r="P1401" s="11" t="e">
        <f>VLOOKUP($B1401, Team_Pitching___Advanced[[Team]:[xFIP]], 19,FALSE)</f>
        <v>#N/A</v>
      </c>
      <c r="Q1401" s="11" t="e">
        <f>VLOOKUP($B1401, Team_Pitching___Advanced[], 20, FALSE)</f>
        <v>#N/A</v>
      </c>
      <c r="R1401" s="11" t="e">
        <f>VLOOKUP($B1401, Team_Batting___Dashboard[[Team]:[wOBA]], 16, FALSE)</f>
        <v>#N/A</v>
      </c>
      <c r="S1401" s="11" t="e">
        <f>VLOOKUP($B1401, Team_Batting___Advanced[[Team]:[OPS]], 9, FALSE)</f>
        <v>#N/A</v>
      </c>
      <c r="T1401" s="11" t="e">
        <f>VLOOKUP($B1401, Team_Batting___Advanced[], 19, FALSE)</f>
        <v>#N/A</v>
      </c>
      <c r="U1401" s="11" t="e">
        <f>VLOOKUP($B1401, 'Team Per G'!$A$2:$G$31, 3, FALSE)</f>
        <v>#N/A</v>
      </c>
      <c r="V1401" s="11" t="e">
        <f>VLOOKUP($B1401, 'Team Per G'!$A$2:$G$31, 5, FALSE)</f>
        <v>#N/A</v>
      </c>
      <c r="W1401" s="11" t="e">
        <f>VLOOKUP($B1401, 'Team Per G'!$A$2:$G$31, 4, FALSE)</f>
        <v>#N/A</v>
      </c>
      <c r="X1401" s="11" t="e">
        <f>VLOOKUP($B1401, Team_Batting___Dashboard[], 22, FALSE)/$F1401</f>
        <v>#N/A</v>
      </c>
      <c r="Y1401" s="11" t="e">
        <f>VLOOKUP($B1401, 'FanGraphs - Team WAR Projected'!$B$2:$E$31, 4, FALSE)/162</f>
        <v>#N/A</v>
      </c>
      <c r="Z1401" s="11" t="e">
        <f t="shared" si="257"/>
        <v>#N/A</v>
      </c>
      <c r="AA1401" s="11" t="e">
        <f>VLOOKUP($B1401, FanGraphs_Standings[[Abbreviation]:[2024 Year to Date RS/G]], 6, FALSE)/$F1401</f>
        <v>#N/A</v>
      </c>
      <c r="AB1401" s="11" t="e">
        <f>VLOOKUP($B1401, FanGraphs_Standings[[Abbreviation]:[2024 Projected Full Season RDif]], 19, FALSE)/162</f>
        <v>#N/A</v>
      </c>
      <c r="AC1401" s="11" t="e">
        <f t="shared" si="266"/>
        <v>#N/A</v>
      </c>
      <c r="AD1401" s="11" t="e">
        <f>VLOOKUP($B1401, FanGraphs_Standings[[Abbreviation]:[2024 Projected Full Season RDif]], 5, FALSE)</f>
        <v>#N/A</v>
      </c>
      <c r="AE1401" s="11" t="e">
        <f>VLOOKUP($B1401, FanGraphs_Standings[[Abbreviation]:[2024 Projected Full Season W%]], 18, FALSE)</f>
        <v>#N/A</v>
      </c>
      <c r="AF1401" s="11" t="e">
        <f t="shared" si="258"/>
        <v>#N/A</v>
      </c>
      <c r="AG1401" s="11" t="e">
        <f>VLOOKUP($B1401, 'Home Field Adv'!$A$2:$I$31, 9, FALSE)</f>
        <v>#N/A</v>
      </c>
      <c r="AH1401" s="11" t="e">
        <f>VLOOKUP($C1401, FanGraphs_Standings[[Abbreviation]:[2024 Year to Date G]], 2, FALSE)</f>
        <v>#N/A</v>
      </c>
      <c r="AI1401" s="11" t="e">
        <f>_xlfn.IFNA(VLOOKUP($E1401, 'SP Per G'!$A$2:$D$1385, 3, FALSE), AO1401)</f>
        <v>#N/A</v>
      </c>
      <c r="AJ1401" s="11" t="e">
        <f>IF(AND(ISNA(VLOOKUP($E1401, 'SP Per G'!$A$2:$D$1385, 4, FALSE)), ISTEXT($E1401)), AI1401,IF(ISNA(VLOOKUP($E1401, 'SP Per G'!$A$2:$D$1385, 4, FALSE)), AO1401, VLOOKUP($E1401, 'SP Per G'!$A$2:$D$1385, 4, FALSE)))</f>
        <v>#N/A</v>
      </c>
      <c r="AK1401" s="11" t="e">
        <f t="shared" si="259"/>
        <v>#N/A</v>
      </c>
      <c r="AL1401" s="11" t="e">
        <f>_xlfn.IFNA(VLOOKUP($E1401, Individual_Pitching___Dashboard[], 18, FALSE), VLOOKUP($C1401,Team_Pitching___Advanced[[Team]:[SIERA]],16,FALSE))</f>
        <v>#N/A</v>
      </c>
      <c r="AM1401" s="11" t="e">
        <f>_xlfn.IFNA(VLOOKUP($E1401, Individual_Pitching___Dashboard[], 20, FALSE), VLOOKUP($C1401,Team_Pitching___Advanced[[Team]:[xFIP]],19,FALSE))</f>
        <v>#N/A</v>
      </c>
      <c r="AN1401" s="11" t="e">
        <f>_xlfn.IFNA(VLOOKUP($E1401,Individual_Pitching___Advanced[],21,FALSE),VLOOKUP($C1401,Team_Pitching___Advanced[[Team]:[SIERA]],20,FALSE))</f>
        <v>#N/A</v>
      </c>
      <c r="AO1401" s="11" t="e">
        <f>VLOOKUP($C1401, 'Team Per G'!$A$2:$G$31, 7, FALSE)</f>
        <v>#N/A</v>
      </c>
      <c r="AP1401" s="11" t="e">
        <f>VLOOKUP($C1401, 'FanGraphs - Team WAR Projected'!$B$2:$E$31, 3, FALSE)/162</f>
        <v>#N/A</v>
      </c>
      <c r="AQ1401" s="11" t="e">
        <f t="shared" si="260"/>
        <v>#N/A</v>
      </c>
      <c r="AR1401" s="11" t="e">
        <f>VLOOKUP($C1401, Team_Pitching___Advanced[[Team]:[xFIP]], 19,FALSE)</f>
        <v>#N/A</v>
      </c>
      <c r="AS1401" s="11" t="e">
        <f>VLOOKUP($C1401, Team_Pitching___Advanced[], 20, FALSE)</f>
        <v>#N/A</v>
      </c>
      <c r="AT1401" s="11" t="e">
        <f>VLOOKUP($C1401, Team_Batting___Dashboard[[Team]:[wOBA]], 16, FALSE)</f>
        <v>#N/A</v>
      </c>
      <c r="AU1401" s="11" t="e">
        <f>VLOOKUP($C1401, Team_Batting___Advanced[[Team]:[OPS]], 9, FALSE)</f>
        <v>#N/A</v>
      </c>
      <c r="AV1401" s="11" t="e">
        <f>VLOOKUP($C1401, Team_Batting___Advanced[], 19, FALSE)</f>
        <v>#N/A</v>
      </c>
      <c r="AW1401" s="11" t="e">
        <f>VLOOKUP($C1401, 'Team Per G'!$A$2:$G$31, 3, FALSE)</f>
        <v>#N/A</v>
      </c>
      <c r="AX1401" s="11" t="e">
        <f>VLOOKUP($C1401, 'Team Per G'!$A$2:$G$31, 5, FALSE)</f>
        <v>#N/A</v>
      </c>
      <c r="AY1401" s="11" t="e">
        <f>VLOOKUP($C1401, 'Team Per G'!$A$2:$G$31, 4, FALSE)</f>
        <v>#N/A</v>
      </c>
      <c r="AZ1401" s="11" t="e">
        <f>VLOOKUP($C1401, Team_Batting___Dashboard[], 22, FALSE)/$AH1401</f>
        <v>#N/A</v>
      </c>
      <c r="BA1401" s="11" t="e">
        <f>VLOOKUP($C1401, 'FanGraphs - Team WAR Projected'!$B$2:$E$31, 4, FALSE)/162</f>
        <v>#N/A</v>
      </c>
      <c r="BB1401" s="11" t="e">
        <f t="shared" si="261"/>
        <v>#N/A</v>
      </c>
      <c r="BC1401" s="11" t="e">
        <f>VLOOKUP($C1401, FanGraphs_Standings[[Abbreviation]:[2024 Year to Date RS/G]], 6, FALSE)/$AH1401</f>
        <v>#N/A</v>
      </c>
      <c r="BD1401" s="11" t="e">
        <f>VLOOKUP($C1401, FanGraphs_Standings[[Abbreviation]:[2024 Projected Full Season RDif]], 19, FALSE)/162</f>
        <v>#N/A</v>
      </c>
      <c r="BE1401" s="11" t="e">
        <f t="shared" si="262"/>
        <v>#N/A</v>
      </c>
      <c r="BF1401" s="11" t="e">
        <f>VLOOKUP($C1401, FanGraphs_Standings[[Abbreviation]:[2024 Projected Full Season RDif]], 5, FALSE)</f>
        <v>#N/A</v>
      </c>
      <c r="BG1401" s="11" t="e">
        <f>VLOOKUP($C1401, FanGraphs_Standings[[Abbreviation]:[2024 Projected Full Season W%]], 18, FALSE)</f>
        <v>#N/A</v>
      </c>
      <c r="BH1401" s="11" t="e">
        <f t="shared" si="263"/>
        <v>#N/A</v>
      </c>
      <c r="BI1401" s="11" t="e">
        <f>VLOOKUP($C1401, 'Home Field Adv'!$A$2:$K$31, 11, FALSE)</f>
        <v>#N/A</v>
      </c>
      <c r="BL1401" s="12" t="str">
        <f t="shared" si="264"/>
        <v/>
      </c>
      <c r="BM1401" s="12" t="str">
        <f t="shared" si="267"/>
        <v/>
      </c>
      <c r="BN1401" s="12" t="str">
        <f t="shared" si="265"/>
        <v/>
      </c>
    </row>
    <row r="1402" spans="6:66" x14ac:dyDescent="0.45">
      <c r="F1402" s="11" t="e">
        <f>VLOOKUP($B1402, FanGraphs_Standings[[Abbreviation]:[2024 Year to Date G]], 2, FALSE)</f>
        <v>#N/A</v>
      </c>
      <c r="G1402" s="11" t="e">
        <f>_xlfn.IFNA(VLOOKUP($D1402, 'SP Per G'!$A$2:$D$1385, 3, FALSE),M1402)</f>
        <v>#N/A</v>
      </c>
      <c r="H1402" s="11" t="e">
        <f>IF(AND(ISNA(VLOOKUP($D1402, 'SP Per G'!$A$2:$D$1385, 4, FALSE)), ISTEXT($D1402)), G1402,IF(ISNA(VLOOKUP($D1402, 'SP Per G'!$A$2:$D$1385, 4, FALSE)), M1402, VLOOKUP($D1402, 'SP Per G'!$A$2:$D$1385, 4, FALSE)))</f>
        <v>#N/A</v>
      </c>
      <c r="I1402" s="11" t="e">
        <f t="shared" si="255"/>
        <v>#N/A</v>
      </c>
      <c r="J1402" s="11" t="e">
        <f>_xlfn.IFNA(VLOOKUP($D1402,Individual_Pitching___Dashboard[],18,FALSE),VLOOKUP(B1402,Team_Pitching___Dashboard[[Team]:[ERA]],17,FALSE))</f>
        <v>#N/A</v>
      </c>
      <c r="K1402" s="11" t="e">
        <f>_xlfn.IFNA(VLOOKUP($D1402, Individual_Pitching___Dashboard[], 20, FALSE), VLOOKUP(B1402,Team_Pitching___Dashboard[[Team]:[xFIP]],20,FALSE))</f>
        <v>#N/A</v>
      </c>
      <c r="L1402" s="11" t="e">
        <f>_xlfn.IFNA(VLOOKUP($D1402, Individual_Pitching___Advanced[], 21,FALSE), VLOOKUP(B1402, Team_Pitching___Advanced[], 20, FALSE))</f>
        <v>#N/A</v>
      </c>
      <c r="M1402" s="11" t="e">
        <f>VLOOKUP($B1402, 'Team Per G'!$A$2:$G$31, 7, FALSE)</f>
        <v>#N/A</v>
      </c>
      <c r="N1402" s="11" t="e">
        <f>VLOOKUP($B1402, 'FanGraphs - Team WAR Projected'!$B$2:$E$31, 3, FALSE)/162</f>
        <v>#N/A</v>
      </c>
      <c r="O1402" s="11" t="e">
        <f t="shared" si="256"/>
        <v>#N/A</v>
      </c>
      <c r="P1402" s="11" t="e">
        <f>VLOOKUP($B1402, Team_Pitching___Advanced[[Team]:[xFIP]], 19,FALSE)</f>
        <v>#N/A</v>
      </c>
      <c r="Q1402" s="11" t="e">
        <f>VLOOKUP($B1402, Team_Pitching___Advanced[], 20, FALSE)</f>
        <v>#N/A</v>
      </c>
      <c r="R1402" s="11" t="e">
        <f>VLOOKUP($B1402, Team_Batting___Dashboard[[Team]:[wOBA]], 16, FALSE)</f>
        <v>#N/A</v>
      </c>
      <c r="S1402" s="11" t="e">
        <f>VLOOKUP($B1402, Team_Batting___Advanced[[Team]:[OPS]], 9, FALSE)</f>
        <v>#N/A</v>
      </c>
      <c r="T1402" s="11" t="e">
        <f>VLOOKUP($B1402, Team_Batting___Advanced[], 19, FALSE)</f>
        <v>#N/A</v>
      </c>
      <c r="U1402" s="11" t="e">
        <f>VLOOKUP($B1402, 'Team Per G'!$A$2:$G$31, 3, FALSE)</f>
        <v>#N/A</v>
      </c>
      <c r="V1402" s="11" t="e">
        <f>VLOOKUP($B1402, 'Team Per G'!$A$2:$G$31, 5, FALSE)</f>
        <v>#N/A</v>
      </c>
      <c r="W1402" s="11" t="e">
        <f>VLOOKUP($B1402, 'Team Per G'!$A$2:$G$31, 4, FALSE)</f>
        <v>#N/A</v>
      </c>
      <c r="X1402" s="11" t="e">
        <f>VLOOKUP($B1402, Team_Batting___Dashboard[], 22, FALSE)/$F1402</f>
        <v>#N/A</v>
      </c>
      <c r="Y1402" s="11" t="e">
        <f>VLOOKUP($B1402, 'FanGraphs - Team WAR Projected'!$B$2:$E$31, 4, FALSE)/162</f>
        <v>#N/A</v>
      </c>
      <c r="Z1402" s="11" t="e">
        <f t="shared" si="257"/>
        <v>#N/A</v>
      </c>
      <c r="AA1402" s="11" t="e">
        <f>VLOOKUP($B1402, FanGraphs_Standings[[Abbreviation]:[2024 Year to Date RS/G]], 6, FALSE)/$F1402</f>
        <v>#N/A</v>
      </c>
      <c r="AB1402" s="11" t="e">
        <f>VLOOKUP($B1402, FanGraphs_Standings[[Abbreviation]:[2024 Projected Full Season RDif]], 19, FALSE)/162</f>
        <v>#N/A</v>
      </c>
      <c r="AC1402" s="11" t="e">
        <f t="shared" si="266"/>
        <v>#N/A</v>
      </c>
      <c r="AD1402" s="11" t="e">
        <f>VLOOKUP($B1402, FanGraphs_Standings[[Abbreviation]:[2024 Projected Full Season RDif]], 5, FALSE)</f>
        <v>#N/A</v>
      </c>
      <c r="AE1402" s="11" t="e">
        <f>VLOOKUP($B1402, FanGraphs_Standings[[Abbreviation]:[2024 Projected Full Season W%]], 18, FALSE)</f>
        <v>#N/A</v>
      </c>
      <c r="AF1402" s="11" t="e">
        <f t="shared" si="258"/>
        <v>#N/A</v>
      </c>
      <c r="AG1402" s="11" t="e">
        <f>VLOOKUP($B1402, 'Home Field Adv'!$A$2:$I$31, 9, FALSE)</f>
        <v>#N/A</v>
      </c>
      <c r="AH1402" s="11" t="e">
        <f>VLOOKUP($C1402, FanGraphs_Standings[[Abbreviation]:[2024 Year to Date G]], 2, FALSE)</f>
        <v>#N/A</v>
      </c>
      <c r="AI1402" s="11" t="e">
        <f>_xlfn.IFNA(VLOOKUP($E1402, 'SP Per G'!$A$2:$D$1385, 3, FALSE), AO1402)</f>
        <v>#N/A</v>
      </c>
      <c r="AJ1402" s="11" t="e">
        <f>IF(AND(ISNA(VLOOKUP($E1402, 'SP Per G'!$A$2:$D$1385, 4, FALSE)), ISTEXT($E1402)), AI1402,IF(ISNA(VLOOKUP($E1402, 'SP Per G'!$A$2:$D$1385, 4, FALSE)), AO1402, VLOOKUP($E1402, 'SP Per G'!$A$2:$D$1385, 4, FALSE)))</f>
        <v>#N/A</v>
      </c>
      <c r="AK1402" s="11" t="e">
        <f t="shared" si="259"/>
        <v>#N/A</v>
      </c>
      <c r="AL1402" s="11" t="e">
        <f>_xlfn.IFNA(VLOOKUP($E1402, Individual_Pitching___Dashboard[], 18, FALSE), VLOOKUP($C1402,Team_Pitching___Advanced[[Team]:[SIERA]],16,FALSE))</f>
        <v>#N/A</v>
      </c>
      <c r="AM1402" s="11" t="e">
        <f>_xlfn.IFNA(VLOOKUP($E1402, Individual_Pitching___Dashboard[], 20, FALSE), VLOOKUP($C1402,Team_Pitching___Advanced[[Team]:[xFIP]],19,FALSE))</f>
        <v>#N/A</v>
      </c>
      <c r="AN1402" s="11" t="e">
        <f>_xlfn.IFNA(VLOOKUP($E1402,Individual_Pitching___Advanced[],21,FALSE),VLOOKUP($C1402,Team_Pitching___Advanced[[Team]:[SIERA]],20,FALSE))</f>
        <v>#N/A</v>
      </c>
      <c r="AO1402" s="11" t="e">
        <f>VLOOKUP($C1402, 'Team Per G'!$A$2:$G$31, 7, FALSE)</f>
        <v>#N/A</v>
      </c>
      <c r="AP1402" s="11" t="e">
        <f>VLOOKUP($C1402, 'FanGraphs - Team WAR Projected'!$B$2:$E$31, 3, FALSE)/162</f>
        <v>#N/A</v>
      </c>
      <c r="AQ1402" s="11" t="e">
        <f t="shared" si="260"/>
        <v>#N/A</v>
      </c>
      <c r="AR1402" s="11" t="e">
        <f>VLOOKUP($C1402, Team_Pitching___Advanced[[Team]:[xFIP]], 19,FALSE)</f>
        <v>#N/A</v>
      </c>
      <c r="AS1402" s="11" t="e">
        <f>VLOOKUP($C1402, Team_Pitching___Advanced[], 20, FALSE)</f>
        <v>#N/A</v>
      </c>
      <c r="AT1402" s="11" t="e">
        <f>VLOOKUP($C1402, Team_Batting___Dashboard[[Team]:[wOBA]], 16, FALSE)</f>
        <v>#N/A</v>
      </c>
      <c r="AU1402" s="11" t="e">
        <f>VLOOKUP($C1402, Team_Batting___Advanced[[Team]:[OPS]], 9, FALSE)</f>
        <v>#N/A</v>
      </c>
      <c r="AV1402" s="11" t="e">
        <f>VLOOKUP($C1402, Team_Batting___Advanced[], 19, FALSE)</f>
        <v>#N/A</v>
      </c>
      <c r="AW1402" s="11" t="e">
        <f>VLOOKUP($C1402, 'Team Per G'!$A$2:$G$31, 3, FALSE)</f>
        <v>#N/A</v>
      </c>
      <c r="AX1402" s="11" t="e">
        <f>VLOOKUP($C1402, 'Team Per G'!$A$2:$G$31, 5, FALSE)</f>
        <v>#N/A</v>
      </c>
      <c r="AY1402" s="11" t="e">
        <f>VLOOKUP($C1402, 'Team Per G'!$A$2:$G$31, 4, FALSE)</f>
        <v>#N/A</v>
      </c>
      <c r="AZ1402" s="11" t="e">
        <f>VLOOKUP($C1402, Team_Batting___Dashboard[], 22, FALSE)/$AH1402</f>
        <v>#N/A</v>
      </c>
      <c r="BA1402" s="11" t="e">
        <f>VLOOKUP($C1402, 'FanGraphs - Team WAR Projected'!$B$2:$E$31, 4, FALSE)/162</f>
        <v>#N/A</v>
      </c>
      <c r="BB1402" s="11" t="e">
        <f t="shared" si="261"/>
        <v>#N/A</v>
      </c>
      <c r="BC1402" s="11" t="e">
        <f>VLOOKUP($C1402, FanGraphs_Standings[[Abbreviation]:[2024 Year to Date RS/G]], 6, FALSE)/$AH1402</f>
        <v>#N/A</v>
      </c>
      <c r="BD1402" s="11" t="e">
        <f>VLOOKUP($C1402, FanGraphs_Standings[[Abbreviation]:[2024 Projected Full Season RDif]], 19, FALSE)/162</f>
        <v>#N/A</v>
      </c>
      <c r="BE1402" s="11" t="e">
        <f t="shared" si="262"/>
        <v>#N/A</v>
      </c>
      <c r="BF1402" s="11" t="e">
        <f>VLOOKUP($C1402, FanGraphs_Standings[[Abbreviation]:[2024 Projected Full Season RDif]], 5, FALSE)</f>
        <v>#N/A</v>
      </c>
      <c r="BG1402" s="11" t="e">
        <f>VLOOKUP($C1402, FanGraphs_Standings[[Abbreviation]:[2024 Projected Full Season W%]], 18, FALSE)</f>
        <v>#N/A</v>
      </c>
      <c r="BH1402" s="11" t="e">
        <f t="shared" si="263"/>
        <v>#N/A</v>
      </c>
      <c r="BI1402" s="11" t="e">
        <f>VLOOKUP($C1402, 'Home Field Adv'!$A$2:$K$31, 11, FALSE)</f>
        <v>#N/A</v>
      </c>
      <c r="BL1402" s="12" t="str">
        <f t="shared" si="264"/>
        <v/>
      </c>
      <c r="BM1402" s="12" t="str">
        <f t="shared" si="267"/>
        <v/>
      </c>
      <c r="BN1402" s="12" t="str">
        <f t="shared" si="265"/>
        <v/>
      </c>
    </row>
    <row r="1403" spans="6:66" x14ac:dyDescent="0.45">
      <c r="F1403" s="11" t="e">
        <f>VLOOKUP($B1403, FanGraphs_Standings[[Abbreviation]:[2024 Year to Date G]], 2, FALSE)</f>
        <v>#N/A</v>
      </c>
      <c r="G1403" s="11" t="e">
        <f>_xlfn.IFNA(VLOOKUP($D1403, 'SP Per G'!$A$2:$D$1385, 3, FALSE),M1403)</f>
        <v>#N/A</v>
      </c>
      <c r="H1403" s="11" t="e">
        <f>IF(AND(ISNA(VLOOKUP($D1403, 'SP Per G'!$A$2:$D$1385, 4, FALSE)), ISTEXT($D1403)), G1403,IF(ISNA(VLOOKUP($D1403, 'SP Per G'!$A$2:$D$1385, 4, FALSE)), M1403, VLOOKUP($D1403, 'SP Per G'!$A$2:$D$1385, 4, FALSE)))</f>
        <v>#N/A</v>
      </c>
      <c r="I1403" s="11" t="e">
        <f t="shared" si="255"/>
        <v>#N/A</v>
      </c>
      <c r="J1403" s="11" t="e">
        <f>_xlfn.IFNA(VLOOKUP($D1403,Individual_Pitching___Dashboard[],18,FALSE),VLOOKUP(B1403,Team_Pitching___Dashboard[[Team]:[ERA]],17,FALSE))</f>
        <v>#N/A</v>
      </c>
      <c r="K1403" s="11" t="e">
        <f>_xlfn.IFNA(VLOOKUP($D1403, Individual_Pitching___Dashboard[], 20, FALSE), VLOOKUP(B1403,Team_Pitching___Dashboard[[Team]:[xFIP]],20,FALSE))</f>
        <v>#N/A</v>
      </c>
      <c r="L1403" s="11" t="e">
        <f>_xlfn.IFNA(VLOOKUP($D1403, Individual_Pitching___Advanced[], 21,FALSE), VLOOKUP(B1403, Team_Pitching___Advanced[], 20, FALSE))</f>
        <v>#N/A</v>
      </c>
      <c r="M1403" s="11" t="e">
        <f>VLOOKUP($B1403, 'Team Per G'!$A$2:$G$31, 7, FALSE)</f>
        <v>#N/A</v>
      </c>
      <c r="N1403" s="11" t="e">
        <f>VLOOKUP($B1403, 'FanGraphs - Team WAR Projected'!$B$2:$E$31, 3, FALSE)/162</f>
        <v>#N/A</v>
      </c>
      <c r="O1403" s="11" t="e">
        <f t="shared" si="256"/>
        <v>#N/A</v>
      </c>
      <c r="P1403" s="11" t="e">
        <f>VLOOKUP($B1403, Team_Pitching___Advanced[[Team]:[xFIP]], 19,FALSE)</f>
        <v>#N/A</v>
      </c>
      <c r="Q1403" s="11" t="e">
        <f>VLOOKUP($B1403, Team_Pitching___Advanced[], 20, FALSE)</f>
        <v>#N/A</v>
      </c>
      <c r="R1403" s="11" t="e">
        <f>VLOOKUP($B1403, Team_Batting___Dashboard[[Team]:[wOBA]], 16, FALSE)</f>
        <v>#N/A</v>
      </c>
      <c r="S1403" s="11" t="e">
        <f>VLOOKUP($B1403, Team_Batting___Advanced[[Team]:[OPS]], 9, FALSE)</f>
        <v>#N/A</v>
      </c>
      <c r="T1403" s="11" t="e">
        <f>VLOOKUP($B1403, Team_Batting___Advanced[], 19, FALSE)</f>
        <v>#N/A</v>
      </c>
      <c r="U1403" s="11" t="e">
        <f>VLOOKUP($B1403, 'Team Per G'!$A$2:$G$31, 3, FALSE)</f>
        <v>#N/A</v>
      </c>
      <c r="V1403" s="11" t="e">
        <f>VLOOKUP($B1403, 'Team Per G'!$A$2:$G$31, 5, FALSE)</f>
        <v>#N/A</v>
      </c>
      <c r="W1403" s="11" t="e">
        <f>VLOOKUP($B1403, 'Team Per G'!$A$2:$G$31, 4, FALSE)</f>
        <v>#N/A</v>
      </c>
      <c r="X1403" s="11" t="e">
        <f>VLOOKUP($B1403, Team_Batting___Dashboard[], 22, FALSE)/$F1403</f>
        <v>#N/A</v>
      </c>
      <c r="Y1403" s="11" t="e">
        <f>VLOOKUP($B1403, 'FanGraphs - Team WAR Projected'!$B$2:$E$31, 4, FALSE)/162</f>
        <v>#N/A</v>
      </c>
      <c r="Z1403" s="11" t="e">
        <f t="shared" si="257"/>
        <v>#N/A</v>
      </c>
      <c r="AA1403" s="11" t="e">
        <f>VLOOKUP($B1403, FanGraphs_Standings[[Abbreviation]:[2024 Year to Date RS/G]], 6, FALSE)/$F1403</f>
        <v>#N/A</v>
      </c>
      <c r="AB1403" s="11" t="e">
        <f>VLOOKUP($B1403, FanGraphs_Standings[[Abbreviation]:[2024 Projected Full Season RDif]], 19, FALSE)/162</f>
        <v>#N/A</v>
      </c>
      <c r="AC1403" s="11" t="e">
        <f t="shared" si="266"/>
        <v>#N/A</v>
      </c>
      <c r="AD1403" s="11" t="e">
        <f>VLOOKUP($B1403, FanGraphs_Standings[[Abbreviation]:[2024 Projected Full Season RDif]], 5, FALSE)</f>
        <v>#N/A</v>
      </c>
      <c r="AE1403" s="11" t="e">
        <f>VLOOKUP($B1403, FanGraphs_Standings[[Abbreviation]:[2024 Projected Full Season W%]], 18, FALSE)</f>
        <v>#N/A</v>
      </c>
      <c r="AF1403" s="11" t="e">
        <f t="shared" si="258"/>
        <v>#N/A</v>
      </c>
      <c r="AG1403" s="11" t="e">
        <f>VLOOKUP($B1403, 'Home Field Adv'!$A$2:$I$31, 9, FALSE)</f>
        <v>#N/A</v>
      </c>
      <c r="AH1403" s="11" t="e">
        <f>VLOOKUP($C1403, FanGraphs_Standings[[Abbreviation]:[2024 Year to Date G]], 2, FALSE)</f>
        <v>#N/A</v>
      </c>
      <c r="AI1403" s="11" t="e">
        <f>_xlfn.IFNA(VLOOKUP($E1403, 'SP Per G'!$A$2:$D$1385, 3, FALSE), AO1403)</f>
        <v>#N/A</v>
      </c>
      <c r="AJ1403" s="11" t="e">
        <f>IF(AND(ISNA(VLOOKUP($E1403, 'SP Per G'!$A$2:$D$1385, 4, FALSE)), ISTEXT($E1403)), AI1403,IF(ISNA(VLOOKUP($E1403, 'SP Per G'!$A$2:$D$1385, 4, FALSE)), AO1403, VLOOKUP($E1403, 'SP Per G'!$A$2:$D$1385, 4, FALSE)))</f>
        <v>#N/A</v>
      </c>
      <c r="AK1403" s="11" t="e">
        <f t="shared" si="259"/>
        <v>#N/A</v>
      </c>
      <c r="AL1403" s="11" t="e">
        <f>_xlfn.IFNA(VLOOKUP($E1403, Individual_Pitching___Dashboard[], 18, FALSE), VLOOKUP($C1403,Team_Pitching___Advanced[[Team]:[SIERA]],16,FALSE))</f>
        <v>#N/A</v>
      </c>
      <c r="AM1403" s="11" t="e">
        <f>_xlfn.IFNA(VLOOKUP($E1403, Individual_Pitching___Dashboard[], 20, FALSE), VLOOKUP($C1403,Team_Pitching___Advanced[[Team]:[xFIP]],19,FALSE))</f>
        <v>#N/A</v>
      </c>
      <c r="AN1403" s="11" t="e">
        <f>_xlfn.IFNA(VLOOKUP($E1403,Individual_Pitching___Advanced[],21,FALSE),VLOOKUP($C1403,Team_Pitching___Advanced[[Team]:[SIERA]],20,FALSE))</f>
        <v>#N/A</v>
      </c>
      <c r="AO1403" s="11" t="e">
        <f>VLOOKUP($C1403, 'Team Per G'!$A$2:$G$31, 7, FALSE)</f>
        <v>#N/A</v>
      </c>
      <c r="AP1403" s="11" t="e">
        <f>VLOOKUP($C1403, 'FanGraphs - Team WAR Projected'!$B$2:$E$31, 3, FALSE)/162</f>
        <v>#N/A</v>
      </c>
      <c r="AQ1403" s="11" t="e">
        <f t="shared" si="260"/>
        <v>#N/A</v>
      </c>
      <c r="AR1403" s="11" t="e">
        <f>VLOOKUP($C1403, Team_Pitching___Advanced[[Team]:[xFIP]], 19,FALSE)</f>
        <v>#N/A</v>
      </c>
      <c r="AS1403" s="11" t="e">
        <f>VLOOKUP($C1403, Team_Pitching___Advanced[], 20, FALSE)</f>
        <v>#N/A</v>
      </c>
      <c r="AT1403" s="11" t="e">
        <f>VLOOKUP($C1403, Team_Batting___Dashboard[[Team]:[wOBA]], 16, FALSE)</f>
        <v>#N/A</v>
      </c>
      <c r="AU1403" s="11" t="e">
        <f>VLOOKUP($C1403, Team_Batting___Advanced[[Team]:[OPS]], 9, FALSE)</f>
        <v>#N/A</v>
      </c>
      <c r="AV1403" s="11" t="e">
        <f>VLOOKUP($C1403, Team_Batting___Advanced[], 19, FALSE)</f>
        <v>#N/A</v>
      </c>
      <c r="AW1403" s="11" t="e">
        <f>VLOOKUP($C1403, 'Team Per G'!$A$2:$G$31, 3, FALSE)</f>
        <v>#N/A</v>
      </c>
      <c r="AX1403" s="11" t="e">
        <f>VLOOKUP($C1403, 'Team Per G'!$A$2:$G$31, 5, FALSE)</f>
        <v>#N/A</v>
      </c>
      <c r="AY1403" s="11" t="e">
        <f>VLOOKUP($C1403, 'Team Per G'!$A$2:$G$31, 4, FALSE)</f>
        <v>#N/A</v>
      </c>
      <c r="AZ1403" s="11" t="e">
        <f>VLOOKUP($C1403, Team_Batting___Dashboard[], 22, FALSE)/$AH1403</f>
        <v>#N/A</v>
      </c>
      <c r="BA1403" s="11" t="e">
        <f>VLOOKUP($C1403, 'FanGraphs - Team WAR Projected'!$B$2:$E$31, 4, FALSE)/162</f>
        <v>#N/A</v>
      </c>
      <c r="BB1403" s="11" t="e">
        <f t="shared" si="261"/>
        <v>#N/A</v>
      </c>
      <c r="BC1403" s="11" t="e">
        <f>VLOOKUP($C1403, FanGraphs_Standings[[Abbreviation]:[2024 Year to Date RS/G]], 6, FALSE)/$AH1403</f>
        <v>#N/A</v>
      </c>
      <c r="BD1403" s="11" t="e">
        <f>VLOOKUP($C1403, FanGraphs_Standings[[Abbreviation]:[2024 Projected Full Season RDif]], 19, FALSE)/162</f>
        <v>#N/A</v>
      </c>
      <c r="BE1403" s="11" t="e">
        <f t="shared" si="262"/>
        <v>#N/A</v>
      </c>
      <c r="BF1403" s="11" t="e">
        <f>VLOOKUP($C1403, FanGraphs_Standings[[Abbreviation]:[2024 Projected Full Season RDif]], 5, FALSE)</f>
        <v>#N/A</v>
      </c>
      <c r="BG1403" s="11" t="e">
        <f>VLOOKUP($C1403, FanGraphs_Standings[[Abbreviation]:[2024 Projected Full Season W%]], 18, FALSE)</f>
        <v>#N/A</v>
      </c>
      <c r="BH1403" s="11" t="e">
        <f t="shared" si="263"/>
        <v>#N/A</v>
      </c>
      <c r="BI1403" s="11" t="e">
        <f>VLOOKUP($C1403, 'Home Field Adv'!$A$2:$K$31, 11, FALSE)</f>
        <v>#N/A</v>
      </c>
      <c r="BL1403" s="12" t="str">
        <f t="shared" si="264"/>
        <v/>
      </c>
      <c r="BM1403" s="12" t="str">
        <f t="shared" si="267"/>
        <v/>
      </c>
      <c r="BN1403" s="12" t="str">
        <f t="shared" si="265"/>
        <v/>
      </c>
    </row>
    <row r="1404" spans="6:66" x14ac:dyDescent="0.45">
      <c r="F1404" s="11" t="e">
        <f>VLOOKUP($B1404, FanGraphs_Standings[[Abbreviation]:[2024 Year to Date G]], 2, FALSE)</f>
        <v>#N/A</v>
      </c>
      <c r="G1404" s="11" t="e">
        <f>_xlfn.IFNA(VLOOKUP($D1404, 'SP Per G'!$A$2:$D$1385, 3, FALSE),M1404)</f>
        <v>#N/A</v>
      </c>
      <c r="H1404" s="11" t="e">
        <f>IF(AND(ISNA(VLOOKUP($D1404, 'SP Per G'!$A$2:$D$1385, 4, FALSE)), ISTEXT($D1404)), G1404,IF(ISNA(VLOOKUP($D1404, 'SP Per G'!$A$2:$D$1385, 4, FALSE)), M1404, VLOOKUP($D1404, 'SP Per G'!$A$2:$D$1385, 4, FALSE)))</f>
        <v>#N/A</v>
      </c>
      <c r="I1404" s="11" t="e">
        <f t="shared" si="255"/>
        <v>#N/A</v>
      </c>
      <c r="J1404" s="11" t="e">
        <f>_xlfn.IFNA(VLOOKUP($D1404,Individual_Pitching___Dashboard[],18,FALSE),VLOOKUP(B1404,Team_Pitching___Dashboard[[Team]:[ERA]],17,FALSE))</f>
        <v>#N/A</v>
      </c>
      <c r="K1404" s="11" t="e">
        <f>_xlfn.IFNA(VLOOKUP($D1404, Individual_Pitching___Dashboard[], 20, FALSE), VLOOKUP(B1404,Team_Pitching___Dashboard[[Team]:[xFIP]],20,FALSE))</f>
        <v>#N/A</v>
      </c>
      <c r="L1404" s="11" t="e">
        <f>_xlfn.IFNA(VLOOKUP($D1404, Individual_Pitching___Advanced[], 21,FALSE), VLOOKUP(B1404, Team_Pitching___Advanced[], 20, FALSE))</f>
        <v>#N/A</v>
      </c>
      <c r="M1404" s="11" t="e">
        <f>VLOOKUP($B1404, 'Team Per G'!$A$2:$G$31, 7, FALSE)</f>
        <v>#N/A</v>
      </c>
      <c r="N1404" s="11" t="e">
        <f>VLOOKUP($B1404, 'FanGraphs - Team WAR Projected'!$B$2:$E$31, 3, FALSE)/162</f>
        <v>#N/A</v>
      </c>
      <c r="O1404" s="11" t="e">
        <f t="shared" si="256"/>
        <v>#N/A</v>
      </c>
      <c r="P1404" s="11" t="e">
        <f>VLOOKUP($B1404, Team_Pitching___Advanced[[Team]:[xFIP]], 19,FALSE)</f>
        <v>#N/A</v>
      </c>
      <c r="Q1404" s="11" t="e">
        <f>VLOOKUP($B1404, Team_Pitching___Advanced[], 20, FALSE)</f>
        <v>#N/A</v>
      </c>
      <c r="R1404" s="11" t="e">
        <f>VLOOKUP($B1404, Team_Batting___Dashboard[[Team]:[wOBA]], 16, FALSE)</f>
        <v>#N/A</v>
      </c>
      <c r="S1404" s="11" t="e">
        <f>VLOOKUP($B1404, Team_Batting___Advanced[[Team]:[OPS]], 9, FALSE)</f>
        <v>#N/A</v>
      </c>
      <c r="T1404" s="11" t="e">
        <f>VLOOKUP($B1404, Team_Batting___Advanced[], 19, FALSE)</f>
        <v>#N/A</v>
      </c>
      <c r="U1404" s="11" t="e">
        <f>VLOOKUP($B1404, 'Team Per G'!$A$2:$G$31, 3, FALSE)</f>
        <v>#N/A</v>
      </c>
      <c r="V1404" s="11" t="e">
        <f>VLOOKUP($B1404, 'Team Per G'!$A$2:$G$31, 5, FALSE)</f>
        <v>#N/A</v>
      </c>
      <c r="W1404" s="11" t="e">
        <f>VLOOKUP($B1404, 'Team Per G'!$A$2:$G$31, 4, FALSE)</f>
        <v>#N/A</v>
      </c>
      <c r="X1404" s="11" t="e">
        <f>VLOOKUP($B1404, Team_Batting___Dashboard[], 22, FALSE)/$F1404</f>
        <v>#N/A</v>
      </c>
      <c r="Y1404" s="11" t="e">
        <f>VLOOKUP($B1404, 'FanGraphs - Team WAR Projected'!$B$2:$E$31, 4, FALSE)/162</f>
        <v>#N/A</v>
      </c>
      <c r="Z1404" s="11" t="e">
        <f t="shared" si="257"/>
        <v>#N/A</v>
      </c>
      <c r="AA1404" s="11" t="e">
        <f>VLOOKUP($B1404, FanGraphs_Standings[[Abbreviation]:[2024 Year to Date RS/G]], 6, FALSE)/$F1404</f>
        <v>#N/A</v>
      </c>
      <c r="AB1404" s="11" t="e">
        <f>VLOOKUP($B1404, FanGraphs_Standings[[Abbreviation]:[2024 Projected Full Season RDif]], 19, FALSE)/162</f>
        <v>#N/A</v>
      </c>
      <c r="AC1404" s="11" t="e">
        <f t="shared" si="266"/>
        <v>#N/A</v>
      </c>
      <c r="AD1404" s="11" t="e">
        <f>VLOOKUP($B1404, FanGraphs_Standings[[Abbreviation]:[2024 Projected Full Season RDif]], 5, FALSE)</f>
        <v>#N/A</v>
      </c>
      <c r="AE1404" s="11" t="e">
        <f>VLOOKUP($B1404, FanGraphs_Standings[[Abbreviation]:[2024 Projected Full Season W%]], 18, FALSE)</f>
        <v>#N/A</v>
      </c>
      <c r="AF1404" s="11" t="e">
        <f t="shared" si="258"/>
        <v>#N/A</v>
      </c>
      <c r="AG1404" s="11" t="e">
        <f>VLOOKUP($B1404, 'Home Field Adv'!$A$2:$I$31, 9, FALSE)</f>
        <v>#N/A</v>
      </c>
      <c r="AH1404" s="11" t="e">
        <f>VLOOKUP($C1404, FanGraphs_Standings[[Abbreviation]:[2024 Year to Date G]], 2, FALSE)</f>
        <v>#N/A</v>
      </c>
      <c r="AI1404" s="11" t="e">
        <f>_xlfn.IFNA(VLOOKUP($E1404, 'SP Per G'!$A$2:$D$1385, 3, FALSE), AO1404)</f>
        <v>#N/A</v>
      </c>
      <c r="AJ1404" s="11" t="e">
        <f>IF(AND(ISNA(VLOOKUP($E1404, 'SP Per G'!$A$2:$D$1385, 4, FALSE)), ISTEXT($E1404)), AI1404,IF(ISNA(VLOOKUP($E1404, 'SP Per G'!$A$2:$D$1385, 4, FALSE)), AO1404, VLOOKUP($E1404, 'SP Per G'!$A$2:$D$1385, 4, FALSE)))</f>
        <v>#N/A</v>
      </c>
      <c r="AK1404" s="11" t="e">
        <f t="shared" si="259"/>
        <v>#N/A</v>
      </c>
      <c r="AL1404" s="11" t="e">
        <f>_xlfn.IFNA(VLOOKUP($E1404, Individual_Pitching___Dashboard[], 18, FALSE), VLOOKUP($C1404,Team_Pitching___Advanced[[Team]:[SIERA]],16,FALSE))</f>
        <v>#N/A</v>
      </c>
      <c r="AM1404" s="11" t="e">
        <f>_xlfn.IFNA(VLOOKUP($E1404, Individual_Pitching___Dashboard[], 20, FALSE), VLOOKUP($C1404,Team_Pitching___Advanced[[Team]:[xFIP]],19,FALSE))</f>
        <v>#N/A</v>
      </c>
      <c r="AN1404" s="11" t="e">
        <f>_xlfn.IFNA(VLOOKUP($E1404,Individual_Pitching___Advanced[],21,FALSE),VLOOKUP($C1404,Team_Pitching___Advanced[[Team]:[SIERA]],20,FALSE))</f>
        <v>#N/A</v>
      </c>
      <c r="AO1404" s="11" t="e">
        <f>VLOOKUP($C1404, 'Team Per G'!$A$2:$G$31, 7, FALSE)</f>
        <v>#N/A</v>
      </c>
      <c r="AP1404" s="11" t="e">
        <f>VLOOKUP($C1404, 'FanGraphs - Team WAR Projected'!$B$2:$E$31, 3, FALSE)/162</f>
        <v>#N/A</v>
      </c>
      <c r="AQ1404" s="11" t="e">
        <f t="shared" si="260"/>
        <v>#N/A</v>
      </c>
      <c r="AR1404" s="11" t="e">
        <f>VLOOKUP($C1404, Team_Pitching___Advanced[[Team]:[xFIP]], 19,FALSE)</f>
        <v>#N/A</v>
      </c>
      <c r="AS1404" s="11" t="e">
        <f>VLOOKUP($C1404, Team_Pitching___Advanced[], 20, FALSE)</f>
        <v>#N/A</v>
      </c>
      <c r="AT1404" s="11" t="e">
        <f>VLOOKUP($C1404, Team_Batting___Dashboard[[Team]:[wOBA]], 16, FALSE)</f>
        <v>#N/A</v>
      </c>
      <c r="AU1404" s="11" t="e">
        <f>VLOOKUP($C1404, Team_Batting___Advanced[[Team]:[OPS]], 9, FALSE)</f>
        <v>#N/A</v>
      </c>
      <c r="AV1404" s="11" t="e">
        <f>VLOOKUP($C1404, Team_Batting___Advanced[], 19, FALSE)</f>
        <v>#N/A</v>
      </c>
      <c r="AW1404" s="11" t="e">
        <f>VLOOKUP($C1404, 'Team Per G'!$A$2:$G$31, 3, FALSE)</f>
        <v>#N/A</v>
      </c>
      <c r="AX1404" s="11" t="e">
        <f>VLOOKUP($C1404, 'Team Per G'!$A$2:$G$31, 5, FALSE)</f>
        <v>#N/A</v>
      </c>
      <c r="AY1404" s="11" t="e">
        <f>VLOOKUP($C1404, 'Team Per G'!$A$2:$G$31, 4, FALSE)</f>
        <v>#N/A</v>
      </c>
      <c r="AZ1404" s="11" t="e">
        <f>VLOOKUP($C1404, Team_Batting___Dashboard[], 22, FALSE)/$AH1404</f>
        <v>#N/A</v>
      </c>
      <c r="BA1404" s="11" t="e">
        <f>VLOOKUP($C1404, 'FanGraphs - Team WAR Projected'!$B$2:$E$31, 4, FALSE)/162</f>
        <v>#N/A</v>
      </c>
      <c r="BB1404" s="11" t="e">
        <f t="shared" si="261"/>
        <v>#N/A</v>
      </c>
      <c r="BC1404" s="11" t="e">
        <f>VLOOKUP($C1404, FanGraphs_Standings[[Abbreviation]:[2024 Year to Date RS/G]], 6, FALSE)/$AH1404</f>
        <v>#N/A</v>
      </c>
      <c r="BD1404" s="11" t="e">
        <f>VLOOKUP($C1404, FanGraphs_Standings[[Abbreviation]:[2024 Projected Full Season RDif]], 19, FALSE)/162</f>
        <v>#N/A</v>
      </c>
      <c r="BE1404" s="11" t="e">
        <f t="shared" si="262"/>
        <v>#N/A</v>
      </c>
      <c r="BF1404" s="11" t="e">
        <f>VLOOKUP($C1404, FanGraphs_Standings[[Abbreviation]:[2024 Projected Full Season RDif]], 5, FALSE)</f>
        <v>#N/A</v>
      </c>
      <c r="BG1404" s="11" t="e">
        <f>VLOOKUP($C1404, FanGraphs_Standings[[Abbreviation]:[2024 Projected Full Season W%]], 18, FALSE)</f>
        <v>#N/A</v>
      </c>
      <c r="BH1404" s="11" t="e">
        <f t="shared" si="263"/>
        <v>#N/A</v>
      </c>
      <c r="BI1404" s="11" t="e">
        <f>VLOOKUP($C1404, 'Home Field Adv'!$A$2:$K$31, 11, FALSE)</f>
        <v>#N/A</v>
      </c>
      <c r="BL1404" s="12" t="str">
        <f t="shared" si="264"/>
        <v/>
      </c>
      <c r="BM1404" s="12" t="str">
        <f t="shared" si="267"/>
        <v/>
      </c>
      <c r="BN1404" s="12" t="str">
        <f t="shared" si="265"/>
        <v/>
      </c>
    </row>
    <row r="1405" spans="6:66" x14ac:dyDescent="0.45">
      <c r="F1405" s="11" t="e">
        <f>VLOOKUP($B1405, FanGraphs_Standings[[Abbreviation]:[2024 Year to Date G]], 2, FALSE)</f>
        <v>#N/A</v>
      </c>
      <c r="G1405" s="11" t="e">
        <f>_xlfn.IFNA(VLOOKUP($D1405, 'SP Per G'!$A$2:$D$1385, 3, FALSE),M1405)</f>
        <v>#N/A</v>
      </c>
      <c r="H1405" s="11" t="e">
        <f>IF(AND(ISNA(VLOOKUP($D1405, 'SP Per G'!$A$2:$D$1385, 4, FALSE)), ISTEXT($D1405)), G1405,IF(ISNA(VLOOKUP($D1405, 'SP Per G'!$A$2:$D$1385, 4, FALSE)), M1405, VLOOKUP($D1405, 'SP Per G'!$A$2:$D$1385, 4, FALSE)))</f>
        <v>#N/A</v>
      </c>
      <c r="I1405" s="11" t="e">
        <f t="shared" si="255"/>
        <v>#N/A</v>
      </c>
      <c r="J1405" s="11" t="e">
        <f>_xlfn.IFNA(VLOOKUP($D1405,Individual_Pitching___Dashboard[],18,FALSE),VLOOKUP(B1405,Team_Pitching___Dashboard[[Team]:[ERA]],17,FALSE))</f>
        <v>#N/A</v>
      </c>
      <c r="K1405" s="11" t="e">
        <f>_xlfn.IFNA(VLOOKUP($D1405, Individual_Pitching___Dashboard[], 20, FALSE), VLOOKUP(B1405,Team_Pitching___Dashboard[[Team]:[xFIP]],20,FALSE))</f>
        <v>#N/A</v>
      </c>
      <c r="L1405" s="11" t="e">
        <f>_xlfn.IFNA(VLOOKUP($D1405, Individual_Pitching___Advanced[], 21,FALSE), VLOOKUP(B1405, Team_Pitching___Advanced[], 20, FALSE))</f>
        <v>#N/A</v>
      </c>
      <c r="M1405" s="11" t="e">
        <f>VLOOKUP($B1405, 'Team Per G'!$A$2:$G$31, 7, FALSE)</f>
        <v>#N/A</v>
      </c>
      <c r="N1405" s="11" t="e">
        <f>VLOOKUP($B1405, 'FanGraphs - Team WAR Projected'!$B$2:$E$31, 3, FALSE)/162</f>
        <v>#N/A</v>
      </c>
      <c r="O1405" s="11" t="e">
        <f t="shared" si="256"/>
        <v>#N/A</v>
      </c>
      <c r="P1405" s="11" t="e">
        <f>VLOOKUP($B1405, Team_Pitching___Advanced[[Team]:[xFIP]], 19,FALSE)</f>
        <v>#N/A</v>
      </c>
      <c r="Q1405" s="11" t="e">
        <f>VLOOKUP($B1405, Team_Pitching___Advanced[], 20, FALSE)</f>
        <v>#N/A</v>
      </c>
      <c r="R1405" s="11" t="e">
        <f>VLOOKUP($B1405, Team_Batting___Dashboard[[Team]:[wOBA]], 16, FALSE)</f>
        <v>#N/A</v>
      </c>
      <c r="S1405" s="11" t="e">
        <f>VLOOKUP($B1405, Team_Batting___Advanced[[Team]:[OPS]], 9, FALSE)</f>
        <v>#N/A</v>
      </c>
      <c r="T1405" s="11" t="e">
        <f>VLOOKUP($B1405, Team_Batting___Advanced[], 19, FALSE)</f>
        <v>#N/A</v>
      </c>
      <c r="U1405" s="11" t="e">
        <f>VLOOKUP($B1405, 'Team Per G'!$A$2:$G$31, 3, FALSE)</f>
        <v>#N/A</v>
      </c>
      <c r="V1405" s="11" t="e">
        <f>VLOOKUP($B1405, 'Team Per G'!$A$2:$G$31, 5, FALSE)</f>
        <v>#N/A</v>
      </c>
      <c r="W1405" s="11" t="e">
        <f>VLOOKUP($B1405, 'Team Per G'!$A$2:$G$31, 4, FALSE)</f>
        <v>#N/A</v>
      </c>
      <c r="X1405" s="11" t="e">
        <f>VLOOKUP($B1405, Team_Batting___Dashboard[], 22, FALSE)/$F1405</f>
        <v>#N/A</v>
      </c>
      <c r="Y1405" s="11" t="e">
        <f>VLOOKUP($B1405, 'FanGraphs - Team WAR Projected'!$B$2:$E$31, 4, FALSE)/162</f>
        <v>#N/A</v>
      </c>
      <c r="Z1405" s="11" t="e">
        <f t="shared" si="257"/>
        <v>#N/A</v>
      </c>
      <c r="AA1405" s="11" t="e">
        <f>VLOOKUP($B1405, FanGraphs_Standings[[Abbreviation]:[2024 Year to Date RS/G]], 6, FALSE)/$F1405</f>
        <v>#N/A</v>
      </c>
      <c r="AB1405" s="11" t="e">
        <f>VLOOKUP($B1405, FanGraphs_Standings[[Abbreviation]:[2024 Projected Full Season RDif]], 19, FALSE)/162</f>
        <v>#N/A</v>
      </c>
      <c r="AC1405" s="11" t="e">
        <f t="shared" si="266"/>
        <v>#N/A</v>
      </c>
      <c r="AD1405" s="11" t="e">
        <f>VLOOKUP($B1405, FanGraphs_Standings[[Abbreviation]:[2024 Projected Full Season RDif]], 5, FALSE)</f>
        <v>#N/A</v>
      </c>
      <c r="AE1405" s="11" t="e">
        <f>VLOOKUP($B1405, FanGraphs_Standings[[Abbreviation]:[2024 Projected Full Season W%]], 18, FALSE)</f>
        <v>#N/A</v>
      </c>
      <c r="AF1405" s="11" t="e">
        <f t="shared" si="258"/>
        <v>#N/A</v>
      </c>
      <c r="AG1405" s="11" t="e">
        <f>VLOOKUP($B1405, 'Home Field Adv'!$A$2:$I$31, 9, FALSE)</f>
        <v>#N/A</v>
      </c>
      <c r="AH1405" s="11" t="e">
        <f>VLOOKUP($C1405, FanGraphs_Standings[[Abbreviation]:[2024 Year to Date G]], 2, FALSE)</f>
        <v>#N/A</v>
      </c>
      <c r="AI1405" s="11" t="e">
        <f>_xlfn.IFNA(VLOOKUP($E1405, 'SP Per G'!$A$2:$D$1385, 3, FALSE), AO1405)</f>
        <v>#N/A</v>
      </c>
      <c r="AJ1405" s="11" t="e">
        <f>IF(AND(ISNA(VLOOKUP($E1405, 'SP Per G'!$A$2:$D$1385, 4, FALSE)), ISTEXT($E1405)), AI1405,IF(ISNA(VLOOKUP($E1405, 'SP Per G'!$A$2:$D$1385, 4, FALSE)), AO1405, VLOOKUP($E1405, 'SP Per G'!$A$2:$D$1385, 4, FALSE)))</f>
        <v>#N/A</v>
      </c>
      <c r="AK1405" s="11" t="e">
        <f t="shared" si="259"/>
        <v>#N/A</v>
      </c>
      <c r="AL1405" s="11" t="e">
        <f>_xlfn.IFNA(VLOOKUP($E1405, Individual_Pitching___Dashboard[], 18, FALSE), VLOOKUP($C1405,Team_Pitching___Advanced[[Team]:[SIERA]],16,FALSE))</f>
        <v>#N/A</v>
      </c>
      <c r="AM1405" s="11" t="e">
        <f>_xlfn.IFNA(VLOOKUP($E1405, Individual_Pitching___Dashboard[], 20, FALSE), VLOOKUP($C1405,Team_Pitching___Advanced[[Team]:[xFIP]],19,FALSE))</f>
        <v>#N/A</v>
      </c>
      <c r="AN1405" s="11" t="e">
        <f>_xlfn.IFNA(VLOOKUP($E1405,Individual_Pitching___Advanced[],21,FALSE),VLOOKUP($C1405,Team_Pitching___Advanced[[Team]:[SIERA]],20,FALSE))</f>
        <v>#N/A</v>
      </c>
      <c r="AO1405" s="11" t="e">
        <f>VLOOKUP($C1405, 'Team Per G'!$A$2:$G$31, 7, FALSE)</f>
        <v>#N/A</v>
      </c>
      <c r="AP1405" s="11" t="e">
        <f>VLOOKUP($C1405, 'FanGraphs - Team WAR Projected'!$B$2:$E$31, 3, FALSE)/162</f>
        <v>#N/A</v>
      </c>
      <c r="AQ1405" s="11" t="e">
        <f t="shared" si="260"/>
        <v>#N/A</v>
      </c>
      <c r="AR1405" s="11" t="e">
        <f>VLOOKUP($C1405, Team_Pitching___Advanced[[Team]:[xFIP]], 19,FALSE)</f>
        <v>#N/A</v>
      </c>
      <c r="AS1405" s="11" t="e">
        <f>VLOOKUP($C1405, Team_Pitching___Advanced[], 20, FALSE)</f>
        <v>#N/A</v>
      </c>
      <c r="AT1405" s="11" t="e">
        <f>VLOOKUP($C1405, Team_Batting___Dashboard[[Team]:[wOBA]], 16, FALSE)</f>
        <v>#N/A</v>
      </c>
      <c r="AU1405" s="11" t="e">
        <f>VLOOKUP($C1405, Team_Batting___Advanced[[Team]:[OPS]], 9, FALSE)</f>
        <v>#N/A</v>
      </c>
      <c r="AV1405" s="11" t="e">
        <f>VLOOKUP($C1405, Team_Batting___Advanced[], 19, FALSE)</f>
        <v>#N/A</v>
      </c>
      <c r="AW1405" s="11" t="e">
        <f>VLOOKUP($C1405, 'Team Per G'!$A$2:$G$31, 3, FALSE)</f>
        <v>#N/A</v>
      </c>
      <c r="AX1405" s="11" t="e">
        <f>VLOOKUP($C1405, 'Team Per G'!$A$2:$G$31, 5, FALSE)</f>
        <v>#N/A</v>
      </c>
      <c r="AY1405" s="11" t="e">
        <f>VLOOKUP($C1405, 'Team Per G'!$A$2:$G$31, 4, FALSE)</f>
        <v>#N/A</v>
      </c>
      <c r="AZ1405" s="11" t="e">
        <f>VLOOKUP($C1405, Team_Batting___Dashboard[], 22, FALSE)/$AH1405</f>
        <v>#N/A</v>
      </c>
      <c r="BA1405" s="11" t="e">
        <f>VLOOKUP($C1405, 'FanGraphs - Team WAR Projected'!$B$2:$E$31, 4, FALSE)/162</f>
        <v>#N/A</v>
      </c>
      <c r="BB1405" s="11" t="e">
        <f t="shared" si="261"/>
        <v>#N/A</v>
      </c>
      <c r="BC1405" s="11" t="e">
        <f>VLOOKUP($C1405, FanGraphs_Standings[[Abbreviation]:[2024 Year to Date RS/G]], 6, FALSE)/$AH1405</f>
        <v>#N/A</v>
      </c>
      <c r="BD1405" s="11" t="e">
        <f>VLOOKUP($C1405, FanGraphs_Standings[[Abbreviation]:[2024 Projected Full Season RDif]], 19, FALSE)/162</f>
        <v>#N/A</v>
      </c>
      <c r="BE1405" s="11" t="e">
        <f t="shared" si="262"/>
        <v>#N/A</v>
      </c>
      <c r="BF1405" s="11" t="e">
        <f>VLOOKUP($C1405, FanGraphs_Standings[[Abbreviation]:[2024 Projected Full Season RDif]], 5, FALSE)</f>
        <v>#N/A</v>
      </c>
      <c r="BG1405" s="11" t="e">
        <f>VLOOKUP($C1405, FanGraphs_Standings[[Abbreviation]:[2024 Projected Full Season W%]], 18, FALSE)</f>
        <v>#N/A</v>
      </c>
      <c r="BH1405" s="11" t="e">
        <f t="shared" si="263"/>
        <v>#N/A</v>
      </c>
      <c r="BI1405" s="11" t="e">
        <f>VLOOKUP($C1405, 'Home Field Adv'!$A$2:$K$31, 11, FALSE)</f>
        <v>#N/A</v>
      </c>
      <c r="BL1405" s="12" t="str">
        <f t="shared" si="264"/>
        <v/>
      </c>
      <c r="BM1405" s="12" t="str">
        <f t="shared" si="267"/>
        <v/>
      </c>
      <c r="BN1405" s="12" t="str">
        <f t="shared" si="265"/>
        <v/>
      </c>
    </row>
    <row r="1406" spans="6:66" x14ac:dyDescent="0.45">
      <c r="F1406" s="11" t="e">
        <f>VLOOKUP($B1406, FanGraphs_Standings[[Abbreviation]:[2024 Year to Date G]], 2, FALSE)</f>
        <v>#N/A</v>
      </c>
      <c r="G1406" s="11" t="e">
        <f>_xlfn.IFNA(VLOOKUP($D1406, 'SP Per G'!$A$2:$D$1385, 3, FALSE),M1406)</f>
        <v>#N/A</v>
      </c>
      <c r="H1406" s="11" t="e">
        <f>IF(AND(ISNA(VLOOKUP($D1406, 'SP Per G'!$A$2:$D$1385, 4, FALSE)), ISTEXT($D1406)), G1406,IF(ISNA(VLOOKUP($D1406, 'SP Per G'!$A$2:$D$1385, 4, FALSE)), M1406, VLOOKUP($D1406, 'SP Per G'!$A$2:$D$1385, 4, FALSE)))</f>
        <v>#N/A</v>
      </c>
      <c r="I1406" s="11" t="e">
        <f t="shared" si="255"/>
        <v>#N/A</v>
      </c>
      <c r="J1406" s="11" t="e">
        <f>_xlfn.IFNA(VLOOKUP($D1406,Individual_Pitching___Dashboard[],18,FALSE),VLOOKUP(B1406,Team_Pitching___Dashboard[[Team]:[ERA]],17,FALSE))</f>
        <v>#N/A</v>
      </c>
      <c r="K1406" s="11" t="e">
        <f>_xlfn.IFNA(VLOOKUP($D1406, Individual_Pitching___Dashboard[], 20, FALSE), VLOOKUP(B1406,Team_Pitching___Dashboard[[Team]:[xFIP]],20,FALSE))</f>
        <v>#N/A</v>
      </c>
      <c r="L1406" s="11" t="e">
        <f>_xlfn.IFNA(VLOOKUP($D1406, Individual_Pitching___Advanced[], 21,FALSE), VLOOKUP(B1406, Team_Pitching___Advanced[], 20, FALSE))</f>
        <v>#N/A</v>
      </c>
      <c r="M1406" s="11" t="e">
        <f>VLOOKUP($B1406, 'Team Per G'!$A$2:$G$31, 7, FALSE)</f>
        <v>#N/A</v>
      </c>
      <c r="N1406" s="11" t="e">
        <f>VLOOKUP($B1406, 'FanGraphs - Team WAR Projected'!$B$2:$E$31, 3, FALSE)/162</f>
        <v>#N/A</v>
      </c>
      <c r="O1406" s="11" t="e">
        <f t="shared" si="256"/>
        <v>#N/A</v>
      </c>
      <c r="P1406" s="11" t="e">
        <f>VLOOKUP($B1406, Team_Pitching___Advanced[[Team]:[xFIP]], 19,FALSE)</f>
        <v>#N/A</v>
      </c>
      <c r="Q1406" s="11" t="e">
        <f>VLOOKUP($B1406, Team_Pitching___Advanced[], 20, FALSE)</f>
        <v>#N/A</v>
      </c>
      <c r="R1406" s="11" t="e">
        <f>VLOOKUP($B1406, Team_Batting___Dashboard[[Team]:[wOBA]], 16, FALSE)</f>
        <v>#N/A</v>
      </c>
      <c r="S1406" s="11" t="e">
        <f>VLOOKUP($B1406, Team_Batting___Advanced[[Team]:[OPS]], 9, FALSE)</f>
        <v>#N/A</v>
      </c>
      <c r="T1406" s="11" t="e">
        <f>VLOOKUP($B1406, Team_Batting___Advanced[], 19, FALSE)</f>
        <v>#N/A</v>
      </c>
      <c r="U1406" s="11" t="e">
        <f>VLOOKUP($B1406, 'Team Per G'!$A$2:$G$31, 3, FALSE)</f>
        <v>#N/A</v>
      </c>
      <c r="V1406" s="11" t="e">
        <f>VLOOKUP($B1406, 'Team Per G'!$A$2:$G$31, 5, FALSE)</f>
        <v>#N/A</v>
      </c>
      <c r="W1406" s="11" t="e">
        <f>VLOOKUP($B1406, 'Team Per G'!$A$2:$G$31, 4, FALSE)</f>
        <v>#N/A</v>
      </c>
      <c r="X1406" s="11" t="e">
        <f>VLOOKUP($B1406, Team_Batting___Dashboard[], 22, FALSE)/$F1406</f>
        <v>#N/A</v>
      </c>
      <c r="Y1406" s="11" t="e">
        <f>VLOOKUP($B1406, 'FanGraphs - Team WAR Projected'!$B$2:$E$31, 4, FALSE)/162</f>
        <v>#N/A</v>
      </c>
      <c r="Z1406" s="11" t="e">
        <f t="shared" si="257"/>
        <v>#N/A</v>
      </c>
      <c r="AA1406" s="11" t="e">
        <f>VLOOKUP($B1406, FanGraphs_Standings[[Abbreviation]:[2024 Year to Date RS/G]], 6, FALSE)/$F1406</f>
        <v>#N/A</v>
      </c>
      <c r="AB1406" s="11" t="e">
        <f>VLOOKUP($B1406, FanGraphs_Standings[[Abbreviation]:[2024 Projected Full Season RDif]], 19, FALSE)/162</f>
        <v>#N/A</v>
      </c>
      <c r="AC1406" s="11" t="e">
        <f t="shared" si="266"/>
        <v>#N/A</v>
      </c>
      <c r="AD1406" s="11" t="e">
        <f>VLOOKUP($B1406, FanGraphs_Standings[[Abbreviation]:[2024 Projected Full Season RDif]], 5, FALSE)</f>
        <v>#N/A</v>
      </c>
      <c r="AE1406" s="11" t="e">
        <f>VLOOKUP($B1406, FanGraphs_Standings[[Abbreviation]:[2024 Projected Full Season W%]], 18, FALSE)</f>
        <v>#N/A</v>
      </c>
      <c r="AF1406" s="11" t="e">
        <f t="shared" si="258"/>
        <v>#N/A</v>
      </c>
      <c r="AG1406" s="11" t="e">
        <f>VLOOKUP($B1406, 'Home Field Adv'!$A$2:$I$31, 9, FALSE)</f>
        <v>#N/A</v>
      </c>
      <c r="AH1406" s="11" t="e">
        <f>VLOOKUP($C1406, FanGraphs_Standings[[Abbreviation]:[2024 Year to Date G]], 2, FALSE)</f>
        <v>#N/A</v>
      </c>
      <c r="AI1406" s="11" t="e">
        <f>_xlfn.IFNA(VLOOKUP($E1406, 'SP Per G'!$A$2:$D$1385, 3, FALSE), AO1406)</f>
        <v>#N/A</v>
      </c>
      <c r="AJ1406" s="11" t="e">
        <f>IF(AND(ISNA(VLOOKUP($E1406, 'SP Per G'!$A$2:$D$1385, 4, FALSE)), ISTEXT($E1406)), AI1406,IF(ISNA(VLOOKUP($E1406, 'SP Per G'!$A$2:$D$1385, 4, FALSE)), AO1406, VLOOKUP($E1406, 'SP Per G'!$A$2:$D$1385, 4, FALSE)))</f>
        <v>#N/A</v>
      </c>
      <c r="AK1406" s="11" t="e">
        <f t="shared" si="259"/>
        <v>#N/A</v>
      </c>
      <c r="AL1406" s="11" t="e">
        <f>_xlfn.IFNA(VLOOKUP($E1406, Individual_Pitching___Dashboard[], 18, FALSE), VLOOKUP($C1406,Team_Pitching___Advanced[[Team]:[SIERA]],16,FALSE))</f>
        <v>#N/A</v>
      </c>
      <c r="AM1406" s="11" t="e">
        <f>_xlfn.IFNA(VLOOKUP($E1406, Individual_Pitching___Dashboard[], 20, FALSE), VLOOKUP($C1406,Team_Pitching___Advanced[[Team]:[xFIP]],19,FALSE))</f>
        <v>#N/A</v>
      </c>
      <c r="AN1406" s="11" t="e">
        <f>_xlfn.IFNA(VLOOKUP($E1406,Individual_Pitching___Advanced[],21,FALSE),VLOOKUP($C1406,Team_Pitching___Advanced[[Team]:[SIERA]],20,FALSE))</f>
        <v>#N/A</v>
      </c>
      <c r="AO1406" s="11" t="e">
        <f>VLOOKUP($C1406, 'Team Per G'!$A$2:$G$31, 7, FALSE)</f>
        <v>#N/A</v>
      </c>
      <c r="AP1406" s="11" t="e">
        <f>VLOOKUP($C1406, 'FanGraphs - Team WAR Projected'!$B$2:$E$31, 3, FALSE)/162</f>
        <v>#N/A</v>
      </c>
      <c r="AQ1406" s="11" t="e">
        <f t="shared" si="260"/>
        <v>#N/A</v>
      </c>
      <c r="AR1406" s="11" t="e">
        <f>VLOOKUP($C1406, Team_Pitching___Advanced[[Team]:[xFIP]], 19,FALSE)</f>
        <v>#N/A</v>
      </c>
      <c r="AS1406" s="11" t="e">
        <f>VLOOKUP($C1406, Team_Pitching___Advanced[], 20, FALSE)</f>
        <v>#N/A</v>
      </c>
      <c r="AT1406" s="11" t="e">
        <f>VLOOKUP($C1406, Team_Batting___Dashboard[[Team]:[wOBA]], 16, FALSE)</f>
        <v>#N/A</v>
      </c>
      <c r="AU1406" s="11" t="e">
        <f>VLOOKUP($C1406, Team_Batting___Advanced[[Team]:[OPS]], 9, FALSE)</f>
        <v>#N/A</v>
      </c>
      <c r="AV1406" s="11" t="e">
        <f>VLOOKUP($C1406, Team_Batting___Advanced[], 19, FALSE)</f>
        <v>#N/A</v>
      </c>
      <c r="AW1406" s="11" t="e">
        <f>VLOOKUP($C1406, 'Team Per G'!$A$2:$G$31, 3, FALSE)</f>
        <v>#N/A</v>
      </c>
      <c r="AX1406" s="11" t="e">
        <f>VLOOKUP($C1406, 'Team Per G'!$A$2:$G$31, 5, FALSE)</f>
        <v>#N/A</v>
      </c>
      <c r="AY1406" s="11" t="e">
        <f>VLOOKUP($C1406, 'Team Per G'!$A$2:$G$31, 4, FALSE)</f>
        <v>#N/A</v>
      </c>
      <c r="AZ1406" s="11" t="e">
        <f>VLOOKUP($C1406, Team_Batting___Dashboard[], 22, FALSE)/$AH1406</f>
        <v>#N/A</v>
      </c>
      <c r="BA1406" s="11" t="e">
        <f>VLOOKUP($C1406, 'FanGraphs - Team WAR Projected'!$B$2:$E$31, 4, FALSE)/162</f>
        <v>#N/A</v>
      </c>
      <c r="BB1406" s="11" t="e">
        <f t="shared" si="261"/>
        <v>#N/A</v>
      </c>
      <c r="BC1406" s="11" t="e">
        <f>VLOOKUP($C1406, FanGraphs_Standings[[Abbreviation]:[2024 Year to Date RS/G]], 6, FALSE)/$AH1406</f>
        <v>#N/A</v>
      </c>
      <c r="BD1406" s="11" t="e">
        <f>VLOOKUP($C1406, FanGraphs_Standings[[Abbreviation]:[2024 Projected Full Season RDif]], 19, FALSE)/162</f>
        <v>#N/A</v>
      </c>
      <c r="BE1406" s="11" t="e">
        <f t="shared" si="262"/>
        <v>#N/A</v>
      </c>
      <c r="BF1406" s="11" t="e">
        <f>VLOOKUP($C1406, FanGraphs_Standings[[Abbreviation]:[2024 Projected Full Season RDif]], 5, FALSE)</f>
        <v>#N/A</v>
      </c>
      <c r="BG1406" s="11" t="e">
        <f>VLOOKUP($C1406, FanGraphs_Standings[[Abbreviation]:[2024 Projected Full Season W%]], 18, FALSE)</f>
        <v>#N/A</v>
      </c>
      <c r="BH1406" s="11" t="e">
        <f t="shared" si="263"/>
        <v>#N/A</v>
      </c>
      <c r="BI1406" s="11" t="e">
        <f>VLOOKUP($C1406, 'Home Field Adv'!$A$2:$K$31, 11, FALSE)</f>
        <v>#N/A</v>
      </c>
      <c r="BL1406" s="12" t="str">
        <f t="shared" si="264"/>
        <v/>
      </c>
      <c r="BM1406" s="12" t="str">
        <f t="shared" si="267"/>
        <v/>
      </c>
      <c r="BN1406" s="12" t="str">
        <f t="shared" si="265"/>
        <v/>
      </c>
    </row>
    <row r="1407" spans="6:66" x14ac:dyDescent="0.45">
      <c r="F1407" s="11" t="e">
        <f>VLOOKUP($B1407, FanGraphs_Standings[[Abbreviation]:[2024 Year to Date G]], 2, FALSE)</f>
        <v>#N/A</v>
      </c>
      <c r="G1407" s="11" t="e">
        <f>_xlfn.IFNA(VLOOKUP($D1407, 'SP Per G'!$A$2:$D$1385, 3, FALSE),M1407)</f>
        <v>#N/A</v>
      </c>
      <c r="H1407" s="11" t="e">
        <f>IF(AND(ISNA(VLOOKUP($D1407, 'SP Per G'!$A$2:$D$1385, 4, FALSE)), ISTEXT($D1407)), G1407,IF(ISNA(VLOOKUP($D1407, 'SP Per G'!$A$2:$D$1385, 4, FALSE)), M1407, VLOOKUP($D1407, 'SP Per G'!$A$2:$D$1385, 4, FALSE)))</f>
        <v>#N/A</v>
      </c>
      <c r="I1407" s="11" t="e">
        <f t="shared" si="255"/>
        <v>#N/A</v>
      </c>
      <c r="J1407" s="11" t="e">
        <f>_xlfn.IFNA(VLOOKUP($D1407,Individual_Pitching___Dashboard[],18,FALSE),VLOOKUP(B1407,Team_Pitching___Dashboard[[Team]:[ERA]],17,FALSE))</f>
        <v>#N/A</v>
      </c>
      <c r="K1407" s="11" t="e">
        <f>_xlfn.IFNA(VLOOKUP($D1407, Individual_Pitching___Dashboard[], 20, FALSE), VLOOKUP(B1407,Team_Pitching___Dashboard[[Team]:[xFIP]],20,FALSE))</f>
        <v>#N/A</v>
      </c>
      <c r="L1407" s="11" t="e">
        <f>_xlfn.IFNA(VLOOKUP($D1407, Individual_Pitching___Advanced[], 21,FALSE), VLOOKUP(B1407, Team_Pitching___Advanced[], 20, FALSE))</f>
        <v>#N/A</v>
      </c>
      <c r="M1407" s="11" t="e">
        <f>VLOOKUP($B1407, 'Team Per G'!$A$2:$G$31, 7, FALSE)</f>
        <v>#N/A</v>
      </c>
      <c r="N1407" s="11" t="e">
        <f>VLOOKUP($B1407, 'FanGraphs - Team WAR Projected'!$B$2:$E$31, 3, FALSE)/162</f>
        <v>#N/A</v>
      </c>
      <c r="O1407" s="11" t="e">
        <f t="shared" si="256"/>
        <v>#N/A</v>
      </c>
      <c r="P1407" s="11" t="e">
        <f>VLOOKUP($B1407, Team_Pitching___Advanced[[Team]:[xFIP]], 19,FALSE)</f>
        <v>#N/A</v>
      </c>
      <c r="Q1407" s="11" t="e">
        <f>VLOOKUP($B1407, Team_Pitching___Advanced[], 20, FALSE)</f>
        <v>#N/A</v>
      </c>
      <c r="R1407" s="11" t="e">
        <f>VLOOKUP($B1407, Team_Batting___Dashboard[[Team]:[wOBA]], 16, FALSE)</f>
        <v>#N/A</v>
      </c>
      <c r="S1407" s="11" t="e">
        <f>VLOOKUP($B1407, Team_Batting___Advanced[[Team]:[OPS]], 9, FALSE)</f>
        <v>#N/A</v>
      </c>
      <c r="T1407" s="11" t="e">
        <f>VLOOKUP($B1407, Team_Batting___Advanced[], 19, FALSE)</f>
        <v>#N/A</v>
      </c>
      <c r="U1407" s="11" t="e">
        <f>VLOOKUP($B1407, 'Team Per G'!$A$2:$G$31, 3, FALSE)</f>
        <v>#N/A</v>
      </c>
      <c r="V1407" s="11" t="e">
        <f>VLOOKUP($B1407, 'Team Per G'!$A$2:$G$31, 5, FALSE)</f>
        <v>#N/A</v>
      </c>
      <c r="W1407" s="11" t="e">
        <f>VLOOKUP($B1407, 'Team Per G'!$A$2:$G$31, 4, FALSE)</f>
        <v>#N/A</v>
      </c>
      <c r="X1407" s="11" t="e">
        <f>VLOOKUP($B1407, Team_Batting___Dashboard[], 22, FALSE)/$F1407</f>
        <v>#N/A</v>
      </c>
      <c r="Y1407" s="11" t="e">
        <f>VLOOKUP($B1407, 'FanGraphs - Team WAR Projected'!$B$2:$E$31, 4, FALSE)/162</f>
        <v>#N/A</v>
      </c>
      <c r="Z1407" s="11" t="e">
        <f t="shared" si="257"/>
        <v>#N/A</v>
      </c>
      <c r="AA1407" s="11" t="e">
        <f>VLOOKUP($B1407, FanGraphs_Standings[[Abbreviation]:[2024 Year to Date RS/G]], 6, FALSE)/$F1407</f>
        <v>#N/A</v>
      </c>
      <c r="AB1407" s="11" t="e">
        <f>VLOOKUP($B1407, FanGraphs_Standings[[Abbreviation]:[2024 Projected Full Season RDif]], 19, FALSE)/162</f>
        <v>#N/A</v>
      </c>
      <c r="AC1407" s="11" t="e">
        <f t="shared" si="266"/>
        <v>#N/A</v>
      </c>
      <c r="AD1407" s="11" t="e">
        <f>VLOOKUP($B1407, FanGraphs_Standings[[Abbreviation]:[2024 Projected Full Season RDif]], 5, FALSE)</f>
        <v>#N/A</v>
      </c>
      <c r="AE1407" s="11" t="e">
        <f>VLOOKUP($B1407, FanGraphs_Standings[[Abbreviation]:[2024 Projected Full Season W%]], 18, FALSE)</f>
        <v>#N/A</v>
      </c>
      <c r="AF1407" s="11" t="e">
        <f t="shared" si="258"/>
        <v>#N/A</v>
      </c>
      <c r="AG1407" s="11" t="e">
        <f>VLOOKUP($B1407, 'Home Field Adv'!$A$2:$I$31, 9, FALSE)</f>
        <v>#N/A</v>
      </c>
      <c r="AH1407" s="11" t="e">
        <f>VLOOKUP($C1407, FanGraphs_Standings[[Abbreviation]:[2024 Year to Date G]], 2, FALSE)</f>
        <v>#N/A</v>
      </c>
      <c r="AI1407" s="11" t="e">
        <f>_xlfn.IFNA(VLOOKUP($E1407, 'SP Per G'!$A$2:$D$1385, 3, FALSE), AO1407)</f>
        <v>#N/A</v>
      </c>
      <c r="AJ1407" s="11" t="e">
        <f>IF(AND(ISNA(VLOOKUP($E1407, 'SP Per G'!$A$2:$D$1385, 4, FALSE)), ISTEXT($E1407)), AI1407,IF(ISNA(VLOOKUP($E1407, 'SP Per G'!$A$2:$D$1385, 4, FALSE)), AO1407, VLOOKUP($E1407, 'SP Per G'!$A$2:$D$1385, 4, FALSE)))</f>
        <v>#N/A</v>
      </c>
      <c r="AK1407" s="11" t="e">
        <f t="shared" si="259"/>
        <v>#N/A</v>
      </c>
      <c r="AL1407" s="11" t="e">
        <f>_xlfn.IFNA(VLOOKUP($E1407, Individual_Pitching___Dashboard[], 18, FALSE), VLOOKUP($C1407,Team_Pitching___Advanced[[Team]:[SIERA]],16,FALSE))</f>
        <v>#N/A</v>
      </c>
      <c r="AM1407" s="11" t="e">
        <f>_xlfn.IFNA(VLOOKUP($E1407, Individual_Pitching___Dashboard[], 20, FALSE), VLOOKUP($C1407,Team_Pitching___Advanced[[Team]:[xFIP]],19,FALSE))</f>
        <v>#N/A</v>
      </c>
      <c r="AN1407" s="11" t="e">
        <f>_xlfn.IFNA(VLOOKUP($E1407,Individual_Pitching___Advanced[],21,FALSE),VLOOKUP($C1407,Team_Pitching___Advanced[[Team]:[SIERA]],20,FALSE))</f>
        <v>#N/A</v>
      </c>
      <c r="AO1407" s="11" t="e">
        <f>VLOOKUP($C1407, 'Team Per G'!$A$2:$G$31, 7, FALSE)</f>
        <v>#N/A</v>
      </c>
      <c r="AP1407" s="11" t="e">
        <f>VLOOKUP($C1407, 'FanGraphs - Team WAR Projected'!$B$2:$E$31, 3, FALSE)/162</f>
        <v>#N/A</v>
      </c>
      <c r="AQ1407" s="11" t="e">
        <f t="shared" si="260"/>
        <v>#N/A</v>
      </c>
      <c r="AR1407" s="11" t="e">
        <f>VLOOKUP($C1407, Team_Pitching___Advanced[[Team]:[xFIP]], 19,FALSE)</f>
        <v>#N/A</v>
      </c>
      <c r="AS1407" s="11" t="e">
        <f>VLOOKUP($C1407, Team_Pitching___Advanced[], 20, FALSE)</f>
        <v>#N/A</v>
      </c>
      <c r="AT1407" s="11" t="e">
        <f>VLOOKUP($C1407, Team_Batting___Dashboard[[Team]:[wOBA]], 16, FALSE)</f>
        <v>#N/A</v>
      </c>
      <c r="AU1407" s="11" t="e">
        <f>VLOOKUP($C1407, Team_Batting___Advanced[[Team]:[OPS]], 9, FALSE)</f>
        <v>#N/A</v>
      </c>
      <c r="AV1407" s="11" t="e">
        <f>VLOOKUP($C1407, Team_Batting___Advanced[], 19, FALSE)</f>
        <v>#N/A</v>
      </c>
      <c r="AW1407" s="11" t="e">
        <f>VLOOKUP($C1407, 'Team Per G'!$A$2:$G$31, 3, FALSE)</f>
        <v>#N/A</v>
      </c>
      <c r="AX1407" s="11" t="e">
        <f>VLOOKUP($C1407, 'Team Per G'!$A$2:$G$31, 5, FALSE)</f>
        <v>#N/A</v>
      </c>
      <c r="AY1407" s="11" t="e">
        <f>VLOOKUP($C1407, 'Team Per G'!$A$2:$G$31, 4, FALSE)</f>
        <v>#N/A</v>
      </c>
      <c r="AZ1407" s="11" t="e">
        <f>VLOOKUP($C1407, Team_Batting___Dashboard[], 22, FALSE)/$AH1407</f>
        <v>#N/A</v>
      </c>
      <c r="BA1407" s="11" t="e">
        <f>VLOOKUP($C1407, 'FanGraphs - Team WAR Projected'!$B$2:$E$31, 4, FALSE)/162</f>
        <v>#N/A</v>
      </c>
      <c r="BB1407" s="11" t="e">
        <f t="shared" si="261"/>
        <v>#N/A</v>
      </c>
      <c r="BC1407" s="11" t="e">
        <f>VLOOKUP($C1407, FanGraphs_Standings[[Abbreviation]:[2024 Year to Date RS/G]], 6, FALSE)/$AH1407</f>
        <v>#N/A</v>
      </c>
      <c r="BD1407" s="11" t="e">
        <f>VLOOKUP($C1407, FanGraphs_Standings[[Abbreviation]:[2024 Projected Full Season RDif]], 19, FALSE)/162</f>
        <v>#N/A</v>
      </c>
      <c r="BE1407" s="11" t="e">
        <f t="shared" si="262"/>
        <v>#N/A</v>
      </c>
      <c r="BF1407" s="11" t="e">
        <f>VLOOKUP($C1407, FanGraphs_Standings[[Abbreviation]:[2024 Projected Full Season RDif]], 5, FALSE)</f>
        <v>#N/A</v>
      </c>
      <c r="BG1407" s="11" t="e">
        <f>VLOOKUP($C1407, FanGraphs_Standings[[Abbreviation]:[2024 Projected Full Season W%]], 18, FALSE)</f>
        <v>#N/A</v>
      </c>
      <c r="BH1407" s="11" t="e">
        <f t="shared" si="263"/>
        <v>#N/A</v>
      </c>
      <c r="BI1407" s="11" t="e">
        <f>VLOOKUP($C1407, 'Home Field Adv'!$A$2:$K$31, 11, FALSE)</f>
        <v>#N/A</v>
      </c>
      <c r="BL1407" s="12" t="str">
        <f t="shared" si="264"/>
        <v/>
      </c>
      <c r="BM1407" s="12" t="str">
        <f t="shared" si="267"/>
        <v/>
      </c>
      <c r="BN1407" s="12" t="str">
        <f t="shared" si="265"/>
        <v/>
      </c>
    </row>
    <row r="1408" spans="6:66" x14ac:dyDescent="0.45">
      <c r="F1408" s="11" t="e">
        <f>VLOOKUP($B1408, FanGraphs_Standings[[Abbreviation]:[2024 Year to Date G]], 2, FALSE)</f>
        <v>#N/A</v>
      </c>
      <c r="G1408" s="11" t="e">
        <f>_xlfn.IFNA(VLOOKUP($D1408, 'SP Per G'!$A$2:$D$1385, 3, FALSE),M1408)</f>
        <v>#N/A</v>
      </c>
      <c r="H1408" s="11" t="e">
        <f>IF(AND(ISNA(VLOOKUP($D1408, 'SP Per G'!$A$2:$D$1385, 4, FALSE)), ISTEXT($D1408)), G1408,IF(ISNA(VLOOKUP($D1408, 'SP Per G'!$A$2:$D$1385, 4, FALSE)), M1408, VLOOKUP($D1408, 'SP Per G'!$A$2:$D$1385, 4, FALSE)))</f>
        <v>#N/A</v>
      </c>
      <c r="I1408" s="11" t="e">
        <f t="shared" si="255"/>
        <v>#N/A</v>
      </c>
      <c r="J1408" s="11" t="e">
        <f>_xlfn.IFNA(VLOOKUP($D1408,Individual_Pitching___Dashboard[],18,FALSE),VLOOKUP(B1408,Team_Pitching___Dashboard[[Team]:[ERA]],17,FALSE))</f>
        <v>#N/A</v>
      </c>
      <c r="K1408" s="11" t="e">
        <f>_xlfn.IFNA(VLOOKUP($D1408, Individual_Pitching___Dashboard[], 20, FALSE), VLOOKUP(B1408,Team_Pitching___Dashboard[[Team]:[xFIP]],20,FALSE))</f>
        <v>#N/A</v>
      </c>
      <c r="L1408" s="11" t="e">
        <f>_xlfn.IFNA(VLOOKUP($D1408, Individual_Pitching___Advanced[], 21,FALSE), VLOOKUP(B1408, Team_Pitching___Advanced[], 20, FALSE))</f>
        <v>#N/A</v>
      </c>
      <c r="M1408" s="11" t="e">
        <f>VLOOKUP($B1408, 'Team Per G'!$A$2:$G$31, 7, FALSE)</f>
        <v>#N/A</v>
      </c>
      <c r="N1408" s="11" t="e">
        <f>VLOOKUP($B1408, 'FanGraphs - Team WAR Projected'!$B$2:$E$31, 3, FALSE)/162</f>
        <v>#N/A</v>
      </c>
      <c r="O1408" s="11" t="e">
        <f t="shared" si="256"/>
        <v>#N/A</v>
      </c>
      <c r="P1408" s="11" t="e">
        <f>VLOOKUP($B1408, Team_Pitching___Advanced[[Team]:[xFIP]], 19,FALSE)</f>
        <v>#N/A</v>
      </c>
      <c r="Q1408" s="11" t="e">
        <f>VLOOKUP($B1408, Team_Pitching___Advanced[], 20, FALSE)</f>
        <v>#N/A</v>
      </c>
      <c r="R1408" s="11" t="e">
        <f>VLOOKUP($B1408, Team_Batting___Dashboard[[Team]:[wOBA]], 16, FALSE)</f>
        <v>#N/A</v>
      </c>
      <c r="S1408" s="11" t="e">
        <f>VLOOKUP($B1408, Team_Batting___Advanced[[Team]:[OPS]], 9, FALSE)</f>
        <v>#N/A</v>
      </c>
      <c r="T1408" s="11" t="e">
        <f>VLOOKUP($B1408, Team_Batting___Advanced[], 19, FALSE)</f>
        <v>#N/A</v>
      </c>
      <c r="U1408" s="11" t="e">
        <f>VLOOKUP($B1408, 'Team Per G'!$A$2:$G$31, 3, FALSE)</f>
        <v>#N/A</v>
      </c>
      <c r="V1408" s="11" t="e">
        <f>VLOOKUP($B1408, 'Team Per G'!$A$2:$G$31, 5, FALSE)</f>
        <v>#N/A</v>
      </c>
      <c r="W1408" s="11" t="e">
        <f>VLOOKUP($B1408, 'Team Per G'!$A$2:$G$31, 4, FALSE)</f>
        <v>#N/A</v>
      </c>
      <c r="X1408" s="11" t="e">
        <f>VLOOKUP($B1408, Team_Batting___Dashboard[], 22, FALSE)/$F1408</f>
        <v>#N/A</v>
      </c>
      <c r="Y1408" s="11" t="e">
        <f>VLOOKUP($B1408, 'FanGraphs - Team WAR Projected'!$B$2:$E$31, 4, FALSE)/162</f>
        <v>#N/A</v>
      </c>
      <c r="Z1408" s="11" t="e">
        <f t="shared" si="257"/>
        <v>#N/A</v>
      </c>
      <c r="AA1408" s="11" t="e">
        <f>VLOOKUP($B1408, FanGraphs_Standings[[Abbreviation]:[2024 Year to Date RS/G]], 6, FALSE)/$F1408</f>
        <v>#N/A</v>
      </c>
      <c r="AB1408" s="11" t="e">
        <f>VLOOKUP($B1408, FanGraphs_Standings[[Abbreviation]:[2024 Projected Full Season RDif]], 19, FALSE)/162</f>
        <v>#N/A</v>
      </c>
      <c r="AC1408" s="11" t="e">
        <f t="shared" si="266"/>
        <v>#N/A</v>
      </c>
      <c r="AD1408" s="11" t="e">
        <f>VLOOKUP($B1408, FanGraphs_Standings[[Abbreviation]:[2024 Projected Full Season RDif]], 5, FALSE)</f>
        <v>#N/A</v>
      </c>
      <c r="AE1408" s="11" t="e">
        <f>VLOOKUP($B1408, FanGraphs_Standings[[Abbreviation]:[2024 Projected Full Season W%]], 18, FALSE)</f>
        <v>#N/A</v>
      </c>
      <c r="AF1408" s="11" t="e">
        <f t="shared" si="258"/>
        <v>#N/A</v>
      </c>
      <c r="AG1408" s="11" t="e">
        <f>VLOOKUP($B1408, 'Home Field Adv'!$A$2:$I$31, 9, FALSE)</f>
        <v>#N/A</v>
      </c>
      <c r="AH1408" s="11" t="e">
        <f>VLOOKUP($C1408, FanGraphs_Standings[[Abbreviation]:[2024 Year to Date G]], 2, FALSE)</f>
        <v>#N/A</v>
      </c>
      <c r="AI1408" s="11" t="e">
        <f>_xlfn.IFNA(VLOOKUP($E1408, 'SP Per G'!$A$2:$D$1385, 3, FALSE), AO1408)</f>
        <v>#N/A</v>
      </c>
      <c r="AJ1408" s="11" t="e">
        <f>IF(AND(ISNA(VLOOKUP($E1408, 'SP Per G'!$A$2:$D$1385, 4, FALSE)), ISTEXT($E1408)), AI1408,IF(ISNA(VLOOKUP($E1408, 'SP Per G'!$A$2:$D$1385, 4, FALSE)), AO1408, VLOOKUP($E1408, 'SP Per G'!$A$2:$D$1385, 4, FALSE)))</f>
        <v>#N/A</v>
      </c>
      <c r="AK1408" s="11" t="e">
        <f t="shared" si="259"/>
        <v>#N/A</v>
      </c>
      <c r="AL1408" s="11" t="e">
        <f>_xlfn.IFNA(VLOOKUP($E1408, Individual_Pitching___Dashboard[], 18, FALSE), VLOOKUP($C1408,Team_Pitching___Advanced[[Team]:[SIERA]],16,FALSE))</f>
        <v>#N/A</v>
      </c>
      <c r="AM1408" s="11" t="e">
        <f>_xlfn.IFNA(VLOOKUP($E1408, Individual_Pitching___Dashboard[], 20, FALSE), VLOOKUP($C1408,Team_Pitching___Advanced[[Team]:[xFIP]],19,FALSE))</f>
        <v>#N/A</v>
      </c>
      <c r="AN1408" s="11" t="e">
        <f>_xlfn.IFNA(VLOOKUP($E1408,Individual_Pitching___Advanced[],21,FALSE),VLOOKUP($C1408,Team_Pitching___Advanced[[Team]:[SIERA]],20,FALSE))</f>
        <v>#N/A</v>
      </c>
      <c r="AO1408" s="11" t="e">
        <f>VLOOKUP($C1408, 'Team Per G'!$A$2:$G$31, 7, FALSE)</f>
        <v>#N/A</v>
      </c>
      <c r="AP1408" s="11" t="e">
        <f>VLOOKUP($C1408, 'FanGraphs - Team WAR Projected'!$B$2:$E$31, 3, FALSE)/162</f>
        <v>#N/A</v>
      </c>
      <c r="AQ1408" s="11" t="e">
        <f t="shared" si="260"/>
        <v>#N/A</v>
      </c>
      <c r="AR1408" s="11" t="e">
        <f>VLOOKUP($C1408, Team_Pitching___Advanced[[Team]:[xFIP]], 19,FALSE)</f>
        <v>#N/A</v>
      </c>
      <c r="AS1408" s="11" t="e">
        <f>VLOOKUP($C1408, Team_Pitching___Advanced[], 20, FALSE)</f>
        <v>#N/A</v>
      </c>
      <c r="AT1408" s="11" t="e">
        <f>VLOOKUP($C1408, Team_Batting___Dashboard[[Team]:[wOBA]], 16, FALSE)</f>
        <v>#N/A</v>
      </c>
      <c r="AU1408" s="11" t="e">
        <f>VLOOKUP($C1408, Team_Batting___Advanced[[Team]:[OPS]], 9, FALSE)</f>
        <v>#N/A</v>
      </c>
      <c r="AV1408" s="11" t="e">
        <f>VLOOKUP($C1408, Team_Batting___Advanced[], 19, FALSE)</f>
        <v>#N/A</v>
      </c>
      <c r="AW1408" s="11" t="e">
        <f>VLOOKUP($C1408, 'Team Per G'!$A$2:$G$31, 3, FALSE)</f>
        <v>#N/A</v>
      </c>
      <c r="AX1408" s="11" t="e">
        <f>VLOOKUP($C1408, 'Team Per G'!$A$2:$G$31, 5, FALSE)</f>
        <v>#N/A</v>
      </c>
      <c r="AY1408" s="11" t="e">
        <f>VLOOKUP($C1408, 'Team Per G'!$A$2:$G$31, 4, FALSE)</f>
        <v>#N/A</v>
      </c>
      <c r="AZ1408" s="11" t="e">
        <f>VLOOKUP($C1408, Team_Batting___Dashboard[], 22, FALSE)/$AH1408</f>
        <v>#N/A</v>
      </c>
      <c r="BA1408" s="11" t="e">
        <f>VLOOKUP($C1408, 'FanGraphs - Team WAR Projected'!$B$2:$E$31, 4, FALSE)/162</f>
        <v>#N/A</v>
      </c>
      <c r="BB1408" s="11" t="e">
        <f t="shared" si="261"/>
        <v>#N/A</v>
      </c>
      <c r="BC1408" s="11" t="e">
        <f>VLOOKUP($C1408, FanGraphs_Standings[[Abbreviation]:[2024 Year to Date RS/G]], 6, FALSE)/$AH1408</f>
        <v>#N/A</v>
      </c>
      <c r="BD1408" s="11" t="e">
        <f>VLOOKUP($C1408, FanGraphs_Standings[[Abbreviation]:[2024 Projected Full Season RDif]], 19, FALSE)/162</f>
        <v>#N/A</v>
      </c>
      <c r="BE1408" s="11" t="e">
        <f t="shared" si="262"/>
        <v>#N/A</v>
      </c>
      <c r="BF1408" s="11" t="e">
        <f>VLOOKUP($C1408, FanGraphs_Standings[[Abbreviation]:[2024 Projected Full Season RDif]], 5, FALSE)</f>
        <v>#N/A</v>
      </c>
      <c r="BG1408" s="11" t="e">
        <f>VLOOKUP($C1408, FanGraphs_Standings[[Abbreviation]:[2024 Projected Full Season W%]], 18, FALSE)</f>
        <v>#N/A</v>
      </c>
      <c r="BH1408" s="11" t="e">
        <f t="shared" si="263"/>
        <v>#N/A</v>
      </c>
      <c r="BI1408" s="11" t="e">
        <f>VLOOKUP($C1408, 'Home Field Adv'!$A$2:$K$31, 11, FALSE)</f>
        <v>#N/A</v>
      </c>
      <c r="BL1408" s="12" t="str">
        <f t="shared" si="264"/>
        <v/>
      </c>
      <c r="BM1408" s="12" t="str">
        <f t="shared" si="267"/>
        <v/>
      </c>
      <c r="BN1408" s="12" t="str">
        <f t="shared" si="265"/>
        <v/>
      </c>
    </row>
    <row r="1409" spans="6:66" x14ac:dyDescent="0.45">
      <c r="F1409" s="11" t="e">
        <f>VLOOKUP($B1409, FanGraphs_Standings[[Abbreviation]:[2024 Year to Date G]], 2, FALSE)</f>
        <v>#N/A</v>
      </c>
      <c r="G1409" s="11" t="e">
        <f>_xlfn.IFNA(VLOOKUP($D1409, 'SP Per G'!$A$2:$D$1385, 3, FALSE),M1409)</f>
        <v>#N/A</v>
      </c>
      <c r="H1409" s="11" t="e">
        <f>IF(AND(ISNA(VLOOKUP($D1409, 'SP Per G'!$A$2:$D$1385, 4, FALSE)), ISTEXT($D1409)), G1409,IF(ISNA(VLOOKUP($D1409, 'SP Per G'!$A$2:$D$1385, 4, FALSE)), M1409, VLOOKUP($D1409, 'SP Per G'!$A$2:$D$1385, 4, FALSE)))</f>
        <v>#N/A</v>
      </c>
      <c r="I1409" s="11" t="e">
        <f t="shared" si="255"/>
        <v>#N/A</v>
      </c>
      <c r="J1409" s="11" t="e">
        <f>_xlfn.IFNA(VLOOKUP($D1409,Individual_Pitching___Dashboard[],18,FALSE),VLOOKUP(B1409,Team_Pitching___Dashboard[[Team]:[ERA]],17,FALSE))</f>
        <v>#N/A</v>
      </c>
      <c r="K1409" s="11" t="e">
        <f>_xlfn.IFNA(VLOOKUP($D1409, Individual_Pitching___Dashboard[], 20, FALSE), VLOOKUP(B1409,Team_Pitching___Dashboard[[Team]:[xFIP]],20,FALSE))</f>
        <v>#N/A</v>
      </c>
      <c r="L1409" s="11" t="e">
        <f>_xlfn.IFNA(VLOOKUP($D1409, Individual_Pitching___Advanced[], 21,FALSE), VLOOKUP(B1409, Team_Pitching___Advanced[], 20, FALSE))</f>
        <v>#N/A</v>
      </c>
      <c r="M1409" s="11" t="e">
        <f>VLOOKUP($B1409, 'Team Per G'!$A$2:$G$31, 7, FALSE)</f>
        <v>#N/A</v>
      </c>
      <c r="N1409" s="11" t="e">
        <f>VLOOKUP($B1409, 'FanGraphs - Team WAR Projected'!$B$2:$E$31, 3, FALSE)/162</f>
        <v>#N/A</v>
      </c>
      <c r="O1409" s="11" t="e">
        <f t="shared" si="256"/>
        <v>#N/A</v>
      </c>
      <c r="P1409" s="11" t="e">
        <f>VLOOKUP($B1409, Team_Pitching___Advanced[[Team]:[xFIP]], 19,FALSE)</f>
        <v>#N/A</v>
      </c>
      <c r="Q1409" s="11" t="e">
        <f>VLOOKUP($B1409, Team_Pitching___Advanced[], 20, FALSE)</f>
        <v>#N/A</v>
      </c>
      <c r="R1409" s="11" t="e">
        <f>VLOOKUP($B1409, Team_Batting___Dashboard[[Team]:[wOBA]], 16, FALSE)</f>
        <v>#N/A</v>
      </c>
      <c r="S1409" s="11" t="e">
        <f>VLOOKUP($B1409, Team_Batting___Advanced[[Team]:[OPS]], 9, FALSE)</f>
        <v>#N/A</v>
      </c>
      <c r="T1409" s="11" t="e">
        <f>VLOOKUP($B1409, Team_Batting___Advanced[], 19, FALSE)</f>
        <v>#N/A</v>
      </c>
      <c r="U1409" s="11" t="e">
        <f>VLOOKUP($B1409, 'Team Per G'!$A$2:$G$31, 3, FALSE)</f>
        <v>#N/A</v>
      </c>
      <c r="V1409" s="11" t="e">
        <f>VLOOKUP($B1409, 'Team Per G'!$A$2:$G$31, 5, FALSE)</f>
        <v>#N/A</v>
      </c>
      <c r="W1409" s="11" t="e">
        <f>VLOOKUP($B1409, 'Team Per G'!$A$2:$G$31, 4, FALSE)</f>
        <v>#N/A</v>
      </c>
      <c r="X1409" s="11" t="e">
        <f>VLOOKUP($B1409, Team_Batting___Dashboard[], 22, FALSE)/$F1409</f>
        <v>#N/A</v>
      </c>
      <c r="Y1409" s="11" t="e">
        <f>VLOOKUP($B1409, 'FanGraphs - Team WAR Projected'!$B$2:$E$31, 4, FALSE)/162</f>
        <v>#N/A</v>
      </c>
      <c r="Z1409" s="11" t="e">
        <f t="shared" si="257"/>
        <v>#N/A</v>
      </c>
      <c r="AA1409" s="11" t="e">
        <f>VLOOKUP($B1409, FanGraphs_Standings[[Abbreviation]:[2024 Year to Date RS/G]], 6, FALSE)/$F1409</f>
        <v>#N/A</v>
      </c>
      <c r="AB1409" s="11" t="e">
        <f>VLOOKUP($B1409, FanGraphs_Standings[[Abbreviation]:[2024 Projected Full Season RDif]], 19, FALSE)/162</f>
        <v>#N/A</v>
      </c>
      <c r="AC1409" s="11" t="e">
        <f t="shared" si="266"/>
        <v>#N/A</v>
      </c>
      <c r="AD1409" s="11" t="e">
        <f>VLOOKUP($B1409, FanGraphs_Standings[[Abbreviation]:[2024 Projected Full Season RDif]], 5, FALSE)</f>
        <v>#N/A</v>
      </c>
      <c r="AE1409" s="11" t="e">
        <f>VLOOKUP($B1409, FanGraphs_Standings[[Abbreviation]:[2024 Projected Full Season W%]], 18, FALSE)</f>
        <v>#N/A</v>
      </c>
      <c r="AF1409" s="11" t="e">
        <f t="shared" si="258"/>
        <v>#N/A</v>
      </c>
      <c r="AG1409" s="11" t="e">
        <f>VLOOKUP($B1409, 'Home Field Adv'!$A$2:$I$31, 9, FALSE)</f>
        <v>#N/A</v>
      </c>
      <c r="AH1409" s="11" t="e">
        <f>VLOOKUP($C1409, FanGraphs_Standings[[Abbreviation]:[2024 Year to Date G]], 2, FALSE)</f>
        <v>#N/A</v>
      </c>
      <c r="AI1409" s="11" t="e">
        <f>_xlfn.IFNA(VLOOKUP($E1409, 'SP Per G'!$A$2:$D$1385, 3, FALSE), AO1409)</f>
        <v>#N/A</v>
      </c>
      <c r="AJ1409" s="11" t="e">
        <f>IF(AND(ISNA(VLOOKUP($E1409, 'SP Per G'!$A$2:$D$1385, 4, FALSE)), ISTEXT($E1409)), AI1409,IF(ISNA(VLOOKUP($E1409, 'SP Per G'!$A$2:$D$1385, 4, FALSE)), AO1409, VLOOKUP($E1409, 'SP Per G'!$A$2:$D$1385, 4, FALSE)))</f>
        <v>#N/A</v>
      </c>
      <c r="AK1409" s="11" t="e">
        <f t="shared" si="259"/>
        <v>#N/A</v>
      </c>
      <c r="AL1409" s="11" t="e">
        <f>_xlfn.IFNA(VLOOKUP($E1409, Individual_Pitching___Dashboard[], 18, FALSE), VLOOKUP($C1409,Team_Pitching___Advanced[[Team]:[SIERA]],16,FALSE))</f>
        <v>#N/A</v>
      </c>
      <c r="AM1409" s="11" t="e">
        <f>_xlfn.IFNA(VLOOKUP($E1409, Individual_Pitching___Dashboard[], 20, FALSE), VLOOKUP($C1409,Team_Pitching___Advanced[[Team]:[xFIP]],19,FALSE))</f>
        <v>#N/A</v>
      </c>
      <c r="AN1409" s="11" t="e">
        <f>_xlfn.IFNA(VLOOKUP($E1409,Individual_Pitching___Advanced[],21,FALSE),VLOOKUP($C1409,Team_Pitching___Advanced[[Team]:[SIERA]],20,FALSE))</f>
        <v>#N/A</v>
      </c>
      <c r="AO1409" s="11" t="e">
        <f>VLOOKUP($C1409, 'Team Per G'!$A$2:$G$31, 7, FALSE)</f>
        <v>#N/A</v>
      </c>
      <c r="AP1409" s="11" t="e">
        <f>VLOOKUP($C1409, 'FanGraphs - Team WAR Projected'!$B$2:$E$31, 3, FALSE)/162</f>
        <v>#N/A</v>
      </c>
      <c r="AQ1409" s="11" t="e">
        <f t="shared" si="260"/>
        <v>#N/A</v>
      </c>
      <c r="AR1409" s="11" t="e">
        <f>VLOOKUP($C1409, Team_Pitching___Advanced[[Team]:[xFIP]], 19,FALSE)</f>
        <v>#N/A</v>
      </c>
      <c r="AS1409" s="11" t="e">
        <f>VLOOKUP($C1409, Team_Pitching___Advanced[], 20, FALSE)</f>
        <v>#N/A</v>
      </c>
      <c r="AT1409" s="11" t="e">
        <f>VLOOKUP($C1409, Team_Batting___Dashboard[[Team]:[wOBA]], 16, FALSE)</f>
        <v>#N/A</v>
      </c>
      <c r="AU1409" s="11" t="e">
        <f>VLOOKUP($C1409, Team_Batting___Advanced[[Team]:[OPS]], 9, FALSE)</f>
        <v>#N/A</v>
      </c>
      <c r="AV1409" s="11" t="e">
        <f>VLOOKUP($C1409, Team_Batting___Advanced[], 19, FALSE)</f>
        <v>#N/A</v>
      </c>
      <c r="AW1409" s="11" t="e">
        <f>VLOOKUP($C1409, 'Team Per G'!$A$2:$G$31, 3, FALSE)</f>
        <v>#N/A</v>
      </c>
      <c r="AX1409" s="11" t="e">
        <f>VLOOKUP($C1409, 'Team Per G'!$A$2:$G$31, 5, FALSE)</f>
        <v>#N/A</v>
      </c>
      <c r="AY1409" s="11" t="e">
        <f>VLOOKUP($C1409, 'Team Per G'!$A$2:$G$31, 4, FALSE)</f>
        <v>#N/A</v>
      </c>
      <c r="AZ1409" s="11" t="e">
        <f>VLOOKUP($C1409, Team_Batting___Dashboard[], 22, FALSE)/$AH1409</f>
        <v>#N/A</v>
      </c>
      <c r="BA1409" s="11" t="e">
        <f>VLOOKUP($C1409, 'FanGraphs - Team WAR Projected'!$B$2:$E$31, 4, FALSE)/162</f>
        <v>#N/A</v>
      </c>
      <c r="BB1409" s="11" t="e">
        <f t="shared" si="261"/>
        <v>#N/A</v>
      </c>
      <c r="BC1409" s="11" t="e">
        <f>VLOOKUP($C1409, FanGraphs_Standings[[Abbreviation]:[2024 Year to Date RS/G]], 6, FALSE)/$AH1409</f>
        <v>#N/A</v>
      </c>
      <c r="BD1409" s="11" t="e">
        <f>VLOOKUP($C1409, FanGraphs_Standings[[Abbreviation]:[2024 Projected Full Season RDif]], 19, FALSE)/162</f>
        <v>#N/A</v>
      </c>
      <c r="BE1409" s="11" t="e">
        <f t="shared" si="262"/>
        <v>#N/A</v>
      </c>
      <c r="BF1409" s="11" t="e">
        <f>VLOOKUP($C1409, FanGraphs_Standings[[Abbreviation]:[2024 Projected Full Season RDif]], 5, FALSE)</f>
        <v>#N/A</v>
      </c>
      <c r="BG1409" s="11" t="e">
        <f>VLOOKUP($C1409, FanGraphs_Standings[[Abbreviation]:[2024 Projected Full Season W%]], 18, FALSE)</f>
        <v>#N/A</v>
      </c>
      <c r="BH1409" s="11" t="e">
        <f t="shared" si="263"/>
        <v>#N/A</v>
      </c>
      <c r="BI1409" s="11" t="e">
        <f>VLOOKUP($C1409, 'Home Field Adv'!$A$2:$K$31, 11, FALSE)</f>
        <v>#N/A</v>
      </c>
      <c r="BL1409" s="12" t="str">
        <f t="shared" si="264"/>
        <v/>
      </c>
      <c r="BM1409" s="12" t="str">
        <f t="shared" si="267"/>
        <v/>
      </c>
      <c r="BN1409" s="12" t="str">
        <f t="shared" si="265"/>
        <v/>
      </c>
    </row>
    <row r="1410" spans="6:66" x14ac:dyDescent="0.45">
      <c r="F1410" s="11" t="e">
        <f>VLOOKUP($B1410, FanGraphs_Standings[[Abbreviation]:[2024 Year to Date G]], 2, FALSE)</f>
        <v>#N/A</v>
      </c>
      <c r="G1410" s="11" t="e">
        <f>_xlfn.IFNA(VLOOKUP($D1410, 'SP Per G'!$A$2:$D$1385, 3, FALSE),M1410)</f>
        <v>#N/A</v>
      </c>
      <c r="H1410" s="11" t="e">
        <f>IF(AND(ISNA(VLOOKUP($D1410, 'SP Per G'!$A$2:$D$1385, 4, FALSE)), ISTEXT($D1410)), G1410,IF(ISNA(VLOOKUP($D1410, 'SP Per G'!$A$2:$D$1385, 4, FALSE)), M1410, VLOOKUP($D1410, 'SP Per G'!$A$2:$D$1385, 4, FALSE)))</f>
        <v>#N/A</v>
      </c>
      <c r="I1410" s="11" t="e">
        <f t="shared" si="255"/>
        <v>#N/A</v>
      </c>
      <c r="J1410" s="11" t="e">
        <f>_xlfn.IFNA(VLOOKUP($D1410,Individual_Pitching___Dashboard[],18,FALSE),VLOOKUP(B1410,Team_Pitching___Dashboard[[Team]:[ERA]],17,FALSE))</f>
        <v>#N/A</v>
      </c>
      <c r="K1410" s="11" t="e">
        <f>_xlfn.IFNA(VLOOKUP($D1410, Individual_Pitching___Dashboard[], 20, FALSE), VLOOKUP(B1410,Team_Pitching___Dashboard[[Team]:[xFIP]],20,FALSE))</f>
        <v>#N/A</v>
      </c>
      <c r="L1410" s="11" t="e">
        <f>_xlfn.IFNA(VLOOKUP($D1410, Individual_Pitching___Advanced[], 21,FALSE), VLOOKUP(B1410, Team_Pitching___Advanced[], 20, FALSE))</f>
        <v>#N/A</v>
      </c>
      <c r="M1410" s="11" t="e">
        <f>VLOOKUP($B1410, 'Team Per G'!$A$2:$G$31, 7, FALSE)</f>
        <v>#N/A</v>
      </c>
      <c r="N1410" s="11" t="e">
        <f>VLOOKUP($B1410, 'FanGraphs - Team WAR Projected'!$B$2:$E$31, 3, FALSE)/162</f>
        <v>#N/A</v>
      </c>
      <c r="O1410" s="11" t="e">
        <f t="shared" si="256"/>
        <v>#N/A</v>
      </c>
      <c r="P1410" s="11" t="e">
        <f>VLOOKUP($B1410, Team_Pitching___Advanced[[Team]:[xFIP]], 19,FALSE)</f>
        <v>#N/A</v>
      </c>
      <c r="Q1410" s="11" t="e">
        <f>VLOOKUP($B1410, Team_Pitching___Advanced[], 20, FALSE)</f>
        <v>#N/A</v>
      </c>
      <c r="R1410" s="11" t="e">
        <f>VLOOKUP($B1410, Team_Batting___Dashboard[[Team]:[wOBA]], 16, FALSE)</f>
        <v>#N/A</v>
      </c>
      <c r="S1410" s="11" t="e">
        <f>VLOOKUP($B1410, Team_Batting___Advanced[[Team]:[OPS]], 9, FALSE)</f>
        <v>#N/A</v>
      </c>
      <c r="T1410" s="11" t="e">
        <f>VLOOKUP($B1410, Team_Batting___Advanced[], 19, FALSE)</f>
        <v>#N/A</v>
      </c>
      <c r="U1410" s="11" t="e">
        <f>VLOOKUP($B1410, 'Team Per G'!$A$2:$G$31, 3, FALSE)</f>
        <v>#N/A</v>
      </c>
      <c r="V1410" s="11" t="e">
        <f>VLOOKUP($B1410, 'Team Per G'!$A$2:$G$31, 5, FALSE)</f>
        <v>#N/A</v>
      </c>
      <c r="W1410" s="11" t="e">
        <f>VLOOKUP($B1410, 'Team Per G'!$A$2:$G$31, 4, FALSE)</f>
        <v>#N/A</v>
      </c>
      <c r="X1410" s="11" t="e">
        <f>VLOOKUP($B1410, Team_Batting___Dashboard[], 22, FALSE)/$F1410</f>
        <v>#N/A</v>
      </c>
      <c r="Y1410" s="11" t="e">
        <f>VLOOKUP($B1410, 'FanGraphs - Team WAR Projected'!$B$2:$E$31, 4, FALSE)/162</f>
        <v>#N/A</v>
      </c>
      <c r="Z1410" s="11" t="e">
        <f t="shared" si="257"/>
        <v>#N/A</v>
      </c>
      <c r="AA1410" s="11" t="e">
        <f>VLOOKUP($B1410, FanGraphs_Standings[[Abbreviation]:[2024 Year to Date RS/G]], 6, FALSE)/$F1410</f>
        <v>#N/A</v>
      </c>
      <c r="AB1410" s="11" t="e">
        <f>VLOOKUP($B1410, FanGraphs_Standings[[Abbreviation]:[2024 Projected Full Season RDif]], 19, FALSE)/162</f>
        <v>#N/A</v>
      </c>
      <c r="AC1410" s="11" t="e">
        <f t="shared" si="266"/>
        <v>#N/A</v>
      </c>
      <c r="AD1410" s="11" t="e">
        <f>VLOOKUP($B1410, FanGraphs_Standings[[Abbreviation]:[2024 Projected Full Season RDif]], 5, FALSE)</f>
        <v>#N/A</v>
      </c>
      <c r="AE1410" s="11" t="e">
        <f>VLOOKUP($B1410, FanGraphs_Standings[[Abbreviation]:[2024 Projected Full Season W%]], 18, FALSE)</f>
        <v>#N/A</v>
      </c>
      <c r="AF1410" s="11" t="e">
        <f t="shared" si="258"/>
        <v>#N/A</v>
      </c>
      <c r="AG1410" s="11" t="e">
        <f>VLOOKUP($B1410, 'Home Field Adv'!$A$2:$I$31, 9, FALSE)</f>
        <v>#N/A</v>
      </c>
      <c r="AH1410" s="11" t="e">
        <f>VLOOKUP($C1410, FanGraphs_Standings[[Abbreviation]:[2024 Year to Date G]], 2, FALSE)</f>
        <v>#N/A</v>
      </c>
      <c r="AI1410" s="11" t="e">
        <f>_xlfn.IFNA(VLOOKUP($E1410, 'SP Per G'!$A$2:$D$1385, 3, FALSE), AO1410)</f>
        <v>#N/A</v>
      </c>
      <c r="AJ1410" s="11" t="e">
        <f>IF(AND(ISNA(VLOOKUP($E1410, 'SP Per G'!$A$2:$D$1385, 4, FALSE)), ISTEXT($E1410)), AI1410,IF(ISNA(VLOOKUP($E1410, 'SP Per G'!$A$2:$D$1385, 4, FALSE)), AO1410, VLOOKUP($E1410, 'SP Per G'!$A$2:$D$1385, 4, FALSE)))</f>
        <v>#N/A</v>
      </c>
      <c r="AK1410" s="11" t="e">
        <f t="shared" si="259"/>
        <v>#N/A</v>
      </c>
      <c r="AL1410" s="11" t="e">
        <f>_xlfn.IFNA(VLOOKUP($E1410, Individual_Pitching___Dashboard[], 18, FALSE), VLOOKUP($C1410,Team_Pitching___Advanced[[Team]:[SIERA]],16,FALSE))</f>
        <v>#N/A</v>
      </c>
      <c r="AM1410" s="11" t="e">
        <f>_xlfn.IFNA(VLOOKUP($E1410, Individual_Pitching___Dashboard[], 20, FALSE), VLOOKUP($C1410,Team_Pitching___Advanced[[Team]:[xFIP]],19,FALSE))</f>
        <v>#N/A</v>
      </c>
      <c r="AN1410" s="11" t="e">
        <f>_xlfn.IFNA(VLOOKUP($E1410,Individual_Pitching___Advanced[],21,FALSE),VLOOKUP($C1410,Team_Pitching___Advanced[[Team]:[SIERA]],20,FALSE))</f>
        <v>#N/A</v>
      </c>
      <c r="AO1410" s="11" t="e">
        <f>VLOOKUP($C1410, 'Team Per G'!$A$2:$G$31, 7, FALSE)</f>
        <v>#N/A</v>
      </c>
      <c r="AP1410" s="11" t="e">
        <f>VLOOKUP($C1410, 'FanGraphs - Team WAR Projected'!$B$2:$E$31, 3, FALSE)/162</f>
        <v>#N/A</v>
      </c>
      <c r="AQ1410" s="11" t="e">
        <f t="shared" si="260"/>
        <v>#N/A</v>
      </c>
      <c r="AR1410" s="11" t="e">
        <f>VLOOKUP($C1410, Team_Pitching___Advanced[[Team]:[xFIP]], 19,FALSE)</f>
        <v>#N/A</v>
      </c>
      <c r="AS1410" s="11" t="e">
        <f>VLOOKUP($C1410, Team_Pitching___Advanced[], 20, FALSE)</f>
        <v>#N/A</v>
      </c>
      <c r="AT1410" s="11" t="e">
        <f>VLOOKUP($C1410, Team_Batting___Dashboard[[Team]:[wOBA]], 16, FALSE)</f>
        <v>#N/A</v>
      </c>
      <c r="AU1410" s="11" t="e">
        <f>VLOOKUP($C1410, Team_Batting___Advanced[[Team]:[OPS]], 9, FALSE)</f>
        <v>#N/A</v>
      </c>
      <c r="AV1410" s="11" t="e">
        <f>VLOOKUP($C1410, Team_Batting___Advanced[], 19, FALSE)</f>
        <v>#N/A</v>
      </c>
      <c r="AW1410" s="11" t="e">
        <f>VLOOKUP($C1410, 'Team Per G'!$A$2:$G$31, 3, FALSE)</f>
        <v>#N/A</v>
      </c>
      <c r="AX1410" s="11" t="e">
        <f>VLOOKUP($C1410, 'Team Per G'!$A$2:$G$31, 5, FALSE)</f>
        <v>#N/A</v>
      </c>
      <c r="AY1410" s="11" t="e">
        <f>VLOOKUP($C1410, 'Team Per G'!$A$2:$G$31, 4, FALSE)</f>
        <v>#N/A</v>
      </c>
      <c r="AZ1410" s="11" t="e">
        <f>VLOOKUP($C1410, Team_Batting___Dashboard[], 22, FALSE)/$AH1410</f>
        <v>#N/A</v>
      </c>
      <c r="BA1410" s="11" t="e">
        <f>VLOOKUP($C1410, 'FanGraphs - Team WAR Projected'!$B$2:$E$31, 4, FALSE)/162</f>
        <v>#N/A</v>
      </c>
      <c r="BB1410" s="11" t="e">
        <f t="shared" si="261"/>
        <v>#N/A</v>
      </c>
      <c r="BC1410" s="11" t="e">
        <f>VLOOKUP($C1410, FanGraphs_Standings[[Abbreviation]:[2024 Year to Date RS/G]], 6, FALSE)/$AH1410</f>
        <v>#N/A</v>
      </c>
      <c r="BD1410" s="11" t="e">
        <f>VLOOKUP($C1410, FanGraphs_Standings[[Abbreviation]:[2024 Projected Full Season RDif]], 19, FALSE)/162</f>
        <v>#N/A</v>
      </c>
      <c r="BE1410" s="11" t="e">
        <f t="shared" si="262"/>
        <v>#N/A</v>
      </c>
      <c r="BF1410" s="11" t="e">
        <f>VLOOKUP($C1410, FanGraphs_Standings[[Abbreviation]:[2024 Projected Full Season RDif]], 5, FALSE)</f>
        <v>#N/A</v>
      </c>
      <c r="BG1410" s="11" t="e">
        <f>VLOOKUP($C1410, FanGraphs_Standings[[Abbreviation]:[2024 Projected Full Season W%]], 18, FALSE)</f>
        <v>#N/A</v>
      </c>
      <c r="BH1410" s="11" t="e">
        <f t="shared" si="263"/>
        <v>#N/A</v>
      </c>
      <c r="BI1410" s="11" t="e">
        <f>VLOOKUP($C1410, 'Home Field Adv'!$A$2:$K$31, 11, FALSE)</f>
        <v>#N/A</v>
      </c>
      <c r="BL1410" s="12" t="str">
        <f t="shared" si="264"/>
        <v/>
      </c>
      <c r="BM1410" s="12" t="str">
        <f t="shared" si="267"/>
        <v/>
      </c>
      <c r="BN1410" s="12" t="str">
        <f t="shared" si="265"/>
        <v/>
      </c>
    </row>
    <row r="1411" spans="6:66" x14ac:dyDescent="0.45">
      <c r="F1411" s="11" t="e">
        <f>VLOOKUP($B1411, FanGraphs_Standings[[Abbreviation]:[2024 Year to Date G]], 2, FALSE)</f>
        <v>#N/A</v>
      </c>
      <c r="G1411" s="11" t="e">
        <f>_xlfn.IFNA(VLOOKUP($D1411, 'SP Per G'!$A$2:$D$1385, 3, FALSE),M1411)</f>
        <v>#N/A</v>
      </c>
      <c r="H1411" s="11" t="e">
        <f>IF(AND(ISNA(VLOOKUP($D1411, 'SP Per G'!$A$2:$D$1385, 4, FALSE)), ISTEXT($D1411)), G1411,IF(ISNA(VLOOKUP($D1411, 'SP Per G'!$A$2:$D$1385, 4, FALSE)), M1411, VLOOKUP($D1411, 'SP Per G'!$A$2:$D$1385, 4, FALSE)))</f>
        <v>#N/A</v>
      </c>
      <c r="I1411" s="11" t="e">
        <f t="shared" ref="I1411:I1432" si="268">(G1411*($F1411/162))+(H1411*((162-$F1411)/162))</f>
        <v>#N/A</v>
      </c>
      <c r="J1411" s="11" t="e">
        <f>_xlfn.IFNA(VLOOKUP($D1411,Individual_Pitching___Dashboard[],18,FALSE),VLOOKUP(B1411,Team_Pitching___Dashboard[[Team]:[ERA]],17,FALSE))</f>
        <v>#N/A</v>
      </c>
      <c r="K1411" s="11" t="e">
        <f>_xlfn.IFNA(VLOOKUP($D1411, Individual_Pitching___Dashboard[], 20, FALSE), VLOOKUP(B1411,Team_Pitching___Dashboard[[Team]:[xFIP]],20,FALSE))</f>
        <v>#N/A</v>
      </c>
      <c r="L1411" s="11" t="e">
        <f>_xlfn.IFNA(VLOOKUP($D1411, Individual_Pitching___Advanced[], 21,FALSE), VLOOKUP(B1411, Team_Pitching___Advanced[], 20, FALSE))</f>
        <v>#N/A</v>
      </c>
      <c r="M1411" s="11" t="e">
        <f>VLOOKUP($B1411, 'Team Per G'!$A$2:$G$31, 7, FALSE)</f>
        <v>#N/A</v>
      </c>
      <c r="N1411" s="11" t="e">
        <f>VLOOKUP($B1411, 'FanGraphs - Team WAR Projected'!$B$2:$E$31, 3, FALSE)/162</f>
        <v>#N/A</v>
      </c>
      <c r="O1411" s="11" t="e">
        <f t="shared" ref="O1411:O1432" si="269">(M1411*($F1411/162))+(N1411*((162-$F1411)/162))</f>
        <v>#N/A</v>
      </c>
      <c r="P1411" s="11" t="e">
        <f>VLOOKUP($B1411, Team_Pitching___Advanced[[Team]:[xFIP]], 19,FALSE)</f>
        <v>#N/A</v>
      </c>
      <c r="Q1411" s="11" t="e">
        <f>VLOOKUP($B1411, Team_Pitching___Advanced[], 20, FALSE)</f>
        <v>#N/A</v>
      </c>
      <c r="R1411" s="11" t="e">
        <f>VLOOKUP($B1411, Team_Batting___Dashboard[[Team]:[wOBA]], 16, FALSE)</f>
        <v>#N/A</v>
      </c>
      <c r="S1411" s="11" t="e">
        <f>VLOOKUP($B1411, Team_Batting___Advanced[[Team]:[OPS]], 9, FALSE)</f>
        <v>#N/A</v>
      </c>
      <c r="T1411" s="11" t="e">
        <f>VLOOKUP($B1411, Team_Batting___Advanced[], 19, FALSE)</f>
        <v>#N/A</v>
      </c>
      <c r="U1411" s="11" t="e">
        <f>VLOOKUP($B1411, 'Team Per G'!$A$2:$G$31, 3, FALSE)</f>
        <v>#N/A</v>
      </c>
      <c r="V1411" s="11" t="e">
        <f>VLOOKUP($B1411, 'Team Per G'!$A$2:$G$31, 5, FALSE)</f>
        <v>#N/A</v>
      </c>
      <c r="W1411" s="11" t="e">
        <f>VLOOKUP($B1411, 'Team Per G'!$A$2:$G$31, 4, FALSE)</f>
        <v>#N/A</v>
      </c>
      <c r="X1411" s="11" t="e">
        <f>VLOOKUP($B1411, Team_Batting___Dashboard[], 22, FALSE)/$F1411</f>
        <v>#N/A</v>
      </c>
      <c r="Y1411" s="11" t="e">
        <f>VLOOKUP($B1411, 'FanGraphs - Team WAR Projected'!$B$2:$E$31, 4, FALSE)/162</f>
        <v>#N/A</v>
      </c>
      <c r="Z1411" s="11" t="e">
        <f t="shared" ref="Z1411:Z1432" si="270">(X1411*($F1411/162))+(Y1411*((162-$F1411)/162))</f>
        <v>#N/A</v>
      </c>
      <c r="AA1411" s="11" t="e">
        <f>VLOOKUP($B1411, FanGraphs_Standings[[Abbreviation]:[2024 Year to Date RS/G]], 6, FALSE)/$F1411</f>
        <v>#N/A</v>
      </c>
      <c r="AB1411" s="11" t="e">
        <f>VLOOKUP($B1411, FanGraphs_Standings[[Abbreviation]:[2024 Projected Full Season RDif]], 19, FALSE)/162</f>
        <v>#N/A</v>
      </c>
      <c r="AC1411" s="11" t="e">
        <f t="shared" si="266"/>
        <v>#N/A</v>
      </c>
      <c r="AD1411" s="11" t="e">
        <f>VLOOKUP($B1411, FanGraphs_Standings[[Abbreviation]:[2024 Projected Full Season RDif]], 5, FALSE)</f>
        <v>#N/A</v>
      </c>
      <c r="AE1411" s="11" t="e">
        <f>VLOOKUP($B1411, FanGraphs_Standings[[Abbreviation]:[2024 Projected Full Season W%]], 18, FALSE)</f>
        <v>#N/A</v>
      </c>
      <c r="AF1411" s="11" t="e">
        <f t="shared" ref="AF1411:AF1432" si="271">(AD1411*($F1411/162))+(AE1411*((162-$F1411)/162))</f>
        <v>#N/A</v>
      </c>
      <c r="AG1411" s="11" t="e">
        <f>VLOOKUP($B1411, 'Home Field Adv'!$A$2:$I$31, 9, FALSE)</f>
        <v>#N/A</v>
      </c>
      <c r="AH1411" s="11" t="e">
        <f>VLOOKUP($C1411, FanGraphs_Standings[[Abbreviation]:[2024 Year to Date G]], 2, FALSE)</f>
        <v>#N/A</v>
      </c>
      <c r="AI1411" s="11" t="e">
        <f>_xlfn.IFNA(VLOOKUP($E1411, 'SP Per G'!$A$2:$D$1385, 3, FALSE), AO1411)</f>
        <v>#N/A</v>
      </c>
      <c r="AJ1411" s="11" t="e">
        <f>IF(AND(ISNA(VLOOKUP($E1411, 'SP Per G'!$A$2:$D$1385, 4, FALSE)), ISTEXT($E1411)), AI1411,IF(ISNA(VLOOKUP($E1411, 'SP Per G'!$A$2:$D$1385, 4, FALSE)), AO1411, VLOOKUP($E1411, 'SP Per G'!$A$2:$D$1385, 4, FALSE)))</f>
        <v>#N/A</v>
      </c>
      <c r="AK1411" s="11" t="e">
        <f t="shared" ref="AK1411:AK1432" si="272">(AI1411*($AH1411/162))+(AJ1411*((162-$AH1411)/162))</f>
        <v>#N/A</v>
      </c>
      <c r="AL1411" s="11" t="e">
        <f>_xlfn.IFNA(VLOOKUP($E1411, Individual_Pitching___Dashboard[], 18, FALSE), VLOOKUP($C1411,Team_Pitching___Advanced[[Team]:[SIERA]],16,FALSE))</f>
        <v>#N/A</v>
      </c>
      <c r="AM1411" s="11" t="e">
        <f>_xlfn.IFNA(VLOOKUP($E1411, Individual_Pitching___Dashboard[], 20, FALSE), VLOOKUP($C1411,Team_Pitching___Advanced[[Team]:[xFIP]],19,FALSE))</f>
        <v>#N/A</v>
      </c>
      <c r="AN1411" s="11" t="e">
        <f>_xlfn.IFNA(VLOOKUP($E1411,Individual_Pitching___Advanced[],21,FALSE),VLOOKUP($C1411,Team_Pitching___Advanced[[Team]:[SIERA]],20,FALSE))</f>
        <v>#N/A</v>
      </c>
      <c r="AO1411" s="11" t="e">
        <f>VLOOKUP($C1411, 'Team Per G'!$A$2:$G$31, 7, FALSE)</f>
        <v>#N/A</v>
      </c>
      <c r="AP1411" s="11" t="e">
        <f>VLOOKUP($C1411, 'FanGraphs - Team WAR Projected'!$B$2:$E$31, 3, FALSE)/162</f>
        <v>#N/A</v>
      </c>
      <c r="AQ1411" s="11" t="e">
        <f t="shared" ref="AQ1411:AQ1432" si="273">(AO1411*($AH1411/162))+(AP1411*((162-$AH1411)/162))</f>
        <v>#N/A</v>
      </c>
      <c r="AR1411" s="11" t="e">
        <f>VLOOKUP($C1411, Team_Pitching___Advanced[[Team]:[xFIP]], 19,FALSE)</f>
        <v>#N/A</v>
      </c>
      <c r="AS1411" s="11" t="e">
        <f>VLOOKUP($C1411, Team_Pitching___Advanced[], 20, FALSE)</f>
        <v>#N/A</v>
      </c>
      <c r="AT1411" s="11" t="e">
        <f>VLOOKUP($C1411, Team_Batting___Dashboard[[Team]:[wOBA]], 16, FALSE)</f>
        <v>#N/A</v>
      </c>
      <c r="AU1411" s="11" t="e">
        <f>VLOOKUP($C1411, Team_Batting___Advanced[[Team]:[OPS]], 9, FALSE)</f>
        <v>#N/A</v>
      </c>
      <c r="AV1411" s="11" t="e">
        <f>VLOOKUP($C1411, Team_Batting___Advanced[], 19, FALSE)</f>
        <v>#N/A</v>
      </c>
      <c r="AW1411" s="11" t="e">
        <f>VLOOKUP($C1411, 'Team Per G'!$A$2:$G$31, 3, FALSE)</f>
        <v>#N/A</v>
      </c>
      <c r="AX1411" s="11" t="e">
        <f>VLOOKUP($C1411, 'Team Per G'!$A$2:$G$31, 5, FALSE)</f>
        <v>#N/A</v>
      </c>
      <c r="AY1411" s="11" t="e">
        <f>VLOOKUP($C1411, 'Team Per G'!$A$2:$G$31, 4, FALSE)</f>
        <v>#N/A</v>
      </c>
      <c r="AZ1411" s="11" t="e">
        <f>VLOOKUP($C1411, Team_Batting___Dashboard[], 22, FALSE)/$AH1411</f>
        <v>#N/A</v>
      </c>
      <c r="BA1411" s="11" t="e">
        <f>VLOOKUP($C1411, 'FanGraphs - Team WAR Projected'!$B$2:$E$31, 4, FALSE)/162</f>
        <v>#N/A</v>
      </c>
      <c r="BB1411" s="11" t="e">
        <f t="shared" ref="BB1411:BB1432" si="274">(AZ1411*($AH1411/162))+(BA1411*((162-$AH1411)/162))</f>
        <v>#N/A</v>
      </c>
      <c r="BC1411" s="11" t="e">
        <f>VLOOKUP($C1411, FanGraphs_Standings[[Abbreviation]:[2024 Year to Date RS/G]], 6, FALSE)/$AH1411</f>
        <v>#N/A</v>
      </c>
      <c r="BD1411" s="11" t="e">
        <f>VLOOKUP($C1411, FanGraphs_Standings[[Abbreviation]:[2024 Projected Full Season RDif]], 19, FALSE)/162</f>
        <v>#N/A</v>
      </c>
      <c r="BE1411" s="11" t="e">
        <f t="shared" ref="BE1411:BE1432" si="275">(BC1411*($AH1411/162))+(BD1411*((162-$AH1411)/162))</f>
        <v>#N/A</v>
      </c>
      <c r="BF1411" s="11" t="e">
        <f>VLOOKUP($C1411, FanGraphs_Standings[[Abbreviation]:[2024 Projected Full Season RDif]], 5, FALSE)</f>
        <v>#N/A</v>
      </c>
      <c r="BG1411" s="11" t="e">
        <f>VLOOKUP($C1411, FanGraphs_Standings[[Abbreviation]:[2024 Projected Full Season W%]], 18, FALSE)</f>
        <v>#N/A</v>
      </c>
      <c r="BH1411" s="11" t="e">
        <f t="shared" ref="BH1411:BH1432" si="276">(BF1411*($AH1411/162))+(BG1411*((162-$AH1411)/162))</f>
        <v>#N/A</v>
      </c>
      <c r="BI1411" s="11" t="e">
        <f>VLOOKUP($C1411, 'Home Field Adv'!$A$2:$K$31, 11, FALSE)</f>
        <v>#N/A</v>
      </c>
      <c r="BL1411" s="12" t="str">
        <f t="shared" ref="BL1411:BL1432" si="277">IF(ISBLANK(BJ1411), "", BJ1411-BK1411)</f>
        <v/>
      </c>
      <c r="BM1411" s="12" t="str">
        <f t="shared" si="267"/>
        <v/>
      </c>
      <c r="BN1411" s="12" t="str">
        <f t="shared" ref="BN1411:BN1430" si="278">IF(ISBLANK(BJ1411), "", BJ1411+BK1411)</f>
        <v/>
      </c>
    </row>
    <row r="1412" spans="6:66" x14ac:dyDescent="0.45">
      <c r="F1412" s="11" t="e">
        <f>VLOOKUP($B1412, FanGraphs_Standings[[Abbreviation]:[2024 Year to Date G]], 2, FALSE)</f>
        <v>#N/A</v>
      </c>
      <c r="G1412" s="11" t="e">
        <f>_xlfn.IFNA(VLOOKUP($D1412, 'SP Per G'!$A$2:$D$1385, 3, FALSE),M1412)</f>
        <v>#N/A</v>
      </c>
      <c r="H1412" s="11" t="e">
        <f>IF(AND(ISNA(VLOOKUP($D1412, 'SP Per G'!$A$2:$D$1385, 4, FALSE)), ISTEXT($D1412)), G1412,IF(ISNA(VLOOKUP($D1412, 'SP Per G'!$A$2:$D$1385, 4, FALSE)), M1412, VLOOKUP($D1412, 'SP Per G'!$A$2:$D$1385, 4, FALSE)))</f>
        <v>#N/A</v>
      </c>
      <c r="I1412" s="11" t="e">
        <f t="shared" si="268"/>
        <v>#N/A</v>
      </c>
      <c r="J1412" s="11" t="e">
        <f>_xlfn.IFNA(VLOOKUP($D1412,Individual_Pitching___Dashboard[],18,FALSE),VLOOKUP(B1412,Team_Pitching___Dashboard[[Team]:[ERA]],17,FALSE))</f>
        <v>#N/A</v>
      </c>
      <c r="K1412" s="11" t="e">
        <f>_xlfn.IFNA(VLOOKUP($D1412, Individual_Pitching___Dashboard[], 20, FALSE), VLOOKUP(B1412,Team_Pitching___Dashboard[[Team]:[xFIP]],20,FALSE))</f>
        <v>#N/A</v>
      </c>
      <c r="L1412" s="11" t="e">
        <f>_xlfn.IFNA(VLOOKUP($D1412, Individual_Pitching___Advanced[], 21,FALSE), VLOOKUP(B1412, Team_Pitching___Advanced[], 20, FALSE))</f>
        <v>#N/A</v>
      </c>
      <c r="M1412" s="11" t="e">
        <f>VLOOKUP($B1412, 'Team Per G'!$A$2:$G$31, 7, FALSE)</f>
        <v>#N/A</v>
      </c>
      <c r="N1412" s="11" t="e">
        <f>VLOOKUP($B1412, 'FanGraphs - Team WAR Projected'!$B$2:$E$31, 3, FALSE)/162</f>
        <v>#N/A</v>
      </c>
      <c r="O1412" s="11" t="e">
        <f t="shared" si="269"/>
        <v>#N/A</v>
      </c>
      <c r="P1412" s="11" t="e">
        <f>VLOOKUP($B1412, Team_Pitching___Advanced[[Team]:[xFIP]], 19,FALSE)</f>
        <v>#N/A</v>
      </c>
      <c r="Q1412" s="11" t="e">
        <f>VLOOKUP($B1412, Team_Pitching___Advanced[], 20, FALSE)</f>
        <v>#N/A</v>
      </c>
      <c r="R1412" s="11" t="e">
        <f>VLOOKUP($B1412, Team_Batting___Dashboard[[Team]:[wOBA]], 16, FALSE)</f>
        <v>#N/A</v>
      </c>
      <c r="S1412" s="11" t="e">
        <f>VLOOKUP($B1412, Team_Batting___Advanced[[Team]:[OPS]], 9, FALSE)</f>
        <v>#N/A</v>
      </c>
      <c r="T1412" s="11" t="e">
        <f>VLOOKUP($B1412, Team_Batting___Advanced[], 19, FALSE)</f>
        <v>#N/A</v>
      </c>
      <c r="U1412" s="11" t="e">
        <f>VLOOKUP($B1412, 'Team Per G'!$A$2:$G$31, 3, FALSE)</f>
        <v>#N/A</v>
      </c>
      <c r="V1412" s="11" t="e">
        <f>VLOOKUP($B1412, 'Team Per G'!$A$2:$G$31, 5, FALSE)</f>
        <v>#N/A</v>
      </c>
      <c r="W1412" s="11" t="e">
        <f>VLOOKUP($B1412, 'Team Per G'!$A$2:$G$31, 4, FALSE)</f>
        <v>#N/A</v>
      </c>
      <c r="X1412" s="11" t="e">
        <f>VLOOKUP($B1412, Team_Batting___Dashboard[], 22, FALSE)/$F1412</f>
        <v>#N/A</v>
      </c>
      <c r="Y1412" s="11" t="e">
        <f>VLOOKUP($B1412, 'FanGraphs - Team WAR Projected'!$B$2:$E$31, 4, FALSE)/162</f>
        <v>#N/A</v>
      </c>
      <c r="Z1412" s="11" t="e">
        <f t="shared" si="270"/>
        <v>#N/A</v>
      </c>
      <c r="AA1412" s="11" t="e">
        <f>VLOOKUP($B1412, FanGraphs_Standings[[Abbreviation]:[2024 Year to Date RS/G]], 6, FALSE)/$F1412</f>
        <v>#N/A</v>
      </c>
      <c r="AB1412" s="11" t="e">
        <f>VLOOKUP($B1412, FanGraphs_Standings[[Abbreviation]:[2024 Projected Full Season RDif]], 19, FALSE)/162</f>
        <v>#N/A</v>
      </c>
      <c r="AC1412" s="11" t="e">
        <f t="shared" ref="AC1412:AC1432" si="279">(AA1412*($F1412/162))+(AB1412*((162-$F1412)/162))</f>
        <v>#N/A</v>
      </c>
      <c r="AD1412" s="11" t="e">
        <f>VLOOKUP($B1412, FanGraphs_Standings[[Abbreviation]:[2024 Projected Full Season RDif]], 5, FALSE)</f>
        <v>#N/A</v>
      </c>
      <c r="AE1412" s="11" t="e">
        <f>VLOOKUP($B1412, FanGraphs_Standings[[Abbreviation]:[2024 Projected Full Season W%]], 18, FALSE)</f>
        <v>#N/A</v>
      </c>
      <c r="AF1412" s="11" t="e">
        <f t="shared" si="271"/>
        <v>#N/A</v>
      </c>
      <c r="AG1412" s="11" t="e">
        <f>VLOOKUP($B1412, 'Home Field Adv'!$A$2:$I$31, 9, FALSE)</f>
        <v>#N/A</v>
      </c>
      <c r="AH1412" s="11" t="e">
        <f>VLOOKUP($C1412, FanGraphs_Standings[[Abbreviation]:[2024 Year to Date G]], 2, FALSE)</f>
        <v>#N/A</v>
      </c>
      <c r="AI1412" s="11" t="e">
        <f>_xlfn.IFNA(VLOOKUP($E1412, 'SP Per G'!$A$2:$D$1385, 3, FALSE), AO1412)</f>
        <v>#N/A</v>
      </c>
      <c r="AJ1412" s="11" t="e">
        <f>IF(AND(ISNA(VLOOKUP($E1412, 'SP Per G'!$A$2:$D$1385, 4, FALSE)), ISTEXT($E1412)), AI1412,IF(ISNA(VLOOKUP($E1412, 'SP Per G'!$A$2:$D$1385, 4, FALSE)), AO1412, VLOOKUP($E1412, 'SP Per G'!$A$2:$D$1385, 4, FALSE)))</f>
        <v>#N/A</v>
      </c>
      <c r="AK1412" s="11" t="e">
        <f t="shared" si="272"/>
        <v>#N/A</v>
      </c>
      <c r="AL1412" s="11" t="e">
        <f>_xlfn.IFNA(VLOOKUP($E1412, Individual_Pitching___Dashboard[], 18, FALSE), VLOOKUP($C1412,Team_Pitching___Advanced[[Team]:[SIERA]],16,FALSE))</f>
        <v>#N/A</v>
      </c>
      <c r="AM1412" s="11" t="e">
        <f>_xlfn.IFNA(VLOOKUP($E1412, Individual_Pitching___Dashboard[], 20, FALSE), VLOOKUP($C1412,Team_Pitching___Advanced[[Team]:[xFIP]],19,FALSE))</f>
        <v>#N/A</v>
      </c>
      <c r="AN1412" s="11" t="e">
        <f>_xlfn.IFNA(VLOOKUP($E1412,Individual_Pitching___Advanced[],21,FALSE),VLOOKUP($C1412,Team_Pitching___Advanced[[Team]:[SIERA]],20,FALSE))</f>
        <v>#N/A</v>
      </c>
      <c r="AO1412" s="11" t="e">
        <f>VLOOKUP($C1412, 'Team Per G'!$A$2:$G$31, 7, FALSE)</f>
        <v>#N/A</v>
      </c>
      <c r="AP1412" s="11" t="e">
        <f>VLOOKUP($C1412, 'FanGraphs - Team WAR Projected'!$B$2:$E$31, 3, FALSE)/162</f>
        <v>#N/A</v>
      </c>
      <c r="AQ1412" s="11" t="e">
        <f t="shared" si="273"/>
        <v>#N/A</v>
      </c>
      <c r="AR1412" s="11" t="e">
        <f>VLOOKUP($C1412, Team_Pitching___Advanced[[Team]:[xFIP]], 19,FALSE)</f>
        <v>#N/A</v>
      </c>
      <c r="AS1412" s="11" t="e">
        <f>VLOOKUP($C1412, Team_Pitching___Advanced[], 20, FALSE)</f>
        <v>#N/A</v>
      </c>
      <c r="AT1412" s="11" t="e">
        <f>VLOOKUP($C1412, Team_Batting___Dashboard[[Team]:[wOBA]], 16, FALSE)</f>
        <v>#N/A</v>
      </c>
      <c r="AU1412" s="11" t="e">
        <f>VLOOKUP($C1412, Team_Batting___Advanced[[Team]:[OPS]], 9, FALSE)</f>
        <v>#N/A</v>
      </c>
      <c r="AV1412" s="11" t="e">
        <f>VLOOKUP($C1412, Team_Batting___Advanced[], 19, FALSE)</f>
        <v>#N/A</v>
      </c>
      <c r="AW1412" s="11" t="e">
        <f>VLOOKUP($C1412, 'Team Per G'!$A$2:$G$31, 3, FALSE)</f>
        <v>#N/A</v>
      </c>
      <c r="AX1412" s="11" t="e">
        <f>VLOOKUP($C1412, 'Team Per G'!$A$2:$G$31, 5, FALSE)</f>
        <v>#N/A</v>
      </c>
      <c r="AY1412" s="11" t="e">
        <f>VLOOKUP($C1412, 'Team Per G'!$A$2:$G$31, 4, FALSE)</f>
        <v>#N/A</v>
      </c>
      <c r="AZ1412" s="11" t="e">
        <f>VLOOKUP($C1412, Team_Batting___Dashboard[], 22, FALSE)/$AH1412</f>
        <v>#N/A</v>
      </c>
      <c r="BA1412" s="11" t="e">
        <f>VLOOKUP($C1412, 'FanGraphs - Team WAR Projected'!$B$2:$E$31, 4, FALSE)/162</f>
        <v>#N/A</v>
      </c>
      <c r="BB1412" s="11" t="e">
        <f t="shared" si="274"/>
        <v>#N/A</v>
      </c>
      <c r="BC1412" s="11" t="e">
        <f>VLOOKUP($C1412, FanGraphs_Standings[[Abbreviation]:[2024 Year to Date RS/G]], 6, FALSE)/$AH1412</f>
        <v>#N/A</v>
      </c>
      <c r="BD1412" s="11" t="e">
        <f>VLOOKUP($C1412, FanGraphs_Standings[[Abbreviation]:[2024 Projected Full Season RDif]], 19, FALSE)/162</f>
        <v>#N/A</v>
      </c>
      <c r="BE1412" s="11" t="e">
        <f t="shared" si="275"/>
        <v>#N/A</v>
      </c>
      <c r="BF1412" s="11" t="e">
        <f>VLOOKUP($C1412, FanGraphs_Standings[[Abbreviation]:[2024 Projected Full Season RDif]], 5, FALSE)</f>
        <v>#N/A</v>
      </c>
      <c r="BG1412" s="11" t="e">
        <f>VLOOKUP($C1412, FanGraphs_Standings[[Abbreviation]:[2024 Projected Full Season W%]], 18, FALSE)</f>
        <v>#N/A</v>
      </c>
      <c r="BH1412" s="11" t="e">
        <f t="shared" si="276"/>
        <v>#N/A</v>
      </c>
      <c r="BI1412" s="11" t="e">
        <f>VLOOKUP($C1412, 'Home Field Adv'!$A$2:$K$31, 11, FALSE)</f>
        <v>#N/A</v>
      </c>
      <c r="BL1412" s="12" t="str">
        <f t="shared" si="277"/>
        <v/>
      </c>
      <c r="BM1412" s="12" t="str">
        <f t="shared" si="267"/>
        <v/>
      </c>
      <c r="BN1412" s="12" t="str">
        <f t="shared" si="278"/>
        <v/>
      </c>
    </row>
    <row r="1413" spans="6:66" x14ac:dyDescent="0.45">
      <c r="F1413" s="11" t="e">
        <f>VLOOKUP($B1413, FanGraphs_Standings[[Abbreviation]:[2024 Year to Date G]], 2, FALSE)</f>
        <v>#N/A</v>
      </c>
      <c r="G1413" s="11" t="e">
        <f>_xlfn.IFNA(VLOOKUP($D1413, 'SP Per G'!$A$2:$D$1385, 3, FALSE),M1413)</f>
        <v>#N/A</v>
      </c>
      <c r="H1413" s="11" t="e">
        <f>IF(AND(ISNA(VLOOKUP($D1413, 'SP Per G'!$A$2:$D$1385, 4, FALSE)), ISTEXT($D1413)), G1413,IF(ISNA(VLOOKUP($D1413, 'SP Per G'!$A$2:$D$1385, 4, FALSE)), M1413, VLOOKUP($D1413, 'SP Per G'!$A$2:$D$1385, 4, FALSE)))</f>
        <v>#N/A</v>
      </c>
      <c r="I1413" s="11" t="e">
        <f t="shared" si="268"/>
        <v>#N/A</v>
      </c>
      <c r="J1413" s="11" t="e">
        <f>_xlfn.IFNA(VLOOKUP($D1413,Individual_Pitching___Dashboard[],18,FALSE),VLOOKUP(B1413,Team_Pitching___Dashboard[[Team]:[ERA]],17,FALSE))</f>
        <v>#N/A</v>
      </c>
      <c r="K1413" s="11" t="e">
        <f>_xlfn.IFNA(VLOOKUP($D1413, Individual_Pitching___Dashboard[], 20, FALSE), VLOOKUP(B1413,Team_Pitching___Dashboard[[Team]:[xFIP]],20,FALSE))</f>
        <v>#N/A</v>
      </c>
      <c r="L1413" s="11" t="e">
        <f>_xlfn.IFNA(VLOOKUP($D1413, Individual_Pitching___Advanced[], 21,FALSE), VLOOKUP(B1413, Team_Pitching___Advanced[], 20, FALSE))</f>
        <v>#N/A</v>
      </c>
      <c r="M1413" s="11" t="e">
        <f>VLOOKUP($B1413, 'Team Per G'!$A$2:$G$31, 7, FALSE)</f>
        <v>#N/A</v>
      </c>
      <c r="N1413" s="11" t="e">
        <f>VLOOKUP($B1413, 'FanGraphs - Team WAR Projected'!$B$2:$E$31, 3, FALSE)/162</f>
        <v>#N/A</v>
      </c>
      <c r="O1413" s="11" t="e">
        <f t="shared" si="269"/>
        <v>#N/A</v>
      </c>
      <c r="P1413" s="11" t="e">
        <f>VLOOKUP($B1413, Team_Pitching___Advanced[[Team]:[xFIP]], 19,FALSE)</f>
        <v>#N/A</v>
      </c>
      <c r="Q1413" s="11" t="e">
        <f>VLOOKUP($B1413, Team_Pitching___Advanced[], 20, FALSE)</f>
        <v>#N/A</v>
      </c>
      <c r="R1413" s="11" t="e">
        <f>VLOOKUP($B1413, Team_Batting___Dashboard[[Team]:[wOBA]], 16, FALSE)</f>
        <v>#N/A</v>
      </c>
      <c r="S1413" s="11" t="e">
        <f>VLOOKUP($B1413, Team_Batting___Advanced[[Team]:[OPS]], 9, FALSE)</f>
        <v>#N/A</v>
      </c>
      <c r="T1413" s="11" t="e">
        <f>VLOOKUP($B1413, Team_Batting___Advanced[], 19, FALSE)</f>
        <v>#N/A</v>
      </c>
      <c r="U1413" s="11" t="e">
        <f>VLOOKUP($B1413, 'Team Per G'!$A$2:$G$31, 3, FALSE)</f>
        <v>#N/A</v>
      </c>
      <c r="V1413" s="11" t="e">
        <f>VLOOKUP($B1413, 'Team Per G'!$A$2:$G$31, 5, FALSE)</f>
        <v>#N/A</v>
      </c>
      <c r="W1413" s="11" t="e">
        <f>VLOOKUP($B1413, 'Team Per G'!$A$2:$G$31, 4, FALSE)</f>
        <v>#N/A</v>
      </c>
      <c r="X1413" s="11" t="e">
        <f>VLOOKUP($B1413, Team_Batting___Dashboard[], 22, FALSE)/$F1413</f>
        <v>#N/A</v>
      </c>
      <c r="Y1413" s="11" t="e">
        <f>VLOOKUP($B1413, 'FanGraphs - Team WAR Projected'!$B$2:$E$31, 4, FALSE)/162</f>
        <v>#N/A</v>
      </c>
      <c r="Z1413" s="11" t="e">
        <f t="shared" si="270"/>
        <v>#N/A</v>
      </c>
      <c r="AA1413" s="11" t="e">
        <f>VLOOKUP($B1413, FanGraphs_Standings[[Abbreviation]:[2024 Year to Date RS/G]], 6, FALSE)/$F1413</f>
        <v>#N/A</v>
      </c>
      <c r="AB1413" s="11" t="e">
        <f>VLOOKUP($B1413, FanGraphs_Standings[[Abbreviation]:[2024 Projected Full Season RDif]], 19, FALSE)/162</f>
        <v>#N/A</v>
      </c>
      <c r="AC1413" s="11" t="e">
        <f t="shared" si="279"/>
        <v>#N/A</v>
      </c>
      <c r="AD1413" s="11" t="e">
        <f>VLOOKUP($B1413, FanGraphs_Standings[[Abbreviation]:[2024 Projected Full Season RDif]], 5, FALSE)</f>
        <v>#N/A</v>
      </c>
      <c r="AE1413" s="11" t="e">
        <f>VLOOKUP($B1413, FanGraphs_Standings[[Abbreviation]:[2024 Projected Full Season W%]], 18, FALSE)</f>
        <v>#N/A</v>
      </c>
      <c r="AF1413" s="11" t="e">
        <f t="shared" si="271"/>
        <v>#N/A</v>
      </c>
      <c r="AG1413" s="11" t="e">
        <f>VLOOKUP($B1413, 'Home Field Adv'!$A$2:$I$31, 9, FALSE)</f>
        <v>#N/A</v>
      </c>
      <c r="AH1413" s="11" t="e">
        <f>VLOOKUP($C1413, FanGraphs_Standings[[Abbreviation]:[2024 Year to Date G]], 2, FALSE)</f>
        <v>#N/A</v>
      </c>
      <c r="AI1413" s="11" t="e">
        <f>_xlfn.IFNA(VLOOKUP($E1413, 'SP Per G'!$A$2:$D$1385, 3, FALSE), AO1413)</f>
        <v>#N/A</v>
      </c>
      <c r="AJ1413" s="11" t="e">
        <f>IF(AND(ISNA(VLOOKUP($E1413, 'SP Per G'!$A$2:$D$1385, 4, FALSE)), ISTEXT($E1413)), AI1413,IF(ISNA(VLOOKUP($E1413, 'SP Per G'!$A$2:$D$1385, 4, FALSE)), AO1413, VLOOKUP($E1413, 'SP Per G'!$A$2:$D$1385, 4, FALSE)))</f>
        <v>#N/A</v>
      </c>
      <c r="AK1413" s="11" t="e">
        <f t="shared" si="272"/>
        <v>#N/A</v>
      </c>
      <c r="AL1413" s="11" t="e">
        <f>_xlfn.IFNA(VLOOKUP($E1413, Individual_Pitching___Dashboard[], 18, FALSE), VLOOKUP($C1413,Team_Pitching___Advanced[[Team]:[SIERA]],16,FALSE))</f>
        <v>#N/A</v>
      </c>
      <c r="AM1413" s="11" t="e">
        <f>_xlfn.IFNA(VLOOKUP($E1413, Individual_Pitching___Dashboard[], 20, FALSE), VLOOKUP($C1413,Team_Pitching___Advanced[[Team]:[xFIP]],19,FALSE))</f>
        <v>#N/A</v>
      </c>
      <c r="AN1413" s="11" t="e">
        <f>_xlfn.IFNA(VLOOKUP($E1413,Individual_Pitching___Advanced[],21,FALSE),VLOOKUP($C1413,Team_Pitching___Advanced[[Team]:[SIERA]],20,FALSE))</f>
        <v>#N/A</v>
      </c>
      <c r="AO1413" s="11" t="e">
        <f>VLOOKUP($C1413, 'Team Per G'!$A$2:$G$31, 7, FALSE)</f>
        <v>#N/A</v>
      </c>
      <c r="AP1413" s="11" t="e">
        <f>VLOOKUP($C1413, 'FanGraphs - Team WAR Projected'!$B$2:$E$31, 3, FALSE)/162</f>
        <v>#N/A</v>
      </c>
      <c r="AQ1413" s="11" t="e">
        <f t="shared" si="273"/>
        <v>#N/A</v>
      </c>
      <c r="AR1413" s="11" t="e">
        <f>VLOOKUP($C1413, Team_Pitching___Advanced[[Team]:[xFIP]], 19,FALSE)</f>
        <v>#N/A</v>
      </c>
      <c r="AS1413" s="11" t="e">
        <f>VLOOKUP($C1413, Team_Pitching___Advanced[], 20, FALSE)</f>
        <v>#N/A</v>
      </c>
      <c r="AT1413" s="11" t="e">
        <f>VLOOKUP($C1413, Team_Batting___Dashboard[[Team]:[wOBA]], 16, FALSE)</f>
        <v>#N/A</v>
      </c>
      <c r="AU1413" s="11" t="e">
        <f>VLOOKUP($C1413, Team_Batting___Advanced[[Team]:[OPS]], 9, FALSE)</f>
        <v>#N/A</v>
      </c>
      <c r="AV1413" s="11" t="e">
        <f>VLOOKUP($C1413, Team_Batting___Advanced[], 19, FALSE)</f>
        <v>#N/A</v>
      </c>
      <c r="AW1413" s="11" t="e">
        <f>VLOOKUP($C1413, 'Team Per G'!$A$2:$G$31, 3, FALSE)</f>
        <v>#N/A</v>
      </c>
      <c r="AX1413" s="11" t="e">
        <f>VLOOKUP($C1413, 'Team Per G'!$A$2:$G$31, 5, FALSE)</f>
        <v>#N/A</v>
      </c>
      <c r="AY1413" s="11" t="e">
        <f>VLOOKUP($C1413, 'Team Per G'!$A$2:$G$31, 4, FALSE)</f>
        <v>#N/A</v>
      </c>
      <c r="AZ1413" s="11" t="e">
        <f>VLOOKUP($C1413, Team_Batting___Dashboard[], 22, FALSE)/$AH1413</f>
        <v>#N/A</v>
      </c>
      <c r="BA1413" s="11" t="e">
        <f>VLOOKUP($C1413, 'FanGraphs - Team WAR Projected'!$B$2:$E$31, 4, FALSE)/162</f>
        <v>#N/A</v>
      </c>
      <c r="BB1413" s="11" t="e">
        <f t="shared" si="274"/>
        <v>#N/A</v>
      </c>
      <c r="BC1413" s="11" t="e">
        <f>VLOOKUP($C1413, FanGraphs_Standings[[Abbreviation]:[2024 Year to Date RS/G]], 6, FALSE)/$AH1413</f>
        <v>#N/A</v>
      </c>
      <c r="BD1413" s="11" t="e">
        <f>VLOOKUP($C1413, FanGraphs_Standings[[Abbreviation]:[2024 Projected Full Season RDif]], 19, FALSE)/162</f>
        <v>#N/A</v>
      </c>
      <c r="BE1413" s="11" t="e">
        <f t="shared" si="275"/>
        <v>#N/A</v>
      </c>
      <c r="BF1413" s="11" t="e">
        <f>VLOOKUP($C1413, FanGraphs_Standings[[Abbreviation]:[2024 Projected Full Season RDif]], 5, FALSE)</f>
        <v>#N/A</v>
      </c>
      <c r="BG1413" s="11" t="e">
        <f>VLOOKUP($C1413, FanGraphs_Standings[[Abbreviation]:[2024 Projected Full Season W%]], 18, FALSE)</f>
        <v>#N/A</v>
      </c>
      <c r="BH1413" s="11" t="e">
        <f t="shared" si="276"/>
        <v>#N/A</v>
      </c>
      <c r="BI1413" s="11" t="e">
        <f>VLOOKUP($C1413, 'Home Field Adv'!$A$2:$K$31, 11, FALSE)</f>
        <v>#N/A</v>
      </c>
      <c r="BL1413" s="12" t="str">
        <f t="shared" si="277"/>
        <v/>
      </c>
      <c r="BM1413" s="12" t="str">
        <f t="shared" si="267"/>
        <v/>
      </c>
      <c r="BN1413" s="12" t="str">
        <f t="shared" si="278"/>
        <v/>
      </c>
    </row>
    <row r="1414" spans="6:66" x14ac:dyDescent="0.45">
      <c r="F1414" s="11" t="e">
        <f>VLOOKUP($B1414, FanGraphs_Standings[[Abbreviation]:[2024 Year to Date G]], 2, FALSE)</f>
        <v>#N/A</v>
      </c>
      <c r="G1414" s="11" t="e">
        <f>_xlfn.IFNA(VLOOKUP($D1414, 'SP Per G'!$A$2:$D$1385, 3, FALSE),M1414)</f>
        <v>#N/A</v>
      </c>
      <c r="H1414" s="11" t="e">
        <f>IF(AND(ISNA(VLOOKUP($D1414, 'SP Per G'!$A$2:$D$1385, 4, FALSE)), ISTEXT($D1414)), G1414,IF(ISNA(VLOOKUP($D1414, 'SP Per G'!$A$2:$D$1385, 4, FALSE)), M1414, VLOOKUP($D1414, 'SP Per G'!$A$2:$D$1385, 4, FALSE)))</f>
        <v>#N/A</v>
      </c>
      <c r="I1414" s="11" t="e">
        <f t="shared" si="268"/>
        <v>#N/A</v>
      </c>
      <c r="J1414" s="11" t="e">
        <f>_xlfn.IFNA(VLOOKUP($D1414,Individual_Pitching___Dashboard[],18,FALSE),VLOOKUP(B1414,Team_Pitching___Dashboard[[Team]:[ERA]],17,FALSE))</f>
        <v>#N/A</v>
      </c>
      <c r="K1414" s="11" t="e">
        <f>_xlfn.IFNA(VLOOKUP($D1414, Individual_Pitching___Dashboard[], 20, FALSE), VLOOKUP(B1414,Team_Pitching___Dashboard[[Team]:[xFIP]],20,FALSE))</f>
        <v>#N/A</v>
      </c>
      <c r="L1414" s="11" t="e">
        <f>_xlfn.IFNA(VLOOKUP($D1414, Individual_Pitching___Advanced[], 21,FALSE), VLOOKUP(B1414, Team_Pitching___Advanced[], 20, FALSE))</f>
        <v>#N/A</v>
      </c>
      <c r="M1414" s="11" t="e">
        <f>VLOOKUP($B1414, 'Team Per G'!$A$2:$G$31, 7, FALSE)</f>
        <v>#N/A</v>
      </c>
      <c r="N1414" s="11" t="e">
        <f>VLOOKUP($B1414, 'FanGraphs - Team WAR Projected'!$B$2:$E$31, 3, FALSE)/162</f>
        <v>#N/A</v>
      </c>
      <c r="O1414" s="11" t="e">
        <f t="shared" si="269"/>
        <v>#N/A</v>
      </c>
      <c r="P1414" s="11" t="e">
        <f>VLOOKUP($B1414, Team_Pitching___Advanced[[Team]:[xFIP]], 19,FALSE)</f>
        <v>#N/A</v>
      </c>
      <c r="Q1414" s="11" t="e">
        <f>VLOOKUP($B1414, Team_Pitching___Advanced[], 20, FALSE)</f>
        <v>#N/A</v>
      </c>
      <c r="R1414" s="11" t="e">
        <f>VLOOKUP($B1414, Team_Batting___Dashboard[[Team]:[wOBA]], 16, FALSE)</f>
        <v>#N/A</v>
      </c>
      <c r="S1414" s="11" t="e">
        <f>VLOOKUP($B1414, Team_Batting___Advanced[[Team]:[OPS]], 9, FALSE)</f>
        <v>#N/A</v>
      </c>
      <c r="T1414" s="11" t="e">
        <f>VLOOKUP($B1414, Team_Batting___Advanced[], 19, FALSE)</f>
        <v>#N/A</v>
      </c>
      <c r="U1414" s="11" t="e">
        <f>VLOOKUP($B1414, 'Team Per G'!$A$2:$G$31, 3, FALSE)</f>
        <v>#N/A</v>
      </c>
      <c r="V1414" s="11" t="e">
        <f>VLOOKUP($B1414, 'Team Per G'!$A$2:$G$31, 5, FALSE)</f>
        <v>#N/A</v>
      </c>
      <c r="W1414" s="11" t="e">
        <f>VLOOKUP($B1414, 'Team Per G'!$A$2:$G$31, 4, FALSE)</f>
        <v>#N/A</v>
      </c>
      <c r="X1414" s="11" t="e">
        <f>VLOOKUP($B1414, Team_Batting___Dashboard[], 22, FALSE)/$F1414</f>
        <v>#N/A</v>
      </c>
      <c r="Y1414" s="11" t="e">
        <f>VLOOKUP($B1414, 'FanGraphs - Team WAR Projected'!$B$2:$E$31, 4, FALSE)/162</f>
        <v>#N/A</v>
      </c>
      <c r="Z1414" s="11" t="e">
        <f t="shared" si="270"/>
        <v>#N/A</v>
      </c>
      <c r="AA1414" s="11" t="e">
        <f>VLOOKUP($B1414, FanGraphs_Standings[[Abbreviation]:[2024 Year to Date RS/G]], 6, FALSE)/$F1414</f>
        <v>#N/A</v>
      </c>
      <c r="AB1414" s="11" t="e">
        <f>VLOOKUP($B1414, FanGraphs_Standings[[Abbreviation]:[2024 Projected Full Season RDif]], 19, FALSE)/162</f>
        <v>#N/A</v>
      </c>
      <c r="AC1414" s="11" t="e">
        <f t="shared" si="279"/>
        <v>#N/A</v>
      </c>
      <c r="AD1414" s="11" t="e">
        <f>VLOOKUP($B1414, FanGraphs_Standings[[Abbreviation]:[2024 Projected Full Season RDif]], 5, FALSE)</f>
        <v>#N/A</v>
      </c>
      <c r="AE1414" s="11" t="e">
        <f>VLOOKUP($B1414, FanGraphs_Standings[[Abbreviation]:[2024 Projected Full Season W%]], 18, FALSE)</f>
        <v>#N/A</v>
      </c>
      <c r="AF1414" s="11" t="e">
        <f t="shared" si="271"/>
        <v>#N/A</v>
      </c>
      <c r="AG1414" s="11" t="e">
        <f>VLOOKUP($B1414, 'Home Field Adv'!$A$2:$I$31, 9, FALSE)</f>
        <v>#N/A</v>
      </c>
      <c r="AH1414" s="11" t="e">
        <f>VLOOKUP($C1414, FanGraphs_Standings[[Abbreviation]:[2024 Year to Date G]], 2, FALSE)</f>
        <v>#N/A</v>
      </c>
      <c r="AI1414" s="11" t="e">
        <f>_xlfn.IFNA(VLOOKUP($E1414, 'SP Per G'!$A$2:$D$1385, 3, FALSE), AO1414)</f>
        <v>#N/A</v>
      </c>
      <c r="AJ1414" s="11" t="e">
        <f>IF(AND(ISNA(VLOOKUP($E1414, 'SP Per G'!$A$2:$D$1385, 4, FALSE)), ISTEXT($E1414)), AI1414,IF(ISNA(VLOOKUP($E1414, 'SP Per G'!$A$2:$D$1385, 4, FALSE)), AO1414, VLOOKUP($E1414, 'SP Per G'!$A$2:$D$1385, 4, FALSE)))</f>
        <v>#N/A</v>
      </c>
      <c r="AK1414" s="11" t="e">
        <f t="shared" si="272"/>
        <v>#N/A</v>
      </c>
      <c r="AL1414" s="11" t="e">
        <f>_xlfn.IFNA(VLOOKUP($E1414, Individual_Pitching___Dashboard[], 18, FALSE), VLOOKUP($C1414,Team_Pitching___Advanced[[Team]:[SIERA]],16,FALSE))</f>
        <v>#N/A</v>
      </c>
      <c r="AM1414" s="11" t="e">
        <f>_xlfn.IFNA(VLOOKUP($E1414, Individual_Pitching___Dashboard[], 20, FALSE), VLOOKUP($C1414,Team_Pitching___Advanced[[Team]:[xFIP]],19,FALSE))</f>
        <v>#N/A</v>
      </c>
      <c r="AN1414" s="11" t="e">
        <f>_xlfn.IFNA(VLOOKUP($E1414,Individual_Pitching___Advanced[],21,FALSE),VLOOKUP($C1414,Team_Pitching___Advanced[[Team]:[SIERA]],20,FALSE))</f>
        <v>#N/A</v>
      </c>
      <c r="AO1414" s="11" t="e">
        <f>VLOOKUP($C1414, 'Team Per G'!$A$2:$G$31, 7, FALSE)</f>
        <v>#N/A</v>
      </c>
      <c r="AP1414" s="11" t="e">
        <f>VLOOKUP($C1414, 'FanGraphs - Team WAR Projected'!$B$2:$E$31, 3, FALSE)/162</f>
        <v>#N/A</v>
      </c>
      <c r="AQ1414" s="11" t="e">
        <f t="shared" si="273"/>
        <v>#N/A</v>
      </c>
      <c r="AR1414" s="11" t="e">
        <f>VLOOKUP($C1414, Team_Pitching___Advanced[[Team]:[xFIP]], 19,FALSE)</f>
        <v>#N/A</v>
      </c>
      <c r="AS1414" s="11" t="e">
        <f>VLOOKUP($C1414, Team_Pitching___Advanced[], 20, FALSE)</f>
        <v>#N/A</v>
      </c>
      <c r="AT1414" s="11" t="e">
        <f>VLOOKUP($C1414, Team_Batting___Dashboard[[Team]:[wOBA]], 16, FALSE)</f>
        <v>#N/A</v>
      </c>
      <c r="AU1414" s="11" t="e">
        <f>VLOOKUP($C1414, Team_Batting___Advanced[[Team]:[OPS]], 9, FALSE)</f>
        <v>#N/A</v>
      </c>
      <c r="AV1414" s="11" t="e">
        <f>VLOOKUP($C1414, Team_Batting___Advanced[], 19, FALSE)</f>
        <v>#N/A</v>
      </c>
      <c r="AW1414" s="11" t="e">
        <f>VLOOKUP($C1414, 'Team Per G'!$A$2:$G$31, 3, FALSE)</f>
        <v>#N/A</v>
      </c>
      <c r="AX1414" s="11" t="e">
        <f>VLOOKUP($C1414, 'Team Per G'!$A$2:$G$31, 5, FALSE)</f>
        <v>#N/A</v>
      </c>
      <c r="AY1414" s="11" t="e">
        <f>VLOOKUP($C1414, 'Team Per G'!$A$2:$G$31, 4, FALSE)</f>
        <v>#N/A</v>
      </c>
      <c r="AZ1414" s="11" t="e">
        <f>VLOOKUP($C1414, Team_Batting___Dashboard[], 22, FALSE)/$AH1414</f>
        <v>#N/A</v>
      </c>
      <c r="BA1414" s="11" t="e">
        <f>VLOOKUP($C1414, 'FanGraphs - Team WAR Projected'!$B$2:$E$31, 4, FALSE)/162</f>
        <v>#N/A</v>
      </c>
      <c r="BB1414" s="11" t="e">
        <f t="shared" si="274"/>
        <v>#N/A</v>
      </c>
      <c r="BC1414" s="11" t="e">
        <f>VLOOKUP($C1414, FanGraphs_Standings[[Abbreviation]:[2024 Year to Date RS/G]], 6, FALSE)/$AH1414</f>
        <v>#N/A</v>
      </c>
      <c r="BD1414" s="11" t="e">
        <f>VLOOKUP($C1414, FanGraphs_Standings[[Abbreviation]:[2024 Projected Full Season RDif]], 19, FALSE)/162</f>
        <v>#N/A</v>
      </c>
      <c r="BE1414" s="11" t="e">
        <f t="shared" si="275"/>
        <v>#N/A</v>
      </c>
      <c r="BF1414" s="11" t="e">
        <f>VLOOKUP($C1414, FanGraphs_Standings[[Abbreviation]:[2024 Projected Full Season RDif]], 5, FALSE)</f>
        <v>#N/A</v>
      </c>
      <c r="BG1414" s="11" t="e">
        <f>VLOOKUP($C1414, FanGraphs_Standings[[Abbreviation]:[2024 Projected Full Season W%]], 18, FALSE)</f>
        <v>#N/A</v>
      </c>
      <c r="BH1414" s="11" t="e">
        <f t="shared" si="276"/>
        <v>#N/A</v>
      </c>
      <c r="BI1414" s="11" t="e">
        <f>VLOOKUP($C1414, 'Home Field Adv'!$A$2:$K$31, 11, FALSE)</f>
        <v>#N/A</v>
      </c>
      <c r="BL1414" s="12" t="str">
        <f t="shared" si="277"/>
        <v/>
      </c>
      <c r="BM1414" s="12" t="str">
        <f t="shared" si="267"/>
        <v/>
      </c>
      <c r="BN1414" s="12" t="str">
        <f t="shared" si="278"/>
        <v/>
      </c>
    </row>
    <row r="1415" spans="6:66" x14ac:dyDescent="0.45">
      <c r="F1415" s="11" t="e">
        <f>VLOOKUP($B1415, FanGraphs_Standings[[Abbreviation]:[2024 Year to Date G]], 2, FALSE)</f>
        <v>#N/A</v>
      </c>
      <c r="G1415" s="11" t="e">
        <f>_xlfn.IFNA(VLOOKUP($D1415, 'SP Per G'!$A$2:$D$1385, 3, FALSE),M1415)</f>
        <v>#N/A</v>
      </c>
      <c r="H1415" s="11" t="e">
        <f>IF(AND(ISNA(VLOOKUP($D1415, 'SP Per G'!$A$2:$D$1385, 4, FALSE)), ISTEXT($D1415)), G1415,IF(ISNA(VLOOKUP($D1415, 'SP Per G'!$A$2:$D$1385, 4, FALSE)), M1415, VLOOKUP($D1415, 'SP Per G'!$A$2:$D$1385, 4, FALSE)))</f>
        <v>#N/A</v>
      </c>
      <c r="I1415" s="11" t="e">
        <f t="shared" si="268"/>
        <v>#N/A</v>
      </c>
      <c r="J1415" s="11" t="e">
        <f>_xlfn.IFNA(VLOOKUP($D1415,Individual_Pitching___Dashboard[],18,FALSE),VLOOKUP(B1415,Team_Pitching___Dashboard[[Team]:[ERA]],17,FALSE))</f>
        <v>#N/A</v>
      </c>
      <c r="K1415" s="11" t="e">
        <f>_xlfn.IFNA(VLOOKUP($D1415, Individual_Pitching___Dashboard[], 20, FALSE), VLOOKUP(B1415,Team_Pitching___Dashboard[[Team]:[xFIP]],20,FALSE))</f>
        <v>#N/A</v>
      </c>
      <c r="L1415" s="11" t="e">
        <f>_xlfn.IFNA(VLOOKUP($D1415, Individual_Pitching___Advanced[], 21,FALSE), VLOOKUP(B1415, Team_Pitching___Advanced[], 20, FALSE))</f>
        <v>#N/A</v>
      </c>
      <c r="M1415" s="11" t="e">
        <f>VLOOKUP($B1415, 'Team Per G'!$A$2:$G$31, 7, FALSE)</f>
        <v>#N/A</v>
      </c>
      <c r="N1415" s="11" t="e">
        <f>VLOOKUP($B1415, 'FanGraphs - Team WAR Projected'!$B$2:$E$31, 3, FALSE)/162</f>
        <v>#N/A</v>
      </c>
      <c r="O1415" s="11" t="e">
        <f t="shared" si="269"/>
        <v>#N/A</v>
      </c>
      <c r="P1415" s="11" t="e">
        <f>VLOOKUP($B1415, Team_Pitching___Advanced[[Team]:[xFIP]], 19,FALSE)</f>
        <v>#N/A</v>
      </c>
      <c r="Q1415" s="11" t="e">
        <f>VLOOKUP($B1415, Team_Pitching___Advanced[], 20, FALSE)</f>
        <v>#N/A</v>
      </c>
      <c r="R1415" s="11" t="e">
        <f>VLOOKUP($B1415, Team_Batting___Dashboard[[Team]:[wOBA]], 16, FALSE)</f>
        <v>#N/A</v>
      </c>
      <c r="S1415" s="11" t="e">
        <f>VLOOKUP($B1415, Team_Batting___Advanced[[Team]:[OPS]], 9, FALSE)</f>
        <v>#N/A</v>
      </c>
      <c r="T1415" s="11" t="e">
        <f>VLOOKUP($B1415, Team_Batting___Advanced[], 19, FALSE)</f>
        <v>#N/A</v>
      </c>
      <c r="U1415" s="11" t="e">
        <f>VLOOKUP($B1415, 'Team Per G'!$A$2:$G$31, 3, FALSE)</f>
        <v>#N/A</v>
      </c>
      <c r="V1415" s="11" t="e">
        <f>VLOOKUP($B1415, 'Team Per G'!$A$2:$G$31, 5, FALSE)</f>
        <v>#N/A</v>
      </c>
      <c r="W1415" s="11" t="e">
        <f>VLOOKUP($B1415, 'Team Per G'!$A$2:$G$31, 4, FALSE)</f>
        <v>#N/A</v>
      </c>
      <c r="X1415" s="11" t="e">
        <f>VLOOKUP($B1415, Team_Batting___Dashboard[], 22, FALSE)/$F1415</f>
        <v>#N/A</v>
      </c>
      <c r="Y1415" s="11" t="e">
        <f>VLOOKUP($B1415, 'FanGraphs - Team WAR Projected'!$B$2:$E$31, 4, FALSE)/162</f>
        <v>#N/A</v>
      </c>
      <c r="Z1415" s="11" t="e">
        <f t="shared" si="270"/>
        <v>#N/A</v>
      </c>
      <c r="AA1415" s="11" t="e">
        <f>VLOOKUP($B1415, FanGraphs_Standings[[Abbreviation]:[2024 Year to Date RS/G]], 6, FALSE)/$F1415</f>
        <v>#N/A</v>
      </c>
      <c r="AB1415" s="11" t="e">
        <f>VLOOKUP($B1415, FanGraphs_Standings[[Abbreviation]:[2024 Projected Full Season RDif]], 19, FALSE)/162</f>
        <v>#N/A</v>
      </c>
      <c r="AC1415" s="11" t="e">
        <f t="shared" si="279"/>
        <v>#N/A</v>
      </c>
      <c r="AD1415" s="11" t="e">
        <f>VLOOKUP($B1415, FanGraphs_Standings[[Abbreviation]:[2024 Projected Full Season RDif]], 5, FALSE)</f>
        <v>#N/A</v>
      </c>
      <c r="AE1415" s="11" t="e">
        <f>VLOOKUP($B1415, FanGraphs_Standings[[Abbreviation]:[2024 Projected Full Season W%]], 18, FALSE)</f>
        <v>#N/A</v>
      </c>
      <c r="AF1415" s="11" t="e">
        <f t="shared" si="271"/>
        <v>#N/A</v>
      </c>
      <c r="AG1415" s="11" t="e">
        <f>VLOOKUP($B1415, 'Home Field Adv'!$A$2:$I$31, 9, FALSE)</f>
        <v>#N/A</v>
      </c>
      <c r="AH1415" s="11" t="e">
        <f>VLOOKUP($C1415, FanGraphs_Standings[[Abbreviation]:[2024 Year to Date G]], 2, FALSE)</f>
        <v>#N/A</v>
      </c>
      <c r="AI1415" s="11" t="e">
        <f>_xlfn.IFNA(VLOOKUP($E1415, 'SP Per G'!$A$2:$D$1385, 3, FALSE), AO1415)</f>
        <v>#N/A</v>
      </c>
      <c r="AJ1415" s="11" t="e">
        <f>IF(AND(ISNA(VLOOKUP($E1415, 'SP Per G'!$A$2:$D$1385, 4, FALSE)), ISTEXT($E1415)), AI1415,IF(ISNA(VLOOKUP($E1415, 'SP Per G'!$A$2:$D$1385, 4, FALSE)), AO1415, VLOOKUP($E1415, 'SP Per G'!$A$2:$D$1385, 4, FALSE)))</f>
        <v>#N/A</v>
      </c>
      <c r="AK1415" s="11" t="e">
        <f t="shared" si="272"/>
        <v>#N/A</v>
      </c>
      <c r="AL1415" s="11" t="e">
        <f>_xlfn.IFNA(VLOOKUP($E1415, Individual_Pitching___Dashboard[], 18, FALSE), VLOOKUP($C1415,Team_Pitching___Advanced[[Team]:[SIERA]],16,FALSE))</f>
        <v>#N/A</v>
      </c>
      <c r="AM1415" s="11" t="e">
        <f>_xlfn.IFNA(VLOOKUP($E1415, Individual_Pitching___Dashboard[], 20, FALSE), VLOOKUP($C1415,Team_Pitching___Advanced[[Team]:[xFIP]],19,FALSE))</f>
        <v>#N/A</v>
      </c>
      <c r="AN1415" s="11" t="e">
        <f>_xlfn.IFNA(VLOOKUP($E1415,Individual_Pitching___Advanced[],21,FALSE),VLOOKUP($C1415,Team_Pitching___Advanced[[Team]:[SIERA]],20,FALSE))</f>
        <v>#N/A</v>
      </c>
      <c r="AO1415" s="11" t="e">
        <f>VLOOKUP($C1415, 'Team Per G'!$A$2:$G$31, 7, FALSE)</f>
        <v>#N/A</v>
      </c>
      <c r="AP1415" s="11" t="e">
        <f>VLOOKUP($C1415, 'FanGraphs - Team WAR Projected'!$B$2:$E$31, 3, FALSE)/162</f>
        <v>#N/A</v>
      </c>
      <c r="AQ1415" s="11" t="e">
        <f t="shared" si="273"/>
        <v>#N/A</v>
      </c>
      <c r="AR1415" s="11" t="e">
        <f>VLOOKUP($C1415, Team_Pitching___Advanced[[Team]:[xFIP]], 19,FALSE)</f>
        <v>#N/A</v>
      </c>
      <c r="AS1415" s="11" t="e">
        <f>VLOOKUP($C1415, Team_Pitching___Advanced[], 20, FALSE)</f>
        <v>#N/A</v>
      </c>
      <c r="AT1415" s="11" t="e">
        <f>VLOOKUP($C1415, Team_Batting___Dashboard[[Team]:[wOBA]], 16, FALSE)</f>
        <v>#N/A</v>
      </c>
      <c r="AU1415" s="11" t="e">
        <f>VLOOKUP($C1415, Team_Batting___Advanced[[Team]:[OPS]], 9, FALSE)</f>
        <v>#N/A</v>
      </c>
      <c r="AV1415" s="11" t="e">
        <f>VLOOKUP($C1415, Team_Batting___Advanced[], 19, FALSE)</f>
        <v>#N/A</v>
      </c>
      <c r="AW1415" s="11" t="e">
        <f>VLOOKUP($C1415, 'Team Per G'!$A$2:$G$31, 3, FALSE)</f>
        <v>#N/A</v>
      </c>
      <c r="AX1415" s="11" t="e">
        <f>VLOOKUP($C1415, 'Team Per G'!$A$2:$G$31, 5, FALSE)</f>
        <v>#N/A</v>
      </c>
      <c r="AY1415" s="11" t="e">
        <f>VLOOKUP($C1415, 'Team Per G'!$A$2:$G$31, 4, FALSE)</f>
        <v>#N/A</v>
      </c>
      <c r="AZ1415" s="11" t="e">
        <f>VLOOKUP($C1415, Team_Batting___Dashboard[], 22, FALSE)/$AH1415</f>
        <v>#N/A</v>
      </c>
      <c r="BA1415" s="11" t="e">
        <f>VLOOKUP($C1415, 'FanGraphs - Team WAR Projected'!$B$2:$E$31, 4, FALSE)/162</f>
        <v>#N/A</v>
      </c>
      <c r="BB1415" s="11" t="e">
        <f t="shared" si="274"/>
        <v>#N/A</v>
      </c>
      <c r="BC1415" s="11" t="e">
        <f>VLOOKUP($C1415, FanGraphs_Standings[[Abbreviation]:[2024 Year to Date RS/G]], 6, FALSE)/$AH1415</f>
        <v>#N/A</v>
      </c>
      <c r="BD1415" s="11" t="e">
        <f>VLOOKUP($C1415, FanGraphs_Standings[[Abbreviation]:[2024 Projected Full Season RDif]], 19, FALSE)/162</f>
        <v>#N/A</v>
      </c>
      <c r="BE1415" s="11" t="e">
        <f t="shared" si="275"/>
        <v>#N/A</v>
      </c>
      <c r="BF1415" s="11" t="e">
        <f>VLOOKUP($C1415, FanGraphs_Standings[[Abbreviation]:[2024 Projected Full Season RDif]], 5, FALSE)</f>
        <v>#N/A</v>
      </c>
      <c r="BG1415" s="11" t="e">
        <f>VLOOKUP($C1415, FanGraphs_Standings[[Abbreviation]:[2024 Projected Full Season W%]], 18, FALSE)</f>
        <v>#N/A</v>
      </c>
      <c r="BH1415" s="11" t="e">
        <f t="shared" si="276"/>
        <v>#N/A</v>
      </c>
      <c r="BI1415" s="11" t="e">
        <f>VLOOKUP($C1415, 'Home Field Adv'!$A$2:$K$31, 11, FALSE)</f>
        <v>#N/A</v>
      </c>
      <c r="BL1415" s="12" t="str">
        <f t="shared" si="277"/>
        <v/>
      </c>
      <c r="BM1415" s="12" t="str">
        <f t="shared" si="267"/>
        <v/>
      </c>
      <c r="BN1415" s="12" t="str">
        <f t="shared" si="278"/>
        <v/>
      </c>
    </row>
    <row r="1416" spans="6:66" x14ac:dyDescent="0.45">
      <c r="F1416" s="11" t="e">
        <f>VLOOKUP($B1416, FanGraphs_Standings[[Abbreviation]:[2024 Year to Date G]], 2, FALSE)</f>
        <v>#N/A</v>
      </c>
      <c r="G1416" s="11" t="e">
        <f>_xlfn.IFNA(VLOOKUP($D1416, 'SP Per G'!$A$2:$D$1385, 3, FALSE),M1416)</f>
        <v>#N/A</v>
      </c>
      <c r="H1416" s="11" t="e">
        <f>IF(AND(ISNA(VLOOKUP($D1416, 'SP Per G'!$A$2:$D$1385, 4, FALSE)), ISTEXT($D1416)), G1416,IF(ISNA(VLOOKUP($D1416, 'SP Per G'!$A$2:$D$1385, 4, FALSE)), M1416, VLOOKUP($D1416, 'SP Per G'!$A$2:$D$1385, 4, FALSE)))</f>
        <v>#N/A</v>
      </c>
      <c r="I1416" s="11" t="e">
        <f t="shared" si="268"/>
        <v>#N/A</v>
      </c>
      <c r="J1416" s="11" t="e">
        <f>_xlfn.IFNA(VLOOKUP($D1416,Individual_Pitching___Dashboard[],18,FALSE),VLOOKUP(B1416,Team_Pitching___Dashboard[[Team]:[ERA]],17,FALSE))</f>
        <v>#N/A</v>
      </c>
      <c r="K1416" s="11" t="e">
        <f>_xlfn.IFNA(VLOOKUP($D1416, Individual_Pitching___Dashboard[], 20, FALSE), VLOOKUP(B1416,Team_Pitching___Dashboard[[Team]:[xFIP]],20,FALSE))</f>
        <v>#N/A</v>
      </c>
      <c r="L1416" s="11" t="e">
        <f>_xlfn.IFNA(VLOOKUP($D1416, Individual_Pitching___Advanced[], 21,FALSE), VLOOKUP(B1416, Team_Pitching___Advanced[], 20, FALSE))</f>
        <v>#N/A</v>
      </c>
      <c r="M1416" s="11" t="e">
        <f>VLOOKUP($B1416, 'Team Per G'!$A$2:$G$31, 7, FALSE)</f>
        <v>#N/A</v>
      </c>
      <c r="N1416" s="11" t="e">
        <f>VLOOKUP($B1416, 'FanGraphs - Team WAR Projected'!$B$2:$E$31, 3, FALSE)/162</f>
        <v>#N/A</v>
      </c>
      <c r="O1416" s="11" t="e">
        <f t="shared" si="269"/>
        <v>#N/A</v>
      </c>
      <c r="P1416" s="11" t="e">
        <f>VLOOKUP($B1416, Team_Pitching___Advanced[[Team]:[xFIP]], 19,FALSE)</f>
        <v>#N/A</v>
      </c>
      <c r="Q1416" s="11" t="e">
        <f>VLOOKUP($B1416, Team_Pitching___Advanced[], 20, FALSE)</f>
        <v>#N/A</v>
      </c>
      <c r="R1416" s="11" t="e">
        <f>VLOOKUP($B1416, Team_Batting___Dashboard[[Team]:[wOBA]], 16, FALSE)</f>
        <v>#N/A</v>
      </c>
      <c r="S1416" s="11" t="e">
        <f>VLOOKUP($B1416, Team_Batting___Advanced[[Team]:[OPS]], 9, FALSE)</f>
        <v>#N/A</v>
      </c>
      <c r="T1416" s="11" t="e">
        <f>VLOOKUP($B1416, Team_Batting___Advanced[], 19, FALSE)</f>
        <v>#N/A</v>
      </c>
      <c r="U1416" s="11" t="e">
        <f>VLOOKUP($B1416, 'Team Per G'!$A$2:$G$31, 3, FALSE)</f>
        <v>#N/A</v>
      </c>
      <c r="V1416" s="11" t="e">
        <f>VLOOKUP($B1416, 'Team Per G'!$A$2:$G$31, 5, FALSE)</f>
        <v>#N/A</v>
      </c>
      <c r="W1416" s="11" t="e">
        <f>VLOOKUP($B1416, 'Team Per G'!$A$2:$G$31, 4, FALSE)</f>
        <v>#N/A</v>
      </c>
      <c r="X1416" s="11" t="e">
        <f>VLOOKUP($B1416, Team_Batting___Dashboard[], 22, FALSE)/$F1416</f>
        <v>#N/A</v>
      </c>
      <c r="Y1416" s="11" t="e">
        <f>VLOOKUP($B1416, 'FanGraphs - Team WAR Projected'!$B$2:$E$31, 4, FALSE)/162</f>
        <v>#N/A</v>
      </c>
      <c r="Z1416" s="11" t="e">
        <f t="shared" si="270"/>
        <v>#N/A</v>
      </c>
      <c r="AA1416" s="11" t="e">
        <f>VLOOKUP($B1416, FanGraphs_Standings[[Abbreviation]:[2024 Year to Date RS/G]], 6, FALSE)/$F1416</f>
        <v>#N/A</v>
      </c>
      <c r="AB1416" s="11" t="e">
        <f>VLOOKUP($B1416, FanGraphs_Standings[[Abbreviation]:[2024 Projected Full Season RDif]], 19, FALSE)/162</f>
        <v>#N/A</v>
      </c>
      <c r="AC1416" s="11" t="e">
        <f t="shared" si="279"/>
        <v>#N/A</v>
      </c>
      <c r="AD1416" s="11" t="e">
        <f>VLOOKUP($B1416, FanGraphs_Standings[[Abbreviation]:[2024 Projected Full Season RDif]], 5, FALSE)</f>
        <v>#N/A</v>
      </c>
      <c r="AE1416" s="11" t="e">
        <f>VLOOKUP($B1416, FanGraphs_Standings[[Abbreviation]:[2024 Projected Full Season W%]], 18, FALSE)</f>
        <v>#N/A</v>
      </c>
      <c r="AF1416" s="11" t="e">
        <f t="shared" si="271"/>
        <v>#N/A</v>
      </c>
      <c r="AG1416" s="11" t="e">
        <f>VLOOKUP($B1416, 'Home Field Adv'!$A$2:$I$31, 9, FALSE)</f>
        <v>#N/A</v>
      </c>
      <c r="AH1416" s="11" t="e">
        <f>VLOOKUP($C1416, FanGraphs_Standings[[Abbreviation]:[2024 Year to Date G]], 2, FALSE)</f>
        <v>#N/A</v>
      </c>
      <c r="AI1416" s="11" t="e">
        <f>_xlfn.IFNA(VLOOKUP($E1416, 'SP Per G'!$A$2:$D$1385, 3, FALSE), AO1416)</f>
        <v>#N/A</v>
      </c>
      <c r="AJ1416" s="11" t="e">
        <f>IF(AND(ISNA(VLOOKUP($E1416, 'SP Per G'!$A$2:$D$1385, 4, FALSE)), ISTEXT($E1416)), AI1416,IF(ISNA(VLOOKUP($E1416, 'SP Per G'!$A$2:$D$1385, 4, FALSE)), AO1416, VLOOKUP($E1416, 'SP Per G'!$A$2:$D$1385, 4, FALSE)))</f>
        <v>#N/A</v>
      </c>
      <c r="AK1416" s="11" t="e">
        <f t="shared" si="272"/>
        <v>#N/A</v>
      </c>
      <c r="AL1416" s="11" t="e">
        <f>_xlfn.IFNA(VLOOKUP($E1416, Individual_Pitching___Dashboard[], 18, FALSE), VLOOKUP($C1416,Team_Pitching___Advanced[[Team]:[SIERA]],16,FALSE))</f>
        <v>#N/A</v>
      </c>
      <c r="AM1416" s="11" t="e">
        <f>_xlfn.IFNA(VLOOKUP($E1416, Individual_Pitching___Dashboard[], 20, FALSE), VLOOKUP($C1416,Team_Pitching___Advanced[[Team]:[xFIP]],19,FALSE))</f>
        <v>#N/A</v>
      </c>
      <c r="AN1416" s="11" t="e">
        <f>_xlfn.IFNA(VLOOKUP($E1416,Individual_Pitching___Advanced[],21,FALSE),VLOOKUP($C1416,Team_Pitching___Advanced[[Team]:[SIERA]],20,FALSE))</f>
        <v>#N/A</v>
      </c>
      <c r="AO1416" s="11" t="e">
        <f>VLOOKUP($C1416, 'Team Per G'!$A$2:$G$31, 7, FALSE)</f>
        <v>#N/A</v>
      </c>
      <c r="AP1416" s="11" t="e">
        <f>VLOOKUP($C1416, 'FanGraphs - Team WAR Projected'!$B$2:$E$31, 3, FALSE)/162</f>
        <v>#N/A</v>
      </c>
      <c r="AQ1416" s="11" t="e">
        <f t="shared" si="273"/>
        <v>#N/A</v>
      </c>
      <c r="AR1416" s="11" t="e">
        <f>VLOOKUP($C1416, Team_Pitching___Advanced[[Team]:[xFIP]], 19,FALSE)</f>
        <v>#N/A</v>
      </c>
      <c r="AS1416" s="11" t="e">
        <f>VLOOKUP($C1416, Team_Pitching___Advanced[], 20, FALSE)</f>
        <v>#N/A</v>
      </c>
      <c r="AT1416" s="11" t="e">
        <f>VLOOKUP($C1416, Team_Batting___Dashboard[[Team]:[wOBA]], 16, FALSE)</f>
        <v>#N/A</v>
      </c>
      <c r="AU1416" s="11" t="e">
        <f>VLOOKUP($C1416, Team_Batting___Advanced[[Team]:[OPS]], 9, FALSE)</f>
        <v>#N/A</v>
      </c>
      <c r="AV1416" s="11" t="e">
        <f>VLOOKUP($C1416, Team_Batting___Advanced[], 19, FALSE)</f>
        <v>#N/A</v>
      </c>
      <c r="AW1416" s="11" t="e">
        <f>VLOOKUP($C1416, 'Team Per G'!$A$2:$G$31, 3, FALSE)</f>
        <v>#N/A</v>
      </c>
      <c r="AX1416" s="11" t="e">
        <f>VLOOKUP($C1416, 'Team Per G'!$A$2:$G$31, 5, FALSE)</f>
        <v>#N/A</v>
      </c>
      <c r="AY1416" s="11" t="e">
        <f>VLOOKUP($C1416, 'Team Per G'!$A$2:$G$31, 4, FALSE)</f>
        <v>#N/A</v>
      </c>
      <c r="AZ1416" s="11" t="e">
        <f>VLOOKUP($C1416, Team_Batting___Dashboard[], 22, FALSE)/$AH1416</f>
        <v>#N/A</v>
      </c>
      <c r="BA1416" s="11" t="e">
        <f>VLOOKUP($C1416, 'FanGraphs - Team WAR Projected'!$B$2:$E$31, 4, FALSE)/162</f>
        <v>#N/A</v>
      </c>
      <c r="BB1416" s="11" t="e">
        <f t="shared" si="274"/>
        <v>#N/A</v>
      </c>
      <c r="BC1416" s="11" t="e">
        <f>VLOOKUP($C1416, FanGraphs_Standings[[Abbreviation]:[2024 Year to Date RS/G]], 6, FALSE)/$AH1416</f>
        <v>#N/A</v>
      </c>
      <c r="BD1416" s="11" t="e">
        <f>VLOOKUP($C1416, FanGraphs_Standings[[Abbreviation]:[2024 Projected Full Season RDif]], 19, FALSE)/162</f>
        <v>#N/A</v>
      </c>
      <c r="BE1416" s="11" t="e">
        <f t="shared" si="275"/>
        <v>#N/A</v>
      </c>
      <c r="BF1416" s="11" t="e">
        <f>VLOOKUP($C1416, FanGraphs_Standings[[Abbreviation]:[2024 Projected Full Season RDif]], 5, FALSE)</f>
        <v>#N/A</v>
      </c>
      <c r="BG1416" s="11" t="e">
        <f>VLOOKUP($C1416, FanGraphs_Standings[[Abbreviation]:[2024 Projected Full Season W%]], 18, FALSE)</f>
        <v>#N/A</v>
      </c>
      <c r="BH1416" s="11" t="e">
        <f t="shared" si="276"/>
        <v>#N/A</v>
      </c>
      <c r="BI1416" s="11" t="e">
        <f>VLOOKUP($C1416, 'Home Field Adv'!$A$2:$K$31, 11, FALSE)</f>
        <v>#N/A</v>
      </c>
      <c r="BL1416" s="12" t="str">
        <f t="shared" si="277"/>
        <v/>
      </c>
      <c r="BM1416" s="12" t="str">
        <f t="shared" si="267"/>
        <v/>
      </c>
      <c r="BN1416" s="12" t="str">
        <f t="shared" si="278"/>
        <v/>
      </c>
    </row>
    <row r="1417" spans="6:66" x14ac:dyDescent="0.45">
      <c r="F1417" s="11" t="e">
        <f>VLOOKUP($B1417, FanGraphs_Standings[[Abbreviation]:[2024 Year to Date G]], 2, FALSE)</f>
        <v>#N/A</v>
      </c>
      <c r="G1417" s="11" t="e">
        <f>_xlfn.IFNA(VLOOKUP($D1417, 'SP Per G'!$A$2:$D$1385, 3, FALSE),M1417)</f>
        <v>#N/A</v>
      </c>
      <c r="H1417" s="11" t="e">
        <f>IF(AND(ISNA(VLOOKUP($D1417, 'SP Per G'!$A$2:$D$1385, 4, FALSE)), ISTEXT($D1417)), G1417,IF(ISNA(VLOOKUP($D1417, 'SP Per G'!$A$2:$D$1385, 4, FALSE)), M1417, VLOOKUP($D1417, 'SP Per G'!$A$2:$D$1385, 4, FALSE)))</f>
        <v>#N/A</v>
      </c>
      <c r="I1417" s="11" t="e">
        <f t="shared" si="268"/>
        <v>#N/A</v>
      </c>
      <c r="J1417" s="11" t="e">
        <f>_xlfn.IFNA(VLOOKUP($D1417,Individual_Pitching___Dashboard[],18,FALSE),VLOOKUP(B1417,Team_Pitching___Dashboard[[Team]:[ERA]],17,FALSE))</f>
        <v>#N/A</v>
      </c>
      <c r="K1417" s="11" t="e">
        <f>_xlfn.IFNA(VLOOKUP($D1417, Individual_Pitching___Dashboard[], 20, FALSE), VLOOKUP(B1417,Team_Pitching___Dashboard[[Team]:[xFIP]],20,FALSE))</f>
        <v>#N/A</v>
      </c>
      <c r="L1417" s="11" t="e">
        <f>_xlfn.IFNA(VLOOKUP($D1417, Individual_Pitching___Advanced[], 21,FALSE), VLOOKUP(B1417, Team_Pitching___Advanced[], 20, FALSE))</f>
        <v>#N/A</v>
      </c>
      <c r="M1417" s="11" t="e">
        <f>VLOOKUP($B1417, 'Team Per G'!$A$2:$G$31, 7, FALSE)</f>
        <v>#N/A</v>
      </c>
      <c r="N1417" s="11" t="e">
        <f>VLOOKUP($B1417, 'FanGraphs - Team WAR Projected'!$B$2:$E$31, 3, FALSE)/162</f>
        <v>#N/A</v>
      </c>
      <c r="O1417" s="11" t="e">
        <f t="shared" si="269"/>
        <v>#N/A</v>
      </c>
      <c r="P1417" s="11" t="e">
        <f>VLOOKUP($B1417, Team_Pitching___Advanced[[Team]:[xFIP]], 19,FALSE)</f>
        <v>#N/A</v>
      </c>
      <c r="Q1417" s="11" t="e">
        <f>VLOOKUP($B1417, Team_Pitching___Advanced[], 20, FALSE)</f>
        <v>#N/A</v>
      </c>
      <c r="R1417" s="11" t="e">
        <f>VLOOKUP($B1417, Team_Batting___Dashboard[[Team]:[wOBA]], 16, FALSE)</f>
        <v>#N/A</v>
      </c>
      <c r="S1417" s="11" t="e">
        <f>VLOOKUP($B1417, Team_Batting___Advanced[[Team]:[OPS]], 9, FALSE)</f>
        <v>#N/A</v>
      </c>
      <c r="T1417" s="11" t="e">
        <f>VLOOKUP($B1417, Team_Batting___Advanced[], 19, FALSE)</f>
        <v>#N/A</v>
      </c>
      <c r="U1417" s="11" t="e">
        <f>VLOOKUP($B1417, 'Team Per G'!$A$2:$G$31, 3, FALSE)</f>
        <v>#N/A</v>
      </c>
      <c r="V1417" s="11" t="e">
        <f>VLOOKUP($B1417, 'Team Per G'!$A$2:$G$31, 5, FALSE)</f>
        <v>#N/A</v>
      </c>
      <c r="W1417" s="11" t="e">
        <f>VLOOKUP($B1417, 'Team Per G'!$A$2:$G$31, 4, FALSE)</f>
        <v>#N/A</v>
      </c>
      <c r="X1417" s="11" t="e">
        <f>VLOOKUP($B1417, Team_Batting___Dashboard[], 22, FALSE)/$F1417</f>
        <v>#N/A</v>
      </c>
      <c r="Y1417" s="11" t="e">
        <f>VLOOKUP($B1417, 'FanGraphs - Team WAR Projected'!$B$2:$E$31, 4, FALSE)/162</f>
        <v>#N/A</v>
      </c>
      <c r="Z1417" s="11" t="e">
        <f t="shared" si="270"/>
        <v>#N/A</v>
      </c>
      <c r="AA1417" s="11" t="e">
        <f>VLOOKUP($B1417, FanGraphs_Standings[[Abbreviation]:[2024 Year to Date RS/G]], 6, FALSE)/$F1417</f>
        <v>#N/A</v>
      </c>
      <c r="AB1417" s="11" t="e">
        <f>VLOOKUP($B1417, FanGraphs_Standings[[Abbreviation]:[2024 Projected Full Season RDif]], 19, FALSE)/162</f>
        <v>#N/A</v>
      </c>
      <c r="AC1417" s="11" t="e">
        <f t="shared" si="279"/>
        <v>#N/A</v>
      </c>
      <c r="AD1417" s="11" t="e">
        <f>VLOOKUP($B1417, FanGraphs_Standings[[Abbreviation]:[2024 Projected Full Season RDif]], 5, FALSE)</f>
        <v>#N/A</v>
      </c>
      <c r="AE1417" s="11" t="e">
        <f>VLOOKUP($B1417, FanGraphs_Standings[[Abbreviation]:[2024 Projected Full Season W%]], 18, FALSE)</f>
        <v>#N/A</v>
      </c>
      <c r="AF1417" s="11" t="e">
        <f t="shared" si="271"/>
        <v>#N/A</v>
      </c>
      <c r="AG1417" s="11" t="e">
        <f>VLOOKUP($B1417, 'Home Field Adv'!$A$2:$I$31, 9, FALSE)</f>
        <v>#N/A</v>
      </c>
      <c r="AH1417" s="11" t="e">
        <f>VLOOKUP($C1417, FanGraphs_Standings[[Abbreviation]:[2024 Year to Date G]], 2, FALSE)</f>
        <v>#N/A</v>
      </c>
      <c r="AI1417" s="11" t="e">
        <f>_xlfn.IFNA(VLOOKUP($E1417, 'SP Per G'!$A$2:$D$1385, 3, FALSE), AO1417)</f>
        <v>#N/A</v>
      </c>
      <c r="AJ1417" s="11" t="e">
        <f>IF(AND(ISNA(VLOOKUP($E1417, 'SP Per G'!$A$2:$D$1385, 4, FALSE)), ISTEXT($E1417)), AI1417,IF(ISNA(VLOOKUP($E1417, 'SP Per G'!$A$2:$D$1385, 4, FALSE)), AO1417, VLOOKUP($E1417, 'SP Per G'!$A$2:$D$1385, 4, FALSE)))</f>
        <v>#N/A</v>
      </c>
      <c r="AK1417" s="11" t="e">
        <f t="shared" si="272"/>
        <v>#N/A</v>
      </c>
      <c r="AL1417" s="11" t="e">
        <f>_xlfn.IFNA(VLOOKUP($E1417, Individual_Pitching___Dashboard[], 18, FALSE), VLOOKUP($C1417,Team_Pitching___Advanced[[Team]:[SIERA]],16,FALSE))</f>
        <v>#N/A</v>
      </c>
      <c r="AM1417" s="11" t="e">
        <f>_xlfn.IFNA(VLOOKUP($E1417, Individual_Pitching___Dashboard[], 20, FALSE), VLOOKUP($C1417,Team_Pitching___Advanced[[Team]:[xFIP]],19,FALSE))</f>
        <v>#N/A</v>
      </c>
      <c r="AN1417" s="11" t="e">
        <f>_xlfn.IFNA(VLOOKUP($E1417,Individual_Pitching___Advanced[],21,FALSE),VLOOKUP($C1417,Team_Pitching___Advanced[[Team]:[SIERA]],20,FALSE))</f>
        <v>#N/A</v>
      </c>
      <c r="AO1417" s="11" t="e">
        <f>VLOOKUP($C1417, 'Team Per G'!$A$2:$G$31, 7, FALSE)</f>
        <v>#N/A</v>
      </c>
      <c r="AP1417" s="11" t="e">
        <f>VLOOKUP($C1417, 'FanGraphs - Team WAR Projected'!$B$2:$E$31, 3, FALSE)/162</f>
        <v>#N/A</v>
      </c>
      <c r="AQ1417" s="11" t="e">
        <f t="shared" si="273"/>
        <v>#N/A</v>
      </c>
      <c r="AR1417" s="11" t="e">
        <f>VLOOKUP($C1417, Team_Pitching___Advanced[[Team]:[xFIP]], 19,FALSE)</f>
        <v>#N/A</v>
      </c>
      <c r="AS1417" s="11" t="e">
        <f>VLOOKUP($C1417, Team_Pitching___Advanced[], 20, FALSE)</f>
        <v>#N/A</v>
      </c>
      <c r="AT1417" s="11" t="e">
        <f>VLOOKUP($C1417, Team_Batting___Dashboard[[Team]:[wOBA]], 16, FALSE)</f>
        <v>#N/A</v>
      </c>
      <c r="AU1417" s="11" t="e">
        <f>VLOOKUP($C1417, Team_Batting___Advanced[[Team]:[OPS]], 9, FALSE)</f>
        <v>#N/A</v>
      </c>
      <c r="AV1417" s="11" t="e">
        <f>VLOOKUP($C1417, Team_Batting___Advanced[], 19, FALSE)</f>
        <v>#N/A</v>
      </c>
      <c r="AW1417" s="11" t="e">
        <f>VLOOKUP($C1417, 'Team Per G'!$A$2:$G$31, 3, FALSE)</f>
        <v>#N/A</v>
      </c>
      <c r="AX1417" s="11" t="e">
        <f>VLOOKUP($C1417, 'Team Per G'!$A$2:$G$31, 5, FALSE)</f>
        <v>#N/A</v>
      </c>
      <c r="AY1417" s="11" t="e">
        <f>VLOOKUP($C1417, 'Team Per G'!$A$2:$G$31, 4, FALSE)</f>
        <v>#N/A</v>
      </c>
      <c r="AZ1417" s="11" t="e">
        <f>VLOOKUP($C1417, Team_Batting___Dashboard[], 22, FALSE)/$AH1417</f>
        <v>#N/A</v>
      </c>
      <c r="BA1417" s="11" t="e">
        <f>VLOOKUP($C1417, 'FanGraphs - Team WAR Projected'!$B$2:$E$31, 4, FALSE)/162</f>
        <v>#N/A</v>
      </c>
      <c r="BB1417" s="11" t="e">
        <f t="shared" si="274"/>
        <v>#N/A</v>
      </c>
      <c r="BC1417" s="11" t="e">
        <f>VLOOKUP($C1417, FanGraphs_Standings[[Abbreviation]:[2024 Year to Date RS/G]], 6, FALSE)/$AH1417</f>
        <v>#N/A</v>
      </c>
      <c r="BD1417" s="11" t="e">
        <f>VLOOKUP($C1417, FanGraphs_Standings[[Abbreviation]:[2024 Projected Full Season RDif]], 19, FALSE)/162</f>
        <v>#N/A</v>
      </c>
      <c r="BE1417" s="11" t="e">
        <f t="shared" si="275"/>
        <v>#N/A</v>
      </c>
      <c r="BF1417" s="11" t="e">
        <f>VLOOKUP($C1417, FanGraphs_Standings[[Abbreviation]:[2024 Projected Full Season RDif]], 5, FALSE)</f>
        <v>#N/A</v>
      </c>
      <c r="BG1417" s="11" t="e">
        <f>VLOOKUP($C1417, FanGraphs_Standings[[Abbreviation]:[2024 Projected Full Season W%]], 18, FALSE)</f>
        <v>#N/A</v>
      </c>
      <c r="BH1417" s="11" t="e">
        <f t="shared" si="276"/>
        <v>#N/A</v>
      </c>
      <c r="BI1417" s="11" t="e">
        <f>VLOOKUP($C1417, 'Home Field Adv'!$A$2:$K$31, 11, FALSE)</f>
        <v>#N/A</v>
      </c>
      <c r="BL1417" s="12" t="str">
        <f t="shared" si="277"/>
        <v/>
      </c>
      <c r="BM1417" s="12" t="str">
        <f t="shared" si="267"/>
        <v/>
      </c>
      <c r="BN1417" s="12" t="str">
        <f t="shared" si="278"/>
        <v/>
      </c>
    </row>
    <row r="1418" spans="6:66" x14ac:dyDescent="0.45">
      <c r="F1418" s="11" t="e">
        <f>VLOOKUP($B1418, FanGraphs_Standings[[Abbreviation]:[2024 Year to Date G]], 2, FALSE)</f>
        <v>#N/A</v>
      </c>
      <c r="G1418" s="11" t="e">
        <f>_xlfn.IFNA(VLOOKUP($D1418, 'SP Per G'!$A$2:$D$1385, 3, FALSE),M1418)</f>
        <v>#N/A</v>
      </c>
      <c r="H1418" s="11" t="e">
        <f>IF(AND(ISNA(VLOOKUP($D1418, 'SP Per G'!$A$2:$D$1385, 4, FALSE)), ISTEXT($D1418)), G1418,IF(ISNA(VLOOKUP($D1418, 'SP Per G'!$A$2:$D$1385, 4, FALSE)), M1418, VLOOKUP($D1418, 'SP Per G'!$A$2:$D$1385, 4, FALSE)))</f>
        <v>#N/A</v>
      </c>
      <c r="I1418" s="11" t="e">
        <f t="shared" si="268"/>
        <v>#N/A</v>
      </c>
      <c r="J1418" s="11" t="e">
        <f>_xlfn.IFNA(VLOOKUP($D1418,Individual_Pitching___Dashboard[],18,FALSE),VLOOKUP(B1418,Team_Pitching___Dashboard[[Team]:[ERA]],17,FALSE))</f>
        <v>#N/A</v>
      </c>
      <c r="K1418" s="11" t="e">
        <f>_xlfn.IFNA(VLOOKUP($D1418, Individual_Pitching___Dashboard[], 20, FALSE), VLOOKUP(B1418,Team_Pitching___Dashboard[[Team]:[xFIP]],20,FALSE))</f>
        <v>#N/A</v>
      </c>
      <c r="L1418" s="11" t="e">
        <f>_xlfn.IFNA(VLOOKUP($D1418, Individual_Pitching___Advanced[], 21,FALSE), VLOOKUP(B1418, Team_Pitching___Advanced[], 20, FALSE))</f>
        <v>#N/A</v>
      </c>
      <c r="M1418" s="11" t="e">
        <f>VLOOKUP($B1418, 'Team Per G'!$A$2:$G$31, 7, FALSE)</f>
        <v>#N/A</v>
      </c>
      <c r="N1418" s="11" t="e">
        <f>VLOOKUP($B1418, 'FanGraphs - Team WAR Projected'!$B$2:$E$31, 3, FALSE)/162</f>
        <v>#N/A</v>
      </c>
      <c r="O1418" s="11" t="e">
        <f t="shared" si="269"/>
        <v>#N/A</v>
      </c>
      <c r="P1418" s="11" t="e">
        <f>VLOOKUP($B1418, Team_Pitching___Advanced[[Team]:[xFIP]], 19,FALSE)</f>
        <v>#N/A</v>
      </c>
      <c r="Q1418" s="11" t="e">
        <f>VLOOKUP($B1418, Team_Pitching___Advanced[], 20, FALSE)</f>
        <v>#N/A</v>
      </c>
      <c r="R1418" s="11" t="e">
        <f>VLOOKUP($B1418, Team_Batting___Dashboard[[Team]:[wOBA]], 16, FALSE)</f>
        <v>#N/A</v>
      </c>
      <c r="S1418" s="11" t="e">
        <f>VLOOKUP($B1418, Team_Batting___Advanced[[Team]:[OPS]], 9, FALSE)</f>
        <v>#N/A</v>
      </c>
      <c r="T1418" s="11" t="e">
        <f>VLOOKUP($B1418, Team_Batting___Advanced[], 19, FALSE)</f>
        <v>#N/A</v>
      </c>
      <c r="U1418" s="11" t="e">
        <f>VLOOKUP($B1418, 'Team Per G'!$A$2:$G$31, 3, FALSE)</f>
        <v>#N/A</v>
      </c>
      <c r="V1418" s="11" t="e">
        <f>VLOOKUP($B1418, 'Team Per G'!$A$2:$G$31, 5, FALSE)</f>
        <v>#N/A</v>
      </c>
      <c r="W1418" s="11" t="e">
        <f>VLOOKUP($B1418, 'Team Per G'!$A$2:$G$31, 4, FALSE)</f>
        <v>#N/A</v>
      </c>
      <c r="X1418" s="11" t="e">
        <f>VLOOKUP($B1418, Team_Batting___Dashboard[], 22, FALSE)/$F1418</f>
        <v>#N/A</v>
      </c>
      <c r="Y1418" s="11" t="e">
        <f>VLOOKUP($B1418, 'FanGraphs - Team WAR Projected'!$B$2:$E$31, 4, FALSE)/162</f>
        <v>#N/A</v>
      </c>
      <c r="Z1418" s="11" t="e">
        <f t="shared" si="270"/>
        <v>#N/A</v>
      </c>
      <c r="AA1418" s="11" t="e">
        <f>VLOOKUP($B1418, FanGraphs_Standings[[Abbreviation]:[2024 Year to Date RS/G]], 6, FALSE)/$F1418</f>
        <v>#N/A</v>
      </c>
      <c r="AB1418" s="11" t="e">
        <f>VLOOKUP($B1418, FanGraphs_Standings[[Abbreviation]:[2024 Projected Full Season RDif]], 19, FALSE)/162</f>
        <v>#N/A</v>
      </c>
      <c r="AC1418" s="11" t="e">
        <f t="shared" si="279"/>
        <v>#N/A</v>
      </c>
      <c r="AD1418" s="11" t="e">
        <f>VLOOKUP($B1418, FanGraphs_Standings[[Abbreviation]:[2024 Projected Full Season RDif]], 5, FALSE)</f>
        <v>#N/A</v>
      </c>
      <c r="AE1418" s="11" t="e">
        <f>VLOOKUP($B1418, FanGraphs_Standings[[Abbreviation]:[2024 Projected Full Season W%]], 18, FALSE)</f>
        <v>#N/A</v>
      </c>
      <c r="AF1418" s="11" t="e">
        <f t="shared" si="271"/>
        <v>#N/A</v>
      </c>
      <c r="AG1418" s="11" t="e">
        <f>VLOOKUP($B1418, 'Home Field Adv'!$A$2:$I$31, 9, FALSE)</f>
        <v>#N/A</v>
      </c>
      <c r="AH1418" s="11" t="e">
        <f>VLOOKUP($C1418, FanGraphs_Standings[[Abbreviation]:[2024 Year to Date G]], 2, FALSE)</f>
        <v>#N/A</v>
      </c>
      <c r="AI1418" s="11" t="e">
        <f>_xlfn.IFNA(VLOOKUP($E1418, 'SP Per G'!$A$2:$D$1385, 3, FALSE), AO1418)</f>
        <v>#N/A</v>
      </c>
      <c r="AJ1418" s="11" t="e">
        <f>IF(AND(ISNA(VLOOKUP($E1418, 'SP Per G'!$A$2:$D$1385, 4, FALSE)), ISTEXT($E1418)), AI1418,IF(ISNA(VLOOKUP($E1418, 'SP Per G'!$A$2:$D$1385, 4, FALSE)), AO1418, VLOOKUP($E1418, 'SP Per G'!$A$2:$D$1385, 4, FALSE)))</f>
        <v>#N/A</v>
      </c>
      <c r="AK1418" s="11" t="e">
        <f t="shared" si="272"/>
        <v>#N/A</v>
      </c>
      <c r="AL1418" s="11" t="e">
        <f>_xlfn.IFNA(VLOOKUP($E1418, Individual_Pitching___Dashboard[], 18, FALSE), VLOOKUP($C1418,Team_Pitching___Advanced[[Team]:[SIERA]],16,FALSE))</f>
        <v>#N/A</v>
      </c>
      <c r="AM1418" s="11" t="e">
        <f>_xlfn.IFNA(VLOOKUP($E1418, Individual_Pitching___Dashboard[], 20, FALSE), VLOOKUP($C1418,Team_Pitching___Advanced[[Team]:[xFIP]],19,FALSE))</f>
        <v>#N/A</v>
      </c>
      <c r="AN1418" s="11" t="e">
        <f>_xlfn.IFNA(VLOOKUP($E1418,Individual_Pitching___Advanced[],21,FALSE),VLOOKUP($C1418,Team_Pitching___Advanced[[Team]:[SIERA]],20,FALSE))</f>
        <v>#N/A</v>
      </c>
      <c r="AO1418" s="11" t="e">
        <f>VLOOKUP($C1418, 'Team Per G'!$A$2:$G$31, 7, FALSE)</f>
        <v>#N/A</v>
      </c>
      <c r="AP1418" s="11" t="e">
        <f>VLOOKUP($C1418, 'FanGraphs - Team WAR Projected'!$B$2:$E$31, 3, FALSE)/162</f>
        <v>#N/A</v>
      </c>
      <c r="AQ1418" s="11" t="e">
        <f t="shared" si="273"/>
        <v>#N/A</v>
      </c>
      <c r="AR1418" s="11" t="e">
        <f>VLOOKUP($C1418, Team_Pitching___Advanced[[Team]:[xFIP]], 19,FALSE)</f>
        <v>#N/A</v>
      </c>
      <c r="AS1418" s="11" t="e">
        <f>VLOOKUP($C1418, Team_Pitching___Advanced[], 20, FALSE)</f>
        <v>#N/A</v>
      </c>
      <c r="AT1418" s="11" t="e">
        <f>VLOOKUP($C1418, Team_Batting___Dashboard[[Team]:[wOBA]], 16, FALSE)</f>
        <v>#N/A</v>
      </c>
      <c r="AU1418" s="11" t="e">
        <f>VLOOKUP($C1418, Team_Batting___Advanced[[Team]:[OPS]], 9, FALSE)</f>
        <v>#N/A</v>
      </c>
      <c r="AV1418" s="11" t="e">
        <f>VLOOKUP($C1418, Team_Batting___Advanced[], 19, FALSE)</f>
        <v>#N/A</v>
      </c>
      <c r="AW1418" s="11" t="e">
        <f>VLOOKUP($C1418, 'Team Per G'!$A$2:$G$31, 3, FALSE)</f>
        <v>#N/A</v>
      </c>
      <c r="AX1418" s="11" t="e">
        <f>VLOOKUP($C1418, 'Team Per G'!$A$2:$G$31, 5, FALSE)</f>
        <v>#N/A</v>
      </c>
      <c r="AY1418" s="11" t="e">
        <f>VLOOKUP($C1418, 'Team Per G'!$A$2:$G$31, 4, FALSE)</f>
        <v>#N/A</v>
      </c>
      <c r="AZ1418" s="11" t="e">
        <f>VLOOKUP($C1418, Team_Batting___Dashboard[], 22, FALSE)/$AH1418</f>
        <v>#N/A</v>
      </c>
      <c r="BA1418" s="11" t="e">
        <f>VLOOKUP($C1418, 'FanGraphs - Team WAR Projected'!$B$2:$E$31, 4, FALSE)/162</f>
        <v>#N/A</v>
      </c>
      <c r="BB1418" s="11" t="e">
        <f t="shared" si="274"/>
        <v>#N/A</v>
      </c>
      <c r="BC1418" s="11" t="e">
        <f>VLOOKUP($C1418, FanGraphs_Standings[[Abbreviation]:[2024 Year to Date RS/G]], 6, FALSE)/$AH1418</f>
        <v>#N/A</v>
      </c>
      <c r="BD1418" s="11" t="e">
        <f>VLOOKUP($C1418, FanGraphs_Standings[[Abbreviation]:[2024 Projected Full Season RDif]], 19, FALSE)/162</f>
        <v>#N/A</v>
      </c>
      <c r="BE1418" s="11" t="e">
        <f t="shared" si="275"/>
        <v>#N/A</v>
      </c>
      <c r="BF1418" s="11" t="e">
        <f>VLOOKUP($C1418, FanGraphs_Standings[[Abbreviation]:[2024 Projected Full Season RDif]], 5, FALSE)</f>
        <v>#N/A</v>
      </c>
      <c r="BG1418" s="11" t="e">
        <f>VLOOKUP($C1418, FanGraphs_Standings[[Abbreviation]:[2024 Projected Full Season W%]], 18, FALSE)</f>
        <v>#N/A</v>
      </c>
      <c r="BH1418" s="11" t="e">
        <f t="shared" si="276"/>
        <v>#N/A</v>
      </c>
      <c r="BI1418" s="11" t="e">
        <f>VLOOKUP($C1418, 'Home Field Adv'!$A$2:$K$31, 11, FALSE)</f>
        <v>#N/A</v>
      </c>
      <c r="BL1418" s="12" t="str">
        <f t="shared" si="277"/>
        <v/>
      </c>
      <c r="BM1418" s="12" t="str">
        <f t="shared" si="267"/>
        <v/>
      </c>
      <c r="BN1418" s="12" t="str">
        <f t="shared" si="278"/>
        <v/>
      </c>
    </row>
    <row r="1419" spans="6:66" x14ac:dyDescent="0.45">
      <c r="F1419" s="11" t="e">
        <f>VLOOKUP($B1419, FanGraphs_Standings[[Abbreviation]:[2024 Year to Date G]], 2, FALSE)</f>
        <v>#N/A</v>
      </c>
      <c r="G1419" s="11" t="e">
        <f>_xlfn.IFNA(VLOOKUP($D1419, 'SP Per G'!$A$2:$D$1385, 3, FALSE),M1419)</f>
        <v>#N/A</v>
      </c>
      <c r="H1419" s="11" t="e">
        <f>IF(AND(ISNA(VLOOKUP($D1419, 'SP Per G'!$A$2:$D$1385, 4, FALSE)), ISTEXT($D1419)), G1419,IF(ISNA(VLOOKUP($D1419, 'SP Per G'!$A$2:$D$1385, 4, FALSE)), M1419, VLOOKUP($D1419, 'SP Per G'!$A$2:$D$1385, 4, FALSE)))</f>
        <v>#N/A</v>
      </c>
      <c r="I1419" s="11" t="e">
        <f t="shared" si="268"/>
        <v>#N/A</v>
      </c>
      <c r="J1419" s="11" t="e">
        <f>_xlfn.IFNA(VLOOKUP($D1419,Individual_Pitching___Dashboard[],18,FALSE),VLOOKUP(B1419,Team_Pitching___Dashboard[[Team]:[ERA]],17,FALSE))</f>
        <v>#N/A</v>
      </c>
      <c r="K1419" s="11" t="e">
        <f>_xlfn.IFNA(VLOOKUP($D1419, Individual_Pitching___Dashboard[], 20, FALSE), VLOOKUP(B1419,Team_Pitching___Dashboard[[Team]:[xFIP]],20,FALSE))</f>
        <v>#N/A</v>
      </c>
      <c r="L1419" s="11" t="e">
        <f>_xlfn.IFNA(VLOOKUP($D1419, Individual_Pitching___Advanced[], 21,FALSE), VLOOKUP(B1419, Team_Pitching___Advanced[], 20, FALSE))</f>
        <v>#N/A</v>
      </c>
      <c r="M1419" s="11" t="e">
        <f>VLOOKUP($B1419, 'Team Per G'!$A$2:$G$31, 7, FALSE)</f>
        <v>#N/A</v>
      </c>
      <c r="N1419" s="11" t="e">
        <f>VLOOKUP($B1419, 'FanGraphs - Team WAR Projected'!$B$2:$E$31, 3, FALSE)/162</f>
        <v>#N/A</v>
      </c>
      <c r="O1419" s="11" t="e">
        <f t="shared" si="269"/>
        <v>#N/A</v>
      </c>
      <c r="P1419" s="11" t="e">
        <f>VLOOKUP($B1419, Team_Pitching___Advanced[[Team]:[xFIP]], 19,FALSE)</f>
        <v>#N/A</v>
      </c>
      <c r="Q1419" s="11" t="e">
        <f>VLOOKUP($B1419, Team_Pitching___Advanced[], 20, FALSE)</f>
        <v>#N/A</v>
      </c>
      <c r="R1419" s="11" t="e">
        <f>VLOOKUP($B1419, Team_Batting___Dashboard[[Team]:[wOBA]], 16, FALSE)</f>
        <v>#N/A</v>
      </c>
      <c r="S1419" s="11" t="e">
        <f>VLOOKUP($B1419, Team_Batting___Advanced[[Team]:[OPS]], 9, FALSE)</f>
        <v>#N/A</v>
      </c>
      <c r="T1419" s="11" t="e">
        <f>VLOOKUP($B1419, Team_Batting___Advanced[], 19, FALSE)</f>
        <v>#N/A</v>
      </c>
      <c r="U1419" s="11" t="e">
        <f>VLOOKUP($B1419, 'Team Per G'!$A$2:$G$31, 3, FALSE)</f>
        <v>#N/A</v>
      </c>
      <c r="V1419" s="11" t="e">
        <f>VLOOKUP($B1419, 'Team Per G'!$A$2:$G$31, 5, FALSE)</f>
        <v>#N/A</v>
      </c>
      <c r="W1419" s="11" t="e">
        <f>VLOOKUP($B1419, 'Team Per G'!$A$2:$G$31, 4, FALSE)</f>
        <v>#N/A</v>
      </c>
      <c r="X1419" s="11" t="e">
        <f>VLOOKUP($B1419, Team_Batting___Dashboard[], 22, FALSE)/$F1419</f>
        <v>#N/A</v>
      </c>
      <c r="Y1419" s="11" t="e">
        <f>VLOOKUP($B1419, 'FanGraphs - Team WAR Projected'!$B$2:$E$31, 4, FALSE)/162</f>
        <v>#N/A</v>
      </c>
      <c r="Z1419" s="11" t="e">
        <f t="shared" si="270"/>
        <v>#N/A</v>
      </c>
      <c r="AA1419" s="11" t="e">
        <f>VLOOKUP($B1419, FanGraphs_Standings[[Abbreviation]:[2024 Year to Date RS/G]], 6, FALSE)/$F1419</f>
        <v>#N/A</v>
      </c>
      <c r="AB1419" s="11" t="e">
        <f>VLOOKUP($B1419, FanGraphs_Standings[[Abbreviation]:[2024 Projected Full Season RDif]], 19, FALSE)/162</f>
        <v>#N/A</v>
      </c>
      <c r="AC1419" s="11" t="e">
        <f t="shared" si="279"/>
        <v>#N/A</v>
      </c>
      <c r="AD1419" s="11" t="e">
        <f>VLOOKUP($B1419, FanGraphs_Standings[[Abbreviation]:[2024 Projected Full Season RDif]], 5, FALSE)</f>
        <v>#N/A</v>
      </c>
      <c r="AE1419" s="11" t="e">
        <f>VLOOKUP($B1419, FanGraphs_Standings[[Abbreviation]:[2024 Projected Full Season W%]], 18, FALSE)</f>
        <v>#N/A</v>
      </c>
      <c r="AF1419" s="11" t="e">
        <f t="shared" si="271"/>
        <v>#N/A</v>
      </c>
      <c r="AG1419" s="11" t="e">
        <f>VLOOKUP($B1419, 'Home Field Adv'!$A$2:$I$31, 9, FALSE)</f>
        <v>#N/A</v>
      </c>
      <c r="AH1419" s="11" t="e">
        <f>VLOOKUP($C1419, FanGraphs_Standings[[Abbreviation]:[2024 Year to Date G]], 2, FALSE)</f>
        <v>#N/A</v>
      </c>
      <c r="AI1419" s="11" t="e">
        <f>_xlfn.IFNA(VLOOKUP($E1419, 'SP Per G'!$A$2:$D$1385, 3, FALSE), AO1419)</f>
        <v>#N/A</v>
      </c>
      <c r="AJ1419" s="11" t="e">
        <f>IF(AND(ISNA(VLOOKUP($E1419, 'SP Per G'!$A$2:$D$1385, 4, FALSE)), ISTEXT($E1419)), AI1419,IF(ISNA(VLOOKUP($E1419, 'SP Per G'!$A$2:$D$1385, 4, FALSE)), AO1419, VLOOKUP($E1419, 'SP Per G'!$A$2:$D$1385, 4, FALSE)))</f>
        <v>#N/A</v>
      </c>
      <c r="AK1419" s="11" t="e">
        <f t="shared" si="272"/>
        <v>#N/A</v>
      </c>
      <c r="AL1419" s="11" t="e">
        <f>_xlfn.IFNA(VLOOKUP($E1419, Individual_Pitching___Dashboard[], 18, FALSE), VLOOKUP($C1419,Team_Pitching___Advanced[[Team]:[SIERA]],16,FALSE))</f>
        <v>#N/A</v>
      </c>
      <c r="AM1419" s="11" t="e">
        <f>_xlfn.IFNA(VLOOKUP($E1419, Individual_Pitching___Dashboard[], 20, FALSE), VLOOKUP($C1419,Team_Pitching___Advanced[[Team]:[xFIP]],19,FALSE))</f>
        <v>#N/A</v>
      </c>
      <c r="AN1419" s="11" t="e">
        <f>_xlfn.IFNA(VLOOKUP($E1419,Individual_Pitching___Advanced[],21,FALSE),VLOOKUP($C1419,Team_Pitching___Advanced[[Team]:[SIERA]],20,FALSE))</f>
        <v>#N/A</v>
      </c>
      <c r="AO1419" s="11" t="e">
        <f>VLOOKUP($C1419, 'Team Per G'!$A$2:$G$31, 7, FALSE)</f>
        <v>#N/A</v>
      </c>
      <c r="AP1419" s="11" t="e">
        <f>VLOOKUP($C1419, 'FanGraphs - Team WAR Projected'!$B$2:$E$31, 3, FALSE)/162</f>
        <v>#N/A</v>
      </c>
      <c r="AQ1419" s="11" t="e">
        <f t="shared" si="273"/>
        <v>#N/A</v>
      </c>
      <c r="AR1419" s="11" t="e">
        <f>VLOOKUP($C1419, Team_Pitching___Advanced[[Team]:[xFIP]], 19,FALSE)</f>
        <v>#N/A</v>
      </c>
      <c r="AS1419" s="11" t="e">
        <f>VLOOKUP($C1419, Team_Pitching___Advanced[], 20, FALSE)</f>
        <v>#N/A</v>
      </c>
      <c r="AT1419" s="11" t="e">
        <f>VLOOKUP($C1419, Team_Batting___Dashboard[[Team]:[wOBA]], 16, FALSE)</f>
        <v>#N/A</v>
      </c>
      <c r="AU1419" s="11" t="e">
        <f>VLOOKUP($C1419, Team_Batting___Advanced[[Team]:[OPS]], 9, FALSE)</f>
        <v>#N/A</v>
      </c>
      <c r="AV1419" s="11" t="e">
        <f>VLOOKUP($C1419, Team_Batting___Advanced[], 19, FALSE)</f>
        <v>#N/A</v>
      </c>
      <c r="AW1419" s="11" t="e">
        <f>VLOOKUP($C1419, 'Team Per G'!$A$2:$G$31, 3, FALSE)</f>
        <v>#N/A</v>
      </c>
      <c r="AX1419" s="11" t="e">
        <f>VLOOKUP($C1419, 'Team Per G'!$A$2:$G$31, 5, FALSE)</f>
        <v>#N/A</v>
      </c>
      <c r="AY1419" s="11" t="e">
        <f>VLOOKUP($C1419, 'Team Per G'!$A$2:$G$31, 4, FALSE)</f>
        <v>#N/A</v>
      </c>
      <c r="AZ1419" s="11" t="e">
        <f>VLOOKUP($C1419, Team_Batting___Dashboard[], 22, FALSE)/$AH1419</f>
        <v>#N/A</v>
      </c>
      <c r="BA1419" s="11" t="e">
        <f>VLOOKUP($C1419, 'FanGraphs - Team WAR Projected'!$B$2:$E$31, 4, FALSE)/162</f>
        <v>#N/A</v>
      </c>
      <c r="BB1419" s="11" t="e">
        <f t="shared" si="274"/>
        <v>#N/A</v>
      </c>
      <c r="BC1419" s="11" t="e">
        <f>VLOOKUP($C1419, FanGraphs_Standings[[Abbreviation]:[2024 Year to Date RS/G]], 6, FALSE)/$AH1419</f>
        <v>#N/A</v>
      </c>
      <c r="BD1419" s="11" t="e">
        <f>VLOOKUP($C1419, FanGraphs_Standings[[Abbreviation]:[2024 Projected Full Season RDif]], 19, FALSE)/162</f>
        <v>#N/A</v>
      </c>
      <c r="BE1419" s="11" t="e">
        <f t="shared" si="275"/>
        <v>#N/A</v>
      </c>
      <c r="BF1419" s="11" t="e">
        <f>VLOOKUP($C1419, FanGraphs_Standings[[Abbreviation]:[2024 Projected Full Season RDif]], 5, FALSE)</f>
        <v>#N/A</v>
      </c>
      <c r="BG1419" s="11" t="e">
        <f>VLOOKUP($C1419, FanGraphs_Standings[[Abbreviation]:[2024 Projected Full Season W%]], 18, FALSE)</f>
        <v>#N/A</v>
      </c>
      <c r="BH1419" s="11" t="e">
        <f t="shared" si="276"/>
        <v>#N/A</v>
      </c>
      <c r="BI1419" s="11" t="e">
        <f>VLOOKUP($C1419, 'Home Field Adv'!$A$2:$K$31, 11, FALSE)</f>
        <v>#N/A</v>
      </c>
      <c r="BL1419" s="12" t="str">
        <f t="shared" si="277"/>
        <v/>
      </c>
      <c r="BM1419" s="12" t="str">
        <f t="shared" si="267"/>
        <v/>
      </c>
      <c r="BN1419" s="12" t="str">
        <f t="shared" si="278"/>
        <v/>
      </c>
    </row>
    <row r="1420" spans="6:66" x14ac:dyDescent="0.45">
      <c r="F1420" s="11" t="e">
        <f>VLOOKUP($B1420, FanGraphs_Standings[[Abbreviation]:[2024 Year to Date G]], 2, FALSE)</f>
        <v>#N/A</v>
      </c>
      <c r="G1420" s="11" t="e">
        <f>_xlfn.IFNA(VLOOKUP($D1420, 'SP Per G'!$A$2:$D$1385, 3, FALSE),M1420)</f>
        <v>#N/A</v>
      </c>
      <c r="H1420" s="11" t="e">
        <f>IF(AND(ISNA(VLOOKUP($D1420, 'SP Per G'!$A$2:$D$1385, 4, FALSE)), ISTEXT($D1420)), G1420,IF(ISNA(VLOOKUP($D1420, 'SP Per G'!$A$2:$D$1385, 4, FALSE)), M1420, VLOOKUP($D1420, 'SP Per G'!$A$2:$D$1385, 4, FALSE)))</f>
        <v>#N/A</v>
      </c>
      <c r="I1420" s="11" t="e">
        <f t="shared" si="268"/>
        <v>#N/A</v>
      </c>
      <c r="J1420" s="11" t="e">
        <f>_xlfn.IFNA(VLOOKUP($D1420,Individual_Pitching___Dashboard[],18,FALSE),VLOOKUP(B1420,Team_Pitching___Dashboard[[Team]:[ERA]],17,FALSE))</f>
        <v>#N/A</v>
      </c>
      <c r="K1420" s="11" t="e">
        <f>_xlfn.IFNA(VLOOKUP($D1420, Individual_Pitching___Dashboard[], 20, FALSE), VLOOKUP(B1420,Team_Pitching___Dashboard[[Team]:[xFIP]],20,FALSE))</f>
        <v>#N/A</v>
      </c>
      <c r="L1420" s="11" t="e">
        <f>_xlfn.IFNA(VLOOKUP($D1420, Individual_Pitching___Advanced[], 21,FALSE), VLOOKUP(B1420, Team_Pitching___Advanced[], 20, FALSE))</f>
        <v>#N/A</v>
      </c>
      <c r="M1420" s="11" t="e">
        <f>VLOOKUP($B1420, 'Team Per G'!$A$2:$G$31, 7, FALSE)</f>
        <v>#N/A</v>
      </c>
      <c r="N1420" s="11" t="e">
        <f>VLOOKUP($B1420, 'FanGraphs - Team WAR Projected'!$B$2:$E$31, 3, FALSE)/162</f>
        <v>#N/A</v>
      </c>
      <c r="O1420" s="11" t="e">
        <f t="shared" si="269"/>
        <v>#N/A</v>
      </c>
      <c r="P1420" s="11" t="e">
        <f>VLOOKUP($B1420, Team_Pitching___Advanced[[Team]:[xFIP]], 19,FALSE)</f>
        <v>#N/A</v>
      </c>
      <c r="Q1420" s="11" t="e">
        <f>VLOOKUP($B1420, Team_Pitching___Advanced[], 20, FALSE)</f>
        <v>#N/A</v>
      </c>
      <c r="R1420" s="11" t="e">
        <f>VLOOKUP($B1420, Team_Batting___Dashboard[[Team]:[wOBA]], 16, FALSE)</f>
        <v>#N/A</v>
      </c>
      <c r="S1420" s="11" t="e">
        <f>VLOOKUP($B1420, Team_Batting___Advanced[[Team]:[OPS]], 9, FALSE)</f>
        <v>#N/A</v>
      </c>
      <c r="T1420" s="11" t="e">
        <f>VLOOKUP($B1420, Team_Batting___Advanced[], 19, FALSE)</f>
        <v>#N/A</v>
      </c>
      <c r="U1420" s="11" t="e">
        <f>VLOOKUP($B1420, 'Team Per G'!$A$2:$G$31, 3, FALSE)</f>
        <v>#N/A</v>
      </c>
      <c r="V1420" s="11" t="e">
        <f>VLOOKUP($B1420, 'Team Per G'!$A$2:$G$31, 5, FALSE)</f>
        <v>#N/A</v>
      </c>
      <c r="W1420" s="11" t="e">
        <f>VLOOKUP($B1420, 'Team Per G'!$A$2:$G$31, 4, FALSE)</f>
        <v>#N/A</v>
      </c>
      <c r="X1420" s="11" t="e">
        <f>VLOOKUP($B1420, Team_Batting___Dashboard[], 22, FALSE)/$F1420</f>
        <v>#N/A</v>
      </c>
      <c r="Y1420" s="11" t="e">
        <f>VLOOKUP($B1420, 'FanGraphs - Team WAR Projected'!$B$2:$E$31, 4, FALSE)/162</f>
        <v>#N/A</v>
      </c>
      <c r="Z1420" s="11" t="e">
        <f t="shared" si="270"/>
        <v>#N/A</v>
      </c>
      <c r="AA1420" s="11" t="e">
        <f>VLOOKUP($B1420, FanGraphs_Standings[[Abbreviation]:[2024 Year to Date RS/G]], 6, FALSE)/$F1420</f>
        <v>#N/A</v>
      </c>
      <c r="AB1420" s="11" t="e">
        <f>VLOOKUP($B1420, FanGraphs_Standings[[Abbreviation]:[2024 Projected Full Season RDif]], 19, FALSE)/162</f>
        <v>#N/A</v>
      </c>
      <c r="AC1420" s="11" t="e">
        <f t="shared" si="279"/>
        <v>#N/A</v>
      </c>
      <c r="AD1420" s="11" t="e">
        <f>VLOOKUP($B1420, FanGraphs_Standings[[Abbreviation]:[2024 Projected Full Season RDif]], 5, FALSE)</f>
        <v>#N/A</v>
      </c>
      <c r="AE1420" s="11" t="e">
        <f>VLOOKUP($B1420, FanGraphs_Standings[[Abbreviation]:[2024 Projected Full Season W%]], 18, FALSE)</f>
        <v>#N/A</v>
      </c>
      <c r="AF1420" s="11" t="e">
        <f t="shared" si="271"/>
        <v>#N/A</v>
      </c>
      <c r="AG1420" s="11" t="e">
        <f>VLOOKUP($B1420, 'Home Field Adv'!$A$2:$I$31, 9, FALSE)</f>
        <v>#N/A</v>
      </c>
      <c r="AH1420" s="11" t="e">
        <f>VLOOKUP($C1420, FanGraphs_Standings[[Abbreviation]:[2024 Year to Date G]], 2, FALSE)</f>
        <v>#N/A</v>
      </c>
      <c r="AI1420" s="11" t="e">
        <f>_xlfn.IFNA(VLOOKUP($E1420, 'SP Per G'!$A$2:$D$1385, 3, FALSE), AO1420)</f>
        <v>#N/A</v>
      </c>
      <c r="AJ1420" s="11" t="e">
        <f>IF(AND(ISNA(VLOOKUP($E1420, 'SP Per G'!$A$2:$D$1385, 4, FALSE)), ISTEXT($E1420)), AI1420,IF(ISNA(VLOOKUP($E1420, 'SP Per G'!$A$2:$D$1385, 4, FALSE)), AO1420, VLOOKUP($E1420, 'SP Per G'!$A$2:$D$1385, 4, FALSE)))</f>
        <v>#N/A</v>
      </c>
      <c r="AK1420" s="11" t="e">
        <f t="shared" si="272"/>
        <v>#N/A</v>
      </c>
      <c r="AL1420" s="11" t="e">
        <f>_xlfn.IFNA(VLOOKUP($E1420, Individual_Pitching___Dashboard[], 18, FALSE), VLOOKUP($C1420,Team_Pitching___Advanced[[Team]:[SIERA]],16,FALSE))</f>
        <v>#N/A</v>
      </c>
      <c r="AM1420" s="11" t="e">
        <f>_xlfn.IFNA(VLOOKUP($E1420, Individual_Pitching___Dashboard[], 20, FALSE), VLOOKUP($C1420,Team_Pitching___Advanced[[Team]:[xFIP]],19,FALSE))</f>
        <v>#N/A</v>
      </c>
      <c r="AN1420" s="11" t="e">
        <f>_xlfn.IFNA(VLOOKUP($E1420,Individual_Pitching___Advanced[],21,FALSE),VLOOKUP($C1420,Team_Pitching___Advanced[[Team]:[SIERA]],20,FALSE))</f>
        <v>#N/A</v>
      </c>
      <c r="AO1420" s="11" t="e">
        <f>VLOOKUP($C1420, 'Team Per G'!$A$2:$G$31, 7, FALSE)</f>
        <v>#N/A</v>
      </c>
      <c r="AP1420" s="11" t="e">
        <f>VLOOKUP($C1420, 'FanGraphs - Team WAR Projected'!$B$2:$E$31, 3, FALSE)/162</f>
        <v>#N/A</v>
      </c>
      <c r="AQ1420" s="11" t="e">
        <f t="shared" si="273"/>
        <v>#N/A</v>
      </c>
      <c r="AR1420" s="11" t="e">
        <f>VLOOKUP($C1420, Team_Pitching___Advanced[[Team]:[xFIP]], 19,FALSE)</f>
        <v>#N/A</v>
      </c>
      <c r="AS1420" s="11" t="e">
        <f>VLOOKUP($C1420, Team_Pitching___Advanced[], 20, FALSE)</f>
        <v>#N/A</v>
      </c>
      <c r="AT1420" s="11" t="e">
        <f>VLOOKUP($C1420, Team_Batting___Dashboard[[Team]:[wOBA]], 16, FALSE)</f>
        <v>#N/A</v>
      </c>
      <c r="AU1420" s="11" t="e">
        <f>VLOOKUP($C1420, Team_Batting___Advanced[[Team]:[OPS]], 9, FALSE)</f>
        <v>#N/A</v>
      </c>
      <c r="AV1420" s="11" t="e">
        <f>VLOOKUP($C1420, Team_Batting___Advanced[], 19, FALSE)</f>
        <v>#N/A</v>
      </c>
      <c r="AW1420" s="11" t="e">
        <f>VLOOKUP($C1420, 'Team Per G'!$A$2:$G$31, 3, FALSE)</f>
        <v>#N/A</v>
      </c>
      <c r="AX1420" s="11" t="e">
        <f>VLOOKUP($C1420, 'Team Per G'!$A$2:$G$31, 5, FALSE)</f>
        <v>#N/A</v>
      </c>
      <c r="AY1420" s="11" t="e">
        <f>VLOOKUP($C1420, 'Team Per G'!$A$2:$G$31, 4, FALSE)</f>
        <v>#N/A</v>
      </c>
      <c r="AZ1420" s="11" t="e">
        <f>VLOOKUP($C1420, Team_Batting___Dashboard[], 22, FALSE)/$AH1420</f>
        <v>#N/A</v>
      </c>
      <c r="BA1420" s="11" t="e">
        <f>VLOOKUP($C1420, 'FanGraphs - Team WAR Projected'!$B$2:$E$31, 4, FALSE)/162</f>
        <v>#N/A</v>
      </c>
      <c r="BB1420" s="11" t="e">
        <f t="shared" si="274"/>
        <v>#N/A</v>
      </c>
      <c r="BC1420" s="11" t="e">
        <f>VLOOKUP($C1420, FanGraphs_Standings[[Abbreviation]:[2024 Year to Date RS/G]], 6, FALSE)/$AH1420</f>
        <v>#N/A</v>
      </c>
      <c r="BD1420" s="11" t="e">
        <f>VLOOKUP($C1420, FanGraphs_Standings[[Abbreviation]:[2024 Projected Full Season RDif]], 19, FALSE)/162</f>
        <v>#N/A</v>
      </c>
      <c r="BE1420" s="11" t="e">
        <f t="shared" si="275"/>
        <v>#N/A</v>
      </c>
      <c r="BF1420" s="11" t="e">
        <f>VLOOKUP($C1420, FanGraphs_Standings[[Abbreviation]:[2024 Projected Full Season RDif]], 5, FALSE)</f>
        <v>#N/A</v>
      </c>
      <c r="BG1420" s="11" t="e">
        <f>VLOOKUP($C1420, FanGraphs_Standings[[Abbreviation]:[2024 Projected Full Season W%]], 18, FALSE)</f>
        <v>#N/A</v>
      </c>
      <c r="BH1420" s="11" t="e">
        <f t="shared" si="276"/>
        <v>#N/A</v>
      </c>
      <c r="BI1420" s="11" t="e">
        <f>VLOOKUP($C1420, 'Home Field Adv'!$A$2:$K$31, 11, FALSE)</f>
        <v>#N/A</v>
      </c>
      <c r="BL1420" s="12" t="str">
        <f t="shared" si="277"/>
        <v/>
      </c>
      <c r="BM1420" s="12" t="str">
        <f t="shared" si="267"/>
        <v/>
      </c>
      <c r="BN1420" s="12" t="str">
        <f t="shared" si="278"/>
        <v/>
      </c>
    </row>
    <row r="1421" spans="6:66" x14ac:dyDescent="0.45">
      <c r="F1421" s="11" t="e">
        <f>VLOOKUP($B1421, FanGraphs_Standings[[Abbreviation]:[2024 Year to Date G]], 2, FALSE)</f>
        <v>#N/A</v>
      </c>
      <c r="G1421" s="11" t="e">
        <f>_xlfn.IFNA(VLOOKUP($D1421, 'SP Per G'!$A$2:$D$1385, 3, FALSE),M1421)</f>
        <v>#N/A</v>
      </c>
      <c r="H1421" s="11" t="e">
        <f>IF(AND(ISNA(VLOOKUP($D1421, 'SP Per G'!$A$2:$D$1385, 4, FALSE)), ISTEXT($D1421)), G1421,IF(ISNA(VLOOKUP($D1421, 'SP Per G'!$A$2:$D$1385, 4, FALSE)), M1421, VLOOKUP($D1421, 'SP Per G'!$A$2:$D$1385, 4, FALSE)))</f>
        <v>#N/A</v>
      </c>
      <c r="I1421" s="11" t="e">
        <f t="shared" si="268"/>
        <v>#N/A</v>
      </c>
      <c r="J1421" s="11" t="e">
        <f>_xlfn.IFNA(VLOOKUP($D1421,Individual_Pitching___Dashboard[],18,FALSE),VLOOKUP(B1421,Team_Pitching___Dashboard[[Team]:[ERA]],17,FALSE))</f>
        <v>#N/A</v>
      </c>
      <c r="K1421" s="11" t="e">
        <f>_xlfn.IFNA(VLOOKUP($D1421, Individual_Pitching___Dashboard[], 20, FALSE), VLOOKUP(B1421,Team_Pitching___Dashboard[[Team]:[xFIP]],20,FALSE))</f>
        <v>#N/A</v>
      </c>
      <c r="L1421" s="11" t="e">
        <f>_xlfn.IFNA(VLOOKUP($D1421, Individual_Pitching___Advanced[], 21,FALSE), VLOOKUP(B1421, Team_Pitching___Advanced[], 20, FALSE))</f>
        <v>#N/A</v>
      </c>
      <c r="M1421" s="11" t="e">
        <f>VLOOKUP($B1421, 'Team Per G'!$A$2:$G$31, 7, FALSE)</f>
        <v>#N/A</v>
      </c>
      <c r="N1421" s="11" t="e">
        <f>VLOOKUP($B1421, 'FanGraphs - Team WAR Projected'!$B$2:$E$31, 3, FALSE)/162</f>
        <v>#N/A</v>
      </c>
      <c r="O1421" s="11" t="e">
        <f t="shared" si="269"/>
        <v>#N/A</v>
      </c>
      <c r="P1421" s="11" t="e">
        <f>VLOOKUP($B1421, Team_Pitching___Advanced[[Team]:[xFIP]], 19,FALSE)</f>
        <v>#N/A</v>
      </c>
      <c r="Q1421" s="11" t="e">
        <f>VLOOKUP($B1421, Team_Pitching___Advanced[], 20, FALSE)</f>
        <v>#N/A</v>
      </c>
      <c r="R1421" s="11" t="e">
        <f>VLOOKUP($B1421, Team_Batting___Dashboard[[Team]:[wOBA]], 16, FALSE)</f>
        <v>#N/A</v>
      </c>
      <c r="S1421" s="11" t="e">
        <f>VLOOKUP($B1421, Team_Batting___Advanced[[Team]:[OPS]], 9, FALSE)</f>
        <v>#N/A</v>
      </c>
      <c r="T1421" s="11" t="e">
        <f>VLOOKUP($B1421, Team_Batting___Advanced[], 19, FALSE)</f>
        <v>#N/A</v>
      </c>
      <c r="U1421" s="11" t="e">
        <f>VLOOKUP($B1421, 'Team Per G'!$A$2:$G$31, 3, FALSE)</f>
        <v>#N/A</v>
      </c>
      <c r="V1421" s="11" t="e">
        <f>VLOOKUP($B1421, 'Team Per G'!$A$2:$G$31, 5, FALSE)</f>
        <v>#N/A</v>
      </c>
      <c r="W1421" s="11" t="e">
        <f>VLOOKUP($B1421, 'Team Per G'!$A$2:$G$31, 4, FALSE)</f>
        <v>#N/A</v>
      </c>
      <c r="X1421" s="11" t="e">
        <f>VLOOKUP($B1421, Team_Batting___Dashboard[], 22, FALSE)/$F1421</f>
        <v>#N/A</v>
      </c>
      <c r="Y1421" s="11" t="e">
        <f>VLOOKUP($B1421, 'FanGraphs - Team WAR Projected'!$B$2:$E$31, 4, FALSE)/162</f>
        <v>#N/A</v>
      </c>
      <c r="Z1421" s="11" t="e">
        <f t="shared" si="270"/>
        <v>#N/A</v>
      </c>
      <c r="AA1421" s="11" t="e">
        <f>VLOOKUP($B1421, FanGraphs_Standings[[Abbreviation]:[2024 Year to Date RS/G]], 6, FALSE)/$F1421</f>
        <v>#N/A</v>
      </c>
      <c r="AB1421" s="11" t="e">
        <f>VLOOKUP($B1421, FanGraphs_Standings[[Abbreviation]:[2024 Projected Full Season RDif]], 19, FALSE)/162</f>
        <v>#N/A</v>
      </c>
      <c r="AC1421" s="11" t="e">
        <f t="shared" si="279"/>
        <v>#N/A</v>
      </c>
      <c r="AD1421" s="11" t="e">
        <f>VLOOKUP($B1421, FanGraphs_Standings[[Abbreviation]:[2024 Projected Full Season RDif]], 5, FALSE)</f>
        <v>#N/A</v>
      </c>
      <c r="AE1421" s="11" t="e">
        <f>VLOOKUP($B1421, FanGraphs_Standings[[Abbreviation]:[2024 Projected Full Season W%]], 18, FALSE)</f>
        <v>#N/A</v>
      </c>
      <c r="AF1421" s="11" t="e">
        <f t="shared" si="271"/>
        <v>#N/A</v>
      </c>
      <c r="AG1421" s="11" t="e">
        <f>VLOOKUP($B1421, 'Home Field Adv'!$A$2:$I$31, 9, FALSE)</f>
        <v>#N/A</v>
      </c>
      <c r="AH1421" s="11" t="e">
        <f>VLOOKUP($C1421, FanGraphs_Standings[[Abbreviation]:[2024 Year to Date G]], 2, FALSE)</f>
        <v>#N/A</v>
      </c>
      <c r="AI1421" s="11" t="e">
        <f>_xlfn.IFNA(VLOOKUP($E1421, 'SP Per G'!$A$2:$D$1385, 3, FALSE), AO1421)</f>
        <v>#N/A</v>
      </c>
      <c r="AJ1421" s="11" t="e">
        <f>IF(AND(ISNA(VLOOKUP($E1421, 'SP Per G'!$A$2:$D$1385, 4, FALSE)), ISTEXT($E1421)), AI1421,IF(ISNA(VLOOKUP($E1421, 'SP Per G'!$A$2:$D$1385, 4, FALSE)), AO1421, VLOOKUP($E1421, 'SP Per G'!$A$2:$D$1385, 4, FALSE)))</f>
        <v>#N/A</v>
      </c>
      <c r="AK1421" s="11" t="e">
        <f t="shared" si="272"/>
        <v>#N/A</v>
      </c>
      <c r="AL1421" s="11" t="e">
        <f>_xlfn.IFNA(VLOOKUP($E1421, Individual_Pitching___Dashboard[], 18, FALSE), VLOOKUP($C1421,Team_Pitching___Advanced[[Team]:[SIERA]],16,FALSE))</f>
        <v>#N/A</v>
      </c>
      <c r="AM1421" s="11" t="e">
        <f>_xlfn.IFNA(VLOOKUP($E1421, Individual_Pitching___Dashboard[], 20, FALSE), VLOOKUP($C1421,Team_Pitching___Advanced[[Team]:[xFIP]],19,FALSE))</f>
        <v>#N/A</v>
      </c>
      <c r="AN1421" s="11" t="e">
        <f>_xlfn.IFNA(VLOOKUP($E1421,Individual_Pitching___Advanced[],21,FALSE),VLOOKUP($C1421,Team_Pitching___Advanced[[Team]:[SIERA]],20,FALSE))</f>
        <v>#N/A</v>
      </c>
      <c r="AO1421" s="11" t="e">
        <f>VLOOKUP($C1421, 'Team Per G'!$A$2:$G$31, 7, FALSE)</f>
        <v>#N/A</v>
      </c>
      <c r="AP1421" s="11" t="e">
        <f>VLOOKUP($C1421, 'FanGraphs - Team WAR Projected'!$B$2:$E$31, 3, FALSE)/162</f>
        <v>#N/A</v>
      </c>
      <c r="AQ1421" s="11" t="e">
        <f t="shared" si="273"/>
        <v>#N/A</v>
      </c>
      <c r="AR1421" s="11" t="e">
        <f>VLOOKUP($C1421, Team_Pitching___Advanced[[Team]:[xFIP]], 19,FALSE)</f>
        <v>#N/A</v>
      </c>
      <c r="AS1421" s="11" t="e">
        <f>VLOOKUP($C1421, Team_Pitching___Advanced[], 20, FALSE)</f>
        <v>#N/A</v>
      </c>
      <c r="AT1421" s="11" t="e">
        <f>VLOOKUP($C1421, Team_Batting___Dashboard[[Team]:[wOBA]], 16, FALSE)</f>
        <v>#N/A</v>
      </c>
      <c r="AU1421" s="11" t="e">
        <f>VLOOKUP($C1421, Team_Batting___Advanced[[Team]:[OPS]], 9, FALSE)</f>
        <v>#N/A</v>
      </c>
      <c r="AV1421" s="11" t="e">
        <f>VLOOKUP($C1421, Team_Batting___Advanced[], 19, FALSE)</f>
        <v>#N/A</v>
      </c>
      <c r="AW1421" s="11" t="e">
        <f>VLOOKUP($C1421, 'Team Per G'!$A$2:$G$31, 3, FALSE)</f>
        <v>#N/A</v>
      </c>
      <c r="AX1421" s="11" t="e">
        <f>VLOOKUP($C1421, 'Team Per G'!$A$2:$G$31, 5, FALSE)</f>
        <v>#N/A</v>
      </c>
      <c r="AY1421" s="11" t="e">
        <f>VLOOKUP($C1421, 'Team Per G'!$A$2:$G$31, 4, FALSE)</f>
        <v>#N/A</v>
      </c>
      <c r="AZ1421" s="11" t="e">
        <f>VLOOKUP($C1421, Team_Batting___Dashboard[], 22, FALSE)/$AH1421</f>
        <v>#N/A</v>
      </c>
      <c r="BA1421" s="11" t="e">
        <f>VLOOKUP($C1421, 'FanGraphs - Team WAR Projected'!$B$2:$E$31, 4, FALSE)/162</f>
        <v>#N/A</v>
      </c>
      <c r="BB1421" s="11" t="e">
        <f t="shared" si="274"/>
        <v>#N/A</v>
      </c>
      <c r="BC1421" s="11" t="e">
        <f>VLOOKUP($C1421, FanGraphs_Standings[[Abbreviation]:[2024 Year to Date RS/G]], 6, FALSE)/$AH1421</f>
        <v>#N/A</v>
      </c>
      <c r="BD1421" s="11" t="e">
        <f>VLOOKUP($C1421, FanGraphs_Standings[[Abbreviation]:[2024 Projected Full Season RDif]], 19, FALSE)/162</f>
        <v>#N/A</v>
      </c>
      <c r="BE1421" s="11" t="e">
        <f t="shared" si="275"/>
        <v>#N/A</v>
      </c>
      <c r="BF1421" s="11" t="e">
        <f>VLOOKUP($C1421, FanGraphs_Standings[[Abbreviation]:[2024 Projected Full Season RDif]], 5, FALSE)</f>
        <v>#N/A</v>
      </c>
      <c r="BG1421" s="11" t="e">
        <f>VLOOKUP($C1421, FanGraphs_Standings[[Abbreviation]:[2024 Projected Full Season W%]], 18, FALSE)</f>
        <v>#N/A</v>
      </c>
      <c r="BH1421" s="11" t="e">
        <f t="shared" si="276"/>
        <v>#N/A</v>
      </c>
      <c r="BI1421" s="11" t="e">
        <f>VLOOKUP($C1421, 'Home Field Adv'!$A$2:$K$31, 11, FALSE)</f>
        <v>#N/A</v>
      </c>
      <c r="BL1421" s="12" t="str">
        <f t="shared" si="277"/>
        <v/>
      </c>
      <c r="BM1421" s="12" t="str">
        <f t="shared" si="267"/>
        <v/>
      </c>
      <c r="BN1421" s="12" t="str">
        <f t="shared" si="278"/>
        <v/>
      </c>
    </row>
    <row r="1422" spans="6:66" x14ac:dyDescent="0.45">
      <c r="F1422" s="11" t="e">
        <f>VLOOKUP($B1422, FanGraphs_Standings[[Abbreviation]:[2024 Year to Date G]], 2, FALSE)</f>
        <v>#N/A</v>
      </c>
      <c r="G1422" s="11" t="e">
        <f>_xlfn.IFNA(VLOOKUP($D1422, 'SP Per G'!$A$2:$D$1385, 3, FALSE),M1422)</f>
        <v>#N/A</v>
      </c>
      <c r="H1422" s="11" t="e">
        <f>IF(AND(ISNA(VLOOKUP($D1422, 'SP Per G'!$A$2:$D$1385, 4, FALSE)), ISTEXT($D1422)), G1422,IF(ISNA(VLOOKUP($D1422, 'SP Per G'!$A$2:$D$1385, 4, FALSE)), M1422, VLOOKUP($D1422, 'SP Per G'!$A$2:$D$1385, 4, FALSE)))</f>
        <v>#N/A</v>
      </c>
      <c r="I1422" s="11" t="e">
        <f t="shared" si="268"/>
        <v>#N/A</v>
      </c>
      <c r="J1422" s="11" t="e">
        <f>_xlfn.IFNA(VLOOKUP($D1422,Individual_Pitching___Dashboard[],18,FALSE),VLOOKUP(B1422,Team_Pitching___Dashboard[[Team]:[ERA]],17,FALSE))</f>
        <v>#N/A</v>
      </c>
      <c r="K1422" s="11" t="e">
        <f>_xlfn.IFNA(VLOOKUP($D1422, Individual_Pitching___Dashboard[], 20, FALSE), VLOOKUP(B1422,Team_Pitching___Dashboard[[Team]:[xFIP]],20,FALSE))</f>
        <v>#N/A</v>
      </c>
      <c r="L1422" s="11" t="e">
        <f>_xlfn.IFNA(VLOOKUP($D1422, Individual_Pitching___Advanced[], 21,FALSE), VLOOKUP(B1422, Team_Pitching___Advanced[], 20, FALSE))</f>
        <v>#N/A</v>
      </c>
      <c r="M1422" s="11" t="e">
        <f>VLOOKUP($B1422, 'Team Per G'!$A$2:$G$31, 7, FALSE)</f>
        <v>#N/A</v>
      </c>
      <c r="N1422" s="11" t="e">
        <f>VLOOKUP($B1422, 'FanGraphs - Team WAR Projected'!$B$2:$E$31, 3, FALSE)/162</f>
        <v>#N/A</v>
      </c>
      <c r="O1422" s="11" t="e">
        <f t="shared" si="269"/>
        <v>#N/A</v>
      </c>
      <c r="P1422" s="11" t="e">
        <f>VLOOKUP($B1422, Team_Pitching___Advanced[[Team]:[xFIP]], 19,FALSE)</f>
        <v>#N/A</v>
      </c>
      <c r="Q1422" s="11" t="e">
        <f>VLOOKUP($B1422, Team_Pitching___Advanced[], 20, FALSE)</f>
        <v>#N/A</v>
      </c>
      <c r="R1422" s="11" t="e">
        <f>VLOOKUP($B1422, Team_Batting___Dashboard[[Team]:[wOBA]], 16, FALSE)</f>
        <v>#N/A</v>
      </c>
      <c r="S1422" s="11" t="e">
        <f>VLOOKUP($B1422, Team_Batting___Advanced[[Team]:[OPS]], 9, FALSE)</f>
        <v>#N/A</v>
      </c>
      <c r="T1422" s="11" t="e">
        <f>VLOOKUP($B1422, Team_Batting___Advanced[], 19, FALSE)</f>
        <v>#N/A</v>
      </c>
      <c r="U1422" s="11" t="e">
        <f>VLOOKUP($B1422, 'Team Per G'!$A$2:$G$31, 3, FALSE)</f>
        <v>#N/A</v>
      </c>
      <c r="V1422" s="11" t="e">
        <f>VLOOKUP($B1422, 'Team Per G'!$A$2:$G$31, 5, FALSE)</f>
        <v>#N/A</v>
      </c>
      <c r="W1422" s="11" t="e">
        <f>VLOOKUP($B1422, 'Team Per G'!$A$2:$G$31, 4, FALSE)</f>
        <v>#N/A</v>
      </c>
      <c r="X1422" s="11" t="e">
        <f>VLOOKUP($B1422, Team_Batting___Dashboard[], 22, FALSE)/$F1422</f>
        <v>#N/A</v>
      </c>
      <c r="Y1422" s="11" t="e">
        <f>VLOOKUP($B1422, 'FanGraphs - Team WAR Projected'!$B$2:$E$31, 4, FALSE)/162</f>
        <v>#N/A</v>
      </c>
      <c r="Z1422" s="11" t="e">
        <f t="shared" si="270"/>
        <v>#N/A</v>
      </c>
      <c r="AA1422" s="11" t="e">
        <f>VLOOKUP($B1422, FanGraphs_Standings[[Abbreviation]:[2024 Year to Date RS/G]], 6, FALSE)/$F1422</f>
        <v>#N/A</v>
      </c>
      <c r="AB1422" s="11" t="e">
        <f>VLOOKUP($B1422, FanGraphs_Standings[[Abbreviation]:[2024 Projected Full Season RDif]], 19, FALSE)/162</f>
        <v>#N/A</v>
      </c>
      <c r="AC1422" s="11" t="e">
        <f t="shared" si="279"/>
        <v>#N/A</v>
      </c>
      <c r="AD1422" s="11" t="e">
        <f>VLOOKUP($B1422, FanGraphs_Standings[[Abbreviation]:[2024 Projected Full Season RDif]], 5, FALSE)</f>
        <v>#N/A</v>
      </c>
      <c r="AE1422" s="11" t="e">
        <f>VLOOKUP($B1422, FanGraphs_Standings[[Abbreviation]:[2024 Projected Full Season W%]], 18, FALSE)</f>
        <v>#N/A</v>
      </c>
      <c r="AF1422" s="11" t="e">
        <f t="shared" si="271"/>
        <v>#N/A</v>
      </c>
      <c r="AG1422" s="11" t="e">
        <f>VLOOKUP($B1422, 'Home Field Adv'!$A$2:$I$31, 9, FALSE)</f>
        <v>#N/A</v>
      </c>
      <c r="AH1422" s="11" t="e">
        <f>VLOOKUP($C1422, FanGraphs_Standings[[Abbreviation]:[2024 Year to Date G]], 2, FALSE)</f>
        <v>#N/A</v>
      </c>
      <c r="AI1422" s="11" t="e">
        <f>_xlfn.IFNA(VLOOKUP($E1422, 'SP Per G'!$A$2:$D$1385, 3, FALSE), AO1422)</f>
        <v>#N/A</v>
      </c>
      <c r="AJ1422" s="11" t="e">
        <f>IF(AND(ISNA(VLOOKUP($E1422, 'SP Per G'!$A$2:$D$1385, 4, FALSE)), ISTEXT($E1422)), AI1422,IF(ISNA(VLOOKUP($E1422, 'SP Per G'!$A$2:$D$1385, 4, FALSE)), AO1422, VLOOKUP($E1422, 'SP Per G'!$A$2:$D$1385, 4, FALSE)))</f>
        <v>#N/A</v>
      </c>
      <c r="AK1422" s="11" t="e">
        <f t="shared" si="272"/>
        <v>#N/A</v>
      </c>
      <c r="AL1422" s="11" t="e">
        <f>_xlfn.IFNA(VLOOKUP($E1422, Individual_Pitching___Dashboard[], 18, FALSE), VLOOKUP($C1422,Team_Pitching___Advanced[[Team]:[SIERA]],16,FALSE))</f>
        <v>#N/A</v>
      </c>
      <c r="AM1422" s="11" t="e">
        <f>_xlfn.IFNA(VLOOKUP($E1422, Individual_Pitching___Dashboard[], 20, FALSE), VLOOKUP($C1422,Team_Pitching___Advanced[[Team]:[xFIP]],19,FALSE))</f>
        <v>#N/A</v>
      </c>
      <c r="AN1422" s="11" t="e">
        <f>_xlfn.IFNA(VLOOKUP($E1422,Individual_Pitching___Advanced[],21,FALSE),VLOOKUP($C1422,Team_Pitching___Advanced[[Team]:[SIERA]],20,FALSE))</f>
        <v>#N/A</v>
      </c>
      <c r="AO1422" s="11" t="e">
        <f>VLOOKUP($C1422, 'Team Per G'!$A$2:$G$31, 7, FALSE)</f>
        <v>#N/A</v>
      </c>
      <c r="AP1422" s="11" t="e">
        <f>VLOOKUP($C1422, 'FanGraphs - Team WAR Projected'!$B$2:$E$31, 3, FALSE)/162</f>
        <v>#N/A</v>
      </c>
      <c r="AQ1422" s="11" t="e">
        <f t="shared" si="273"/>
        <v>#N/A</v>
      </c>
      <c r="AR1422" s="11" t="e">
        <f>VLOOKUP($C1422, Team_Pitching___Advanced[[Team]:[xFIP]], 19,FALSE)</f>
        <v>#N/A</v>
      </c>
      <c r="AS1422" s="11" t="e">
        <f>VLOOKUP($C1422, Team_Pitching___Advanced[], 20, FALSE)</f>
        <v>#N/A</v>
      </c>
      <c r="AT1422" s="11" t="e">
        <f>VLOOKUP($C1422, Team_Batting___Dashboard[[Team]:[wOBA]], 16, FALSE)</f>
        <v>#N/A</v>
      </c>
      <c r="AU1422" s="11" t="e">
        <f>VLOOKUP($C1422, Team_Batting___Advanced[[Team]:[OPS]], 9, FALSE)</f>
        <v>#N/A</v>
      </c>
      <c r="AV1422" s="11" t="e">
        <f>VLOOKUP($C1422, Team_Batting___Advanced[], 19, FALSE)</f>
        <v>#N/A</v>
      </c>
      <c r="AW1422" s="11" t="e">
        <f>VLOOKUP($C1422, 'Team Per G'!$A$2:$G$31, 3, FALSE)</f>
        <v>#N/A</v>
      </c>
      <c r="AX1422" s="11" t="e">
        <f>VLOOKUP($C1422, 'Team Per G'!$A$2:$G$31, 5, FALSE)</f>
        <v>#N/A</v>
      </c>
      <c r="AY1422" s="11" t="e">
        <f>VLOOKUP($C1422, 'Team Per G'!$A$2:$G$31, 4, FALSE)</f>
        <v>#N/A</v>
      </c>
      <c r="AZ1422" s="11" t="e">
        <f>VLOOKUP($C1422, Team_Batting___Dashboard[], 22, FALSE)/$AH1422</f>
        <v>#N/A</v>
      </c>
      <c r="BA1422" s="11" t="e">
        <f>VLOOKUP($C1422, 'FanGraphs - Team WAR Projected'!$B$2:$E$31, 4, FALSE)/162</f>
        <v>#N/A</v>
      </c>
      <c r="BB1422" s="11" t="e">
        <f t="shared" si="274"/>
        <v>#N/A</v>
      </c>
      <c r="BC1422" s="11" t="e">
        <f>VLOOKUP($C1422, FanGraphs_Standings[[Abbreviation]:[2024 Year to Date RS/G]], 6, FALSE)/$AH1422</f>
        <v>#N/A</v>
      </c>
      <c r="BD1422" s="11" t="e">
        <f>VLOOKUP($C1422, FanGraphs_Standings[[Abbreviation]:[2024 Projected Full Season RDif]], 19, FALSE)/162</f>
        <v>#N/A</v>
      </c>
      <c r="BE1422" s="11" t="e">
        <f t="shared" si="275"/>
        <v>#N/A</v>
      </c>
      <c r="BF1422" s="11" t="e">
        <f>VLOOKUP($C1422, FanGraphs_Standings[[Abbreviation]:[2024 Projected Full Season RDif]], 5, FALSE)</f>
        <v>#N/A</v>
      </c>
      <c r="BG1422" s="11" t="e">
        <f>VLOOKUP($C1422, FanGraphs_Standings[[Abbreviation]:[2024 Projected Full Season W%]], 18, FALSE)</f>
        <v>#N/A</v>
      </c>
      <c r="BH1422" s="11" t="e">
        <f t="shared" si="276"/>
        <v>#N/A</v>
      </c>
      <c r="BI1422" s="11" t="e">
        <f>VLOOKUP($C1422, 'Home Field Adv'!$A$2:$K$31, 11, FALSE)</f>
        <v>#N/A</v>
      </c>
      <c r="BL1422" s="12" t="str">
        <f t="shared" si="277"/>
        <v/>
      </c>
      <c r="BM1422" s="12" t="str">
        <f t="shared" si="267"/>
        <v/>
      </c>
      <c r="BN1422" s="12" t="str">
        <f t="shared" si="278"/>
        <v/>
      </c>
    </row>
    <row r="1423" spans="6:66" x14ac:dyDescent="0.45">
      <c r="F1423" s="11" t="e">
        <f>VLOOKUP($B1423, FanGraphs_Standings[[Abbreviation]:[2024 Year to Date G]], 2, FALSE)</f>
        <v>#N/A</v>
      </c>
      <c r="G1423" s="11" t="e">
        <f>_xlfn.IFNA(VLOOKUP($D1423, 'SP Per G'!$A$2:$D$1385, 3, FALSE),M1423)</f>
        <v>#N/A</v>
      </c>
      <c r="H1423" s="11" t="e">
        <f>IF(AND(ISNA(VLOOKUP($D1423, 'SP Per G'!$A$2:$D$1385, 4, FALSE)), ISTEXT($D1423)), G1423,IF(ISNA(VLOOKUP($D1423, 'SP Per G'!$A$2:$D$1385, 4, FALSE)), M1423, VLOOKUP($D1423, 'SP Per G'!$A$2:$D$1385, 4, FALSE)))</f>
        <v>#N/A</v>
      </c>
      <c r="I1423" s="11" t="e">
        <f t="shared" si="268"/>
        <v>#N/A</v>
      </c>
      <c r="J1423" s="11" t="e">
        <f>_xlfn.IFNA(VLOOKUP($D1423,Individual_Pitching___Dashboard[],18,FALSE),VLOOKUP(B1423,Team_Pitching___Dashboard[[Team]:[ERA]],17,FALSE))</f>
        <v>#N/A</v>
      </c>
      <c r="K1423" s="11" t="e">
        <f>_xlfn.IFNA(VLOOKUP($D1423, Individual_Pitching___Dashboard[], 20, FALSE), VLOOKUP(B1423,Team_Pitching___Dashboard[[Team]:[xFIP]],20,FALSE))</f>
        <v>#N/A</v>
      </c>
      <c r="L1423" s="11" t="e">
        <f>_xlfn.IFNA(VLOOKUP($D1423, Individual_Pitching___Advanced[], 21,FALSE), VLOOKUP(B1423, Team_Pitching___Advanced[], 20, FALSE))</f>
        <v>#N/A</v>
      </c>
      <c r="M1423" s="11" t="e">
        <f>VLOOKUP($B1423, 'Team Per G'!$A$2:$G$31, 7, FALSE)</f>
        <v>#N/A</v>
      </c>
      <c r="N1423" s="11" t="e">
        <f>VLOOKUP($B1423, 'FanGraphs - Team WAR Projected'!$B$2:$E$31, 3, FALSE)/162</f>
        <v>#N/A</v>
      </c>
      <c r="O1423" s="11" t="e">
        <f t="shared" si="269"/>
        <v>#N/A</v>
      </c>
      <c r="P1423" s="11" t="e">
        <f>VLOOKUP($B1423, Team_Pitching___Advanced[[Team]:[xFIP]], 19,FALSE)</f>
        <v>#N/A</v>
      </c>
      <c r="Q1423" s="11" t="e">
        <f>VLOOKUP($B1423, Team_Pitching___Advanced[], 20, FALSE)</f>
        <v>#N/A</v>
      </c>
      <c r="R1423" s="11" t="e">
        <f>VLOOKUP($B1423, Team_Batting___Dashboard[[Team]:[wOBA]], 16, FALSE)</f>
        <v>#N/A</v>
      </c>
      <c r="S1423" s="11" t="e">
        <f>VLOOKUP($B1423, Team_Batting___Advanced[[Team]:[OPS]], 9, FALSE)</f>
        <v>#N/A</v>
      </c>
      <c r="T1423" s="11" t="e">
        <f>VLOOKUP($B1423, Team_Batting___Advanced[], 19, FALSE)</f>
        <v>#N/A</v>
      </c>
      <c r="U1423" s="11" t="e">
        <f>VLOOKUP($B1423, 'Team Per G'!$A$2:$G$31, 3, FALSE)</f>
        <v>#N/A</v>
      </c>
      <c r="V1423" s="11" t="e">
        <f>VLOOKUP($B1423, 'Team Per G'!$A$2:$G$31, 5, FALSE)</f>
        <v>#N/A</v>
      </c>
      <c r="W1423" s="11" t="e">
        <f>VLOOKUP($B1423, 'Team Per G'!$A$2:$G$31, 4, FALSE)</f>
        <v>#N/A</v>
      </c>
      <c r="X1423" s="11" t="e">
        <f>VLOOKUP($B1423, Team_Batting___Dashboard[], 22, FALSE)/$F1423</f>
        <v>#N/A</v>
      </c>
      <c r="Y1423" s="11" t="e">
        <f>VLOOKUP($B1423, 'FanGraphs - Team WAR Projected'!$B$2:$E$31, 4, FALSE)/162</f>
        <v>#N/A</v>
      </c>
      <c r="Z1423" s="11" t="e">
        <f t="shared" si="270"/>
        <v>#N/A</v>
      </c>
      <c r="AA1423" s="11" t="e">
        <f>VLOOKUP($B1423, FanGraphs_Standings[[Abbreviation]:[2024 Year to Date RS/G]], 6, FALSE)/$F1423</f>
        <v>#N/A</v>
      </c>
      <c r="AB1423" s="11" t="e">
        <f>VLOOKUP($B1423, FanGraphs_Standings[[Abbreviation]:[2024 Projected Full Season RDif]], 19, FALSE)/162</f>
        <v>#N/A</v>
      </c>
      <c r="AC1423" s="11" t="e">
        <f t="shared" si="279"/>
        <v>#N/A</v>
      </c>
      <c r="AD1423" s="11" t="e">
        <f>VLOOKUP($B1423, FanGraphs_Standings[[Abbreviation]:[2024 Projected Full Season RDif]], 5, FALSE)</f>
        <v>#N/A</v>
      </c>
      <c r="AE1423" s="11" t="e">
        <f>VLOOKUP($B1423, FanGraphs_Standings[[Abbreviation]:[2024 Projected Full Season W%]], 18, FALSE)</f>
        <v>#N/A</v>
      </c>
      <c r="AF1423" s="11" t="e">
        <f t="shared" si="271"/>
        <v>#N/A</v>
      </c>
      <c r="AG1423" s="11" t="e">
        <f>VLOOKUP($B1423, 'Home Field Adv'!$A$2:$I$31, 9, FALSE)</f>
        <v>#N/A</v>
      </c>
      <c r="AH1423" s="11" t="e">
        <f>VLOOKUP($C1423, FanGraphs_Standings[[Abbreviation]:[2024 Year to Date G]], 2, FALSE)</f>
        <v>#N/A</v>
      </c>
      <c r="AI1423" s="11" t="e">
        <f>_xlfn.IFNA(VLOOKUP($E1423, 'SP Per G'!$A$2:$D$1385, 3, FALSE), AO1423)</f>
        <v>#N/A</v>
      </c>
      <c r="AJ1423" s="11" t="e">
        <f>IF(AND(ISNA(VLOOKUP($E1423, 'SP Per G'!$A$2:$D$1385, 4, FALSE)), ISTEXT($E1423)), AI1423,IF(ISNA(VLOOKUP($E1423, 'SP Per G'!$A$2:$D$1385, 4, FALSE)), AO1423, VLOOKUP($E1423, 'SP Per G'!$A$2:$D$1385, 4, FALSE)))</f>
        <v>#N/A</v>
      </c>
      <c r="AK1423" s="11" t="e">
        <f t="shared" si="272"/>
        <v>#N/A</v>
      </c>
      <c r="AL1423" s="11" t="e">
        <f>_xlfn.IFNA(VLOOKUP($E1423, Individual_Pitching___Dashboard[], 18, FALSE), VLOOKUP($C1423,Team_Pitching___Advanced[[Team]:[SIERA]],16,FALSE))</f>
        <v>#N/A</v>
      </c>
      <c r="AM1423" s="11" t="e">
        <f>_xlfn.IFNA(VLOOKUP($E1423, Individual_Pitching___Dashboard[], 20, FALSE), VLOOKUP($C1423,Team_Pitching___Advanced[[Team]:[xFIP]],19,FALSE))</f>
        <v>#N/A</v>
      </c>
      <c r="AN1423" s="11" t="e">
        <f>_xlfn.IFNA(VLOOKUP($E1423,Individual_Pitching___Advanced[],21,FALSE),VLOOKUP($C1423,Team_Pitching___Advanced[[Team]:[SIERA]],20,FALSE))</f>
        <v>#N/A</v>
      </c>
      <c r="AO1423" s="11" t="e">
        <f>VLOOKUP($C1423, 'Team Per G'!$A$2:$G$31, 7, FALSE)</f>
        <v>#N/A</v>
      </c>
      <c r="AP1423" s="11" t="e">
        <f>VLOOKUP($C1423, 'FanGraphs - Team WAR Projected'!$B$2:$E$31, 3, FALSE)/162</f>
        <v>#N/A</v>
      </c>
      <c r="AQ1423" s="11" t="e">
        <f t="shared" si="273"/>
        <v>#N/A</v>
      </c>
      <c r="AR1423" s="11" t="e">
        <f>VLOOKUP($C1423, Team_Pitching___Advanced[[Team]:[xFIP]], 19,FALSE)</f>
        <v>#N/A</v>
      </c>
      <c r="AS1423" s="11" t="e">
        <f>VLOOKUP($C1423, Team_Pitching___Advanced[], 20, FALSE)</f>
        <v>#N/A</v>
      </c>
      <c r="AT1423" s="11" t="e">
        <f>VLOOKUP($C1423, Team_Batting___Dashboard[[Team]:[wOBA]], 16, FALSE)</f>
        <v>#N/A</v>
      </c>
      <c r="AU1423" s="11" t="e">
        <f>VLOOKUP($C1423, Team_Batting___Advanced[[Team]:[OPS]], 9, FALSE)</f>
        <v>#N/A</v>
      </c>
      <c r="AV1423" s="11" t="e">
        <f>VLOOKUP($C1423, Team_Batting___Advanced[], 19, FALSE)</f>
        <v>#N/A</v>
      </c>
      <c r="AW1423" s="11" t="e">
        <f>VLOOKUP($C1423, 'Team Per G'!$A$2:$G$31, 3, FALSE)</f>
        <v>#N/A</v>
      </c>
      <c r="AX1423" s="11" t="e">
        <f>VLOOKUP($C1423, 'Team Per G'!$A$2:$G$31, 5, FALSE)</f>
        <v>#N/A</v>
      </c>
      <c r="AY1423" s="11" t="e">
        <f>VLOOKUP($C1423, 'Team Per G'!$A$2:$G$31, 4, FALSE)</f>
        <v>#N/A</v>
      </c>
      <c r="AZ1423" s="11" t="e">
        <f>VLOOKUP($C1423, Team_Batting___Dashboard[], 22, FALSE)/$AH1423</f>
        <v>#N/A</v>
      </c>
      <c r="BA1423" s="11" t="e">
        <f>VLOOKUP($C1423, 'FanGraphs - Team WAR Projected'!$B$2:$E$31, 4, FALSE)/162</f>
        <v>#N/A</v>
      </c>
      <c r="BB1423" s="11" t="e">
        <f t="shared" si="274"/>
        <v>#N/A</v>
      </c>
      <c r="BC1423" s="11" t="e">
        <f>VLOOKUP($C1423, FanGraphs_Standings[[Abbreviation]:[2024 Year to Date RS/G]], 6, FALSE)/$AH1423</f>
        <v>#N/A</v>
      </c>
      <c r="BD1423" s="11" t="e">
        <f>VLOOKUP($C1423, FanGraphs_Standings[[Abbreviation]:[2024 Projected Full Season RDif]], 19, FALSE)/162</f>
        <v>#N/A</v>
      </c>
      <c r="BE1423" s="11" t="e">
        <f t="shared" si="275"/>
        <v>#N/A</v>
      </c>
      <c r="BF1423" s="11" t="e">
        <f>VLOOKUP($C1423, FanGraphs_Standings[[Abbreviation]:[2024 Projected Full Season RDif]], 5, FALSE)</f>
        <v>#N/A</v>
      </c>
      <c r="BG1423" s="11" t="e">
        <f>VLOOKUP($C1423, FanGraphs_Standings[[Abbreviation]:[2024 Projected Full Season W%]], 18, FALSE)</f>
        <v>#N/A</v>
      </c>
      <c r="BH1423" s="11" t="e">
        <f t="shared" si="276"/>
        <v>#N/A</v>
      </c>
      <c r="BI1423" s="11" t="e">
        <f>VLOOKUP($C1423, 'Home Field Adv'!$A$2:$K$31, 11, FALSE)</f>
        <v>#N/A</v>
      </c>
      <c r="BL1423" s="12" t="str">
        <f t="shared" si="277"/>
        <v/>
      </c>
      <c r="BM1423" s="12" t="str">
        <f t="shared" si="267"/>
        <v/>
      </c>
      <c r="BN1423" s="12" t="str">
        <f t="shared" si="278"/>
        <v/>
      </c>
    </row>
    <row r="1424" spans="6:66" x14ac:dyDescent="0.45">
      <c r="F1424" s="11" t="e">
        <f>VLOOKUP($B1424, FanGraphs_Standings[[Abbreviation]:[2024 Year to Date G]], 2, FALSE)</f>
        <v>#N/A</v>
      </c>
      <c r="G1424" s="11" t="e">
        <f>_xlfn.IFNA(VLOOKUP($D1424, 'SP Per G'!$A$2:$D$1385, 3, FALSE),M1424)</f>
        <v>#N/A</v>
      </c>
      <c r="H1424" s="11" t="e">
        <f>IF(AND(ISNA(VLOOKUP($D1424, 'SP Per G'!$A$2:$D$1385, 4, FALSE)), ISTEXT($D1424)), G1424,IF(ISNA(VLOOKUP($D1424, 'SP Per G'!$A$2:$D$1385, 4, FALSE)), M1424, VLOOKUP($D1424, 'SP Per G'!$A$2:$D$1385, 4, FALSE)))</f>
        <v>#N/A</v>
      </c>
      <c r="I1424" s="11" t="e">
        <f t="shared" si="268"/>
        <v>#N/A</v>
      </c>
      <c r="J1424" s="11" t="e">
        <f>_xlfn.IFNA(VLOOKUP($D1424,Individual_Pitching___Dashboard[],18,FALSE),VLOOKUP(B1424,Team_Pitching___Dashboard[[Team]:[ERA]],17,FALSE))</f>
        <v>#N/A</v>
      </c>
      <c r="K1424" s="11" t="e">
        <f>_xlfn.IFNA(VLOOKUP($D1424, Individual_Pitching___Dashboard[], 20, FALSE), VLOOKUP(B1424,Team_Pitching___Dashboard[[Team]:[xFIP]],20,FALSE))</f>
        <v>#N/A</v>
      </c>
      <c r="L1424" s="11" t="e">
        <f>_xlfn.IFNA(VLOOKUP($D1424, Individual_Pitching___Advanced[], 21,FALSE), VLOOKUP(B1424, Team_Pitching___Advanced[], 20, FALSE))</f>
        <v>#N/A</v>
      </c>
      <c r="M1424" s="11" t="e">
        <f>VLOOKUP($B1424, 'Team Per G'!$A$2:$G$31, 7, FALSE)</f>
        <v>#N/A</v>
      </c>
      <c r="N1424" s="11" t="e">
        <f>VLOOKUP($B1424, 'FanGraphs - Team WAR Projected'!$B$2:$E$31, 3, FALSE)/162</f>
        <v>#N/A</v>
      </c>
      <c r="O1424" s="11" t="e">
        <f t="shared" si="269"/>
        <v>#N/A</v>
      </c>
      <c r="P1424" s="11" t="e">
        <f>VLOOKUP($B1424, Team_Pitching___Advanced[[Team]:[xFIP]], 19,FALSE)</f>
        <v>#N/A</v>
      </c>
      <c r="Q1424" s="11" t="e">
        <f>VLOOKUP($B1424, Team_Pitching___Advanced[], 20, FALSE)</f>
        <v>#N/A</v>
      </c>
      <c r="R1424" s="11" t="e">
        <f>VLOOKUP($B1424, Team_Batting___Dashboard[[Team]:[wOBA]], 16, FALSE)</f>
        <v>#N/A</v>
      </c>
      <c r="S1424" s="11" t="e">
        <f>VLOOKUP($B1424, Team_Batting___Advanced[[Team]:[OPS]], 9, FALSE)</f>
        <v>#N/A</v>
      </c>
      <c r="T1424" s="11" t="e">
        <f>VLOOKUP($B1424, Team_Batting___Advanced[], 19, FALSE)</f>
        <v>#N/A</v>
      </c>
      <c r="U1424" s="11" t="e">
        <f>VLOOKUP($B1424, 'Team Per G'!$A$2:$G$31, 3, FALSE)</f>
        <v>#N/A</v>
      </c>
      <c r="V1424" s="11" t="e">
        <f>VLOOKUP($B1424, 'Team Per G'!$A$2:$G$31, 5, FALSE)</f>
        <v>#N/A</v>
      </c>
      <c r="W1424" s="11" t="e">
        <f>VLOOKUP($B1424, 'Team Per G'!$A$2:$G$31, 4, FALSE)</f>
        <v>#N/A</v>
      </c>
      <c r="X1424" s="11" t="e">
        <f>VLOOKUP($B1424, Team_Batting___Dashboard[], 22, FALSE)/$F1424</f>
        <v>#N/A</v>
      </c>
      <c r="Y1424" s="11" t="e">
        <f>VLOOKUP($B1424, 'FanGraphs - Team WAR Projected'!$B$2:$E$31, 4, FALSE)/162</f>
        <v>#N/A</v>
      </c>
      <c r="Z1424" s="11" t="e">
        <f t="shared" si="270"/>
        <v>#N/A</v>
      </c>
      <c r="AA1424" s="11" t="e">
        <f>VLOOKUP($B1424, FanGraphs_Standings[[Abbreviation]:[2024 Year to Date RS/G]], 6, FALSE)/$F1424</f>
        <v>#N/A</v>
      </c>
      <c r="AB1424" s="11" t="e">
        <f>VLOOKUP($B1424, FanGraphs_Standings[[Abbreviation]:[2024 Projected Full Season RDif]], 19, FALSE)/162</f>
        <v>#N/A</v>
      </c>
      <c r="AC1424" s="11" t="e">
        <f t="shared" si="279"/>
        <v>#N/A</v>
      </c>
      <c r="AD1424" s="11" t="e">
        <f>VLOOKUP($B1424, FanGraphs_Standings[[Abbreviation]:[2024 Projected Full Season RDif]], 5, FALSE)</f>
        <v>#N/A</v>
      </c>
      <c r="AE1424" s="11" t="e">
        <f>VLOOKUP($B1424, FanGraphs_Standings[[Abbreviation]:[2024 Projected Full Season W%]], 18, FALSE)</f>
        <v>#N/A</v>
      </c>
      <c r="AF1424" s="11" t="e">
        <f t="shared" si="271"/>
        <v>#N/A</v>
      </c>
      <c r="AG1424" s="11" t="e">
        <f>VLOOKUP($B1424, 'Home Field Adv'!$A$2:$I$31, 9, FALSE)</f>
        <v>#N/A</v>
      </c>
      <c r="AH1424" s="11" t="e">
        <f>VLOOKUP($C1424, FanGraphs_Standings[[Abbreviation]:[2024 Year to Date G]], 2, FALSE)</f>
        <v>#N/A</v>
      </c>
      <c r="AI1424" s="11" t="e">
        <f>_xlfn.IFNA(VLOOKUP($E1424, 'SP Per G'!$A$2:$D$1385, 3, FALSE), AO1424)</f>
        <v>#N/A</v>
      </c>
      <c r="AJ1424" s="11" t="e">
        <f>IF(AND(ISNA(VLOOKUP($E1424, 'SP Per G'!$A$2:$D$1385, 4, FALSE)), ISTEXT($E1424)), AI1424,IF(ISNA(VLOOKUP($E1424, 'SP Per G'!$A$2:$D$1385, 4, FALSE)), AO1424, VLOOKUP($E1424, 'SP Per G'!$A$2:$D$1385, 4, FALSE)))</f>
        <v>#N/A</v>
      </c>
      <c r="AK1424" s="11" t="e">
        <f t="shared" si="272"/>
        <v>#N/A</v>
      </c>
      <c r="AL1424" s="11" t="e">
        <f>_xlfn.IFNA(VLOOKUP($E1424, Individual_Pitching___Dashboard[], 18, FALSE), VLOOKUP($C1424,Team_Pitching___Advanced[[Team]:[SIERA]],16,FALSE))</f>
        <v>#N/A</v>
      </c>
      <c r="AM1424" s="11" t="e">
        <f>_xlfn.IFNA(VLOOKUP($E1424, Individual_Pitching___Dashboard[], 20, FALSE), VLOOKUP($C1424,Team_Pitching___Advanced[[Team]:[xFIP]],19,FALSE))</f>
        <v>#N/A</v>
      </c>
      <c r="AN1424" s="11" t="e">
        <f>_xlfn.IFNA(VLOOKUP($E1424,Individual_Pitching___Advanced[],21,FALSE),VLOOKUP($C1424,Team_Pitching___Advanced[[Team]:[SIERA]],20,FALSE))</f>
        <v>#N/A</v>
      </c>
      <c r="AO1424" s="11" t="e">
        <f>VLOOKUP($C1424, 'Team Per G'!$A$2:$G$31, 7, FALSE)</f>
        <v>#N/A</v>
      </c>
      <c r="AP1424" s="11" t="e">
        <f>VLOOKUP($C1424, 'FanGraphs - Team WAR Projected'!$B$2:$E$31, 3, FALSE)/162</f>
        <v>#N/A</v>
      </c>
      <c r="AQ1424" s="11" t="e">
        <f t="shared" si="273"/>
        <v>#N/A</v>
      </c>
      <c r="AR1424" s="11" t="e">
        <f>VLOOKUP($C1424, Team_Pitching___Advanced[[Team]:[xFIP]], 19,FALSE)</f>
        <v>#N/A</v>
      </c>
      <c r="AS1424" s="11" t="e">
        <f>VLOOKUP($C1424, Team_Pitching___Advanced[], 20, FALSE)</f>
        <v>#N/A</v>
      </c>
      <c r="AT1424" s="11" t="e">
        <f>VLOOKUP($C1424, Team_Batting___Dashboard[[Team]:[wOBA]], 16, FALSE)</f>
        <v>#N/A</v>
      </c>
      <c r="AU1424" s="11" t="e">
        <f>VLOOKUP($C1424, Team_Batting___Advanced[[Team]:[OPS]], 9, FALSE)</f>
        <v>#N/A</v>
      </c>
      <c r="AV1424" s="11" t="e">
        <f>VLOOKUP($C1424, Team_Batting___Advanced[], 19, FALSE)</f>
        <v>#N/A</v>
      </c>
      <c r="AW1424" s="11" t="e">
        <f>VLOOKUP($C1424, 'Team Per G'!$A$2:$G$31, 3, FALSE)</f>
        <v>#N/A</v>
      </c>
      <c r="AX1424" s="11" t="e">
        <f>VLOOKUP($C1424, 'Team Per G'!$A$2:$G$31, 5, FALSE)</f>
        <v>#N/A</v>
      </c>
      <c r="AY1424" s="11" t="e">
        <f>VLOOKUP($C1424, 'Team Per G'!$A$2:$G$31, 4, FALSE)</f>
        <v>#N/A</v>
      </c>
      <c r="AZ1424" s="11" t="e">
        <f>VLOOKUP($C1424, Team_Batting___Dashboard[], 22, FALSE)/$AH1424</f>
        <v>#N/A</v>
      </c>
      <c r="BA1424" s="11" t="e">
        <f>VLOOKUP($C1424, 'FanGraphs - Team WAR Projected'!$B$2:$E$31, 4, FALSE)/162</f>
        <v>#N/A</v>
      </c>
      <c r="BB1424" s="11" t="e">
        <f t="shared" si="274"/>
        <v>#N/A</v>
      </c>
      <c r="BC1424" s="11" t="e">
        <f>VLOOKUP($C1424, FanGraphs_Standings[[Abbreviation]:[2024 Year to Date RS/G]], 6, FALSE)/$AH1424</f>
        <v>#N/A</v>
      </c>
      <c r="BD1424" s="11" t="e">
        <f>VLOOKUP($C1424, FanGraphs_Standings[[Abbreviation]:[2024 Projected Full Season RDif]], 19, FALSE)/162</f>
        <v>#N/A</v>
      </c>
      <c r="BE1424" s="11" t="e">
        <f t="shared" si="275"/>
        <v>#N/A</v>
      </c>
      <c r="BF1424" s="11" t="e">
        <f>VLOOKUP($C1424, FanGraphs_Standings[[Abbreviation]:[2024 Projected Full Season RDif]], 5, FALSE)</f>
        <v>#N/A</v>
      </c>
      <c r="BG1424" s="11" t="e">
        <f>VLOOKUP($C1424, FanGraphs_Standings[[Abbreviation]:[2024 Projected Full Season W%]], 18, FALSE)</f>
        <v>#N/A</v>
      </c>
      <c r="BH1424" s="11" t="e">
        <f t="shared" si="276"/>
        <v>#N/A</v>
      </c>
      <c r="BI1424" s="11" t="e">
        <f>VLOOKUP($C1424, 'Home Field Adv'!$A$2:$K$31, 11, FALSE)</f>
        <v>#N/A</v>
      </c>
      <c r="BL1424" s="12" t="str">
        <f t="shared" si="277"/>
        <v/>
      </c>
      <c r="BM1424" s="12" t="str">
        <f t="shared" si="267"/>
        <v/>
      </c>
      <c r="BN1424" s="12" t="str">
        <f t="shared" si="278"/>
        <v/>
      </c>
    </row>
    <row r="1425" spans="6:66" x14ac:dyDescent="0.45">
      <c r="F1425" s="11" t="e">
        <f>VLOOKUP($B1425, FanGraphs_Standings[[Abbreviation]:[2024 Year to Date G]], 2, FALSE)</f>
        <v>#N/A</v>
      </c>
      <c r="G1425" s="11" t="e">
        <f>_xlfn.IFNA(VLOOKUP($D1425, 'SP Per G'!$A$2:$D$1385, 3, FALSE),M1425)</f>
        <v>#N/A</v>
      </c>
      <c r="H1425" s="11" t="e">
        <f>IF(AND(ISNA(VLOOKUP($D1425, 'SP Per G'!$A$2:$D$1385, 4, FALSE)), ISTEXT($D1425)), G1425,IF(ISNA(VLOOKUP($D1425, 'SP Per G'!$A$2:$D$1385, 4, FALSE)), M1425, VLOOKUP($D1425, 'SP Per G'!$A$2:$D$1385, 4, FALSE)))</f>
        <v>#N/A</v>
      </c>
      <c r="I1425" s="11" t="e">
        <f t="shared" si="268"/>
        <v>#N/A</v>
      </c>
      <c r="J1425" s="11" t="e">
        <f>_xlfn.IFNA(VLOOKUP($D1425,Individual_Pitching___Dashboard[],18,FALSE),VLOOKUP(B1425,Team_Pitching___Dashboard[[Team]:[ERA]],17,FALSE))</f>
        <v>#N/A</v>
      </c>
      <c r="K1425" s="11" t="e">
        <f>_xlfn.IFNA(VLOOKUP($D1425, Individual_Pitching___Dashboard[], 20, FALSE), VLOOKUP(B1425,Team_Pitching___Dashboard[[Team]:[xFIP]],20,FALSE))</f>
        <v>#N/A</v>
      </c>
      <c r="L1425" s="11" t="e">
        <f>_xlfn.IFNA(VLOOKUP($D1425, Individual_Pitching___Advanced[], 21,FALSE), VLOOKUP(B1425, Team_Pitching___Advanced[], 20, FALSE))</f>
        <v>#N/A</v>
      </c>
      <c r="M1425" s="11" t="e">
        <f>VLOOKUP($B1425, 'Team Per G'!$A$2:$G$31, 7, FALSE)</f>
        <v>#N/A</v>
      </c>
      <c r="N1425" s="11" t="e">
        <f>VLOOKUP($B1425, 'FanGraphs - Team WAR Projected'!$B$2:$E$31, 3, FALSE)/162</f>
        <v>#N/A</v>
      </c>
      <c r="O1425" s="11" t="e">
        <f t="shared" si="269"/>
        <v>#N/A</v>
      </c>
      <c r="P1425" s="11" t="e">
        <f>VLOOKUP($B1425, Team_Pitching___Advanced[[Team]:[xFIP]], 19,FALSE)</f>
        <v>#N/A</v>
      </c>
      <c r="Q1425" s="11" t="e">
        <f>VLOOKUP($B1425, Team_Pitching___Advanced[], 20, FALSE)</f>
        <v>#N/A</v>
      </c>
      <c r="R1425" s="11" t="e">
        <f>VLOOKUP($B1425, Team_Batting___Dashboard[[Team]:[wOBA]], 16, FALSE)</f>
        <v>#N/A</v>
      </c>
      <c r="S1425" s="11" t="e">
        <f>VLOOKUP($B1425, Team_Batting___Advanced[[Team]:[OPS]], 9, FALSE)</f>
        <v>#N/A</v>
      </c>
      <c r="T1425" s="11" t="e">
        <f>VLOOKUP($B1425, Team_Batting___Advanced[], 19, FALSE)</f>
        <v>#N/A</v>
      </c>
      <c r="U1425" s="11" t="e">
        <f>VLOOKUP($B1425, 'Team Per G'!$A$2:$G$31, 3, FALSE)</f>
        <v>#N/A</v>
      </c>
      <c r="V1425" s="11" t="e">
        <f>VLOOKUP($B1425, 'Team Per G'!$A$2:$G$31, 5, FALSE)</f>
        <v>#N/A</v>
      </c>
      <c r="W1425" s="11" t="e">
        <f>VLOOKUP($B1425, 'Team Per G'!$A$2:$G$31, 4, FALSE)</f>
        <v>#N/A</v>
      </c>
      <c r="X1425" s="11" t="e">
        <f>VLOOKUP($B1425, Team_Batting___Dashboard[], 22, FALSE)/$F1425</f>
        <v>#N/A</v>
      </c>
      <c r="Y1425" s="11" t="e">
        <f>VLOOKUP($B1425, 'FanGraphs - Team WAR Projected'!$B$2:$E$31, 4, FALSE)/162</f>
        <v>#N/A</v>
      </c>
      <c r="Z1425" s="11" t="e">
        <f t="shared" si="270"/>
        <v>#N/A</v>
      </c>
      <c r="AA1425" s="11" t="e">
        <f>VLOOKUP($B1425, FanGraphs_Standings[[Abbreviation]:[2024 Year to Date RS/G]], 6, FALSE)/$F1425</f>
        <v>#N/A</v>
      </c>
      <c r="AB1425" s="11" t="e">
        <f>VLOOKUP($B1425, FanGraphs_Standings[[Abbreviation]:[2024 Projected Full Season RDif]], 19, FALSE)/162</f>
        <v>#N/A</v>
      </c>
      <c r="AC1425" s="11" t="e">
        <f t="shared" si="279"/>
        <v>#N/A</v>
      </c>
      <c r="AD1425" s="11" t="e">
        <f>VLOOKUP($B1425, FanGraphs_Standings[[Abbreviation]:[2024 Projected Full Season RDif]], 5, FALSE)</f>
        <v>#N/A</v>
      </c>
      <c r="AE1425" s="11" t="e">
        <f>VLOOKUP($B1425, FanGraphs_Standings[[Abbreviation]:[2024 Projected Full Season W%]], 18, FALSE)</f>
        <v>#N/A</v>
      </c>
      <c r="AF1425" s="11" t="e">
        <f t="shared" si="271"/>
        <v>#N/A</v>
      </c>
      <c r="AG1425" s="11" t="e">
        <f>VLOOKUP($B1425, 'Home Field Adv'!$A$2:$I$31, 9, FALSE)</f>
        <v>#N/A</v>
      </c>
      <c r="AH1425" s="11" t="e">
        <f>VLOOKUP($C1425, FanGraphs_Standings[[Abbreviation]:[2024 Year to Date G]], 2, FALSE)</f>
        <v>#N/A</v>
      </c>
      <c r="AI1425" s="11" t="e">
        <f>_xlfn.IFNA(VLOOKUP($E1425, 'SP Per G'!$A$2:$D$1385, 3, FALSE), AO1425)</f>
        <v>#N/A</v>
      </c>
      <c r="AJ1425" s="11" t="e">
        <f>IF(AND(ISNA(VLOOKUP($E1425, 'SP Per G'!$A$2:$D$1385, 4, FALSE)), ISTEXT($E1425)), AI1425,IF(ISNA(VLOOKUP($E1425, 'SP Per G'!$A$2:$D$1385, 4, FALSE)), AO1425, VLOOKUP($E1425, 'SP Per G'!$A$2:$D$1385, 4, FALSE)))</f>
        <v>#N/A</v>
      </c>
      <c r="AK1425" s="11" t="e">
        <f t="shared" si="272"/>
        <v>#N/A</v>
      </c>
      <c r="AL1425" s="11" t="e">
        <f>_xlfn.IFNA(VLOOKUP($E1425, Individual_Pitching___Dashboard[], 18, FALSE), VLOOKUP($C1425,Team_Pitching___Advanced[[Team]:[SIERA]],16,FALSE))</f>
        <v>#N/A</v>
      </c>
      <c r="AM1425" s="11" t="e">
        <f>_xlfn.IFNA(VLOOKUP($E1425, Individual_Pitching___Dashboard[], 20, FALSE), VLOOKUP($C1425,Team_Pitching___Advanced[[Team]:[xFIP]],19,FALSE))</f>
        <v>#N/A</v>
      </c>
      <c r="AN1425" s="11" t="e">
        <f>_xlfn.IFNA(VLOOKUP($E1425,Individual_Pitching___Advanced[],21,FALSE),VLOOKUP($C1425,Team_Pitching___Advanced[[Team]:[SIERA]],20,FALSE))</f>
        <v>#N/A</v>
      </c>
      <c r="AO1425" s="11" t="e">
        <f>VLOOKUP($C1425, 'Team Per G'!$A$2:$G$31, 7, FALSE)</f>
        <v>#N/A</v>
      </c>
      <c r="AP1425" s="11" t="e">
        <f>VLOOKUP($C1425, 'FanGraphs - Team WAR Projected'!$B$2:$E$31, 3, FALSE)/162</f>
        <v>#N/A</v>
      </c>
      <c r="AQ1425" s="11" t="e">
        <f t="shared" si="273"/>
        <v>#N/A</v>
      </c>
      <c r="AR1425" s="11" t="e">
        <f>VLOOKUP($C1425, Team_Pitching___Advanced[[Team]:[xFIP]], 19,FALSE)</f>
        <v>#N/A</v>
      </c>
      <c r="AS1425" s="11" t="e">
        <f>VLOOKUP($C1425, Team_Pitching___Advanced[], 20, FALSE)</f>
        <v>#N/A</v>
      </c>
      <c r="AT1425" s="11" t="e">
        <f>VLOOKUP($C1425, Team_Batting___Dashboard[[Team]:[wOBA]], 16, FALSE)</f>
        <v>#N/A</v>
      </c>
      <c r="AU1425" s="11" t="e">
        <f>VLOOKUP($C1425, Team_Batting___Advanced[[Team]:[OPS]], 9, FALSE)</f>
        <v>#N/A</v>
      </c>
      <c r="AV1425" s="11" t="e">
        <f>VLOOKUP($C1425, Team_Batting___Advanced[], 19, FALSE)</f>
        <v>#N/A</v>
      </c>
      <c r="AW1425" s="11" t="e">
        <f>VLOOKUP($C1425, 'Team Per G'!$A$2:$G$31, 3, FALSE)</f>
        <v>#N/A</v>
      </c>
      <c r="AX1425" s="11" t="e">
        <f>VLOOKUP($C1425, 'Team Per G'!$A$2:$G$31, 5, FALSE)</f>
        <v>#N/A</v>
      </c>
      <c r="AY1425" s="11" t="e">
        <f>VLOOKUP($C1425, 'Team Per G'!$A$2:$G$31, 4, FALSE)</f>
        <v>#N/A</v>
      </c>
      <c r="AZ1425" s="11" t="e">
        <f>VLOOKUP($C1425, Team_Batting___Dashboard[], 22, FALSE)/$AH1425</f>
        <v>#N/A</v>
      </c>
      <c r="BA1425" s="11" t="e">
        <f>VLOOKUP($C1425, 'FanGraphs - Team WAR Projected'!$B$2:$E$31, 4, FALSE)/162</f>
        <v>#N/A</v>
      </c>
      <c r="BB1425" s="11" t="e">
        <f t="shared" si="274"/>
        <v>#N/A</v>
      </c>
      <c r="BC1425" s="11" t="e">
        <f>VLOOKUP($C1425, FanGraphs_Standings[[Abbreviation]:[2024 Year to Date RS/G]], 6, FALSE)/$AH1425</f>
        <v>#N/A</v>
      </c>
      <c r="BD1425" s="11" t="e">
        <f>VLOOKUP($C1425, FanGraphs_Standings[[Abbreviation]:[2024 Projected Full Season RDif]], 19, FALSE)/162</f>
        <v>#N/A</v>
      </c>
      <c r="BE1425" s="11" t="e">
        <f t="shared" si="275"/>
        <v>#N/A</v>
      </c>
      <c r="BF1425" s="11" t="e">
        <f>VLOOKUP($C1425, FanGraphs_Standings[[Abbreviation]:[2024 Projected Full Season RDif]], 5, FALSE)</f>
        <v>#N/A</v>
      </c>
      <c r="BG1425" s="11" t="e">
        <f>VLOOKUP($C1425, FanGraphs_Standings[[Abbreviation]:[2024 Projected Full Season W%]], 18, FALSE)</f>
        <v>#N/A</v>
      </c>
      <c r="BH1425" s="11" t="e">
        <f t="shared" si="276"/>
        <v>#N/A</v>
      </c>
      <c r="BI1425" s="11" t="e">
        <f>VLOOKUP($C1425, 'Home Field Adv'!$A$2:$K$31, 11, FALSE)</f>
        <v>#N/A</v>
      </c>
      <c r="BL1425" s="12" t="str">
        <f t="shared" si="277"/>
        <v/>
      </c>
      <c r="BM1425" s="12" t="str">
        <f t="shared" si="267"/>
        <v/>
      </c>
      <c r="BN1425" s="12" t="str">
        <f t="shared" si="278"/>
        <v/>
      </c>
    </row>
    <row r="1426" spans="6:66" x14ac:dyDescent="0.45">
      <c r="F1426" s="11" t="e">
        <f>VLOOKUP($B1426, FanGraphs_Standings[[Abbreviation]:[2024 Year to Date G]], 2, FALSE)</f>
        <v>#N/A</v>
      </c>
      <c r="G1426" s="11" t="e">
        <f>_xlfn.IFNA(VLOOKUP($D1426, 'SP Per G'!$A$2:$D$1385, 3, FALSE),M1426)</f>
        <v>#N/A</v>
      </c>
      <c r="H1426" s="11" t="e">
        <f>IF(AND(ISNA(VLOOKUP($D1426, 'SP Per G'!$A$2:$D$1385, 4, FALSE)), ISTEXT($D1426)), G1426,IF(ISNA(VLOOKUP($D1426, 'SP Per G'!$A$2:$D$1385, 4, FALSE)), M1426, VLOOKUP($D1426, 'SP Per G'!$A$2:$D$1385, 4, FALSE)))</f>
        <v>#N/A</v>
      </c>
      <c r="I1426" s="11" t="e">
        <f t="shared" si="268"/>
        <v>#N/A</v>
      </c>
      <c r="J1426" s="11" t="e">
        <f>_xlfn.IFNA(VLOOKUP($D1426,Individual_Pitching___Dashboard[],18,FALSE),VLOOKUP(B1426,Team_Pitching___Dashboard[[Team]:[ERA]],17,FALSE))</f>
        <v>#N/A</v>
      </c>
      <c r="K1426" s="11" t="e">
        <f>_xlfn.IFNA(VLOOKUP($D1426, Individual_Pitching___Dashboard[], 20, FALSE), VLOOKUP(B1426,Team_Pitching___Dashboard[[Team]:[xFIP]],20,FALSE))</f>
        <v>#N/A</v>
      </c>
      <c r="L1426" s="11" t="e">
        <f>_xlfn.IFNA(VLOOKUP($D1426, Individual_Pitching___Advanced[], 21,FALSE), VLOOKUP(B1426, Team_Pitching___Advanced[], 20, FALSE))</f>
        <v>#N/A</v>
      </c>
      <c r="M1426" s="11" t="e">
        <f>VLOOKUP($B1426, 'Team Per G'!$A$2:$G$31, 7, FALSE)</f>
        <v>#N/A</v>
      </c>
      <c r="N1426" s="11" t="e">
        <f>VLOOKUP($B1426, 'FanGraphs - Team WAR Projected'!$B$2:$E$31, 3, FALSE)/162</f>
        <v>#N/A</v>
      </c>
      <c r="O1426" s="11" t="e">
        <f t="shared" si="269"/>
        <v>#N/A</v>
      </c>
      <c r="P1426" s="11" t="e">
        <f>VLOOKUP($B1426, Team_Pitching___Advanced[[Team]:[xFIP]], 19,FALSE)</f>
        <v>#N/A</v>
      </c>
      <c r="Q1426" s="11" t="e">
        <f>VLOOKUP($B1426, Team_Pitching___Advanced[], 20, FALSE)</f>
        <v>#N/A</v>
      </c>
      <c r="R1426" s="11" t="e">
        <f>VLOOKUP($B1426, Team_Batting___Dashboard[[Team]:[wOBA]], 16, FALSE)</f>
        <v>#N/A</v>
      </c>
      <c r="S1426" s="11" t="e">
        <f>VLOOKUP($B1426, Team_Batting___Advanced[[Team]:[OPS]], 9, FALSE)</f>
        <v>#N/A</v>
      </c>
      <c r="T1426" s="11" t="e">
        <f>VLOOKUP($B1426, Team_Batting___Advanced[], 19, FALSE)</f>
        <v>#N/A</v>
      </c>
      <c r="U1426" s="11" t="e">
        <f>VLOOKUP($B1426, 'Team Per G'!$A$2:$G$31, 3, FALSE)</f>
        <v>#N/A</v>
      </c>
      <c r="V1426" s="11" t="e">
        <f>VLOOKUP($B1426, 'Team Per G'!$A$2:$G$31, 5, FALSE)</f>
        <v>#N/A</v>
      </c>
      <c r="W1426" s="11" t="e">
        <f>VLOOKUP($B1426, 'Team Per G'!$A$2:$G$31, 4, FALSE)</f>
        <v>#N/A</v>
      </c>
      <c r="X1426" s="11" t="e">
        <f>VLOOKUP($B1426, Team_Batting___Dashboard[], 22, FALSE)/$F1426</f>
        <v>#N/A</v>
      </c>
      <c r="Y1426" s="11" t="e">
        <f>VLOOKUP($B1426, 'FanGraphs - Team WAR Projected'!$B$2:$E$31, 4, FALSE)/162</f>
        <v>#N/A</v>
      </c>
      <c r="Z1426" s="11" t="e">
        <f t="shared" si="270"/>
        <v>#N/A</v>
      </c>
      <c r="AA1426" s="11" t="e">
        <f>VLOOKUP($B1426, FanGraphs_Standings[[Abbreviation]:[2024 Year to Date RS/G]], 6, FALSE)/$F1426</f>
        <v>#N/A</v>
      </c>
      <c r="AB1426" s="11" t="e">
        <f>VLOOKUP($B1426, FanGraphs_Standings[[Abbreviation]:[2024 Projected Full Season RDif]], 19, FALSE)/162</f>
        <v>#N/A</v>
      </c>
      <c r="AC1426" s="11" t="e">
        <f t="shared" si="279"/>
        <v>#N/A</v>
      </c>
      <c r="AD1426" s="11" t="e">
        <f>VLOOKUP($B1426, FanGraphs_Standings[[Abbreviation]:[2024 Projected Full Season RDif]], 5, FALSE)</f>
        <v>#N/A</v>
      </c>
      <c r="AE1426" s="11" t="e">
        <f>VLOOKUP($B1426, FanGraphs_Standings[[Abbreviation]:[2024 Projected Full Season W%]], 18, FALSE)</f>
        <v>#N/A</v>
      </c>
      <c r="AF1426" s="11" t="e">
        <f t="shared" si="271"/>
        <v>#N/A</v>
      </c>
      <c r="AG1426" s="11" t="e">
        <f>VLOOKUP($B1426, 'Home Field Adv'!$A$2:$I$31, 9, FALSE)</f>
        <v>#N/A</v>
      </c>
      <c r="AH1426" s="11" t="e">
        <f>VLOOKUP($C1426, FanGraphs_Standings[[Abbreviation]:[2024 Year to Date G]], 2, FALSE)</f>
        <v>#N/A</v>
      </c>
      <c r="AI1426" s="11" t="e">
        <f>_xlfn.IFNA(VLOOKUP($E1426, 'SP Per G'!$A$2:$D$1385, 3, FALSE), AO1426)</f>
        <v>#N/A</v>
      </c>
      <c r="AJ1426" s="11" t="e">
        <f>IF(AND(ISNA(VLOOKUP($E1426, 'SP Per G'!$A$2:$D$1385, 4, FALSE)), ISTEXT($E1426)), AI1426,IF(ISNA(VLOOKUP($E1426, 'SP Per G'!$A$2:$D$1385, 4, FALSE)), AO1426, VLOOKUP($E1426, 'SP Per G'!$A$2:$D$1385, 4, FALSE)))</f>
        <v>#N/A</v>
      </c>
      <c r="AK1426" s="11" t="e">
        <f t="shared" si="272"/>
        <v>#N/A</v>
      </c>
      <c r="AL1426" s="11" t="e">
        <f>_xlfn.IFNA(VLOOKUP($E1426, Individual_Pitching___Dashboard[], 18, FALSE), VLOOKUP($C1426,Team_Pitching___Advanced[[Team]:[SIERA]],16,FALSE))</f>
        <v>#N/A</v>
      </c>
      <c r="AM1426" s="11" t="e">
        <f>_xlfn.IFNA(VLOOKUP($E1426, Individual_Pitching___Dashboard[], 20, FALSE), VLOOKUP($C1426,Team_Pitching___Advanced[[Team]:[xFIP]],19,FALSE))</f>
        <v>#N/A</v>
      </c>
      <c r="AN1426" s="11" t="e">
        <f>_xlfn.IFNA(VLOOKUP($E1426,Individual_Pitching___Advanced[],21,FALSE),VLOOKUP($C1426,Team_Pitching___Advanced[[Team]:[SIERA]],20,FALSE))</f>
        <v>#N/A</v>
      </c>
      <c r="AO1426" s="11" t="e">
        <f>VLOOKUP($C1426, 'Team Per G'!$A$2:$G$31, 7, FALSE)</f>
        <v>#N/A</v>
      </c>
      <c r="AP1426" s="11" t="e">
        <f>VLOOKUP($C1426, 'FanGraphs - Team WAR Projected'!$B$2:$E$31, 3, FALSE)/162</f>
        <v>#N/A</v>
      </c>
      <c r="AQ1426" s="11" t="e">
        <f t="shared" si="273"/>
        <v>#N/A</v>
      </c>
      <c r="AR1426" s="11" t="e">
        <f>VLOOKUP($C1426, Team_Pitching___Advanced[[Team]:[xFIP]], 19,FALSE)</f>
        <v>#N/A</v>
      </c>
      <c r="AS1426" s="11" t="e">
        <f>VLOOKUP($C1426, Team_Pitching___Advanced[], 20, FALSE)</f>
        <v>#N/A</v>
      </c>
      <c r="AT1426" s="11" t="e">
        <f>VLOOKUP($C1426, Team_Batting___Dashboard[[Team]:[wOBA]], 16, FALSE)</f>
        <v>#N/A</v>
      </c>
      <c r="AU1426" s="11" t="e">
        <f>VLOOKUP($C1426, Team_Batting___Advanced[[Team]:[OPS]], 9, FALSE)</f>
        <v>#N/A</v>
      </c>
      <c r="AV1426" s="11" t="e">
        <f>VLOOKUP($C1426, Team_Batting___Advanced[], 19, FALSE)</f>
        <v>#N/A</v>
      </c>
      <c r="AW1426" s="11" t="e">
        <f>VLOOKUP($C1426, 'Team Per G'!$A$2:$G$31, 3, FALSE)</f>
        <v>#N/A</v>
      </c>
      <c r="AX1426" s="11" t="e">
        <f>VLOOKUP($C1426, 'Team Per G'!$A$2:$G$31, 5, FALSE)</f>
        <v>#N/A</v>
      </c>
      <c r="AY1426" s="11" t="e">
        <f>VLOOKUP($C1426, 'Team Per G'!$A$2:$G$31, 4, FALSE)</f>
        <v>#N/A</v>
      </c>
      <c r="AZ1426" s="11" t="e">
        <f>VLOOKUP($C1426, Team_Batting___Dashboard[], 22, FALSE)/$AH1426</f>
        <v>#N/A</v>
      </c>
      <c r="BA1426" s="11" t="e">
        <f>VLOOKUP($C1426, 'FanGraphs - Team WAR Projected'!$B$2:$E$31, 4, FALSE)/162</f>
        <v>#N/A</v>
      </c>
      <c r="BB1426" s="11" t="e">
        <f t="shared" si="274"/>
        <v>#N/A</v>
      </c>
      <c r="BC1426" s="11" t="e">
        <f>VLOOKUP($C1426, FanGraphs_Standings[[Abbreviation]:[2024 Year to Date RS/G]], 6, FALSE)/$AH1426</f>
        <v>#N/A</v>
      </c>
      <c r="BD1426" s="11" t="e">
        <f>VLOOKUP($C1426, FanGraphs_Standings[[Abbreviation]:[2024 Projected Full Season RDif]], 19, FALSE)/162</f>
        <v>#N/A</v>
      </c>
      <c r="BE1426" s="11" t="e">
        <f t="shared" si="275"/>
        <v>#N/A</v>
      </c>
      <c r="BF1426" s="11" t="e">
        <f>VLOOKUP($C1426, FanGraphs_Standings[[Abbreviation]:[2024 Projected Full Season RDif]], 5, FALSE)</f>
        <v>#N/A</v>
      </c>
      <c r="BG1426" s="11" t="e">
        <f>VLOOKUP($C1426, FanGraphs_Standings[[Abbreviation]:[2024 Projected Full Season W%]], 18, FALSE)</f>
        <v>#N/A</v>
      </c>
      <c r="BH1426" s="11" t="e">
        <f t="shared" si="276"/>
        <v>#N/A</v>
      </c>
      <c r="BI1426" s="11" t="e">
        <f>VLOOKUP($C1426, 'Home Field Adv'!$A$2:$K$31, 11, FALSE)</f>
        <v>#N/A</v>
      </c>
      <c r="BL1426" s="12" t="str">
        <f t="shared" si="277"/>
        <v/>
      </c>
      <c r="BM1426" s="12" t="str">
        <f t="shared" si="267"/>
        <v/>
      </c>
      <c r="BN1426" s="12" t="str">
        <f t="shared" si="278"/>
        <v/>
      </c>
    </row>
    <row r="1427" spans="6:66" x14ac:dyDescent="0.45">
      <c r="F1427" s="11" t="e">
        <f>VLOOKUP($B1427, FanGraphs_Standings[[Abbreviation]:[2024 Year to Date G]], 2, FALSE)</f>
        <v>#N/A</v>
      </c>
      <c r="G1427" s="11" t="e">
        <f>_xlfn.IFNA(VLOOKUP($D1427, 'SP Per G'!$A$2:$D$1385, 3, FALSE),M1427)</f>
        <v>#N/A</v>
      </c>
      <c r="H1427" s="11" t="e">
        <f>IF(AND(ISNA(VLOOKUP($D1427, 'SP Per G'!$A$2:$D$1385, 4, FALSE)), ISTEXT($D1427)), G1427,IF(ISNA(VLOOKUP($D1427, 'SP Per G'!$A$2:$D$1385, 4, FALSE)), M1427, VLOOKUP($D1427, 'SP Per G'!$A$2:$D$1385, 4, FALSE)))</f>
        <v>#N/A</v>
      </c>
      <c r="I1427" s="11" t="e">
        <f t="shared" si="268"/>
        <v>#N/A</v>
      </c>
      <c r="J1427" s="11" t="e">
        <f>_xlfn.IFNA(VLOOKUP($D1427,Individual_Pitching___Dashboard[],18,FALSE),VLOOKUP(B1427,Team_Pitching___Dashboard[[Team]:[ERA]],17,FALSE))</f>
        <v>#N/A</v>
      </c>
      <c r="K1427" s="11" t="e">
        <f>_xlfn.IFNA(VLOOKUP($D1427, Individual_Pitching___Dashboard[], 20, FALSE), VLOOKUP(B1427,Team_Pitching___Dashboard[[Team]:[xFIP]],20,FALSE))</f>
        <v>#N/A</v>
      </c>
      <c r="L1427" s="11" t="e">
        <f>_xlfn.IFNA(VLOOKUP($D1427, Individual_Pitching___Advanced[], 21,FALSE), VLOOKUP(B1427, Team_Pitching___Advanced[], 20, FALSE))</f>
        <v>#N/A</v>
      </c>
      <c r="M1427" s="11" t="e">
        <f>VLOOKUP($B1427, 'Team Per G'!$A$2:$G$31, 7, FALSE)</f>
        <v>#N/A</v>
      </c>
      <c r="N1427" s="11" t="e">
        <f>VLOOKUP($B1427, 'FanGraphs - Team WAR Projected'!$B$2:$E$31, 3, FALSE)/162</f>
        <v>#N/A</v>
      </c>
      <c r="O1427" s="11" t="e">
        <f t="shared" si="269"/>
        <v>#N/A</v>
      </c>
      <c r="P1427" s="11" t="e">
        <f>VLOOKUP($B1427, Team_Pitching___Advanced[[Team]:[xFIP]], 19,FALSE)</f>
        <v>#N/A</v>
      </c>
      <c r="Q1427" s="11" t="e">
        <f>VLOOKUP($B1427, Team_Pitching___Advanced[], 20, FALSE)</f>
        <v>#N/A</v>
      </c>
      <c r="R1427" s="11" t="e">
        <f>VLOOKUP($B1427, Team_Batting___Dashboard[[Team]:[wOBA]], 16, FALSE)</f>
        <v>#N/A</v>
      </c>
      <c r="S1427" s="11" t="e">
        <f>VLOOKUP($B1427, Team_Batting___Advanced[[Team]:[OPS]], 9, FALSE)</f>
        <v>#N/A</v>
      </c>
      <c r="T1427" s="11" t="e">
        <f>VLOOKUP($B1427, Team_Batting___Advanced[], 19, FALSE)</f>
        <v>#N/A</v>
      </c>
      <c r="U1427" s="11" t="e">
        <f>VLOOKUP($B1427, 'Team Per G'!$A$2:$G$31, 3, FALSE)</f>
        <v>#N/A</v>
      </c>
      <c r="V1427" s="11" t="e">
        <f>VLOOKUP($B1427, 'Team Per G'!$A$2:$G$31, 5, FALSE)</f>
        <v>#N/A</v>
      </c>
      <c r="W1427" s="11" t="e">
        <f>VLOOKUP($B1427, 'Team Per G'!$A$2:$G$31, 4, FALSE)</f>
        <v>#N/A</v>
      </c>
      <c r="X1427" s="11" t="e">
        <f>VLOOKUP($B1427, Team_Batting___Dashboard[], 22, FALSE)/$F1427</f>
        <v>#N/A</v>
      </c>
      <c r="Y1427" s="11" t="e">
        <f>VLOOKUP($B1427, 'FanGraphs - Team WAR Projected'!$B$2:$E$31, 4, FALSE)/162</f>
        <v>#N/A</v>
      </c>
      <c r="Z1427" s="11" t="e">
        <f t="shared" si="270"/>
        <v>#N/A</v>
      </c>
      <c r="AA1427" s="11" t="e">
        <f>VLOOKUP($B1427, FanGraphs_Standings[[Abbreviation]:[2024 Year to Date RS/G]], 6, FALSE)/$F1427</f>
        <v>#N/A</v>
      </c>
      <c r="AB1427" s="11" t="e">
        <f>VLOOKUP($B1427, FanGraphs_Standings[[Abbreviation]:[2024 Projected Full Season RDif]], 19, FALSE)/162</f>
        <v>#N/A</v>
      </c>
      <c r="AC1427" s="11" t="e">
        <f t="shared" si="279"/>
        <v>#N/A</v>
      </c>
      <c r="AD1427" s="11" t="e">
        <f>VLOOKUP($B1427, FanGraphs_Standings[[Abbreviation]:[2024 Projected Full Season RDif]], 5, FALSE)</f>
        <v>#N/A</v>
      </c>
      <c r="AE1427" s="11" t="e">
        <f>VLOOKUP($B1427, FanGraphs_Standings[[Abbreviation]:[2024 Projected Full Season W%]], 18, FALSE)</f>
        <v>#N/A</v>
      </c>
      <c r="AF1427" s="11" t="e">
        <f t="shared" si="271"/>
        <v>#N/A</v>
      </c>
      <c r="AG1427" s="11" t="e">
        <f>VLOOKUP($B1427, 'Home Field Adv'!$A$2:$I$31, 9, FALSE)</f>
        <v>#N/A</v>
      </c>
      <c r="AH1427" s="11" t="e">
        <f>VLOOKUP($C1427, FanGraphs_Standings[[Abbreviation]:[2024 Year to Date G]], 2, FALSE)</f>
        <v>#N/A</v>
      </c>
      <c r="AI1427" s="11" t="e">
        <f>_xlfn.IFNA(VLOOKUP($E1427, 'SP Per G'!$A$2:$D$1385, 3, FALSE), AO1427)</f>
        <v>#N/A</v>
      </c>
      <c r="AJ1427" s="11" t="e">
        <f>IF(AND(ISNA(VLOOKUP($E1427, 'SP Per G'!$A$2:$D$1385, 4, FALSE)), ISTEXT($E1427)), AI1427,IF(ISNA(VLOOKUP($E1427, 'SP Per G'!$A$2:$D$1385, 4, FALSE)), AO1427, VLOOKUP($E1427, 'SP Per G'!$A$2:$D$1385, 4, FALSE)))</f>
        <v>#N/A</v>
      </c>
      <c r="AK1427" s="11" t="e">
        <f t="shared" si="272"/>
        <v>#N/A</v>
      </c>
      <c r="AL1427" s="11" t="e">
        <f>_xlfn.IFNA(VLOOKUP($E1427, Individual_Pitching___Dashboard[], 18, FALSE), VLOOKUP($C1427,Team_Pitching___Advanced[[Team]:[SIERA]],16,FALSE))</f>
        <v>#N/A</v>
      </c>
      <c r="AM1427" s="11" t="e">
        <f>_xlfn.IFNA(VLOOKUP($E1427, Individual_Pitching___Dashboard[], 20, FALSE), VLOOKUP($C1427,Team_Pitching___Advanced[[Team]:[xFIP]],19,FALSE))</f>
        <v>#N/A</v>
      </c>
      <c r="AN1427" s="11" t="e">
        <f>_xlfn.IFNA(VLOOKUP($E1427,Individual_Pitching___Advanced[],21,FALSE),VLOOKUP($C1427,Team_Pitching___Advanced[[Team]:[SIERA]],20,FALSE))</f>
        <v>#N/A</v>
      </c>
      <c r="AO1427" s="11" t="e">
        <f>VLOOKUP($C1427, 'Team Per G'!$A$2:$G$31, 7, FALSE)</f>
        <v>#N/A</v>
      </c>
      <c r="AP1427" s="11" t="e">
        <f>VLOOKUP($C1427, 'FanGraphs - Team WAR Projected'!$B$2:$E$31, 3, FALSE)/162</f>
        <v>#N/A</v>
      </c>
      <c r="AQ1427" s="11" t="e">
        <f t="shared" si="273"/>
        <v>#N/A</v>
      </c>
      <c r="AR1427" s="11" t="e">
        <f>VLOOKUP($C1427, Team_Pitching___Advanced[[Team]:[xFIP]], 19,FALSE)</f>
        <v>#N/A</v>
      </c>
      <c r="AS1427" s="11" t="e">
        <f>VLOOKUP($C1427, Team_Pitching___Advanced[], 20, FALSE)</f>
        <v>#N/A</v>
      </c>
      <c r="AT1427" s="11" t="e">
        <f>VLOOKUP($C1427, Team_Batting___Dashboard[[Team]:[wOBA]], 16, FALSE)</f>
        <v>#N/A</v>
      </c>
      <c r="AU1427" s="11" t="e">
        <f>VLOOKUP($C1427, Team_Batting___Advanced[[Team]:[OPS]], 9, FALSE)</f>
        <v>#N/A</v>
      </c>
      <c r="AV1427" s="11" t="e">
        <f>VLOOKUP($C1427, Team_Batting___Advanced[], 19, FALSE)</f>
        <v>#N/A</v>
      </c>
      <c r="AW1427" s="11" t="e">
        <f>VLOOKUP($C1427, 'Team Per G'!$A$2:$G$31, 3, FALSE)</f>
        <v>#N/A</v>
      </c>
      <c r="AX1427" s="11" t="e">
        <f>VLOOKUP($C1427, 'Team Per G'!$A$2:$G$31, 5, FALSE)</f>
        <v>#N/A</v>
      </c>
      <c r="AY1427" s="11" t="e">
        <f>VLOOKUP($C1427, 'Team Per G'!$A$2:$G$31, 4, FALSE)</f>
        <v>#N/A</v>
      </c>
      <c r="AZ1427" s="11" t="e">
        <f>VLOOKUP($C1427, Team_Batting___Dashboard[], 22, FALSE)/$AH1427</f>
        <v>#N/A</v>
      </c>
      <c r="BA1427" s="11" t="e">
        <f>VLOOKUP($C1427, 'FanGraphs - Team WAR Projected'!$B$2:$E$31, 4, FALSE)/162</f>
        <v>#N/A</v>
      </c>
      <c r="BB1427" s="11" t="e">
        <f t="shared" si="274"/>
        <v>#N/A</v>
      </c>
      <c r="BC1427" s="11" t="e">
        <f>VLOOKUP($C1427, FanGraphs_Standings[[Abbreviation]:[2024 Year to Date RS/G]], 6, FALSE)/$AH1427</f>
        <v>#N/A</v>
      </c>
      <c r="BD1427" s="11" t="e">
        <f>VLOOKUP($C1427, FanGraphs_Standings[[Abbreviation]:[2024 Projected Full Season RDif]], 19, FALSE)/162</f>
        <v>#N/A</v>
      </c>
      <c r="BE1427" s="11" t="e">
        <f t="shared" si="275"/>
        <v>#N/A</v>
      </c>
      <c r="BF1427" s="11" t="e">
        <f>VLOOKUP($C1427, FanGraphs_Standings[[Abbreviation]:[2024 Projected Full Season RDif]], 5, FALSE)</f>
        <v>#N/A</v>
      </c>
      <c r="BG1427" s="11" t="e">
        <f>VLOOKUP($C1427, FanGraphs_Standings[[Abbreviation]:[2024 Projected Full Season W%]], 18, FALSE)</f>
        <v>#N/A</v>
      </c>
      <c r="BH1427" s="11" t="e">
        <f t="shared" si="276"/>
        <v>#N/A</v>
      </c>
      <c r="BI1427" s="11" t="e">
        <f>VLOOKUP($C1427, 'Home Field Adv'!$A$2:$K$31, 11, FALSE)</f>
        <v>#N/A</v>
      </c>
      <c r="BL1427" s="12" t="str">
        <f t="shared" si="277"/>
        <v/>
      </c>
      <c r="BM1427" s="12" t="str">
        <f t="shared" si="267"/>
        <v/>
      </c>
      <c r="BN1427" s="12" t="str">
        <f t="shared" si="278"/>
        <v/>
      </c>
    </row>
    <row r="1428" spans="6:66" x14ac:dyDescent="0.45">
      <c r="F1428" s="11" t="e">
        <f>VLOOKUP($B1428, FanGraphs_Standings[[Abbreviation]:[2024 Year to Date G]], 2, FALSE)</f>
        <v>#N/A</v>
      </c>
      <c r="G1428" s="11" t="e">
        <f>_xlfn.IFNA(VLOOKUP($D1428, 'SP Per G'!$A$2:$D$1385, 3, FALSE),M1428)</f>
        <v>#N/A</v>
      </c>
      <c r="H1428" s="11" t="e">
        <f>IF(AND(ISNA(VLOOKUP($D1428, 'SP Per G'!$A$2:$D$1385, 4, FALSE)), ISTEXT($D1428)), G1428,IF(ISNA(VLOOKUP($D1428, 'SP Per G'!$A$2:$D$1385, 4, FALSE)), M1428, VLOOKUP($D1428, 'SP Per G'!$A$2:$D$1385, 4, FALSE)))</f>
        <v>#N/A</v>
      </c>
      <c r="I1428" s="11" t="e">
        <f t="shared" si="268"/>
        <v>#N/A</v>
      </c>
      <c r="J1428" s="11" t="e">
        <f>_xlfn.IFNA(VLOOKUP($D1428,Individual_Pitching___Dashboard[],18,FALSE),VLOOKUP(B1428,Team_Pitching___Dashboard[[Team]:[ERA]],17,FALSE))</f>
        <v>#N/A</v>
      </c>
      <c r="K1428" s="11" t="e">
        <f>_xlfn.IFNA(VLOOKUP($D1428, Individual_Pitching___Dashboard[], 20, FALSE), VLOOKUP(B1428,Team_Pitching___Dashboard[[Team]:[xFIP]],20,FALSE))</f>
        <v>#N/A</v>
      </c>
      <c r="L1428" s="11" t="e">
        <f>_xlfn.IFNA(VLOOKUP($D1428, Individual_Pitching___Advanced[], 21,FALSE), VLOOKUP(B1428, Team_Pitching___Advanced[], 20, FALSE))</f>
        <v>#N/A</v>
      </c>
      <c r="M1428" s="11" t="e">
        <f>VLOOKUP($B1428, 'Team Per G'!$A$2:$G$31, 7, FALSE)</f>
        <v>#N/A</v>
      </c>
      <c r="N1428" s="11" t="e">
        <f>VLOOKUP($B1428, 'FanGraphs - Team WAR Projected'!$B$2:$E$31, 3, FALSE)/162</f>
        <v>#N/A</v>
      </c>
      <c r="O1428" s="11" t="e">
        <f t="shared" si="269"/>
        <v>#N/A</v>
      </c>
      <c r="P1428" s="11" t="e">
        <f>VLOOKUP($B1428, Team_Pitching___Advanced[[Team]:[xFIP]], 19,FALSE)</f>
        <v>#N/A</v>
      </c>
      <c r="Q1428" s="11" t="e">
        <f>VLOOKUP($B1428, Team_Pitching___Advanced[], 20, FALSE)</f>
        <v>#N/A</v>
      </c>
      <c r="R1428" s="11" t="e">
        <f>VLOOKUP($B1428, Team_Batting___Dashboard[[Team]:[wOBA]], 16, FALSE)</f>
        <v>#N/A</v>
      </c>
      <c r="S1428" s="11" t="e">
        <f>VLOOKUP($B1428, Team_Batting___Advanced[[Team]:[OPS]], 9, FALSE)</f>
        <v>#N/A</v>
      </c>
      <c r="T1428" s="11" t="e">
        <f>VLOOKUP($B1428, Team_Batting___Advanced[], 19, FALSE)</f>
        <v>#N/A</v>
      </c>
      <c r="U1428" s="11" t="e">
        <f>VLOOKUP($B1428, 'Team Per G'!$A$2:$G$31, 3, FALSE)</f>
        <v>#N/A</v>
      </c>
      <c r="V1428" s="11" t="e">
        <f>VLOOKUP($B1428, 'Team Per G'!$A$2:$G$31, 5, FALSE)</f>
        <v>#N/A</v>
      </c>
      <c r="W1428" s="11" t="e">
        <f>VLOOKUP($B1428, 'Team Per G'!$A$2:$G$31, 4, FALSE)</f>
        <v>#N/A</v>
      </c>
      <c r="X1428" s="11" t="e">
        <f>VLOOKUP($B1428, Team_Batting___Dashboard[], 22, FALSE)/$F1428</f>
        <v>#N/A</v>
      </c>
      <c r="Y1428" s="11" t="e">
        <f>VLOOKUP($B1428, 'FanGraphs - Team WAR Projected'!$B$2:$E$31, 4, FALSE)/162</f>
        <v>#N/A</v>
      </c>
      <c r="Z1428" s="11" t="e">
        <f t="shared" si="270"/>
        <v>#N/A</v>
      </c>
      <c r="AA1428" s="11" t="e">
        <f>VLOOKUP($B1428, FanGraphs_Standings[[Abbreviation]:[2024 Year to Date RS/G]], 6, FALSE)/$F1428</f>
        <v>#N/A</v>
      </c>
      <c r="AB1428" s="11" t="e">
        <f>VLOOKUP($B1428, FanGraphs_Standings[[Abbreviation]:[2024 Projected Full Season RDif]], 19, FALSE)/162</f>
        <v>#N/A</v>
      </c>
      <c r="AC1428" s="11" t="e">
        <f t="shared" si="279"/>
        <v>#N/A</v>
      </c>
      <c r="AD1428" s="11" t="e">
        <f>VLOOKUP($B1428, FanGraphs_Standings[[Abbreviation]:[2024 Projected Full Season RDif]], 5, FALSE)</f>
        <v>#N/A</v>
      </c>
      <c r="AE1428" s="11" t="e">
        <f>VLOOKUP($B1428, FanGraphs_Standings[[Abbreviation]:[2024 Projected Full Season W%]], 18, FALSE)</f>
        <v>#N/A</v>
      </c>
      <c r="AF1428" s="11" t="e">
        <f t="shared" si="271"/>
        <v>#N/A</v>
      </c>
      <c r="AG1428" s="11" t="e">
        <f>VLOOKUP($B1428, 'Home Field Adv'!$A$2:$I$31, 9, FALSE)</f>
        <v>#N/A</v>
      </c>
      <c r="AH1428" s="11" t="e">
        <f>VLOOKUP($C1428, FanGraphs_Standings[[Abbreviation]:[2024 Year to Date G]], 2, FALSE)</f>
        <v>#N/A</v>
      </c>
      <c r="AI1428" s="11" t="e">
        <f>_xlfn.IFNA(VLOOKUP($E1428, 'SP Per G'!$A$2:$D$1385, 3, FALSE), AO1428)</f>
        <v>#N/A</v>
      </c>
      <c r="AJ1428" s="11" t="e">
        <f>IF(AND(ISNA(VLOOKUP($E1428, 'SP Per G'!$A$2:$D$1385, 4, FALSE)), ISTEXT($E1428)), AI1428,IF(ISNA(VLOOKUP($E1428, 'SP Per G'!$A$2:$D$1385, 4, FALSE)), AO1428, VLOOKUP($E1428, 'SP Per G'!$A$2:$D$1385, 4, FALSE)))</f>
        <v>#N/A</v>
      </c>
      <c r="AK1428" s="11" t="e">
        <f t="shared" si="272"/>
        <v>#N/A</v>
      </c>
      <c r="AL1428" s="11" t="e">
        <f>_xlfn.IFNA(VLOOKUP($E1428, Individual_Pitching___Dashboard[], 18, FALSE), VLOOKUP($C1428,Team_Pitching___Advanced[[Team]:[SIERA]],16,FALSE))</f>
        <v>#N/A</v>
      </c>
      <c r="AM1428" s="11" t="e">
        <f>_xlfn.IFNA(VLOOKUP($E1428, Individual_Pitching___Dashboard[], 20, FALSE), VLOOKUP($C1428,Team_Pitching___Advanced[[Team]:[xFIP]],19,FALSE))</f>
        <v>#N/A</v>
      </c>
      <c r="AN1428" s="11" t="e">
        <f>_xlfn.IFNA(VLOOKUP($E1428,Individual_Pitching___Advanced[],21,FALSE),VLOOKUP($C1428,Team_Pitching___Advanced[[Team]:[SIERA]],20,FALSE))</f>
        <v>#N/A</v>
      </c>
      <c r="AO1428" s="11" t="e">
        <f>VLOOKUP($C1428, 'Team Per G'!$A$2:$G$31, 7, FALSE)</f>
        <v>#N/A</v>
      </c>
      <c r="AP1428" s="11" t="e">
        <f>VLOOKUP($C1428, 'FanGraphs - Team WAR Projected'!$B$2:$E$31, 3, FALSE)/162</f>
        <v>#N/A</v>
      </c>
      <c r="AQ1428" s="11" t="e">
        <f t="shared" si="273"/>
        <v>#N/A</v>
      </c>
      <c r="AR1428" s="11" t="e">
        <f>VLOOKUP($C1428, Team_Pitching___Advanced[[Team]:[xFIP]], 19,FALSE)</f>
        <v>#N/A</v>
      </c>
      <c r="AS1428" s="11" t="e">
        <f>VLOOKUP($C1428, Team_Pitching___Advanced[], 20, FALSE)</f>
        <v>#N/A</v>
      </c>
      <c r="AT1428" s="11" t="e">
        <f>VLOOKUP($C1428, Team_Batting___Dashboard[[Team]:[wOBA]], 16, FALSE)</f>
        <v>#N/A</v>
      </c>
      <c r="AU1428" s="11" t="e">
        <f>VLOOKUP($C1428, Team_Batting___Advanced[[Team]:[OPS]], 9, FALSE)</f>
        <v>#N/A</v>
      </c>
      <c r="AV1428" s="11" t="e">
        <f>VLOOKUP($C1428, Team_Batting___Advanced[], 19, FALSE)</f>
        <v>#N/A</v>
      </c>
      <c r="AW1428" s="11" t="e">
        <f>VLOOKUP($C1428, 'Team Per G'!$A$2:$G$31, 3, FALSE)</f>
        <v>#N/A</v>
      </c>
      <c r="AX1428" s="11" t="e">
        <f>VLOOKUP($C1428, 'Team Per G'!$A$2:$G$31, 5, FALSE)</f>
        <v>#N/A</v>
      </c>
      <c r="AY1428" s="11" t="e">
        <f>VLOOKUP($C1428, 'Team Per G'!$A$2:$G$31, 4, FALSE)</f>
        <v>#N/A</v>
      </c>
      <c r="AZ1428" s="11" t="e">
        <f>VLOOKUP($C1428, Team_Batting___Dashboard[], 22, FALSE)/$AH1428</f>
        <v>#N/A</v>
      </c>
      <c r="BA1428" s="11" t="e">
        <f>VLOOKUP($C1428, 'FanGraphs - Team WAR Projected'!$B$2:$E$31, 4, FALSE)/162</f>
        <v>#N/A</v>
      </c>
      <c r="BB1428" s="11" t="e">
        <f t="shared" si="274"/>
        <v>#N/A</v>
      </c>
      <c r="BC1428" s="11" t="e">
        <f>VLOOKUP($C1428, FanGraphs_Standings[[Abbreviation]:[2024 Year to Date RS/G]], 6, FALSE)/$AH1428</f>
        <v>#N/A</v>
      </c>
      <c r="BD1428" s="11" t="e">
        <f>VLOOKUP($C1428, FanGraphs_Standings[[Abbreviation]:[2024 Projected Full Season RDif]], 19, FALSE)/162</f>
        <v>#N/A</v>
      </c>
      <c r="BE1428" s="11" t="e">
        <f t="shared" si="275"/>
        <v>#N/A</v>
      </c>
      <c r="BF1428" s="11" t="e">
        <f>VLOOKUP($C1428, FanGraphs_Standings[[Abbreviation]:[2024 Projected Full Season RDif]], 5, FALSE)</f>
        <v>#N/A</v>
      </c>
      <c r="BG1428" s="11" t="e">
        <f>VLOOKUP($C1428, FanGraphs_Standings[[Abbreviation]:[2024 Projected Full Season W%]], 18, FALSE)</f>
        <v>#N/A</v>
      </c>
      <c r="BH1428" s="11" t="e">
        <f t="shared" si="276"/>
        <v>#N/A</v>
      </c>
      <c r="BI1428" s="11" t="e">
        <f>VLOOKUP($C1428, 'Home Field Adv'!$A$2:$K$31, 11, FALSE)</f>
        <v>#N/A</v>
      </c>
      <c r="BL1428" s="12" t="str">
        <f t="shared" si="277"/>
        <v/>
      </c>
      <c r="BM1428" s="12" t="str">
        <f t="shared" si="267"/>
        <v/>
      </c>
      <c r="BN1428" s="12" t="str">
        <f t="shared" si="278"/>
        <v/>
      </c>
    </row>
    <row r="1429" spans="6:66" x14ac:dyDescent="0.45">
      <c r="F1429" s="11" t="e">
        <f>VLOOKUP($B1429, FanGraphs_Standings[[Abbreviation]:[2024 Year to Date G]], 2, FALSE)</f>
        <v>#N/A</v>
      </c>
      <c r="G1429" s="11" t="e">
        <f>_xlfn.IFNA(VLOOKUP($D1429, 'SP Per G'!$A$2:$D$1385, 3, FALSE),M1429)</f>
        <v>#N/A</v>
      </c>
      <c r="H1429" s="11" t="e">
        <f>IF(AND(ISNA(VLOOKUP($D1429, 'SP Per G'!$A$2:$D$1385, 4, FALSE)), ISTEXT($D1429)), G1429,IF(ISNA(VLOOKUP($D1429, 'SP Per G'!$A$2:$D$1385, 4, FALSE)), M1429, VLOOKUP($D1429, 'SP Per G'!$A$2:$D$1385, 4, FALSE)))</f>
        <v>#N/A</v>
      </c>
      <c r="I1429" s="11" t="e">
        <f t="shared" si="268"/>
        <v>#N/A</v>
      </c>
      <c r="J1429" s="11" t="e">
        <f>_xlfn.IFNA(VLOOKUP($D1429,Individual_Pitching___Dashboard[],18,FALSE),VLOOKUP(B1429,Team_Pitching___Dashboard[[Team]:[ERA]],17,FALSE))</f>
        <v>#N/A</v>
      </c>
      <c r="K1429" s="11" t="e">
        <f>_xlfn.IFNA(VLOOKUP($D1429, Individual_Pitching___Dashboard[], 20, FALSE), VLOOKUP(B1429,Team_Pitching___Dashboard[[Team]:[xFIP]],20,FALSE))</f>
        <v>#N/A</v>
      </c>
      <c r="L1429" s="11" t="e">
        <f>_xlfn.IFNA(VLOOKUP($D1429, Individual_Pitching___Advanced[], 21,FALSE), VLOOKUP(B1429, Team_Pitching___Advanced[], 20, FALSE))</f>
        <v>#N/A</v>
      </c>
      <c r="M1429" s="11" t="e">
        <f>VLOOKUP($B1429, 'Team Per G'!$A$2:$G$31, 7, FALSE)</f>
        <v>#N/A</v>
      </c>
      <c r="N1429" s="11" t="e">
        <f>VLOOKUP($B1429, 'FanGraphs - Team WAR Projected'!$B$2:$E$31, 3, FALSE)/162</f>
        <v>#N/A</v>
      </c>
      <c r="O1429" s="11" t="e">
        <f t="shared" si="269"/>
        <v>#N/A</v>
      </c>
      <c r="P1429" s="11" t="e">
        <f>VLOOKUP($B1429, Team_Pitching___Advanced[[Team]:[xFIP]], 19,FALSE)</f>
        <v>#N/A</v>
      </c>
      <c r="Q1429" s="11" t="e">
        <f>VLOOKUP($B1429, Team_Pitching___Advanced[], 20, FALSE)</f>
        <v>#N/A</v>
      </c>
      <c r="R1429" s="11" t="e">
        <f>VLOOKUP($B1429, Team_Batting___Dashboard[[Team]:[wOBA]], 16, FALSE)</f>
        <v>#N/A</v>
      </c>
      <c r="S1429" s="11" t="e">
        <f>VLOOKUP($B1429, Team_Batting___Advanced[[Team]:[OPS]], 9, FALSE)</f>
        <v>#N/A</v>
      </c>
      <c r="T1429" s="11" t="e">
        <f>VLOOKUP($B1429, Team_Batting___Advanced[], 19, FALSE)</f>
        <v>#N/A</v>
      </c>
      <c r="U1429" s="11" t="e">
        <f>VLOOKUP($B1429, 'Team Per G'!$A$2:$G$31, 3, FALSE)</f>
        <v>#N/A</v>
      </c>
      <c r="V1429" s="11" t="e">
        <f>VLOOKUP($B1429, 'Team Per G'!$A$2:$G$31, 5, FALSE)</f>
        <v>#N/A</v>
      </c>
      <c r="W1429" s="11" t="e">
        <f>VLOOKUP($B1429, 'Team Per G'!$A$2:$G$31, 4, FALSE)</f>
        <v>#N/A</v>
      </c>
      <c r="X1429" s="11" t="e">
        <f>VLOOKUP($B1429, Team_Batting___Dashboard[], 22, FALSE)/$F1429</f>
        <v>#N/A</v>
      </c>
      <c r="Y1429" s="11" t="e">
        <f>VLOOKUP($B1429, 'FanGraphs - Team WAR Projected'!$B$2:$E$31, 4, FALSE)/162</f>
        <v>#N/A</v>
      </c>
      <c r="Z1429" s="11" t="e">
        <f t="shared" si="270"/>
        <v>#N/A</v>
      </c>
      <c r="AA1429" s="11" t="e">
        <f>VLOOKUP($B1429, FanGraphs_Standings[[Abbreviation]:[2024 Year to Date RS/G]], 6, FALSE)/$F1429</f>
        <v>#N/A</v>
      </c>
      <c r="AB1429" s="11" t="e">
        <f>VLOOKUP($B1429, FanGraphs_Standings[[Abbreviation]:[2024 Projected Full Season RDif]], 19, FALSE)/162</f>
        <v>#N/A</v>
      </c>
      <c r="AC1429" s="11" t="e">
        <f t="shared" si="279"/>
        <v>#N/A</v>
      </c>
      <c r="AD1429" s="11" t="e">
        <f>VLOOKUP($B1429, FanGraphs_Standings[[Abbreviation]:[2024 Projected Full Season RDif]], 5, FALSE)</f>
        <v>#N/A</v>
      </c>
      <c r="AE1429" s="11" t="e">
        <f>VLOOKUP($B1429, FanGraphs_Standings[[Abbreviation]:[2024 Projected Full Season W%]], 18, FALSE)</f>
        <v>#N/A</v>
      </c>
      <c r="AF1429" s="11" t="e">
        <f t="shared" si="271"/>
        <v>#N/A</v>
      </c>
      <c r="AG1429" s="11" t="e">
        <f>VLOOKUP($B1429, 'Home Field Adv'!$A$2:$I$31, 9, FALSE)</f>
        <v>#N/A</v>
      </c>
      <c r="AH1429" s="11" t="e">
        <f>VLOOKUP($C1429, FanGraphs_Standings[[Abbreviation]:[2024 Year to Date G]], 2, FALSE)</f>
        <v>#N/A</v>
      </c>
      <c r="AI1429" s="11" t="e">
        <f>_xlfn.IFNA(VLOOKUP($E1429, 'SP Per G'!$A$2:$D$1385, 3, FALSE), AO1429)</f>
        <v>#N/A</v>
      </c>
      <c r="AJ1429" s="11" t="e">
        <f>IF(AND(ISNA(VLOOKUP($E1429, 'SP Per G'!$A$2:$D$1385, 4, FALSE)), ISTEXT($E1429)), AI1429,IF(ISNA(VLOOKUP($E1429, 'SP Per G'!$A$2:$D$1385, 4, FALSE)), AO1429, VLOOKUP($E1429, 'SP Per G'!$A$2:$D$1385, 4, FALSE)))</f>
        <v>#N/A</v>
      </c>
      <c r="AK1429" s="11" t="e">
        <f t="shared" si="272"/>
        <v>#N/A</v>
      </c>
      <c r="AL1429" s="11" t="e">
        <f>_xlfn.IFNA(VLOOKUP($E1429, Individual_Pitching___Dashboard[], 18, FALSE), VLOOKUP($C1429,Team_Pitching___Advanced[[Team]:[SIERA]],16,FALSE))</f>
        <v>#N/A</v>
      </c>
      <c r="AM1429" s="11" t="e">
        <f>_xlfn.IFNA(VLOOKUP($E1429, Individual_Pitching___Dashboard[], 20, FALSE), VLOOKUP($C1429,Team_Pitching___Advanced[[Team]:[xFIP]],19,FALSE))</f>
        <v>#N/A</v>
      </c>
      <c r="AN1429" s="11" t="e">
        <f>_xlfn.IFNA(VLOOKUP($E1429,Individual_Pitching___Advanced[],21,FALSE),VLOOKUP($C1429,Team_Pitching___Advanced[[Team]:[SIERA]],20,FALSE))</f>
        <v>#N/A</v>
      </c>
      <c r="AO1429" s="11" t="e">
        <f>VLOOKUP($C1429, 'Team Per G'!$A$2:$G$31, 7, FALSE)</f>
        <v>#N/A</v>
      </c>
      <c r="AP1429" s="11" t="e">
        <f>VLOOKUP($C1429, 'FanGraphs - Team WAR Projected'!$B$2:$E$31, 3, FALSE)/162</f>
        <v>#N/A</v>
      </c>
      <c r="AQ1429" s="11" t="e">
        <f t="shared" si="273"/>
        <v>#N/A</v>
      </c>
      <c r="AR1429" s="11" t="e">
        <f>VLOOKUP($C1429, Team_Pitching___Advanced[[Team]:[xFIP]], 19,FALSE)</f>
        <v>#N/A</v>
      </c>
      <c r="AS1429" s="11" t="e">
        <f>VLOOKUP($C1429, Team_Pitching___Advanced[], 20, FALSE)</f>
        <v>#N/A</v>
      </c>
      <c r="AT1429" s="11" t="e">
        <f>VLOOKUP($C1429, Team_Batting___Dashboard[[Team]:[wOBA]], 16, FALSE)</f>
        <v>#N/A</v>
      </c>
      <c r="AU1429" s="11" t="e">
        <f>VLOOKUP($C1429, Team_Batting___Advanced[[Team]:[OPS]], 9, FALSE)</f>
        <v>#N/A</v>
      </c>
      <c r="AV1429" s="11" t="e">
        <f>VLOOKUP($C1429, Team_Batting___Advanced[], 19, FALSE)</f>
        <v>#N/A</v>
      </c>
      <c r="AW1429" s="11" t="e">
        <f>VLOOKUP($C1429, 'Team Per G'!$A$2:$G$31, 3, FALSE)</f>
        <v>#N/A</v>
      </c>
      <c r="AX1429" s="11" t="e">
        <f>VLOOKUP($C1429, 'Team Per G'!$A$2:$G$31, 5, FALSE)</f>
        <v>#N/A</v>
      </c>
      <c r="AY1429" s="11" t="e">
        <f>VLOOKUP($C1429, 'Team Per G'!$A$2:$G$31, 4, FALSE)</f>
        <v>#N/A</v>
      </c>
      <c r="AZ1429" s="11" t="e">
        <f>VLOOKUP($C1429, Team_Batting___Dashboard[], 22, FALSE)/$AH1429</f>
        <v>#N/A</v>
      </c>
      <c r="BA1429" s="11" t="e">
        <f>VLOOKUP($C1429, 'FanGraphs - Team WAR Projected'!$B$2:$E$31, 4, FALSE)/162</f>
        <v>#N/A</v>
      </c>
      <c r="BB1429" s="11" t="e">
        <f t="shared" si="274"/>
        <v>#N/A</v>
      </c>
      <c r="BC1429" s="11" t="e">
        <f>VLOOKUP($C1429, FanGraphs_Standings[[Abbreviation]:[2024 Year to Date RS/G]], 6, FALSE)/$AH1429</f>
        <v>#N/A</v>
      </c>
      <c r="BD1429" s="11" t="e">
        <f>VLOOKUP($C1429, FanGraphs_Standings[[Abbreviation]:[2024 Projected Full Season RDif]], 19, FALSE)/162</f>
        <v>#N/A</v>
      </c>
      <c r="BE1429" s="11" t="e">
        <f t="shared" si="275"/>
        <v>#N/A</v>
      </c>
      <c r="BF1429" s="11" t="e">
        <f>VLOOKUP($C1429, FanGraphs_Standings[[Abbreviation]:[2024 Projected Full Season RDif]], 5, FALSE)</f>
        <v>#N/A</v>
      </c>
      <c r="BG1429" s="11" t="e">
        <f>VLOOKUP($C1429, FanGraphs_Standings[[Abbreviation]:[2024 Projected Full Season W%]], 18, FALSE)</f>
        <v>#N/A</v>
      </c>
      <c r="BH1429" s="11" t="e">
        <f t="shared" si="276"/>
        <v>#N/A</v>
      </c>
      <c r="BI1429" s="11" t="e">
        <f>VLOOKUP($C1429, 'Home Field Adv'!$A$2:$K$31, 11, FALSE)</f>
        <v>#N/A</v>
      </c>
      <c r="BL1429" s="12" t="str">
        <f t="shared" si="277"/>
        <v/>
      </c>
      <c r="BM1429" s="12" t="str">
        <f t="shared" si="267"/>
        <v/>
      </c>
      <c r="BN1429" s="12" t="str">
        <f t="shared" si="278"/>
        <v/>
      </c>
    </row>
    <row r="1430" spans="6:66" x14ac:dyDescent="0.45">
      <c r="F1430" s="11" t="e">
        <f>VLOOKUP($B1430, FanGraphs_Standings[[Abbreviation]:[2024 Year to Date G]], 2, FALSE)</f>
        <v>#N/A</v>
      </c>
      <c r="G1430" s="11" t="e">
        <f>_xlfn.IFNA(VLOOKUP($D1430, 'SP Per G'!$A$2:$D$1385, 3, FALSE),M1430)</f>
        <v>#N/A</v>
      </c>
      <c r="H1430" s="11" t="e">
        <f>IF(AND(ISNA(VLOOKUP($D1430, 'SP Per G'!$A$2:$D$1385, 4, FALSE)), ISTEXT($D1430)), G1430,IF(ISNA(VLOOKUP($D1430, 'SP Per G'!$A$2:$D$1385, 4, FALSE)), M1430, VLOOKUP($D1430, 'SP Per G'!$A$2:$D$1385, 4, FALSE)))</f>
        <v>#N/A</v>
      </c>
      <c r="I1430" s="11" t="e">
        <f t="shared" si="268"/>
        <v>#N/A</v>
      </c>
      <c r="J1430" s="11" t="e">
        <f>_xlfn.IFNA(VLOOKUP($D1430,Individual_Pitching___Dashboard[],18,FALSE),VLOOKUP(B1430,Team_Pitching___Dashboard[[Team]:[ERA]],17,FALSE))</f>
        <v>#N/A</v>
      </c>
      <c r="K1430" s="11" t="e">
        <f>_xlfn.IFNA(VLOOKUP($D1430, Individual_Pitching___Dashboard[], 20, FALSE), VLOOKUP(B1430,Team_Pitching___Dashboard[[Team]:[xFIP]],20,FALSE))</f>
        <v>#N/A</v>
      </c>
      <c r="L1430" s="11" t="e">
        <f>_xlfn.IFNA(VLOOKUP($D1430, Individual_Pitching___Advanced[], 21,FALSE), VLOOKUP(B1430, Team_Pitching___Advanced[], 20, FALSE))</f>
        <v>#N/A</v>
      </c>
      <c r="M1430" s="11" t="e">
        <f>VLOOKUP($B1430, 'Team Per G'!$A$2:$G$31, 7, FALSE)</f>
        <v>#N/A</v>
      </c>
      <c r="N1430" s="11" t="e">
        <f>VLOOKUP($B1430, 'FanGraphs - Team WAR Projected'!$B$2:$E$31, 3, FALSE)/162</f>
        <v>#N/A</v>
      </c>
      <c r="O1430" s="11" t="e">
        <f t="shared" si="269"/>
        <v>#N/A</v>
      </c>
      <c r="P1430" s="11" t="e">
        <f>VLOOKUP($B1430, Team_Pitching___Advanced[[Team]:[xFIP]], 19,FALSE)</f>
        <v>#N/A</v>
      </c>
      <c r="Q1430" s="11" t="e">
        <f>VLOOKUP($B1430, Team_Pitching___Advanced[], 20, FALSE)</f>
        <v>#N/A</v>
      </c>
      <c r="R1430" s="11" t="e">
        <f>VLOOKUP($B1430, Team_Batting___Dashboard[[Team]:[wOBA]], 16, FALSE)</f>
        <v>#N/A</v>
      </c>
      <c r="S1430" s="11" t="e">
        <f>VLOOKUP($B1430, Team_Batting___Advanced[[Team]:[OPS]], 9, FALSE)</f>
        <v>#N/A</v>
      </c>
      <c r="T1430" s="11" t="e">
        <f>VLOOKUP($B1430, Team_Batting___Advanced[], 19, FALSE)</f>
        <v>#N/A</v>
      </c>
      <c r="U1430" s="11" t="e">
        <f>VLOOKUP($B1430, 'Team Per G'!$A$2:$G$31, 3, FALSE)</f>
        <v>#N/A</v>
      </c>
      <c r="V1430" s="11" t="e">
        <f>VLOOKUP($B1430, 'Team Per G'!$A$2:$G$31, 5, FALSE)</f>
        <v>#N/A</v>
      </c>
      <c r="W1430" s="11" t="e">
        <f>VLOOKUP($B1430, 'Team Per G'!$A$2:$G$31, 4, FALSE)</f>
        <v>#N/A</v>
      </c>
      <c r="X1430" s="11" t="e">
        <f>VLOOKUP($B1430, Team_Batting___Dashboard[], 22, FALSE)/$F1430</f>
        <v>#N/A</v>
      </c>
      <c r="Y1430" s="11" t="e">
        <f>VLOOKUP($B1430, 'FanGraphs - Team WAR Projected'!$B$2:$E$31, 4, FALSE)/162</f>
        <v>#N/A</v>
      </c>
      <c r="Z1430" s="11" t="e">
        <f t="shared" si="270"/>
        <v>#N/A</v>
      </c>
      <c r="AA1430" s="11" t="e">
        <f>VLOOKUP($B1430, FanGraphs_Standings[[Abbreviation]:[2024 Year to Date RS/G]], 6, FALSE)/$F1430</f>
        <v>#N/A</v>
      </c>
      <c r="AB1430" s="11" t="e">
        <f>VLOOKUP($B1430, FanGraphs_Standings[[Abbreviation]:[2024 Projected Full Season RDif]], 19, FALSE)/162</f>
        <v>#N/A</v>
      </c>
      <c r="AC1430" s="11" t="e">
        <f t="shared" si="279"/>
        <v>#N/A</v>
      </c>
      <c r="AD1430" s="11" t="e">
        <f>VLOOKUP($B1430, FanGraphs_Standings[[Abbreviation]:[2024 Projected Full Season RDif]], 5, FALSE)</f>
        <v>#N/A</v>
      </c>
      <c r="AE1430" s="11" t="e">
        <f>VLOOKUP($B1430, FanGraphs_Standings[[Abbreviation]:[2024 Projected Full Season W%]], 18, FALSE)</f>
        <v>#N/A</v>
      </c>
      <c r="AF1430" s="11" t="e">
        <f t="shared" si="271"/>
        <v>#N/A</v>
      </c>
      <c r="AG1430" s="11" t="e">
        <f>VLOOKUP($B1430, 'Home Field Adv'!$A$2:$I$31, 9, FALSE)</f>
        <v>#N/A</v>
      </c>
      <c r="AH1430" s="11" t="e">
        <f>VLOOKUP($C1430, FanGraphs_Standings[[Abbreviation]:[2024 Year to Date G]], 2, FALSE)</f>
        <v>#N/A</v>
      </c>
      <c r="AI1430" s="11" t="e">
        <f>_xlfn.IFNA(VLOOKUP($E1430, 'SP Per G'!$A$2:$D$1385, 3, FALSE), AO1430)</f>
        <v>#N/A</v>
      </c>
      <c r="AJ1430" s="11" t="e">
        <f>IF(AND(ISNA(VLOOKUP($E1430, 'SP Per G'!$A$2:$D$1385, 4, FALSE)), ISTEXT($E1430)), AI1430,IF(ISNA(VLOOKUP($E1430, 'SP Per G'!$A$2:$D$1385, 4, FALSE)), AO1430, VLOOKUP($E1430, 'SP Per G'!$A$2:$D$1385, 4, FALSE)))</f>
        <v>#N/A</v>
      </c>
      <c r="AK1430" s="11" t="e">
        <f t="shared" si="272"/>
        <v>#N/A</v>
      </c>
      <c r="AL1430" s="11" t="e">
        <f>_xlfn.IFNA(VLOOKUP($E1430, Individual_Pitching___Dashboard[], 18, FALSE), VLOOKUP($C1430,Team_Pitching___Advanced[[Team]:[SIERA]],16,FALSE))</f>
        <v>#N/A</v>
      </c>
      <c r="AM1430" s="11" t="e">
        <f>_xlfn.IFNA(VLOOKUP($E1430, Individual_Pitching___Dashboard[], 20, FALSE), VLOOKUP($C1430,Team_Pitching___Advanced[[Team]:[xFIP]],19,FALSE))</f>
        <v>#N/A</v>
      </c>
      <c r="AN1430" s="11" t="e">
        <f>_xlfn.IFNA(VLOOKUP($E1430,Individual_Pitching___Advanced[],21,FALSE),VLOOKUP($C1430,Team_Pitching___Advanced[[Team]:[SIERA]],20,FALSE))</f>
        <v>#N/A</v>
      </c>
      <c r="AO1430" s="11" t="e">
        <f>VLOOKUP($C1430, 'Team Per G'!$A$2:$G$31, 7, FALSE)</f>
        <v>#N/A</v>
      </c>
      <c r="AP1430" s="11" t="e">
        <f>VLOOKUP($C1430, 'FanGraphs - Team WAR Projected'!$B$2:$E$31, 3, FALSE)/162</f>
        <v>#N/A</v>
      </c>
      <c r="AQ1430" s="11" t="e">
        <f t="shared" si="273"/>
        <v>#N/A</v>
      </c>
      <c r="AR1430" s="11" t="e">
        <f>VLOOKUP($C1430, Team_Pitching___Advanced[[Team]:[xFIP]], 19,FALSE)</f>
        <v>#N/A</v>
      </c>
      <c r="AS1430" s="11" t="e">
        <f>VLOOKUP($C1430, Team_Pitching___Advanced[], 20, FALSE)</f>
        <v>#N/A</v>
      </c>
      <c r="AT1430" s="11" t="e">
        <f>VLOOKUP($C1430, Team_Batting___Dashboard[[Team]:[wOBA]], 16, FALSE)</f>
        <v>#N/A</v>
      </c>
      <c r="AU1430" s="11" t="e">
        <f>VLOOKUP($C1430, Team_Batting___Advanced[[Team]:[OPS]], 9, FALSE)</f>
        <v>#N/A</v>
      </c>
      <c r="AV1430" s="11" t="e">
        <f>VLOOKUP($C1430, Team_Batting___Advanced[], 19, FALSE)</f>
        <v>#N/A</v>
      </c>
      <c r="AW1430" s="11" t="e">
        <f>VLOOKUP($C1430, 'Team Per G'!$A$2:$G$31, 3, FALSE)</f>
        <v>#N/A</v>
      </c>
      <c r="AX1430" s="11" t="e">
        <f>VLOOKUP($C1430, 'Team Per G'!$A$2:$G$31, 5, FALSE)</f>
        <v>#N/A</v>
      </c>
      <c r="AY1430" s="11" t="e">
        <f>VLOOKUP($C1430, 'Team Per G'!$A$2:$G$31, 4, FALSE)</f>
        <v>#N/A</v>
      </c>
      <c r="AZ1430" s="11" t="e">
        <f>VLOOKUP($C1430, Team_Batting___Dashboard[], 22, FALSE)/$AH1430</f>
        <v>#N/A</v>
      </c>
      <c r="BA1430" s="11" t="e">
        <f>VLOOKUP($C1430, 'FanGraphs - Team WAR Projected'!$B$2:$E$31, 4, FALSE)/162</f>
        <v>#N/A</v>
      </c>
      <c r="BB1430" s="11" t="e">
        <f t="shared" si="274"/>
        <v>#N/A</v>
      </c>
      <c r="BC1430" s="11" t="e">
        <f>VLOOKUP($C1430, FanGraphs_Standings[[Abbreviation]:[2024 Year to Date RS/G]], 6, FALSE)/$AH1430</f>
        <v>#N/A</v>
      </c>
      <c r="BD1430" s="11" t="e">
        <f>VLOOKUP($C1430, FanGraphs_Standings[[Abbreviation]:[2024 Projected Full Season RDif]], 19, FALSE)/162</f>
        <v>#N/A</v>
      </c>
      <c r="BE1430" s="11" t="e">
        <f t="shared" si="275"/>
        <v>#N/A</v>
      </c>
      <c r="BF1430" s="11" t="e">
        <f>VLOOKUP($C1430, FanGraphs_Standings[[Abbreviation]:[2024 Projected Full Season RDif]], 5, FALSE)</f>
        <v>#N/A</v>
      </c>
      <c r="BG1430" s="11" t="e">
        <f>VLOOKUP($C1430, FanGraphs_Standings[[Abbreviation]:[2024 Projected Full Season W%]], 18, FALSE)</f>
        <v>#N/A</v>
      </c>
      <c r="BH1430" s="11" t="e">
        <f t="shared" si="276"/>
        <v>#N/A</v>
      </c>
      <c r="BI1430" s="11" t="e">
        <f>VLOOKUP($C1430, 'Home Field Adv'!$A$2:$K$31, 11, FALSE)</f>
        <v>#N/A</v>
      </c>
      <c r="BL1430" s="12" t="str">
        <f t="shared" si="277"/>
        <v/>
      </c>
      <c r="BM1430" s="12" t="str">
        <f t="shared" si="267"/>
        <v/>
      </c>
      <c r="BN1430" s="12" t="str">
        <f t="shared" si="278"/>
        <v/>
      </c>
    </row>
    <row r="1431" spans="6:66" x14ac:dyDescent="0.45">
      <c r="F1431" s="11" t="e">
        <f>VLOOKUP($B1431, FanGraphs_Standings[[Abbreviation]:[2024 Year to Date G]], 2, FALSE)</f>
        <v>#N/A</v>
      </c>
      <c r="G1431" s="11" t="e">
        <f>_xlfn.IFNA(VLOOKUP($D1431, 'SP Per G'!$A$2:$D$1385, 3, FALSE),M1431)</f>
        <v>#N/A</v>
      </c>
      <c r="H1431" s="11" t="e">
        <f>IF(AND(ISNA(VLOOKUP($D1431, 'SP Per G'!$A$2:$D$1385, 4, FALSE)), ISTEXT($D1431)), G1431,IF(ISNA(VLOOKUP($D1431, 'SP Per G'!$A$2:$D$1385, 4, FALSE)), M1431, VLOOKUP($D1431, 'SP Per G'!$A$2:$D$1385, 4, FALSE)))</f>
        <v>#N/A</v>
      </c>
      <c r="I1431" s="11" t="e">
        <f t="shared" si="268"/>
        <v>#N/A</v>
      </c>
      <c r="J1431" s="11" t="e">
        <f>_xlfn.IFNA(VLOOKUP($D1431,Individual_Pitching___Dashboard[],18,FALSE),VLOOKUP(B1431,Team_Pitching___Dashboard[[Team]:[ERA]],17,FALSE))</f>
        <v>#N/A</v>
      </c>
      <c r="K1431" s="11" t="e">
        <f>_xlfn.IFNA(VLOOKUP($D1431, Individual_Pitching___Dashboard[], 20, FALSE), VLOOKUP(B1431,Team_Pitching___Dashboard[[Team]:[xFIP]],20,FALSE))</f>
        <v>#N/A</v>
      </c>
      <c r="L1431" s="11" t="e">
        <f>_xlfn.IFNA(VLOOKUP($D1431, Individual_Pitching___Advanced[], 21,FALSE), VLOOKUP(B1431, Team_Pitching___Advanced[], 20, FALSE))</f>
        <v>#N/A</v>
      </c>
      <c r="M1431" s="11" t="e">
        <f>VLOOKUP($B1431, 'Team Per G'!$A$2:$G$31, 7, FALSE)</f>
        <v>#N/A</v>
      </c>
      <c r="N1431" s="11" t="e">
        <f>VLOOKUP($B1431, 'FanGraphs - Team WAR Projected'!$B$2:$E$31, 3, FALSE)/162</f>
        <v>#N/A</v>
      </c>
      <c r="O1431" s="11" t="e">
        <f t="shared" si="269"/>
        <v>#N/A</v>
      </c>
      <c r="P1431" s="11" t="e">
        <f>VLOOKUP($B1431, Team_Pitching___Advanced[[Team]:[xFIP]], 19,FALSE)</f>
        <v>#N/A</v>
      </c>
      <c r="Q1431" s="11" t="e">
        <f>VLOOKUP($B1431, Team_Pitching___Advanced[], 20, FALSE)</f>
        <v>#N/A</v>
      </c>
      <c r="R1431" s="11" t="e">
        <f>VLOOKUP($B1431, Team_Batting___Dashboard[[Team]:[wOBA]], 16, FALSE)</f>
        <v>#N/A</v>
      </c>
      <c r="S1431" s="11" t="e">
        <f>VLOOKUP($B1431, Team_Batting___Advanced[[Team]:[OPS]], 9, FALSE)</f>
        <v>#N/A</v>
      </c>
      <c r="T1431" s="11" t="e">
        <f>VLOOKUP($B1431, Team_Batting___Advanced[], 19, FALSE)</f>
        <v>#N/A</v>
      </c>
      <c r="U1431" s="11" t="e">
        <f>VLOOKUP($B1431, 'Team Per G'!$A$2:$G$31, 3, FALSE)</f>
        <v>#N/A</v>
      </c>
      <c r="V1431" s="11" t="e">
        <f>VLOOKUP($B1431, 'Team Per G'!$A$2:$G$31, 5, FALSE)</f>
        <v>#N/A</v>
      </c>
      <c r="W1431" s="11" t="e">
        <f>VLOOKUP($B1431, 'Team Per G'!$A$2:$G$31, 4, FALSE)</f>
        <v>#N/A</v>
      </c>
      <c r="X1431" s="11" t="e">
        <f>VLOOKUP($B1431, Team_Batting___Dashboard[], 22, FALSE)/$F1431</f>
        <v>#N/A</v>
      </c>
      <c r="Y1431" s="11" t="e">
        <f>VLOOKUP($B1431, 'FanGraphs - Team WAR Projected'!$B$2:$E$31, 4, FALSE)/162</f>
        <v>#N/A</v>
      </c>
      <c r="Z1431" s="11" t="e">
        <f t="shared" si="270"/>
        <v>#N/A</v>
      </c>
      <c r="AA1431" s="11" t="e">
        <f>VLOOKUP($B1431, FanGraphs_Standings[[Abbreviation]:[2024 Year to Date RS/G]], 6, FALSE)/$F1431</f>
        <v>#N/A</v>
      </c>
      <c r="AB1431" s="11" t="e">
        <f>VLOOKUP($B1431, FanGraphs_Standings[[Abbreviation]:[2024 Projected Full Season RDif]], 19, FALSE)/162</f>
        <v>#N/A</v>
      </c>
      <c r="AC1431" s="11" t="e">
        <f t="shared" si="279"/>
        <v>#N/A</v>
      </c>
      <c r="AD1431" s="11" t="e">
        <f>VLOOKUP($B1431, FanGraphs_Standings[[Abbreviation]:[2024 Projected Full Season RDif]], 5, FALSE)</f>
        <v>#N/A</v>
      </c>
      <c r="AE1431" s="11" t="e">
        <f>VLOOKUP($B1431, FanGraphs_Standings[[Abbreviation]:[2024 Projected Full Season W%]], 18, FALSE)</f>
        <v>#N/A</v>
      </c>
      <c r="AF1431" s="11" t="e">
        <f t="shared" si="271"/>
        <v>#N/A</v>
      </c>
      <c r="AG1431" s="11" t="e">
        <f>VLOOKUP($B1431, 'Home Field Adv'!$A$2:$I$31, 9, FALSE)</f>
        <v>#N/A</v>
      </c>
      <c r="AH1431" s="11" t="e">
        <f>VLOOKUP($C1431, FanGraphs_Standings[[Abbreviation]:[2024 Year to Date G]], 2, FALSE)</f>
        <v>#N/A</v>
      </c>
      <c r="AI1431" s="11" t="e">
        <f>_xlfn.IFNA(VLOOKUP($E1431, 'SP Per G'!$A$2:$D$1385, 3, FALSE), AO1431)</f>
        <v>#N/A</v>
      </c>
      <c r="AJ1431" s="11" t="e">
        <f>IF(AND(ISNA(VLOOKUP($E1431, 'SP Per G'!$A$2:$D$1385, 4, FALSE)), ISTEXT($E1431)), AI1431,IF(ISNA(VLOOKUP($E1431, 'SP Per G'!$A$2:$D$1385, 4, FALSE)), AO1431, VLOOKUP($E1431, 'SP Per G'!$A$2:$D$1385, 4, FALSE)))</f>
        <v>#N/A</v>
      </c>
      <c r="AK1431" s="11" t="e">
        <f t="shared" si="272"/>
        <v>#N/A</v>
      </c>
      <c r="AL1431" s="11" t="e">
        <f>_xlfn.IFNA(VLOOKUP($E1431, Individual_Pitching___Dashboard[], 18, FALSE), VLOOKUP($C1431,Team_Pitching___Advanced[[Team]:[SIERA]],16,FALSE))</f>
        <v>#N/A</v>
      </c>
      <c r="AM1431" s="11" t="e">
        <f>_xlfn.IFNA(VLOOKUP($E1431, Individual_Pitching___Dashboard[], 20, FALSE), VLOOKUP($C1431,Team_Pitching___Advanced[[Team]:[xFIP]],19,FALSE))</f>
        <v>#N/A</v>
      </c>
      <c r="AN1431" s="11" t="e">
        <f>_xlfn.IFNA(VLOOKUP($E1431,Individual_Pitching___Advanced[],21,FALSE),VLOOKUP($C1431,Team_Pitching___Advanced[[Team]:[SIERA]],20,FALSE))</f>
        <v>#N/A</v>
      </c>
      <c r="AO1431" s="11" t="e">
        <f>VLOOKUP($C1431, 'Team Per G'!$A$2:$G$31, 7, FALSE)</f>
        <v>#N/A</v>
      </c>
      <c r="AP1431" s="11" t="e">
        <f>VLOOKUP($C1431, 'FanGraphs - Team WAR Projected'!$B$2:$E$31, 3, FALSE)/162</f>
        <v>#N/A</v>
      </c>
      <c r="AQ1431" s="11" t="e">
        <f t="shared" si="273"/>
        <v>#N/A</v>
      </c>
      <c r="AR1431" s="11" t="e">
        <f>VLOOKUP($C1431, Team_Pitching___Advanced[[Team]:[xFIP]], 19,FALSE)</f>
        <v>#N/A</v>
      </c>
      <c r="AS1431" s="11" t="e">
        <f>VLOOKUP($C1431, Team_Pitching___Advanced[], 20, FALSE)</f>
        <v>#N/A</v>
      </c>
      <c r="AT1431" s="11" t="e">
        <f>VLOOKUP($C1431, Team_Batting___Dashboard[[Team]:[wOBA]], 16, FALSE)</f>
        <v>#N/A</v>
      </c>
      <c r="AU1431" s="11" t="e">
        <f>VLOOKUP($C1431, Team_Batting___Advanced[[Team]:[OPS]], 9, FALSE)</f>
        <v>#N/A</v>
      </c>
      <c r="AV1431" s="11" t="e">
        <f>VLOOKUP($C1431, Team_Batting___Advanced[], 19, FALSE)</f>
        <v>#N/A</v>
      </c>
      <c r="AW1431" s="11" t="e">
        <f>VLOOKUP($C1431, 'Team Per G'!$A$2:$G$31, 3, FALSE)</f>
        <v>#N/A</v>
      </c>
      <c r="AX1431" s="11" t="e">
        <f>VLOOKUP($C1431, 'Team Per G'!$A$2:$G$31, 5, FALSE)</f>
        <v>#N/A</v>
      </c>
      <c r="AY1431" s="11" t="e">
        <f>VLOOKUP($C1431, 'Team Per G'!$A$2:$G$31, 4, FALSE)</f>
        <v>#N/A</v>
      </c>
      <c r="AZ1431" s="11" t="e">
        <f>VLOOKUP($C1431, Team_Batting___Dashboard[], 22, FALSE)/$AH1431</f>
        <v>#N/A</v>
      </c>
      <c r="BA1431" s="11" t="e">
        <f>VLOOKUP($C1431, 'FanGraphs - Team WAR Projected'!$B$2:$E$31, 4, FALSE)/162</f>
        <v>#N/A</v>
      </c>
      <c r="BB1431" s="11" t="e">
        <f t="shared" si="274"/>
        <v>#N/A</v>
      </c>
      <c r="BC1431" s="11" t="e">
        <f>VLOOKUP($C1431, FanGraphs_Standings[[Abbreviation]:[2024 Year to Date RS/G]], 6, FALSE)/$AH1431</f>
        <v>#N/A</v>
      </c>
      <c r="BD1431" s="11" t="e">
        <f>VLOOKUP($C1431, FanGraphs_Standings[[Abbreviation]:[2024 Projected Full Season RDif]], 19, FALSE)/162</f>
        <v>#N/A</v>
      </c>
      <c r="BE1431" s="11" t="e">
        <f t="shared" si="275"/>
        <v>#N/A</v>
      </c>
      <c r="BF1431" s="11" t="e">
        <f>VLOOKUP($C1431, FanGraphs_Standings[[Abbreviation]:[2024 Projected Full Season RDif]], 5, FALSE)</f>
        <v>#N/A</v>
      </c>
      <c r="BG1431" s="11" t="e">
        <f>VLOOKUP($C1431, FanGraphs_Standings[[Abbreviation]:[2024 Projected Full Season W%]], 18, FALSE)</f>
        <v>#N/A</v>
      </c>
      <c r="BH1431" s="11" t="e">
        <f t="shared" si="276"/>
        <v>#N/A</v>
      </c>
      <c r="BI1431" s="11" t="e">
        <f>VLOOKUP($C1431, 'Home Field Adv'!$A$2:$K$31, 11, FALSE)</f>
        <v>#N/A</v>
      </c>
      <c r="BL1431" s="12" t="str">
        <f t="shared" si="277"/>
        <v/>
      </c>
    </row>
    <row r="1432" spans="6:66" x14ac:dyDescent="0.45">
      <c r="F1432" s="11" t="e">
        <f>VLOOKUP($B1432, FanGraphs_Standings[[Abbreviation]:[2024 Year to Date G]], 2, FALSE)</f>
        <v>#N/A</v>
      </c>
      <c r="G1432" s="11" t="e">
        <f>_xlfn.IFNA(VLOOKUP($D1432, 'SP Per G'!$A$2:$D$1385, 3, FALSE),M1432)</f>
        <v>#N/A</v>
      </c>
      <c r="H1432" s="11" t="e">
        <f>IF(AND(ISNA(VLOOKUP($D1432, 'SP Per G'!$A$2:$D$1385, 4, FALSE)), ISTEXT($D1432)), G1432,IF(ISNA(VLOOKUP($D1432, 'SP Per G'!$A$2:$D$1385, 4, FALSE)), M1432, VLOOKUP($D1432, 'SP Per G'!$A$2:$D$1385, 4, FALSE)))</f>
        <v>#N/A</v>
      </c>
      <c r="I1432" s="11" t="e">
        <f t="shared" si="268"/>
        <v>#N/A</v>
      </c>
      <c r="J1432" s="11" t="e">
        <f>_xlfn.IFNA(VLOOKUP($D1432,Individual_Pitching___Dashboard[],18,FALSE),VLOOKUP(B1432,Team_Pitching___Dashboard[[Team]:[ERA]],17,FALSE))</f>
        <v>#N/A</v>
      </c>
      <c r="K1432" s="11" t="e">
        <f>_xlfn.IFNA(VLOOKUP($D1432, Individual_Pitching___Dashboard[], 20, FALSE), VLOOKUP(B1432,Team_Pitching___Dashboard[[Team]:[xFIP]],20,FALSE))</f>
        <v>#N/A</v>
      </c>
      <c r="L1432" s="11" t="e">
        <f>_xlfn.IFNA(VLOOKUP($D1432, Individual_Pitching___Advanced[], 21,FALSE), VLOOKUP(B1432, Team_Pitching___Advanced[], 20, FALSE))</f>
        <v>#N/A</v>
      </c>
      <c r="M1432" s="11" t="e">
        <f>VLOOKUP($B1432, 'Team Per G'!$A$2:$G$31, 7, FALSE)</f>
        <v>#N/A</v>
      </c>
      <c r="N1432" s="11" t="e">
        <f>VLOOKUP($B1432, 'FanGraphs - Team WAR Projected'!$B$2:$E$31, 3, FALSE)/162</f>
        <v>#N/A</v>
      </c>
      <c r="O1432" s="11" t="e">
        <f t="shared" si="269"/>
        <v>#N/A</v>
      </c>
      <c r="P1432" s="11" t="e">
        <f>VLOOKUP($B1432, Team_Pitching___Advanced[[Team]:[xFIP]], 19,FALSE)</f>
        <v>#N/A</v>
      </c>
      <c r="Q1432" s="11" t="e">
        <f>VLOOKUP($B1432, Team_Pitching___Advanced[], 20, FALSE)</f>
        <v>#N/A</v>
      </c>
      <c r="R1432" s="11" t="e">
        <f>VLOOKUP($B1432, Team_Batting___Dashboard[[Team]:[wOBA]], 16, FALSE)</f>
        <v>#N/A</v>
      </c>
      <c r="S1432" s="11" t="e">
        <f>VLOOKUP($B1432, Team_Batting___Advanced[[Team]:[OPS]], 9, FALSE)</f>
        <v>#N/A</v>
      </c>
      <c r="T1432" s="11" t="e">
        <f>VLOOKUP($B1432, Team_Batting___Advanced[], 19, FALSE)</f>
        <v>#N/A</v>
      </c>
      <c r="U1432" s="11" t="e">
        <f>VLOOKUP($B1432, 'Team Per G'!$A$2:$G$31, 3, FALSE)</f>
        <v>#N/A</v>
      </c>
      <c r="V1432" s="11" t="e">
        <f>VLOOKUP($B1432, 'Team Per G'!$A$2:$G$31, 5, FALSE)</f>
        <v>#N/A</v>
      </c>
      <c r="W1432" s="11" t="e">
        <f>VLOOKUP($B1432, 'Team Per G'!$A$2:$G$31, 4, FALSE)</f>
        <v>#N/A</v>
      </c>
      <c r="X1432" s="11" t="e">
        <f>VLOOKUP($B1432, Team_Batting___Dashboard[], 22, FALSE)/$F1432</f>
        <v>#N/A</v>
      </c>
      <c r="Y1432" s="11" t="e">
        <f>VLOOKUP($B1432, 'FanGraphs - Team WAR Projected'!$B$2:$E$31, 4, FALSE)/162</f>
        <v>#N/A</v>
      </c>
      <c r="Z1432" s="11" t="e">
        <f t="shared" si="270"/>
        <v>#N/A</v>
      </c>
      <c r="AA1432" s="11" t="e">
        <f>VLOOKUP($B1432, FanGraphs_Standings[[Abbreviation]:[2024 Year to Date RS/G]], 6, FALSE)/$F1432</f>
        <v>#N/A</v>
      </c>
      <c r="AB1432" s="11" t="e">
        <f>VLOOKUP($B1432, FanGraphs_Standings[[Abbreviation]:[2024 Projected Full Season RDif]], 19, FALSE)/162</f>
        <v>#N/A</v>
      </c>
      <c r="AC1432" s="11" t="e">
        <f t="shared" si="279"/>
        <v>#N/A</v>
      </c>
      <c r="AD1432" s="11" t="e">
        <f>VLOOKUP($B1432, FanGraphs_Standings[[Abbreviation]:[2024 Projected Full Season RDif]], 5, FALSE)</f>
        <v>#N/A</v>
      </c>
      <c r="AE1432" s="11" t="e">
        <f>VLOOKUP($B1432, FanGraphs_Standings[[Abbreviation]:[2024 Projected Full Season W%]], 18, FALSE)</f>
        <v>#N/A</v>
      </c>
      <c r="AF1432" s="11" t="e">
        <f t="shared" si="271"/>
        <v>#N/A</v>
      </c>
      <c r="AG1432" s="11" t="e">
        <f>VLOOKUP($B1432, 'Home Field Adv'!$A$2:$I$31, 9, FALSE)</f>
        <v>#N/A</v>
      </c>
      <c r="AH1432" s="11" t="e">
        <f>VLOOKUP($C1432, FanGraphs_Standings[[Abbreviation]:[2024 Year to Date G]], 2, FALSE)</f>
        <v>#N/A</v>
      </c>
      <c r="AI1432" s="11" t="e">
        <f>_xlfn.IFNA(VLOOKUP($E1432, 'SP Per G'!$A$2:$D$1385, 3, FALSE), AO1432)</f>
        <v>#N/A</v>
      </c>
      <c r="AJ1432" s="11" t="e">
        <f>IF(AND(ISNA(VLOOKUP($E1432, 'SP Per G'!$A$2:$D$1385, 4, FALSE)), ISTEXT($E1432)), AI1432,IF(ISNA(VLOOKUP($E1432, 'SP Per G'!$A$2:$D$1385, 4, FALSE)), AO1432, VLOOKUP($E1432, 'SP Per G'!$A$2:$D$1385, 4, FALSE)))</f>
        <v>#N/A</v>
      </c>
      <c r="AK1432" s="11" t="e">
        <f t="shared" si="272"/>
        <v>#N/A</v>
      </c>
      <c r="AL1432" s="11" t="e">
        <f>_xlfn.IFNA(VLOOKUP($E1432, Individual_Pitching___Dashboard[], 18, FALSE), VLOOKUP($C1432,Team_Pitching___Advanced[[Team]:[SIERA]],16,FALSE))</f>
        <v>#N/A</v>
      </c>
      <c r="AM1432" s="11" t="e">
        <f>_xlfn.IFNA(VLOOKUP($E1432, Individual_Pitching___Dashboard[], 20, FALSE), VLOOKUP($C1432,Team_Pitching___Advanced[[Team]:[xFIP]],19,FALSE))</f>
        <v>#N/A</v>
      </c>
      <c r="AN1432" s="11" t="e">
        <f>_xlfn.IFNA(VLOOKUP($E1432,Individual_Pitching___Advanced[],21,FALSE),VLOOKUP($C1432,Team_Pitching___Advanced[[Team]:[SIERA]],20,FALSE))</f>
        <v>#N/A</v>
      </c>
      <c r="AO1432" s="11" t="e">
        <f>VLOOKUP($C1432, 'Team Per G'!$A$2:$G$31, 7, FALSE)</f>
        <v>#N/A</v>
      </c>
      <c r="AP1432" s="11" t="e">
        <f>VLOOKUP($C1432, 'FanGraphs - Team WAR Projected'!$B$2:$E$31, 3, FALSE)/162</f>
        <v>#N/A</v>
      </c>
      <c r="AQ1432" s="11" t="e">
        <f t="shared" si="273"/>
        <v>#N/A</v>
      </c>
      <c r="AR1432" s="11" t="e">
        <f>VLOOKUP($C1432, Team_Pitching___Advanced[[Team]:[xFIP]], 19,FALSE)</f>
        <v>#N/A</v>
      </c>
      <c r="AS1432" s="11" t="e">
        <f>VLOOKUP($C1432, Team_Pitching___Advanced[], 20, FALSE)</f>
        <v>#N/A</v>
      </c>
      <c r="AT1432" s="11" t="e">
        <f>VLOOKUP($C1432, Team_Batting___Dashboard[[Team]:[wOBA]], 16, FALSE)</f>
        <v>#N/A</v>
      </c>
      <c r="AU1432" s="11" t="e">
        <f>VLOOKUP($C1432, Team_Batting___Advanced[[Team]:[OPS]], 9, FALSE)</f>
        <v>#N/A</v>
      </c>
      <c r="AV1432" s="11" t="e">
        <f>VLOOKUP($C1432, Team_Batting___Advanced[], 19, FALSE)</f>
        <v>#N/A</v>
      </c>
      <c r="AW1432" s="11" t="e">
        <f>VLOOKUP($C1432, 'Team Per G'!$A$2:$G$31, 3, FALSE)</f>
        <v>#N/A</v>
      </c>
      <c r="AX1432" s="11" t="e">
        <f>VLOOKUP($C1432, 'Team Per G'!$A$2:$G$31, 5, FALSE)</f>
        <v>#N/A</v>
      </c>
      <c r="AY1432" s="11" t="e">
        <f>VLOOKUP($C1432, 'Team Per G'!$A$2:$G$31, 4, FALSE)</f>
        <v>#N/A</v>
      </c>
      <c r="AZ1432" s="11" t="e">
        <f>VLOOKUP($C1432, Team_Batting___Dashboard[], 22, FALSE)/$AH1432</f>
        <v>#N/A</v>
      </c>
      <c r="BA1432" s="11" t="e">
        <f>VLOOKUP($C1432, 'FanGraphs - Team WAR Projected'!$B$2:$E$31, 4, FALSE)/162</f>
        <v>#N/A</v>
      </c>
      <c r="BB1432" s="11" t="e">
        <f t="shared" si="274"/>
        <v>#N/A</v>
      </c>
      <c r="BC1432" s="11" t="e">
        <f>VLOOKUP($C1432, FanGraphs_Standings[[Abbreviation]:[2024 Year to Date RS/G]], 6, FALSE)/$AH1432</f>
        <v>#N/A</v>
      </c>
      <c r="BD1432" s="11" t="e">
        <f>VLOOKUP($C1432, FanGraphs_Standings[[Abbreviation]:[2024 Projected Full Season RDif]], 19, FALSE)/162</f>
        <v>#N/A</v>
      </c>
      <c r="BE1432" s="11" t="e">
        <f t="shared" si="275"/>
        <v>#N/A</v>
      </c>
      <c r="BF1432" s="11" t="e">
        <f>VLOOKUP($C1432, FanGraphs_Standings[[Abbreviation]:[2024 Projected Full Season RDif]], 5, FALSE)</f>
        <v>#N/A</v>
      </c>
      <c r="BG1432" s="11" t="e">
        <f>VLOOKUP($C1432, FanGraphs_Standings[[Abbreviation]:[2024 Projected Full Season W%]], 18, FALSE)</f>
        <v>#N/A</v>
      </c>
      <c r="BH1432" s="11" t="e">
        <f t="shared" si="276"/>
        <v>#N/A</v>
      </c>
      <c r="BI1432" s="11" t="e">
        <f>VLOOKUP($C1432, 'Home Field Adv'!$A$2:$K$31, 11, FALSE)</f>
        <v>#N/A</v>
      </c>
      <c r="BL1432" s="12" t="str">
        <f t="shared" si="277"/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C00F79EE-DE84-46BB-AF33-51F50BBE92BC}">
          <x14:formula1>
            <xm:f>'Starter - Projections'!$B$2:$B$1380</xm:f>
          </x14:formula1>
          <xm:sqref>D2:D64 D66:D248 E2:E248 D249:E290 D292:E423</xm:sqref>
        </x14:dataValidation>
        <x14:dataValidation type="list" allowBlank="1" showInputMessage="1" showErrorMessage="1" xr:uid="{734F3ABD-4E3E-4304-B5DC-841AD19307DA}">
          <x14:formula1>
            <xm:f>'FanGraphs - Team WAR Projected'!$B$2:$B$31</xm:f>
          </x14:formula1>
          <xm:sqref>B2:C246 B249:C586</xm:sqref>
        </x14:dataValidation>
        <x14:dataValidation type="list" errorStyle="warning" allowBlank="1" showInputMessage="1" showErrorMessage="1" xr:uid="{142D9109-18DF-4382-87A1-C47C029DDC40}">
          <x14:formula1>
            <xm:f>'Starter - Projections'!$B$2:$B$1380</xm:f>
          </x14:formula1>
          <xm:sqref>D424:E1048576</xm:sqref>
        </x14:dataValidation>
        <x14:dataValidation type="list" allowBlank="1" showInputMessage="1" showErrorMessage="1" xr:uid="{35E73432-293C-4E25-B310-C9C2E166B511}">
          <x14:formula1>
            <xm:f>'Individual Pitching - Dashboard'!$A$2:$A$69</xm:f>
          </x14:formula1>
          <xm:sqref>D65</xm:sqref>
        </x14:dataValidation>
        <x14:dataValidation type="list" allowBlank="1" showInputMessage="1" showErrorMessage="1" xr:uid="{87B725A5-5867-4770-A644-FFB663EB1301}">
          <x14:formula1>
            <xm:f>'Individual Pitching - Dashboard'!$A$2:$A$1048576</xm:f>
          </x14:formula1>
          <xm:sqref>D291:E291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42E0B-06C5-433D-8F2B-A495C4058664}">
  <dimension ref="A1:U31"/>
  <sheetViews>
    <sheetView workbookViewId="0"/>
  </sheetViews>
  <sheetFormatPr defaultRowHeight="14.25" x14ac:dyDescent="0.45"/>
  <cols>
    <col min="1" max="1" width="7.265625" bestFit="1" customWidth="1"/>
    <col min="2" max="2" width="5.06640625" bestFit="1" customWidth="1"/>
    <col min="3" max="3" width="4.53125" bestFit="1" customWidth="1"/>
    <col min="4" max="4" width="3.796875" bestFit="1" customWidth="1"/>
    <col min="5" max="5" width="5.06640625" bestFit="1" customWidth="1"/>
    <col min="6" max="6" width="4.19921875" bestFit="1" customWidth="1"/>
    <col min="7" max="7" width="5.265625" bestFit="1" customWidth="1"/>
    <col min="8" max="8" width="5.73046875" bestFit="1" customWidth="1"/>
    <col min="9" max="9" width="5.6640625" bestFit="1" customWidth="1"/>
    <col min="10" max="10" width="6.73046875" bestFit="1" customWidth="1"/>
    <col min="11" max="11" width="7" bestFit="1" customWidth="1"/>
    <col min="12" max="12" width="7.73046875" bestFit="1" customWidth="1"/>
    <col min="13" max="13" width="7.59765625" bestFit="1" customWidth="1"/>
    <col min="14" max="14" width="6.73046875" bestFit="1" customWidth="1"/>
    <col min="15" max="15" width="8" bestFit="1" customWidth="1"/>
    <col min="16" max="16" width="8.796875" bestFit="1" customWidth="1"/>
    <col min="17" max="17" width="6.1328125" bestFit="1" customWidth="1"/>
    <col min="18" max="18" width="7" bestFit="1" customWidth="1"/>
    <col min="19" max="19" width="5.46484375" bestFit="1" customWidth="1"/>
    <col min="20" max="20" width="6.33203125" bestFit="1" customWidth="1"/>
    <col min="21" max="21" width="6.73046875" bestFit="1" customWidth="1"/>
  </cols>
  <sheetData>
    <row r="1" spans="1:21" x14ac:dyDescent="0.45">
      <c r="A1" t="s">
        <v>1</v>
      </c>
      <c r="B1" t="s">
        <v>372</v>
      </c>
      <c r="C1" t="s">
        <v>343</v>
      </c>
      <c r="D1" t="s">
        <v>344</v>
      </c>
      <c r="E1" t="s">
        <v>345</v>
      </c>
      <c r="F1" t="s">
        <v>346</v>
      </c>
      <c r="G1" t="s">
        <v>347</v>
      </c>
      <c r="H1" t="s">
        <v>348</v>
      </c>
      <c r="I1" t="s">
        <v>244</v>
      </c>
      <c r="J1" t="s">
        <v>245</v>
      </c>
      <c r="K1" t="s">
        <v>247</v>
      </c>
      <c r="L1" t="s">
        <v>227</v>
      </c>
      <c r="M1" t="s">
        <v>252</v>
      </c>
      <c r="N1" t="s">
        <v>230</v>
      </c>
      <c r="O1" t="s">
        <v>233</v>
      </c>
      <c r="P1" t="s">
        <v>349</v>
      </c>
      <c r="Q1" t="s">
        <v>256</v>
      </c>
      <c r="R1" t="s">
        <v>350</v>
      </c>
      <c r="S1" t="s">
        <v>257</v>
      </c>
      <c r="T1" t="s">
        <v>259</v>
      </c>
      <c r="U1" t="s">
        <v>351</v>
      </c>
    </row>
    <row r="2" spans="1:21" x14ac:dyDescent="0.45">
      <c r="A2" t="s">
        <v>50</v>
      </c>
      <c r="B2">
        <v>76</v>
      </c>
      <c r="C2">
        <v>55</v>
      </c>
      <c r="D2">
        <v>28</v>
      </c>
      <c r="E2">
        <v>25</v>
      </c>
      <c r="F2">
        <v>324</v>
      </c>
      <c r="G2">
        <v>76</v>
      </c>
      <c r="H2">
        <v>694.2</v>
      </c>
      <c r="I2">
        <v>9.33</v>
      </c>
      <c r="J2">
        <v>2.42</v>
      </c>
      <c r="K2">
        <v>0.74</v>
      </c>
      <c r="L2">
        <v>0.27800000000000002</v>
      </c>
      <c r="M2">
        <v>0.751</v>
      </c>
      <c r="N2">
        <v>0.47799999999999998</v>
      </c>
      <c r="O2">
        <v>9.8000000000000004E-2</v>
      </c>
      <c r="P2">
        <v>95</v>
      </c>
      <c r="Q2">
        <v>2.86</v>
      </c>
      <c r="R2" t="s">
        <v>373</v>
      </c>
      <c r="S2">
        <v>3.1</v>
      </c>
      <c r="T2">
        <v>3.26</v>
      </c>
      <c r="U2">
        <v>16.100000000000001</v>
      </c>
    </row>
    <row r="3" spans="1:21" x14ac:dyDescent="0.45">
      <c r="A3" t="s">
        <v>32</v>
      </c>
      <c r="B3">
        <v>75</v>
      </c>
      <c r="C3">
        <v>47</v>
      </c>
      <c r="D3">
        <v>32</v>
      </c>
      <c r="E3">
        <v>25</v>
      </c>
      <c r="F3">
        <v>303</v>
      </c>
      <c r="G3">
        <v>75</v>
      </c>
      <c r="H3">
        <v>688.2</v>
      </c>
      <c r="I3">
        <v>9.33</v>
      </c>
      <c r="J3">
        <v>2.8</v>
      </c>
      <c r="K3">
        <v>0.73</v>
      </c>
      <c r="L3">
        <v>0.27800000000000002</v>
      </c>
      <c r="M3">
        <v>0.77600000000000002</v>
      </c>
      <c r="N3">
        <v>0.46700000000000003</v>
      </c>
      <c r="O3">
        <v>9.1999999999999998E-2</v>
      </c>
      <c r="P3">
        <v>94.9</v>
      </c>
      <c r="Q3">
        <v>2.85</v>
      </c>
      <c r="R3" t="s">
        <v>373</v>
      </c>
      <c r="S3">
        <v>3.23</v>
      </c>
      <c r="T3">
        <v>3.48</v>
      </c>
      <c r="U3">
        <v>12</v>
      </c>
    </row>
    <row r="4" spans="1:21" x14ac:dyDescent="0.45">
      <c r="A4" t="s">
        <v>20</v>
      </c>
      <c r="B4">
        <v>89</v>
      </c>
      <c r="C4">
        <v>49</v>
      </c>
      <c r="D4">
        <v>40</v>
      </c>
      <c r="E4">
        <v>24</v>
      </c>
      <c r="F4">
        <v>328</v>
      </c>
      <c r="G4">
        <v>89</v>
      </c>
      <c r="H4">
        <v>739.2</v>
      </c>
      <c r="I4">
        <v>8.43</v>
      </c>
      <c r="J4">
        <v>2.92</v>
      </c>
      <c r="K4">
        <v>0.89</v>
      </c>
      <c r="L4">
        <v>0.28799999999999998</v>
      </c>
      <c r="M4">
        <v>0.751</v>
      </c>
      <c r="N4">
        <v>0.436</v>
      </c>
      <c r="O4">
        <v>9.6000000000000002E-2</v>
      </c>
      <c r="P4">
        <v>93.9</v>
      </c>
      <c r="Q4">
        <v>3.53</v>
      </c>
      <c r="R4" t="s">
        <v>373</v>
      </c>
      <c r="S4">
        <v>3.68</v>
      </c>
      <c r="T4">
        <v>3.91</v>
      </c>
      <c r="U4">
        <v>11.2</v>
      </c>
    </row>
    <row r="5" spans="1:21" x14ac:dyDescent="0.45">
      <c r="A5" t="s">
        <v>60</v>
      </c>
      <c r="B5">
        <v>78</v>
      </c>
      <c r="C5">
        <v>44</v>
      </c>
      <c r="D5">
        <v>33</v>
      </c>
      <c r="E5">
        <v>23</v>
      </c>
      <c r="F5">
        <v>269</v>
      </c>
      <c r="G5">
        <v>78</v>
      </c>
      <c r="H5">
        <v>660</v>
      </c>
      <c r="I5">
        <v>8.84</v>
      </c>
      <c r="J5">
        <v>2.75</v>
      </c>
      <c r="K5">
        <v>0.97</v>
      </c>
      <c r="L5">
        <v>0.28100000000000003</v>
      </c>
      <c r="M5">
        <v>0.71899999999999997</v>
      </c>
      <c r="N5">
        <v>0.438</v>
      </c>
      <c r="O5">
        <v>0.106</v>
      </c>
      <c r="P5">
        <v>94.1</v>
      </c>
      <c r="Q5">
        <v>3.49</v>
      </c>
      <c r="R5" t="s">
        <v>373</v>
      </c>
      <c r="S5">
        <v>3.66</v>
      </c>
      <c r="T5">
        <v>3.76</v>
      </c>
      <c r="U5">
        <v>10.9</v>
      </c>
    </row>
    <row r="6" spans="1:21" x14ac:dyDescent="0.45">
      <c r="A6" t="s">
        <v>62</v>
      </c>
      <c r="B6">
        <v>86</v>
      </c>
      <c r="C6">
        <v>50</v>
      </c>
      <c r="D6">
        <v>33</v>
      </c>
      <c r="E6">
        <v>28</v>
      </c>
      <c r="F6">
        <v>330</v>
      </c>
      <c r="G6">
        <v>86</v>
      </c>
      <c r="H6">
        <v>721</v>
      </c>
      <c r="I6">
        <v>9.27</v>
      </c>
      <c r="J6">
        <v>2.41</v>
      </c>
      <c r="K6">
        <v>1.1499999999999999</v>
      </c>
      <c r="L6">
        <v>0.27900000000000003</v>
      </c>
      <c r="M6">
        <v>0.71399999999999997</v>
      </c>
      <c r="N6">
        <v>0.38500000000000001</v>
      </c>
      <c r="O6">
        <v>0.112</v>
      </c>
      <c r="P6">
        <v>94.2</v>
      </c>
      <c r="Q6">
        <v>3.89</v>
      </c>
      <c r="R6" t="s">
        <v>373</v>
      </c>
      <c r="S6">
        <v>3.71</v>
      </c>
      <c r="T6">
        <v>3.73</v>
      </c>
      <c r="U6">
        <v>10.7</v>
      </c>
    </row>
    <row r="7" spans="1:21" x14ac:dyDescent="0.45">
      <c r="A7" t="s">
        <v>52</v>
      </c>
      <c r="B7">
        <v>77</v>
      </c>
      <c r="C7">
        <v>47</v>
      </c>
      <c r="D7">
        <v>36</v>
      </c>
      <c r="E7">
        <v>26</v>
      </c>
      <c r="F7">
        <v>329</v>
      </c>
      <c r="G7">
        <v>77</v>
      </c>
      <c r="H7">
        <v>707</v>
      </c>
      <c r="I7">
        <v>8.73</v>
      </c>
      <c r="J7">
        <v>2.39</v>
      </c>
      <c r="K7">
        <v>1.03</v>
      </c>
      <c r="L7">
        <v>0.25800000000000001</v>
      </c>
      <c r="M7">
        <v>0.74</v>
      </c>
      <c r="N7">
        <v>0.40600000000000003</v>
      </c>
      <c r="O7">
        <v>0.106</v>
      </c>
      <c r="P7">
        <v>96</v>
      </c>
      <c r="Q7">
        <v>3.37</v>
      </c>
      <c r="R7" t="s">
        <v>373</v>
      </c>
      <c r="S7">
        <v>3.61</v>
      </c>
      <c r="T7">
        <v>3.7</v>
      </c>
      <c r="U7">
        <v>10.3</v>
      </c>
    </row>
    <row r="8" spans="1:21" x14ac:dyDescent="0.45">
      <c r="A8" t="s">
        <v>57</v>
      </c>
      <c r="B8">
        <v>79</v>
      </c>
      <c r="C8">
        <v>38</v>
      </c>
      <c r="D8">
        <v>41</v>
      </c>
      <c r="E8">
        <v>21</v>
      </c>
      <c r="F8">
        <v>348</v>
      </c>
      <c r="G8">
        <v>79</v>
      </c>
      <c r="H8">
        <v>722</v>
      </c>
      <c r="I8">
        <v>8.66</v>
      </c>
      <c r="J8">
        <v>3.17</v>
      </c>
      <c r="K8">
        <v>1.06</v>
      </c>
      <c r="L8">
        <v>0.27300000000000002</v>
      </c>
      <c r="M8">
        <v>0.75600000000000001</v>
      </c>
      <c r="N8">
        <v>0.375</v>
      </c>
      <c r="O8">
        <v>9.8000000000000004E-2</v>
      </c>
      <c r="P8">
        <v>94.9</v>
      </c>
      <c r="Q8">
        <v>3.64</v>
      </c>
      <c r="R8" t="s">
        <v>373</v>
      </c>
      <c r="S8">
        <v>4.03</v>
      </c>
      <c r="T8">
        <v>4.2699999999999996</v>
      </c>
      <c r="U8">
        <v>9.8000000000000007</v>
      </c>
    </row>
    <row r="9" spans="1:21" x14ac:dyDescent="0.45">
      <c r="A9" t="s">
        <v>80</v>
      </c>
      <c r="B9">
        <v>74</v>
      </c>
      <c r="C9">
        <v>36</v>
      </c>
      <c r="D9">
        <v>47</v>
      </c>
      <c r="E9">
        <v>24</v>
      </c>
      <c r="F9">
        <v>377</v>
      </c>
      <c r="G9">
        <v>74</v>
      </c>
      <c r="H9">
        <v>721.2</v>
      </c>
      <c r="I9">
        <v>8.1199999999999992</v>
      </c>
      <c r="J9">
        <v>2.79</v>
      </c>
      <c r="K9">
        <v>1</v>
      </c>
      <c r="L9">
        <v>0.30099999999999999</v>
      </c>
      <c r="M9">
        <v>0.7</v>
      </c>
      <c r="N9">
        <v>0.42299999999999999</v>
      </c>
      <c r="O9">
        <v>0.106</v>
      </c>
      <c r="P9">
        <v>95.2</v>
      </c>
      <c r="Q9">
        <v>4.04</v>
      </c>
      <c r="R9" t="s">
        <v>373</v>
      </c>
      <c r="S9">
        <v>3.84</v>
      </c>
      <c r="T9">
        <v>3.93</v>
      </c>
      <c r="U9">
        <v>9.1</v>
      </c>
    </row>
    <row r="10" spans="1:21" x14ac:dyDescent="0.45">
      <c r="A10" t="s">
        <v>18</v>
      </c>
      <c r="B10">
        <v>78</v>
      </c>
      <c r="C10">
        <v>51</v>
      </c>
      <c r="D10">
        <v>32</v>
      </c>
      <c r="E10">
        <v>29</v>
      </c>
      <c r="F10">
        <v>317</v>
      </c>
      <c r="G10">
        <v>78</v>
      </c>
      <c r="H10">
        <v>688.1</v>
      </c>
      <c r="I10">
        <v>8.52</v>
      </c>
      <c r="J10">
        <v>2.94</v>
      </c>
      <c r="K10">
        <v>0.99</v>
      </c>
      <c r="L10">
        <v>0.27900000000000003</v>
      </c>
      <c r="M10">
        <v>0.73499999999999999</v>
      </c>
      <c r="N10">
        <v>0.41299999999999998</v>
      </c>
      <c r="O10">
        <v>9.8000000000000004E-2</v>
      </c>
      <c r="P10">
        <v>94.4</v>
      </c>
      <c r="Q10">
        <v>3.56</v>
      </c>
      <c r="R10" t="s">
        <v>373</v>
      </c>
      <c r="S10">
        <v>3.8</v>
      </c>
      <c r="T10">
        <v>4.01</v>
      </c>
      <c r="U10">
        <v>9.1</v>
      </c>
    </row>
    <row r="11" spans="1:21" x14ac:dyDescent="0.45">
      <c r="A11" t="s">
        <v>102</v>
      </c>
      <c r="B11">
        <v>73</v>
      </c>
      <c r="C11">
        <v>42</v>
      </c>
      <c r="D11">
        <v>39</v>
      </c>
      <c r="E11">
        <v>19</v>
      </c>
      <c r="F11">
        <v>317</v>
      </c>
      <c r="G11">
        <v>73</v>
      </c>
      <c r="H11">
        <v>687</v>
      </c>
      <c r="I11">
        <v>8.99</v>
      </c>
      <c r="J11">
        <v>2.5499999999999998</v>
      </c>
      <c r="K11">
        <v>1.03</v>
      </c>
      <c r="L11">
        <v>0.28199999999999997</v>
      </c>
      <c r="M11">
        <v>0.71199999999999997</v>
      </c>
      <c r="N11">
        <v>0.442</v>
      </c>
      <c r="O11">
        <v>0.11600000000000001</v>
      </c>
      <c r="P11">
        <v>94.1</v>
      </c>
      <c r="Q11">
        <v>3.8</v>
      </c>
      <c r="R11" t="s">
        <v>373</v>
      </c>
      <c r="S11">
        <v>3.65</v>
      </c>
      <c r="T11">
        <v>3.61</v>
      </c>
      <c r="U11">
        <v>8.9</v>
      </c>
    </row>
    <row r="12" spans="1:21" x14ac:dyDescent="0.45">
      <c r="A12" t="s">
        <v>132</v>
      </c>
      <c r="B12">
        <v>81</v>
      </c>
      <c r="C12">
        <v>24</v>
      </c>
      <c r="D12">
        <v>47</v>
      </c>
      <c r="E12">
        <v>16</v>
      </c>
      <c r="F12">
        <v>293</v>
      </c>
      <c r="G12">
        <v>81</v>
      </c>
      <c r="H12">
        <v>686.1</v>
      </c>
      <c r="I12">
        <v>8.85</v>
      </c>
      <c r="J12">
        <v>3.36</v>
      </c>
      <c r="K12">
        <v>1.19</v>
      </c>
      <c r="L12">
        <v>0.27700000000000002</v>
      </c>
      <c r="M12">
        <v>0.71799999999999997</v>
      </c>
      <c r="N12">
        <v>0.41299999999999998</v>
      </c>
      <c r="O12">
        <v>0.11600000000000001</v>
      </c>
      <c r="P12">
        <v>95</v>
      </c>
      <c r="Q12">
        <v>4.0999999999999996</v>
      </c>
      <c r="R12" t="s">
        <v>373</v>
      </c>
      <c r="S12">
        <v>4.1500000000000004</v>
      </c>
      <c r="T12">
        <v>4.0999999999999996</v>
      </c>
      <c r="U12">
        <v>8.8000000000000007</v>
      </c>
    </row>
    <row r="13" spans="1:21" x14ac:dyDescent="0.45">
      <c r="A13" t="s">
        <v>45</v>
      </c>
      <c r="B13">
        <v>74</v>
      </c>
      <c r="C13">
        <v>36</v>
      </c>
      <c r="D13">
        <v>39</v>
      </c>
      <c r="E13">
        <v>17</v>
      </c>
      <c r="F13">
        <v>269</v>
      </c>
      <c r="G13">
        <v>74</v>
      </c>
      <c r="H13">
        <v>635.20000000000005</v>
      </c>
      <c r="I13">
        <v>8.61</v>
      </c>
      <c r="J13">
        <v>3.41</v>
      </c>
      <c r="K13">
        <v>0.98</v>
      </c>
      <c r="L13">
        <v>0.26700000000000002</v>
      </c>
      <c r="M13">
        <v>0.76600000000000001</v>
      </c>
      <c r="N13">
        <v>0.42799999999999999</v>
      </c>
      <c r="O13">
        <v>0.10299999999999999</v>
      </c>
      <c r="P13">
        <v>93.6</v>
      </c>
      <c r="Q13">
        <v>3.36</v>
      </c>
      <c r="R13" t="s">
        <v>373</v>
      </c>
      <c r="S13">
        <v>3.91</v>
      </c>
      <c r="T13">
        <v>4.04</v>
      </c>
      <c r="U13">
        <v>8.8000000000000007</v>
      </c>
    </row>
    <row r="14" spans="1:21" x14ac:dyDescent="0.45">
      <c r="A14" t="s">
        <v>117</v>
      </c>
      <c r="B14">
        <v>83</v>
      </c>
      <c r="C14">
        <v>46</v>
      </c>
      <c r="D14">
        <v>38</v>
      </c>
      <c r="E14">
        <v>34</v>
      </c>
      <c r="F14">
        <v>343</v>
      </c>
      <c r="G14">
        <v>83</v>
      </c>
      <c r="H14">
        <v>725</v>
      </c>
      <c r="I14">
        <v>8.39</v>
      </c>
      <c r="J14">
        <v>2.86</v>
      </c>
      <c r="K14">
        <v>1.01</v>
      </c>
      <c r="L14">
        <v>0.28999999999999998</v>
      </c>
      <c r="M14">
        <v>0.70299999999999996</v>
      </c>
      <c r="N14">
        <v>0.46700000000000003</v>
      </c>
      <c r="O14">
        <v>0.11600000000000001</v>
      </c>
      <c r="P14">
        <v>94.1</v>
      </c>
      <c r="Q14">
        <v>3.8</v>
      </c>
      <c r="R14" t="s">
        <v>373</v>
      </c>
      <c r="S14">
        <v>3.8</v>
      </c>
      <c r="T14">
        <v>3.76</v>
      </c>
      <c r="U14">
        <v>8.4</v>
      </c>
    </row>
    <row r="15" spans="1:21" x14ac:dyDescent="0.45">
      <c r="A15" t="s">
        <v>95</v>
      </c>
      <c r="B15">
        <v>55</v>
      </c>
      <c r="C15">
        <v>44</v>
      </c>
      <c r="D15">
        <v>25</v>
      </c>
      <c r="E15">
        <v>33</v>
      </c>
      <c r="F15">
        <v>366</v>
      </c>
      <c r="G15">
        <v>55</v>
      </c>
      <c r="H15">
        <v>614</v>
      </c>
      <c r="I15">
        <v>9.2799999999999994</v>
      </c>
      <c r="J15">
        <v>2.86</v>
      </c>
      <c r="K15">
        <v>0.95</v>
      </c>
      <c r="L15">
        <v>0.27700000000000002</v>
      </c>
      <c r="M15">
        <v>0.75</v>
      </c>
      <c r="N15">
        <v>0.433</v>
      </c>
      <c r="O15">
        <v>0.106</v>
      </c>
      <c r="P15">
        <v>93.7</v>
      </c>
      <c r="Q15">
        <v>3.46</v>
      </c>
      <c r="R15" t="s">
        <v>373</v>
      </c>
      <c r="S15">
        <v>3.57</v>
      </c>
      <c r="T15">
        <v>3.67</v>
      </c>
      <c r="U15">
        <v>8.4</v>
      </c>
    </row>
    <row r="16" spans="1:21" x14ac:dyDescent="0.45">
      <c r="A16" t="s">
        <v>75</v>
      </c>
      <c r="B16">
        <v>68</v>
      </c>
      <c r="C16">
        <v>39</v>
      </c>
      <c r="D16">
        <v>34</v>
      </c>
      <c r="E16">
        <v>24</v>
      </c>
      <c r="F16">
        <v>336</v>
      </c>
      <c r="G16">
        <v>68</v>
      </c>
      <c r="H16">
        <v>648</v>
      </c>
      <c r="I16">
        <v>9.3800000000000008</v>
      </c>
      <c r="J16">
        <v>2.9</v>
      </c>
      <c r="K16">
        <v>1.1000000000000001</v>
      </c>
      <c r="L16">
        <v>0.29299999999999998</v>
      </c>
      <c r="M16">
        <v>0.74199999999999999</v>
      </c>
      <c r="N16">
        <v>0.40600000000000003</v>
      </c>
      <c r="O16">
        <v>0.111</v>
      </c>
      <c r="P16">
        <v>95.4</v>
      </c>
      <c r="Q16">
        <v>3.72</v>
      </c>
      <c r="R16" t="s">
        <v>373</v>
      </c>
      <c r="S16">
        <v>3.74</v>
      </c>
      <c r="T16">
        <v>3.77</v>
      </c>
      <c r="U16">
        <v>8.3000000000000007</v>
      </c>
    </row>
    <row r="17" spans="1:21" x14ac:dyDescent="0.45">
      <c r="A17" t="s">
        <v>43</v>
      </c>
      <c r="B17">
        <v>75</v>
      </c>
      <c r="C17">
        <v>38</v>
      </c>
      <c r="D17">
        <v>36</v>
      </c>
      <c r="E17">
        <v>18</v>
      </c>
      <c r="F17">
        <v>367</v>
      </c>
      <c r="G17">
        <v>75</v>
      </c>
      <c r="H17">
        <v>669</v>
      </c>
      <c r="I17">
        <v>8.74</v>
      </c>
      <c r="J17">
        <v>2.93</v>
      </c>
      <c r="K17">
        <v>0.89</v>
      </c>
      <c r="L17">
        <v>0.308</v>
      </c>
      <c r="M17">
        <v>0.72599999999999998</v>
      </c>
      <c r="N17">
        <v>0.50800000000000001</v>
      </c>
      <c r="O17">
        <v>0.111</v>
      </c>
      <c r="P17">
        <v>95.2</v>
      </c>
      <c r="Q17">
        <v>3.83</v>
      </c>
      <c r="R17" t="s">
        <v>373</v>
      </c>
      <c r="S17">
        <v>3.63</v>
      </c>
      <c r="T17">
        <v>3.65</v>
      </c>
      <c r="U17">
        <v>7.1</v>
      </c>
    </row>
    <row r="18" spans="1:21" x14ac:dyDescent="0.45">
      <c r="A18" t="s">
        <v>39</v>
      </c>
      <c r="B18">
        <v>57</v>
      </c>
      <c r="C18">
        <v>31</v>
      </c>
      <c r="D18">
        <v>29</v>
      </c>
      <c r="E18">
        <v>8</v>
      </c>
      <c r="F18">
        <v>262</v>
      </c>
      <c r="G18">
        <v>57</v>
      </c>
      <c r="H18">
        <v>556.20000000000005</v>
      </c>
      <c r="I18">
        <v>8.81</v>
      </c>
      <c r="J18">
        <v>3.31</v>
      </c>
      <c r="K18">
        <v>0.86</v>
      </c>
      <c r="L18">
        <v>0.30599999999999999</v>
      </c>
      <c r="M18">
        <v>0.72599999999999998</v>
      </c>
      <c r="N18">
        <v>0.44</v>
      </c>
      <c r="O18">
        <v>9.1999999999999998E-2</v>
      </c>
      <c r="P18">
        <v>96.4</v>
      </c>
      <c r="Q18">
        <v>3.72</v>
      </c>
      <c r="R18" t="s">
        <v>373</v>
      </c>
      <c r="S18">
        <v>3.72</v>
      </c>
      <c r="T18">
        <v>4</v>
      </c>
      <c r="U18">
        <v>6.8</v>
      </c>
    </row>
    <row r="19" spans="1:21" x14ac:dyDescent="0.45">
      <c r="A19" t="s">
        <v>22</v>
      </c>
      <c r="B19">
        <v>80</v>
      </c>
      <c r="C19">
        <v>43</v>
      </c>
      <c r="D19">
        <v>36</v>
      </c>
      <c r="E19">
        <v>22</v>
      </c>
      <c r="F19">
        <v>289</v>
      </c>
      <c r="G19">
        <v>80</v>
      </c>
      <c r="H19">
        <v>668</v>
      </c>
      <c r="I19">
        <v>8.89</v>
      </c>
      <c r="J19">
        <v>3.18</v>
      </c>
      <c r="K19">
        <v>1.1299999999999999</v>
      </c>
      <c r="L19">
        <v>0.27700000000000002</v>
      </c>
      <c r="M19">
        <v>0.74299999999999999</v>
      </c>
      <c r="N19">
        <v>0.42799999999999999</v>
      </c>
      <c r="O19">
        <v>0.113</v>
      </c>
      <c r="P19">
        <v>94.1</v>
      </c>
      <c r="Q19">
        <v>3.68</v>
      </c>
      <c r="R19" t="s">
        <v>373</v>
      </c>
      <c r="S19">
        <v>4.09</v>
      </c>
      <c r="T19">
        <v>4.08</v>
      </c>
      <c r="U19">
        <v>6.8</v>
      </c>
    </row>
    <row r="20" spans="1:21" x14ac:dyDescent="0.45">
      <c r="A20" t="s">
        <v>71</v>
      </c>
      <c r="B20">
        <v>69</v>
      </c>
      <c r="C20">
        <v>34</v>
      </c>
      <c r="D20">
        <v>32</v>
      </c>
      <c r="E20">
        <v>26</v>
      </c>
      <c r="F20">
        <v>295</v>
      </c>
      <c r="G20">
        <v>69</v>
      </c>
      <c r="H20">
        <v>586</v>
      </c>
      <c r="I20">
        <v>9.0299999999999994</v>
      </c>
      <c r="J20">
        <v>2.61</v>
      </c>
      <c r="K20">
        <v>1.1399999999999999</v>
      </c>
      <c r="L20">
        <v>0.29099999999999998</v>
      </c>
      <c r="M20">
        <v>0.73699999999999999</v>
      </c>
      <c r="N20">
        <v>0.39900000000000002</v>
      </c>
      <c r="O20">
        <v>0.112</v>
      </c>
      <c r="P20">
        <v>94.6</v>
      </c>
      <c r="Q20">
        <v>3.81</v>
      </c>
      <c r="R20" t="s">
        <v>373</v>
      </c>
      <c r="S20">
        <v>3.81</v>
      </c>
      <c r="T20">
        <v>3.82</v>
      </c>
      <c r="U20">
        <v>6.8</v>
      </c>
    </row>
    <row r="21" spans="1:21" x14ac:dyDescent="0.45">
      <c r="A21" t="s">
        <v>30</v>
      </c>
      <c r="B21">
        <v>64</v>
      </c>
      <c r="C21">
        <v>37</v>
      </c>
      <c r="D21">
        <v>36</v>
      </c>
      <c r="E21">
        <v>15</v>
      </c>
      <c r="F21">
        <v>280</v>
      </c>
      <c r="G21">
        <v>64</v>
      </c>
      <c r="H21">
        <v>590.20000000000005</v>
      </c>
      <c r="I21">
        <v>8.41</v>
      </c>
      <c r="J21">
        <v>2.82</v>
      </c>
      <c r="K21">
        <v>1.1299999999999999</v>
      </c>
      <c r="L21">
        <v>0.27200000000000002</v>
      </c>
      <c r="M21">
        <v>0.72899999999999998</v>
      </c>
      <c r="N21">
        <v>0.41499999999999998</v>
      </c>
      <c r="O21">
        <v>0.108</v>
      </c>
      <c r="P21">
        <v>93.2</v>
      </c>
      <c r="Q21">
        <v>3.63</v>
      </c>
      <c r="R21" t="s">
        <v>373</v>
      </c>
      <c r="S21">
        <v>3.97</v>
      </c>
      <c r="T21">
        <v>4.04</v>
      </c>
      <c r="U21">
        <v>5.9</v>
      </c>
    </row>
    <row r="22" spans="1:21" x14ac:dyDescent="0.45">
      <c r="A22" t="s">
        <v>48</v>
      </c>
      <c r="B22">
        <v>70</v>
      </c>
      <c r="C22">
        <v>43</v>
      </c>
      <c r="D22">
        <v>37</v>
      </c>
      <c r="E22">
        <v>22</v>
      </c>
      <c r="F22">
        <v>330</v>
      </c>
      <c r="G22">
        <v>70</v>
      </c>
      <c r="H22">
        <v>657</v>
      </c>
      <c r="I22">
        <v>9.15</v>
      </c>
      <c r="J22">
        <v>3.62</v>
      </c>
      <c r="K22">
        <v>1.07</v>
      </c>
      <c r="L22">
        <v>0.28699999999999998</v>
      </c>
      <c r="M22">
        <v>0.75900000000000001</v>
      </c>
      <c r="N22">
        <v>0.45400000000000001</v>
      </c>
      <c r="O22">
        <v>0.125</v>
      </c>
      <c r="P22">
        <v>94.5</v>
      </c>
      <c r="Q22">
        <v>3.73</v>
      </c>
      <c r="R22" t="s">
        <v>373</v>
      </c>
      <c r="S22">
        <v>4.03</v>
      </c>
      <c r="T22">
        <v>3.88</v>
      </c>
      <c r="U22">
        <v>5.8</v>
      </c>
    </row>
    <row r="23" spans="1:21" x14ac:dyDescent="0.45">
      <c r="A23" t="s">
        <v>26</v>
      </c>
      <c r="B23">
        <v>89</v>
      </c>
      <c r="C23">
        <v>36</v>
      </c>
      <c r="D23">
        <v>43</v>
      </c>
      <c r="E23">
        <v>9</v>
      </c>
      <c r="F23">
        <v>293</v>
      </c>
      <c r="G23">
        <v>89</v>
      </c>
      <c r="H23">
        <v>689.1</v>
      </c>
      <c r="I23">
        <v>8.3800000000000008</v>
      </c>
      <c r="J23">
        <v>2.91</v>
      </c>
      <c r="K23">
        <v>1.33</v>
      </c>
      <c r="L23">
        <v>0.28899999999999998</v>
      </c>
      <c r="M23">
        <v>0.74199999999999999</v>
      </c>
      <c r="N23">
        <v>0.41799999999999998</v>
      </c>
      <c r="O23">
        <v>0.13400000000000001</v>
      </c>
      <c r="P23">
        <v>94.6</v>
      </c>
      <c r="Q23">
        <v>4.05</v>
      </c>
      <c r="R23" t="s">
        <v>373</v>
      </c>
      <c r="S23">
        <v>4.33</v>
      </c>
      <c r="T23">
        <v>4.03</v>
      </c>
      <c r="U23">
        <v>5.7</v>
      </c>
    </row>
    <row r="24" spans="1:21" x14ac:dyDescent="0.45">
      <c r="A24" t="s">
        <v>41</v>
      </c>
      <c r="B24">
        <v>50</v>
      </c>
      <c r="C24">
        <v>34</v>
      </c>
      <c r="D24">
        <v>28</v>
      </c>
      <c r="E24">
        <v>21</v>
      </c>
      <c r="F24">
        <v>299</v>
      </c>
      <c r="G24">
        <v>50</v>
      </c>
      <c r="H24">
        <v>549.20000000000005</v>
      </c>
      <c r="I24">
        <v>7.79</v>
      </c>
      <c r="J24">
        <v>2.77</v>
      </c>
      <c r="K24">
        <v>0.95</v>
      </c>
      <c r="L24">
        <v>0.28899999999999998</v>
      </c>
      <c r="M24">
        <v>0.73599999999999999</v>
      </c>
      <c r="N24">
        <v>0.44900000000000001</v>
      </c>
      <c r="O24">
        <v>0.10100000000000001</v>
      </c>
      <c r="P24">
        <v>94.5</v>
      </c>
      <c r="Q24">
        <v>3.7</v>
      </c>
      <c r="R24" t="s">
        <v>373</v>
      </c>
      <c r="S24">
        <v>3.83</v>
      </c>
      <c r="T24">
        <v>4</v>
      </c>
      <c r="U24">
        <v>5.7</v>
      </c>
    </row>
    <row r="25" spans="1:21" x14ac:dyDescent="0.45">
      <c r="A25" t="s">
        <v>24</v>
      </c>
      <c r="B25">
        <v>81</v>
      </c>
      <c r="C25">
        <v>42</v>
      </c>
      <c r="D25">
        <v>31</v>
      </c>
      <c r="E25">
        <v>26</v>
      </c>
      <c r="F25">
        <v>287</v>
      </c>
      <c r="G25">
        <v>81</v>
      </c>
      <c r="H25">
        <v>674.2</v>
      </c>
      <c r="I25">
        <v>8.4700000000000006</v>
      </c>
      <c r="J25">
        <v>2.93</v>
      </c>
      <c r="K25">
        <v>1.29</v>
      </c>
      <c r="L25">
        <v>0.27200000000000002</v>
      </c>
      <c r="M25">
        <v>0.77900000000000003</v>
      </c>
      <c r="N25">
        <v>0.39900000000000002</v>
      </c>
      <c r="O25">
        <v>0.129</v>
      </c>
      <c r="P25">
        <v>93.3</v>
      </c>
      <c r="Q25">
        <v>3.74</v>
      </c>
      <c r="R25" t="s">
        <v>373</v>
      </c>
      <c r="S25">
        <v>4.28</v>
      </c>
      <c r="T25">
        <v>4.05</v>
      </c>
      <c r="U25">
        <v>5.3</v>
      </c>
    </row>
    <row r="26" spans="1:21" x14ac:dyDescent="0.45">
      <c r="A26" t="s">
        <v>36</v>
      </c>
      <c r="B26">
        <v>49</v>
      </c>
      <c r="C26">
        <v>21</v>
      </c>
      <c r="D26">
        <v>31</v>
      </c>
      <c r="E26">
        <v>17</v>
      </c>
      <c r="F26">
        <v>268</v>
      </c>
      <c r="G26">
        <v>49</v>
      </c>
      <c r="H26">
        <v>501</v>
      </c>
      <c r="I26">
        <v>8.25</v>
      </c>
      <c r="J26">
        <v>3.13</v>
      </c>
      <c r="K26">
        <v>0.99</v>
      </c>
      <c r="L26">
        <v>0.29299999999999998</v>
      </c>
      <c r="M26">
        <v>0.70399999999999996</v>
      </c>
      <c r="N26">
        <v>0.40400000000000003</v>
      </c>
      <c r="O26">
        <v>9.8000000000000004E-2</v>
      </c>
      <c r="P26">
        <v>95.1</v>
      </c>
      <c r="Q26">
        <v>4.28</v>
      </c>
      <c r="R26" t="s">
        <v>373</v>
      </c>
      <c r="S26">
        <v>4.05</v>
      </c>
      <c r="T26">
        <v>4.28</v>
      </c>
      <c r="U26">
        <v>4.5</v>
      </c>
    </row>
    <row r="27" spans="1:21" x14ac:dyDescent="0.45">
      <c r="A27" t="s">
        <v>89</v>
      </c>
      <c r="B27">
        <v>43</v>
      </c>
      <c r="C27">
        <v>20</v>
      </c>
      <c r="D27">
        <v>38</v>
      </c>
      <c r="E27">
        <v>14</v>
      </c>
      <c r="F27">
        <v>292</v>
      </c>
      <c r="G27">
        <v>43</v>
      </c>
      <c r="H27">
        <v>475.2</v>
      </c>
      <c r="I27">
        <v>8.93</v>
      </c>
      <c r="J27">
        <v>3.97</v>
      </c>
      <c r="K27">
        <v>0.87</v>
      </c>
      <c r="L27">
        <v>0.307</v>
      </c>
      <c r="M27">
        <v>0.68899999999999995</v>
      </c>
      <c r="N27">
        <v>0.435</v>
      </c>
      <c r="O27">
        <v>9.5000000000000001E-2</v>
      </c>
      <c r="P27">
        <v>94.1</v>
      </c>
      <c r="Q27">
        <v>4.28</v>
      </c>
      <c r="R27" t="s">
        <v>373</v>
      </c>
      <c r="S27">
        <v>3.9</v>
      </c>
      <c r="T27">
        <v>4.13</v>
      </c>
      <c r="U27">
        <v>4.4000000000000004</v>
      </c>
    </row>
    <row r="28" spans="1:21" x14ac:dyDescent="0.45">
      <c r="A28" t="s">
        <v>28</v>
      </c>
      <c r="B28">
        <v>42</v>
      </c>
      <c r="C28">
        <v>34</v>
      </c>
      <c r="D28">
        <v>20</v>
      </c>
      <c r="E28">
        <v>25</v>
      </c>
      <c r="F28">
        <v>261</v>
      </c>
      <c r="G28">
        <v>42</v>
      </c>
      <c r="H28">
        <v>485</v>
      </c>
      <c r="I28">
        <v>7.81</v>
      </c>
      <c r="J28">
        <v>3.17</v>
      </c>
      <c r="K28">
        <v>1.04</v>
      </c>
      <c r="L28">
        <v>0.248</v>
      </c>
      <c r="M28">
        <v>0.78100000000000003</v>
      </c>
      <c r="N28">
        <v>0.38100000000000001</v>
      </c>
      <c r="O28">
        <v>9.7000000000000003E-2</v>
      </c>
      <c r="P28">
        <v>93.9</v>
      </c>
      <c r="Q28">
        <v>3.21</v>
      </c>
      <c r="R28" t="s">
        <v>373</v>
      </c>
      <c r="S28">
        <v>4.13</v>
      </c>
      <c r="T28">
        <v>4.38</v>
      </c>
      <c r="U28">
        <v>4.2</v>
      </c>
    </row>
    <row r="29" spans="1:21" x14ac:dyDescent="0.45">
      <c r="A29" t="s">
        <v>64</v>
      </c>
      <c r="B29">
        <v>82</v>
      </c>
      <c r="C29">
        <v>34</v>
      </c>
      <c r="D29">
        <v>29</v>
      </c>
      <c r="E29">
        <v>17</v>
      </c>
      <c r="F29">
        <v>275</v>
      </c>
      <c r="G29">
        <v>82</v>
      </c>
      <c r="H29">
        <v>652</v>
      </c>
      <c r="I29">
        <v>8.0500000000000007</v>
      </c>
      <c r="J29">
        <v>3.63</v>
      </c>
      <c r="K29">
        <v>1.01</v>
      </c>
      <c r="L29">
        <v>0.26700000000000002</v>
      </c>
      <c r="M29">
        <v>0.72099999999999997</v>
      </c>
      <c r="N29">
        <v>0.45600000000000002</v>
      </c>
      <c r="O29">
        <v>0.109</v>
      </c>
      <c r="P29">
        <v>94.5</v>
      </c>
      <c r="Q29">
        <v>3.96</v>
      </c>
      <c r="R29" t="s">
        <v>373</v>
      </c>
      <c r="S29">
        <v>4.28</v>
      </c>
      <c r="T29">
        <v>4.33</v>
      </c>
      <c r="U29">
        <v>4</v>
      </c>
    </row>
    <row r="30" spans="1:21" x14ac:dyDescent="0.45">
      <c r="A30" t="s">
        <v>35</v>
      </c>
      <c r="B30">
        <v>77</v>
      </c>
      <c r="C30">
        <v>29</v>
      </c>
      <c r="D30">
        <v>47</v>
      </c>
      <c r="E30">
        <v>17</v>
      </c>
      <c r="F30">
        <v>304</v>
      </c>
      <c r="G30">
        <v>77</v>
      </c>
      <c r="H30">
        <v>686</v>
      </c>
      <c r="I30">
        <v>7.01</v>
      </c>
      <c r="J30">
        <v>3.33</v>
      </c>
      <c r="K30">
        <v>1.19</v>
      </c>
      <c r="L30">
        <v>0.32100000000000001</v>
      </c>
      <c r="M30">
        <v>0.66900000000000004</v>
      </c>
      <c r="N30">
        <v>0.441</v>
      </c>
      <c r="O30">
        <v>0.122</v>
      </c>
      <c r="P30">
        <v>94.8</v>
      </c>
      <c r="Q30">
        <v>5.31</v>
      </c>
      <c r="R30" t="s">
        <v>373</v>
      </c>
      <c r="S30">
        <v>4.55</v>
      </c>
      <c r="T30">
        <v>4.42</v>
      </c>
      <c r="U30">
        <v>3.9</v>
      </c>
    </row>
    <row r="31" spans="1:21" x14ac:dyDescent="0.45">
      <c r="A31" t="s">
        <v>54</v>
      </c>
      <c r="B31">
        <v>56</v>
      </c>
      <c r="C31">
        <v>28</v>
      </c>
      <c r="D31">
        <v>35</v>
      </c>
      <c r="E31">
        <v>20</v>
      </c>
      <c r="F31">
        <v>274</v>
      </c>
      <c r="G31">
        <v>56</v>
      </c>
      <c r="H31">
        <v>556.20000000000005</v>
      </c>
      <c r="I31">
        <v>7.18</v>
      </c>
      <c r="J31">
        <v>3.49</v>
      </c>
      <c r="K31">
        <v>1.1599999999999999</v>
      </c>
      <c r="L31">
        <v>0.25600000000000001</v>
      </c>
      <c r="M31">
        <v>0.73099999999999998</v>
      </c>
      <c r="N31">
        <v>0.42399999999999999</v>
      </c>
      <c r="O31">
        <v>0.112</v>
      </c>
      <c r="P31">
        <v>93.5</v>
      </c>
      <c r="Q31">
        <v>3.96</v>
      </c>
      <c r="R31" t="s">
        <v>373</v>
      </c>
      <c r="S31">
        <v>4.57</v>
      </c>
      <c r="T31">
        <v>4.58</v>
      </c>
      <c r="U31">
        <v>3.2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1DEB-5123-4794-B7E3-C8B66D456DCB}">
  <dimension ref="A1:V31"/>
  <sheetViews>
    <sheetView workbookViewId="0"/>
  </sheetViews>
  <sheetFormatPr defaultRowHeight="14.25" x14ac:dyDescent="0.45"/>
  <cols>
    <col min="1" max="1" width="12.46484375" bestFit="1" customWidth="1"/>
    <col min="2" max="2" width="13" bestFit="1" customWidth="1"/>
    <col min="3" max="3" width="18.53125" bestFit="1" customWidth="1"/>
    <col min="4" max="4" width="18.86328125" bestFit="1" customWidth="1"/>
    <col min="5" max="5" width="18.1328125" bestFit="1" customWidth="1"/>
    <col min="6" max="6" width="20.3984375" bestFit="1" customWidth="1"/>
    <col min="7" max="7" width="20.73046875" bestFit="1" customWidth="1"/>
    <col min="8" max="9" width="21.46484375" bestFit="1" customWidth="1"/>
    <col min="10" max="10" width="28.9296875" bestFit="1" customWidth="1"/>
    <col min="11" max="11" width="29.265625" bestFit="1" customWidth="1"/>
    <col min="12" max="12" width="28.53125" bestFit="1" customWidth="1"/>
    <col min="13" max="13" width="30.73046875" bestFit="1" customWidth="1"/>
    <col min="14" max="14" width="31.06640625" bestFit="1" customWidth="1"/>
    <col min="15" max="16" width="31.86328125" bestFit="1" customWidth="1"/>
    <col min="17" max="17" width="26.6640625" bestFit="1" customWidth="1"/>
    <col min="18" max="18" width="25.9296875" bestFit="1" customWidth="1"/>
    <col min="19" max="19" width="28.19921875" bestFit="1" customWidth="1"/>
    <col min="20" max="20" width="28.53125" bestFit="1" customWidth="1"/>
    <col min="21" max="22" width="29.265625" bestFit="1" customWidth="1"/>
  </cols>
  <sheetData>
    <row r="1" spans="1:22" x14ac:dyDescent="0.45">
      <c r="A1" t="s">
        <v>1</v>
      </c>
      <c r="B1" t="s">
        <v>392</v>
      </c>
      <c r="C1" t="s">
        <v>393</v>
      </c>
      <c r="D1" t="s">
        <v>394</v>
      </c>
      <c r="E1" t="s">
        <v>395</v>
      </c>
      <c r="F1" t="s">
        <v>396</v>
      </c>
      <c r="G1" t="s">
        <v>397</v>
      </c>
      <c r="H1" t="s">
        <v>398</v>
      </c>
      <c r="I1" t="s">
        <v>399</v>
      </c>
      <c r="J1" t="s">
        <v>400</v>
      </c>
      <c r="K1" t="s">
        <v>401</v>
      </c>
      <c r="L1" t="s">
        <v>402</v>
      </c>
      <c r="M1" t="s">
        <v>403</v>
      </c>
      <c r="N1" t="s">
        <v>404</v>
      </c>
      <c r="O1" t="s">
        <v>405</v>
      </c>
      <c r="P1" t="s">
        <v>406</v>
      </c>
      <c r="Q1" t="s">
        <v>407</v>
      </c>
      <c r="R1" t="s">
        <v>408</v>
      </c>
      <c r="S1" t="s">
        <v>409</v>
      </c>
      <c r="T1" t="s">
        <v>410</v>
      </c>
      <c r="U1" t="s">
        <v>411</v>
      </c>
      <c r="V1" t="s">
        <v>412</v>
      </c>
    </row>
    <row r="2" spans="1:22" x14ac:dyDescent="0.45">
      <c r="A2" t="s">
        <v>418</v>
      </c>
      <c r="B2" t="s">
        <v>50</v>
      </c>
      <c r="C2">
        <v>93</v>
      </c>
      <c r="D2">
        <v>61</v>
      </c>
      <c r="E2">
        <v>32</v>
      </c>
      <c r="F2">
        <v>0.65600000000000003</v>
      </c>
      <c r="G2">
        <v>123</v>
      </c>
      <c r="H2">
        <v>4.96</v>
      </c>
      <c r="I2">
        <v>3.63</v>
      </c>
      <c r="J2">
        <v>69</v>
      </c>
      <c r="K2">
        <v>38</v>
      </c>
      <c r="L2">
        <v>31</v>
      </c>
      <c r="M2">
        <v>0.54800000000000004</v>
      </c>
      <c r="N2">
        <v>31</v>
      </c>
      <c r="O2">
        <v>4.6399999999999997</v>
      </c>
      <c r="P2">
        <v>4.1900000000000004</v>
      </c>
      <c r="Q2">
        <v>99</v>
      </c>
      <c r="R2">
        <v>63</v>
      </c>
      <c r="S2">
        <v>0.61</v>
      </c>
      <c r="T2">
        <v>154</v>
      </c>
      <c r="U2">
        <v>4.82</v>
      </c>
      <c r="V2">
        <v>3.87</v>
      </c>
    </row>
    <row r="3" spans="1:22" x14ac:dyDescent="0.45">
      <c r="A3" t="s">
        <v>416</v>
      </c>
      <c r="B3" t="s">
        <v>18</v>
      </c>
      <c r="C3">
        <v>93</v>
      </c>
      <c r="D3">
        <v>57</v>
      </c>
      <c r="E3">
        <v>36</v>
      </c>
      <c r="F3">
        <v>0.61299999999999999</v>
      </c>
      <c r="G3">
        <v>87</v>
      </c>
      <c r="H3">
        <v>5.01</v>
      </c>
      <c r="I3">
        <v>4.08</v>
      </c>
      <c r="J3">
        <v>69</v>
      </c>
      <c r="K3">
        <v>37</v>
      </c>
      <c r="L3">
        <v>32</v>
      </c>
      <c r="M3">
        <v>0.53100000000000003</v>
      </c>
      <c r="N3">
        <v>20</v>
      </c>
      <c r="O3">
        <v>4.6900000000000004</v>
      </c>
      <c r="P3">
        <v>4.3899999999999997</v>
      </c>
      <c r="Q3">
        <v>94</v>
      </c>
      <c r="R3">
        <v>68</v>
      </c>
      <c r="S3">
        <v>0.57799999999999996</v>
      </c>
      <c r="T3">
        <v>107</v>
      </c>
      <c r="U3">
        <v>4.87</v>
      </c>
      <c r="V3">
        <v>4.21</v>
      </c>
    </row>
    <row r="4" spans="1:22" x14ac:dyDescent="0.45">
      <c r="A4" t="s">
        <v>415</v>
      </c>
      <c r="B4" t="s">
        <v>22</v>
      </c>
      <c r="C4">
        <v>95</v>
      </c>
      <c r="D4">
        <v>56</v>
      </c>
      <c r="E4">
        <v>39</v>
      </c>
      <c r="F4">
        <v>0.58899999999999997</v>
      </c>
      <c r="G4">
        <v>99</v>
      </c>
      <c r="H4">
        <v>4.9800000000000004</v>
      </c>
      <c r="I4">
        <v>3.94</v>
      </c>
      <c r="J4">
        <v>67</v>
      </c>
      <c r="K4">
        <v>37</v>
      </c>
      <c r="L4">
        <v>30</v>
      </c>
      <c r="M4">
        <v>0.55400000000000005</v>
      </c>
      <c r="N4">
        <v>35</v>
      </c>
      <c r="O4">
        <v>4.79</v>
      </c>
      <c r="P4">
        <v>4.2699999999999996</v>
      </c>
      <c r="Q4">
        <v>93</v>
      </c>
      <c r="R4">
        <v>69</v>
      </c>
      <c r="S4">
        <v>0.57499999999999996</v>
      </c>
      <c r="T4">
        <v>134</v>
      </c>
      <c r="U4">
        <v>4.9000000000000004</v>
      </c>
      <c r="V4">
        <v>4.07</v>
      </c>
    </row>
    <row r="5" spans="1:22" x14ac:dyDescent="0.45">
      <c r="A5" t="s">
        <v>414</v>
      </c>
      <c r="B5" t="s">
        <v>28</v>
      </c>
      <c r="C5">
        <v>94</v>
      </c>
      <c r="D5">
        <v>55</v>
      </c>
      <c r="E5">
        <v>39</v>
      </c>
      <c r="F5">
        <v>0.58499999999999996</v>
      </c>
      <c r="G5">
        <v>90</v>
      </c>
      <c r="H5">
        <v>4.93</v>
      </c>
      <c r="I5">
        <v>3.97</v>
      </c>
      <c r="J5">
        <v>68</v>
      </c>
      <c r="K5">
        <v>37</v>
      </c>
      <c r="L5">
        <v>31</v>
      </c>
      <c r="M5">
        <v>0.55100000000000005</v>
      </c>
      <c r="N5">
        <v>34</v>
      </c>
      <c r="O5">
        <v>4.8099999999999996</v>
      </c>
      <c r="P5">
        <v>4.32</v>
      </c>
      <c r="Q5">
        <v>92</v>
      </c>
      <c r="R5">
        <v>70</v>
      </c>
      <c r="S5">
        <v>0.57099999999999995</v>
      </c>
      <c r="T5">
        <v>124</v>
      </c>
      <c r="U5">
        <v>4.88</v>
      </c>
      <c r="V5">
        <v>4.1100000000000003</v>
      </c>
    </row>
    <row r="6" spans="1:22" x14ac:dyDescent="0.45">
      <c r="A6" t="s">
        <v>431</v>
      </c>
      <c r="B6" t="s">
        <v>95</v>
      </c>
      <c r="C6">
        <v>92</v>
      </c>
      <c r="D6">
        <v>57</v>
      </c>
      <c r="E6">
        <v>35</v>
      </c>
      <c r="F6">
        <v>0.62</v>
      </c>
      <c r="G6">
        <v>87</v>
      </c>
      <c r="H6">
        <v>4.8899999999999997</v>
      </c>
      <c r="I6">
        <v>3.95</v>
      </c>
      <c r="J6">
        <v>70</v>
      </c>
      <c r="K6">
        <v>35</v>
      </c>
      <c r="L6">
        <v>35</v>
      </c>
      <c r="M6">
        <v>0.49399999999999999</v>
      </c>
      <c r="N6">
        <v>-4</v>
      </c>
      <c r="O6">
        <v>4.3899999999999997</v>
      </c>
      <c r="P6">
        <v>4.4400000000000004</v>
      </c>
      <c r="Q6">
        <v>92</v>
      </c>
      <c r="R6">
        <v>70</v>
      </c>
      <c r="S6">
        <v>0.56499999999999995</v>
      </c>
      <c r="T6">
        <v>83</v>
      </c>
      <c r="U6">
        <v>4.67</v>
      </c>
      <c r="V6">
        <v>4.16</v>
      </c>
    </row>
    <row r="7" spans="1:22" x14ac:dyDescent="0.45">
      <c r="A7" t="s">
        <v>433</v>
      </c>
      <c r="B7" t="s">
        <v>62</v>
      </c>
      <c r="C7">
        <v>93</v>
      </c>
      <c r="D7">
        <v>53</v>
      </c>
      <c r="E7">
        <v>40</v>
      </c>
      <c r="F7">
        <v>0.56999999999999995</v>
      </c>
      <c r="G7">
        <v>52</v>
      </c>
      <c r="H7">
        <v>4.9400000000000004</v>
      </c>
      <c r="I7">
        <v>4.38</v>
      </c>
      <c r="J7">
        <v>69</v>
      </c>
      <c r="K7">
        <v>37</v>
      </c>
      <c r="L7">
        <v>32</v>
      </c>
      <c r="M7">
        <v>0.53500000000000003</v>
      </c>
      <c r="N7">
        <v>22</v>
      </c>
      <c r="O7">
        <v>4.51</v>
      </c>
      <c r="P7">
        <v>4.1900000000000004</v>
      </c>
      <c r="Q7">
        <v>90</v>
      </c>
      <c r="R7">
        <v>72</v>
      </c>
      <c r="S7">
        <v>0.55500000000000005</v>
      </c>
      <c r="T7">
        <v>74</v>
      </c>
      <c r="U7">
        <v>4.76</v>
      </c>
      <c r="V7">
        <v>4.3</v>
      </c>
    </row>
    <row r="8" spans="1:22" x14ac:dyDescent="0.45">
      <c r="A8" t="s">
        <v>413</v>
      </c>
      <c r="B8" t="s">
        <v>32</v>
      </c>
      <c r="C8">
        <v>92</v>
      </c>
      <c r="D8">
        <v>51</v>
      </c>
      <c r="E8">
        <v>41</v>
      </c>
      <c r="F8">
        <v>0.55400000000000005</v>
      </c>
      <c r="G8">
        <v>61</v>
      </c>
      <c r="H8">
        <v>4.29</v>
      </c>
      <c r="I8">
        <v>3.63</v>
      </c>
      <c r="J8">
        <v>70</v>
      </c>
      <c r="K8">
        <v>39</v>
      </c>
      <c r="L8">
        <v>31</v>
      </c>
      <c r="M8">
        <v>0.55100000000000005</v>
      </c>
      <c r="N8">
        <v>34</v>
      </c>
      <c r="O8">
        <v>4.6500000000000004</v>
      </c>
      <c r="P8">
        <v>4.17</v>
      </c>
      <c r="Q8">
        <v>90</v>
      </c>
      <c r="R8">
        <v>72</v>
      </c>
      <c r="S8">
        <v>0.55300000000000005</v>
      </c>
      <c r="T8">
        <v>95</v>
      </c>
      <c r="U8">
        <v>4.45</v>
      </c>
      <c r="V8">
        <v>3.86</v>
      </c>
    </row>
    <row r="9" spans="1:22" x14ac:dyDescent="0.45">
      <c r="A9" t="s">
        <v>425</v>
      </c>
      <c r="B9" t="s">
        <v>24</v>
      </c>
      <c r="C9">
        <v>94</v>
      </c>
      <c r="D9">
        <v>54</v>
      </c>
      <c r="E9">
        <v>40</v>
      </c>
      <c r="F9">
        <v>0.57399999999999995</v>
      </c>
      <c r="G9">
        <v>77</v>
      </c>
      <c r="H9">
        <v>4.79</v>
      </c>
      <c r="I9">
        <v>3.97</v>
      </c>
      <c r="J9">
        <v>68</v>
      </c>
      <c r="K9">
        <v>34</v>
      </c>
      <c r="L9">
        <v>34</v>
      </c>
      <c r="M9">
        <v>0.497</v>
      </c>
      <c r="N9">
        <v>-2</v>
      </c>
      <c r="O9">
        <v>4.49</v>
      </c>
      <c r="P9">
        <v>4.5199999999999996</v>
      </c>
      <c r="Q9">
        <v>88</v>
      </c>
      <c r="R9">
        <v>74</v>
      </c>
      <c r="S9">
        <v>0.54200000000000004</v>
      </c>
      <c r="T9">
        <v>75</v>
      </c>
      <c r="U9">
        <v>4.66</v>
      </c>
      <c r="V9">
        <v>4.2</v>
      </c>
    </row>
    <row r="10" spans="1:22" x14ac:dyDescent="0.45">
      <c r="A10" t="s">
        <v>422</v>
      </c>
      <c r="B10" t="s">
        <v>52</v>
      </c>
      <c r="C10">
        <v>95</v>
      </c>
      <c r="D10">
        <v>52</v>
      </c>
      <c r="E10">
        <v>43</v>
      </c>
      <c r="F10">
        <v>0.54700000000000004</v>
      </c>
      <c r="G10">
        <v>22</v>
      </c>
      <c r="H10">
        <v>3.91</v>
      </c>
      <c r="I10">
        <v>3.67</v>
      </c>
      <c r="J10">
        <v>67</v>
      </c>
      <c r="K10">
        <v>35</v>
      </c>
      <c r="L10">
        <v>32</v>
      </c>
      <c r="M10">
        <v>0.52200000000000002</v>
      </c>
      <c r="N10">
        <v>13</v>
      </c>
      <c r="O10">
        <v>4.28</v>
      </c>
      <c r="P10">
        <v>4.09</v>
      </c>
      <c r="Q10">
        <v>87</v>
      </c>
      <c r="R10">
        <v>75</v>
      </c>
      <c r="S10">
        <v>0.53700000000000003</v>
      </c>
      <c r="T10">
        <v>35</v>
      </c>
      <c r="U10">
        <v>4.0599999999999996</v>
      </c>
      <c r="V10">
        <v>3.84</v>
      </c>
    </row>
    <row r="11" spans="1:22" x14ac:dyDescent="0.45">
      <c r="A11" t="s">
        <v>420</v>
      </c>
      <c r="B11" t="s">
        <v>48</v>
      </c>
      <c r="C11">
        <v>93</v>
      </c>
      <c r="D11">
        <v>49</v>
      </c>
      <c r="E11">
        <v>44</v>
      </c>
      <c r="F11">
        <v>0.52700000000000002</v>
      </c>
      <c r="G11">
        <v>49</v>
      </c>
      <c r="H11">
        <v>4.82</v>
      </c>
      <c r="I11">
        <v>4.29</v>
      </c>
      <c r="J11">
        <v>69</v>
      </c>
      <c r="K11">
        <v>37</v>
      </c>
      <c r="L11">
        <v>32</v>
      </c>
      <c r="M11">
        <v>0.54100000000000004</v>
      </c>
      <c r="N11">
        <v>28</v>
      </c>
      <c r="O11">
        <v>4.78</v>
      </c>
      <c r="P11">
        <v>4.38</v>
      </c>
      <c r="Q11">
        <v>86</v>
      </c>
      <c r="R11">
        <v>76</v>
      </c>
      <c r="S11">
        <v>0.53300000000000003</v>
      </c>
      <c r="T11">
        <v>77</v>
      </c>
      <c r="U11">
        <v>4.8</v>
      </c>
      <c r="V11">
        <v>4.33</v>
      </c>
    </row>
    <row r="12" spans="1:22" x14ac:dyDescent="0.45">
      <c r="A12" t="s">
        <v>430</v>
      </c>
      <c r="B12" t="s">
        <v>60</v>
      </c>
      <c r="C12">
        <v>93</v>
      </c>
      <c r="D12">
        <v>51</v>
      </c>
      <c r="E12">
        <v>41</v>
      </c>
      <c r="F12">
        <v>0.55400000000000005</v>
      </c>
      <c r="G12">
        <v>43</v>
      </c>
      <c r="H12">
        <v>4.68</v>
      </c>
      <c r="I12">
        <v>4.22</v>
      </c>
      <c r="J12">
        <v>69</v>
      </c>
      <c r="K12">
        <v>35</v>
      </c>
      <c r="L12">
        <v>34</v>
      </c>
      <c r="M12">
        <v>0.50700000000000001</v>
      </c>
      <c r="N12">
        <v>5</v>
      </c>
      <c r="O12">
        <v>4.74</v>
      </c>
      <c r="P12">
        <v>4.68</v>
      </c>
      <c r="Q12">
        <v>86</v>
      </c>
      <c r="R12">
        <v>76</v>
      </c>
      <c r="S12">
        <v>0.53100000000000003</v>
      </c>
      <c r="T12">
        <v>48</v>
      </c>
      <c r="U12">
        <v>4.7</v>
      </c>
      <c r="V12">
        <v>4.41</v>
      </c>
    </row>
    <row r="13" spans="1:22" x14ac:dyDescent="0.45">
      <c r="A13" t="s">
        <v>432</v>
      </c>
      <c r="B13" t="s">
        <v>20</v>
      </c>
      <c r="C13">
        <v>94</v>
      </c>
      <c r="D13">
        <v>51</v>
      </c>
      <c r="E13">
        <v>43</v>
      </c>
      <c r="F13">
        <v>0.54300000000000004</v>
      </c>
      <c r="G13">
        <v>61</v>
      </c>
      <c r="H13">
        <v>4.5999999999999996</v>
      </c>
      <c r="I13">
        <v>3.95</v>
      </c>
      <c r="J13">
        <v>68</v>
      </c>
      <c r="K13">
        <v>33</v>
      </c>
      <c r="L13">
        <v>35</v>
      </c>
      <c r="M13">
        <v>0.48799999999999999</v>
      </c>
      <c r="N13">
        <v>-8</v>
      </c>
      <c r="O13">
        <v>4.4800000000000004</v>
      </c>
      <c r="P13">
        <v>4.5999999999999996</v>
      </c>
      <c r="Q13">
        <v>84</v>
      </c>
      <c r="R13">
        <v>78</v>
      </c>
      <c r="S13">
        <v>0.52</v>
      </c>
      <c r="T13">
        <v>53</v>
      </c>
      <c r="U13">
        <v>4.55</v>
      </c>
      <c r="V13">
        <v>4.22</v>
      </c>
    </row>
    <row r="14" spans="1:22" x14ac:dyDescent="0.45">
      <c r="A14" t="s">
        <v>428</v>
      </c>
      <c r="B14" t="s">
        <v>117</v>
      </c>
      <c r="C14">
        <v>92</v>
      </c>
      <c r="D14">
        <v>48</v>
      </c>
      <c r="E14">
        <v>44</v>
      </c>
      <c r="F14">
        <v>0.52200000000000002</v>
      </c>
      <c r="G14">
        <v>-38</v>
      </c>
      <c r="H14">
        <v>4.1100000000000003</v>
      </c>
      <c r="I14">
        <v>4.5199999999999996</v>
      </c>
      <c r="J14">
        <v>70</v>
      </c>
      <c r="K14">
        <v>35</v>
      </c>
      <c r="L14">
        <v>35</v>
      </c>
      <c r="M14">
        <v>0.505</v>
      </c>
      <c r="N14">
        <v>3</v>
      </c>
      <c r="O14">
        <v>4.49</v>
      </c>
      <c r="P14">
        <v>4.4400000000000004</v>
      </c>
      <c r="Q14">
        <v>83</v>
      </c>
      <c r="R14">
        <v>79</v>
      </c>
      <c r="S14">
        <v>0.51400000000000001</v>
      </c>
      <c r="T14">
        <v>-35</v>
      </c>
      <c r="U14">
        <v>4.2699999999999996</v>
      </c>
      <c r="V14">
        <v>4.49</v>
      </c>
    </row>
    <row r="15" spans="1:22" x14ac:dyDescent="0.45">
      <c r="A15" t="s">
        <v>424</v>
      </c>
      <c r="B15" t="s">
        <v>75</v>
      </c>
      <c r="C15">
        <v>96</v>
      </c>
      <c r="D15">
        <v>49</v>
      </c>
      <c r="E15">
        <v>47</v>
      </c>
      <c r="F15">
        <v>0.51</v>
      </c>
      <c r="G15">
        <v>16</v>
      </c>
      <c r="H15">
        <v>4.58</v>
      </c>
      <c r="I15">
        <v>4.42</v>
      </c>
      <c r="J15">
        <v>66</v>
      </c>
      <c r="K15">
        <v>34</v>
      </c>
      <c r="L15">
        <v>32</v>
      </c>
      <c r="M15">
        <v>0.51900000000000002</v>
      </c>
      <c r="N15">
        <v>11</v>
      </c>
      <c r="O15">
        <v>4.4400000000000004</v>
      </c>
      <c r="P15">
        <v>4.2699999999999996</v>
      </c>
      <c r="Q15">
        <v>83</v>
      </c>
      <c r="R15">
        <v>79</v>
      </c>
      <c r="S15">
        <v>0.51400000000000001</v>
      </c>
      <c r="T15">
        <v>27</v>
      </c>
      <c r="U15">
        <v>4.53</v>
      </c>
      <c r="V15">
        <v>4.3600000000000003</v>
      </c>
    </row>
    <row r="16" spans="1:22" x14ac:dyDescent="0.45">
      <c r="A16" t="s">
        <v>426</v>
      </c>
      <c r="B16" t="s">
        <v>64</v>
      </c>
      <c r="C16">
        <v>92</v>
      </c>
      <c r="D16">
        <v>47</v>
      </c>
      <c r="E16">
        <v>45</v>
      </c>
      <c r="F16">
        <v>0.51100000000000001</v>
      </c>
      <c r="G16">
        <v>11</v>
      </c>
      <c r="H16">
        <v>4.8499999999999996</v>
      </c>
      <c r="I16">
        <v>4.7300000000000004</v>
      </c>
      <c r="J16">
        <v>70</v>
      </c>
      <c r="K16">
        <v>36</v>
      </c>
      <c r="L16">
        <v>34</v>
      </c>
      <c r="M16">
        <v>0.50900000000000001</v>
      </c>
      <c r="N16">
        <v>6</v>
      </c>
      <c r="O16">
        <v>4.55</v>
      </c>
      <c r="P16">
        <v>4.46</v>
      </c>
      <c r="Q16">
        <v>83</v>
      </c>
      <c r="R16">
        <v>79</v>
      </c>
      <c r="S16">
        <v>0.51</v>
      </c>
      <c r="T16">
        <v>17</v>
      </c>
      <c r="U16">
        <v>4.72</v>
      </c>
      <c r="V16">
        <v>4.6100000000000003</v>
      </c>
    </row>
    <row r="17" spans="1:22" x14ac:dyDescent="0.45">
      <c r="A17" t="s">
        <v>417</v>
      </c>
      <c r="B17" t="s">
        <v>71</v>
      </c>
      <c r="C17">
        <v>93</v>
      </c>
      <c r="D17">
        <v>46</v>
      </c>
      <c r="E17">
        <v>47</v>
      </c>
      <c r="F17">
        <v>0.495</v>
      </c>
      <c r="G17">
        <v>-65</v>
      </c>
      <c r="H17">
        <v>3.98</v>
      </c>
      <c r="I17">
        <v>4.68</v>
      </c>
      <c r="J17">
        <v>69</v>
      </c>
      <c r="K17">
        <v>36</v>
      </c>
      <c r="L17">
        <v>33</v>
      </c>
      <c r="M17">
        <v>0.52700000000000002</v>
      </c>
      <c r="N17">
        <v>17</v>
      </c>
      <c r="O17">
        <v>4.3499999999999996</v>
      </c>
      <c r="P17">
        <v>4.0999999999999996</v>
      </c>
      <c r="Q17">
        <v>82</v>
      </c>
      <c r="R17">
        <v>80</v>
      </c>
      <c r="S17">
        <v>0.50800000000000001</v>
      </c>
      <c r="T17">
        <v>-48</v>
      </c>
      <c r="U17">
        <v>4.1399999999999997</v>
      </c>
      <c r="V17">
        <v>4.43</v>
      </c>
    </row>
    <row r="18" spans="1:22" x14ac:dyDescent="0.45">
      <c r="A18" t="s">
        <v>421</v>
      </c>
      <c r="B18" t="s">
        <v>41</v>
      </c>
      <c r="C18">
        <v>94</v>
      </c>
      <c r="D18">
        <v>47</v>
      </c>
      <c r="E18">
        <v>47</v>
      </c>
      <c r="F18">
        <v>0.5</v>
      </c>
      <c r="G18">
        <v>6</v>
      </c>
      <c r="H18">
        <v>4.87</v>
      </c>
      <c r="I18">
        <v>4.8099999999999996</v>
      </c>
      <c r="J18">
        <v>68</v>
      </c>
      <c r="K18">
        <v>35</v>
      </c>
      <c r="L18">
        <v>33</v>
      </c>
      <c r="M18">
        <v>0.51700000000000002</v>
      </c>
      <c r="N18">
        <v>11</v>
      </c>
      <c r="O18">
        <v>4.57</v>
      </c>
      <c r="P18">
        <v>4.41</v>
      </c>
      <c r="Q18">
        <v>82</v>
      </c>
      <c r="R18">
        <v>80</v>
      </c>
      <c r="S18">
        <v>0.50700000000000001</v>
      </c>
      <c r="T18">
        <v>17</v>
      </c>
      <c r="U18">
        <v>4.74</v>
      </c>
      <c r="V18">
        <v>4.6399999999999997</v>
      </c>
    </row>
    <row r="19" spans="1:22" x14ac:dyDescent="0.45">
      <c r="A19" t="s">
        <v>429</v>
      </c>
      <c r="B19" t="s">
        <v>43</v>
      </c>
      <c r="C19">
        <v>94</v>
      </c>
      <c r="D19">
        <v>45</v>
      </c>
      <c r="E19">
        <v>49</v>
      </c>
      <c r="F19">
        <v>0.47899999999999998</v>
      </c>
      <c r="G19">
        <v>-32</v>
      </c>
      <c r="H19">
        <v>4.41</v>
      </c>
      <c r="I19">
        <v>4.76</v>
      </c>
      <c r="J19">
        <v>68</v>
      </c>
      <c r="K19">
        <v>35</v>
      </c>
      <c r="L19">
        <v>33</v>
      </c>
      <c r="M19">
        <v>0.51</v>
      </c>
      <c r="N19">
        <v>6</v>
      </c>
      <c r="O19">
        <v>4.29</v>
      </c>
      <c r="P19">
        <v>4.1900000000000004</v>
      </c>
      <c r="Q19">
        <v>80</v>
      </c>
      <c r="R19">
        <v>82</v>
      </c>
      <c r="S19">
        <v>0.49199999999999999</v>
      </c>
      <c r="T19">
        <v>-26</v>
      </c>
      <c r="U19">
        <v>4.3600000000000003</v>
      </c>
      <c r="V19">
        <v>4.5199999999999996</v>
      </c>
    </row>
    <row r="20" spans="1:22" x14ac:dyDescent="0.45">
      <c r="A20" t="s">
        <v>427</v>
      </c>
      <c r="B20" t="s">
        <v>45</v>
      </c>
      <c r="C20">
        <v>93</v>
      </c>
      <c r="D20">
        <v>44</v>
      </c>
      <c r="E20">
        <v>49</v>
      </c>
      <c r="F20">
        <v>0.47299999999999998</v>
      </c>
      <c r="G20">
        <v>9</v>
      </c>
      <c r="H20">
        <v>4.3499999999999996</v>
      </c>
      <c r="I20">
        <v>4.26</v>
      </c>
      <c r="J20">
        <v>69</v>
      </c>
      <c r="K20">
        <v>35</v>
      </c>
      <c r="L20">
        <v>34</v>
      </c>
      <c r="M20">
        <v>0.51300000000000001</v>
      </c>
      <c r="N20">
        <v>9</v>
      </c>
      <c r="O20">
        <v>4.58</v>
      </c>
      <c r="P20">
        <v>4.45</v>
      </c>
      <c r="Q20">
        <v>79</v>
      </c>
      <c r="R20">
        <v>83</v>
      </c>
      <c r="S20">
        <v>0.49</v>
      </c>
      <c r="T20">
        <v>18</v>
      </c>
      <c r="U20">
        <v>4.45</v>
      </c>
      <c r="V20">
        <v>4.34</v>
      </c>
    </row>
    <row r="21" spans="1:22" x14ac:dyDescent="0.45">
      <c r="A21" t="s">
        <v>435</v>
      </c>
      <c r="B21" t="s">
        <v>102</v>
      </c>
      <c r="C21">
        <v>94</v>
      </c>
      <c r="D21">
        <v>45</v>
      </c>
      <c r="E21">
        <v>49</v>
      </c>
      <c r="F21">
        <v>0.47899999999999998</v>
      </c>
      <c r="G21">
        <v>-9</v>
      </c>
      <c r="H21">
        <v>4.2</v>
      </c>
      <c r="I21">
        <v>4.3</v>
      </c>
      <c r="J21">
        <v>68</v>
      </c>
      <c r="K21">
        <v>34</v>
      </c>
      <c r="L21">
        <v>34</v>
      </c>
      <c r="M21">
        <v>0.496</v>
      </c>
      <c r="N21">
        <v>-2</v>
      </c>
      <c r="O21">
        <v>4.17</v>
      </c>
      <c r="P21">
        <v>4.21</v>
      </c>
      <c r="Q21">
        <v>79</v>
      </c>
      <c r="R21">
        <v>83</v>
      </c>
      <c r="S21">
        <v>0.48599999999999999</v>
      </c>
      <c r="T21">
        <v>-11</v>
      </c>
      <c r="U21">
        <v>4.1900000000000004</v>
      </c>
      <c r="V21">
        <v>4.26</v>
      </c>
    </row>
    <row r="22" spans="1:22" x14ac:dyDescent="0.45">
      <c r="A22" t="s">
        <v>423</v>
      </c>
      <c r="B22" t="s">
        <v>30</v>
      </c>
      <c r="C22">
        <v>94</v>
      </c>
      <c r="D22">
        <v>45</v>
      </c>
      <c r="E22">
        <v>49</v>
      </c>
      <c r="F22">
        <v>0.47899999999999998</v>
      </c>
      <c r="G22">
        <v>-5</v>
      </c>
      <c r="H22">
        <v>4.2</v>
      </c>
      <c r="I22">
        <v>4.26</v>
      </c>
      <c r="J22">
        <v>68</v>
      </c>
      <c r="K22">
        <v>34</v>
      </c>
      <c r="L22">
        <v>34</v>
      </c>
      <c r="M22">
        <v>0.495</v>
      </c>
      <c r="N22">
        <v>-3</v>
      </c>
      <c r="O22">
        <v>4.43</v>
      </c>
      <c r="P22">
        <v>4.47</v>
      </c>
      <c r="Q22">
        <v>79</v>
      </c>
      <c r="R22">
        <v>83</v>
      </c>
      <c r="S22">
        <v>0.48599999999999999</v>
      </c>
      <c r="T22">
        <v>-8</v>
      </c>
      <c r="U22">
        <v>4.3</v>
      </c>
      <c r="V22">
        <v>4.3499999999999996</v>
      </c>
    </row>
    <row r="23" spans="1:22" x14ac:dyDescent="0.45">
      <c r="A23" t="s">
        <v>434</v>
      </c>
      <c r="B23" t="s">
        <v>39</v>
      </c>
      <c r="C23">
        <v>93</v>
      </c>
      <c r="D23">
        <v>45</v>
      </c>
      <c r="E23">
        <v>48</v>
      </c>
      <c r="F23">
        <v>0.48399999999999999</v>
      </c>
      <c r="G23">
        <v>-21</v>
      </c>
      <c r="H23">
        <v>4.12</v>
      </c>
      <c r="I23">
        <v>4.34</v>
      </c>
      <c r="J23">
        <v>69</v>
      </c>
      <c r="K23">
        <v>34</v>
      </c>
      <c r="L23">
        <v>35</v>
      </c>
      <c r="M23">
        <v>0.48599999999999999</v>
      </c>
      <c r="N23">
        <v>-9</v>
      </c>
      <c r="O23">
        <v>4.28</v>
      </c>
      <c r="P23">
        <v>4.41</v>
      </c>
      <c r="Q23">
        <v>79</v>
      </c>
      <c r="R23">
        <v>83</v>
      </c>
      <c r="S23">
        <v>0.48499999999999999</v>
      </c>
      <c r="T23">
        <v>-30</v>
      </c>
      <c r="U23">
        <v>4.1900000000000004</v>
      </c>
      <c r="V23">
        <v>4.37</v>
      </c>
    </row>
    <row r="24" spans="1:22" x14ac:dyDescent="0.45">
      <c r="A24" t="s">
        <v>436</v>
      </c>
      <c r="B24" t="s">
        <v>57</v>
      </c>
      <c r="C24">
        <v>94</v>
      </c>
      <c r="D24">
        <v>45</v>
      </c>
      <c r="E24">
        <v>49</v>
      </c>
      <c r="F24">
        <v>0.47899999999999998</v>
      </c>
      <c r="G24">
        <v>32</v>
      </c>
      <c r="H24">
        <v>4.3899999999999997</v>
      </c>
      <c r="I24">
        <v>4.05</v>
      </c>
      <c r="J24">
        <v>68</v>
      </c>
      <c r="K24">
        <v>33</v>
      </c>
      <c r="L24">
        <v>35</v>
      </c>
      <c r="M24">
        <v>0.48099999999999998</v>
      </c>
      <c r="N24">
        <v>-12</v>
      </c>
      <c r="O24">
        <v>4.49</v>
      </c>
      <c r="P24">
        <v>4.68</v>
      </c>
      <c r="Q24">
        <v>78</v>
      </c>
      <c r="R24">
        <v>84</v>
      </c>
      <c r="S24">
        <v>0.48</v>
      </c>
      <c r="T24">
        <v>20</v>
      </c>
      <c r="U24">
        <v>4.4400000000000004</v>
      </c>
      <c r="V24">
        <v>4.3099999999999996</v>
      </c>
    </row>
    <row r="25" spans="1:22" x14ac:dyDescent="0.45">
      <c r="A25" t="s">
        <v>419</v>
      </c>
      <c r="B25" t="s">
        <v>26</v>
      </c>
      <c r="C25">
        <v>94</v>
      </c>
      <c r="D25">
        <v>43</v>
      </c>
      <c r="E25">
        <v>50</v>
      </c>
      <c r="F25">
        <v>0.46200000000000002</v>
      </c>
      <c r="G25">
        <v>-55</v>
      </c>
      <c r="H25">
        <v>4.01</v>
      </c>
      <c r="I25">
        <v>4.5999999999999996</v>
      </c>
      <c r="J25">
        <v>68</v>
      </c>
      <c r="K25">
        <v>35</v>
      </c>
      <c r="L25">
        <v>33</v>
      </c>
      <c r="M25">
        <v>0.50800000000000001</v>
      </c>
      <c r="N25">
        <v>5</v>
      </c>
      <c r="O25">
        <v>4.47</v>
      </c>
      <c r="P25">
        <v>4.3899999999999997</v>
      </c>
      <c r="Q25">
        <v>78</v>
      </c>
      <c r="R25">
        <v>84</v>
      </c>
      <c r="S25">
        <v>0.47899999999999998</v>
      </c>
      <c r="T25">
        <v>-50</v>
      </c>
      <c r="U25">
        <v>4.2</v>
      </c>
      <c r="V25">
        <v>4.51</v>
      </c>
    </row>
    <row r="26" spans="1:22" x14ac:dyDescent="0.45">
      <c r="A26" t="s">
        <v>440</v>
      </c>
      <c r="B26" t="s">
        <v>80</v>
      </c>
      <c r="C26">
        <v>94</v>
      </c>
      <c r="D26">
        <v>42</v>
      </c>
      <c r="E26">
        <v>52</v>
      </c>
      <c r="F26">
        <v>0.44700000000000001</v>
      </c>
      <c r="G26">
        <v>-36</v>
      </c>
      <c r="H26">
        <v>4.13</v>
      </c>
      <c r="I26">
        <v>4.51</v>
      </c>
      <c r="J26">
        <v>68</v>
      </c>
      <c r="K26">
        <v>30</v>
      </c>
      <c r="L26">
        <v>38</v>
      </c>
      <c r="M26">
        <v>0.441</v>
      </c>
      <c r="N26">
        <v>-38</v>
      </c>
      <c r="O26">
        <v>4.18</v>
      </c>
      <c r="P26">
        <v>4.74</v>
      </c>
      <c r="Q26">
        <v>72</v>
      </c>
      <c r="R26">
        <v>90</v>
      </c>
      <c r="S26">
        <v>0.44400000000000001</v>
      </c>
      <c r="T26">
        <v>-74</v>
      </c>
      <c r="U26">
        <v>4.1500000000000004</v>
      </c>
      <c r="V26">
        <v>4.6100000000000003</v>
      </c>
    </row>
    <row r="27" spans="1:22" x14ac:dyDescent="0.45">
      <c r="A27" t="s">
        <v>437</v>
      </c>
      <c r="B27" t="s">
        <v>54</v>
      </c>
      <c r="C27">
        <v>93</v>
      </c>
      <c r="D27">
        <v>38</v>
      </c>
      <c r="E27">
        <v>55</v>
      </c>
      <c r="F27">
        <v>0.40899999999999997</v>
      </c>
      <c r="G27">
        <v>-90</v>
      </c>
      <c r="H27">
        <v>4.0199999999999996</v>
      </c>
      <c r="I27">
        <v>4.99</v>
      </c>
      <c r="J27">
        <v>69</v>
      </c>
      <c r="K27">
        <v>32</v>
      </c>
      <c r="L27">
        <v>37</v>
      </c>
      <c r="M27">
        <v>0.46400000000000002</v>
      </c>
      <c r="N27">
        <v>-24</v>
      </c>
      <c r="O27">
        <v>4.4800000000000004</v>
      </c>
      <c r="P27">
        <v>4.83</v>
      </c>
      <c r="Q27">
        <v>70</v>
      </c>
      <c r="R27">
        <v>92</v>
      </c>
      <c r="S27">
        <v>0.432</v>
      </c>
      <c r="T27">
        <v>-114</v>
      </c>
      <c r="U27">
        <v>4.22</v>
      </c>
      <c r="V27">
        <v>4.92</v>
      </c>
    </row>
    <row r="28" spans="1:22" x14ac:dyDescent="0.45">
      <c r="A28" t="s">
        <v>439</v>
      </c>
      <c r="B28" t="s">
        <v>36</v>
      </c>
      <c r="C28">
        <v>95</v>
      </c>
      <c r="D28">
        <v>35</v>
      </c>
      <c r="E28">
        <v>60</v>
      </c>
      <c r="F28">
        <v>0.36799999999999999</v>
      </c>
      <c r="G28">
        <v>-96</v>
      </c>
      <c r="H28">
        <v>3.8</v>
      </c>
      <c r="I28">
        <v>4.8099999999999996</v>
      </c>
      <c r="J28">
        <v>67</v>
      </c>
      <c r="K28">
        <v>30</v>
      </c>
      <c r="L28">
        <v>37</v>
      </c>
      <c r="M28">
        <v>0.443</v>
      </c>
      <c r="N28">
        <v>-35</v>
      </c>
      <c r="O28">
        <v>4.05</v>
      </c>
      <c r="P28">
        <v>4.58</v>
      </c>
      <c r="Q28">
        <v>65</v>
      </c>
      <c r="R28">
        <v>97</v>
      </c>
      <c r="S28">
        <v>0.39900000000000002</v>
      </c>
      <c r="T28">
        <v>-131</v>
      </c>
      <c r="U28">
        <v>3.9</v>
      </c>
      <c r="V28">
        <v>4.71</v>
      </c>
    </row>
    <row r="29" spans="1:22" x14ac:dyDescent="0.45">
      <c r="A29" t="s">
        <v>438</v>
      </c>
      <c r="B29" t="s">
        <v>89</v>
      </c>
      <c r="C29">
        <v>93</v>
      </c>
      <c r="D29">
        <v>32</v>
      </c>
      <c r="E29">
        <v>61</v>
      </c>
      <c r="F29">
        <v>0.34399999999999997</v>
      </c>
      <c r="G29">
        <v>-146</v>
      </c>
      <c r="H29">
        <v>3.47</v>
      </c>
      <c r="I29">
        <v>5.04</v>
      </c>
      <c r="J29">
        <v>69</v>
      </c>
      <c r="K29">
        <v>31</v>
      </c>
      <c r="L29">
        <v>38</v>
      </c>
      <c r="M29">
        <v>0.45100000000000001</v>
      </c>
      <c r="N29">
        <v>-32</v>
      </c>
      <c r="O29">
        <v>4.1399999999999997</v>
      </c>
      <c r="P29">
        <v>4.6100000000000003</v>
      </c>
      <c r="Q29">
        <v>63</v>
      </c>
      <c r="R29">
        <v>99</v>
      </c>
      <c r="S29">
        <v>0.38900000000000001</v>
      </c>
      <c r="T29">
        <v>-178</v>
      </c>
      <c r="U29">
        <v>3.76</v>
      </c>
      <c r="V29">
        <v>4.8600000000000003</v>
      </c>
    </row>
    <row r="30" spans="1:22" x14ac:dyDescent="0.45">
      <c r="A30" t="s">
        <v>442</v>
      </c>
      <c r="B30" t="s">
        <v>35</v>
      </c>
      <c r="C30">
        <v>94</v>
      </c>
      <c r="D30">
        <v>33</v>
      </c>
      <c r="E30">
        <v>61</v>
      </c>
      <c r="F30">
        <v>0.35099999999999998</v>
      </c>
      <c r="G30">
        <v>-167</v>
      </c>
      <c r="H30">
        <v>4.1100000000000003</v>
      </c>
      <c r="I30">
        <v>5.88</v>
      </c>
      <c r="J30">
        <v>68</v>
      </c>
      <c r="K30">
        <v>27</v>
      </c>
      <c r="L30">
        <v>41</v>
      </c>
      <c r="M30">
        <v>0.40200000000000002</v>
      </c>
      <c r="N30">
        <v>-69</v>
      </c>
      <c r="O30">
        <v>4.41</v>
      </c>
      <c r="P30">
        <v>5.42</v>
      </c>
      <c r="Q30">
        <v>60</v>
      </c>
      <c r="R30">
        <v>102</v>
      </c>
      <c r="S30">
        <v>0.372</v>
      </c>
      <c r="T30">
        <v>-236</v>
      </c>
      <c r="U30">
        <v>4.2300000000000004</v>
      </c>
      <c r="V30">
        <v>5.69</v>
      </c>
    </row>
    <row r="31" spans="1:22" x14ac:dyDescent="0.45">
      <c r="A31" t="s">
        <v>441</v>
      </c>
      <c r="B31" t="s">
        <v>132</v>
      </c>
      <c r="C31">
        <v>95</v>
      </c>
      <c r="D31">
        <v>27</v>
      </c>
      <c r="E31">
        <v>68</v>
      </c>
      <c r="F31">
        <v>0.28399999999999997</v>
      </c>
      <c r="G31">
        <v>-165</v>
      </c>
      <c r="H31">
        <v>3.22</v>
      </c>
      <c r="I31">
        <v>4.96</v>
      </c>
      <c r="J31">
        <v>67</v>
      </c>
      <c r="K31">
        <v>28</v>
      </c>
      <c r="L31">
        <v>39</v>
      </c>
      <c r="M31">
        <v>0.41899999999999998</v>
      </c>
      <c r="N31">
        <v>-51</v>
      </c>
      <c r="O31">
        <v>4.03</v>
      </c>
      <c r="P31">
        <v>4.8</v>
      </c>
      <c r="Q31">
        <v>55</v>
      </c>
      <c r="R31">
        <v>107</v>
      </c>
      <c r="S31">
        <v>0.34</v>
      </c>
      <c r="T31">
        <v>-216</v>
      </c>
      <c r="U31">
        <v>3.56</v>
      </c>
      <c r="V31">
        <v>4.8899999999999997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13259-F394-4DB9-9BC6-BC53C0F3921F}">
  <dimension ref="A1:G31"/>
  <sheetViews>
    <sheetView workbookViewId="0"/>
  </sheetViews>
  <sheetFormatPr defaultRowHeight="14.25" x14ac:dyDescent="0.45"/>
  <cols>
    <col min="6" max="6" width="12.86328125" customWidth="1"/>
  </cols>
  <sheetData>
    <row r="1" spans="1:7" x14ac:dyDescent="0.45">
      <c r="A1" t="s">
        <v>1</v>
      </c>
      <c r="B1" t="s">
        <v>346</v>
      </c>
      <c r="C1" t="s">
        <v>1928</v>
      </c>
      <c r="D1" t="s">
        <v>1929</v>
      </c>
      <c r="E1" t="s">
        <v>1930</v>
      </c>
      <c r="F1" t="s">
        <v>1970</v>
      </c>
      <c r="G1" t="s">
        <v>1927</v>
      </c>
    </row>
    <row r="2" spans="1:7" x14ac:dyDescent="0.45">
      <c r="A2" t="s">
        <v>32</v>
      </c>
      <c r="B2">
        <f>VLOOKUP(A2, Team_Batting___Dashboard[[Team]:[TG]], 2, FALSE)</f>
        <v>92</v>
      </c>
      <c r="C2">
        <f>VLOOKUP(A2, Team_Batting___Dashboard[], 19, FALSE)/B2</f>
        <v>-5.5434782608695651E-2</v>
      </c>
      <c r="D2">
        <f>VLOOKUP(A2, Team_Batting___Dashboard[], 20, FALSE)/B2</f>
        <v>-0.16413043478260869</v>
      </c>
      <c r="E2">
        <f>VLOOKUP(A2, Team_Batting___Dashboard[], 21, FALSE)/B2</f>
        <v>-0.17934782608695651</v>
      </c>
      <c r="F2">
        <f>VLOOKUP(A2, Team_Batting___Dashboard[], 22, FALSE)/B2</f>
        <v>7.9347826086956522E-2</v>
      </c>
      <c r="G2">
        <f>VLOOKUP(A2, Team_Pitching___Dashboard[], 21, FALSE)/B2</f>
        <v>0.13043478260869565</v>
      </c>
    </row>
    <row r="3" spans="1:7" x14ac:dyDescent="0.45">
      <c r="A3" t="s">
        <v>28</v>
      </c>
      <c r="B3">
        <f>VLOOKUP(A3, Team_Batting___Dashboard[[Team]:[TG]], 2, FALSE)</f>
        <v>94</v>
      </c>
      <c r="C3">
        <f>VLOOKUP(A3, Team_Batting___Dashboard[], 19, FALSE)/B3</f>
        <v>1.1702127659574469E-2</v>
      </c>
      <c r="D3">
        <f>VLOOKUP(A3, Team_Batting___Dashboard[], 20, FALSE)/B3</f>
        <v>0.59787234042553195</v>
      </c>
      <c r="E3">
        <f>VLOOKUP(A3, Team_Batting___Dashboard[], 21, FALSE)/B3</f>
        <v>-7.6595744680851063E-2</v>
      </c>
      <c r="F3">
        <f>VLOOKUP(A3, Team_Batting___Dashboard[], 22, FALSE)/B3</f>
        <v>0.17127659574468088</v>
      </c>
      <c r="G3">
        <f>VLOOKUP(A3, Team_Pitching___Dashboard[], 21, FALSE)/B3</f>
        <v>4.4680851063829789E-2</v>
      </c>
    </row>
    <row r="4" spans="1:7" x14ac:dyDescent="0.45">
      <c r="A4" t="s">
        <v>22</v>
      </c>
      <c r="B4">
        <f>VLOOKUP(A4, Team_Batting___Dashboard[[Team]:[TG]], 2, FALSE)</f>
        <v>95</v>
      </c>
      <c r="C4">
        <f>VLOOKUP(A4, Team_Batting___Dashboard[], 19, FALSE)/B4</f>
        <v>-6.1052631578947365E-2</v>
      </c>
      <c r="D4">
        <f>VLOOKUP(A4, Team_Batting___Dashboard[], 20, FALSE)/B4</f>
        <v>0.58105263157894738</v>
      </c>
      <c r="E4">
        <f>VLOOKUP(A4, Team_Batting___Dashboard[], 21, FALSE)/B4</f>
        <v>0.21473684210526314</v>
      </c>
      <c r="F4">
        <f>VLOOKUP(A4, Team_Batting___Dashboard[], 22, FALSE)/B4</f>
        <v>0.19157894736842104</v>
      </c>
      <c r="G4">
        <f>VLOOKUP(A4, Team_Pitching___Dashboard[], 21, FALSE)/B4</f>
        <v>7.1578947368421048E-2</v>
      </c>
    </row>
    <row r="5" spans="1:7" x14ac:dyDescent="0.45">
      <c r="A5" t="s">
        <v>18</v>
      </c>
      <c r="B5">
        <f>VLOOKUP(A5, Team_Batting___Dashboard[[Team]:[TG]], 2, FALSE)</f>
        <v>93</v>
      </c>
      <c r="C5">
        <f>VLOOKUP(A5, Team_Batting___Dashboard[], 19, FALSE)/B5</f>
        <v>5.053763440860215E-2</v>
      </c>
      <c r="D5">
        <f>VLOOKUP(A5, Team_Batting___Dashboard[], 20, FALSE)/B5</f>
        <v>0.87849462365591402</v>
      </c>
      <c r="E5">
        <f>VLOOKUP(A5, Team_Batting___Dashboard[], 21, FALSE)/B5</f>
        <v>-2.4731182795698924E-2</v>
      </c>
      <c r="F5">
        <f>VLOOKUP(A5, Team_Batting___Dashboard[], 22, FALSE)/B5</f>
        <v>0.21182795698924731</v>
      </c>
      <c r="G5">
        <f>VLOOKUP(A5, Team_Pitching___Dashboard[], 21, FALSE)/B5</f>
        <v>9.7849462365591389E-2</v>
      </c>
    </row>
    <row r="6" spans="1:7" x14ac:dyDescent="0.45">
      <c r="A6" t="s">
        <v>71</v>
      </c>
      <c r="B6">
        <f>VLOOKUP(A6, Team_Batting___Dashboard[[Team]:[TG]], 2, FALSE)</f>
        <v>93</v>
      </c>
      <c r="C6">
        <f>VLOOKUP(A6, Team_Batting___Dashboard[], 19, FALSE)/B6</f>
        <v>1.5053763440860214E-2</v>
      </c>
      <c r="D6">
        <f>VLOOKUP(A6, Team_Batting___Dashboard[], 20, FALSE)/B6</f>
        <v>0.1032258064516129</v>
      </c>
      <c r="E6">
        <f>VLOOKUP(A6, Team_Batting___Dashboard[], 21, FALSE)/B6</f>
        <v>-6.236559139784946E-2</v>
      </c>
      <c r="F6">
        <f>VLOOKUP(A6, Team_Batting___Dashboard[], 22, FALSE)/B6</f>
        <v>0.1139784946236559</v>
      </c>
      <c r="G6">
        <f>VLOOKUP(A6, Team_Pitching___Dashboard[], 21, FALSE)/B6</f>
        <v>7.3118279569892475E-2</v>
      </c>
    </row>
    <row r="7" spans="1:7" x14ac:dyDescent="0.45">
      <c r="A7" t="s">
        <v>50</v>
      </c>
      <c r="B7">
        <f>VLOOKUP(A7, Team_Batting___Dashboard[[Team]:[TG]], 2, FALSE)</f>
        <v>93</v>
      </c>
      <c r="C7">
        <f>VLOOKUP(A7, Team_Batting___Dashboard[], 19, FALSE)/B7</f>
        <v>7.8494623655913975E-2</v>
      </c>
      <c r="D7">
        <f>VLOOKUP(A7, Team_Batting___Dashboard[], 20, FALSE)/B7</f>
        <v>0.65376344086021498</v>
      </c>
      <c r="E7">
        <f>VLOOKUP(A7, Team_Batting___Dashboard[], 21, FALSE)/B7</f>
        <v>-6.5591397849462357E-2</v>
      </c>
      <c r="F7">
        <f>VLOOKUP(A7, Team_Batting___Dashboard[], 22, FALSE)/B7</f>
        <v>0.18279569892473119</v>
      </c>
      <c r="G7">
        <f>VLOOKUP(A7, Team_Pitching___Dashboard[], 21, FALSE)/B7</f>
        <v>0.17311827956989248</v>
      </c>
    </row>
    <row r="8" spans="1:7" x14ac:dyDescent="0.45">
      <c r="A8" t="s">
        <v>26</v>
      </c>
      <c r="B8">
        <f>VLOOKUP(A8, Team_Batting___Dashboard[[Team]:[TG]], 2, FALSE)</f>
        <v>94</v>
      </c>
      <c r="C8">
        <f>VLOOKUP(A8, Team_Batting___Dashboard[], 19, FALSE)/B8</f>
        <v>-5.2127659574468091E-2</v>
      </c>
      <c r="D8">
        <f>VLOOKUP(A8, Team_Batting___Dashboard[], 20, FALSE)/B8</f>
        <v>-0.10212765957446808</v>
      </c>
      <c r="E8">
        <f>VLOOKUP(A8, Team_Batting___Dashboard[], 21, FALSE)/B8</f>
        <v>0.12659574468085108</v>
      </c>
      <c r="F8">
        <f>VLOOKUP(A8, Team_Batting___Dashboard[], 22, FALSE)/B8</f>
        <v>0.10531914893617021</v>
      </c>
      <c r="G8">
        <f>VLOOKUP(A8, Team_Pitching___Dashboard[], 21, FALSE)/B8</f>
        <v>6.063829787234043E-2</v>
      </c>
    </row>
    <row r="9" spans="1:7" x14ac:dyDescent="0.45">
      <c r="A9" t="s">
        <v>48</v>
      </c>
      <c r="B9">
        <f>VLOOKUP(A9, Team_Batting___Dashboard[[Team]:[TG]], 2, FALSE)</f>
        <v>93</v>
      </c>
      <c r="C9">
        <f>VLOOKUP(A9, Team_Batting___Dashboard[], 19, FALSE)/B9</f>
        <v>-5.1612903225806452E-2</v>
      </c>
      <c r="D9">
        <f>VLOOKUP(A9, Team_Batting___Dashboard[], 20, FALSE)/B9</f>
        <v>0.35483870967741937</v>
      </c>
      <c r="E9">
        <f>VLOOKUP(A9, Team_Batting___Dashboard[], 21, FALSE)/B9</f>
        <v>-2.7956989247311829E-2</v>
      </c>
      <c r="F9">
        <f>VLOOKUP(A9, Team_Batting___Dashboard[], 22, FALSE)/B9</f>
        <v>0.14301075268817204</v>
      </c>
      <c r="G9">
        <f>VLOOKUP(A9, Team_Pitching___Dashboard[], 21, FALSE)/B9</f>
        <v>6.236559139784946E-2</v>
      </c>
    </row>
    <row r="10" spans="1:7" x14ac:dyDescent="0.45">
      <c r="A10" t="s">
        <v>41</v>
      </c>
      <c r="B10">
        <f>VLOOKUP(A10, Team_Batting___Dashboard[[Team]:[TG]], 2, FALSE)</f>
        <v>94</v>
      </c>
      <c r="C10">
        <f>VLOOKUP(A10, Team_Batting___Dashboard[], 19, FALSE)/B10</f>
        <v>5.5319148936170216E-2</v>
      </c>
      <c r="D10">
        <f>VLOOKUP(A10, Team_Batting___Dashboard[], 20, FALSE)/B10</f>
        <v>0.43510638297872339</v>
      </c>
      <c r="E10">
        <f>VLOOKUP(A10, Team_Batting___Dashboard[], 21, FALSE)/B10</f>
        <v>7.5531914893617019E-2</v>
      </c>
      <c r="F10">
        <f>VLOOKUP(A10, Team_Batting___Dashboard[], 22, FALSE)/B10</f>
        <v>0.17340425531914894</v>
      </c>
      <c r="G10">
        <f>VLOOKUP(A10, Team_Pitching___Dashboard[], 21, FALSE)/B10</f>
        <v>6.063829787234043E-2</v>
      </c>
    </row>
    <row r="11" spans="1:7" x14ac:dyDescent="0.45">
      <c r="A11" t="s">
        <v>52</v>
      </c>
      <c r="B11">
        <f>VLOOKUP(A11, Team_Batting___Dashboard[[Team]:[TG]], 2, FALSE)</f>
        <v>95</v>
      </c>
      <c r="C11">
        <f>VLOOKUP(A11, Team_Batting___Dashboard[], 19, FALSE)/B11</f>
        <v>4.2105263157894736E-3</v>
      </c>
      <c r="D11">
        <f>VLOOKUP(A11, Team_Batting___Dashboard[], 20, FALSE)/B11</f>
        <v>-0.13473684210526315</v>
      </c>
      <c r="E11">
        <f>VLOOKUP(A11, Team_Batting___Dashboard[], 21, FALSE)/B11</f>
        <v>-9.2631578947368426E-2</v>
      </c>
      <c r="F11">
        <f>VLOOKUP(A11, Team_Batting___Dashboard[], 22, FALSE)/B11</f>
        <v>8.8421052631578956E-2</v>
      </c>
      <c r="G11">
        <f>VLOOKUP(A11, Team_Pitching___Dashboard[], 21, FALSE)/B11</f>
        <v>0.10842105263157896</v>
      </c>
    </row>
    <row r="12" spans="1:7" x14ac:dyDescent="0.45">
      <c r="A12" t="s">
        <v>30</v>
      </c>
      <c r="B12">
        <f>VLOOKUP(A12, Team_Batting___Dashboard[[Team]:[TG]], 2, FALSE)</f>
        <v>94</v>
      </c>
      <c r="C12">
        <f>VLOOKUP(A12, Team_Batting___Dashboard[], 19, FALSE)/B12</f>
        <v>4.1489361702127657E-2</v>
      </c>
      <c r="D12">
        <f>VLOOKUP(A12, Team_Batting___Dashboard[], 20, FALSE)/B12</f>
        <v>-4.3617021276595738E-2</v>
      </c>
      <c r="E12">
        <f>VLOOKUP(A12, Team_Batting___Dashboard[], 21, FALSE)/B12</f>
        <v>8.5106382978723406E-3</v>
      </c>
      <c r="F12">
        <f>VLOOKUP(A12, Team_Batting___Dashboard[], 22, FALSE)/B12</f>
        <v>0.1</v>
      </c>
      <c r="G12">
        <f>VLOOKUP(A12, Team_Pitching___Dashboard[], 21, FALSE)/B12</f>
        <v>6.2765957446808518E-2</v>
      </c>
    </row>
    <row r="13" spans="1:7" x14ac:dyDescent="0.45">
      <c r="A13" t="s">
        <v>75</v>
      </c>
      <c r="B13">
        <f>VLOOKUP(A13, Team_Batting___Dashboard[[Team]:[TG]], 2, FALSE)</f>
        <v>96</v>
      </c>
      <c r="C13">
        <f>VLOOKUP(A13, Team_Batting___Dashboard[], 19, FALSE)/B13</f>
        <v>-2.0833333333333332E-2</v>
      </c>
      <c r="D13">
        <f>VLOOKUP(A13, Team_Batting___Dashboard[], 20, FALSE)/B13</f>
        <v>0.47916666666666669</v>
      </c>
      <c r="E13">
        <f>VLOOKUP(A13, Team_Batting___Dashboard[], 21, FALSE)/B13</f>
        <v>-0.29375000000000001</v>
      </c>
      <c r="F13">
        <f>VLOOKUP(A13, Team_Batting___Dashboard[], 22, FALSE)/B13</f>
        <v>0.13020833333333334</v>
      </c>
      <c r="G13">
        <f>VLOOKUP(A13, Team_Pitching___Dashboard[], 21, FALSE)/B13</f>
        <v>8.6458333333333345E-2</v>
      </c>
    </row>
    <row r="14" spans="1:7" x14ac:dyDescent="0.45">
      <c r="A14" t="s">
        <v>24</v>
      </c>
      <c r="B14">
        <f>VLOOKUP(A14, Team_Batting___Dashboard[[Team]:[TG]], 2, FALSE)</f>
        <v>94</v>
      </c>
      <c r="C14">
        <f>VLOOKUP(A14, Team_Batting___Dashboard[], 19, FALSE)/B14</f>
        <v>0.12234042553191489</v>
      </c>
      <c r="D14">
        <f>VLOOKUP(A14, Team_Batting___Dashboard[], 20, FALSE)/B14</f>
        <v>0.51489361702127656</v>
      </c>
      <c r="E14">
        <f>VLOOKUP(A14, Team_Batting___Dashboard[], 21, FALSE)/B14</f>
        <v>3.0851063829787233E-2</v>
      </c>
      <c r="F14">
        <f>VLOOKUP(A14, Team_Batting___Dashboard[], 22, FALSE)/B14</f>
        <v>0.16808510638297874</v>
      </c>
      <c r="G14">
        <f>VLOOKUP(A14, Team_Pitching___Dashboard[], 21, FALSE)/B14</f>
        <v>5.6382978723404253E-2</v>
      </c>
    </row>
    <row r="15" spans="1:7" x14ac:dyDescent="0.45">
      <c r="A15" t="s">
        <v>64</v>
      </c>
      <c r="B15">
        <f>VLOOKUP(A15, Team_Batting___Dashboard[[Team]:[TG]], 2, FALSE)</f>
        <v>92</v>
      </c>
      <c r="C15">
        <f>VLOOKUP(A15, Team_Batting___Dashboard[], 19, FALSE)/B15</f>
        <v>-4.1304347826086954E-2</v>
      </c>
      <c r="D15">
        <f>VLOOKUP(A15, Team_Batting___Dashboard[], 20, FALSE)/B15</f>
        <v>0.66086956521739126</v>
      </c>
      <c r="E15">
        <f>VLOOKUP(A15, Team_Batting___Dashboard[], 21, FALSE)/B15</f>
        <v>-0.13478260869565217</v>
      </c>
      <c r="F15">
        <f>VLOOKUP(A15, Team_Batting___Dashboard[], 22, FALSE)/B15</f>
        <v>0.16521739130434782</v>
      </c>
      <c r="G15">
        <f>VLOOKUP(A15, Team_Pitching___Dashboard[], 21, FALSE)/B15</f>
        <v>4.3478260869565216E-2</v>
      </c>
    </row>
    <row r="16" spans="1:7" x14ac:dyDescent="0.45">
      <c r="A16" t="s">
        <v>45</v>
      </c>
      <c r="B16">
        <f>VLOOKUP(A16, Team_Batting___Dashboard[[Team]:[TG]], 2, FALSE)</f>
        <v>93</v>
      </c>
      <c r="C16">
        <f>VLOOKUP(A16, Team_Batting___Dashboard[], 19, FALSE)/B16</f>
        <v>-2.5806451612903226E-2</v>
      </c>
      <c r="D16">
        <f>VLOOKUP(A16, Team_Batting___Dashboard[], 20, FALSE)/B16</f>
        <v>-0.12473118279569892</v>
      </c>
      <c r="E16">
        <f>VLOOKUP(A16, Team_Batting___Dashboard[], 21, FALSE)/B16</f>
        <v>8.924731182795699E-2</v>
      </c>
      <c r="F16">
        <f>VLOOKUP(A16, Team_Batting___Dashboard[], 22, FALSE)/B16</f>
        <v>0.10752688172043011</v>
      </c>
      <c r="G16">
        <f>VLOOKUP(A16, Team_Pitching___Dashboard[], 21, FALSE)/B16</f>
        <v>9.4623655913978505E-2</v>
      </c>
    </row>
    <row r="17" spans="1:7" x14ac:dyDescent="0.45">
      <c r="A17" t="s">
        <v>117</v>
      </c>
      <c r="B17">
        <f>VLOOKUP(A17, Team_Batting___Dashboard[[Team]:[TG]], 2, FALSE)</f>
        <v>92</v>
      </c>
      <c r="C17">
        <f>VLOOKUP(A17, Team_Batting___Dashboard[], 19, FALSE)/B17</f>
        <v>1.0869565217391304E-3</v>
      </c>
      <c r="D17">
        <f>VLOOKUP(A17, Team_Batting___Dashboard[], 20, FALSE)/B17</f>
        <v>0.10543478260869564</v>
      </c>
      <c r="E17">
        <f>VLOOKUP(A17, Team_Batting___Dashboard[], 21, FALSE)/B17</f>
        <v>-0.13152173913043477</v>
      </c>
      <c r="F17">
        <f>VLOOKUP(A17, Team_Batting___Dashboard[], 22, FALSE)/B17</f>
        <v>0.11630434782608695</v>
      </c>
      <c r="G17">
        <f>VLOOKUP(A17, Team_Pitching___Dashboard[], 21, FALSE)/B17</f>
        <v>9.1304347826086957E-2</v>
      </c>
    </row>
    <row r="18" spans="1:7" x14ac:dyDescent="0.45">
      <c r="A18" t="s">
        <v>43</v>
      </c>
      <c r="B18">
        <f>VLOOKUP(A18, Team_Batting___Dashboard[[Team]:[TG]], 2, FALSE)</f>
        <v>94</v>
      </c>
      <c r="C18">
        <f>VLOOKUP(A18, Team_Batting___Dashboard[], 19, FALSE)/B18</f>
        <v>-2.0212765957446806E-2</v>
      </c>
      <c r="D18">
        <f>VLOOKUP(A18, Team_Batting___Dashboard[], 20, FALSE)/B18</f>
        <v>0.28723404255319152</v>
      </c>
      <c r="E18">
        <f>VLOOKUP(A18, Team_Batting___Dashboard[], 21, FALSE)/B18</f>
        <v>-8.6170212765957446E-2</v>
      </c>
      <c r="F18">
        <f>VLOOKUP(A18, Team_Batting___Dashboard[], 22, FALSE)/B18</f>
        <v>0.12978723404255318</v>
      </c>
      <c r="G18">
        <f>VLOOKUP(A18, Team_Pitching___Dashboard[], 21, FALSE)/B18</f>
        <v>7.5531914893617019E-2</v>
      </c>
    </row>
    <row r="19" spans="1:7" x14ac:dyDescent="0.45">
      <c r="A19" t="s">
        <v>60</v>
      </c>
      <c r="B19">
        <f>VLOOKUP(A19, Team_Batting___Dashboard[[Team]:[TG]], 2, FALSE)</f>
        <v>93</v>
      </c>
      <c r="C19">
        <f>VLOOKUP(A19, Team_Batting___Dashboard[], 19, FALSE)/B19</f>
        <v>7.0967741935483872E-2</v>
      </c>
      <c r="D19">
        <f>VLOOKUP(A19, Team_Batting___Dashboard[], 20, FALSE)/B19</f>
        <v>0.61290322580645162</v>
      </c>
      <c r="E19">
        <f>VLOOKUP(A19, Team_Batting___Dashboard[], 21, FALSE)/B19</f>
        <v>-0.14516129032258066</v>
      </c>
      <c r="F19">
        <f>VLOOKUP(A19, Team_Batting___Dashboard[], 22, FALSE)/B19</f>
        <v>0.15268817204301074</v>
      </c>
      <c r="G19">
        <f>VLOOKUP(A19, Team_Pitching___Dashboard[], 21, FALSE)/B19</f>
        <v>0.11720430107526882</v>
      </c>
    </row>
    <row r="20" spans="1:7" x14ac:dyDescent="0.45">
      <c r="A20" t="s">
        <v>95</v>
      </c>
      <c r="B20">
        <f>VLOOKUP(A20, Team_Batting___Dashboard[[Team]:[TG]], 2, FALSE)</f>
        <v>92</v>
      </c>
      <c r="C20">
        <f>VLOOKUP(A20, Team_Batting___Dashboard[], 19, FALSE)/B20</f>
        <v>-5.2173913043478258E-2</v>
      </c>
      <c r="D20">
        <f>VLOOKUP(A20, Team_Batting___Dashboard[], 20, FALSE)/B20</f>
        <v>0.4652173913043478</v>
      </c>
      <c r="E20">
        <f>VLOOKUP(A20, Team_Batting___Dashboard[], 21, FALSE)/B20</f>
        <v>0.13043478260869565</v>
      </c>
      <c r="F20">
        <f>VLOOKUP(A20, Team_Batting___Dashboard[], 22, FALSE)/B20</f>
        <v>0.16847826086956522</v>
      </c>
      <c r="G20">
        <f>VLOOKUP(A20, Team_Pitching___Dashboard[], 21, FALSE)/B20</f>
        <v>9.1304347826086957E-2</v>
      </c>
    </row>
    <row r="21" spans="1:7" x14ac:dyDescent="0.45">
      <c r="A21" t="s">
        <v>20</v>
      </c>
      <c r="B21">
        <f>VLOOKUP(A21, Team_Batting___Dashboard[[Team]:[TG]], 2, FALSE)</f>
        <v>94</v>
      </c>
      <c r="C21">
        <f>VLOOKUP(A21, Team_Batting___Dashboard[], 19, FALSE)/B21</f>
        <v>7.0212765957446799E-2</v>
      </c>
      <c r="D21">
        <f>VLOOKUP(A21, Team_Batting___Dashboard[], 20, FALSE)/B21</f>
        <v>-2.2340425531914895E-2</v>
      </c>
      <c r="E21">
        <f>VLOOKUP(A21, Team_Batting___Dashboard[], 21, FALSE)/B21</f>
        <v>0.20106382978723403</v>
      </c>
      <c r="F21">
        <f>VLOOKUP(A21, Team_Batting___Dashboard[], 22, FALSE)/B21</f>
        <v>0.13191489361702127</v>
      </c>
      <c r="G21">
        <f>VLOOKUP(A21, Team_Pitching___Dashboard[], 21, FALSE)/B21</f>
        <v>0.11914893617021276</v>
      </c>
    </row>
    <row r="22" spans="1:7" x14ac:dyDescent="0.45">
      <c r="A22" t="s">
        <v>62</v>
      </c>
      <c r="B22">
        <f>VLOOKUP(A22, Team_Batting___Dashboard[[Team]:[TG]], 2, FALSE)</f>
        <v>93</v>
      </c>
      <c r="C22">
        <f>VLOOKUP(A22, Team_Batting___Dashboard[], 19, FALSE)/B22</f>
        <v>-2.0430107526881718E-2</v>
      </c>
      <c r="D22">
        <f>VLOOKUP(A22, Team_Batting___Dashboard[], 20, FALSE)/B22</f>
        <v>0.55376344086021501</v>
      </c>
      <c r="E22">
        <f>VLOOKUP(A22, Team_Batting___Dashboard[], 21, FALSE)/B22</f>
        <v>0.13225806451612904</v>
      </c>
      <c r="F22">
        <f>VLOOKUP(A22, Team_Batting___Dashboard[], 22, FALSE)/B22</f>
        <v>0.17634408602150536</v>
      </c>
      <c r="G22">
        <f>VLOOKUP(A22, Team_Pitching___Dashboard[], 21, FALSE)/B22</f>
        <v>0.11505376344086021</v>
      </c>
    </row>
    <row r="23" spans="1:7" x14ac:dyDescent="0.45">
      <c r="A23" t="s">
        <v>39</v>
      </c>
      <c r="B23">
        <f>VLOOKUP(A23, Team_Batting___Dashboard[[Team]:[TG]], 2, FALSE)</f>
        <v>93</v>
      </c>
      <c r="C23">
        <f>VLOOKUP(A23, Team_Batting___Dashboard[], 19, FALSE)/B23</f>
        <v>2.1505376344086021E-3</v>
      </c>
      <c r="D23">
        <f>VLOOKUP(A23, Team_Batting___Dashboard[], 20, FALSE)/B23</f>
        <v>-0.37311827956989252</v>
      </c>
      <c r="E23">
        <f>VLOOKUP(A23, Team_Batting___Dashboard[], 21, FALSE)/B23</f>
        <v>-0.1967741935483871</v>
      </c>
      <c r="F23">
        <f>VLOOKUP(A23, Team_Batting___Dashboard[], 22, FALSE)/B23</f>
        <v>5.8064516129032261E-2</v>
      </c>
      <c r="G23">
        <f>VLOOKUP(A23, Team_Pitching___Dashboard[], 21, FALSE)/B23</f>
        <v>7.3118279569892475E-2</v>
      </c>
    </row>
    <row r="24" spans="1:7" x14ac:dyDescent="0.45">
      <c r="A24" t="s">
        <v>102</v>
      </c>
      <c r="B24">
        <f>VLOOKUP(A24, Team_Batting___Dashboard[[Team]:[TG]], 2, FALSE)</f>
        <v>94</v>
      </c>
      <c r="C24">
        <f>VLOOKUP(A24, Team_Batting___Dashboard[], 19, FALSE)/B24</f>
        <v>5.106382978723404E-2</v>
      </c>
      <c r="D24">
        <f>VLOOKUP(A24, Team_Batting___Dashboard[], 20, FALSE)/B24</f>
        <v>-0.22659574468085106</v>
      </c>
      <c r="E24">
        <f>VLOOKUP(A24, Team_Batting___Dashboard[], 21, FALSE)/B24</f>
        <v>4.5744680851063826E-2</v>
      </c>
      <c r="F24">
        <f>VLOOKUP(A24, Team_Batting___Dashboard[], 22, FALSE)/B24</f>
        <v>8.5106382978723402E-2</v>
      </c>
      <c r="G24">
        <f>VLOOKUP(A24, Team_Pitching___Dashboard[], 21, FALSE)/B24</f>
        <v>9.4680851063829785E-2</v>
      </c>
    </row>
    <row r="25" spans="1:7" x14ac:dyDescent="0.45">
      <c r="A25" t="s">
        <v>57</v>
      </c>
      <c r="B25">
        <f>VLOOKUP(A25, Team_Batting___Dashboard[[Team]:[TG]], 2, FALSE)</f>
        <v>94</v>
      </c>
      <c r="C25">
        <f>VLOOKUP(A25, Team_Batting___Dashboard[], 19, FALSE)/B25</f>
        <v>0.1</v>
      </c>
      <c r="D25">
        <f>VLOOKUP(A25, Team_Batting___Dashboard[], 20, FALSE)/B25</f>
        <v>0.18191489361702129</v>
      </c>
      <c r="E25">
        <f>VLOOKUP(A25, Team_Batting___Dashboard[], 21, FALSE)/B25</f>
        <v>-0.18191489361702129</v>
      </c>
      <c r="F25">
        <f>VLOOKUP(A25, Team_Batting___Dashboard[], 22, FALSE)/B25</f>
        <v>0.1</v>
      </c>
      <c r="G25">
        <f>VLOOKUP(A25, Team_Pitching___Dashboard[], 21, FALSE)/B25</f>
        <v>0.10425531914893618</v>
      </c>
    </row>
    <row r="26" spans="1:7" x14ac:dyDescent="0.45">
      <c r="A26" t="s">
        <v>54</v>
      </c>
      <c r="B26">
        <f>VLOOKUP(A26, Team_Batting___Dashboard[[Team]:[TG]], 2, FALSE)</f>
        <v>93</v>
      </c>
      <c r="C26">
        <f>VLOOKUP(A26, Team_Batting___Dashboard[], 19, FALSE)/B26</f>
        <v>-0.12150537634408604</v>
      </c>
      <c r="D26">
        <f>VLOOKUP(A26, Team_Batting___Dashboard[], 20, FALSE)/B26</f>
        <v>-0.3881720430107527</v>
      </c>
      <c r="E26">
        <f>VLOOKUP(A26, Team_Batting___Dashboard[], 21, FALSE)/B26</f>
        <v>-0.19354838709677419</v>
      </c>
      <c r="F26">
        <f>VLOOKUP(A26, Team_Batting___Dashboard[], 22, FALSE)/B26</f>
        <v>3.870967741935484E-2</v>
      </c>
      <c r="G26">
        <f>VLOOKUP(A26, Team_Pitching___Dashboard[], 21, FALSE)/B26</f>
        <v>3.4408602150537634E-2</v>
      </c>
    </row>
    <row r="27" spans="1:7" x14ac:dyDescent="0.45">
      <c r="A27" t="s">
        <v>89</v>
      </c>
      <c r="B27">
        <f>VLOOKUP(A27, Team_Batting___Dashboard[[Team]:[TG]], 2, FALSE)</f>
        <v>93</v>
      </c>
      <c r="C27">
        <f>VLOOKUP(A27, Team_Batting___Dashboard[], 19, FALSE)/B27</f>
        <v>-6.3440860215053768E-2</v>
      </c>
      <c r="D27">
        <f>VLOOKUP(A27, Team_Batting___Dashboard[], 20, FALSE)/B27</f>
        <v>-0.65376344086021498</v>
      </c>
      <c r="E27">
        <f>VLOOKUP(A27, Team_Batting___Dashboard[], 21, FALSE)/B27</f>
        <v>-0.28279569892473116</v>
      </c>
      <c r="F27">
        <f>VLOOKUP(A27, Team_Batting___Dashboard[], 22, FALSE)/B27</f>
        <v>4.3010752688172043E-3</v>
      </c>
      <c r="G27">
        <f>VLOOKUP(A27, Team_Pitching___Dashboard[], 21, FALSE)/B27</f>
        <v>4.7311827956989252E-2</v>
      </c>
    </row>
    <row r="28" spans="1:7" x14ac:dyDescent="0.45">
      <c r="A28" t="s">
        <v>36</v>
      </c>
      <c r="B28">
        <f>VLOOKUP(A28, Team_Batting___Dashboard[[Team]:[TG]], 2, FALSE)</f>
        <v>95</v>
      </c>
      <c r="C28">
        <f>VLOOKUP(A28, Team_Batting___Dashboard[], 19, FALSE)/B28</f>
        <v>-9.4736842105263164E-3</v>
      </c>
      <c r="D28">
        <f>VLOOKUP(A28, Team_Batting___Dashboard[], 20, FALSE)/B28</f>
        <v>5.2631578947368418E-2</v>
      </c>
      <c r="E28">
        <f>VLOOKUP(A28, Team_Batting___Dashboard[], 21, FALSE)/B28</f>
        <v>-0.22421052631578947</v>
      </c>
      <c r="F28">
        <f>VLOOKUP(A28, Team_Batting___Dashboard[], 22, FALSE)/B28</f>
        <v>7.2631578947368422E-2</v>
      </c>
      <c r="G28">
        <f>VLOOKUP(A28, Team_Pitching___Dashboard[], 21, FALSE)/B28</f>
        <v>4.736842105263158E-2</v>
      </c>
    </row>
    <row r="29" spans="1:7" x14ac:dyDescent="0.45">
      <c r="A29" t="s">
        <v>80</v>
      </c>
      <c r="B29">
        <f>VLOOKUP(A29, Team_Batting___Dashboard[[Team]:[TG]], 2, FALSE)</f>
        <v>94</v>
      </c>
      <c r="C29">
        <f>VLOOKUP(A29, Team_Batting___Dashboard[], 19, FALSE)/B29</f>
        <v>0</v>
      </c>
      <c r="D29">
        <f>VLOOKUP(A29, Team_Batting___Dashboard[], 20, FALSE)/B29</f>
        <v>-6.063829787234043E-2</v>
      </c>
      <c r="E29">
        <f>VLOOKUP(A29, Team_Batting___Dashboard[], 21, FALSE)/B29</f>
        <v>-0.24468085106382978</v>
      </c>
      <c r="F29">
        <f>VLOOKUP(A29, Team_Batting___Dashboard[], 22, FALSE)/B29</f>
        <v>6.5957446808510636E-2</v>
      </c>
      <c r="G29">
        <f>VLOOKUP(A29, Team_Pitching___Dashboard[], 21, FALSE)/B29</f>
        <v>9.6808510638297873E-2</v>
      </c>
    </row>
    <row r="30" spans="1:7" x14ac:dyDescent="0.45">
      <c r="A30" t="s">
        <v>132</v>
      </c>
      <c r="B30">
        <f>VLOOKUP(A30, Team_Batting___Dashboard[[Team]:[TG]], 2, FALSE)</f>
        <v>95</v>
      </c>
      <c r="C30">
        <f>VLOOKUP(A30, Team_Batting___Dashboard[], 19, FALSE)/B30</f>
        <v>-5.0526315789473683E-2</v>
      </c>
      <c r="D30">
        <f>VLOOKUP(A30, Team_Batting___Dashboard[], 20, FALSE)/B30</f>
        <v>-0.71789473684210525</v>
      </c>
      <c r="E30">
        <f>VLOOKUP(A30, Team_Batting___Dashboard[], 21, FALSE)/B30</f>
        <v>-0.38526315789473686</v>
      </c>
      <c r="F30">
        <f>VLOOKUP(A30, Team_Batting___Dashboard[], 22, FALSE)/B30</f>
        <v>-9.4736842105263164E-3</v>
      </c>
      <c r="G30">
        <f>VLOOKUP(A30, Team_Pitching___Dashboard[], 21, FALSE)/B30</f>
        <v>9.2631578947368426E-2</v>
      </c>
    </row>
    <row r="31" spans="1:7" x14ac:dyDescent="0.45">
      <c r="A31" t="s">
        <v>35</v>
      </c>
      <c r="B31">
        <f>VLOOKUP(A31, Team_Batting___Dashboard[[Team]:[TG]], 2, FALSE)</f>
        <v>94</v>
      </c>
      <c r="C31">
        <f>VLOOKUP(A31, Team_Batting___Dashboard[], 19, FALSE)/B31</f>
        <v>-2.4468085106382976E-2</v>
      </c>
      <c r="D31">
        <f>VLOOKUP(A31, Team_Batting___Dashboard[], 20, FALSE)/B31</f>
        <v>-0.38723404255319149</v>
      </c>
      <c r="E31">
        <f>VLOOKUP(A31, Team_Batting___Dashboard[], 21, FALSE)/B31</f>
        <v>9.7872340425531903E-2</v>
      </c>
      <c r="F31">
        <f>VLOOKUP(A31, Team_Batting___Dashboard[], 22, FALSE)/B31</f>
        <v>7.7659574468085107E-2</v>
      </c>
      <c r="G31">
        <f>VLOOKUP(A31, Team_Pitching___Dashboard[], 21, FALSE)/B31</f>
        <v>4.1489361702127657E-2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E8A88-3B7A-4682-AC63-1ABCB11B6E0A}">
  <dimension ref="A1:D1382"/>
  <sheetViews>
    <sheetView topLeftCell="A1359" workbookViewId="0">
      <selection activeCell="E1375" sqref="E1375"/>
    </sheetView>
  </sheetViews>
  <sheetFormatPr defaultRowHeight="14.25" x14ac:dyDescent="0.45"/>
  <cols>
    <col min="1" max="2" width="18.1328125" customWidth="1"/>
  </cols>
  <sheetData>
    <row r="1" spans="1:4" x14ac:dyDescent="0.45">
      <c r="A1" t="s">
        <v>1931</v>
      </c>
      <c r="B1" t="s">
        <v>346</v>
      </c>
      <c r="C1" t="s">
        <v>1932</v>
      </c>
      <c r="D1" t="s">
        <v>1933</v>
      </c>
    </row>
    <row r="2" spans="1:4" x14ac:dyDescent="0.45">
      <c r="A2" t="s">
        <v>284</v>
      </c>
      <c r="B2">
        <f>VLOOKUP(A2, Individual_Pitching___Dashboard[[Name]:[G]], 6, FALSE)</f>
        <v>20</v>
      </c>
      <c r="C2">
        <f>VLOOKUP(A2, Individual_Pitching___Dashboard[], 21,FALSE)/'SP Per G'!B2</f>
        <v>0.15</v>
      </c>
      <c r="D2">
        <f>VLOOKUP(A2, 'Starter - Projections'!$B$2:$R$1380, 17, FALSE)/VLOOKUP(A2, 'Starter - Projections'!$B$2:$G$1380, 6, FALSE)</f>
        <v>0.13225806451612901</v>
      </c>
    </row>
    <row r="3" spans="1:4" x14ac:dyDescent="0.45">
      <c r="A3" t="s">
        <v>292</v>
      </c>
      <c r="B3">
        <f>VLOOKUP(A3, Individual_Pitching___Dashboard[[Name]:[G]], 6, FALSE)</f>
        <v>19</v>
      </c>
      <c r="C3">
        <f>VLOOKUP(A3, Individual_Pitching___Dashboard[], 21,FALSE)/'SP Per G'!B3</f>
        <v>0.11578947368421054</v>
      </c>
      <c r="D3">
        <f>VLOOKUP(A3, 'Starter - Projections'!$B$2:$R$1380, 17, FALSE)/VLOOKUP(A3, 'Starter - Projections'!$B$2:$G$1380, 6, FALSE)</f>
        <v>0.1032258064516129</v>
      </c>
    </row>
    <row r="4" spans="1:4" x14ac:dyDescent="0.45">
      <c r="A4" t="s">
        <v>262</v>
      </c>
      <c r="B4" t="e">
        <f>VLOOKUP(A4, Individual_Pitching___Dashboard[[Name]:[G]], 6, FALSE)</f>
        <v>#N/A</v>
      </c>
      <c r="C4" t="e">
        <f>VLOOKUP(A4, Individual_Pitching___Dashboard[], 21,FALSE)/'SP Per G'!B4</f>
        <v>#N/A</v>
      </c>
      <c r="D4">
        <f>VLOOKUP(A4, 'Starter - Projections'!$B$2:$R$1380, 17, FALSE)/VLOOKUP(A4, 'Starter - Projections'!$B$2:$G$1380, 6, FALSE)</f>
        <v>9.0322580645161285E-2</v>
      </c>
    </row>
    <row r="5" spans="1:4" x14ac:dyDescent="0.45">
      <c r="A5" t="s">
        <v>335</v>
      </c>
      <c r="B5">
        <f>VLOOKUP(A5, Individual_Pitching___Dashboard[[Name]:[G]], 6, FALSE)</f>
        <v>19</v>
      </c>
      <c r="C5">
        <f>VLOOKUP(A5, Individual_Pitching___Dashboard[], 21,FALSE)/'SP Per G'!B5</f>
        <v>0.10526315789473684</v>
      </c>
      <c r="D5">
        <f>VLOOKUP(A5, 'Starter - Projections'!$B$2:$R$1380, 17, FALSE)/VLOOKUP(A5, 'Starter - Projections'!$B$2:$G$1380, 6, FALSE)</f>
        <v>0.16333333333333336</v>
      </c>
    </row>
    <row r="6" spans="1:4" x14ac:dyDescent="0.45">
      <c r="A6" t="s">
        <v>287</v>
      </c>
      <c r="B6">
        <f>VLOOKUP(A6, Individual_Pitching___Dashboard[[Name]:[G]], 6, FALSE)</f>
        <v>19</v>
      </c>
      <c r="C6">
        <f>VLOOKUP(A6, Individual_Pitching___Dashboard[], 21,FALSE)/'SP Per G'!B6</f>
        <v>0.1368421052631579</v>
      </c>
      <c r="D6">
        <f>VLOOKUP(A6, 'Starter - Projections'!$B$2:$R$1380, 17, FALSE)/VLOOKUP(A6, 'Starter - Projections'!$B$2:$G$1380, 6, FALSE)</f>
        <v>0.13333333333333333</v>
      </c>
    </row>
    <row r="7" spans="1:4" x14ac:dyDescent="0.45">
      <c r="A7" t="s">
        <v>282</v>
      </c>
      <c r="B7">
        <f>VLOOKUP(A7, Individual_Pitching___Dashboard[[Name]:[G]], 6, FALSE)</f>
        <v>20</v>
      </c>
      <c r="C7">
        <f>VLOOKUP(A7, Individual_Pitching___Dashboard[], 21,FALSE)/'SP Per G'!B7</f>
        <v>0.1</v>
      </c>
      <c r="D7">
        <f>VLOOKUP(A7, 'Starter - Projections'!$B$2:$R$1380, 17, FALSE)/VLOOKUP(A7, 'Starter - Projections'!$B$2:$G$1380, 6, FALSE)</f>
        <v>0.13</v>
      </c>
    </row>
    <row r="8" spans="1:4" x14ac:dyDescent="0.45">
      <c r="A8" t="s">
        <v>591</v>
      </c>
      <c r="B8" t="e">
        <f>VLOOKUP(A8, Individual_Pitching___Dashboard[[Name]:[G]], 6, FALSE)</f>
        <v>#N/A</v>
      </c>
      <c r="C8" t="e">
        <f>VLOOKUP(A8, Individual_Pitching___Dashboard[], 21,FALSE)/'SP Per G'!B8</f>
        <v>#N/A</v>
      </c>
      <c r="D8">
        <f>VLOOKUP(A8, 'Starter - Projections'!$B$2:$R$1380, 17, FALSE)/VLOOKUP(A8, 'Starter - Projections'!$B$2:$G$1380, 6, FALSE)</f>
        <v>0.12333333333333334</v>
      </c>
    </row>
    <row r="9" spans="1:4" x14ac:dyDescent="0.45">
      <c r="A9" t="s">
        <v>592</v>
      </c>
      <c r="B9" t="e">
        <f>VLOOKUP(A9, Individual_Pitching___Dashboard[[Name]:[G]], 6, FALSE)</f>
        <v>#N/A</v>
      </c>
      <c r="C9" t="e">
        <f>VLOOKUP(A9, Individual_Pitching___Dashboard[], 21,FALSE)/'SP Per G'!B9</f>
        <v>#N/A</v>
      </c>
      <c r="D9">
        <f>VLOOKUP(A9, 'Starter - Projections'!$B$2:$R$1380, 17, FALSE)/VLOOKUP(A9, 'Starter - Projections'!$B$2:$G$1380, 6, FALSE)</f>
        <v>0.11666666666666667</v>
      </c>
    </row>
    <row r="10" spans="1:4" x14ac:dyDescent="0.45">
      <c r="A10" t="s">
        <v>277</v>
      </c>
      <c r="B10">
        <f>VLOOKUP(A10, Individual_Pitching___Dashboard[[Name]:[G]], 6, FALSE)</f>
        <v>19</v>
      </c>
      <c r="C10">
        <f>VLOOKUP(A10, Individual_Pitching___Dashboard[], 21,FALSE)/'SP Per G'!B10</f>
        <v>0.11578947368421054</v>
      </c>
      <c r="D10">
        <f>VLOOKUP(A10, 'Starter - Projections'!$B$2:$R$1380, 17, FALSE)/VLOOKUP(A10, 'Starter - Projections'!$B$2:$G$1380, 6, FALSE)</f>
        <v>0.11333333333333333</v>
      </c>
    </row>
    <row r="11" spans="1:4" x14ac:dyDescent="0.45">
      <c r="A11" t="s">
        <v>593</v>
      </c>
      <c r="B11" t="e">
        <f>VLOOKUP(A11, Individual_Pitching___Dashboard[[Name]:[G]], 6, FALSE)</f>
        <v>#N/A</v>
      </c>
      <c r="C11" t="e">
        <f>VLOOKUP(A11, Individual_Pitching___Dashboard[], 21,FALSE)/'SP Per G'!B11</f>
        <v>#N/A</v>
      </c>
      <c r="D11">
        <f>VLOOKUP(A11, 'Starter - Projections'!$B$2:$R$1380, 17, FALSE)/VLOOKUP(A11, 'Starter - Projections'!$B$2:$G$1380, 6, FALSE)</f>
        <v>8.3333333333333329E-2</v>
      </c>
    </row>
    <row r="12" spans="1:4" x14ac:dyDescent="0.45">
      <c r="A12" t="s">
        <v>594</v>
      </c>
      <c r="B12" t="e">
        <f>VLOOKUP(A12, Individual_Pitching___Dashboard[[Name]:[G]], 6, FALSE)</f>
        <v>#N/A</v>
      </c>
      <c r="C12" t="e">
        <f>VLOOKUP(A12, Individual_Pitching___Dashboard[], 21,FALSE)/'SP Per G'!B12</f>
        <v>#N/A</v>
      </c>
      <c r="D12">
        <f>VLOOKUP(A12, 'Starter - Projections'!$B$2:$R$1380, 17, FALSE)/VLOOKUP(A12, 'Starter - Projections'!$B$2:$G$1380, 6, FALSE)</f>
        <v>0.02</v>
      </c>
    </row>
    <row r="13" spans="1:4" x14ac:dyDescent="0.45">
      <c r="A13" t="s">
        <v>274</v>
      </c>
      <c r="B13">
        <f>VLOOKUP(A13, Individual_Pitching___Dashboard[[Name]:[G]], 6, FALSE)</f>
        <v>19</v>
      </c>
      <c r="C13">
        <f>VLOOKUP(A13, Individual_Pitching___Dashboard[], 21,FALSE)/'SP Per G'!B13</f>
        <v>0.15263157894736842</v>
      </c>
      <c r="D13">
        <f>VLOOKUP(A13, 'Starter - Projections'!$B$2:$R$1380, 17, FALSE)/VLOOKUP(A13, 'Starter - Projections'!$B$2:$G$1380, 6, FALSE)</f>
        <v>0.15517241379310345</v>
      </c>
    </row>
    <row r="14" spans="1:4" x14ac:dyDescent="0.45">
      <c r="A14" t="s">
        <v>595</v>
      </c>
      <c r="B14" t="e">
        <f>VLOOKUP(A14, Individual_Pitching___Dashboard[[Name]:[G]], 6, FALSE)</f>
        <v>#N/A</v>
      </c>
      <c r="C14" t="e">
        <f>VLOOKUP(A14, Individual_Pitching___Dashboard[], 21,FALSE)/'SP Per G'!B14</f>
        <v>#N/A</v>
      </c>
      <c r="D14">
        <f>VLOOKUP(A14, 'Starter - Projections'!$B$2:$R$1380, 17, FALSE)/VLOOKUP(A14, 'Starter - Projections'!$B$2:$G$1380, 6, FALSE)</f>
        <v>0.13793103448275862</v>
      </c>
    </row>
    <row r="15" spans="1:4" x14ac:dyDescent="0.45">
      <c r="A15" t="s">
        <v>530</v>
      </c>
      <c r="B15">
        <f>VLOOKUP(A15, Individual_Pitching___Dashboard[[Name]:[G]], 6, FALSE)</f>
        <v>19</v>
      </c>
      <c r="C15">
        <f>VLOOKUP(A15, Individual_Pitching___Dashboard[], 21,FALSE)/'SP Per G'!B15</f>
        <v>7.8947368421052627E-2</v>
      </c>
      <c r="D15">
        <f>VLOOKUP(A15, 'Starter - Projections'!$B$2:$R$1380, 17, FALSE)/VLOOKUP(A15, 'Starter - Projections'!$B$2:$G$1380, 6, FALSE)</f>
        <v>0.13103448275862067</v>
      </c>
    </row>
    <row r="16" spans="1:4" x14ac:dyDescent="0.45">
      <c r="A16" t="s">
        <v>281</v>
      </c>
      <c r="B16">
        <f>VLOOKUP(A16, Individual_Pitching___Dashboard[[Name]:[G]], 6, FALSE)</f>
        <v>19</v>
      </c>
      <c r="C16">
        <f>VLOOKUP(A16, Individual_Pitching___Dashboard[], 21,FALSE)/'SP Per G'!B16</f>
        <v>0.15789473684210525</v>
      </c>
      <c r="D16">
        <f>VLOOKUP(A16, 'Starter - Projections'!$B$2:$R$1380, 17, FALSE)/VLOOKUP(A16, 'Starter - Projections'!$B$2:$G$1380, 6, FALSE)</f>
        <v>0.1206896551724138</v>
      </c>
    </row>
    <row r="17" spans="1:4" x14ac:dyDescent="0.45">
      <c r="A17" t="s">
        <v>596</v>
      </c>
      <c r="B17" t="e">
        <f>VLOOKUP(A17, Individual_Pitching___Dashboard[[Name]:[G]], 6, FALSE)</f>
        <v>#N/A</v>
      </c>
      <c r="C17" t="e">
        <f>VLOOKUP(A17, Individual_Pitching___Dashboard[], 21,FALSE)/'SP Per G'!B17</f>
        <v>#N/A</v>
      </c>
      <c r="D17">
        <f>VLOOKUP(A17, 'Starter - Projections'!$B$2:$R$1380, 17, FALSE)/VLOOKUP(A17, 'Starter - Projections'!$B$2:$G$1380, 6, FALSE)</f>
        <v>0.11034482758620691</v>
      </c>
    </row>
    <row r="18" spans="1:4" x14ac:dyDescent="0.45">
      <c r="A18" t="s">
        <v>597</v>
      </c>
      <c r="B18">
        <f>VLOOKUP(A18, Individual_Pitching___Dashboard[[Name]:[G]], 6, FALSE)</f>
        <v>16</v>
      </c>
      <c r="C18">
        <f>VLOOKUP(A18, Individual_Pitching___Dashboard[], 21,FALSE)/'SP Per G'!B18</f>
        <v>9.375E-2</v>
      </c>
      <c r="D18">
        <f>VLOOKUP(A18, 'Starter - Projections'!$B$2:$R$1380, 17, FALSE)/VLOOKUP(A18, 'Starter - Projections'!$B$2:$G$1380, 6, FALSE)</f>
        <v>0.11034482758620691</v>
      </c>
    </row>
    <row r="19" spans="1:4" x14ac:dyDescent="0.45">
      <c r="A19" t="s">
        <v>536</v>
      </c>
      <c r="B19" t="e">
        <f>VLOOKUP(A19, Individual_Pitching___Dashboard[[Name]:[G]], 6, FALSE)</f>
        <v>#N/A</v>
      </c>
      <c r="C19" t="e">
        <f>VLOOKUP(A19, Individual_Pitching___Dashboard[], 21,FALSE)/'SP Per G'!B19</f>
        <v>#N/A</v>
      </c>
      <c r="D19">
        <f>VLOOKUP(A19, 'Starter - Projections'!$B$2:$R$1380, 17, FALSE)/VLOOKUP(A19, 'Starter - Projections'!$B$2:$G$1380, 6, FALSE)</f>
        <v>9.6551724137931033E-2</v>
      </c>
    </row>
    <row r="20" spans="1:4" x14ac:dyDescent="0.45">
      <c r="A20" t="s">
        <v>294</v>
      </c>
      <c r="B20">
        <f>VLOOKUP(A20, Individual_Pitching___Dashboard[[Name]:[G]], 6, FALSE)</f>
        <v>18</v>
      </c>
      <c r="C20">
        <f>VLOOKUP(A20, Individual_Pitching___Dashboard[], 21,FALSE)/'SP Per G'!B20</f>
        <v>0.10555555555555556</v>
      </c>
      <c r="D20">
        <f>VLOOKUP(A20, 'Starter - Projections'!$B$2:$R$1380, 17, FALSE)/VLOOKUP(A20, 'Starter - Projections'!$B$2:$G$1380, 6, FALSE)</f>
        <v>9.3103448275862075E-2</v>
      </c>
    </row>
    <row r="21" spans="1:4" x14ac:dyDescent="0.45">
      <c r="A21" t="s">
        <v>319</v>
      </c>
      <c r="B21">
        <f>VLOOKUP(A21, Individual_Pitching___Dashboard[[Name]:[G]], 6, FALSE)</f>
        <v>18</v>
      </c>
      <c r="C21">
        <f>VLOOKUP(A21, Individual_Pitching___Dashboard[], 21,FALSE)/'SP Per G'!B21</f>
        <v>5.5555555555555552E-2</v>
      </c>
      <c r="D21">
        <f>VLOOKUP(A21, 'Starter - Projections'!$B$2:$R$1380, 17, FALSE)/VLOOKUP(A21, 'Starter - Projections'!$B$2:$G$1380, 6, FALSE)</f>
        <v>8.9655172413793102E-2</v>
      </c>
    </row>
    <row r="22" spans="1:4" x14ac:dyDescent="0.45">
      <c r="A22" t="s">
        <v>598</v>
      </c>
      <c r="B22" t="e">
        <f>VLOOKUP(A22, Individual_Pitching___Dashboard[[Name]:[G]], 6, FALSE)</f>
        <v>#N/A</v>
      </c>
      <c r="C22" t="e">
        <f>VLOOKUP(A22, Individual_Pitching___Dashboard[], 21,FALSE)/'SP Per G'!B22</f>
        <v>#N/A</v>
      </c>
      <c r="D22">
        <f>VLOOKUP(A22, 'Starter - Projections'!$B$2:$R$1380, 17, FALSE)/VLOOKUP(A22, 'Starter - Projections'!$B$2:$G$1380, 6, FALSE)</f>
        <v>8.6206896551724144E-2</v>
      </c>
    </row>
    <row r="23" spans="1:4" x14ac:dyDescent="0.45">
      <c r="A23" t="s">
        <v>599</v>
      </c>
      <c r="B23" t="e">
        <f>VLOOKUP(A23, Individual_Pitching___Dashboard[[Name]:[G]], 6, FALSE)</f>
        <v>#N/A</v>
      </c>
      <c r="C23" t="e">
        <f>VLOOKUP(A23, Individual_Pitching___Dashboard[], 21,FALSE)/'SP Per G'!B23</f>
        <v>#N/A</v>
      </c>
      <c r="D23">
        <f>VLOOKUP(A23, 'Starter - Projections'!$B$2:$R$1380, 17, FALSE)/VLOOKUP(A23, 'Starter - Projections'!$B$2:$G$1380, 6, FALSE)</f>
        <v>7.9310344827586199E-2</v>
      </c>
    </row>
    <row r="24" spans="1:4" x14ac:dyDescent="0.45">
      <c r="A24" t="s">
        <v>600</v>
      </c>
      <c r="B24" t="e">
        <f>VLOOKUP(A24, Individual_Pitching___Dashboard[[Name]:[G]], 6, FALSE)</f>
        <v>#N/A</v>
      </c>
      <c r="C24" t="e">
        <f>VLOOKUP(A24, Individual_Pitching___Dashboard[], 21,FALSE)/'SP Per G'!B24</f>
        <v>#N/A</v>
      </c>
      <c r="D24">
        <f>VLOOKUP(A24, 'Starter - Projections'!$B$2:$R$1380, 17, FALSE)/VLOOKUP(A24, 'Starter - Projections'!$B$2:$G$1380, 6, FALSE)</f>
        <v>5.8064516129032261E-2</v>
      </c>
    </row>
    <row r="25" spans="1:4" x14ac:dyDescent="0.45">
      <c r="A25" t="s">
        <v>601</v>
      </c>
      <c r="B25" t="e">
        <f>VLOOKUP(A25, Individual_Pitching___Dashboard[[Name]:[G]], 6, FALSE)</f>
        <v>#N/A</v>
      </c>
      <c r="C25" t="e">
        <f>VLOOKUP(A25, Individual_Pitching___Dashboard[], 21,FALSE)/'SP Per G'!B25</f>
        <v>#N/A</v>
      </c>
      <c r="D25">
        <f>VLOOKUP(A25, 'Starter - Projections'!$B$2:$R$1380, 17, FALSE)/VLOOKUP(A25, 'Starter - Projections'!$B$2:$G$1380, 6, FALSE)</f>
        <v>5.8620689655172413E-2</v>
      </c>
    </row>
    <row r="26" spans="1:4" x14ac:dyDescent="0.45">
      <c r="A26" t="s">
        <v>602</v>
      </c>
      <c r="B26" t="e">
        <f>VLOOKUP(A26, Individual_Pitching___Dashboard[[Name]:[G]], 6, FALSE)</f>
        <v>#N/A</v>
      </c>
      <c r="C26" t="e">
        <f>VLOOKUP(A26, Individual_Pitching___Dashboard[], 21,FALSE)/'SP Per G'!B26</f>
        <v>#N/A</v>
      </c>
      <c r="D26">
        <f>VLOOKUP(A26, 'Starter - Projections'!$B$2:$R$1380, 17, FALSE)/VLOOKUP(A26, 'Starter - Projections'!$B$2:$G$1380, 6, FALSE)</f>
        <v>0.15333333333333332</v>
      </c>
    </row>
    <row r="27" spans="1:4" x14ac:dyDescent="0.45">
      <c r="A27" t="s">
        <v>603</v>
      </c>
      <c r="B27" t="e">
        <f>VLOOKUP(A27, Individual_Pitching___Dashboard[[Name]:[G]], 6, FALSE)</f>
        <v>#N/A</v>
      </c>
      <c r="C27" t="e">
        <f>VLOOKUP(A27, Individual_Pitching___Dashboard[], 21,FALSE)/'SP Per G'!B27</f>
        <v>#N/A</v>
      </c>
      <c r="D27">
        <f>VLOOKUP(A27, 'Starter - Projections'!$B$2:$R$1380, 17, FALSE)/VLOOKUP(A27, 'Starter - Projections'!$B$2:$G$1380, 6, FALSE)</f>
        <v>0.10714285714285714</v>
      </c>
    </row>
    <row r="28" spans="1:4" x14ac:dyDescent="0.45">
      <c r="A28" t="s">
        <v>269</v>
      </c>
      <c r="B28">
        <f>VLOOKUP(A28, Individual_Pitching___Dashboard[[Name]:[G]], 6, FALSE)</f>
        <v>18</v>
      </c>
      <c r="C28">
        <f>VLOOKUP(A28, Individual_Pitching___Dashboard[], 21,FALSE)/'SP Per G'!B28</f>
        <v>0.1</v>
      </c>
      <c r="D28">
        <f>VLOOKUP(A28, 'Starter - Projections'!$B$2:$R$1380, 17, FALSE)/VLOOKUP(A28, 'Starter - Projections'!$B$2:$G$1380, 6, FALSE)</f>
        <v>9.6551724137931033E-2</v>
      </c>
    </row>
    <row r="29" spans="1:4" x14ac:dyDescent="0.45">
      <c r="A29" t="s">
        <v>322</v>
      </c>
      <c r="B29">
        <f>VLOOKUP(A29, Individual_Pitching___Dashboard[[Name]:[G]], 6, FALSE)</f>
        <v>19</v>
      </c>
      <c r="C29">
        <f>VLOOKUP(A29, Individual_Pitching___Dashboard[], 21,FALSE)/'SP Per G'!B29</f>
        <v>0.10526315789473684</v>
      </c>
      <c r="D29">
        <f>VLOOKUP(A29, 'Starter - Projections'!$B$2:$R$1380, 17, FALSE)/VLOOKUP(A29, 'Starter - Projections'!$B$2:$G$1380, 6, FALSE)</f>
        <v>9.9999999999999992E-2</v>
      </c>
    </row>
    <row r="30" spans="1:4" x14ac:dyDescent="0.45">
      <c r="A30" t="s">
        <v>531</v>
      </c>
      <c r="B30">
        <f>VLOOKUP(A30, Individual_Pitching___Dashboard[[Name]:[G]], 6, FALSE)</f>
        <v>16</v>
      </c>
      <c r="C30">
        <f>VLOOKUP(A30, Individual_Pitching___Dashboard[], 21,FALSE)/'SP Per G'!B30</f>
        <v>0.16250000000000001</v>
      </c>
      <c r="D30">
        <f>VLOOKUP(A30, 'Starter - Projections'!$B$2:$R$1380, 17, FALSE)/VLOOKUP(A30, 'Starter - Projections'!$B$2:$G$1380, 6, FALSE)</f>
        <v>8.5714285714285715E-2</v>
      </c>
    </row>
    <row r="31" spans="1:4" x14ac:dyDescent="0.45">
      <c r="A31" t="s">
        <v>295</v>
      </c>
      <c r="B31">
        <f>VLOOKUP(A31, Individual_Pitching___Dashboard[[Name]:[G]], 6, FALSE)</f>
        <v>16</v>
      </c>
      <c r="C31">
        <f>VLOOKUP(A31, Individual_Pitching___Dashboard[], 21,FALSE)/'SP Per G'!B31</f>
        <v>0.11874999999999999</v>
      </c>
      <c r="D31">
        <f>VLOOKUP(A31, 'Starter - Projections'!$B$2:$R$1380, 17, FALSE)/VLOOKUP(A31, 'Starter - Projections'!$B$2:$G$1380, 6, FALSE)</f>
        <v>7.8571428571428584E-2</v>
      </c>
    </row>
    <row r="32" spans="1:4" x14ac:dyDescent="0.45">
      <c r="A32" t="s">
        <v>604</v>
      </c>
      <c r="B32">
        <f>VLOOKUP(A32, Individual_Pitching___Dashboard[[Name]:[G]], 6, FALSE)</f>
        <v>18</v>
      </c>
      <c r="C32">
        <f>VLOOKUP(A32, Individual_Pitching___Dashboard[], 21,FALSE)/'SP Per G'!B32</f>
        <v>8.3333333333333329E-2</v>
      </c>
      <c r="D32">
        <f>VLOOKUP(A32, 'Starter - Projections'!$B$2:$R$1380, 17, FALSE)/VLOOKUP(A32, 'Starter - Projections'!$B$2:$G$1380, 6, FALSE)</f>
        <v>7.8571428571428584E-2</v>
      </c>
    </row>
    <row r="33" spans="1:4" x14ac:dyDescent="0.45">
      <c r="A33" t="s">
        <v>580</v>
      </c>
      <c r="B33" t="e">
        <f>VLOOKUP(A33, Individual_Pitching___Dashboard[[Name]:[G]], 6, FALSE)</f>
        <v>#N/A</v>
      </c>
      <c r="C33" t="e">
        <f>VLOOKUP(A33, Individual_Pitching___Dashboard[], 21,FALSE)/'SP Per G'!B33</f>
        <v>#N/A</v>
      </c>
      <c r="D33">
        <f>VLOOKUP(A33, 'Starter - Projections'!$B$2:$R$1380, 17, FALSE)/VLOOKUP(A33, 'Starter - Projections'!$B$2:$G$1380, 6, FALSE)</f>
        <v>7.5862068965517254E-2</v>
      </c>
    </row>
    <row r="34" spans="1:4" x14ac:dyDescent="0.45">
      <c r="A34" t="s">
        <v>306</v>
      </c>
      <c r="B34">
        <f>VLOOKUP(A34, Individual_Pitching___Dashboard[[Name]:[G]], 6, FALSE)</f>
        <v>19</v>
      </c>
      <c r="C34">
        <f>VLOOKUP(A34, Individual_Pitching___Dashboard[], 21,FALSE)/'SP Per G'!B34</f>
        <v>7.8947368421052627E-2</v>
      </c>
      <c r="D34">
        <f>VLOOKUP(A34, 'Starter - Projections'!$B$2:$R$1380, 17, FALSE)/VLOOKUP(A34, 'Starter - Projections'!$B$2:$G$1380, 6, FALSE)</f>
        <v>6.0714285714285714E-2</v>
      </c>
    </row>
    <row r="35" spans="1:4" x14ac:dyDescent="0.45">
      <c r="A35" t="s">
        <v>605</v>
      </c>
      <c r="B35" t="e">
        <f>VLOOKUP(A35, Individual_Pitching___Dashboard[[Name]:[G]], 6, FALSE)</f>
        <v>#N/A</v>
      </c>
      <c r="C35" t="e">
        <f>VLOOKUP(A35, Individual_Pitching___Dashboard[], 21,FALSE)/'SP Per G'!B35</f>
        <v>#N/A</v>
      </c>
      <c r="D35">
        <f>VLOOKUP(A35, 'Starter - Projections'!$B$2:$R$1380, 17, FALSE)/VLOOKUP(A35, 'Starter - Projections'!$B$2:$G$1380, 6, FALSE)</f>
        <v>5.7142857142857148E-2</v>
      </c>
    </row>
    <row r="36" spans="1:4" x14ac:dyDescent="0.45">
      <c r="A36" t="s">
        <v>329</v>
      </c>
      <c r="B36" t="e">
        <f>VLOOKUP(A36, Individual_Pitching___Dashboard[[Name]:[G]], 6, FALSE)</f>
        <v>#N/A</v>
      </c>
      <c r="C36" t="e">
        <f>VLOOKUP(A36, Individual_Pitching___Dashboard[], 21,FALSE)/'SP Per G'!B36</f>
        <v>#N/A</v>
      </c>
      <c r="D36">
        <f>VLOOKUP(A36, 'Starter - Projections'!$B$2:$R$1380, 17, FALSE)/VLOOKUP(A36, 'Starter - Projections'!$B$2:$G$1380, 6, FALSE)</f>
        <v>4.9999999999999996E-2</v>
      </c>
    </row>
    <row r="37" spans="1:4" x14ac:dyDescent="0.45">
      <c r="A37" t="s">
        <v>606</v>
      </c>
      <c r="B37" t="e">
        <f>VLOOKUP(A37, Individual_Pitching___Dashboard[[Name]:[G]], 6, FALSE)</f>
        <v>#N/A</v>
      </c>
      <c r="C37" t="e">
        <f>VLOOKUP(A37, Individual_Pitching___Dashboard[], 21,FALSE)/'SP Per G'!B37</f>
        <v>#N/A</v>
      </c>
      <c r="D37">
        <f>VLOOKUP(A37, 'Starter - Projections'!$B$2:$R$1380, 17, FALSE)/VLOOKUP(A37, 'Starter - Projections'!$B$2:$G$1380, 6, FALSE)</f>
        <v>4.2857142857142858E-2</v>
      </c>
    </row>
    <row r="38" spans="1:4" x14ac:dyDescent="0.45">
      <c r="A38" t="s">
        <v>607</v>
      </c>
      <c r="B38" t="e">
        <f>VLOOKUP(A38, Individual_Pitching___Dashboard[[Name]:[G]], 6, FALSE)</f>
        <v>#N/A</v>
      </c>
      <c r="C38" t="e">
        <f>VLOOKUP(A38, Individual_Pitching___Dashboard[], 21,FALSE)/'SP Per G'!B38</f>
        <v>#N/A</v>
      </c>
      <c r="D38">
        <f>VLOOKUP(A38, 'Starter - Projections'!$B$2:$R$1380, 17, FALSE)/VLOOKUP(A38, 'Starter - Projections'!$B$2:$G$1380, 6, FALSE)</f>
        <v>9.6428571428571433E-2</v>
      </c>
    </row>
    <row r="39" spans="1:4" x14ac:dyDescent="0.45">
      <c r="A39" t="s">
        <v>608</v>
      </c>
      <c r="B39" t="e">
        <f>VLOOKUP(A39, Individual_Pitching___Dashboard[[Name]:[G]], 6, FALSE)</f>
        <v>#N/A</v>
      </c>
      <c r="C39" t="e">
        <f>VLOOKUP(A39, Individual_Pitching___Dashboard[], 21,FALSE)/'SP Per G'!B39</f>
        <v>#N/A</v>
      </c>
      <c r="D39">
        <f>VLOOKUP(A39, 'Starter - Projections'!$B$2:$R$1380, 17, FALSE)/VLOOKUP(A39, 'Starter - Projections'!$B$2:$G$1380, 6, FALSE)</f>
        <v>8.9655172413793102E-2</v>
      </c>
    </row>
    <row r="40" spans="1:4" x14ac:dyDescent="0.45">
      <c r="A40" t="s">
        <v>311</v>
      </c>
      <c r="B40">
        <f>VLOOKUP(A40, Individual_Pitching___Dashboard[[Name]:[G]], 6, FALSE)</f>
        <v>19</v>
      </c>
      <c r="C40">
        <f>VLOOKUP(A40, Individual_Pitching___Dashboard[], 21,FALSE)/'SP Per G'!B40</f>
        <v>9.9999999999999992E-2</v>
      </c>
      <c r="D40">
        <f>VLOOKUP(A40, 'Starter - Projections'!$B$2:$R$1380, 17, FALSE)/VLOOKUP(A40, 'Starter - Projections'!$B$2:$G$1380, 6, FALSE)</f>
        <v>9.6296296296296297E-2</v>
      </c>
    </row>
    <row r="41" spans="1:4" x14ac:dyDescent="0.45">
      <c r="A41" t="s">
        <v>609</v>
      </c>
      <c r="B41" t="e">
        <f>VLOOKUP(A41, Individual_Pitching___Dashboard[[Name]:[G]], 6, FALSE)</f>
        <v>#N/A</v>
      </c>
      <c r="C41" t="e">
        <f>VLOOKUP(A41, Individual_Pitching___Dashboard[], 21,FALSE)/'SP Per G'!B41</f>
        <v>#N/A</v>
      </c>
      <c r="D41">
        <f>VLOOKUP(A41, 'Starter - Projections'!$B$2:$R$1380, 17, FALSE)/VLOOKUP(A41, 'Starter - Projections'!$B$2:$G$1380, 6, FALSE)</f>
        <v>9.6296296296296297E-2</v>
      </c>
    </row>
    <row r="42" spans="1:4" x14ac:dyDescent="0.45">
      <c r="A42" t="s">
        <v>273</v>
      </c>
      <c r="B42">
        <f>VLOOKUP(A42, Individual_Pitching___Dashboard[[Name]:[G]], 6, FALSE)</f>
        <v>18</v>
      </c>
      <c r="C42">
        <f>VLOOKUP(A42, Individual_Pitching___Dashboard[], 21,FALSE)/'SP Per G'!B42</f>
        <v>0.1388888888888889</v>
      </c>
      <c r="D42">
        <f>VLOOKUP(A42, 'Starter - Projections'!$B$2:$R$1380, 17, FALSE)/VLOOKUP(A42, 'Starter - Projections'!$B$2:$G$1380, 6, FALSE)</f>
        <v>9.6296296296296297E-2</v>
      </c>
    </row>
    <row r="43" spans="1:4" x14ac:dyDescent="0.45">
      <c r="A43" t="s">
        <v>330</v>
      </c>
      <c r="B43">
        <f>VLOOKUP(A43, Individual_Pitching___Dashboard[[Name]:[G]], 6, FALSE)</f>
        <v>19</v>
      </c>
      <c r="C43">
        <f>VLOOKUP(A43, Individual_Pitching___Dashboard[], 21,FALSE)/'SP Per G'!B43</f>
        <v>0.12105263157894736</v>
      </c>
      <c r="D43">
        <f>VLOOKUP(A43, 'Starter - Projections'!$B$2:$R$1380, 17, FALSE)/VLOOKUP(A43, 'Starter - Projections'!$B$2:$G$1380, 6, FALSE)</f>
        <v>8.5185185185185183E-2</v>
      </c>
    </row>
    <row r="44" spans="1:4" x14ac:dyDescent="0.45">
      <c r="A44" t="s">
        <v>297</v>
      </c>
      <c r="B44">
        <f>VLOOKUP(A44, Individual_Pitching___Dashboard[[Name]:[G]], 6, FALSE)</f>
        <v>19</v>
      </c>
      <c r="C44">
        <f>VLOOKUP(A44, Individual_Pitching___Dashboard[], 21,FALSE)/'SP Per G'!B44</f>
        <v>0.13157894736842105</v>
      </c>
      <c r="D44">
        <f>VLOOKUP(A44, 'Starter - Projections'!$B$2:$R$1380, 17, FALSE)/VLOOKUP(A44, 'Starter - Projections'!$B$2:$G$1380, 6, FALSE)</f>
        <v>8.5185185185185183E-2</v>
      </c>
    </row>
    <row r="45" spans="1:4" x14ac:dyDescent="0.45">
      <c r="A45" t="s">
        <v>324</v>
      </c>
      <c r="B45" t="e">
        <f>VLOOKUP(A45, Individual_Pitching___Dashboard[[Name]:[G]], 6, FALSE)</f>
        <v>#N/A</v>
      </c>
      <c r="C45" t="e">
        <f>VLOOKUP(A45, Individual_Pitching___Dashboard[], 21,FALSE)/'SP Per G'!B45</f>
        <v>#N/A</v>
      </c>
      <c r="D45">
        <f>VLOOKUP(A45, 'Starter - Projections'!$B$2:$R$1380, 17, FALSE)/VLOOKUP(A45, 'Starter - Projections'!$B$2:$G$1380, 6, FALSE)</f>
        <v>8.2142857142857142E-2</v>
      </c>
    </row>
    <row r="46" spans="1:4" x14ac:dyDescent="0.45">
      <c r="A46" t="s">
        <v>300</v>
      </c>
      <c r="B46">
        <f>VLOOKUP(A46, Individual_Pitching___Dashboard[[Name]:[G]], 6, FALSE)</f>
        <v>19</v>
      </c>
      <c r="C46">
        <f>VLOOKUP(A46, Individual_Pitching___Dashboard[], 21,FALSE)/'SP Per G'!B46</f>
        <v>6.8421052631578952E-2</v>
      </c>
      <c r="D46">
        <f>VLOOKUP(A46, 'Starter - Projections'!$B$2:$R$1380, 17, FALSE)/VLOOKUP(A46, 'Starter - Projections'!$B$2:$G$1380, 6, FALSE)</f>
        <v>7.7777777777777779E-2</v>
      </c>
    </row>
    <row r="47" spans="1:4" x14ac:dyDescent="0.45">
      <c r="A47" t="s">
        <v>315</v>
      </c>
      <c r="B47">
        <f>VLOOKUP(A47, Individual_Pitching___Dashboard[[Name]:[G]], 6, FALSE)</f>
        <v>17</v>
      </c>
      <c r="C47">
        <f>VLOOKUP(A47, Individual_Pitching___Dashboard[], 21,FALSE)/'SP Per G'!B47</f>
        <v>5.2941176470588235E-2</v>
      </c>
      <c r="D47">
        <f>VLOOKUP(A47, 'Starter - Projections'!$B$2:$R$1380, 17, FALSE)/VLOOKUP(A47, 'Starter - Projections'!$B$2:$G$1380, 6, FALSE)</f>
        <v>7.407407407407407E-2</v>
      </c>
    </row>
    <row r="48" spans="1:4" x14ac:dyDescent="0.45">
      <c r="A48" t="s">
        <v>610</v>
      </c>
      <c r="B48" t="e">
        <f>VLOOKUP(A48, Individual_Pitching___Dashboard[[Name]:[G]], 6, FALSE)</f>
        <v>#N/A</v>
      </c>
      <c r="C48" t="e">
        <f>VLOOKUP(A48, Individual_Pitching___Dashboard[], 21,FALSE)/'SP Per G'!B48</f>
        <v>#N/A</v>
      </c>
      <c r="D48">
        <f>VLOOKUP(A48, 'Starter - Projections'!$B$2:$R$1380, 17, FALSE)/VLOOKUP(A48, 'Starter - Projections'!$B$2:$G$1380, 6, FALSE)</f>
        <v>6.4516129032258063E-2</v>
      </c>
    </row>
    <row r="49" spans="1:4" x14ac:dyDescent="0.45">
      <c r="A49" t="s">
        <v>611</v>
      </c>
      <c r="B49" t="e">
        <f>VLOOKUP(A49, Individual_Pitching___Dashboard[[Name]:[G]], 6, FALSE)</f>
        <v>#N/A</v>
      </c>
      <c r="C49" t="e">
        <f>VLOOKUP(A49, Individual_Pitching___Dashboard[], 21,FALSE)/'SP Per G'!B49</f>
        <v>#N/A</v>
      </c>
      <c r="D49">
        <f>VLOOKUP(A49, 'Starter - Projections'!$B$2:$R$1380, 17, FALSE)/VLOOKUP(A49, 'Starter - Projections'!$B$2:$G$1380, 6, FALSE)</f>
        <v>6.6666666666666666E-2</v>
      </c>
    </row>
    <row r="50" spans="1:4" x14ac:dyDescent="0.45">
      <c r="A50" t="s">
        <v>341</v>
      </c>
      <c r="B50">
        <f>VLOOKUP(A50, Individual_Pitching___Dashboard[[Name]:[G]], 6, FALSE)</f>
        <v>17</v>
      </c>
      <c r="C50">
        <f>VLOOKUP(A50, Individual_Pitching___Dashboard[], 21,FALSE)/'SP Per G'!B50</f>
        <v>5.8823529411764705E-2</v>
      </c>
      <c r="D50">
        <f>VLOOKUP(A50, 'Starter - Projections'!$B$2:$R$1380, 17, FALSE)/VLOOKUP(A50, 'Starter - Projections'!$B$2:$G$1380, 6, FALSE)</f>
        <v>5.9259259259259262E-2</v>
      </c>
    </row>
    <row r="51" spans="1:4" x14ac:dyDescent="0.45">
      <c r="A51" t="s">
        <v>612</v>
      </c>
      <c r="B51" t="e">
        <f>VLOOKUP(A51, Individual_Pitching___Dashboard[[Name]:[G]], 6, FALSE)</f>
        <v>#N/A</v>
      </c>
      <c r="C51" t="e">
        <f>VLOOKUP(A51, Individual_Pitching___Dashboard[], 21,FALSE)/'SP Per G'!B51</f>
        <v>#N/A</v>
      </c>
      <c r="D51">
        <f>VLOOKUP(A51, 'Starter - Projections'!$B$2:$R$1380, 17, FALSE)/VLOOKUP(A51, 'Starter - Projections'!$B$2:$G$1380, 6, FALSE)</f>
        <v>5.185185185185185E-2</v>
      </c>
    </row>
    <row r="52" spans="1:4" x14ac:dyDescent="0.45">
      <c r="A52" t="s">
        <v>613</v>
      </c>
      <c r="B52" t="e">
        <f>VLOOKUP(A52, Individual_Pitching___Dashboard[[Name]:[G]], 6, FALSE)</f>
        <v>#N/A</v>
      </c>
      <c r="C52" t="e">
        <f>VLOOKUP(A52, Individual_Pitching___Dashboard[], 21,FALSE)/'SP Per G'!B52</f>
        <v>#N/A</v>
      </c>
      <c r="D52">
        <f>VLOOKUP(A52, 'Starter - Projections'!$B$2:$R$1380, 17, FALSE)/VLOOKUP(A52, 'Starter - Projections'!$B$2:$G$1380, 6, FALSE)</f>
        <v>4.8148148148148148E-2</v>
      </c>
    </row>
    <row r="53" spans="1:4" x14ac:dyDescent="0.45">
      <c r="A53" t="s">
        <v>614</v>
      </c>
      <c r="B53" t="e">
        <f>VLOOKUP(A53, Individual_Pitching___Dashboard[[Name]:[G]], 6, FALSE)</f>
        <v>#N/A</v>
      </c>
      <c r="C53" t="e">
        <f>VLOOKUP(A53, Individual_Pitching___Dashboard[], 21,FALSE)/'SP Per G'!B53</f>
        <v>#N/A</v>
      </c>
      <c r="D53">
        <f>VLOOKUP(A53, 'Starter - Projections'!$B$2:$R$1380, 17, FALSE)/VLOOKUP(A53, 'Starter - Projections'!$B$2:$G$1380, 6, FALSE)</f>
        <v>4.642857142857143E-2</v>
      </c>
    </row>
    <row r="54" spans="1:4" x14ac:dyDescent="0.45">
      <c r="A54" t="s">
        <v>615</v>
      </c>
      <c r="B54" t="e">
        <f>VLOOKUP(A54, Individual_Pitching___Dashboard[[Name]:[G]], 6, FALSE)</f>
        <v>#N/A</v>
      </c>
      <c r="C54" t="e">
        <f>VLOOKUP(A54, Individual_Pitching___Dashboard[], 21,FALSE)/'SP Per G'!B54</f>
        <v>#N/A</v>
      </c>
      <c r="D54">
        <f>VLOOKUP(A54, 'Starter - Projections'!$B$2:$R$1380, 17, FALSE)/VLOOKUP(A54, 'Starter - Projections'!$B$2:$G$1380, 6, FALSE)</f>
        <v>4.8148148148148148E-2</v>
      </c>
    </row>
    <row r="55" spans="1:4" x14ac:dyDescent="0.45">
      <c r="A55" t="s">
        <v>616</v>
      </c>
      <c r="B55" t="e">
        <f>VLOOKUP(A55, Individual_Pitching___Dashboard[[Name]:[G]], 6, FALSE)</f>
        <v>#N/A</v>
      </c>
      <c r="C55" t="e">
        <f>VLOOKUP(A55, Individual_Pitching___Dashboard[], 21,FALSE)/'SP Per G'!B55</f>
        <v>#N/A</v>
      </c>
      <c r="D55">
        <f>VLOOKUP(A55, 'Starter - Projections'!$B$2:$R$1380, 17, FALSE)/VLOOKUP(A55, 'Starter - Projections'!$B$2:$G$1380, 6, FALSE)</f>
        <v>4.4444444444444446E-2</v>
      </c>
    </row>
    <row r="56" spans="1:4" x14ac:dyDescent="0.45">
      <c r="A56" t="s">
        <v>617</v>
      </c>
      <c r="B56" t="e">
        <f>VLOOKUP(A56, Individual_Pitching___Dashboard[[Name]:[G]], 6, FALSE)</f>
        <v>#N/A</v>
      </c>
      <c r="C56" t="e">
        <f>VLOOKUP(A56, Individual_Pitching___Dashboard[], 21,FALSE)/'SP Per G'!B56</f>
        <v>#N/A</v>
      </c>
      <c r="D56">
        <f>VLOOKUP(A56, 'Starter - Projections'!$B$2:$R$1380, 17, FALSE)/VLOOKUP(A56, 'Starter - Projections'!$B$2:$G$1380, 6, FALSE)</f>
        <v>4.0740740740740744E-2</v>
      </c>
    </row>
    <row r="57" spans="1:4" x14ac:dyDescent="0.45">
      <c r="A57" t="s">
        <v>618</v>
      </c>
      <c r="B57" t="e">
        <f>VLOOKUP(A57, Individual_Pitching___Dashboard[[Name]:[G]], 6, FALSE)</f>
        <v>#N/A</v>
      </c>
      <c r="C57" t="e">
        <f>VLOOKUP(A57, Individual_Pitching___Dashboard[], 21,FALSE)/'SP Per G'!B57</f>
        <v>#N/A</v>
      </c>
      <c r="D57">
        <f>VLOOKUP(A57, 'Starter - Projections'!$B$2:$R$1380, 17, FALSE)/VLOOKUP(A57, 'Starter - Projections'!$B$2:$G$1380, 6, FALSE)</f>
        <v>0.15</v>
      </c>
    </row>
    <row r="58" spans="1:4" x14ac:dyDescent="0.45">
      <c r="A58" t="s">
        <v>313</v>
      </c>
      <c r="B58">
        <f>VLOOKUP(A58, Individual_Pitching___Dashboard[[Name]:[G]], 6, FALSE)</f>
        <v>17</v>
      </c>
      <c r="C58">
        <f>VLOOKUP(A58, Individual_Pitching___Dashboard[], 21,FALSE)/'SP Per G'!B58</f>
        <v>9.9999999999999992E-2</v>
      </c>
      <c r="D58">
        <f>VLOOKUP(A58, 'Starter - Projections'!$B$2:$R$1380, 17, FALSE)/VLOOKUP(A58, 'Starter - Projections'!$B$2:$G$1380, 6, FALSE)</f>
        <v>0.12592592592592591</v>
      </c>
    </row>
    <row r="59" spans="1:4" x14ac:dyDescent="0.45">
      <c r="A59" t="s">
        <v>619</v>
      </c>
      <c r="B59" t="e">
        <f>VLOOKUP(A59, Individual_Pitching___Dashboard[[Name]:[G]], 6, FALSE)</f>
        <v>#N/A</v>
      </c>
      <c r="C59" t="e">
        <f>VLOOKUP(A59, Individual_Pitching___Dashboard[], 21,FALSE)/'SP Per G'!B59</f>
        <v>#N/A</v>
      </c>
      <c r="D59">
        <f>VLOOKUP(A59, 'Starter - Projections'!$B$2:$R$1380, 17, FALSE)/VLOOKUP(A59, 'Starter - Projections'!$B$2:$G$1380, 6, FALSE)</f>
        <v>0.1111111111111111</v>
      </c>
    </row>
    <row r="60" spans="1:4" x14ac:dyDescent="0.45">
      <c r="A60" t="s">
        <v>620</v>
      </c>
      <c r="B60" t="e">
        <f>VLOOKUP(A60, Individual_Pitching___Dashboard[[Name]:[G]], 6, FALSE)</f>
        <v>#N/A</v>
      </c>
      <c r="C60" t="e">
        <f>VLOOKUP(A60, Individual_Pitching___Dashboard[], 21,FALSE)/'SP Per G'!B60</f>
        <v>#N/A</v>
      </c>
      <c r="D60">
        <f>VLOOKUP(A60, 'Starter - Projections'!$B$2:$R$1380, 17, FALSE)/VLOOKUP(A60, 'Starter - Projections'!$B$2:$G$1380, 6, FALSE)</f>
        <v>0.10769230769230768</v>
      </c>
    </row>
    <row r="61" spans="1:4" x14ac:dyDescent="0.45">
      <c r="A61" t="s">
        <v>621</v>
      </c>
      <c r="B61" t="e">
        <f>VLOOKUP(A61, Individual_Pitching___Dashboard[[Name]:[G]], 6, FALSE)</f>
        <v>#N/A</v>
      </c>
      <c r="C61" t="e">
        <f>VLOOKUP(A61, Individual_Pitching___Dashboard[], 21,FALSE)/'SP Per G'!B61</f>
        <v>#N/A</v>
      </c>
      <c r="D61">
        <f>VLOOKUP(A61, 'Starter - Projections'!$B$2:$R$1380, 17, FALSE)/VLOOKUP(A61, 'Starter - Projections'!$B$2:$G$1380, 6, FALSE)</f>
        <v>9.6153846153846159E-2</v>
      </c>
    </row>
    <row r="62" spans="1:4" x14ac:dyDescent="0.45">
      <c r="A62" t="s">
        <v>561</v>
      </c>
      <c r="B62" t="e">
        <f>VLOOKUP(A62, Individual_Pitching___Dashboard[[Name]:[G]], 6, FALSE)</f>
        <v>#N/A</v>
      </c>
      <c r="C62" t="e">
        <f>VLOOKUP(A62, Individual_Pitching___Dashboard[], 21,FALSE)/'SP Per G'!B62</f>
        <v>#N/A</v>
      </c>
      <c r="D62">
        <f>VLOOKUP(A62, 'Starter - Projections'!$B$2:$R$1380, 17, FALSE)/VLOOKUP(A62, 'Starter - Projections'!$B$2:$G$1380, 6, FALSE)</f>
        <v>8.1481481481481488E-2</v>
      </c>
    </row>
    <row r="63" spans="1:4" x14ac:dyDescent="0.45">
      <c r="A63" t="s">
        <v>261</v>
      </c>
      <c r="B63" t="e">
        <f>VLOOKUP(A63, Individual_Pitching___Dashboard[[Name]:[G]], 6, FALSE)</f>
        <v>#N/A</v>
      </c>
      <c r="C63" t="e">
        <f>VLOOKUP(A63, Individual_Pitching___Dashboard[], 21,FALSE)/'SP Per G'!B63</f>
        <v>#N/A</v>
      </c>
      <c r="D63">
        <f>VLOOKUP(A63, 'Starter - Projections'!$B$2:$R$1380, 17, FALSE)/VLOOKUP(A63, 'Starter - Projections'!$B$2:$G$1380, 6, FALSE)</f>
        <v>7.6923076923076927E-2</v>
      </c>
    </row>
    <row r="64" spans="1:4" x14ac:dyDescent="0.45">
      <c r="A64" t="s">
        <v>622</v>
      </c>
      <c r="B64" t="e">
        <f>VLOOKUP(A64, Individual_Pitching___Dashboard[[Name]:[G]], 6, FALSE)</f>
        <v>#N/A</v>
      </c>
      <c r="C64" t="e">
        <f>VLOOKUP(A64, Individual_Pitching___Dashboard[], 21,FALSE)/'SP Per G'!B64</f>
        <v>#N/A</v>
      </c>
      <c r="D64">
        <f>VLOOKUP(A64, 'Starter - Projections'!$B$2:$R$1380, 17, FALSE)/VLOOKUP(A64, 'Starter - Projections'!$B$2:$G$1380, 6, FALSE)</f>
        <v>7.0370370370370361E-2</v>
      </c>
    </row>
    <row r="65" spans="1:4" x14ac:dyDescent="0.45">
      <c r="A65" t="s">
        <v>303</v>
      </c>
      <c r="B65" t="e">
        <f>VLOOKUP(A65, Individual_Pitching___Dashboard[[Name]:[G]], 6, FALSE)</f>
        <v>#N/A</v>
      </c>
      <c r="C65" t="e">
        <f>VLOOKUP(A65, Individual_Pitching___Dashboard[], 21,FALSE)/'SP Per G'!B65</f>
        <v>#N/A</v>
      </c>
      <c r="D65">
        <f>VLOOKUP(A65, 'Starter - Projections'!$B$2:$R$1380, 17, FALSE)/VLOOKUP(A65, 'Starter - Projections'!$B$2:$G$1380, 6, FALSE)</f>
        <v>7.3076923076923067E-2</v>
      </c>
    </row>
    <row r="66" spans="1:4" x14ac:dyDescent="0.45">
      <c r="A66" t="s">
        <v>326</v>
      </c>
      <c r="B66" t="e">
        <f>VLOOKUP(A66, Individual_Pitching___Dashboard[[Name]:[G]], 6, FALSE)</f>
        <v>#N/A</v>
      </c>
      <c r="C66" t="e">
        <f>VLOOKUP(A66, Individual_Pitching___Dashboard[], 21,FALSE)/'SP Per G'!B66</f>
        <v>#N/A</v>
      </c>
      <c r="D66">
        <f>VLOOKUP(A66, 'Starter - Projections'!$B$2:$R$1380, 17, FALSE)/VLOOKUP(A66, 'Starter - Projections'!$B$2:$G$1380, 6, FALSE)</f>
        <v>6.5384615384615388E-2</v>
      </c>
    </row>
    <row r="67" spans="1:4" x14ac:dyDescent="0.45">
      <c r="A67" t="s">
        <v>623</v>
      </c>
      <c r="B67" t="e">
        <f>VLOOKUP(A67, Individual_Pitching___Dashboard[[Name]:[G]], 6, FALSE)</f>
        <v>#N/A</v>
      </c>
      <c r="C67" t="e">
        <f>VLOOKUP(A67, Individual_Pitching___Dashboard[], 21,FALSE)/'SP Per G'!B67</f>
        <v>#N/A</v>
      </c>
      <c r="D67">
        <f>VLOOKUP(A67, 'Starter - Projections'!$B$2:$R$1380, 17, FALSE)/VLOOKUP(A67, 'Starter - Projections'!$B$2:$G$1380, 6, FALSE)</f>
        <v>5.7142857142857148E-2</v>
      </c>
    </row>
    <row r="68" spans="1:4" x14ac:dyDescent="0.45">
      <c r="A68" t="s">
        <v>332</v>
      </c>
      <c r="B68">
        <f>VLOOKUP(A68, Individual_Pitching___Dashboard[[Name]:[G]], 6, FALSE)</f>
        <v>19</v>
      </c>
      <c r="C68">
        <f>VLOOKUP(A68, Individual_Pitching___Dashboard[], 21,FALSE)/'SP Per G'!B68</f>
        <v>2.6315789473684209E-2</v>
      </c>
      <c r="D68">
        <f>VLOOKUP(A68, 'Starter - Projections'!$B$2:$R$1380, 17, FALSE)/VLOOKUP(A68, 'Starter - Projections'!$B$2:$G$1380, 6, FALSE)</f>
        <v>5.7142857142857148E-2</v>
      </c>
    </row>
    <row r="69" spans="1:4" x14ac:dyDescent="0.45">
      <c r="A69" t="s">
        <v>266</v>
      </c>
      <c r="B69">
        <f>VLOOKUP(A69, Individual_Pitching___Dashboard[[Name]:[G]], 6, FALSE)</f>
        <v>19</v>
      </c>
      <c r="C69">
        <f>VLOOKUP(A69, Individual_Pitching___Dashboard[], 21,FALSE)/'SP Per G'!B69</f>
        <v>0.10526315789473684</v>
      </c>
      <c r="D69">
        <f>VLOOKUP(A69, 'Starter - Projections'!$B$2:$R$1380, 17, FALSE)/VLOOKUP(A69, 'Starter - Projections'!$B$2:$G$1380, 6, FALSE)</f>
        <v>5.185185185185185E-2</v>
      </c>
    </row>
    <row r="70" spans="1:4" x14ac:dyDescent="0.45">
      <c r="A70" t="s">
        <v>624</v>
      </c>
      <c r="B70" t="e">
        <f>VLOOKUP(A70, Individual_Pitching___Dashboard[[Name]:[G]], 6, FALSE)</f>
        <v>#N/A</v>
      </c>
      <c r="C70" t="e">
        <f>VLOOKUP(A70, Individual_Pitching___Dashboard[], 21,FALSE)/'SP Per G'!B70</f>
        <v>#N/A</v>
      </c>
      <c r="D70">
        <f>VLOOKUP(A70, 'Starter - Projections'!$B$2:$R$1380, 17, FALSE)/VLOOKUP(A70, 'Starter - Projections'!$B$2:$G$1380, 6, FALSE)</f>
        <v>5.3846153846153842E-2</v>
      </c>
    </row>
    <row r="71" spans="1:4" x14ac:dyDescent="0.45">
      <c r="A71" t="s">
        <v>625</v>
      </c>
      <c r="B71" t="e">
        <f>VLOOKUP(A71, Individual_Pitching___Dashboard[[Name]:[G]], 6, FALSE)</f>
        <v>#N/A</v>
      </c>
      <c r="C71" t="e">
        <f>VLOOKUP(A71, Individual_Pitching___Dashboard[], 21,FALSE)/'SP Per G'!B71</f>
        <v>#N/A</v>
      </c>
      <c r="D71">
        <f>VLOOKUP(A71, 'Starter - Projections'!$B$2:$R$1380, 17, FALSE)/VLOOKUP(A71, 'Starter - Projections'!$B$2:$G$1380, 6, FALSE)</f>
        <v>0.05</v>
      </c>
    </row>
    <row r="72" spans="1:4" x14ac:dyDescent="0.45">
      <c r="A72" t="s">
        <v>626</v>
      </c>
      <c r="B72" t="e">
        <f>VLOOKUP(A72, Individual_Pitching___Dashboard[[Name]:[G]], 6, FALSE)</f>
        <v>#N/A</v>
      </c>
      <c r="C72" t="e">
        <f>VLOOKUP(A72, Individual_Pitching___Dashboard[], 21,FALSE)/'SP Per G'!B72</f>
        <v>#N/A</v>
      </c>
      <c r="D72">
        <f>VLOOKUP(A72, 'Starter - Projections'!$B$2:$R$1380, 17, FALSE)/VLOOKUP(A72, 'Starter - Projections'!$B$2:$G$1380, 6, FALSE)</f>
        <v>4.8148148148148148E-2</v>
      </c>
    </row>
    <row r="73" spans="1:4" x14ac:dyDescent="0.45">
      <c r="A73" t="s">
        <v>547</v>
      </c>
      <c r="B73" t="e">
        <f>VLOOKUP(A73, Individual_Pitching___Dashboard[[Name]:[G]], 6, FALSE)</f>
        <v>#N/A</v>
      </c>
      <c r="C73" t="e">
        <f>VLOOKUP(A73, Individual_Pitching___Dashboard[], 21,FALSE)/'SP Per G'!B73</f>
        <v>#N/A</v>
      </c>
      <c r="D73">
        <f>VLOOKUP(A73, 'Starter - Projections'!$B$2:$R$1380, 17, FALSE)/VLOOKUP(A73, 'Starter - Projections'!$B$2:$G$1380, 6, FALSE)</f>
        <v>4.6153846153846149E-2</v>
      </c>
    </row>
    <row r="74" spans="1:4" x14ac:dyDescent="0.45">
      <c r="A74" t="s">
        <v>289</v>
      </c>
      <c r="B74">
        <f>VLOOKUP(A74, Individual_Pitching___Dashboard[[Name]:[G]], 6, FALSE)</f>
        <v>19</v>
      </c>
      <c r="C74">
        <f>VLOOKUP(A74, Individual_Pitching___Dashboard[], 21,FALSE)/'SP Per G'!B74</f>
        <v>0.11052631578947369</v>
      </c>
      <c r="D74">
        <f>VLOOKUP(A74, 'Starter - Projections'!$B$2:$R$1380, 17, FALSE)/VLOOKUP(A74, 'Starter - Projections'!$B$2:$G$1380, 6, FALSE)</f>
        <v>3.8461538461538464E-2</v>
      </c>
    </row>
    <row r="75" spans="1:4" x14ac:dyDescent="0.45">
      <c r="A75" t="s">
        <v>627</v>
      </c>
      <c r="B75" t="e">
        <f>VLOOKUP(A75, Individual_Pitching___Dashboard[[Name]:[G]], 6, FALSE)</f>
        <v>#N/A</v>
      </c>
      <c r="C75" t="e">
        <f>VLOOKUP(A75, Individual_Pitching___Dashboard[], 21,FALSE)/'SP Per G'!B75</f>
        <v>#N/A</v>
      </c>
      <c r="D75">
        <f>VLOOKUP(A75, 'Starter - Projections'!$B$2:$R$1380, 17, FALSE)/VLOOKUP(A75, 'Starter - Projections'!$B$2:$G$1380, 6, FALSE)</f>
        <v>3.8461538461538464E-2</v>
      </c>
    </row>
    <row r="76" spans="1:4" x14ac:dyDescent="0.45">
      <c r="A76" t="s">
        <v>628</v>
      </c>
      <c r="B76" t="e">
        <f>VLOOKUP(A76, Individual_Pitching___Dashboard[[Name]:[G]], 6, FALSE)</f>
        <v>#N/A</v>
      </c>
      <c r="C76" t="e">
        <f>VLOOKUP(A76, Individual_Pitching___Dashboard[], 21,FALSE)/'SP Per G'!B76</f>
        <v>#N/A</v>
      </c>
      <c r="D76">
        <f>VLOOKUP(A76, 'Starter - Projections'!$B$2:$R$1380, 17, FALSE)/VLOOKUP(A76, 'Starter - Projections'!$B$2:$G$1380, 6, FALSE)</f>
        <v>3.3333333333333333E-2</v>
      </c>
    </row>
    <row r="77" spans="1:4" x14ac:dyDescent="0.45">
      <c r="A77" t="s">
        <v>629</v>
      </c>
      <c r="B77" t="e">
        <f>VLOOKUP(A77, Individual_Pitching___Dashboard[[Name]:[G]], 6, FALSE)</f>
        <v>#N/A</v>
      </c>
      <c r="C77" t="e">
        <f>VLOOKUP(A77, Individual_Pitching___Dashboard[], 21,FALSE)/'SP Per G'!B77</f>
        <v>#N/A</v>
      </c>
      <c r="D77">
        <f>VLOOKUP(A77, 'Starter - Projections'!$B$2:$R$1380, 17, FALSE)/VLOOKUP(A77, 'Starter - Projections'!$B$2:$G$1380, 6, FALSE)</f>
        <v>2.5925925925925925E-2</v>
      </c>
    </row>
    <row r="78" spans="1:4" x14ac:dyDescent="0.45">
      <c r="A78" t="s">
        <v>560</v>
      </c>
      <c r="B78" t="e">
        <f>VLOOKUP(A78, Individual_Pitching___Dashboard[[Name]:[G]], 6, FALSE)</f>
        <v>#N/A</v>
      </c>
      <c r="C78" t="e">
        <f>VLOOKUP(A78, Individual_Pitching___Dashboard[], 21,FALSE)/'SP Per G'!B78</f>
        <v>#N/A</v>
      </c>
      <c r="D78">
        <f>VLOOKUP(A78, 'Starter - Projections'!$B$2:$R$1380, 17, FALSE)/VLOOKUP(A78, 'Starter - Projections'!$B$2:$G$1380, 6, FALSE)</f>
        <v>2.3076923076923075E-2</v>
      </c>
    </row>
    <row r="79" spans="1:4" x14ac:dyDescent="0.45">
      <c r="A79" t="s">
        <v>630</v>
      </c>
      <c r="B79" t="e">
        <f>VLOOKUP(A79, Individual_Pitching___Dashboard[[Name]:[G]], 6, FALSE)</f>
        <v>#N/A</v>
      </c>
      <c r="C79" t="e">
        <f>VLOOKUP(A79, Individual_Pitching___Dashboard[], 21,FALSE)/'SP Per G'!B79</f>
        <v>#N/A</v>
      </c>
      <c r="D79">
        <f>VLOOKUP(A79, 'Starter - Projections'!$B$2:$R$1380, 17, FALSE)/VLOOKUP(A79, 'Starter - Projections'!$B$2:$G$1380, 6, FALSE)</f>
        <v>2.3076923076923075E-2</v>
      </c>
    </row>
    <row r="80" spans="1:4" x14ac:dyDescent="0.45">
      <c r="A80" t="s">
        <v>631</v>
      </c>
      <c r="B80" t="e">
        <f>VLOOKUP(A80, Individual_Pitching___Dashboard[[Name]:[G]], 6, FALSE)</f>
        <v>#N/A</v>
      </c>
      <c r="C80" t="e">
        <f>VLOOKUP(A80, Individual_Pitching___Dashboard[], 21,FALSE)/'SP Per G'!B80</f>
        <v>#N/A</v>
      </c>
      <c r="D80">
        <f>VLOOKUP(A80, 'Starter - Projections'!$B$2:$R$1380, 17, FALSE)/VLOOKUP(A80, 'Starter - Projections'!$B$2:$G$1380, 6, FALSE)</f>
        <v>1.1538461538461537E-2</v>
      </c>
    </row>
    <row r="81" spans="1:4" x14ac:dyDescent="0.45">
      <c r="A81" t="s">
        <v>632</v>
      </c>
      <c r="B81" t="e">
        <f>VLOOKUP(A81, Individual_Pitching___Dashboard[[Name]:[G]], 6, FALSE)</f>
        <v>#N/A</v>
      </c>
      <c r="C81" t="e">
        <f>VLOOKUP(A81, Individual_Pitching___Dashboard[], 21,FALSE)/'SP Per G'!B81</f>
        <v>#N/A</v>
      </c>
      <c r="D81">
        <f>VLOOKUP(A81, 'Starter - Projections'!$B$2:$R$1380, 17, FALSE)/VLOOKUP(A81, 'Starter - Projections'!$B$2:$G$1380, 6, FALSE)</f>
        <v>0.13200000000000001</v>
      </c>
    </row>
    <row r="82" spans="1:4" x14ac:dyDescent="0.45">
      <c r="A82" t="s">
        <v>573</v>
      </c>
      <c r="B82" t="e">
        <f>VLOOKUP(A82, Individual_Pitching___Dashboard[[Name]:[G]], 6, FALSE)</f>
        <v>#N/A</v>
      </c>
      <c r="C82" t="e">
        <f>VLOOKUP(A82, Individual_Pitching___Dashboard[], 21,FALSE)/'SP Per G'!B82</f>
        <v>#N/A</v>
      </c>
      <c r="D82">
        <f>VLOOKUP(A82, 'Starter - Projections'!$B$2:$R$1380, 17, FALSE)/VLOOKUP(A82, 'Starter - Projections'!$B$2:$G$1380, 6, FALSE)</f>
        <v>0.11923076923076924</v>
      </c>
    </row>
    <row r="83" spans="1:4" x14ac:dyDescent="0.45">
      <c r="A83" t="s">
        <v>633</v>
      </c>
      <c r="B83">
        <f>VLOOKUP(A83, Individual_Pitching___Dashboard[[Name]:[G]], 6, FALSE)</f>
        <v>17</v>
      </c>
      <c r="C83">
        <f>VLOOKUP(A83, Individual_Pitching___Dashboard[], 21,FALSE)/'SP Per G'!B83</f>
        <v>0.12941176470588237</v>
      </c>
      <c r="D83">
        <f>VLOOKUP(A83, 'Starter - Projections'!$B$2:$R$1380, 17, FALSE)/VLOOKUP(A83, 'Starter - Projections'!$B$2:$G$1380, 6, FALSE)</f>
        <v>0.12</v>
      </c>
    </row>
    <row r="84" spans="1:4" x14ac:dyDescent="0.45">
      <c r="A84" t="s">
        <v>634</v>
      </c>
      <c r="B84" t="e">
        <f>VLOOKUP(A84, Individual_Pitching___Dashboard[[Name]:[G]], 6, FALSE)</f>
        <v>#N/A</v>
      </c>
      <c r="C84" t="e">
        <f>VLOOKUP(A84, Individual_Pitching___Dashboard[], 21,FALSE)/'SP Per G'!B84</f>
        <v>#N/A</v>
      </c>
      <c r="D84">
        <f>VLOOKUP(A84, 'Starter - Projections'!$B$2:$R$1380, 17, FALSE)/VLOOKUP(A84, 'Starter - Projections'!$B$2:$G$1380, 6, FALSE)</f>
        <v>0.1</v>
      </c>
    </row>
    <row r="85" spans="1:4" x14ac:dyDescent="0.45">
      <c r="A85" t="s">
        <v>539</v>
      </c>
      <c r="B85" t="e">
        <f>VLOOKUP(A85, Individual_Pitching___Dashboard[[Name]:[G]], 6, FALSE)</f>
        <v>#N/A</v>
      </c>
      <c r="C85" t="e">
        <f>VLOOKUP(A85, Individual_Pitching___Dashboard[], 21,FALSE)/'SP Per G'!B85</f>
        <v>#N/A</v>
      </c>
      <c r="D85">
        <f>VLOOKUP(A85, 'Starter - Projections'!$B$2:$R$1380, 17, FALSE)/VLOOKUP(A85, 'Starter - Projections'!$B$2:$G$1380, 6, FALSE)</f>
        <v>8.8000000000000009E-2</v>
      </c>
    </row>
    <row r="86" spans="1:4" x14ac:dyDescent="0.45">
      <c r="A86" t="s">
        <v>635</v>
      </c>
      <c r="B86" t="e">
        <f>VLOOKUP(A86, Individual_Pitching___Dashboard[[Name]:[G]], 6, FALSE)</f>
        <v>#N/A</v>
      </c>
      <c r="C86" t="e">
        <f>VLOOKUP(A86, Individual_Pitching___Dashboard[], 21,FALSE)/'SP Per G'!B86</f>
        <v>#N/A</v>
      </c>
      <c r="D86">
        <f>VLOOKUP(A86, 'Starter - Projections'!$B$2:$R$1380, 17, FALSE)/VLOOKUP(A86, 'Starter - Projections'!$B$2:$G$1380, 6, FALSE)</f>
        <v>8.4000000000000005E-2</v>
      </c>
    </row>
    <row r="87" spans="1:4" x14ac:dyDescent="0.45">
      <c r="A87" t="s">
        <v>308</v>
      </c>
      <c r="B87">
        <f>VLOOKUP(A87, Individual_Pitching___Dashboard[[Name]:[G]], 6, FALSE)</f>
        <v>18</v>
      </c>
      <c r="C87">
        <f>VLOOKUP(A87, Individual_Pitching___Dashboard[], 21,FALSE)/'SP Per G'!B87</f>
        <v>8.3333333333333329E-2</v>
      </c>
      <c r="D87">
        <f>VLOOKUP(A87, 'Starter - Projections'!$B$2:$R$1380, 17, FALSE)/VLOOKUP(A87, 'Starter - Projections'!$B$2:$G$1380, 6, FALSE)</f>
        <v>7.3076923076923067E-2</v>
      </c>
    </row>
    <row r="88" spans="1:4" x14ac:dyDescent="0.45">
      <c r="A88" t="s">
        <v>636</v>
      </c>
      <c r="B88" t="e">
        <f>VLOOKUP(A88, Individual_Pitching___Dashboard[[Name]:[G]], 6, FALSE)</f>
        <v>#N/A</v>
      </c>
      <c r="C88" t="e">
        <f>VLOOKUP(A88, Individual_Pitching___Dashboard[], 21,FALSE)/'SP Per G'!B88</f>
        <v>#N/A</v>
      </c>
      <c r="D88">
        <f>VLOOKUP(A88, 'Starter - Projections'!$B$2:$R$1380, 17, FALSE)/VLOOKUP(A88, 'Starter - Projections'!$B$2:$G$1380, 6, FALSE)</f>
        <v>6.7857142857142852E-2</v>
      </c>
    </row>
    <row r="89" spans="1:4" x14ac:dyDescent="0.45">
      <c r="A89" t="s">
        <v>637</v>
      </c>
      <c r="B89" t="e">
        <f>VLOOKUP(A89, Individual_Pitching___Dashboard[[Name]:[G]], 6, FALSE)</f>
        <v>#N/A</v>
      </c>
      <c r="C89" t="e">
        <f>VLOOKUP(A89, Individual_Pitching___Dashboard[], 21,FALSE)/'SP Per G'!B89</f>
        <v>#N/A</v>
      </c>
      <c r="D89">
        <f>VLOOKUP(A89, 'Starter - Projections'!$B$2:$R$1380, 17, FALSE)/VLOOKUP(A89, 'Starter - Projections'!$B$2:$G$1380, 6, FALSE)</f>
        <v>6.2068965517241378E-2</v>
      </c>
    </row>
    <row r="90" spans="1:4" x14ac:dyDescent="0.45">
      <c r="A90" t="s">
        <v>638</v>
      </c>
      <c r="B90" t="e">
        <f>VLOOKUP(A90, Individual_Pitching___Dashboard[[Name]:[G]], 6, FALSE)</f>
        <v>#N/A</v>
      </c>
      <c r="C90" t="e">
        <f>VLOOKUP(A90, Individual_Pitching___Dashboard[], 21,FALSE)/'SP Per G'!B90</f>
        <v>#N/A</v>
      </c>
      <c r="D90">
        <f>VLOOKUP(A90, 'Starter - Projections'!$B$2:$R$1380, 17, FALSE)/VLOOKUP(A90, 'Starter - Projections'!$B$2:$G$1380, 6, FALSE)</f>
        <v>6.4285714285714293E-2</v>
      </c>
    </row>
    <row r="91" spans="1:4" x14ac:dyDescent="0.45">
      <c r="A91" t="s">
        <v>327</v>
      </c>
      <c r="B91" t="e">
        <f>VLOOKUP(A91, Individual_Pitching___Dashboard[[Name]:[G]], 6, FALSE)</f>
        <v>#N/A</v>
      </c>
      <c r="C91" t="e">
        <f>VLOOKUP(A91, Individual_Pitching___Dashboard[], 21,FALSE)/'SP Per G'!B91</f>
        <v>#N/A</v>
      </c>
      <c r="D91">
        <f>VLOOKUP(A91, 'Starter - Projections'!$B$2:$R$1380, 17, FALSE)/VLOOKUP(A91, 'Starter - Projections'!$B$2:$G$1380, 6, FALSE)</f>
        <v>6.8000000000000005E-2</v>
      </c>
    </row>
    <row r="92" spans="1:4" x14ac:dyDescent="0.45">
      <c r="A92" t="s">
        <v>544</v>
      </c>
      <c r="B92" t="e">
        <f>VLOOKUP(A92, Individual_Pitching___Dashboard[[Name]:[G]], 6, FALSE)</f>
        <v>#N/A</v>
      </c>
      <c r="C92" t="e">
        <f>VLOOKUP(A92, Individual_Pitching___Dashboard[], 21,FALSE)/'SP Per G'!B92</f>
        <v>#N/A</v>
      </c>
      <c r="D92">
        <f>VLOOKUP(A92, 'Starter - Projections'!$B$2:$R$1380, 17, FALSE)/VLOOKUP(A92, 'Starter - Projections'!$B$2:$G$1380, 6, FALSE)</f>
        <v>6.5384615384615388E-2</v>
      </c>
    </row>
    <row r="93" spans="1:4" x14ac:dyDescent="0.45">
      <c r="A93" t="s">
        <v>307</v>
      </c>
      <c r="B93">
        <f>VLOOKUP(A93, Individual_Pitching___Dashboard[[Name]:[G]], 6, FALSE)</f>
        <v>19</v>
      </c>
      <c r="C93">
        <f>VLOOKUP(A93, Individual_Pitching___Dashboard[], 21,FALSE)/'SP Per G'!B93</f>
        <v>1.0526315789473684E-2</v>
      </c>
      <c r="D93">
        <f>VLOOKUP(A93, 'Starter - Projections'!$B$2:$R$1380, 17, FALSE)/VLOOKUP(A93, 'Starter - Projections'!$B$2:$G$1380, 6, FALSE)</f>
        <v>6.5384615384615388E-2</v>
      </c>
    </row>
    <row r="94" spans="1:4" x14ac:dyDescent="0.45">
      <c r="A94" t="s">
        <v>639</v>
      </c>
      <c r="B94" t="e">
        <f>VLOOKUP(A94, Individual_Pitching___Dashboard[[Name]:[G]], 6, FALSE)</f>
        <v>#N/A</v>
      </c>
      <c r="C94" t="e">
        <f>VLOOKUP(A94, Individual_Pitching___Dashboard[], 21,FALSE)/'SP Per G'!B94</f>
        <v>#N/A</v>
      </c>
      <c r="D94">
        <f>VLOOKUP(A94, 'Starter - Projections'!$B$2:$R$1380, 17, FALSE)/VLOOKUP(A94, 'Starter - Projections'!$B$2:$G$1380, 6, FALSE)</f>
        <v>6.4000000000000001E-2</v>
      </c>
    </row>
    <row r="95" spans="1:4" x14ac:dyDescent="0.45">
      <c r="A95" t="s">
        <v>299</v>
      </c>
      <c r="B95" t="e">
        <f>VLOOKUP(A95, Individual_Pitching___Dashboard[[Name]:[G]], 6, FALSE)</f>
        <v>#N/A</v>
      </c>
      <c r="C95" t="e">
        <f>VLOOKUP(A95, Individual_Pitching___Dashboard[], 21,FALSE)/'SP Per G'!B95</f>
        <v>#N/A</v>
      </c>
      <c r="D95">
        <f>VLOOKUP(A95, 'Starter - Projections'!$B$2:$R$1380, 17, FALSE)/VLOOKUP(A95, 'Starter - Projections'!$B$2:$G$1380, 6, FALSE)</f>
        <v>5.5172413793103454E-2</v>
      </c>
    </row>
    <row r="96" spans="1:4" x14ac:dyDescent="0.45">
      <c r="A96" t="s">
        <v>533</v>
      </c>
      <c r="B96" t="e">
        <f>VLOOKUP(A96, Individual_Pitching___Dashboard[[Name]:[G]], 6, FALSE)</f>
        <v>#N/A</v>
      </c>
      <c r="C96" t="e">
        <f>VLOOKUP(A96, Individual_Pitching___Dashboard[], 21,FALSE)/'SP Per G'!B96</f>
        <v>#N/A</v>
      </c>
      <c r="D96">
        <f>VLOOKUP(A96, 'Starter - Projections'!$B$2:$R$1380, 17, FALSE)/VLOOKUP(A96, 'Starter - Projections'!$B$2:$G$1380, 6, FALSE)</f>
        <v>6.4000000000000001E-2</v>
      </c>
    </row>
    <row r="97" spans="1:4" x14ac:dyDescent="0.45">
      <c r="A97" t="s">
        <v>640</v>
      </c>
      <c r="B97" t="e">
        <f>VLOOKUP(A97, Individual_Pitching___Dashboard[[Name]:[G]], 6, FALSE)</f>
        <v>#N/A</v>
      </c>
      <c r="C97" t="e">
        <f>VLOOKUP(A97, Individual_Pitching___Dashboard[], 21,FALSE)/'SP Per G'!B97</f>
        <v>#N/A</v>
      </c>
      <c r="D97">
        <f>VLOOKUP(A97, 'Starter - Projections'!$B$2:$R$1380, 17, FALSE)/VLOOKUP(A97, 'Starter - Projections'!$B$2:$G$1380, 6, FALSE)</f>
        <v>6.4000000000000001E-2</v>
      </c>
    </row>
    <row r="98" spans="1:4" x14ac:dyDescent="0.45">
      <c r="A98" t="s">
        <v>641</v>
      </c>
      <c r="B98" t="e">
        <f>VLOOKUP(A98, Individual_Pitching___Dashboard[[Name]:[G]], 6, FALSE)</f>
        <v>#N/A</v>
      </c>
      <c r="C98" t="e">
        <f>VLOOKUP(A98, Individual_Pitching___Dashboard[], 21,FALSE)/'SP Per G'!B98</f>
        <v>#N/A</v>
      </c>
      <c r="D98">
        <f>VLOOKUP(A98, 'Starter - Projections'!$B$2:$R$1380, 17, FALSE)/VLOOKUP(A98, 'Starter - Projections'!$B$2:$G$1380, 6, FALSE)</f>
        <v>6.1538461538461542E-2</v>
      </c>
    </row>
    <row r="99" spans="1:4" x14ac:dyDescent="0.45">
      <c r="A99" t="s">
        <v>642</v>
      </c>
      <c r="B99">
        <f>VLOOKUP(A99, Individual_Pitching___Dashboard[[Name]:[G]], 6, FALSE)</f>
        <v>18</v>
      </c>
      <c r="C99">
        <f>VLOOKUP(A99, Individual_Pitching___Dashboard[], 21,FALSE)/'SP Per G'!B99</f>
        <v>0.13333333333333333</v>
      </c>
      <c r="D99">
        <f>VLOOKUP(A99, 'Starter - Projections'!$B$2:$R$1380, 17, FALSE)/VLOOKUP(A99, 'Starter - Projections'!$B$2:$G$1380, 6, FALSE)</f>
        <v>5.3571428571428568E-2</v>
      </c>
    </row>
    <row r="100" spans="1:4" x14ac:dyDescent="0.45">
      <c r="A100" t="s">
        <v>283</v>
      </c>
      <c r="B100" t="e">
        <f>VLOOKUP(A100, Individual_Pitching___Dashboard[[Name]:[G]], 6, FALSE)</f>
        <v>#N/A</v>
      </c>
      <c r="C100" t="e">
        <f>VLOOKUP(A100, Individual_Pitching___Dashboard[], 21,FALSE)/'SP Per G'!B100</f>
        <v>#N/A</v>
      </c>
      <c r="D100">
        <f>VLOOKUP(A100, 'Starter - Projections'!$B$2:$R$1380, 17, FALSE)/VLOOKUP(A100, 'Starter - Projections'!$B$2:$G$1380, 6, FALSE)</f>
        <v>5.7692307692307696E-2</v>
      </c>
    </row>
    <row r="101" spans="1:4" x14ac:dyDescent="0.45">
      <c r="A101" t="s">
        <v>339</v>
      </c>
      <c r="B101">
        <f>VLOOKUP(A101, Individual_Pitching___Dashboard[[Name]:[G]], 6, FALSE)</f>
        <v>19</v>
      </c>
      <c r="C101">
        <f>VLOOKUP(A101, Individual_Pitching___Dashboard[], 21,FALSE)/'SP Per G'!B101</f>
        <v>0.1368421052631579</v>
      </c>
      <c r="D101">
        <f>VLOOKUP(A101, 'Starter - Projections'!$B$2:$R$1380, 17, FALSE)/VLOOKUP(A101, 'Starter - Projections'!$B$2:$G$1380, 6, FALSE)</f>
        <v>5.5999999999999994E-2</v>
      </c>
    </row>
    <row r="102" spans="1:4" x14ac:dyDescent="0.45">
      <c r="A102" t="s">
        <v>643</v>
      </c>
      <c r="B102" t="e">
        <f>VLOOKUP(A102, Individual_Pitching___Dashboard[[Name]:[G]], 6, FALSE)</f>
        <v>#N/A</v>
      </c>
      <c r="C102" t="e">
        <f>VLOOKUP(A102, Individual_Pitching___Dashboard[], 21,FALSE)/'SP Per G'!B102</f>
        <v>#N/A</v>
      </c>
      <c r="D102">
        <f>VLOOKUP(A102, 'Starter - Projections'!$B$2:$R$1380, 17, FALSE)/VLOOKUP(A102, 'Starter - Projections'!$B$2:$G$1380, 6, FALSE)</f>
        <v>5.2000000000000005E-2</v>
      </c>
    </row>
    <row r="103" spans="1:4" x14ac:dyDescent="0.45">
      <c r="A103" t="s">
        <v>644</v>
      </c>
      <c r="B103" t="e">
        <f>VLOOKUP(A103, Individual_Pitching___Dashboard[[Name]:[G]], 6, FALSE)</f>
        <v>#N/A</v>
      </c>
      <c r="C103" t="e">
        <f>VLOOKUP(A103, Individual_Pitching___Dashboard[], 21,FALSE)/'SP Per G'!B103</f>
        <v>#N/A</v>
      </c>
      <c r="D103">
        <f>VLOOKUP(A103, 'Starter - Projections'!$B$2:$R$1380, 17, FALSE)/VLOOKUP(A103, 'Starter - Projections'!$B$2:$G$1380, 6, FALSE)</f>
        <v>4.8000000000000001E-2</v>
      </c>
    </row>
    <row r="104" spans="1:4" x14ac:dyDescent="0.45">
      <c r="A104" t="s">
        <v>645</v>
      </c>
      <c r="B104" t="e">
        <f>VLOOKUP(A104, Individual_Pitching___Dashboard[[Name]:[G]], 6, FALSE)</f>
        <v>#N/A</v>
      </c>
      <c r="C104" t="e">
        <f>VLOOKUP(A104, Individual_Pitching___Dashboard[], 21,FALSE)/'SP Per G'!B104</f>
        <v>#N/A</v>
      </c>
      <c r="D104">
        <f>VLOOKUP(A104, 'Starter - Projections'!$B$2:$R$1380, 17, FALSE)/VLOOKUP(A104, 'Starter - Projections'!$B$2:$G$1380, 6, FALSE)</f>
        <v>4.4000000000000004E-2</v>
      </c>
    </row>
    <row r="105" spans="1:4" x14ac:dyDescent="0.45">
      <c r="A105" t="s">
        <v>646</v>
      </c>
      <c r="B105" t="e">
        <f>VLOOKUP(A105, Individual_Pitching___Dashboard[[Name]:[G]], 6, FALSE)</f>
        <v>#N/A</v>
      </c>
      <c r="C105" t="e">
        <f>VLOOKUP(A105, Individual_Pitching___Dashboard[], 21,FALSE)/'SP Per G'!B105</f>
        <v>#N/A</v>
      </c>
      <c r="D105">
        <f>VLOOKUP(A105, 'Starter - Projections'!$B$2:$R$1380, 17, FALSE)/VLOOKUP(A105, 'Starter - Projections'!$B$2:$G$1380, 6, FALSE)</f>
        <v>3.8461538461538464E-2</v>
      </c>
    </row>
    <row r="106" spans="1:4" x14ac:dyDescent="0.45">
      <c r="A106" t="s">
        <v>647</v>
      </c>
      <c r="B106" t="e">
        <f>VLOOKUP(A106, Individual_Pitching___Dashboard[[Name]:[G]], 6, FALSE)</f>
        <v>#N/A</v>
      </c>
      <c r="C106" t="e">
        <f>VLOOKUP(A106, Individual_Pitching___Dashboard[], 21,FALSE)/'SP Per G'!B106</f>
        <v>#N/A</v>
      </c>
      <c r="D106">
        <f>VLOOKUP(A106, 'Starter - Projections'!$B$2:$R$1380, 17, FALSE)/VLOOKUP(A106, 'Starter - Projections'!$B$2:$G$1380, 6, FALSE)</f>
        <v>3.8461538461538464E-2</v>
      </c>
    </row>
    <row r="107" spans="1:4" x14ac:dyDescent="0.45">
      <c r="A107" t="s">
        <v>464</v>
      </c>
      <c r="B107" t="e">
        <f>VLOOKUP(A107, Individual_Pitching___Dashboard[[Name]:[G]], 6, FALSE)</f>
        <v>#N/A</v>
      </c>
      <c r="C107" t="e">
        <f>VLOOKUP(A107, Individual_Pitching___Dashboard[], 21,FALSE)/'SP Per G'!B107</f>
        <v>#N/A</v>
      </c>
      <c r="D107">
        <f>VLOOKUP(A107, 'Starter - Projections'!$B$2:$R$1380, 17, FALSE)/VLOOKUP(A107, 'Starter - Projections'!$B$2:$G$1380, 6, FALSE)</f>
        <v>0.04</v>
      </c>
    </row>
    <row r="108" spans="1:4" x14ac:dyDescent="0.45">
      <c r="A108" t="s">
        <v>648</v>
      </c>
      <c r="B108" t="e">
        <f>VLOOKUP(A108, Individual_Pitching___Dashboard[[Name]:[G]], 6, FALSE)</f>
        <v>#N/A</v>
      </c>
      <c r="C108" t="e">
        <f>VLOOKUP(A108, Individual_Pitching___Dashboard[], 21,FALSE)/'SP Per G'!B108</f>
        <v>#N/A</v>
      </c>
      <c r="D108">
        <f>VLOOKUP(A108, 'Starter - Projections'!$B$2:$R$1380, 17, FALSE)/VLOOKUP(A108, 'Starter - Projections'!$B$2:$G$1380, 6, FALSE)</f>
        <v>3.8461538461538464E-2</v>
      </c>
    </row>
    <row r="109" spans="1:4" x14ac:dyDescent="0.45">
      <c r="A109" t="s">
        <v>649</v>
      </c>
      <c r="B109" t="e">
        <f>VLOOKUP(A109, Individual_Pitching___Dashboard[[Name]:[G]], 6, FALSE)</f>
        <v>#N/A</v>
      </c>
      <c r="C109" t="e">
        <f>VLOOKUP(A109, Individual_Pitching___Dashboard[], 21,FALSE)/'SP Per G'!B109</f>
        <v>#N/A</v>
      </c>
      <c r="D109">
        <f>VLOOKUP(A109, 'Starter - Projections'!$B$2:$R$1380, 17, FALSE)/VLOOKUP(A109, 'Starter - Projections'!$B$2:$G$1380, 6, FALSE)</f>
        <v>3.6000000000000004E-2</v>
      </c>
    </row>
    <row r="110" spans="1:4" x14ac:dyDescent="0.45">
      <c r="A110" t="s">
        <v>650</v>
      </c>
      <c r="B110" t="e">
        <f>VLOOKUP(A110, Individual_Pitching___Dashboard[[Name]:[G]], 6, FALSE)</f>
        <v>#N/A</v>
      </c>
      <c r="C110" t="e">
        <f>VLOOKUP(A110, Individual_Pitching___Dashboard[], 21,FALSE)/'SP Per G'!B110</f>
        <v>#N/A</v>
      </c>
      <c r="D110">
        <f>VLOOKUP(A110, 'Starter - Projections'!$B$2:$R$1380, 17, FALSE)/VLOOKUP(A110, 'Starter - Projections'!$B$2:$G$1380, 6, FALSE)</f>
        <v>3.2000000000000001E-2</v>
      </c>
    </row>
    <row r="111" spans="1:4" x14ac:dyDescent="0.45">
      <c r="A111" t="s">
        <v>651</v>
      </c>
      <c r="B111" t="e">
        <f>VLOOKUP(A111, Individual_Pitching___Dashboard[[Name]:[G]], 6, FALSE)</f>
        <v>#N/A</v>
      </c>
      <c r="C111" t="e">
        <f>VLOOKUP(A111, Individual_Pitching___Dashboard[], 21,FALSE)/'SP Per G'!B111</f>
        <v>#N/A</v>
      </c>
      <c r="D111">
        <f>VLOOKUP(A111, 'Starter - Projections'!$B$2:$R$1380, 17, FALSE)/VLOOKUP(A111, 'Starter - Projections'!$B$2:$G$1380, 6, FALSE)</f>
        <v>3.2000000000000001E-2</v>
      </c>
    </row>
    <row r="112" spans="1:4" x14ac:dyDescent="0.45">
      <c r="A112" t="s">
        <v>652</v>
      </c>
      <c r="B112" t="e">
        <f>VLOOKUP(A112, Individual_Pitching___Dashboard[[Name]:[G]], 6, FALSE)</f>
        <v>#N/A</v>
      </c>
      <c r="C112" t="e">
        <f>VLOOKUP(A112, Individual_Pitching___Dashboard[], 21,FALSE)/'SP Per G'!B112</f>
        <v>#N/A</v>
      </c>
      <c r="D112">
        <f>VLOOKUP(A112, 'Starter - Projections'!$B$2:$R$1380, 17, FALSE)/VLOOKUP(A112, 'Starter - Projections'!$B$2:$G$1380, 6, FALSE)</f>
        <v>2.4E-2</v>
      </c>
    </row>
    <row r="113" spans="1:4" x14ac:dyDescent="0.45">
      <c r="A113" t="s">
        <v>323</v>
      </c>
      <c r="B113">
        <f>VLOOKUP(A113, Individual_Pitching___Dashboard[[Name]:[G]], 6, FALSE)</f>
        <v>19</v>
      </c>
      <c r="C113">
        <f>VLOOKUP(A113, Individual_Pitching___Dashboard[], 21,FALSE)/'SP Per G'!B113</f>
        <v>3.6842105263157891E-2</v>
      </c>
      <c r="D113">
        <f>VLOOKUP(A113, 'Starter - Projections'!$B$2:$R$1380, 17, FALSE)/VLOOKUP(A113, 'Starter - Projections'!$B$2:$G$1380, 6, FALSE)</f>
        <v>2.4E-2</v>
      </c>
    </row>
    <row r="114" spans="1:4" x14ac:dyDescent="0.45">
      <c r="A114" t="s">
        <v>653</v>
      </c>
      <c r="B114" t="e">
        <f>VLOOKUP(A114, Individual_Pitching___Dashboard[[Name]:[G]], 6, FALSE)</f>
        <v>#N/A</v>
      </c>
      <c r="C114" t="e">
        <f>VLOOKUP(A114, Individual_Pitching___Dashboard[], 21,FALSE)/'SP Per G'!B114</f>
        <v>#N/A</v>
      </c>
      <c r="D114">
        <f>VLOOKUP(A114, 'Starter - Projections'!$B$2:$R$1380, 17, FALSE)/VLOOKUP(A114, 'Starter - Projections'!$B$2:$G$1380, 6, FALSE)</f>
        <v>0.02</v>
      </c>
    </row>
    <row r="115" spans="1:4" x14ac:dyDescent="0.45">
      <c r="A115" t="s">
        <v>654</v>
      </c>
      <c r="B115" t="e">
        <f>VLOOKUP(A115, Individual_Pitching___Dashboard[[Name]:[G]], 6, FALSE)</f>
        <v>#N/A</v>
      </c>
      <c r="C115" t="e">
        <f>VLOOKUP(A115, Individual_Pitching___Dashboard[], 21,FALSE)/'SP Per G'!B115</f>
        <v>#N/A</v>
      </c>
      <c r="D115">
        <f>VLOOKUP(A115, 'Starter - Projections'!$B$2:$R$1380, 17, FALSE)/VLOOKUP(A115, 'Starter - Projections'!$B$2:$G$1380, 6, FALSE)</f>
        <v>0.12</v>
      </c>
    </row>
    <row r="116" spans="1:4" x14ac:dyDescent="0.45">
      <c r="A116" t="s">
        <v>655</v>
      </c>
      <c r="B116" t="e">
        <f>VLOOKUP(A116, Individual_Pitching___Dashboard[[Name]:[G]], 6, FALSE)</f>
        <v>#N/A</v>
      </c>
      <c r="C116" t="e">
        <f>VLOOKUP(A116, Individual_Pitching___Dashboard[], 21,FALSE)/'SP Per G'!B116</f>
        <v>#N/A</v>
      </c>
      <c r="D116">
        <f>VLOOKUP(A116, 'Starter - Projections'!$B$2:$R$1380, 17, FALSE)/VLOOKUP(A116, 'Starter - Projections'!$B$2:$G$1380, 6, FALSE)</f>
        <v>0.11666666666666665</v>
      </c>
    </row>
    <row r="117" spans="1:4" x14ac:dyDescent="0.45">
      <c r="A117" t="s">
        <v>27</v>
      </c>
      <c r="B117" t="e">
        <f>VLOOKUP(A117, Individual_Pitching___Dashboard[[Name]:[G]], 6, FALSE)</f>
        <v>#N/A</v>
      </c>
      <c r="C117" t="e">
        <f>VLOOKUP(A117, Individual_Pitching___Dashboard[], 21,FALSE)/'SP Per G'!B117</f>
        <v>#N/A</v>
      </c>
      <c r="D117">
        <f>VLOOKUP(A117, 'Starter - Projections'!$B$2:$R$1380, 17, FALSE)/VLOOKUP(A117, 'Starter - Projections'!$B$2:$G$1380, 6, FALSE)</f>
        <v>0.11666666666666665</v>
      </c>
    </row>
    <row r="118" spans="1:4" x14ac:dyDescent="0.45">
      <c r="A118" t="s">
        <v>304</v>
      </c>
      <c r="B118" t="e">
        <f>VLOOKUP(A118, Individual_Pitching___Dashboard[[Name]:[G]], 6, FALSE)</f>
        <v>#N/A</v>
      </c>
      <c r="C118" t="e">
        <f>VLOOKUP(A118, Individual_Pitching___Dashboard[], 21,FALSE)/'SP Per G'!B118</f>
        <v>#N/A</v>
      </c>
      <c r="D118">
        <f>VLOOKUP(A118, 'Starter - Projections'!$B$2:$R$1380, 17, FALSE)/VLOOKUP(A118, 'Starter - Projections'!$B$2:$G$1380, 6, FALSE)</f>
        <v>0.10416666666666667</v>
      </c>
    </row>
    <row r="119" spans="1:4" x14ac:dyDescent="0.45">
      <c r="A119" t="s">
        <v>331</v>
      </c>
      <c r="B119" t="e">
        <f>VLOOKUP(A119, Individual_Pitching___Dashboard[[Name]:[G]], 6, FALSE)</f>
        <v>#N/A</v>
      </c>
      <c r="C119" t="e">
        <f>VLOOKUP(A119, Individual_Pitching___Dashboard[], 21,FALSE)/'SP Per G'!B119</f>
        <v>#N/A</v>
      </c>
      <c r="D119">
        <f>VLOOKUP(A119, 'Starter - Projections'!$B$2:$R$1380, 17, FALSE)/VLOOKUP(A119, 'Starter - Projections'!$B$2:$G$1380, 6, FALSE)</f>
        <v>0.10416666666666667</v>
      </c>
    </row>
    <row r="120" spans="1:4" x14ac:dyDescent="0.45">
      <c r="A120" t="s">
        <v>656</v>
      </c>
      <c r="B120" t="e">
        <f>VLOOKUP(A120, Individual_Pitching___Dashboard[[Name]:[G]], 6, FALSE)</f>
        <v>#N/A</v>
      </c>
      <c r="C120" t="e">
        <f>VLOOKUP(A120, Individual_Pitching___Dashboard[], 21,FALSE)/'SP Per G'!B120</f>
        <v>#N/A</v>
      </c>
      <c r="D120">
        <f>VLOOKUP(A120, 'Starter - Projections'!$B$2:$R$1380, 17, FALSE)/VLOOKUP(A120, 'Starter - Projections'!$B$2:$G$1380, 6, FALSE)</f>
        <v>9.9999999999999992E-2</v>
      </c>
    </row>
    <row r="121" spans="1:4" x14ac:dyDescent="0.45">
      <c r="A121" t="s">
        <v>657</v>
      </c>
      <c r="B121" t="e">
        <f>VLOOKUP(A121, Individual_Pitching___Dashboard[[Name]:[G]], 6, FALSE)</f>
        <v>#N/A</v>
      </c>
      <c r="C121" t="e">
        <f>VLOOKUP(A121, Individual_Pitching___Dashboard[], 21,FALSE)/'SP Per G'!B121</f>
        <v>#N/A</v>
      </c>
      <c r="D121">
        <f>VLOOKUP(A121, 'Starter - Projections'!$B$2:$R$1380, 17, FALSE)/VLOOKUP(A121, 'Starter - Projections'!$B$2:$G$1380, 6, FALSE)</f>
        <v>8.7500000000000008E-2</v>
      </c>
    </row>
    <row r="122" spans="1:4" x14ac:dyDescent="0.45">
      <c r="A122" t="s">
        <v>658</v>
      </c>
      <c r="B122" t="e">
        <f>VLOOKUP(A122, Individual_Pitching___Dashboard[[Name]:[G]], 6, FALSE)</f>
        <v>#N/A</v>
      </c>
      <c r="C122" t="e">
        <f>VLOOKUP(A122, Individual_Pitching___Dashboard[], 21,FALSE)/'SP Per G'!B122</f>
        <v>#N/A</v>
      </c>
      <c r="D122">
        <f>VLOOKUP(A122, 'Starter - Projections'!$B$2:$R$1380, 17, FALSE)/VLOOKUP(A122, 'Starter - Projections'!$B$2:$G$1380, 6, FALSE)</f>
        <v>8.7500000000000008E-2</v>
      </c>
    </row>
    <row r="123" spans="1:4" x14ac:dyDescent="0.45">
      <c r="A123" t="s">
        <v>659</v>
      </c>
      <c r="B123" t="e">
        <f>VLOOKUP(A123, Individual_Pitching___Dashboard[[Name]:[G]], 6, FALSE)</f>
        <v>#N/A</v>
      </c>
      <c r="C123" t="e">
        <f>VLOOKUP(A123, Individual_Pitching___Dashboard[], 21,FALSE)/'SP Per G'!B123</f>
        <v>#N/A</v>
      </c>
      <c r="D123">
        <f>VLOOKUP(A123, 'Starter - Projections'!$B$2:$R$1380, 17, FALSE)/VLOOKUP(A123, 'Starter - Projections'!$B$2:$G$1380, 6, FALSE)</f>
        <v>7.1428571428571425E-2</v>
      </c>
    </row>
    <row r="124" spans="1:4" x14ac:dyDescent="0.45">
      <c r="A124" t="s">
        <v>660</v>
      </c>
      <c r="B124" t="e">
        <f>VLOOKUP(A124, Individual_Pitching___Dashboard[[Name]:[G]], 6, FALSE)</f>
        <v>#N/A</v>
      </c>
      <c r="C124" t="e">
        <f>VLOOKUP(A124, Individual_Pitching___Dashboard[], 21,FALSE)/'SP Per G'!B124</f>
        <v>#N/A</v>
      </c>
      <c r="D124">
        <f>VLOOKUP(A124, 'Starter - Projections'!$B$2:$R$1380, 17, FALSE)/VLOOKUP(A124, 'Starter - Projections'!$B$2:$G$1380, 6, FALSE)</f>
        <v>7.2000000000000008E-2</v>
      </c>
    </row>
    <row r="125" spans="1:4" x14ac:dyDescent="0.45">
      <c r="A125" t="s">
        <v>661</v>
      </c>
      <c r="B125" t="e">
        <f>VLOOKUP(A125, Individual_Pitching___Dashboard[[Name]:[G]], 6, FALSE)</f>
        <v>#N/A</v>
      </c>
      <c r="C125" t="e">
        <f>VLOOKUP(A125, Individual_Pitching___Dashboard[], 21,FALSE)/'SP Per G'!B125</f>
        <v>#N/A</v>
      </c>
      <c r="D125">
        <f>VLOOKUP(A125, 'Starter - Projections'!$B$2:$R$1380, 17, FALSE)/VLOOKUP(A125, 'Starter - Projections'!$B$2:$G$1380, 6, FALSE)</f>
        <v>5.8620689655172413E-2</v>
      </c>
    </row>
    <row r="126" spans="1:4" x14ac:dyDescent="0.45">
      <c r="A126" t="s">
        <v>340</v>
      </c>
      <c r="B126" t="e">
        <f>VLOOKUP(A126, Individual_Pitching___Dashboard[[Name]:[G]], 6, FALSE)</f>
        <v>#N/A</v>
      </c>
      <c r="C126" t="e">
        <f>VLOOKUP(A126, Individual_Pitching___Dashboard[], 21,FALSE)/'SP Per G'!B126</f>
        <v>#N/A</v>
      </c>
      <c r="D126">
        <f>VLOOKUP(A126, 'Starter - Projections'!$B$2:$R$1380, 17, FALSE)/VLOOKUP(A126, 'Starter - Projections'!$B$2:$G$1380, 6, FALSE)</f>
        <v>5.6666666666666664E-2</v>
      </c>
    </row>
    <row r="127" spans="1:4" x14ac:dyDescent="0.45">
      <c r="A127" t="s">
        <v>662</v>
      </c>
      <c r="B127" t="e">
        <f>VLOOKUP(A127, Individual_Pitching___Dashboard[[Name]:[G]], 6, FALSE)</f>
        <v>#N/A</v>
      </c>
      <c r="C127" t="e">
        <f>VLOOKUP(A127, Individual_Pitching___Dashboard[], 21,FALSE)/'SP Per G'!B127</f>
        <v>#N/A</v>
      </c>
      <c r="D127">
        <f>VLOOKUP(A127, 'Starter - Projections'!$B$2:$R$1380, 17, FALSE)/VLOOKUP(A127, 'Starter - Projections'!$B$2:$G$1380, 6, FALSE)</f>
        <v>0.06</v>
      </c>
    </row>
    <row r="128" spans="1:4" x14ac:dyDescent="0.45">
      <c r="A128" t="s">
        <v>663</v>
      </c>
      <c r="B128" t="e">
        <f>VLOOKUP(A128, Individual_Pitching___Dashboard[[Name]:[G]], 6, FALSE)</f>
        <v>#N/A</v>
      </c>
      <c r="C128" t="e">
        <f>VLOOKUP(A128, Individual_Pitching___Dashboard[], 21,FALSE)/'SP Per G'!B128</f>
        <v>#N/A</v>
      </c>
      <c r="D128">
        <f>VLOOKUP(A128, 'Starter - Projections'!$B$2:$R$1380, 17, FALSE)/VLOOKUP(A128, 'Starter - Projections'!$B$2:$G$1380, 6, FALSE)</f>
        <v>6.25E-2</v>
      </c>
    </row>
    <row r="129" spans="1:4" x14ac:dyDescent="0.45">
      <c r="A129" t="s">
        <v>664</v>
      </c>
      <c r="B129" t="e">
        <f>VLOOKUP(A129, Individual_Pitching___Dashboard[[Name]:[G]], 6, FALSE)</f>
        <v>#N/A</v>
      </c>
      <c r="C129" t="e">
        <f>VLOOKUP(A129, Individual_Pitching___Dashboard[], 21,FALSE)/'SP Per G'!B129</f>
        <v>#N/A</v>
      </c>
      <c r="D129">
        <f>VLOOKUP(A129, 'Starter - Projections'!$B$2:$R$1380, 17, FALSE)/VLOOKUP(A129, 'Starter - Projections'!$B$2:$G$1380, 6, FALSE)</f>
        <v>5.8333333333333327E-2</v>
      </c>
    </row>
    <row r="130" spans="1:4" x14ac:dyDescent="0.45">
      <c r="A130" t="s">
        <v>665</v>
      </c>
      <c r="B130" t="e">
        <f>VLOOKUP(A130, Individual_Pitching___Dashboard[[Name]:[G]], 6, FALSE)</f>
        <v>#N/A</v>
      </c>
      <c r="C130" t="e">
        <f>VLOOKUP(A130, Individual_Pitching___Dashboard[], 21,FALSE)/'SP Per G'!B130</f>
        <v>#N/A</v>
      </c>
      <c r="D130">
        <f>VLOOKUP(A130, 'Starter - Projections'!$B$2:$R$1380, 17, FALSE)/VLOOKUP(A130, 'Starter - Projections'!$B$2:$G$1380, 6, FALSE)</f>
        <v>5.2000000000000005E-2</v>
      </c>
    </row>
    <row r="131" spans="1:4" x14ac:dyDescent="0.45">
      <c r="A131" t="s">
        <v>666</v>
      </c>
      <c r="B131" t="e">
        <f>VLOOKUP(A131, Individual_Pitching___Dashboard[[Name]:[G]], 6, FALSE)</f>
        <v>#N/A</v>
      </c>
      <c r="C131" t="e">
        <f>VLOOKUP(A131, Individual_Pitching___Dashboard[], 21,FALSE)/'SP Per G'!B131</f>
        <v>#N/A</v>
      </c>
      <c r="D131">
        <f>VLOOKUP(A131, 'Starter - Projections'!$B$2:$R$1380, 17, FALSE)/VLOOKUP(A131, 'Starter - Projections'!$B$2:$G$1380, 6, FALSE)</f>
        <v>4.8000000000000001E-2</v>
      </c>
    </row>
    <row r="132" spans="1:4" x14ac:dyDescent="0.45">
      <c r="A132" t="s">
        <v>667</v>
      </c>
      <c r="B132" t="e">
        <f>VLOOKUP(A132, Individual_Pitching___Dashboard[[Name]:[G]], 6, FALSE)</f>
        <v>#N/A</v>
      </c>
      <c r="C132" t="e">
        <f>VLOOKUP(A132, Individual_Pitching___Dashboard[], 21,FALSE)/'SP Per G'!B132</f>
        <v>#N/A</v>
      </c>
      <c r="D132">
        <f>VLOOKUP(A132, 'Starter - Projections'!$B$2:$R$1380, 17, FALSE)/VLOOKUP(A132, 'Starter - Projections'!$B$2:$G$1380, 6, FALSE)</f>
        <v>4.8000000000000001E-2</v>
      </c>
    </row>
    <row r="133" spans="1:4" x14ac:dyDescent="0.45">
      <c r="A133" t="s">
        <v>668</v>
      </c>
      <c r="B133" t="e">
        <f>VLOOKUP(A133, Individual_Pitching___Dashboard[[Name]:[G]], 6, FALSE)</f>
        <v>#N/A</v>
      </c>
      <c r="C133" t="e">
        <f>VLOOKUP(A133, Individual_Pitching___Dashboard[], 21,FALSE)/'SP Per G'!B133</f>
        <v>#N/A</v>
      </c>
      <c r="D133">
        <f>VLOOKUP(A133, 'Starter - Projections'!$B$2:$R$1380, 17, FALSE)/VLOOKUP(A133, 'Starter - Projections'!$B$2:$G$1380, 6, FALSE)</f>
        <v>3.9285714285714292E-2</v>
      </c>
    </row>
    <row r="134" spans="1:4" x14ac:dyDescent="0.45">
      <c r="A134" t="s">
        <v>669</v>
      </c>
      <c r="B134" t="e">
        <f>VLOOKUP(A134, Individual_Pitching___Dashboard[[Name]:[G]], 6, FALSE)</f>
        <v>#N/A</v>
      </c>
      <c r="C134" t="e">
        <f>VLOOKUP(A134, Individual_Pitching___Dashboard[], 21,FALSE)/'SP Per G'!B134</f>
        <v>#N/A</v>
      </c>
      <c r="D134">
        <f>VLOOKUP(A134, 'Starter - Projections'!$B$2:$R$1380, 17, FALSE)/VLOOKUP(A134, 'Starter - Projections'!$B$2:$G$1380, 6, FALSE)</f>
        <v>4.4000000000000004E-2</v>
      </c>
    </row>
    <row r="135" spans="1:4" x14ac:dyDescent="0.45">
      <c r="A135" t="s">
        <v>670</v>
      </c>
      <c r="B135" t="e">
        <f>VLOOKUP(A135, Individual_Pitching___Dashboard[[Name]:[G]], 6, FALSE)</f>
        <v>#N/A</v>
      </c>
      <c r="C135" t="e">
        <f>VLOOKUP(A135, Individual_Pitching___Dashboard[], 21,FALSE)/'SP Per G'!B135</f>
        <v>#N/A</v>
      </c>
      <c r="D135">
        <f>VLOOKUP(A135, 'Starter - Projections'!$B$2:$R$1380, 17, FALSE)/VLOOKUP(A135, 'Starter - Projections'!$B$2:$G$1380, 6, FALSE)</f>
        <v>0.04</v>
      </c>
    </row>
    <row r="136" spans="1:4" x14ac:dyDescent="0.45">
      <c r="A136" t="s">
        <v>671</v>
      </c>
      <c r="B136" t="e">
        <f>VLOOKUP(A136, Individual_Pitching___Dashboard[[Name]:[G]], 6, FALSE)</f>
        <v>#N/A</v>
      </c>
      <c r="C136" t="e">
        <f>VLOOKUP(A136, Individual_Pitching___Dashboard[], 21,FALSE)/'SP Per G'!B136</f>
        <v>#N/A</v>
      </c>
      <c r="D136">
        <f>VLOOKUP(A136, 'Starter - Projections'!$B$2:$R$1380, 17, FALSE)/VLOOKUP(A136, 'Starter - Projections'!$B$2:$G$1380, 6, FALSE)</f>
        <v>4.1666666666666664E-2</v>
      </c>
    </row>
    <row r="137" spans="1:4" x14ac:dyDescent="0.45">
      <c r="A137" t="s">
        <v>672</v>
      </c>
      <c r="B137" t="e">
        <f>VLOOKUP(A137, Individual_Pitching___Dashboard[[Name]:[G]], 6, FALSE)</f>
        <v>#N/A</v>
      </c>
      <c r="C137" t="e">
        <f>VLOOKUP(A137, Individual_Pitching___Dashboard[], 21,FALSE)/'SP Per G'!B137</f>
        <v>#N/A</v>
      </c>
      <c r="D137">
        <f>VLOOKUP(A137, 'Starter - Projections'!$B$2:$R$1380, 17, FALSE)/VLOOKUP(A137, 'Starter - Projections'!$B$2:$G$1380, 6, FALSE)</f>
        <v>0.04</v>
      </c>
    </row>
    <row r="138" spans="1:4" x14ac:dyDescent="0.45">
      <c r="A138" t="s">
        <v>673</v>
      </c>
      <c r="B138" t="e">
        <f>VLOOKUP(A138, Individual_Pitching___Dashboard[[Name]:[G]], 6, FALSE)</f>
        <v>#N/A</v>
      </c>
      <c r="C138" t="e">
        <f>VLOOKUP(A138, Individual_Pitching___Dashboard[], 21,FALSE)/'SP Per G'!B138</f>
        <v>#N/A</v>
      </c>
      <c r="D138">
        <f>VLOOKUP(A138, 'Starter - Projections'!$B$2:$R$1380, 17, FALSE)/VLOOKUP(A138, 'Starter - Projections'!$B$2:$G$1380, 6, FALSE)</f>
        <v>3.7499999999999999E-2</v>
      </c>
    </row>
    <row r="139" spans="1:4" x14ac:dyDescent="0.45">
      <c r="A139" t="s">
        <v>674</v>
      </c>
      <c r="B139" t="e">
        <f>VLOOKUP(A139, Individual_Pitching___Dashboard[[Name]:[G]], 6, FALSE)</f>
        <v>#N/A</v>
      </c>
      <c r="C139" t="e">
        <f>VLOOKUP(A139, Individual_Pitching___Dashboard[], 21,FALSE)/'SP Per G'!B139</f>
        <v>#N/A</v>
      </c>
      <c r="D139">
        <f>VLOOKUP(A139, 'Starter - Projections'!$B$2:$R$1380, 17, FALSE)/VLOOKUP(A139, 'Starter - Projections'!$B$2:$G$1380, 6, FALSE)</f>
        <v>3.4615384615384617E-2</v>
      </c>
    </row>
    <row r="140" spans="1:4" x14ac:dyDescent="0.45">
      <c r="A140" t="s">
        <v>675</v>
      </c>
      <c r="B140" t="e">
        <f>VLOOKUP(A140, Individual_Pitching___Dashboard[[Name]:[G]], 6, FALSE)</f>
        <v>#N/A</v>
      </c>
      <c r="C140" t="e">
        <f>VLOOKUP(A140, Individual_Pitching___Dashboard[], 21,FALSE)/'SP Per G'!B140</f>
        <v>#N/A</v>
      </c>
      <c r="D140">
        <f>VLOOKUP(A140, 'Starter - Projections'!$B$2:$R$1380, 17, FALSE)/VLOOKUP(A140, 'Starter - Projections'!$B$2:$G$1380, 6, FALSE)</f>
        <v>3.7499999999999999E-2</v>
      </c>
    </row>
    <row r="141" spans="1:4" x14ac:dyDescent="0.45">
      <c r="A141" t="s">
        <v>676</v>
      </c>
      <c r="B141" t="e">
        <f>VLOOKUP(A141, Individual_Pitching___Dashboard[[Name]:[G]], 6, FALSE)</f>
        <v>#N/A</v>
      </c>
      <c r="C141" t="e">
        <f>VLOOKUP(A141, Individual_Pitching___Dashboard[], 21,FALSE)/'SP Per G'!B141</f>
        <v>#N/A</v>
      </c>
      <c r="D141">
        <f>VLOOKUP(A141, 'Starter - Projections'!$B$2:$R$1380, 17, FALSE)/VLOOKUP(A141, 'Starter - Projections'!$B$2:$G$1380, 6, FALSE)</f>
        <v>3.6000000000000004E-2</v>
      </c>
    </row>
    <row r="142" spans="1:4" x14ac:dyDescent="0.45">
      <c r="A142" t="s">
        <v>677</v>
      </c>
      <c r="B142" t="e">
        <f>VLOOKUP(A142, Individual_Pitching___Dashboard[[Name]:[G]], 6, FALSE)</f>
        <v>#N/A</v>
      </c>
      <c r="C142" t="e">
        <f>VLOOKUP(A142, Individual_Pitching___Dashboard[], 21,FALSE)/'SP Per G'!B142</f>
        <v>#N/A</v>
      </c>
      <c r="D142">
        <f>VLOOKUP(A142, 'Starter - Projections'!$B$2:$R$1380, 17, FALSE)/VLOOKUP(A142, 'Starter - Projections'!$B$2:$G$1380, 6, FALSE)</f>
        <v>3.2000000000000001E-2</v>
      </c>
    </row>
    <row r="143" spans="1:4" x14ac:dyDescent="0.45">
      <c r="A143" t="s">
        <v>678</v>
      </c>
      <c r="B143" t="e">
        <f>VLOOKUP(A143, Individual_Pitching___Dashboard[[Name]:[G]], 6, FALSE)</f>
        <v>#N/A</v>
      </c>
      <c r="C143" t="e">
        <f>VLOOKUP(A143, Individual_Pitching___Dashboard[], 21,FALSE)/'SP Per G'!B143</f>
        <v>#N/A</v>
      </c>
      <c r="D143">
        <f>VLOOKUP(A143, 'Starter - Projections'!$B$2:$R$1380, 17, FALSE)/VLOOKUP(A143, 'Starter - Projections'!$B$2:$G$1380, 6, FALSE)</f>
        <v>2.9166666666666664E-2</v>
      </c>
    </row>
    <row r="144" spans="1:4" x14ac:dyDescent="0.45">
      <c r="A144" t="s">
        <v>679</v>
      </c>
      <c r="B144" t="e">
        <f>VLOOKUP(A144, Individual_Pitching___Dashboard[[Name]:[G]], 6, FALSE)</f>
        <v>#N/A</v>
      </c>
      <c r="C144" t="e">
        <f>VLOOKUP(A144, Individual_Pitching___Dashboard[], 21,FALSE)/'SP Per G'!B144</f>
        <v>#N/A</v>
      </c>
      <c r="D144">
        <f>VLOOKUP(A144, 'Starter - Projections'!$B$2:$R$1380, 17, FALSE)/VLOOKUP(A144, 'Starter - Projections'!$B$2:$G$1380, 6, FALSE)</f>
        <v>2.9166666666666664E-2</v>
      </c>
    </row>
    <row r="145" spans="1:4" x14ac:dyDescent="0.45">
      <c r="A145" t="s">
        <v>680</v>
      </c>
      <c r="B145" t="e">
        <f>VLOOKUP(A145, Individual_Pitching___Dashboard[[Name]:[G]], 6, FALSE)</f>
        <v>#N/A</v>
      </c>
      <c r="C145" t="e">
        <f>VLOOKUP(A145, Individual_Pitching___Dashboard[], 21,FALSE)/'SP Per G'!B145</f>
        <v>#N/A</v>
      </c>
      <c r="D145">
        <f>VLOOKUP(A145, 'Starter - Projections'!$B$2:$R$1380, 17, FALSE)/VLOOKUP(A145, 'Starter - Projections'!$B$2:$G$1380, 6, FALSE)</f>
        <v>2.3076923076923075E-2</v>
      </c>
    </row>
    <row r="146" spans="1:4" x14ac:dyDescent="0.45">
      <c r="A146" t="s">
        <v>681</v>
      </c>
      <c r="B146" t="e">
        <f>VLOOKUP(A146, Individual_Pitching___Dashboard[[Name]:[G]], 6, FALSE)</f>
        <v>#N/A</v>
      </c>
      <c r="C146" t="e">
        <f>VLOOKUP(A146, Individual_Pitching___Dashboard[], 21,FALSE)/'SP Per G'!B146</f>
        <v>#N/A</v>
      </c>
      <c r="D146">
        <f>VLOOKUP(A146, 'Starter - Projections'!$B$2:$R$1380, 17, FALSE)/VLOOKUP(A146, 'Starter - Projections'!$B$2:$G$1380, 6, FALSE)</f>
        <v>2.2222222222222223E-2</v>
      </c>
    </row>
    <row r="147" spans="1:4" x14ac:dyDescent="0.45">
      <c r="A147" t="s">
        <v>682</v>
      </c>
      <c r="B147" t="e">
        <f>VLOOKUP(A147, Individual_Pitching___Dashboard[[Name]:[G]], 6, FALSE)</f>
        <v>#N/A</v>
      </c>
      <c r="C147" t="e">
        <f>VLOOKUP(A147, Individual_Pitching___Dashboard[], 21,FALSE)/'SP Per G'!B147</f>
        <v>#N/A</v>
      </c>
      <c r="D147">
        <f>VLOOKUP(A147, 'Starter - Projections'!$B$2:$R$1380, 17, FALSE)/VLOOKUP(A147, 'Starter - Projections'!$B$2:$G$1380, 6, FALSE)</f>
        <v>8.3333333333333332E-3</v>
      </c>
    </row>
    <row r="148" spans="1:4" x14ac:dyDescent="0.45">
      <c r="A148" t="s">
        <v>543</v>
      </c>
      <c r="B148">
        <f>VLOOKUP(A148, Individual_Pitching___Dashboard[[Name]:[G]], 6, FALSE)</f>
        <v>18</v>
      </c>
      <c r="C148">
        <f>VLOOKUP(A148, Individual_Pitching___Dashboard[], 21,FALSE)/'SP Per G'!B148</f>
        <v>0.1</v>
      </c>
      <c r="D148">
        <f>VLOOKUP(A148, 'Starter - Projections'!$B$2:$R$1380, 17, FALSE)/VLOOKUP(A148, 'Starter - Projections'!$B$2:$G$1380, 6, FALSE)</f>
        <v>0.1217391304347826</v>
      </c>
    </row>
    <row r="149" spans="1:4" x14ac:dyDescent="0.45">
      <c r="A149" t="s">
        <v>683</v>
      </c>
      <c r="B149" t="e">
        <f>VLOOKUP(A149, Individual_Pitching___Dashboard[[Name]:[G]], 6, FALSE)</f>
        <v>#N/A</v>
      </c>
      <c r="C149" t="e">
        <f>VLOOKUP(A149, Individual_Pitching___Dashboard[], 21,FALSE)/'SP Per G'!B149</f>
        <v>#N/A</v>
      </c>
      <c r="D149">
        <f>VLOOKUP(A149, 'Starter - Projections'!$B$2:$R$1380, 17, FALSE)/VLOOKUP(A149, 'Starter - Projections'!$B$2:$G$1380, 6, FALSE)</f>
        <v>6.7857142857142852E-2</v>
      </c>
    </row>
    <row r="150" spans="1:4" x14ac:dyDescent="0.45">
      <c r="A150" t="s">
        <v>305</v>
      </c>
      <c r="B150" t="e">
        <f>VLOOKUP(A150, Individual_Pitching___Dashboard[[Name]:[G]], 6, FALSE)</f>
        <v>#N/A</v>
      </c>
      <c r="C150" t="e">
        <f>VLOOKUP(A150, Individual_Pitching___Dashboard[], 21,FALSE)/'SP Per G'!B150</f>
        <v>#N/A</v>
      </c>
      <c r="D150">
        <f>VLOOKUP(A150, 'Starter - Projections'!$B$2:$R$1380, 17, FALSE)/VLOOKUP(A150, 'Starter - Projections'!$B$2:$G$1380, 6, FALSE)</f>
        <v>7.8260869565217397E-2</v>
      </c>
    </row>
    <row r="151" spans="1:4" x14ac:dyDescent="0.45">
      <c r="A151" t="s">
        <v>684</v>
      </c>
      <c r="B151">
        <f>VLOOKUP(A151, Individual_Pitching___Dashboard[[Name]:[G]], 6, FALSE)</f>
        <v>19</v>
      </c>
      <c r="C151">
        <f>VLOOKUP(A151, Individual_Pitching___Dashboard[], 21,FALSE)/'SP Per G'!B151</f>
        <v>0.12631578947368421</v>
      </c>
      <c r="D151">
        <f>VLOOKUP(A151, 'Starter - Projections'!$B$2:$R$1380, 17, FALSE)/VLOOKUP(A151, 'Starter - Projections'!$B$2:$G$1380, 6, FALSE)</f>
        <v>7.4999999999999997E-2</v>
      </c>
    </row>
    <row r="152" spans="1:4" x14ac:dyDescent="0.45">
      <c r="A152" t="s">
        <v>316</v>
      </c>
      <c r="B152">
        <f>VLOOKUP(A152, Individual_Pitching___Dashboard[[Name]:[G]], 6, FALSE)</f>
        <v>19</v>
      </c>
      <c r="C152">
        <f>VLOOKUP(A152, Individual_Pitching___Dashboard[], 21,FALSE)/'SP Per G'!B152</f>
        <v>1.5789473684210527E-2</v>
      </c>
      <c r="D152">
        <f>VLOOKUP(A152, 'Starter - Projections'!$B$2:$R$1380, 17, FALSE)/VLOOKUP(A152, 'Starter - Projections'!$B$2:$G$1380, 6, FALSE)</f>
        <v>7.8260869565217397E-2</v>
      </c>
    </row>
    <row r="153" spans="1:4" x14ac:dyDescent="0.45">
      <c r="A153" t="s">
        <v>334</v>
      </c>
      <c r="B153" t="e">
        <f>VLOOKUP(A153, Individual_Pitching___Dashboard[[Name]:[G]], 6, FALSE)</f>
        <v>#N/A</v>
      </c>
      <c r="C153" t="e">
        <f>VLOOKUP(A153, Individual_Pitching___Dashboard[], 21,FALSE)/'SP Per G'!B153</f>
        <v>#N/A</v>
      </c>
      <c r="D153">
        <f>VLOOKUP(A153, 'Starter - Projections'!$B$2:$R$1380, 17, FALSE)/VLOOKUP(A153, 'Starter - Projections'!$B$2:$G$1380, 6, FALSE)</f>
        <v>7.4999999999999997E-2</v>
      </c>
    </row>
    <row r="154" spans="1:4" x14ac:dyDescent="0.45">
      <c r="A154" t="s">
        <v>685</v>
      </c>
      <c r="B154" t="e">
        <f>VLOOKUP(A154, Individual_Pitching___Dashboard[[Name]:[G]], 6, FALSE)</f>
        <v>#N/A</v>
      </c>
      <c r="C154" t="e">
        <f>VLOOKUP(A154, Individual_Pitching___Dashboard[], 21,FALSE)/'SP Per G'!B154</f>
        <v>#N/A</v>
      </c>
      <c r="D154">
        <f>VLOOKUP(A154, 'Starter - Projections'!$B$2:$R$1380, 17, FALSE)/VLOOKUP(A154, 'Starter - Projections'!$B$2:$G$1380, 6, FALSE)</f>
        <v>6.0714285714285714E-2</v>
      </c>
    </row>
    <row r="155" spans="1:4" x14ac:dyDescent="0.45">
      <c r="A155" t="s">
        <v>686</v>
      </c>
      <c r="B155" t="e">
        <f>VLOOKUP(A155, Individual_Pitching___Dashboard[[Name]:[G]], 6, FALSE)</f>
        <v>#N/A</v>
      </c>
      <c r="C155" t="e">
        <f>VLOOKUP(A155, Individual_Pitching___Dashboard[], 21,FALSE)/'SP Per G'!B155</f>
        <v>#N/A</v>
      </c>
      <c r="D155">
        <f>VLOOKUP(A155, 'Starter - Projections'!$B$2:$R$1380, 17, FALSE)/VLOOKUP(A155, 'Starter - Projections'!$B$2:$G$1380, 6, FALSE)</f>
        <v>6.5384615384615388E-2</v>
      </c>
    </row>
    <row r="156" spans="1:4" x14ac:dyDescent="0.45">
      <c r="A156" t="s">
        <v>687</v>
      </c>
      <c r="B156" t="e">
        <f>VLOOKUP(A156, Individual_Pitching___Dashboard[[Name]:[G]], 6, FALSE)</f>
        <v>#N/A</v>
      </c>
      <c r="C156" t="e">
        <f>VLOOKUP(A156, Individual_Pitching___Dashboard[], 21,FALSE)/'SP Per G'!B156</f>
        <v>#N/A</v>
      </c>
      <c r="D156">
        <f>VLOOKUP(A156, 'Starter - Projections'!$B$2:$R$1380, 17, FALSE)/VLOOKUP(A156, 'Starter - Projections'!$B$2:$G$1380, 6, FALSE)</f>
        <v>6.9565217391304349E-2</v>
      </c>
    </row>
    <row r="157" spans="1:4" x14ac:dyDescent="0.45">
      <c r="A157" t="s">
        <v>317</v>
      </c>
      <c r="B157">
        <f>VLOOKUP(A157, Individual_Pitching___Dashboard[[Name]:[G]], 6, FALSE)</f>
        <v>18</v>
      </c>
      <c r="C157">
        <f>VLOOKUP(A157, Individual_Pitching___Dashboard[], 21,FALSE)/'SP Per G'!B157</f>
        <v>7.2222222222222229E-2</v>
      </c>
      <c r="D157">
        <f>VLOOKUP(A157, 'Starter - Projections'!$B$2:$R$1380, 17, FALSE)/VLOOKUP(A157, 'Starter - Projections'!$B$2:$G$1380, 6, FALSE)</f>
        <v>6.4000000000000001E-2</v>
      </c>
    </row>
    <row r="158" spans="1:4" x14ac:dyDescent="0.45">
      <c r="A158" t="s">
        <v>688</v>
      </c>
      <c r="B158" t="e">
        <f>VLOOKUP(A158, Individual_Pitching___Dashboard[[Name]:[G]], 6, FALSE)</f>
        <v>#N/A</v>
      </c>
      <c r="C158" t="e">
        <f>VLOOKUP(A158, Individual_Pitching___Dashboard[], 21,FALSE)/'SP Per G'!B158</f>
        <v>#N/A</v>
      </c>
      <c r="D158">
        <f>VLOOKUP(A158, 'Starter - Projections'!$B$2:$R$1380, 17, FALSE)/VLOOKUP(A158, 'Starter - Projections'!$B$2:$G$1380, 6, FALSE)</f>
        <v>6.5217391304347824E-2</v>
      </c>
    </row>
    <row r="159" spans="1:4" x14ac:dyDescent="0.45">
      <c r="A159" t="s">
        <v>689</v>
      </c>
      <c r="B159" t="e">
        <f>VLOOKUP(A159, Individual_Pitching___Dashboard[[Name]:[G]], 6, FALSE)</f>
        <v>#N/A</v>
      </c>
      <c r="C159" t="e">
        <f>VLOOKUP(A159, Individual_Pitching___Dashboard[], 21,FALSE)/'SP Per G'!B159</f>
        <v>#N/A</v>
      </c>
      <c r="D159">
        <f>VLOOKUP(A159, 'Starter - Projections'!$B$2:$R$1380, 17, FALSE)/VLOOKUP(A159, 'Starter - Projections'!$B$2:$G$1380, 6, FALSE)</f>
        <v>5.2000000000000005E-2</v>
      </c>
    </row>
    <row r="160" spans="1:4" x14ac:dyDescent="0.45">
      <c r="A160" t="s">
        <v>690</v>
      </c>
      <c r="B160" t="e">
        <f>VLOOKUP(A160, Individual_Pitching___Dashboard[[Name]:[G]], 6, FALSE)</f>
        <v>#N/A</v>
      </c>
      <c r="C160" t="e">
        <f>VLOOKUP(A160, Individual_Pitching___Dashboard[], 21,FALSE)/'SP Per G'!B160</f>
        <v>#N/A</v>
      </c>
      <c r="D160">
        <f>VLOOKUP(A160, 'Starter - Projections'!$B$2:$R$1380, 17, FALSE)/VLOOKUP(A160, 'Starter - Projections'!$B$2:$G$1380, 6, FALSE)</f>
        <v>4.1935483870967745E-2</v>
      </c>
    </row>
    <row r="161" spans="1:4" x14ac:dyDescent="0.45">
      <c r="A161" t="s">
        <v>691</v>
      </c>
      <c r="B161" t="e">
        <f>VLOOKUP(A161, Individual_Pitching___Dashboard[[Name]:[G]], 6, FALSE)</f>
        <v>#N/A</v>
      </c>
      <c r="C161" t="e">
        <f>VLOOKUP(A161, Individual_Pitching___Dashboard[], 21,FALSE)/'SP Per G'!B161</f>
        <v>#N/A</v>
      </c>
      <c r="D161">
        <f>VLOOKUP(A161, 'Starter - Projections'!$B$2:$R$1380, 17, FALSE)/VLOOKUP(A161, 'Starter - Projections'!$B$2:$G$1380, 6, FALSE)</f>
        <v>5.6521739130434782E-2</v>
      </c>
    </row>
    <row r="162" spans="1:4" x14ac:dyDescent="0.45">
      <c r="A162" t="s">
        <v>692</v>
      </c>
      <c r="B162" t="e">
        <f>VLOOKUP(A162, Individual_Pitching___Dashboard[[Name]:[G]], 6, FALSE)</f>
        <v>#N/A</v>
      </c>
      <c r="C162" t="e">
        <f>VLOOKUP(A162, Individual_Pitching___Dashboard[], 21,FALSE)/'SP Per G'!B162</f>
        <v>#N/A</v>
      </c>
      <c r="D162">
        <f>VLOOKUP(A162, 'Starter - Projections'!$B$2:$R$1380, 17, FALSE)/VLOOKUP(A162, 'Starter - Projections'!$B$2:$G$1380, 6, FALSE)</f>
        <v>5.2173913043478258E-2</v>
      </c>
    </row>
    <row r="163" spans="1:4" x14ac:dyDescent="0.45">
      <c r="A163" t="s">
        <v>314</v>
      </c>
      <c r="B163">
        <f>VLOOKUP(A163, Individual_Pitching___Dashboard[[Name]:[G]], 6, FALSE)</f>
        <v>16</v>
      </c>
      <c r="C163">
        <f>VLOOKUP(A163, Individual_Pitching___Dashboard[], 21,FALSE)/'SP Per G'!B163</f>
        <v>0.13125000000000001</v>
      </c>
      <c r="D163">
        <f>VLOOKUP(A163, 'Starter - Projections'!$B$2:$R$1380, 17, FALSE)/VLOOKUP(A163, 'Starter - Projections'!$B$2:$G$1380, 6, FALSE)</f>
        <v>4.8000000000000001E-2</v>
      </c>
    </row>
    <row r="164" spans="1:4" x14ac:dyDescent="0.45">
      <c r="A164" t="s">
        <v>312</v>
      </c>
      <c r="B164" t="e">
        <f>VLOOKUP(A164, Individual_Pitching___Dashboard[[Name]:[G]], 6, FALSE)</f>
        <v>#N/A</v>
      </c>
      <c r="C164" t="e">
        <f>VLOOKUP(A164, Individual_Pitching___Dashboard[], 21,FALSE)/'SP Per G'!B164</f>
        <v>#N/A</v>
      </c>
      <c r="D164">
        <f>VLOOKUP(A164, 'Starter - Projections'!$B$2:$R$1380, 17, FALSE)/VLOOKUP(A164, 'Starter - Projections'!$B$2:$G$1380, 6, FALSE)</f>
        <v>4.2857142857142858E-2</v>
      </c>
    </row>
    <row r="165" spans="1:4" x14ac:dyDescent="0.45">
      <c r="A165" t="s">
        <v>693</v>
      </c>
      <c r="B165" t="e">
        <f>VLOOKUP(A165, Individual_Pitching___Dashboard[[Name]:[G]], 6, FALSE)</f>
        <v>#N/A</v>
      </c>
      <c r="C165" t="e">
        <f>VLOOKUP(A165, Individual_Pitching___Dashboard[], 21,FALSE)/'SP Per G'!B165</f>
        <v>#N/A</v>
      </c>
      <c r="D165">
        <f>VLOOKUP(A165, 'Starter - Projections'!$B$2:$R$1380, 17, FALSE)/VLOOKUP(A165, 'Starter - Projections'!$B$2:$G$1380, 6, FALSE)</f>
        <v>4.8000000000000001E-2</v>
      </c>
    </row>
    <row r="166" spans="1:4" x14ac:dyDescent="0.45">
      <c r="A166" t="s">
        <v>694</v>
      </c>
      <c r="B166" t="e">
        <f>VLOOKUP(A166, Individual_Pitching___Dashboard[[Name]:[G]], 6, FALSE)</f>
        <v>#N/A</v>
      </c>
      <c r="C166" t="e">
        <f>VLOOKUP(A166, Individual_Pitching___Dashboard[], 21,FALSE)/'SP Per G'!B166</f>
        <v>#N/A</v>
      </c>
      <c r="D166">
        <f>VLOOKUP(A166, 'Starter - Projections'!$B$2:$R$1380, 17, FALSE)/VLOOKUP(A166, 'Starter - Projections'!$B$2:$G$1380, 6, FALSE)</f>
        <v>4.8000000000000001E-2</v>
      </c>
    </row>
    <row r="167" spans="1:4" x14ac:dyDescent="0.45">
      <c r="A167" t="s">
        <v>337</v>
      </c>
      <c r="B167">
        <f>VLOOKUP(A167, Individual_Pitching___Dashboard[[Name]:[G]], 6, FALSE)</f>
        <v>19</v>
      </c>
      <c r="C167">
        <f>VLOOKUP(A167, Individual_Pitching___Dashboard[], 21,FALSE)/'SP Per G'!B167</f>
        <v>4.2105263157894736E-2</v>
      </c>
      <c r="D167">
        <f>VLOOKUP(A167, 'Starter - Projections'!$B$2:$R$1380, 17, FALSE)/VLOOKUP(A167, 'Starter - Projections'!$B$2:$G$1380, 6, FALSE)</f>
        <v>4.6153846153846149E-2</v>
      </c>
    </row>
    <row r="168" spans="1:4" x14ac:dyDescent="0.45">
      <c r="A168" t="s">
        <v>695</v>
      </c>
      <c r="B168" t="e">
        <f>VLOOKUP(A168, Individual_Pitching___Dashboard[[Name]:[G]], 6, FALSE)</f>
        <v>#N/A</v>
      </c>
      <c r="C168" t="e">
        <f>VLOOKUP(A168, Individual_Pitching___Dashboard[], 21,FALSE)/'SP Per G'!B168</f>
        <v>#N/A</v>
      </c>
      <c r="D168">
        <f>VLOOKUP(A168, 'Starter - Projections'!$B$2:$R$1380, 17, FALSE)/VLOOKUP(A168, 'Starter - Projections'!$B$2:$G$1380, 6, FALSE)</f>
        <v>4.9999999999999996E-2</v>
      </c>
    </row>
    <row r="169" spans="1:4" x14ac:dyDescent="0.45">
      <c r="A169" t="s">
        <v>696</v>
      </c>
      <c r="B169" t="e">
        <f>VLOOKUP(A169, Individual_Pitching___Dashboard[[Name]:[G]], 6, FALSE)</f>
        <v>#N/A</v>
      </c>
      <c r="C169" t="e">
        <f>VLOOKUP(A169, Individual_Pitching___Dashboard[], 21,FALSE)/'SP Per G'!B169</f>
        <v>#N/A</v>
      </c>
      <c r="D169">
        <f>VLOOKUP(A169, 'Starter - Projections'!$B$2:$R$1380, 17, FALSE)/VLOOKUP(A169, 'Starter - Projections'!$B$2:$G$1380, 6, FALSE)</f>
        <v>4.2857142857142858E-2</v>
      </c>
    </row>
    <row r="170" spans="1:4" x14ac:dyDescent="0.45">
      <c r="A170" t="s">
        <v>697</v>
      </c>
      <c r="B170" t="e">
        <f>VLOOKUP(A170, Individual_Pitching___Dashboard[[Name]:[G]], 6, FALSE)</f>
        <v>#N/A</v>
      </c>
      <c r="C170" t="e">
        <f>VLOOKUP(A170, Individual_Pitching___Dashboard[], 21,FALSE)/'SP Per G'!B170</f>
        <v>#N/A</v>
      </c>
      <c r="D170">
        <f>VLOOKUP(A170, 'Starter - Projections'!$B$2:$R$1380, 17, FALSE)/VLOOKUP(A170, 'Starter - Projections'!$B$2:$G$1380, 6, FALSE)</f>
        <v>4.5833333333333337E-2</v>
      </c>
    </row>
    <row r="171" spans="1:4" x14ac:dyDescent="0.45">
      <c r="A171" t="s">
        <v>698</v>
      </c>
      <c r="B171" t="e">
        <f>VLOOKUP(A171, Individual_Pitching___Dashboard[[Name]:[G]], 6, FALSE)</f>
        <v>#N/A</v>
      </c>
      <c r="C171" t="e">
        <f>VLOOKUP(A171, Individual_Pitching___Dashboard[], 21,FALSE)/'SP Per G'!B171</f>
        <v>#N/A</v>
      </c>
      <c r="D171">
        <f>VLOOKUP(A171, 'Starter - Projections'!$B$2:$R$1380, 17, FALSE)/VLOOKUP(A171, 'Starter - Projections'!$B$2:$G$1380, 6, FALSE)</f>
        <v>4.7826086956521741E-2</v>
      </c>
    </row>
    <row r="172" spans="1:4" x14ac:dyDescent="0.45">
      <c r="A172" t="s">
        <v>699</v>
      </c>
      <c r="B172" t="e">
        <f>VLOOKUP(A172, Individual_Pitching___Dashboard[[Name]:[G]], 6, FALSE)</f>
        <v>#N/A</v>
      </c>
      <c r="C172" t="e">
        <f>VLOOKUP(A172, Individual_Pitching___Dashboard[], 21,FALSE)/'SP Per G'!B172</f>
        <v>#N/A</v>
      </c>
      <c r="D172">
        <f>VLOOKUP(A172, 'Starter - Projections'!$B$2:$R$1380, 17, FALSE)/VLOOKUP(A172, 'Starter - Projections'!$B$2:$G$1380, 6, FALSE)</f>
        <v>4.0740740740740744E-2</v>
      </c>
    </row>
    <row r="173" spans="1:4" x14ac:dyDescent="0.45">
      <c r="A173" t="s">
        <v>555</v>
      </c>
      <c r="B173" t="e">
        <f>VLOOKUP(A173, Individual_Pitching___Dashboard[[Name]:[G]], 6, FALSE)</f>
        <v>#N/A</v>
      </c>
      <c r="C173" t="e">
        <f>VLOOKUP(A173, Individual_Pitching___Dashboard[], 21,FALSE)/'SP Per G'!B173</f>
        <v>#N/A</v>
      </c>
      <c r="D173">
        <f>VLOOKUP(A173, 'Starter - Projections'!$B$2:$R$1380, 17, FALSE)/VLOOKUP(A173, 'Starter - Projections'!$B$2:$G$1380, 6, FALSE)</f>
        <v>4.0740740740740744E-2</v>
      </c>
    </row>
    <row r="174" spans="1:4" x14ac:dyDescent="0.45">
      <c r="A174" t="s">
        <v>700</v>
      </c>
      <c r="B174" t="e">
        <f>VLOOKUP(A174, Individual_Pitching___Dashboard[[Name]:[G]], 6, FALSE)</f>
        <v>#N/A</v>
      </c>
      <c r="C174" t="e">
        <f>VLOOKUP(A174, Individual_Pitching___Dashboard[], 21,FALSE)/'SP Per G'!B174</f>
        <v>#N/A</v>
      </c>
      <c r="D174">
        <f>VLOOKUP(A174, 'Starter - Projections'!$B$2:$R$1380, 17, FALSE)/VLOOKUP(A174, 'Starter - Projections'!$B$2:$G$1380, 6, FALSE)</f>
        <v>4.5833333333333337E-2</v>
      </c>
    </row>
    <row r="175" spans="1:4" x14ac:dyDescent="0.45">
      <c r="A175" t="s">
        <v>701</v>
      </c>
      <c r="B175" t="e">
        <f>VLOOKUP(A175, Individual_Pitching___Dashboard[[Name]:[G]], 6, FALSE)</f>
        <v>#N/A</v>
      </c>
      <c r="C175" t="e">
        <f>VLOOKUP(A175, Individual_Pitching___Dashboard[], 21,FALSE)/'SP Per G'!B175</f>
        <v>#N/A</v>
      </c>
      <c r="D175">
        <f>VLOOKUP(A175, 'Starter - Projections'!$B$2:$R$1380, 17, FALSE)/VLOOKUP(A175, 'Starter - Projections'!$B$2:$G$1380, 6, FALSE)</f>
        <v>0.04</v>
      </c>
    </row>
    <row r="176" spans="1:4" x14ac:dyDescent="0.45">
      <c r="A176" t="s">
        <v>702</v>
      </c>
      <c r="B176" t="e">
        <f>VLOOKUP(A176, Individual_Pitching___Dashboard[[Name]:[G]], 6, FALSE)</f>
        <v>#N/A</v>
      </c>
      <c r="C176" t="e">
        <f>VLOOKUP(A176, Individual_Pitching___Dashboard[], 21,FALSE)/'SP Per G'!B176</f>
        <v>#N/A</v>
      </c>
      <c r="D176">
        <f>VLOOKUP(A176, 'Starter - Projections'!$B$2:$R$1380, 17, FALSE)/VLOOKUP(A176, 'Starter - Projections'!$B$2:$G$1380, 6, FALSE)</f>
        <v>4.3478260869565216E-2</v>
      </c>
    </row>
    <row r="177" spans="1:4" x14ac:dyDescent="0.45">
      <c r="A177" t="s">
        <v>703</v>
      </c>
      <c r="B177" t="e">
        <f>VLOOKUP(A177, Individual_Pitching___Dashboard[[Name]:[G]], 6, FALSE)</f>
        <v>#N/A</v>
      </c>
      <c r="C177" t="e">
        <f>VLOOKUP(A177, Individual_Pitching___Dashboard[], 21,FALSE)/'SP Per G'!B177</f>
        <v>#N/A</v>
      </c>
      <c r="D177">
        <f>VLOOKUP(A177, 'Starter - Projections'!$B$2:$R$1380, 17, FALSE)/VLOOKUP(A177, 'Starter - Projections'!$B$2:$G$1380, 6, FALSE)</f>
        <v>3.9130434782608699E-2</v>
      </c>
    </row>
    <row r="178" spans="1:4" x14ac:dyDescent="0.45">
      <c r="A178" t="s">
        <v>704</v>
      </c>
      <c r="B178" t="e">
        <f>VLOOKUP(A178, Individual_Pitching___Dashboard[[Name]:[G]], 6, FALSE)</f>
        <v>#N/A</v>
      </c>
      <c r="C178" t="e">
        <f>VLOOKUP(A178, Individual_Pitching___Dashboard[], 21,FALSE)/'SP Per G'!B178</f>
        <v>#N/A</v>
      </c>
      <c r="D178">
        <f>VLOOKUP(A178, 'Starter - Projections'!$B$2:$R$1380, 17, FALSE)/VLOOKUP(A178, 'Starter - Projections'!$B$2:$G$1380, 6, FALSE)</f>
        <v>3.7499999999999999E-2</v>
      </c>
    </row>
    <row r="179" spans="1:4" x14ac:dyDescent="0.45">
      <c r="A179" t="s">
        <v>705</v>
      </c>
      <c r="B179" t="e">
        <f>VLOOKUP(A179, Individual_Pitching___Dashboard[[Name]:[G]], 6, FALSE)</f>
        <v>#N/A</v>
      </c>
      <c r="C179" t="e">
        <f>VLOOKUP(A179, Individual_Pitching___Dashboard[], 21,FALSE)/'SP Per G'!B179</f>
        <v>#N/A</v>
      </c>
      <c r="D179">
        <f>VLOOKUP(A179, 'Starter - Projections'!$B$2:$R$1380, 17, FALSE)/VLOOKUP(A179, 'Starter - Projections'!$B$2:$G$1380, 6, FALSE)</f>
        <v>3.6000000000000004E-2</v>
      </c>
    </row>
    <row r="180" spans="1:4" x14ac:dyDescent="0.45">
      <c r="A180" t="s">
        <v>706</v>
      </c>
      <c r="B180" t="e">
        <f>VLOOKUP(A180, Individual_Pitching___Dashboard[[Name]:[G]], 6, FALSE)</f>
        <v>#N/A</v>
      </c>
      <c r="C180" t="e">
        <f>VLOOKUP(A180, Individual_Pitching___Dashboard[], 21,FALSE)/'SP Per G'!B180</f>
        <v>#N/A</v>
      </c>
      <c r="D180">
        <f>VLOOKUP(A180, 'Starter - Projections'!$B$2:$R$1380, 17, FALSE)/VLOOKUP(A180, 'Starter - Projections'!$B$2:$G$1380, 6, FALSE)</f>
        <v>3.6000000000000004E-2</v>
      </c>
    </row>
    <row r="181" spans="1:4" x14ac:dyDescent="0.45">
      <c r="A181" t="s">
        <v>707</v>
      </c>
      <c r="B181" t="e">
        <f>VLOOKUP(A181, Individual_Pitching___Dashboard[[Name]:[G]], 6, FALSE)</f>
        <v>#N/A</v>
      </c>
      <c r="C181" t="e">
        <f>VLOOKUP(A181, Individual_Pitching___Dashboard[], 21,FALSE)/'SP Per G'!B181</f>
        <v>#N/A</v>
      </c>
      <c r="D181">
        <f>VLOOKUP(A181, 'Starter - Projections'!$B$2:$R$1380, 17, FALSE)/VLOOKUP(A181, 'Starter - Projections'!$B$2:$G$1380, 6, FALSE)</f>
        <v>3.7499999999999999E-2</v>
      </c>
    </row>
    <row r="182" spans="1:4" x14ac:dyDescent="0.45">
      <c r="A182" t="s">
        <v>708</v>
      </c>
      <c r="B182" t="e">
        <f>VLOOKUP(A182, Individual_Pitching___Dashboard[[Name]:[G]], 6, FALSE)</f>
        <v>#N/A</v>
      </c>
      <c r="C182" t="e">
        <f>VLOOKUP(A182, Individual_Pitching___Dashboard[], 21,FALSE)/'SP Per G'!B182</f>
        <v>#N/A</v>
      </c>
      <c r="D182">
        <f>VLOOKUP(A182, 'Starter - Projections'!$B$2:$R$1380, 17, FALSE)/VLOOKUP(A182, 'Starter - Projections'!$B$2:$G$1380, 6, FALSE)</f>
        <v>3.4782608695652174E-2</v>
      </c>
    </row>
    <row r="183" spans="1:4" x14ac:dyDescent="0.45">
      <c r="A183" t="s">
        <v>709</v>
      </c>
      <c r="B183" t="e">
        <f>VLOOKUP(A183, Individual_Pitching___Dashboard[[Name]:[G]], 6, FALSE)</f>
        <v>#N/A</v>
      </c>
      <c r="C183" t="e">
        <f>VLOOKUP(A183, Individual_Pitching___Dashboard[], 21,FALSE)/'SP Per G'!B183</f>
        <v>#N/A</v>
      </c>
      <c r="D183">
        <f>VLOOKUP(A183, 'Starter - Projections'!$B$2:$R$1380, 17, FALSE)/VLOOKUP(A183, 'Starter - Projections'!$B$2:$G$1380, 6, FALSE)</f>
        <v>3.3333333333333333E-2</v>
      </c>
    </row>
    <row r="184" spans="1:4" x14ac:dyDescent="0.45">
      <c r="A184" t="s">
        <v>710</v>
      </c>
      <c r="B184" t="e">
        <f>VLOOKUP(A184, Individual_Pitching___Dashboard[[Name]:[G]], 6, FALSE)</f>
        <v>#N/A</v>
      </c>
      <c r="C184" t="e">
        <f>VLOOKUP(A184, Individual_Pitching___Dashboard[], 21,FALSE)/'SP Per G'!B184</f>
        <v>#N/A</v>
      </c>
      <c r="D184">
        <f>VLOOKUP(A184, 'Starter - Projections'!$B$2:$R$1380, 17, FALSE)/VLOOKUP(A184, 'Starter - Projections'!$B$2:$G$1380, 6, FALSE)</f>
        <v>3.4782608695652174E-2</v>
      </c>
    </row>
    <row r="185" spans="1:4" x14ac:dyDescent="0.45">
      <c r="A185" t="s">
        <v>711</v>
      </c>
      <c r="B185" t="e">
        <f>VLOOKUP(A185, Individual_Pitching___Dashboard[[Name]:[G]], 6, FALSE)</f>
        <v>#N/A</v>
      </c>
      <c r="C185" t="e">
        <f>VLOOKUP(A185, Individual_Pitching___Dashboard[], 21,FALSE)/'SP Per G'!B185</f>
        <v>#N/A</v>
      </c>
      <c r="D185">
        <f>VLOOKUP(A185, 'Starter - Projections'!$B$2:$R$1380, 17, FALSE)/VLOOKUP(A185, 'Starter - Projections'!$B$2:$G$1380, 6, FALSE)</f>
        <v>3.043478260869565E-2</v>
      </c>
    </row>
    <row r="186" spans="1:4" x14ac:dyDescent="0.45">
      <c r="A186" t="s">
        <v>712</v>
      </c>
      <c r="B186" t="e">
        <f>VLOOKUP(A186, Individual_Pitching___Dashboard[[Name]:[G]], 6, FALSE)</f>
        <v>#N/A</v>
      </c>
      <c r="C186" t="e">
        <f>VLOOKUP(A186, Individual_Pitching___Dashboard[], 21,FALSE)/'SP Per G'!B186</f>
        <v>#N/A</v>
      </c>
      <c r="D186">
        <f>VLOOKUP(A186, 'Starter - Projections'!$B$2:$R$1380, 17, FALSE)/VLOOKUP(A186, 'Starter - Projections'!$B$2:$G$1380, 6, FALSE)</f>
        <v>2.9166666666666664E-2</v>
      </c>
    </row>
    <row r="187" spans="1:4" x14ac:dyDescent="0.45">
      <c r="A187" t="s">
        <v>713</v>
      </c>
      <c r="B187" t="e">
        <f>VLOOKUP(A187, Individual_Pitching___Dashboard[[Name]:[G]], 6, FALSE)</f>
        <v>#N/A</v>
      </c>
      <c r="C187" t="e">
        <f>VLOOKUP(A187, Individual_Pitching___Dashboard[], 21,FALSE)/'SP Per G'!B187</f>
        <v>#N/A</v>
      </c>
      <c r="D187">
        <f>VLOOKUP(A187, 'Starter - Projections'!$B$2:$R$1380, 17, FALSE)/VLOOKUP(A187, 'Starter - Projections'!$B$2:$G$1380, 6, FALSE)</f>
        <v>2.9166666666666664E-2</v>
      </c>
    </row>
    <row r="188" spans="1:4" x14ac:dyDescent="0.45">
      <c r="A188" t="s">
        <v>714</v>
      </c>
      <c r="B188" t="e">
        <f>VLOOKUP(A188, Individual_Pitching___Dashboard[[Name]:[G]], 6, FALSE)</f>
        <v>#N/A</v>
      </c>
      <c r="C188" t="e">
        <f>VLOOKUP(A188, Individual_Pitching___Dashboard[], 21,FALSE)/'SP Per G'!B188</f>
        <v>#N/A</v>
      </c>
      <c r="D188">
        <f>VLOOKUP(A188, 'Starter - Projections'!$B$2:$R$1380, 17, FALSE)/VLOOKUP(A188, 'Starter - Projections'!$B$2:$G$1380, 6, FALSE)</f>
        <v>2.4E-2</v>
      </c>
    </row>
    <row r="189" spans="1:4" x14ac:dyDescent="0.45">
      <c r="A189" t="s">
        <v>715</v>
      </c>
      <c r="B189" t="e">
        <f>VLOOKUP(A189, Individual_Pitching___Dashboard[[Name]:[G]], 6, FALSE)</f>
        <v>#N/A</v>
      </c>
      <c r="C189" t="e">
        <f>VLOOKUP(A189, Individual_Pitching___Dashboard[], 21,FALSE)/'SP Per G'!B189</f>
        <v>#N/A</v>
      </c>
      <c r="D189">
        <f>VLOOKUP(A189, 'Starter - Projections'!$B$2:$R$1380, 17, FALSE)/VLOOKUP(A189, 'Starter - Projections'!$B$2:$G$1380, 6, FALSE)</f>
        <v>2.6086956521739129E-2</v>
      </c>
    </row>
    <row r="190" spans="1:4" x14ac:dyDescent="0.45">
      <c r="A190" t="s">
        <v>716</v>
      </c>
      <c r="B190" t="e">
        <f>VLOOKUP(A190, Individual_Pitching___Dashboard[[Name]:[G]], 6, FALSE)</f>
        <v>#N/A</v>
      </c>
      <c r="C190" t="e">
        <f>VLOOKUP(A190, Individual_Pitching___Dashboard[], 21,FALSE)/'SP Per G'!B190</f>
        <v>#N/A</v>
      </c>
      <c r="D190">
        <f>VLOOKUP(A190, 'Starter - Projections'!$B$2:$R$1380, 17, FALSE)/VLOOKUP(A190, 'Starter - Projections'!$B$2:$G$1380, 6, FALSE)</f>
        <v>2.1739130434782608E-2</v>
      </c>
    </row>
    <row r="191" spans="1:4" x14ac:dyDescent="0.45">
      <c r="A191" t="s">
        <v>717</v>
      </c>
      <c r="B191" t="e">
        <f>VLOOKUP(A191, Individual_Pitching___Dashboard[[Name]:[G]], 6, FALSE)</f>
        <v>#N/A</v>
      </c>
      <c r="C191" t="e">
        <f>VLOOKUP(A191, Individual_Pitching___Dashboard[], 21,FALSE)/'SP Per G'!B191</f>
        <v>#N/A</v>
      </c>
      <c r="D191">
        <f>VLOOKUP(A191, 'Starter - Projections'!$B$2:$R$1380, 17, FALSE)/VLOOKUP(A191, 'Starter - Projections'!$B$2:$G$1380, 6, FALSE)</f>
        <v>1.7391304347826087E-2</v>
      </c>
    </row>
    <row r="192" spans="1:4" x14ac:dyDescent="0.45">
      <c r="A192" t="s">
        <v>718</v>
      </c>
      <c r="B192" t="e">
        <f>VLOOKUP(A192, Individual_Pitching___Dashboard[[Name]:[G]], 6, FALSE)</f>
        <v>#N/A</v>
      </c>
      <c r="C192" t="e">
        <f>VLOOKUP(A192, Individual_Pitching___Dashboard[], 21,FALSE)/'SP Per G'!B192</f>
        <v>#N/A</v>
      </c>
      <c r="D192">
        <f>VLOOKUP(A192, 'Starter - Projections'!$B$2:$R$1380, 17, FALSE)/VLOOKUP(A192, 'Starter - Projections'!$B$2:$G$1380, 6, FALSE)</f>
        <v>1.7391304347826087E-2</v>
      </c>
    </row>
    <row r="193" spans="1:4" x14ac:dyDescent="0.45">
      <c r="A193" t="s">
        <v>719</v>
      </c>
      <c r="B193" t="e">
        <f>VLOOKUP(A193, Individual_Pitching___Dashboard[[Name]:[G]], 6, FALSE)</f>
        <v>#N/A</v>
      </c>
      <c r="C193" t="e">
        <f>VLOOKUP(A193, Individual_Pitching___Dashboard[], 21,FALSE)/'SP Per G'!B193</f>
        <v>#N/A</v>
      </c>
      <c r="D193">
        <f>VLOOKUP(A193, 'Starter - Projections'!$B$2:$R$1380, 17, FALSE)/VLOOKUP(A193, 'Starter - Projections'!$B$2:$G$1380, 6, FALSE)</f>
        <v>1.6666666666666666E-2</v>
      </c>
    </row>
    <row r="194" spans="1:4" x14ac:dyDescent="0.45">
      <c r="A194" t="s">
        <v>720</v>
      </c>
      <c r="B194" t="e">
        <f>VLOOKUP(A194, Individual_Pitching___Dashboard[[Name]:[G]], 6, FALSE)</f>
        <v>#N/A</v>
      </c>
      <c r="C194" t="e">
        <f>VLOOKUP(A194, Individual_Pitching___Dashboard[], 21,FALSE)/'SP Per G'!B194</f>
        <v>#N/A</v>
      </c>
      <c r="D194">
        <f>VLOOKUP(A194, 'Starter - Projections'!$B$2:$R$1380, 17, FALSE)/VLOOKUP(A194, 'Starter - Projections'!$B$2:$G$1380, 6, FALSE)</f>
        <v>1.1538461538461537E-2</v>
      </c>
    </row>
    <row r="195" spans="1:4" x14ac:dyDescent="0.45">
      <c r="A195" t="s">
        <v>721</v>
      </c>
      <c r="B195" t="e">
        <f>VLOOKUP(A195, Individual_Pitching___Dashboard[[Name]:[G]], 6, FALSE)</f>
        <v>#N/A</v>
      </c>
      <c r="C195" t="e">
        <f>VLOOKUP(A195, Individual_Pitching___Dashboard[], 21,FALSE)/'SP Per G'!B195</f>
        <v>#N/A</v>
      </c>
      <c r="D195">
        <f>VLOOKUP(A195, 'Starter - Projections'!$B$2:$R$1380, 17, FALSE)/VLOOKUP(A195, 'Starter - Projections'!$B$2:$G$1380, 6, FALSE)</f>
        <v>1.3043478260869565E-2</v>
      </c>
    </row>
    <row r="196" spans="1:4" x14ac:dyDescent="0.45">
      <c r="A196" t="s">
        <v>722</v>
      </c>
      <c r="B196" t="e">
        <f>VLOOKUP(A196, Individual_Pitching___Dashboard[[Name]:[G]], 6, FALSE)</f>
        <v>#N/A</v>
      </c>
      <c r="C196" t="e">
        <f>VLOOKUP(A196, Individual_Pitching___Dashboard[], 21,FALSE)/'SP Per G'!B196</f>
        <v>#N/A</v>
      </c>
      <c r="D196">
        <f>VLOOKUP(A196, 'Starter - Projections'!$B$2:$R$1380, 17, FALSE)/VLOOKUP(A196, 'Starter - Projections'!$B$2:$G$1380, 6, FALSE)</f>
        <v>1.3043478260869565E-2</v>
      </c>
    </row>
    <row r="197" spans="1:4" x14ac:dyDescent="0.45">
      <c r="A197" t="s">
        <v>723</v>
      </c>
      <c r="B197" t="e">
        <f>VLOOKUP(A197, Individual_Pitching___Dashboard[[Name]:[G]], 6, FALSE)</f>
        <v>#N/A</v>
      </c>
      <c r="C197" t="e">
        <f>VLOOKUP(A197, Individual_Pitching___Dashboard[], 21,FALSE)/'SP Per G'!B197</f>
        <v>#N/A</v>
      </c>
      <c r="D197">
        <f>VLOOKUP(A197, 'Starter - Projections'!$B$2:$R$1380, 17, FALSE)/VLOOKUP(A197, 'Starter - Projections'!$B$2:$G$1380, 6, FALSE)</f>
        <v>8.3333333333333332E-3</v>
      </c>
    </row>
    <row r="198" spans="1:4" x14ac:dyDescent="0.45">
      <c r="A198" t="s">
        <v>724</v>
      </c>
      <c r="B198" t="e">
        <f>VLOOKUP(A198, Individual_Pitching___Dashboard[[Name]:[G]], 6, FALSE)</f>
        <v>#N/A</v>
      </c>
      <c r="C198" t="e">
        <f>VLOOKUP(A198, Individual_Pitching___Dashboard[], 21,FALSE)/'SP Per G'!B198</f>
        <v>#N/A</v>
      </c>
      <c r="D198">
        <f>VLOOKUP(A198, 'Starter - Projections'!$B$2:$R$1380, 17, FALSE)/VLOOKUP(A198, 'Starter - Projections'!$B$2:$G$1380, 6, FALSE)</f>
        <v>0</v>
      </c>
    </row>
    <row r="199" spans="1:4" x14ac:dyDescent="0.45">
      <c r="A199" t="s">
        <v>725</v>
      </c>
      <c r="B199" t="e">
        <f>VLOOKUP(A199, Individual_Pitching___Dashboard[[Name]:[G]], 6, FALSE)</f>
        <v>#N/A</v>
      </c>
      <c r="C199" t="e">
        <f>VLOOKUP(A199, Individual_Pitching___Dashboard[], 21,FALSE)/'SP Per G'!B199</f>
        <v>#N/A</v>
      </c>
      <c r="D199">
        <f>VLOOKUP(A199, 'Starter - Projections'!$B$2:$R$1380, 17, FALSE)/VLOOKUP(A199, 'Starter - Projections'!$B$2:$G$1380, 6, FALSE)</f>
        <v>0.13181818181818181</v>
      </c>
    </row>
    <row r="200" spans="1:4" x14ac:dyDescent="0.45">
      <c r="A200" t="s">
        <v>726</v>
      </c>
      <c r="B200" t="e">
        <f>VLOOKUP(A200, Individual_Pitching___Dashboard[[Name]:[G]], 6, FALSE)</f>
        <v>#N/A</v>
      </c>
      <c r="C200" t="e">
        <f>VLOOKUP(A200, Individual_Pitching___Dashboard[], 21,FALSE)/'SP Per G'!B200</f>
        <v>#N/A</v>
      </c>
      <c r="D200">
        <f>VLOOKUP(A200, 'Starter - Projections'!$B$2:$R$1380, 17, FALSE)/VLOOKUP(A200, 'Starter - Projections'!$B$2:$G$1380, 6, FALSE)</f>
        <v>0.10909090909090909</v>
      </c>
    </row>
    <row r="201" spans="1:4" x14ac:dyDescent="0.45">
      <c r="A201" t="s">
        <v>296</v>
      </c>
      <c r="B201">
        <f>VLOOKUP(A201, Individual_Pitching___Dashboard[[Name]:[G]], 6, FALSE)</f>
        <v>18</v>
      </c>
      <c r="C201">
        <f>VLOOKUP(A201, Individual_Pitching___Dashboard[], 21,FALSE)/'SP Per G'!B201</f>
        <v>0.16666666666666666</v>
      </c>
      <c r="D201">
        <f>VLOOKUP(A201, 'Starter - Projections'!$B$2:$R$1380, 17, FALSE)/VLOOKUP(A201, 'Starter - Projections'!$B$2:$G$1380, 6, FALSE)</f>
        <v>0.10909090909090909</v>
      </c>
    </row>
    <row r="202" spans="1:4" x14ac:dyDescent="0.45">
      <c r="A202" t="s">
        <v>727</v>
      </c>
      <c r="B202" t="e">
        <f>VLOOKUP(A202, Individual_Pitching___Dashboard[[Name]:[G]], 6, FALSE)</f>
        <v>#N/A</v>
      </c>
      <c r="C202" t="e">
        <f>VLOOKUP(A202, Individual_Pitching___Dashboard[], 21,FALSE)/'SP Per G'!B202</f>
        <v>#N/A</v>
      </c>
      <c r="D202">
        <f>VLOOKUP(A202, 'Starter - Projections'!$B$2:$R$1380, 17, FALSE)/VLOOKUP(A202, 'Starter - Projections'!$B$2:$G$1380, 6, FALSE)</f>
        <v>9.0909090909090912E-2</v>
      </c>
    </row>
    <row r="203" spans="1:4" x14ac:dyDescent="0.45">
      <c r="A203" t="s">
        <v>728</v>
      </c>
      <c r="B203" t="e">
        <f>VLOOKUP(A203, Individual_Pitching___Dashboard[[Name]:[G]], 6, FALSE)</f>
        <v>#N/A</v>
      </c>
      <c r="C203" t="e">
        <f>VLOOKUP(A203, Individual_Pitching___Dashboard[], 21,FALSE)/'SP Per G'!B203</f>
        <v>#N/A</v>
      </c>
      <c r="D203">
        <f>VLOOKUP(A203, 'Starter - Projections'!$B$2:$R$1380, 17, FALSE)/VLOOKUP(A203, 'Starter - Projections'!$B$2:$G$1380, 6, FALSE)</f>
        <v>7.4999999999999997E-2</v>
      </c>
    </row>
    <row r="204" spans="1:4" x14ac:dyDescent="0.45">
      <c r="A204" t="s">
        <v>729</v>
      </c>
      <c r="B204" t="e">
        <f>VLOOKUP(A204, Individual_Pitching___Dashboard[[Name]:[G]], 6, FALSE)</f>
        <v>#N/A</v>
      </c>
      <c r="C204" t="e">
        <f>VLOOKUP(A204, Individual_Pitching___Dashboard[], 21,FALSE)/'SP Per G'!B204</f>
        <v>#N/A</v>
      </c>
      <c r="D204">
        <f>VLOOKUP(A204, 'Starter - Projections'!$B$2:$R$1380, 17, FALSE)/VLOOKUP(A204, 'Starter - Projections'!$B$2:$G$1380, 6, FALSE)</f>
        <v>8.1818181818181818E-2</v>
      </c>
    </row>
    <row r="205" spans="1:4" x14ac:dyDescent="0.45">
      <c r="A205" t="s">
        <v>328</v>
      </c>
      <c r="B205" t="e">
        <f>VLOOKUP(A205, Individual_Pitching___Dashboard[[Name]:[G]], 6, FALSE)</f>
        <v>#N/A</v>
      </c>
      <c r="C205" t="e">
        <f>VLOOKUP(A205, Individual_Pitching___Dashboard[], 21,FALSE)/'SP Per G'!B205</f>
        <v>#N/A</v>
      </c>
      <c r="D205">
        <f>VLOOKUP(A205, 'Starter - Projections'!$B$2:$R$1380, 17, FALSE)/VLOOKUP(A205, 'Starter - Projections'!$B$2:$G$1380, 6, FALSE)</f>
        <v>6.2962962962962957E-2</v>
      </c>
    </row>
    <row r="206" spans="1:4" x14ac:dyDescent="0.45">
      <c r="A206" t="s">
        <v>540</v>
      </c>
      <c r="B206" t="e">
        <f>VLOOKUP(A206, Individual_Pitching___Dashboard[[Name]:[G]], 6, FALSE)</f>
        <v>#N/A</v>
      </c>
      <c r="C206" t="e">
        <f>VLOOKUP(A206, Individual_Pitching___Dashboard[], 21,FALSE)/'SP Per G'!B206</f>
        <v>#N/A</v>
      </c>
      <c r="D206">
        <f>VLOOKUP(A206, 'Starter - Projections'!$B$2:$R$1380, 17, FALSE)/VLOOKUP(A206, 'Starter - Projections'!$B$2:$G$1380, 6, FALSE)</f>
        <v>5.6521739130434782E-2</v>
      </c>
    </row>
    <row r="207" spans="1:4" x14ac:dyDescent="0.45">
      <c r="A207" t="s">
        <v>730</v>
      </c>
      <c r="B207" t="e">
        <f>VLOOKUP(A207, Individual_Pitching___Dashboard[[Name]:[G]], 6, FALSE)</f>
        <v>#N/A</v>
      </c>
      <c r="C207" t="e">
        <f>VLOOKUP(A207, Individual_Pitching___Dashboard[], 21,FALSE)/'SP Per G'!B207</f>
        <v>#N/A</v>
      </c>
      <c r="D207">
        <f>VLOOKUP(A207, 'Starter - Projections'!$B$2:$R$1380, 17, FALSE)/VLOOKUP(A207, 'Starter - Projections'!$B$2:$G$1380, 6, FALSE)</f>
        <v>5.2000000000000005E-2</v>
      </c>
    </row>
    <row r="208" spans="1:4" x14ac:dyDescent="0.45">
      <c r="A208" t="s">
        <v>545</v>
      </c>
      <c r="B208" t="e">
        <f>VLOOKUP(A208, Individual_Pitching___Dashboard[[Name]:[G]], 6, FALSE)</f>
        <v>#N/A</v>
      </c>
      <c r="C208" t="e">
        <f>VLOOKUP(A208, Individual_Pitching___Dashboard[], 21,FALSE)/'SP Per G'!B208</f>
        <v>#N/A</v>
      </c>
      <c r="D208">
        <f>VLOOKUP(A208, 'Starter - Projections'!$B$2:$R$1380, 17, FALSE)/VLOOKUP(A208, 'Starter - Projections'!$B$2:$G$1380, 6, FALSE)</f>
        <v>5.6521739130434782E-2</v>
      </c>
    </row>
    <row r="209" spans="1:4" x14ac:dyDescent="0.45">
      <c r="A209" t="s">
        <v>731</v>
      </c>
      <c r="B209" t="e">
        <f>VLOOKUP(A209, Individual_Pitching___Dashboard[[Name]:[G]], 6, FALSE)</f>
        <v>#N/A</v>
      </c>
      <c r="C209" t="e">
        <f>VLOOKUP(A209, Individual_Pitching___Dashboard[], 21,FALSE)/'SP Per G'!B209</f>
        <v>#N/A</v>
      </c>
      <c r="D209">
        <f>VLOOKUP(A209, 'Starter - Projections'!$B$2:$R$1380, 17, FALSE)/VLOOKUP(A209, 'Starter - Projections'!$B$2:$G$1380, 6, FALSE)</f>
        <v>4.9999999999999996E-2</v>
      </c>
    </row>
    <row r="210" spans="1:4" x14ac:dyDescent="0.45">
      <c r="A210" t="s">
        <v>732</v>
      </c>
      <c r="B210" t="e">
        <f>VLOOKUP(A210, Individual_Pitching___Dashboard[[Name]:[G]], 6, FALSE)</f>
        <v>#N/A</v>
      </c>
      <c r="C210" t="e">
        <f>VLOOKUP(A210, Individual_Pitching___Dashboard[], 21,FALSE)/'SP Per G'!B210</f>
        <v>#N/A</v>
      </c>
      <c r="D210">
        <f>VLOOKUP(A210, 'Starter - Projections'!$B$2:$R$1380, 17, FALSE)/VLOOKUP(A210, 'Starter - Projections'!$B$2:$G$1380, 6, FALSE)</f>
        <v>4.9999999999999996E-2</v>
      </c>
    </row>
    <row r="211" spans="1:4" x14ac:dyDescent="0.45">
      <c r="A211" t="s">
        <v>569</v>
      </c>
      <c r="B211" t="e">
        <f>VLOOKUP(A211, Individual_Pitching___Dashboard[[Name]:[G]], 6, FALSE)</f>
        <v>#N/A</v>
      </c>
      <c r="C211" t="e">
        <f>VLOOKUP(A211, Individual_Pitching___Dashboard[], 21,FALSE)/'SP Per G'!B211</f>
        <v>#N/A</v>
      </c>
      <c r="D211">
        <f>VLOOKUP(A211, 'Starter - Projections'!$B$2:$R$1380, 17, FALSE)/VLOOKUP(A211, 'Starter - Projections'!$B$2:$G$1380, 6, FALSE)</f>
        <v>4.6153846153846149E-2</v>
      </c>
    </row>
    <row r="212" spans="1:4" x14ac:dyDescent="0.45">
      <c r="A212" t="s">
        <v>733</v>
      </c>
      <c r="B212" t="e">
        <f>VLOOKUP(A212, Individual_Pitching___Dashboard[[Name]:[G]], 6, FALSE)</f>
        <v>#N/A</v>
      </c>
      <c r="C212" t="e">
        <f>VLOOKUP(A212, Individual_Pitching___Dashboard[], 21,FALSE)/'SP Per G'!B212</f>
        <v>#N/A</v>
      </c>
      <c r="D212">
        <f>VLOOKUP(A212, 'Starter - Projections'!$B$2:$R$1380, 17, FALSE)/VLOOKUP(A212, 'Starter - Projections'!$B$2:$G$1380, 6, FALSE)</f>
        <v>5.4545454545454543E-2</v>
      </c>
    </row>
    <row r="213" spans="1:4" x14ac:dyDescent="0.45">
      <c r="A213" t="s">
        <v>288</v>
      </c>
      <c r="B213" t="e">
        <f>VLOOKUP(A213, Individual_Pitching___Dashboard[[Name]:[G]], 6, FALSE)</f>
        <v>#N/A</v>
      </c>
      <c r="C213" t="e">
        <f>VLOOKUP(A213, Individual_Pitching___Dashboard[], 21,FALSE)/'SP Per G'!B213</f>
        <v>#N/A</v>
      </c>
      <c r="D213">
        <f>VLOOKUP(A213, 'Starter - Projections'!$B$2:$R$1380, 17, FALSE)/VLOOKUP(A213, 'Starter - Projections'!$B$2:$G$1380, 6, FALSE)</f>
        <v>4.7826086956521741E-2</v>
      </c>
    </row>
    <row r="214" spans="1:4" x14ac:dyDescent="0.45">
      <c r="A214" t="s">
        <v>734</v>
      </c>
      <c r="B214" t="e">
        <f>VLOOKUP(A214, Individual_Pitching___Dashboard[[Name]:[G]], 6, FALSE)</f>
        <v>#N/A</v>
      </c>
      <c r="C214" t="e">
        <f>VLOOKUP(A214, Individual_Pitching___Dashboard[], 21,FALSE)/'SP Per G'!B214</f>
        <v>#N/A</v>
      </c>
      <c r="D214">
        <f>VLOOKUP(A214, 'Starter - Projections'!$B$2:$R$1380, 17, FALSE)/VLOOKUP(A214, 'Starter - Projections'!$B$2:$G$1380, 6, FALSE)</f>
        <v>4.0740740740740744E-2</v>
      </c>
    </row>
    <row r="215" spans="1:4" x14ac:dyDescent="0.45">
      <c r="A215" t="s">
        <v>735</v>
      </c>
      <c r="B215" t="e">
        <f>VLOOKUP(A215, Individual_Pitching___Dashboard[[Name]:[G]], 6, FALSE)</f>
        <v>#N/A</v>
      </c>
      <c r="C215" t="e">
        <f>VLOOKUP(A215, Individual_Pitching___Dashboard[], 21,FALSE)/'SP Per G'!B215</f>
        <v>#N/A</v>
      </c>
      <c r="D215">
        <f>VLOOKUP(A215, 'Starter - Projections'!$B$2:$R$1380, 17, FALSE)/VLOOKUP(A215, 'Starter - Projections'!$B$2:$G$1380, 6, FALSE)</f>
        <v>0.05</v>
      </c>
    </row>
    <row r="216" spans="1:4" x14ac:dyDescent="0.45">
      <c r="A216" t="s">
        <v>736</v>
      </c>
      <c r="B216" t="e">
        <f>VLOOKUP(A216, Individual_Pitching___Dashboard[[Name]:[G]], 6, FALSE)</f>
        <v>#N/A</v>
      </c>
      <c r="C216" t="e">
        <f>VLOOKUP(A216, Individual_Pitching___Dashboard[], 21,FALSE)/'SP Per G'!B216</f>
        <v>#N/A</v>
      </c>
      <c r="D216">
        <f>VLOOKUP(A216, 'Starter - Projections'!$B$2:$R$1380, 17, FALSE)/VLOOKUP(A216, 'Starter - Projections'!$B$2:$G$1380, 6, FALSE)</f>
        <v>4.5454545454545456E-2</v>
      </c>
    </row>
    <row r="217" spans="1:4" x14ac:dyDescent="0.45">
      <c r="A217" t="s">
        <v>276</v>
      </c>
      <c r="B217" t="e">
        <f>VLOOKUP(A217, Individual_Pitching___Dashboard[[Name]:[G]], 6, FALSE)</f>
        <v>#N/A</v>
      </c>
      <c r="C217" t="e">
        <f>VLOOKUP(A217, Individual_Pitching___Dashboard[], 21,FALSE)/'SP Per G'!B217</f>
        <v>#N/A</v>
      </c>
      <c r="D217">
        <f>VLOOKUP(A217, 'Starter - Projections'!$B$2:$R$1380, 17, FALSE)/VLOOKUP(A217, 'Starter - Projections'!$B$2:$G$1380, 6, FALSE)</f>
        <v>4.3478260869565216E-2</v>
      </c>
    </row>
    <row r="218" spans="1:4" x14ac:dyDescent="0.45">
      <c r="A218" t="s">
        <v>737</v>
      </c>
      <c r="B218" t="e">
        <f>VLOOKUP(A218, Individual_Pitching___Dashboard[[Name]:[G]], 6, FALSE)</f>
        <v>#N/A</v>
      </c>
      <c r="C218" t="e">
        <f>VLOOKUP(A218, Individual_Pitching___Dashboard[], 21,FALSE)/'SP Per G'!B218</f>
        <v>#N/A</v>
      </c>
      <c r="D218">
        <f>VLOOKUP(A218, 'Starter - Projections'!$B$2:$R$1380, 17, FALSE)/VLOOKUP(A218, 'Starter - Projections'!$B$2:$G$1380, 6, FALSE)</f>
        <v>4.1666666666666664E-2</v>
      </c>
    </row>
    <row r="219" spans="1:4" x14ac:dyDescent="0.45">
      <c r="A219" t="s">
        <v>738</v>
      </c>
      <c r="B219" t="e">
        <f>VLOOKUP(A219, Individual_Pitching___Dashboard[[Name]:[G]], 6, FALSE)</f>
        <v>#N/A</v>
      </c>
      <c r="C219" t="e">
        <f>VLOOKUP(A219, Individual_Pitching___Dashboard[], 21,FALSE)/'SP Per G'!B219</f>
        <v>#N/A</v>
      </c>
      <c r="D219">
        <f>VLOOKUP(A219, 'Starter - Projections'!$B$2:$R$1380, 17, FALSE)/VLOOKUP(A219, 'Starter - Projections'!$B$2:$G$1380, 6, FALSE)</f>
        <v>4.1666666666666664E-2</v>
      </c>
    </row>
    <row r="220" spans="1:4" x14ac:dyDescent="0.45">
      <c r="A220" t="s">
        <v>739</v>
      </c>
      <c r="B220" t="e">
        <f>VLOOKUP(A220, Individual_Pitching___Dashboard[[Name]:[G]], 6, FALSE)</f>
        <v>#N/A</v>
      </c>
      <c r="C220" t="e">
        <f>VLOOKUP(A220, Individual_Pitching___Dashboard[], 21,FALSE)/'SP Per G'!B220</f>
        <v>#N/A</v>
      </c>
      <c r="D220">
        <f>VLOOKUP(A220, 'Starter - Projections'!$B$2:$R$1380, 17, FALSE)/VLOOKUP(A220, 'Starter - Projections'!$B$2:$G$1380, 6, FALSE)</f>
        <v>3.7499999999999999E-2</v>
      </c>
    </row>
    <row r="221" spans="1:4" x14ac:dyDescent="0.45">
      <c r="A221" t="s">
        <v>740</v>
      </c>
      <c r="B221" t="e">
        <f>VLOOKUP(A221, Individual_Pitching___Dashboard[[Name]:[G]], 6, FALSE)</f>
        <v>#N/A</v>
      </c>
      <c r="C221" t="e">
        <f>VLOOKUP(A221, Individual_Pitching___Dashboard[], 21,FALSE)/'SP Per G'!B221</f>
        <v>#N/A</v>
      </c>
      <c r="D221">
        <f>VLOOKUP(A221, 'Starter - Projections'!$B$2:$R$1380, 17, FALSE)/VLOOKUP(A221, 'Starter - Projections'!$B$2:$G$1380, 6, FALSE)</f>
        <v>4.0909090909090909E-2</v>
      </c>
    </row>
    <row r="222" spans="1:4" x14ac:dyDescent="0.45">
      <c r="A222" t="s">
        <v>578</v>
      </c>
      <c r="B222" t="e">
        <f>VLOOKUP(A222, Individual_Pitching___Dashboard[[Name]:[G]], 6, FALSE)</f>
        <v>#N/A</v>
      </c>
      <c r="C222" t="e">
        <f>VLOOKUP(A222, Individual_Pitching___Dashboard[], 21,FALSE)/'SP Per G'!B222</f>
        <v>#N/A</v>
      </c>
      <c r="D222">
        <f>VLOOKUP(A222, 'Starter - Projections'!$B$2:$R$1380, 17, FALSE)/VLOOKUP(A222, 'Starter - Projections'!$B$2:$G$1380, 6, FALSE)</f>
        <v>3.2142857142857147E-2</v>
      </c>
    </row>
    <row r="223" spans="1:4" x14ac:dyDescent="0.45">
      <c r="A223" t="s">
        <v>741</v>
      </c>
      <c r="B223" t="e">
        <f>VLOOKUP(A223, Individual_Pitching___Dashboard[[Name]:[G]], 6, FALSE)</f>
        <v>#N/A</v>
      </c>
      <c r="C223" t="e">
        <f>VLOOKUP(A223, Individual_Pitching___Dashboard[], 21,FALSE)/'SP Per G'!B223</f>
        <v>#N/A</v>
      </c>
      <c r="D223">
        <f>VLOOKUP(A223, 'Starter - Projections'!$B$2:$R$1380, 17, FALSE)/VLOOKUP(A223, 'Starter - Projections'!$B$2:$G$1380, 6, FALSE)</f>
        <v>3.6000000000000004E-2</v>
      </c>
    </row>
    <row r="224" spans="1:4" x14ac:dyDescent="0.45">
      <c r="A224" t="s">
        <v>742</v>
      </c>
      <c r="B224" t="e">
        <f>VLOOKUP(A224, Individual_Pitching___Dashboard[[Name]:[G]], 6, FALSE)</f>
        <v>#N/A</v>
      </c>
      <c r="C224" t="e">
        <f>VLOOKUP(A224, Individual_Pitching___Dashboard[], 21,FALSE)/'SP Per G'!B224</f>
        <v>#N/A</v>
      </c>
      <c r="D224">
        <f>VLOOKUP(A224, 'Starter - Projections'!$B$2:$R$1380, 17, FALSE)/VLOOKUP(A224, 'Starter - Projections'!$B$2:$G$1380, 6, FALSE)</f>
        <v>3.4782608695652174E-2</v>
      </c>
    </row>
    <row r="225" spans="1:4" x14ac:dyDescent="0.45">
      <c r="A225" t="s">
        <v>585</v>
      </c>
      <c r="B225" t="e">
        <f>VLOOKUP(A225, Individual_Pitching___Dashboard[[Name]:[G]], 6, FALSE)</f>
        <v>#N/A</v>
      </c>
      <c r="C225" t="e">
        <f>VLOOKUP(A225, Individual_Pitching___Dashboard[], 21,FALSE)/'SP Per G'!B225</f>
        <v>#N/A</v>
      </c>
      <c r="D225">
        <f>VLOOKUP(A225, 'Starter - Projections'!$B$2:$R$1380, 17, FALSE)/VLOOKUP(A225, 'Starter - Projections'!$B$2:$G$1380, 6, FALSE)</f>
        <v>2.8571428571428574E-2</v>
      </c>
    </row>
    <row r="226" spans="1:4" x14ac:dyDescent="0.45">
      <c r="A226" t="s">
        <v>743</v>
      </c>
      <c r="B226" t="e">
        <f>VLOOKUP(A226, Individual_Pitching___Dashboard[[Name]:[G]], 6, FALSE)</f>
        <v>#N/A</v>
      </c>
      <c r="C226" t="e">
        <f>VLOOKUP(A226, Individual_Pitching___Dashboard[], 21,FALSE)/'SP Per G'!B226</f>
        <v>#N/A</v>
      </c>
      <c r="D226">
        <f>VLOOKUP(A226, 'Starter - Projections'!$B$2:$R$1380, 17, FALSE)/VLOOKUP(A226, 'Starter - Projections'!$B$2:$G$1380, 6, FALSE)</f>
        <v>3.4782608695652174E-2</v>
      </c>
    </row>
    <row r="227" spans="1:4" x14ac:dyDescent="0.45">
      <c r="A227" t="s">
        <v>744</v>
      </c>
      <c r="B227" t="e">
        <f>VLOOKUP(A227, Individual_Pitching___Dashboard[[Name]:[G]], 6, FALSE)</f>
        <v>#N/A</v>
      </c>
      <c r="C227" t="e">
        <f>VLOOKUP(A227, Individual_Pitching___Dashboard[], 21,FALSE)/'SP Per G'!B227</f>
        <v>#N/A</v>
      </c>
      <c r="D227">
        <f>VLOOKUP(A227, 'Starter - Projections'!$B$2:$R$1380, 17, FALSE)/VLOOKUP(A227, 'Starter - Projections'!$B$2:$G$1380, 6, FALSE)</f>
        <v>3.3333333333333333E-2</v>
      </c>
    </row>
    <row r="228" spans="1:4" x14ac:dyDescent="0.45">
      <c r="A228" t="s">
        <v>745</v>
      </c>
      <c r="B228" t="e">
        <f>VLOOKUP(A228, Individual_Pitching___Dashboard[[Name]:[G]], 6, FALSE)</f>
        <v>#N/A</v>
      </c>
      <c r="C228" t="e">
        <f>VLOOKUP(A228, Individual_Pitching___Dashboard[], 21,FALSE)/'SP Per G'!B228</f>
        <v>#N/A</v>
      </c>
      <c r="D228">
        <f>VLOOKUP(A228, 'Starter - Projections'!$B$2:$R$1380, 17, FALSE)/VLOOKUP(A228, 'Starter - Projections'!$B$2:$G$1380, 6, FALSE)</f>
        <v>3.6363636363636369E-2</v>
      </c>
    </row>
    <row r="229" spans="1:4" x14ac:dyDescent="0.45">
      <c r="A229" t="s">
        <v>746</v>
      </c>
      <c r="B229" t="e">
        <f>VLOOKUP(A229, Individual_Pitching___Dashboard[[Name]:[G]], 6, FALSE)</f>
        <v>#N/A</v>
      </c>
      <c r="C229" t="e">
        <f>VLOOKUP(A229, Individual_Pitching___Dashboard[], 21,FALSE)/'SP Per G'!B229</f>
        <v>#N/A</v>
      </c>
      <c r="D229">
        <f>VLOOKUP(A229, 'Starter - Projections'!$B$2:$R$1380, 17, FALSE)/VLOOKUP(A229, 'Starter - Projections'!$B$2:$G$1380, 6, FALSE)</f>
        <v>3.3333333333333333E-2</v>
      </c>
    </row>
    <row r="230" spans="1:4" x14ac:dyDescent="0.45">
      <c r="A230" t="s">
        <v>747</v>
      </c>
      <c r="B230" t="e">
        <f>VLOOKUP(A230, Individual_Pitching___Dashboard[[Name]:[G]], 6, FALSE)</f>
        <v>#N/A</v>
      </c>
      <c r="C230" t="e">
        <f>VLOOKUP(A230, Individual_Pitching___Dashboard[], 21,FALSE)/'SP Per G'!B230</f>
        <v>#N/A</v>
      </c>
      <c r="D230">
        <f>VLOOKUP(A230, 'Starter - Projections'!$B$2:$R$1380, 17, FALSE)/VLOOKUP(A230, 'Starter - Projections'!$B$2:$G$1380, 6, FALSE)</f>
        <v>2.9166666666666664E-2</v>
      </c>
    </row>
    <row r="231" spans="1:4" x14ac:dyDescent="0.45">
      <c r="A231" t="s">
        <v>748</v>
      </c>
      <c r="B231" t="e">
        <f>VLOOKUP(A231, Individual_Pitching___Dashboard[[Name]:[G]], 6, FALSE)</f>
        <v>#N/A</v>
      </c>
      <c r="C231" t="e">
        <f>VLOOKUP(A231, Individual_Pitching___Dashboard[], 21,FALSE)/'SP Per G'!B231</f>
        <v>#N/A</v>
      </c>
      <c r="D231">
        <f>VLOOKUP(A231, 'Starter - Projections'!$B$2:$R$1380, 17, FALSE)/VLOOKUP(A231, 'Starter - Projections'!$B$2:$G$1380, 6, FALSE)</f>
        <v>2.7999999999999997E-2</v>
      </c>
    </row>
    <row r="232" spans="1:4" x14ac:dyDescent="0.45">
      <c r="A232" t="s">
        <v>562</v>
      </c>
      <c r="B232" t="e">
        <f>VLOOKUP(A232, Individual_Pitching___Dashboard[[Name]:[G]], 6, FALSE)</f>
        <v>#N/A</v>
      </c>
      <c r="C232" t="e">
        <f>VLOOKUP(A232, Individual_Pitching___Dashboard[], 21,FALSE)/'SP Per G'!B232</f>
        <v>#N/A</v>
      </c>
      <c r="D232">
        <f>VLOOKUP(A232, 'Starter - Projections'!$B$2:$R$1380, 17, FALSE)/VLOOKUP(A232, 'Starter - Projections'!$B$2:$G$1380, 6, FALSE)</f>
        <v>2.7999999999999997E-2</v>
      </c>
    </row>
    <row r="233" spans="1:4" x14ac:dyDescent="0.45">
      <c r="A233" t="s">
        <v>749</v>
      </c>
      <c r="B233" t="e">
        <f>VLOOKUP(A233, Individual_Pitching___Dashboard[[Name]:[G]], 6, FALSE)</f>
        <v>#N/A</v>
      </c>
      <c r="C233" t="e">
        <f>VLOOKUP(A233, Individual_Pitching___Dashboard[], 21,FALSE)/'SP Per G'!B233</f>
        <v>#N/A</v>
      </c>
      <c r="D233">
        <f>VLOOKUP(A233, 'Starter - Projections'!$B$2:$R$1380, 17, FALSE)/VLOOKUP(A233, 'Starter - Projections'!$B$2:$G$1380, 6, FALSE)</f>
        <v>3.1818181818181815E-2</v>
      </c>
    </row>
    <row r="234" spans="1:4" x14ac:dyDescent="0.45">
      <c r="A234" t="s">
        <v>750</v>
      </c>
      <c r="B234" t="e">
        <f>VLOOKUP(A234, Individual_Pitching___Dashboard[[Name]:[G]], 6, FALSE)</f>
        <v>#N/A</v>
      </c>
      <c r="C234" t="e">
        <f>VLOOKUP(A234, Individual_Pitching___Dashboard[], 21,FALSE)/'SP Per G'!B234</f>
        <v>#N/A</v>
      </c>
      <c r="D234">
        <f>VLOOKUP(A234, 'Starter - Projections'!$B$2:$R$1380, 17, FALSE)/VLOOKUP(A234, 'Starter - Projections'!$B$2:$G$1380, 6, FALSE)</f>
        <v>2.4999999999999998E-2</v>
      </c>
    </row>
    <row r="235" spans="1:4" x14ac:dyDescent="0.45">
      <c r="A235" t="s">
        <v>751</v>
      </c>
      <c r="B235" t="e">
        <f>VLOOKUP(A235, Individual_Pitching___Dashboard[[Name]:[G]], 6, FALSE)</f>
        <v>#N/A</v>
      </c>
      <c r="C235" t="e">
        <f>VLOOKUP(A235, Individual_Pitching___Dashboard[], 21,FALSE)/'SP Per G'!B235</f>
        <v>#N/A</v>
      </c>
      <c r="D235">
        <f>VLOOKUP(A235, 'Starter - Projections'!$B$2:$R$1380, 17, FALSE)/VLOOKUP(A235, 'Starter - Projections'!$B$2:$G$1380, 6, FALSE)</f>
        <v>2.6086956521739129E-2</v>
      </c>
    </row>
    <row r="236" spans="1:4" x14ac:dyDescent="0.45">
      <c r="A236" t="s">
        <v>752</v>
      </c>
      <c r="B236" t="e">
        <f>VLOOKUP(A236, Individual_Pitching___Dashboard[[Name]:[G]], 6, FALSE)</f>
        <v>#N/A</v>
      </c>
      <c r="C236" t="e">
        <f>VLOOKUP(A236, Individual_Pitching___Dashboard[], 21,FALSE)/'SP Per G'!B236</f>
        <v>#N/A</v>
      </c>
      <c r="D236">
        <f>VLOOKUP(A236, 'Starter - Projections'!$B$2:$R$1380, 17, FALSE)/VLOOKUP(A236, 'Starter - Projections'!$B$2:$G$1380, 6, FALSE)</f>
        <v>2.7272727272727271E-2</v>
      </c>
    </row>
    <row r="237" spans="1:4" x14ac:dyDescent="0.45">
      <c r="A237" t="s">
        <v>753</v>
      </c>
      <c r="B237" t="e">
        <f>VLOOKUP(A237, Individual_Pitching___Dashboard[[Name]:[G]], 6, FALSE)</f>
        <v>#N/A</v>
      </c>
      <c r="C237" t="e">
        <f>VLOOKUP(A237, Individual_Pitching___Dashboard[], 21,FALSE)/'SP Per G'!B237</f>
        <v>#N/A</v>
      </c>
      <c r="D237">
        <f>VLOOKUP(A237, 'Starter - Projections'!$B$2:$R$1380, 17, FALSE)/VLOOKUP(A237, 'Starter - Projections'!$B$2:$G$1380, 6, FALSE)</f>
        <v>2.7272727272727271E-2</v>
      </c>
    </row>
    <row r="238" spans="1:4" x14ac:dyDescent="0.45">
      <c r="A238" t="s">
        <v>754</v>
      </c>
      <c r="B238" t="e">
        <f>VLOOKUP(A238, Individual_Pitching___Dashboard[[Name]:[G]], 6, FALSE)</f>
        <v>#N/A</v>
      </c>
      <c r="C238" t="e">
        <f>VLOOKUP(A238, Individual_Pitching___Dashboard[], 21,FALSE)/'SP Per G'!B238</f>
        <v>#N/A</v>
      </c>
      <c r="D238">
        <f>VLOOKUP(A238, 'Starter - Projections'!$B$2:$R$1380, 17, FALSE)/VLOOKUP(A238, 'Starter - Projections'!$B$2:$G$1380, 6, FALSE)</f>
        <v>2.1739130434782608E-2</v>
      </c>
    </row>
    <row r="239" spans="1:4" x14ac:dyDescent="0.45">
      <c r="A239" t="s">
        <v>755</v>
      </c>
      <c r="B239" t="e">
        <f>VLOOKUP(A239, Individual_Pitching___Dashboard[[Name]:[G]], 6, FALSE)</f>
        <v>#N/A</v>
      </c>
      <c r="C239" t="e">
        <f>VLOOKUP(A239, Individual_Pitching___Dashboard[], 21,FALSE)/'SP Per G'!B239</f>
        <v>#N/A</v>
      </c>
      <c r="D239">
        <f>VLOOKUP(A239, 'Starter - Projections'!$B$2:$R$1380, 17, FALSE)/VLOOKUP(A239, 'Starter - Projections'!$B$2:$G$1380, 6, FALSE)</f>
        <v>1.3636363636363636E-2</v>
      </c>
    </row>
    <row r="240" spans="1:4" x14ac:dyDescent="0.45">
      <c r="A240" t="s">
        <v>756</v>
      </c>
      <c r="B240" t="e">
        <f>VLOOKUP(A240, Individual_Pitching___Dashboard[[Name]:[G]], 6, FALSE)</f>
        <v>#N/A</v>
      </c>
      <c r="C240" t="e">
        <f>VLOOKUP(A240, Individual_Pitching___Dashboard[], 21,FALSE)/'SP Per G'!B240</f>
        <v>#N/A</v>
      </c>
      <c r="D240">
        <f>VLOOKUP(A240, 'Starter - Projections'!$B$2:$R$1380, 17, FALSE)/VLOOKUP(A240, 'Starter - Projections'!$B$2:$G$1380, 6, FALSE)</f>
        <v>1.1538461538461537E-2</v>
      </c>
    </row>
    <row r="241" spans="1:4" x14ac:dyDescent="0.45">
      <c r="A241" t="s">
        <v>757</v>
      </c>
      <c r="B241" t="e">
        <f>VLOOKUP(A241, Individual_Pitching___Dashboard[[Name]:[G]], 6, FALSE)</f>
        <v>#N/A</v>
      </c>
      <c r="C241" t="e">
        <f>VLOOKUP(A241, Individual_Pitching___Dashboard[], 21,FALSE)/'SP Per G'!B241</f>
        <v>#N/A</v>
      </c>
      <c r="D241">
        <f>VLOOKUP(A241, 'Starter - Projections'!$B$2:$R$1380, 17, FALSE)/VLOOKUP(A241, 'Starter - Projections'!$B$2:$G$1380, 6, FALSE)</f>
        <v>4.3478260869565218E-3</v>
      </c>
    </row>
    <row r="242" spans="1:4" x14ac:dyDescent="0.45">
      <c r="A242" t="s">
        <v>758</v>
      </c>
      <c r="B242" t="e">
        <f>VLOOKUP(A242, Individual_Pitching___Dashboard[[Name]:[G]], 6, FALSE)</f>
        <v>#N/A</v>
      </c>
      <c r="C242" t="e">
        <f>VLOOKUP(A242, Individual_Pitching___Dashboard[], 21,FALSE)/'SP Per G'!B242</f>
        <v>#N/A</v>
      </c>
      <c r="D242">
        <f>VLOOKUP(A242, 'Starter - Projections'!$B$2:$R$1380, 17, FALSE)/VLOOKUP(A242, 'Starter - Projections'!$B$2:$G$1380, 6, FALSE)</f>
        <v>4.5454545454545461E-3</v>
      </c>
    </row>
    <row r="243" spans="1:4" x14ac:dyDescent="0.45">
      <c r="A243" t="s">
        <v>759</v>
      </c>
      <c r="B243" t="e">
        <f>VLOOKUP(A243, Individual_Pitching___Dashboard[[Name]:[G]], 6, FALSE)</f>
        <v>#N/A</v>
      </c>
      <c r="C243" t="e">
        <f>VLOOKUP(A243, Individual_Pitching___Dashboard[], 21,FALSE)/'SP Per G'!B243</f>
        <v>#N/A</v>
      </c>
      <c r="D243">
        <f>VLOOKUP(A243, 'Starter - Projections'!$B$2:$R$1380, 17, FALSE)/VLOOKUP(A243, 'Starter - Projections'!$B$2:$G$1380, 6, FALSE)</f>
        <v>4.5454545454545461E-3</v>
      </c>
    </row>
    <row r="244" spans="1:4" x14ac:dyDescent="0.45">
      <c r="A244" t="s">
        <v>760</v>
      </c>
      <c r="B244" t="e">
        <f>VLOOKUP(A244, Individual_Pitching___Dashboard[[Name]:[G]], 6, FALSE)</f>
        <v>#N/A</v>
      </c>
      <c r="C244" t="e">
        <f>VLOOKUP(A244, Individual_Pitching___Dashboard[], 21,FALSE)/'SP Per G'!B244</f>
        <v>#N/A</v>
      </c>
      <c r="D244">
        <f>VLOOKUP(A244, 'Starter - Projections'!$B$2:$R$1380, 17, FALSE)/VLOOKUP(A244, 'Starter - Projections'!$B$2:$G$1380, 6, FALSE)</f>
        <v>0</v>
      </c>
    </row>
    <row r="245" spans="1:4" x14ac:dyDescent="0.45">
      <c r="A245" t="s">
        <v>761</v>
      </c>
      <c r="B245" t="e">
        <f>VLOOKUP(A245, Individual_Pitching___Dashboard[[Name]:[G]], 6, FALSE)</f>
        <v>#N/A</v>
      </c>
      <c r="C245" t="e">
        <f>VLOOKUP(A245, Individual_Pitching___Dashboard[], 21,FALSE)/'SP Per G'!B245</f>
        <v>#N/A</v>
      </c>
      <c r="D245">
        <f>VLOOKUP(A245, 'Starter - Projections'!$B$2:$R$1380, 17, FALSE)/VLOOKUP(A245, 'Starter - Projections'!$B$2:$G$1380, 6, FALSE)</f>
        <v>0</v>
      </c>
    </row>
    <row r="246" spans="1:4" x14ac:dyDescent="0.45">
      <c r="A246" t="s">
        <v>762</v>
      </c>
      <c r="B246" t="e">
        <f>VLOOKUP(A246, Individual_Pitching___Dashboard[[Name]:[G]], 6, FALSE)</f>
        <v>#N/A</v>
      </c>
      <c r="C246" t="e">
        <f>VLOOKUP(A246, Individual_Pitching___Dashboard[], 21,FALSE)/'SP Per G'!B246</f>
        <v>#N/A</v>
      </c>
      <c r="D246">
        <f>VLOOKUP(A246, 'Starter - Projections'!$B$2:$R$1380, 17, FALSE)/VLOOKUP(A246, 'Starter - Projections'!$B$2:$G$1380, 6, FALSE)</f>
        <v>-4.5454545454545461E-3</v>
      </c>
    </row>
    <row r="247" spans="1:4" x14ac:dyDescent="0.45">
      <c r="A247" t="s">
        <v>278</v>
      </c>
      <c r="B247">
        <f>VLOOKUP(A247, Individual_Pitching___Dashboard[[Name]:[G]], 6, FALSE)</f>
        <v>18</v>
      </c>
      <c r="C247">
        <f>VLOOKUP(A247, Individual_Pitching___Dashboard[], 21,FALSE)/'SP Per G'!B247</f>
        <v>0.18888888888888888</v>
      </c>
      <c r="D247">
        <f>VLOOKUP(A247, 'Starter - Projections'!$B$2:$R$1380, 17, FALSE)/VLOOKUP(A247, 'Starter - Projections'!$B$2:$G$1380, 6, FALSE)</f>
        <v>0.11428571428571428</v>
      </c>
    </row>
    <row r="248" spans="1:4" x14ac:dyDescent="0.45">
      <c r="A248" t="s">
        <v>763</v>
      </c>
      <c r="B248" t="e">
        <f>VLOOKUP(A248, Individual_Pitching___Dashboard[[Name]:[G]], 6, FALSE)</f>
        <v>#N/A</v>
      </c>
      <c r="C248" t="e">
        <f>VLOOKUP(A248, Individual_Pitching___Dashboard[], 21,FALSE)/'SP Per G'!B248</f>
        <v>#N/A</v>
      </c>
      <c r="D248">
        <f>VLOOKUP(A248, 'Starter - Projections'!$B$2:$R$1380, 17, FALSE)/VLOOKUP(A248, 'Starter - Projections'!$B$2:$G$1380, 6, FALSE)</f>
        <v>0.10454545454545454</v>
      </c>
    </row>
    <row r="249" spans="1:4" x14ac:dyDescent="0.45">
      <c r="A249" t="s">
        <v>528</v>
      </c>
      <c r="B249" t="e">
        <f>VLOOKUP(A249, Individual_Pitching___Dashboard[[Name]:[G]], 6, FALSE)</f>
        <v>#N/A</v>
      </c>
      <c r="C249" t="e">
        <f>VLOOKUP(A249, Individual_Pitching___Dashboard[], 21,FALSE)/'SP Per G'!B249</f>
        <v>#N/A</v>
      </c>
      <c r="D249">
        <f>VLOOKUP(A249, 'Starter - Projections'!$B$2:$R$1380, 17, FALSE)/VLOOKUP(A249, 'Starter - Projections'!$B$2:$G$1380, 6, FALSE)</f>
        <v>9.0909090909090912E-2</v>
      </c>
    </row>
    <row r="250" spans="1:4" x14ac:dyDescent="0.45">
      <c r="A250" t="s">
        <v>271</v>
      </c>
      <c r="B250" t="e">
        <f>VLOOKUP(A250, Individual_Pitching___Dashboard[[Name]:[G]], 6, FALSE)</f>
        <v>#N/A</v>
      </c>
      <c r="C250" t="e">
        <f>VLOOKUP(A250, Individual_Pitching___Dashboard[], 21,FALSE)/'SP Per G'!B250</f>
        <v>#N/A</v>
      </c>
      <c r="D250">
        <f>VLOOKUP(A250, 'Starter - Projections'!$B$2:$R$1380, 17, FALSE)/VLOOKUP(A250, 'Starter - Projections'!$B$2:$G$1380, 6, FALSE)</f>
        <v>8.0952380952380956E-2</v>
      </c>
    </row>
    <row r="251" spans="1:4" x14ac:dyDescent="0.45">
      <c r="A251" t="s">
        <v>764</v>
      </c>
      <c r="B251">
        <f>VLOOKUP(A251, Individual_Pitching___Dashboard[[Name]:[G]], 6, FALSE)</f>
        <v>17</v>
      </c>
      <c r="C251">
        <f>VLOOKUP(A251, Individual_Pitching___Dashboard[], 21,FALSE)/'SP Per G'!B251</f>
        <v>9.9999999999999992E-2</v>
      </c>
      <c r="D251">
        <f>VLOOKUP(A251, 'Starter - Projections'!$B$2:$R$1380, 17, FALSE)/VLOOKUP(A251, 'Starter - Projections'!$B$2:$G$1380, 6, FALSE)</f>
        <v>6.5384615384615388E-2</v>
      </c>
    </row>
    <row r="252" spans="1:4" x14ac:dyDescent="0.45">
      <c r="A252" t="s">
        <v>270</v>
      </c>
      <c r="B252" t="e">
        <f>VLOOKUP(A252, Individual_Pitching___Dashboard[[Name]:[G]], 6, FALSE)</f>
        <v>#N/A</v>
      </c>
      <c r="C252" t="e">
        <f>VLOOKUP(A252, Individual_Pitching___Dashboard[], 21,FALSE)/'SP Per G'!B252</f>
        <v>#N/A</v>
      </c>
      <c r="D252">
        <f>VLOOKUP(A252, 'Starter - Projections'!$B$2:$R$1380, 17, FALSE)/VLOOKUP(A252, 'Starter - Projections'!$B$2:$G$1380, 6, FALSE)</f>
        <v>5.3571428571428568E-2</v>
      </c>
    </row>
    <row r="253" spans="1:4" x14ac:dyDescent="0.45">
      <c r="A253" t="s">
        <v>765</v>
      </c>
      <c r="B253">
        <f>VLOOKUP(A253, Individual_Pitching___Dashboard[[Name]:[G]], 6, FALSE)</f>
        <v>18</v>
      </c>
      <c r="C253">
        <f>VLOOKUP(A253, Individual_Pitching___Dashboard[], 21,FALSE)/'SP Per G'!B253</f>
        <v>2.7777777777777776E-2</v>
      </c>
      <c r="D253">
        <f>VLOOKUP(A253, 'Starter - Projections'!$B$2:$R$1380, 17, FALSE)/VLOOKUP(A253, 'Starter - Projections'!$B$2:$G$1380, 6, FALSE)</f>
        <v>5.8333333333333327E-2</v>
      </c>
    </row>
    <row r="254" spans="1:4" x14ac:dyDescent="0.45">
      <c r="A254" t="s">
        <v>766</v>
      </c>
      <c r="B254" t="e">
        <f>VLOOKUP(A254, Individual_Pitching___Dashboard[[Name]:[G]], 6, FALSE)</f>
        <v>#N/A</v>
      </c>
      <c r="C254" t="e">
        <f>VLOOKUP(A254, Individual_Pitching___Dashboard[], 21,FALSE)/'SP Per G'!B254</f>
        <v>#N/A</v>
      </c>
      <c r="D254">
        <f>VLOOKUP(A254, 'Starter - Projections'!$B$2:$R$1380, 17, FALSE)/VLOOKUP(A254, 'Starter - Projections'!$B$2:$G$1380, 6, FALSE)</f>
        <v>6.1904761904761907E-2</v>
      </c>
    </row>
    <row r="255" spans="1:4" x14ac:dyDescent="0.45">
      <c r="A255" t="s">
        <v>767</v>
      </c>
      <c r="B255" t="e">
        <f>VLOOKUP(A255, Individual_Pitching___Dashboard[[Name]:[G]], 6, FALSE)</f>
        <v>#N/A</v>
      </c>
      <c r="C255" t="e">
        <f>VLOOKUP(A255, Individual_Pitching___Dashboard[], 21,FALSE)/'SP Per G'!B255</f>
        <v>#N/A</v>
      </c>
      <c r="D255">
        <f>VLOOKUP(A255, 'Starter - Projections'!$B$2:$R$1380, 17, FALSE)/VLOOKUP(A255, 'Starter - Projections'!$B$2:$G$1380, 6, FALSE)</f>
        <v>4.4827586206896551E-2</v>
      </c>
    </row>
    <row r="256" spans="1:4" x14ac:dyDescent="0.45">
      <c r="A256" t="s">
        <v>550</v>
      </c>
      <c r="B256" t="e">
        <f>VLOOKUP(A256, Individual_Pitching___Dashboard[[Name]:[G]], 6, FALSE)</f>
        <v>#N/A</v>
      </c>
      <c r="C256" t="e">
        <f>VLOOKUP(A256, Individual_Pitching___Dashboard[], 21,FALSE)/'SP Per G'!B256</f>
        <v>#N/A</v>
      </c>
      <c r="D256">
        <f>VLOOKUP(A256, 'Starter - Projections'!$B$2:$R$1380, 17, FALSE)/VLOOKUP(A256, 'Starter - Projections'!$B$2:$G$1380, 6, FALSE)</f>
        <v>4.0625000000000001E-2</v>
      </c>
    </row>
    <row r="257" spans="1:4" x14ac:dyDescent="0.45">
      <c r="A257" t="s">
        <v>768</v>
      </c>
      <c r="B257" t="e">
        <f>VLOOKUP(A257, Individual_Pitching___Dashboard[[Name]:[G]], 6, FALSE)</f>
        <v>#N/A</v>
      </c>
      <c r="C257" t="e">
        <f>VLOOKUP(A257, Individual_Pitching___Dashboard[], 21,FALSE)/'SP Per G'!B257</f>
        <v>#N/A</v>
      </c>
      <c r="D257">
        <f>VLOOKUP(A257, 'Starter - Projections'!$B$2:$R$1380, 17, FALSE)/VLOOKUP(A257, 'Starter - Projections'!$B$2:$G$1380, 6, FALSE)</f>
        <v>4.8000000000000001E-2</v>
      </c>
    </row>
    <row r="258" spans="1:4" x14ac:dyDescent="0.45">
      <c r="A258" t="s">
        <v>769</v>
      </c>
      <c r="B258" t="e">
        <f>VLOOKUP(A258, Individual_Pitching___Dashboard[[Name]:[G]], 6, FALSE)</f>
        <v>#N/A</v>
      </c>
      <c r="C258" t="e">
        <f>VLOOKUP(A258, Individual_Pitching___Dashboard[], 21,FALSE)/'SP Per G'!B258</f>
        <v>#N/A</v>
      </c>
      <c r="D258">
        <f>VLOOKUP(A258, 'Starter - Projections'!$B$2:$R$1380, 17, FALSE)/VLOOKUP(A258, 'Starter - Projections'!$B$2:$G$1380, 6, FALSE)</f>
        <v>5.4545454545454543E-2</v>
      </c>
    </row>
    <row r="259" spans="1:4" x14ac:dyDescent="0.45">
      <c r="A259" t="s">
        <v>770</v>
      </c>
      <c r="B259" t="e">
        <f>VLOOKUP(A259, Individual_Pitching___Dashboard[[Name]:[G]], 6, FALSE)</f>
        <v>#N/A</v>
      </c>
      <c r="C259" t="e">
        <f>VLOOKUP(A259, Individual_Pitching___Dashboard[], 21,FALSE)/'SP Per G'!B259</f>
        <v>#N/A</v>
      </c>
      <c r="D259">
        <f>VLOOKUP(A259, 'Starter - Projections'!$B$2:$R$1380, 17, FALSE)/VLOOKUP(A259, 'Starter - Projections'!$B$2:$G$1380, 6, FALSE)</f>
        <v>5.4545454545454543E-2</v>
      </c>
    </row>
    <row r="260" spans="1:4" x14ac:dyDescent="0.45">
      <c r="A260" t="s">
        <v>771</v>
      </c>
      <c r="B260" t="e">
        <f>VLOOKUP(A260, Individual_Pitching___Dashboard[[Name]:[G]], 6, FALSE)</f>
        <v>#N/A</v>
      </c>
      <c r="C260" t="e">
        <f>VLOOKUP(A260, Individual_Pitching___Dashboard[], 21,FALSE)/'SP Per G'!B260</f>
        <v>#N/A</v>
      </c>
      <c r="D260">
        <f>VLOOKUP(A260, 'Starter - Projections'!$B$2:$R$1380, 17, FALSE)/VLOOKUP(A260, 'Starter - Projections'!$B$2:$G$1380, 6, FALSE)</f>
        <v>5.7142857142857141E-2</v>
      </c>
    </row>
    <row r="261" spans="1:4" x14ac:dyDescent="0.45">
      <c r="A261" t="s">
        <v>263</v>
      </c>
      <c r="B261">
        <f>VLOOKUP(A261, Individual_Pitching___Dashboard[[Name]:[G]], 6, FALSE)</f>
        <v>19</v>
      </c>
      <c r="C261">
        <f>VLOOKUP(A261, Individual_Pitching___Dashboard[], 21,FALSE)/'SP Per G'!B261</f>
        <v>0.17894736842105263</v>
      </c>
      <c r="D261">
        <f>VLOOKUP(A261, 'Starter - Projections'!$B$2:$R$1380, 17, FALSE)/VLOOKUP(A261, 'Starter - Projections'!$B$2:$G$1380, 6, FALSE)</f>
        <v>4.8000000000000001E-2</v>
      </c>
    </row>
    <row r="262" spans="1:4" x14ac:dyDescent="0.45">
      <c r="A262" t="s">
        <v>325</v>
      </c>
      <c r="B262" t="e">
        <f>VLOOKUP(A262, Individual_Pitching___Dashboard[[Name]:[G]], 6, FALSE)</f>
        <v>#N/A</v>
      </c>
      <c r="C262" t="e">
        <f>VLOOKUP(A262, Individual_Pitching___Dashboard[], 21,FALSE)/'SP Per G'!B262</f>
        <v>#N/A</v>
      </c>
      <c r="D262">
        <f>VLOOKUP(A262, 'Starter - Projections'!$B$2:$R$1380, 17, FALSE)/VLOOKUP(A262, 'Starter - Projections'!$B$2:$G$1380, 6, FALSE)</f>
        <v>4.6153846153846149E-2</v>
      </c>
    </row>
    <row r="263" spans="1:4" x14ac:dyDescent="0.45">
      <c r="A263" t="s">
        <v>333</v>
      </c>
      <c r="B263">
        <f>VLOOKUP(A263, Individual_Pitching___Dashboard[[Name]:[G]], 6, FALSE)</f>
        <v>18</v>
      </c>
      <c r="C263">
        <f>VLOOKUP(A263, Individual_Pitching___Dashboard[], 21,FALSE)/'SP Per G'!B263</f>
        <v>3.3333333333333333E-2</v>
      </c>
      <c r="D263">
        <f>VLOOKUP(A263, 'Starter - Projections'!$B$2:$R$1380, 17, FALSE)/VLOOKUP(A263, 'Starter - Projections'!$B$2:$G$1380, 6, FALSE)</f>
        <v>4.9999999999999996E-2</v>
      </c>
    </row>
    <row r="264" spans="1:4" x14ac:dyDescent="0.45">
      <c r="A264" t="s">
        <v>772</v>
      </c>
      <c r="B264" t="e">
        <f>VLOOKUP(A264, Individual_Pitching___Dashboard[[Name]:[G]], 6, FALSE)</f>
        <v>#N/A</v>
      </c>
      <c r="C264" t="e">
        <f>VLOOKUP(A264, Individual_Pitching___Dashboard[], 21,FALSE)/'SP Per G'!B264</f>
        <v>#N/A</v>
      </c>
      <c r="D264">
        <f>VLOOKUP(A264, 'Starter - Projections'!$B$2:$R$1380, 17, FALSE)/VLOOKUP(A264, 'Starter - Projections'!$B$2:$G$1380, 6, FALSE)</f>
        <v>4.5833333333333337E-2</v>
      </c>
    </row>
    <row r="265" spans="1:4" x14ac:dyDescent="0.45">
      <c r="A265" t="s">
        <v>773</v>
      </c>
      <c r="B265" t="e">
        <f>VLOOKUP(A265, Individual_Pitching___Dashboard[[Name]:[G]], 6, FALSE)</f>
        <v>#N/A</v>
      </c>
      <c r="C265" t="e">
        <f>VLOOKUP(A265, Individual_Pitching___Dashboard[], 21,FALSE)/'SP Per G'!B265</f>
        <v>#N/A</v>
      </c>
      <c r="D265">
        <f>VLOOKUP(A265, 'Starter - Projections'!$B$2:$R$1380, 17, FALSE)/VLOOKUP(A265, 'Starter - Projections'!$B$2:$G$1380, 6, FALSE)</f>
        <v>0.05</v>
      </c>
    </row>
    <row r="266" spans="1:4" x14ac:dyDescent="0.45">
      <c r="A266" t="s">
        <v>774</v>
      </c>
      <c r="B266" t="e">
        <f>VLOOKUP(A266, Individual_Pitching___Dashboard[[Name]:[G]], 6, FALSE)</f>
        <v>#N/A</v>
      </c>
      <c r="C266" t="e">
        <f>VLOOKUP(A266, Individual_Pitching___Dashboard[], 21,FALSE)/'SP Per G'!B266</f>
        <v>#N/A</v>
      </c>
      <c r="D266">
        <f>VLOOKUP(A266, 'Starter - Projections'!$B$2:$R$1380, 17, FALSE)/VLOOKUP(A266, 'Starter - Projections'!$B$2:$G$1380, 6, FALSE)</f>
        <v>4.7826086956521741E-2</v>
      </c>
    </row>
    <row r="267" spans="1:4" x14ac:dyDescent="0.45">
      <c r="A267" t="s">
        <v>775</v>
      </c>
      <c r="B267" t="e">
        <f>VLOOKUP(A267, Individual_Pitching___Dashboard[[Name]:[G]], 6, FALSE)</f>
        <v>#N/A</v>
      </c>
      <c r="C267" t="e">
        <f>VLOOKUP(A267, Individual_Pitching___Dashboard[], 21,FALSE)/'SP Per G'!B267</f>
        <v>#N/A</v>
      </c>
      <c r="D267">
        <f>VLOOKUP(A267, 'Starter - Projections'!$B$2:$R$1380, 17, FALSE)/VLOOKUP(A267, 'Starter - Projections'!$B$2:$G$1380, 6, FALSE)</f>
        <v>4.4000000000000004E-2</v>
      </c>
    </row>
    <row r="268" spans="1:4" x14ac:dyDescent="0.45">
      <c r="A268" t="s">
        <v>566</v>
      </c>
      <c r="B268" t="e">
        <f>VLOOKUP(A268, Individual_Pitching___Dashboard[[Name]:[G]], 6, FALSE)</f>
        <v>#N/A</v>
      </c>
      <c r="C268" t="e">
        <f>VLOOKUP(A268, Individual_Pitching___Dashboard[], 21,FALSE)/'SP Per G'!B268</f>
        <v>#N/A</v>
      </c>
      <c r="D268">
        <f>VLOOKUP(A268, 'Starter - Projections'!$B$2:$R$1380, 17, FALSE)/VLOOKUP(A268, 'Starter - Projections'!$B$2:$G$1380, 6, FALSE)</f>
        <v>4.1666666666666664E-2</v>
      </c>
    </row>
    <row r="269" spans="1:4" x14ac:dyDescent="0.45">
      <c r="A269" t="s">
        <v>776</v>
      </c>
      <c r="B269" t="e">
        <f>VLOOKUP(A269, Individual_Pitching___Dashboard[[Name]:[G]], 6, FALSE)</f>
        <v>#N/A</v>
      </c>
      <c r="C269" t="e">
        <f>VLOOKUP(A269, Individual_Pitching___Dashboard[], 21,FALSE)/'SP Per G'!B269</f>
        <v>#N/A</v>
      </c>
      <c r="D269">
        <f>VLOOKUP(A269, 'Starter - Projections'!$B$2:$R$1380, 17, FALSE)/VLOOKUP(A269, 'Starter - Projections'!$B$2:$G$1380, 6, FALSE)</f>
        <v>4.5454545454545456E-2</v>
      </c>
    </row>
    <row r="270" spans="1:4" x14ac:dyDescent="0.45">
      <c r="A270" t="s">
        <v>538</v>
      </c>
      <c r="B270" t="e">
        <f>VLOOKUP(A270, Individual_Pitching___Dashboard[[Name]:[G]], 6, FALSE)</f>
        <v>#N/A</v>
      </c>
      <c r="C270" t="e">
        <f>VLOOKUP(A270, Individual_Pitching___Dashboard[], 21,FALSE)/'SP Per G'!B270</f>
        <v>#N/A</v>
      </c>
      <c r="D270">
        <f>VLOOKUP(A270, 'Starter - Projections'!$B$2:$R$1380, 17, FALSE)/VLOOKUP(A270, 'Starter - Projections'!$B$2:$G$1380, 6, FALSE)</f>
        <v>4.7619047619047616E-2</v>
      </c>
    </row>
    <row r="271" spans="1:4" x14ac:dyDescent="0.45">
      <c r="A271" t="s">
        <v>777</v>
      </c>
      <c r="B271" t="e">
        <f>VLOOKUP(A271, Individual_Pitching___Dashboard[[Name]:[G]], 6, FALSE)</f>
        <v>#N/A</v>
      </c>
      <c r="C271" t="e">
        <f>VLOOKUP(A271, Individual_Pitching___Dashboard[], 21,FALSE)/'SP Per G'!B271</f>
        <v>#N/A</v>
      </c>
      <c r="D271">
        <f>VLOOKUP(A271, 'Starter - Projections'!$B$2:$R$1380, 17, FALSE)/VLOOKUP(A271, 'Starter - Projections'!$B$2:$G$1380, 6, FALSE)</f>
        <v>4.0909090909090909E-2</v>
      </c>
    </row>
    <row r="272" spans="1:4" x14ac:dyDescent="0.45">
      <c r="A272" t="s">
        <v>778</v>
      </c>
      <c r="B272" t="e">
        <f>VLOOKUP(A272, Individual_Pitching___Dashboard[[Name]:[G]], 6, FALSE)</f>
        <v>#N/A</v>
      </c>
      <c r="C272" t="e">
        <f>VLOOKUP(A272, Individual_Pitching___Dashboard[], 21,FALSE)/'SP Per G'!B272</f>
        <v>#N/A</v>
      </c>
      <c r="D272">
        <f>VLOOKUP(A272, 'Starter - Projections'!$B$2:$R$1380, 17, FALSE)/VLOOKUP(A272, 'Starter - Projections'!$B$2:$G$1380, 6, FALSE)</f>
        <v>4.2857142857142858E-2</v>
      </c>
    </row>
    <row r="273" spans="1:4" x14ac:dyDescent="0.45">
      <c r="A273" t="s">
        <v>581</v>
      </c>
      <c r="B273" t="e">
        <f>VLOOKUP(A273, Individual_Pitching___Dashboard[[Name]:[G]], 6, FALSE)</f>
        <v>#N/A</v>
      </c>
      <c r="C273" t="e">
        <f>VLOOKUP(A273, Individual_Pitching___Dashboard[], 21,FALSE)/'SP Per G'!B273</f>
        <v>#N/A</v>
      </c>
      <c r="D273">
        <f>VLOOKUP(A273, 'Starter - Projections'!$B$2:$R$1380, 17, FALSE)/VLOOKUP(A273, 'Starter - Projections'!$B$2:$G$1380, 6, FALSE)</f>
        <v>3.6000000000000004E-2</v>
      </c>
    </row>
    <row r="274" spans="1:4" x14ac:dyDescent="0.45">
      <c r="A274" t="s">
        <v>779</v>
      </c>
      <c r="B274" t="e">
        <f>VLOOKUP(A274, Individual_Pitching___Dashboard[[Name]:[G]], 6, FALSE)</f>
        <v>#N/A</v>
      </c>
      <c r="C274" t="e">
        <f>VLOOKUP(A274, Individual_Pitching___Dashboard[], 21,FALSE)/'SP Per G'!B274</f>
        <v>#N/A</v>
      </c>
      <c r="D274">
        <f>VLOOKUP(A274, 'Starter - Projections'!$B$2:$R$1380, 17, FALSE)/VLOOKUP(A274, 'Starter - Projections'!$B$2:$G$1380, 6, FALSE)</f>
        <v>4.0909090909090909E-2</v>
      </c>
    </row>
    <row r="275" spans="1:4" x14ac:dyDescent="0.45">
      <c r="A275" t="s">
        <v>780</v>
      </c>
      <c r="B275" t="e">
        <f>VLOOKUP(A275, Individual_Pitching___Dashboard[[Name]:[G]], 6, FALSE)</f>
        <v>#N/A</v>
      </c>
      <c r="C275" t="e">
        <f>VLOOKUP(A275, Individual_Pitching___Dashboard[], 21,FALSE)/'SP Per G'!B275</f>
        <v>#N/A</v>
      </c>
      <c r="D275">
        <f>VLOOKUP(A275, 'Starter - Projections'!$B$2:$R$1380, 17, FALSE)/VLOOKUP(A275, 'Starter - Projections'!$B$2:$G$1380, 6, FALSE)</f>
        <v>3.4782608695652174E-2</v>
      </c>
    </row>
    <row r="276" spans="1:4" x14ac:dyDescent="0.45">
      <c r="A276" t="s">
        <v>781</v>
      </c>
      <c r="B276" t="e">
        <f>VLOOKUP(A276, Individual_Pitching___Dashboard[[Name]:[G]], 6, FALSE)</f>
        <v>#N/A</v>
      </c>
      <c r="C276" t="e">
        <f>VLOOKUP(A276, Individual_Pitching___Dashboard[], 21,FALSE)/'SP Per G'!B276</f>
        <v>#N/A</v>
      </c>
      <c r="D276">
        <f>VLOOKUP(A276, 'Starter - Projections'!$B$2:$R$1380, 17, FALSE)/VLOOKUP(A276, 'Starter - Projections'!$B$2:$G$1380, 6, FALSE)</f>
        <v>3.2000000000000001E-2</v>
      </c>
    </row>
    <row r="277" spans="1:4" x14ac:dyDescent="0.45">
      <c r="A277" t="s">
        <v>782</v>
      </c>
      <c r="B277" t="e">
        <f>VLOOKUP(A277, Individual_Pitching___Dashboard[[Name]:[G]], 6, FALSE)</f>
        <v>#N/A</v>
      </c>
      <c r="C277" t="e">
        <f>VLOOKUP(A277, Individual_Pitching___Dashboard[], 21,FALSE)/'SP Per G'!B277</f>
        <v>#N/A</v>
      </c>
      <c r="D277">
        <f>VLOOKUP(A277, 'Starter - Projections'!$B$2:$R$1380, 17, FALSE)/VLOOKUP(A277, 'Starter - Projections'!$B$2:$G$1380, 6, FALSE)</f>
        <v>3.0769230769230771E-2</v>
      </c>
    </row>
    <row r="278" spans="1:4" x14ac:dyDescent="0.45">
      <c r="A278" t="s">
        <v>783</v>
      </c>
      <c r="B278" t="e">
        <f>VLOOKUP(A278, Individual_Pitching___Dashboard[[Name]:[G]], 6, FALSE)</f>
        <v>#N/A</v>
      </c>
      <c r="C278" t="e">
        <f>VLOOKUP(A278, Individual_Pitching___Dashboard[], 21,FALSE)/'SP Per G'!B278</f>
        <v>#N/A</v>
      </c>
      <c r="D278">
        <f>VLOOKUP(A278, 'Starter - Projections'!$B$2:$R$1380, 17, FALSE)/VLOOKUP(A278, 'Starter - Projections'!$B$2:$G$1380, 6, FALSE)</f>
        <v>3.8095238095238099E-2</v>
      </c>
    </row>
    <row r="279" spans="1:4" x14ac:dyDescent="0.45">
      <c r="A279" t="s">
        <v>784</v>
      </c>
      <c r="B279" t="e">
        <f>VLOOKUP(A279, Individual_Pitching___Dashboard[[Name]:[G]], 6, FALSE)</f>
        <v>#N/A</v>
      </c>
      <c r="C279" t="e">
        <f>VLOOKUP(A279, Individual_Pitching___Dashboard[], 21,FALSE)/'SP Per G'!B279</f>
        <v>#N/A</v>
      </c>
      <c r="D279">
        <f>VLOOKUP(A279, 'Starter - Projections'!$B$2:$R$1380, 17, FALSE)/VLOOKUP(A279, 'Starter - Projections'!$B$2:$G$1380, 6, FALSE)</f>
        <v>3.043478260869565E-2</v>
      </c>
    </row>
    <row r="280" spans="1:4" x14ac:dyDescent="0.45">
      <c r="A280" t="s">
        <v>785</v>
      </c>
      <c r="B280" t="e">
        <f>VLOOKUP(A280, Individual_Pitching___Dashboard[[Name]:[G]], 6, FALSE)</f>
        <v>#N/A</v>
      </c>
      <c r="C280" t="e">
        <f>VLOOKUP(A280, Individual_Pitching___Dashboard[], 21,FALSE)/'SP Per G'!B280</f>
        <v>#N/A</v>
      </c>
      <c r="D280">
        <f>VLOOKUP(A280, 'Starter - Projections'!$B$2:$R$1380, 17, FALSE)/VLOOKUP(A280, 'Starter - Projections'!$B$2:$G$1380, 6, FALSE)</f>
        <v>3.1818181818181815E-2</v>
      </c>
    </row>
    <row r="281" spans="1:4" x14ac:dyDescent="0.45">
      <c r="A281" t="s">
        <v>786</v>
      </c>
      <c r="B281" t="e">
        <f>VLOOKUP(A281, Individual_Pitching___Dashboard[[Name]:[G]], 6, FALSE)</f>
        <v>#N/A</v>
      </c>
      <c r="C281" t="e">
        <f>VLOOKUP(A281, Individual_Pitching___Dashboard[], 21,FALSE)/'SP Per G'!B281</f>
        <v>#N/A</v>
      </c>
      <c r="D281">
        <f>VLOOKUP(A281, 'Starter - Projections'!$B$2:$R$1380, 17, FALSE)/VLOOKUP(A281, 'Starter - Projections'!$B$2:$G$1380, 6, FALSE)</f>
        <v>3.3333333333333333E-2</v>
      </c>
    </row>
    <row r="282" spans="1:4" x14ac:dyDescent="0.45">
      <c r="A282" t="s">
        <v>564</v>
      </c>
      <c r="B282" t="e">
        <f>VLOOKUP(A282, Individual_Pitching___Dashboard[[Name]:[G]], 6, FALSE)</f>
        <v>#N/A</v>
      </c>
      <c r="C282" t="e">
        <f>VLOOKUP(A282, Individual_Pitching___Dashboard[], 21,FALSE)/'SP Per G'!B282</f>
        <v>#N/A</v>
      </c>
      <c r="D282">
        <f>VLOOKUP(A282, 'Starter - Projections'!$B$2:$R$1380, 17, FALSE)/VLOOKUP(A282, 'Starter - Projections'!$B$2:$G$1380, 6, FALSE)</f>
        <v>2.7999999999999997E-2</v>
      </c>
    </row>
    <row r="283" spans="1:4" x14ac:dyDescent="0.45">
      <c r="A283" t="s">
        <v>787</v>
      </c>
      <c r="B283" t="e">
        <f>VLOOKUP(A283, Individual_Pitching___Dashboard[[Name]:[G]], 6, FALSE)</f>
        <v>#N/A</v>
      </c>
      <c r="C283" t="e">
        <f>VLOOKUP(A283, Individual_Pitching___Dashboard[], 21,FALSE)/'SP Per G'!B283</f>
        <v>#N/A</v>
      </c>
      <c r="D283">
        <f>VLOOKUP(A283, 'Starter - Projections'!$B$2:$R$1380, 17, FALSE)/VLOOKUP(A283, 'Starter - Projections'!$B$2:$G$1380, 6, FALSE)</f>
        <v>2.6086956521739129E-2</v>
      </c>
    </row>
    <row r="284" spans="1:4" x14ac:dyDescent="0.45">
      <c r="A284" t="s">
        <v>788</v>
      </c>
      <c r="B284" t="e">
        <f>VLOOKUP(A284, Individual_Pitching___Dashboard[[Name]:[G]], 6, FALSE)</f>
        <v>#N/A</v>
      </c>
      <c r="C284" t="e">
        <f>VLOOKUP(A284, Individual_Pitching___Dashboard[], 21,FALSE)/'SP Per G'!B284</f>
        <v>#N/A</v>
      </c>
      <c r="D284">
        <f>VLOOKUP(A284, 'Starter - Projections'!$B$2:$R$1380, 17, FALSE)/VLOOKUP(A284, 'Starter - Projections'!$B$2:$G$1380, 6, FALSE)</f>
        <v>0.02</v>
      </c>
    </row>
    <row r="285" spans="1:4" x14ac:dyDescent="0.45">
      <c r="A285" t="s">
        <v>789</v>
      </c>
      <c r="B285" t="e">
        <f>VLOOKUP(A285, Individual_Pitching___Dashboard[[Name]:[G]], 6, FALSE)</f>
        <v>#N/A</v>
      </c>
      <c r="C285" t="e">
        <f>VLOOKUP(A285, Individual_Pitching___Dashboard[], 21,FALSE)/'SP Per G'!B285</f>
        <v>#N/A</v>
      </c>
      <c r="D285">
        <f>VLOOKUP(A285, 'Starter - Projections'!$B$2:$R$1380, 17, FALSE)/VLOOKUP(A285, 'Starter - Projections'!$B$2:$G$1380, 6, FALSE)</f>
        <v>2.0833333333333332E-2</v>
      </c>
    </row>
    <row r="286" spans="1:4" x14ac:dyDescent="0.45">
      <c r="A286" t="s">
        <v>790</v>
      </c>
      <c r="B286" t="e">
        <f>VLOOKUP(A286, Individual_Pitching___Dashboard[[Name]:[G]], 6, FALSE)</f>
        <v>#N/A</v>
      </c>
      <c r="C286" t="e">
        <f>VLOOKUP(A286, Individual_Pitching___Dashboard[], 21,FALSE)/'SP Per G'!B286</f>
        <v>#N/A</v>
      </c>
      <c r="D286">
        <f>VLOOKUP(A286, 'Starter - Projections'!$B$2:$R$1380, 17, FALSE)/VLOOKUP(A286, 'Starter - Projections'!$B$2:$G$1380, 6, FALSE)</f>
        <v>1.9230769230769232E-2</v>
      </c>
    </row>
    <row r="287" spans="1:4" x14ac:dyDescent="0.45">
      <c r="A287" t="s">
        <v>791</v>
      </c>
      <c r="B287" t="e">
        <f>VLOOKUP(A287, Individual_Pitching___Dashboard[[Name]:[G]], 6, FALSE)</f>
        <v>#N/A</v>
      </c>
      <c r="C287" t="e">
        <f>VLOOKUP(A287, Individual_Pitching___Dashboard[], 21,FALSE)/'SP Per G'!B287</f>
        <v>#N/A</v>
      </c>
      <c r="D287">
        <f>VLOOKUP(A287, 'Starter - Projections'!$B$2:$R$1380, 17, FALSE)/VLOOKUP(A287, 'Starter - Projections'!$B$2:$G$1380, 6, FALSE)</f>
        <v>1.9047619047619049E-2</v>
      </c>
    </row>
    <row r="288" spans="1:4" x14ac:dyDescent="0.45">
      <c r="A288" t="s">
        <v>792</v>
      </c>
      <c r="B288" t="e">
        <f>VLOOKUP(A288, Individual_Pitching___Dashboard[[Name]:[G]], 6, FALSE)</f>
        <v>#N/A</v>
      </c>
      <c r="C288" t="e">
        <f>VLOOKUP(A288, Individual_Pitching___Dashboard[], 21,FALSE)/'SP Per G'!B288</f>
        <v>#N/A</v>
      </c>
      <c r="D288">
        <f>VLOOKUP(A288, 'Starter - Projections'!$B$2:$R$1380, 17, FALSE)/VLOOKUP(A288, 'Starter - Projections'!$B$2:$G$1380, 6, FALSE)</f>
        <v>1.9047619047619049E-2</v>
      </c>
    </row>
    <row r="289" spans="1:4" x14ac:dyDescent="0.45">
      <c r="A289" t="s">
        <v>793</v>
      </c>
      <c r="B289" t="e">
        <f>VLOOKUP(A289, Individual_Pitching___Dashboard[[Name]:[G]], 6, FALSE)</f>
        <v>#N/A</v>
      </c>
      <c r="C289" t="e">
        <f>VLOOKUP(A289, Individual_Pitching___Dashboard[], 21,FALSE)/'SP Per G'!B289</f>
        <v>#N/A</v>
      </c>
      <c r="D289">
        <f>VLOOKUP(A289, 'Starter - Projections'!$B$2:$R$1380, 17, FALSE)/VLOOKUP(A289, 'Starter - Projections'!$B$2:$G$1380, 6, FALSE)</f>
        <v>1.6E-2</v>
      </c>
    </row>
    <row r="290" spans="1:4" x14ac:dyDescent="0.45">
      <c r="A290" t="s">
        <v>794</v>
      </c>
      <c r="B290" t="e">
        <f>VLOOKUP(A290, Individual_Pitching___Dashboard[[Name]:[G]], 6, FALSE)</f>
        <v>#N/A</v>
      </c>
      <c r="C290" t="e">
        <f>VLOOKUP(A290, Individual_Pitching___Dashboard[], 21,FALSE)/'SP Per G'!B290</f>
        <v>#N/A</v>
      </c>
      <c r="D290">
        <f>VLOOKUP(A290, 'Starter - Projections'!$B$2:$R$1380, 17, FALSE)/VLOOKUP(A290, 'Starter - Projections'!$B$2:$G$1380, 6, FALSE)</f>
        <v>1.3636363636363636E-2</v>
      </c>
    </row>
    <row r="291" spans="1:4" x14ac:dyDescent="0.45">
      <c r="A291" t="s">
        <v>795</v>
      </c>
      <c r="B291" t="e">
        <f>VLOOKUP(A291, Individual_Pitching___Dashboard[[Name]:[G]], 6, FALSE)</f>
        <v>#N/A</v>
      </c>
      <c r="C291" t="e">
        <f>VLOOKUP(A291, Individual_Pitching___Dashboard[], 21,FALSE)/'SP Per G'!B291</f>
        <v>#N/A</v>
      </c>
      <c r="D291">
        <f>VLOOKUP(A291, 'Starter - Projections'!$B$2:$R$1380, 17, FALSE)/VLOOKUP(A291, 'Starter - Projections'!$B$2:$G$1380, 6, FALSE)</f>
        <v>1.3043478260869565E-2</v>
      </c>
    </row>
    <row r="292" spans="1:4" x14ac:dyDescent="0.45">
      <c r="A292" t="s">
        <v>796</v>
      </c>
      <c r="B292" t="e">
        <f>VLOOKUP(A292, Individual_Pitching___Dashboard[[Name]:[G]], 6, FALSE)</f>
        <v>#N/A</v>
      </c>
      <c r="C292" t="e">
        <f>VLOOKUP(A292, Individual_Pitching___Dashboard[], 21,FALSE)/'SP Per G'!B292</f>
        <v>#N/A</v>
      </c>
      <c r="D292">
        <f>VLOOKUP(A292, 'Starter - Projections'!$B$2:$R$1380, 17, FALSE)/VLOOKUP(A292, 'Starter - Projections'!$B$2:$G$1380, 6, FALSE)</f>
        <v>1.2E-2</v>
      </c>
    </row>
    <row r="293" spans="1:4" x14ac:dyDescent="0.45">
      <c r="A293" t="s">
        <v>797</v>
      </c>
      <c r="B293" t="e">
        <f>VLOOKUP(A293, Individual_Pitching___Dashboard[[Name]:[G]], 6, FALSE)</f>
        <v>#N/A</v>
      </c>
      <c r="C293" t="e">
        <f>VLOOKUP(A293, Individual_Pitching___Dashboard[], 21,FALSE)/'SP Per G'!B293</f>
        <v>#N/A</v>
      </c>
      <c r="D293">
        <f>VLOOKUP(A293, 'Starter - Projections'!$B$2:$R$1380, 17, FALSE)/VLOOKUP(A293, 'Starter - Projections'!$B$2:$G$1380, 6, FALSE)</f>
        <v>1.3043478260869565E-2</v>
      </c>
    </row>
    <row r="294" spans="1:4" x14ac:dyDescent="0.45">
      <c r="A294" t="s">
        <v>798</v>
      </c>
      <c r="B294" t="e">
        <f>VLOOKUP(A294, Individual_Pitching___Dashboard[[Name]:[G]], 6, FALSE)</f>
        <v>#N/A</v>
      </c>
      <c r="C294" t="e">
        <f>VLOOKUP(A294, Individual_Pitching___Dashboard[], 21,FALSE)/'SP Per G'!B294</f>
        <v>#N/A</v>
      </c>
      <c r="D294">
        <f>VLOOKUP(A294, 'Starter - Projections'!$B$2:$R$1380, 17, FALSE)/VLOOKUP(A294, 'Starter - Projections'!$B$2:$G$1380, 6, FALSE)</f>
        <v>9.5238095238095247E-3</v>
      </c>
    </row>
    <row r="295" spans="1:4" x14ac:dyDescent="0.45">
      <c r="A295" t="s">
        <v>799</v>
      </c>
      <c r="B295" t="e">
        <f>VLOOKUP(A295, Individual_Pitching___Dashboard[[Name]:[G]], 6, FALSE)</f>
        <v>#N/A</v>
      </c>
      <c r="C295" t="e">
        <f>VLOOKUP(A295, Individual_Pitching___Dashboard[], 21,FALSE)/'SP Per G'!B295</f>
        <v>#N/A</v>
      </c>
      <c r="D295">
        <f>VLOOKUP(A295, 'Starter - Projections'!$B$2:$R$1380, 17, FALSE)/VLOOKUP(A295, 'Starter - Projections'!$B$2:$G$1380, 6, FALSE)</f>
        <v>9.5238095238095247E-3</v>
      </c>
    </row>
    <row r="296" spans="1:4" x14ac:dyDescent="0.45">
      <c r="A296" t="s">
        <v>800</v>
      </c>
      <c r="B296" t="e">
        <f>VLOOKUP(A296, Individual_Pitching___Dashboard[[Name]:[G]], 6, FALSE)</f>
        <v>#N/A</v>
      </c>
      <c r="C296" t="e">
        <f>VLOOKUP(A296, Individual_Pitching___Dashboard[], 21,FALSE)/'SP Per G'!B296</f>
        <v>#N/A</v>
      </c>
      <c r="D296">
        <f>VLOOKUP(A296, 'Starter - Projections'!$B$2:$R$1380, 17, FALSE)/VLOOKUP(A296, 'Starter - Projections'!$B$2:$G$1380, 6, FALSE)</f>
        <v>0</v>
      </c>
    </row>
    <row r="297" spans="1:4" x14ac:dyDescent="0.45">
      <c r="A297" t="s">
        <v>801</v>
      </c>
      <c r="B297" t="e">
        <f>VLOOKUP(A297, Individual_Pitching___Dashboard[[Name]:[G]], 6, FALSE)</f>
        <v>#N/A</v>
      </c>
      <c r="C297" t="e">
        <f>VLOOKUP(A297, Individual_Pitching___Dashboard[], 21,FALSE)/'SP Per G'!B297</f>
        <v>#N/A</v>
      </c>
      <c r="D297">
        <f>VLOOKUP(A297, 'Starter - Projections'!$B$2:$R$1380, 17, FALSE)/VLOOKUP(A297, 'Starter - Projections'!$B$2:$G$1380, 6, FALSE)</f>
        <v>0</v>
      </c>
    </row>
    <row r="298" spans="1:4" x14ac:dyDescent="0.45">
      <c r="A298" t="s">
        <v>802</v>
      </c>
      <c r="B298" t="e">
        <f>VLOOKUP(A298, Individual_Pitching___Dashboard[[Name]:[G]], 6, FALSE)</f>
        <v>#N/A</v>
      </c>
      <c r="C298" t="e">
        <f>VLOOKUP(A298, Individual_Pitching___Dashboard[], 21,FALSE)/'SP Per G'!B298</f>
        <v>#N/A</v>
      </c>
      <c r="D298">
        <f>VLOOKUP(A298, 'Starter - Projections'!$B$2:$R$1380, 17, FALSE)/VLOOKUP(A298, 'Starter - Projections'!$B$2:$G$1380, 6, FALSE)</f>
        <v>6.0000000000000005E-2</v>
      </c>
    </row>
    <row r="299" spans="1:4" x14ac:dyDescent="0.45">
      <c r="A299" t="s">
        <v>803</v>
      </c>
      <c r="B299" t="e">
        <f>VLOOKUP(A299, Individual_Pitching___Dashboard[[Name]:[G]], 6, FALSE)</f>
        <v>#N/A</v>
      </c>
      <c r="C299" t="e">
        <f>VLOOKUP(A299, Individual_Pitching___Dashboard[], 21,FALSE)/'SP Per G'!B299</f>
        <v>#N/A</v>
      </c>
      <c r="D299">
        <f>VLOOKUP(A299, 'Starter - Projections'!$B$2:$R$1380, 17, FALSE)/VLOOKUP(A299, 'Starter - Projections'!$B$2:$G$1380, 6, FALSE)</f>
        <v>5.5555555555555552E-2</v>
      </c>
    </row>
    <row r="300" spans="1:4" x14ac:dyDescent="0.45">
      <c r="A300" t="s">
        <v>804</v>
      </c>
      <c r="B300">
        <f>VLOOKUP(A300, Individual_Pitching___Dashboard[[Name]:[G]], 6, FALSE)</f>
        <v>18</v>
      </c>
      <c r="C300">
        <f>VLOOKUP(A300, Individual_Pitching___Dashboard[], 21,FALSE)/'SP Per G'!B300</f>
        <v>0.1</v>
      </c>
      <c r="D300">
        <f>VLOOKUP(A300, 'Starter - Projections'!$B$2:$R$1380, 17, FALSE)/VLOOKUP(A300, 'Starter - Projections'!$B$2:$G$1380, 6, FALSE)</f>
        <v>5.8333333333333327E-2</v>
      </c>
    </row>
    <row r="301" spans="1:4" x14ac:dyDescent="0.45">
      <c r="A301" t="s">
        <v>805</v>
      </c>
      <c r="B301" t="e">
        <f>VLOOKUP(A301, Individual_Pitching___Dashboard[[Name]:[G]], 6, FALSE)</f>
        <v>#N/A</v>
      </c>
      <c r="C301" t="e">
        <f>VLOOKUP(A301, Individual_Pitching___Dashboard[], 21,FALSE)/'SP Per G'!B301</f>
        <v>#N/A</v>
      </c>
      <c r="D301">
        <f>VLOOKUP(A301, 'Starter - Projections'!$B$2:$R$1380, 17, FALSE)/VLOOKUP(A301, 'Starter - Projections'!$B$2:$G$1380, 6, FALSE)</f>
        <v>4.0625000000000001E-2</v>
      </c>
    </row>
    <row r="302" spans="1:4" x14ac:dyDescent="0.45">
      <c r="A302" t="s">
        <v>806</v>
      </c>
      <c r="B302" t="e">
        <f>VLOOKUP(A302, Individual_Pitching___Dashboard[[Name]:[G]], 6, FALSE)</f>
        <v>#N/A</v>
      </c>
      <c r="C302" t="e">
        <f>VLOOKUP(A302, Individual_Pitching___Dashboard[], 21,FALSE)/'SP Per G'!B302</f>
        <v>#N/A</v>
      </c>
      <c r="D302">
        <f>VLOOKUP(A302, 'Starter - Projections'!$B$2:$R$1380, 17, FALSE)/VLOOKUP(A302, 'Starter - Projections'!$B$2:$G$1380, 6, FALSE)</f>
        <v>5.6521739130434782E-2</v>
      </c>
    </row>
    <row r="303" spans="1:4" x14ac:dyDescent="0.45">
      <c r="A303" t="s">
        <v>807</v>
      </c>
      <c r="B303" t="e">
        <f>VLOOKUP(A303, Individual_Pitching___Dashboard[[Name]:[G]], 6, FALSE)</f>
        <v>#N/A</v>
      </c>
      <c r="C303" t="e">
        <f>VLOOKUP(A303, Individual_Pitching___Dashboard[], 21,FALSE)/'SP Per G'!B303</f>
        <v>#N/A</v>
      </c>
      <c r="D303">
        <f>VLOOKUP(A303, 'Starter - Projections'!$B$2:$R$1380, 17, FALSE)/VLOOKUP(A303, 'Starter - Projections'!$B$2:$G$1380, 6, FALSE)</f>
        <v>4.0625000000000001E-2</v>
      </c>
    </row>
    <row r="304" spans="1:4" x14ac:dyDescent="0.45">
      <c r="A304" t="s">
        <v>808</v>
      </c>
      <c r="B304" t="e">
        <f>VLOOKUP(A304, Individual_Pitching___Dashboard[[Name]:[G]], 6, FALSE)</f>
        <v>#N/A</v>
      </c>
      <c r="C304" t="e">
        <f>VLOOKUP(A304, Individual_Pitching___Dashboard[], 21,FALSE)/'SP Per G'!B304</f>
        <v>#N/A</v>
      </c>
      <c r="D304">
        <f>VLOOKUP(A304, 'Starter - Projections'!$B$2:$R$1380, 17, FALSE)/VLOOKUP(A304, 'Starter - Projections'!$B$2:$G$1380, 6, FALSE)</f>
        <v>5.2000000000000005E-2</v>
      </c>
    </row>
    <row r="305" spans="1:4" x14ac:dyDescent="0.45">
      <c r="A305" t="s">
        <v>809</v>
      </c>
      <c r="B305" t="e">
        <f>VLOOKUP(A305, Individual_Pitching___Dashboard[[Name]:[G]], 6, FALSE)</f>
        <v>#N/A</v>
      </c>
      <c r="C305" t="e">
        <f>VLOOKUP(A305, Individual_Pitching___Dashboard[], 21,FALSE)/'SP Per G'!B305</f>
        <v>#N/A</v>
      </c>
      <c r="D305">
        <f>VLOOKUP(A305, 'Starter - Projections'!$B$2:$R$1380, 17, FALSE)/VLOOKUP(A305, 'Starter - Projections'!$B$2:$G$1380, 6, FALSE)</f>
        <v>4.6153846153846149E-2</v>
      </c>
    </row>
    <row r="306" spans="1:4" x14ac:dyDescent="0.45">
      <c r="A306" t="s">
        <v>810</v>
      </c>
      <c r="B306" t="e">
        <f>VLOOKUP(A306, Individual_Pitching___Dashboard[[Name]:[G]], 6, FALSE)</f>
        <v>#N/A</v>
      </c>
      <c r="C306" t="e">
        <f>VLOOKUP(A306, Individual_Pitching___Dashboard[], 21,FALSE)/'SP Per G'!B306</f>
        <v>#N/A</v>
      </c>
      <c r="D306">
        <f>VLOOKUP(A306, 'Starter - Projections'!$B$2:$R$1380, 17, FALSE)/VLOOKUP(A306, 'Starter - Projections'!$B$2:$G$1380, 6, FALSE)</f>
        <v>5.7142857142857141E-2</v>
      </c>
    </row>
    <row r="307" spans="1:4" x14ac:dyDescent="0.45">
      <c r="A307" t="s">
        <v>811</v>
      </c>
      <c r="B307" t="e">
        <f>VLOOKUP(A307, Individual_Pitching___Dashboard[[Name]:[G]], 6, FALSE)</f>
        <v>#N/A</v>
      </c>
      <c r="C307" t="e">
        <f>VLOOKUP(A307, Individual_Pitching___Dashboard[], 21,FALSE)/'SP Per G'!B307</f>
        <v>#N/A</v>
      </c>
      <c r="D307">
        <f>VLOOKUP(A307, 'Starter - Projections'!$B$2:$R$1380, 17, FALSE)/VLOOKUP(A307, 'Starter - Projections'!$B$2:$G$1380, 6, FALSE)</f>
        <v>5.4545454545454543E-2</v>
      </c>
    </row>
    <row r="308" spans="1:4" x14ac:dyDescent="0.45">
      <c r="A308" t="s">
        <v>812</v>
      </c>
      <c r="B308" t="e">
        <f>VLOOKUP(A308, Individual_Pitching___Dashboard[[Name]:[G]], 6, FALSE)</f>
        <v>#N/A</v>
      </c>
      <c r="C308" t="e">
        <f>VLOOKUP(A308, Individual_Pitching___Dashboard[], 21,FALSE)/'SP Per G'!B308</f>
        <v>#N/A</v>
      </c>
      <c r="D308">
        <f>VLOOKUP(A308, 'Starter - Projections'!$B$2:$R$1380, 17, FALSE)/VLOOKUP(A308, 'Starter - Projections'!$B$2:$G$1380, 6, FALSE)</f>
        <v>0.06</v>
      </c>
    </row>
    <row r="309" spans="1:4" x14ac:dyDescent="0.45">
      <c r="A309" t="s">
        <v>813</v>
      </c>
      <c r="B309">
        <f>VLOOKUP(A309, Individual_Pitching___Dashboard[[Name]:[G]], 6, FALSE)</f>
        <v>18</v>
      </c>
      <c r="C309">
        <f>VLOOKUP(A309, Individual_Pitching___Dashboard[], 21,FALSE)/'SP Per G'!B309</f>
        <v>0.1</v>
      </c>
      <c r="D309">
        <f>VLOOKUP(A309, 'Starter - Projections'!$B$2:$R$1380, 17, FALSE)/VLOOKUP(A309, 'Starter - Projections'!$B$2:$G$1380, 6, FALSE)</f>
        <v>4.7826086956521741E-2</v>
      </c>
    </row>
    <row r="310" spans="1:4" x14ac:dyDescent="0.45">
      <c r="A310" t="s">
        <v>814</v>
      </c>
      <c r="B310" t="e">
        <f>VLOOKUP(A310, Individual_Pitching___Dashboard[[Name]:[G]], 6, FALSE)</f>
        <v>#N/A</v>
      </c>
      <c r="C310" t="e">
        <f>VLOOKUP(A310, Individual_Pitching___Dashboard[], 21,FALSE)/'SP Per G'!B310</f>
        <v>#N/A</v>
      </c>
      <c r="D310">
        <f>VLOOKUP(A310, 'Starter - Projections'!$B$2:$R$1380, 17, FALSE)/VLOOKUP(A310, 'Starter - Projections'!$B$2:$G$1380, 6, FALSE)</f>
        <v>0.05</v>
      </c>
    </row>
    <row r="311" spans="1:4" x14ac:dyDescent="0.45">
      <c r="A311" t="s">
        <v>280</v>
      </c>
      <c r="B311">
        <f>VLOOKUP(A311, Individual_Pitching___Dashboard[[Name]:[G]], 6, FALSE)</f>
        <v>19</v>
      </c>
      <c r="C311">
        <f>VLOOKUP(A311, Individual_Pitching___Dashboard[], 21,FALSE)/'SP Per G'!B311</f>
        <v>0.14210526315789473</v>
      </c>
      <c r="D311">
        <f>VLOOKUP(A311, 'Starter - Projections'!$B$2:$R$1380, 17, FALSE)/VLOOKUP(A311, 'Starter - Projections'!$B$2:$G$1380, 6, FALSE)</f>
        <v>3.7931034482758627E-2</v>
      </c>
    </row>
    <row r="312" spans="1:4" x14ac:dyDescent="0.45">
      <c r="A312" t="s">
        <v>815</v>
      </c>
      <c r="B312" t="e">
        <f>VLOOKUP(A312, Individual_Pitching___Dashboard[[Name]:[G]], 6, FALSE)</f>
        <v>#N/A</v>
      </c>
      <c r="C312" t="e">
        <f>VLOOKUP(A312, Individual_Pitching___Dashboard[], 21,FALSE)/'SP Per G'!B312</f>
        <v>#N/A</v>
      </c>
      <c r="D312">
        <f>VLOOKUP(A312, 'Starter - Projections'!$B$2:$R$1380, 17, FALSE)/VLOOKUP(A312, 'Starter - Projections'!$B$2:$G$1380, 6, FALSE)</f>
        <v>0.05</v>
      </c>
    </row>
    <row r="313" spans="1:4" x14ac:dyDescent="0.45">
      <c r="A313" t="s">
        <v>816</v>
      </c>
      <c r="B313" t="e">
        <f>VLOOKUP(A313, Individual_Pitching___Dashboard[[Name]:[G]], 6, FALSE)</f>
        <v>#N/A</v>
      </c>
      <c r="C313" t="e">
        <f>VLOOKUP(A313, Individual_Pitching___Dashboard[], 21,FALSE)/'SP Per G'!B313</f>
        <v>#N/A</v>
      </c>
      <c r="D313">
        <f>VLOOKUP(A313, 'Starter - Projections'!$B$2:$R$1380, 17, FALSE)/VLOOKUP(A313, 'Starter - Projections'!$B$2:$G$1380, 6, FALSE)</f>
        <v>5.5000000000000007E-2</v>
      </c>
    </row>
    <row r="314" spans="1:4" x14ac:dyDescent="0.45">
      <c r="A314" t="s">
        <v>817</v>
      </c>
      <c r="B314" t="e">
        <f>VLOOKUP(A314, Individual_Pitching___Dashboard[[Name]:[G]], 6, FALSE)</f>
        <v>#N/A</v>
      </c>
      <c r="C314" t="e">
        <f>VLOOKUP(A314, Individual_Pitching___Dashboard[], 21,FALSE)/'SP Per G'!B314</f>
        <v>#N/A</v>
      </c>
      <c r="D314">
        <f>VLOOKUP(A314, 'Starter - Projections'!$B$2:$R$1380, 17, FALSE)/VLOOKUP(A314, 'Starter - Projections'!$B$2:$G$1380, 6, FALSE)</f>
        <v>5.5000000000000007E-2</v>
      </c>
    </row>
    <row r="315" spans="1:4" x14ac:dyDescent="0.45">
      <c r="A315" t="s">
        <v>818</v>
      </c>
      <c r="B315" t="e">
        <f>VLOOKUP(A315, Individual_Pitching___Dashboard[[Name]:[G]], 6, FALSE)</f>
        <v>#N/A</v>
      </c>
      <c r="C315" t="e">
        <f>VLOOKUP(A315, Individual_Pitching___Dashboard[], 21,FALSE)/'SP Per G'!B315</f>
        <v>#N/A</v>
      </c>
      <c r="D315">
        <f>VLOOKUP(A315, 'Starter - Projections'!$B$2:$R$1380, 17, FALSE)/VLOOKUP(A315, 'Starter - Projections'!$B$2:$G$1380, 6, FALSE)</f>
        <v>0.05</v>
      </c>
    </row>
    <row r="316" spans="1:4" x14ac:dyDescent="0.45">
      <c r="A316" t="s">
        <v>819</v>
      </c>
      <c r="B316" t="e">
        <f>VLOOKUP(A316, Individual_Pitching___Dashboard[[Name]:[G]], 6, FALSE)</f>
        <v>#N/A</v>
      </c>
      <c r="C316" t="e">
        <f>VLOOKUP(A316, Individual_Pitching___Dashboard[], 21,FALSE)/'SP Per G'!B316</f>
        <v>#N/A</v>
      </c>
      <c r="D316">
        <f>VLOOKUP(A316, 'Starter - Projections'!$B$2:$R$1380, 17, FALSE)/VLOOKUP(A316, 'Starter - Projections'!$B$2:$G$1380, 6, FALSE)</f>
        <v>0.05</v>
      </c>
    </row>
    <row r="317" spans="1:4" x14ac:dyDescent="0.45">
      <c r="A317" t="s">
        <v>820</v>
      </c>
      <c r="B317" t="e">
        <f>VLOOKUP(A317, Individual_Pitching___Dashboard[[Name]:[G]], 6, FALSE)</f>
        <v>#N/A</v>
      </c>
      <c r="C317" t="e">
        <f>VLOOKUP(A317, Individual_Pitching___Dashboard[], 21,FALSE)/'SP Per G'!B317</f>
        <v>#N/A</v>
      </c>
      <c r="D317">
        <f>VLOOKUP(A317, 'Starter - Projections'!$B$2:$R$1380, 17, FALSE)/VLOOKUP(A317, 'Starter - Projections'!$B$2:$G$1380, 6, FALSE)</f>
        <v>3.7499999999999999E-2</v>
      </c>
    </row>
    <row r="318" spans="1:4" x14ac:dyDescent="0.45">
      <c r="A318" t="s">
        <v>821</v>
      </c>
      <c r="B318" t="e">
        <f>VLOOKUP(A318, Individual_Pitching___Dashboard[[Name]:[G]], 6, FALSE)</f>
        <v>#N/A</v>
      </c>
      <c r="C318" t="e">
        <f>VLOOKUP(A318, Individual_Pitching___Dashboard[], 21,FALSE)/'SP Per G'!B318</f>
        <v>#N/A</v>
      </c>
      <c r="D318">
        <f>VLOOKUP(A318, 'Starter - Projections'!$B$2:$R$1380, 17, FALSE)/VLOOKUP(A318, 'Starter - Projections'!$B$2:$G$1380, 6, FALSE)</f>
        <v>3.6000000000000004E-2</v>
      </c>
    </row>
    <row r="319" spans="1:4" x14ac:dyDescent="0.45">
      <c r="A319" t="s">
        <v>822</v>
      </c>
      <c r="B319" t="e">
        <f>VLOOKUP(A319, Individual_Pitching___Dashboard[[Name]:[G]], 6, FALSE)</f>
        <v>#N/A</v>
      </c>
      <c r="C319" t="e">
        <f>VLOOKUP(A319, Individual_Pitching___Dashboard[], 21,FALSE)/'SP Per G'!B319</f>
        <v>#N/A</v>
      </c>
      <c r="D319">
        <f>VLOOKUP(A319, 'Starter - Projections'!$B$2:$R$1380, 17, FALSE)/VLOOKUP(A319, 'Starter - Projections'!$B$2:$G$1380, 6, FALSE)</f>
        <v>3.9130434782608699E-2</v>
      </c>
    </row>
    <row r="320" spans="1:4" x14ac:dyDescent="0.45">
      <c r="A320" t="s">
        <v>823</v>
      </c>
      <c r="B320" t="e">
        <f>VLOOKUP(A320, Individual_Pitching___Dashboard[[Name]:[G]], 6, FALSE)</f>
        <v>#N/A</v>
      </c>
      <c r="C320" t="e">
        <f>VLOOKUP(A320, Individual_Pitching___Dashboard[], 21,FALSE)/'SP Per G'!B320</f>
        <v>#N/A</v>
      </c>
      <c r="D320">
        <f>VLOOKUP(A320, 'Starter - Projections'!$B$2:$R$1380, 17, FALSE)/VLOOKUP(A320, 'Starter - Projections'!$B$2:$G$1380, 6, FALSE)</f>
        <v>4.0909090909090909E-2</v>
      </c>
    </row>
    <row r="321" spans="1:4" x14ac:dyDescent="0.45">
      <c r="A321" t="s">
        <v>824</v>
      </c>
      <c r="B321" t="e">
        <f>VLOOKUP(A321, Individual_Pitching___Dashboard[[Name]:[G]], 6, FALSE)</f>
        <v>#N/A</v>
      </c>
      <c r="C321" t="e">
        <f>VLOOKUP(A321, Individual_Pitching___Dashboard[], 21,FALSE)/'SP Per G'!B321</f>
        <v>#N/A</v>
      </c>
      <c r="D321">
        <f>VLOOKUP(A321, 'Starter - Projections'!$B$2:$R$1380, 17, FALSE)/VLOOKUP(A321, 'Starter - Projections'!$B$2:$G$1380, 6, FALSE)</f>
        <v>3.4615384615384617E-2</v>
      </c>
    </row>
    <row r="322" spans="1:4" x14ac:dyDescent="0.45">
      <c r="A322" t="s">
        <v>825</v>
      </c>
      <c r="B322" t="e">
        <f>VLOOKUP(A322, Individual_Pitching___Dashboard[[Name]:[G]], 6, FALSE)</f>
        <v>#N/A</v>
      </c>
      <c r="C322" t="e">
        <f>VLOOKUP(A322, Individual_Pitching___Dashboard[], 21,FALSE)/'SP Per G'!B322</f>
        <v>#N/A</v>
      </c>
      <c r="D322">
        <f>VLOOKUP(A322, 'Starter - Projections'!$B$2:$R$1380, 17, FALSE)/VLOOKUP(A322, 'Starter - Projections'!$B$2:$G$1380, 6, FALSE)</f>
        <v>3.3333333333333333E-2</v>
      </c>
    </row>
    <row r="323" spans="1:4" x14ac:dyDescent="0.45">
      <c r="A323" t="s">
        <v>826</v>
      </c>
      <c r="B323" t="e">
        <f>VLOOKUP(A323, Individual_Pitching___Dashboard[[Name]:[G]], 6, FALSE)</f>
        <v>#N/A</v>
      </c>
      <c r="C323" t="e">
        <f>VLOOKUP(A323, Individual_Pitching___Dashboard[], 21,FALSE)/'SP Per G'!B323</f>
        <v>#N/A</v>
      </c>
      <c r="D323">
        <f>VLOOKUP(A323, 'Starter - Projections'!$B$2:$R$1380, 17, FALSE)/VLOOKUP(A323, 'Starter - Projections'!$B$2:$G$1380, 6, FALSE)</f>
        <v>3.6363636363636369E-2</v>
      </c>
    </row>
    <row r="324" spans="1:4" x14ac:dyDescent="0.45">
      <c r="A324" t="s">
        <v>827</v>
      </c>
      <c r="B324" t="e">
        <f>VLOOKUP(A324, Individual_Pitching___Dashboard[[Name]:[G]], 6, FALSE)</f>
        <v>#N/A</v>
      </c>
      <c r="C324" t="e">
        <f>VLOOKUP(A324, Individual_Pitching___Dashboard[], 21,FALSE)/'SP Per G'!B324</f>
        <v>#N/A</v>
      </c>
      <c r="D324">
        <f>VLOOKUP(A324, 'Starter - Projections'!$B$2:$R$1380, 17, FALSE)/VLOOKUP(A324, 'Starter - Projections'!$B$2:$G$1380, 6, FALSE)</f>
        <v>3.8095238095238099E-2</v>
      </c>
    </row>
    <row r="325" spans="1:4" x14ac:dyDescent="0.45">
      <c r="A325" t="s">
        <v>828</v>
      </c>
      <c r="B325" t="e">
        <f>VLOOKUP(A325, Individual_Pitching___Dashboard[[Name]:[G]], 6, FALSE)</f>
        <v>#N/A</v>
      </c>
      <c r="C325" t="e">
        <f>VLOOKUP(A325, Individual_Pitching___Dashboard[], 21,FALSE)/'SP Per G'!B325</f>
        <v>#N/A</v>
      </c>
      <c r="D325">
        <f>VLOOKUP(A325, 'Starter - Projections'!$B$2:$R$1380, 17, FALSE)/VLOOKUP(A325, 'Starter - Projections'!$B$2:$G$1380, 6, FALSE)</f>
        <v>3.2000000000000001E-2</v>
      </c>
    </row>
    <row r="326" spans="1:4" x14ac:dyDescent="0.45">
      <c r="A326" t="s">
        <v>829</v>
      </c>
      <c r="B326" t="e">
        <f>VLOOKUP(A326, Individual_Pitching___Dashboard[[Name]:[G]], 6, FALSE)</f>
        <v>#N/A</v>
      </c>
      <c r="C326" t="e">
        <f>VLOOKUP(A326, Individual_Pitching___Dashboard[], 21,FALSE)/'SP Per G'!B326</f>
        <v>#N/A</v>
      </c>
      <c r="D326">
        <f>VLOOKUP(A326, 'Starter - Projections'!$B$2:$R$1380, 17, FALSE)/VLOOKUP(A326, 'Starter - Projections'!$B$2:$G$1380, 6, FALSE)</f>
        <v>3.2000000000000001E-2</v>
      </c>
    </row>
    <row r="327" spans="1:4" x14ac:dyDescent="0.45">
      <c r="A327" t="s">
        <v>830</v>
      </c>
      <c r="B327" t="e">
        <f>VLOOKUP(A327, Individual_Pitching___Dashboard[[Name]:[G]], 6, FALSE)</f>
        <v>#N/A</v>
      </c>
      <c r="C327" t="e">
        <f>VLOOKUP(A327, Individual_Pitching___Dashboard[], 21,FALSE)/'SP Per G'!B327</f>
        <v>#N/A</v>
      </c>
      <c r="D327">
        <f>VLOOKUP(A327, 'Starter - Projections'!$B$2:$R$1380, 17, FALSE)/VLOOKUP(A327, 'Starter - Projections'!$B$2:$G$1380, 6, FALSE)</f>
        <v>3.2000000000000001E-2</v>
      </c>
    </row>
    <row r="328" spans="1:4" x14ac:dyDescent="0.45">
      <c r="A328" t="s">
        <v>831</v>
      </c>
      <c r="B328" t="e">
        <f>VLOOKUP(A328, Individual_Pitching___Dashboard[[Name]:[G]], 6, FALSE)</f>
        <v>#N/A</v>
      </c>
      <c r="C328" t="e">
        <f>VLOOKUP(A328, Individual_Pitching___Dashboard[], 21,FALSE)/'SP Per G'!B328</f>
        <v>#N/A</v>
      </c>
      <c r="D328">
        <f>VLOOKUP(A328, 'Starter - Projections'!$B$2:$R$1380, 17, FALSE)/VLOOKUP(A328, 'Starter - Projections'!$B$2:$G$1380, 6, FALSE)</f>
        <v>3.8095238095238099E-2</v>
      </c>
    </row>
    <row r="329" spans="1:4" x14ac:dyDescent="0.45">
      <c r="A329" t="s">
        <v>832</v>
      </c>
      <c r="B329" t="e">
        <f>VLOOKUP(A329, Individual_Pitching___Dashboard[[Name]:[G]], 6, FALSE)</f>
        <v>#N/A</v>
      </c>
      <c r="C329" t="e">
        <f>VLOOKUP(A329, Individual_Pitching___Dashboard[], 21,FALSE)/'SP Per G'!B329</f>
        <v>#N/A</v>
      </c>
      <c r="D329">
        <f>VLOOKUP(A329, 'Starter - Projections'!$B$2:$R$1380, 17, FALSE)/VLOOKUP(A329, 'Starter - Projections'!$B$2:$G$1380, 6, FALSE)</f>
        <v>3.043478260869565E-2</v>
      </c>
    </row>
    <row r="330" spans="1:4" x14ac:dyDescent="0.45">
      <c r="A330" t="s">
        <v>833</v>
      </c>
      <c r="B330" t="e">
        <f>VLOOKUP(A330, Individual_Pitching___Dashboard[[Name]:[G]], 6, FALSE)</f>
        <v>#N/A</v>
      </c>
      <c r="C330" t="e">
        <f>VLOOKUP(A330, Individual_Pitching___Dashboard[], 21,FALSE)/'SP Per G'!B330</f>
        <v>#N/A</v>
      </c>
      <c r="D330">
        <f>VLOOKUP(A330, 'Starter - Projections'!$B$2:$R$1380, 17, FALSE)/VLOOKUP(A330, 'Starter - Projections'!$B$2:$G$1380, 6, FALSE)</f>
        <v>3.4999999999999996E-2</v>
      </c>
    </row>
    <row r="331" spans="1:4" x14ac:dyDescent="0.45">
      <c r="A331" t="s">
        <v>834</v>
      </c>
      <c r="B331" t="e">
        <f>VLOOKUP(A331, Individual_Pitching___Dashboard[[Name]:[G]], 6, FALSE)</f>
        <v>#N/A</v>
      </c>
      <c r="C331" t="e">
        <f>VLOOKUP(A331, Individual_Pitching___Dashboard[], 21,FALSE)/'SP Per G'!B331</f>
        <v>#N/A</v>
      </c>
      <c r="D331">
        <f>VLOOKUP(A331, 'Starter - Projections'!$B$2:$R$1380, 17, FALSE)/VLOOKUP(A331, 'Starter - Projections'!$B$2:$G$1380, 6, FALSE)</f>
        <v>3.1818181818181815E-2</v>
      </c>
    </row>
    <row r="332" spans="1:4" x14ac:dyDescent="0.45">
      <c r="A332" t="s">
        <v>835</v>
      </c>
      <c r="B332" t="e">
        <f>VLOOKUP(A332, Individual_Pitching___Dashboard[[Name]:[G]], 6, FALSE)</f>
        <v>#N/A</v>
      </c>
      <c r="C332" t="e">
        <f>VLOOKUP(A332, Individual_Pitching___Dashboard[], 21,FALSE)/'SP Per G'!B332</f>
        <v>#N/A</v>
      </c>
      <c r="D332">
        <f>VLOOKUP(A332, 'Starter - Projections'!$B$2:$R$1380, 17, FALSE)/VLOOKUP(A332, 'Starter - Projections'!$B$2:$G$1380, 6, FALSE)</f>
        <v>3.043478260869565E-2</v>
      </c>
    </row>
    <row r="333" spans="1:4" x14ac:dyDescent="0.45">
      <c r="A333" t="s">
        <v>836</v>
      </c>
      <c r="B333" t="e">
        <f>VLOOKUP(A333, Individual_Pitching___Dashboard[[Name]:[G]], 6, FALSE)</f>
        <v>#N/A</v>
      </c>
      <c r="C333" t="e">
        <f>VLOOKUP(A333, Individual_Pitching___Dashboard[], 21,FALSE)/'SP Per G'!B333</f>
        <v>#N/A</v>
      </c>
      <c r="D333">
        <f>VLOOKUP(A333, 'Starter - Projections'!$B$2:$R$1380, 17, FALSE)/VLOOKUP(A333, 'Starter - Projections'!$B$2:$G$1380, 6, FALSE)</f>
        <v>2.7999999999999997E-2</v>
      </c>
    </row>
    <row r="334" spans="1:4" x14ac:dyDescent="0.45">
      <c r="A334" t="s">
        <v>837</v>
      </c>
      <c r="B334" t="e">
        <f>VLOOKUP(A334, Individual_Pitching___Dashboard[[Name]:[G]], 6, FALSE)</f>
        <v>#N/A</v>
      </c>
      <c r="C334" t="e">
        <f>VLOOKUP(A334, Individual_Pitching___Dashboard[], 21,FALSE)/'SP Per G'!B334</f>
        <v>#N/A</v>
      </c>
      <c r="D334">
        <f>VLOOKUP(A334, 'Starter - Projections'!$B$2:$R$1380, 17, FALSE)/VLOOKUP(A334, 'Starter - Projections'!$B$2:$G$1380, 6, FALSE)</f>
        <v>2.4E-2</v>
      </c>
    </row>
    <row r="335" spans="1:4" x14ac:dyDescent="0.45">
      <c r="A335" t="s">
        <v>838</v>
      </c>
      <c r="B335" t="e">
        <f>VLOOKUP(A335, Individual_Pitching___Dashboard[[Name]:[G]], 6, FALSE)</f>
        <v>#N/A</v>
      </c>
      <c r="C335" t="e">
        <f>VLOOKUP(A335, Individual_Pitching___Dashboard[], 21,FALSE)/'SP Per G'!B335</f>
        <v>#N/A</v>
      </c>
      <c r="D335">
        <f>VLOOKUP(A335, 'Starter - Projections'!$B$2:$R$1380, 17, FALSE)/VLOOKUP(A335, 'Starter - Projections'!$B$2:$G$1380, 6, FALSE)</f>
        <v>2.5000000000000001E-2</v>
      </c>
    </row>
    <row r="336" spans="1:4" x14ac:dyDescent="0.45">
      <c r="A336" t="s">
        <v>839</v>
      </c>
      <c r="B336" t="e">
        <f>VLOOKUP(A336, Individual_Pitching___Dashboard[[Name]:[G]], 6, FALSE)</f>
        <v>#N/A</v>
      </c>
      <c r="C336" t="e">
        <f>VLOOKUP(A336, Individual_Pitching___Dashboard[], 21,FALSE)/'SP Per G'!B336</f>
        <v>#N/A</v>
      </c>
      <c r="D336">
        <f>VLOOKUP(A336, 'Starter - Projections'!$B$2:$R$1380, 17, FALSE)/VLOOKUP(A336, 'Starter - Projections'!$B$2:$G$1380, 6, FALSE)</f>
        <v>2.5000000000000001E-2</v>
      </c>
    </row>
    <row r="337" spans="1:4" x14ac:dyDescent="0.45">
      <c r="A337" t="s">
        <v>840</v>
      </c>
      <c r="B337" t="e">
        <f>VLOOKUP(A337, Individual_Pitching___Dashboard[[Name]:[G]], 6, FALSE)</f>
        <v>#N/A</v>
      </c>
      <c r="C337" t="e">
        <f>VLOOKUP(A337, Individual_Pitching___Dashboard[], 21,FALSE)/'SP Per G'!B337</f>
        <v>#N/A</v>
      </c>
      <c r="D337">
        <f>VLOOKUP(A337, 'Starter - Projections'!$B$2:$R$1380, 17, FALSE)/VLOOKUP(A337, 'Starter - Projections'!$B$2:$G$1380, 6, FALSE)</f>
        <v>0.02</v>
      </c>
    </row>
    <row r="338" spans="1:4" x14ac:dyDescent="0.45">
      <c r="A338" t="s">
        <v>841</v>
      </c>
      <c r="B338" t="e">
        <f>VLOOKUP(A338, Individual_Pitching___Dashboard[[Name]:[G]], 6, FALSE)</f>
        <v>#N/A</v>
      </c>
      <c r="C338" t="e">
        <f>VLOOKUP(A338, Individual_Pitching___Dashboard[], 21,FALSE)/'SP Per G'!B338</f>
        <v>#N/A</v>
      </c>
      <c r="D338">
        <f>VLOOKUP(A338, 'Starter - Projections'!$B$2:$R$1380, 17, FALSE)/VLOOKUP(A338, 'Starter - Projections'!$B$2:$G$1380, 6, FALSE)</f>
        <v>1.9047619047619049E-2</v>
      </c>
    </row>
    <row r="339" spans="1:4" x14ac:dyDescent="0.45">
      <c r="A339" t="s">
        <v>842</v>
      </c>
      <c r="B339" t="e">
        <f>VLOOKUP(A339, Individual_Pitching___Dashboard[[Name]:[G]], 6, FALSE)</f>
        <v>#N/A</v>
      </c>
      <c r="C339" t="e">
        <f>VLOOKUP(A339, Individual_Pitching___Dashboard[], 21,FALSE)/'SP Per G'!B339</f>
        <v>#N/A</v>
      </c>
      <c r="D339">
        <f>VLOOKUP(A339, 'Starter - Projections'!$B$2:$R$1380, 17, FALSE)/VLOOKUP(A339, 'Starter - Projections'!$B$2:$G$1380, 6, FALSE)</f>
        <v>1.9047619047619049E-2</v>
      </c>
    </row>
    <row r="340" spans="1:4" x14ac:dyDescent="0.45">
      <c r="A340" t="s">
        <v>843</v>
      </c>
      <c r="B340" t="e">
        <f>VLOOKUP(A340, Individual_Pitching___Dashboard[[Name]:[G]], 6, FALSE)</f>
        <v>#N/A</v>
      </c>
      <c r="C340" t="e">
        <f>VLOOKUP(A340, Individual_Pitching___Dashboard[], 21,FALSE)/'SP Per G'!B340</f>
        <v>#N/A</v>
      </c>
      <c r="D340">
        <f>VLOOKUP(A340, 'Starter - Projections'!$B$2:$R$1380, 17, FALSE)/VLOOKUP(A340, 'Starter - Projections'!$B$2:$G$1380, 6, FALSE)</f>
        <v>1.2499999999999999E-2</v>
      </c>
    </row>
    <row r="341" spans="1:4" x14ac:dyDescent="0.45">
      <c r="A341" t="s">
        <v>844</v>
      </c>
      <c r="B341" t="e">
        <f>VLOOKUP(A341, Individual_Pitching___Dashboard[[Name]:[G]], 6, FALSE)</f>
        <v>#N/A</v>
      </c>
      <c r="C341" t="e">
        <f>VLOOKUP(A341, Individual_Pitching___Dashboard[], 21,FALSE)/'SP Per G'!B341</f>
        <v>#N/A</v>
      </c>
      <c r="D341">
        <f>VLOOKUP(A341, 'Starter - Projections'!$B$2:$R$1380, 17, FALSE)/VLOOKUP(A341, 'Starter - Projections'!$B$2:$G$1380, 6, FALSE)</f>
        <v>8.6956521739130436E-3</v>
      </c>
    </row>
    <row r="342" spans="1:4" x14ac:dyDescent="0.45">
      <c r="A342" t="s">
        <v>845</v>
      </c>
      <c r="B342" t="e">
        <f>VLOOKUP(A342, Individual_Pitching___Dashboard[[Name]:[G]], 6, FALSE)</f>
        <v>#N/A</v>
      </c>
      <c r="C342" t="e">
        <f>VLOOKUP(A342, Individual_Pitching___Dashboard[], 21,FALSE)/'SP Per G'!B342</f>
        <v>#N/A</v>
      </c>
      <c r="D342">
        <f>VLOOKUP(A342, 'Starter - Projections'!$B$2:$R$1380, 17, FALSE)/VLOOKUP(A342, 'Starter - Projections'!$B$2:$G$1380, 6, FALSE)</f>
        <v>9.5238095238095247E-3</v>
      </c>
    </row>
    <row r="343" spans="1:4" x14ac:dyDescent="0.45">
      <c r="A343" t="s">
        <v>846</v>
      </c>
      <c r="B343" t="e">
        <f>VLOOKUP(A343, Individual_Pitching___Dashboard[[Name]:[G]], 6, FALSE)</f>
        <v>#N/A</v>
      </c>
      <c r="C343" t="e">
        <f>VLOOKUP(A343, Individual_Pitching___Dashboard[], 21,FALSE)/'SP Per G'!B343</f>
        <v>#N/A</v>
      </c>
      <c r="D343">
        <f>VLOOKUP(A343, 'Starter - Projections'!$B$2:$R$1380, 17, FALSE)/VLOOKUP(A343, 'Starter - Projections'!$B$2:$G$1380, 6, FALSE)</f>
        <v>5.0000000000000001E-3</v>
      </c>
    </row>
    <row r="344" spans="1:4" x14ac:dyDescent="0.45">
      <c r="A344" t="s">
        <v>847</v>
      </c>
      <c r="B344" t="e">
        <f>VLOOKUP(A344, Individual_Pitching___Dashboard[[Name]:[G]], 6, FALSE)</f>
        <v>#N/A</v>
      </c>
      <c r="C344" t="e">
        <f>VLOOKUP(A344, Individual_Pitching___Dashboard[], 21,FALSE)/'SP Per G'!B344</f>
        <v>#N/A</v>
      </c>
      <c r="D344">
        <f>VLOOKUP(A344, 'Starter - Projections'!$B$2:$R$1380, 17, FALSE)/VLOOKUP(A344, 'Starter - Projections'!$B$2:$G$1380, 6, FALSE)</f>
        <v>-4.1666666666666666E-3</v>
      </c>
    </row>
    <row r="345" spans="1:4" x14ac:dyDescent="0.45">
      <c r="A345" t="s">
        <v>848</v>
      </c>
      <c r="B345" t="e">
        <f>VLOOKUP(A345, Individual_Pitching___Dashboard[[Name]:[G]], 6, FALSE)</f>
        <v>#N/A</v>
      </c>
      <c r="C345" t="e">
        <f>VLOOKUP(A345, Individual_Pitching___Dashboard[], 21,FALSE)/'SP Per G'!B345</f>
        <v>#N/A</v>
      </c>
      <c r="D345">
        <f>VLOOKUP(A345, 'Starter - Projections'!$B$2:$R$1380, 17, FALSE)/VLOOKUP(A345, 'Starter - Projections'!$B$2:$G$1380, 6, FALSE)</f>
        <v>-4.3478260869565218E-3</v>
      </c>
    </row>
    <row r="346" spans="1:4" x14ac:dyDescent="0.45">
      <c r="A346" t="s">
        <v>849</v>
      </c>
      <c r="B346" t="e">
        <f>VLOOKUP(A346, Individual_Pitching___Dashboard[[Name]:[G]], 6, FALSE)</f>
        <v>#N/A</v>
      </c>
      <c r="C346" t="e">
        <f>VLOOKUP(A346, Individual_Pitching___Dashboard[], 21,FALSE)/'SP Per G'!B346</f>
        <v>#N/A</v>
      </c>
      <c r="D346">
        <f>VLOOKUP(A346, 'Starter - Projections'!$B$2:$R$1380, 17, FALSE)/VLOOKUP(A346, 'Starter - Projections'!$B$2:$G$1380, 6, FALSE)</f>
        <v>9.4736842105263161E-2</v>
      </c>
    </row>
    <row r="347" spans="1:4" x14ac:dyDescent="0.45">
      <c r="A347" t="s">
        <v>301</v>
      </c>
      <c r="B347" t="e">
        <f>VLOOKUP(A347, Individual_Pitching___Dashboard[[Name]:[G]], 6, FALSE)</f>
        <v>#N/A</v>
      </c>
      <c r="C347" t="e">
        <f>VLOOKUP(A347, Individual_Pitching___Dashboard[], 21,FALSE)/'SP Per G'!B347</f>
        <v>#N/A</v>
      </c>
      <c r="D347">
        <f>VLOOKUP(A347, 'Starter - Projections'!$B$2:$R$1380, 17, FALSE)/VLOOKUP(A347, 'Starter - Projections'!$B$2:$G$1380, 6, FALSE)</f>
        <v>6.8000000000000005E-2</v>
      </c>
    </row>
    <row r="348" spans="1:4" x14ac:dyDescent="0.45">
      <c r="A348" t="s">
        <v>265</v>
      </c>
      <c r="B348">
        <f>VLOOKUP(A348, Individual_Pitching___Dashboard[[Name]:[G]], 6, FALSE)</f>
        <v>19</v>
      </c>
      <c r="C348">
        <f>VLOOKUP(A348, Individual_Pitching___Dashboard[], 21,FALSE)/'SP Per G'!B348</f>
        <v>0.10526315789473684</v>
      </c>
      <c r="D348">
        <f>VLOOKUP(A348, 'Starter - Projections'!$B$2:$R$1380, 17, FALSE)/VLOOKUP(A348, 'Starter - Projections'!$B$2:$G$1380, 6, FALSE)</f>
        <v>6.1538461538461542E-2</v>
      </c>
    </row>
    <row r="349" spans="1:4" x14ac:dyDescent="0.45">
      <c r="A349" t="s">
        <v>850</v>
      </c>
      <c r="B349" t="e">
        <f>VLOOKUP(A349, Individual_Pitching___Dashboard[[Name]:[G]], 6, FALSE)</f>
        <v>#N/A</v>
      </c>
      <c r="C349" t="e">
        <f>VLOOKUP(A349, Individual_Pitching___Dashboard[], 21,FALSE)/'SP Per G'!B349</f>
        <v>#N/A</v>
      </c>
      <c r="D349">
        <f>VLOOKUP(A349, 'Starter - Projections'!$B$2:$R$1380, 17, FALSE)/VLOOKUP(A349, 'Starter - Projections'!$B$2:$G$1380, 6, FALSE)</f>
        <v>7.2727272727272738E-2</v>
      </c>
    </row>
    <row r="350" spans="1:4" x14ac:dyDescent="0.45">
      <c r="A350" t="s">
        <v>851</v>
      </c>
      <c r="B350" t="e">
        <f>VLOOKUP(A350, Individual_Pitching___Dashboard[[Name]:[G]], 6, FALSE)</f>
        <v>#N/A</v>
      </c>
      <c r="C350" t="e">
        <f>VLOOKUP(A350, Individual_Pitching___Dashboard[], 21,FALSE)/'SP Per G'!B350</f>
        <v>#N/A</v>
      </c>
      <c r="D350">
        <f>VLOOKUP(A350, 'Starter - Projections'!$B$2:$R$1380, 17, FALSE)/VLOOKUP(A350, 'Starter - Projections'!$B$2:$G$1380, 6, FALSE)</f>
        <v>6.1538461538461542E-2</v>
      </c>
    </row>
    <row r="351" spans="1:4" x14ac:dyDescent="0.45">
      <c r="A351" t="s">
        <v>268</v>
      </c>
      <c r="B351">
        <f>VLOOKUP(A351, Individual_Pitching___Dashboard[[Name]:[G]], 6, FALSE)</f>
        <v>19</v>
      </c>
      <c r="C351">
        <f>VLOOKUP(A351, Individual_Pitching___Dashboard[], 21,FALSE)/'SP Per G'!B351</f>
        <v>0.16315789473684211</v>
      </c>
      <c r="D351">
        <f>VLOOKUP(A351, 'Starter - Projections'!$B$2:$R$1380, 17, FALSE)/VLOOKUP(A351, 'Starter - Projections'!$B$2:$G$1380, 6, FALSE)</f>
        <v>4.8387096774193547E-2</v>
      </c>
    </row>
    <row r="352" spans="1:4" x14ac:dyDescent="0.45">
      <c r="A352" t="s">
        <v>577</v>
      </c>
      <c r="B352">
        <f>VLOOKUP(A352, Individual_Pitching___Dashboard[[Name]:[G]], 6, FALSE)</f>
        <v>19</v>
      </c>
      <c r="C352">
        <f>VLOOKUP(A352, Individual_Pitching___Dashboard[], 21,FALSE)/'SP Per G'!B352</f>
        <v>5.263157894736842E-3</v>
      </c>
      <c r="D352">
        <f>VLOOKUP(A352, 'Starter - Projections'!$B$2:$R$1380, 17, FALSE)/VLOOKUP(A352, 'Starter - Projections'!$B$2:$G$1380, 6, FALSE)</f>
        <v>6.9999999999999993E-2</v>
      </c>
    </row>
    <row r="353" spans="1:4" x14ac:dyDescent="0.45">
      <c r="A353" t="s">
        <v>852</v>
      </c>
      <c r="B353" t="e">
        <f>VLOOKUP(A353, Individual_Pitching___Dashboard[[Name]:[G]], 6, FALSE)</f>
        <v>#N/A</v>
      </c>
      <c r="C353" t="e">
        <f>VLOOKUP(A353, Individual_Pitching___Dashboard[], 21,FALSE)/'SP Per G'!B353</f>
        <v>#N/A</v>
      </c>
      <c r="D353">
        <f>VLOOKUP(A353, 'Starter - Projections'!$B$2:$R$1380, 17, FALSE)/VLOOKUP(A353, 'Starter - Projections'!$B$2:$G$1380, 6, FALSE)</f>
        <v>7.3684210526315783E-2</v>
      </c>
    </row>
    <row r="354" spans="1:4" x14ac:dyDescent="0.45">
      <c r="A354" t="s">
        <v>853</v>
      </c>
      <c r="B354" t="e">
        <f>VLOOKUP(A354, Individual_Pitching___Dashboard[[Name]:[G]], 6, FALSE)</f>
        <v>#N/A</v>
      </c>
      <c r="C354" t="e">
        <f>VLOOKUP(A354, Individual_Pitching___Dashboard[], 21,FALSE)/'SP Per G'!B354</f>
        <v>#N/A</v>
      </c>
      <c r="D354">
        <f>VLOOKUP(A354, 'Starter - Projections'!$B$2:$R$1380, 17, FALSE)/VLOOKUP(A354, 'Starter - Projections'!$B$2:$G$1380, 6, FALSE)</f>
        <v>5.5999999999999994E-2</v>
      </c>
    </row>
    <row r="355" spans="1:4" x14ac:dyDescent="0.45">
      <c r="A355" t="s">
        <v>854</v>
      </c>
      <c r="B355" t="e">
        <f>VLOOKUP(A355, Individual_Pitching___Dashboard[[Name]:[G]], 6, FALSE)</f>
        <v>#N/A</v>
      </c>
      <c r="C355" t="e">
        <f>VLOOKUP(A355, Individual_Pitching___Dashboard[], 21,FALSE)/'SP Per G'!B355</f>
        <v>#N/A</v>
      </c>
      <c r="D355">
        <f>VLOOKUP(A355, 'Starter - Projections'!$B$2:$R$1380, 17, FALSE)/VLOOKUP(A355, 'Starter - Projections'!$B$2:$G$1380, 6, FALSE)</f>
        <v>4.9999999999999996E-2</v>
      </c>
    </row>
    <row r="356" spans="1:4" x14ac:dyDescent="0.45">
      <c r="A356" t="s">
        <v>320</v>
      </c>
      <c r="B356">
        <f>VLOOKUP(A356, Individual_Pitching___Dashboard[[Name]:[G]], 6, FALSE)</f>
        <v>18</v>
      </c>
      <c r="C356">
        <f>VLOOKUP(A356, Individual_Pitching___Dashboard[], 21,FALSE)/'SP Per G'!B356</f>
        <v>8.8888888888888892E-2</v>
      </c>
      <c r="D356">
        <f>VLOOKUP(A356, 'Starter - Projections'!$B$2:$R$1380, 17, FALSE)/VLOOKUP(A356, 'Starter - Projections'!$B$2:$G$1380, 6, FALSE)</f>
        <v>0.06</v>
      </c>
    </row>
    <row r="357" spans="1:4" x14ac:dyDescent="0.45">
      <c r="A357" t="s">
        <v>855</v>
      </c>
      <c r="B357" t="e">
        <f>VLOOKUP(A357, Individual_Pitching___Dashboard[[Name]:[G]], 6, FALSE)</f>
        <v>#N/A</v>
      </c>
      <c r="C357" t="e">
        <f>VLOOKUP(A357, Individual_Pitching___Dashboard[], 21,FALSE)/'SP Per G'!B357</f>
        <v>#N/A</v>
      </c>
      <c r="D357">
        <f>VLOOKUP(A357, 'Starter - Projections'!$B$2:$R$1380, 17, FALSE)/VLOOKUP(A357, 'Starter - Projections'!$B$2:$G$1380, 6, FALSE)</f>
        <v>6.3157894736842107E-2</v>
      </c>
    </row>
    <row r="358" spans="1:4" x14ac:dyDescent="0.45">
      <c r="A358" t="s">
        <v>856</v>
      </c>
      <c r="B358" t="e">
        <f>VLOOKUP(A358, Individual_Pitching___Dashboard[[Name]:[G]], 6, FALSE)</f>
        <v>#N/A</v>
      </c>
      <c r="C358" t="e">
        <f>VLOOKUP(A358, Individual_Pitching___Dashboard[], 21,FALSE)/'SP Per G'!B358</f>
        <v>#N/A</v>
      </c>
      <c r="D358">
        <f>VLOOKUP(A358, 'Starter - Projections'!$B$2:$R$1380, 17, FALSE)/VLOOKUP(A358, 'Starter - Projections'!$B$2:$G$1380, 6, FALSE)</f>
        <v>4.8000000000000001E-2</v>
      </c>
    </row>
    <row r="359" spans="1:4" x14ac:dyDescent="0.45">
      <c r="A359" t="s">
        <v>321</v>
      </c>
      <c r="B359">
        <f>VLOOKUP(A359, Individual_Pitching___Dashboard[[Name]:[G]], 6, FALSE)</f>
        <v>18</v>
      </c>
      <c r="C359">
        <f>VLOOKUP(A359, Individual_Pitching___Dashboard[], 21,FALSE)/'SP Per G'!B359</f>
        <v>1.6666666666666666E-2</v>
      </c>
      <c r="D359">
        <f>VLOOKUP(A359, 'Starter - Projections'!$B$2:$R$1380, 17, FALSE)/VLOOKUP(A359, 'Starter - Projections'!$B$2:$G$1380, 6, FALSE)</f>
        <v>5.4545454545454543E-2</v>
      </c>
    </row>
    <row r="360" spans="1:4" x14ac:dyDescent="0.45">
      <c r="A360" t="s">
        <v>857</v>
      </c>
      <c r="B360" t="e">
        <f>VLOOKUP(A360, Individual_Pitching___Dashboard[[Name]:[G]], 6, FALSE)</f>
        <v>#N/A</v>
      </c>
      <c r="C360" t="e">
        <f>VLOOKUP(A360, Individual_Pitching___Dashboard[], 21,FALSE)/'SP Per G'!B360</f>
        <v>#N/A</v>
      </c>
      <c r="D360">
        <f>VLOOKUP(A360, 'Starter - Projections'!$B$2:$R$1380, 17, FALSE)/VLOOKUP(A360, 'Starter - Projections'!$B$2:$G$1380, 6, FALSE)</f>
        <v>5.789473684210527E-2</v>
      </c>
    </row>
    <row r="361" spans="1:4" x14ac:dyDescent="0.45">
      <c r="A361" t="s">
        <v>858</v>
      </c>
      <c r="B361" t="e">
        <f>VLOOKUP(A361, Individual_Pitching___Dashboard[[Name]:[G]], 6, FALSE)</f>
        <v>#N/A</v>
      </c>
      <c r="C361" t="e">
        <f>VLOOKUP(A361, Individual_Pitching___Dashboard[], 21,FALSE)/'SP Per G'!B361</f>
        <v>#N/A</v>
      </c>
      <c r="D361">
        <f>VLOOKUP(A361, 'Starter - Projections'!$B$2:$R$1380, 17, FALSE)/VLOOKUP(A361, 'Starter - Projections'!$B$2:$G$1380, 6, FALSE)</f>
        <v>0.04</v>
      </c>
    </row>
    <row r="362" spans="1:4" x14ac:dyDescent="0.45">
      <c r="A362" t="s">
        <v>859</v>
      </c>
      <c r="B362" t="e">
        <f>VLOOKUP(A362, Individual_Pitching___Dashboard[[Name]:[G]], 6, FALSE)</f>
        <v>#N/A</v>
      </c>
      <c r="C362" t="e">
        <f>VLOOKUP(A362, Individual_Pitching___Dashboard[], 21,FALSE)/'SP Per G'!B362</f>
        <v>#N/A</v>
      </c>
      <c r="D362">
        <f>VLOOKUP(A362, 'Starter - Projections'!$B$2:$R$1380, 17, FALSE)/VLOOKUP(A362, 'Starter - Projections'!$B$2:$G$1380, 6, FALSE)</f>
        <v>5.2631578947368418E-2</v>
      </c>
    </row>
    <row r="363" spans="1:4" x14ac:dyDescent="0.45">
      <c r="A363" t="s">
        <v>860</v>
      </c>
      <c r="B363" t="e">
        <f>VLOOKUP(A363, Individual_Pitching___Dashboard[[Name]:[G]], 6, FALSE)</f>
        <v>#N/A</v>
      </c>
      <c r="C363" t="e">
        <f>VLOOKUP(A363, Individual_Pitching___Dashboard[], 21,FALSE)/'SP Per G'!B363</f>
        <v>#N/A</v>
      </c>
      <c r="D363">
        <f>VLOOKUP(A363, 'Starter - Projections'!$B$2:$R$1380, 17, FALSE)/VLOOKUP(A363, 'Starter - Projections'!$B$2:$G$1380, 6, FALSE)</f>
        <v>0.05</v>
      </c>
    </row>
    <row r="364" spans="1:4" x14ac:dyDescent="0.45">
      <c r="A364" t="s">
        <v>861</v>
      </c>
      <c r="B364" t="e">
        <f>VLOOKUP(A364, Individual_Pitching___Dashboard[[Name]:[G]], 6, FALSE)</f>
        <v>#N/A</v>
      </c>
      <c r="C364" t="e">
        <f>VLOOKUP(A364, Individual_Pitching___Dashboard[], 21,FALSE)/'SP Per G'!B364</f>
        <v>#N/A</v>
      </c>
      <c r="D364">
        <f>VLOOKUP(A364, 'Starter - Projections'!$B$2:$R$1380, 17, FALSE)/VLOOKUP(A364, 'Starter - Projections'!$B$2:$G$1380, 6, FALSE)</f>
        <v>0.04</v>
      </c>
    </row>
    <row r="365" spans="1:4" x14ac:dyDescent="0.45">
      <c r="A365" t="s">
        <v>862</v>
      </c>
      <c r="B365" t="e">
        <f>VLOOKUP(A365, Individual_Pitching___Dashboard[[Name]:[G]], 6, FALSE)</f>
        <v>#N/A</v>
      </c>
      <c r="C365" t="e">
        <f>VLOOKUP(A365, Individual_Pitching___Dashboard[], 21,FALSE)/'SP Per G'!B365</f>
        <v>#N/A</v>
      </c>
      <c r="D365">
        <f>VLOOKUP(A365, 'Starter - Projections'!$B$2:$R$1380, 17, FALSE)/VLOOKUP(A365, 'Starter - Projections'!$B$2:$G$1380, 6, FALSE)</f>
        <v>4.1666666666666664E-2</v>
      </c>
    </row>
    <row r="366" spans="1:4" x14ac:dyDescent="0.45">
      <c r="A366" t="s">
        <v>863</v>
      </c>
      <c r="B366" t="e">
        <f>VLOOKUP(A366, Individual_Pitching___Dashboard[[Name]:[G]], 6, FALSE)</f>
        <v>#N/A</v>
      </c>
      <c r="C366" t="e">
        <f>VLOOKUP(A366, Individual_Pitching___Dashboard[], 21,FALSE)/'SP Per G'!B366</f>
        <v>#N/A</v>
      </c>
      <c r="D366">
        <f>VLOOKUP(A366, 'Starter - Projections'!$B$2:$R$1380, 17, FALSE)/VLOOKUP(A366, 'Starter - Projections'!$B$2:$G$1380, 6, FALSE)</f>
        <v>4.3478260869565216E-2</v>
      </c>
    </row>
    <row r="367" spans="1:4" x14ac:dyDescent="0.45">
      <c r="A367" t="s">
        <v>864</v>
      </c>
      <c r="B367" t="e">
        <f>VLOOKUP(A367, Individual_Pitching___Dashboard[[Name]:[G]], 6, FALSE)</f>
        <v>#N/A</v>
      </c>
      <c r="C367" t="e">
        <f>VLOOKUP(A367, Individual_Pitching___Dashboard[], 21,FALSE)/'SP Per G'!B367</f>
        <v>#N/A</v>
      </c>
      <c r="D367">
        <f>VLOOKUP(A367, 'Starter - Projections'!$B$2:$R$1380, 17, FALSE)/VLOOKUP(A367, 'Starter - Projections'!$B$2:$G$1380, 6, FALSE)</f>
        <v>0.05</v>
      </c>
    </row>
    <row r="368" spans="1:4" x14ac:dyDescent="0.45">
      <c r="A368" t="s">
        <v>865</v>
      </c>
      <c r="B368" t="e">
        <f>VLOOKUP(A368, Individual_Pitching___Dashboard[[Name]:[G]], 6, FALSE)</f>
        <v>#N/A</v>
      </c>
      <c r="C368" t="e">
        <f>VLOOKUP(A368, Individual_Pitching___Dashboard[], 21,FALSE)/'SP Per G'!B368</f>
        <v>#N/A</v>
      </c>
      <c r="D368">
        <f>VLOOKUP(A368, 'Starter - Projections'!$B$2:$R$1380, 17, FALSE)/VLOOKUP(A368, 'Starter - Projections'!$B$2:$G$1380, 6, FALSE)</f>
        <v>3.4615384615384617E-2</v>
      </c>
    </row>
    <row r="369" spans="1:4" x14ac:dyDescent="0.45">
      <c r="A369" t="s">
        <v>866</v>
      </c>
      <c r="B369" t="e">
        <f>VLOOKUP(A369, Individual_Pitching___Dashboard[[Name]:[G]], 6, FALSE)</f>
        <v>#N/A</v>
      </c>
      <c r="C369" t="e">
        <f>VLOOKUP(A369, Individual_Pitching___Dashboard[], 21,FALSE)/'SP Per G'!B369</f>
        <v>#N/A</v>
      </c>
      <c r="D369">
        <f>VLOOKUP(A369, 'Starter - Projections'!$B$2:$R$1380, 17, FALSE)/VLOOKUP(A369, 'Starter - Projections'!$B$2:$G$1380, 6, FALSE)</f>
        <v>3.7499999999999999E-2</v>
      </c>
    </row>
    <row r="370" spans="1:4" x14ac:dyDescent="0.45">
      <c r="A370" t="s">
        <v>867</v>
      </c>
      <c r="B370" t="e">
        <f>VLOOKUP(A370, Individual_Pitching___Dashboard[[Name]:[G]], 6, FALSE)</f>
        <v>#N/A</v>
      </c>
      <c r="C370" t="e">
        <f>VLOOKUP(A370, Individual_Pitching___Dashboard[], 21,FALSE)/'SP Per G'!B370</f>
        <v>#N/A</v>
      </c>
      <c r="D370">
        <f>VLOOKUP(A370, 'Starter - Projections'!$B$2:$R$1380, 17, FALSE)/VLOOKUP(A370, 'Starter - Projections'!$B$2:$G$1380, 6, FALSE)</f>
        <v>0.04</v>
      </c>
    </row>
    <row r="371" spans="1:4" x14ac:dyDescent="0.45">
      <c r="A371" t="s">
        <v>868</v>
      </c>
      <c r="B371" t="e">
        <f>VLOOKUP(A371, Individual_Pitching___Dashboard[[Name]:[G]], 6, FALSE)</f>
        <v>#N/A</v>
      </c>
      <c r="C371" t="e">
        <f>VLOOKUP(A371, Individual_Pitching___Dashboard[], 21,FALSE)/'SP Per G'!B371</f>
        <v>#N/A</v>
      </c>
      <c r="D371">
        <f>VLOOKUP(A371, 'Starter - Projections'!$B$2:$R$1380, 17, FALSE)/VLOOKUP(A371, 'Starter - Projections'!$B$2:$G$1380, 6, FALSE)</f>
        <v>3.6363636363636369E-2</v>
      </c>
    </row>
    <row r="372" spans="1:4" x14ac:dyDescent="0.45">
      <c r="A372" t="s">
        <v>869</v>
      </c>
      <c r="B372" t="e">
        <f>VLOOKUP(A372, Individual_Pitching___Dashboard[[Name]:[G]], 6, FALSE)</f>
        <v>#N/A</v>
      </c>
      <c r="C372" t="e">
        <f>VLOOKUP(A372, Individual_Pitching___Dashboard[], 21,FALSE)/'SP Per G'!B372</f>
        <v>#N/A</v>
      </c>
      <c r="D372">
        <f>VLOOKUP(A372, 'Starter - Projections'!$B$2:$R$1380, 17, FALSE)/VLOOKUP(A372, 'Starter - Projections'!$B$2:$G$1380, 6, FALSE)</f>
        <v>4.2105263157894736E-2</v>
      </c>
    </row>
    <row r="373" spans="1:4" x14ac:dyDescent="0.45">
      <c r="A373" t="s">
        <v>870</v>
      </c>
      <c r="B373" t="e">
        <f>VLOOKUP(A373, Individual_Pitching___Dashboard[[Name]:[G]], 6, FALSE)</f>
        <v>#N/A</v>
      </c>
      <c r="C373" t="e">
        <f>VLOOKUP(A373, Individual_Pitching___Dashboard[], 21,FALSE)/'SP Per G'!B373</f>
        <v>#N/A</v>
      </c>
      <c r="D373">
        <f>VLOOKUP(A373, 'Starter - Projections'!$B$2:$R$1380, 17, FALSE)/VLOOKUP(A373, 'Starter - Projections'!$B$2:$G$1380, 6, FALSE)</f>
        <v>2.7999999999999997E-2</v>
      </c>
    </row>
    <row r="374" spans="1:4" x14ac:dyDescent="0.45">
      <c r="A374" t="s">
        <v>871</v>
      </c>
      <c r="B374" t="e">
        <f>VLOOKUP(A374, Individual_Pitching___Dashboard[[Name]:[G]], 6, FALSE)</f>
        <v>#N/A</v>
      </c>
      <c r="C374" t="e">
        <f>VLOOKUP(A374, Individual_Pitching___Dashboard[], 21,FALSE)/'SP Per G'!B374</f>
        <v>#N/A</v>
      </c>
      <c r="D374">
        <f>VLOOKUP(A374, 'Starter - Projections'!$B$2:$R$1380, 17, FALSE)/VLOOKUP(A374, 'Starter - Projections'!$B$2:$G$1380, 6, FALSE)</f>
        <v>3.6842105263157891E-2</v>
      </c>
    </row>
    <row r="375" spans="1:4" x14ac:dyDescent="0.45">
      <c r="A375" t="s">
        <v>872</v>
      </c>
      <c r="B375" t="e">
        <f>VLOOKUP(A375, Individual_Pitching___Dashboard[[Name]:[G]], 6, FALSE)</f>
        <v>#N/A</v>
      </c>
      <c r="C375" t="e">
        <f>VLOOKUP(A375, Individual_Pitching___Dashboard[], 21,FALSE)/'SP Per G'!B375</f>
        <v>#N/A</v>
      </c>
      <c r="D375">
        <f>VLOOKUP(A375, 'Starter - Projections'!$B$2:$R$1380, 17, FALSE)/VLOOKUP(A375, 'Starter - Projections'!$B$2:$G$1380, 6, FALSE)</f>
        <v>3.6842105263157891E-2</v>
      </c>
    </row>
    <row r="376" spans="1:4" x14ac:dyDescent="0.45">
      <c r="A376" t="s">
        <v>873</v>
      </c>
      <c r="B376" t="e">
        <f>VLOOKUP(A376, Individual_Pitching___Dashboard[[Name]:[G]], 6, FALSE)</f>
        <v>#N/A</v>
      </c>
      <c r="C376" t="e">
        <f>VLOOKUP(A376, Individual_Pitching___Dashboard[], 21,FALSE)/'SP Per G'!B376</f>
        <v>#N/A</v>
      </c>
      <c r="D376">
        <f>VLOOKUP(A376, 'Starter - Projections'!$B$2:$R$1380, 17, FALSE)/VLOOKUP(A376, 'Starter - Projections'!$B$2:$G$1380, 6, FALSE)</f>
        <v>3.3333333333333333E-2</v>
      </c>
    </row>
    <row r="377" spans="1:4" x14ac:dyDescent="0.45">
      <c r="A377" t="s">
        <v>874</v>
      </c>
      <c r="B377" t="e">
        <f>VLOOKUP(A377, Individual_Pitching___Dashboard[[Name]:[G]], 6, FALSE)</f>
        <v>#N/A</v>
      </c>
      <c r="C377" t="e">
        <f>VLOOKUP(A377, Individual_Pitching___Dashboard[], 21,FALSE)/'SP Per G'!B377</f>
        <v>#N/A</v>
      </c>
      <c r="D377">
        <f>VLOOKUP(A377, 'Starter - Projections'!$B$2:$R$1380, 17, FALSE)/VLOOKUP(A377, 'Starter - Projections'!$B$2:$G$1380, 6, FALSE)</f>
        <v>2.9166666666666664E-2</v>
      </c>
    </row>
    <row r="378" spans="1:4" x14ac:dyDescent="0.45">
      <c r="A378" t="s">
        <v>875</v>
      </c>
      <c r="B378" t="e">
        <f>VLOOKUP(A378, Individual_Pitching___Dashboard[[Name]:[G]], 6, FALSE)</f>
        <v>#N/A</v>
      </c>
      <c r="C378" t="e">
        <f>VLOOKUP(A378, Individual_Pitching___Dashboard[], 21,FALSE)/'SP Per G'!B378</f>
        <v>#N/A</v>
      </c>
      <c r="D378">
        <f>VLOOKUP(A378, 'Starter - Projections'!$B$2:$R$1380, 17, FALSE)/VLOOKUP(A378, 'Starter - Projections'!$B$2:$G$1380, 6, FALSE)</f>
        <v>2.4999999999999998E-2</v>
      </c>
    </row>
    <row r="379" spans="1:4" x14ac:dyDescent="0.45">
      <c r="A379" t="s">
        <v>876</v>
      </c>
      <c r="B379" t="e">
        <f>VLOOKUP(A379, Individual_Pitching___Dashboard[[Name]:[G]], 6, FALSE)</f>
        <v>#N/A</v>
      </c>
      <c r="C379" t="e">
        <f>VLOOKUP(A379, Individual_Pitching___Dashboard[], 21,FALSE)/'SP Per G'!B379</f>
        <v>#N/A</v>
      </c>
      <c r="D379">
        <f>VLOOKUP(A379, 'Starter - Projections'!$B$2:$R$1380, 17, FALSE)/VLOOKUP(A379, 'Starter - Projections'!$B$2:$G$1380, 6, FALSE)</f>
        <v>2.4E-2</v>
      </c>
    </row>
    <row r="380" spans="1:4" x14ac:dyDescent="0.45">
      <c r="A380" t="s">
        <v>877</v>
      </c>
      <c r="B380" t="e">
        <f>VLOOKUP(A380, Individual_Pitching___Dashboard[[Name]:[G]], 6, FALSE)</f>
        <v>#N/A</v>
      </c>
      <c r="C380" t="e">
        <f>VLOOKUP(A380, Individual_Pitching___Dashboard[], 21,FALSE)/'SP Per G'!B380</f>
        <v>#N/A</v>
      </c>
      <c r="D380">
        <f>VLOOKUP(A380, 'Starter - Projections'!$B$2:$R$1380, 17, FALSE)/VLOOKUP(A380, 'Starter - Projections'!$B$2:$G$1380, 6, FALSE)</f>
        <v>3.1578947368421054E-2</v>
      </c>
    </row>
    <row r="381" spans="1:4" x14ac:dyDescent="0.45">
      <c r="A381" t="s">
        <v>878</v>
      </c>
      <c r="B381" t="e">
        <f>VLOOKUP(A381, Individual_Pitching___Dashboard[[Name]:[G]], 6, FALSE)</f>
        <v>#N/A</v>
      </c>
      <c r="C381" t="e">
        <f>VLOOKUP(A381, Individual_Pitching___Dashboard[], 21,FALSE)/'SP Per G'!B381</f>
        <v>#N/A</v>
      </c>
      <c r="D381">
        <f>VLOOKUP(A381, 'Starter - Projections'!$B$2:$R$1380, 17, FALSE)/VLOOKUP(A381, 'Starter - Projections'!$B$2:$G$1380, 6, FALSE)</f>
        <v>0.03</v>
      </c>
    </row>
    <row r="382" spans="1:4" x14ac:dyDescent="0.45">
      <c r="A382" t="s">
        <v>879</v>
      </c>
      <c r="B382" t="e">
        <f>VLOOKUP(A382, Individual_Pitching___Dashboard[[Name]:[G]], 6, FALSE)</f>
        <v>#N/A</v>
      </c>
      <c r="C382" t="e">
        <f>VLOOKUP(A382, Individual_Pitching___Dashboard[], 21,FALSE)/'SP Per G'!B382</f>
        <v>#N/A</v>
      </c>
      <c r="D382">
        <f>VLOOKUP(A382, 'Starter - Projections'!$B$2:$R$1380, 17, FALSE)/VLOOKUP(A382, 'Starter - Projections'!$B$2:$G$1380, 6, FALSE)</f>
        <v>0.03</v>
      </c>
    </row>
    <row r="383" spans="1:4" x14ac:dyDescent="0.45">
      <c r="A383" t="s">
        <v>880</v>
      </c>
      <c r="B383" t="e">
        <f>VLOOKUP(A383, Individual_Pitching___Dashboard[[Name]:[G]], 6, FALSE)</f>
        <v>#N/A</v>
      </c>
      <c r="C383" t="e">
        <f>VLOOKUP(A383, Individual_Pitching___Dashboard[], 21,FALSE)/'SP Per G'!B383</f>
        <v>#N/A</v>
      </c>
      <c r="D383">
        <f>VLOOKUP(A383, 'Starter - Projections'!$B$2:$R$1380, 17, FALSE)/VLOOKUP(A383, 'Starter - Projections'!$B$2:$G$1380, 6, FALSE)</f>
        <v>2.6315789473684209E-2</v>
      </c>
    </row>
    <row r="384" spans="1:4" x14ac:dyDescent="0.45">
      <c r="A384" t="s">
        <v>881</v>
      </c>
      <c r="B384" t="e">
        <f>VLOOKUP(A384, Individual_Pitching___Dashboard[[Name]:[G]], 6, FALSE)</f>
        <v>#N/A</v>
      </c>
      <c r="C384" t="e">
        <f>VLOOKUP(A384, Individual_Pitching___Dashboard[], 21,FALSE)/'SP Per G'!B384</f>
        <v>#N/A</v>
      </c>
      <c r="D384">
        <f>VLOOKUP(A384, 'Starter - Projections'!$B$2:$R$1380, 17, FALSE)/VLOOKUP(A384, 'Starter - Projections'!$B$2:$G$1380, 6, FALSE)</f>
        <v>0.02</v>
      </c>
    </row>
    <row r="385" spans="1:4" x14ac:dyDescent="0.45">
      <c r="A385" t="s">
        <v>882</v>
      </c>
      <c r="B385" t="e">
        <f>VLOOKUP(A385, Individual_Pitching___Dashboard[[Name]:[G]], 6, FALSE)</f>
        <v>#N/A</v>
      </c>
      <c r="C385" t="e">
        <f>VLOOKUP(A385, Individual_Pitching___Dashboard[], 21,FALSE)/'SP Per G'!B385</f>
        <v>#N/A</v>
      </c>
      <c r="D385">
        <f>VLOOKUP(A385, 'Starter - Projections'!$B$2:$R$1380, 17, FALSE)/VLOOKUP(A385, 'Starter - Projections'!$B$2:$G$1380, 6, FALSE)</f>
        <v>2.5000000000000001E-2</v>
      </c>
    </row>
    <row r="386" spans="1:4" x14ac:dyDescent="0.45">
      <c r="A386" t="s">
        <v>883</v>
      </c>
      <c r="B386" t="e">
        <f>VLOOKUP(A386, Individual_Pitching___Dashboard[[Name]:[G]], 6, FALSE)</f>
        <v>#N/A</v>
      </c>
      <c r="C386" t="e">
        <f>VLOOKUP(A386, Individual_Pitching___Dashboard[], 21,FALSE)/'SP Per G'!B386</f>
        <v>#N/A</v>
      </c>
      <c r="D386">
        <f>VLOOKUP(A386, 'Starter - Projections'!$B$2:$R$1380, 17, FALSE)/VLOOKUP(A386, 'Starter - Projections'!$B$2:$G$1380, 6, FALSE)</f>
        <v>1.5384615384615385E-2</v>
      </c>
    </row>
    <row r="387" spans="1:4" x14ac:dyDescent="0.45">
      <c r="A387" t="s">
        <v>884</v>
      </c>
      <c r="B387" t="e">
        <f>VLOOKUP(A387, Individual_Pitching___Dashboard[[Name]:[G]], 6, FALSE)</f>
        <v>#N/A</v>
      </c>
      <c r="C387" t="e">
        <f>VLOOKUP(A387, Individual_Pitching___Dashboard[], 21,FALSE)/'SP Per G'!B387</f>
        <v>#N/A</v>
      </c>
      <c r="D387">
        <f>VLOOKUP(A387, 'Starter - Projections'!$B$2:$R$1380, 17, FALSE)/VLOOKUP(A387, 'Starter - Projections'!$B$2:$G$1380, 6, FALSE)</f>
        <v>1.6666666666666666E-2</v>
      </c>
    </row>
    <row r="388" spans="1:4" x14ac:dyDescent="0.45">
      <c r="A388" t="s">
        <v>885</v>
      </c>
      <c r="B388" t="e">
        <f>VLOOKUP(A388, Individual_Pitching___Dashboard[[Name]:[G]], 6, FALSE)</f>
        <v>#N/A</v>
      </c>
      <c r="C388" t="e">
        <f>VLOOKUP(A388, Individual_Pitching___Dashboard[], 21,FALSE)/'SP Per G'!B388</f>
        <v>#N/A</v>
      </c>
      <c r="D388">
        <f>VLOOKUP(A388, 'Starter - Projections'!$B$2:$R$1380, 17, FALSE)/VLOOKUP(A388, 'Starter - Projections'!$B$2:$G$1380, 6, FALSE)</f>
        <v>1.6666666666666666E-2</v>
      </c>
    </row>
    <row r="389" spans="1:4" x14ac:dyDescent="0.45">
      <c r="A389" t="s">
        <v>886</v>
      </c>
      <c r="B389" t="e">
        <f>VLOOKUP(A389, Individual_Pitching___Dashboard[[Name]:[G]], 6, FALSE)</f>
        <v>#N/A</v>
      </c>
      <c r="C389" t="e">
        <f>VLOOKUP(A389, Individual_Pitching___Dashboard[], 21,FALSE)/'SP Per G'!B389</f>
        <v>#N/A</v>
      </c>
      <c r="D389">
        <f>VLOOKUP(A389, 'Starter - Projections'!$B$2:$R$1380, 17, FALSE)/VLOOKUP(A389, 'Starter - Projections'!$B$2:$G$1380, 6, FALSE)</f>
        <v>1.6E-2</v>
      </c>
    </row>
    <row r="390" spans="1:4" x14ac:dyDescent="0.45">
      <c r="A390" t="s">
        <v>887</v>
      </c>
      <c r="B390" t="e">
        <f>VLOOKUP(A390, Individual_Pitching___Dashboard[[Name]:[G]], 6, FALSE)</f>
        <v>#N/A</v>
      </c>
      <c r="C390" t="e">
        <f>VLOOKUP(A390, Individual_Pitching___Dashboard[], 21,FALSE)/'SP Per G'!B390</f>
        <v>#N/A</v>
      </c>
      <c r="D390">
        <f>VLOOKUP(A390, 'Starter - Projections'!$B$2:$R$1380, 17, FALSE)/VLOOKUP(A390, 'Starter - Projections'!$B$2:$G$1380, 6, FALSE)</f>
        <v>1.2499999999999999E-2</v>
      </c>
    </row>
    <row r="391" spans="1:4" x14ac:dyDescent="0.45">
      <c r="A391" t="s">
        <v>888</v>
      </c>
      <c r="B391" t="e">
        <f>VLOOKUP(A391, Individual_Pitching___Dashboard[[Name]:[G]], 6, FALSE)</f>
        <v>#N/A</v>
      </c>
      <c r="C391" t="e">
        <f>VLOOKUP(A391, Individual_Pitching___Dashboard[], 21,FALSE)/'SP Per G'!B391</f>
        <v>#N/A</v>
      </c>
      <c r="D391">
        <f>VLOOKUP(A391, 'Starter - Projections'!$B$2:$R$1380, 17, FALSE)/VLOOKUP(A391, 'Starter - Projections'!$B$2:$G$1380, 6, FALSE)</f>
        <v>1.5789473684210527E-2</v>
      </c>
    </row>
    <row r="392" spans="1:4" x14ac:dyDescent="0.45">
      <c r="A392" t="s">
        <v>889</v>
      </c>
      <c r="B392" t="e">
        <f>VLOOKUP(A392, Individual_Pitching___Dashboard[[Name]:[G]], 6, FALSE)</f>
        <v>#N/A</v>
      </c>
      <c r="C392" t="e">
        <f>VLOOKUP(A392, Individual_Pitching___Dashboard[], 21,FALSE)/'SP Per G'!B392</f>
        <v>#N/A</v>
      </c>
      <c r="D392">
        <f>VLOOKUP(A392, 'Starter - Projections'!$B$2:$R$1380, 17, FALSE)/VLOOKUP(A392, 'Starter - Projections'!$B$2:$G$1380, 6, FALSE)</f>
        <v>1.4285714285714285E-2</v>
      </c>
    </row>
    <row r="393" spans="1:4" x14ac:dyDescent="0.45">
      <c r="A393" t="s">
        <v>890</v>
      </c>
      <c r="B393" t="e">
        <f>VLOOKUP(A393, Individual_Pitching___Dashboard[[Name]:[G]], 6, FALSE)</f>
        <v>#N/A</v>
      </c>
      <c r="C393" t="e">
        <f>VLOOKUP(A393, Individual_Pitching___Dashboard[], 21,FALSE)/'SP Per G'!B393</f>
        <v>#N/A</v>
      </c>
      <c r="D393">
        <f>VLOOKUP(A393, 'Starter - Projections'!$B$2:$R$1380, 17, FALSE)/VLOOKUP(A393, 'Starter - Projections'!$B$2:$G$1380, 6, FALSE)</f>
        <v>9.5238095238095247E-3</v>
      </c>
    </row>
    <row r="394" spans="1:4" x14ac:dyDescent="0.45">
      <c r="A394" t="s">
        <v>891</v>
      </c>
      <c r="B394" t="e">
        <f>VLOOKUP(A394, Individual_Pitching___Dashboard[[Name]:[G]], 6, FALSE)</f>
        <v>#N/A</v>
      </c>
      <c r="C394" t="e">
        <f>VLOOKUP(A394, Individual_Pitching___Dashboard[], 21,FALSE)/'SP Per G'!B394</f>
        <v>#N/A</v>
      </c>
      <c r="D394">
        <f>VLOOKUP(A394, 'Starter - Projections'!$B$2:$R$1380, 17, FALSE)/VLOOKUP(A394, 'Starter - Projections'!$B$2:$G$1380, 6, FALSE)</f>
        <v>9.0909090909090922E-3</v>
      </c>
    </row>
    <row r="395" spans="1:4" x14ac:dyDescent="0.45">
      <c r="A395" t="s">
        <v>892</v>
      </c>
      <c r="B395" t="e">
        <f>VLOOKUP(A395, Individual_Pitching___Dashboard[[Name]:[G]], 6, FALSE)</f>
        <v>#N/A</v>
      </c>
      <c r="C395" t="e">
        <f>VLOOKUP(A395, Individual_Pitching___Dashboard[], 21,FALSE)/'SP Per G'!B395</f>
        <v>#N/A</v>
      </c>
      <c r="D395">
        <f>VLOOKUP(A395, 'Starter - Projections'!$B$2:$R$1380, 17, FALSE)/VLOOKUP(A395, 'Starter - Projections'!$B$2:$G$1380, 6, FALSE)</f>
        <v>4.5454545454545461E-3</v>
      </c>
    </row>
    <row r="396" spans="1:4" x14ac:dyDescent="0.45">
      <c r="A396" t="s">
        <v>893</v>
      </c>
      <c r="B396" t="e">
        <f>VLOOKUP(A396, Individual_Pitching___Dashboard[[Name]:[G]], 6, FALSE)</f>
        <v>#N/A</v>
      </c>
      <c r="C396" t="e">
        <f>VLOOKUP(A396, Individual_Pitching___Dashboard[], 21,FALSE)/'SP Per G'!B396</f>
        <v>#N/A</v>
      </c>
      <c r="D396">
        <f>VLOOKUP(A396, 'Starter - Projections'!$B$2:$R$1380, 17, FALSE)/VLOOKUP(A396, 'Starter - Projections'!$B$2:$G$1380, 6, FALSE)</f>
        <v>-4.5454545454545461E-3</v>
      </c>
    </row>
    <row r="397" spans="1:4" x14ac:dyDescent="0.45">
      <c r="A397" t="s">
        <v>309</v>
      </c>
      <c r="B397">
        <f>VLOOKUP(A397, Individual_Pitching___Dashboard[[Name]:[G]], 6, FALSE)</f>
        <v>20</v>
      </c>
      <c r="C397">
        <f>VLOOKUP(A397, Individual_Pitching___Dashboard[], 21,FALSE)/'SP Per G'!B397</f>
        <v>0.10500000000000001</v>
      </c>
      <c r="D397">
        <f>VLOOKUP(A397, 'Starter - Projections'!$B$2:$R$1380, 17, FALSE)/VLOOKUP(A397, 'Starter - Projections'!$B$2:$G$1380, 6, FALSE)</f>
        <v>9.5238095238095233E-2</v>
      </c>
    </row>
    <row r="398" spans="1:4" x14ac:dyDescent="0.45">
      <c r="A398" t="s">
        <v>293</v>
      </c>
      <c r="B398">
        <f>VLOOKUP(A398, Individual_Pitching___Dashboard[[Name]:[G]], 6, FALSE)</f>
        <v>17</v>
      </c>
      <c r="C398">
        <f>VLOOKUP(A398, Individual_Pitching___Dashboard[], 21,FALSE)/'SP Per G'!B398</f>
        <v>0.20588235294117646</v>
      </c>
      <c r="D398">
        <f>VLOOKUP(A398, 'Starter - Projections'!$B$2:$R$1380, 17, FALSE)/VLOOKUP(A398, 'Starter - Projections'!$B$2:$G$1380, 6, FALSE)</f>
        <v>0.1</v>
      </c>
    </row>
    <row r="399" spans="1:4" x14ac:dyDescent="0.45">
      <c r="A399" t="s">
        <v>894</v>
      </c>
      <c r="B399" t="e">
        <f>VLOOKUP(A399, Individual_Pitching___Dashboard[[Name]:[G]], 6, FALSE)</f>
        <v>#N/A</v>
      </c>
      <c r="C399" t="e">
        <f>VLOOKUP(A399, Individual_Pitching___Dashboard[], 21,FALSE)/'SP Per G'!B399</f>
        <v>#N/A</v>
      </c>
      <c r="D399">
        <f>VLOOKUP(A399, 'Starter - Projections'!$B$2:$R$1380, 17, FALSE)/VLOOKUP(A399, 'Starter - Projections'!$B$2:$G$1380, 6, FALSE)</f>
        <v>6.6666666666666666E-2</v>
      </c>
    </row>
    <row r="400" spans="1:4" x14ac:dyDescent="0.45">
      <c r="A400" t="s">
        <v>895</v>
      </c>
      <c r="B400" t="e">
        <f>VLOOKUP(A400, Individual_Pitching___Dashboard[[Name]:[G]], 6, FALSE)</f>
        <v>#N/A</v>
      </c>
      <c r="C400" t="e">
        <f>VLOOKUP(A400, Individual_Pitching___Dashboard[], 21,FALSE)/'SP Per G'!B400</f>
        <v>#N/A</v>
      </c>
      <c r="D400">
        <f>VLOOKUP(A400, 'Starter - Projections'!$B$2:$R$1380, 17, FALSE)/VLOOKUP(A400, 'Starter - Projections'!$B$2:$G$1380, 6, FALSE)</f>
        <v>5.8333333333333327E-2</v>
      </c>
    </row>
    <row r="401" spans="1:4" x14ac:dyDescent="0.45">
      <c r="A401" t="s">
        <v>896</v>
      </c>
      <c r="B401" t="e">
        <f>VLOOKUP(A401, Individual_Pitching___Dashboard[[Name]:[G]], 6, FALSE)</f>
        <v>#N/A</v>
      </c>
      <c r="C401" t="e">
        <f>VLOOKUP(A401, Individual_Pitching___Dashboard[], 21,FALSE)/'SP Per G'!B401</f>
        <v>#N/A</v>
      </c>
      <c r="D401">
        <f>VLOOKUP(A401, 'Starter - Projections'!$B$2:$R$1380, 17, FALSE)/VLOOKUP(A401, 'Starter - Projections'!$B$2:$G$1380, 6, FALSE)</f>
        <v>6.1904761904761907E-2</v>
      </c>
    </row>
    <row r="402" spans="1:4" x14ac:dyDescent="0.45">
      <c r="A402" t="s">
        <v>584</v>
      </c>
      <c r="B402" t="e">
        <f>VLOOKUP(A402, Individual_Pitching___Dashboard[[Name]:[G]], 6, FALSE)</f>
        <v>#N/A</v>
      </c>
      <c r="C402" t="e">
        <f>VLOOKUP(A402, Individual_Pitching___Dashboard[], 21,FALSE)/'SP Per G'!B402</f>
        <v>#N/A</v>
      </c>
      <c r="D402">
        <f>VLOOKUP(A402, 'Starter - Projections'!$B$2:$R$1380, 17, FALSE)/VLOOKUP(A402, 'Starter - Projections'!$B$2:$G$1380, 6, FALSE)</f>
        <v>4.642857142857143E-2</v>
      </c>
    </row>
    <row r="403" spans="1:4" x14ac:dyDescent="0.45">
      <c r="A403" t="s">
        <v>897</v>
      </c>
      <c r="B403" t="e">
        <f>VLOOKUP(A403, Individual_Pitching___Dashboard[[Name]:[G]], 6, FALSE)</f>
        <v>#N/A</v>
      </c>
      <c r="C403" t="e">
        <f>VLOOKUP(A403, Individual_Pitching___Dashboard[], 21,FALSE)/'SP Per G'!B403</f>
        <v>#N/A</v>
      </c>
      <c r="D403">
        <f>VLOOKUP(A403, 'Starter - Projections'!$B$2:$R$1380, 17, FALSE)/VLOOKUP(A403, 'Starter - Projections'!$B$2:$G$1380, 6, FALSE)</f>
        <v>6.6666666666666666E-2</v>
      </c>
    </row>
    <row r="404" spans="1:4" x14ac:dyDescent="0.45">
      <c r="A404" t="s">
        <v>898</v>
      </c>
      <c r="B404" t="e">
        <f>VLOOKUP(A404, Individual_Pitching___Dashboard[[Name]:[G]], 6, FALSE)</f>
        <v>#N/A</v>
      </c>
      <c r="C404" t="e">
        <f>VLOOKUP(A404, Individual_Pitching___Dashboard[], 21,FALSE)/'SP Per G'!B404</f>
        <v>#N/A</v>
      </c>
      <c r="D404">
        <f>VLOOKUP(A404, 'Starter - Projections'!$B$2:$R$1380, 17, FALSE)/VLOOKUP(A404, 'Starter - Projections'!$B$2:$G$1380, 6, FALSE)</f>
        <v>5.4545454545454543E-2</v>
      </c>
    </row>
    <row r="405" spans="1:4" x14ac:dyDescent="0.45">
      <c r="A405" t="s">
        <v>899</v>
      </c>
      <c r="B405" t="e">
        <f>VLOOKUP(A405, Individual_Pitching___Dashboard[[Name]:[G]], 6, FALSE)</f>
        <v>#N/A</v>
      </c>
      <c r="C405" t="e">
        <f>VLOOKUP(A405, Individual_Pitching___Dashboard[], 21,FALSE)/'SP Per G'!B405</f>
        <v>#N/A</v>
      </c>
      <c r="D405">
        <f>VLOOKUP(A405, 'Starter - Projections'!$B$2:$R$1380, 17, FALSE)/VLOOKUP(A405, 'Starter - Projections'!$B$2:$G$1380, 6, FALSE)</f>
        <v>4.4444444444444446E-2</v>
      </c>
    </row>
    <row r="406" spans="1:4" x14ac:dyDescent="0.45">
      <c r="A406" t="s">
        <v>900</v>
      </c>
      <c r="B406" t="e">
        <f>VLOOKUP(A406, Individual_Pitching___Dashboard[[Name]:[G]], 6, FALSE)</f>
        <v>#N/A</v>
      </c>
      <c r="C406" t="e">
        <f>VLOOKUP(A406, Individual_Pitching___Dashboard[], 21,FALSE)/'SP Per G'!B406</f>
        <v>#N/A</v>
      </c>
      <c r="D406">
        <f>VLOOKUP(A406, 'Starter - Projections'!$B$2:$R$1380, 17, FALSE)/VLOOKUP(A406, 'Starter - Projections'!$B$2:$G$1380, 6, FALSE)</f>
        <v>0.05</v>
      </c>
    </row>
    <row r="407" spans="1:4" x14ac:dyDescent="0.45">
      <c r="A407" t="s">
        <v>310</v>
      </c>
      <c r="B407" t="e">
        <f>VLOOKUP(A407, Individual_Pitching___Dashboard[[Name]:[G]], 6, FALSE)</f>
        <v>#N/A</v>
      </c>
      <c r="C407" t="e">
        <f>VLOOKUP(A407, Individual_Pitching___Dashboard[], 21,FALSE)/'SP Per G'!B407</f>
        <v>#N/A</v>
      </c>
      <c r="D407">
        <f>VLOOKUP(A407, 'Starter - Projections'!$B$2:$R$1380, 17, FALSE)/VLOOKUP(A407, 'Starter - Projections'!$B$2:$G$1380, 6, FALSE)</f>
        <v>4.5833333333333337E-2</v>
      </c>
    </row>
    <row r="408" spans="1:4" x14ac:dyDescent="0.45">
      <c r="A408" t="s">
        <v>901</v>
      </c>
      <c r="B408" t="e">
        <f>VLOOKUP(A408, Individual_Pitching___Dashboard[[Name]:[G]], 6, FALSE)</f>
        <v>#N/A</v>
      </c>
      <c r="C408" t="e">
        <f>VLOOKUP(A408, Individual_Pitching___Dashboard[], 21,FALSE)/'SP Per G'!B408</f>
        <v>#N/A</v>
      </c>
      <c r="D408">
        <f>VLOOKUP(A408, 'Starter - Projections'!$B$2:$R$1380, 17, FALSE)/VLOOKUP(A408, 'Starter - Projections'!$B$2:$G$1380, 6, FALSE)</f>
        <v>4.3478260869565216E-2</v>
      </c>
    </row>
    <row r="409" spans="1:4" x14ac:dyDescent="0.45">
      <c r="A409" t="s">
        <v>902</v>
      </c>
      <c r="B409" t="e">
        <f>VLOOKUP(A409, Individual_Pitching___Dashboard[[Name]:[G]], 6, FALSE)</f>
        <v>#N/A</v>
      </c>
      <c r="C409" t="e">
        <f>VLOOKUP(A409, Individual_Pitching___Dashboard[], 21,FALSE)/'SP Per G'!B409</f>
        <v>#N/A</v>
      </c>
      <c r="D409">
        <f>VLOOKUP(A409, 'Starter - Projections'!$B$2:$R$1380, 17, FALSE)/VLOOKUP(A409, 'Starter - Projections'!$B$2:$G$1380, 6, FALSE)</f>
        <v>0.05</v>
      </c>
    </row>
    <row r="410" spans="1:4" x14ac:dyDescent="0.45">
      <c r="A410" t="s">
        <v>903</v>
      </c>
      <c r="B410" t="e">
        <f>VLOOKUP(A410, Individual_Pitching___Dashboard[[Name]:[G]], 6, FALSE)</f>
        <v>#N/A</v>
      </c>
      <c r="C410" t="e">
        <f>VLOOKUP(A410, Individual_Pitching___Dashboard[], 21,FALSE)/'SP Per G'!B410</f>
        <v>#N/A</v>
      </c>
      <c r="D410">
        <f>VLOOKUP(A410, 'Starter - Projections'!$B$2:$R$1380, 17, FALSE)/VLOOKUP(A410, 'Starter - Projections'!$B$2:$G$1380, 6, FALSE)</f>
        <v>5.5555555555555552E-2</v>
      </c>
    </row>
    <row r="411" spans="1:4" x14ac:dyDescent="0.45">
      <c r="A411" t="s">
        <v>904</v>
      </c>
      <c r="B411" t="e">
        <f>VLOOKUP(A411, Individual_Pitching___Dashboard[[Name]:[G]], 6, FALSE)</f>
        <v>#N/A</v>
      </c>
      <c r="C411" t="e">
        <f>VLOOKUP(A411, Individual_Pitching___Dashboard[], 21,FALSE)/'SP Per G'!B411</f>
        <v>#N/A</v>
      </c>
      <c r="D411">
        <f>VLOOKUP(A411, 'Starter - Projections'!$B$2:$R$1380, 17, FALSE)/VLOOKUP(A411, 'Starter - Projections'!$B$2:$G$1380, 6, FALSE)</f>
        <v>5.5555555555555552E-2</v>
      </c>
    </row>
    <row r="412" spans="1:4" x14ac:dyDescent="0.45">
      <c r="A412" t="s">
        <v>905</v>
      </c>
      <c r="B412" t="e">
        <f>VLOOKUP(A412, Individual_Pitching___Dashboard[[Name]:[G]], 6, FALSE)</f>
        <v>#N/A</v>
      </c>
      <c r="C412" t="e">
        <f>VLOOKUP(A412, Individual_Pitching___Dashboard[], 21,FALSE)/'SP Per G'!B412</f>
        <v>#N/A</v>
      </c>
      <c r="D412">
        <f>VLOOKUP(A412, 'Starter - Projections'!$B$2:$R$1380, 17, FALSE)/VLOOKUP(A412, 'Starter - Projections'!$B$2:$G$1380, 6, FALSE)</f>
        <v>3.0000000000000002E-2</v>
      </c>
    </row>
    <row r="413" spans="1:4" x14ac:dyDescent="0.45">
      <c r="A413" t="s">
        <v>906</v>
      </c>
      <c r="B413" t="e">
        <f>VLOOKUP(A413, Individual_Pitching___Dashboard[[Name]:[G]], 6, FALSE)</f>
        <v>#N/A</v>
      </c>
      <c r="C413" t="e">
        <f>VLOOKUP(A413, Individual_Pitching___Dashboard[], 21,FALSE)/'SP Per G'!B413</f>
        <v>#N/A</v>
      </c>
      <c r="D413">
        <f>VLOOKUP(A413, 'Starter - Projections'!$B$2:$R$1380, 17, FALSE)/VLOOKUP(A413, 'Starter - Projections'!$B$2:$G$1380, 6, FALSE)</f>
        <v>3.2142857142857147E-2</v>
      </c>
    </row>
    <row r="414" spans="1:4" x14ac:dyDescent="0.45">
      <c r="A414" t="s">
        <v>907</v>
      </c>
      <c r="B414" t="e">
        <f>VLOOKUP(A414, Individual_Pitching___Dashboard[[Name]:[G]], 6, FALSE)</f>
        <v>#N/A</v>
      </c>
      <c r="C414" t="e">
        <f>VLOOKUP(A414, Individual_Pitching___Dashboard[], 21,FALSE)/'SP Per G'!B414</f>
        <v>#N/A</v>
      </c>
      <c r="D414">
        <f>VLOOKUP(A414, 'Starter - Projections'!$B$2:$R$1380, 17, FALSE)/VLOOKUP(A414, 'Starter - Projections'!$B$2:$G$1380, 6, FALSE)</f>
        <v>4.4999999999999998E-2</v>
      </c>
    </row>
    <row r="415" spans="1:4" x14ac:dyDescent="0.45">
      <c r="A415" t="s">
        <v>908</v>
      </c>
      <c r="B415" t="e">
        <f>VLOOKUP(A415, Individual_Pitching___Dashboard[[Name]:[G]], 6, FALSE)</f>
        <v>#N/A</v>
      </c>
      <c r="C415" t="e">
        <f>VLOOKUP(A415, Individual_Pitching___Dashboard[], 21,FALSE)/'SP Per G'!B415</f>
        <v>#N/A</v>
      </c>
      <c r="D415">
        <f>VLOOKUP(A415, 'Starter - Projections'!$B$2:$R$1380, 17, FALSE)/VLOOKUP(A415, 'Starter - Projections'!$B$2:$G$1380, 6, FALSE)</f>
        <v>3.3333333333333333E-2</v>
      </c>
    </row>
    <row r="416" spans="1:4" x14ac:dyDescent="0.45">
      <c r="A416" t="s">
        <v>909</v>
      </c>
      <c r="B416" t="e">
        <f>VLOOKUP(A416, Individual_Pitching___Dashboard[[Name]:[G]], 6, FALSE)</f>
        <v>#N/A</v>
      </c>
      <c r="C416" t="e">
        <f>VLOOKUP(A416, Individual_Pitching___Dashboard[], 21,FALSE)/'SP Per G'!B416</f>
        <v>#N/A</v>
      </c>
      <c r="D416">
        <f>VLOOKUP(A416, 'Starter - Projections'!$B$2:$R$1380, 17, FALSE)/VLOOKUP(A416, 'Starter - Projections'!$B$2:$G$1380, 6, FALSE)</f>
        <v>3.6363636363636369E-2</v>
      </c>
    </row>
    <row r="417" spans="1:4" x14ac:dyDescent="0.45">
      <c r="A417" t="s">
        <v>910</v>
      </c>
      <c r="B417" t="e">
        <f>VLOOKUP(A417, Individual_Pitching___Dashboard[[Name]:[G]], 6, FALSE)</f>
        <v>#N/A</v>
      </c>
      <c r="C417" t="e">
        <f>VLOOKUP(A417, Individual_Pitching___Dashboard[], 21,FALSE)/'SP Per G'!B417</f>
        <v>#N/A</v>
      </c>
      <c r="D417">
        <f>VLOOKUP(A417, 'Starter - Projections'!$B$2:$R$1380, 17, FALSE)/VLOOKUP(A417, 'Starter - Projections'!$B$2:$G$1380, 6, FALSE)</f>
        <v>3.2000000000000001E-2</v>
      </c>
    </row>
    <row r="418" spans="1:4" x14ac:dyDescent="0.45">
      <c r="A418" t="s">
        <v>911</v>
      </c>
      <c r="B418" t="e">
        <f>VLOOKUP(A418, Individual_Pitching___Dashboard[[Name]:[G]], 6, FALSE)</f>
        <v>#N/A</v>
      </c>
      <c r="C418" t="e">
        <f>VLOOKUP(A418, Individual_Pitching___Dashboard[], 21,FALSE)/'SP Per G'!B418</f>
        <v>#N/A</v>
      </c>
      <c r="D418">
        <f>VLOOKUP(A418, 'Starter - Projections'!$B$2:$R$1380, 17, FALSE)/VLOOKUP(A418, 'Starter - Projections'!$B$2:$G$1380, 6, FALSE)</f>
        <v>3.4782608695652174E-2</v>
      </c>
    </row>
    <row r="419" spans="1:4" x14ac:dyDescent="0.45">
      <c r="A419" t="s">
        <v>912</v>
      </c>
      <c r="B419" t="e">
        <f>VLOOKUP(A419, Individual_Pitching___Dashboard[[Name]:[G]], 6, FALSE)</f>
        <v>#N/A</v>
      </c>
      <c r="C419" t="e">
        <f>VLOOKUP(A419, Individual_Pitching___Dashboard[], 21,FALSE)/'SP Per G'!B419</f>
        <v>#N/A</v>
      </c>
      <c r="D419">
        <f>VLOOKUP(A419, 'Starter - Projections'!$B$2:$R$1380, 17, FALSE)/VLOOKUP(A419, 'Starter - Projections'!$B$2:$G$1380, 6, FALSE)</f>
        <v>3.4782608695652174E-2</v>
      </c>
    </row>
    <row r="420" spans="1:4" x14ac:dyDescent="0.45">
      <c r="A420" t="s">
        <v>913</v>
      </c>
      <c r="B420" t="e">
        <f>VLOOKUP(A420, Individual_Pitching___Dashboard[[Name]:[G]], 6, FALSE)</f>
        <v>#N/A</v>
      </c>
      <c r="C420" t="e">
        <f>VLOOKUP(A420, Individual_Pitching___Dashboard[], 21,FALSE)/'SP Per G'!B420</f>
        <v>#N/A</v>
      </c>
      <c r="D420">
        <f>VLOOKUP(A420, 'Starter - Projections'!$B$2:$R$1380, 17, FALSE)/VLOOKUP(A420, 'Starter - Projections'!$B$2:$G$1380, 6, FALSE)</f>
        <v>2.9166666666666664E-2</v>
      </c>
    </row>
    <row r="421" spans="1:4" x14ac:dyDescent="0.45">
      <c r="A421" t="s">
        <v>914</v>
      </c>
      <c r="B421" t="e">
        <f>VLOOKUP(A421, Individual_Pitching___Dashboard[[Name]:[G]], 6, FALSE)</f>
        <v>#N/A</v>
      </c>
      <c r="C421" t="e">
        <f>VLOOKUP(A421, Individual_Pitching___Dashboard[], 21,FALSE)/'SP Per G'!B421</f>
        <v>#N/A</v>
      </c>
      <c r="D421">
        <f>VLOOKUP(A421, 'Starter - Projections'!$B$2:$R$1380, 17, FALSE)/VLOOKUP(A421, 'Starter - Projections'!$B$2:$G$1380, 6, FALSE)</f>
        <v>3.3333333333333333E-2</v>
      </c>
    </row>
    <row r="422" spans="1:4" x14ac:dyDescent="0.45">
      <c r="A422" t="s">
        <v>915</v>
      </c>
      <c r="B422" t="e">
        <f>VLOOKUP(A422, Individual_Pitching___Dashboard[[Name]:[G]], 6, FALSE)</f>
        <v>#N/A</v>
      </c>
      <c r="C422" t="e">
        <f>VLOOKUP(A422, Individual_Pitching___Dashboard[], 21,FALSE)/'SP Per G'!B422</f>
        <v>#N/A</v>
      </c>
      <c r="D422">
        <f>VLOOKUP(A422, 'Starter - Projections'!$B$2:$R$1380, 17, FALSE)/VLOOKUP(A422, 'Starter - Projections'!$B$2:$G$1380, 6, FALSE)</f>
        <v>3.4999999999999996E-2</v>
      </c>
    </row>
    <row r="423" spans="1:4" x14ac:dyDescent="0.45">
      <c r="A423" t="s">
        <v>916</v>
      </c>
      <c r="B423" t="e">
        <f>VLOOKUP(A423, Individual_Pitching___Dashboard[[Name]:[G]], 6, FALSE)</f>
        <v>#N/A</v>
      </c>
      <c r="C423" t="e">
        <f>VLOOKUP(A423, Individual_Pitching___Dashboard[], 21,FALSE)/'SP Per G'!B423</f>
        <v>#N/A</v>
      </c>
      <c r="D423">
        <f>VLOOKUP(A423, 'Starter - Projections'!$B$2:$R$1380, 17, FALSE)/VLOOKUP(A423, 'Starter - Projections'!$B$2:$G$1380, 6, FALSE)</f>
        <v>3.3333333333333333E-2</v>
      </c>
    </row>
    <row r="424" spans="1:4" x14ac:dyDescent="0.45">
      <c r="A424" t="s">
        <v>917</v>
      </c>
      <c r="B424" t="e">
        <f>VLOOKUP(A424, Individual_Pitching___Dashboard[[Name]:[G]], 6, FALSE)</f>
        <v>#N/A</v>
      </c>
      <c r="C424" t="e">
        <f>VLOOKUP(A424, Individual_Pitching___Dashboard[], 21,FALSE)/'SP Per G'!B424</f>
        <v>#N/A</v>
      </c>
      <c r="D424">
        <f>VLOOKUP(A424, 'Starter - Projections'!$B$2:$R$1380, 17, FALSE)/VLOOKUP(A424, 'Starter - Projections'!$B$2:$G$1380, 6, FALSE)</f>
        <v>3.888888888888889E-2</v>
      </c>
    </row>
    <row r="425" spans="1:4" x14ac:dyDescent="0.45">
      <c r="A425" t="s">
        <v>918</v>
      </c>
      <c r="B425" t="e">
        <f>VLOOKUP(A425, Individual_Pitching___Dashboard[[Name]:[G]], 6, FALSE)</f>
        <v>#N/A</v>
      </c>
      <c r="C425" t="e">
        <f>VLOOKUP(A425, Individual_Pitching___Dashboard[], 21,FALSE)/'SP Per G'!B425</f>
        <v>#N/A</v>
      </c>
      <c r="D425">
        <f>VLOOKUP(A425, 'Starter - Projections'!$B$2:$R$1380, 17, FALSE)/VLOOKUP(A425, 'Starter - Projections'!$B$2:$G$1380, 6, FALSE)</f>
        <v>3.888888888888889E-2</v>
      </c>
    </row>
    <row r="426" spans="1:4" x14ac:dyDescent="0.45">
      <c r="A426" t="s">
        <v>919</v>
      </c>
      <c r="B426" t="e">
        <f>VLOOKUP(A426, Individual_Pitching___Dashboard[[Name]:[G]], 6, FALSE)</f>
        <v>#N/A</v>
      </c>
      <c r="C426" t="e">
        <f>VLOOKUP(A426, Individual_Pitching___Dashboard[], 21,FALSE)/'SP Per G'!B426</f>
        <v>#N/A</v>
      </c>
      <c r="D426">
        <f>VLOOKUP(A426, 'Starter - Projections'!$B$2:$R$1380, 17, FALSE)/VLOOKUP(A426, 'Starter - Projections'!$B$2:$G$1380, 6, FALSE)</f>
        <v>3.1578947368421054E-2</v>
      </c>
    </row>
    <row r="427" spans="1:4" x14ac:dyDescent="0.45">
      <c r="A427" t="s">
        <v>920</v>
      </c>
      <c r="B427" t="e">
        <f>VLOOKUP(A427, Individual_Pitching___Dashboard[[Name]:[G]], 6, FALSE)</f>
        <v>#N/A</v>
      </c>
      <c r="C427" t="e">
        <f>VLOOKUP(A427, Individual_Pitching___Dashboard[], 21,FALSE)/'SP Per G'!B427</f>
        <v>#N/A</v>
      </c>
      <c r="D427">
        <f>VLOOKUP(A427, 'Starter - Projections'!$B$2:$R$1380, 17, FALSE)/VLOOKUP(A427, 'Starter - Projections'!$B$2:$G$1380, 6, FALSE)</f>
        <v>3.3333333333333333E-2</v>
      </c>
    </row>
    <row r="428" spans="1:4" x14ac:dyDescent="0.45">
      <c r="A428" t="s">
        <v>921</v>
      </c>
      <c r="B428" t="e">
        <f>VLOOKUP(A428, Individual_Pitching___Dashboard[[Name]:[G]], 6, FALSE)</f>
        <v>#N/A</v>
      </c>
      <c r="C428" t="e">
        <f>VLOOKUP(A428, Individual_Pitching___Dashboard[], 21,FALSE)/'SP Per G'!B428</f>
        <v>#N/A</v>
      </c>
      <c r="D428">
        <f>VLOOKUP(A428, 'Starter - Projections'!$B$2:$R$1380, 17, FALSE)/VLOOKUP(A428, 'Starter - Projections'!$B$2:$G$1380, 6, FALSE)</f>
        <v>2.6086956521739129E-2</v>
      </c>
    </row>
    <row r="429" spans="1:4" x14ac:dyDescent="0.45">
      <c r="A429" t="s">
        <v>922</v>
      </c>
      <c r="B429" t="e">
        <f>VLOOKUP(A429, Individual_Pitching___Dashboard[[Name]:[G]], 6, FALSE)</f>
        <v>#N/A</v>
      </c>
      <c r="C429" t="e">
        <f>VLOOKUP(A429, Individual_Pitching___Dashboard[], 21,FALSE)/'SP Per G'!B429</f>
        <v>#N/A</v>
      </c>
      <c r="D429">
        <f>VLOOKUP(A429, 'Starter - Projections'!$B$2:$R$1380, 17, FALSE)/VLOOKUP(A429, 'Starter - Projections'!$B$2:$G$1380, 6, FALSE)</f>
        <v>2.0689655172413793E-2</v>
      </c>
    </row>
    <row r="430" spans="1:4" x14ac:dyDescent="0.45">
      <c r="A430" t="s">
        <v>532</v>
      </c>
      <c r="B430" t="e">
        <f>VLOOKUP(A430, Individual_Pitching___Dashboard[[Name]:[G]], 6, FALSE)</f>
        <v>#N/A</v>
      </c>
      <c r="C430" t="e">
        <f>VLOOKUP(A430, Individual_Pitching___Dashboard[], 21,FALSE)/'SP Per G'!B430</f>
        <v>#N/A</v>
      </c>
      <c r="D430">
        <f>VLOOKUP(A430, 'Starter - Projections'!$B$2:$R$1380, 17, FALSE)/VLOOKUP(A430, 'Starter - Projections'!$B$2:$G$1380, 6, FALSE)</f>
        <v>3.3333333333333333E-2</v>
      </c>
    </row>
    <row r="431" spans="1:4" x14ac:dyDescent="0.45">
      <c r="A431" t="s">
        <v>923</v>
      </c>
      <c r="B431" t="e">
        <f>VLOOKUP(A431, Individual_Pitching___Dashboard[[Name]:[G]], 6, FALSE)</f>
        <v>#N/A</v>
      </c>
      <c r="C431" t="e">
        <f>VLOOKUP(A431, Individual_Pitching___Dashboard[], 21,FALSE)/'SP Per G'!B431</f>
        <v>#N/A</v>
      </c>
      <c r="D431">
        <f>VLOOKUP(A431, 'Starter - Projections'!$B$2:$R$1380, 17, FALSE)/VLOOKUP(A431, 'Starter - Projections'!$B$2:$G$1380, 6, FALSE)</f>
        <v>0.02</v>
      </c>
    </row>
    <row r="432" spans="1:4" x14ac:dyDescent="0.45">
      <c r="A432" t="s">
        <v>924</v>
      </c>
      <c r="B432" t="e">
        <f>VLOOKUP(A432, Individual_Pitching___Dashboard[[Name]:[G]], 6, FALSE)</f>
        <v>#N/A</v>
      </c>
      <c r="C432" t="e">
        <f>VLOOKUP(A432, Individual_Pitching___Dashboard[], 21,FALSE)/'SP Per G'!B432</f>
        <v>#N/A</v>
      </c>
      <c r="D432">
        <f>VLOOKUP(A432, 'Starter - Projections'!$B$2:$R$1380, 17, FALSE)/VLOOKUP(A432, 'Starter - Projections'!$B$2:$G$1380, 6, FALSE)</f>
        <v>3.1578947368421054E-2</v>
      </c>
    </row>
    <row r="433" spans="1:4" x14ac:dyDescent="0.45">
      <c r="A433" t="s">
        <v>925</v>
      </c>
      <c r="B433" t="e">
        <f>VLOOKUP(A433, Individual_Pitching___Dashboard[[Name]:[G]], 6, FALSE)</f>
        <v>#N/A</v>
      </c>
      <c r="C433" t="e">
        <f>VLOOKUP(A433, Individual_Pitching___Dashboard[], 21,FALSE)/'SP Per G'!B433</f>
        <v>#N/A</v>
      </c>
      <c r="D433">
        <f>VLOOKUP(A433, 'Starter - Projections'!$B$2:$R$1380, 17, FALSE)/VLOOKUP(A433, 'Starter - Projections'!$B$2:$G$1380, 6, FALSE)</f>
        <v>2.8571428571428571E-2</v>
      </c>
    </row>
    <row r="434" spans="1:4" x14ac:dyDescent="0.45">
      <c r="A434" t="s">
        <v>926</v>
      </c>
      <c r="B434" t="e">
        <f>VLOOKUP(A434, Individual_Pitching___Dashboard[[Name]:[G]], 6, FALSE)</f>
        <v>#N/A</v>
      </c>
      <c r="C434" t="e">
        <f>VLOOKUP(A434, Individual_Pitching___Dashboard[], 21,FALSE)/'SP Per G'!B434</f>
        <v>#N/A</v>
      </c>
      <c r="D434">
        <f>VLOOKUP(A434, 'Starter - Projections'!$B$2:$R$1380, 17, FALSE)/VLOOKUP(A434, 'Starter - Projections'!$B$2:$G$1380, 6, FALSE)</f>
        <v>1.5151515151515152E-2</v>
      </c>
    </row>
    <row r="435" spans="1:4" x14ac:dyDescent="0.45">
      <c r="A435" t="s">
        <v>927</v>
      </c>
      <c r="B435" t="e">
        <f>VLOOKUP(A435, Individual_Pitching___Dashboard[[Name]:[G]], 6, FALSE)</f>
        <v>#N/A</v>
      </c>
      <c r="C435" t="e">
        <f>VLOOKUP(A435, Individual_Pitching___Dashboard[], 21,FALSE)/'SP Per G'!B435</f>
        <v>#N/A</v>
      </c>
      <c r="D435">
        <f>VLOOKUP(A435, 'Starter - Projections'!$B$2:$R$1380, 17, FALSE)/VLOOKUP(A435, 'Starter - Projections'!$B$2:$G$1380, 6, FALSE)</f>
        <v>2.3809523809523808E-2</v>
      </c>
    </row>
    <row r="436" spans="1:4" x14ac:dyDescent="0.45">
      <c r="A436" t="s">
        <v>928</v>
      </c>
      <c r="B436" t="e">
        <f>VLOOKUP(A436, Individual_Pitching___Dashboard[[Name]:[G]], 6, FALSE)</f>
        <v>#N/A</v>
      </c>
      <c r="C436" t="e">
        <f>VLOOKUP(A436, Individual_Pitching___Dashboard[], 21,FALSE)/'SP Per G'!B436</f>
        <v>#N/A</v>
      </c>
      <c r="D436">
        <f>VLOOKUP(A436, 'Starter - Projections'!$B$2:$R$1380, 17, FALSE)/VLOOKUP(A436, 'Starter - Projections'!$B$2:$G$1380, 6, FALSE)</f>
        <v>1.8181818181818184E-2</v>
      </c>
    </row>
    <row r="437" spans="1:4" x14ac:dyDescent="0.45">
      <c r="A437" t="s">
        <v>929</v>
      </c>
      <c r="B437" t="e">
        <f>VLOOKUP(A437, Individual_Pitching___Dashboard[[Name]:[G]], 6, FALSE)</f>
        <v>#N/A</v>
      </c>
      <c r="C437" t="e">
        <f>VLOOKUP(A437, Individual_Pitching___Dashboard[], 21,FALSE)/'SP Per G'!B437</f>
        <v>#N/A</v>
      </c>
      <c r="D437">
        <f>VLOOKUP(A437, 'Starter - Projections'!$B$2:$R$1380, 17, FALSE)/VLOOKUP(A437, 'Starter - Projections'!$B$2:$G$1380, 6, FALSE)</f>
        <v>2.1052631578947368E-2</v>
      </c>
    </row>
    <row r="438" spans="1:4" x14ac:dyDescent="0.45">
      <c r="A438" t="s">
        <v>930</v>
      </c>
      <c r="B438" t="e">
        <f>VLOOKUP(A438, Individual_Pitching___Dashboard[[Name]:[G]], 6, FALSE)</f>
        <v>#N/A</v>
      </c>
      <c r="C438" t="e">
        <f>VLOOKUP(A438, Individual_Pitching___Dashboard[], 21,FALSE)/'SP Per G'!B438</f>
        <v>#N/A</v>
      </c>
      <c r="D438">
        <f>VLOOKUP(A438, 'Starter - Projections'!$B$2:$R$1380, 17, FALSE)/VLOOKUP(A438, 'Starter - Projections'!$B$2:$G$1380, 6, FALSE)</f>
        <v>1.9047619047619049E-2</v>
      </c>
    </row>
    <row r="439" spans="1:4" x14ac:dyDescent="0.45">
      <c r="A439" t="s">
        <v>931</v>
      </c>
      <c r="B439" t="e">
        <f>VLOOKUP(A439, Individual_Pitching___Dashboard[[Name]:[G]], 6, FALSE)</f>
        <v>#N/A</v>
      </c>
      <c r="C439" t="e">
        <f>VLOOKUP(A439, Individual_Pitching___Dashboard[], 21,FALSE)/'SP Per G'!B439</f>
        <v>#N/A</v>
      </c>
      <c r="D439">
        <f>VLOOKUP(A439, 'Starter - Projections'!$B$2:$R$1380, 17, FALSE)/VLOOKUP(A439, 'Starter - Projections'!$B$2:$G$1380, 6, FALSE)</f>
        <v>1.7391304347826087E-2</v>
      </c>
    </row>
    <row r="440" spans="1:4" x14ac:dyDescent="0.45">
      <c r="A440" t="s">
        <v>932</v>
      </c>
      <c r="B440" t="e">
        <f>VLOOKUP(A440, Individual_Pitching___Dashboard[[Name]:[G]], 6, FALSE)</f>
        <v>#N/A</v>
      </c>
      <c r="C440" t="e">
        <f>VLOOKUP(A440, Individual_Pitching___Dashboard[], 21,FALSE)/'SP Per G'!B440</f>
        <v>#N/A</v>
      </c>
      <c r="D440">
        <f>VLOOKUP(A440, 'Starter - Projections'!$B$2:$R$1380, 17, FALSE)/VLOOKUP(A440, 'Starter - Projections'!$B$2:$G$1380, 6, FALSE)</f>
        <v>2.2222222222222223E-2</v>
      </c>
    </row>
    <row r="441" spans="1:4" x14ac:dyDescent="0.45">
      <c r="A441" t="s">
        <v>933</v>
      </c>
      <c r="B441" t="e">
        <f>VLOOKUP(A441, Individual_Pitching___Dashboard[[Name]:[G]], 6, FALSE)</f>
        <v>#N/A</v>
      </c>
      <c r="C441" t="e">
        <f>VLOOKUP(A441, Individual_Pitching___Dashboard[], 21,FALSE)/'SP Per G'!B441</f>
        <v>#N/A</v>
      </c>
      <c r="D441">
        <f>VLOOKUP(A441, 'Starter - Projections'!$B$2:$R$1380, 17, FALSE)/VLOOKUP(A441, 'Starter - Projections'!$B$2:$G$1380, 6, FALSE)</f>
        <v>1.4285714285714285E-2</v>
      </c>
    </row>
    <row r="442" spans="1:4" x14ac:dyDescent="0.45">
      <c r="A442" t="s">
        <v>934</v>
      </c>
      <c r="B442" t="e">
        <f>VLOOKUP(A442, Individual_Pitching___Dashboard[[Name]:[G]], 6, FALSE)</f>
        <v>#N/A</v>
      </c>
      <c r="C442" t="e">
        <f>VLOOKUP(A442, Individual_Pitching___Dashboard[], 21,FALSE)/'SP Per G'!B442</f>
        <v>#N/A</v>
      </c>
      <c r="D442">
        <f>VLOOKUP(A442, 'Starter - Projections'!$B$2:$R$1380, 17, FALSE)/VLOOKUP(A442, 'Starter - Projections'!$B$2:$G$1380, 6, FALSE)</f>
        <v>1.3043478260869565E-2</v>
      </c>
    </row>
    <row r="443" spans="1:4" x14ac:dyDescent="0.45">
      <c r="A443" t="s">
        <v>935</v>
      </c>
      <c r="B443" t="e">
        <f>VLOOKUP(A443, Individual_Pitching___Dashboard[[Name]:[G]], 6, FALSE)</f>
        <v>#N/A</v>
      </c>
      <c r="C443" t="e">
        <f>VLOOKUP(A443, Individual_Pitching___Dashboard[], 21,FALSE)/'SP Per G'!B443</f>
        <v>#N/A</v>
      </c>
      <c r="D443">
        <f>VLOOKUP(A443, 'Starter - Projections'!$B$2:$R$1380, 17, FALSE)/VLOOKUP(A443, 'Starter - Projections'!$B$2:$G$1380, 6, FALSE)</f>
        <v>1.2499999999999999E-2</v>
      </c>
    </row>
    <row r="444" spans="1:4" x14ac:dyDescent="0.45">
      <c r="A444" t="s">
        <v>936</v>
      </c>
      <c r="B444" t="e">
        <f>VLOOKUP(A444, Individual_Pitching___Dashboard[[Name]:[G]], 6, FALSE)</f>
        <v>#N/A</v>
      </c>
      <c r="C444" t="e">
        <f>VLOOKUP(A444, Individual_Pitching___Dashboard[], 21,FALSE)/'SP Per G'!B444</f>
        <v>#N/A</v>
      </c>
      <c r="D444">
        <f>VLOOKUP(A444, 'Starter - Projections'!$B$2:$R$1380, 17, FALSE)/VLOOKUP(A444, 'Starter - Projections'!$B$2:$G$1380, 6, FALSE)</f>
        <v>1.3636363636363636E-2</v>
      </c>
    </row>
    <row r="445" spans="1:4" x14ac:dyDescent="0.45">
      <c r="A445" t="s">
        <v>937</v>
      </c>
      <c r="B445" t="e">
        <f>VLOOKUP(A445, Individual_Pitching___Dashboard[[Name]:[G]], 6, FALSE)</f>
        <v>#N/A</v>
      </c>
      <c r="C445" t="e">
        <f>VLOOKUP(A445, Individual_Pitching___Dashboard[], 21,FALSE)/'SP Per G'!B445</f>
        <v>#N/A</v>
      </c>
      <c r="D445">
        <f>VLOOKUP(A445, 'Starter - Projections'!$B$2:$R$1380, 17, FALSE)/VLOOKUP(A445, 'Starter - Projections'!$B$2:$G$1380, 6, FALSE)</f>
        <v>0.01</v>
      </c>
    </row>
    <row r="446" spans="1:4" x14ac:dyDescent="0.45">
      <c r="A446" t="s">
        <v>938</v>
      </c>
      <c r="B446" t="e">
        <f>VLOOKUP(A446, Individual_Pitching___Dashboard[[Name]:[G]], 6, FALSE)</f>
        <v>#N/A</v>
      </c>
      <c r="C446" t="e">
        <f>VLOOKUP(A446, Individual_Pitching___Dashboard[], 21,FALSE)/'SP Per G'!B446</f>
        <v>#N/A</v>
      </c>
      <c r="D446">
        <f>VLOOKUP(A446, 'Starter - Projections'!$B$2:$R$1380, 17, FALSE)/VLOOKUP(A446, 'Starter - Projections'!$B$2:$G$1380, 6, FALSE)</f>
        <v>8.6956521739130436E-3</v>
      </c>
    </row>
    <row r="447" spans="1:4" x14ac:dyDescent="0.45">
      <c r="A447" t="s">
        <v>939</v>
      </c>
      <c r="B447" t="e">
        <f>VLOOKUP(A447, Individual_Pitching___Dashboard[[Name]:[G]], 6, FALSE)</f>
        <v>#N/A</v>
      </c>
      <c r="C447" t="e">
        <f>VLOOKUP(A447, Individual_Pitching___Dashboard[], 21,FALSE)/'SP Per G'!B447</f>
        <v>#N/A</v>
      </c>
      <c r="D447">
        <f>VLOOKUP(A447, 'Starter - Projections'!$B$2:$R$1380, 17, FALSE)/VLOOKUP(A447, 'Starter - Projections'!$B$2:$G$1380, 6, FALSE)</f>
        <v>9.5238095238095247E-3</v>
      </c>
    </row>
    <row r="448" spans="1:4" x14ac:dyDescent="0.45">
      <c r="A448" t="s">
        <v>940</v>
      </c>
      <c r="B448" t="e">
        <f>VLOOKUP(A448, Individual_Pitching___Dashboard[[Name]:[G]], 6, FALSE)</f>
        <v>#N/A</v>
      </c>
      <c r="C448" t="e">
        <f>VLOOKUP(A448, Individual_Pitching___Dashboard[], 21,FALSE)/'SP Per G'!B448</f>
        <v>#N/A</v>
      </c>
      <c r="D448">
        <f>VLOOKUP(A448, 'Starter - Projections'!$B$2:$R$1380, 17, FALSE)/VLOOKUP(A448, 'Starter - Projections'!$B$2:$G$1380, 6, FALSE)</f>
        <v>1.1111111111111112E-2</v>
      </c>
    </row>
    <row r="449" spans="1:4" x14ac:dyDescent="0.45">
      <c r="A449" t="s">
        <v>941</v>
      </c>
      <c r="B449" t="e">
        <f>VLOOKUP(A449, Individual_Pitching___Dashboard[[Name]:[G]], 6, FALSE)</f>
        <v>#N/A</v>
      </c>
      <c r="C449" t="e">
        <f>VLOOKUP(A449, Individual_Pitching___Dashboard[], 21,FALSE)/'SP Per G'!B449</f>
        <v>#N/A</v>
      </c>
      <c r="D449">
        <f>VLOOKUP(A449, 'Starter - Projections'!$B$2:$R$1380, 17, FALSE)/VLOOKUP(A449, 'Starter - Projections'!$B$2:$G$1380, 6, FALSE)</f>
        <v>5.5555555555555558E-3</v>
      </c>
    </row>
    <row r="450" spans="1:4" x14ac:dyDescent="0.45">
      <c r="A450" t="s">
        <v>942</v>
      </c>
      <c r="B450" t="e">
        <f>VLOOKUP(A450, Individual_Pitching___Dashboard[[Name]:[G]], 6, FALSE)</f>
        <v>#N/A</v>
      </c>
      <c r="C450" t="e">
        <f>VLOOKUP(A450, Individual_Pitching___Dashboard[], 21,FALSE)/'SP Per G'!B450</f>
        <v>#N/A</v>
      </c>
      <c r="D450">
        <f>VLOOKUP(A450, 'Starter - Projections'!$B$2:$R$1380, 17, FALSE)/VLOOKUP(A450, 'Starter - Projections'!$B$2:$G$1380, 6, FALSE)</f>
        <v>4.3478260869565218E-3</v>
      </c>
    </row>
    <row r="451" spans="1:4" x14ac:dyDescent="0.45">
      <c r="A451" t="s">
        <v>943</v>
      </c>
      <c r="B451" t="e">
        <f>VLOOKUP(A451, Individual_Pitching___Dashboard[[Name]:[G]], 6, FALSE)</f>
        <v>#N/A</v>
      </c>
      <c r="C451" t="e">
        <f>VLOOKUP(A451, Individual_Pitching___Dashboard[], 21,FALSE)/'SP Per G'!B451</f>
        <v>#N/A</v>
      </c>
      <c r="D451">
        <f>VLOOKUP(A451, 'Starter - Projections'!$B$2:$R$1380, 17, FALSE)/VLOOKUP(A451, 'Starter - Projections'!$B$2:$G$1380, 6, FALSE)</f>
        <v>0</v>
      </c>
    </row>
    <row r="452" spans="1:4" x14ac:dyDescent="0.45">
      <c r="A452" t="s">
        <v>944</v>
      </c>
      <c r="B452" t="e">
        <f>VLOOKUP(A452, Individual_Pitching___Dashboard[[Name]:[G]], 6, FALSE)</f>
        <v>#N/A</v>
      </c>
      <c r="C452" t="e">
        <f>VLOOKUP(A452, Individual_Pitching___Dashboard[], 21,FALSE)/'SP Per G'!B452</f>
        <v>#N/A</v>
      </c>
      <c r="D452">
        <f>VLOOKUP(A452, 'Starter - Projections'!$B$2:$R$1380, 17, FALSE)/VLOOKUP(A452, 'Starter - Projections'!$B$2:$G$1380, 6, FALSE)</f>
        <v>0</v>
      </c>
    </row>
    <row r="453" spans="1:4" x14ac:dyDescent="0.45">
      <c r="A453" t="s">
        <v>945</v>
      </c>
      <c r="B453" t="e">
        <f>VLOOKUP(A453, Individual_Pitching___Dashboard[[Name]:[G]], 6, FALSE)</f>
        <v>#N/A</v>
      </c>
      <c r="C453" t="e">
        <f>VLOOKUP(A453, Individual_Pitching___Dashboard[], 21,FALSE)/'SP Per G'!B453</f>
        <v>#N/A</v>
      </c>
      <c r="D453">
        <f>VLOOKUP(A453, 'Starter - Projections'!$B$2:$R$1380, 17, FALSE)/VLOOKUP(A453, 'Starter - Projections'!$B$2:$G$1380, 6, FALSE)</f>
        <v>-5.0000000000000001E-3</v>
      </c>
    </row>
    <row r="454" spans="1:4" x14ac:dyDescent="0.45">
      <c r="A454" t="s">
        <v>946</v>
      </c>
      <c r="B454" t="e">
        <f>VLOOKUP(A454, Individual_Pitching___Dashboard[[Name]:[G]], 6, FALSE)</f>
        <v>#N/A</v>
      </c>
      <c r="C454" t="e">
        <f>VLOOKUP(A454, Individual_Pitching___Dashboard[], 21,FALSE)/'SP Per G'!B454</f>
        <v>#N/A</v>
      </c>
      <c r="D454">
        <f>VLOOKUP(A454, 'Starter - Projections'!$B$2:$R$1380, 17, FALSE)/VLOOKUP(A454, 'Starter - Projections'!$B$2:$G$1380, 6, FALSE)</f>
        <v>-4.7619047619047623E-3</v>
      </c>
    </row>
    <row r="455" spans="1:4" x14ac:dyDescent="0.45">
      <c r="A455" t="s">
        <v>947</v>
      </c>
      <c r="B455" t="e">
        <f>VLOOKUP(A455, Individual_Pitching___Dashboard[[Name]:[G]], 6, FALSE)</f>
        <v>#N/A</v>
      </c>
      <c r="C455" t="e">
        <f>VLOOKUP(A455, Individual_Pitching___Dashboard[], 21,FALSE)/'SP Per G'!B455</f>
        <v>#N/A</v>
      </c>
      <c r="D455">
        <f>VLOOKUP(A455, 'Starter - Projections'!$B$2:$R$1380, 17, FALSE)/VLOOKUP(A455, 'Starter - Projections'!$B$2:$G$1380, 6, FALSE)</f>
        <v>8.1818181818181818E-2</v>
      </c>
    </row>
    <row r="456" spans="1:4" x14ac:dyDescent="0.45">
      <c r="A456" t="s">
        <v>948</v>
      </c>
      <c r="B456" t="e">
        <f>VLOOKUP(A456, Individual_Pitching___Dashboard[[Name]:[G]], 6, FALSE)</f>
        <v>#N/A</v>
      </c>
      <c r="C456" t="e">
        <f>VLOOKUP(A456, Individual_Pitching___Dashboard[], 21,FALSE)/'SP Per G'!B456</f>
        <v>#N/A</v>
      </c>
      <c r="D456">
        <f>VLOOKUP(A456, 'Starter - Projections'!$B$2:$R$1380, 17, FALSE)/VLOOKUP(A456, 'Starter - Projections'!$B$2:$G$1380, 6, FALSE)</f>
        <v>9.4736842105263161E-2</v>
      </c>
    </row>
    <row r="457" spans="1:4" x14ac:dyDescent="0.45">
      <c r="A457" t="s">
        <v>949</v>
      </c>
      <c r="B457" t="e">
        <f>VLOOKUP(A457, Individual_Pitching___Dashboard[[Name]:[G]], 6, FALSE)</f>
        <v>#N/A</v>
      </c>
      <c r="C457" t="e">
        <f>VLOOKUP(A457, Individual_Pitching___Dashboard[], 21,FALSE)/'SP Per G'!B457</f>
        <v>#N/A</v>
      </c>
      <c r="D457">
        <f>VLOOKUP(A457, 'Starter - Projections'!$B$2:$R$1380, 17, FALSE)/VLOOKUP(A457, 'Starter - Projections'!$B$2:$G$1380, 6, FALSE)</f>
        <v>7.6470588235294124E-2</v>
      </c>
    </row>
    <row r="458" spans="1:4" x14ac:dyDescent="0.45">
      <c r="A458" t="s">
        <v>950</v>
      </c>
      <c r="B458" t="e">
        <f>VLOOKUP(A458, Individual_Pitching___Dashboard[[Name]:[G]], 6, FALSE)</f>
        <v>#N/A</v>
      </c>
      <c r="C458" t="e">
        <f>VLOOKUP(A458, Individual_Pitching___Dashboard[], 21,FALSE)/'SP Per G'!B458</f>
        <v>#N/A</v>
      </c>
      <c r="D458">
        <f>VLOOKUP(A458, 'Starter - Projections'!$B$2:$R$1380, 17, FALSE)/VLOOKUP(A458, 'Starter - Projections'!$B$2:$G$1380, 6, FALSE)</f>
        <v>4.6153846153846149E-2</v>
      </c>
    </row>
    <row r="459" spans="1:4" x14ac:dyDescent="0.45">
      <c r="A459" t="s">
        <v>951</v>
      </c>
      <c r="B459" t="e">
        <f>VLOOKUP(A459, Individual_Pitching___Dashboard[[Name]:[G]], 6, FALSE)</f>
        <v>#N/A</v>
      </c>
      <c r="C459" t="e">
        <f>VLOOKUP(A459, Individual_Pitching___Dashboard[], 21,FALSE)/'SP Per G'!B459</f>
        <v>#N/A</v>
      </c>
      <c r="D459">
        <f>VLOOKUP(A459, 'Starter - Projections'!$B$2:$R$1380, 17, FALSE)/VLOOKUP(A459, 'Starter - Projections'!$B$2:$G$1380, 6, FALSE)</f>
        <v>7.0588235294117646E-2</v>
      </c>
    </row>
    <row r="460" spans="1:4" x14ac:dyDescent="0.45">
      <c r="A460" t="s">
        <v>952</v>
      </c>
      <c r="B460" t="e">
        <f>VLOOKUP(A460, Individual_Pitching___Dashboard[[Name]:[G]], 6, FALSE)</f>
        <v>#N/A</v>
      </c>
      <c r="C460" t="e">
        <f>VLOOKUP(A460, Individual_Pitching___Dashboard[], 21,FALSE)/'SP Per G'!B460</f>
        <v>#N/A</v>
      </c>
      <c r="D460">
        <f>VLOOKUP(A460, 'Starter - Projections'!$B$2:$R$1380, 17, FALSE)/VLOOKUP(A460, 'Starter - Projections'!$B$2:$G$1380, 6, FALSE)</f>
        <v>5.5000000000000007E-2</v>
      </c>
    </row>
    <row r="461" spans="1:4" x14ac:dyDescent="0.45">
      <c r="A461" t="s">
        <v>953</v>
      </c>
      <c r="B461" t="e">
        <f>VLOOKUP(A461, Individual_Pitching___Dashboard[[Name]:[G]], 6, FALSE)</f>
        <v>#N/A</v>
      </c>
      <c r="C461" t="e">
        <f>VLOOKUP(A461, Individual_Pitching___Dashboard[], 21,FALSE)/'SP Per G'!B461</f>
        <v>#N/A</v>
      </c>
      <c r="D461">
        <f>VLOOKUP(A461, 'Starter - Projections'!$B$2:$R$1380, 17, FALSE)/VLOOKUP(A461, 'Starter - Projections'!$B$2:$G$1380, 6, FALSE)</f>
        <v>3.6666666666666667E-2</v>
      </c>
    </row>
    <row r="462" spans="1:4" x14ac:dyDescent="0.45">
      <c r="A462" t="s">
        <v>954</v>
      </c>
      <c r="B462" t="e">
        <f>VLOOKUP(A462, Individual_Pitching___Dashboard[[Name]:[G]], 6, FALSE)</f>
        <v>#N/A</v>
      </c>
      <c r="C462" t="e">
        <f>VLOOKUP(A462, Individual_Pitching___Dashboard[], 21,FALSE)/'SP Per G'!B462</f>
        <v>#N/A</v>
      </c>
      <c r="D462">
        <f>VLOOKUP(A462, 'Starter - Projections'!$B$2:$R$1380, 17, FALSE)/VLOOKUP(A462, 'Starter - Projections'!$B$2:$G$1380, 6, FALSE)</f>
        <v>4.5833333333333337E-2</v>
      </c>
    </row>
    <row r="463" spans="1:4" x14ac:dyDescent="0.45">
      <c r="A463" t="s">
        <v>302</v>
      </c>
      <c r="B463">
        <f>VLOOKUP(A463, Individual_Pitching___Dashboard[[Name]:[G]], 6, FALSE)</f>
        <v>18</v>
      </c>
      <c r="C463">
        <f>VLOOKUP(A463, Individual_Pitching___Dashboard[], 21,FALSE)/'SP Per G'!B463</f>
        <v>5.5555555555555552E-2</v>
      </c>
      <c r="D463">
        <f>VLOOKUP(A463, 'Starter - Projections'!$B$2:$R$1380, 17, FALSE)/VLOOKUP(A463, 'Starter - Projections'!$B$2:$G$1380, 6, FALSE)</f>
        <v>6.1111111111111116E-2</v>
      </c>
    </row>
    <row r="464" spans="1:4" x14ac:dyDescent="0.45">
      <c r="A464" t="s">
        <v>955</v>
      </c>
      <c r="B464" t="e">
        <f>VLOOKUP(A464, Individual_Pitching___Dashboard[[Name]:[G]], 6, FALSE)</f>
        <v>#N/A</v>
      </c>
      <c r="C464" t="e">
        <f>VLOOKUP(A464, Individual_Pitching___Dashboard[], 21,FALSE)/'SP Per G'!B464</f>
        <v>#N/A</v>
      </c>
      <c r="D464">
        <f>VLOOKUP(A464, 'Starter - Projections'!$B$2:$R$1380, 17, FALSE)/VLOOKUP(A464, 'Starter - Projections'!$B$2:$G$1380, 6, FALSE)</f>
        <v>5.8823529411764705E-2</v>
      </c>
    </row>
    <row r="465" spans="1:4" x14ac:dyDescent="0.45">
      <c r="A465" t="s">
        <v>956</v>
      </c>
      <c r="B465" t="e">
        <f>VLOOKUP(A465, Individual_Pitching___Dashboard[[Name]:[G]], 6, FALSE)</f>
        <v>#N/A</v>
      </c>
      <c r="C465" t="e">
        <f>VLOOKUP(A465, Individual_Pitching___Dashboard[], 21,FALSE)/'SP Per G'!B465</f>
        <v>#N/A</v>
      </c>
      <c r="D465">
        <f>VLOOKUP(A465, 'Starter - Projections'!$B$2:$R$1380, 17, FALSE)/VLOOKUP(A465, 'Starter - Projections'!$B$2:$G$1380, 6, FALSE)</f>
        <v>5.8823529411764705E-2</v>
      </c>
    </row>
    <row r="466" spans="1:4" x14ac:dyDescent="0.45">
      <c r="A466" t="s">
        <v>957</v>
      </c>
      <c r="B466" t="e">
        <f>VLOOKUP(A466, Individual_Pitching___Dashboard[[Name]:[G]], 6, FALSE)</f>
        <v>#N/A</v>
      </c>
      <c r="C466" t="e">
        <f>VLOOKUP(A466, Individual_Pitching___Dashboard[], 21,FALSE)/'SP Per G'!B466</f>
        <v>#N/A</v>
      </c>
      <c r="D466">
        <f>VLOOKUP(A466, 'Starter - Projections'!$B$2:$R$1380, 17, FALSE)/VLOOKUP(A466, 'Starter - Projections'!$B$2:$G$1380, 6, FALSE)</f>
        <v>3.4482758620689655E-2</v>
      </c>
    </row>
    <row r="467" spans="1:4" x14ac:dyDescent="0.45">
      <c r="A467" t="s">
        <v>958</v>
      </c>
      <c r="B467" t="e">
        <f>VLOOKUP(A467, Individual_Pitching___Dashboard[[Name]:[G]], 6, FALSE)</f>
        <v>#N/A</v>
      </c>
      <c r="C467" t="e">
        <f>VLOOKUP(A467, Individual_Pitching___Dashboard[], 21,FALSE)/'SP Per G'!B467</f>
        <v>#N/A</v>
      </c>
      <c r="D467">
        <f>VLOOKUP(A467, 'Starter - Projections'!$B$2:$R$1380, 17, FALSE)/VLOOKUP(A467, 'Starter - Projections'!$B$2:$G$1380, 6, FALSE)</f>
        <v>4.0909090909090909E-2</v>
      </c>
    </row>
    <row r="468" spans="1:4" x14ac:dyDescent="0.45">
      <c r="A468" t="s">
        <v>959</v>
      </c>
      <c r="B468" t="e">
        <f>VLOOKUP(A468, Individual_Pitching___Dashboard[[Name]:[G]], 6, FALSE)</f>
        <v>#N/A</v>
      </c>
      <c r="C468" t="e">
        <f>VLOOKUP(A468, Individual_Pitching___Dashboard[], 21,FALSE)/'SP Per G'!B468</f>
        <v>#N/A</v>
      </c>
      <c r="D468">
        <f>VLOOKUP(A468, 'Starter - Projections'!$B$2:$R$1380, 17, FALSE)/VLOOKUP(A468, 'Starter - Projections'!$B$2:$G$1380, 6, FALSE)</f>
        <v>3.7499999999999999E-2</v>
      </c>
    </row>
    <row r="469" spans="1:4" x14ac:dyDescent="0.45">
      <c r="A469" t="s">
        <v>960</v>
      </c>
      <c r="B469" t="e">
        <f>VLOOKUP(A469, Individual_Pitching___Dashboard[[Name]:[G]], 6, FALSE)</f>
        <v>#N/A</v>
      </c>
      <c r="C469" t="e">
        <f>VLOOKUP(A469, Individual_Pitching___Dashboard[], 21,FALSE)/'SP Per G'!B469</f>
        <v>#N/A</v>
      </c>
      <c r="D469">
        <f>VLOOKUP(A469, 'Starter - Projections'!$B$2:$R$1380, 17, FALSE)/VLOOKUP(A469, 'Starter - Projections'!$B$2:$G$1380, 6, FALSE)</f>
        <v>4.4999999999999998E-2</v>
      </c>
    </row>
    <row r="470" spans="1:4" x14ac:dyDescent="0.45">
      <c r="A470" t="s">
        <v>961</v>
      </c>
      <c r="B470" t="e">
        <f>VLOOKUP(A470, Individual_Pitching___Dashboard[[Name]:[G]], 6, FALSE)</f>
        <v>#N/A</v>
      </c>
      <c r="C470" t="e">
        <f>VLOOKUP(A470, Individual_Pitching___Dashboard[], 21,FALSE)/'SP Per G'!B470</f>
        <v>#N/A</v>
      </c>
      <c r="D470">
        <f>VLOOKUP(A470, 'Starter - Projections'!$B$2:$R$1380, 17, FALSE)/VLOOKUP(A470, 'Starter - Projections'!$B$2:$G$1380, 6, FALSE)</f>
        <v>0.05</v>
      </c>
    </row>
    <row r="471" spans="1:4" x14ac:dyDescent="0.45">
      <c r="A471" t="s">
        <v>962</v>
      </c>
      <c r="B471" t="e">
        <f>VLOOKUP(A471, Individual_Pitching___Dashboard[[Name]:[G]], 6, FALSE)</f>
        <v>#N/A</v>
      </c>
      <c r="C471" t="e">
        <f>VLOOKUP(A471, Individual_Pitching___Dashboard[], 21,FALSE)/'SP Per G'!B471</f>
        <v>#N/A</v>
      </c>
      <c r="D471">
        <f>VLOOKUP(A471, 'Starter - Projections'!$B$2:$R$1380, 17, FALSE)/VLOOKUP(A471, 'Starter - Projections'!$B$2:$G$1380, 6, FALSE)</f>
        <v>2.903225806451613E-2</v>
      </c>
    </row>
    <row r="472" spans="1:4" x14ac:dyDescent="0.45">
      <c r="A472" t="s">
        <v>963</v>
      </c>
      <c r="B472" t="e">
        <f>VLOOKUP(A472, Individual_Pitching___Dashboard[[Name]:[G]], 6, FALSE)</f>
        <v>#N/A</v>
      </c>
      <c r="C472" t="e">
        <f>VLOOKUP(A472, Individual_Pitching___Dashboard[], 21,FALSE)/'SP Per G'!B472</f>
        <v>#N/A</v>
      </c>
      <c r="D472">
        <f>VLOOKUP(A472, 'Starter - Projections'!$B$2:$R$1380, 17, FALSE)/VLOOKUP(A472, 'Starter - Projections'!$B$2:$G$1380, 6, FALSE)</f>
        <v>3.9130434782608699E-2</v>
      </c>
    </row>
    <row r="473" spans="1:4" x14ac:dyDescent="0.45">
      <c r="A473" t="s">
        <v>964</v>
      </c>
      <c r="B473" t="e">
        <f>VLOOKUP(A473, Individual_Pitching___Dashboard[[Name]:[G]], 6, FALSE)</f>
        <v>#N/A</v>
      </c>
      <c r="C473" t="e">
        <f>VLOOKUP(A473, Individual_Pitching___Dashboard[], 21,FALSE)/'SP Per G'!B473</f>
        <v>#N/A</v>
      </c>
      <c r="D473">
        <f>VLOOKUP(A473, 'Starter - Projections'!$B$2:$R$1380, 17, FALSE)/VLOOKUP(A473, 'Starter - Projections'!$B$2:$G$1380, 6, FALSE)</f>
        <v>5.2941176470588235E-2</v>
      </c>
    </row>
    <row r="474" spans="1:4" x14ac:dyDescent="0.45">
      <c r="A474" t="s">
        <v>965</v>
      </c>
      <c r="B474" t="e">
        <f>VLOOKUP(A474, Individual_Pitching___Dashboard[[Name]:[G]], 6, FALSE)</f>
        <v>#N/A</v>
      </c>
      <c r="C474" t="e">
        <f>VLOOKUP(A474, Individual_Pitching___Dashboard[], 21,FALSE)/'SP Per G'!B474</f>
        <v>#N/A</v>
      </c>
      <c r="D474">
        <f>VLOOKUP(A474, 'Starter - Projections'!$B$2:$R$1380, 17, FALSE)/VLOOKUP(A474, 'Starter - Projections'!$B$2:$G$1380, 6, FALSE)</f>
        <v>0.04</v>
      </c>
    </row>
    <row r="475" spans="1:4" x14ac:dyDescent="0.45">
      <c r="A475" t="s">
        <v>966</v>
      </c>
      <c r="B475" t="e">
        <f>VLOOKUP(A475, Individual_Pitching___Dashboard[[Name]:[G]], 6, FALSE)</f>
        <v>#N/A</v>
      </c>
      <c r="C475" t="e">
        <f>VLOOKUP(A475, Individual_Pitching___Dashboard[], 21,FALSE)/'SP Per G'!B475</f>
        <v>#N/A</v>
      </c>
      <c r="D475">
        <f>VLOOKUP(A475, 'Starter - Projections'!$B$2:$R$1380, 17, FALSE)/VLOOKUP(A475, 'Starter - Projections'!$B$2:$G$1380, 6, FALSE)</f>
        <v>4.2105263157894736E-2</v>
      </c>
    </row>
    <row r="476" spans="1:4" x14ac:dyDescent="0.45">
      <c r="A476" t="s">
        <v>967</v>
      </c>
      <c r="B476" t="e">
        <f>VLOOKUP(A476, Individual_Pitching___Dashboard[[Name]:[G]], 6, FALSE)</f>
        <v>#N/A</v>
      </c>
      <c r="C476" t="e">
        <f>VLOOKUP(A476, Individual_Pitching___Dashboard[], 21,FALSE)/'SP Per G'!B476</f>
        <v>#N/A</v>
      </c>
      <c r="D476">
        <f>VLOOKUP(A476, 'Starter - Projections'!$B$2:$R$1380, 17, FALSE)/VLOOKUP(A476, 'Starter - Projections'!$B$2:$G$1380, 6, FALSE)</f>
        <v>3.8095238095238099E-2</v>
      </c>
    </row>
    <row r="477" spans="1:4" x14ac:dyDescent="0.45">
      <c r="A477" t="s">
        <v>968</v>
      </c>
      <c r="B477" t="e">
        <f>VLOOKUP(A477, Individual_Pitching___Dashboard[[Name]:[G]], 6, FALSE)</f>
        <v>#N/A</v>
      </c>
      <c r="C477" t="e">
        <f>VLOOKUP(A477, Individual_Pitching___Dashboard[], 21,FALSE)/'SP Per G'!B477</f>
        <v>#N/A</v>
      </c>
      <c r="D477">
        <f>VLOOKUP(A477, 'Starter - Projections'!$B$2:$R$1380, 17, FALSE)/VLOOKUP(A477, 'Starter - Projections'!$B$2:$G$1380, 6, FALSE)</f>
        <v>2.9166666666666664E-2</v>
      </c>
    </row>
    <row r="478" spans="1:4" x14ac:dyDescent="0.45">
      <c r="A478" t="s">
        <v>969</v>
      </c>
      <c r="B478" t="e">
        <f>VLOOKUP(A478, Individual_Pitching___Dashboard[[Name]:[G]], 6, FALSE)</f>
        <v>#N/A</v>
      </c>
      <c r="C478" t="e">
        <f>VLOOKUP(A478, Individual_Pitching___Dashboard[], 21,FALSE)/'SP Per G'!B478</f>
        <v>#N/A</v>
      </c>
      <c r="D478">
        <f>VLOOKUP(A478, 'Starter - Projections'!$B$2:$R$1380, 17, FALSE)/VLOOKUP(A478, 'Starter - Projections'!$B$2:$G$1380, 6, FALSE)</f>
        <v>2.5925925925925925E-2</v>
      </c>
    </row>
    <row r="479" spans="1:4" x14ac:dyDescent="0.45">
      <c r="A479" t="s">
        <v>970</v>
      </c>
      <c r="B479" t="e">
        <f>VLOOKUP(A479, Individual_Pitching___Dashboard[[Name]:[G]], 6, FALSE)</f>
        <v>#N/A</v>
      </c>
      <c r="C479" t="e">
        <f>VLOOKUP(A479, Individual_Pitching___Dashboard[], 21,FALSE)/'SP Per G'!B479</f>
        <v>#N/A</v>
      </c>
      <c r="D479">
        <f>VLOOKUP(A479, 'Starter - Projections'!$B$2:$R$1380, 17, FALSE)/VLOOKUP(A479, 'Starter - Projections'!$B$2:$G$1380, 6, FALSE)</f>
        <v>3.888888888888889E-2</v>
      </c>
    </row>
    <row r="480" spans="1:4" x14ac:dyDescent="0.45">
      <c r="A480" t="s">
        <v>971</v>
      </c>
      <c r="B480" t="e">
        <f>VLOOKUP(A480, Individual_Pitching___Dashboard[[Name]:[G]], 6, FALSE)</f>
        <v>#N/A</v>
      </c>
      <c r="C480" t="e">
        <f>VLOOKUP(A480, Individual_Pitching___Dashboard[], 21,FALSE)/'SP Per G'!B480</f>
        <v>#N/A</v>
      </c>
      <c r="D480">
        <f>VLOOKUP(A480, 'Starter - Projections'!$B$2:$R$1380, 17, FALSE)/VLOOKUP(A480, 'Starter - Projections'!$B$2:$G$1380, 6, FALSE)</f>
        <v>3.1818181818181815E-2</v>
      </c>
    </row>
    <row r="481" spans="1:4" x14ac:dyDescent="0.45">
      <c r="A481" t="s">
        <v>972</v>
      </c>
      <c r="B481" t="e">
        <f>VLOOKUP(A481, Individual_Pitching___Dashboard[[Name]:[G]], 6, FALSE)</f>
        <v>#N/A</v>
      </c>
      <c r="C481" t="e">
        <f>VLOOKUP(A481, Individual_Pitching___Dashboard[], 21,FALSE)/'SP Per G'!B481</f>
        <v>#N/A</v>
      </c>
      <c r="D481">
        <f>VLOOKUP(A481, 'Starter - Projections'!$B$2:$R$1380, 17, FALSE)/VLOOKUP(A481, 'Starter - Projections'!$B$2:$G$1380, 6, FALSE)</f>
        <v>0.02</v>
      </c>
    </row>
    <row r="482" spans="1:4" x14ac:dyDescent="0.45">
      <c r="A482" t="s">
        <v>973</v>
      </c>
      <c r="B482" t="e">
        <f>VLOOKUP(A482, Individual_Pitching___Dashboard[[Name]:[G]], 6, FALSE)</f>
        <v>#N/A</v>
      </c>
      <c r="C482" t="e">
        <f>VLOOKUP(A482, Individual_Pitching___Dashboard[], 21,FALSE)/'SP Per G'!B482</f>
        <v>#N/A</v>
      </c>
      <c r="D482">
        <f>VLOOKUP(A482, 'Starter - Projections'!$B$2:$R$1380, 17, FALSE)/VLOOKUP(A482, 'Starter - Projections'!$B$2:$G$1380, 6, FALSE)</f>
        <v>2.4E-2</v>
      </c>
    </row>
    <row r="483" spans="1:4" x14ac:dyDescent="0.45">
      <c r="A483" t="s">
        <v>974</v>
      </c>
      <c r="B483" t="e">
        <f>VLOOKUP(A483, Individual_Pitching___Dashboard[[Name]:[G]], 6, FALSE)</f>
        <v>#N/A</v>
      </c>
      <c r="C483" t="e">
        <f>VLOOKUP(A483, Individual_Pitching___Dashboard[], 21,FALSE)/'SP Per G'!B483</f>
        <v>#N/A</v>
      </c>
      <c r="D483">
        <f>VLOOKUP(A483, 'Starter - Projections'!$B$2:$R$1380, 17, FALSE)/VLOOKUP(A483, 'Starter - Projections'!$B$2:$G$1380, 6, FALSE)</f>
        <v>3.5294117647058823E-2</v>
      </c>
    </row>
    <row r="484" spans="1:4" x14ac:dyDescent="0.45">
      <c r="A484" t="s">
        <v>975</v>
      </c>
      <c r="B484" t="e">
        <f>VLOOKUP(A484, Individual_Pitching___Dashboard[[Name]:[G]], 6, FALSE)</f>
        <v>#N/A</v>
      </c>
      <c r="C484" t="e">
        <f>VLOOKUP(A484, Individual_Pitching___Dashboard[], 21,FALSE)/'SP Per G'!B484</f>
        <v>#N/A</v>
      </c>
      <c r="D484">
        <f>VLOOKUP(A484, 'Starter - Projections'!$B$2:$R$1380, 17, FALSE)/VLOOKUP(A484, 'Starter - Projections'!$B$2:$G$1380, 6, FALSE)</f>
        <v>3.5294117647058823E-2</v>
      </c>
    </row>
    <row r="485" spans="1:4" x14ac:dyDescent="0.45">
      <c r="A485" t="s">
        <v>976</v>
      </c>
      <c r="B485" t="e">
        <f>VLOOKUP(A485, Individual_Pitching___Dashboard[[Name]:[G]], 6, FALSE)</f>
        <v>#N/A</v>
      </c>
      <c r="C485" t="e">
        <f>VLOOKUP(A485, Individual_Pitching___Dashboard[], 21,FALSE)/'SP Per G'!B485</f>
        <v>#N/A</v>
      </c>
      <c r="D485">
        <f>VLOOKUP(A485, 'Starter - Projections'!$B$2:$R$1380, 17, FALSE)/VLOOKUP(A485, 'Starter - Projections'!$B$2:$G$1380, 6, FALSE)</f>
        <v>2.9411764705882353E-2</v>
      </c>
    </row>
    <row r="486" spans="1:4" x14ac:dyDescent="0.45">
      <c r="A486" t="s">
        <v>977</v>
      </c>
      <c r="B486" t="e">
        <f>VLOOKUP(A486, Individual_Pitching___Dashboard[[Name]:[G]], 6, FALSE)</f>
        <v>#N/A</v>
      </c>
      <c r="C486" t="e">
        <f>VLOOKUP(A486, Individual_Pitching___Dashboard[], 21,FALSE)/'SP Per G'!B486</f>
        <v>#N/A</v>
      </c>
      <c r="D486">
        <f>VLOOKUP(A486, 'Starter - Projections'!$B$2:$R$1380, 17, FALSE)/VLOOKUP(A486, 'Starter - Projections'!$B$2:$G$1380, 6, FALSE)</f>
        <v>2.7777777777777776E-2</v>
      </c>
    </row>
    <row r="487" spans="1:4" x14ac:dyDescent="0.45">
      <c r="A487" t="s">
        <v>978</v>
      </c>
      <c r="B487" t="e">
        <f>VLOOKUP(A487, Individual_Pitching___Dashboard[[Name]:[G]], 6, FALSE)</f>
        <v>#N/A</v>
      </c>
      <c r="C487" t="e">
        <f>VLOOKUP(A487, Individual_Pitching___Dashboard[], 21,FALSE)/'SP Per G'!B487</f>
        <v>#N/A</v>
      </c>
      <c r="D487">
        <f>VLOOKUP(A487, 'Starter - Projections'!$B$2:$R$1380, 17, FALSE)/VLOOKUP(A487, 'Starter - Projections'!$B$2:$G$1380, 6, FALSE)</f>
        <v>2.0833333333333332E-2</v>
      </c>
    </row>
    <row r="488" spans="1:4" x14ac:dyDescent="0.45">
      <c r="A488" t="s">
        <v>979</v>
      </c>
      <c r="B488" t="e">
        <f>VLOOKUP(A488, Individual_Pitching___Dashboard[[Name]:[G]], 6, FALSE)</f>
        <v>#N/A</v>
      </c>
      <c r="C488" t="e">
        <f>VLOOKUP(A488, Individual_Pitching___Dashboard[], 21,FALSE)/'SP Per G'!B488</f>
        <v>#N/A</v>
      </c>
      <c r="D488">
        <f>VLOOKUP(A488, 'Starter - Projections'!$B$2:$R$1380, 17, FALSE)/VLOOKUP(A488, 'Starter - Projections'!$B$2:$G$1380, 6, FALSE)</f>
        <v>2.1739130434782608E-2</v>
      </c>
    </row>
    <row r="489" spans="1:4" x14ac:dyDescent="0.45">
      <c r="A489" t="s">
        <v>980</v>
      </c>
      <c r="B489" t="e">
        <f>VLOOKUP(A489, Individual_Pitching___Dashboard[[Name]:[G]], 6, FALSE)</f>
        <v>#N/A</v>
      </c>
      <c r="C489" t="e">
        <f>VLOOKUP(A489, Individual_Pitching___Dashboard[], 21,FALSE)/'SP Per G'!B489</f>
        <v>#N/A</v>
      </c>
      <c r="D489">
        <f>VLOOKUP(A489, 'Starter - Projections'!$B$2:$R$1380, 17, FALSE)/VLOOKUP(A489, 'Starter - Projections'!$B$2:$G$1380, 6, FALSE)</f>
        <v>2.0833333333333332E-2</v>
      </c>
    </row>
    <row r="490" spans="1:4" x14ac:dyDescent="0.45">
      <c r="A490" t="s">
        <v>981</v>
      </c>
      <c r="B490" t="e">
        <f>VLOOKUP(A490, Individual_Pitching___Dashboard[[Name]:[G]], 6, FALSE)</f>
        <v>#N/A</v>
      </c>
      <c r="C490" t="e">
        <f>VLOOKUP(A490, Individual_Pitching___Dashboard[], 21,FALSE)/'SP Per G'!B490</f>
        <v>#N/A</v>
      </c>
      <c r="D490">
        <f>VLOOKUP(A490, 'Starter - Projections'!$B$2:$R$1380, 17, FALSE)/VLOOKUP(A490, 'Starter - Projections'!$B$2:$G$1380, 6, FALSE)</f>
        <v>1.4814814814814815E-2</v>
      </c>
    </row>
    <row r="491" spans="1:4" x14ac:dyDescent="0.45">
      <c r="A491" t="s">
        <v>982</v>
      </c>
      <c r="B491" t="e">
        <f>VLOOKUP(A491, Individual_Pitching___Dashboard[[Name]:[G]], 6, FALSE)</f>
        <v>#N/A</v>
      </c>
      <c r="C491" t="e">
        <f>VLOOKUP(A491, Individual_Pitching___Dashboard[], 21,FALSE)/'SP Per G'!B491</f>
        <v>#N/A</v>
      </c>
      <c r="D491">
        <f>VLOOKUP(A491, 'Starter - Projections'!$B$2:$R$1380, 17, FALSE)/VLOOKUP(A491, 'Starter - Projections'!$B$2:$G$1380, 6, FALSE)</f>
        <v>1.6E-2</v>
      </c>
    </row>
    <row r="492" spans="1:4" x14ac:dyDescent="0.45">
      <c r="A492" t="s">
        <v>983</v>
      </c>
      <c r="B492" t="e">
        <f>VLOOKUP(A492, Individual_Pitching___Dashboard[[Name]:[G]], 6, FALSE)</f>
        <v>#N/A</v>
      </c>
      <c r="C492" t="e">
        <f>VLOOKUP(A492, Individual_Pitching___Dashboard[], 21,FALSE)/'SP Per G'!B492</f>
        <v>#N/A</v>
      </c>
      <c r="D492">
        <f>VLOOKUP(A492, 'Starter - Projections'!$B$2:$R$1380, 17, FALSE)/VLOOKUP(A492, 'Starter - Projections'!$B$2:$G$1380, 6, FALSE)</f>
        <v>1.3636363636363636E-2</v>
      </c>
    </row>
    <row r="493" spans="1:4" x14ac:dyDescent="0.45">
      <c r="A493" t="s">
        <v>984</v>
      </c>
      <c r="B493" t="e">
        <f>VLOOKUP(A493, Individual_Pitching___Dashboard[[Name]:[G]], 6, FALSE)</f>
        <v>#N/A</v>
      </c>
      <c r="C493" t="e">
        <f>VLOOKUP(A493, Individual_Pitching___Dashboard[], 21,FALSE)/'SP Per G'!B493</f>
        <v>#N/A</v>
      </c>
      <c r="D493">
        <f>VLOOKUP(A493, 'Starter - Projections'!$B$2:$R$1380, 17, FALSE)/VLOOKUP(A493, 'Starter - Projections'!$B$2:$G$1380, 6, FALSE)</f>
        <v>1.4285714285714285E-2</v>
      </c>
    </row>
    <row r="494" spans="1:4" x14ac:dyDescent="0.45">
      <c r="A494" t="s">
        <v>985</v>
      </c>
      <c r="B494" t="e">
        <f>VLOOKUP(A494, Individual_Pitching___Dashboard[[Name]:[G]], 6, FALSE)</f>
        <v>#N/A</v>
      </c>
      <c r="C494" t="e">
        <f>VLOOKUP(A494, Individual_Pitching___Dashboard[], 21,FALSE)/'SP Per G'!B494</f>
        <v>#N/A</v>
      </c>
      <c r="D494">
        <f>VLOOKUP(A494, 'Starter - Projections'!$B$2:$R$1380, 17, FALSE)/VLOOKUP(A494, 'Starter - Projections'!$B$2:$G$1380, 6, FALSE)</f>
        <v>9.5238095238095247E-3</v>
      </c>
    </row>
    <row r="495" spans="1:4" x14ac:dyDescent="0.45">
      <c r="A495" t="s">
        <v>986</v>
      </c>
      <c r="B495" t="e">
        <f>VLOOKUP(A495, Individual_Pitching___Dashboard[[Name]:[G]], 6, FALSE)</f>
        <v>#N/A</v>
      </c>
      <c r="C495" t="e">
        <f>VLOOKUP(A495, Individual_Pitching___Dashboard[], 21,FALSE)/'SP Per G'!B495</f>
        <v>#N/A</v>
      </c>
      <c r="D495">
        <f>VLOOKUP(A495, 'Starter - Projections'!$B$2:$R$1380, 17, FALSE)/VLOOKUP(A495, 'Starter - Projections'!$B$2:$G$1380, 6, FALSE)</f>
        <v>0.01</v>
      </c>
    </row>
    <row r="496" spans="1:4" x14ac:dyDescent="0.45">
      <c r="A496" t="s">
        <v>987</v>
      </c>
      <c r="B496" t="e">
        <f>VLOOKUP(A496, Individual_Pitching___Dashboard[[Name]:[G]], 6, FALSE)</f>
        <v>#N/A</v>
      </c>
      <c r="C496" t="e">
        <f>VLOOKUP(A496, Individual_Pitching___Dashboard[], 21,FALSE)/'SP Per G'!B496</f>
        <v>#N/A</v>
      </c>
      <c r="D496">
        <f>VLOOKUP(A496, 'Starter - Projections'!$B$2:$R$1380, 17, FALSE)/VLOOKUP(A496, 'Starter - Projections'!$B$2:$G$1380, 6, FALSE)</f>
        <v>-4.7619047619047623E-3</v>
      </c>
    </row>
    <row r="497" spans="1:4" x14ac:dyDescent="0.45">
      <c r="A497" t="s">
        <v>988</v>
      </c>
      <c r="B497" t="e">
        <f>VLOOKUP(A497, Individual_Pitching___Dashboard[[Name]:[G]], 6, FALSE)</f>
        <v>#N/A</v>
      </c>
      <c r="C497" t="e">
        <f>VLOOKUP(A497, Individual_Pitching___Dashboard[], 21,FALSE)/'SP Per G'!B497</f>
        <v>#N/A</v>
      </c>
      <c r="D497">
        <f>VLOOKUP(A497, 'Starter - Projections'!$B$2:$R$1380, 17, FALSE)/VLOOKUP(A497, 'Starter - Projections'!$B$2:$G$1380, 6, FALSE)</f>
        <v>-1.3043478260869565E-2</v>
      </c>
    </row>
    <row r="498" spans="1:4" x14ac:dyDescent="0.45">
      <c r="A498" t="s">
        <v>989</v>
      </c>
      <c r="B498" t="e">
        <f>VLOOKUP(A498, Individual_Pitching___Dashboard[[Name]:[G]], 6, FALSE)</f>
        <v>#N/A</v>
      </c>
      <c r="C498" t="e">
        <f>VLOOKUP(A498, Individual_Pitching___Dashboard[], 21,FALSE)/'SP Per G'!B498</f>
        <v>#N/A</v>
      </c>
      <c r="D498">
        <f>VLOOKUP(A498, 'Starter - Projections'!$B$2:$R$1380, 17, FALSE)/VLOOKUP(A498, 'Starter - Projections'!$B$2:$G$1380, 6, FALSE)</f>
        <v>4.4444444444444446E-2</v>
      </c>
    </row>
    <row r="499" spans="1:4" x14ac:dyDescent="0.45">
      <c r="A499" t="s">
        <v>990</v>
      </c>
      <c r="B499" t="e">
        <f>VLOOKUP(A499, Individual_Pitching___Dashboard[[Name]:[G]], 6, FALSE)</f>
        <v>#N/A</v>
      </c>
      <c r="C499" t="e">
        <f>VLOOKUP(A499, Individual_Pitching___Dashboard[], 21,FALSE)/'SP Per G'!B499</f>
        <v>#N/A</v>
      </c>
      <c r="D499">
        <f>VLOOKUP(A499, 'Starter - Projections'!$B$2:$R$1380, 17, FALSE)/VLOOKUP(A499, 'Starter - Projections'!$B$2:$G$1380, 6, FALSE)</f>
        <v>5.4545454545454543E-2</v>
      </c>
    </row>
    <row r="500" spans="1:4" x14ac:dyDescent="0.45">
      <c r="A500" t="s">
        <v>541</v>
      </c>
      <c r="B500" t="e">
        <f>VLOOKUP(A500, Individual_Pitching___Dashboard[[Name]:[G]], 6, FALSE)</f>
        <v>#N/A</v>
      </c>
      <c r="C500" t="e">
        <f>VLOOKUP(A500, Individual_Pitching___Dashboard[], 21,FALSE)/'SP Per G'!B500</f>
        <v>#N/A</v>
      </c>
      <c r="D500">
        <f>VLOOKUP(A500, 'Starter - Projections'!$B$2:$R$1380, 17, FALSE)/VLOOKUP(A500, 'Starter - Projections'!$B$2:$G$1380, 6, FALSE)</f>
        <v>5.2173913043478258E-2</v>
      </c>
    </row>
    <row r="501" spans="1:4" x14ac:dyDescent="0.45">
      <c r="A501" t="s">
        <v>991</v>
      </c>
      <c r="B501" t="e">
        <f>VLOOKUP(A501, Individual_Pitching___Dashboard[[Name]:[G]], 6, FALSE)</f>
        <v>#N/A</v>
      </c>
      <c r="C501" t="e">
        <f>VLOOKUP(A501, Individual_Pitching___Dashboard[], 21,FALSE)/'SP Per G'!B501</f>
        <v>#N/A</v>
      </c>
      <c r="D501">
        <f>VLOOKUP(A501, 'Starter - Projections'!$B$2:$R$1380, 17, FALSE)/VLOOKUP(A501, 'Starter - Projections'!$B$2:$G$1380, 6, FALSE)</f>
        <v>5.2380952380952382E-2</v>
      </c>
    </row>
    <row r="502" spans="1:4" x14ac:dyDescent="0.45">
      <c r="A502" t="s">
        <v>992</v>
      </c>
      <c r="B502" t="e">
        <f>VLOOKUP(A502, Individual_Pitching___Dashboard[[Name]:[G]], 6, FALSE)</f>
        <v>#N/A</v>
      </c>
      <c r="C502" t="e">
        <f>VLOOKUP(A502, Individual_Pitching___Dashboard[], 21,FALSE)/'SP Per G'!B502</f>
        <v>#N/A</v>
      </c>
      <c r="D502">
        <f>VLOOKUP(A502, 'Starter - Projections'!$B$2:$R$1380, 17, FALSE)/VLOOKUP(A502, 'Starter - Projections'!$B$2:$G$1380, 6, FALSE)</f>
        <v>4.2857142857142858E-2</v>
      </c>
    </row>
    <row r="503" spans="1:4" x14ac:dyDescent="0.45">
      <c r="A503" t="s">
        <v>993</v>
      </c>
      <c r="B503" t="e">
        <f>VLOOKUP(A503, Individual_Pitching___Dashboard[[Name]:[G]], 6, FALSE)</f>
        <v>#N/A</v>
      </c>
      <c r="C503" t="e">
        <f>VLOOKUP(A503, Individual_Pitching___Dashboard[], 21,FALSE)/'SP Per G'!B503</f>
        <v>#N/A</v>
      </c>
      <c r="D503">
        <f>VLOOKUP(A503, 'Starter - Projections'!$B$2:$R$1380, 17, FALSE)/VLOOKUP(A503, 'Starter - Projections'!$B$2:$G$1380, 6, FALSE)</f>
        <v>4.4999999999999998E-2</v>
      </c>
    </row>
    <row r="504" spans="1:4" x14ac:dyDescent="0.45">
      <c r="A504" t="s">
        <v>994</v>
      </c>
      <c r="B504" t="e">
        <f>VLOOKUP(A504, Individual_Pitching___Dashboard[[Name]:[G]], 6, FALSE)</f>
        <v>#N/A</v>
      </c>
      <c r="C504" t="e">
        <f>VLOOKUP(A504, Individual_Pitching___Dashboard[], 21,FALSE)/'SP Per G'!B504</f>
        <v>#N/A</v>
      </c>
      <c r="D504">
        <f>VLOOKUP(A504, 'Starter - Projections'!$B$2:$R$1380, 17, FALSE)/VLOOKUP(A504, 'Starter - Projections'!$B$2:$G$1380, 6, FALSE)</f>
        <v>3.1034482758620689E-2</v>
      </c>
    </row>
    <row r="505" spans="1:4" x14ac:dyDescent="0.45">
      <c r="A505" t="s">
        <v>995</v>
      </c>
      <c r="B505" t="e">
        <f>VLOOKUP(A505, Individual_Pitching___Dashboard[[Name]:[G]], 6, FALSE)</f>
        <v>#N/A</v>
      </c>
      <c r="C505" t="e">
        <f>VLOOKUP(A505, Individual_Pitching___Dashboard[], 21,FALSE)/'SP Per G'!B505</f>
        <v>#N/A</v>
      </c>
      <c r="D505">
        <f>VLOOKUP(A505, 'Starter - Projections'!$B$2:$R$1380, 17, FALSE)/VLOOKUP(A505, 'Starter - Projections'!$B$2:$G$1380, 6, FALSE)</f>
        <v>4.4444444444444446E-2</v>
      </c>
    </row>
    <row r="506" spans="1:4" x14ac:dyDescent="0.45">
      <c r="A506" t="s">
        <v>996</v>
      </c>
      <c r="B506" t="e">
        <f>VLOOKUP(A506, Individual_Pitching___Dashboard[[Name]:[G]], 6, FALSE)</f>
        <v>#N/A</v>
      </c>
      <c r="C506" t="e">
        <f>VLOOKUP(A506, Individual_Pitching___Dashboard[], 21,FALSE)/'SP Per G'!B506</f>
        <v>#N/A</v>
      </c>
      <c r="D506">
        <f>VLOOKUP(A506, 'Starter - Projections'!$B$2:$R$1380, 17, FALSE)/VLOOKUP(A506, 'Starter - Projections'!$B$2:$G$1380, 6, FALSE)</f>
        <v>2.1874999999999999E-2</v>
      </c>
    </row>
    <row r="507" spans="1:4" x14ac:dyDescent="0.45">
      <c r="A507" t="s">
        <v>997</v>
      </c>
      <c r="B507" t="e">
        <f>VLOOKUP(A507, Individual_Pitching___Dashboard[[Name]:[G]], 6, FALSE)</f>
        <v>#N/A</v>
      </c>
      <c r="C507" t="e">
        <f>VLOOKUP(A507, Individual_Pitching___Dashboard[], 21,FALSE)/'SP Per G'!B507</f>
        <v>#N/A</v>
      </c>
      <c r="D507">
        <f>VLOOKUP(A507, 'Starter - Projections'!$B$2:$R$1380, 17, FALSE)/VLOOKUP(A507, 'Starter - Projections'!$B$2:$G$1380, 6, FALSE)</f>
        <v>4.1176470588235294E-2</v>
      </c>
    </row>
    <row r="508" spans="1:4" x14ac:dyDescent="0.45">
      <c r="A508" t="s">
        <v>998</v>
      </c>
      <c r="B508" t="e">
        <f>VLOOKUP(A508, Individual_Pitching___Dashboard[[Name]:[G]], 6, FALSE)</f>
        <v>#N/A</v>
      </c>
      <c r="C508" t="e">
        <f>VLOOKUP(A508, Individual_Pitching___Dashboard[], 21,FALSE)/'SP Per G'!B508</f>
        <v>#N/A</v>
      </c>
      <c r="D508">
        <f>VLOOKUP(A508, 'Starter - Projections'!$B$2:$R$1380, 17, FALSE)/VLOOKUP(A508, 'Starter - Projections'!$B$2:$G$1380, 6, FALSE)</f>
        <v>3.3333333333333333E-2</v>
      </c>
    </row>
    <row r="509" spans="1:4" x14ac:dyDescent="0.45">
      <c r="A509" t="s">
        <v>999</v>
      </c>
      <c r="B509" t="e">
        <f>VLOOKUP(A509, Individual_Pitching___Dashboard[[Name]:[G]], 6, FALSE)</f>
        <v>#N/A</v>
      </c>
      <c r="C509" t="e">
        <f>VLOOKUP(A509, Individual_Pitching___Dashboard[], 21,FALSE)/'SP Per G'!B509</f>
        <v>#N/A</v>
      </c>
      <c r="D509">
        <f>VLOOKUP(A509, 'Starter - Projections'!$B$2:$R$1380, 17, FALSE)/VLOOKUP(A509, 'Starter - Projections'!$B$2:$G$1380, 6, FALSE)</f>
        <v>2.9166666666666664E-2</v>
      </c>
    </row>
    <row r="510" spans="1:4" x14ac:dyDescent="0.45">
      <c r="A510" t="s">
        <v>1000</v>
      </c>
      <c r="B510" t="e">
        <f>VLOOKUP(A510, Individual_Pitching___Dashboard[[Name]:[G]], 6, FALSE)</f>
        <v>#N/A</v>
      </c>
      <c r="C510" t="e">
        <f>VLOOKUP(A510, Individual_Pitching___Dashboard[], 21,FALSE)/'SP Per G'!B510</f>
        <v>#N/A</v>
      </c>
      <c r="D510">
        <f>VLOOKUP(A510, 'Starter - Projections'!$B$2:$R$1380, 17, FALSE)/VLOOKUP(A510, 'Starter - Projections'!$B$2:$G$1380, 6, FALSE)</f>
        <v>2.3076923076923075E-2</v>
      </c>
    </row>
    <row r="511" spans="1:4" x14ac:dyDescent="0.45">
      <c r="A511" t="s">
        <v>1001</v>
      </c>
      <c r="B511" t="e">
        <f>VLOOKUP(A511, Individual_Pitching___Dashboard[[Name]:[G]], 6, FALSE)</f>
        <v>#N/A</v>
      </c>
      <c r="C511" t="e">
        <f>VLOOKUP(A511, Individual_Pitching___Dashboard[], 21,FALSE)/'SP Per G'!B511</f>
        <v>#N/A</v>
      </c>
      <c r="D511">
        <f>VLOOKUP(A511, 'Starter - Projections'!$B$2:$R$1380, 17, FALSE)/VLOOKUP(A511, 'Starter - Projections'!$B$2:$G$1380, 6, FALSE)</f>
        <v>3.1578947368421054E-2</v>
      </c>
    </row>
    <row r="512" spans="1:4" x14ac:dyDescent="0.45">
      <c r="A512" t="s">
        <v>1002</v>
      </c>
      <c r="B512" t="e">
        <f>VLOOKUP(A512, Individual_Pitching___Dashboard[[Name]:[G]], 6, FALSE)</f>
        <v>#N/A</v>
      </c>
      <c r="C512" t="e">
        <f>VLOOKUP(A512, Individual_Pitching___Dashboard[], 21,FALSE)/'SP Per G'!B512</f>
        <v>#N/A</v>
      </c>
      <c r="D512">
        <f>VLOOKUP(A512, 'Starter - Projections'!$B$2:$R$1380, 17, FALSE)/VLOOKUP(A512, 'Starter - Projections'!$B$2:$G$1380, 6, FALSE)</f>
        <v>2.0689655172413793E-2</v>
      </c>
    </row>
    <row r="513" spans="1:4" x14ac:dyDescent="0.45">
      <c r="A513" t="s">
        <v>1003</v>
      </c>
      <c r="B513" t="e">
        <f>VLOOKUP(A513, Individual_Pitching___Dashboard[[Name]:[G]], 6, FALSE)</f>
        <v>#N/A</v>
      </c>
      <c r="C513" t="e">
        <f>VLOOKUP(A513, Individual_Pitching___Dashboard[], 21,FALSE)/'SP Per G'!B513</f>
        <v>#N/A</v>
      </c>
      <c r="D513">
        <f>VLOOKUP(A513, 'Starter - Projections'!$B$2:$R$1380, 17, FALSE)/VLOOKUP(A513, 'Starter - Projections'!$B$2:$G$1380, 6, FALSE)</f>
        <v>0.03</v>
      </c>
    </row>
    <row r="514" spans="1:4" x14ac:dyDescent="0.45">
      <c r="A514" t="s">
        <v>1004</v>
      </c>
      <c r="B514" t="e">
        <f>VLOOKUP(A514, Individual_Pitching___Dashboard[[Name]:[G]], 6, FALSE)</f>
        <v>#N/A</v>
      </c>
      <c r="C514" t="e">
        <f>VLOOKUP(A514, Individual_Pitching___Dashboard[], 21,FALSE)/'SP Per G'!B514</f>
        <v>#N/A</v>
      </c>
      <c r="D514">
        <f>VLOOKUP(A514, 'Starter - Projections'!$B$2:$R$1380, 17, FALSE)/VLOOKUP(A514, 'Starter - Projections'!$B$2:$G$1380, 6, FALSE)</f>
        <v>2.2222222222222223E-2</v>
      </c>
    </row>
    <row r="515" spans="1:4" x14ac:dyDescent="0.45">
      <c r="A515" t="s">
        <v>1005</v>
      </c>
      <c r="B515" t="e">
        <f>VLOOKUP(A515, Individual_Pitching___Dashboard[[Name]:[G]], 6, FALSE)</f>
        <v>#N/A</v>
      </c>
      <c r="C515" t="e">
        <f>VLOOKUP(A515, Individual_Pitching___Dashboard[], 21,FALSE)/'SP Per G'!B515</f>
        <v>#N/A</v>
      </c>
      <c r="D515">
        <f>VLOOKUP(A515, 'Starter - Projections'!$B$2:$R$1380, 17, FALSE)/VLOOKUP(A515, 'Starter - Projections'!$B$2:$G$1380, 6, FALSE)</f>
        <v>1.5384615384615385E-2</v>
      </c>
    </row>
    <row r="516" spans="1:4" x14ac:dyDescent="0.45">
      <c r="A516" t="s">
        <v>1006</v>
      </c>
      <c r="B516" t="e">
        <f>VLOOKUP(A516, Individual_Pitching___Dashboard[[Name]:[G]], 6, FALSE)</f>
        <v>#N/A</v>
      </c>
      <c r="C516" t="e">
        <f>VLOOKUP(A516, Individual_Pitching___Dashboard[], 21,FALSE)/'SP Per G'!B516</f>
        <v>#N/A</v>
      </c>
      <c r="D516">
        <f>VLOOKUP(A516, 'Starter - Projections'!$B$2:$R$1380, 17, FALSE)/VLOOKUP(A516, 'Starter - Projections'!$B$2:$G$1380, 6, FALSE)</f>
        <v>2.2222222222222223E-2</v>
      </c>
    </row>
    <row r="517" spans="1:4" x14ac:dyDescent="0.45">
      <c r="A517" t="s">
        <v>1007</v>
      </c>
      <c r="B517" t="e">
        <f>VLOOKUP(A517, Individual_Pitching___Dashboard[[Name]:[G]], 6, FALSE)</f>
        <v>#N/A</v>
      </c>
      <c r="C517" t="e">
        <f>VLOOKUP(A517, Individual_Pitching___Dashboard[], 21,FALSE)/'SP Per G'!B517</f>
        <v>#N/A</v>
      </c>
      <c r="D517">
        <f>VLOOKUP(A517, 'Starter - Projections'!$B$2:$R$1380, 17, FALSE)/VLOOKUP(A517, 'Starter - Projections'!$B$2:$G$1380, 6, FALSE)</f>
        <v>1.5384615384615385E-2</v>
      </c>
    </row>
    <row r="518" spans="1:4" x14ac:dyDescent="0.45">
      <c r="A518" t="s">
        <v>1008</v>
      </c>
      <c r="B518" t="e">
        <f>VLOOKUP(A518, Individual_Pitching___Dashboard[[Name]:[G]], 6, FALSE)</f>
        <v>#N/A</v>
      </c>
      <c r="C518" t="e">
        <f>VLOOKUP(A518, Individual_Pitching___Dashboard[], 21,FALSE)/'SP Per G'!B518</f>
        <v>#N/A</v>
      </c>
      <c r="D518">
        <f>VLOOKUP(A518, 'Starter - Projections'!$B$2:$R$1380, 17, FALSE)/VLOOKUP(A518, 'Starter - Projections'!$B$2:$G$1380, 6, FALSE)</f>
        <v>1.8181818181818184E-2</v>
      </c>
    </row>
    <row r="519" spans="1:4" x14ac:dyDescent="0.45">
      <c r="A519" t="s">
        <v>1009</v>
      </c>
      <c r="B519" t="e">
        <f>VLOOKUP(A519, Individual_Pitching___Dashboard[[Name]:[G]], 6, FALSE)</f>
        <v>#N/A</v>
      </c>
      <c r="C519" t="e">
        <f>VLOOKUP(A519, Individual_Pitching___Dashboard[], 21,FALSE)/'SP Per G'!B519</f>
        <v>#N/A</v>
      </c>
      <c r="D519">
        <f>VLOOKUP(A519, 'Starter - Projections'!$B$2:$R$1380, 17, FALSE)/VLOOKUP(A519, 'Starter - Projections'!$B$2:$G$1380, 6, FALSE)</f>
        <v>0.02</v>
      </c>
    </row>
    <row r="520" spans="1:4" x14ac:dyDescent="0.45">
      <c r="A520" t="s">
        <v>1010</v>
      </c>
      <c r="B520" t="e">
        <f>VLOOKUP(A520, Individual_Pitching___Dashboard[[Name]:[G]], 6, FALSE)</f>
        <v>#N/A</v>
      </c>
      <c r="C520" t="e">
        <f>VLOOKUP(A520, Individual_Pitching___Dashboard[], 21,FALSE)/'SP Per G'!B520</f>
        <v>#N/A</v>
      </c>
      <c r="D520">
        <f>VLOOKUP(A520, 'Starter - Projections'!$B$2:$R$1380, 17, FALSE)/VLOOKUP(A520, 'Starter - Projections'!$B$2:$G$1380, 6, FALSE)</f>
        <v>1.8181818181818184E-2</v>
      </c>
    </row>
    <row r="521" spans="1:4" x14ac:dyDescent="0.45">
      <c r="A521" t="s">
        <v>1011</v>
      </c>
      <c r="B521" t="e">
        <f>VLOOKUP(A521, Individual_Pitching___Dashboard[[Name]:[G]], 6, FALSE)</f>
        <v>#N/A</v>
      </c>
      <c r="C521" t="e">
        <f>VLOOKUP(A521, Individual_Pitching___Dashboard[], 21,FALSE)/'SP Per G'!B521</f>
        <v>#N/A</v>
      </c>
      <c r="D521">
        <f>VLOOKUP(A521, 'Starter - Projections'!$B$2:$R$1380, 17, FALSE)/VLOOKUP(A521, 'Starter - Projections'!$B$2:$G$1380, 6, FALSE)</f>
        <v>1.3043478260869565E-2</v>
      </c>
    </row>
    <row r="522" spans="1:4" x14ac:dyDescent="0.45">
      <c r="A522" t="s">
        <v>1012</v>
      </c>
      <c r="B522" t="e">
        <f>VLOOKUP(A522, Individual_Pitching___Dashboard[[Name]:[G]], 6, FALSE)</f>
        <v>#N/A</v>
      </c>
      <c r="C522" t="e">
        <f>VLOOKUP(A522, Individual_Pitching___Dashboard[], 21,FALSE)/'SP Per G'!B522</f>
        <v>#N/A</v>
      </c>
      <c r="D522">
        <f>VLOOKUP(A522, 'Starter - Projections'!$B$2:$R$1380, 17, FALSE)/VLOOKUP(A522, 'Starter - Projections'!$B$2:$G$1380, 6, FALSE)</f>
        <v>1.0714285714285714E-2</v>
      </c>
    </row>
    <row r="523" spans="1:4" x14ac:dyDescent="0.45">
      <c r="A523" t="s">
        <v>1013</v>
      </c>
      <c r="B523" t="e">
        <f>VLOOKUP(A523, Individual_Pitching___Dashboard[[Name]:[G]], 6, FALSE)</f>
        <v>#N/A</v>
      </c>
      <c r="C523" t="e">
        <f>VLOOKUP(A523, Individual_Pitching___Dashboard[], 21,FALSE)/'SP Per G'!B523</f>
        <v>#N/A</v>
      </c>
      <c r="D523">
        <f>VLOOKUP(A523, 'Starter - Projections'!$B$2:$R$1380, 17, FALSE)/VLOOKUP(A523, 'Starter - Projections'!$B$2:$G$1380, 6, FALSE)</f>
        <v>1.1764705882352941E-2</v>
      </c>
    </row>
    <row r="524" spans="1:4" x14ac:dyDescent="0.45">
      <c r="A524" t="s">
        <v>1014</v>
      </c>
      <c r="B524" t="e">
        <f>VLOOKUP(A524, Individual_Pitching___Dashboard[[Name]:[G]], 6, FALSE)</f>
        <v>#N/A</v>
      </c>
      <c r="C524" t="e">
        <f>VLOOKUP(A524, Individual_Pitching___Dashboard[], 21,FALSE)/'SP Per G'!B524</f>
        <v>#N/A</v>
      </c>
      <c r="D524">
        <f>VLOOKUP(A524, 'Starter - Projections'!$B$2:$R$1380, 17, FALSE)/VLOOKUP(A524, 'Starter - Projections'!$B$2:$G$1380, 6, FALSE)</f>
        <v>3.8461538461538464E-3</v>
      </c>
    </row>
    <row r="525" spans="1:4" x14ac:dyDescent="0.45">
      <c r="A525" t="s">
        <v>1015</v>
      </c>
      <c r="B525" t="e">
        <f>VLOOKUP(A525, Individual_Pitching___Dashboard[[Name]:[G]], 6, FALSE)</f>
        <v>#N/A</v>
      </c>
      <c r="C525" t="e">
        <f>VLOOKUP(A525, Individual_Pitching___Dashboard[], 21,FALSE)/'SP Per G'!B525</f>
        <v>#N/A</v>
      </c>
      <c r="D525">
        <f>VLOOKUP(A525, 'Starter - Projections'!$B$2:$R$1380, 17, FALSE)/VLOOKUP(A525, 'Starter - Projections'!$B$2:$G$1380, 6, FALSE)</f>
        <v>3.8461538461538464E-3</v>
      </c>
    </row>
    <row r="526" spans="1:4" x14ac:dyDescent="0.45">
      <c r="A526" t="s">
        <v>1016</v>
      </c>
      <c r="B526" t="e">
        <f>VLOOKUP(A526, Individual_Pitching___Dashboard[[Name]:[G]], 6, FALSE)</f>
        <v>#N/A</v>
      </c>
      <c r="C526" t="e">
        <f>VLOOKUP(A526, Individual_Pitching___Dashboard[], 21,FALSE)/'SP Per G'!B526</f>
        <v>#N/A</v>
      </c>
      <c r="D526">
        <f>VLOOKUP(A526, 'Starter - Projections'!$B$2:$R$1380, 17, FALSE)/VLOOKUP(A526, 'Starter - Projections'!$B$2:$G$1380, 6, FALSE)</f>
        <v>0</v>
      </c>
    </row>
    <row r="527" spans="1:4" x14ac:dyDescent="0.45">
      <c r="A527" t="s">
        <v>1017</v>
      </c>
      <c r="B527" t="e">
        <f>VLOOKUP(A527, Individual_Pitching___Dashboard[[Name]:[G]], 6, FALSE)</f>
        <v>#N/A</v>
      </c>
      <c r="C527" t="e">
        <f>VLOOKUP(A527, Individual_Pitching___Dashboard[], 21,FALSE)/'SP Per G'!B527</f>
        <v>#N/A</v>
      </c>
      <c r="D527">
        <f>VLOOKUP(A527, 'Starter - Projections'!$B$2:$R$1380, 17, FALSE)/VLOOKUP(A527, 'Starter - Projections'!$B$2:$G$1380, 6, FALSE)</f>
        <v>-5.263157894736842E-3</v>
      </c>
    </row>
    <row r="528" spans="1:4" x14ac:dyDescent="0.45">
      <c r="A528" t="s">
        <v>1018</v>
      </c>
      <c r="B528" t="e">
        <f>VLOOKUP(A528, Individual_Pitching___Dashboard[[Name]:[G]], 6, FALSE)</f>
        <v>#N/A</v>
      </c>
      <c r="C528" t="e">
        <f>VLOOKUP(A528, Individual_Pitching___Dashboard[], 21,FALSE)/'SP Per G'!B528</f>
        <v>#N/A</v>
      </c>
      <c r="D528">
        <f>VLOOKUP(A528, 'Starter - Projections'!$B$2:$R$1380, 17, FALSE)/VLOOKUP(A528, 'Starter - Projections'!$B$2:$G$1380, 6, FALSE)</f>
        <v>-4.3478260869565218E-3</v>
      </c>
    </row>
    <row r="529" spans="1:4" x14ac:dyDescent="0.45">
      <c r="A529" t="s">
        <v>1019</v>
      </c>
      <c r="B529" t="e">
        <f>VLOOKUP(A529, Individual_Pitching___Dashboard[[Name]:[G]], 6, FALSE)</f>
        <v>#N/A</v>
      </c>
      <c r="C529" t="e">
        <f>VLOOKUP(A529, Individual_Pitching___Dashboard[], 21,FALSE)/'SP Per G'!B529</f>
        <v>#N/A</v>
      </c>
      <c r="D529">
        <f>VLOOKUP(A529, 'Starter - Projections'!$B$2:$R$1380, 17, FALSE)/VLOOKUP(A529, 'Starter - Projections'!$B$2:$G$1380, 6, FALSE)</f>
        <v>-0.01</v>
      </c>
    </row>
    <row r="530" spans="1:4" x14ac:dyDescent="0.45">
      <c r="A530" t="s">
        <v>1020</v>
      </c>
      <c r="B530" t="e">
        <f>VLOOKUP(A530, Individual_Pitching___Dashboard[[Name]:[G]], 6, FALSE)</f>
        <v>#N/A</v>
      </c>
      <c r="C530" t="e">
        <f>VLOOKUP(A530, Individual_Pitching___Dashboard[], 21,FALSE)/'SP Per G'!B530</f>
        <v>#N/A</v>
      </c>
      <c r="D530">
        <f>VLOOKUP(A530, 'Starter - Projections'!$B$2:$R$1380, 17, FALSE)/VLOOKUP(A530, 'Starter - Projections'!$B$2:$G$1380, 6, FALSE)</f>
        <v>6.6666666666666666E-2</v>
      </c>
    </row>
    <row r="531" spans="1:4" x14ac:dyDescent="0.45">
      <c r="A531" t="s">
        <v>1021</v>
      </c>
      <c r="B531" t="e">
        <f>VLOOKUP(A531, Individual_Pitching___Dashboard[[Name]:[G]], 6, FALSE)</f>
        <v>#N/A</v>
      </c>
      <c r="C531" t="e">
        <f>VLOOKUP(A531, Individual_Pitching___Dashboard[], 21,FALSE)/'SP Per G'!B531</f>
        <v>#N/A</v>
      </c>
      <c r="D531">
        <f>VLOOKUP(A531, 'Starter - Projections'!$B$2:$R$1380, 17, FALSE)/VLOOKUP(A531, 'Starter - Projections'!$B$2:$G$1380, 6, FALSE)</f>
        <v>0.10666666666666667</v>
      </c>
    </row>
    <row r="532" spans="1:4" x14ac:dyDescent="0.45">
      <c r="A532" t="s">
        <v>546</v>
      </c>
      <c r="B532" t="e">
        <f>VLOOKUP(A532, Individual_Pitching___Dashboard[[Name]:[G]], 6, FALSE)</f>
        <v>#N/A</v>
      </c>
      <c r="C532" t="e">
        <f>VLOOKUP(A532, Individual_Pitching___Dashboard[], 21,FALSE)/'SP Per G'!B532</f>
        <v>#N/A</v>
      </c>
      <c r="D532">
        <f>VLOOKUP(A532, 'Starter - Projections'!$B$2:$R$1380, 17, FALSE)/VLOOKUP(A532, 'Starter - Projections'!$B$2:$G$1380, 6, FALSE)</f>
        <v>4.8275862068965517E-2</v>
      </c>
    </row>
    <row r="533" spans="1:4" x14ac:dyDescent="0.45">
      <c r="A533" t="s">
        <v>1022</v>
      </c>
      <c r="B533" t="e">
        <f>VLOOKUP(A533, Individual_Pitching___Dashboard[[Name]:[G]], 6, FALSE)</f>
        <v>#N/A</v>
      </c>
      <c r="C533" t="e">
        <f>VLOOKUP(A533, Individual_Pitching___Dashboard[], 21,FALSE)/'SP Per G'!B533</f>
        <v>#N/A</v>
      </c>
      <c r="D533">
        <f>VLOOKUP(A533, 'Starter - Projections'!$B$2:$R$1380, 17, FALSE)/VLOOKUP(A533, 'Starter - Projections'!$B$2:$G$1380, 6, FALSE)</f>
        <v>0.06</v>
      </c>
    </row>
    <row r="534" spans="1:4" x14ac:dyDescent="0.45">
      <c r="A534" t="s">
        <v>1023</v>
      </c>
      <c r="B534" t="e">
        <f>VLOOKUP(A534, Individual_Pitching___Dashboard[[Name]:[G]], 6, FALSE)</f>
        <v>#N/A</v>
      </c>
      <c r="C534" t="e">
        <f>VLOOKUP(A534, Individual_Pitching___Dashboard[], 21,FALSE)/'SP Per G'!B534</f>
        <v>#N/A</v>
      </c>
      <c r="D534">
        <f>VLOOKUP(A534, 'Starter - Projections'!$B$2:$R$1380, 17, FALSE)/VLOOKUP(A534, 'Starter - Projections'!$B$2:$G$1380, 6, FALSE)</f>
        <v>4.7826086956521741E-2</v>
      </c>
    </row>
    <row r="535" spans="1:4" x14ac:dyDescent="0.45">
      <c r="A535" t="s">
        <v>1024</v>
      </c>
      <c r="B535" t="e">
        <f>VLOOKUP(A535, Individual_Pitching___Dashboard[[Name]:[G]], 6, FALSE)</f>
        <v>#N/A</v>
      </c>
      <c r="C535" t="e">
        <f>VLOOKUP(A535, Individual_Pitching___Dashboard[], 21,FALSE)/'SP Per G'!B535</f>
        <v>#N/A</v>
      </c>
      <c r="D535">
        <f>VLOOKUP(A535, 'Starter - Projections'!$B$2:$R$1380, 17, FALSE)/VLOOKUP(A535, 'Starter - Projections'!$B$2:$G$1380, 6, FALSE)</f>
        <v>5.2941176470588235E-2</v>
      </c>
    </row>
    <row r="536" spans="1:4" x14ac:dyDescent="0.45">
      <c r="A536" t="s">
        <v>1025</v>
      </c>
      <c r="B536" t="e">
        <f>VLOOKUP(A536, Individual_Pitching___Dashboard[[Name]:[G]], 6, FALSE)</f>
        <v>#N/A</v>
      </c>
      <c r="C536" t="e">
        <f>VLOOKUP(A536, Individual_Pitching___Dashboard[], 21,FALSE)/'SP Per G'!B536</f>
        <v>#N/A</v>
      </c>
      <c r="D536">
        <f>VLOOKUP(A536, 'Starter - Projections'!$B$2:$R$1380, 17, FALSE)/VLOOKUP(A536, 'Starter - Projections'!$B$2:$G$1380, 6, FALSE)</f>
        <v>3.7499999999999999E-2</v>
      </c>
    </row>
    <row r="537" spans="1:4" x14ac:dyDescent="0.45">
      <c r="A537" t="s">
        <v>1026</v>
      </c>
      <c r="B537" t="e">
        <f>VLOOKUP(A537, Individual_Pitching___Dashboard[[Name]:[G]], 6, FALSE)</f>
        <v>#N/A</v>
      </c>
      <c r="C537" t="e">
        <f>VLOOKUP(A537, Individual_Pitching___Dashboard[], 21,FALSE)/'SP Per G'!B537</f>
        <v>#N/A</v>
      </c>
      <c r="D537">
        <f>VLOOKUP(A537, 'Starter - Projections'!$B$2:$R$1380, 17, FALSE)/VLOOKUP(A537, 'Starter - Projections'!$B$2:$G$1380, 6, FALSE)</f>
        <v>5.2941176470588235E-2</v>
      </c>
    </row>
    <row r="538" spans="1:4" x14ac:dyDescent="0.45">
      <c r="A538" t="s">
        <v>1027</v>
      </c>
      <c r="B538" t="e">
        <f>VLOOKUP(A538, Individual_Pitching___Dashboard[[Name]:[G]], 6, FALSE)</f>
        <v>#N/A</v>
      </c>
      <c r="C538" t="e">
        <f>VLOOKUP(A538, Individual_Pitching___Dashboard[], 21,FALSE)/'SP Per G'!B538</f>
        <v>#N/A</v>
      </c>
      <c r="D538">
        <f>VLOOKUP(A538, 'Starter - Projections'!$B$2:$R$1380, 17, FALSE)/VLOOKUP(A538, 'Starter - Projections'!$B$2:$G$1380, 6, FALSE)</f>
        <v>3.4615384615384617E-2</v>
      </c>
    </row>
    <row r="539" spans="1:4" x14ac:dyDescent="0.45">
      <c r="A539" t="s">
        <v>1028</v>
      </c>
      <c r="B539" t="e">
        <f>VLOOKUP(A539, Individual_Pitching___Dashboard[[Name]:[G]], 6, FALSE)</f>
        <v>#N/A</v>
      </c>
      <c r="C539" t="e">
        <f>VLOOKUP(A539, Individual_Pitching___Dashboard[], 21,FALSE)/'SP Per G'!B539</f>
        <v>#N/A</v>
      </c>
      <c r="D539">
        <f>VLOOKUP(A539, 'Starter - Projections'!$B$2:$R$1380, 17, FALSE)/VLOOKUP(A539, 'Starter - Projections'!$B$2:$G$1380, 6, FALSE)</f>
        <v>4.4999999999999998E-2</v>
      </c>
    </row>
    <row r="540" spans="1:4" x14ac:dyDescent="0.45">
      <c r="A540" t="s">
        <v>1029</v>
      </c>
      <c r="B540" t="e">
        <f>VLOOKUP(A540, Individual_Pitching___Dashboard[[Name]:[G]], 6, FALSE)</f>
        <v>#N/A</v>
      </c>
      <c r="C540" t="e">
        <f>VLOOKUP(A540, Individual_Pitching___Dashboard[], 21,FALSE)/'SP Per G'!B540</f>
        <v>#N/A</v>
      </c>
      <c r="D540">
        <f>VLOOKUP(A540, 'Starter - Projections'!$B$2:$R$1380, 17, FALSE)/VLOOKUP(A540, 'Starter - Projections'!$B$2:$G$1380, 6, FALSE)</f>
        <v>5.3333333333333337E-2</v>
      </c>
    </row>
    <row r="541" spans="1:4" x14ac:dyDescent="0.45">
      <c r="A541" t="s">
        <v>1030</v>
      </c>
      <c r="B541" t="e">
        <f>VLOOKUP(A541, Individual_Pitching___Dashboard[[Name]:[G]], 6, FALSE)</f>
        <v>#N/A</v>
      </c>
      <c r="C541" t="e">
        <f>VLOOKUP(A541, Individual_Pitching___Dashboard[], 21,FALSE)/'SP Per G'!B541</f>
        <v>#N/A</v>
      </c>
      <c r="D541">
        <f>VLOOKUP(A541, 'Starter - Projections'!$B$2:$R$1380, 17, FALSE)/VLOOKUP(A541, 'Starter - Projections'!$B$2:$G$1380, 6, FALSE)</f>
        <v>3.888888888888889E-2</v>
      </c>
    </row>
    <row r="542" spans="1:4" x14ac:dyDescent="0.45">
      <c r="A542" t="s">
        <v>1031</v>
      </c>
      <c r="B542" t="e">
        <f>VLOOKUP(A542, Individual_Pitching___Dashboard[[Name]:[G]], 6, FALSE)</f>
        <v>#N/A</v>
      </c>
      <c r="C542" t="e">
        <f>VLOOKUP(A542, Individual_Pitching___Dashboard[], 21,FALSE)/'SP Per G'!B542</f>
        <v>#N/A</v>
      </c>
      <c r="D542">
        <f>VLOOKUP(A542, 'Starter - Projections'!$B$2:$R$1380, 17, FALSE)/VLOOKUP(A542, 'Starter - Projections'!$B$2:$G$1380, 6, FALSE)</f>
        <v>4.3749999999999997E-2</v>
      </c>
    </row>
    <row r="543" spans="1:4" x14ac:dyDescent="0.45">
      <c r="A543" t="s">
        <v>1032</v>
      </c>
      <c r="B543" t="e">
        <f>VLOOKUP(A543, Individual_Pitching___Dashboard[[Name]:[G]], 6, FALSE)</f>
        <v>#N/A</v>
      </c>
      <c r="C543" t="e">
        <f>VLOOKUP(A543, Individual_Pitching___Dashboard[], 21,FALSE)/'SP Per G'!B543</f>
        <v>#N/A</v>
      </c>
      <c r="D543">
        <f>VLOOKUP(A543, 'Starter - Projections'!$B$2:$R$1380, 17, FALSE)/VLOOKUP(A543, 'Starter - Projections'!$B$2:$G$1380, 6, FALSE)</f>
        <v>2.0689655172413793E-2</v>
      </c>
    </row>
    <row r="544" spans="1:4" x14ac:dyDescent="0.45">
      <c r="A544" t="s">
        <v>1033</v>
      </c>
      <c r="B544" t="e">
        <f>VLOOKUP(A544, Individual_Pitching___Dashboard[[Name]:[G]], 6, FALSE)</f>
        <v>#N/A</v>
      </c>
      <c r="C544" t="e">
        <f>VLOOKUP(A544, Individual_Pitching___Dashboard[], 21,FALSE)/'SP Per G'!B544</f>
        <v>#N/A</v>
      </c>
      <c r="D544">
        <f>VLOOKUP(A544, 'Starter - Projections'!$B$2:$R$1380, 17, FALSE)/VLOOKUP(A544, 'Starter - Projections'!$B$2:$G$1380, 6, FALSE)</f>
        <v>2.6086956521739129E-2</v>
      </c>
    </row>
    <row r="545" spans="1:4" x14ac:dyDescent="0.45">
      <c r="A545" t="s">
        <v>1034</v>
      </c>
      <c r="B545" t="e">
        <f>VLOOKUP(A545, Individual_Pitching___Dashboard[[Name]:[G]], 6, FALSE)</f>
        <v>#N/A</v>
      </c>
      <c r="C545" t="e">
        <f>VLOOKUP(A545, Individual_Pitching___Dashboard[], 21,FALSE)/'SP Per G'!B545</f>
        <v>#N/A</v>
      </c>
      <c r="D545">
        <f>VLOOKUP(A545, 'Starter - Projections'!$B$2:$R$1380, 17, FALSE)/VLOOKUP(A545, 'Starter - Projections'!$B$2:$G$1380, 6, FALSE)</f>
        <v>2.7272727272727271E-2</v>
      </c>
    </row>
    <row r="546" spans="1:4" x14ac:dyDescent="0.45">
      <c r="A546" t="s">
        <v>1035</v>
      </c>
      <c r="B546" t="e">
        <f>VLOOKUP(A546, Individual_Pitching___Dashboard[[Name]:[G]], 6, FALSE)</f>
        <v>#N/A</v>
      </c>
      <c r="C546" t="e">
        <f>VLOOKUP(A546, Individual_Pitching___Dashboard[], 21,FALSE)/'SP Per G'!B546</f>
        <v>#N/A</v>
      </c>
      <c r="D546">
        <f>VLOOKUP(A546, 'Starter - Projections'!$B$2:$R$1380, 17, FALSE)/VLOOKUP(A546, 'Starter - Projections'!$B$2:$G$1380, 6, FALSE)</f>
        <v>3.7499999999999999E-2</v>
      </c>
    </row>
    <row r="547" spans="1:4" x14ac:dyDescent="0.45">
      <c r="A547" t="s">
        <v>1036</v>
      </c>
      <c r="B547" t="e">
        <f>VLOOKUP(A547, Individual_Pitching___Dashboard[[Name]:[G]], 6, FALSE)</f>
        <v>#N/A</v>
      </c>
      <c r="C547" t="e">
        <f>VLOOKUP(A547, Individual_Pitching___Dashboard[], 21,FALSE)/'SP Per G'!B547</f>
        <v>#N/A</v>
      </c>
      <c r="D547">
        <f>VLOOKUP(A547, 'Starter - Projections'!$B$2:$R$1380, 17, FALSE)/VLOOKUP(A547, 'Starter - Projections'!$B$2:$G$1380, 6, FALSE)</f>
        <v>0.03</v>
      </c>
    </row>
    <row r="548" spans="1:4" x14ac:dyDescent="0.45">
      <c r="A548" t="s">
        <v>1037</v>
      </c>
      <c r="B548" t="e">
        <f>VLOOKUP(A548, Individual_Pitching___Dashboard[[Name]:[G]], 6, FALSE)</f>
        <v>#N/A</v>
      </c>
      <c r="C548" t="e">
        <f>VLOOKUP(A548, Individual_Pitching___Dashboard[], 21,FALSE)/'SP Per G'!B548</f>
        <v>#N/A</v>
      </c>
      <c r="D548">
        <f>VLOOKUP(A548, 'Starter - Projections'!$B$2:$R$1380, 17, FALSE)/VLOOKUP(A548, 'Starter - Projections'!$B$2:$G$1380, 6, FALSE)</f>
        <v>2.8571428571428571E-2</v>
      </c>
    </row>
    <row r="549" spans="1:4" x14ac:dyDescent="0.45">
      <c r="A549" t="s">
        <v>1038</v>
      </c>
      <c r="B549" t="e">
        <f>VLOOKUP(A549, Individual_Pitching___Dashboard[[Name]:[G]], 6, FALSE)</f>
        <v>#N/A</v>
      </c>
      <c r="C549" t="e">
        <f>VLOOKUP(A549, Individual_Pitching___Dashboard[], 21,FALSE)/'SP Per G'!B549</f>
        <v>#N/A</v>
      </c>
      <c r="D549">
        <f>VLOOKUP(A549, 'Starter - Projections'!$B$2:$R$1380, 17, FALSE)/VLOOKUP(A549, 'Starter - Projections'!$B$2:$G$1380, 6, FALSE)</f>
        <v>2.7272727272727271E-2</v>
      </c>
    </row>
    <row r="550" spans="1:4" x14ac:dyDescent="0.45">
      <c r="A550" t="s">
        <v>1039</v>
      </c>
      <c r="B550" t="e">
        <f>VLOOKUP(A550, Individual_Pitching___Dashboard[[Name]:[G]], 6, FALSE)</f>
        <v>#N/A</v>
      </c>
      <c r="C550" t="e">
        <f>VLOOKUP(A550, Individual_Pitching___Dashboard[], 21,FALSE)/'SP Per G'!B550</f>
        <v>#N/A</v>
      </c>
      <c r="D550">
        <f>VLOOKUP(A550, 'Starter - Projections'!$B$2:$R$1380, 17, FALSE)/VLOOKUP(A550, 'Starter - Projections'!$B$2:$G$1380, 6, FALSE)</f>
        <v>2.2727272727272728E-2</v>
      </c>
    </row>
    <row r="551" spans="1:4" x14ac:dyDescent="0.45">
      <c r="A551" t="s">
        <v>1040</v>
      </c>
      <c r="B551" t="e">
        <f>VLOOKUP(A551, Individual_Pitching___Dashboard[[Name]:[G]], 6, FALSE)</f>
        <v>#N/A</v>
      </c>
      <c r="C551" t="e">
        <f>VLOOKUP(A551, Individual_Pitching___Dashboard[], 21,FALSE)/'SP Per G'!B551</f>
        <v>#N/A</v>
      </c>
      <c r="D551">
        <f>VLOOKUP(A551, 'Starter - Projections'!$B$2:$R$1380, 17, FALSE)/VLOOKUP(A551, 'Starter - Projections'!$B$2:$G$1380, 6, FALSE)</f>
        <v>1.7241379310344827E-2</v>
      </c>
    </row>
    <row r="552" spans="1:4" x14ac:dyDescent="0.45">
      <c r="A552" t="s">
        <v>1041</v>
      </c>
      <c r="B552" t="e">
        <f>VLOOKUP(A552, Individual_Pitching___Dashboard[[Name]:[G]], 6, FALSE)</f>
        <v>#N/A</v>
      </c>
      <c r="C552" t="e">
        <f>VLOOKUP(A552, Individual_Pitching___Dashboard[], 21,FALSE)/'SP Per G'!B552</f>
        <v>#N/A</v>
      </c>
      <c r="D552">
        <f>VLOOKUP(A552, 'Starter - Projections'!$B$2:$R$1380, 17, FALSE)/VLOOKUP(A552, 'Starter - Projections'!$B$2:$G$1380, 6, FALSE)</f>
        <v>2.3809523809523808E-2</v>
      </c>
    </row>
    <row r="553" spans="1:4" x14ac:dyDescent="0.45">
      <c r="A553" t="s">
        <v>1042</v>
      </c>
      <c r="B553" t="e">
        <f>VLOOKUP(A553, Individual_Pitching___Dashboard[[Name]:[G]], 6, FALSE)</f>
        <v>#N/A</v>
      </c>
      <c r="C553" t="e">
        <f>VLOOKUP(A553, Individual_Pitching___Dashboard[], 21,FALSE)/'SP Per G'!B553</f>
        <v>#N/A</v>
      </c>
      <c r="D553">
        <f>VLOOKUP(A553, 'Starter - Projections'!$B$2:$R$1380, 17, FALSE)/VLOOKUP(A553, 'Starter - Projections'!$B$2:$G$1380, 6, FALSE)</f>
        <v>2.6315789473684209E-2</v>
      </c>
    </row>
    <row r="554" spans="1:4" x14ac:dyDescent="0.45">
      <c r="A554" t="s">
        <v>1043</v>
      </c>
      <c r="B554" t="e">
        <f>VLOOKUP(A554, Individual_Pitching___Dashboard[[Name]:[G]], 6, FALSE)</f>
        <v>#N/A</v>
      </c>
      <c r="C554" t="e">
        <f>VLOOKUP(A554, Individual_Pitching___Dashboard[], 21,FALSE)/'SP Per G'!B554</f>
        <v>#N/A</v>
      </c>
      <c r="D554">
        <f>VLOOKUP(A554, 'Starter - Projections'!$B$2:$R$1380, 17, FALSE)/VLOOKUP(A554, 'Starter - Projections'!$B$2:$G$1380, 6, FALSE)</f>
        <v>1.7241379310344827E-2</v>
      </c>
    </row>
    <row r="555" spans="1:4" x14ac:dyDescent="0.45">
      <c r="A555" t="s">
        <v>1044</v>
      </c>
      <c r="B555" t="e">
        <f>VLOOKUP(A555, Individual_Pitching___Dashboard[[Name]:[G]], 6, FALSE)</f>
        <v>#N/A</v>
      </c>
      <c r="C555" t="e">
        <f>VLOOKUP(A555, Individual_Pitching___Dashboard[], 21,FALSE)/'SP Per G'!B555</f>
        <v>#N/A</v>
      </c>
      <c r="D555">
        <f>VLOOKUP(A555, 'Starter - Projections'!$B$2:$R$1380, 17, FALSE)/VLOOKUP(A555, 'Starter - Projections'!$B$2:$G$1380, 6, FALSE)</f>
        <v>2.5000000000000001E-2</v>
      </c>
    </row>
    <row r="556" spans="1:4" x14ac:dyDescent="0.45">
      <c r="A556" t="s">
        <v>1045</v>
      </c>
      <c r="B556" t="e">
        <f>VLOOKUP(A556, Individual_Pitching___Dashboard[[Name]:[G]], 6, FALSE)</f>
        <v>#N/A</v>
      </c>
      <c r="C556" t="e">
        <f>VLOOKUP(A556, Individual_Pitching___Dashboard[], 21,FALSE)/'SP Per G'!B556</f>
        <v>#N/A</v>
      </c>
      <c r="D556">
        <f>VLOOKUP(A556, 'Starter - Projections'!$B$2:$R$1380, 17, FALSE)/VLOOKUP(A556, 'Starter - Projections'!$B$2:$G$1380, 6, FALSE)</f>
        <v>2.1052631578947368E-2</v>
      </c>
    </row>
    <row r="557" spans="1:4" x14ac:dyDescent="0.45">
      <c r="A557" t="s">
        <v>1046</v>
      </c>
      <c r="B557" t="e">
        <f>VLOOKUP(A557, Individual_Pitching___Dashboard[[Name]:[G]], 6, FALSE)</f>
        <v>#N/A</v>
      </c>
      <c r="C557" t="e">
        <f>VLOOKUP(A557, Individual_Pitching___Dashboard[], 21,FALSE)/'SP Per G'!B557</f>
        <v>#N/A</v>
      </c>
      <c r="D557">
        <f>VLOOKUP(A557, 'Starter - Projections'!$B$2:$R$1380, 17, FALSE)/VLOOKUP(A557, 'Starter - Projections'!$B$2:$G$1380, 6, FALSE)</f>
        <v>1.4814814814814815E-2</v>
      </c>
    </row>
    <row r="558" spans="1:4" x14ac:dyDescent="0.45">
      <c r="A558" t="s">
        <v>1047</v>
      </c>
      <c r="B558" t="e">
        <f>VLOOKUP(A558, Individual_Pitching___Dashboard[[Name]:[G]], 6, FALSE)</f>
        <v>#N/A</v>
      </c>
      <c r="C558" t="e">
        <f>VLOOKUP(A558, Individual_Pitching___Dashboard[], 21,FALSE)/'SP Per G'!B558</f>
        <v>#N/A</v>
      </c>
      <c r="D558">
        <f>VLOOKUP(A558, 'Starter - Projections'!$B$2:$R$1380, 17, FALSE)/VLOOKUP(A558, 'Starter - Projections'!$B$2:$G$1380, 6, FALSE)</f>
        <v>2.6666666666666668E-2</v>
      </c>
    </row>
    <row r="559" spans="1:4" x14ac:dyDescent="0.45">
      <c r="A559" t="s">
        <v>1048</v>
      </c>
      <c r="B559" t="e">
        <f>VLOOKUP(A559, Individual_Pitching___Dashboard[[Name]:[G]], 6, FALSE)</f>
        <v>#N/A</v>
      </c>
      <c r="C559" t="e">
        <f>VLOOKUP(A559, Individual_Pitching___Dashboard[], 21,FALSE)/'SP Per G'!B559</f>
        <v>#N/A</v>
      </c>
      <c r="D559">
        <f>VLOOKUP(A559, 'Starter - Projections'!$B$2:$R$1380, 17, FALSE)/VLOOKUP(A559, 'Starter - Projections'!$B$2:$G$1380, 6, FALSE)</f>
        <v>2.2222222222222223E-2</v>
      </c>
    </row>
    <row r="560" spans="1:4" x14ac:dyDescent="0.45">
      <c r="A560" t="s">
        <v>1049</v>
      </c>
      <c r="B560" t="e">
        <f>VLOOKUP(A560, Individual_Pitching___Dashboard[[Name]:[G]], 6, FALSE)</f>
        <v>#N/A</v>
      </c>
      <c r="C560" t="e">
        <f>VLOOKUP(A560, Individual_Pitching___Dashboard[], 21,FALSE)/'SP Per G'!B560</f>
        <v>#N/A</v>
      </c>
      <c r="D560">
        <f>VLOOKUP(A560, 'Starter - Projections'!$B$2:$R$1380, 17, FALSE)/VLOOKUP(A560, 'Starter - Projections'!$B$2:$G$1380, 6, FALSE)</f>
        <v>0.02</v>
      </c>
    </row>
    <row r="561" spans="1:4" x14ac:dyDescent="0.45">
      <c r="A561" t="s">
        <v>1050</v>
      </c>
      <c r="B561" t="e">
        <f>VLOOKUP(A561, Individual_Pitching___Dashboard[[Name]:[G]], 6, FALSE)</f>
        <v>#N/A</v>
      </c>
      <c r="C561" t="e">
        <f>VLOOKUP(A561, Individual_Pitching___Dashboard[], 21,FALSE)/'SP Per G'!B561</f>
        <v>#N/A</v>
      </c>
      <c r="D561">
        <f>VLOOKUP(A561, 'Starter - Projections'!$B$2:$R$1380, 17, FALSE)/VLOOKUP(A561, 'Starter - Projections'!$B$2:$G$1380, 6, FALSE)</f>
        <v>1.4999999999999999E-2</v>
      </c>
    </row>
    <row r="562" spans="1:4" x14ac:dyDescent="0.45">
      <c r="A562" t="s">
        <v>1051</v>
      </c>
      <c r="B562" t="e">
        <f>VLOOKUP(A562, Individual_Pitching___Dashboard[[Name]:[G]], 6, FALSE)</f>
        <v>#N/A</v>
      </c>
      <c r="C562" t="e">
        <f>VLOOKUP(A562, Individual_Pitching___Dashboard[], 21,FALSE)/'SP Per G'!B562</f>
        <v>#N/A</v>
      </c>
      <c r="D562">
        <f>VLOOKUP(A562, 'Starter - Projections'!$B$2:$R$1380, 17, FALSE)/VLOOKUP(A562, 'Starter - Projections'!$B$2:$G$1380, 6, FALSE)</f>
        <v>1.4999999999999999E-2</v>
      </c>
    </row>
    <row r="563" spans="1:4" x14ac:dyDescent="0.45">
      <c r="A563" t="s">
        <v>1052</v>
      </c>
      <c r="B563" t="e">
        <f>VLOOKUP(A563, Individual_Pitching___Dashboard[[Name]:[G]], 6, FALSE)</f>
        <v>#N/A</v>
      </c>
      <c r="C563" t="e">
        <f>VLOOKUP(A563, Individual_Pitching___Dashboard[], 21,FALSE)/'SP Per G'!B563</f>
        <v>#N/A</v>
      </c>
      <c r="D563">
        <f>VLOOKUP(A563, 'Starter - Projections'!$B$2:$R$1380, 17, FALSE)/VLOOKUP(A563, 'Starter - Projections'!$B$2:$G$1380, 6, FALSE)</f>
        <v>1.4999999999999999E-2</v>
      </c>
    </row>
    <row r="564" spans="1:4" x14ac:dyDescent="0.45">
      <c r="A564" t="s">
        <v>1053</v>
      </c>
      <c r="B564" t="e">
        <f>VLOOKUP(A564, Individual_Pitching___Dashboard[[Name]:[G]], 6, FALSE)</f>
        <v>#N/A</v>
      </c>
      <c r="C564" t="e">
        <f>VLOOKUP(A564, Individual_Pitching___Dashboard[], 21,FALSE)/'SP Per G'!B564</f>
        <v>#N/A</v>
      </c>
      <c r="D564">
        <f>VLOOKUP(A564, 'Starter - Projections'!$B$2:$R$1380, 17, FALSE)/VLOOKUP(A564, 'Starter - Projections'!$B$2:$G$1380, 6, FALSE)</f>
        <v>1.2499999999999999E-2</v>
      </c>
    </row>
    <row r="565" spans="1:4" x14ac:dyDescent="0.45">
      <c r="A565" t="s">
        <v>1054</v>
      </c>
      <c r="B565" t="e">
        <f>VLOOKUP(A565, Individual_Pitching___Dashboard[[Name]:[G]], 6, FALSE)</f>
        <v>#N/A</v>
      </c>
      <c r="C565" t="e">
        <f>VLOOKUP(A565, Individual_Pitching___Dashboard[], 21,FALSE)/'SP Per G'!B565</f>
        <v>#N/A</v>
      </c>
      <c r="D565">
        <f>VLOOKUP(A565, 'Starter - Projections'!$B$2:$R$1380, 17, FALSE)/VLOOKUP(A565, 'Starter - Projections'!$B$2:$G$1380, 6, FALSE)</f>
        <v>0.02</v>
      </c>
    </row>
    <row r="566" spans="1:4" x14ac:dyDescent="0.45">
      <c r="A566" t="s">
        <v>1055</v>
      </c>
      <c r="B566" t="e">
        <f>VLOOKUP(A566, Individual_Pitching___Dashboard[[Name]:[G]], 6, FALSE)</f>
        <v>#N/A</v>
      </c>
      <c r="C566" t="e">
        <f>VLOOKUP(A566, Individual_Pitching___Dashboard[], 21,FALSE)/'SP Per G'!B566</f>
        <v>#N/A</v>
      </c>
      <c r="D566">
        <f>VLOOKUP(A566, 'Starter - Projections'!$B$2:$R$1380, 17, FALSE)/VLOOKUP(A566, 'Starter - Projections'!$B$2:$G$1380, 6, FALSE)</f>
        <v>1.8749999999999999E-2</v>
      </c>
    </row>
    <row r="567" spans="1:4" x14ac:dyDescent="0.45">
      <c r="A567" t="s">
        <v>1056</v>
      </c>
      <c r="B567" t="e">
        <f>VLOOKUP(A567, Individual_Pitching___Dashboard[[Name]:[G]], 6, FALSE)</f>
        <v>#N/A</v>
      </c>
      <c r="C567" t="e">
        <f>VLOOKUP(A567, Individual_Pitching___Dashboard[], 21,FALSE)/'SP Per G'!B567</f>
        <v>#N/A</v>
      </c>
      <c r="D567">
        <f>VLOOKUP(A567, 'Starter - Projections'!$B$2:$R$1380, 17, FALSE)/VLOOKUP(A567, 'Starter - Projections'!$B$2:$G$1380, 6, FALSE)</f>
        <v>8.6956521739130436E-3</v>
      </c>
    </row>
    <row r="568" spans="1:4" x14ac:dyDescent="0.45">
      <c r="A568" t="s">
        <v>1057</v>
      </c>
      <c r="B568" t="e">
        <f>VLOOKUP(A568, Individual_Pitching___Dashboard[[Name]:[G]], 6, FALSE)</f>
        <v>#N/A</v>
      </c>
      <c r="C568" t="e">
        <f>VLOOKUP(A568, Individual_Pitching___Dashboard[], 21,FALSE)/'SP Per G'!B568</f>
        <v>#N/A</v>
      </c>
      <c r="D568">
        <f>VLOOKUP(A568, 'Starter - Projections'!$B$2:$R$1380, 17, FALSE)/VLOOKUP(A568, 'Starter - Projections'!$B$2:$G$1380, 6, FALSE)</f>
        <v>0.01</v>
      </c>
    </row>
    <row r="569" spans="1:4" x14ac:dyDescent="0.45">
      <c r="A569" t="s">
        <v>1058</v>
      </c>
      <c r="B569" t="e">
        <f>VLOOKUP(A569, Individual_Pitching___Dashboard[[Name]:[G]], 6, FALSE)</f>
        <v>#N/A</v>
      </c>
      <c r="C569" t="e">
        <f>VLOOKUP(A569, Individual_Pitching___Dashboard[], 21,FALSE)/'SP Per G'!B569</f>
        <v>#N/A</v>
      </c>
      <c r="D569">
        <f>VLOOKUP(A569, 'Starter - Projections'!$B$2:$R$1380, 17, FALSE)/VLOOKUP(A569, 'Starter - Projections'!$B$2:$G$1380, 6, FALSE)</f>
        <v>9.0909090909090922E-3</v>
      </c>
    </row>
    <row r="570" spans="1:4" x14ac:dyDescent="0.45">
      <c r="A570" t="s">
        <v>1059</v>
      </c>
      <c r="B570" t="e">
        <f>VLOOKUP(A570, Individual_Pitching___Dashboard[[Name]:[G]], 6, FALSE)</f>
        <v>#N/A</v>
      </c>
      <c r="C570" t="e">
        <f>VLOOKUP(A570, Individual_Pitching___Dashboard[], 21,FALSE)/'SP Per G'!B570</f>
        <v>#N/A</v>
      </c>
      <c r="D570">
        <f>VLOOKUP(A570, 'Starter - Projections'!$B$2:$R$1380, 17, FALSE)/VLOOKUP(A570, 'Starter - Projections'!$B$2:$G$1380, 6, FALSE)</f>
        <v>6.6666666666666671E-3</v>
      </c>
    </row>
    <row r="571" spans="1:4" x14ac:dyDescent="0.45">
      <c r="A571" t="s">
        <v>1060</v>
      </c>
      <c r="B571" t="e">
        <f>VLOOKUP(A571, Individual_Pitching___Dashboard[[Name]:[G]], 6, FALSE)</f>
        <v>#N/A</v>
      </c>
      <c r="C571" t="e">
        <f>VLOOKUP(A571, Individual_Pitching___Dashboard[], 21,FALSE)/'SP Per G'!B571</f>
        <v>#N/A</v>
      </c>
      <c r="D571">
        <f>VLOOKUP(A571, 'Starter - Projections'!$B$2:$R$1380, 17, FALSE)/VLOOKUP(A571, 'Starter - Projections'!$B$2:$G$1380, 6, FALSE)</f>
        <v>9.5238095238095247E-3</v>
      </c>
    </row>
    <row r="572" spans="1:4" x14ac:dyDescent="0.45">
      <c r="A572" t="s">
        <v>1061</v>
      </c>
      <c r="B572" t="e">
        <f>VLOOKUP(A572, Individual_Pitching___Dashboard[[Name]:[G]], 6, FALSE)</f>
        <v>#N/A</v>
      </c>
      <c r="C572" t="e">
        <f>VLOOKUP(A572, Individual_Pitching___Dashboard[], 21,FALSE)/'SP Per G'!B572</f>
        <v>#N/A</v>
      </c>
      <c r="D572">
        <f>VLOOKUP(A572, 'Starter - Projections'!$B$2:$R$1380, 17, FALSE)/VLOOKUP(A572, 'Starter - Projections'!$B$2:$G$1380, 6, FALSE)</f>
        <v>6.6666666666666671E-3</v>
      </c>
    </row>
    <row r="573" spans="1:4" x14ac:dyDescent="0.45">
      <c r="A573" t="s">
        <v>1062</v>
      </c>
      <c r="B573" t="e">
        <f>VLOOKUP(A573, Individual_Pitching___Dashboard[[Name]:[G]], 6, FALSE)</f>
        <v>#N/A</v>
      </c>
      <c r="C573" t="e">
        <f>VLOOKUP(A573, Individual_Pitching___Dashboard[], 21,FALSE)/'SP Per G'!B573</f>
        <v>#N/A</v>
      </c>
      <c r="D573">
        <f>VLOOKUP(A573, 'Starter - Projections'!$B$2:$R$1380, 17, FALSE)/VLOOKUP(A573, 'Starter - Projections'!$B$2:$G$1380, 6, FALSE)</f>
        <v>4.3478260869565218E-3</v>
      </c>
    </row>
    <row r="574" spans="1:4" x14ac:dyDescent="0.45">
      <c r="A574" t="s">
        <v>1063</v>
      </c>
      <c r="B574" t="e">
        <f>VLOOKUP(A574, Individual_Pitching___Dashboard[[Name]:[G]], 6, FALSE)</f>
        <v>#N/A</v>
      </c>
      <c r="C574" t="e">
        <f>VLOOKUP(A574, Individual_Pitching___Dashboard[], 21,FALSE)/'SP Per G'!B574</f>
        <v>#N/A</v>
      </c>
      <c r="D574">
        <f>VLOOKUP(A574, 'Starter - Projections'!$B$2:$R$1380, 17, FALSE)/VLOOKUP(A574, 'Starter - Projections'!$B$2:$G$1380, 6, FALSE)</f>
        <v>0</v>
      </c>
    </row>
    <row r="575" spans="1:4" x14ac:dyDescent="0.45">
      <c r="A575" t="s">
        <v>1064</v>
      </c>
      <c r="B575" t="e">
        <f>VLOOKUP(A575, Individual_Pitching___Dashboard[[Name]:[G]], 6, FALSE)</f>
        <v>#N/A</v>
      </c>
      <c r="C575" t="e">
        <f>VLOOKUP(A575, Individual_Pitching___Dashboard[], 21,FALSE)/'SP Per G'!B575</f>
        <v>#N/A</v>
      </c>
      <c r="D575">
        <f>VLOOKUP(A575, 'Starter - Projections'!$B$2:$R$1380, 17, FALSE)/VLOOKUP(A575, 'Starter - Projections'!$B$2:$G$1380, 6, FALSE)</f>
        <v>0</v>
      </c>
    </row>
    <row r="576" spans="1:4" x14ac:dyDescent="0.45">
      <c r="A576" t="s">
        <v>1065</v>
      </c>
      <c r="B576" t="e">
        <f>VLOOKUP(A576, Individual_Pitching___Dashboard[[Name]:[G]], 6, FALSE)</f>
        <v>#N/A</v>
      </c>
      <c r="C576" t="e">
        <f>VLOOKUP(A576, Individual_Pitching___Dashboard[], 21,FALSE)/'SP Per G'!B576</f>
        <v>#N/A</v>
      </c>
      <c r="D576">
        <f>VLOOKUP(A576, 'Starter - Projections'!$B$2:$R$1380, 17, FALSE)/VLOOKUP(A576, 'Starter - Projections'!$B$2:$G$1380, 6, FALSE)</f>
        <v>-9.0909090909090922E-3</v>
      </c>
    </row>
    <row r="577" spans="1:4" x14ac:dyDescent="0.45">
      <c r="A577" t="s">
        <v>1066</v>
      </c>
      <c r="B577" t="e">
        <f>VLOOKUP(A577, Individual_Pitching___Dashboard[[Name]:[G]], 6, FALSE)</f>
        <v>#N/A</v>
      </c>
      <c r="C577" t="e">
        <f>VLOOKUP(A577, Individual_Pitching___Dashboard[], 21,FALSE)/'SP Per G'!B577</f>
        <v>#N/A</v>
      </c>
      <c r="D577">
        <f>VLOOKUP(A577, 'Starter - Projections'!$B$2:$R$1380, 17, FALSE)/VLOOKUP(A577, 'Starter - Projections'!$B$2:$G$1380, 6, FALSE)</f>
        <v>-1.1111111111111112E-2</v>
      </c>
    </row>
    <row r="578" spans="1:4" x14ac:dyDescent="0.45">
      <c r="A578" t="s">
        <v>1067</v>
      </c>
      <c r="B578" t="e">
        <f>VLOOKUP(A578, Individual_Pitching___Dashboard[[Name]:[G]], 6, FALSE)</f>
        <v>#N/A</v>
      </c>
      <c r="C578" t="e">
        <f>VLOOKUP(A578, Individual_Pitching___Dashboard[], 21,FALSE)/'SP Per G'!B578</f>
        <v>#N/A</v>
      </c>
      <c r="D578">
        <f>VLOOKUP(A578, 'Starter - Projections'!$B$2:$R$1380, 17, FALSE)/VLOOKUP(A578, 'Starter - Projections'!$B$2:$G$1380, 6, FALSE)</f>
        <v>-2.4E-2</v>
      </c>
    </row>
    <row r="579" spans="1:4" x14ac:dyDescent="0.45">
      <c r="A579" t="s">
        <v>571</v>
      </c>
      <c r="B579" t="e">
        <f>VLOOKUP(A579, Individual_Pitching___Dashboard[[Name]:[G]], 6, FALSE)</f>
        <v>#N/A</v>
      </c>
      <c r="C579" t="e">
        <f>VLOOKUP(A579, Individual_Pitching___Dashboard[], 21,FALSE)/'SP Per G'!B579</f>
        <v>#N/A</v>
      </c>
      <c r="D579">
        <f>VLOOKUP(A579, 'Starter - Projections'!$B$2:$R$1380, 17, FALSE)/VLOOKUP(A579, 'Starter - Projections'!$B$2:$G$1380, 6, FALSE)</f>
        <v>0.1</v>
      </c>
    </row>
    <row r="580" spans="1:4" x14ac:dyDescent="0.45">
      <c r="A580" t="s">
        <v>1068</v>
      </c>
      <c r="B580" t="e">
        <f>VLOOKUP(A580, Individual_Pitching___Dashboard[[Name]:[G]], 6, FALSE)</f>
        <v>#N/A</v>
      </c>
      <c r="C580" t="e">
        <f>VLOOKUP(A580, Individual_Pitching___Dashboard[], 21,FALSE)/'SP Per G'!B580</f>
        <v>#N/A</v>
      </c>
      <c r="D580">
        <f>VLOOKUP(A580, 'Starter - Projections'!$B$2:$R$1380, 17, FALSE)/VLOOKUP(A580, 'Starter - Projections'!$B$2:$G$1380, 6, FALSE)</f>
        <v>4.1176470588235294E-2</v>
      </c>
    </row>
    <row r="581" spans="1:4" x14ac:dyDescent="0.45">
      <c r="A581" t="s">
        <v>1069</v>
      </c>
      <c r="B581" t="e">
        <f>VLOOKUP(A581, Individual_Pitching___Dashboard[[Name]:[G]], 6, FALSE)</f>
        <v>#N/A</v>
      </c>
      <c r="C581" t="e">
        <f>VLOOKUP(A581, Individual_Pitching___Dashboard[], 21,FALSE)/'SP Per G'!B581</f>
        <v>#N/A</v>
      </c>
      <c r="D581">
        <f>VLOOKUP(A581, 'Starter - Projections'!$B$2:$R$1380, 17, FALSE)/VLOOKUP(A581, 'Starter - Projections'!$B$2:$G$1380, 6, FALSE)</f>
        <v>4.0740740740740744E-2</v>
      </c>
    </row>
    <row r="582" spans="1:4" x14ac:dyDescent="0.45">
      <c r="A582" t="s">
        <v>286</v>
      </c>
      <c r="B582" t="e">
        <f>VLOOKUP(A582, Individual_Pitching___Dashboard[[Name]:[G]], 6, FALSE)</f>
        <v>#N/A</v>
      </c>
      <c r="C582" t="e">
        <f>VLOOKUP(A582, Individual_Pitching___Dashboard[], 21,FALSE)/'SP Per G'!B582</f>
        <v>#N/A</v>
      </c>
      <c r="D582">
        <f>VLOOKUP(A582, 'Starter - Projections'!$B$2:$R$1380, 17, FALSE)/VLOOKUP(A582, 'Starter - Projections'!$B$2:$G$1380, 6, FALSE)</f>
        <v>4.7619047619047616E-2</v>
      </c>
    </row>
    <row r="583" spans="1:4" x14ac:dyDescent="0.45">
      <c r="A583" t="s">
        <v>1070</v>
      </c>
      <c r="B583" t="e">
        <f>VLOOKUP(A583, Individual_Pitching___Dashboard[[Name]:[G]], 6, FALSE)</f>
        <v>#N/A</v>
      </c>
      <c r="C583" t="e">
        <f>VLOOKUP(A583, Individual_Pitching___Dashboard[], 21,FALSE)/'SP Per G'!B583</f>
        <v>#N/A</v>
      </c>
      <c r="D583">
        <f>VLOOKUP(A583, 'Starter - Projections'!$B$2:$R$1380, 17, FALSE)/VLOOKUP(A583, 'Starter - Projections'!$B$2:$G$1380, 6, FALSE)</f>
        <v>5.6250000000000001E-2</v>
      </c>
    </row>
    <row r="584" spans="1:4" x14ac:dyDescent="0.45">
      <c r="A584" t="s">
        <v>1071</v>
      </c>
      <c r="B584" t="e">
        <f>VLOOKUP(A584, Individual_Pitching___Dashboard[[Name]:[G]], 6, FALSE)</f>
        <v>#N/A</v>
      </c>
      <c r="C584" t="e">
        <f>VLOOKUP(A584, Individual_Pitching___Dashboard[], 21,FALSE)/'SP Per G'!B584</f>
        <v>#N/A</v>
      </c>
      <c r="D584">
        <f>VLOOKUP(A584, 'Starter - Projections'!$B$2:$R$1380, 17, FALSE)/VLOOKUP(A584, 'Starter - Projections'!$B$2:$G$1380, 6, FALSE)</f>
        <v>3.3333333333333333E-2</v>
      </c>
    </row>
    <row r="585" spans="1:4" x14ac:dyDescent="0.45">
      <c r="A585" t="s">
        <v>1072</v>
      </c>
      <c r="B585" t="e">
        <f>VLOOKUP(A585, Individual_Pitching___Dashboard[[Name]:[G]], 6, FALSE)</f>
        <v>#N/A</v>
      </c>
      <c r="C585" t="e">
        <f>VLOOKUP(A585, Individual_Pitching___Dashboard[], 21,FALSE)/'SP Per G'!B585</f>
        <v>#N/A</v>
      </c>
      <c r="D585">
        <f>VLOOKUP(A585, 'Starter - Projections'!$B$2:$R$1380, 17, FALSE)/VLOOKUP(A585, 'Starter - Projections'!$B$2:$G$1380, 6, FALSE)</f>
        <v>6.4285714285714293E-2</v>
      </c>
    </row>
    <row r="586" spans="1:4" x14ac:dyDescent="0.45">
      <c r="A586" t="s">
        <v>1073</v>
      </c>
      <c r="B586" t="e">
        <f>VLOOKUP(A586, Individual_Pitching___Dashboard[[Name]:[G]], 6, FALSE)</f>
        <v>#N/A</v>
      </c>
      <c r="C586" t="e">
        <f>VLOOKUP(A586, Individual_Pitching___Dashboard[], 21,FALSE)/'SP Per G'!B586</f>
        <v>#N/A</v>
      </c>
      <c r="D586">
        <f>VLOOKUP(A586, 'Starter - Projections'!$B$2:$R$1380, 17, FALSE)/VLOOKUP(A586, 'Starter - Projections'!$B$2:$G$1380, 6, FALSE)</f>
        <v>5.3333333333333337E-2</v>
      </c>
    </row>
    <row r="587" spans="1:4" x14ac:dyDescent="0.45">
      <c r="A587" t="s">
        <v>1074</v>
      </c>
      <c r="B587" t="e">
        <f>VLOOKUP(A587, Individual_Pitching___Dashboard[[Name]:[G]], 6, FALSE)</f>
        <v>#N/A</v>
      </c>
      <c r="C587" t="e">
        <f>VLOOKUP(A587, Individual_Pitching___Dashboard[], 21,FALSE)/'SP Per G'!B587</f>
        <v>#N/A</v>
      </c>
      <c r="D587">
        <f>VLOOKUP(A587, 'Starter - Projections'!$B$2:$R$1380, 17, FALSE)/VLOOKUP(A587, 'Starter - Projections'!$B$2:$G$1380, 6, FALSE)</f>
        <v>5.7142857142857148E-2</v>
      </c>
    </row>
    <row r="588" spans="1:4" x14ac:dyDescent="0.45">
      <c r="A588" t="s">
        <v>1075</v>
      </c>
      <c r="B588" t="e">
        <f>VLOOKUP(A588, Individual_Pitching___Dashboard[[Name]:[G]], 6, FALSE)</f>
        <v>#N/A</v>
      </c>
      <c r="C588" t="e">
        <f>VLOOKUP(A588, Individual_Pitching___Dashboard[], 21,FALSE)/'SP Per G'!B588</f>
        <v>#N/A</v>
      </c>
      <c r="D588">
        <f>VLOOKUP(A588, 'Starter - Projections'!$B$2:$R$1380, 17, FALSE)/VLOOKUP(A588, 'Starter - Projections'!$B$2:$G$1380, 6, FALSE)</f>
        <v>3.4782608695652174E-2</v>
      </c>
    </row>
    <row r="589" spans="1:4" x14ac:dyDescent="0.45">
      <c r="A589" t="s">
        <v>1076</v>
      </c>
      <c r="B589" t="e">
        <f>VLOOKUP(A589, Individual_Pitching___Dashboard[[Name]:[G]], 6, FALSE)</f>
        <v>#N/A</v>
      </c>
      <c r="C589" t="e">
        <f>VLOOKUP(A589, Individual_Pitching___Dashboard[], 21,FALSE)/'SP Per G'!B589</f>
        <v>#N/A</v>
      </c>
      <c r="D589">
        <f>VLOOKUP(A589, 'Starter - Projections'!$B$2:$R$1380, 17, FALSE)/VLOOKUP(A589, 'Starter - Projections'!$B$2:$G$1380, 6, FALSE)</f>
        <v>2.2580645161290321E-2</v>
      </c>
    </row>
    <row r="590" spans="1:4" x14ac:dyDescent="0.45">
      <c r="A590" t="s">
        <v>1077</v>
      </c>
      <c r="B590" t="e">
        <f>VLOOKUP(A590, Individual_Pitching___Dashboard[[Name]:[G]], 6, FALSE)</f>
        <v>#N/A</v>
      </c>
      <c r="C590" t="e">
        <f>VLOOKUP(A590, Individual_Pitching___Dashboard[], 21,FALSE)/'SP Per G'!B590</f>
        <v>#N/A</v>
      </c>
      <c r="D590">
        <f>VLOOKUP(A590, 'Starter - Projections'!$B$2:$R$1380, 17, FALSE)/VLOOKUP(A590, 'Starter - Projections'!$B$2:$G$1380, 6, FALSE)</f>
        <v>3.6842105263157891E-2</v>
      </c>
    </row>
    <row r="591" spans="1:4" x14ac:dyDescent="0.45">
      <c r="A591" t="s">
        <v>279</v>
      </c>
      <c r="B591">
        <f>VLOOKUP(A591, Individual_Pitching___Dashboard[[Name]:[G]], 6, FALSE)</f>
        <v>17</v>
      </c>
      <c r="C591">
        <f>VLOOKUP(A591, Individual_Pitching___Dashboard[], 21,FALSE)/'SP Per G'!B591</f>
        <v>5.8823529411764705E-2</v>
      </c>
      <c r="D591">
        <f>VLOOKUP(A591, 'Starter - Projections'!$B$2:$R$1380, 17, FALSE)/VLOOKUP(A591, 'Starter - Projections'!$B$2:$G$1380, 6, FALSE)</f>
        <v>2.2580645161290321E-2</v>
      </c>
    </row>
    <row r="592" spans="1:4" x14ac:dyDescent="0.45">
      <c r="A592" t="s">
        <v>1078</v>
      </c>
      <c r="B592" t="e">
        <f>VLOOKUP(A592, Individual_Pitching___Dashboard[[Name]:[G]], 6, FALSE)</f>
        <v>#N/A</v>
      </c>
      <c r="C592" t="e">
        <f>VLOOKUP(A592, Individual_Pitching___Dashboard[], 21,FALSE)/'SP Per G'!B592</f>
        <v>#N/A</v>
      </c>
      <c r="D592">
        <f>VLOOKUP(A592, 'Starter - Projections'!$B$2:$R$1380, 17, FALSE)/VLOOKUP(A592, 'Starter - Projections'!$B$2:$G$1380, 6, FALSE)</f>
        <v>2.4999999999999998E-2</v>
      </c>
    </row>
    <row r="593" spans="1:4" x14ac:dyDescent="0.45">
      <c r="A593" t="s">
        <v>1079</v>
      </c>
      <c r="B593" t="e">
        <f>VLOOKUP(A593, Individual_Pitching___Dashboard[[Name]:[G]], 6, FALSE)</f>
        <v>#N/A</v>
      </c>
      <c r="C593" t="e">
        <f>VLOOKUP(A593, Individual_Pitching___Dashboard[], 21,FALSE)/'SP Per G'!B593</f>
        <v>#N/A</v>
      </c>
      <c r="D593">
        <f>VLOOKUP(A593, 'Starter - Projections'!$B$2:$R$1380, 17, FALSE)/VLOOKUP(A593, 'Starter - Projections'!$B$2:$G$1380, 6, FALSE)</f>
        <v>3.3333333333333333E-2</v>
      </c>
    </row>
    <row r="594" spans="1:4" x14ac:dyDescent="0.45">
      <c r="A594" t="s">
        <v>1080</v>
      </c>
      <c r="B594" t="e">
        <f>VLOOKUP(A594, Individual_Pitching___Dashboard[[Name]:[G]], 6, FALSE)</f>
        <v>#N/A</v>
      </c>
      <c r="C594" t="e">
        <f>VLOOKUP(A594, Individual_Pitching___Dashboard[], 21,FALSE)/'SP Per G'!B594</f>
        <v>#N/A</v>
      </c>
      <c r="D594">
        <f>VLOOKUP(A594, 'Starter - Projections'!$B$2:$R$1380, 17, FALSE)/VLOOKUP(A594, 'Starter - Projections'!$B$2:$G$1380, 6, FALSE)</f>
        <v>3.1578947368421054E-2</v>
      </c>
    </row>
    <row r="595" spans="1:4" x14ac:dyDescent="0.45">
      <c r="A595" t="s">
        <v>1081</v>
      </c>
      <c r="B595" t="e">
        <f>VLOOKUP(A595, Individual_Pitching___Dashboard[[Name]:[G]], 6, FALSE)</f>
        <v>#N/A</v>
      </c>
      <c r="C595" t="e">
        <f>VLOOKUP(A595, Individual_Pitching___Dashboard[], 21,FALSE)/'SP Per G'!B595</f>
        <v>#N/A</v>
      </c>
      <c r="D595">
        <f>VLOOKUP(A595, 'Starter - Projections'!$B$2:$R$1380, 17, FALSE)/VLOOKUP(A595, 'Starter - Projections'!$B$2:$G$1380, 6, FALSE)</f>
        <v>3.5294117647058823E-2</v>
      </c>
    </row>
    <row r="596" spans="1:4" x14ac:dyDescent="0.45">
      <c r="A596" t="s">
        <v>1082</v>
      </c>
      <c r="B596" t="e">
        <f>VLOOKUP(A596, Individual_Pitching___Dashboard[[Name]:[G]], 6, FALSE)</f>
        <v>#N/A</v>
      </c>
      <c r="C596" t="e">
        <f>VLOOKUP(A596, Individual_Pitching___Dashboard[], 21,FALSE)/'SP Per G'!B596</f>
        <v>#N/A</v>
      </c>
      <c r="D596">
        <f>VLOOKUP(A596, 'Starter - Projections'!$B$2:$R$1380, 17, FALSE)/VLOOKUP(A596, 'Starter - Projections'!$B$2:$G$1380, 6, FALSE)</f>
        <v>4.2857142857142858E-2</v>
      </c>
    </row>
    <row r="597" spans="1:4" x14ac:dyDescent="0.45">
      <c r="A597" t="s">
        <v>1083</v>
      </c>
      <c r="B597" t="e">
        <f>VLOOKUP(A597, Individual_Pitching___Dashboard[[Name]:[G]], 6, FALSE)</f>
        <v>#N/A</v>
      </c>
      <c r="C597" t="e">
        <f>VLOOKUP(A597, Individual_Pitching___Dashboard[], 21,FALSE)/'SP Per G'!B597</f>
        <v>#N/A</v>
      </c>
      <c r="D597">
        <f>VLOOKUP(A597, 'Starter - Projections'!$B$2:$R$1380, 17, FALSE)/VLOOKUP(A597, 'Starter - Projections'!$B$2:$G$1380, 6, FALSE)</f>
        <v>0.04</v>
      </c>
    </row>
    <row r="598" spans="1:4" x14ac:dyDescent="0.45">
      <c r="A598" t="s">
        <v>1084</v>
      </c>
      <c r="B598" t="e">
        <f>VLOOKUP(A598, Individual_Pitching___Dashboard[[Name]:[G]], 6, FALSE)</f>
        <v>#N/A</v>
      </c>
      <c r="C598" t="e">
        <f>VLOOKUP(A598, Individual_Pitching___Dashboard[], 21,FALSE)/'SP Per G'!B598</f>
        <v>#N/A</v>
      </c>
      <c r="D598">
        <f>VLOOKUP(A598, 'Starter - Projections'!$B$2:$R$1380, 17, FALSE)/VLOOKUP(A598, 'Starter - Projections'!$B$2:$G$1380, 6, FALSE)</f>
        <v>2.8571428571428571E-2</v>
      </c>
    </row>
    <row r="599" spans="1:4" x14ac:dyDescent="0.45">
      <c r="A599" t="s">
        <v>1085</v>
      </c>
      <c r="B599" t="e">
        <f>VLOOKUP(A599, Individual_Pitching___Dashboard[[Name]:[G]], 6, FALSE)</f>
        <v>#N/A</v>
      </c>
      <c r="C599" t="e">
        <f>VLOOKUP(A599, Individual_Pitching___Dashboard[], 21,FALSE)/'SP Per G'!B599</f>
        <v>#N/A</v>
      </c>
      <c r="D599">
        <f>VLOOKUP(A599, 'Starter - Projections'!$B$2:$R$1380, 17, FALSE)/VLOOKUP(A599, 'Starter - Projections'!$B$2:$G$1380, 6, FALSE)</f>
        <v>2.7272727272727271E-2</v>
      </c>
    </row>
    <row r="600" spans="1:4" x14ac:dyDescent="0.45">
      <c r="A600" t="s">
        <v>1086</v>
      </c>
      <c r="B600" t="e">
        <f>VLOOKUP(A600, Individual_Pitching___Dashboard[[Name]:[G]], 6, FALSE)</f>
        <v>#N/A</v>
      </c>
      <c r="C600" t="e">
        <f>VLOOKUP(A600, Individual_Pitching___Dashboard[], 21,FALSE)/'SP Per G'!B600</f>
        <v>#N/A</v>
      </c>
      <c r="D600">
        <f>VLOOKUP(A600, 'Starter - Projections'!$B$2:$R$1380, 17, FALSE)/VLOOKUP(A600, 'Starter - Projections'!$B$2:$G$1380, 6, FALSE)</f>
        <v>2.6315789473684209E-2</v>
      </c>
    </row>
    <row r="601" spans="1:4" x14ac:dyDescent="0.45">
      <c r="A601" t="s">
        <v>1087</v>
      </c>
      <c r="B601" t="e">
        <f>VLOOKUP(A601, Individual_Pitching___Dashboard[[Name]:[G]], 6, FALSE)</f>
        <v>#N/A</v>
      </c>
      <c r="C601" t="e">
        <f>VLOOKUP(A601, Individual_Pitching___Dashboard[], 21,FALSE)/'SP Per G'!B601</f>
        <v>#N/A</v>
      </c>
      <c r="D601">
        <f>VLOOKUP(A601, 'Starter - Projections'!$B$2:$R$1380, 17, FALSE)/VLOOKUP(A601, 'Starter - Projections'!$B$2:$G$1380, 6, FALSE)</f>
        <v>1.3333333333333334E-2</v>
      </c>
    </row>
    <row r="602" spans="1:4" x14ac:dyDescent="0.45">
      <c r="A602" t="s">
        <v>1088</v>
      </c>
      <c r="B602" t="e">
        <f>VLOOKUP(A602, Individual_Pitching___Dashboard[[Name]:[G]], 6, FALSE)</f>
        <v>#N/A</v>
      </c>
      <c r="C602" t="e">
        <f>VLOOKUP(A602, Individual_Pitching___Dashboard[], 21,FALSE)/'SP Per G'!B602</f>
        <v>#N/A</v>
      </c>
      <c r="D602">
        <f>VLOOKUP(A602, 'Starter - Projections'!$B$2:$R$1380, 17, FALSE)/VLOOKUP(A602, 'Starter - Projections'!$B$2:$G$1380, 6, FALSE)</f>
        <v>1.6E-2</v>
      </c>
    </row>
    <row r="603" spans="1:4" x14ac:dyDescent="0.45">
      <c r="A603" t="s">
        <v>1089</v>
      </c>
      <c r="B603" t="e">
        <f>VLOOKUP(A603, Individual_Pitching___Dashboard[[Name]:[G]], 6, FALSE)</f>
        <v>#N/A</v>
      </c>
      <c r="C603" t="e">
        <f>VLOOKUP(A603, Individual_Pitching___Dashboard[], 21,FALSE)/'SP Per G'!B603</f>
        <v>#N/A</v>
      </c>
      <c r="D603">
        <f>VLOOKUP(A603, 'Starter - Projections'!$B$2:$R$1380, 17, FALSE)/VLOOKUP(A603, 'Starter - Projections'!$B$2:$G$1380, 6, FALSE)</f>
        <v>1.4285714285714287E-2</v>
      </c>
    </row>
    <row r="604" spans="1:4" x14ac:dyDescent="0.45">
      <c r="A604" t="s">
        <v>1090</v>
      </c>
      <c r="B604" t="e">
        <f>VLOOKUP(A604, Individual_Pitching___Dashboard[[Name]:[G]], 6, FALSE)</f>
        <v>#N/A</v>
      </c>
      <c r="C604" t="e">
        <f>VLOOKUP(A604, Individual_Pitching___Dashboard[], 21,FALSE)/'SP Per G'!B604</f>
        <v>#N/A</v>
      </c>
      <c r="D604">
        <f>VLOOKUP(A604, 'Starter - Projections'!$B$2:$R$1380, 17, FALSE)/VLOOKUP(A604, 'Starter - Projections'!$B$2:$G$1380, 6, FALSE)</f>
        <v>1.3793103448275864E-2</v>
      </c>
    </row>
    <row r="605" spans="1:4" x14ac:dyDescent="0.45">
      <c r="A605" t="s">
        <v>1091</v>
      </c>
      <c r="B605" t="e">
        <f>VLOOKUP(A605, Individual_Pitching___Dashboard[[Name]:[G]], 6, FALSE)</f>
        <v>#N/A</v>
      </c>
      <c r="C605" t="e">
        <f>VLOOKUP(A605, Individual_Pitching___Dashboard[], 21,FALSE)/'SP Per G'!B605</f>
        <v>#N/A</v>
      </c>
      <c r="D605">
        <f>VLOOKUP(A605, 'Starter - Projections'!$B$2:$R$1380, 17, FALSE)/VLOOKUP(A605, 'Starter - Projections'!$B$2:$G$1380, 6, FALSE)</f>
        <v>1.8181818181818184E-2</v>
      </c>
    </row>
    <row r="606" spans="1:4" x14ac:dyDescent="0.45">
      <c r="A606" t="s">
        <v>1092</v>
      </c>
      <c r="B606" t="e">
        <f>VLOOKUP(A606, Individual_Pitching___Dashboard[[Name]:[G]], 6, FALSE)</f>
        <v>#N/A</v>
      </c>
      <c r="C606" t="e">
        <f>VLOOKUP(A606, Individual_Pitching___Dashboard[], 21,FALSE)/'SP Per G'!B606</f>
        <v>#N/A</v>
      </c>
      <c r="D606">
        <f>VLOOKUP(A606, 'Starter - Projections'!$B$2:$R$1380, 17, FALSE)/VLOOKUP(A606, 'Starter - Projections'!$B$2:$G$1380, 6, FALSE)</f>
        <v>1.4285714285714287E-2</v>
      </c>
    </row>
    <row r="607" spans="1:4" x14ac:dyDescent="0.45">
      <c r="A607" t="s">
        <v>1093</v>
      </c>
      <c r="B607" t="e">
        <f>VLOOKUP(A607, Individual_Pitching___Dashboard[[Name]:[G]], 6, FALSE)</f>
        <v>#N/A</v>
      </c>
      <c r="C607" t="e">
        <f>VLOOKUP(A607, Individual_Pitching___Dashboard[], 21,FALSE)/'SP Per G'!B607</f>
        <v>#N/A</v>
      </c>
      <c r="D607">
        <f>VLOOKUP(A607, 'Starter - Projections'!$B$2:$R$1380, 17, FALSE)/VLOOKUP(A607, 'Starter - Projections'!$B$2:$G$1380, 6, FALSE)</f>
        <v>2.3529411764705882E-2</v>
      </c>
    </row>
    <row r="608" spans="1:4" x14ac:dyDescent="0.45">
      <c r="A608" t="s">
        <v>1094</v>
      </c>
      <c r="B608" t="e">
        <f>VLOOKUP(A608, Individual_Pitching___Dashboard[[Name]:[G]], 6, FALSE)</f>
        <v>#N/A</v>
      </c>
      <c r="C608" t="e">
        <f>VLOOKUP(A608, Individual_Pitching___Dashboard[], 21,FALSE)/'SP Per G'!B608</f>
        <v>#N/A</v>
      </c>
      <c r="D608">
        <f>VLOOKUP(A608, 'Starter - Projections'!$B$2:$R$1380, 17, FALSE)/VLOOKUP(A608, 'Starter - Projections'!$B$2:$G$1380, 6, FALSE)</f>
        <v>1.8749999999999999E-2</v>
      </c>
    </row>
    <row r="609" spans="1:4" x14ac:dyDescent="0.45">
      <c r="A609" t="s">
        <v>567</v>
      </c>
      <c r="B609" t="e">
        <f>VLOOKUP(A609, Individual_Pitching___Dashboard[[Name]:[G]], 6, FALSE)</f>
        <v>#N/A</v>
      </c>
      <c r="C609" t="e">
        <f>VLOOKUP(A609, Individual_Pitching___Dashboard[], 21,FALSE)/'SP Per G'!B609</f>
        <v>#N/A</v>
      </c>
      <c r="D609">
        <f>VLOOKUP(A609, 'Starter - Projections'!$B$2:$R$1380, 17, FALSE)/VLOOKUP(A609, 'Starter - Projections'!$B$2:$G$1380, 6, FALSE)</f>
        <v>2.1428571428571429E-2</v>
      </c>
    </row>
    <row r="610" spans="1:4" x14ac:dyDescent="0.45">
      <c r="A610" t="s">
        <v>1095</v>
      </c>
      <c r="B610" t="e">
        <f>VLOOKUP(A610, Individual_Pitching___Dashboard[[Name]:[G]], 6, FALSE)</f>
        <v>#N/A</v>
      </c>
      <c r="C610" t="e">
        <f>VLOOKUP(A610, Individual_Pitching___Dashboard[], 21,FALSE)/'SP Per G'!B610</f>
        <v>#N/A</v>
      </c>
      <c r="D610">
        <f>VLOOKUP(A610, 'Starter - Projections'!$B$2:$R$1380, 17, FALSE)/VLOOKUP(A610, 'Starter - Projections'!$B$2:$G$1380, 6, FALSE)</f>
        <v>1.8749999999999999E-2</v>
      </c>
    </row>
    <row r="611" spans="1:4" x14ac:dyDescent="0.45">
      <c r="A611" t="s">
        <v>1096</v>
      </c>
      <c r="B611" t="e">
        <f>VLOOKUP(A611, Individual_Pitching___Dashboard[[Name]:[G]], 6, FALSE)</f>
        <v>#N/A</v>
      </c>
      <c r="C611" t="e">
        <f>VLOOKUP(A611, Individual_Pitching___Dashboard[], 21,FALSE)/'SP Per G'!B611</f>
        <v>#N/A</v>
      </c>
      <c r="D611">
        <f>VLOOKUP(A611, 'Starter - Projections'!$B$2:$R$1380, 17, FALSE)/VLOOKUP(A611, 'Starter - Projections'!$B$2:$G$1380, 6, FALSE)</f>
        <v>1.4285714285714285E-2</v>
      </c>
    </row>
    <row r="612" spans="1:4" x14ac:dyDescent="0.45">
      <c r="A612" t="s">
        <v>1097</v>
      </c>
      <c r="B612" t="e">
        <f>VLOOKUP(A612, Individual_Pitching___Dashboard[[Name]:[G]], 6, FALSE)</f>
        <v>#N/A</v>
      </c>
      <c r="C612" t="e">
        <f>VLOOKUP(A612, Individual_Pitching___Dashboard[], 21,FALSE)/'SP Per G'!B612</f>
        <v>#N/A</v>
      </c>
      <c r="D612">
        <f>VLOOKUP(A612, 'Starter - Projections'!$B$2:$R$1380, 17, FALSE)/VLOOKUP(A612, 'Starter - Projections'!$B$2:$G$1380, 6, FALSE)</f>
        <v>8.8235294117647058E-3</v>
      </c>
    </row>
    <row r="613" spans="1:4" x14ac:dyDescent="0.45">
      <c r="A613" t="s">
        <v>1098</v>
      </c>
      <c r="B613" t="e">
        <f>VLOOKUP(A613, Individual_Pitching___Dashboard[[Name]:[G]], 6, FALSE)</f>
        <v>#N/A</v>
      </c>
      <c r="C613" t="e">
        <f>VLOOKUP(A613, Individual_Pitching___Dashboard[], 21,FALSE)/'SP Per G'!B613</f>
        <v>#N/A</v>
      </c>
      <c r="D613">
        <f>VLOOKUP(A613, 'Starter - Projections'!$B$2:$R$1380, 17, FALSE)/VLOOKUP(A613, 'Starter - Projections'!$B$2:$G$1380, 6, FALSE)</f>
        <v>1.8749999999999999E-2</v>
      </c>
    </row>
    <row r="614" spans="1:4" x14ac:dyDescent="0.45">
      <c r="A614" t="s">
        <v>1099</v>
      </c>
      <c r="B614" t="e">
        <f>VLOOKUP(A614, Individual_Pitching___Dashboard[[Name]:[G]], 6, FALSE)</f>
        <v>#N/A</v>
      </c>
      <c r="C614" t="e">
        <f>VLOOKUP(A614, Individual_Pitching___Dashboard[], 21,FALSE)/'SP Per G'!B614</f>
        <v>#N/A</v>
      </c>
      <c r="D614">
        <f>VLOOKUP(A614, 'Starter - Projections'!$B$2:$R$1380, 17, FALSE)/VLOOKUP(A614, 'Starter - Projections'!$B$2:$G$1380, 6, FALSE)</f>
        <v>1.4999999999999999E-2</v>
      </c>
    </row>
    <row r="615" spans="1:4" x14ac:dyDescent="0.45">
      <c r="A615" t="s">
        <v>1100</v>
      </c>
      <c r="B615" t="e">
        <f>VLOOKUP(A615, Individual_Pitching___Dashboard[[Name]:[G]], 6, FALSE)</f>
        <v>#N/A</v>
      </c>
      <c r="C615" t="e">
        <f>VLOOKUP(A615, Individual_Pitching___Dashboard[], 21,FALSE)/'SP Per G'!B615</f>
        <v>#N/A</v>
      </c>
      <c r="D615">
        <f>VLOOKUP(A615, 'Starter - Projections'!$B$2:$R$1380, 17, FALSE)/VLOOKUP(A615, 'Starter - Projections'!$B$2:$G$1380, 6, FALSE)</f>
        <v>0.01</v>
      </c>
    </row>
    <row r="616" spans="1:4" x14ac:dyDescent="0.45">
      <c r="A616" t="s">
        <v>1101</v>
      </c>
      <c r="B616" t="e">
        <f>VLOOKUP(A616, Individual_Pitching___Dashboard[[Name]:[G]], 6, FALSE)</f>
        <v>#N/A</v>
      </c>
      <c r="C616" t="e">
        <f>VLOOKUP(A616, Individual_Pitching___Dashboard[], 21,FALSE)/'SP Per G'!B616</f>
        <v>#N/A</v>
      </c>
      <c r="D616">
        <f>VLOOKUP(A616, 'Starter - Projections'!$B$2:$R$1380, 17, FALSE)/VLOOKUP(A616, 'Starter - Projections'!$B$2:$G$1380, 6, FALSE)</f>
        <v>0.01</v>
      </c>
    </row>
    <row r="617" spans="1:4" x14ac:dyDescent="0.45">
      <c r="A617" t="s">
        <v>1102</v>
      </c>
      <c r="B617" t="e">
        <f>VLOOKUP(A617, Individual_Pitching___Dashboard[[Name]:[G]], 6, FALSE)</f>
        <v>#N/A</v>
      </c>
      <c r="C617" t="e">
        <f>VLOOKUP(A617, Individual_Pitching___Dashboard[], 21,FALSE)/'SP Per G'!B617</f>
        <v>#N/A</v>
      </c>
      <c r="D617">
        <f>VLOOKUP(A617, 'Starter - Projections'!$B$2:$R$1380, 17, FALSE)/VLOOKUP(A617, 'Starter - Projections'!$B$2:$G$1380, 6, FALSE)</f>
        <v>1.3333333333333334E-2</v>
      </c>
    </row>
    <row r="618" spans="1:4" x14ac:dyDescent="0.45">
      <c r="A618" t="s">
        <v>1103</v>
      </c>
      <c r="B618" t="e">
        <f>VLOOKUP(A618, Individual_Pitching___Dashboard[[Name]:[G]], 6, FALSE)</f>
        <v>#N/A</v>
      </c>
      <c r="C618" t="e">
        <f>VLOOKUP(A618, Individual_Pitching___Dashboard[], 21,FALSE)/'SP Per G'!B618</f>
        <v>#N/A</v>
      </c>
      <c r="D618">
        <f>VLOOKUP(A618, 'Starter - Projections'!$B$2:$R$1380, 17, FALSE)/VLOOKUP(A618, 'Starter - Projections'!$B$2:$G$1380, 6, FALSE)</f>
        <v>1.2500000000000001E-2</v>
      </c>
    </row>
    <row r="619" spans="1:4" x14ac:dyDescent="0.45">
      <c r="A619" t="s">
        <v>1104</v>
      </c>
      <c r="B619" t="e">
        <f>VLOOKUP(A619, Individual_Pitching___Dashboard[[Name]:[G]], 6, FALSE)</f>
        <v>#N/A</v>
      </c>
      <c r="C619" t="e">
        <f>VLOOKUP(A619, Individual_Pitching___Dashboard[], 21,FALSE)/'SP Per G'!B619</f>
        <v>#N/A</v>
      </c>
      <c r="D619">
        <f>VLOOKUP(A619, 'Starter - Projections'!$B$2:$R$1380, 17, FALSE)/VLOOKUP(A619, 'Starter - Projections'!$B$2:$G$1380, 6, FALSE)</f>
        <v>1.4285714285714287E-2</v>
      </c>
    </row>
    <row r="620" spans="1:4" x14ac:dyDescent="0.45">
      <c r="A620" t="s">
        <v>1105</v>
      </c>
      <c r="B620" t="e">
        <f>VLOOKUP(A620, Individual_Pitching___Dashboard[[Name]:[G]], 6, FALSE)</f>
        <v>#N/A</v>
      </c>
      <c r="C620" t="e">
        <f>VLOOKUP(A620, Individual_Pitching___Dashboard[], 21,FALSE)/'SP Per G'!B620</f>
        <v>#N/A</v>
      </c>
      <c r="D620">
        <f>VLOOKUP(A620, 'Starter - Projections'!$B$2:$R$1380, 17, FALSE)/VLOOKUP(A620, 'Starter - Projections'!$B$2:$G$1380, 6, FALSE)</f>
        <v>6.6666666666666671E-3</v>
      </c>
    </row>
    <row r="621" spans="1:4" x14ac:dyDescent="0.45">
      <c r="A621" t="s">
        <v>1106</v>
      </c>
      <c r="B621" t="e">
        <f>VLOOKUP(A621, Individual_Pitching___Dashboard[[Name]:[G]], 6, FALSE)</f>
        <v>#N/A</v>
      </c>
      <c r="C621" t="e">
        <f>VLOOKUP(A621, Individual_Pitching___Dashboard[], 21,FALSE)/'SP Per G'!B621</f>
        <v>#N/A</v>
      </c>
      <c r="D621">
        <f>VLOOKUP(A621, 'Starter - Projections'!$B$2:$R$1380, 17, FALSE)/VLOOKUP(A621, 'Starter - Projections'!$B$2:$G$1380, 6, FALSE)</f>
        <v>7.1428571428571435E-3</v>
      </c>
    </row>
    <row r="622" spans="1:4" x14ac:dyDescent="0.45">
      <c r="A622" t="s">
        <v>1107</v>
      </c>
      <c r="B622" t="e">
        <f>VLOOKUP(A622, Individual_Pitching___Dashboard[[Name]:[G]], 6, FALSE)</f>
        <v>#N/A</v>
      </c>
      <c r="C622" t="e">
        <f>VLOOKUP(A622, Individual_Pitching___Dashboard[], 21,FALSE)/'SP Per G'!B622</f>
        <v>#N/A</v>
      </c>
      <c r="D622">
        <f>VLOOKUP(A622, 'Starter - Projections'!$B$2:$R$1380, 17, FALSE)/VLOOKUP(A622, 'Starter - Projections'!$B$2:$G$1380, 6, FALSE)</f>
        <v>6.6666666666666671E-3</v>
      </c>
    </row>
    <row r="623" spans="1:4" x14ac:dyDescent="0.45">
      <c r="A623" t="s">
        <v>1108</v>
      </c>
      <c r="B623" t="e">
        <f>VLOOKUP(A623, Individual_Pitching___Dashboard[[Name]:[G]], 6, FALSE)</f>
        <v>#N/A</v>
      </c>
      <c r="C623" t="e">
        <f>VLOOKUP(A623, Individual_Pitching___Dashboard[], 21,FALSE)/'SP Per G'!B623</f>
        <v>#N/A</v>
      </c>
      <c r="D623">
        <f>VLOOKUP(A623, 'Starter - Projections'!$B$2:$R$1380, 17, FALSE)/VLOOKUP(A623, 'Starter - Projections'!$B$2:$G$1380, 6, FALSE)</f>
        <v>4.3478260869565218E-3</v>
      </c>
    </row>
    <row r="624" spans="1:4" x14ac:dyDescent="0.45">
      <c r="A624" t="s">
        <v>1109</v>
      </c>
      <c r="B624" t="e">
        <f>VLOOKUP(A624, Individual_Pitching___Dashboard[[Name]:[G]], 6, FALSE)</f>
        <v>#N/A</v>
      </c>
      <c r="C624" t="e">
        <f>VLOOKUP(A624, Individual_Pitching___Dashboard[], 21,FALSE)/'SP Per G'!B624</f>
        <v>#N/A</v>
      </c>
      <c r="D624">
        <f>VLOOKUP(A624, 'Starter - Projections'!$B$2:$R$1380, 17, FALSE)/VLOOKUP(A624, 'Starter - Projections'!$B$2:$G$1380, 6, FALSE)</f>
        <v>4.7619047619047623E-3</v>
      </c>
    </row>
    <row r="625" spans="1:4" x14ac:dyDescent="0.45">
      <c r="A625" t="s">
        <v>1110</v>
      </c>
      <c r="B625" t="e">
        <f>VLOOKUP(A625, Individual_Pitching___Dashboard[[Name]:[G]], 6, FALSE)</f>
        <v>#N/A</v>
      </c>
      <c r="C625" t="e">
        <f>VLOOKUP(A625, Individual_Pitching___Dashboard[], 21,FALSE)/'SP Per G'!B625</f>
        <v>#N/A</v>
      </c>
      <c r="D625">
        <f>VLOOKUP(A625, 'Starter - Projections'!$B$2:$R$1380, 17, FALSE)/VLOOKUP(A625, 'Starter - Projections'!$B$2:$G$1380, 6, FALSE)</f>
        <v>0</v>
      </c>
    </row>
    <row r="626" spans="1:4" x14ac:dyDescent="0.45">
      <c r="A626" t="s">
        <v>1111</v>
      </c>
      <c r="B626" t="e">
        <f>VLOOKUP(A626, Individual_Pitching___Dashboard[[Name]:[G]], 6, FALSE)</f>
        <v>#N/A</v>
      </c>
      <c r="C626" t="e">
        <f>VLOOKUP(A626, Individual_Pitching___Dashboard[], 21,FALSE)/'SP Per G'!B626</f>
        <v>#N/A</v>
      </c>
      <c r="D626">
        <f>VLOOKUP(A626, 'Starter - Projections'!$B$2:$R$1380, 17, FALSE)/VLOOKUP(A626, 'Starter - Projections'!$B$2:$G$1380, 6, FALSE)</f>
        <v>0</v>
      </c>
    </row>
    <row r="627" spans="1:4" x14ac:dyDescent="0.45">
      <c r="A627" t="s">
        <v>1112</v>
      </c>
      <c r="B627" t="e">
        <f>VLOOKUP(A627, Individual_Pitching___Dashboard[[Name]:[G]], 6, FALSE)</f>
        <v>#N/A</v>
      </c>
      <c r="C627" t="e">
        <f>VLOOKUP(A627, Individual_Pitching___Dashboard[], 21,FALSE)/'SP Per G'!B627</f>
        <v>#N/A</v>
      </c>
      <c r="D627">
        <f>VLOOKUP(A627, 'Starter - Projections'!$B$2:$R$1380, 17, FALSE)/VLOOKUP(A627, 'Starter - Projections'!$B$2:$G$1380, 6, FALSE)</f>
        <v>0</v>
      </c>
    </row>
    <row r="628" spans="1:4" x14ac:dyDescent="0.45">
      <c r="A628" t="s">
        <v>1113</v>
      </c>
      <c r="B628" t="e">
        <f>VLOOKUP(A628, Individual_Pitching___Dashboard[[Name]:[G]], 6, FALSE)</f>
        <v>#N/A</v>
      </c>
      <c r="C628" t="e">
        <f>VLOOKUP(A628, Individual_Pitching___Dashboard[], 21,FALSE)/'SP Per G'!B628</f>
        <v>#N/A</v>
      </c>
      <c r="D628">
        <f>VLOOKUP(A628, 'Starter - Projections'!$B$2:$R$1380, 17, FALSE)/VLOOKUP(A628, 'Starter - Projections'!$B$2:$G$1380, 6, FALSE)</f>
        <v>0</v>
      </c>
    </row>
    <row r="629" spans="1:4" x14ac:dyDescent="0.45">
      <c r="A629" t="s">
        <v>1114</v>
      </c>
      <c r="B629" t="e">
        <f>VLOOKUP(A629, Individual_Pitching___Dashboard[[Name]:[G]], 6, FALSE)</f>
        <v>#N/A</v>
      </c>
      <c r="C629" t="e">
        <f>VLOOKUP(A629, Individual_Pitching___Dashboard[], 21,FALSE)/'SP Per G'!B629</f>
        <v>#N/A</v>
      </c>
      <c r="D629">
        <f>VLOOKUP(A629, 'Starter - Projections'!$B$2:$R$1380, 17, FALSE)/VLOOKUP(A629, 'Starter - Projections'!$B$2:$G$1380, 6, FALSE)</f>
        <v>-4.5454545454545461E-3</v>
      </c>
    </row>
    <row r="630" spans="1:4" x14ac:dyDescent="0.45">
      <c r="A630" t="s">
        <v>1115</v>
      </c>
      <c r="B630" t="e">
        <f>VLOOKUP(A630, Individual_Pitching___Dashboard[[Name]:[G]], 6, FALSE)</f>
        <v>#N/A</v>
      </c>
      <c r="C630" t="e">
        <f>VLOOKUP(A630, Individual_Pitching___Dashboard[], 21,FALSE)/'SP Per G'!B630</f>
        <v>#N/A</v>
      </c>
      <c r="D630">
        <f>VLOOKUP(A630, 'Starter - Projections'!$B$2:$R$1380, 17, FALSE)/VLOOKUP(A630, 'Starter - Projections'!$B$2:$G$1380, 6, FALSE)</f>
        <v>-5.8823529411764705E-3</v>
      </c>
    </row>
    <row r="631" spans="1:4" x14ac:dyDescent="0.45">
      <c r="A631" t="s">
        <v>563</v>
      </c>
      <c r="B631" t="e">
        <f>VLOOKUP(A631, Individual_Pitching___Dashboard[[Name]:[G]], 6, FALSE)</f>
        <v>#N/A</v>
      </c>
      <c r="C631" t="e">
        <f>VLOOKUP(A631, Individual_Pitching___Dashboard[], 21,FALSE)/'SP Per G'!B631</f>
        <v>#N/A</v>
      </c>
      <c r="D631">
        <f>VLOOKUP(A631, 'Starter - Projections'!$B$2:$R$1380, 17, FALSE)/VLOOKUP(A631, 'Starter - Projections'!$B$2:$G$1380, 6, FALSE)</f>
        <v>-5.5555555555555558E-3</v>
      </c>
    </row>
    <row r="632" spans="1:4" x14ac:dyDescent="0.45">
      <c r="A632" t="s">
        <v>1116</v>
      </c>
      <c r="B632" t="e">
        <f>VLOOKUP(A632, Individual_Pitching___Dashboard[[Name]:[G]], 6, FALSE)</f>
        <v>#N/A</v>
      </c>
      <c r="C632" t="e">
        <f>VLOOKUP(A632, Individual_Pitching___Dashboard[], 21,FALSE)/'SP Per G'!B632</f>
        <v>#N/A</v>
      </c>
      <c r="D632">
        <f>VLOOKUP(A632, 'Starter - Projections'!$B$2:$R$1380, 17, FALSE)/VLOOKUP(A632, 'Starter - Projections'!$B$2:$G$1380, 6, FALSE)</f>
        <v>-1.2500000000000001E-2</v>
      </c>
    </row>
    <row r="633" spans="1:4" x14ac:dyDescent="0.45">
      <c r="A633" t="s">
        <v>1117</v>
      </c>
      <c r="B633" t="e">
        <f>VLOOKUP(A633, Individual_Pitching___Dashboard[[Name]:[G]], 6, FALSE)</f>
        <v>#N/A</v>
      </c>
      <c r="C633" t="e">
        <f>VLOOKUP(A633, Individual_Pitching___Dashboard[], 21,FALSE)/'SP Per G'!B633</f>
        <v>#N/A</v>
      </c>
      <c r="D633">
        <f>VLOOKUP(A633, 'Starter - Projections'!$B$2:$R$1380, 17, FALSE)/VLOOKUP(A633, 'Starter - Projections'!$B$2:$G$1380, 6, FALSE)</f>
        <v>-1.1764705882352941E-2</v>
      </c>
    </row>
    <row r="634" spans="1:4" x14ac:dyDescent="0.45">
      <c r="A634" t="s">
        <v>1118</v>
      </c>
      <c r="B634" t="e">
        <f>VLOOKUP(A634, Individual_Pitching___Dashboard[[Name]:[G]], 6, FALSE)</f>
        <v>#N/A</v>
      </c>
      <c r="C634" t="e">
        <f>VLOOKUP(A634, Individual_Pitching___Dashboard[], 21,FALSE)/'SP Per G'!B634</f>
        <v>#N/A</v>
      </c>
      <c r="D634">
        <f>VLOOKUP(A634, 'Starter - Projections'!$B$2:$R$1380, 17, FALSE)/VLOOKUP(A634, 'Starter - Projections'!$B$2:$G$1380, 6, FALSE)</f>
        <v>-1.5789473684210527E-2</v>
      </c>
    </row>
    <row r="635" spans="1:4" x14ac:dyDescent="0.45">
      <c r="A635" t="s">
        <v>1119</v>
      </c>
      <c r="B635" t="e">
        <f>VLOOKUP(A635, Individual_Pitching___Dashboard[[Name]:[G]], 6, FALSE)</f>
        <v>#N/A</v>
      </c>
      <c r="C635" t="e">
        <f>VLOOKUP(A635, Individual_Pitching___Dashboard[], 21,FALSE)/'SP Per G'!B635</f>
        <v>#N/A</v>
      </c>
      <c r="D635">
        <f>VLOOKUP(A635, 'Starter - Projections'!$B$2:$R$1380, 17, FALSE)/VLOOKUP(A635, 'Starter - Projections'!$B$2:$G$1380, 6, FALSE)</f>
        <v>-1.5789473684210527E-2</v>
      </c>
    </row>
    <row r="636" spans="1:4" x14ac:dyDescent="0.45">
      <c r="A636" t="s">
        <v>565</v>
      </c>
      <c r="B636" t="e">
        <f>VLOOKUP(A636, Individual_Pitching___Dashboard[[Name]:[G]], 6, FALSE)</f>
        <v>#N/A</v>
      </c>
      <c r="C636" t="e">
        <f>VLOOKUP(A636, Individual_Pitching___Dashboard[], 21,FALSE)/'SP Per G'!B636</f>
        <v>#N/A</v>
      </c>
      <c r="D636">
        <f>VLOOKUP(A636, 'Starter - Projections'!$B$2:$R$1380, 17, FALSE)/VLOOKUP(A636, 'Starter - Projections'!$B$2:$G$1380, 6, FALSE)</f>
        <v>4.5833333333333337E-2</v>
      </c>
    </row>
    <row r="637" spans="1:4" x14ac:dyDescent="0.45">
      <c r="A637" t="s">
        <v>589</v>
      </c>
      <c r="B637" t="e">
        <f>VLOOKUP(A637, Individual_Pitching___Dashboard[[Name]:[G]], 6, FALSE)</f>
        <v>#N/A</v>
      </c>
      <c r="C637" t="e">
        <f>VLOOKUP(A637, Individual_Pitching___Dashboard[], 21,FALSE)/'SP Per G'!B637</f>
        <v>#N/A</v>
      </c>
      <c r="D637">
        <f>VLOOKUP(A637, 'Starter - Projections'!$B$2:$R$1380, 17, FALSE)/VLOOKUP(A637, 'Starter - Projections'!$B$2:$G$1380, 6, FALSE)</f>
        <v>2.1052631578947368E-2</v>
      </c>
    </row>
    <row r="638" spans="1:4" x14ac:dyDescent="0.45">
      <c r="A638" t="s">
        <v>1120</v>
      </c>
      <c r="B638" t="e">
        <f>VLOOKUP(A638, Individual_Pitching___Dashboard[[Name]:[G]], 6, FALSE)</f>
        <v>#N/A</v>
      </c>
      <c r="C638" t="e">
        <f>VLOOKUP(A638, Individual_Pitching___Dashboard[], 21,FALSE)/'SP Per G'!B638</f>
        <v>#N/A</v>
      </c>
      <c r="D638">
        <f>VLOOKUP(A638, 'Starter - Projections'!$B$2:$R$1380, 17, FALSE)/VLOOKUP(A638, 'Starter - Projections'!$B$2:$G$1380, 6, FALSE)</f>
        <v>3.8095238095238099E-2</v>
      </c>
    </row>
    <row r="639" spans="1:4" x14ac:dyDescent="0.45">
      <c r="A639" t="s">
        <v>1121</v>
      </c>
      <c r="B639" t="e">
        <f>VLOOKUP(A639, Individual_Pitching___Dashboard[[Name]:[G]], 6, FALSE)</f>
        <v>#N/A</v>
      </c>
      <c r="C639" t="e">
        <f>VLOOKUP(A639, Individual_Pitching___Dashboard[], 21,FALSE)/'SP Per G'!B639</f>
        <v>#N/A</v>
      </c>
      <c r="D639">
        <f>VLOOKUP(A639, 'Starter - Projections'!$B$2:$R$1380, 17, FALSE)/VLOOKUP(A639, 'Starter - Projections'!$B$2:$G$1380, 6, FALSE)</f>
        <v>2.4999999999999998E-2</v>
      </c>
    </row>
    <row r="640" spans="1:4" x14ac:dyDescent="0.45">
      <c r="A640" t="s">
        <v>1122</v>
      </c>
      <c r="B640" t="e">
        <f>VLOOKUP(A640, Individual_Pitching___Dashboard[[Name]:[G]], 6, FALSE)</f>
        <v>#N/A</v>
      </c>
      <c r="C640" t="e">
        <f>VLOOKUP(A640, Individual_Pitching___Dashboard[], 21,FALSE)/'SP Per G'!B640</f>
        <v>#N/A</v>
      </c>
      <c r="D640">
        <f>VLOOKUP(A640, 'Starter - Projections'!$B$2:$R$1380, 17, FALSE)/VLOOKUP(A640, 'Starter - Projections'!$B$2:$G$1380, 6, FALSE)</f>
        <v>2.6923076923076921E-2</v>
      </c>
    </row>
    <row r="641" spans="1:4" x14ac:dyDescent="0.45">
      <c r="A641" t="s">
        <v>1123</v>
      </c>
      <c r="B641" t="e">
        <f>VLOOKUP(A641, Individual_Pitching___Dashboard[[Name]:[G]], 6, FALSE)</f>
        <v>#N/A</v>
      </c>
      <c r="C641" t="e">
        <f>VLOOKUP(A641, Individual_Pitching___Dashboard[], 21,FALSE)/'SP Per G'!B641</f>
        <v>#N/A</v>
      </c>
      <c r="D641">
        <f>VLOOKUP(A641, 'Starter - Projections'!$B$2:$R$1380, 17, FALSE)/VLOOKUP(A641, 'Starter - Projections'!$B$2:$G$1380, 6, FALSE)</f>
        <v>1.8749999999999999E-2</v>
      </c>
    </row>
    <row r="642" spans="1:4" x14ac:dyDescent="0.45">
      <c r="A642" t="s">
        <v>1124</v>
      </c>
      <c r="B642" t="e">
        <f>VLOOKUP(A642, Individual_Pitching___Dashboard[[Name]:[G]], 6, FALSE)</f>
        <v>#N/A</v>
      </c>
      <c r="C642" t="e">
        <f>VLOOKUP(A642, Individual_Pitching___Dashboard[], 21,FALSE)/'SP Per G'!B642</f>
        <v>#N/A</v>
      </c>
      <c r="D642">
        <f>VLOOKUP(A642, 'Starter - Projections'!$B$2:$R$1380, 17, FALSE)/VLOOKUP(A642, 'Starter - Projections'!$B$2:$G$1380, 6, FALSE)</f>
        <v>2.7272727272727271E-2</v>
      </c>
    </row>
    <row r="643" spans="1:4" x14ac:dyDescent="0.45">
      <c r="A643" t="s">
        <v>1125</v>
      </c>
      <c r="B643" t="e">
        <f>VLOOKUP(A643, Individual_Pitching___Dashboard[[Name]:[G]], 6, FALSE)</f>
        <v>#N/A</v>
      </c>
      <c r="C643" t="e">
        <f>VLOOKUP(A643, Individual_Pitching___Dashboard[], 21,FALSE)/'SP Per G'!B643</f>
        <v>#N/A</v>
      </c>
      <c r="D643">
        <f>VLOOKUP(A643, 'Starter - Projections'!$B$2:$R$1380, 17, FALSE)/VLOOKUP(A643, 'Starter - Projections'!$B$2:$G$1380, 6, FALSE)</f>
        <v>2.6086956521739129E-2</v>
      </c>
    </row>
    <row r="644" spans="1:4" x14ac:dyDescent="0.45">
      <c r="A644" t="s">
        <v>1126</v>
      </c>
      <c r="B644" t="e">
        <f>VLOOKUP(A644, Individual_Pitching___Dashboard[[Name]:[G]], 6, FALSE)</f>
        <v>#N/A</v>
      </c>
      <c r="C644" t="e">
        <f>VLOOKUP(A644, Individual_Pitching___Dashboard[], 21,FALSE)/'SP Per G'!B644</f>
        <v>#N/A</v>
      </c>
      <c r="D644">
        <f>VLOOKUP(A644, 'Starter - Projections'!$B$2:$R$1380, 17, FALSE)/VLOOKUP(A644, 'Starter - Projections'!$B$2:$G$1380, 6, FALSE)</f>
        <v>2.5000000000000001E-2</v>
      </c>
    </row>
    <row r="645" spans="1:4" x14ac:dyDescent="0.45">
      <c r="A645" t="s">
        <v>1127</v>
      </c>
      <c r="B645" t="e">
        <f>VLOOKUP(A645, Individual_Pitching___Dashboard[[Name]:[G]], 6, FALSE)</f>
        <v>#N/A</v>
      </c>
      <c r="C645" t="e">
        <f>VLOOKUP(A645, Individual_Pitching___Dashboard[], 21,FALSE)/'SP Per G'!B645</f>
        <v>#N/A</v>
      </c>
      <c r="D645">
        <f>VLOOKUP(A645, 'Starter - Projections'!$B$2:$R$1380, 17, FALSE)/VLOOKUP(A645, 'Starter - Projections'!$B$2:$G$1380, 6, FALSE)</f>
        <v>3.125E-2</v>
      </c>
    </row>
    <row r="646" spans="1:4" x14ac:dyDescent="0.45">
      <c r="A646" t="s">
        <v>1128</v>
      </c>
      <c r="B646" t="e">
        <f>VLOOKUP(A646, Individual_Pitching___Dashboard[[Name]:[G]], 6, FALSE)</f>
        <v>#N/A</v>
      </c>
      <c r="C646" t="e">
        <f>VLOOKUP(A646, Individual_Pitching___Dashboard[], 21,FALSE)/'SP Per G'!B646</f>
        <v>#N/A</v>
      </c>
      <c r="D646">
        <f>VLOOKUP(A646, 'Starter - Projections'!$B$2:$R$1380, 17, FALSE)/VLOOKUP(A646, 'Starter - Projections'!$B$2:$G$1380, 6, FALSE)</f>
        <v>2.6315789473684209E-2</v>
      </c>
    </row>
    <row r="647" spans="1:4" x14ac:dyDescent="0.45">
      <c r="A647" t="s">
        <v>1129</v>
      </c>
      <c r="B647" t="e">
        <f>VLOOKUP(A647, Individual_Pitching___Dashboard[[Name]:[G]], 6, FALSE)</f>
        <v>#N/A</v>
      </c>
      <c r="C647" t="e">
        <f>VLOOKUP(A647, Individual_Pitching___Dashboard[], 21,FALSE)/'SP Per G'!B647</f>
        <v>#N/A</v>
      </c>
      <c r="D647">
        <f>VLOOKUP(A647, 'Starter - Projections'!$B$2:$R$1380, 17, FALSE)/VLOOKUP(A647, 'Starter - Projections'!$B$2:$G$1380, 6, FALSE)</f>
        <v>0.02</v>
      </c>
    </row>
    <row r="648" spans="1:4" x14ac:dyDescent="0.45">
      <c r="A648" t="s">
        <v>568</v>
      </c>
      <c r="B648" t="e">
        <f>VLOOKUP(A648, Individual_Pitching___Dashboard[[Name]:[G]], 6, FALSE)</f>
        <v>#N/A</v>
      </c>
      <c r="C648" t="e">
        <f>VLOOKUP(A648, Individual_Pitching___Dashboard[], 21,FALSE)/'SP Per G'!B648</f>
        <v>#N/A</v>
      </c>
      <c r="D648">
        <f>VLOOKUP(A648, 'Starter - Projections'!$B$2:$R$1380, 17, FALSE)/VLOOKUP(A648, 'Starter - Projections'!$B$2:$G$1380, 6, FALSE)</f>
        <v>2.5000000000000001E-2</v>
      </c>
    </row>
    <row r="649" spans="1:4" x14ac:dyDescent="0.45">
      <c r="A649" t="s">
        <v>1130</v>
      </c>
      <c r="B649" t="e">
        <f>VLOOKUP(A649, Individual_Pitching___Dashboard[[Name]:[G]], 6, FALSE)</f>
        <v>#N/A</v>
      </c>
      <c r="C649" t="e">
        <f>VLOOKUP(A649, Individual_Pitching___Dashboard[], 21,FALSE)/'SP Per G'!B649</f>
        <v>#N/A</v>
      </c>
      <c r="D649">
        <f>VLOOKUP(A649, 'Starter - Projections'!$B$2:$R$1380, 17, FALSE)/VLOOKUP(A649, 'Starter - Projections'!$B$2:$G$1380, 6, FALSE)</f>
        <v>1.5384615384615385E-2</v>
      </c>
    </row>
    <row r="650" spans="1:4" x14ac:dyDescent="0.45">
      <c r="A650" t="s">
        <v>1131</v>
      </c>
      <c r="B650" t="e">
        <f>VLOOKUP(A650, Individual_Pitching___Dashboard[[Name]:[G]], 6, FALSE)</f>
        <v>#N/A</v>
      </c>
      <c r="C650" t="e">
        <f>VLOOKUP(A650, Individual_Pitching___Dashboard[], 21,FALSE)/'SP Per G'!B650</f>
        <v>#N/A</v>
      </c>
      <c r="D650">
        <f>VLOOKUP(A650, 'Starter - Projections'!$B$2:$R$1380, 17, FALSE)/VLOOKUP(A650, 'Starter - Projections'!$B$2:$G$1380, 6, FALSE)</f>
        <v>1.7391304347826087E-2</v>
      </c>
    </row>
    <row r="651" spans="1:4" x14ac:dyDescent="0.45">
      <c r="A651" t="s">
        <v>1132</v>
      </c>
      <c r="B651" t="e">
        <f>VLOOKUP(A651, Individual_Pitching___Dashboard[[Name]:[G]], 6, FALSE)</f>
        <v>#N/A</v>
      </c>
      <c r="C651" t="e">
        <f>VLOOKUP(A651, Individual_Pitching___Dashboard[], 21,FALSE)/'SP Per G'!B651</f>
        <v>#N/A</v>
      </c>
      <c r="D651">
        <f>VLOOKUP(A651, 'Starter - Projections'!$B$2:$R$1380, 17, FALSE)/VLOOKUP(A651, 'Starter - Projections'!$B$2:$G$1380, 6, FALSE)</f>
        <v>1.5384615384615385E-2</v>
      </c>
    </row>
    <row r="652" spans="1:4" x14ac:dyDescent="0.45">
      <c r="A652" t="s">
        <v>1133</v>
      </c>
      <c r="B652" t="e">
        <f>VLOOKUP(A652, Individual_Pitching___Dashboard[[Name]:[G]], 6, FALSE)</f>
        <v>#N/A</v>
      </c>
      <c r="C652" t="e">
        <f>VLOOKUP(A652, Individual_Pitching___Dashboard[], 21,FALSE)/'SP Per G'!B652</f>
        <v>#N/A</v>
      </c>
      <c r="D652">
        <f>VLOOKUP(A652, 'Starter - Projections'!$B$2:$R$1380, 17, FALSE)/VLOOKUP(A652, 'Starter - Projections'!$B$2:$G$1380, 6, FALSE)</f>
        <v>2.3076923076923075E-2</v>
      </c>
    </row>
    <row r="653" spans="1:4" x14ac:dyDescent="0.45">
      <c r="A653" t="s">
        <v>1134</v>
      </c>
      <c r="B653" t="e">
        <f>VLOOKUP(A653, Individual_Pitching___Dashboard[[Name]:[G]], 6, FALSE)</f>
        <v>#N/A</v>
      </c>
      <c r="C653" t="e">
        <f>VLOOKUP(A653, Individual_Pitching___Dashboard[], 21,FALSE)/'SP Per G'!B653</f>
        <v>#N/A</v>
      </c>
      <c r="D653">
        <f>VLOOKUP(A653, 'Starter - Projections'!$B$2:$R$1380, 17, FALSE)/VLOOKUP(A653, 'Starter - Projections'!$B$2:$G$1380, 6, FALSE)</f>
        <v>1.1111111111111112E-2</v>
      </c>
    </row>
    <row r="654" spans="1:4" x14ac:dyDescent="0.45">
      <c r="A654" t="s">
        <v>1135</v>
      </c>
      <c r="B654" t="e">
        <f>VLOOKUP(A654, Individual_Pitching___Dashboard[[Name]:[G]], 6, FALSE)</f>
        <v>#N/A</v>
      </c>
      <c r="C654" t="e">
        <f>VLOOKUP(A654, Individual_Pitching___Dashboard[], 21,FALSE)/'SP Per G'!B654</f>
        <v>#N/A</v>
      </c>
      <c r="D654">
        <f>VLOOKUP(A654, 'Starter - Projections'!$B$2:$R$1380, 17, FALSE)/VLOOKUP(A654, 'Starter - Projections'!$B$2:$G$1380, 6, FALSE)</f>
        <v>1.2E-2</v>
      </c>
    </row>
    <row r="655" spans="1:4" x14ac:dyDescent="0.45">
      <c r="A655" t="s">
        <v>1136</v>
      </c>
      <c r="B655" t="e">
        <f>VLOOKUP(A655, Individual_Pitching___Dashboard[[Name]:[G]], 6, FALSE)</f>
        <v>#N/A</v>
      </c>
      <c r="C655" t="e">
        <f>VLOOKUP(A655, Individual_Pitching___Dashboard[], 21,FALSE)/'SP Per G'!B655</f>
        <v>#N/A</v>
      </c>
      <c r="D655">
        <f>VLOOKUP(A655, 'Starter - Projections'!$B$2:$R$1380, 17, FALSE)/VLOOKUP(A655, 'Starter - Projections'!$B$2:$G$1380, 6, FALSE)</f>
        <v>1.6666666666666666E-2</v>
      </c>
    </row>
    <row r="656" spans="1:4" x14ac:dyDescent="0.45">
      <c r="A656" t="s">
        <v>1137</v>
      </c>
      <c r="B656" t="e">
        <f>VLOOKUP(A656, Individual_Pitching___Dashboard[[Name]:[G]], 6, FALSE)</f>
        <v>#N/A</v>
      </c>
      <c r="C656" t="e">
        <f>VLOOKUP(A656, Individual_Pitching___Dashboard[], 21,FALSE)/'SP Per G'!B656</f>
        <v>#N/A</v>
      </c>
      <c r="D656">
        <f>VLOOKUP(A656, 'Starter - Projections'!$B$2:$R$1380, 17, FALSE)/VLOOKUP(A656, 'Starter - Projections'!$B$2:$G$1380, 6, FALSE)</f>
        <v>1.2E-2</v>
      </c>
    </row>
    <row r="657" spans="1:4" x14ac:dyDescent="0.45">
      <c r="A657" t="s">
        <v>1138</v>
      </c>
      <c r="B657" t="e">
        <f>VLOOKUP(A657, Individual_Pitching___Dashboard[[Name]:[G]], 6, FALSE)</f>
        <v>#N/A</v>
      </c>
      <c r="C657" t="e">
        <f>VLOOKUP(A657, Individual_Pitching___Dashboard[], 21,FALSE)/'SP Per G'!B657</f>
        <v>#N/A</v>
      </c>
      <c r="D657">
        <f>VLOOKUP(A657, 'Starter - Projections'!$B$2:$R$1380, 17, FALSE)/VLOOKUP(A657, 'Starter - Projections'!$B$2:$G$1380, 6, FALSE)</f>
        <v>7.1428571428571435E-3</v>
      </c>
    </row>
    <row r="658" spans="1:4" x14ac:dyDescent="0.45">
      <c r="A658" t="s">
        <v>1139</v>
      </c>
      <c r="B658" t="e">
        <f>VLOOKUP(A658, Individual_Pitching___Dashboard[[Name]:[G]], 6, FALSE)</f>
        <v>#N/A</v>
      </c>
      <c r="C658" t="e">
        <f>VLOOKUP(A658, Individual_Pitching___Dashboard[], 21,FALSE)/'SP Per G'!B658</f>
        <v>#N/A</v>
      </c>
      <c r="D658">
        <f>VLOOKUP(A658, 'Starter - Projections'!$B$2:$R$1380, 17, FALSE)/VLOOKUP(A658, 'Starter - Projections'!$B$2:$G$1380, 6, FALSE)</f>
        <v>9.5238095238095247E-3</v>
      </c>
    </row>
    <row r="659" spans="1:4" x14ac:dyDescent="0.45">
      <c r="A659" t="s">
        <v>1140</v>
      </c>
      <c r="B659" t="e">
        <f>VLOOKUP(A659, Individual_Pitching___Dashboard[[Name]:[G]], 6, FALSE)</f>
        <v>#N/A</v>
      </c>
      <c r="C659" t="e">
        <f>VLOOKUP(A659, Individual_Pitching___Dashboard[], 21,FALSE)/'SP Per G'!B659</f>
        <v>#N/A</v>
      </c>
      <c r="D659">
        <f>VLOOKUP(A659, 'Starter - Projections'!$B$2:$R$1380, 17, FALSE)/VLOOKUP(A659, 'Starter - Projections'!$B$2:$G$1380, 6, FALSE)</f>
        <v>1.1764705882352941E-2</v>
      </c>
    </row>
    <row r="660" spans="1:4" x14ac:dyDescent="0.45">
      <c r="A660" t="s">
        <v>1141</v>
      </c>
      <c r="B660" t="e">
        <f>VLOOKUP(A660, Individual_Pitching___Dashboard[[Name]:[G]], 6, FALSE)</f>
        <v>#N/A</v>
      </c>
      <c r="C660" t="e">
        <f>VLOOKUP(A660, Individual_Pitching___Dashboard[], 21,FALSE)/'SP Per G'!B660</f>
        <v>#N/A</v>
      </c>
      <c r="D660">
        <f>VLOOKUP(A660, 'Starter - Projections'!$B$2:$R$1380, 17, FALSE)/VLOOKUP(A660, 'Starter - Projections'!$B$2:$G$1380, 6, FALSE)</f>
        <v>1.1764705882352941E-2</v>
      </c>
    </row>
    <row r="661" spans="1:4" x14ac:dyDescent="0.45">
      <c r="A661" t="s">
        <v>1142</v>
      </c>
      <c r="B661" t="e">
        <f>VLOOKUP(A661, Individual_Pitching___Dashboard[[Name]:[G]], 6, FALSE)</f>
        <v>#N/A</v>
      </c>
      <c r="C661" t="e">
        <f>VLOOKUP(A661, Individual_Pitching___Dashboard[], 21,FALSE)/'SP Per G'!B661</f>
        <v>#N/A</v>
      </c>
      <c r="D661">
        <f>VLOOKUP(A661, 'Starter - Projections'!$B$2:$R$1380, 17, FALSE)/VLOOKUP(A661, 'Starter - Projections'!$B$2:$G$1380, 6, FALSE)</f>
        <v>1.0526315789473684E-2</v>
      </c>
    </row>
    <row r="662" spans="1:4" x14ac:dyDescent="0.45">
      <c r="A662" t="s">
        <v>1143</v>
      </c>
      <c r="B662" t="e">
        <f>VLOOKUP(A662, Individual_Pitching___Dashboard[[Name]:[G]], 6, FALSE)</f>
        <v>#N/A</v>
      </c>
      <c r="C662" t="e">
        <f>VLOOKUP(A662, Individual_Pitching___Dashboard[], 21,FALSE)/'SP Per G'!B662</f>
        <v>#N/A</v>
      </c>
      <c r="D662">
        <f>VLOOKUP(A662, 'Starter - Projections'!$B$2:$R$1380, 17, FALSE)/VLOOKUP(A662, 'Starter - Projections'!$B$2:$G$1380, 6, FALSE)</f>
        <v>8.0000000000000002E-3</v>
      </c>
    </row>
    <row r="663" spans="1:4" x14ac:dyDescent="0.45">
      <c r="A663" t="s">
        <v>1144</v>
      </c>
      <c r="B663" t="e">
        <f>VLOOKUP(A663, Individual_Pitching___Dashboard[[Name]:[G]], 6, FALSE)</f>
        <v>#N/A</v>
      </c>
      <c r="C663" t="e">
        <f>VLOOKUP(A663, Individual_Pitching___Dashboard[], 21,FALSE)/'SP Per G'!B663</f>
        <v>#N/A</v>
      </c>
      <c r="D663">
        <f>VLOOKUP(A663, 'Starter - Projections'!$B$2:$R$1380, 17, FALSE)/VLOOKUP(A663, 'Starter - Projections'!$B$2:$G$1380, 6, FALSE)</f>
        <v>7.1428571428571435E-3</v>
      </c>
    </row>
    <row r="664" spans="1:4" x14ac:dyDescent="0.45">
      <c r="A664" t="s">
        <v>1145</v>
      </c>
      <c r="B664" t="e">
        <f>VLOOKUP(A664, Individual_Pitching___Dashboard[[Name]:[G]], 6, FALSE)</f>
        <v>#N/A</v>
      </c>
      <c r="C664" t="e">
        <f>VLOOKUP(A664, Individual_Pitching___Dashboard[], 21,FALSE)/'SP Per G'!B664</f>
        <v>#N/A</v>
      </c>
      <c r="D664">
        <f>VLOOKUP(A664, 'Starter - Projections'!$B$2:$R$1380, 17, FALSE)/VLOOKUP(A664, 'Starter - Projections'!$B$2:$G$1380, 6, FALSE)</f>
        <v>6.4516129032258064E-3</v>
      </c>
    </row>
    <row r="665" spans="1:4" x14ac:dyDescent="0.45">
      <c r="A665" t="s">
        <v>1146</v>
      </c>
      <c r="B665" t="e">
        <f>VLOOKUP(A665, Individual_Pitching___Dashboard[[Name]:[G]], 6, FALSE)</f>
        <v>#N/A</v>
      </c>
      <c r="C665" t="e">
        <f>VLOOKUP(A665, Individual_Pitching___Dashboard[], 21,FALSE)/'SP Per G'!B665</f>
        <v>#N/A</v>
      </c>
      <c r="D665">
        <f>VLOOKUP(A665, 'Starter - Projections'!$B$2:$R$1380, 17, FALSE)/VLOOKUP(A665, 'Starter - Projections'!$B$2:$G$1380, 6, FALSE)</f>
        <v>1.1764705882352941E-2</v>
      </c>
    </row>
    <row r="666" spans="1:4" x14ac:dyDescent="0.45">
      <c r="A666" t="s">
        <v>1147</v>
      </c>
      <c r="B666" t="e">
        <f>VLOOKUP(A666, Individual_Pitching___Dashboard[[Name]:[G]], 6, FALSE)</f>
        <v>#N/A</v>
      </c>
      <c r="C666" t="e">
        <f>VLOOKUP(A666, Individual_Pitching___Dashboard[], 21,FALSE)/'SP Per G'!B666</f>
        <v>#N/A</v>
      </c>
      <c r="D666">
        <f>VLOOKUP(A666, 'Starter - Projections'!$B$2:$R$1380, 17, FALSE)/VLOOKUP(A666, 'Starter - Projections'!$B$2:$G$1380, 6, FALSE)</f>
        <v>5.0000000000000001E-3</v>
      </c>
    </row>
    <row r="667" spans="1:4" x14ac:dyDescent="0.45">
      <c r="A667" t="s">
        <v>1148</v>
      </c>
      <c r="B667" t="e">
        <f>VLOOKUP(A667, Individual_Pitching___Dashboard[[Name]:[G]], 6, FALSE)</f>
        <v>#N/A</v>
      </c>
      <c r="C667" t="e">
        <f>VLOOKUP(A667, Individual_Pitching___Dashboard[], 21,FALSE)/'SP Per G'!B667</f>
        <v>#N/A</v>
      </c>
      <c r="D667">
        <f>VLOOKUP(A667, 'Starter - Projections'!$B$2:$R$1380, 17, FALSE)/VLOOKUP(A667, 'Starter - Projections'!$B$2:$G$1380, 6, FALSE)</f>
        <v>3.7037037037037038E-3</v>
      </c>
    </row>
    <row r="668" spans="1:4" x14ac:dyDescent="0.45">
      <c r="A668" t="s">
        <v>1149</v>
      </c>
      <c r="B668" t="e">
        <f>VLOOKUP(A668, Individual_Pitching___Dashboard[[Name]:[G]], 6, FALSE)</f>
        <v>#N/A</v>
      </c>
      <c r="C668" t="e">
        <f>VLOOKUP(A668, Individual_Pitching___Dashboard[], 21,FALSE)/'SP Per G'!B668</f>
        <v>#N/A</v>
      </c>
      <c r="D668">
        <f>VLOOKUP(A668, 'Starter - Projections'!$B$2:$R$1380, 17, FALSE)/VLOOKUP(A668, 'Starter - Projections'!$B$2:$G$1380, 6, FALSE)</f>
        <v>4.7619047619047623E-3</v>
      </c>
    </row>
    <row r="669" spans="1:4" x14ac:dyDescent="0.45">
      <c r="A669" t="s">
        <v>1150</v>
      </c>
      <c r="B669" t="e">
        <f>VLOOKUP(A669, Individual_Pitching___Dashboard[[Name]:[G]], 6, FALSE)</f>
        <v>#N/A</v>
      </c>
      <c r="C669" t="e">
        <f>VLOOKUP(A669, Individual_Pitching___Dashboard[], 21,FALSE)/'SP Per G'!B669</f>
        <v>#N/A</v>
      </c>
      <c r="D669">
        <f>VLOOKUP(A669, 'Starter - Projections'!$B$2:$R$1380, 17, FALSE)/VLOOKUP(A669, 'Starter - Projections'!$B$2:$G$1380, 6, FALSE)</f>
        <v>0</v>
      </c>
    </row>
    <row r="670" spans="1:4" x14ac:dyDescent="0.45">
      <c r="A670" t="s">
        <v>1151</v>
      </c>
      <c r="B670" t="e">
        <f>VLOOKUP(A670, Individual_Pitching___Dashboard[[Name]:[G]], 6, FALSE)</f>
        <v>#N/A</v>
      </c>
      <c r="C670" t="e">
        <f>VLOOKUP(A670, Individual_Pitching___Dashboard[], 21,FALSE)/'SP Per G'!B670</f>
        <v>#N/A</v>
      </c>
      <c r="D670">
        <f>VLOOKUP(A670, 'Starter - Projections'!$B$2:$R$1380, 17, FALSE)/VLOOKUP(A670, 'Starter - Projections'!$B$2:$G$1380, 6, FALSE)</f>
        <v>0</v>
      </c>
    </row>
    <row r="671" spans="1:4" x14ac:dyDescent="0.45">
      <c r="A671" t="s">
        <v>1152</v>
      </c>
      <c r="B671" t="e">
        <f>VLOOKUP(A671, Individual_Pitching___Dashboard[[Name]:[G]], 6, FALSE)</f>
        <v>#N/A</v>
      </c>
      <c r="C671" t="e">
        <f>VLOOKUP(A671, Individual_Pitching___Dashboard[], 21,FALSE)/'SP Per G'!B671</f>
        <v>#N/A</v>
      </c>
      <c r="D671">
        <f>VLOOKUP(A671, 'Starter - Projections'!$B$2:$R$1380, 17, FALSE)/VLOOKUP(A671, 'Starter - Projections'!$B$2:$G$1380, 6, FALSE)</f>
        <v>0</v>
      </c>
    </row>
    <row r="672" spans="1:4" x14ac:dyDescent="0.45">
      <c r="A672" t="s">
        <v>1153</v>
      </c>
      <c r="B672" t="e">
        <f>VLOOKUP(A672, Individual_Pitching___Dashboard[[Name]:[G]], 6, FALSE)</f>
        <v>#N/A</v>
      </c>
      <c r="C672" t="e">
        <f>VLOOKUP(A672, Individual_Pitching___Dashboard[], 21,FALSE)/'SP Per G'!B672</f>
        <v>#N/A</v>
      </c>
      <c r="D672">
        <f>VLOOKUP(A672, 'Starter - Projections'!$B$2:$R$1380, 17, FALSE)/VLOOKUP(A672, 'Starter - Projections'!$B$2:$G$1380, 6, FALSE)</f>
        <v>0</v>
      </c>
    </row>
    <row r="673" spans="1:4" x14ac:dyDescent="0.45">
      <c r="A673" t="s">
        <v>1154</v>
      </c>
      <c r="B673" t="e">
        <f>VLOOKUP(A673, Individual_Pitching___Dashboard[[Name]:[G]], 6, FALSE)</f>
        <v>#N/A</v>
      </c>
      <c r="C673" t="e">
        <f>VLOOKUP(A673, Individual_Pitching___Dashboard[], 21,FALSE)/'SP Per G'!B673</f>
        <v>#N/A</v>
      </c>
      <c r="D673">
        <f>VLOOKUP(A673, 'Starter - Projections'!$B$2:$R$1380, 17, FALSE)/VLOOKUP(A673, 'Starter - Projections'!$B$2:$G$1380, 6, FALSE)</f>
        <v>-4.0000000000000001E-3</v>
      </c>
    </row>
    <row r="674" spans="1:4" x14ac:dyDescent="0.45">
      <c r="A674" t="s">
        <v>1155</v>
      </c>
      <c r="B674" t="e">
        <f>VLOOKUP(A674, Individual_Pitching___Dashboard[[Name]:[G]], 6, FALSE)</f>
        <v>#N/A</v>
      </c>
      <c r="C674" t="e">
        <f>VLOOKUP(A674, Individual_Pitching___Dashboard[], 21,FALSE)/'SP Per G'!B674</f>
        <v>#N/A</v>
      </c>
      <c r="D674">
        <f>VLOOKUP(A674, 'Starter - Projections'!$B$2:$R$1380, 17, FALSE)/VLOOKUP(A674, 'Starter - Projections'!$B$2:$G$1380, 6, FALSE)</f>
        <v>-6.2500000000000003E-3</v>
      </c>
    </row>
    <row r="675" spans="1:4" x14ac:dyDescent="0.45">
      <c r="A675" t="s">
        <v>1156</v>
      </c>
      <c r="B675" t="e">
        <f>VLOOKUP(A675, Individual_Pitching___Dashboard[[Name]:[G]], 6, FALSE)</f>
        <v>#N/A</v>
      </c>
      <c r="C675" t="e">
        <f>VLOOKUP(A675, Individual_Pitching___Dashboard[], 21,FALSE)/'SP Per G'!B675</f>
        <v>#N/A</v>
      </c>
      <c r="D675">
        <f>VLOOKUP(A675, 'Starter - Projections'!$B$2:$R$1380, 17, FALSE)/VLOOKUP(A675, 'Starter - Projections'!$B$2:$G$1380, 6, FALSE)</f>
        <v>-6.2500000000000003E-3</v>
      </c>
    </row>
    <row r="676" spans="1:4" x14ac:dyDescent="0.45">
      <c r="A676" t="s">
        <v>1157</v>
      </c>
      <c r="B676" t="e">
        <f>VLOOKUP(A676, Individual_Pitching___Dashboard[[Name]:[G]], 6, FALSE)</f>
        <v>#N/A</v>
      </c>
      <c r="C676" t="e">
        <f>VLOOKUP(A676, Individual_Pitching___Dashboard[], 21,FALSE)/'SP Per G'!B676</f>
        <v>#N/A</v>
      </c>
      <c r="D676">
        <f>VLOOKUP(A676, 'Starter - Projections'!$B$2:$R$1380, 17, FALSE)/VLOOKUP(A676, 'Starter - Projections'!$B$2:$G$1380, 6, FALSE)</f>
        <v>-1.5789473684210527E-2</v>
      </c>
    </row>
    <row r="677" spans="1:4" x14ac:dyDescent="0.45">
      <c r="A677" t="s">
        <v>1158</v>
      </c>
      <c r="B677" t="e">
        <f>VLOOKUP(A677, Individual_Pitching___Dashboard[[Name]:[G]], 6, FALSE)</f>
        <v>#N/A</v>
      </c>
      <c r="C677" t="e">
        <f>VLOOKUP(A677, Individual_Pitching___Dashboard[], 21,FALSE)/'SP Per G'!B677</f>
        <v>#N/A</v>
      </c>
      <c r="D677">
        <f>VLOOKUP(A677, 'Starter - Projections'!$B$2:$R$1380, 17, FALSE)/VLOOKUP(A677, 'Starter - Projections'!$B$2:$G$1380, 6, FALSE)</f>
        <v>0.17500000000000002</v>
      </c>
    </row>
    <row r="678" spans="1:4" x14ac:dyDescent="0.45">
      <c r="A678" t="s">
        <v>1159</v>
      </c>
      <c r="B678" t="e">
        <f>VLOOKUP(A678, Individual_Pitching___Dashboard[[Name]:[G]], 6, FALSE)</f>
        <v>#N/A</v>
      </c>
      <c r="C678" t="e">
        <f>VLOOKUP(A678, Individual_Pitching___Dashboard[], 21,FALSE)/'SP Per G'!B678</f>
        <v>#N/A</v>
      </c>
      <c r="D678">
        <f>VLOOKUP(A678, 'Starter - Projections'!$B$2:$R$1380, 17, FALSE)/VLOOKUP(A678, 'Starter - Projections'!$B$2:$G$1380, 6, FALSE)</f>
        <v>6.0000000000000005E-2</v>
      </c>
    </row>
    <row r="679" spans="1:4" x14ac:dyDescent="0.45">
      <c r="A679" t="s">
        <v>1160</v>
      </c>
      <c r="B679" t="e">
        <f>VLOOKUP(A679, Individual_Pitching___Dashboard[[Name]:[G]], 6, FALSE)</f>
        <v>#N/A</v>
      </c>
      <c r="C679" t="e">
        <f>VLOOKUP(A679, Individual_Pitching___Dashboard[], 21,FALSE)/'SP Per G'!B679</f>
        <v>#N/A</v>
      </c>
      <c r="D679">
        <f>VLOOKUP(A679, 'Starter - Projections'!$B$2:$R$1380, 17, FALSE)/VLOOKUP(A679, 'Starter - Projections'!$B$2:$G$1380, 6, FALSE)</f>
        <v>2.7906976744186046E-2</v>
      </c>
    </row>
    <row r="680" spans="1:4" x14ac:dyDescent="0.45">
      <c r="A680" t="s">
        <v>1161</v>
      </c>
      <c r="B680" t="e">
        <f>VLOOKUP(A680, Individual_Pitching___Dashboard[[Name]:[G]], 6, FALSE)</f>
        <v>#N/A</v>
      </c>
      <c r="C680" t="e">
        <f>VLOOKUP(A680, Individual_Pitching___Dashboard[], 21,FALSE)/'SP Per G'!B680</f>
        <v>#N/A</v>
      </c>
      <c r="D680">
        <f>VLOOKUP(A680, 'Starter - Projections'!$B$2:$R$1380, 17, FALSE)/VLOOKUP(A680, 'Starter - Projections'!$B$2:$G$1380, 6, FALSE)</f>
        <v>5.2380952380952382E-2</v>
      </c>
    </row>
    <row r="681" spans="1:4" x14ac:dyDescent="0.45">
      <c r="A681" t="s">
        <v>1162</v>
      </c>
      <c r="B681" t="e">
        <f>VLOOKUP(A681, Individual_Pitching___Dashboard[[Name]:[G]], 6, FALSE)</f>
        <v>#N/A</v>
      </c>
      <c r="C681" t="e">
        <f>VLOOKUP(A681, Individual_Pitching___Dashboard[], 21,FALSE)/'SP Per G'!B681</f>
        <v>#N/A</v>
      </c>
      <c r="D681">
        <f>VLOOKUP(A681, 'Starter - Projections'!$B$2:$R$1380, 17, FALSE)/VLOOKUP(A681, 'Starter - Projections'!$B$2:$G$1380, 6, FALSE)</f>
        <v>3.7499999999999999E-2</v>
      </c>
    </row>
    <row r="682" spans="1:4" x14ac:dyDescent="0.45">
      <c r="A682" t="s">
        <v>1163</v>
      </c>
      <c r="B682" t="e">
        <f>VLOOKUP(A682, Individual_Pitching___Dashboard[[Name]:[G]], 6, FALSE)</f>
        <v>#N/A</v>
      </c>
      <c r="C682" t="e">
        <f>VLOOKUP(A682, Individual_Pitching___Dashboard[], 21,FALSE)/'SP Per G'!B682</f>
        <v>#N/A</v>
      </c>
      <c r="D682">
        <f>VLOOKUP(A682, 'Starter - Projections'!$B$2:$R$1380, 17, FALSE)/VLOOKUP(A682, 'Starter - Projections'!$B$2:$G$1380, 6, FALSE)</f>
        <v>4.4444444444444446E-2</v>
      </c>
    </row>
    <row r="683" spans="1:4" x14ac:dyDescent="0.45">
      <c r="A683" t="s">
        <v>1164</v>
      </c>
      <c r="B683" t="e">
        <f>VLOOKUP(A683, Individual_Pitching___Dashboard[[Name]:[G]], 6, FALSE)</f>
        <v>#N/A</v>
      </c>
      <c r="C683" t="e">
        <f>VLOOKUP(A683, Individual_Pitching___Dashboard[], 21,FALSE)/'SP Per G'!B683</f>
        <v>#N/A</v>
      </c>
      <c r="D683">
        <f>VLOOKUP(A683, 'Starter - Projections'!$B$2:$R$1380, 17, FALSE)/VLOOKUP(A683, 'Starter - Projections'!$B$2:$G$1380, 6, FALSE)</f>
        <v>2.6923076923076921E-2</v>
      </c>
    </row>
    <row r="684" spans="1:4" x14ac:dyDescent="0.45">
      <c r="A684" t="s">
        <v>1165</v>
      </c>
      <c r="B684" t="e">
        <f>VLOOKUP(A684, Individual_Pitching___Dashboard[[Name]:[G]], 6, FALSE)</f>
        <v>#N/A</v>
      </c>
      <c r="C684" t="e">
        <f>VLOOKUP(A684, Individual_Pitching___Dashboard[], 21,FALSE)/'SP Per G'!B684</f>
        <v>#N/A</v>
      </c>
      <c r="D684">
        <f>VLOOKUP(A684, 'Starter - Projections'!$B$2:$R$1380, 17, FALSE)/VLOOKUP(A684, 'Starter - Projections'!$B$2:$G$1380, 6, FALSE)</f>
        <v>5.3846153846153842E-2</v>
      </c>
    </row>
    <row r="685" spans="1:4" x14ac:dyDescent="0.45">
      <c r="A685" t="s">
        <v>1166</v>
      </c>
      <c r="B685" t="e">
        <f>VLOOKUP(A685, Individual_Pitching___Dashboard[[Name]:[G]], 6, FALSE)</f>
        <v>#N/A</v>
      </c>
      <c r="C685" t="e">
        <f>VLOOKUP(A685, Individual_Pitching___Dashboard[], 21,FALSE)/'SP Per G'!B685</f>
        <v>#N/A</v>
      </c>
      <c r="D685">
        <f>VLOOKUP(A685, 'Starter - Projections'!$B$2:$R$1380, 17, FALSE)/VLOOKUP(A685, 'Starter - Projections'!$B$2:$G$1380, 6, FALSE)</f>
        <v>2.8571428571428571E-2</v>
      </c>
    </row>
    <row r="686" spans="1:4" x14ac:dyDescent="0.45">
      <c r="A686" t="s">
        <v>1167</v>
      </c>
      <c r="B686" t="e">
        <f>VLOOKUP(A686, Individual_Pitching___Dashboard[[Name]:[G]], 6, FALSE)</f>
        <v>#N/A</v>
      </c>
      <c r="C686" t="e">
        <f>VLOOKUP(A686, Individual_Pitching___Dashboard[], 21,FALSE)/'SP Per G'!B686</f>
        <v>#N/A</v>
      </c>
      <c r="D686">
        <f>VLOOKUP(A686, 'Starter - Projections'!$B$2:$R$1380, 17, FALSE)/VLOOKUP(A686, 'Starter - Projections'!$B$2:$G$1380, 6, FALSE)</f>
        <v>2.3076923076923075E-2</v>
      </c>
    </row>
    <row r="687" spans="1:4" x14ac:dyDescent="0.45">
      <c r="A687" t="s">
        <v>1168</v>
      </c>
      <c r="B687" t="e">
        <f>VLOOKUP(A687, Individual_Pitching___Dashboard[[Name]:[G]], 6, FALSE)</f>
        <v>#N/A</v>
      </c>
      <c r="C687" t="e">
        <f>VLOOKUP(A687, Individual_Pitching___Dashboard[], 21,FALSE)/'SP Per G'!B687</f>
        <v>#N/A</v>
      </c>
      <c r="D687">
        <f>VLOOKUP(A687, 'Starter - Projections'!$B$2:$R$1380, 17, FALSE)/VLOOKUP(A687, 'Starter - Projections'!$B$2:$G$1380, 6, FALSE)</f>
        <v>2.1428571428571429E-2</v>
      </c>
    </row>
    <row r="688" spans="1:4" x14ac:dyDescent="0.45">
      <c r="A688" t="s">
        <v>1169</v>
      </c>
      <c r="B688" t="e">
        <f>VLOOKUP(A688, Individual_Pitching___Dashboard[[Name]:[G]], 6, FALSE)</f>
        <v>#N/A</v>
      </c>
      <c r="C688" t="e">
        <f>VLOOKUP(A688, Individual_Pitching___Dashboard[], 21,FALSE)/'SP Per G'!B688</f>
        <v>#N/A</v>
      </c>
      <c r="D688">
        <f>VLOOKUP(A688, 'Starter - Projections'!$B$2:$R$1380, 17, FALSE)/VLOOKUP(A688, 'Starter - Projections'!$B$2:$G$1380, 6, FALSE)</f>
        <v>2.2727272727272728E-2</v>
      </c>
    </row>
    <row r="689" spans="1:4" x14ac:dyDescent="0.45">
      <c r="A689" t="s">
        <v>1170</v>
      </c>
      <c r="B689" t="e">
        <f>VLOOKUP(A689, Individual_Pitching___Dashboard[[Name]:[G]], 6, FALSE)</f>
        <v>#N/A</v>
      </c>
      <c r="C689" t="e">
        <f>VLOOKUP(A689, Individual_Pitching___Dashboard[], 21,FALSE)/'SP Per G'!B689</f>
        <v>#N/A</v>
      </c>
      <c r="D689">
        <f>VLOOKUP(A689, 'Starter - Projections'!$B$2:$R$1380, 17, FALSE)/VLOOKUP(A689, 'Starter - Projections'!$B$2:$G$1380, 6, FALSE)</f>
        <v>1.5625E-2</v>
      </c>
    </row>
    <row r="690" spans="1:4" x14ac:dyDescent="0.45">
      <c r="A690" t="s">
        <v>1171</v>
      </c>
      <c r="B690" t="e">
        <f>VLOOKUP(A690, Individual_Pitching___Dashboard[[Name]:[G]], 6, FALSE)</f>
        <v>#N/A</v>
      </c>
      <c r="C690" t="e">
        <f>VLOOKUP(A690, Individual_Pitching___Dashboard[], 21,FALSE)/'SP Per G'!B690</f>
        <v>#N/A</v>
      </c>
      <c r="D690">
        <f>VLOOKUP(A690, 'Starter - Projections'!$B$2:$R$1380, 17, FALSE)/VLOOKUP(A690, 'Starter - Projections'!$B$2:$G$1380, 6, FALSE)</f>
        <v>2.6315789473684209E-2</v>
      </c>
    </row>
    <row r="691" spans="1:4" x14ac:dyDescent="0.45">
      <c r="A691" t="s">
        <v>1172</v>
      </c>
      <c r="B691" t="e">
        <f>VLOOKUP(A691, Individual_Pitching___Dashboard[[Name]:[G]], 6, FALSE)</f>
        <v>#N/A</v>
      </c>
      <c r="C691" t="e">
        <f>VLOOKUP(A691, Individual_Pitching___Dashboard[], 21,FALSE)/'SP Per G'!B691</f>
        <v>#N/A</v>
      </c>
      <c r="D691">
        <f>VLOOKUP(A691, 'Starter - Projections'!$B$2:$R$1380, 17, FALSE)/VLOOKUP(A691, 'Starter - Projections'!$B$2:$G$1380, 6, FALSE)</f>
        <v>1.6129032258064516E-2</v>
      </c>
    </row>
    <row r="692" spans="1:4" x14ac:dyDescent="0.45">
      <c r="A692" t="s">
        <v>1173</v>
      </c>
      <c r="B692" t="e">
        <f>VLOOKUP(A692, Individual_Pitching___Dashboard[[Name]:[G]], 6, FALSE)</f>
        <v>#N/A</v>
      </c>
      <c r="C692" t="e">
        <f>VLOOKUP(A692, Individual_Pitching___Dashboard[], 21,FALSE)/'SP Per G'!B692</f>
        <v>#N/A</v>
      </c>
      <c r="D692">
        <f>VLOOKUP(A692, 'Starter - Projections'!$B$2:$R$1380, 17, FALSE)/VLOOKUP(A692, 'Starter - Projections'!$B$2:$G$1380, 6, FALSE)</f>
        <v>2.6666666666666668E-2</v>
      </c>
    </row>
    <row r="693" spans="1:4" x14ac:dyDescent="0.45">
      <c r="A693" t="s">
        <v>1174</v>
      </c>
      <c r="B693" t="e">
        <f>VLOOKUP(A693, Individual_Pitching___Dashboard[[Name]:[G]], 6, FALSE)</f>
        <v>#N/A</v>
      </c>
      <c r="C693" t="e">
        <f>VLOOKUP(A693, Individual_Pitching___Dashboard[], 21,FALSE)/'SP Per G'!B693</f>
        <v>#N/A</v>
      </c>
      <c r="D693">
        <f>VLOOKUP(A693, 'Starter - Projections'!$B$2:$R$1380, 17, FALSE)/VLOOKUP(A693, 'Starter - Projections'!$B$2:$G$1380, 6, FALSE)</f>
        <v>1.7391304347826087E-2</v>
      </c>
    </row>
    <row r="694" spans="1:4" x14ac:dyDescent="0.45">
      <c r="A694" t="s">
        <v>1175</v>
      </c>
      <c r="B694" t="e">
        <f>VLOOKUP(A694, Individual_Pitching___Dashboard[[Name]:[G]], 6, FALSE)</f>
        <v>#N/A</v>
      </c>
      <c r="C694" t="e">
        <f>VLOOKUP(A694, Individual_Pitching___Dashboard[], 21,FALSE)/'SP Per G'!B694</f>
        <v>#N/A</v>
      </c>
      <c r="D694">
        <f>VLOOKUP(A694, 'Starter - Projections'!$B$2:$R$1380, 17, FALSE)/VLOOKUP(A694, 'Starter - Projections'!$B$2:$G$1380, 6, FALSE)</f>
        <v>2.5000000000000001E-2</v>
      </c>
    </row>
    <row r="695" spans="1:4" x14ac:dyDescent="0.45">
      <c r="A695" t="s">
        <v>1176</v>
      </c>
      <c r="B695" t="e">
        <f>VLOOKUP(A695, Individual_Pitching___Dashboard[[Name]:[G]], 6, FALSE)</f>
        <v>#N/A</v>
      </c>
      <c r="C695" t="e">
        <f>VLOOKUP(A695, Individual_Pitching___Dashboard[], 21,FALSE)/'SP Per G'!B695</f>
        <v>#N/A</v>
      </c>
      <c r="D695">
        <f>VLOOKUP(A695, 'Starter - Projections'!$B$2:$R$1380, 17, FALSE)/VLOOKUP(A695, 'Starter - Projections'!$B$2:$G$1380, 6, FALSE)</f>
        <v>1.2499999999999999E-2</v>
      </c>
    </row>
    <row r="696" spans="1:4" x14ac:dyDescent="0.45">
      <c r="A696" t="s">
        <v>1177</v>
      </c>
      <c r="B696" t="e">
        <f>VLOOKUP(A696, Individual_Pitching___Dashboard[[Name]:[G]], 6, FALSE)</f>
        <v>#N/A</v>
      </c>
      <c r="C696" t="e">
        <f>VLOOKUP(A696, Individual_Pitching___Dashboard[], 21,FALSE)/'SP Per G'!B696</f>
        <v>#N/A</v>
      </c>
      <c r="D696">
        <f>VLOOKUP(A696, 'Starter - Projections'!$B$2:$R$1380, 17, FALSE)/VLOOKUP(A696, 'Starter - Projections'!$B$2:$G$1380, 6, FALSE)</f>
        <v>1.4285714285714285E-2</v>
      </c>
    </row>
    <row r="697" spans="1:4" x14ac:dyDescent="0.45">
      <c r="A697" t="s">
        <v>1178</v>
      </c>
      <c r="B697" t="e">
        <f>VLOOKUP(A697, Individual_Pitching___Dashboard[[Name]:[G]], 6, FALSE)</f>
        <v>#N/A</v>
      </c>
      <c r="C697" t="e">
        <f>VLOOKUP(A697, Individual_Pitching___Dashboard[], 21,FALSE)/'SP Per G'!B697</f>
        <v>#N/A</v>
      </c>
      <c r="D697">
        <f>VLOOKUP(A697, 'Starter - Projections'!$B$2:$R$1380, 17, FALSE)/VLOOKUP(A697, 'Starter - Projections'!$B$2:$G$1380, 6, FALSE)</f>
        <v>1.3636363636363636E-2</v>
      </c>
    </row>
    <row r="698" spans="1:4" x14ac:dyDescent="0.45">
      <c r="A698" t="s">
        <v>1179</v>
      </c>
      <c r="B698" t="e">
        <f>VLOOKUP(A698, Individual_Pitching___Dashboard[[Name]:[G]], 6, FALSE)</f>
        <v>#N/A</v>
      </c>
      <c r="C698" t="e">
        <f>VLOOKUP(A698, Individual_Pitching___Dashboard[], 21,FALSE)/'SP Per G'!B698</f>
        <v>#N/A</v>
      </c>
      <c r="D698">
        <f>VLOOKUP(A698, 'Starter - Projections'!$B$2:$R$1380, 17, FALSE)/VLOOKUP(A698, 'Starter - Projections'!$B$2:$G$1380, 6, FALSE)</f>
        <v>1.7647058823529412E-2</v>
      </c>
    </row>
    <row r="699" spans="1:4" x14ac:dyDescent="0.45">
      <c r="A699" t="s">
        <v>1180</v>
      </c>
      <c r="B699" t="e">
        <f>VLOOKUP(A699, Individual_Pitching___Dashboard[[Name]:[G]], 6, FALSE)</f>
        <v>#N/A</v>
      </c>
      <c r="C699" t="e">
        <f>VLOOKUP(A699, Individual_Pitching___Dashboard[], 21,FALSE)/'SP Per G'!B699</f>
        <v>#N/A</v>
      </c>
      <c r="D699">
        <f>VLOOKUP(A699, 'Starter - Projections'!$B$2:$R$1380, 17, FALSE)/VLOOKUP(A699, 'Starter - Projections'!$B$2:$G$1380, 6, FALSE)</f>
        <v>1.3043478260869565E-2</v>
      </c>
    </row>
    <row r="700" spans="1:4" x14ac:dyDescent="0.45">
      <c r="A700" t="s">
        <v>1181</v>
      </c>
      <c r="B700" t="e">
        <f>VLOOKUP(A700, Individual_Pitching___Dashboard[[Name]:[G]], 6, FALSE)</f>
        <v>#N/A</v>
      </c>
      <c r="C700" t="e">
        <f>VLOOKUP(A700, Individual_Pitching___Dashboard[], 21,FALSE)/'SP Per G'!B700</f>
        <v>#N/A</v>
      </c>
      <c r="D700">
        <f>VLOOKUP(A700, 'Starter - Projections'!$B$2:$R$1380, 17, FALSE)/VLOOKUP(A700, 'Starter - Projections'!$B$2:$G$1380, 6, FALSE)</f>
        <v>1.2499999999999999E-2</v>
      </c>
    </row>
    <row r="701" spans="1:4" x14ac:dyDescent="0.45">
      <c r="A701" t="s">
        <v>1182</v>
      </c>
      <c r="B701" t="e">
        <f>VLOOKUP(A701, Individual_Pitching___Dashboard[[Name]:[G]], 6, FALSE)</f>
        <v>#N/A</v>
      </c>
      <c r="C701" t="e">
        <f>VLOOKUP(A701, Individual_Pitching___Dashboard[], 21,FALSE)/'SP Per G'!B701</f>
        <v>#N/A</v>
      </c>
      <c r="D701">
        <f>VLOOKUP(A701, 'Starter - Projections'!$B$2:$R$1380, 17, FALSE)/VLOOKUP(A701, 'Starter - Projections'!$B$2:$G$1380, 6, FALSE)</f>
        <v>1.4285714285714285E-2</v>
      </c>
    </row>
    <row r="702" spans="1:4" x14ac:dyDescent="0.45">
      <c r="A702" t="s">
        <v>1183</v>
      </c>
      <c r="B702" t="e">
        <f>VLOOKUP(A702, Individual_Pitching___Dashboard[[Name]:[G]], 6, FALSE)</f>
        <v>#N/A</v>
      </c>
      <c r="C702" t="e">
        <f>VLOOKUP(A702, Individual_Pitching___Dashboard[], 21,FALSE)/'SP Per G'!B702</f>
        <v>#N/A</v>
      </c>
      <c r="D702">
        <f>VLOOKUP(A702, 'Starter - Projections'!$B$2:$R$1380, 17, FALSE)/VLOOKUP(A702, 'Starter - Projections'!$B$2:$G$1380, 6, FALSE)</f>
        <v>1.3636363636363636E-2</v>
      </c>
    </row>
    <row r="703" spans="1:4" x14ac:dyDescent="0.45">
      <c r="A703" t="s">
        <v>1184</v>
      </c>
      <c r="B703" t="e">
        <f>VLOOKUP(A703, Individual_Pitching___Dashboard[[Name]:[G]], 6, FALSE)</f>
        <v>#N/A</v>
      </c>
      <c r="C703" t="e">
        <f>VLOOKUP(A703, Individual_Pitching___Dashboard[], 21,FALSE)/'SP Per G'!B703</f>
        <v>#N/A</v>
      </c>
      <c r="D703">
        <f>VLOOKUP(A703, 'Starter - Projections'!$B$2:$R$1380, 17, FALSE)/VLOOKUP(A703, 'Starter - Projections'!$B$2:$G$1380, 6, FALSE)</f>
        <v>6.8965517241379318E-3</v>
      </c>
    </row>
    <row r="704" spans="1:4" x14ac:dyDescent="0.45">
      <c r="A704" t="s">
        <v>1185</v>
      </c>
      <c r="B704" t="e">
        <f>VLOOKUP(A704, Individual_Pitching___Dashboard[[Name]:[G]], 6, FALSE)</f>
        <v>#N/A</v>
      </c>
      <c r="C704" t="e">
        <f>VLOOKUP(A704, Individual_Pitching___Dashboard[], 21,FALSE)/'SP Per G'!B704</f>
        <v>#N/A</v>
      </c>
      <c r="D704">
        <f>VLOOKUP(A704, 'Starter - Projections'!$B$2:$R$1380, 17, FALSE)/VLOOKUP(A704, 'Starter - Projections'!$B$2:$G$1380, 6, FALSE)</f>
        <v>1.4285714285714287E-2</v>
      </c>
    </row>
    <row r="705" spans="1:4" x14ac:dyDescent="0.45">
      <c r="A705" t="s">
        <v>1186</v>
      </c>
      <c r="B705" t="e">
        <f>VLOOKUP(A705, Individual_Pitching___Dashboard[[Name]:[G]], 6, FALSE)</f>
        <v>#N/A</v>
      </c>
      <c r="C705" t="e">
        <f>VLOOKUP(A705, Individual_Pitching___Dashboard[], 21,FALSE)/'SP Per G'!B705</f>
        <v>#N/A</v>
      </c>
      <c r="D705">
        <f>VLOOKUP(A705, 'Starter - Projections'!$B$2:$R$1380, 17, FALSE)/VLOOKUP(A705, 'Starter - Projections'!$B$2:$G$1380, 6, FALSE)</f>
        <v>1.2500000000000001E-2</v>
      </c>
    </row>
    <row r="706" spans="1:4" x14ac:dyDescent="0.45">
      <c r="A706" t="s">
        <v>1187</v>
      </c>
      <c r="B706" t="e">
        <f>VLOOKUP(A706, Individual_Pitching___Dashboard[[Name]:[G]], 6, FALSE)</f>
        <v>#N/A</v>
      </c>
      <c r="C706" t="e">
        <f>VLOOKUP(A706, Individual_Pitching___Dashboard[], 21,FALSE)/'SP Per G'!B706</f>
        <v>#N/A</v>
      </c>
      <c r="D706">
        <f>VLOOKUP(A706, 'Starter - Projections'!$B$2:$R$1380, 17, FALSE)/VLOOKUP(A706, 'Starter - Projections'!$B$2:$G$1380, 6, FALSE)</f>
        <v>1.2500000000000001E-2</v>
      </c>
    </row>
    <row r="707" spans="1:4" x14ac:dyDescent="0.45">
      <c r="A707" t="s">
        <v>1188</v>
      </c>
      <c r="B707" t="e">
        <f>VLOOKUP(A707, Individual_Pitching___Dashboard[[Name]:[G]], 6, FALSE)</f>
        <v>#N/A</v>
      </c>
      <c r="C707" t="e">
        <f>VLOOKUP(A707, Individual_Pitching___Dashboard[], 21,FALSE)/'SP Per G'!B707</f>
        <v>#N/A</v>
      </c>
      <c r="D707">
        <f>VLOOKUP(A707, 'Starter - Projections'!$B$2:$R$1380, 17, FALSE)/VLOOKUP(A707, 'Starter - Projections'!$B$2:$G$1380, 6, FALSE)</f>
        <v>0.01</v>
      </c>
    </row>
    <row r="708" spans="1:4" x14ac:dyDescent="0.45">
      <c r="A708" t="s">
        <v>1189</v>
      </c>
      <c r="B708" t="e">
        <f>VLOOKUP(A708, Individual_Pitching___Dashboard[[Name]:[G]], 6, FALSE)</f>
        <v>#N/A</v>
      </c>
      <c r="C708" t="e">
        <f>VLOOKUP(A708, Individual_Pitching___Dashboard[], 21,FALSE)/'SP Per G'!B708</f>
        <v>#N/A</v>
      </c>
      <c r="D708">
        <f>VLOOKUP(A708, 'Starter - Projections'!$B$2:$R$1380, 17, FALSE)/VLOOKUP(A708, 'Starter - Projections'!$B$2:$G$1380, 6, FALSE)</f>
        <v>1.3333333333333334E-2</v>
      </c>
    </row>
    <row r="709" spans="1:4" x14ac:dyDescent="0.45">
      <c r="A709" t="s">
        <v>1190</v>
      </c>
      <c r="B709" t="e">
        <f>VLOOKUP(A709, Individual_Pitching___Dashboard[[Name]:[G]], 6, FALSE)</f>
        <v>#N/A</v>
      </c>
      <c r="C709" t="e">
        <f>VLOOKUP(A709, Individual_Pitching___Dashboard[], 21,FALSE)/'SP Per G'!B709</f>
        <v>#N/A</v>
      </c>
      <c r="D709">
        <f>VLOOKUP(A709, 'Starter - Projections'!$B$2:$R$1380, 17, FALSE)/VLOOKUP(A709, 'Starter - Projections'!$B$2:$G$1380, 6, FALSE)</f>
        <v>6.4516129032258064E-3</v>
      </c>
    </row>
    <row r="710" spans="1:4" x14ac:dyDescent="0.45">
      <c r="A710" t="s">
        <v>1191</v>
      </c>
      <c r="B710" t="e">
        <f>VLOOKUP(A710, Individual_Pitching___Dashboard[[Name]:[G]], 6, FALSE)</f>
        <v>#N/A</v>
      </c>
      <c r="C710" t="e">
        <f>VLOOKUP(A710, Individual_Pitching___Dashboard[], 21,FALSE)/'SP Per G'!B710</f>
        <v>#N/A</v>
      </c>
      <c r="D710">
        <f>VLOOKUP(A710, 'Starter - Projections'!$B$2:$R$1380, 17, FALSE)/VLOOKUP(A710, 'Starter - Projections'!$B$2:$G$1380, 6, FALSE)</f>
        <v>4.3478260869565218E-3</v>
      </c>
    </row>
    <row r="711" spans="1:4" x14ac:dyDescent="0.45">
      <c r="A711" t="s">
        <v>1192</v>
      </c>
      <c r="B711" t="e">
        <f>VLOOKUP(A711, Individual_Pitching___Dashboard[[Name]:[G]], 6, FALSE)</f>
        <v>#N/A</v>
      </c>
      <c r="C711" t="e">
        <f>VLOOKUP(A711, Individual_Pitching___Dashboard[], 21,FALSE)/'SP Per G'!B711</f>
        <v>#N/A</v>
      </c>
      <c r="D711">
        <f>VLOOKUP(A711, 'Starter - Projections'!$B$2:$R$1380, 17, FALSE)/VLOOKUP(A711, 'Starter - Projections'!$B$2:$G$1380, 6, FALSE)</f>
        <v>7.1428571428571435E-3</v>
      </c>
    </row>
    <row r="712" spans="1:4" x14ac:dyDescent="0.45">
      <c r="A712" t="s">
        <v>1193</v>
      </c>
      <c r="B712" t="e">
        <f>VLOOKUP(A712, Individual_Pitching___Dashboard[[Name]:[G]], 6, FALSE)</f>
        <v>#N/A</v>
      </c>
      <c r="C712" t="e">
        <f>VLOOKUP(A712, Individual_Pitching___Dashboard[], 21,FALSE)/'SP Per G'!B712</f>
        <v>#N/A</v>
      </c>
      <c r="D712">
        <f>VLOOKUP(A712, 'Starter - Projections'!$B$2:$R$1380, 17, FALSE)/VLOOKUP(A712, 'Starter - Projections'!$B$2:$G$1380, 6, FALSE)</f>
        <v>0</v>
      </c>
    </row>
    <row r="713" spans="1:4" x14ac:dyDescent="0.45">
      <c r="A713" t="s">
        <v>1194</v>
      </c>
      <c r="B713" t="e">
        <f>VLOOKUP(A713, Individual_Pitching___Dashboard[[Name]:[G]], 6, FALSE)</f>
        <v>#N/A</v>
      </c>
      <c r="C713" t="e">
        <f>VLOOKUP(A713, Individual_Pitching___Dashboard[], 21,FALSE)/'SP Per G'!B713</f>
        <v>#N/A</v>
      </c>
      <c r="D713">
        <f>VLOOKUP(A713, 'Starter - Projections'!$B$2:$R$1380, 17, FALSE)/VLOOKUP(A713, 'Starter - Projections'!$B$2:$G$1380, 6, FALSE)</f>
        <v>-3.5714285714285718E-3</v>
      </c>
    </row>
    <row r="714" spans="1:4" x14ac:dyDescent="0.45">
      <c r="A714" t="s">
        <v>1195</v>
      </c>
      <c r="B714" t="e">
        <f>VLOOKUP(A714, Individual_Pitching___Dashboard[[Name]:[G]], 6, FALSE)</f>
        <v>#N/A</v>
      </c>
      <c r="C714" t="e">
        <f>VLOOKUP(A714, Individual_Pitching___Dashboard[], 21,FALSE)/'SP Per G'!B714</f>
        <v>#N/A</v>
      </c>
      <c r="D714">
        <f>VLOOKUP(A714, 'Starter - Projections'!$B$2:$R$1380, 17, FALSE)/VLOOKUP(A714, 'Starter - Projections'!$B$2:$G$1380, 6, FALSE)</f>
        <v>-5.8823529411764705E-3</v>
      </c>
    </row>
    <row r="715" spans="1:4" x14ac:dyDescent="0.45">
      <c r="A715" t="s">
        <v>1196</v>
      </c>
      <c r="B715" t="e">
        <f>VLOOKUP(A715, Individual_Pitching___Dashboard[[Name]:[G]], 6, FALSE)</f>
        <v>#N/A</v>
      </c>
      <c r="C715" t="e">
        <f>VLOOKUP(A715, Individual_Pitching___Dashboard[], 21,FALSE)/'SP Per G'!B715</f>
        <v>#N/A</v>
      </c>
      <c r="D715">
        <f>VLOOKUP(A715, 'Starter - Projections'!$B$2:$R$1380, 17, FALSE)/VLOOKUP(A715, 'Starter - Projections'!$B$2:$G$1380, 6, FALSE)</f>
        <v>-8.6956521739130436E-3</v>
      </c>
    </row>
    <row r="716" spans="1:4" x14ac:dyDescent="0.45">
      <c r="A716" t="s">
        <v>1197</v>
      </c>
      <c r="B716" t="e">
        <f>VLOOKUP(A716, Individual_Pitching___Dashboard[[Name]:[G]], 6, FALSE)</f>
        <v>#N/A</v>
      </c>
      <c r="C716" t="e">
        <f>VLOOKUP(A716, Individual_Pitching___Dashboard[], 21,FALSE)/'SP Per G'!B716</f>
        <v>#N/A</v>
      </c>
      <c r="D716">
        <f>VLOOKUP(A716, 'Starter - Projections'!$B$2:$R$1380, 17, FALSE)/VLOOKUP(A716, 'Starter - Projections'!$B$2:$G$1380, 6, FALSE)</f>
        <v>3.6666666666666667E-2</v>
      </c>
    </row>
    <row r="717" spans="1:4" x14ac:dyDescent="0.45">
      <c r="A717" t="s">
        <v>1198</v>
      </c>
      <c r="B717" t="e">
        <f>VLOOKUP(A717, Individual_Pitching___Dashboard[[Name]:[G]], 6, FALSE)</f>
        <v>#N/A</v>
      </c>
      <c r="C717" t="e">
        <f>VLOOKUP(A717, Individual_Pitching___Dashboard[], 21,FALSE)/'SP Per G'!B717</f>
        <v>#N/A</v>
      </c>
      <c r="D717">
        <f>VLOOKUP(A717, 'Starter - Projections'!$B$2:$R$1380, 17, FALSE)/VLOOKUP(A717, 'Starter - Projections'!$B$2:$G$1380, 6, FALSE)</f>
        <v>7.4999999999999997E-2</v>
      </c>
    </row>
    <row r="718" spans="1:4" x14ac:dyDescent="0.45">
      <c r="A718" t="s">
        <v>1199</v>
      </c>
      <c r="B718" t="e">
        <f>VLOOKUP(A718, Individual_Pitching___Dashboard[[Name]:[G]], 6, FALSE)</f>
        <v>#N/A</v>
      </c>
      <c r="C718" t="e">
        <f>VLOOKUP(A718, Individual_Pitching___Dashboard[], 21,FALSE)/'SP Per G'!B718</f>
        <v>#N/A</v>
      </c>
      <c r="D718">
        <f>VLOOKUP(A718, 'Starter - Projections'!$B$2:$R$1380, 17, FALSE)/VLOOKUP(A718, 'Starter - Projections'!$B$2:$G$1380, 6, FALSE)</f>
        <v>4.736842105263158E-2</v>
      </c>
    </row>
    <row r="719" spans="1:4" x14ac:dyDescent="0.45">
      <c r="A719" t="s">
        <v>1200</v>
      </c>
      <c r="B719" t="e">
        <f>VLOOKUP(A719, Individual_Pitching___Dashboard[[Name]:[G]], 6, FALSE)</f>
        <v>#N/A</v>
      </c>
      <c r="C719" t="e">
        <f>VLOOKUP(A719, Individual_Pitching___Dashboard[], 21,FALSE)/'SP Per G'!B719</f>
        <v>#N/A</v>
      </c>
      <c r="D719">
        <f>VLOOKUP(A719, 'Starter - Projections'!$B$2:$R$1380, 17, FALSE)/VLOOKUP(A719, 'Starter - Projections'!$B$2:$G$1380, 6, FALSE)</f>
        <v>0.05</v>
      </c>
    </row>
    <row r="720" spans="1:4" x14ac:dyDescent="0.45">
      <c r="A720" t="s">
        <v>1201</v>
      </c>
      <c r="B720" t="e">
        <f>VLOOKUP(A720, Individual_Pitching___Dashboard[[Name]:[G]], 6, FALSE)</f>
        <v>#N/A</v>
      </c>
      <c r="C720" t="e">
        <f>VLOOKUP(A720, Individual_Pitching___Dashboard[], 21,FALSE)/'SP Per G'!B720</f>
        <v>#N/A</v>
      </c>
      <c r="D720">
        <f>VLOOKUP(A720, 'Starter - Projections'!$B$2:$R$1380, 17, FALSE)/VLOOKUP(A720, 'Starter - Projections'!$B$2:$G$1380, 6, FALSE)</f>
        <v>1.6071428571428573E-2</v>
      </c>
    </row>
    <row r="721" spans="1:4" x14ac:dyDescent="0.45">
      <c r="A721" t="s">
        <v>1202</v>
      </c>
      <c r="B721" t="e">
        <f>VLOOKUP(A721, Individual_Pitching___Dashboard[[Name]:[G]], 6, FALSE)</f>
        <v>#N/A</v>
      </c>
      <c r="C721" t="e">
        <f>VLOOKUP(A721, Individual_Pitching___Dashboard[], 21,FALSE)/'SP Per G'!B721</f>
        <v>#N/A</v>
      </c>
      <c r="D721">
        <f>VLOOKUP(A721, 'Starter - Projections'!$B$2:$R$1380, 17, FALSE)/VLOOKUP(A721, 'Starter - Projections'!$B$2:$G$1380, 6, FALSE)</f>
        <v>2.8125000000000001E-2</v>
      </c>
    </row>
    <row r="722" spans="1:4" x14ac:dyDescent="0.45">
      <c r="A722" t="s">
        <v>1203</v>
      </c>
      <c r="B722" t="e">
        <f>VLOOKUP(A722, Individual_Pitching___Dashboard[[Name]:[G]], 6, FALSE)</f>
        <v>#N/A</v>
      </c>
      <c r="C722" t="e">
        <f>VLOOKUP(A722, Individual_Pitching___Dashboard[], 21,FALSE)/'SP Per G'!B722</f>
        <v>#N/A</v>
      </c>
      <c r="D722">
        <f>VLOOKUP(A722, 'Starter - Projections'!$B$2:$R$1380, 17, FALSE)/VLOOKUP(A722, 'Starter - Projections'!$B$2:$G$1380, 6, FALSE)</f>
        <v>7.2727272727272738E-2</v>
      </c>
    </row>
    <row r="723" spans="1:4" x14ac:dyDescent="0.45">
      <c r="A723" t="s">
        <v>1204</v>
      </c>
      <c r="B723" t="e">
        <f>VLOOKUP(A723, Individual_Pitching___Dashboard[[Name]:[G]], 6, FALSE)</f>
        <v>#N/A</v>
      </c>
      <c r="C723" t="e">
        <f>VLOOKUP(A723, Individual_Pitching___Dashboard[], 21,FALSE)/'SP Per G'!B723</f>
        <v>#N/A</v>
      </c>
      <c r="D723">
        <f>VLOOKUP(A723, 'Starter - Projections'!$B$2:$R$1380, 17, FALSE)/VLOOKUP(A723, 'Starter - Projections'!$B$2:$G$1380, 6, FALSE)</f>
        <v>2.6666666666666668E-2</v>
      </c>
    </row>
    <row r="724" spans="1:4" x14ac:dyDescent="0.45">
      <c r="A724" t="s">
        <v>1205</v>
      </c>
      <c r="B724" t="e">
        <f>VLOOKUP(A724, Individual_Pitching___Dashboard[[Name]:[G]], 6, FALSE)</f>
        <v>#N/A</v>
      </c>
      <c r="C724" t="e">
        <f>VLOOKUP(A724, Individual_Pitching___Dashboard[], 21,FALSE)/'SP Per G'!B724</f>
        <v>#N/A</v>
      </c>
      <c r="D724">
        <f>VLOOKUP(A724, 'Starter - Projections'!$B$2:$R$1380, 17, FALSE)/VLOOKUP(A724, 'Starter - Projections'!$B$2:$G$1380, 6, FALSE)</f>
        <v>2.4999999999999998E-2</v>
      </c>
    </row>
    <row r="725" spans="1:4" x14ac:dyDescent="0.45">
      <c r="A725" t="s">
        <v>1206</v>
      </c>
      <c r="B725" t="e">
        <f>VLOOKUP(A725, Individual_Pitching___Dashboard[[Name]:[G]], 6, FALSE)</f>
        <v>#N/A</v>
      </c>
      <c r="C725" t="e">
        <f>VLOOKUP(A725, Individual_Pitching___Dashboard[], 21,FALSE)/'SP Per G'!B725</f>
        <v>#N/A</v>
      </c>
      <c r="D725">
        <f>VLOOKUP(A725, 'Starter - Projections'!$B$2:$R$1380, 17, FALSE)/VLOOKUP(A725, 'Starter - Projections'!$B$2:$G$1380, 6, FALSE)</f>
        <v>2.1739130434782608E-2</v>
      </c>
    </row>
    <row r="726" spans="1:4" x14ac:dyDescent="0.45">
      <c r="A726" t="s">
        <v>1207</v>
      </c>
      <c r="B726" t="e">
        <f>VLOOKUP(A726, Individual_Pitching___Dashboard[[Name]:[G]], 6, FALSE)</f>
        <v>#N/A</v>
      </c>
      <c r="C726" t="e">
        <f>VLOOKUP(A726, Individual_Pitching___Dashboard[], 21,FALSE)/'SP Per G'!B726</f>
        <v>#N/A</v>
      </c>
      <c r="D726">
        <f>VLOOKUP(A726, 'Starter - Projections'!$B$2:$R$1380, 17, FALSE)/VLOOKUP(A726, 'Starter - Projections'!$B$2:$G$1380, 6, FALSE)</f>
        <v>1.6129032258064516E-2</v>
      </c>
    </row>
    <row r="727" spans="1:4" x14ac:dyDescent="0.45">
      <c r="A727" t="s">
        <v>1208</v>
      </c>
      <c r="B727" t="e">
        <f>VLOOKUP(A727, Individual_Pitching___Dashboard[[Name]:[G]], 6, FALSE)</f>
        <v>#N/A</v>
      </c>
      <c r="C727" t="e">
        <f>VLOOKUP(A727, Individual_Pitching___Dashboard[], 21,FALSE)/'SP Per G'!B727</f>
        <v>#N/A</v>
      </c>
      <c r="D727">
        <f>VLOOKUP(A727, 'Starter - Projections'!$B$2:$R$1380, 17, FALSE)/VLOOKUP(A727, 'Starter - Projections'!$B$2:$G$1380, 6, FALSE)</f>
        <v>2.1052631578947368E-2</v>
      </c>
    </row>
    <row r="728" spans="1:4" x14ac:dyDescent="0.45">
      <c r="A728" t="s">
        <v>1209</v>
      </c>
      <c r="B728" t="e">
        <f>VLOOKUP(A728, Individual_Pitching___Dashboard[[Name]:[G]], 6, FALSE)</f>
        <v>#N/A</v>
      </c>
      <c r="C728" t="e">
        <f>VLOOKUP(A728, Individual_Pitching___Dashboard[], 21,FALSE)/'SP Per G'!B728</f>
        <v>#N/A</v>
      </c>
      <c r="D728">
        <f>VLOOKUP(A728, 'Starter - Projections'!$B$2:$R$1380, 17, FALSE)/VLOOKUP(A728, 'Starter - Projections'!$B$2:$G$1380, 6, FALSE)</f>
        <v>1.8181818181818184E-2</v>
      </c>
    </row>
    <row r="729" spans="1:4" x14ac:dyDescent="0.45">
      <c r="A729" t="s">
        <v>1210</v>
      </c>
      <c r="B729" t="e">
        <f>VLOOKUP(A729, Individual_Pitching___Dashboard[[Name]:[G]], 6, FALSE)</f>
        <v>#N/A</v>
      </c>
      <c r="C729" t="e">
        <f>VLOOKUP(A729, Individual_Pitching___Dashboard[], 21,FALSE)/'SP Per G'!B729</f>
        <v>#N/A</v>
      </c>
      <c r="D729">
        <f>VLOOKUP(A729, 'Starter - Projections'!$B$2:$R$1380, 17, FALSE)/VLOOKUP(A729, 'Starter - Projections'!$B$2:$G$1380, 6, FALSE)</f>
        <v>1.3793103448275864E-2</v>
      </c>
    </row>
    <row r="730" spans="1:4" x14ac:dyDescent="0.45">
      <c r="A730" t="s">
        <v>1211</v>
      </c>
      <c r="B730" t="e">
        <f>VLOOKUP(A730, Individual_Pitching___Dashboard[[Name]:[G]], 6, FALSE)</f>
        <v>#N/A</v>
      </c>
      <c r="C730" t="e">
        <f>VLOOKUP(A730, Individual_Pitching___Dashboard[], 21,FALSE)/'SP Per G'!B730</f>
        <v>#N/A</v>
      </c>
      <c r="D730">
        <f>VLOOKUP(A730, 'Starter - Projections'!$B$2:$R$1380, 17, FALSE)/VLOOKUP(A730, 'Starter - Projections'!$B$2:$G$1380, 6, FALSE)</f>
        <v>1.4285714285714287E-2</v>
      </c>
    </row>
    <row r="731" spans="1:4" x14ac:dyDescent="0.45">
      <c r="A731" t="s">
        <v>1212</v>
      </c>
      <c r="B731" t="e">
        <f>VLOOKUP(A731, Individual_Pitching___Dashboard[[Name]:[G]], 6, FALSE)</f>
        <v>#N/A</v>
      </c>
      <c r="C731" t="e">
        <f>VLOOKUP(A731, Individual_Pitching___Dashboard[], 21,FALSE)/'SP Per G'!B731</f>
        <v>#N/A</v>
      </c>
      <c r="D731">
        <f>VLOOKUP(A731, 'Starter - Projections'!$B$2:$R$1380, 17, FALSE)/VLOOKUP(A731, 'Starter - Projections'!$B$2:$G$1380, 6, FALSE)</f>
        <v>1.6666666666666666E-2</v>
      </c>
    </row>
    <row r="732" spans="1:4" x14ac:dyDescent="0.45">
      <c r="A732" t="s">
        <v>1213</v>
      </c>
      <c r="B732" t="e">
        <f>VLOOKUP(A732, Individual_Pitching___Dashboard[[Name]:[G]], 6, FALSE)</f>
        <v>#N/A</v>
      </c>
      <c r="C732" t="e">
        <f>VLOOKUP(A732, Individual_Pitching___Dashboard[], 21,FALSE)/'SP Per G'!B732</f>
        <v>#N/A</v>
      </c>
      <c r="D732">
        <f>VLOOKUP(A732, 'Starter - Projections'!$B$2:$R$1380, 17, FALSE)/VLOOKUP(A732, 'Starter - Projections'!$B$2:$G$1380, 6, FALSE)</f>
        <v>0.02</v>
      </c>
    </row>
    <row r="733" spans="1:4" x14ac:dyDescent="0.45">
      <c r="A733" t="s">
        <v>1214</v>
      </c>
      <c r="B733" t="e">
        <f>VLOOKUP(A733, Individual_Pitching___Dashboard[[Name]:[G]], 6, FALSE)</f>
        <v>#N/A</v>
      </c>
      <c r="C733" t="e">
        <f>VLOOKUP(A733, Individual_Pitching___Dashboard[], 21,FALSE)/'SP Per G'!B733</f>
        <v>#N/A</v>
      </c>
      <c r="D733">
        <f>VLOOKUP(A733, 'Starter - Projections'!$B$2:$R$1380, 17, FALSE)/VLOOKUP(A733, 'Starter - Projections'!$B$2:$G$1380, 6, FALSE)</f>
        <v>1.2500000000000001E-2</v>
      </c>
    </row>
    <row r="734" spans="1:4" x14ac:dyDescent="0.45">
      <c r="A734" t="s">
        <v>1215</v>
      </c>
      <c r="B734" t="e">
        <f>VLOOKUP(A734, Individual_Pitching___Dashboard[[Name]:[G]], 6, FALSE)</f>
        <v>#N/A</v>
      </c>
      <c r="C734" t="e">
        <f>VLOOKUP(A734, Individual_Pitching___Dashboard[], 21,FALSE)/'SP Per G'!B734</f>
        <v>#N/A</v>
      </c>
      <c r="D734">
        <f>VLOOKUP(A734, 'Starter - Projections'!$B$2:$R$1380, 17, FALSE)/VLOOKUP(A734, 'Starter - Projections'!$B$2:$G$1380, 6, FALSE)</f>
        <v>1.0344827586206896E-2</v>
      </c>
    </row>
    <row r="735" spans="1:4" x14ac:dyDescent="0.45">
      <c r="A735" t="s">
        <v>1216</v>
      </c>
      <c r="B735" t="e">
        <f>VLOOKUP(A735, Individual_Pitching___Dashboard[[Name]:[G]], 6, FALSE)</f>
        <v>#N/A</v>
      </c>
      <c r="C735" t="e">
        <f>VLOOKUP(A735, Individual_Pitching___Dashboard[], 21,FALSE)/'SP Per G'!B735</f>
        <v>#N/A</v>
      </c>
      <c r="D735">
        <f>VLOOKUP(A735, 'Starter - Projections'!$B$2:$R$1380, 17, FALSE)/VLOOKUP(A735, 'Starter - Projections'!$B$2:$G$1380, 6, FALSE)</f>
        <v>1.3636363636363636E-2</v>
      </c>
    </row>
    <row r="736" spans="1:4" x14ac:dyDescent="0.45">
      <c r="A736" t="s">
        <v>1217</v>
      </c>
      <c r="B736" t="e">
        <f>VLOOKUP(A736, Individual_Pitching___Dashboard[[Name]:[G]], 6, FALSE)</f>
        <v>#N/A</v>
      </c>
      <c r="C736" t="e">
        <f>VLOOKUP(A736, Individual_Pitching___Dashboard[], 21,FALSE)/'SP Per G'!B736</f>
        <v>#N/A</v>
      </c>
      <c r="D736">
        <f>VLOOKUP(A736, 'Starter - Projections'!$B$2:$R$1380, 17, FALSE)/VLOOKUP(A736, 'Starter - Projections'!$B$2:$G$1380, 6, FALSE)</f>
        <v>9.3749999999999997E-3</v>
      </c>
    </row>
    <row r="737" spans="1:4" x14ac:dyDescent="0.45">
      <c r="A737" t="s">
        <v>1218</v>
      </c>
      <c r="B737" t="e">
        <f>VLOOKUP(A737, Individual_Pitching___Dashboard[[Name]:[G]], 6, FALSE)</f>
        <v>#N/A</v>
      </c>
      <c r="C737" t="e">
        <f>VLOOKUP(A737, Individual_Pitching___Dashboard[], 21,FALSE)/'SP Per G'!B737</f>
        <v>#N/A</v>
      </c>
      <c r="D737">
        <f>VLOOKUP(A737, 'Starter - Projections'!$B$2:$R$1380, 17, FALSE)/VLOOKUP(A737, 'Starter - Projections'!$B$2:$G$1380, 6, FALSE)</f>
        <v>1.2499999999999999E-2</v>
      </c>
    </row>
    <row r="738" spans="1:4" x14ac:dyDescent="0.45">
      <c r="A738" t="s">
        <v>1219</v>
      </c>
      <c r="B738" t="e">
        <f>VLOOKUP(A738, Individual_Pitching___Dashboard[[Name]:[G]], 6, FALSE)</f>
        <v>#N/A</v>
      </c>
      <c r="C738" t="e">
        <f>VLOOKUP(A738, Individual_Pitching___Dashboard[], 21,FALSE)/'SP Per G'!B738</f>
        <v>#N/A</v>
      </c>
      <c r="D738">
        <f>VLOOKUP(A738, 'Starter - Projections'!$B$2:$R$1380, 17, FALSE)/VLOOKUP(A738, 'Starter - Projections'!$B$2:$G$1380, 6, FALSE)</f>
        <v>0.01</v>
      </c>
    </row>
    <row r="739" spans="1:4" x14ac:dyDescent="0.45">
      <c r="A739" t="s">
        <v>1220</v>
      </c>
      <c r="B739" t="e">
        <f>VLOOKUP(A739, Individual_Pitching___Dashboard[[Name]:[G]], 6, FALSE)</f>
        <v>#N/A</v>
      </c>
      <c r="C739" t="e">
        <f>VLOOKUP(A739, Individual_Pitching___Dashboard[], 21,FALSE)/'SP Per G'!B739</f>
        <v>#N/A</v>
      </c>
      <c r="D739">
        <f>VLOOKUP(A739, 'Starter - Projections'!$B$2:$R$1380, 17, FALSE)/VLOOKUP(A739, 'Starter - Projections'!$B$2:$G$1380, 6, FALSE)</f>
        <v>6.4516129032258064E-3</v>
      </c>
    </row>
    <row r="740" spans="1:4" x14ac:dyDescent="0.45">
      <c r="A740" t="s">
        <v>1221</v>
      </c>
      <c r="B740" t="e">
        <f>VLOOKUP(A740, Individual_Pitching___Dashboard[[Name]:[G]], 6, FALSE)</f>
        <v>#N/A</v>
      </c>
      <c r="C740" t="e">
        <f>VLOOKUP(A740, Individual_Pitching___Dashboard[], 21,FALSE)/'SP Per G'!B740</f>
        <v>#N/A</v>
      </c>
      <c r="D740">
        <f>VLOOKUP(A740, 'Starter - Projections'!$B$2:$R$1380, 17, FALSE)/VLOOKUP(A740, 'Starter - Projections'!$B$2:$G$1380, 6, FALSE)</f>
        <v>9.5238095238095247E-3</v>
      </c>
    </row>
    <row r="741" spans="1:4" x14ac:dyDescent="0.45">
      <c r="A741" t="s">
        <v>1222</v>
      </c>
      <c r="B741" t="e">
        <f>VLOOKUP(A741, Individual_Pitching___Dashboard[[Name]:[G]], 6, FALSE)</f>
        <v>#N/A</v>
      </c>
      <c r="C741" t="e">
        <f>VLOOKUP(A741, Individual_Pitching___Dashboard[], 21,FALSE)/'SP Per G'!B741</f>
        <v>#N/A</v>
      </c>
      <c r="D741">
        <f>VLOOKUP(A741, 'Starter - Projections'!$B$2:$R$1380, 17, FALSE)/VLOOKUP(A741, 'Starter - Projections'!$B$2:$G$1380, 6, FALSE)</f>
        <v>7.6923076923076927E-3</v>
      </c>
    </row>
    <row r="742" spans="1:4" x14ac:dyDescent="0.45">
      <c r="A742" t="s">
        <v>326</v>
      </c>
      <c r="B742" t="e">
        <f>VLOOKUP(A742, Individual_Pitching___Dashboard[[Name]:[G]], 6, FALSE)</f>
        <v>#N/A</v>
      </c>
      <c r="C742" t="e">
        <f>VLOOKUP(A742, Individual_Pitching___Dashboard[], 21,FALSE)/'SP Per G'!B742</f>
        <v>#N/A</v>
      </c>
      <c r="D742">
        <f>VLOOKUP(A742, 'Starter - Projections'!$B$2:$R$1380, 17, FALSE)/VLOOKUP(A742, 'Starter - Projections'!$B$2:$G$1380, 6, FALSE)</f>
        <v>6.5384615384615388E-2</v>
      </c>
    </row>
    <row r="743" spans="1:4" x14ac:dyDescent="0.45">
      <c r="A743" t="s">
        <v>1223</v>
      </c>
      <c r="B743" t="e">
        <f>VLOOKUP(A743, Individual_Pitching___Dashboard[[Name]:[G]], 6, FALSE)</f>
        <v>#N/A</v>
      </c>
      <c r="C743" t="e">
        <f>VLOOKUP(A743, Individual_Pitching___Dashboard[], 21,FALSE)/'SP Per G'!B743</f>
        <v>#N/A</v>
      </c>
      <c r="D743">
        <f>VLOOKUP(A743, 'Starter - Projections'!$B$2:$R$1380, 17, FALSE)/VLOOKUP(A743, 'Starter - Projections'!$B$2:$G$1380, 6, FALSE)</f>
        <v>6.8965517241379318E-3</v>
      </c>
    </row>
    <row r="744" spans="1:4" x14ac:dyDescent="0.45">
      <c r="A744" t="s">
        <v>1224</v>
      </c>
      <c r="B744" t="e">
        <f>VLOOKUP(A744, Individual_Pitching___Dashboard[[Name]:[G]], 6, FALSE)</f>
        <v>#N/A</v>
      </c>
      <c r="C744" t="e">
        <f>VLOOKUP(A744, Individual_Pitching___Dashboard[], 21,FALSE)/'SP Per G'!B744</f>
        <v>#N/A</v>
      </c>
      <c r="D744">
        <f>VLOOKUP(A744, 'Starter - Projections'!$B$2:$R$1380, 17, FALSE)/VLOOKUP(A744, 'Starter - Projections'!$B$2:$G$1380, 6, FALSE)</f>
        <v>6.0606060606060606E-3</v>
      </c>
    </row>
    <row r="745" spans="1:4" x14ac:dyDescent="0.45">
      <c r="A745" t="s">
        <v>1225</v>
      </c>
      <c r="B745" t="e">
        <f>VLOOKUP(A745, Individual_Pitching___Dashboard[[Name]:[G]], 6, FALSE)</f>
        <v>#N/A</v>
      </c>
      <c r="C745" t="e">
        <f>VLOOKUP(A745, Individual_Pitching___Dashboard[], 21,FALSE)/'SP Per G'!B745</f>
        <v>#N/A</v>
      </c>
      <c r="D745">
        <f>VLOOKUP(A745, 'Starter - Projections'!$B$2:$R$1380, 17, FALSE)/VLOOKUP(A745, 'Starter - Projections'!$B$2:$G$1380, 6, FALSE)</f>
        <v>1.3333333333333334E-2</v>
      </c>
    </row>
    <row r="746" spans="1:4" x14ac:dyDescent="0.45">
      <c r="A746" t="s">
        <v>1226</v>
      </c>
      <c r="B746" t="e">
        <f>VLOOKUP(A746, Individual_Pitching___Dashboard[[Name]:[G]], 6, FALSE)</f>
        <v>#N/A</v>
      </c>
      <c r="C746" t="e">
        <f>VLOOKUP(A746, Individual_Pitching___Dashboard[], 21,FALSE)/'SP Per G'!B746</f>
        <v>#N/A</v>
      </c>
      <c r="D746">
        <f>VLOOKUP(A746, 'Starter - Projections'!$B$2:$R$1380, 17, FALSE)/VLOOKUP(A746, 'Starter - Projections'!$B$2:$G$1380, 6, FALSE)</f>
        <v>6.6666666666666671E-3</v>
      </c>
    </row>
    <row r="747" spans="1:4" x14ac:dyDescent="0.45">
      <c r="A747" t="s">
        <v>1227</v>
      </c>
      <c r="B747" t="e">
        <f>VLOOKUP(A747, Individual_Pitching___Dashboard[[Name]:[G]], 6, FALSE)</f>
        <v>#N/A</v>
      </c>
      <c r="C747" t="e">
        <f>VLOOKUP(A747, Individual_Pitching___Dashboard[], 21,FALSE)/'SP Per G'!B747</f>
        <v>#N/A</v>
      </c>
      <c r="D747">
        <f>VLOOKUP(A747, 'Starter - Projections'!$B$2:$R$1380, 17, FALSE)/VLOOKUP(A747, 'Starter - Projections'!$B$2:$G$1380, 6, FALSE)</f>
        <v>4.1666666666666666E-3</v>
      </c>
    </row>
    <row r="748" spans="1:4" x14ac:dyDescent="0.45">
      <c r="A748" t="s">
        <v>1228</v>
      </c>
      <c r="B748" t="e">
        <f>VLOOKUP(A748, Individual_Pitching___Dashboard[[Name]:[G]], 6, FALSE)</f>
        <v>#N/A</v>
      </c>
      <c r="C748" t="e">
        <f>VLOOKUP(A748, Individual_Pitching___Dashboard[], 21,FALSE)/'SP Per G'!B748</f>
        <v>#N/A</v>
      </c>
      <c r="D748">
        <f>VLOOKUP(A748, 'Starter - Projections'!$B$2:$R$1380, 17, FALSE)/VLOOKUP(A748, 'Starter - Projections'!$B$2:$G$1380, 6, FALSE)</f>
        <v>3.3333333333333335E-3</v>
      </c>
    </row>
    <row r="749" spans="1:4" x14ac:dyDescent="0.45">
      <c r="A749" t="s">
        <v>1229</v>
      </c>
      <c r="B749" t="e">
        <f>VLOOKUP(A749, Individual_Pitching___Dashboard[[Name]:[G]], 6, FALSE)</f>
        <v>#N/A</v>
      </c>
      <c r="C749" t="e">
        <f>VLOOKUP(A749, Individual_Pitching___Dashboard[], 21,FALSE)/'SP Per G'!B749</f>
        <v>#N/A</v>
      </c>
      <c r="D749">
        <f>VLOOKUP(A749, 'Starter - Projections'!$B$2:$R$1380, 17, FALSE)/VLOOKUP(A749, 'Starter - Projections'!$B$2:$G$1380, 6, FALSE)</f>
        <v>3.7037037037037038E-3</v>
      </c>
    </row>
    <row r="750" spans="1:4" x14ac:dyDescent="0.45">
      <c r="A750" t="s">
        <v>1230</v>
      </c>
      <c r="B750" t="e">
        <f>VLOOKUP(A750, Individual_Pitching___Dashboard[[Name]:[G]], 6, FALSE)</f>
        <v>#N/A</v>
      </c>
      <c r="C750" t="e">
        <f>VLOOKUP(A750, Individual_Pitching___Dashboard[], 21,FALSE)/'SP Per G'!B750</f>
        <v>#N/A</v>
      </c>
      <c r="D750">
        <f>VLOOKUP(A750, 'Starter - Projections'!$B$2:$R$1380, 17, FALSE)/VLOOKUP(A750, 'Starter - Projections'!$B$2:$G$1380, 6, FALSE)</f>
        <v>0</v>
      </c>
    </row>
    <row r="751" spans="1:4" x14ac:dyDescent="0.45">
      <c r="A751" t="s">
        <v>1231</v>
      </c>
      <c r="B751" t="e">
        <f>VLOOKUP(A751, Individual_Pitching___Dashboard[[Name]:[G]], 6, FALSE)</f>
        <v>#N/A</v>
      </c>
      <c r="C751" t="e">
        <f>VLOOKUP(A751, Individual_Pitching___Dashboard[], 21,FALSE)/'SP Per G'!B751</f>
        <v>#N/A</v>
      </c>
      <c r="D751">
        <f>VLOOKUP(A751, 'Starter - Projections'!$B$2:$R$1380, 17, FALSE)/VLOOKUP(A751, 'Starter - Projections'!$B$2:$G$1380, 6, FALSE)</f>
        <v>0</v>
      </c>
    </row>
    <row r="752" spans="1:4" x14ac:dyDescent="0.45">
      <c r="A752" t="s">
        <v>1232</v>
      </c>
      <c r="B752" t="e">
        <f>VLOOKUP(A752, Individual_Pitching___Dashboard[[Name]:[G]], 6, FALSE)</f>
        <v>#N/A</v>
      </c>
      <c r="C752" t="e">
        <f>VLOOKUP(A752, Individual_Pitching___Dashboard[], 21,FALSE)/'SP Per G'!B752</f>
        <v>#N/A</v>
      </c>
      <c r="D752">
        <f>VLOOKUP(A752, 'Starter - Projections'!$B$2:$R$1380, 17, FALSE)/VLOOKUP(A752, 'Starter - Projections'!$B$2:$G$1380, 6, FALSE)</f>
        <v>0</v>
      </c>
    </row>
    <row r="753" spans="1:4" x14ac:dyDescent="0.45">
      <c r="A753" t="s">
        <v>1233</v>
      </c>
      <c r="B753" t="e">
        <f>VLOOKUP(A753, Individual_Pitching___Dashboard[[Name]:[G]], 6, FALSE)</f>
        <v>#N/A</v>
      </c>
      <c r="C753" t="e">
        <f>VLOOKUP(A753, Individual_Pitching___Dashboard[], 21,FALSE)/'SP Per G'!B753</f>
        <v>#N/A</v>
      </c>
      <c r="D753">
        <f>VLOOKUP(A753, 'Starter - Projections'!$B$2:$R$1380, 17, FALSE)/VLOOKUP(A753, 'Starter - Projections'!$B$2:$G$1380, 6, FALSE)</f>
        <v>0</v>
      </c>
    </row>
    <row r="754" spans="1:4" x14ac:dyDescent="0.45">
      <c r="A754" t="s">
        <v>1234</v>
      </c>
      <c r="B754" t="e">
        <f>VLOOKUP(A754, Individual_Pitching___Dashboard[[Name]:[G]], 6, FALSE)</f>
        <v>#N/A</v>
      </c>
      <c r="C754" t="e">
        <f>VLOOKUP(A754, Individual_Pitching___Dashboard[], 21,FALSE)/'SP Per G'!B754</f>
        <v>#N/A</v>
      </c>
      <c r="D754">
        <f>VLOOKUP(A754, 'Starter - Projections'!$B$2:$R$1380, 17, FALSE)/VLOOKUP(A754, 'Starter - Projections'!$B$2:$G$1380, 6, FALSE)</f>
        <v>0</v>
      </c>
    </row>
    <row r="755" spans="1:4" x14ac:dyDescent="0.45">
      <c r="A755" t="s">
        <v>1235</v>
      </c>
      <c r="B755" t="e">
        <f>VLOOKUP(A755, Individual_Pitching___Dashboard[[Name]:[G]], 6, FALSE)</f>
        <v>#N/A</v>
      </c>
      <c r="C755" t="e">
        <f>VLOOKUP(A755, Individual_Pitching___Dashboard[], 21,FALSE)/'SP Per G'!B755</f>
        <v>#N/A</v>
      </c>
      <c r="D755">
        <f>VLOOKUP(A755, 'Starter - Projections'!$B$2:$R$1380, 17, FALSE)/VLOOKUP(A755, 'Starter - Projections'!$B$2:$G$1380, 6, FALSE)</f>
        <v>-8.0000000000000002E-3</v>
      </c>
    </row>
    <row r="756" spans="1:4" x14ac:dyDescent="0.45">
      <c r="A756" t="s">
        <v>1236</v>
      </c>
      <c r="B756" t="e">
        <f>VLOOKUP(A756, Individual_Pitching___Dashboard[[Name]:[G]], 6, FALSE)</f>
        <v>#N/A</v>
      </c>
      <c r="C756" t="e">
        <f>VLOOKUP(A756, Individual_Pitching___Dashboard[], 21,FALSE)/'SP Per G'!B756</f>
        <v>#N/A</v>
      </c>
      <c r="D756">
        <f>VLOOKUP(A756, 'Starter - Projections'!$B$2:$R$1380, 17, FALSE)/VLOOKUP(A756, 'Starter - Projections'!$B$2:$G$1380, 6, FALSE)</f>
        <v>-6.6666666666666666E-2</v>
      </c>
    </row>
    <row r="757" spans="1:4" x14ac:dyDescent="0.45">
      <c r="A757" t="s">
        <v>272</v>
      </c>
      <c r="B757">
        <f>VLOOKUP(A757, Individual_Pitching___Dashboard[[Name]:[G]], 6, FALSE)</f>
        <v>18</v>
      </c>
      <c r="C757">
        <f>VLOOKUP(A757, Individual_Pitching___Dashboard[], 21,FALSE)/'SP Per G'!B757</f>
        <v>8.8888888888888892E-2</v>
      </c>
      <c r="D757">
        <f>VLOOKUP(A757, 'Starter - Projections'!$B$2:$R$1380, 17, FALSE)/VLOOKUP(A757, 'Starter - Projections'!$B$2:$G$1380, 6, FALSE)</f>
        <v>1.9444444444444445E-2</v>
      </c>
    </row>
    <row r="758" spans="1:4" x14ac:dyDescent="0.45">
      <c r="A758" t="s">
        <v>1237</v>
      </c>
      <c r="B758" t="e">
        <f>VLOOKUP(A758, Individual_Pitching___Dashboard[[Name]:[G]], 6, FALSE)</f>
        <v>#N/A</v>
      </c>
      <c r="C758" t="e">
        <f>VLOOKUP(A758, Individual_Pitching___Dashboard[], 21,FALSE)/'SP Per G'!B758</f>
        <v>#N/A</v>
      </c>
      <c r="D758">
        <f>VLOOKUP(A758, 'Starter - Projections'!$B$2:$R$1380, 17, FALSE)/VLOOKUP(A758, 'Starter - Projections'!$B$2:$G$1380, 6, FALSE)</f>
        <v>4.3749999999999997E-2</v>
      </c>
    </row>
    <row r="759" spans="1:4" x14ac:dyDescent="0.45">
      <c r="A759" t="s">
        <v>1238</v>
      </c>
      <c r="B759" t="e">
        <f>VLOOKUP(A759, Individual_Pitching___Dashboard[[Name]:[G]], 6, FALSE)</f>
        <v>#N/A</v>
      </c>
      <c r="C759" t="e">
        <f>VLOOKUP(A759, Individual_Pitching___Dashboard[], 21,FALSE)/'SP Per G'!B759</f>
        <v>#N/A</v>
      </c>
      <c r="D759">
        <f>VLOOKUP(A759, 'Starter - Projections'!$B$2:$R$1380, 17, FALSE)/VLOOKUP(A759, 'Starter - Projections'!$B$2:$G$1380, 6, FALSE)</f>
        <v>4.6153846153846149E-2</v>
      </c>
    </row>
    <row r="760" spans="1:4" x14ac:dyDescent="0.45">
      <c r="A760" t="s">
        <v>1239</v>
      </c>
      <c r="B760" t="e">
        <f>VLOOKUP(A760, Individual_Pitching___Dashboard[[Name]:[G]], 6, FALSE)</f>
        <v>#N/A</v>
      </c>
      <c r="C760" t="e">
        <f>VLOOKUP(A760, Individual_Pitching___Dashboard[], 21,FALSE)/'SP Per G'!B760</f>
        <v>#N/A</v>
      </c>
      <c r="D760">
        <f>VLOOKUP(A760, 'Starter - Projections'!$B$2:$R$1380, 17, FALSE)/VLOOKUP(A760, 'Starter - Projections'!$B$2:$G$1380, 6, FALSE)</f>
        <v>1.935483870967742E-2</v>
      </c>
    </row>
    <row r="761" spans="1:4" x14ac:dyDescent="0.45">
      <c r="A761" t="s">
        <v>1240</v>
      </c>
      <c r="B761" t="e">
        <f>VLOOKUP(A761, Individual_Pitching___Dashboard[[Name]:[G]], 6, FALSE)</f>
        <v>#N/A</v>
      </c>
      <c r="C761" t="e">
        <f>VLOOKUP(A761, Individual_Pitching___Dashboard[], 21,FALSE)/'SP Per G'!B761</f>
        <v>#N/A</v>
      </c>
      <c r="D761">
        <f>VLOOKUP(A761, 'Starter - Projections'!$B$2:$R$1380, 17, FALSE)/VLOOKUP(A761, 'Starter - Projections'!$B$2:$G$1380, 6, FALSE)</f>
        <v>2.0833333333333332E-2</v>
      </c>
    </row>
    <row r="762" spans="1:4" x14ac:dyDescent="0.45">
      <c r="A762" t="s">
        <v>1241</v>
      </c>
      <c r="B762" t="e">
        <f>VLOOKUP(A762, Individual_Pitching___Dashboard[[Name]:[G]], 6, FALSE)</f>
        <v>#N/A</v>
      </c>
      <c r="C762" t="e">
        <f>VLOOKUP(A762, Individual_Pitching___Dashboard[], 21,FALSE)/'SP Per G'!B762</f>
        <v>#N/A</v>
      </c>
      <c r="D762">
        <f>VLOOKUP(A762, 'Starter - Projections'!$B$2:$R$1380, 17, FALSE)/VLOOKUP(A762, 'Starter - Projections'!$B$2:$G$1380, 6, FALSE)</f>
        <v>1.5384615384615385E-2</v>
      </c>
    </row>
    <row r="763" spans="1:4" x14ac:dyDescent="0.45">
      <c r="A763" t="s">
        <v>1242</v>
      </c>
      <c r="B763" t="e">
        <f>VLOOKUP(A763, Individual_Pitching___Dashboard[[Name]:[G]], 6, FALSE)</f>
        <v>#N/A</v>
      </c>
      <c r="C763" t="e">
        <f>VLOOKUP(A763, Individual_Pitching___Dashboard[], 21,FALSE)/'SP Per G'!B763</f>
        <v>#N/A</v>
      </c>
      <c r="D763">
        <f>VLOOKUP(A763, 'Starter - Projections'!$B$2:$R$1380, 17, FALSE)/VLOOKUP(A763, 'Starter - Projections'!$B$2:$G$1380, 6, FALSE)</f>
        <v>1.0526315789473684E-2</v>
      </c>
    </row>
    <row r="764" spans="1:4" x14ac:dyDescent="0.45">
      <c r="A764" t="s">
        <v>1243</v>
      </c>
      <c r="B764" t="e">
        <f>VLOOKUP(A764, Individual_Pitching___Dashboard[[Name]:[G]], 6, FALSE)</f>
        <v>#N/A</v>
      </c>
      <c r="C764" t="e">
        <f>VLOOKUP(A764, Individual_Pitching___Dashboard[], 21,FALSE)/'SP Per G'!B764</f>
        <v>#N/A</v>
      </c>
      <c r="D764">
        <f>VLOOKUP(A764, 'Starter - Projections'!$B$2:$R$1380, 17, FALSE)/VLOOKUP(A764, 'Starter - Projections'!$B$2:$G$1380, 6, FALSE)</f>
        <v>1.3793103448275864E-2</v>
      </c>
    </row>
    <row r="765" spans="1:4" x14ac:dyDescent="0.45">
      <c r="A765" t="s">
        <v>1244</v>
      </c>
      <c r="B765" t="e">
        <f>VLOOKUP(A765, Individual_Pitching___Dashboard[[Name]:[G]], 6, FALSE)</f>
        <v>#N/A</v>
      </c>
      <c r="C765" t="e">
        <f>VLOOKUP(A765, Individual_Pitching___Dashboard[], 21,FALSE)/'SP Per G'!B765</f>
        <v>#N/A</v>
      </c>
      <c r="D765">
        <f>VLOOKUP(A765, 'Starter - Projections'!$B$2:$R$1380, 17, FALSE)/VLOOKUP(A765, 'Starter - Projections'!$B$2:$G$1380, 6, FALSE)</f>
        <v>8.5714285714285719E-3</v>
      </c>
    </row>
    <row r="766" spans="1:4" x14ac:dyDescent="0.45">
      <c r="A766" t="s">
        <v>1245</v>
      </c>
      <c r="B766" t="e">
        <f>VLOOKUP(A766, Individual_Pitching___Dashboard[[Name]:[G]], 6, FALSE)</f>
        <v>#N/A</v>
      </c>
      <c r="C766" t="e">
        <f>VLOOKUP(A766, Individual_Pitching___Dashboard[], 21,FALSE)/'SP Per G'!B766</f>
        <v>#N/A</v>
      </c>
      <c r="D766">
        <f>VLOOKUP(A766, 'Starter - Projections'!$B$2:$R$1380, 17, FALSE)/VLOOKUP(A766, 'Starter - Projections'!$B$2:$G$1380, 6, FALSE)</f>
        <v>1.1538461538461537E-2</v>
      </c>
    </row>
    <row r="767" spans="1:4" x14ac:dyDescent="0.45">
      <c r="A767" t="s">
        <v>1246</v>
      </c>
      <c r="B767" t="e">
        <f>VLOOKUP(A767, Individual_Pitching___Dashboard[[Name]:[G]], 6, FALSE)</f>
        <v>#N/A</v>
      </c>
      <c r="C767" t="e">
        <f>VLOOKUP(A767, Individual_Pitching___Dashboard[], 21,FALSE)/'SP Per G'!B767</f>
        <v>#N/A</v>
      </c>
      <c r="D767">
        <f>VLOOKUP(A767, 'Starter - Projections'!$B$2:$R$1380, 17, FALSE)/VLOOKUP(A767, 'Starter - Projections'!$B$2:$G$1380, 6, FALSE)</f>
        <v>1.5789473684210527E-2</v>
      </c>
    </row>
    <row r="768" spans="1:4" x14ac:dyDescent="0.45">
      <c r="A768" t="s">
        <v>1247</v>
      </c>
      <c r="B768" t="e">
        <f>VLOOKUP(A768, Individual_Pitching___Dashboard[[Name]:[G]], 6, FALSE)</f>
        <v>#N/A</v>
      </c>
      <c r="C768" t="e">
        <f>VLOOKUP(A768, Individual_Pitching___Dashboard[], 21,FALSE)/'SP Per G'!B768</f>
        <v>#N/A</v>
      </c>
      <c r="D768">
        <f>VLOOKUP(A768, 'Starter - Projections'!$B$2:$R$1380, 17, FALSE)/VLOOKUP(A768, 'Starter - Projections'!$B$2:$G$1380, 6, FALSE)</f>
        <v>6.4516129032258064E-3</v>
      </c>
    </row>
    <row r="769" spans="1:4" x14ac:dyDescent="0.45">
      <c r="A769" t="s">
        <v>1248</v>
      </c>
      <c r="B769" t="e">
        <f>VLOOKUP(A769, Individual_Pitching___Dashboard[[Name]:[G]], 6, FALSE)</f>
        <v>#N/A</v>
      </c>
      <c r="C769" t="e">
        <f>VLOOKUP(A769, Individual_Pitching___Dashboard[], 21,FALSE)/'SP Per G'!B769</f>
        <v>#N/A</v>
      </c>
      <c r="D769">
        <f>VLOOKUP(A769, 'Starter - Projections'!$B$2:$R$1380, 17, FALSE)/VLOOKUP(A769, 'Starter - Projections'!$B$2:$G$1380, 6, FALSE)</f>
        <v>5.5555555555555558E-3</v>
      </c>
    </row>
    <row r="770" spans="1:4" x14ac:dyDescent="0.45">
      <c r="A770" t="s">
        <v>1249</v>
      </c>
      <c r="B770" t="e">
        <f>VLOOKUP(A770, Individual_Pitching___Dashboard[[Name]:[G]], 6, FALSE)</f>
        <v>#N/A</v>
      </c>
      <c r="C770" t="e">
        <f>VLOOKUP(A770, Individual_Pitching___Dashboard[], 21,FALSE)/'SP Per G'!B770</f>
        <v>#N/A</v>
      </c>
      <c r="D770">
        <f>VLOOKUP(A770, 'Starter - Projections'!$B$2:$R$1380, 17, FALSE)/VLOOKUP(A770, 'Starter - Projections'!$B$2:$G$1380, 6, FALSE)</f>
        <v>6.6666666666666671E-3</v>
      </c>
    </row>
    <row r="771" spans="1:4" x14ac:dyDescent="0.45">
      <c r="A771" t="s">
        <v>1250</v>
      </c>
      <c r="B771" t="e">
        <f>VLOOKUP(A771, Individual_Pitching___Dashboard[[Name]:[G]], 6, FALSE)</f>
        <v>#N/A</v>
      </c>
      <c r="C771" t="e">
        <f>VLOOKUP(A771, Individual_Pitching___Dashboard[], 21,FALSE)/'SP Per G'!B771</f>
        <v>#N/A</v>
      </c>
      <c r="D771">
        <f>VLOOKUP(A771, 'Starter - Projections'!$B$2:$R$1380, 17, FALSE)/VLOOKUP(A771, 'Starter - Projections'!$B$2:$G$1380, 6, FALSE)</f>
        <v>2.9411764705882353E-3</v>
      </c>
    </row>
    <row r="772" spans="1:4" x14ac:dyDescent="0.45">
      <c r="A772" t="s">
        <v>1251</v>
      </c>
      <c r="B772" t="e">
        <f>VLOOKUP(A772, Individual_Pitching___Dashboard[[Name]:[G]], 6, FALSE)</f>
        <v>#N/A</v>
      </c>
      <c r="C772" t="e">
        <f>VLOOKUP(A772, Individual_Pitching___Dashboard[], 21,FALSE)/'SP Per G'!B772</f>
        <v>#N/A</v>
      </c>
      <c r="D772">
        <f>VLOOKUP(A772, 'Starter - Projections'!$B$2:$R$1380, 17, FALSE)/VLOOKUP(A772, 'Starter - Projections'!$B$2:$G$1380, 6, FALSE)</f>
        <v>4.3478260869565218E-3</v>
      </c>
    </row>
    <row r="773" spans="1:4" x14ac:dyDescent="0.45">
      <c r="A773" t="s">
        <v>1252</v>
      </c>
      <c r="B773" t="e">
        <f>VLOOKUP(A773, Individual_Pitching___Dashboard[[Name]:[G]], 6, FALSE)</f>
        <v>#N/A</v>
      </c>
      <c r="C773" t="e">
        <f>VLOOKUP(A773, Individual_Pitching___Dashboard[], 21,FALSE)/'SP Per G'!B773</f>
        <v>#N/A</v>
      </c>
      <c r="D773">
        <f>VLOOKUP(A773, 'Starter - Projections'!$B$2:$R$1380, 17, FALSE)/VLOOKUP(A773, 'Starter - Projections'!$B$2:$G$1380, 6, FALSE)</f>
        <v>4.0000000000000001E-3</v>
      </c>
    </row>
    <row r="774" spans="1:4" x14ac:dyDescent="0.45">
      <c r="A774" t="s">
        <v>1253</v>
      </c>
      <c r="B774" t="e">
        <f>VLOOKUP(A774, Individual_Pitching___Dashboard[[Name]:[G]], 6, FALSE)</f>
        <v>#N/A</v>
      </c>
      <c r="C774" t="e">
        <f>VLOOKUP(A774, Individual_Pitching___Dashboard[], 21,FALSE)/'SP Per G'!B774</f>
        <v>#N/A</v>
      </c>
      <c r="D774">
        <f>VLOOKUP(A774, 'Starter - Projections'!$B$2:$R$1380, 17, FALSE)/VLOOKUP(A774, 'Starter - Projections'!$B$2:$G$1380, 6, FALSE)</f>
        <v>0</v>
      </c>
    </row>
    <row r="775" spans="1:4" x14ac:dyDescent="0.45">
      <c r="A775" t="s">
        <v>1254</v>
      </c>
      <c r="B775" t="e">
        <f>VLOOKUP(A775, Individual_Pitching___Dashboard[[Name]:[G]], 6, FALSE)</f>
        <v>#N/A</v>
      </c>
      <c r="C775" t="e">
        <f>VLOOKUP(A775, Individual_Pitching___Dashboard[], 21,FALSE)/'SP Per G'!B775</f>
        <v>#N/A</v>
      </c>
      <c r="D775">
        <f>VLOOKUP(A775, 'Starter - Projections'!$B$2:$R$1380, 17, FALSE)/VLOOKUP(A775, 'Starter - Projections'!$B$2:$G$1380, 6, FALSE)</f>
        <v>0</v>
      </c>
    </row>
    <row r="776" spans="1:4" x14ac:dyDescent="0.45">
      <c r="A776" t="s">
        <v>1255</v>
      </c>
      <c r="B776" t="e">
        <f>VLOOKUP(A776, Individual_Pitching___Dashboard[[Name]:[G]], 6, FALSE)</f>
        <v>#N/A</v>
      </c>
      <c r="C776" t="e">
        <f>VLOOKUP(A776, Individual_Pitching___Dashboard[], 21,FALSE)/'SP Per G'!B776</f>
        <v>#N/A</v>
      </c>
      <c r="D776">
        <f>VLOOKUP(A776, 'Starter - Projections'!$B$2:$R$1380, 17, FALSE)/VLOOKUP(A776, 'Starter - Projections'!$B$2:$G$1380, 6, FALSE)</f>
        <v>-5.8823529411764705E-3</v>
      </c>
    </row>
    <row r="777" spans="1:4" x14ac:dyDescent="0.45">
      <c r="A777" t="s">
        <v>1256</v>
      </c>
      <c r="B777" t="e">
        <f>VLOOKUP(A777, Individual_Pitching___Dashboard[[Name]:[G]], 6, FALSE)</f>
        <v>#N/A</v>
      </c>
      <c r="C777" t="e">
        <f>VLOOKUP(A777, Individual_Pitching___Dashboard[], 21,FALSE)/'SP Per G'!B777</f>
        <v>#N/A</v>
      </c>
      <c r="D777">
        <f>VLOOKUP(A777, 'Starter - Projections'!$B$2:$R$1380, 17, FALSE)/VLOOKUP(A777, 'Starter - Projections'!$B$2:$G$1380, 6, FALSE)</f>
        <v>-4.0000000000000001E-3</v>
      </c>
    </row>
    <row r="778" spans="1:4" x14ac:dyDescent="0.45">
      <c r="A778" t="s">
        <v>1257</v>
      </c>
      <c r="B778" t="e">
        <f>VLOOKUP(A778, Individual_Pitching___Dashboard[[Name]:[G]], 6, FALSE)</f>
        <v>#N/A</v>
      </c>
      <c r="C778" t="e">
        <f>VLOOKUP(A778, Individual_Pitching___Dashboard[], 21,FALSE)/'SP Per G'!B778</f>
        <v>#N/A</v>
      </c>
      <c r="D778">
        <f>VLOOKUP(A778, 'Starter - Projections'!$B$2:$R$1380, 17, FALSE)/VLOOKUP(A778, 'Starter - Projections'!$B$2:$G$1380, 6, FALSE)</f>
        <v>-4.1666666666666666E-3</v>
      </c>
    </row>
    <row r="779" spans="1:4" x14ac:dyDescent="0.45">
      <c r="A779" t="s">
        <v>1258</v>
      </c>
      <c r="B779" t="e">
        <f>VLOOKUP(A779, Individual_Pitching___Dashboard[[Name]:[G]], 6, FALSE)</f>
        <v>#N/A</v>
      </c>
      <c r="C779" t="e">
        <f>VLOOKUP(A779, Individual_Pitching___Dashboard[], 21,FALSE)/'SP Per G'!B779</f>
        <v>#N/A</v>
      </c>
      <c r="D779">
        <f>VLOOKUP(A779, 'Starter - Projections'!$B$2:$R$1380, 17, FALSE)/VLOOKUP(A779, 'Starter - Projections'!$B$2:$G$1380, 6, FALSE)</f>
        <v>-8.3333333333333332E-3</v>
      </c>
    </row>
    <row r="780" spans="1:4" x14ac:dyDescent="0.45">
      <c r="A780" t="s">
        <v>1259</v>
      </c>
      <c r="B780" t="e">
        <f>VLOOKUP(A780, Individual_Pitching___Dashboard[[Name]:[G]], 6, FALSE)</f>
        <v>#N/A</v>
      </c>
      <c r="C780" t="e">
        <f>VLOOKUP(A780, Individual_Pitching___Dashboard[], 21,FALSE)/'SP Per G'!B780</f>
        <v>#N/A</v>
      </c>
      <c r="D780">
        <f>VLOOKUP(A780, 'Starter - Projections'!$B$2:$R$1380, 17, FALSE)/VLOOKUP(A780, 'Starter - Projections'!$B$2:$G$1380, 6, FALSE)</f>
        <v>-3.1250000000000002E-3</v>
      </c>
    </row>
    <row r="781" spans="1:4" x14ac:dyDescent="0.45">
      <c r="A781" t="s">
        <v>1260</v>
      </c>
      <c r="B781" t="e">
        <f>VLOOKUP(A781, Individual_Pitching___Dashboard[[Name]:[G]], 6, FALSE)</f>
        <v>#N/A</v>
      </c>
      <c r="C781" t="e">
        <f>VLOOKUP(A781, Individual_Pitching___Dashboard[], 21,FALSE)/'SP Per G'!B781</f>
        <v>#N/A</v>
      </c>
      <c r="D781">
        <f>VLOOKUP(A781, 'Starter - Projections'!$B$2:$R$1380, 17, FALSE)/VLOOKUP(A781, 'Starter - Projections'!$B$2:$G$1380, 6, FALSE)</f>
        <v>-1.4285714285714287E-2</v>
      </c>
    </row>
    <row r="782" spans="1:4" x14ac:dyDescent="0.45">
      <c r="A782" t="s">
        <v>1261</v>
      </c>
      <c r="B782" t="e">
        <f>VLOOKUP(A782, Individual_Pitching___Dashboard[[Name]:[G]], 6, FALSE)</f>
        <v>#N/A</v>
      </c>
      <c r="C782" t="e">
        <f>VLOOKUP(A782, Individual_Pitching___Dashboard[], 21,FALSE)/'SP Per G'!B782</f>
        <v>#N/A</v>
      </c>
      <c r="D782">
        <f>VLOOKUP(A782, 'Starter - Projections'!$B$2:$R$1380, 17, FALSE)/VLOOKUP(A782, 'Starter - Projections'!$B$2:$G$1380, 6, FALSE)</f>
        <v>-8.6956521739130436E-3</v>
      </c>
    </row>
    <row r="783" spans="1:4" x14ac:dyDescent="0.45">
      <c r="A783" t="s">
        <v>1262</v>
      </c>
      <c r="B783" t="e">
        <f>VLOOKUP(A783, Individual_Pitching___Dashboard[[Name]:[G]], 6, FALSE)</f>
        <v>#N/A</v>
      </c>
      <c r="C783" t="e">
        <f>VLOOKUP(A783, Individual_Pitching___Dashboard[], 21,FALSE)/'SP Per G'!B783</f>
        <v>#N/A</v>
      </c>
      <c r="D783">
        <f>VLOOKUP(A783, 'Starter - Projections'!$B$2:$R$1380, 17, FALSE)/VLOOKUP(A783, 'Starter - Projections'!$B$2:$G$1380, 6, FALSE)</f>
        <v>-1.0344827586206896E-2</v>
      </c>
    </row>
    <row r="784" spans="1:4" x14ac:dyDescent="0.45">
      <c r="A784" t="s">
        <v>1263</v>
      </c>
      <c r="B784" t="e">
        <f>VLOOKUP(A784, Individual_Pitching___Dashboard[[Name]:[G]], 6, FALSE)</f>
        <v>#N/A</v>
      </c>
      <c r="C784" t="e">
        <f>VLOOKUP(A784, Individual_Pitching___Dashboard[], 21,FALSE)/'SP Per G'!B784</f>
        <v>#N/A</v>
      </c>
      <c r="D784">
        <f>VLOOKUP(A784, 'Starter - Projections'!$B$2:$R$1380, 17, FALSE)/VLOOKUP(A784, 'Starter - Projections'!$B$2:$G$1380, 6, FALSE)</f>
        <v>-1.6E-2</v>
      </c>
    </row>
    <row r="785" spans="1:4" x14ac:dyDescent="0.45">
      <c r="A785" t="s">
        <v>583</v>
      </c>
      <c r="B785" t="e">
        <f>VLOOKUP(A785, Individual_Pitching___Dashboard[[Name]:[G]], 6, FALSE)</f>
        <v>#N/A</v>
      </c>
      <c r="C785" t="e">
        <f>VLOOKUP(A785, Individual_Pitching___Dashboard[], 21,FALSE)/'SP Per G'!B785</f>
        <v>#N/A</v>
      </c>
      <c r="D785">
        <f>VLOOKUP(A785, 'Starter - Projections'!$B$2:$R$1380, 17, FALSE)/VLOOKUP(A785, 'Starter - Projections'!$B$2:$G$1380, 6, FALSE)</f>
        <v>2.4999999999999998E-2</v>
      </c>
    </row>
    <row r="786" spans="1:4" x14ac:dyDescent="0.45">
      <c r="A786" t="s">
        <v>1264</v>
      </c>
      <c r="B786" t="e">
        <f>VLOOKUP(A786, Individual_Pitching___Dashboard[[Name]:[G]], 6, FALSE)</f>
        <v>#N/A</v>
      </c>
      <c r="C786" t="e">
        <f>VLOOKUP(A786, Individual_Pitching___Dashboard[], 21,FALSE)/'SP Per G'!B786</f>
        <v>#N/A</v>
      </c>
      <c r="D786">
        <f>VLOOKUP(A786, 'Starter - Projections'!$B$2:$R$1380, 17, FALSE)/VLOOKUP(A786, 'Starter - Projections'!$B$2:$G$1380, 6, FALSE)</f>
        <v>2.3333333333333331E-2</v>
      </c>
    </row>
    <row r="787" spans="1:4" x14ac:dyDescent="0.45">
      <c r="A787" t="s">
        <v>1265</v>
      </c>
      <c r="B787" t="e">
        <f>VLOOKUP(A787, Individual_Pitching___Dashboard[[Name]:[G]], 6, FALSE)</f>
        <v>#N/A</v>
      </c>
      <c r="C787" t="e">
        <f>VLOOKUP(A787, Individual_Pitching___Dashboard[], 21,FALSE)/'SP Per G'!B787</f>
        <v>#N/A</v>
      </c>
      <c r="D787">
        <f>VLOOKUP(A787, 'Starter - Projections'!$B$2:$R$1380, 17, FALSE)/VLOOKUP(A787, 'Starter - Projections'!$B$2:$G$1380, 6, FALSE)</f>
        <v>1.7073170731707315E-2</v>
      </c>
    </row>
    <row r="788" spans="1:4" x14ac:dyDescent="0.45">
      <c r="A788" t="s">
        <v>1266</v>
      </c>
      <c r="B788" t="e">
        <f>VLOOKUP(A788, Individual_Pitching___Dashboard[[Name]:[G]], 6, FALSE)</f>
        <v>#N/A</v>
      </c>
      <c r="C788" t="e">
        <f>VLOOKUP(A788, Individual_Pitching___Dashboard[], 21,FALSE)/'SP Per G'!B788</f>
        <v>#N/A</v>
      </c>
      <c r="D788">
        <f>VLOOKUP(A788, 'Starter - Projections'!$B$2:$R$1380, 17, FALSE)/VLOOKUP(A788, 'Starter - Projections'!$B$2:$G$1380, 6, FALSE)</f>
        <v>2.3076923076923075E-2</v>
      </c>
    </row>
    <row r="789" spans="1:4" x14ac:dyDescent="0.45">
      <c r="A789" t="s">
        <v>1267</v>
      </c>
      <c r="B789" t="e">
        <f>VLOOKUP(A789, Individual_Pitching___Dashboard[[Name]:[G]], 6, FALSE)</f>
        <v>#N/A</v>
      </c>
      <c r="C789" t="e">
        <f>VLOOKUP(A789, Individual_Pitching___Dashboard[], 21,FALSE)/'SP Per G'!B789</f>
        <v>#N/A</v>
      </c>
      <c r="D789">
        <f>VLOOKUP(A789, 'Starter - Projections'!$B$2:$R$1380, 17, FALSE)/VLOOKUP(A789, 'Starter - Projections'!$B$2:$G$1380, 6, FALSE)</f>
        <v>2.4E-2</v>
      </c>
    </row>
    <row r="790" spans="1:4" x14ac:dyDescent="0.45">
      <c r="A790" t="s">
        <v>1268</v>
      </c>
      <c r="B790" t="e">
        <f>VLOOKUP(A790, Individual_Pitching___Dashboard[[Name]:[G]], 6, FALSE)</f>
        <v>#N/A</v>
      </c>
      <c r="C790" t="e">
        <f>VLOOKUP(A790, Individual_Pitching___Dashboard[], 21,FALSE)/'SP Per G'!B790</f>
        <v>#N/A</v>
      </c>
      <c r="D790">
        <f>VLOOKUP(A790, 'Starter - Projections'!$B$2:$R$1380, 17, FALSE)/VLOOKUP(A790, 'Starter - Projections'!$B$2:$G$1380, 6, FALSE)</f>
        <v>2.1428571428571429E-2</v>
      </c>
    </row>
    <row r="791" spans="1:4" x14ac:dyDescent="0.45">
      <c r="A791" t="s">
        <v>1269</v>
      </c>
      <c r="B791" t="e">
        <f>VLOOKUP(A791, Individual_Pitching___Dashboard[[Name]:[G]], 6, FALSE)</f>
        <v>#N/A</v>
      </c>
      <c r="C791" t="e">
        <f>VLOOKUP(A791, Individual_Pitching___Dashboard[], 21,FALSE)/'SP Per G'!B791</f>
        <v>#N/A</v>
      </c>
      <c r="D791">
        <f>VLOOKUP(A791, 'Starter - Projections'!$B$2:$R$1380, 17, FALSE)/VLOOKUP(A791, 'Starter - Projections'!$B$2:$G$1380, 6, FALSE)</f>
        <v>1.4285714285714285E-2</v>
      </c>
    </row>
    <row r="792" spans="1:4" x14ac:dyDescent="0.45">
      <c r="A792" t="s">
        <v>1270</v>
      </c>
      <c r="B792" t="e">
        <f>VLOOKUP(A792, Individual_Pitching___Dashboard[[Name]:[G]], 6, FALSE)</f>
        <v>#N/A</v>
      </c>
      <c r="C792" t="e">
        <f>VLOOKUP(A792, Individual_Pitching___Dashboard[], 21,FALSE)/'SP Per G'!B792</f>
        <v>#N/A</v>
      </c>
      <c r="D792">
        <f>VLOOKUP(A792, 'Starter - Projections'!$B$2:$R$1380, 17, FALSE)/VLOOKUP(A792, 'Starter - Projections'!$B$2:$G$1380, 6, FALSE)</f>
        <v>1.6129032258064516E-2</v>
      </c>
    </row>
    <row r="793" spans="1:4" x14ac:dyDescent="0.45">
      <c r="A793" t="s">
        <v>1271</v>
      </c>
      <c r="B793" t="e">
        <f>VLOOKUP(A793, Individual_Pitching___Dashboard[[Name]:[G]], 6, FALSE)</f>
        <v>#N/A</v>
      </c>
      <c r="C793" t="e">
        <f>VLOOKUP(A793, Individual_Pitching___Dashboard[], 21,FALSE)/'SP Per G'!B793</f>
        <v>#N/A</v>
      </c>
      <c r="D793">
        <f>VLOOKUP(A793, 'Starter - Projections'!$B$2:$R$1380, 17, FALSE)/VLOOKUP(A793, 'Starter - Projections'!$B$2:$G$1380, 6, FALSE)</f>
        <v>2.5000000000000001E-2</v>
      </c>
    </row>
    <row r="794" spans="1:4" x14ac:dyDescent="0.45">
      <c r="A794" t="s">
        <v>1272</v>
      </c>
      <c r="B794" t="e">
        <f>VLOOKUP(A794, Individual_Pitching___Dashboard[[Name]:[G]], 6, FALSE)</f>
        <v>#N/A</v>
      </c>
      <c r="C794" t="e">
        <f>VLOOKUP(A794, Individual_Pitching___Dashboard[], 21,FALSE)/'SP Per G'!B794</f>
        <v>#N/A</v>
      </c>
      <c r="D794">
        <f>VLOOKUP(A794, 'Starter - Projections'!$B$2:$R$1380, 17, FALSE)/VLOOKUP(A794, 'Starter - Projections'!$B$2:$G$1380, 6, FALSE)</f>
        <v>2.2727272727272728E-2</v>
      </c>
    </row>
    <row r="795" spans="1:4" x14ac:dyDescent="0.45">
      <c r="A795" t="s">
        <v>586</v>
      </c>
      <c r="B795" t="e">
        <f>VLOOKUP(A795, Individual_Pitching___Dashboard[[Name]:[G]], 6, FALSE)</f>
        <v>#N/A</v>
      </c>
      <c r="C795" t="e">
        <f>VLOOKUP(A795, Individual_Pitching___Dashboard[], 21,FALSE)/'SP Per G'!B795</f>
        <v>#N/A</v>
      </c>
      <c r="D795">
        <f>VLOOKUP(A795, 'Starter - Projections'!$B$2:$R$1380, 17, FALSE)/VLOOKUP(A795, 'Starter - Projections'!$B$2:$G$1380, 6, FALSE)</f>
        <v>1.5384615384615385E-2</v>
      </c>
    </row>
    <row r="796" spans="1:4" x14ac:dyDescent="0.45">
      <c r="A796" t="s">
        <v>1273</v>
      </c>
      <c r="B796" t="e">
        <f>VLOOKUP(A796, Individual_Pitching___Dashboard[[Name]:[G]], 6, FALSE)</f>
        <v>#N/A</v>
      </c>
      <c r="C796" t="e">
        <f>VLOOKUP(A796, Individual_Pitching___Dashboard[], 21,FALSE)/'SP Per G'!B796</f>
        <v>#N/A</v>
      </c>
      <c r="D796">
        <f>VLOOKUP(A796, 'Starter - Projections'!$B$2:$R$1380, 17, FALSE)/VLOOKUP(A796, 'Starter - Projections'!$B$2:$G$1380, 6, FALSE)</f>
        <v>1.1428571428571429E-2</v>
      </c>
    </row>
    <row r="797" spans="1:4" x14ac:dyDescent="0.45">
      <c r="A797" t="s">
        <v>1274</v>
      </c>
      <c r="B797" t="e">
        <f>VLOOKUP(A797, Individual_Pitching___Dashboard[[Name]:[G]], 6, FALSE)</f>
        <v>#N/A</v>
      </c>
      <c r="C797" t="e">
        <f>VLOOKUP(A797, Individual_Pitching___Dashboard[], 21,FALSE)/'SP Per G'!B797</f>
        <v>#N/A</v>
      </c>
      <c r="D797">
        <f>VLOOKUP(A797, 'Starter - Projections'!$B$2:$R$1380, 17, FALSE)/VLOOKUP(A797, 'Starter - Projections'!$B$2:$G$1380, 6, FALSE)</f>
        <v>1.1764705882352941E-2</v>
      </c>
    </row>
    <row r="798" spans="1:4" x14ac:dyDescent="0.45">
      <c r="A798" t="s">
        <v>1275</v>
      </c>
      <c r="B798" t="e">
        <f>VLOOKUP(A798, Individual_Pitching___Dashboard[[Name]:[G]], 6, FALSE)</f>
        <v>#N/A</v>
      </c>
      <c r="C798" t="e">
        <f>VLOOKUP(A798, Individual_Pitching___Dashboard[], 21,FALSE)/'SP Per G'!B798</f>
        <v>#N/A</v>
      </c>
      <c r="D798">
        <f>VLOOKUP(A798, 'Starter - Projections'!$B$2:$R$1380, 17, FALSE)/VLOOKUP(A798, 'Starter - Projections'!$B$2:$G$1380, 6, FALSE)</f>
        <v>1.6E-2</v>
      </c>
    </row>
    <row r="799" spans="1:4" x14ac:dyDescent="0.45">
      <c r="A799" t="s">
        <v>1276</v>
      </c>
      <c r="B799" t="e">
        <f>VLOOKUP(A799, Individual_Pitching___Dashboard[[Name]:[G]], 6, FALSE)</f>
        <v>#N/A</v>
      </c>
      <c r="C799" t="e">
        <f>VLOOKUP(A799, Individual_Pitching___Dashboard[], 21,FALSE)/'SP Per G'!B799</f>
        <v>#N/A</v>
      </c>
      <c r="D799">
        <f>VLOOKUP(A799, 'Starter - Projections'!$B$2:$R$1380, 17, FALSE)/VLOOKUP(A799, 'Starter - Projections'!$B$2:$G$1380, 6, FALSE)</f>
        <v>1.6666666666666666E-2</v>
      </c>
    </row>
    <row r="800" spans="1:4" x14ac:dyDescent="0.45">
      <c r="A800" t="s">
        <v>1277</v>
      </c>
      <c r="B800" t="e">
        <f>VLOOKUP(A800, Individual_Pitching___Dashboard[[Name]:[G]], 6, FALSE)</f>
        <v>#N/A</v>
      </c>
      <c r="C800" t="e">
        <f>VLOOKUP(A800, Individual_Pitching___Dashboard[], 21,FALSE)/'SP Per G'!B800</f>
        <v>#N/A</v>
      </c>
      <c r="D800">
        <f>VLOOKUP(A800, 'Starter - Projections'!$B$2:$R$1380, 17, FALSE)/VLOOKUP(A800, 'Starter - Projections'!$B$2:$G$1380, 6, FALSE)</f>
        <v>1.5789473684210527E-2</v>
      </c>
    </row>
    <row r="801" spans="1:4" x14ac:dyDescent="0.45">
      <c r="A801" t="s">
        <v>1278</v>
      </c>
      <c r="B801" t="e">
        <f>VLOOKUP(A801, Individual_Pitching___Dashboard[[Name]:[G]], 6, FALSE)</f>
        <v>#N/A</v>
      </c>
      <c r="C801" t="e">
        <f>VLOOKUP(A801, Individual_Pitching___Dashboard[], 21,FALSE)/'SP Per G'!B801</f>
        <v>#N/A</v>
      </c>
      <c r="D801">
        <f>VLOOKUP(A801, 'Starter - Projections'!$B$2:$R$1380, 17, FALSE)/VLOOKUP(A801, 'Starter - Projections'!$B$2:$G$1380, 6, FALSE)</f>
        <v>7.1428571428571435E-3</v>
      </c>
    </row>
    <row r="802" spans="1:4" x14ac:dyDescent="0.45">
      <c r="A802" t="s">
        <v>1279</v>
      </c>
      <c r="B802" t="e">
        <f>VLOOKUP(A802, Individual_Pitching___Dashboard[[Name]:[G]], 6, FALSE)</f>
        <v>#N/A</v>
      </c>
      <c r="C802" t="e">
        <f>VLOOKUP(A802, Individual_Pitching___Dashboard[], 21,FALSE)/'SP Per G'!B802</f>
        <v>#N/A</v>
      </c>
      <c r="D802">
        <f>VLOOKUP(A802, 'Starter - Projections'!$B$2:$R$1380, 17, FALSE)/VLOOKUP(A802, 'Starter - Projections'!$B$2:$G$1380, 6, FALSE)</f>
        <v>1.1111111111111112E-2</v>
      </c>
    </row>
    <row r="803" spans="1:4" x14ac:dyDescent="0.45">
      <c r="A803" t="s">
        <v>1280</v>
      </c>
      <c r="B803" t="e">
        <f>VLOOKUP(A803, Individual_Pitching___Dashboard[[Name]:[G]], 6, FALSE)</f>
        <v>#N/A</v>
      </c>
      <c r="C803" t="e">
        <f>VLOOKUP(A803, Individual_Pitching___Dashboard[], 21,FALSE)/'SP Per G'!B803</f>
        <v>#N/A</v>
      </c>
      <c r="D803">
        <f>VLOOKUP(A803, 'Starter - Projections'!$B$2:$R$1380, 17, FALSE)/VLOOKUP(A803, 'Starter - Projections'!$B$2:$G$1380, 6, FALSE)</f>
        <v>0.01</v>
      </c>
    </row>
    <row r="804" spans="1:4" x14ac:dyDescent="0.45">
      <c r="A804" t="s">
        <v>1281</v>
      </c>
      <c r="B804" t="e">
        <f>VLOOKUP(A804, Individual_Pitching___Dashboard[[Name]:[G]], 6, FALSE)</f>
        <v>#N/A</v>
      </c>
      <c r="C804" t="e">
        <f>VLOOKUP(A804, Individual_Pitching___Dashboard[], 21,FALSE)/'SP Per G'!B804</f>
        <v>#N/A</v>
      </c>
      <c r="D804">
        <f>VLOOKUP(A804, 'Starter - Projections'!$B$2:$R$1380, 17, FALSE)/VLOOKUP(A804, 'Starter - Projections'!$B$2:$G$1380, 6, FALSE)</f>
        <v>1.2500000000000001E-2</v>
      </c>
    </row>
    <row r="805" spans="1:4" x14ac:dyDescent="0.45">
      <c r="A805" t="s">
        <v>1282</v>
      </c>
      <c r="B805" t="e">
        <f>VLOOKUP(A805, Individual_Pitching___Dashboard[[Name]:[G]], 6, FALSE)</f>
        <v>#N/A</v>
      </c>
      <c r="C805" t="e">
        <f>VLOOKUP(A805, Individual_Pitching___Dashboard[], 21,FALSE)/'SP Per G'!B805</f>
        <v>#N/A</v>
      </c>
      <c r="D805">
        <f>VLOOKUP(A805, 'Starter - Projections'!$B$2:$R$1380, 17, FALSE)/VLOOKUP(A805, 'Starter - Projections'!$B$2:$G$1380, 6, FALSE)</f>
        <v>7.1428571428571435E-3</v>
      </c>
    </row>
    <row r="806" spans="1:4" x14ac:dyDescent="0.45">
      <c r="A806" t="s">
        <v>1283</v>
      </c>
      <c r="B806" t="e">
        <f>VLOOKUP(A806, Individual_Pitching___Dashboard[[Name]:[G]], 6, FALSE)</f>
        <v>#N/A</v>
      </c>
      <c r="C806" t="e">
        <f>VLOOKUP(A806, Individual_Pitching___Dashboard[], 21,FALSE)/'SP Per G'!B806</f>
        <v>#N/A</v>
      </c>
      <c r="D806">
        <f>VLOOKUP(A806, 'Starter - Projections'!$B$2:$R$1380, 17, FALSE)/VLOOKUP(A806, 'Starter - Projections'!$B$2:$G$1380, 6, FALSE)</f>
        <v>4.0000000000000001E-3</v>
      </c>
    </row>
    <row r="807" spans="1:4" x14ac:dyDescent="0.45">
      <c r="A807" t="s">
        <v>1284</v>
      </c>
      <c r="B807" t="e">
        <f>VLOOKUP(A807, Individual_Pitching___Dashboard[[Name]:[G]], 6, FALSE)</f>
        <v>#N/A</v>
      </c>
      <c r="C807" t="e">
        <f>VLOOKUP(A807, Individual_Pitching___Dashboard[], 21,FALSE)/'SP Per G'!B807</f>
        <v>#N/A</v>
      </c>
      <c r="D807">
        <f>VLOOKUP(A807, 'Starter - Projections'!$B$2:$R$1380, 17, FALSE)/VLOOKUP(A807, 'Starter - Projections'!$B$2:$G$1380, 6, FALSE)</f>
        <v>3.5714285714285718E-3</v>
      </c>
    </row>
    <row r="808" spans="1:4" x14ac:dyDescent="0.45">
      <c r="A808" t="s">
        <v>1285</v>
      </c>
      <c r="B808" t="e">
        <f>VLOOKUP(A808, Individual_Pitching___Dashboard[[Name]:[G]], 6, FALSE)</f>
        <v>#N/A</v>
      </c>
      <c r="C808" t="e">
        <f>VLOOKUP(A808, Individual_Pitching___Dashboard[], 21,FALSE)/'SP Per G'!B808</f>
        <v>#N/A</v>
      </c>
      <c r="D808">
        <f>VLOOKUP(A808, 'Starter - Projections'!$B$2:$R$1380, 17, FALSE)/VLOOKUP(A808, 'Starter - Projections'!$B$2:$G$1380, 6, FALSE)</f>
        <v>4.1666666666666666E-3</v>
      </c>
    </row>
    <row r="809" spans="1:4" x14ac:dyDescent="0.45">
      <c r="A809" t="s">
        <v>1286</v>
      </c>
      <c r="B809" t="e">
        <f>VLOOKUP(A809, Individual_Pitching___Dashboard[[Name]:[G]], 6, FALSE)</f>
        <v>#N/A</v>
      </c>
      <c r="C809" t="e">
        <f>VLOOKUP(A809, Individual_Pitching___Dashboard[], 21,FALSE)/'SP Per G'!B809</f>
        <v>#N/A</v>
      </c>
      <c r="D809">
        <f>VLOOKUP(A809, 'Starter - Projections'!$B$2:$R$1380, 17, FALSE)/VLOOKUP(A809, 'Starter - Projections'!$B$2:$G$1380, 6, FALSE)</f>
        <v>6.2500000000000003E-3</v>
      </c>
    </row>
    <row r="810" spans="1:4" x14ac:dyDescent="0.45">
      <c r="A810" t="s">
        <v>1287</v>
      </c>
      <c r="B810" t="e">
        <f>VLOOKUP(A810, Individual_Pitching___Dashboard[[Name]:[G]], 6, FALSE)</f>
        <v>#N/A</v>
      </c>
      <c r="C810" t="e">
        <f>VLOOKUP(A810, Individual_Pitching___Dashboard[], 21,FALSE)/'SP Per G'!B810</f>
        <v>#N/A</v>
      </c>
      <c r="D810">
        <f>VLOOKUP(A810, 'Starter - Projections'!$B$2:$R$1380, 17, FALSE)/VLOOKUP(A810, 'Starter - Projections'!$B$2:$G$1380, 6, FALSE)</f>
        <v>8.3333333333333332E-3</v>
      </c>
    </row>
    <row r="811" spans="1:4" x14ac:dyDescent="0.45">
      <c r="A811" t="s">
        <v>1288</v>
      </c>
      <c r="B811" t="e">
        <f>VLOOKUP(A811, Individual_Pitching___Dashboard[[Name]:[G]], 6, FALSE)</f>
        <v>#N/A</v>
      </c>
      <c r="C811" t="e">
        <f>VLOOKUP(A811, Individual_Pitching___Dashboard[], 21,FALSE)/'SP Per G'!B811</f>
        <v>#N/A</v>
      </c>
      <c r="D811">
        <f>VLOOKUP(A811, 'Starter - Projections'!$B$2:$R$1380, 17, FALSE)/VLOOKUP(A811, 'Starter - Projections'!$B$2:$G$1380, 6, FALSE)</f>
        <v>0</v>
      </c>
    </row>
    <row r="812" spans="1:4" x14ac:dyDescent="0.45">
      <c r="A812" t="s">
        <v>1289</v>
      </c>
      <c r="B812" t="e">
        <f>VLOOKUP(A812, Individual_Pitching___Dashboard[[Name]:[G]], 6, FALSE)</f>
        <v>#N/A</v>
      </c>
      <c r="C812" t="e">
        <f>VLOOKUP(A812, Individual_Pitching___Dashboard[], 21,FALSE)/'SP Per G'!B812</f>
        <v>#N/A</v>
      </c>
      <c r="D812">
        <f>VLOOKUP(A812, 'Starter - Projections'!$B$2:$R$1380, 17, FALSE)/VLOOKUP(A812, 'Starter - Projections'!$B$2:$G$1380, 6, FALSE)</f>
        <v>0</v>
      </c>
    </row>
    <row r="813" spans="1:4" x14ac:dyDescent="0.45">
      <c r="A813" t="s">
        <v>1290</v>
      </c>
      <c r="B813" t="e">
        <f>VLOOKUP(A813, Individual_Pitching___Dashboard[[Name]:[G]], 6, FALSE)</f>
        <v>#N/A</v>
      </c>
      <c r="C813" t="e">
        <f>VLOOKUP(A813, Individual_Pitching___Dashboard[], 21,FALSE)/'SP Per G'!B813</f>
        <v>#N/A</v>
      </c>
      <c r="D813">
        <f>VLOOKUP(A813, 'Starter - Projections'!$B$2:$R$1380, 17, FALSE)/VLOOKUP(A813, 'Starter - Projections'!$B$2:$G$1380, 6, FALSE)</f>
        <v>0</v>
      </c>
    </row>
    <row r="814" spans="1:4" x14ac:dyDescent="0.45">
      <c r="A814" t="s">
        <v>1291</v>
      </c>
      <c r="B814" t="e">
        <f>VLOOKUP(A814, Individual_Pitching___Dashboard[[Name]:[G]], 6, FALSE)</f>
        <v>#N/A</v>
      </c>
      <c r="C814" t="e">
        <f>VLOOKUP(A814, Individual_Pitching___Dashboard[], 21,FALSE)/'SP Per G'!B814</f>
        <v>#N/A</v>
      </c>
      <c r="D814">
        <f>VLOOKUP(A814, 'Starter - Projections'!$B$2:$R$1380, 17, FALSE)/VLOOKUP(A814, 'Starter - Projections'!$B$2:$G$1380, 6, FALSE)</f>
        <v>0</v>
      </c>
    </row>
    <row r="815" spans="1:4" x14ac:dyDescent="0.45">
      <c r="A815" t="s">
        <v>1292</v>
      </c>
      <c r="B815" t="e">
        <f>VLOOKUP(A815, Individual_Pitching___Dashboard[[Name]:[G]], 6, FALSE)</f>
        <v>#N/A</v>
      </c>
      <c r="C815" t="e">
        <f>VLOOKUP(A815, Individual_Pitching___Dashboard[], 21,FALSE)/'SP Per G'!B815</f>
        <v>#N/A</v>
      </c>
      <c r="D815">
        <f>VLOOKUP(A815, 'Starter - Projections'!$B$2:$R$1380, 17, FALSE)/VLOOKUP(A815, 'Starter - Projections'!$B$2:$G$1380, 6, FALSE)</f>
        <v>-4.7619047619047623E-3</v>
      </c>
    </row>
    <row r="816" spans="1:4" x14ac:dyDescent="0.45">
      <c r="A816" t="s">
        <v>1293</v>
      </c>
      <c r="B816" t="e">
        <f>VLOOKUP(A816, Individual_Pitching___Dashboard[[Name]:[G]], 6, FALSE)</f>
        <v>#N/A</v>
      </c>
      <c r="C816" t="e">
        <f>VLOOKUP(A816, Individual_Pitching___Dashboard[], 21,FALSE)/'SP Per G'!B816</f>
        <v>#N/A</v>
      </c>
      <c r="D816">
        <f>VLOOKUP(A816, 'Starter - Projections'!$B$2:$R$1380, 17, FALSE)/VLOOKUP(A816, 'Starter - Projections'!$B$2:$G$1380, 6, FALSE)</f>
        <v>-7.1428571428571435E-3</v>
      </c>
    </row>
    <row r="817" spans="1:4" x14ac:dyDescent="0.45">
      <c r="A817" t="s">
        <v>1294</v>
      </c>
      <c r="B817" t="e">
        <f>VLOOKUP(A817, Individual_Pitching___Dashboard[[Name]:[G]], 6, FALSE)</f>
        <v>#N/A</v>
      </c>
      <c r="C817" t="e">
        <f>VLOOKUP(A817, Individual_Pitching___Dashboard[], 21,FALSE)/'SP Per G'!B817</f>
        <v>#N/A</v>
      </c>
      <c r="D817">
        <f>VLOOKUP(A817, 'Starter - Projections'!$B$2:$R$1380, 17, FALSE)/VLOOKUP(A817, 'Starter - Projections'!$B$2:$G$1380, 6, FALSE)</f>
        <v>-7.1428571428571435E-3</v>
      </c>
    </row>
    <row r="818" spans="1:4" x14ac:dyDescent="0.45">
      <c r="A818" t="s">
        <v>1295</v>
      </c>
      <c r="B818" t="e">
        <f>VLOOKUP(A818, Individual_Pitching___Dashboard[[Name]:[G]], 6, FALSE)</f>
        <v>#N/A</v>
      </c>
      <c r="C818" t="e">
        <f>VLOOKUP(A818, Individual_Pitching___Dashboard[], 21,FALSE)/'SP Per G'!B818</f>
        <v>#N/A</v>
      </c>
      <c r="D818">
        <f>VLOOKUP(A818, 'Starter - Projections'!$B$2:$R$1380, 17, FALSE)/VLOOKUP(A818, 'Starter - Projections'!$B$2:$G$1380, 6, FALSE)</f>
        <v>-6.4516129032258064E-3</v>
      </c>
    </row>
    <row r="819" spans="1:4" x14ac:dyDescent="0.45">
      <c r="A819" t="s">
        <v>1296</v>
      </c>
      <c r="B819" t="e">
        <f>VLOOKUP(A819, Individual_Pitching___Dashboard[[Name]:[G]], 6, FALSE)</f>
        <v>#N/A</v>
      </c>
      <c r="C819" t="e">
        <f>VLOOKUP(A819, Individual_Pitching___Dashboard[], 21,FALSE)/'SP Per G'!B819</f>
        <v>#N/A</v>
      </c>
      <c r="D819">
        <f>VLOOKUP(A819, 'Starter - Projections'!$B$2:$R$1380, 17, FALSE)/VLOOKUP(A819, 'Starter - Projections'!$B$2:$G$1380, 6, FALSE)</f>
        <v>-1.8181818181818184E-2</v>
      </c>
    </row>
    <row r="820" spans="1:4" x14ac:dyDescent="0.45">
      <c r="A820" t="s">
        <v>1297</v>
      </c>
      <c r="B820" t="e">
        <f>VLOOKUP(A820, Individual_Pitching___Dashboard[[Name]:[G]], 6, FALSE)</f>
        <v>#N/A</v>
      </c>
      <c r="C820" t="e">
        <f>VLOOKUP(A820, Individual_Pitching___Dashboard[], 21,FALSE)/'SP Per G'!B820</f>
        <v>#N/A</v>
      </c>
      <c r="D820">
        <f>VLOOKUP(A820, 'Starter - Projections'!$B$2:$R$1380, 17, FALSE)/VLOOKUP(A820, 'Starter - Projections'!$B$2:$G$1380, 6, FALSE)</f>
        <v>-6.4516129032258064E-3</v>
      </c>
    </row>
    <row r="821" spans="1:4" x14ac:dyDescent="0.45">
      <c r="A821" t="s">
        <v>1298</v>
      </c>
      <c r="B821" t="e">
        <f>VLOOKUP(A821, Individual_Pitching___Dashboard[[Name]:[G]], 6, FALSE)</f>
        <v>#N/A</v>
      </c>
      <c r="C821" t="e">
        <f>VLOOKUP(A821, Individual_Pitching___Dashboard[], 21,FALSE)/'SP Per G'!B821</f>
        <v>#N/A</v>
      </c>
      <c r="D821">
        <f>VLOOKUP(A821, 'Starter - Projections'!$B$2:$R$1380, 17, FALSE)/VLOOKUP(A821, 'Starter - Projections'!$B$2:$G$1380, 6, FALSE)</f>
        <v>-0.01</v>
      </c>
    </row>
    <row r="822" spans="1:4" x14ac:dyDescent="0.45">
      <c r="A822" t="s">
        <v>1299</v>
      </c>
      <c r="B822" t="e">
        <f>VLOOKUP(A822, Individual_Pitching___Dashboard[[Name]:[G]], 6, FALSE)</f>
        <v>#N/A</v>
      </c>
      <c r="C822" t="e">
        <f>VLOOKUP(A822, Individual_Pitching___Dashboard[], 21,FALSE)/'SP Per G'!B822</f>
        <v>#N/A</v>
      </c>
      <c r="D822">
        <f>VLOOKUP(A822, 'Starter - Projections'!$B$2:$R$1380, 17, FALSE)/VLOOKUP(A822, 'Starter - Projections'!$B$2:$G$1380, 6, FALSE)</f>
        <v>-1.4285714285714287E-2</v>
      </c>
    </row>
    <row r="823" spans="1:4" x14ac:dyDescent="0.45">
      <c r="A823" t="s">
        <v>1300</v>
      </c>
      <c r="B823" t="e">
        <f>VLOOKUP(A823, Individual_Pitching___Dashboard[[Name]:[G]], 6, FALSE)</f>
        <v>#N/A</v>
      </c>
      <c r="C823" t="e">
        <f>VLOOKUP(A823, Individual_Pitching___Dashboard[], 21,FALSE)/'SP Per G'!B823</f>
        <v>#N/A</v>
      </c>
      <c r="D823">
        <f>VLOOKUP(A823, 'Starter - Projections'!$B$2:$R$1380, 17, FALSE)/VLOOKUP(A823, 'Starter - Projections'!$B$2:$G$1380, 6, FALSE)</f>
        <v>-8.0000000000000002E-3</v>
      </c>
    </row>
    <row r="824" spans="1:4" x14ac:dyDescent="0.45">
      <c r="A824" t="s">
        <v>1301</v>
      </c>
      <c r="B824" t="e">
        <f>VLOOKUP(A824, Individual_Pitching___Dashboard[[Name]:[G]], 6, FALSE)</f>
        <v>#N/A</v>
      </c>
      <c r="C824" t="e">
        <f>VLOOKUP(A824, Individual_Pitching___Dashboard[], 21,FALSE)/'SP Per G'!B824</f>
        <v>#N/A</v>
      </c>
      <c r="D824">
        <f>VLOOKUP(A824, 'Starter - Projections'!$B$2:$R$1380, 17, FALSE)/VLOOKUP(A824, 'Starter - Projections'!$B$2:$G$1380, 6, FALSE)</f>
        <v>-1.4999999999999999E-2</v>
      </c>
    </row>
    <row r="825" spans="1:4" x14ac:dyDescent="0.45">
      <c r="A825" t="s">
        <v>1302</v>
      </c>
      <c r="B825" t="e">
        <f>VLOOKUP(A825, Individual_Pitching___Dashboard[[Name]:[G]], 6, FALSE)</f>
        <v>#N/A</v>
      </c>
      <c r="C825" t="e">
        <f>VLOOKUP(A825, Individual_Pitching___Dashboard[], 21,FALSE)/'SP Per G'!B825</f>
        <v>#N/A</v>
      </c>
      <c r="D825">
        <f>VLOOKUP(A825, 'Starter - Projections'!$B$2:$R$1380, 17, FALSE)/VLOOKUP(A825, 'Starter - Projections'!$B$2:$G$1380, 6, FALSE)</f>
        <v>-1.2E-2</v>
      </c>
    </row>
    <row r="826" spans="1:4" x14ac:dyDescent="0.45">
      <c r="A826" t="s">
        <v>1303</v>
      </c>
      <c r="B826" t="e">
        <f>VLOOKUP(A826, Individual_Pitching___Dashboard[[Name]:[G]], 6, FALSE)</f>
        <v>#N/A</v>
      </c>
      <c r="C826" t="e">
        <f>VLOOKUP(A826, Individual_Pitching___Dashboard[], 21,FALSE)/'SP Per G'!B826</f>
        <v>#N/A</v>
      </c>
      <c r="D826">
        <f>VLOOKUP(A826, 'Starter - Projections'!$B$2:$R$1380, 17, FALSE)/VLOOKUP(A826, 'Starter - Projections'!$B$2:$G$1380, 6, FALSE)</f>
        <v>-1.8181818181818184E-2</v>
      </c>
    </row>
    <row r="827" spans="1:4" x14ac:dyDescent="0.45">
      <c r="A827" t="s">
        <v>1304</v>
      </c>
      <c r="B827" t="e">
        <f>VLOOKUP(A827, Individual_Pitching___Dashboard[[Name]:[G]], 6, FALSE)</f>
        <v>#N/A</v>
      </c>
      <c r="C827" t="e">
        <f>VLOOKUP(A827, Individual_Pitching___Dashboard[], 21,FALSE)/'SP Per G'!B827</f>
        <v>#N/A</v>
      </c>
      <c r="D827">
        <f>VLOOKUP(A827, 'Starter - Projections'!$B$2:$R$1380, 17, FALSE)/VLOOKUP(A827, 'Starter - Projections'!$B$2:$G$1380, 6, FALSE)</f>
        <v>-2.2222222222222223E-2</v>
      </c>
    </row>
    <row r="828" spans="1:4" x14ac:dyDescent="0.45">
      <c r="A828" t="s">
        <v>574</v>
      </c>
      <c r="B828" t="e">
        <f>VLOOKUP(A828, Individual_Pitching___Dashboard[[Name]:[G]], 6, FALSE)</f>
        <v>#N/A</v>
      </c>
      <c r="C828" t="e">
        <f>VLOOKUP(A828, Individual_Pitching___Dashboard[], 21,FALSE)/'SP Per G'!B828</f>
        <v>#N/A</v>
      </c>
      <c r="D828">
        <f>VLOOKUP(A828, 'Starter - Projections'!$B$2:$R$1380, 17, FALSE)/VLOOKUP(A828, 'Starter - Projections'!$B$2:$G$1380, 6, FALSE)</f>
        <v>2.1568627450980395E-2</v>
      </c>
    </row>
    <row r="829" spans="1:4" x14ac:dyDescent="0.45">
      <c r="A829" t="s">
        <v>1305</v>
      </c>
      <c r="B829" t="e">
        <f>VLOOKUP(A829, Individual_Pitching___Dashboard[[Name]:[G]], 6, FALSE)</f>
        <v>#N/A</v>
      </c>
      <c r="C829" t="e">
        <f>VLOOKUP(A829, Individual_Pitching___Dashboard[], 21,FALSE)/'SP Per G'!B829</f>
        <v>#N/A</v>
      </c>
      <c r="D829">
        <f>VLOOKUP(A829, 'Starter - Projections'!$B$2:$R$1380, 17, FALSE)/VLOOKUP(A829, 'Starter - Projections'!$B$2:$G$1380, 6, FALSE)</f>
        <v>2.4E-2</v>
      </c>
    </row>
    <row r="830" spans="1:4" x14ac:dyDescent="0.45">
      <c r="A830" t="s">
        <v>1306</v>
      </c>
      <c r="B830" t="e">
        <f>VLOOKUP(A830, Individual_Pitching___Dashboard[[Name]:[G]], 6, FALSE)</f>
        <v>#N/A</v>
      </c>
      <c r="C830" t="e">
        <f>VLOOKUP(A830, Individual_Pitching___Dashboard[], 21,FALSE)/'SP Per G'!B830</f>
        <v>#N/A</v>
      </c>
      <c r="D830">
        <f>VLOOKUP(A830, 'Starter - Projections'!$B$2:$R$1380, 17, FALSE)/VLOOKUP(A830, 'Starter - Projections'!$B$2:$G$1380, 6, FALSE)</f>
        <v>2.2727272727272728E-2</v>
      </c>
    </row>
    <row r="831" spans="1:4" x14ac:dyDescent="0.45">
      <c r="A831" t="s">
        <v>1307</v>
      </c>
      <c r="B831" t="e">
        <f>VLOOKUP(A831, Individual_Pitching___Dashboard[[Name]:[G]], 6, FALSE)</f>
        <v>#N/A</v>
      </c>
      <c r="C831" t="e">
        <f>VLOOKUP(A831, Individual_Pitching___Dashboard[], 21,FALSE)/'SP Per G'!B831</f>
        <v>#N/A</v>
      </c>
      <c r="D831">
        <f>VLOOKUP(A831, 'Starter - Projections'!$B$2:$R$1380, 17, FALSE)/VLOOKUP(A831, 'Starter - Projections'!$B$2:$G$1380, 6, FALSE)</f>
        <v>1.0416666666666666E-2</v>
      </c>
    </row>
    <row r="832" spans="1:4" x14ac:dyDescent="0.45">
      <c r="A832" t="s">
        <v>1308</v>
      </c>
      <c r="B832" t="e">
        <f>VLOOKUP(A832, Individual_Pitching___Dashboard[[Name]:[G]], 6, FALSE)</f>
        <v>#N/A</v>
      </c>
      <c r="C832" t="e">
        <f>VLOOKUP(A832, Individual_Pitching___Dashboard[], 21,FALSE)/'SP Per G'!B832</f>
        <v>#N/A</v>
      </c>
      <c r="D832">
        <f>VLOOKUP(A832, 'Starter - Projections'!$B$2:$R$1380, 17, FALSE)/VLOOKUP(A832, 'Starter - Projections'!$B$2:$G$1380, 6, FALSE)</f>
        <v>2.5000000000000001E-2</v>
      </c>
    </row>
    <row r="833" spans="1:4" x14ac:dyDescent="0.45">
      <c r="A833" t="s">
        <v>1309</v>
      </c>
      <c r="B833" t="e">
        <f>VLOOKUP(A833, Individual_Pitching___Dashboard[[Name]:[G]], 6, FALSE)</f>
        <v>#N/A</v>
      </c>
      <c r="C833" t="e">
        <f>VLOOKUP(A833, Individual_Pitching___Dashboard[], 21,FALSE)/'SP Per G'!B833</f>
        <v>#N/A</v>
      </c>
      <c r="D833">
        <f>VLOOKUP(A833, 'Starter - Projections'!$B$2:$R$1380, 17, FALSE)/VLOOKUP(A833, 'Starter - Projections'!$B$2:$G$1380, 6, FALSE)</f>
        <v>2.2222222222222223E-2</v>
      </c>
    </row>
    <row r="834" spans="1:4" x14ac:dyDescent="0.45">
      <c r="A834" t="s">
        <v>1310</v>
      </c>
      <c r="B834" t="e">
        <f>VLOOKUP(A834, Individual_Pitching___Dashboard[[Name]:[G]], 6, FALSE)</f>
        <v>#N/A</v>
      </c>
      <c r="C834" t="e">
        <f>VLOOKUP(A834, Individual_Pitching___Dashboard[], 21,FALSE)/'SP Per G'!B834</f>
        <v>#N/A</v>
      </c>
      <c r="D834">
        <f>VLOOKUP(A834, 'Starter - Projections'!$B$2:$R$1380, 17, FALSE)/VLOOKUP(A834, 'Starter - Projections'!$B$2:$G$1380, 6, FALSE)</f>
        <v>1.2121212121212121E-2</v>
      </c>
    </row>
    <row r="835" spans="1:4" x14ac:dyDescent="0.45">
      <c r="A835" t="s">
        <v>1311</v>
      </c>
      <c r="B835" t="e">
        <f>VLOOKUP(A835, Individual_Pitching___Dashboard[[Name]:[G]], 6, FALSE)</f>
        <v>#N/A</v>
      </c>
      <c r="C835" t="e">
        <f>VLOOKUP(A835, Individual_Pitching___Dashboard[], 21,FALSE)/'SP Per G'!B835</f>
        <v>#N/A</v>
      </c>
      <c r="D835">
        <f>VLOOKUP(A835, 'Starter - Projections'!$B$2:$R$1380, 17, FALSE)/VLOOKUP(A835, 'Starter - Projections'!$B$2:$G$1380, 6, FALSE)</f>
        <v>1.6666666666666666E-2</v>
      </c>
    </row>
    <row r="836" spans="1:4" x14ac:dyDescent="0.45">
      <c r="A836" t="s">
        <v>1312</v>
      </c>
      <c r="B836" t="e">
        <f>VLOOKUP(A836, Individual_Pitching___Dashboard[[Name]:[G]], 6, FALSE)</f>
        <v>#N/A</v>
      </c>
      <c r="C836" t="e">
        <f>VLOOKUP(A836, Individual_Pitching___Dashboard[], 21,FALSE)/'SP Per G'!B836</f>
        <v>#N/A</v>
      </c>
      <c r="D836">
        <f>VLOOKUP(A836, 'Starter - Projections'!$B$2:$R$1380, 17, FALSE)/VLOOKUP(A836, 'Starter - Projections'!$B$2:$G$1380, 6, FALSE)</f>
        <v>8.3333333333333332E-3</v>
      </c>
    </row>
    <row r="837" spans="1:4" x14ac:dyDescent="0.45">
      <c r="A837" t="s">
        <v>1313</v>
      </c>
      <c r="B837" t="e">
        <f>VLOOKUP(A837, Individual_Pitching___Dashboard[[Name]:[G]], 6, FALSE)</f>
        <v>#N/A</v>
      </c>
      <c r="C837" t="e">
        <f>VLOOKUP(A837, Individual_Pitching___Dashboard[], 21,FALSE)/'SP Per G'!B837</f>
        <v>#N/A</v>
      </c>
      <c r="D837">
        <f>VLOOKUP(A837, 'Starter - Projections'!$B$2:$R$1380, 17, FALSE)/VLOOKUP(A837, 'Starter - Projections'!$B$2:$G$1380, 6, FALSE)</f>
        <v>8.5106382978723406E-3</v>
      </c>
    </row>
    <row r="838" spans="1:4" x14ac:dyDescent="0.45">
      <c r="A838" t="s">
        <v>1314</v>
      </c>
      <c r="B838" t="e">
        <f>VLOOKUP(A838, Individual_Pitching___Dashboard[[Name]:[G]], 6, FALSE)</f>
        <v>#N/A</v>
      </c>
      <c r="C838" t="e">
        <f>VLOOKUP(A838, Individual_Pitching___Dashboard[], 21,FALSE)/'SP Per G'!B838</f>
        <v>#N/A</v>
      </c>
      <c r="D838">
        <f>VLOOKUP(A838, 'Starter - Projections'!$B$2:$R$1380, 17, FALSE)/VLOOKUP(A838, 'Starter - Projections'!$B$2:$G$1380, 6, FALSE)</f>
        <v>0.01</v>
      </c>
    </row>
    <row r="839" spans="1:4" x14ac:dyDescent="0.45">
      <c r="A839" t="s">
        <v>1315</v>
      </c>
      <c r="B839" t="e">
        <f>VLOOKUP(A839, Individual_Pitching___Dashboard[[Name]:[G]], 6, FALSE)</f>
        <v>#N/A</v>
      </c>
      <c r="C839" t="e">
        <f>VLOOKUP(A839, Individual_Pitching___Dashboard[], 21,FALSE)/'SP Per G'!B839</f>
        <v>#N/A</v>
      </c>
      <c r="D839">
        <f>VLOOKUP(A839, 'Starter - Projections'!$B$2:$R$1380, 17, FALSE)/VLOOKUP(A839, 'Starter - Projections'!$B$2:$G$1380, 6, FALSE)</f>
        <v>0.02</v>
      </c>
    </row>
    <row r="840" spans="1:4" x14ac:dyDescent="0.45">
      <c r="A840" t="s">
        <v>1316</v>
      </c>
      <c r="B840" t="e">
        <f>VLOOKUP(A840, Individual_Pitching___Dashboard[[Name]:[G]], 6, FALSE)</f>
        <v>#N/A</v>
      </c>
      <c r="C840" t="e">
        <f>VLOOKUP(A840, Individual_Pitching___Dashboard[], 21,FALSE)/'SP Per G'!B840</f>
        <v>#N/A</v>
      </c>
      <c r="D840">
        <f>VLOOKUP(A840, 'Starter - Projections'!$B$2:$R$1380, 17, FALSE)/VLOOKUP(A840, 'Starter - Projections'!$B$2:$G$1380, 6, FALSE)</f>
        <v>7.6923076923076927E-3</v>
      </c>
    </row>
    <row r="841" spans="1:4" x14ac:dyDescent="0.45">
      <c r="A841" t="s">
        <v>1317</v>
      </c>
      <c r="B841" t="e">
        <f>VLOOKUP(A841, Individual_Pitching___Dashboard[[Name]:[G]], 6, FALSE)</f>
        <v>#N/A</v>
      </c>
      <c r="C841" t="e">
        <f>VLOOKUP(A841, Individual_Pitching___Dashboard[], 21,FALSE)/'SP Per G'!B841</f>
        <v>#N/A</v>
      </c>
      <c r="D841">
        <f>VLOOKUP(A841, 'Starter - Projections'!$B$2:$R$1380, 17, FALSE)/VLOOKUP(A841, 'Starter - Projections'!$B$2:$G$1380, 6, FALSE)</f>
        <v>6.6666666666666671E-3</v>
      </c>
    </row>
    <row r="842" spans="1:4" x14ac:dyDescent="0.45">
      <c r="A842" t="s">
        <v>1318</v>
      </c>
      <c r="B842" t="e">
        <f>VLOOKUP(A842, Individual_Pitching___Dashboard[[Name]:[G]], 6, FALSE)</f>
        <v>#N/A</v>
      </c>
      <c r="C842" t="e">
        <f>VLOOKUP(A842, Individual_Pitching___Dashboard[], 21,FALSE)/'SP Per G'!B842</f>
        <v>#N/A</v>
      </c>
      <c r="D842">
        <f>VLOOKUP(A842, 'Starter - Projections'!$B$2:$R$1380, 17, FALSE)/VLOOKUP(A842, 'Starter - Projections'!$B$2:$G$1380, 6, FALSE)</f>
        <v>5.5555555555555558E-3</v>
      </c>
    </row>
    <row r="843" spans="1:4" x14ac:dyDescent="0.45">
      <c r="A843" t="s">
        <v>1319</v>
      </c>
      <c r="B843" t="e">
        <f>VLOOKUP(A843, Individual_Pitching___Dashboard[[Name]:[G]], 6, FALSE)</f>
        <v>#N/A</v>
      </c>
      <c r="C843" t="e">
        <f>VLOOKUP(A843, Individual_Pitching___Dashboard[], 21,FALSE)/'SP Per G'!B843</f>
        <v>#N/A</v>
      </c>
      <c r="D843">
        <f>VLOOKUP(A843, 'Starter - Projections'!$B$2:$R$1380, 17, FALSE)/VLOOKUP(A843, 'Starter - Projections'!$B$2:$G$1380, 6, FALSE)</f>
        <v>1.2500000000000001E-2</v>
      </c>
    </row>
    <row r="844" spans="1:4" x14ac:dyDescent="0.45">
      <c r="A844" t="s">
        <v>1320</v>
      </c>
      <c r="B844" t="e">
        <f>VLOOKUP(A844, Individual_Pitching___Dashboard[[Name]:[G]], 6, FALSE)</f>
        <v>#N/A</v>
      </c>
      <c r="C844" t="e">
        <f>VLOOKUP(A844, Individual_Pitching___Dashboard[], 21,FALSE)/'SP Per G'!B844</f>
        <v>#N/A</v>
      </c>
      <c r="D844">
        <f>VLOOKUP(A844, 'Starter - Projections'!$B$2:$R$1380, 17, FALSE)/VLOOKUP(A844, 'Starter - Projections'!$B$2:$G$1380, 6, FALSE)</f>
        <v>3.0303030303030303E-3</v>
      </c>
    </row>
    <row r="845" spans="1:4" x14ac:dyDescent="0.45">
      <c r="A845" t="s">
        <v>1321</v>
      </c>
      <c r="B845" t="e">
        <f>VLOOKUP(A845, Individual_Pitching___Dashboard[[Name]:[G]], 6, FALSE)</f>
        <v>#N/A</v>
      </c>
      <c r="C845" t="e">
        <f>VLOOKUP(A845, Individual_Pitching___Dashboard[], 21,FALSE)/'SP Per G'!B845</f>
        <v>#N/A</v>
      </c>
      <c r="D845">
        <f>VLOOKUP(A845, 'Starter - Projections'!$B$2:$R$1380, 17, FALSE)/VLOOKUP(A845, 'Starter - Projections'!$B$2:$G$1380, 6, FALSE)</f>
        <v>0</v>
      </c>
    </row>
    <row r="846" spans="1:4" x14ac:dyDescent="0.45">
      <c r="A846" t="s">
        <v>1322</v>
      </c>
      <c r="B846" t="e">
        <f>VLOOKUP(A846, Individual_Pitching___Dashboard[[Name]:[G]], 6, FALSE)</f>
        <v>#N/A</v>
      </c>
      <c r="C846" t="e">
        <f>VLOOKUP(A846, Individual_Pitching___Dashboard[], 21,FALSE)/'SP Per G'!B846</f>
        <v>#N/A</v>
      </c>
      <c r="D846">
        <f>VLOOKUP(A846, 'Starter - Projections'!$B$2:$R$1380, 17, FALSE)/VLOOKUP(A846, 'Starter - Projections'!$B$2:$G$1380, 6, FALSE)</f>
        <v>0</v>
      </c>
    </row>
    <row r="847" spans="1:4" x14ac:dyDescent="0.45">
      <c r="A847" t="s">
        <v>1323</v>
      </c>
      <c r="B847" t="e">
        <f>VLOOKUP(A847, Individual_Pitching___Dashboard[[Name]:[G]], 6, FALSE)</f>
        <v>#N/A</v>
      </c>
      <c r="C847" t="e">
        <f>VLOOKUP(A847, Individual_Pitching___Dashboard[], 21,FALSE)/'SP Per G'!B847</f>
        <v>#N/A</v>
      </c>
      <c r="D847">
        <f>VLOOKUP(A847, 'Starter - Projections'!$B$2:$R$1380, 17, FALSE)/VLOOKUP(A847, 'Starter - Projections'!$B$2:$G$1380, 6, FALSE)</f>
        <v>0</v>
      </c>
    </row>
    <row r="848" spans="1:4" x14ac:dyDescent="0.45">
      <c r="A848" t="s">
        <v>1324</v>
      </c>
      <c r="B848" t="e">
        <f>VLOOKUP(A848, Individual_Pitching___Dashboard[[Name]:[G]], 6, FALSE)</f>
        <v>#N/A</v>
      </c>
      <c r="C848" t="e">
        <f>VLOOKUP(A848, Individual_Pitching___Dashboard[], 21,FALSE)/'SP Per G'!B848</f>
        <v>#N/A</v>
      </c>
      <c r="D848">
        <f>VLOOKUP(A848, 'Starter - Projections'!$B$2:$R$1380, 17, FALSE)/VLOOKUP(A848, 'Starter - Projections'!$B$2:$G$1380, 6, FALSE)</f>
        <v>0</v>
      </c>
    </row>
    <row r="849" spans="1:4" x14ac:dyDescent="0.45">
      <c r="A849" t="s">
        <v>1325</v>
      </c>
      <c r="B849" t="e">
        <f>VLOOKUP(A849, Individual_Pitching___Dashboard[[Name]:[G]], 6, FALSE)</f>
        <v>#N/A</v>
      </c>
      <c r="C849" t="e">
        <f>VLOOKUP(A849, Individual_Pitching___Dashboard[], 21,FALSE)/'SP Per G'!B849</f>
        <v>#N/A</v>
      </c>
      <c r="D849">
        <f>VLOOKUP(A849, 'Starter - Projections'!$B$2:$R$1380, 17, FALSE)/VLOOKUP(A849, 'Starter - Projections'!$B$2:$G$1380, 6, FALSE)</f>
        <v>0</v>
      </c>
    </row>
    <row r="850" spans="1:4" x14ac:dyDescent="0.45">
      <c r="A850" t="s">
        <v>1326</v>
      </c>
      <c r="B850" t="e">
        <f>VLOOKUP(A850, Individual_Pitching___Dashboard[[Name]:[G]], 6, FALSE)</f>
        <v>#N/A</v>
      </c>
      <c r="C850" t="e">
        <f>VLOOKUP(A850, Individual_Pitching___Dashboard[], 21,FALSE)/'SP Per G'!B850</f>
        <v>#N/A</v>
      </c>
      <c r="D850">
        <f>VLOOKUP(A850, 'Starter - Projections'!$B$2:$R$1380, 17, FALSE)/VLOOKUP(A850, 'Starter - Projections'!$B$2:$G$1380, 6, FALSE)</f>
        <v>0</v>
      </c>
    </row>
    <row r="851" spans="1:4" x14ac:dyDescent="0.45">
      <c r="A851" t="s">
        <v>1327</v>
      </c>
      <c r="B851" t="e">
        <f>VLOOKUP(A851, Individual_Pitching___Dashboard[[Name]:[G]], 6, FALSE)</f>
        <v>#N/A</v>
      </c>
      <c r="C851" t="e">
        <f>VLOOKUP(A851, Individual_Pitching___Dashboard[], 21,FALSE)/'SP Per G'!B851</f>
        <v>#N/A</v>
      </c>
      <c r="D851">
        <f>VLOOKUP(A851, 'Starter - Projections'!$B$2:$R$1380, 17, FALSE)/VLOOKUP(A851, 'Starter - Projections'!$B$2:$G$1380, 6, FALSE)</f>
        <v>0</v>
      </c>
    </row>
    <row r="852" spans="1:4" x14ac:dyDescent="0.45">
      <c r="A852" t="s">
        <v>1328</v>
      </c>
      <c r="B852" t="e">
        <f>VLOOKUP(A852, Individual_Pitching___Dashboard[[Name]:[G]], 6, FALSE)</f>
        <v>#N/A</v>
      </c>
      <c r="C852" t="e">
        <f>VLOOKUP(A852, Individual_Pitching___Dashboard[], 21,FALSE)/'SP Per G'!B852</f>
        <v>#N/A</v>
      </c>
      <c r="D852">
        <f>VLOOKUP(A852, 'Starter - Projections'!$B$2:$R$1380, 17, FALSE)/VLOOKUP(A852, 'Starter - Projections'!$B$2:$G$1380, 6, FALSE)</f>
        <v>-4.7619047619047623E-3</v>
      </c>
    </row>
    <row r="853" spans="1:4" x14ac:dyDescent="0.45">
      <c r="A853" t="s">
        <v>1329</v>
      </c>
      <c r="B853" t="e">
        <f>VLOOKUP(A853, Individual_Pitching___Dashboard[[Name]:[G]], 6, FALSE)</f>
        <v>#N/A</v>
      </c>
      <c r="C853" t="e">
        <f>VLOOKUP(A853, Individual_Pitching___Dashboard[], 21,FALSE)/'SP Per G'!B853</f>
        <v>#N/A</v>
      </c>
      <c r="D853">
        <f>VLOOKUP(A853, 'Starter - Projections'!$B$2:$R$1380, 17, FALSE)/VLOOKUP(A853, 'Starter - Projections'!$B$2:$G$1380, 6, FALSE)</f>
        <v>-5.0000000000000001E-3</v>
      </c>
    </row>
    <row r="854" spans="1:4" x14ac:dyDescent="0.45">
      <c r="A854" t="s">
        <v>1330</v>
      </c>
      <c r="B854" t="e">
        <f>VLOOKUP(A854, Individual_Pitching___Dashboard[[Name]:[G]], 6, FALSE)</f>
        <v>#N/A</v>
      </c>
      <c r="C854" t="e">
        <f>VLOOKUP(A854, Individual_Pitching___Dashboard[], 21,FALSE)/'SP Per G'!B854</f>
        <v>#N/A</v>
      </c>
      <c r="D854">
        <f>VLOOKUP(A854, 'Starter - Projections'!$B$2:$R$1380, 17, FALSE)/VLOOKUP(A854, 'Starter - Projections'!$B$2:$G$1380, 6, FALSE)</f>
        <v>-3.2258064516129032E-3</v>
      </c>
    </row>
    <row r="855" spans="1:4" x14ac:dyDescent="0.45">
      <c r="A855" t="s">
        <v>1331</v>
      </c>
      <c r="B855" t="e">
        <f>VLOOKUP(A855, Individual_Pitching___Dashboard[[Name]:[G]], 6, FALSE)</f>
        <v>#N/A</v>
      </c>
      <c r="C855" t="e">
        <f>VLOOKUP(A855, Individual_Pitching___Dashboard[], 21,FALSE)/'SP Per G'!B855</f>
        <v>#N/A</v>
      </c>
      <c r="D855">
        <f>VLOOKUP(A855, 'Starter - Projections'!$B$2:$R$1380, 17, FALSE)/VLOOKUP(A855, 'Starter - Projections'!$B$2:$G$1380, 6, FALSE)</f>
        <v>-1.8181818181818184E-2</v>
      </c>
    </row>
    <row r="856" spans="1:4" x14ac:dyDescent="0.45">
      <c r="A856" t="s">
        <v>1332</v>
      </c>
      <c r="B856" t="e">
        <f>VLOOKUP(A856, Individual_Pitching___Dashboard[[Name]:[G]], 6, FALSE)</f>
        <v>#N/A</v>
      </c>
      <c r="C856" t="e">
        <f>VLOOKUP(A856, Individual_Pitching___Dashboard[], 21,FALSE)/'SP Per G'!B856</f>
        <v>#N/A</v>
      </c>
      <c r="D856">
        <f>VLOOKUP(A856, 'Starter - Projections'!$B$2:$R$1380, 17, FALSE)/VLOOKUP(A856, 'Starter - Projections'!$B$2:$G$1380, 6, FALSE)</f>
        <v>-5.263157894736842E-3</v>
      </c>
    </row>
    <row r="857" spans="1:4" x14ac:dyDescent="0.45">
      <c r="A857" t="s">
        <v>1333</v>
      </c>
      <c r="B857" t="e">
        <f>VLOOKUP(A857, Individual_Pitching___Dashboard[[Name]:[G]], 6, FALSE)</f>
        <v>#N/A</v>
      </c>
      <c r="C857" t="e">
        <f>VLOOKUP(A857, Individual_Pitching___Dashboard[], 21,FALSE)/'SP Per G'!B857</f>
        <v>#N/A</v>
      </c>
      <c r="D857">
        <f>VLOOKUP(A857, 'Starter - Projections'!$B$2:$R$1380, 17, FALSE)/VLOOKUP(A857, 'Starter - Projections'!$B$2:$G$1380, 6, FALSE)</f>
        <v>-8.3333333333333332E-3</v>
      </c>
    </row>
    <row r="858" spans="1:4" x14ac:dyDescent="0.45">
      <c r="A858" t="s">
        <v>1334</v>
      </c>
      <c r="B858" t="e">
        <f>VLOOKUP(A858, Individual_Pitching___Dashboard[[Name]:[G]], 6, FALSE)</f>
        <v>#N/A</v>
      </c>
      <c r="C858" t="e">
        <f>VLOOKUP(A858, Individual_Pitching___Dashboard[], 21,FALSE)/'SP Per G'!B858</f>
        <v>#N/A</v>
      </c>
      <c r="D858">
        <f>VLOOKUP(A858, 'Starter - Projections'!$B$2:$R$1380, 17, FALSE)/VLOOKUP(A858, 'Starter - Projections'!$B$2:$G$1380, 6, FALSE)</f>
        <v>-0.02</v>
      </c>
    </row>
    <row r="859" spans="1:4" x14ac:dyDescent="0.45">
      <c r="A859" t="s">
        <v>1335</v>
      </c>
      <c r="B859" t="e">
        <f>VLOOKUP(A859, Individual_Pitching___Dashboard[[Name]:[G]], 6, FALSE)</f>
        <v>#N/A</v>
      </c>
      <c r="C859" t="e">
        <f>VLOOKUP(A859, Individual_Pitching___Dashboard[], 21,FALSE)/'SP Per G'!B859</f>
        <v>#N/A</v>
      </c>
      <c r="D859">
        <f>VLOOKUP(A859, 'Starter - Projections'!$B$2:$R$1380, 17, FALSE)/VLOOKUP(A859, 'Starter - Projections'!$B$2:$G$1380, 6, FALSE)</f>
        <v>-1.3333333333333334E-2</v>
      </c>
    </row>
    <row r="860" spans="1:4" x14ac:dyDescent="0.45">
      <c r="A860" t="s">
        <v>1336</v>
      </c>
      <c r="B860" t="e">
        <f>VLOOKUP(A860, Individual_Pitching___Dashboard[[Name]:[G]], 6, FALSE)</f>
        <v>#N/A</v>
      </c>
      <c r="C860" t="e">
        <f>VLOOKUP(A860, Individual_Pitching___Dashboard[], 21,FALSE)/'SP Per G'!B860</f>
        <v>#N/A</v>
      </c>
      <c r="D860">
        <f>VLOOKUP(A860, 'Starter - Projections'!$B$2:$R$1380, 17, FALSE)/VLOOKUP(A860, 'Starter - Projections'!$B$2:$G$1380, 6, FALSE)</f>
        <v>-2.1739130434782608E-2</v>
      </c>
    </row>
    <row r="861" spans="1:4" x14ac:dyDescent="0.45">
      <c r="A861" t="s">
        <v>1337</v>
      </c>
      <c r="B861" t="e">
        <f>VLOOKUP(A861, Individual_Pitching___Dashboard[[Name]:[G]], 6, FALSE)</f>
        <v>#N/A</v>
      </c>
      <c r="C861" t="e">
        <f>VLOOKUP(A861, Individual_Pitching___Dashboard[], 21,FALSE)/'SP Per G'!B861</f>
        <v>#N/A</v>
      </c>
      <c r="D861">
        <f>VLOOKUP(A861, 'Starter - Projections'!$B$2:$R$1380, 17, FALSE)/VLOOKUP(A861, 'Starter - Projections'!$B$2:$G$1380, 6, FALSE)</f>
        <v>-2.3809523809523808E-2</v>
      </c>
    </row>
    <row r="862" spans="1:4" x14ac:dyDescent="0.45">
      <c r="A862" t="s">
        <v>336</v>
      </c>
      <c r="B862">
        <f>VLOOKUP(A862, Individual_Pitching___Dashboard[[Name]:[G]], 6, FALSE)</f>
        <v>20</v>
      </c>
      <c r="C862">
        <f>VLOOKUP(A862, Individual_Pitching___Dashboard[], 21,FALSE)/'SP Per G'!B862</f>
        <v>0.1</v>
      </c>
      <c r="D862">
        <f>VLOOKUP(A862, 'Starter - Projections'!$B$2:$R$1380, 17, FALSE)/VLOOKUP(A862, 'Starter - Projections'!$B$2:$G$1380, 6, FALSE)</f>
        <v>2.6666666666666665E-2</v>
      </c>
    </row>
    <row r="863" spans="1:4" x14ac:dyDescent="0.45">
      <c r="A863" t="s">
        <v>1338</v>
      </c>
      <c r="B863" t="e">
        <f>VLOOKUP(A863, Individual_Pitching___Dashboard[[Name]:[G]], 6, FALSE)</f>
        <v>#N/A</v>
      </c>
      <c r="C863" t="e">
        <f>VLOOKUP(A863, Individual_Pitching___Dashboard[], 21,FALSE)/'SP Per G'!B863</f>
        <v>#N/A</v>
      </c>
      <c r="D863">
        <f>VLOOKUP(A863, 'Starter - Projections'!$B$2:$R$1380, 17, FALSE)/VLOOKUP(A863, 'Starter - Projections'!$B$2:$G$1380, 6, FALSE)</f>
        <v>2.1153846153846155E-2</v>
      </c>
    </row>
    <row r="864" spans="1:4" x14ac:dyDescent="0.45">
      <c r="A864" t="s">
        <v>1339</v>
      </c>
      <c r="B864" t="e">
        <f>VLOOKUP(A864, Individual_Pitching___Dashboard[[Name]:[G]], 6, FALSE)</f>
        <v>#N/A</v>
      </c>
      <c r="C864" t="e">
        <f>VLOOKUP(A864, Individual_Pitching___Dashboard[], 21,FALSE)/'SP Per G'!B864</f>
        <v>#N/A</v>
      </c>
      <c r="D864">
        <f>VLOOKUP(A864, 'Starter - Projections'!$B$2:$R$1380, 17, FALSE)/VLOOKUP(A864, 'Starter - Projections'!$B$2:$G$1380, 6, FALSE)</f>
        <v>3.4482758620689655E-2</v>
      </c>
    </row>
    <row r="865" spans="1:4" x14ac:dyDescent="0.45">
      <c r="A865" t="s">
        <v>1340</v>
      </c>
      <c r="B865" t="e">
        <f>VLOOKUP(A865, Individual_Pitching___Dashboard[[Name]:[G]], 6, FALSE)</f>
        <v>#N/A</v>
      </c>
      <c r="C865" t="e">
        <f>VLOOKUP(A865, Individual_Pitching___Dashboard[], 21,FALSE)/'SP Per G'!B865</f>
        <v>#N/A</v>
      </c>
      <c r="D865">
        <f>VLOOKUP(A865, 'Starter - Projections'!$B$2:$R$1380, 17, FALSE)/VLOOKUP(A865, 'Starter - Projections'!$B$2:$G$1380, 6, FALSE)</f>
        <v>2.3809523809523808E-2</v>
      </c>
    </row>
    <row r="866" spans="1:4" x14ac:dyDescent="0.45">
      <c r="A866" t="s">
        <v>1341</v>
      </c>
      <c r="B866" t="e">
        <f>VLOOKUP(A866, Individual_Pitching___Dashboard[[Name]:[G]], 6, FALSE)</f>
        <v>#N/A</v>
      </c>
      <c r="C866" t="e">
        <f>VLOOKUP(A866, Individual_Pitching___Dashboard[], 21,FALSE)/'SP Per G'!B866</f>
        <v>#N/A</v>
      </c>
      <c r="D866">
        <f>VLOOKUP(A866, 'Starter - Projections'!$B$2:$R$1380, 17, FALSE)/VLOOKUP(A866, 'Starter - Projections'!$B$2:$G$1380, 6, FALSE)</f>
        <v>2.4137931034482758E-2</v>
      </c>
    </row>
    <row r="867" spans="1:4" x14ac:dyDescent="0.45">
      <c r="A867" t="s">
        <v>1342</v>
      </c>
      <c r="B867" t="e">
        <f>VLOOKUP(A867, Individual_Pitching___Dashboard[[Name]:[G]], 6, FALSE)</f>
        <v>#N/A</v>
      </c>
      <c r="C867" t="e">
        <f>VLOOKUP(A867, Individual_Pitching___Dashboard[], 21,FALSE)/'SP Per G'!B867</f>
        <v>#N/A</v>
      </c>
      <c r="D867">
        <f>VLOOKUP(A867, 'Starter - Projections'!$B$2:$R$1380, 17, FALSE)/VLOOKUP(A867, 'Starter - Projections'!$B$2:$G$1380, 6, FALSE)</f>
        <v>2.121212121212121E-2</v>
      </c>
    </row>
    <row r="868" spans="1:4" x14ac:dyDescent="0.45">
      <c r="A868" t="s">
        <v>1343</v>
      </c>
      <c r="B868" t="e">
        <f>VLOOKUP(A868, Individual_Pitching___Dashboard[[Name]:[G]], 6, FALSE)</f>
        <v>#N/A</v>
      </c>
      <c r="C868" t="e">
        <f>VLOOKUP(A868, Individual_Pitching___Dashboard[], 21,FALSE)/'SP Per G'!B868</f>
        <v>#N/A</v>
      </c>
      <c r="D868">
        <f>VLOOKUP(A868, 'Starter - Projections'!$B$2:$R$1380, 17, FALSE)/VLOOKUP(A868, 'Starter - Projections'!$B$2:$G$1380, 6, FALSE)</f>
        <v>1.8918918918918916E-2</v>
      </c>
    </row>
    <row r="869" spans="1:4" x14ac:dyDescent="0.45">
      <c r="A869" t="s">
        <v>1344</v>
      </c>
      <c r="B869" t="e">
        <f>VLOOKUP(A869, Individual_Pitching___Dashboard[[Name]:[G]], 6, FALSE)</f>
        <v>#N/A</v>
      </c>
      <c r="C869" t="e">
        <f>VLOOKUP(A869, Individual_Pitching___Dashboard[], 21,FALSE)/'SP Per G'!B869</f>
        <v>#N/A</v>
      </c>
      <c r="D869">
        <f>VLOOKUP(A869, 'Starter - Projections'!$B$2:$R$1380, 17, FALSE)/VLOOKUP(A869, 'Starter - Projections'!$B$2:$G$1380, 6, FALSE)</f>
        <v>1.4285714285714285E-2</v>
      </c>
    </row>
    <row r="870" spans="1:4" x14ac:dyDescent="0.45">
      <c r="A870" t="s">
        <v>1345</v>
      </c>
      <c r="B870" t="e">
        <f>VLOOKUP(A870, Individual_Pitching___Dashboard[[Name]:[G]], 6, FALSE)</f>
        <v>#N/A</v>
      </c>
      <c r="C870" t="e">
        <f>VLOOKUP(A870, Individual_Pitching___Dashboard[], 21,FALSE)/'SP Per G'!B870</f>
        <v>#N/A</v>
      </c>
      <c r="D870">
        <f>VLOOKUP(A870, 'Starter - Projections'!$B$2:$R$1380, 17, FALSE)/VLOOKUP(A870, 'Starter - Projections'!$B$2:$G$1380, 6, FALSE)</f>
        <v>1.4999999999999999E-2</v>
      </c>
    </row>
    <row r="871" spans="1:4" x14ac:dyDescent="0.45">
      <c r="A871" t="s">
        <v>1346</v>
      </c>
      <c r="B871" t="e">
        <f>VLOOKUP(A871, Individual_Pitching___Dashboard[[Name]:[G]], 6, FALSE)</f>
        <v>#N/A</v>
      </c>
      <c r="C871" t="e">
        <f>VLOOKUP(A871, Individual_Pitching___Dashboard[], 21,FALSE)/'SP Per G'!B871</f>
        <v>#N/A</v>
      </c>
      <c r="D871">
        <f>VLOOKUP(A871, 'Starter - Projections'!$B$2:$R$1380, 17, FALSE)/VLOOKUP(A871, 'Starter - Projections'!$B$2:$G$1380, 6, FALSE)</f>
        <v>1.8749999999999999E-2</v>
      </c>
    </row>
    <row r="872" spans="1:4" x14ac:dyDescent="0.45">
      <c r="A872" t="s">
        <v>1347</v>
      </c>
      <c r="B872" t="e">
        <f>VLOOKUP(A872, Individual_Pitching___Dashboard[[Name]:[G]], 6, FALSE)</f>
        <v>#N/A</v>
      </c>
      <c r="C872" t="e">
        <f>VLOOKUP(A872, Individual_Pitching___Dashboard[], 21,FALSE)/'SP Per G'!B872</f>
        <v>#N/A</v>
      </c>
      <c r="D872">
        <f>VLOOKUP(A872, 'Starter - Projections'!$B$2:$R$1380, 17, FALSE)/VLOOKUP(A872, 'Starter - Projections'!$B$2:$G$1380, 6, FALSE)</f>
        <v>1.6129032258064516E-2</v>
      </c>
    </row>
    <row r="873" spans="1:4" x14ac:dyDescent="0.45">
      <c r="A873" t="s">
        <v>1348</v>
      </c>
      <c r="B873" t="e">
        <f>VLOOKUP(A873, Individual_Pitching___Dashboard[[Name]:[G]], 6, FALSE)</f>
        <v>#N/A</v>
      </c>
      <c r="C873" t="e">
        <f>VLOOKUP(A873, Individual_Pitching___Dashboard[], 21,FALSE)/'SP Per G'!B873</f>
        <v>#N/A</v>
      </c>
      <c r="D873">
        <f>VLOOKUP(A873, 'Starter - Projections'!$B$2:$R$1380, 17, FALSE)/VLOOKUP(A873, 'Starter - Projections'!$B$2:$G$1380, 6, FALSE)</f>
        <v>1.3793103448275864E-2</v>
      </c>
    </row>
    <row r="874" spans="1:4" x14ac:dyDescent="0.45">
      <c r="A874" t="s">
        <v>1349</v>
      </c>
      <c r="B874" t="e">
        <f>VLOOKUP(A874, Individual_Pitching___Dashboard[[Name]:[G]], 6, FALSE)</f>
        <v>#N/A</v>
      </c>
      <c r="C874" t="e">
        <f>VLOOKUP(A874, Individual_Pitching___Dashboard[], 21,FALSE)/'SP Per G'!B874</f>
        <v>#N/A</v>
      </c>
      <c r="D874">
        <f>VLOOKUP(A874, 'Starter - Projections'!$B$2:$R$1380, 17, FALSE)/VLOOKUP(A874, 'Starter - Projections'!$B$2:$G$1380, 6, FALSE)</f>
        <v>1.2121212121212121E-2</v>
      </c>
    </row>
    <row r="875" spans="1:4" x14ac:dyDescent="0.45">
      <c r="A875" t="s">
        <v>1350</v>
      </c>
      <c r="B875" t="e">
        <f>VLOOKUP(A875, Individual_Pitching___Dashboard[[Name]:[G]], 6, FALSE)</f>
        <v>#N/A</v>
      </c>
      <c r="C875" t="e">
        <f>VLOOKUP(A875, Individual_Pitching___Dashboard[], 21,FALSE)/'SP Per G'!B875</f>
        <v>#N/A</v>
      </c>
      <c r="D875">
        <f>VLOOKUP(A875, 'Starter - Projections'!$B$2:$R$1380, 17, FALSE)/VLOOKUP(A875, 'Starter - Projections'!$B$2:$G$1380, 6, FALSE)</f>
        <v>1.2903225806451613E-2</v>
      </c>
    </row>
    <row r="876" spans="1:4" x14ac:dyDescent="0.45">
      <c r="A876" t="s">
        <v>1351</v>
      </c>
      <c r="B876" t="e">
        <f>VLOOKUP(A876, Individual_Pitching___Dashboard[[Name]:[G]], 6, FALSE)</f>
        <v>#N/A</v>
      </c>
      <c r="C876" t="e">
        <f>VLOOKUP(A876, Individual_Pitching___Dashboard[], 21,FALSE)/'SP Per G'!B876</f>
        <v>#N/A</v>
      </c>
      <c r="D876">
        <f>VLOOKUP(A876, 'Starter - Projections'!$B$2:$R$1380, 17, FALSE)/VLOOKUP(A876, 'Starter - Projections'!$B$2:$G$1380, 6, FALSE)</f>
        <v>1.3793103448275864E-2</v>
      </c>
    </row>
    <row r="877" spans="1:4" x14ac:dyDescent="0.45">
      <c r="A877" t="s">
        <v>1352</v>
      </c>
      <c r="B877" t="e">
        <f>VLOOKUP(A877, Individual_Pitching___Dashboard[[Name]:[G]], 6, FALSE)</f>
        <v>#N/A</v>
      </c>
      <c r="C877" t="e">
        <f>VLOOKUP(A877, Individual_Pitching___Dashboard[], 21,FALSE)/'SP Per G'!B877</f>
        <v>#N/A</v>
      </c>
      <c r="D877">
        <f>VLOOKUP(A877, 'Starter - Projections'!$B$2:$R$1380, 17, FALSE)/VLOOKUP(A877, 'Starter - Projections'!$B$2:$G$1380, 6, FALSE)</f>
        <v>9.6774193548387101E-3</v>
      </c>
    </row>
    <row r="878" spans="1:4" x14ac:dyDescent="0.45">
      <c r="A878" t="s">
        <v>1353</v>
      </c>
      <c r="B878" t="e">
        <f>VLOOKUP(A878, Individual_Pitching___Dashboard[[Name]:[G]], 6, FALSE)</f>
        <v>#N/A</v>
      </c>
      <c r="C878" t="e">
        <f>VLOOKUP(A878, Individual_Pitching___Dashboard[], 21,FALSE)/'SP Per G'!B878</f>
        <v>#N/A</v>
      </c>
      <c r="D878">
        <f>VLOOKUP(A878, 'Starter - Projections'!$B$2:$R$1380, 17, FALSE)/VLOOKUP(A878, 'Starter - Projections'!$B$2:$G$1380, 6, FALSE)</f>
        <v>9.6774193548387101E-3</v>
      </c>
    </row>
    <row r="879" spans="1:4" x14ac:dyDescent="0.45">
      <c r="A879" t="s">
        <v>1354</v>
      </c>
      <c r="B879" t="e">
        <f>VLOOKUP(A879, Individual_Pitching___Dashboard[[Name]:[G]], 6, FALSE)</f>
        <v>#N/A</v>
      </c>
      <c r="C879" t="e">
        <f>VLOOKUP(A879, Individual_Pitching___Dashboard[], 21,FALSE)/'SP Per G'!B879</f>
        <v>#N/A</v>
      </c>
      <c r="D879">
        <f>VLOOKUP(A879, 'Starter - Projections'!$B$2:$R$1380, 17, FALSE)/VLOOKUP(A879, 'Starter - Projections'!$B$2:$G$1380, 6, FALSE)</f>
        <v>6.9767441860465115E-3</v>
      </c>
    </row>
    <row r="880" spans="1:4" x14ac:dyDescent="0.45">
      <c r="A880" t="s">
        <v>1355</v>
      </c>
      <c r="B880" t="e">
        <f>VLOOKUP(A880, Individual_Pitching___Dashboard[[Name]:[G]], 6, FALSE)</f>
        <v>#N/A</v>
      </c>
      <c r="C880" t="e">
        <f>VLOOKUP(A880, Individual_Pitching___Dashboard[], 21,FALSE)/'SP Per G'!B880</f>
        <v>#N/A</v>
      </c>
      <c r="D880">
        <f>VLOOKUP(A880, 'Starter - Projections'!$B$2:$R$1380, 17, FALSE)/VLOOKUP(A880, 'Starter - Projections'!$B$2:$G$1380, 6, FALSE)</f>
        <v>1.5789473684210527E-2</v>
      </c>
    </row>
    <row r="881" spans="1:4" x14ac:dyDescent="0.45">
      <c r="A881" t="s">
        <v>1356</v>
      </c>
      <c r="B881" t="e">
        <f>VLOOKUP(A881, Individual_Pitching___Dashboard[[Name]:[G]], 6, FALSE)</f>
        <v>#N/A</v>
      </c>
      <c r="C881" t="e">
        <f>VLOOKUP(A881, Individual_Pitching___Dashboard[], 21,FALSE)/'SP Per G'!B881</f>
        <v>#N/A</v>
      </c>
      <c r="D881">
        <f>VLOOKUP(A881, 'Starter - Projections'!$B$2:$R$1380, 17, FALSE)/VLOOKUP(A881, 'Starter - Projections'!$B$2:$G$1380, 6, FALSE)</f>
        <v>5.8823529411764705E-3</v>
      </c>
    </row>
    <row r="882" spans="1:4" x14ac:dyDescent="0.45">
      <c r="A882" t="s">
        <v>1357</v>
      </c>
      <c r="B882" t="e">
        <f>VLOOKUP(A882, Individual_Pitching___Dashboard[[Name]:[G]], 6, FALSE)</f>
        <v>#N/A</v>
      </c>
      <c r="C882" t="e">
        <f>VLOOKUP(A882, Individual_Pitching___Dashboard[], 21,FALSE)/'SP Per G'!B882</f>
        <v>#N/A</v>
      </c>
      <c r="D882">
        <f>VLOOKUP(A882, 'Starter - Projections'!$B$2:$R$1380, 17, FALSE)/VLOOKUP(A882, 'Starter - Projections'!$B$2:$G$1380, 6, FALSE)</f>
        <v>0.01</v>
      </c>
    </row>
    <row r="883" spans="1:4" x14ac:dyDescent="0.45">
      <c r="A883" t="s">
        <v>1358</v>
      </c>
      <c r="B883" t="e">
        <f>VLOOKUP(A883, Individual_Pitching___Dashboard[[Name]:[G]], 6, FALSE)</f>
        <v>#N/A</v>
      </c>
      <c r="C883" t="e">
        <f>VLOOKUP(A883, Individual_Pitching___Dashboard[], 21,FALSE)/'SP Per G'!B883</f>
        <v>#N/A</v>
      </c>
      <c r="D883">
        <f>VLOOKUP(A883, 'Starter - Projections'!$B$2:$R$1380, 17, FALSE)/VLOOKUP(A883, 'Starter - Projections'!$B$2:$G$1380, 6, FALSE)</f>
        <v>5.0000000000000001E-3</v>
      </c>
    </row>
    <row r="884" spans="1:4" x14ac:dyDescent="0.45">
      <c r="A884" t="s">
        <v>1359</v>
      </c>
      <c r="B884" t="e">
        <f>VLOOKUP(A884, Individual_Pitching___Dashboard[[Name]:[G]], 6, FALSE)</f>
        <v>#N/A</v>
      </c>
      <c r="C884" t="e">
        <f>VLOOKUP(A884, Individual_Pitching___Dashboard[], 21,FALSE)/'SP Per G'!B884</f>
        <v>#N/A</v>
      </c>
      <c r="D884">
        <f>VLOOKUP(A884, 'Starter - Projections'!$B$2:$R$1380, 17, FALSE)/VLOOKUP(A884, 'Starter - Projections'!$B$2:$G$1380, 6, FALSE)</f>
        <v>7.1428571428571435E-3</v>
      </c>
    </row>
    <row r="885" spans="1:4" x14ac:dyDescent="0.45">
      <c r="A885" t="s">
        <v>1360</v>
      </c>
      <c r="B885" t="e">
        <f>VLOOKUP(A885, Individual_Pitching___Dashboard[[Name]:[G]], 6, FALSE)</f>
        <v>#N/A</v>
      </c>
      <c r="C885" t="e">
        <f>VLOOKUP(A885, Individual_Pitching___Dashboard[], 21,FALSE)/'SP Per G'!B885</f>
        <v>#N/A</v>
      </c>
      <c r="D885">
        <f>VLOOKUP(A885, 'Starter - Projections'!$B$2:$R$1380, 17, FALSE)/VLOOKUP(A885, 'Starter - Projections'!$B$2:$G$1380, 6, FALSE)</f>
        <v>3.4482758620689659E-3</v>
      </c>
    </row>
    <row r="886" spans="1:4" x14ac:dyDescent="0.45">
      <c r="A886" t="s">
        <v>1361</v>
      </c>
      <c r="B886" t="e">
        <f>VLOOKUP(A886, Individual_Pitching___Dashboard[[Name]:[G]], 6, FALSE)</f>
        <v>#N/A</v>
      </c>
      <c r="C886" t="e">
        <f>VLOOKUP(A886, Individual_Pitching___Dashboard[], 21,FALSE)/'SP Per G'!B886</f>
        <v>#N/A</v>
      </c>
      <c r="D886">
        <f>VLOOKUP(A886, 'Starter - Projections'!$B$2:$R$1380, 17, FALSE)/VLOOKUP(A886, 'Starter - Projections'!$B$2:$G$1380, 6, FALSE)</f>
        <v>3.5714285714285718E-3</v>
      </c>
    </row>
    <row r="887" spans="1:4" x14ac:dyDescent="0.45">
      <c r="A887" t="s">
        <v>1362</v>
      </c>
      <c r="B887" t="e">
        <f>VLOOKUP(A887, Individual_Pitching___Dashboard[[Name]:[G]], 6, FALSE)</f>
        <v>#N/A</v>
      </c>
      <c r="C887" t="e">
        <f>VLOOKUP(A887, Individual_Pitching___Dashboard[], 21,FALSE)/'SP Per G'!B887</f>
        <v>#N/A</v>
      </c>
      <c r="D887">
        <f>VLOOKUP(A887, 'Starter - Projections'!$B$2:$R$1380, 17, FALSE)/VLOOKUP(A887, 'Starter - Projections'!$B$2:$G$1380, 6, FALSE)</f>
        <v>4.3478260869565218E-3</v>
      </c>
    </row>
    <row r="888" spans="1:4" x14ac:dyDescent="0.45">
      <c r="A888" t="s">
        <v>1363</v>
      </c>
      <c r="B888" t="e">
        <f>VLOOKUP(A888, Individual_Pitching___Dashboard[[Name]:[G]], 6, FALSE)</f>
        <v>#N/A</v>
      </c>
      <c r="C888" t="e">
        <f>VLOOKUP(A888, Individual_Pitching___Dashboard[], 21,FALSE)/'SP Per G'!B888</f>
        <v>#N/A</v>
      </c>
      <c r="D888">
        <f>VLOOKUP(A888, 'Starter - Projections'!$B$2:$R$1380, 17, FALSE)/VLOOKUP(A888, 'Starter - Projections'!$B$2:$G$1380, 6, FALSE)</f>
        <v>5.263157894736842E-3</v>
      </c>
    </row>
    <row r="889" spans="1:4" x14ac:dyDescent="0.45">
      <c r="A889" t="s">
        <v>1364</v>
      </c>
      <c r="B889" t="e">
        <f>VLOOKUP(A889, Individual_Pitching___Dashboard[[Name]:[G]], 6, FALSE)</f>
        <v>#N/A</v>
      </c>
      <c r="C889" t="e">
        <f>VLOOKUP(A889, Individual_Pitching___Dashboard[], 21,FALSE)/'SP Per G'!B889</f>
        <v>#N/A</v>
      </c>
      <c r="D889">
        <f>VLOOKUP(A889, 'Starter - Projections'!$B$2:$R$1380, 17, FALSE)/VLOOKUP(A889, 'Starter - Projections'!$B$2:$G$1380, 6, FALSE)</f>
        <v>2.5000000000000001E-3</v>
      </c>
    </row>
    <row r="890" spans="1:4" x14ac:dyDescent="0.45">
      <c r="A890" t="s">
        <v>1365</v>
      </c>
      <c r="B890" t="e">
        <f>VLOOKUP(A890, Individual_Pitching___Dashboard[[Name]:[G]], 6, FALSE)</f>
        <v>#N/A</v>
      </c>
      <c r="C890" t="e">
        <f>VLOOKUP(A890, Individual_Pitching___Dashboard[], 21,FALSE)/'SP Per G'!B890</f>
        <v>#N/A</v>
      </c>
      <c r="D890">
        <f>VLOOKUP(A890, 'Starter - Projections'!$B$2:$R$1380, 17, FALSE)/VLOOKUP(A890, 'Starter - Projections'!$B$2:$G$1380, 6, FALSE)</f>
        <v>3.7037037037037038E-3</v>
      </c>
    </row>
    <row r="891" spans="1:4" x14ac:dyDescent="0.45">
      <c r="A891" t="s">
        <v>1366</v>
      </c>
      <c r="B891" t="e">
        <f>VLOOKUP(A891, Individual_Pitching___Dashboard[[Name]:[G]], 6, FALSE)</f>
        <v>#N/A</v>
      </c>
      <c r="C891" t="e">
        <f>VLOOKUP(A891, Individual_Pitching___Dashboard[], 21,FALSE)/'SP Per G'!B891</f>
        <v>#N/A</v>
      </c>
      <c r="D891">
        <f>VLOOKUP(A891, 'Starter - Projections'!$B$2:$R$1380, 17, FALSE)/VLOOKUP(A891, 'Starter - Projections'!$B$2:$G$1380, 6, FALSE)</f>
        <v>0</v>
      </c>
    </row>
    <row r="892" spans="1:4" x14ac:dyDescent="0.45">
      <c r="A892" t="s">
        <v>1367</v>
      </c>
      <c r="B892" t="e">
        <f>VLOOKUP(A892, Individual_Pitching___Dashboard[[Name]:[G]], 6, FALSE)</f>
        <v>#N/A</v>
      </c>
      <c r="C892" t="e">
        <f>VLOOKUP(A892, Individual_Pitching___Dashboard[], 21,FALSE)/'SP Per G'!B892</f>
        <v>#N/A</v>
      </c>
      <c r="D892">
        <f>VLOOKUP(A892, 'Starter - Projections'!$B$2:$R$1380, 17, FALSE)/VLOOKUP(A892, 'Starter - Projections'!$B$2:$G$1380, 6, FALSE)</f>
        <v>0</v>
      </c>
    </row>
    <row r="893" spans="1:4" x14ac:dyDescent="0.45">
      <c r="A893" t="s">
        <v>1368</v>
      </c>
      <c r="B893" t="e">
        <f>VLOOKUP(A893, Individual_Pitching___Dashboard[[Name]:[G]], 6, FALSE)</f>
        <v>#N/A</v>
      </c>
      <c r="C893" t="e">
        <f>VLOOKUP(A893, Individual_Pitching___Dashboard[], 21,FALSE)/'SP Per G'!B893</f>
        <v>#N/A</v>
      </c>
      <c r="D893">
        <f>VLOOKUP(A893, 'Starter - Projections'!$B$2:$R$1380, 17, FALSE)/VLOOKUP(A893, 'Starter - Projections'!$B$2:$G$1380, 6, FALSE)</f>
        <v>0</v>
      </c>
    </row>
    <row r="894" spans="1:4" x14ac:dyDescent="0.45">
      <c r="A894" t="s">
        <v>1369</v>
      </c>
      <c r="B894" t="e">
        <f>VLOOKUP(A894, Individual_Pitching___Dashboard[[Name]:[G]], 6, FALSE)</f>
        <v>#N/A</v>
      </c>
      <c r="C894" t="e">
        <f>VLOOKUP(A894, Individual_Pitching___Dashboard[], 21,FALSE)/'SP Per G'!B894</f>
        <v>#N/A</v>
      </c>
      <c r="D894">
        <f>VLOOKUP(A894, 'Starter - Projections'!$B$2:$R$1380, 17, FALSE)/VLOOKUP(A894, 'Starter - Projections'!$B$2:$G$1380, 6, FALSE)</f>
        <v>0</v>
      </c>
    </row>
    <row r="895" spans="1:4" x14ac:dyDescent="0.45">
      <c r="A895" t="s">
        <v>1370</v>
      </c>
      <c r="B895" t="e">
        <f>VLOOKUP(A895, Individual_Pitching___Dashboard[[Name]:[G]], 6, FALSE)</f>
        <v>#N/A</v>
      </c>
      <c r="C895" t="e">
        <f>VLOOKUP(A895, Individual_Pitching___Dashboard[], 21,FALSE)/'SP Per G'!B895</f>
        <v>#N/A</v>
      </c>
      <c r="D895">
        <f>VLOOKUP(A895, 'Starter - Projections'!$B$2:$R$1380, 17, FALSE)/VLOOKUP(A895, 'Starter - Projections'!$B$2:$G$1380, 6, FALSE)</f>
        <v>-2.7027027027027029E-3</v>
      </c>
    </row>
    <row r="896" spans="1:4" x14ac:dyDescent="0.45">
      <c r="A896" t="s">
        <v>1371</v>
      </c>
      <c r="B896" t="e">
        <f>VLOOKUP(A896, Individual_Pitching___Dashboard[[Name]:[G]], 6, FALSE)</f>
        <v>#N/A</v>
      </c>
      <c r="C896" t="e">
        <f>VLOOKUP(A896, Individual_Pitching___Dashboard[], 21,FALSE)/'SP Per G'!B896</f>
        <v>#N/A</v>
      </c>
      <c r="D896">
        <f>VLOOKUP(A896, 'Starter - Projections'!$B$2:$R$1380, 17, FALSE)/VLOOKUP(A896, 'Starter - Projections'!$B$2:$G$1380, 6, FALSE)</f>
        <v>-4.0000000000000001E-3</v>
      </c>
    </row>
    <row r="897" spans="1:4" x14ac:dyDescent="0.45">
      <c r="A897" t="s">
        <v>1372</v>
      </c>
      <c r="B897" t="e">
        <f>VLOOKUP(A897, Individual_Pitching___Dashboard[[Name]:[G]], 6, FALSE)</f>
        <v>#N/A</v>
      </c>
      <c r="C897" t="e">
        <f>VLOOKUP(A897, Individual_Pitching___Dashboard[], 21,FALSE)/'SP Per G'!B897</f>
        <v>#N/A</v>
      </c>
      <c r="D897">
        <f>VLOOKUP(A897, 'Starter - Projections'!$B$2:$R$1380, 17, FALSE)/VLOOKUP(A897, 'Starter - Projections'!$B$2:$G$1380, 6, FALSE)</f>
        <v>-4.0000000000000001E-3</v>
      </c>
    </row>
    <row r="898" spans="1:4" x14ac:dyDescent="0.45">
      <c r="A898" t="s">
        <v>1373</v>
      </c>
      <c r="B898" t="e">
        <f>VLOOKUP(A898, Individual_Pitching___Dashboard[[Name]:[G]], 6, FALSE)</f>
        <v>#N/A</v>
      </c>
      <c r="C898" t="e">
        <f>VLOOKUP(A898, Individual_Pitching___Dashboard[], 21,FALSE)/'SP Per G'!B898</f>
        <v>#N/A</v>
      </c>
      <c r="D898">
        <f>VLOOKUP(A898, 'Starter - Projections'!$B$2:$R$1380, 17, FALSE)/VLOOKUP(A898, 'Starter - Projections'!$B$2:$G$1380, 6, FALSE)</f>
        <v>-4.1666666666666666E-3</v>
      </c>
    </row>
    <row r="899" spans="1:4" x14ac:dyDescent="0.45">
      <c r="A899" t="s">
        <v>1374</v>
      </c>
      <c r="B899" t="e">
        <f>VLOOKUP(A899, Individual_Pitching___Dashboard[[Name]:[G]], 6, FALSE)</f>
        <v>#N/A</v>
      </c>
      <c r="C899" t="e">
        <f>VLOOKUP(A899, Individual_Pitching___Dashboard[], 21,FALSE)/'SP Per G'!B899</f>
        <v>#N/A</v>
      </c>
      <c r="D899">
        <f>VLOOKUP(A899, 'Starter - Projections'!$B$2:$R$1380, 17, FALSE)/VLOOKUP(A899, 'Starter - Projections'!$B$2:$G$1380, 6, FALSE)</f>
        <v>-4.1666666666666666E-3</v>
      </c>
    </row>
    <row r="900" spans="1:4" x14ac:dyDescent="0.45">
      <c r="A900" t="s">
        <v>1375</v>
      </c>
      <c r="B900" t="e">
        <f>VLOOKUP(A900, Individual_Pitching___Dashboard[[Name]:[G]], 6, FALSE)</f>
        <v>#N/A</v>
      </c>
      <c r="C900" t="e">
        <f>VLOOKUP(A900, Individual_Pitching___Dashboard[], 21,FALSE)/'SP Per G'!B900</f>
        <v>#N/A</v>
      </c>
      <c r="D900">
        <f>VLOOKUP(A900, 'Starter - Projections'!$B$2:$R$1380, 17, FALSE)/VLOOKUP(A900, 'Starter - Projections'!$B$2:$G$1380, 6, FALSE)</f>
        <v>-4.3478260869565218E-3</v>
      </c>
    </row>
    <row r="901" spans="1:4" x14ac:dyDescent="0.45">
      <c r="A901" t="s">
        <v>1376</v>
      </c>
      <c r="B901" t="e">
        <f>VLOOKUP(A901, Individual_Pitching___Dashboard[[Name]:[G]], 6, FALSE)</f>
        <v>#N/A</v>
      </c>
      <c r="C901" t="e">
        <f>VLOOKUP(A901, Individual_Pitching___Dashboard[], 21,FALSE)/'SP Per G'!B901</f>
        <v>#N/A</v>
      </c>
      <c r="D901">
        <f>VLOOKUP(A901, 'Starter - Projections'!$B$2:$R$1380, 17, FALSE)/VLOOKUP(A901, 'Starter - Projections'!$B$2:$G$1380, 6, FALSE)</f>
        <v>-5.4054054054054057E-3</v>
      </c>
    </row>
    <row r="902" spans="1:4" x14ac:dyDescent="0.45">
      <c r="A902" t="s">
        <v>1377</v>
      </c>
      <c r="B902" t="e">
        <f>VLOOKUP(A902, Individual_Pitching___Dashboard[[Name]:[G]], 6, FALSE)</f>
        <v>#N/A</v>
      </c>
      <c r="C902" t="e">
        <f>VLOOKUP(A902, Individual_Pitching___Dashboard[], 21,FALSE)/'SP Per G'!B902</f>
        <v>#N/A</v>
      </c>
      <c r="D902">
        <f>VLOOKUP(A902, 'Starter - Projections'!$B$2:$R$1380, 17, FALSE)/VLOOKUP(A902, 'Starter - Projections'!$B$2:$G$1380, 6, FALSE)</f>
        <v>-7.6923076923076927E-3</v>
      </c>
    </row>
    <row r="903" spans="1:4" x14ac:dyDescent="0.45">
      <c r="A903" t="s">
        <v>1378</v>
      </c>
      <c r="B903" t="e">
        <f>VLOOKUP(A903, Individual_Pitching___Dashboard[[Name]:[G]], 6, FALSE)</f>
        <v>#N/A</v>
      </c>
      <c r="C903" t="e">
        <f>VLOOKUP(A903, Individual_Pitching___Dashboard[], 21,FALSE)/'SP Per G'!B903</f>
        <v>#N/A</v>
      </c>
      <c r="D903">
        <f>VLOOKUP(A903, 'Starter - Projections'!$B$2:$R$1380, 17, FALSE)/VLOOKUP(A903, 'Starter - Projections'!$B$2:$G$1380, 6, FALSE)</f>
        <v>-7.1428571428571435E-3</v>
      </c>
    </row>
    <row r="904" spans="1:4" x14ac:dyDescent="0.45">
      <c r="A904" t="s">
        <v>1379</v>
      </c>
      <c r="B904" t="e">
        <f>VLOOKUP(A904, Individual_Pitching___Dashboard[[Name]:[G]], 6, FALSE)</f>
        <v>#N/A</v>
      </c>
      <c r="C904" t="e">
        <f>VLOOKUP(A904, Individual_Pitching___Dashboard[], 21,FALSE)/'SP Per G'!B904</f>
        <v>#N/A</v>
      </c>
      <c r="D904">
        <f>VLOOKUP(A904, 'Starter - Projections'!$B$2:$R$1380, 17, FALSE)/VLOOKUP(A904, 'Starter - Projections'!$B$2:$G$1380, 6, FALSE)</f>
        <v>-9.0909090909090922E-3</v>
      </c>
    </row>
    <row r="905" spans="1:4" x14ac:dyDescent="0.45">
      <c r="A905" t="s">
        <v>1380</v>
      </c>
      <c r="B905" t="e">
        <f>VLOOKUP(A905, Individual_Pitching___Dashboard[[Name]:[G]], 6, FALSE)</f>
        <v>#N/A</v>
      </c>
      <c r="C905" t="e">
        <f>VLOOKUP(A905, Individual_Pitching___Dashboard[], 21,FALSE)/'SP Per G'!B905</f>
        <v>#N/A</v>
      </c>
      <c r="D905">
        <f>VLOOKUP(A905, 'Starter - Projections'!$B$2:$R$1380, 17, FALSE)/VLOOKUP(A905, 'Starter - Projections'!$B$2:$G$1380, 6, FALSE)</f>
        <v>-1.1111111111111112E-2</v>
      </c>
    </row>
    <row r="906" spans="1:4" x14ac:dyDescent="0.45">
      <c r="A906" t="s">
        <v>1381</v>
      </c>
      <c r="B906" t="e">
        <f>VLOOKUP(A906, Individual_Pitching___Dashboard[[Name]:[G]], 6, FALSE)</f>
        <v>#N/A</v>
      </c>
      <c r="C906" t="e">
        <f>VLOOKUP(A906, Individual_Pitching___Dashboard[], 21,FALSE)/'SP Per G'!B906</f>
        <v>#N/A</v>
      </c>
      <c r="D906">
        <f>VLOOKUP(A906, 'Starter - Projections'!$B$2:$R$1380, 17, FALSE)/VLOOKUP(A906, 'Starter - Projections'!$B$2:$G$1380, 6, FALSE)</f>
        <v>-6.4516129032258064E-3</v>
      </c>
    </row>
    <row r="907" spans="1:4" x14ac:dyDescent="0.45">
      <c r="A907" t="s">
        <v>1382</v>
      </c>
      <c r="B907" t="e">
        <f>VLOOKUP(A907, Individual_Pitching___Dashboard[[Name]:[G]], 6, FALSE)</f>
        <v>#N/A</v>
      </c>
      <c r="C907" t="e">
        <f>VLOOKUP(A907, Individual_Pitching___Dashboard[], 21,FALSE)/'SP Per G'!B907</f>
        <v>#N/A</v>
      </c>
      <c r="D907">
        <f>VLOOKUP(A907, 'Starter - Projections'!$B$2:$R$1380, 17, FALSE)/VLOOKUP(A907, 'Starter - Projections'!$B$2:$G$1380, 6, FALSE)</f>
        <v>-1.4285714285714285E-2</v>
      </c>
    </row>
    <row r="908" spans="1:4" x14ac:dyDescent="0.45">
      <c r="A908" t="s">
        <v>1383</v>
      </c>
      <c r="B908" t="e">
        <f>VLOOKUP(A908, Individual_Pitching___Dashboard[[Name]:[G]], 6, FALSE)</f>
        <v>#N/A</v>
      </c>
      <c r="C908" t="e">
        <f>VLOOKUP(A908, Individual_Pitching___Dashboard[], 21,FALSE)/'SP Per G'!B908</f>
        <v>#N/A</v>
      </c>
      <c r="D908">
        <f>VLOOKUP(A908, 'Starter - Projections'!$B$2:$R$1380, 17, FALSE)/VLOOKUP(A908, 'Starter - Projections'!$B$2:$G$1380, 6, FALSE)</f>
        <v>1.5686274509803921E-2</v>
      </c>
    </row>
    <row r="909" spans="1:4" x14ac:dyDescent="0.45">
      <c r="A909" t="s">
        <v>1384</v>
      </c>
      <c r="B909" t="e">
        <f>VLOOKUP(A909, Individual_Pitching___Dashboard[[Name]:[G]], 6, FALSE)</f>
        <v>#N/A</v>
      </c>
      <c r="C909" t="e">
        <f>VLOOKUP(A909, Individual_Pitching___Dashboard[], 21,FALSE)/'SP Per G'!B909</f>
        <v>#N/A</v>
      </c>
      <c r="D909">
        <f>VLOOKUP(A909, 'Starter - Projections'!$B$2:$R$1380, 17, FALSE)/VLOOKUP(A909, 'Starter - Projections'!$B$2:$G$1380, 6, FALSE)</f>
        <v>1.5909090909090907E-2</v>
      </c>
    </row>
    <row r="910" spans="1:4" x14ac:dyDescent="0.45">
      <c r="A910" t="s">
        <v>1385</v>
      </c>
      <c r="B910" t="e">
        <f>VLOOKUP(A910, Individual_Pitching___Dashboard[[Name]:[G]], 6, FALSE)</f>
        <v>#N/A</v>
      </c>
      <c r="C910" t="e">
        <f>VLOOKUP(A910, Individual_Pitching___Dashboard[], 21,FALSE)/'SP Per G'!B910</f>
        <v>#N/A</v>
      </c>
      <c r="D910">
        <f>VLOOKUP(A910, 'Starter - Projections'!$B$2:$R$1380, 17, FALSE)/VLOOKUP(A910, 'Starter - Projections'!$B$2:$G$1380, 6, FALSE)</f>
        <v>1.111111111111111E-2</v>
      </c>
    </row>
    <row r="911" spans="1:4" x14ac:dyDescent="0.45">
      <c r="A911" t="s">
        <v>1386</v>
      </c>
      <c r="B911" t="e">
        <f>VLOOKUP(A911, Individual_Pitching___Dashboard[[Name]:[G]], 6, FALSE)</f>
        <v>#N/A</v>
      </c>
      <c r="C911" t="e">
        <f>VLOOKUP(A911, Individual_Pitching___Dashboard[], 21,FALSE)/'SP Per G'!B911</f>
        <v>#N/A</v>
      </c>
      <c r="D911">
        <f>VLOOKUP(A911, 'Starter - Projections'!$B$2:$R$1380, 17, FALSE)/VLOOKUP(A911, 'Starter - Projections'!$B$2:$G$1380, 6, FALSE)</f>
        <v>1.3333333333333334E-2</v>
      </c>
    </row>
    <row r="912" spans="1:4" x14ac:dyDescent="0.45">
      <c r="A912" t="s">
        <v>1387</v>
      </c>
      <c r="B912" t="e">
        <f>VLOOKUP(A912, Individual_Pitching___Dashboard[[Name]:[G]], 6, FALSE)</f>
        <v>#N/A</v>
      </c>
      <c r="C912" t="e">
        <f>VLOOKUP(A912, Individual_Pitching___Dashboard[], 21,FALSE)/'SP Per G'!B912</f>
        <v>#N/A</v>
      </c>
      <c r="D912">
        <f>VLOOKUP(A912, 'Starter - Projections'!$B$2:$R$1380, 17, FALSE)/VLOOKUP(A912, 'Starter - Projections'!$B$2:$G$1380, 6, FALSE)</f>
        <v>1.1764705882352941E-2</v>
      </c>
    </row>
    <row r="913" spans="1:4" x14ac:dyDescent="0.45">
      <c r="A913" t="s">
        <v>1388</v>
      </c>
      <c r="B913" t="e">
        <f>VLOOKUP(A913, Individual_Pitching___Dashboard[[Name]:[G]], 6, FALSE)</f>
        <v>#N/A</v>
      </c>
      <c r="C913" t="e">
        <f>VLOOKUP(A913, Individual_Pitching___Dashboard[], 21,FALSE)/'SP Per G'!B913</f>
        <v>#N/A</v>
      </c>
      <c r="D913">
        <f>VLOOKUP(A913, 'Starter - Projections'!$B$2:$R$1380, 17, FALSE)/VLOOKUP(A913, 'Starter - Projections'!$B$2:$G$1380, 6, FALSE)</f>
        <v>8.6956521739130436E-3</v>
      </c>
    </row>
    <row r="914" spans="1:4" x14ac:dyDescent="0.45">
      <c r="A914" t="s">
        <v>1389</v>
      </c>
      <c r="B914" t="e">
        <f>VLOOKUP(A914, Individual_Pitching___Dashboard[[Name]:[G]], 6, FALSE)</f>
        <v>#N/A</v>
      </c>
      <c r="C914" t="e">
        <f>VLOOKUP(A914, Individual_Pitching___Dashboard[], 21,FALSE)/'SP Per G'!B914</f>
        <v>#N/A</v>
      </c>
      <c r="D914">
        <f>VLOOKUP(A914, 'Starter - Projections'!$B$2:$R$1380, 17, FALSE)/VLOOKUP(A914, 'Starter - Projections'!$B$2:$G$1380, 6, FALSE)</f>
        <v>8.8888888888888889E-3</v>
      </c>
    </row>
    <row r="915" spans="1:4" x14ac:dyDescent="0.45">
      <c r="A915" t="s">
        <v>1390</v>
      </c>
      <c r="B915" t="e">
        <f>VLOOKUP(A915, Individual_Pitching___Dashboard[[Name]:[G]], 6, FALSE)</f>
        <v>#N/A</v>
      </c>
      <c r="C915" t="e">
        <f>VLOOKUP(A915, Individual_Pitching___Dashboard[], 21,FALSE)/'SP Per G'!B915</f>
        <v>#N/A</v>
      </c>
      <c r="D915">
        <f>VLOOKUP(A915, 'Starter - Projections'!$B$2:$R$1380, 17, FALSE)/VLOOKUP(A915, 'Starter - Projections'!$B$2:$G$1380, 6, FALSE)</f>
        <v>8.8888888888888889E-3</v>
      </c>
    </row>
    <row r="916" spans="1:4" x14ac:dyDescent="0.45">
      <c r="A916" t="s">
        <v>1391</v>
      </c>
      <c r="B916" t="e">
        <f>VLOOKUP(A916, Individual_Pitching___Dashboard[[Name]:[G]], 6, FALSE)</f>
        <v>#N/A</v>
      </c>
      <c r="C916" t="e">
        <f>VLOOKUP(A916, Individual_Pitching___Dashboard[], 21,FALSE)/'SP Per G'!B916</f>
        <v>#N/A</v>
      </c>
      <c r="D916">
        <f>VLOOKUP(A916, 'Starter - Projections'!$B$2:$R$1380, 17, FALSE)/VLOOKUP(A916, 'Starter - Projections'!$B$2:$G$1380, 6, FALSE)</f>
        <v>8.5714285714285719E-3</v>
      </c>
    </row>
    <row r="917" spans="1:4" x14ac:dyDescent="0.45">
      <c r="A917" t="s">
        <v>1392</v>
      </c>
      <c r="B917" t="e">
        <f>VLOOKUP(A917, Individual_Pitching___Dashboard[[Name]:[G]], 6, FALSE)</f>
        <v>#N/A</v>
      </c>
      <c r="C917" t="e">
        <f>VLOOKUP(A917, Individual_Pitching___Dashboard[], 21,FALSE)/'SP Per G'!B917</f>
        <v>#N/A</v>
      </c>
      <c r="D917">
        <f>VLOOKUP(A917, 'Starter - Projections'!$B$2:$R$1380, 17, FALSE)/VLOOKUP(A917, 'Starter - Projections'!$B$2:$G$1380, 6, FALSE)</f>
        <v>6.382978723404255E-3</v>
      </c>
    </row>
    <row r="918" spans="1:4" x14ac:dyDescent="0.45">
      <c r="A918" t="s">
        <v>1393</v>
      </c>
      <c r="B918" t="e">
        <f>VLOOKUP(A918, Individual_Pitching___Dashboard[[Name]:[G]], 6, FALSE)</f>
        <v>#N/A</v>
      </c>
      <c r="C918" t="e">
        <f>VLOOKUP(A918, Individual_Pitching___Dashboard[], 21,FALSE)/'SP Per G'!B918</f>
        <v>#N/A</v>
      </c>
      <c r="D918">
        <f>VLOOKUP(A918, 'Starter - Projections'!$B$2:$R$1380, 17, FALSE)/VLOOKUP(A918, 'Starter - Projections'!$B$2:$G$1380, 6, FALSE)</f>
        <v>0.01</v>
      </c>
    </row>
    <row r="919" spans="1:4" x14ac:dyDescent="0.45">
      <c r="A919" t="s">
        <v>1394</v>
      </c>
      <c r="B919" t="e">
        <f>VLOOKUP(A919, Individual_Pitching___Dashboard[[Name]:[G]], 6, FALSE)</f>
        <v>#N/A</v>
      </c>
      <c r="C919" t="e">
        <f>VLOOKUP(A919, Individual_Pitching___Dashboard[], 21,FALSE)/'SP Per G'!B919</f>
        <v>#N/A</v>
      </c>
      <c r="D919">
        <f>VLOOKUP(A919, 'Starter - Projections'!$B$2:$R$1380, 17, FALSE)/VLOOKUP(A919, 'Starter - Projections'!$B$2:$G$1380, 6, FALSE)</f>
        <v>3.7499999999999999E-2</v>
      </c>
    </row>
    <row r="920" spans="1:4" x14ac:dyDescent="0.45">
      <c r="A920" t="s">
        <v>1395</v>
      </c>
      <c r="B920" t="e">
        <f>VLOOKUP(A920, Individual_Pitching___Dashboard[[Name]:[G]], 6, FALSE)</f>
        <v>#N/A</v>
      </c>
      <c r="C920" t="e">
        <f>VLOOKUP(A920, Individual_Pitching___Dashboard[], 21,FALSE)/'SP Per G'!B920</f>
        <v>#N/A</v>
      </c>
      <c r="D920">
        <f>VLOOKUP(A920, 'Starter - Projections'!$B$2:$R$1380, 17, FALSE)/VLOOKUP(A920, 'Starter - Projections'!$B$2:$G$1380, 6, FALSE)</f>
        <v>9.0909090909090922E-3</v>
      </c>
    </row>
    <row r="921" spans="1:4" x14ac:dyDescent="0.45">
      <c r="A921" t="s">
        <v>1396</v>
      </c>
      <c r="B921" t="e">
        <f>VLOOKUP(A921, Individual_Pitching___Dashboard[[Name]:[G]], 6, FALSE)</f>
        <v>#N/A</v>
      </c>
      <c r="C921" t="e">
        <f>VLOOKUP(A921, Individual_Pitching___Dashboard[], 21,FALSE)/'SP Per G'!B921</f>
        <v>#N/A</v>
      </c>
      <c r="D921">
        <f>VLOOKUP(A921, 'Starter - Projections'!$B$2:$R$1380, 17, FALSE)/VLOOKUP(A921, 'Starter - Projections'!$B$2:$G$1380, 6, FALSE)</f>
        <v>7.6923076923076927E-3</v>
      </c>
    </row>
    <row r="922" spans="1:4" x14ac:dyDescent="0.45">
      <c r="A922" t="s">
        <v>1397</v>
      </c>
      <c r="B922" t="e">
        <f>VLOOKUP(A922, Individual_Pitching___Dashboard[[Name]:[G]], 6, FALSE)</f>
        <v>#N/A</v>
      </c>
      <c r="C922" t="e">
        <f>VLOOKUP(A922, Individual_Pitching___Dashboard[], 21,FALSE)/'SP Per G'!B922</f>
        <v>#N/A</v>
      </c>
      <c r="D922">
        <f>VLOOKUP(A922, 'Starter - Projections'!$B$2:$R$1380, 17, FALSE)/VLOOKUP(A922, 'Starter - Projections'!$B$2:$G$1380, 6, FALSE)</f>
        <v>7.1428571428571435E-3</v>
      </c>
    </row>
    <row r="923" spans="1:4" x14ac:dyDescent="0.45">
      <c r="A923" t="s">
        <v>1398</v>
      </c>
      <c r="B923" t="e">
        <f>VLOOKUP(A923, Individual_Pitching___Dashboard[[Name]:[G]], 6, FALSE)</f>
        <v>#N/A</v>
      </c>
      <c r="C923" t="e">
        <f>VLOOKUP(A923, Individual_Pitching___Dashboard[], 21,FALSE)/'SP Per G'!B923</f>
        <v>#N/A</v>
      </c>
      <c r="D923">
        <f>VLOOKUP(A923, 'Starter - Projections'!$B$2:$R$1380, 17, FALSE)/VLOOKUP(A923, 'Starter - Projections'!$B$2:$G$1380, 6, FALSE)</f>
        <v>3.7037037037037038E-3</v>
      </c>
    </row>
    <row r="924" spans="1:4" x14ac:dyDescent="0.45">
      <c r="A924" t="s">
        <v>1399</v>
      </c>
      <c r="B924" t="e">
        <f>VLOOKUP(A924, Individual_Pitching___Dashboard[[Name]:[G]], 6, FALSE)</f>
        <v>#N/A</v>
      </c>
      <c r="C924" t="e">
        <f>VLOOKUP(A924, Individual_Pitching___Dashboard[], 21,FALSE)/'SP Per G'!B924</f>
        <v>#N/A</v>
      </c>
      <c r="D924">
        <f>VLOOKUP(A924, 'Starter - Projections'!$B$2:$R$1380, 17, FALSE)/VLOOKUP(A924, 'Starter - Projections'!$B$2:$G$1380, 6, FALSE)</f>
        <v>4.5454545454545461E-3</v>
      </c>
    </row>
    <row r="925" spans="1:4" x14ac:dyDescent="0.45">
      <c r="A925" t="s">
        <v>1400</v>
      </c>
      <c r="B925" t="e">
        <f>VLOOKUP(A925, Individual_Pitching___Dashboard[[Name]:[G]], 6, FALSE)</f>
        <v>#N/A</v>
      </c>
      <c r="C925" t="e">
        <f>VLOOKUP(A925, Individual_Pitching___Dashboard[], 21,FALSE)/'SP Per G'!B925</f>
        <v>#N/A</v>
      </c>
      <c r="D925">
        <f>VLOOKUP(A925, 'Starter - Projections'!$B$2:$R$1380, 17, FALSE)/VLOOKUP(A925, 'Starter - Projections'!$B$2:$G$1380, 6, FALSE)</f>
        <v>3.4482758620689659E-3</v>
      </c>
    </row>
    <row r="926" spans="1:4" x14ac:dyDescent="0.45">
      <c r="A926" t="s">
        <v>1401</v>
      </c>
      <c r="B926" t="e">
        <f>VLOOKUP(A926, Individual_Pitching___Dashboard[[Name]:[G]], 6, FALSE)</f>
        <v>#N/A</v>
      </c>
      <c r="C926" t="e">
        <f>VLOOKUP(A926, Individual_Pitching___Dashboard[], 21,FALSE)/'SP Per G'!B926</f>
        <v>#N/A</v>
      </c>
      <c r="D926">
        <f>VLOOKUP(A926, 'Starter - Projections'!$B$2:$R$1380, 17, FALSE)/VLOOKUP(A926, 'Starter - Projections'!$B$2:$G$1380, 6, FALSE)</f>
        <v>4.3478260869565218E-3</v>
      </c>
    </row>
    <row r="927" spans="1:4" x14ac:dyDescent="0.45">
      <c r="A927" t="s">
        <v>1402</v>
      </c>
      <c r="B927" t="e">
        <f>VLOOKUP(A927, Individual_Pitching___Dashboard[[Name]:[G]], 6, FALSE)</f>
        <v>#N/A</v>
      </c>
      <c r="C927" t="e">
        <f>VLOOKUP(A927, Individual_Pitching___Dashboard[], 21,FALSE)/'SP Per G'!B927</f>
        <v>#N/A</v>
      </c>
      <c r="D927">
        <f>VLOOKUP(A927, 'Starter - Projections'!$B$2:$R$1380, 17, FALSE)/VLOOKUP(A927, 'Starter - Projections'!$B$2:$G$1380, 6, FALSE)</f>
        <v>2.9411764705882353E-3</v>
      </c>
    </row>
    <row r="928" spans="1:4" x14ac:dyDescent="0.45">
      <c r="A928" t="s">
        <v>1403</v>
      </c>
      <c r="B928" t="e">
        <f>VLOOKUP(A928, Individual_Pitching___Dashboard[[Name]:[G]], 6, FALSE)</f>
        <v>#N/A</v>
      </c>
      <c r="C928" t="e">
        <f>VLOOKUP(A928, Individual_Pitching___Dashboard[], 21,FALSE)/'SP Per G'!B928</f>
        <v>#N/A</v>
      </c>
      <c r="D928">
        <f>VLOOKUP(A928, 'Starter - Projections'!$B$2:$R$1380, 17, FALSE)/VLOOKUP(A928, 'Starter - Projections'!$B$2:$G$1380, 6, FALSE)</f>
        <v>2.8571428571428571E-3</v>
      </c>
    </row>
    <row r="929" spans="1:4" x14ac:dyDescent="0.45">
      <c r="A929" t="s">
        <v>1404</v>
      </c>
      <c r="B929" t="e">
        <f>VLOOKUP(A929, Individual_Pitching___Dashboard[[Name]:[G]], 6, FALSE)</f>
        <v>#N/A</v>
      </c>
      <c r="C929" t="e">
        <f>VLOOKUP(A929, Individual_Pitching___Dashboard[], 21,FALSE)/'SP Per G'!B929</f>
        <v>#N/A</v>
      </c>
      <c r="D929">
        <f>VLOOKUP(A929, 'Starter - Projections'!$B$2:$R$1380, 17, FALSE)/VLOOKUP(A929, 'Starter - Projections'!$B$2:$G$1380, 6, FALSE)</f>
        <v>3.0303030303030303E-3</v>
      </c>
    </row>
    <row r="930" spans="1:4" x14ac:dyDescent="0.45">
      <c r="A930" t="s">
        <v>1405</v>
      </c>
      <c r="B930" t="e">
        <f>VLOOKUP(A930, Individual_Pitching___Dashboard[[Name]:[G]], 6, FALSE)</f>
        <v>#N/A</v>
      </c>
      <c r="C930" t="e">
        <f>VLOOKUP(A930, Individual_Pitching___Dashboard[], 21,FALSE)/'SP Per G'!B930</f>
        <v>#N/A</v>
      </c>
      <c r="D930">
        <f>VLOOKUP(A930, 'Starter - Projections'!$B$2:$R$1380, 17, FALSE)/VLOOKUP(A930, 'Starter - Projections'!$B$2:$G$1380, 6, FALSE)</f>
        <v>0</v>
      </c>
    </row>
    <row r="931" spans="1:4" x14ac:dyDescent="0.45">
      <c r="A931" t="s">
        <v>1406</v>
      </c>
      <c r="B931" t="e">
        <f>VLOOKUP(A931, Individual_Pitching___Dashboard[[Name]:[G]], 6, FALSE)</f>
        <v>#N/A</v>
      </c>
      <c r="C931" t="e">
        <f>VLOOKUP(A931, Individual_Pitching___Dashboard[], 21,FALSE)/'SP Per G'!B931</f>
        <v>#N/A</v>
      </c>
      <c r="D931">
        <f>VLOOKUP(A931, 'Starter - Projections'!$B$2:$R$1380, 17, FALSE)/VLOOKUP(A931, 'Starter - Projections'!$B$2:$G$1380, 6, FALSE)</f>
        <v>0</v>
      </c>
    </row>
    <row r="932" spans="1:4" x14ac:dyDescent="0.45">
      <c r="A932" t="s">
        <v>1407</v>
      </c>
      <c r="B932" t="e">
        <f>VLOOKUP(A932, Individual_Pitching___Dashboard[[Name]:[G]], 6, FALSE)</f>
        <v>#N/A</v>
      </c>
      <c r="C932" t="e">
        <f>VLOOKUP(A932, Individual_Pitching___Dashboard[], 21,FALSE)/'SP Per G'!B932</f>
        <v>#N/A</v>
      </c>
      <c r="D932">
        <f>VLOOKUP(A932, 'Starter - Projections'!$B$2:$R$1380, 17, FALSE)/VLOOKUP(A932, 'Starter - Projections'!$B$2:$G$1380, 6, FALSE)</f>
        <v>0</v>
      </c>
    </row>
    <row r="933" spans="1:4" x14ac:dyDescent="0.45">
      <c r="A933" t="s">
        <v>1408</v>
      </c>
      <c r="B933" t="e">
        <f>VLOOKUP(A933, Individual_Pitching___Dashboard[[Name]:[G]], 6, FALSE)</f>
        <v>#N/A</v>
      </c>
      <c r="C933" t="e">
        <f>VLOOKUP(A933, Individual_Pitching___Dashboard[], 21,FALSE)/'SP Per G'!B933</f>
        <v>#N/A</v>
      </c>
      <c r="D933">
        <f>VLOOKUP(A933, 'Starter - Projections'!$B$2:$R$1380, 17, FALSE)/VLOOKUP(A933, 'Starter - Projections'!$B$2:$G$1380, 6, FALSE)</f>
        <v>0</v>
      </c>
    </row>
    <row r="934" spans="1:4" x14ac:dyDescent="0.45">
      <c r="A934" t="s">
        <v>1409</v>
      </c>
      <c r="B934" t="e">
        <f>VLOOKUP(A934, Individual_Pitching___Dashboard[[Name]:[G]], 6, FALSE)</f>
        <v>#N/A</v>
      </c>
      <c r="C934" t="e">
        <f>VLOOKUP(A934, Individual_Pitching___Dashboard[], 21,FALSE)/'SP Per G'!B934</f>
        <v>#N/A</v>
      </c>
      <c r="D934">
        <f>VLOOKUP(A934, 'Starter - Projections'!$B$2:$R$1380, 17, FALSE)/VLOOKUP(A934, 'Starter - Projections'!$B$2:$G$1380, 6, FALSE)</f>
        <v>0</v>
      </c>
    </row>
    <row r="935" spans="1:4" x14ac:dyDescent="0.45">
      <c r="A935" t="s">
        <v>1410</v>
      </c>
      <c r="B935" t="e">
        <f>VLOOKUP(A935, Individual_Pitching___Dashboard[[Name]:[G]], 6, FALSE)</f>
        <v>#N/A</v>
      </c>
      <c r="C935" t="e">
        <f>VLOOKUP(A935, Individual_Pitching___Dashboard[], 21,FALSE)/'SP Per G'!B935</f>
        <v>#N/A</v>
      </c>
      <c r="D935">
        <f>VLOOKUP(A935, 'Starter - Projections'!$B$2:$R$1380, 17, FALSE)/VLOOKUP(A935, 'Starter - Projections'!$B$2:$G$1380, 6, FALSE)</f>
        <v>0</v>
      </c>
    </row>
    <row r="936" spans="1:4" x14ac:dyDescent="0.45">
      <c r="A936" t="s">
        <v>1411</v>
      </c>
      <c r="B936" t="e">
        <f>VLOOKUP(A936, Individual_Pitching___Dashboard[[Name]:[G]], 6, FALSE)</f>
        <v>#N/A</v>
      </c>
      <c r="C936" t="e">
        <f>VLOOKUP(A936, Individual_Pitching___Dashboard[], 21,FALSE)/'SP Per G'!B936</f>
        <v>#N/A</v>
      </c>
      <c r="D936">
        <f>VLOOKUP(A936, 'Starter - Projections'!$B$2:$R$1380, 17, FALSE)/VLOOKUP(A936, 'Starter - Projections'!$B$2:$G$1380, 6, FALSE)</f>
        <v>-2.8571428571428571E-3</v>
      </c>
    </row>
    <row r="937" spans="1:4" x14ac:dyDescent="0.45">
      <c r="A937" t="s">
        <v>1412</v>
      </c>
      <c r="B937" t="e">
        <f>VLOOKUP(A937, Individual_Pitching___Dashboard[[Name]:[G]], 6, FALSE)</f>
        <v>#N/A</v>
      </c>
      <c r="C937" t="e">
        <f>VLOOKUP(A937, Individual_Pitching___Dashboard[], 21,FALSE)/'SP Per G'!B937</f>
        <v>#N/A</v>
      </c>
      <c r="D937">
        <f>VLOOKUP(A937, 'Starter - Projections'!$B$2:$R$1380, 17, FALSE)/VLOOKUP(A937, 'Starter - Projections'!$B$2:$G$1380, 6, FALSE)</f>
        <v>-2.7777777777777779E-3</v>
      </c>
    </row>
    <row r="938" spans="1:4" x14ac:dyDescent="0.45">
      <c r="A938" t="s">
        <v>1413</v>
      </c>
      <c r="B938" t="e">
        <f>VLOOKUP(A938, Individual_Pitching___Dashboard[[Name]:[G]], 6, FALSE)</f>
        <v>#N/A</v>
      </c>
      <c r="C938" t="e">
        <f>VLOOKUP(A938, Individual_Pitching___Dashboard[], 21,FALSE)/'SP Per G'!B938</f>
        <v>#N/A</v>
      </c>
      <c r="D938">
        <f>VLOOKUP(A938, 'Starter - Projections'!$B$2:$R$1380, 17, FALSE)/VLOOKUP(A938, 'Starter - Projections'!$B$2:$G$1380, 6, FALSE)</f>
        <v>-0.01</v>
      </c>
    </row>
    <row r="939" spans="1:4" x14ac:dyDescent="0.45">
      <c r="A939" t="s">
        <v>1414</v>
      </c>
      <c r="B939" t="e">
        <f>VLOOKUP(A939, Individual_Pitching___Dashboard[[Name]:[G]], 6, FALSE)</f>
        <v>#N/A</v>
      </c>
      <c r="C939" t="e">
        <f>VLOOKUP(A939, Individual_Pitching___Dashboard[], 21,FALSE)/'SP Per G'!B939</f>
        <v>#N/A</v>
      </c>
      <c r="D939">
        <f>VLOOKUP(A939, 'Starter - Projections'!$B$2:$R$1380, 17, FALSE)/VLOOKUP(A939, 'Starter - Projections'!$B$2:$G$1380, 6, FALSE)</f>
        <v>-4.1666666666666666E-3</v>
      </c>
    </row>
    <row r="940" spans="1:4" x14ac:dyDescent="0.45">
      <c r="A940" t="s">
        <v>1415</v>
      </c>
      <c r="B940" t="e">
        <f>VLOOKUP(A940, Individual_Pitching___Dashboard[[Name]:[G]], 6, FALSE)</f>
        <v>#N/A</v>
      </c>
      <c r="C940" t="e">
        <f>VLOOKUP(A940, Individual_Pitching___Dashboard[], 21,FALSE)/'SP Per G'!B940</f>
        <v>#N/A</v>
      </c>
      <c r="D940">
        <f>VLOOKUP(A940, 'Starter - Projections'!$B$2:$R$1380, 17, FALSE)/VLOOKUP(A940, 'Starter - Projections'!$B$2:$G$1380, 6, FALSE)</f>
        <v>-5.0000000000000001E-3</v>
      </c>
    </row>
    <row r="941" spans="1:4" x14ac:dyDescent="0.45">
      <c r="A941" t="s">
        <v>1416</v>
      </c>
      <c r="B941" t="e">
        <f>VLOOKUP(A941, Individual_Pitching___Dashboard[[Name]:[G]], 6, FALSE)</f>
        <v>#N/A</v>
      </c>
      <c r="C941" t="e">
        <f>VLOOKUP(A941, Individual_Pitching___Dashboard[], 21,FALSE)/'SP Per G'!B941</f>
        <v>#N/A</v>
      </c>
      <c r="D941">
        <f>VLOOKUP(A941, 'Starter - Projections'!$B$2:$R$1380, 17, FALSE)/VLOOKUP(A941, 'Starter - Projections'!$B$2:$G$1380, 6, FALSE)</f>
        <v>-7.6923076923076927E-3</v>
      </c>
    </row>
    <row r="942" spans="1:4" x14ac:dyDescent="0.45">
      <c r="A942" t="s">
        <v>1417</v>
      </c>
      <c r="B942" t="e">
        <f>VLOOKUP(A942, Individual_Pitching___Dashboard[[Name]:[G]], 6, FALSE)</f>
        <v>#N/A</v>
      </c>
      <c r="C942" t="e">
        <f>VLOOKUP(A942, Individual_Pitching___Dashboard[], 21,FALSE)/'SP Per G'!B942</f>
        <v>#N/A</v>
      </c>
      <c r="D942">
        <f>VLOOKUP(A942, 'Starter - Projections'!$B$2:$R$1380, 17, FALSE)/VLOOKUP(A942, 'Starter - Projections'!$B$2:$G$1380, 6, FALSE)</f>
        <v>-4.7619047619047623E-3</v>
      </c>
    </row>
    <row r="943" spans="1:4" x14ac:dyDescent="0.45">
      <c r="A943" t="s">
        <v>1418</v>
      </c>
      <c r="B943" t="e">
        <f>VLOOKUP(A943, Individual_Pitching___Dashboard[[Name]:[G]], 6, FALSE)</f>
        <v>#N/A</v>
      </c>
      <c r="C943" t="e">
        <f>VLOOKUP(A943, Individual_Pitching___Dashboard[], 21,FALSE)/'SP Per G'!B943</f>
        <v>#N/A</v>
      </c>
      <c r="D943">
        <f>VLOOKUP(A943, 'Starter - Projections'!$B$2:$R$1380, 17, FALSE)/VLOOKUP(A943, 'Starter - Projections'!$B$2:$G$1380, 6, FALSE)</f>
        <v>-6.2500000000000003E-3</v>
      </c>
    </row>
    <row r="944" spans="1:4" x14ac:dyDescent="0.45">
      <c r="A944" t="s">
        <v>1419</v>
      </c>
      <c r="B944" t="e">
        <f>VLOOKUP(A944, Individual_Pitching___Dashboard[[Name]:[G]], 6, FALSE)</f>
        <v>#N/A</v>
      </c>
      <c r="C944" t="e">
        <f>VLOOKUP(A944, Individual_Pitching___Dashboard[], 21,FALSE)/'SP Per G'!B944</f>
        <v>#N/A</v>
      </c>
      <c r="D944">
        <f>VLOOKUP(A944, 'Starter - Projections'!$B$2:$R$1380, 17, FALSE)/VLOOKUP(A944, 'Starter - Projections'!$B$2:$G$1380, 6, FALSE)</f>
        <v>-1.2499999999999999E-2</v>
      </c>
    </row>
    <row r="945" spans="1:4" x14ac:dyDescent="0.45">
      <c r="A945" t="s">
        <v>1420</v>
      </c>
      <c r="B945" t="e">
        <f>VLOOKUP(A945, Individual_Pitching___Dashboard[[Name]:[G]], 6, FALSE)</f>
        <v>#N/A</v>
      </c>
      <c r="C945" t="e">
        <f>VLOOKUP(A945, Individual_Pitching___Dashboard[], 21,FALSE)/'SP Per G'!B945</f>
        <v>#N/A</v>
      </c>
      <c r="D945">
        <f>VLOOKUP(A945, 'Starter - Projections'!$B$2:$R$1380, 17, FALSE)/VLOOKUP(A945, 'Starter - Projections'!$B$2:$G$1380, 6, FALSE)</f>
        <v>-1.9047619047619049E-2</v>
      </c>
    </row>
    <row r="946" spans="1:4" x14ac:dyDescent="0.45">
      <c r="A946" t="s">
        <v>1421</v>
      </c>
      <c r="B946" t="e">
        <f>VLOOKUP(A946, Individual_Pitching___Dashboard[[Name]:[G]], 6, FALSE)</f>
        <v>#N/A</v>
      </c>
      <c r="C946" t="e">
        <f>VLOOKUP(A946, Individual_Pitching___Dashboard[], 21,FALSE)/'SP Per G'!B946</f>
        <v>#N/A</v>
      </c>
      <c r="D946">
        <f>VLOOKUP(A946, 'Starter - Projections'!$B$2:$R$1380, 17, FALSE)/VLOOKUP(A946, 'Starter - Projections'!$B$2:$G$1380, 6, FALSE)</f>
        <v>-1.7241379310344827E-2</v>
      </c>
    </row>
    <row r="947" spans="1:4" x14ac:dyDescent="0.45">
      <c r="A947" t="s">
        <v>1422</v>
      </c>
      <c r="B947" t="e">
        <f>VLOOKUP(A947, Individual_Pitching___Dashboard[[Name]:[G]], 6, FALSE)</f>
        <v>#N/A</v>
      </c>
      <c r="C947" t="e">
        <f>VLOOKUP(A947, Individual_Pitching___Dashboard[], 21,FALSE)/'SP Per G'!B947</f>
        <v>#N/A</v>
      </c>
      <c r="D947">
        <f>VLOOKUP(A947, 'Starter - Projections'!$B$2:$R$1380, 17, FALSE)/VLOOKUP(A947, 'Starter - Projections'!$B$2:$G$1380, 6, FALSE)</f>
        <v>-2.1428571428571429E-2</v>
      </c>
    </row>
    <row r="948" spans="1:4" x14ac:dyDescent="0.45">
      <c r="A948" t="s">
        <v>1423</v>
      </c>
      <c r="B948" t="e">
        <f>VLOOKUP(A948, Individual_Pitching___Dashboard[[Name]:[G]], 6, FALSE)</f>
        <v>#N/A</v>
      </c>
      <c r="C948" t="e">
        <f>VLOOKUP(A948, Individual_Pitching___Dashboard[], 21,FALSE)/'SP Per G'!B948</f>
        <v>#N/A</v>
      </c>
      <c r="D948">
        <f>VLOOKUP(A948, 'Starter - Projections'!$B$2:$R$1380, 17, FALSE)/VLOOKUP(A948, 'Starter - Projections'!$B$2:$G$1380, 6, FALSE)</f>
        <v>-4.1176470588235294E-2</v>
      </c>
    </row>
    <row r="949" spans="1:4" x14ac:dyDescent="0.45">
      <c r="A949" t="s">
        <v>1424</v>
      </c>
      <c r="B949" t="e">
        <f>VLOOKUP(A949, Individual_Pitching___Dashboard[[Name]:[G]], 6, FALSE)</f>
        <v>#N/A</v>
      </c>
      <c r="C949" t="e">
        <f>VLOOKUP(A949, Individual_Pitching___Dashboard[], 21,FALSE)/'SP Per G'!B949</f>
        <v>#N/A</v>
      </c>
      <c r="D949">
        <f>VLOOKUP(A949, 'Starter - Projections'!$B$2:$R$1380, 17, FALSE)/VLOOKUP(A949, 'Starter - Projections'!$B$2:$G$1380, 6, FALSE)</f>
        <v>1.5254237288135594E-2</v>
      </c>
    </row>
    <row r="950" spans="1:4" x14ac:dyDescent="0.45">
      <c r="A950" t="s">
        <v>1425</v>
      </c>
      <c r="B950" t="e">
        <f>VLOOKUP(A950, Individual_Pitching___Dashboard[[Name]:[G]], 6, FALSE)</f>
        <v>#N/A</v>
      </c>
      <c r="C950" t="e">
        <f>VLOOKUP(A950, Individual_Pitching___Dashboard[], 21,FALSE)/'SP Per G'!B950</f>
        <v>#N/A</v>
      </c>
      <c r="D950">
        <f>VLOOKUP(A950, 'Starter - Projections'!$B$2:$R$1380, 17, FALSE)/VLOOKUP(A950, 'Starter - Projections'!$B$2:$G$1380, 6, FALSE)</f>
        <v>1.0416666666666666E-2</v>
      </c>
    </row>
    <row r="951" spans="1:4" x14ac:dyDescent="0.45">
      <c r="A951" t="s">
        <v>1426</v>
      </c>
      <c r="B951" t="e">
        <f>VLOOKUP(A951, Individual_Pitching___Dashboard[[Name]:[G]], 6, FALSE)</f>
        <v>#N/A</v>
      </c>
      <c r="C951" t="e">
        <f>VLOOKUP(A951, Individual_Pitching___Dashboard[], 21,FALSE)/'SP Per G'!B951</f>
        <v>#N/A</v>
      </c>
      <c r="D951">
        <f>VLOOKUP(A951, 'Starter - Projections'!$B$2:$R$1380, 17, FALSE)/VLOOKUP(A951, 'Starter - Projections'!$B$2:$G$1380, 6, FALSE)</f>
        <v>1.1363636363636364E-2</v>
      </c>
    </row>
    <row r="952" spans="1:4" x14ac:dyDescent="0.45">
      <c r="A952" t="s">
        <v>1427</v>
      </c>
      <c r="B952" t="e">
        <f>VLOOKUP(A952, Individual_Pitching___Dashboard[[Name]:[G]], 6, FALSE)</f>
        <v>#N/A</v>
      </c>
      <c r="C952" t="e">
        <f>VLOOKUP(A952, Individual_Pitching___Dashboard[], 21,FALSE)/'SP Per G'!B952</f>
        <v>#N/A</v>
      </c>
      <c r="D952">
        <f>VLOOKUP(A952, 'Starter - Projections'!$B$2:$R$1380, 17, FALSE)/VLOOKUP(A952, 'Starter - Projections'!$B$2:$G$1380, 6, FALSE)</f>
        <v>1.7391304347826087E-2</v>
      </c>
    </row>
    <row r="953" spans="1:4" x14ac:dyDescent="0.45">
      <c r="A953" t="s">
        <v>1428</v>
      </c>
      <c r="B953" t="e">
        <f>VLOOKUP(A953, Individual_Pitching___Dashboard[[Name]:[G]], 6, FALSE)</f>
        <v>#N/A</v>
      </c>
      <c r="C953" t="e">
        <f>VLOOKUP(A953, Individual_Pitching___Dashboard[], 21,FALSE)/'SP Per G'!B953</f>
        <v>#N/A</v>
      </c>
      <c r="D953">
        <f>VLOOKUP(A953, 'Starter - Projections'!$B$2:$R$1380, 17, FALSE)/VLOOKUP(A953, 'Starter - Projections'!$B$2:$G$1380, 6, FALSE)</f>
        <v>8.3333333333333332E-3</v>
      </c>
    </row>
    <row r="954" spans="1:4" x14ac:dyDescent="0.45">
      <c r="A954" t="s">
        <v>1429</v>
      </c>
      <c r="B954" t="e">
        <f>VLOOKUP(A954, Individual_Pitching___Dashboard[[Name]:[G]], 6, FALSE)</f>
        <v>#N/A</v>
      </c>
      <c r="C954" t="e">
        <f>VLOOKUP(A954, Individual_Pitching___Dashboard[], 21,FALSE)/'SP Per G'!B954</f>
        <v>#N/A</v>
      </c>
      <c r="D954">
        <f>VLOOKUP(A954, 'Starter - Projections'!$B$2:$R$1380, 17, FALSE)/VLOOKUP(A954, 'Starter - Projections'!$B$2:$G$1380, 6, FALSE)</f>
        <v>9.6774193548387101E-3</v>
      </c>
    </row>
    <row r="955" spans="1:4" x14ac:dyDescent="0.45">
      <c r="A955" t="s">
        <v>1430</v>
      </c>
      <c r="B955" t="e">
        <f>VLOOKUP(A955, Individual_Pitching___Dashboard[[Name]:[G]], 6, FALSE)</f>
        <v>#N/A</v>
      </c>
      <c r="C955" t="e">
        <f>VLOOKUP(A955, Individual_Pitching___Dashboard[], 21,FALSE)/'SP Per G'!B955</f>
        <v>#N/A</v>
      </c>
      <c r="D955">
        <f>VLOOKUP(A955, 'Starter - Projections'!$B$2:$R$1380, 17, FALSE)/VLOOKUP(A955, 'Starter - Projections'!$B$2:$G$1380, 6, FALSE)</f>
        <v>9.6774193548387101E-3</v>
      </c>
    </row>
    <row r="956" spans="1:4" x14ac:dyDescent="0.45">
      <c r="A956" t="s">
        <v>1431</v>
      </c>
      <c r="B956" t="e">
        <f>VLOOKUP(A956, Individual_Pitching___Dashboard[[Name]:[G]], 6, FALSE)</f>
        <v>#N/A</v>
      </c>
      <c r="C956" t="e">
        <f>VLOOKUP(A956, Individual_Pitching___Dashboard[], 21,FALSE)/'SP Per G'!B956</f>
        <v>#N/A</v>
      </c>
      <c r="D956">
        <f>VLOOKUP(A956, 'Starter - Projections'!$B$2:$R$1380, 17, FALSE)/VLOOKUP(A956, 'Starter - Projections'!$B$2:$G$1380, 6, FALSE)</f>
        <v>1.6666666666666666E-2</v>
      </c>
    </row>
    <row r="957" spans="1:4" x14ac:dyDescent="0.45">
      <c r="A957" t="s">
        <v>1432</v>
      </c>
      <c r="B957" t="e">
        <f>VLOOKUP(A957, Individual_Pitching___Dashboard[[Name]:[G]], 6, FALSE)</f>
        <v>#N/A</v>
      </c>
      <c r="C957" t="e">
        <f>VLOOKUP(A957, Individual_Pitching___Dashboard[], 21,FALSE)/'SP Per G'!B957</f>
        <v>#N/A</v>
      </c>
      <c r="D957">
        <f>VLOOKUP(A957, 'Starter - Projections'!$B$2:$R$1380, 17, FALSE)/VLOOKUP(A957, 'Starter - Projections'!$B$2:$G$1380, 6, FALSE)</f>
        <v>6.0606060606060606E-3</v>
      </c>
    </row>
    <row r="958" spans="1:4" x14ac:dyDescent="0.45">
      <c r="A958" t="s">
        <v>1433</v>
      </c>
      <c r="B958" t="e">
        <f>VLOOKUP(A958, Individual_Pitching___Dashboard[[Name]:[G]], 6, FALSE)</f>
        <v>#N/A</v>
      </c>
      <c r="C958" t="e">
        <f>VLOOKUP(A958, Individual_Pitching___Dashboard[], 21,FALSE)/'SP Per G'!B958</f>
        <v>#N/A</v>
      </c>
      <c r="D958">
        <f>VLOOKUP(A958, 'Starter - Projections'!$B$2:$R$1380, 17, FALSE)/VLOOKUP(A958, 'Starter - Projections'!$B$2:$G$1380, 6, FALSE)</f>
        <v>4.6511627906976744E-3</v>
      </c>
    </row>
    <row r="959" spans="1:4" x14ac:dyDescent="0.45">
      <c r="A959" t="s">
        <v>1434</v>
      </c>
      <c r="B959" t="e">
        <f>VLOOKUP(A959, Individual_Pitching___Dashboard[[Name]:[G]], 6, FALSE)</f>
        <v>#N/A</v>
      </c>
      <c r="C959" t="e">
        <f>VLOOKUP(A959, Individual_Pitching___Dashboard[], 21,FALSE)/'SP Per G'!B959</f>
        <v>#N/A</v>
      </c>
      <c r="D959">
        <f>VLOOKUP(A959, 'Starter - Projections'!$B$2:$R$1380, 17, FALSE)/VLOOKUP(A959, 'Starter - Projections'!$B$2:$G$1380, 6, FALSE)</f>
        <v>8.3333333333333332E-3</v>
      </c>
    </row>
    <row r="960" spans="1:4" x14ac:dyDescent="0.45">
      <c r="A960" t="s">
        <v>1435</v>
      </c>
      <c r="B960" t="e">
        <f>VLOOKUP(A960, Individual_Pitching___Dashboard[[Name]:[G]], 6, FALSE)</f>
        <v>#N/A</v>
      </c>
      <c r="C960" t="e">
        <f>VLOOKUP(A960, Individual_Pitching___Dashboard[], 21,FALSE)/'SP Per G'!B960</f>
        <v>#N/A</v>
      </c>
      <c r="D960">
        <f>VLOOKUP(A960, 'Starter - Projections'!$B$2:$R$1380, 17, FALSE)/VLOOKUP(A960, 'Starter - Projections'!$B$2:$G$1380, 6, FALSE)</f>
        <v>6.6666666666666671E-3</v>
      </c>
    </row>
    <row r="961" spans="1:4" x14ac:dyDescent="0.45">
      <c r="A961" t="s">
        <v>1436</v>
      </c>
      <c r="B961" t="e">
        <f>VLOOKUP(A961, Individual_Pitching___Dashboard[[Name]:[G]], 6, FALSE)</f>
        <v>#N/A</v>
      </c>
      <c r="C961" t="e">
        <f>VLOOKUP(A961, Individual_Pitching___Dashboard[], 21,FALSE)/'SP Per G'!B961</f>
        <v>#N/A</v>
      </c>
      <c r="D961">
        <f>VLOOKUP(A961, 'Starter - Projections'!$B$2:$R$1380, 17, FALSE)/VLOOKUP(A961, 'Starter - Projections'!$B$2:$G$1380, 6, FALSE)</f>
        <v>8.6956521739130436E-3</v>
      </c>
    </row>
    <row r="962" spans="1:4" x14ac:dyDescent="0.45">
      <c r="A962" t="s">
        <v>1437</v>
      </c>
      <c r="B962" t="e">
        <f>VLOOKUP(A962, Individual_Pitching___Dashboard[[Name]:[G]], 6, FALSE)</f>
        <v>#N/A</v>
      </c>
      <c r="C962" t="e">
        <f>VLOOKUP(A962, Individual_Pitching___Dashboard[], 21,FALSE)/'SP Per G'!B962</f>
        <v>#N/A</v>
      </c>
      <c r="D962">
        <f>VLOOKUP(A962, 'Starter - Projections'!$B$2:$R$1380, 17, FALSE)/VLOOKUP(A962, 'Starter - Projections'!$B$2:$G$1380, 6, FALSE)</f>
        <v>2.1276595744680851E-3</v>
      </c>
    </row>
    <row r="963" spans="1:4" x14ac:dyDescent="0.45">
      <c r="A963" t="s">
        <v>1438</v>
      </c>
      <c r="B963" t="e">
        <f>VLOOKUP(A963, Individual_Pitching___Dashboard[[Name]:[G]], 6, FALSE)</f>
        <v>#N/A</v>
      </c>
      <c r="C963" t="e">
        <f>VLOOKUP(A963, Individual_Pitching___Dashboard[], 21,FALSE)/'SP Per G'!B963</f>
        <v>#N/A</v>
      </c>
      <c r="D963">
        <f>VLOOKUP(A963, 'Starter - Projections'!$B$2:$R$1380, 17, FALSE)/VLOOKUP(A963, 'Starter - Projections'!$B$2:$G$1380, 6, FALSE)</f>
        <v>3.1250000000000002E-3</v>
      </c>
    </row>
    <row r="964" spans="1:4" x14ac:dyDescent="0.45">
      <c r="A964" t="s">
        <v>1439</v>
      </c>
      <c r="B964" t="e">
        <f>VLOOKUP(A964, Individual_Pitching___Dashboard[[Name]:[G]], 6, FALSE)</f>
        <v>#N/A</v>
      </c>
      <c r="C964" t="e">
        <f>VLOOKUP(A964, Individual_Pitching___Dashboard[], 21,FALSE)/'SP Per G'!B964</f>
        <v>#N/A</v>
      </c>
      <c r="D964">
        <f>VLOOKUP(A964, 'Starter - Projections'!$B$2:$R$1380, 17, FALSE)/VLOOKUP(A964, 'Starter - Projections'!$B$2:$G$1380, 6, FALSE)</f>
        <v>3.2258064516129032E-3</v>
      </c>
    </row>
    <row r="965" spans="1:4" x14ac:dyDescent="0.45">
      <c r="A965" t="s">
        <v>1440</v>
      </c>
      <c r="B965" t="e">
        <f>VLOOKUP(A965, Individual_Pitching___Dashboard[[Name]:[G]], 6, FALSE)</f>
        <v>#N/A</v>
      </c>
      <c r="C965" t="e">
        <f>VLOOKUP(A965, Individual_Pitching___Dashboard[], 21,FALSE)/'SP Per G'!B965</f>
        <v>#N/A</v>
      </c>
      <c r="D965">
        <f>VLOOKUP(A965, 'Starter - Projections'!$B$2:$R$1380, 17, FALSE)/VLOOKUP(A965, 'Starter - Projections'!$B$2:$G$1380, 6, FALSE)</f>
        <v>3.5714285714285718E-3</v>
      </c>
    </row>
    <row r="966" spans="1:4" x14ac:dyDescent="0.45">
      <c r="A966" t="s">
        <v>1441</v>
      </c>
      <c r="B966" t="e">
        <f>VLOOKUP(A966, Individual_Pitching___Dashboard[[Name]:[G]], 6, FALSE)</f>
        <v>#N/A</v>
      </c>
      <c r="C966" t="e">
        <f>VLOOKUP(A966, Individual_Pitching___Dashboard[], 21,FALSE)/'SP Per G'!B966</f>
        <v>#N/A</v>
      </c>
      <c r="D966">
        <f>VLOOKUP(A966, 'Starter - Projections'!$B$2:$R$1380, 17, FALSE)/VLOOKUP(A966, 'Starter - Projections'!$B$2:$G$1380, 6, FALSE)</f>
        <v>4.3478260869565218E-3</v>
      </c>
    </row>
    <row r="967" spans="1:4" x14ac:dyDescent="0.45">
      <c r="A967" t="s">
        <v>1442</v>
      </c>
      <c r="B967" t="e">
        <f>VLOOKUP(A967, Individual_Pitching___Dashboard[[Name]:[G]], 6, FALSE)</f>
        <v>#N/A</v>
      </c>
      <c r="C967" t="e">
        <f>VLOOKUP(A967, Individual_Pitching___Dashboard[], 21,FALSE)/'SP Per G'!B967</f>
        <v>#N/A</v>
      </c>
      <c r="D967">
        <f>VLOOKUP(A967, 'Starter - Projections'!$B$2:$R$1380, 17, FALSE)/VLOOKUP(A967, 'Starter - Projections'!$B$2:$G$1380, 6, FALSE)</f>
        <v>2.631578947368421E-3</v>
      </c>
    </row>
    <row r="968" spans="1:4" x14ac:dyDescent="0.45">
      <c r="A968" t="s">
        <v>1443</v>
      </c>
      <c r="B968" t="e">
        <f>VLOOKUP(A968, Individual_Pitching___Dashboard[[Name]:[G]], 6, FALSE)</f>
        <v>#N/A</v>
      </c>
      <c r="C968" t="e">
        <f>VLOOKUP(A968, Individual_Pitching___Dashboard[], 21,FALSE)/'SP Per G'!B968</f>
        <v>#N/A</v>
      </c>
      <c r="D968">
        <f>VLOOKUP(A968, 'Starter - Projections'!$B$2:$R$1380, 17, FALSE)/VLOOKUP(A968, 'Starter - Projections'!$B$2:$G$1380, 6, FALSE)</f>
        <v>3.1250000000000002E-3</v>
      </c>
    </row>
    <row r="969" spans="1:4" x14ac:dyDescent="0.45">
      <c r="A969" t="s">
        <v>1444</v>
      </c>
      <c r="B969" t="e">
        <f>VLOOKUP(A969, Individual_Pitching___Dashboard[[Name]:[G]], 6, FALSE)</f>
        <v>#N/A</v>
      </c>
      <c r="C969" t="e">
        <f>VLOOKUP(A969, Individual_Pitching___Dashboard[], 21,FALSE)/'SP Per G'!B969</f>
        <v>#N/A</v>
      </c>
      <c r="D969">
        <f>VLOOKUP(A969, 'Starter - Projections'!$B$2:$R$1380, 17, FALSE)/VLOOKUP(A969, 'Starter - Projections'!$B$2:$G$1380, 6, FALSE)</f>
        <v>3.4482758620689659E-3</v>
      </c>
    </row>
    <row r="970" spans="1:4" x14ac:dyDescent="0.45">
      <c r="A970" t="s">
        <v>1445</v>
      </c>
      <c r="B970" t="e">
        <f>VLOOKUP(A970, Individual_Pitching___Dashboard[[Name]:[G]], 6, FALSE)</f>
        <v>#N/A</v>
      </c>
      <c r="C970" t="e">
        <f>VLOOKUP(A970, Individual_Pitching___Dashboard[], 21,FALSE)/'SP Per G'!B970</f>
        <v>#N/A</v>
      </c>
      <c r="D970">
        <f>VLOOKUP(A970, 'Starter - Projections'!$B$2:$R$1380, 17, FALSE)/VLOOKUP(A970, 'Starter - Projections'!$B$2:$G$1380, 6, FALSE)</f>
        <v>3.1250000000000002E-3</v>
      </c>
    </row>
    <row r="971" spans="1:4" x14ac:dyDescent="0.45">
      <c r="A971" t="s">
        <v>1446</v>
      </c>
      <c r="B971" t="e">
        <f>VLOOKUP(A971, Individual_Pitching___Dashboard[[Name]:[G]], 6, FALSE)</f>
        <v>#N/A</v>
      </c>
      <c r="C971" t="e">
        <f>VLOOKUP(A971, Individual_Pitching___Dashboard[], 21,FALSE)/'SP Per G'!B971</f>
        <v>#N/A</v>
      </c>
      <c r="D971">
        <f>VLOOKUP(A971, 'Starter - Projections'!$B$2:$R$1380, 17, FALSE)/VLOOKUP(A971, 'Starter - Projections'!$B$2:$G$1380, 6, FALSE)</f>
        <v>3.7037037037037038E-3</v>
      </c>
    </row>
    <row r="972" spans="1:4" x14ac:dyDescent="0.45">
      <c r="A972" t="s">
        <v>1447</v>
      </c>
      <c r="B972" t="e">
        <f>VLOOKUP(A972, Individual_Pitching___Dashboard[[Name]:[G]], 6, FALSE)</f>
        <v>#N/A</v>
      </c>
      <c r="C972" t="e">
        <f>VLOOKUP(A972, Individual_Pitching___Dashboard[], 21,FALSE)/'SP Per G'!B972</f>
        <v>#N/A</v>
      </c>
      <c r="D972">
        <f>VLOOKUP(A972, 'Starter - Projections'!$B$2:$R$1380, 17, FALSE)/VLOOKUP(A972, 'Starter - Projections'!$B$2:$G$1380, 6, FALSE)</f>
        <v>8.3333333333333332E-3</v>
      </c>
    </row>
    <row r="973" spans="1:4" x14ac:dyDescent="0.45">
      <c r="A973" t="s">
        <v>1448</v>
      </c>
      <c r="B973" t="e">
        <f>VLOOKUP(A973, Individual_Pitching___Dashboard[[Name]:[G]], 6, FALSE)</f>
        <v>#N/A</v>
      </c>
      <c r="C973" t="e">
        <f>VLOOKUP(A973, Individual_Pitching___Dashboard[], 21,FALSE)/'SP Per G'!B973</f>
        <v>#N/A</v>
      </c>
      <c r="D973">
        <f>VLOOKUP(A973, 'Starter - Projections'!$B$2:$R$1380, 17, FALSE)/VLOOKUP(A973, 'Starter - Projections'!$B$2:$G$1380, 6, FALSE)</f>
        <v>0</v>
      </c>
    </row>
    <row r="974" spans="1:4" x14ac:dyDescent="0.45">
      <c r="A974" t="s">
        <v>1449</v>
      </c>
      <c r="B974" t="e">
        <f>VLOOKUP(A974, Individual_Pitching___Dashboard[[Name]:[G]], 6, FALSE)</f>
        <v>#N/A</v>
      </c>
      <c r="C974" t="e">
        <f>VLOOKUP(A974, Individual_Pitching___Dashboard[], 21,FALSE)/'SP Per G'!B974</f>
        <v>#N/A</v>
      </c>
      <c r="D974">
        <f>VLOOKUP(A974, 'Starter - Projections'!$B$2:$R$1380, 17, FALSE)/VLOOKUP(A974, 'Starter - Projections'!$B$2:$G$1380, 6, FALSE)</f>
        <v>0</v>
      </c>
    </row>
    <row r="975" spans="1:4" x14ac:dyDescent="0.45">
      <c r="A975" t="s">
        <v>1450</v>
      </c>
      <c r="B975" t="e">
        <f>VLOOKUP(A975, Individual_Pitching___Dashboard[[Name]:[G]], 6, FALSE)</f>
        <v>#N/A</v>
      </c>
      <c r="C975" t="e">
        <f>VLOOKUP(A975, Individual_Pitching___Dashboard[], 21,FALSE)/'SP Per G'!B975</f>
        <v>#N/A</v>
      </c>
      <c r="D975">
        <f>VLOOKUP(A975, 'Starter - Projections'!$B$2:$R$1380, 17, FALSE)/VLOOKUP(A975, 'Starter - Projections'!$B$2:$G$1380, 6, FALSE)</f>
        <v>0</v>
      </c>
    </row>
    <row r="976" spans="1:4" x14ac:dyDescent="0.45">
      <c r="A976" t="s">
        <v>1451</v>
      </c>
      <c r="B976" t="e">
        <f>VLOOKUP(A976, Individual_Pitching___Dashboard[[Name]:[G]], 6, FALSE)</f>
        <v>#N/A</v>
      </c>
      <c r="C976" t="e">
        <f>VLOOKUP(A976, Individual_Pitching___Dashboard[], 21,FALSE)/'SP Per G'!B976</f>
        <v>#N/A</v>
      </c>
      <c r="D976">
        <f>VLOOKUP(A976, 'Starter - Projections'!$B$2:$R$1380, 17, FALSE)/VLOOKUP(A976, 'Starter - Projections'!$B$2:$G$1380, 6, FALSE)</f>
        <v>0</v>
      </c>
    </row>
    <row r="977" spans="1:4" x14ac:dyDescent="0.45">
      <c r="A977" t="s">
        <v>1452</v>
      </c>
      <c r="B977" t="e">
        <f>VLOOKUP(A977, Individual_Pitching___Dashboard[[Name]:[G]], 6, FALSE)</f>
        <v>#N/A</v>
      </c>
      <c r="C977" t="e">
        <f>VLOOKUP(A977, Individual_Pitching___Dashboard[], 21,FALSE)/'SP Per G'!B977</f>
        <v>#N/A</v>
      </c>
      <c r="D977">
        <f>VLOOKUP(A977, 'Starter - Projections'!$B$2:$R$1380, 17, FALSE)/VLOOKUP(A977, 'Starter - Projections'!$B$2:$G$1380, 6, FALSE)</f>
        <v>0</v>
      </c>
    </row>
    <row r="978" spans="1:4" x14ac:dyDescent="0.45">
      <c r="A978" t="s">
        <v>1453</v>
      </c>
      <c r="B978" t="e">
        <f>VLOOKUP(A978, Individual_Pitching___Dashboard[[Name]:[G]], 6, FALSE)</f>
        <v>#N/A</v>
      </c>
      <c r="C978" t="e">
        <f>VLOOKUP(A978, Individual_Pitching___Dashboard[], 21,FALSE)/'SP Per G'!B978</f>
        <v>#N/A</v>
      </c>
      <c r="D978">
        <f>VLOOKUP(A978, 'Starter - Projections'!$B$2:$R$1380, 17, FALSE)/VLOOKUP(A978, 'Starter - Projections'!$B$2:$G$1380, 6, FALSE)</f>
        <v>-4.7619047619047623E-3</v>
      </c>
    </row>
    <row r="979" spans="1:4" x14ac:dyDescent="0.45">
      <c r="A979" t="s">
        <v>1454</v>
      </c>
      <c r="B979" t="e">
        <f>VLOOKUP(A979, Individual_Pitching___Dashboard[[Name]:[G]], 6, FALSE)</f>
        <v>#N/A</v>
      </c>
      <c r="C979" t="e">
        <f>VLOOKUP(A979, Individual_Pitching___Dashboard[], 21,FALSE)/'SP Per G'!B979</f>
        <v>#N/A</v>
      </c>
      <c r="D979">
        <f>VLOOKUP(A979, 'Starter - Projections'!$B$2:$R$1380, 17, FALSE)/VLOOKUP(A979, 'Starter - Projections'!$B$2:$G$1380, 6, FALSE)</f>
        <v>-3.7037037037037038E-3</v>
      </c>
    </row>
    <row r="980" spans="1:4" x14ac:dyDescent="0.45">
      <c r="A980" t="s">
        <v>1455</v>
      </c>
      <c r="B980" t="e">
        <f>VLOOKUP(A980, Individual_Pitching___Dashboard[[Name]:[G]], 6, FALSE)</f>
        <v>#N/A</v>
      </c>
      <c r="C980" t="e">
        <f>VLOOKUP(A980, Individual_Pitching___Dashboard[], 21,FALSE)/'SP Per G'!B980</f>
        <v>#N/A</v>
      </c>
      <c r="D980">
        <f>VLOOKUP(A980, 'Starter - Projections'!$B$2:$R$1380, 17, FALSE)/VLOOKUP(A980, 'Starter - Projections'!$B$2:$G$1380, 6, FALSE)</f>
        <v>-2.9411764705882353E-3</v>
      </c>
    </row>
    <row r="981" spans="1:4" x14ac:dyDescent="0.45">
      <c r="A981" t="s">
        <v>1456</v>
      </c>
      <c r="B981" t="e">
        <f>VLOOKUP(A981, Individual_Pitching___Dashboard[[Name]:[G]], 6, FALSE)</f>
        <v>#N/A</v>
      </c>
      <c r="C981" t="e">
        <f>VLOOKUP(A981, Individual_Pitching___Dashboard[], 21,FALSE)/'SP Per G'!B981</f>
        <v>#N/A</v>
      </c>
      <c r="D981">
        <f>VLOOKUP(A981, 'Starter - Projections'!$B$2:$R$1380, 17, FALSE)/VLOOKUP(A981, 'Starter - Projections'!$B$2:$G$1380, 6, FALSE)</f>
        <v>-4.7619047619047623E-3</v>
      </c>
    </row>
    <row r="982" spans="1:4" x14ac:dyDescent="0.45">
      <c r="A982" t="s">
        <v>1457</v>
      </c>
      <c r="B982" t="e">
        <f>VLOOKUP(A982, Individual_Pitching___Dashboard[[Name]:[G]], 6, FALSE)</f>
        <v>#N/A</v>
      </c>
      <c r="C982" t="e">
        <f>VLOOKUP(A982, Individual_Pitching___Dashboard[], 21,FALSE)/'SP Per G'!B982</f>
        <v>#N/A</v>
      </c>
      <c r="D982">
        <f>VLOOKUP(A982, 'Starter - Projections'!$B$2:$R$1380, 17, FALSE)/VLOOKUP(A982, 'Starter - Projections'!$B$2:$G$1380, 6, FALSE)</f>
        <v>-3.7037037037037038E-3</v>
      </c>
    </row>
    <row r="983" spans="1:4" x14ac:dyDescent="0.45">
      <c r="A983" t="s">
        <v>1458</v>
      </c>
      <c r="B983" t="e">
        <f>VLOOKUP(A983, Individual_Pitching___Dashboard[[Name]:[G]], 6, FALSE)</f>
        <v>#N/A</v>
      </c>
      <c r="C983" t="e">
        <f>VLOOKUP(A983, Individual_Pitching___Dashboard[], 21,FALSE)/'SP Per G'!B983</f>
        <v>#N/A</v>
      </c>
      <c r="D983">
        <f>VLOOKUP(A983, 'Starter - Projections'!$B$2:$R$1380, 17, FALSE)/VLOOKUP(A983, 'Starter - Projections'!$B$2:$G$1380, 6, FALSE)</f>
        <v>-4.1666666666666666E-3</v>
      </c>
    </row>
    <row r="984" spans="1:4" x14ac:dyDescent="0.45">
      <c r="A984" t="s">
        <v>1459</v>
      </c>
      <c r="B984" t="e">
        <f>VLOOKUP(A984, Individual_Pitching___Dashboard[[Name]:[G]], 6, FALSE)</f>
        <v>#N/A</v>
      </c>
      <c r="C984" t="e">
        <f>VLOOKUP(A984, Individual_Pitching___Dashboard[], 21,FALSE)/'SP Per G'!B984</f>
        <v>#N/A</v>
      </c>
      <c r="D984">
        <f>VLOOKUP(A984, 'Starter - Projections'!$B$2:$R$1380, 17, FALSE)/VLOOKUP(A984, 'Starter - Projections'!$B$2:$G$1380, 6, FALSE)</f>
        <v>-3.7037037037037038E-3</v>
      </c>
    </row>
    <row r="985" spans="1:4" x14ac:dyDescent="0.45">
      <c r="A985" t="s">
        <v>1460</v>
      </c>
      <c r="B985" t="e">
        <f>VLOOKUP(A985, Individual_Pitching___Dashboard[[Name]:[G]], 6, FALSE)</f>
        <v>#N/A</v>
      </c>
      <c r="C985" t="e">
        <f>VLOOKUP(A985, Individual_Pitching___Dashboard[], 21,FALSE)/'SP Per G'!B985</f>
        <v>#N/A</v>
      </c>
      <c r="D985">
        <f>VLOOKUP(A985, 'Starter - Projections'!$B$2:$R$1380, 17, FALSE)/VLOOKUP(A985, 'Starter - Projections'!$B$2:$G$1380, 6, FALSE)</f>
        <v>-4.5454545454545461E-3</v>
      </c>
    </row>
    <row r="986" spans="1:4" x14ac:dyDescent="0.45">
      <c r="A986" t="s">
        <v>1461</v>
      </c>
      <c r="B986" t="e">
        <f>VLOOKUP(A986, Individual_Pitching___Dashboard[[Name]:[G]], 6, FALSE)</f>
        <v>#N/A</v>
      </c>
      <c r="C986" t="e">
        <f>VLOOKUP(A986, Individual_Pitching___Dashboard[], 21,FALSE)/'SP Per G'!B986</f>
        <v>#N/A</v>
      </c>
      <c r="D986">
        <f>VLOOKUP(A986, 'Starter - Projections'!$B$2:$R$1380, 17, FALSE)/VLOOKUP(A986, 'Starter - Projections'!$B$2:$G$1380, 6, FALSE)</f>
        <v>-3.4482758620689659E-3</v>
      </c>
    </row>
    <row r="987" spans="1:4" x14ac:dyDescent="0.45">
      <c r="A987" t="s">
        <v>1462</v>
      </c>
      <c r="B987" t="e">
        <f>VLOOKUP(A987, Individual_Pitching___Dashboard[[Name]:[G]], 6, FALSE)</f>
        <v>#N/A</v>
      </c>
      <c r="C987" t="e">
        <f>VLOOKUP(A987, Individual_Pitching___Dashboard[], 21,FALSE)/'SP Per G'!B987</f>
        <v>#N/A</v>
      </c>
      <c r="D987">
        <f>VLOOKUP(A987, 'Starter - Projections'!$B$2:$R$1380, 17, FALSE)/VLOOKUP(A987, 'Starter - Projections'!$B$2:$G$1380, 6, FALSE)</f>
        <v>-3.3333333333333335E-3</v>
      </c>
    </row>
    <row r="988" spans="1:4" x14ac:dyDescent="0.45">
      <c r="A988" t="s">
        <v>1463</v>
      </c>
      <c r="B988" t="e">
        <f>VLOOKUP(A988, Individual_Pitching___Dashboard[[Name]:[G]], 6, FALSE)</f>
        <v>#N/A</v>
      </c>
      <c r="C988" t="e">
        <f>VLOOKUP(A988, Individual_Pitching___Dashboard[], 21,FALSE)/'SP Per G'!B988</f>
        <v>#N/A</v>
      </c>
      <c r="D988">
        <f>VLOOKUP(A988, 'Starter - Projections'!$B$2:$R$1380, 17, FALSE)/VLOOKUP(A988, 'Starter - Projections'!$B$2:$G$1380, 6, FALSE)</f>
        <v>-6.8965517241379318E-3</v>
      </c>
    </row>
    <row r="989" spans="1:4" x14ac:dyDescent="0.45">
      <c r="A989" t="s">
        <v>1464</v>
      </c>
      <c r="B989" t="e">
        <f>VLOOKUP(A989, Individual_Pitching___Dashboard[[Name]:[G]], 6, FALSE)</f>
        <v>#N/A</v>
      </c>
      <c r="C989" t="e">
        <f>VLOOKUP(A989, Individual_Pitching___Dashboard[], 21,FALSE)/'SP Per G'!B989</f>
        <v>#N/A</v>
      </c>
      <c r="D989">
        <f>VLOOKUP(A989, 'Starter - Projections'!$B$2:$R$1380, 17, FALSE)/VLOOKUP(A989, 'Starter - Projections'!$B$2:$G$1380, 6, FALSE)</f>
        <v>-0.01</v>
      </c>
    </row>
    <row r="990" spans="1:4" x14ac:dyDescent="0.45">
      <c r="A990" t="s">
        <v>1465</v>
      </c>
      <c r="B990" t="e">
        <f>VLOOKUP(A990, Individual_Pitching___Dashboard[[Name]:[G]], 6, FALSE)</f>
        <v>#N/A</v>
      </c>
      <c r="C990" t="e">
        <f>VLOOKUP(A990, Individual_Pitching___Dashboard[], 21,FALSE)/'SP Per G'!B990</f>
        <v>#N/A</v>
      </c>
      <c r="D990">
        <f>VLOOKUP(A990, 'Starter - Projections'!$B$2:$R$1380, 17, FALSE)/VLOOKUP(A990, 'Starter - Projections'!$B$2:$G$1380, 6, FALSE)</f>
        <v>-9.0909090909090922E-3</v>
      </c>
    </row>
    <row r="991" spans="1:4" x14ac:dyDescent="0.45">
      <c r="A991" t="s">
        <v>1466</v>
      </c>
      <c r="B991" t="e">
        <f>VLOOKUP(A991, Individual_Pitching___Dashboard[[Name]:[G]], 6, FALSE)</f>
        <v>#N/A</v>
      </c>
      <c r="C991" t="e">
        <f>VLOOKUP(A991, Individual_Pitching___Dashboard[], 21,FALSE)/'SP Per G'!B991</f>
        <v>#N/A</v>
      </c>
      <c r="D991">
        <f>VLOOKUP(A991, 'Starter - Projections'!$B$2:$R$1380, 17, FALSE)/VLOOKUP(A991, 'Starter - Projections'!$B$2:$G$1380, 6, FALSE)</f>
        <v>-5.8823529411764705E-3</v>
      </c>
    </row>
    <row r="992" spans="1:4" x14ac:dyDescent="0.45">
      <c r="A992" t="s">
        <v>1467</v>
      </c>
      <c r="B992" t="e">
        <f>VLOOKUP(A992, Individual_Pitching___Dashboard[[Name]:[G]], 6, FALSE)</f>
        <v>#N/A</v>
      </c>
      <c r="C992" t="e">
        <f>VLOOKUP(A992, Individual_Pitching___Dashboard[], 21,FALSE)/'SP Per G'!B992</f>
        <v>#N/A</v>
      </c>
      <c r="D992">
        <f>VLOOKUP(A992, 'Starter - Projections'!$B$2:$R$1380, 17, FALSE)/VLOOKUP(A992, 'Starter - Projections'!$B$2:$G$1380, 6, FALSE)</f>
        <v>-6.6666666666666671E-3</v>
      </c>
    </row>
    <row r="993" spans="1:4" x14ac:dyDescent="0.45">
      <c r="A993" t="s">
        <v>1468</v>
      </c>
      <c r="B993" t="e">
        <f>VLOOKUP(A993, Individual_Pitching___Dashboard[[Name]:[G]], 6, FALSE)</f>
        <v>#N/A</v>
      </c>
      <c r="C993" t="e">
        <f>VLOOKUP(A993, Individual_Pitching___Dashboard[], 21,FALSE)/'SP Per G'!B993</f>
        <v>#N/A</v>
      </c>
      <c r="D993">
        <f>VLOOKUP(A993, 'Starter - Projections'!$B$2:$R$1380, 17, FALSE)/VLOOKUP(A993, 'Starter - Projections'!$B$2:$G$1380, 6, FALSE)</f>
        <v>-6.4516129032258064E-3</v>
      </c>
    </row>
    <row r="994" spans="1:4" x14ac:dyDescent="0.45">
      <c r="A994" t="s">
        <v>1469</v>
      </c>
      <c r="B994" t="e">
        <f>VLOOKUP(A994, Individual_Pitching___Dashboard[[Name]:[G]], 6, FALSE)</f>
        <v>#N/A</v>
      </c>
      <c r="C994" t="e">
        <f>VLOOKUP(A994, Individual_Pitching___Dashboard[], 21,FALSE)/'SP Per G'!B994</f>
        <v>#N/A</v>
      </c>
      <c r="D994">
        <f>VLOOKUP(A994, 'Starter - Projections'!$B$2:$R$1380, 17, FALSE)/VLOOKUP(A994, 'Starter - Projections'!$B$2:$G$1380, 6, FALSE)</f>
        <v>-1.4999999999999999E-2</v>
      </c>
    </row>
    <row r="995" spans="1:4" x14ac:dyDescent="0.45">
      <c r="A995" t="s">
        <v>1470</v>
      </c>
      <c r="B995" t="e">
        <f>VLOOKUP(A995, Individual_Pitching___Dashboard[[Name]:[G]], 6, FALSE)</f>
        <v>#N/A</v>
      </c>
      <c r="C995" t="e">
        <f>VLOOKUP(A995, Individual_Pitching___Dashboard[], 21,FALSE)/'SP Per G'!B995</f>
        <v>#N/A</v>
      </c>
      <c r="D995">
        <f>VLOOKUP(A995, 'Starter - Projections'!$B$2:$R$1380, 17, FALSE)/VLOOKUP(A995, 'Starter - Projections'!$B$2:$G$1380, 6, FALSE)</f>
        <v>-0.01</v>
      </c>
    </row>
    <row r="996" spans="1:4" x14ac:dyDescent="0.45">
      <c r="A996" t="s">
        <v>1471</v>
      </c>
      <c r="B996" t="e">
        <f>VLOOKUP(A996, Individual_Pitching___Dashboard[[Name]:[G]], 6, FALSE)</f>
        <v>#N/A</v>
      </c>
      <c r="C996" t="e">
        <f>VLOOKUP(A996, Individual_Pitching___Dashboard[], 21,FALSE)/'SP Per G'!B996</f>
        <v>#N/A</v>
      </c>
      <c r="D996">
        <f>VLOOKUP(A996, 'Starter - Projections'!$B$2:$R$1380, 17, FALSE)/VLOOKUP(A996, 'Starter - Projections'!$B$2:$G$1380, 6, FALSE)</f>
        <v>-1.2E-2</v>
      </c>
    </row>
    <row r="997" spans="1:4" x14ac:dyDescent="0.45">
      <c r="A997" t="s">
        <v>1472</v>
      </c>
      <c r="B997" t="e">
        <f>VLOOKUP(A997, Individual_Pitching___Dashboard[[Name]:[G]], 6, FALSE)</f>
        <v>#N/A</v>
      </c>
      <c r="C997" t="e">
        <f>VLOOKUP(A997, Individual_Pitching___Dashboard[], 21,FALSE)/'SP Per G'!B997</f>
        <v>#N/A</v>
      </c>
      <c r="D997">
        <f>VLOOKUP(A997, 'Starter - Projections'!$B$2:$R$1380, 17, FALSE)/VLOOKUP(A997, 'Starter - Projections'!$B$2:$G$1380, 6, FALSE)</f>
        <v>-1.1111111111111112E-2</v>
      </c>
    </row>
    <row r="998" spans="1:4" x14ac:dyDescent="0.45">
      <c r="A998" t="s">
        <v>1473</v>
      </c>
      <c r="B998" t="e">
        <f>VLOOKUP(A998, Individual_Pitching___Dashboard[[Name]:[G]], 6, FALSE)</f>
        <v>#N/A</v>
      </c>
      <c r="C998" t="e">
        <f>VLOOKUP(A998, Individual_Pitching___Dashboard[], 21,FALSE)/'SP Per G'!B998</f>
        <v>#N/A</v>
      </c>
      <c r="D998">
        <f>VLOOKUP(A998, 'Starter - Projections'!$B$2:$R$1380, 17, FALSE)/VLOOKUP(A998, 'Starter - Projections'!$B$2:$G$1380, 6, FALSE)</f>
        <v>-1.4285714285714287E-2</v>
      </c>
    </row>
    <row r="999" spans="1:4" x14ac:dyDescent="0.45">
      <c r="A999" t="s">
        <v>1474</v>
      </c>
      <c r="B999" t="e">
        <f>VLOOKUP(A999, Individual_Pitching___Dashboard[[Name]:[G]], 6, FALSE)</f>
        <v>#N/A</v>
      </c>
      <c r="C999" t="e">
        <f>VLOOKUP(A999, Individual_Pitching___Dashboard[], 21,FALSE)/'SP Per G'!B999</f>
        <v>#N/A</v>
      </c>
      <c r="D999">
        <f>VLOOKUP(A999, 'Starter - Projections'!$B$2:$R$1380, 17, FALSE)/VLOOKUP(A999, 'Starter - Projections'!$B$2:$G$1380, 6, FALSE)</f>
        <v>-1.8181818181818184E-2</v>
      </c>
    </row>
    <row r="1000" spans="1:4" x14ac:dyDescent="0.45">
      <c r="A1000" t="s">
        <v>1475</v>
      </c>
      <c r="B1000" t="e">
        <f>VLOOKUP(A1000, Individual_Pitching___Dashboard[[Name]:[G]], 6, FALSE)</f>
        <v>#N/A</v>
      </c>
      <c r="C1000" t="e">
        <f>VLOOKUP(A1000, Individual_Pitching___Dashboard[], 21,FALSE)/'SP Per G'!B1000</f>
        <v>#N/A</v>
      </c>
      <c r="D1000">
        <f>VLOOKUP(A1000, 'Starter - Projections'!$B$2:$R$1380, 17, FALSE)/VLOOKUP(A1000, 'Starter - Projections'!$B$2:$G$1380, 6, FALSE)</f>
        <v>-1.4814814814814815E-2</v>
      </c>
    </row>
    <row r="1001" spans="1:4" x14ac:dyDescent="0.45">
      <c r="A1001" t="s">
        <v>1476</v>
      </c>
      <c r="B1001" t="e">
        <f>VLOOKUP(A1001, Individual_Pitching___Dashboard[[Name]:[G]], 6, FALSE)</f>
        <v>#N/A</v>
      </c>
      <c r="C1001" t="e">
        <f>VLOOKUP(A1001, Individual_Pitching___Dashboard[], 21,FALSE)/'SP Per G'!B1001</f>
        <v>#N/A</v>
      </c>
      <c r="D1001">
        <f>VLOOKUP(A1001, 'Starter - Projections'!$B$2:$R$1380, 17, FALSE)/VLOOKUP(A1001, 'Starter - Projections'!$B$2:$G$1380, 6, FALSE)</f>
        <v>-1.3793103448275864E-2</v>
      </c>
    </row>
    <row r="1002" spans="1:4" x14ac:dyDescent="0.45">
      <c r="A1002" t="s">
        <v>1477</v>
      </c>
      <c r="B1002" t="e">
        <f>VLOOKUP(A1002, Individual_Pitching___Dashboard[[Name]:[G]], 6, FALSE)</f>
        <v>#N/A</v>
      </c>
      <c r="C1002" t="e">
        <f>VLOOKUP(A1002, Individual_Pitching___Dashboard[], 21,FALSE)/'SP Per G'!B1002</f>
        <v>#N/A</v>
      </c>
      <c r="D1002">
        <f>VLOOKUP(A1002, 'Starter - Projections'!$B$2:$R$1380, 17, FALSE)/VLOOKUP(A1002, 'Starter - Projections'!$B$2:$G$1380, 6, FALSE)</f>
        <v>-2.0833333333333332E-2</v>
      </c>
    </row>
    <row r="1003" spans="1:4" x14ac:dyDescent="0.45">
      <c r="A1003" t="s">
        <v>1478</v>
      </c>
      <c r="B1003" t="e">
        <f>VLOOKUP(A1003, Individual_Pitching___Dashboard[[Name]:[G]], 6, FALSE)</f>
        <v>#N/A</v>
      </c>
      <c r="C1003" t="e">
        <f>VLOOKUP(A1003, Individual_Pitching___Dashboard[], 21,FALSE)/'SP Per G'!B1003</f>
        <v>#N/A</v>
      </c>
      <c r="D1003">
        <f>VLOOKUP(A1003, 'Starter - Projections'!$B$2:$R$1380, 17, FALSE)/VLOOKUP(A1003, 'Starter - Projections'!$B$2:$G$1380, 6, FALSE)</f>
        <v>-1.5151515151515152E-2</v>
      </c>
    </row>
    <row r="1004" spans="1:4" x14ac:dyDescent="0.45">
      <c r="A1004" t="s">
        <v>1479</v>
      </c>
      <c r="B1004" t="e">
        <f>VLOOKUP(A1004, Individual_Pitching___Dashboard[[Name]:[G]], 6, FALSE)</f>
        <v>#N/A</v>
      </c>
      <c r="C1004" t="e">
        <f>VLOOKUP(A1004, Individual_Pitching___Dashboard[], 21,FALSE)/'SP Per G'!B1004</f>
        <v>#N/A</v>
      </c>
      <c r="D1004">
        <f>VLOOKUP(A1004, 'Starter - Projections'!$B$2:$R$1380, 17, FALSE)/VLOOKUP(A1004, 'Starter - Projections'!$B$2:$G$1380, 6, FALSE)</f>
        <v>-1.6129032258064516E-2</v>
      </c>
    </row>
    <row r="1005" spans="1:4" x14ac:dyDescent="0.45">
      <c r="A1005" t="s">
        <v>1480</v>
      </c>
      <c r="B1005" t="e">
        <f>VLOOKUP(A1005, Individual_Pitching___Dashboard[[Name]:[G]], 6, FALSE)</f>
        <v>#N/A</v>
      </c>
      <c r="C1005" t="e">
        <f>VLOOKUP(A1005, Individual_Pitching___Dashboard[], 21,FALSE)/'SP Per G'!B1005</f>
        <v>#N/A</v>
      </c>
      <c r="D1005">
        <f>VLOOKUP(A1005, 'Starter - Projections'!$B$2:$R$1380, 17, FALSE)/VLOOKUP(A1005, 'Starter - Projections'!$B$2:$G$1380, 6, FALSE)</f>
        <v>-2.2222222222222223E-2</v>
      </c>
    </row>
    <row r="1006" spans="1:4" x14ac:dyDescent="0.45">
      <c r="A1006" t="s">
        <v>579</v>
      </c>
      <c r="B1006" t="e">
        <f>VLOOKUP(A1006, Individual_Pitching___Dashboard[[Name]:[G]], 6, FALSE)</f>
        <v>#N/A</v>
      </c>
      <c r="C1006" t="e">
        <f>VLOOKUP(A1006, Individual_Pitching___Dashboard[], 21,FALSE)/'SP Per G'!B1006</f>
        <v>#N/A</v>
      </c>
      <c r="D1006">
        <f>VLOOKUP(A1006, 'Starter - Projections'!$B$2:$R$1380, 17, FALSE)/VLOOKUP(A1006, 'Starter - Projections'!$B$2:$G$1380, 6, FALSE)</f>
        <v>1.3999999999999999E-2</v>
      </c>
    </row>
    <row r="1007" spans="1:4" x14ac:dyDescent="0.45">
      <c r="A1007" t="s">
        <v>1481</v>
      </c>
      <c r="B1007" t="e">
        <f>VLOOKUP(A1007, Individual_Pitching___Dashboard[[Name]:[G]], 6, FALSE)</f>
        <v>#N/A</v>
      </c>
      <c r="C1007" t="e">
        <f>VLOOKUP(A1007, Individual_Pitching___Dashboard[], 21,FALSE)/'SP Per G'!B1007</f>
        <v>#N/A</v>
      </c>
      <c r="D1007">
        <f>VLOOKUP(A1007, 'Starter - Projections'!$B$2:$R$1380, 17, FALSE)/VLOOKUP(A1007, 'Starter - Projections'!$B$2:$G$1380, 6, FALSE)</f>
        <v>1.5555555555555555E-2</v>
      </c>
    </row>
    <row r="1008" spans="1:4" x14ac:dyDescent="0.45">
      <c r="A1008" t="s">
        <v>1482</v>
      </c>
      <c r="B1008" t="e">
        <f>VLOOKUP(A1008, Individual_Pitching___Dashboard[[Name]:[G]], 6, FALSE)</f>
        <v>#N/A</v>
      </c>
      <c r="C1008" t="e">
        <f>VLOOKUP(A1008, Individual_Pitching___Dashboard[], 21,FALSE)/'SP Per G'!B1008</f>
        <v>#N/A</v>
      </c>
      <c r="D1008">
        <f>VLOOKUP(A1008, 'Starter - Projections'!$B$2:$R$1380, 17, FALSE)/VLOOKUP(A1008, 'Starter - Projections'!$B$2:$G$1380, 6, FALSE)</f>
        <v>1.5789473684210527E-2</v>
      </c>
    </row>
    <row r="1009" spans="1:4" x14ac:dyDescent="0.45">
      <c r="A1009" t="s">
        <v>1483</v>
      </c>
      <c r="B1009" t="e">
        <f>VLOOKUP(A1009, Individual_Pitching___Dashboard[[Name]:[G]], 6, FALSE)</f>
        <v>#N/A</v>
      </c>
      <c r="C1009" t="e">
        <f>VLOOKUP(A1009, Individual_Pitching___Dashboard[], 21,FALSE)/'SP Per G'!B1009</f>
        <v>#N/A</v>
      </c>
      <c r="D1009">
        <f>VLOOKUP(A1009, 'Starter - Projections'!$B$2:$R$1380, 17, FALSE)/VLOOKUP(A1009, 'Starter - Projections'!$B$2:$G$1380, 6, FALSE)</f>
        <v>1.6216216216216217E-2</v>
      </c>
    </row>
    <row r="1010" spans="1:4" x14ac:dyDescent="0.45">
      <c r="A1010" t="s">
        <v>1484</v>
      </c>
      <c r="B1010" t="e">
        <f>VLOOKUP(A1010, Individual_Pitching___Dashboard[[Name]:[G]], 6, FALSE)</f>
        <v>#N/A</v>
      </c>
      <c r="C1010" t="e">
        <f>VLOOKUP(A1010, Individual_Pitching___Dashboard[], 21,FALSE)/'SP Per G'!B1010</f>
        <v>#N/A</v>
      </c>
      <c r="D1010">
        <f>VLOOKUP(A1010, 'Starter - Projections'!$B$2:$R$1380, 17, FALSE)/VLOOKUP(A1010, 'Starter - Projections'!$B$2:$G$1380, 6, FALSE)</f>
        <v>1.5384615384615384E-2</v>
      </c>
    </row>
    <row r="1011" spans="1:4" x14ac:dyDescent="0.45">
      <c r="A1011" t="s">
        <v>1485</v>
      </c>
      <c r="B1011" t="e">
        <f>VLOOKUP(A1011, Individual_Pitching___Dashboard[[Name]:[G]], 6, FALSE)</f>
        <v>#N/A</v>
      </c>
      <c r="C1011" t="e">
        <f>VLOOKUP(A1011, Individual_Pitching___Dashboard[], 21,FALSE)/'SP Per G'!B1011</f>
        <v>#N/A</v>
      </c>
      <c r="D1011">
        <f>VLOOKUP(A1011, 'Starter - Projections'!$B$2:$R$1380, 17, FALSE)/VLOOKUP(A1011, 'Starter - Projections'!$B$2:$G$1380, 6, FALSE)</f>
        <v>1.5789473684210527E-2</v>
      </c>
    </row>
    <row r="1012" spans="1:4" x14ac:dyDescent="0.45">
      <c r="A1012" t="s">
        <v>1486</v>
      </c>
      <c r="B1012" t="e">
        <f>VLOOKUP(A1012, Individual_Pitching___Dashboard[[Name]:[G]], 6, FALSE)</f>
        <v>#N/A</v>
      </c>
      <c r="C1012" t="e">
        <f>VLOOKUP(A1012, Individual_Pitching___Dashboard[], 21,FALSE)/'SP Per G'!B1012</f>
        <v>#N/A</v>
      </c>
      <c r="D1012">
        <f>VLOOKUP(A1012, 'Starter - Projections'!$B$2:$R$1380, 17, FALSE)/VLOOKUP(A1012, 'Starter - Projections'!$B$2:$G$1380, 6, FALSE)</f>
        <v>1.3333333333333334E-2</v>
      </c>
    </row>
    <row r="1013" spans="1:4" x14ac:dyDescent="0.45">
      <c r="A1013" t="s">
        <v>1487</v>
      </c>
      <c r="B1013" t="e">
        <f>VLOOKUP(A1013, Individual_Pitching___Dashboard[[Name]:[G]], 6, FALSE)</f>
        <v>#N/A</v>
      </c>
      <c r="C1013" t="e">
        <f>VLOOKUP(A1013, Individual_Pitching___Dashboard[], 21,FALSE)/'SP Per G'!B1013</f>
        <v>#N/A</v>
      </c>
      <c r="D1013">
        <f>VLOOKUP(A1013, 'Starter - Projections'!$B$2:$R$1380, 17, FALSE)/VLOOKUP(A1013, 'Starter - Projections'!$B$2:$G$1380, 6, FALSE)</f>
        <v>1.0256410256410256E-2</v>
      </c>
    </row>
    <row r="1014" spans="1:4" x14ac:dyDescent="0.45">
      <c r="A1014" t="s">
        <v>576</v>
      </c>
      <c r="B1014" t="e">
        <f>VLOOKUP(A1014, Individual_Pitching___Dashboard[[Name]:[G]], 6, FALSE)</f>
        <v>#N/A</v>
      </c>
      <c r="C1014" t="e">
        <f>VLOOKUP(A1014, Individual_Pitching___Dashboard[], 21,FALSE)/'SP Per G'!B1014</f>
        <v>#N/A</v>
      </c>
      <c r="D1014">
        <f>VLOOKUP(A1014, 'Starter - Projections'!$B$2:$R$1380, 17, FALSE)/VLOOKUP(A1014, 'Starter - Projections'!$B$2:$G$1380, 6, FALSE)</f>
        <v>9.5238095238095247E-3</v>
      </c>
    </row>
    <row r="1015" spans="1:4" x14ac:dyDescent="0.45">
      <c r="A1015" t="s">
        <v>1488</v>
      </c>
      <c r="B1015" t="e">
        <f>VLOOKUP(A1015, Individual_Pitching___Dashboard[[Name]:[G]], 6, FALSE)</f>
        <v>#N/A</v>
      </c>
      <c r="C1015" t="e">
        <f>VLOOKUP(A1015, Individual_Pitching___Dashboard[], 21,FALSE)/'SP Per G'!B1015</f>
        <v>#N/A</v>
      </c>
      <c r="D1015">
        <f>VLOOKUP(A1015, 'Starter - Projections'!$B$2:$R$1380, 17, FALSE)/VLOOKUP(A1015, 'Starter - Projections'!$B$2:$G$1380, 6, FALSE)</f>
        <v>1.1538461538461537E-2</v>
      </c>
    </row>
    <row r="1016" spans="1:4" x14ac:dyDescent="0.45">
      <c r="A1016" t="s">
        <v>1489</v>
      </c>
      <c r="B1016" t="e">
        <f>VLOOKUP(A1016, Individual_Pitching___Dashboard[[Name]:[G]], 6, FALSE)</f>
        <v>#N/A</v>
      </c>
      <c r="C1016" t="e">
        <f>VLOOKUP(A1016, Individual_Pitching___Dashboard[], 21,FALSE)/'SP Per G'!B1016</f>
        <v>#N/A</v>
      </c>
      <c r="D1016">
        <f>VLOOKUP(A1016, 'Starter - Projections'!$B$2:$R$1380, 17, FALSE)/VLOOKUP(A1016, 'Starter - Projections'!$B$2:$G$1380, 6, FALSE)</f>
        <v>1.0714285714285714E-2</v>
      </c>
    </row>
    <row r="1017" spans="1:4" x14ac:dyDescent="0.45">
      <c r="A1017" t="s">
        <v>588</v>
      </c>
      <c r="B1017" t="e">
        <f>VLOOKUP(A1017, Individual_Pitching___Dashboard[[Name]:[G]], 6, FALSE)</f>
        <v>#N/A</v>
      </c>
      <c r="C1017" t="e">
        <f>VLOOKUP(A1017, Individual_Pitching___Dashboard[], 21,FALSE)/'SP Per G'!B1017</f>
        <v>#N/A</v>
      </c>
      <c r="D1017">
        <f>VLOOKUP(A1017, 'Starter - Projections'!$B$2:$R$1380, 17, FALSE)/VLOOKUP(A1017, 'Starter - Projections'!$B$2:$G$1380, 6, FALSE)</f>
        <v>7.4999999999999997E-3</v>
      </c>
    </row>
    <row r="1018" spans="1:4" x14ac:dyDescent="0.45">
      <c r="A1018" t="s">
        <v>1490</v>
      </c>
      <c r="B1018" t="e">
        <f>VLOOKUP(A1018, Individual_Pitching___Dashboard[[Name]:[G]], 6, FALSE)</f>
        <v>#N/A</v>
      </c>
      <c r="C1018" t="e">
        <f>VLOOKUP(A1018, Individual_Pitching___Dashboard[], 21,FALSE)/'SP Per G'!B1018</f>
        <v>#N/A</v>
      </c>
      <c r="D1018">
        <f>VLOOKUP(A1018, 'Starter - Projections'!$B$2:$R$1380, 17, FALSE)/VLOOKUP(A1018, 'Starter - Projections'!$B$2:$G$1380, 6, FALSE)</f>
        <v>6.8181818181818179E-3</v>
      </c>
    </row>
    <row r="1019" spans="1:4" x14ac:dyDescent="0.45">
      <c r="A1019" t="s">
        <v>1491</v>
      </c>
      <c r="B1019" t="e">
        <f>VLOOKUP(A1019, Individual_Pitching___Dashboard[[Name]:[G]], 6, FALSE)</f>
        <v>#N/A</v>
      </c>
      <c r="C1019" t="e">
        <f>VLOOKUP(A1019, Individual_Pitching___Dashboard[], 21,FALSE)/'SP Per G'!B1019</f>
        <v>#N/A</v>
      </c>
      <c r="D1019">
        <f>VLOOKUP(A1019, 'Starter - Projections'!$B$2:$R$1380, 17, FALSE)/VLOOKUP(A1019, 'Starter - Projections'!$B$2:$G$1380, 6, FALSE)</f>
        <v>9.0909090909090905E-3</v>
      </c>
    </row>
    <row r="1020" spans="1:4" x14ac:dyDescent="0.45">
      <c r="A1020" t="s">
        <v>1492</v>
      </c>
      <c r="B1020" t="e">
        <f>VLOOKUP(A1020, Individual_Pitching___Dashboard[[Name]:[G]], 6, FALSE)</f>
        <v>#N/A</v>
      </c>
      <c r="C1020" t="e">
        <f>VLOOKUP(A1020, Individual_Pitching___Dashboard[], 21,FALSE)/'SP Per G'!B1020</f>
        <v>#N/A</v>
      </c>
      <c r="D1020">
        <f>VLOOKUP(A1020, 'Starter - Projections'!$B$2:$R$1380, 17, FALSE)/VLOOKUP(A1020, 'Starter - Projections'!$B$2:$G$1380, 6, FALSE)</f>
        <v>7.8947368421052634E-3</v>
      </c>
    </row>
    <row r="1021" spans="1:4" x14ac:dyDescent="0.45">
      <c r="A1021" t="s">
        <v>558</v>
      </c>
      <c r="B1021" t="e">
        <f>VLOOKUP(A1021, Individual_Pitching___Dashboard[[Name]:[G]], 6, FALSE)</f>
        <v>#N/A</v>
      </c>
      <c r="C1021" t="e">
        <f>VLOOKUP(A1021, Individual_Pitching___Dashboard[], 21,FALSE)/'SP Per G'!B1021</f>
        <v>#N/A</v>
      </c>
      <c r="D1021">
        <f>VLOOKUP(A1021, 'Starter - Projections'!$B$2:$R$1380, 17, FALSE)/VLOOKUP(A1021, 'Starter - Projections'!$B$2:$G$1380, 6, FALSE)</f>
        <v>5.4054054054054057E-3</v>
      </c>
    </row>
    <row r="1022" spans="1:4" x14ac:dyDescent="0.45">
      <c r="A1022" t="s">
        <v>1493</v>
      </c>
      <c r="B1022" t="e">
        <f>VLOOKUP(A1022, Individual_Pitching___Dashboard[[Name]:[G]], 6, FALSE)</f>
        <v>#N/A</v>
      </c>
      <c r="C1022" t="e">
        <f>VLOOKUP(A1022, Individual_Pitching___Dashboard[], 21,FALSE)/'SP Per G'!B1022</f>
        <v>#N/A</v>
      </c>
      <c r="D1022">
        <f>VLOOKUP(A1022, 'Starter - Projections'!$B$2:$R$1380, 17, FALSE)/VLOOKUP(A1022, 'Starter - Projections'!$B$2:$G$1380, 6, FALSE)</f>
        <v>5.263157894736842E-3</v>
      </c>
    </row>
    <row r="1023" spans="1:4" x14ac:dyDescent="0.45">
      <c r="A1023" t="s">
        <v>1494</v>
      </c>
      <c r="B1023" t="e">
        <f>VLOOKUP(A1023, Individual_Pitching___Dashboard[[Name]:[G]], 6, FALSE)</f>
        <v>#N/A</v>
      </c>
      <c r="C1023" t="e">
        <f>VLOOKUP(A1023, Individual_Pitching___Dashboard[], 21,FALSE)/'SP Per G'!B1023</f>
        <v>#N/A</v>
      </c>
      <c r="D1023">
        <f>VLOOKUP(A1023, 'Starter - Projections'!$B$2:$R$1380, 17, FALSE)/VLOOKUP(A1023, 'Starter - Projections'!$B$2:$G$1380, 6, FALSE)</f>
        <v>6.6666666666666671E-3</v>
      </c>
    </row>
    <row r="1024" spans="1:4" x14ac:dyDescent="0.45">
      <c r="A1024" t="s">
        <v>554</v>
      </c>
      <c r="B1024" t="e">
        <f>VLOOKUP(A1024, Individual_Pitching___Dashboard[[Name]:[G]], 6, FALSE)</f>
        <v>#N/A</v>
      </c>
      <c r="C1024" t="e">
        <f>VLOOKUP(A1024, Individual_Pitching___Dashboard[], 21,FALSE)/'SP Per G'!B1024</f>
        <v>#N/A</v>
      </c>
      <c r="D1024">
        <f>VLOOKUP(A1024, 'Starter - Projections'!$B$2:$R$1380, 17, FALSE)/VLOOKUP(A1024, 'Starter - Projections'!$B$2:$G$1380, 6, FALSE)</f>
        <v>5.0000000000000001E-3</v>
      </c>
    </row>
    <row r="1025" spans="1:4" x14ac:dyDescent="0.45">
      <c r="A1025" t="s">
        <v>1495</v>
      </c>
      <c r="B1025" t="e">
        <f>VLOOKUP(A1025, Individual_Pitching___Dashboard[[Name]:[G]], 6, FALSE)</f>
        <v>#N/A</v>
      </c>
      <c r="C1025" t="e">
        <f>VLOOKUP(A1025, Individual_Pitching___Dashboard[], 21,FALSE)/'SP Per G'!B1025</f>
        <v>#N/A</v>
      </c>
      <c r="D1025">
        <f>VLOOKUP(A1025, 'Starter - Projections'!$B$2:$R$1380, 17, FALSE)/VLOOKUP(A1025, 'Starter - Projections'!$B$2:$G$1380, 6, FALSE)</f>
        <v>5.4054054054054057E-3</v>
      </c>
    </row>
    <row r="1026" spans="1:4" x14ac:dyDescent="0.45">
      <c r="A1026" t="s">
        <v>1496</v>
      </c>
      <c r="B1026" t="e">
        <f>VLOOKUP(A1026, Individual_Pitching___Dashboard[[Name]:[G]], 6, FALSE)</f>
        <v>#N/A</v>
      </c>
      <c r="C1026" t="e">
        <f>VLOOKUP(A1026, Individual_Pitching___Dashboard[], 21,FALSE)/'SP Per G'!B1026</f>
        <v>#N/A</v>
      </c>
      <c r="D1026">
        <f>VLOOKUP(A1026, 'Starter - Projections'!$B$2:$R$1380, 17, FALSE)/VLOOKUP(A1026, 'Starter - Projections'!$B$2:$G$1380, 6, FALSE)</f>
        <v>5.263157894736842E-3</v>
      </c>
    </row>
    <row r="1027" spans="1:4" x14ac:dyDescent="0.45">
      <c r="A1027" t="s">
        <v>1497</v>
      </c>
      <c r="B1027" t="e">
        <f>VLOOKUP(A1027, Individual_Pitching___Dashboard[[Name]:[G]], 6, FALSE)</f>
        <v>#N/A</v>
      </c>
      <c r="C1027" t="e">
        <f>VLOOKUP(A1027, Individual_Pitching___Dashboard[], 21,FALSE)/'SP Per G'!B1027</f>
        <v>#N/A</v>
      </c>
      <c r="D1027">
        <f>VLOOKUP(A1027, 'Starter - Projections'!$B$2:$R$1380, 17, FALSE)/VLOOKUP(A1027, 'Starter - Projections'!$B$2:$G$1380, 6, FALSE)</f>
        <v>3.0303030303030303E-3</v>
      </c>
    </row>
    <row r="1028" spans="1:4" x14ac:dyDescent="0.45">
      <c r="A1028" t="s">
        <v>1498</v>
      </c>
      <c r="B1028" t="e">
        <f>VLOOKUP(A1028, Individual_Pitching___Dashboard[[Name]:[G]], 6, FALSE)</f>
        <v>#N/A</v>
      </c>
      <c r="C1028" t="e">
        <f>VLOOKUP(A1028, Individual_Pitching___Dashboard[], 21,FALSE)/'SP Per G'!B1028</f>
        <v>#N/A</v>
      </c>
      <c r="D1028">
        <f>VLOOKUP(A1028, 'Starter - Projections'!$B$2:$R$1380, 17, FALSE)/VLOOKUP(A1028, 'Starter - Projections'!$B$2:$G$1380, 6, FALSE)</f>
        <v>4.5454545454545461E-3</v>
      </c>
    </row>
    <row r="1029" spans="1:4" x14ac:dyDescent="0.45">
      <c r="A1029" t="s">
        <v>1499</v>
      </c>
      <c r="B1029" t="e">
        <f>VLOOKUP(A1029, Individual_Pitching___Dashboard[[Name]:[G]], 6, FALSE)</f>
        <v>#N/A</v>
      </c>
      <c r="C1029" t="e">
        <f>VLOOKUP(A1029, Individual_Pitching___Dashboard[], 21,FALSE)/'SP Per G'!B1029</f>
        <v>#N/A</v>
      </c>
      <c r="D1029">
        <f>VLOOKUP(A1029, 'Starter - Projections'!$B$2:$R$1380, 17, FALSE)/VLOOKUP(A1029, 'Starter - Projections'!$B$2:$G$1380, 6, FALSE)</f>
        <v>3.0303030303030303E-3</v>
      </c>
    </row>
    <row r="1030" spans="1:4" x14ac:dyDescent="0.45">
      <c r="A1030" t="s">
        <v>1500</v>
      </c>
      <c r="B1030" t="e">
        <f>VLOOKUP(A1030, Individual_Pitching___Dashboard[[Name]:[G]], 6, FALSE)</f>
        <v>#N/A</v>
      </c>
      <c r="C1030" t="e">
        <f>VLOOKUP(A1030, Individual_Pitching___Dashboard[], 21,FALSE)/'SP Per G'!B1030</f>
        <v>#N/A</v>
      </c>
      <c r="D1030">
        <f>VLOOKUP(A1030, 'Starter - Projections'!$B$2:$R$1380, 17, FALSE)/VLOOKUP(A1030, 'Starter - Projections'!$B$2:$G$1380, 6, FALSE)</f>
        <v>2.9411764705882353E-3</v>
      </c>
    </row>
    <row r="1031" spans="1:4" x14ac:dyDescent="0.45">
      <c r="A1031" t="s">
        <v>1501</v>
      </c>
      <c r="B1031" t="e">
        <f>VLOOKUP(A1031, Individual_Pitching___Dashboard[[Name]:[G]], 6, FALSE)</f>
        <v>#N/A</v>
      </c>
      <c r="C1031" t="e">
        <f>VLOOKUP(A1031, Individual_Pitching___Dashboard[], 21,FALSE)/'SP Per G'!B1031</f>
        <v>#N/A</v>
      </c>
      <c r="D1031">
        <f>VLOOKUP(A1031, 'Starter - Projections'!$B$2:$R$1380, 17, FALSE)/VLOOKUP(A1031, 'Starter - Projections'!$B$2:$G$1380, 6, FALSE)</f>
        <v>0</v>
      </c>
    </row>
    <row r="1032" spans="1:4" x14ac:dyDescent="0.45">
      <c r="A1032" t="s">
        <v>1502</v>
      </c>
      <c r="B1032" t="e">
        <f>VLOOKUP(A1032, Individual_Pitching___Dashboard[[Name]:[G]], 6, FALSE)</f>
        <v>#N/A</v>
      </c>
      <c r="C1032" t="e">
        <f>VLOOKUP(A1032, Individual_Pitching___Dashboard[], 21,FALSE)/'SP Per G'!B1032</f>
        <v>#N/A</v>
      </c>
      <c r="D1032">
        <f>VLOOKUP(A1032, 'Starter - Projections'!$B$2:$R$1380, 17, FALSE)/VLOOKUP(A1032, 'Starter - Projections'!$B$2:$G$1380, 6, FALSE)</f>
        <v>0</v>
      </c>
    </row>
    <row r="1033" spans="1:4" x14ac:dyDescent="0.45">
      <c r="A1033" t="s">
        <v>1503</v>
      </c>
      <c r="B1033" t="e">
        <f>VLOOKUP(A1033, Individual_Pitching___Dashboard[[Name]:[G]], 6, FALSE)</f>
        <v>#N/A</v>
      </c>
      <c r="C1033" t="e">
        <f>VLOOKUP(A1033, Individual_Pitching___Dashboard[], 21,FALSE)/'SP Per G'!B1033</f>
        <v>#N/A</v>
      </c>
      <c r="D1033">
        <f>VLOOKUP(A1033, 'Starter - Projections'!$B$2:$R$1380, 17, FALSE)/VLOOKUP(A1033, 'Starter - Projections'!$B$2:$G$1380, 6, FALSE)</f>
        <v>0</v>
      </c>
    </row>
    <row r="1034" spans="1:4" x14ac:dyDescent="0.45">
      <c r="A1034" t="s">
        <v>1504</v>
      </c>
      <c r="B1034" t="e">
        <f>VLOOKUP(A1034, Individual_Pitching___Dashboard[[Name]:[G]], 6, FALSE)</f>
        <v>#N/A</v>
      </c>
      <c r="C1034" t="e">
        <f>VLOOKUP(A1034, Individual_Pitching___Dashboard[], 21,FALSE)/'SP Per G'!B1034</f>
        <v>#N/A</v>
      </c>
      <c r="D1034">
        <f>VLOOKUP(A1034, 'Starter - Projections'!$B$2:$R$1380, 17, FALSE)/VLOOKUP(A1034, 'Starter - Projections'!$B$2:$G$1380, 6, FALSE)</f>
        <v>0</v>
      </c>
    </row>
    <row r="1035" spans="1:4" x14ac:dyDescent="0.45">
      <c r="A1035" t="s">
        <v>1505</v>
      </c>
      <c r="B1035" t="e">
        <f>VLOOKUP(A1035, Individual_Pitching___Dashboard[[Name]:[G]], 6, FALSE)</f>
        <v>#N/A</v>
      </c>
      <c r="C1035" t="e">
        <f>VLOOKUP(A1035, Individual_Pitching___Dashboard[], 21,FALSE)/'SP Per G'!B1035</f>
        <v>#N/A</v>
      </c>
      <c r="D1035">
        <f>VLOOKUP(A1035, 'Starter - Projections'!$B$2:$R$1380, 17, FALSE)/VLOOKUP(A1035, 'Starter - Projections'!$B$2:$G$1380, 6, FALSE)</f>
        <v>0</v>
      </c>
    </row>
    <row r="1036" spans="1:4" x14ac:dyDescent="0.45">
      <c r="A1036" t="s">
        <v>1506</v>
      </c>
      <c r="B1036" t="e">
        <f>VLOOKUP(A1036, Individual_Pitching___Dashboard[[Name]:[G]], 6, FALSE)</f>
        <v>#N/A</v>
      </c>
      <c r="C1036" t="e">
        <f>VLOOKUP(A1036, Individual_Pitching___Dashboard[], 21,FALSE)/'SP Per G'!B1036</f>
        <v>#N/A</v>
      </c>
      <c r="D1036">
        <f>VLOOKUP(A1036, 'Starter - Projections'!$B$2:$R$1380, 17, FALSE)/VLOOKUP(A1036, 'Starter - Projections'!$B$2:$G$1380, 6, FALSE)</f>
        <v>0</v>
      </c>
    </row>
    <row r="1037" spans="1:4" x14ac:dyDescent="0.45">
      <c r="A1037" t="s">
        <v>1507</v>
      </c>
      <c r="B1037" t="e">
        <f>VLOOKUP(A1037, Individual_Pitching___Dashboard[[Name]:[G]], 6, FALSE)</f>
        <v>#N/A</v>
      </c>
      <c r="C1037" t="e">
        <f>VLOOKUP(A1037, Individual_Pitching___Dashboard[], 21,FALSE)/'SP Per G'!B1037</f>
        <v>#N/A</v>
      </c>
      <c r="D1037">
        <f>VLOOKUP(A1037, 'Starter - Projections'!$B$2:$R$1380, 17, FALSE)/VLOOKUP(A1037, 'Starter - Projections'!$B$2:$G$1380, 6, FALSE)</f>
        <v>0</v>
      </c>
    </row>
    <row r="1038" spans="1:4" x14ac:dyDescent="0.45">
      <c r="A1038" t="s">
        <v>1508</v>
      </c>
      <c r="B1038" t="e">
        <f>VLOOKUP(A1038, Individual_Pitching___Dashboard[[Name]:[G]], 6, FALSE)</f>
        <v>#N/A</v>
      </c>
      <c r="C1038" t="e">
        <f>VLOOKUP(A1038, Individual_Pitching___Dashboard[], 21,FALSE)/'SP Per G'!B1038</f>
        <v>#N/A</v>
      </c>
      <c r="D1038">
        <f>VLOOKUP(A1038, 'Starter - Projections'!$B$2:$R$1380, 17, FALSE)/VLOOKUP(A1038, 'Starter - Projections'!$B$2:$G$1380, 6, FALSE)</f>
        <v>0</v>
      </c>
    </row>
    <row r="1039" spans="1:4" x14ac:dyDescent="0.45">
      <c r="A1039" t="s">
        <v>1509</v>
      </c>
      <c r="B1039" t="e">
        <f>VLOOKUP(A1039, Individual_Pitching___Dashboard[[Name]:[G]], 6, FALSE)</f>
        <v>#N/A</v>
      </c>
      <c r="C1039" t="e">
        <f>VLOOKUP(A1039, Individual_Pitching___Dashboard[], 21,FALSE)/'SP Per G'!B1039</f>
        <v>#N/A</v>
      </c>
      <c r="D1039">
        <f>VLOOKUP(A1039, 'Starter - Projections'!$B$2:$R$1380, 17, FALSE)/VLOOKUP(A1039, 'Starter - Projections'!$B$2:$G$1380, 6, FALSE)</f>
        <v>-1.1111111111111112E-2</v>
      </c>
    </row>
    <row r="1040" spans="1:4" x14ac:dyDescent="0.45">
      <c r="A1040" t="s">
        <v>1510</v>
      </c>
      <c r="B1040" t="e">
        <f>VLOOKUP(A1040, Individual_Pitching___Dashboard[[Name]:[G]], 6, FALSE)</f>
        <v>#N/A</v>
      </c>
      <c r="C1040" t="e">
        <f>VLOOKUP(A1040, Individual_Pitching___Dashboard[], 21,FALSE)/'SP Per G'!B1040</f>
        <v>#N/A</v>
      </c>
      <c r="D1040">
        <f>VLOOKUP(A1040, 'Starter - Projections'!$B$2:$R$1380, 17, FALSE)/VLOOKUP(A1040, 'Starter - Projections'!$B$2:$G$1380, 6, FALSE)</f>
        <v>-4.1666666666666666E-3</v>
      </c>
    </row>
    <row r="1041" spans="1:4" x14ac:dyDescent="0.45">
      <c r="A1041" t="s">
        <v>1511</v>
      </c>
      <c r="B1041" t="e">
        <f>VLOOKUP(A1041, Individual_Pitching___Dashboard[[Name]:[G]], 6, FALSE)</f>
        <v>#N/A</v>
      </c>
      <c r="C1041" t="e">
        <f>VLOOKUP(A1041, Individual_Pitching___Dashboard[], 21,FALSE)/'SP Per G'!B1041</f>
        <v>#N/A</v>
      </c>
      <c r="D1041">
        <f>VLOOKUP(A1041, 'Starter - Projections'!$B$2:$R$1380, 17, FALSE)/VLOOKUP(A1041, 'Starter - Projections'!$B$2:$G$1380, 6, FALSE)</f>
        <v>-2.7777777777777779E-3</v>
      </c>
    </row>
    <row r="1042" spans="1:4" x14ac:dyDescent="0.45">
      <c r="A1042" t="s">
        <v>1512</v>
      </c>
      <c r="B1042" t="e">
        <f>VLOOKUP(A1042, Individual_Pitching___Dashboard[[Name]:[G]], 6, FALSE)</f>
        <v>#N/A</v>
      </c>
      <c r="C1042" t="e">
        <f>VLOOKUP(A1042, Individual_Pitching___Dashboard[], 21,FALSE)/'SP Per G'!B1042</f>
        <v>#N/A</v>
      </c>
      <c r="D1042">
        <f>VLOOKUP(A1042, 'Starter - Projections'!$B$2:$R$1380, 17, FALSE)/VLOOKUP(A1042, 'Starter - Projections'!$B$2:$G$1380, 6, FALSE)</f>
        <v>-5.8823529411764705E-3</v>
      </c>
    </row>
    <row r="1043" spans="1:4" x14ac:dyDescent="0.45">
      <c r="A1043" t="s">
        <v>1513</v>
      </c>
      <c r="B1043" t="e">
        <f>VLOOKUP(A1043, Individual_Pitching___Dashboard[[Name]:[G]], 6, FALSE)</f>
        <v>#N/A</v>
      </c>
      <c r="C1043" t="e">
        <f>VLOOKUP(A1043, Individual_Pitching___Dashboard[], 21,FALSE)/'SP Per G'!B1043</f>
        <v>#N/A</v>
      </c>
      <c r="D1043">
        <f>VLOOKUP(A1043, 'Starter - Projections'!$B$2:$R$1380, 17, FALSE)/VLOOKUP(A1043, 'Starter - Projections'!$B$2:$G$1380, 6, FALSE)</f>
        <v>-7.1428571428571435E-3</v>
      </c>
    </row>
    <row r="1044" spans="1:4" x14ac:dyDescent="0.45">
      <c r="A1044" t="s">
        <v>1514</v>
      </c>
      <c r="B1044" t="e">
        <f>VLOOKUP(A1044, Individual_Pitching___Dashboard[[Name]:[G]], 6, FALSE)</f>
        <v>#N/A</v>
      </c>
      <c r="C1044" t="e">
        <f>VLOOKUP(A1044, Individual_Pitching___Dashboard[], 21,FALSE)/'SP Per G'!B1044</f>
        <v>#N/A</v>
      </c>
      <c r="D1044">
        <f>VLOOKUP(A1044, 'Starter - Projections'!$B$2:$R$1380, 17, FALSE)/VLOOKUP(A1044, 'Starter - Projections'!$B$2:$G$1380, 6, FALSE)</f>
        <v>-5.4054054054054057E-3</v>
      </c>
    </row>
    <row r="1045" spans="1:4" x14ac:dyDescent="0.45">
      <c r="A1045" t="s">
        <v>1515</v>
      </c>
      <c r="B1045" t="e">
        <f>VLOOKUP(A1045, Individual_Pitching___Dashboard[[Name]:[G]], 6, FALSE)</f>
        <v>#N/A</v>
      </c>
      <c r="C1045" t="e">
        <f>VLOOKUP(A1045, Individual_Pitching___Dashboard[], 21,FALSE)/'SP Per G'!B1045</f>
        <v>#N/A</v>
      </c>
      <c r="D1045">
        <f>VLOOKUP(A1045, 'Starter - Projections'!$B$2:$R$1380, 17, FALSE)/VLOOKUP(A1045, 'Starter - Projections'!$B$2:$G$1380, 6, FALSE)</f>
        <v>-5.263157894736842E-3</v>
      </c>
    </row>
    <row r="1046" spans="1:4" x14ac:dyDescent="0.45">
      <c r="A1046" t="s">
        <v>1516</v>
      </c>
      <c r="B1046" t="e">
        <f>VLOOKUP(A1046, Individual_Pitching___Dashboard[[Name]:[G]], 6, FALSE)</f>
        <v>#N/A</v>
      </c>
      <c r="C1046" t="e">
        <f>VLOOKUP(A1046, Individual_Pitching___Dashboard[], 21,FALSE)/'SP Per G'!B1046</f>
        <v>#N/A</v>
      </c>
      <c r="D1046">
        <f>VLOOKUP(A1046, 'Starter - Projections'!$B$2:$R$1380, 17, FALSE)/VLOOKUP(A1046, 'Starter - Projections'!$B$2:$G$1380, 6, FALSE)</f>
        <v>-6.8965517241379318E-3</v>
      </c>
    </row>
    <row r="1047" spans="1:4" x14ac:dyDescent="0.45">
      <c r="A1047" t="s">
        <v>1517</v>
      </c>
      <c r="B1047" t="e">
        <f>VLOOKUP(A1047, Individual_Pitching___Dashboard[[Name]:[G]], 6, FALSE)</f>
        <v>#N/A</v>
      </c>
      <c r="C1047" t="e">
        <f>VLOOKUP(A1047, Individual_Pitching___Dashboard[], 21,FALSE)/'SP Per G'!B1047</f>
        <v>#N/A</v>
      </c>
      <c r="D1047">
        <f>VLOOKUP(A1047, 'Starter - Projections'!$B$2:$R$1380, 17, FALSE)/VLOOKUP(A1047, 'Starter - Projections'!$B$2:$G$1380, 6, FALSE)</f>
        <v>-8.3333333333333332E-3</v>
      </c>
    </row>
    <row r="1048" spans="1:4" x14ac:dyDescent="0.45">
      <c r="A1048" t="s">
        <v>1518</v>
      </c>
      <c r="B1048" t="e">
        <f>VLOOKUP(A1048, Individual_Pitching___Dashboard[[Name]:[G]], 6, FALSE)</f>
        <v>#N/A</v>
      </c>
      <c r="C1048" t="e">
        <f>VLOOKUP(A1048, Individual_Pitching___Dashboard[], 21,FALSE)/'SP Per G'!B1048</f>
        <v>#N/A</v>
      </c>
      <c r="D1048">
        <f>VLOOKUP(A1048, 'Starter - Projections'!$B$2:$R$1380, 17, FALSE)/VLOOKUP(A1048, 'Starter - Projections'!$B$2:$G$1380, 6, FALSE)</f>
        <v>-7.8947368421052634E-3</v>
      </c>
    </row>
    <row r="1049" spans="1:4" x14ac:dyDescent="0.45">
      <c r="A1049" t="s">
        <v>1519</v>
      </c>
      <c r="B1049" t="e">
        <f>VLOOKUP(A1049, Individual_Pitching___Dashboard[[Name]:[G]], 6, FALSE)</f>
        <v>#N/A</v>
      </c>
      <c r="C1049" t="e">
        <f>VLOOKUP(A1049, Individual_Pitching___Dashboard[], 21,FALSE)/'SP Per G'!B1049</f>
        <v>#N/A</v>
      </c>
      <c r="D1049">
        <f>VLOOKUP(A1049, 'Starter - Projections'!$B$2:$R$1380, 17, FALSE)/VLOOKUP(A1049, 'Starter - Projections'!$B$2:$G$1380, 6, FALSE)</f>
        <v>-0.01</v>
      </c>
    </row>
    <row r="1050" spans="1:4" x14ac:dyDescent="0.45">
      <c r="A1050" t="s">
        <v>1520</v>
      </c>
      <c r="B1050" t="e">
        <f>VLOOKUP(A1050, Individual_Pitching___Dashboard[[Name]:[G]], 6, FALSE)</f>
        <v>#N/A</v>
      </c>
      <c r="C1050" t="e">
        <f>VLOOKUP(A1050, Individual_Pitching___Dashboard[], 21,FALSE)/'SP Per G'!B1050</f>
        <v>#N/A</v>
      </c>
      <c r="D1050">
        <f>VLOOKUP(A1050, 'Starter - Projections'!$B$2:$R$1380, 17, FALSE)/VLOOKUP(A1050, 'Starter - Projections'!$B$2:$G$1380, 6, FALSE)</f>
        <v>-0.01</v>
      </c>
    </row>
    <row r="1051" spans="1:4" x14ac:dyDescent="0.45">
      <c r="A1051" t="s">
        <v>1521</v>
      </c>
      <c r="B1051" t="e">
        <f>VLOOKUP(A1051, Individual_Pitching___Dashboard[[Name]:[G]], 6, FALSE)</f>
        <v>#N/A</v>
      </c>
      <c r="C1051" t="e">
        <f>VLOOKUP(A1051, Individual_Pitching___Dashboard[], 21,FALSE)/'SP Per G'!B1051</f>
        <v>#N/A</v>
      </c>
      <c r="D1051">
        <f>VLOOKUP(A1051, 'Starter - Projections'!$B$2:$R$1380, 17, FALSE)/VLOOKUP(A1051, 'Starter - Projections'!$B$2:$G$1380, 6, FALSE)</f>
        <v>-7.6923076923076919E-3</v>
      </c>
    </row>
    <row r="1052" spans="1:4" x14ac:dyDescent="0.45">
      <c r="A1052" t="s">
        <v>1522</v>
      </c>
      <c r="B1052" t="e">
        <f>VLOOKUP(A1052, Individual_Pitching___Dashboard[[Name]:[G]], 6, FALSE)</f>
        <v>#N/A</v>
      </c>
      <c r="C1052" t="e">
        <f>VLOOKUP(A1052, Individual_Pitching___Dashboard[], 21,FALSE)/'SP Per G'!B1052</f>
        <v>#N/A</v>
      </c>
      <c r="D1052">
        <f>VLOOKUP(A1052, 'Starter - Projections'!$B$2:$R$1380, 17, FALSE)/VLOOKUP(A1052, 'Starter - Projections'!$B$2:$G$1380, 6, FALSE)</f>
        <v>-1.0526315789473684E-2</v>
      </c>
    </row>
    <row r="1053" spans="1:4" x14ac:dyDescent="0.45">
      <c r="A1053" t="s">
        <v>1523</v>
      </c>
      <c r="B1053" t="e">
        <f>VLOOKUP(A1053, Individual_Pitching___Dashboard[[Name]:[G]], 6, FALSE)</f>
        <v>#N/A</v>
      </c>
      <c r="C1053" t="e">
        <f>VLOOKUP(A1053, Individual_Pitching___Dashboard[], 21,FALSE)/'SP Per G'!B1053</f>
        <v>#N/A</v>
      </c>
      <c r="D1053">
        <f>VLOOKUP(A1053, 'Starter - Projections'!$B$2:$R$1380, 17, FALSE)/VLOOKUP(A1053, 'Starter - Projections'!$B$2:$G$1380, 6, FALSE)</f>
        <v>-1.6E-2</v>
      </c>
    </row>
    <row r="1054" spans="1:4" x14ac:dyDescent="0.45">
      <c r="A1054" t="s">
        <v>1524</v>
      </c>
      <c r="B1054" t="e">
        <f>VLOOKUP(A1054, Individual_Pitching___Dashboard[[Name]:[G]], 6, FALSE)</f>
        <v>#N/A</v>
      </c>
      <c r="C1054" t="e">
        <f>VLOOKUP(A1054, Individual_Pitching___Dashboard[], 21,FALSE)/'SP Per G'!B1054</f>
        <v>#N/A</v>
      </c>
      <c r="D1054">
        <f>VLOOKUP(A1054, 'Starter - Projections'!$B$2:$R$1380, 17, FALSE)/VLOOKUP(A1054, 'Starter - Projections'!$B$2:$G$1380, 6, FALSE)</f>
        <v>-1.1764705882352941E-2</v>
      </c>
    </row>
    <row r="1055" spans="1:4" x14ac:dyDescent="0.45">
      <c r="A1055" t="s">
        <v>1525</v>
      </c>
      <c r="B1055" t="e">
        <f>VLOOKUP(A1055, Individual_Pitching___Dashboard[[Name]:[G]], 6, FALSE)</f>
        <v>#N/A</v>
      </c>
      <c r="C1055" t="e">
        <f>VLOOKUP(A1055, Individual_Pitching___Dashboard[], 21,FALSE)/'SP Per G'!B1055</f>
        <v>#N/A</v>
      </c>
      <c r="D1055">
        <f>VLOOKUP(A1055, 'Starter - Projections'!$B$2:$R$1380, 17, FALSE)/VLOOKUP(A1055, 'Starter - Projections'!$B$2:$G$1380, 6, FALSE)</f>
        <v>-1.5625E-2</v>
      </c>
    </row>
    <row r="1056" spans="1:4" x14ac:dyDescent="0.45">
      <c r="A1056" t="s">
        <v>1526</v>
      </c>
      <c r="B1056" t="e">
        <f>VLOOKUP(A1056, Individual_Pitching___Dashboard[[Name]:[G]], 6, FALSE)</f>
        <v>#N/A</v>
      </c>
      <c r="C1056" t="e">
        <f>VLOOKUP(A1056, Individual_Pitching___Dashboard[], 21,FALSE)/'SP Per G'!B1056</f>
        <v>#N/A</v>
      </c>
      <c r="D1056">
        <f>VLOOKUP(A1056, 'Starter - Projections'!$B$2:$R$1380, 17, FALSE)/VLOOKUP(A1056, 'Starter - Projections'!$B$2:$G$1380, 6, FALSE)</f>
        <v>-2.0689655172413793E-2</v>
      </c>
    </row>
    <row r="1057" spans="1:4" x14ac:dyDescent="0.45">
      <c r="A1057" t="s">
        <v>1527</v>
      </c>
      <c r="B1057" t="e">
        <f>VLOOKUP(A1057, Individual_Pitching___Dashboard[[Name]:[G]], 6, FALSE)</f>
        <v>#N/A</v>
      </c>
      <c r="C1057" t="e">
        <f>VLOOKUP(A1057, Individual_Pitching___Dashboard[], 21,FALSE)/'SP Per G'!B1057</f>
        <v>#N/A</v>
      </c>
      <c r="D1057">
        <f>VLOOKUP(A1057, 'Starter - Projections'!$B$2:$R$1380, 17, FALSE)/VLOOKUP(A1057, 'Starter - Projections'!$B$2:$G$1380, 6, FALSE)</f>
        <v>-2.5925925925925925E-2</v>
      </c>
    </row>
    <row r="1058" spans="1:4" x14ac:dyDescent="0.45">
      <c r="A1058" t="s">
        <v>1528</v>
      </c>
      <c r="B1058" t="e">
        <f>VLOOKUP(A1058, Individual_Pitching___Dashboard[[Name]:[G]], 6, FALSE)</f>
        <v>#N/A</v>
      </c>
      <c r="C1058" t="e">
        <f>VLOOKUP(A1058, Individual_Pitching___Dashboard[], 21,FALSE)/'SP Per G'!B1058</f>
        <v>#N/A</v>
      </c>
      <c r="D1058">
        <f>VLOOKUP(A1058, 'Starter - Projections'!$B$2:$R$1380, 17, FALSE)/VLOOKUP(A1058, 'Starter - Projections'!$B$2:$G$1380, 6, FALSE)</f>
        <v>-3.3333333333333333E-2</v>
      </c>
    </row>
    <row r="1059" spans="1:4" x14ac:dyDescent="0.45">
      <c r="A1059" t="s">
        <v>1529</v>
      </c>
      <c r="B1059" t="e">
        <f>VLOOKUP(A1059, Individual_Pitching___Dashboard[[Name]:[G]], 6, FALSE)</f>
        <v>#N/A</v>
      </c>
      <c r="C1059" t="e">
        <f>VLOOKUP(A1059, Individual_Pitching___Dashboard[], 21,FALSE)/'SP Per G'!B1059</f>
        <v>#N/A</v>
      </c>
      <c r="D1059">
        <f>VLOOKUP(A1059, 'Starter - Projections'!$B$2:$R$1380, 17, FALSE)/VLOOKUP(A1059, 'Starter - Projections'!$B$2:$G$1380, 6, FALSE)</f>
        <v>1.3725490196078431E-2</v>
      </c>
    </row>
    <row r="1060" spans="1:4" x14ac:dyDescent="0.45">
      <c r="A1060" t="s">
        <v>1530</v>
      </c>
      <c r="B1060" t="e">
        <f>VLOOKUP(A1060, Individual_Pitching___Dashboard[[Name]:[G]], 6, FALSE)</f>
        <v>#N/A</v>
      </c>
      <c r="C1060" t="e">
        <f>VLOOKUP(A1060, Individual_Pitching___Dashboard[], 21,FALSE)/'SP Per G'!B1060</f>
        <v>#N/A</v>
      </c>
      <c r="D1060">
        <f>VLOOKUP(A1060, 'Starter - Projections'!$B$2:$R$1380, 17, FALSE)/VLOOKUP(A1060, 'Starter - Projections'!$B$2:$G$1380, 6, FALSE)</f>
        <v>1.0869565217391304E-2</v>
      </c>
    </row>
    <row r="1061" spans="1:4" x14ac:dyDescent="0.45">
      <c r="A1061" t="s">
        <v>1531</v>
      </c>
      <c r="B1061" t="e">
        <f>VLOOKUP(A1061, Individual_Pitching___Dashboard[[Name]:[G]], 6, FALSE)</f>
        <v>#N/A</v>
      </c>
      <c r="C1061" t="e">
        <f>VLOOKUP(A1061, Individual_Pitching___Dashboard[], 21,FALSE)/'SP Per G'!B1061</f>
        <v>#N/A</v>
      </c>
      <c r="D1061">
        <f>VLOOKUP(A1061, 'Starter - Projections'!$B$2:$R$1380, 17, FALSE)/VLOOKUP(A1061, 'Starter - Projections'!$B$2:$G$1380, 6, FALSE)</f>
        <v>8.771929824561403E-3</v>
      </c>
    </row>
    <row r="1062" spans="1:4" x14ac:dyDescent="0.45">
      <c r="A1062" t="s">
        <v>1532</v>
      </c>
      <c r="B1062" t="e">
        <f>VLOOKUP(A1062, Individual_Pitching___Dashboard[[Name]:[G]], 6, FALSE)</f>
        <v>#N/A</v>
      </c>
      <c r="C1062" t="e">
        <f>VLOOKUP(A1062, Individual_Pitching___Dashboard[], 21,FALSE)/'SP Per G'!B1062</f>
        <v>#N/A</v>
      </c>
      <c r="D1062">
        <f>VLOOKUP(A1062, 'Starter - Projections'!$B$2:$R$1380, 17, FALSE)/VLOOKUP(A1062, 'Starter - Projections'!$B$2:$G$1380, 6, FALSE)</f>
        <v>6.8965517241379318E-3</v>
      </c>
    </row>
    <row r="1063" spans="1:4" x14ac:dyDescent="0.45">
      <c r="A1063" t="s">
        <v>1533</v>
      </c>
      <c r="B1063" t="e">
        <f>VLOOKUP(A1063, Individual_Pitching___Dashboard[[Name]:[G]], 6, FALSE)</f>
        <v>#N/A</v>
      </c>
      <c r="C1063" t="e">
        <f>VLOOKUP(A1063, Individual_Pitching___Dashboard[], 21,FALSE)/'SP Per G'!B1063</f>
        <v>#N/A</v>
      </c>
      <c r="D1063">
        <f>VLOOKUP(A1063, 'Starter - Projections'!$B$2:$R$1380, 17, FALSE)/VLOOKUP(A1063, 'Starter - Projections'!$B$2:$G$1380, 6, FALSE)</f>
        <v>0.01</v>
      </c>
    </row>
    <row r="1064" spans="1:4" x14ac:dyDescent="0.45">
      <c r="A1064" t="s">
        <v>1534</v>
      </c>
      <c r="B1064" t="e">
        <f>VLOOKUP(A1064, Individual_Pitching___Dashboard[[Name]:[G]], 6, FALSE)</f>
        <v>#N/A</v>
      </c>
      <c r="C1064" t="e">
        <f>VLOOKUP(A1064, Individual_Pitching___Dashboard[], 21,FALSE)/'SP Per G'!B1064</f>
        <v>#N/A</v>
      </c>
      <c r="D1064">
        <f>VLOOKUP(A1064, 'Starter - Projections'!$B$2:$R$1380, 17, FALSE)/VLOOKUP(A1064, 'Starter - Projections'!$B$2:$G$1380, 6, FALSE)</f>
        <v>7.4999999999999997E-3</v>
      </c>
    </row>
    <row r="1065" spans="1:4" x14ac:dyDescent="0.45">
      <c r="A1065" t="s">
        <v>1535</v>
      </c>
      <c r="B1065" t="e">
        <f>VLOOKUP(A1065, Individual_Pitching___Dashboard[[Name]:[G]], 6, FALSE)</f>
        <v>#N/A</v>
      </c>
      <c r="C1065" t="e">
        <f>VLOOKUP(A1065, Individual_Pitching___Dashboard[], 21,FALSE)/'SP Per G'!B1065</f>
        <v>#N/A</v>
      </c>
      <c r="D1065">
        <f>VLOOKUP(A1065, 'Starter - Projections'!$B$2:$R$1380, 17, FALSE)/VLOOKUP(A1065, 'Starter - Projections'!$B$2:$G$1380, 6, FALSE)</f>
        <v>6.1224489795918364E-3</v>
      </c>
    </row>
    <row r="1066" spans="1:4" x14ac:dyDescent="0.45">
      <c r="A1066" t="s">
        <v>1536</v>
      </c>
      <c r="B1066" t="e">
        <f>VLOOKUP(A1066, Individual_Pitching___Dashboard[[Name]:[G]], 6, FALSE)</f>
        <v>#N/A</v>
      </c>
      <c r="C1066" t="e">
        <f>VLOOKUP(A1066, Individual_Pitching___Dashboard[], 21,FALSE)/'SP Per G'!B1066</f>
        <v>#N/A</v>
      </c>
      <c r="D1066">
        <f>VLOOKUP(A1066, 'Starter - Projections'!$B$2:$R$1380, 17, FALSE)/VLOOKUP(A1066, 'Starter - Projections'!$B$2:$G$1380, 6, FALSE)</f>
        <v>6.5217391304347823E-3</v>
      </c>
    </row>
    <row r="1067" spans="1:4" x14ac:dyDescent="0.45">
      <c r="A1067" t="s">
        <v>1537</v>
      </c>
      <c r="B1067" t="e">
        <f>VLOOKUP(A1067, Individual_Pitching___Dashboard[[Name]:[G]], 6, FALSE)</f>
        <v>#N/A</v>
      </c>
      <c r="C1067" t="e">
        <f>VLOOKUP(A1067, Individual_Pitching___Dashboard[], 21,FALSE)/'SP Per G'!B1067</f>
        <v>#N/A</v>
      </c>
      <c r="D1067">
        <f>VLOOKUP(A1067, 'Starter - Projections'!$B$2:$R$1380, 17, FALSE)/VLOOKUP(A1067, 'Starter - Projections'!$B$2:$G$1380, 6, FALSE)</f>
        <v>7.3170731707317069E-3</v>
      </c>
    </row>
    <row r="1068" spans="1:4" x14ac:dyDescent="0.45">
      <c r="A1068" t="s">
        <v>1538</v>
      </c>
      <c r="B1068" t="e">
        <f>VLOOKUP(A1068, Individual_Pitching___Dashboard[[Name]:[G]], 6, FALSE)</f>
        <v>#N/A</v>
      </c>
      <c r="C1068" t="e">
        <f>VLOOKUP(A1068, Individual_Pitching___Dashboard[], 21,FALSE)/'SP Per G'!B1068</f>
        <v>#N/A</v>
      </c>
      <c r="D1068">
        <f>VLOOKUP(A1068, 'Starter - Projections'!$B$2:$R$1380, 17, FALSE)/VLOOKUP(A1068, 'Starter - Projections'!$B$2:$G$1380, 6, FALSE)</f>
        <v>1.4999999999999999E-2</v>
      </c>
    </row>
    <row r="1069" spans="1:4" x14ac:dyDescent="0.45">
      <c r="A1069" t="s">
        <v>1539</v>
      </c>
      <c r="B1069" t="e">
        <f>VLOOKUP(A1069, Individual_Pitching___Dashboard[[Name]:[G]], 6, FALSE)</f>
        <v>#N/A</v>
      </c>
      <c r="C1069" t="e">
        <f>VLOOKUP(A1069, Individual_Pitching___Dashboard[], 21,FALSE)/'SP Per G'!B1069</f>
        <v>#N/A</v>
      </c>
      <c r="D1069">
        <f>VLOOKUP(A1069, 'Starter - Projections'!$B$2:$R$1380, 17, FALSE)/VLOOKUP(A1069, 'Starter - Projections'!$B$2:$G$1380, 6, FALSE)</f>
        <v>5.7692307692307687E-3</v>
      </c>
    </row>
    <row r="1070" spans="1:4" x14ac:dyDescent="0.45">
      <c r="A1070" t="s">
        <v>1540</v>
      </c>
      <c r="B1070" t="e">
        <f>VLOOKUP(A1070, Individual_Pitching___Dashboard[[Name]:[G]], 6, FALSE)</f>
        <v>#N/A</v>
      </c>
      <c r="C1070" t="e">
        <f>VLOOKUP(A1070, Individual_Pitching___Dashboard[], 21,FALSE)/'SP Per G'!B1070</f>
        <v>#N/A</v>
      </c>
      <c r="D1070">
        <f>VLOOKUP(A1070, 'Starter - Projections'!$B$2:$R$1380, 17, FALSE)/VLOOKUP(A1070, 'Starter - Projections'!$B$2:$G$1380, 6, FALSE)</f>
        <v>7.6923076923076919E-3</v>
      </c>
    </row>
    <row r="1071" spans="1:4" x14ac:dyDescent="0.45">
      <c r="A1071" t="s">
        <v>1541</v>
      </c>
      <c r="B1071" t="e">
        <f>VLOOKUP(A1071, Individual_Pitching___Dashboard[[Name]:[G]], 6, FALSE)</f>
        <v>#N/A</v>
      </c>
      <c r="C1071" t="e">
        <f>VLOOKUP(A1071, Individual_Pitching___Dashboard[], 21,FALSE)/'SP Per G'!B1071</f>
        <v>#N/A</v>
      </c>
      <c r="D1071">
        <f>VLOOKUP(A1071, 'Starter - Projections'!$B$2:$R$1380, 17, FALSE)/VLOOKUP(A1071, 'Starter - Projections'!$B$2:$G$1380, 6, FALSE)</f>
        <v>7.1428571428571435E-3</v>
      </c>
    </row>
    <row r="1072" spans="1:4" x14ac:dyDescent="0.45">
      <c r="A1072" t="s">
        <v>1542</v>
      </c>
      <c r="B1072" t="e">
        <f>VLOOKUP(A1072, Individual_Pitching___Dashboard[[Name]:[G]], 6, FALSE)</f>
        <v>#N/A</v>
      </c>
      <c r="C1072" t="e">
        <f>VLOOKUP(A1072, Individual_Pitching___Dashboard[], 21,FALSE)/'SP Per G'!B1072</f>
        <v>#N/A</v>
      </c>
      <c r="D1072">
        <f>VLOOKUP(A1072, 'Starter - Projections'!$B$2:$R$1380, 17, FALSE)/VLOOKUP(A1072, 'Starter - Projections'!$B$2:$G$1380, 6, FALSE)</f>
        <v>5.8823529411764705E-3</v>
      </c>
    </row>
    <row r="1073" spans="1:4" x14ac:dyDescent="0.45">
      <c r="A1073" t="s">
        <v>1543</v>
      </c>
      <c r="B1073" t="e">
        <f>VLOOKUP(A1073, Individual_Pitching___Dashboard[[Name]:[G]], 6, FALSE)</f>
        <v>#N/A</v>
      </c>
      <c r="C1073" t="e">
        <f>VLOOKUP(A1073, Individual_Pitching___Dashboard[], 21,FALSE)/'SP Per G'!B1073</f>
        <v>#N/A</v>
      </c>
      <c r="D1073">
        <f>VLOOKUP(A1073, 'Starter - Projections'!$B$2:$R$1380, 17, FALSE)/VLOOKUP(A1073, 'Starter - Projections'!$B$2:$G$1380, 6, FALSE)</f>
        <v>5.263157894736842E-3</v>
      </c>
    </row>
    <row r="1074" spans="1:4" x14ac:dyDescent="0.45">
      <c r="A1074" t="s">
        <v>1544</v>
      </c>
      <c r="B1074" t="e">
        <f>VLOOKUP(A1074, Individual_Pitching___Dashboard[[Name]:[G]], 6, FALSE)</f>
        <v>#N/A</v>
      </c>
      <c r="C1074" t="e">
        <f>VLOOKUP(A1074, Individual_Pitching___Dashboard[], 21,FALSE)/'SP Per G'!B1074</f>
        <v>#N/A</v>
      </c>
      <c r="D1074">
        <f>VLOOKUP(A1074, 'Starter - Projections'!$B$2:$R$1380, 17, FALSE)/VLOOKUP(A1074, 'Starter - Projections'!$B$2:$G$1380, 6, FALSE)</f>
        <v>5.8823529411764705E-3</v>
      </c>
    </row>
    <row r="1075" spans="1:4" x14ac:dyDescent="0.45">
      <c r="A1075" t="s">
        <v>1545</v>
      </c>
      <c r="B1075" t="e">
        <f>VLOOKUP(A1075, Individual_Pitching___Dashboard[[Name]:[G]], 6, FALSE)</f>
        <v>#N/A</v>
      </c>
      <c r="C1075" t="e">
        <f>VLOOKUP(A1075, Individual_Pitching___Dashboard[], 21,FALSE)/'SP Per G'!B1075</f>
        <v>#N/A</v>
      </c>
      <c r="D1075">
        <f>VLOOKUP(A1075, 'Starter - Projections'!$B$2:$R$1380, 17, FALSE)/VLOOKUP(A1075, 'Starter - Projections'!$B$2:$G$1380, 6, FALSE)</f>
        <v>5.263157894736842E-3</v>
      </c>
    </row>
    <row r="1076" spans="1:4" x14ac:dyDescent="0.45">
      <c r="A1076" t="s">
        <v>1546</v>
      </c>
      <c r="B1076" t="e">
        <f>VLOOKUP(A1076, Individual_Pitching___Dashboard[[Name]:[G]], 6, FALSE)</f>
        <v>#N/A</v>
      </c>
      <c r="C1076" t="e">
        <f>VLOOKUP(A1076, Individual_Pitching___Dashboard[], 21,FALSE)/'SP Per G'!B1076</f>
        <v>#N/A</v>
      </c>
      <c r="D1076">
        <f>VLOOKUP(A1076, 'Starter - Projections'!$B$2:$R$1380, 17, FALSE)/VLOOKUP(A1076, 'Starter - Projections'!$B$2:$G$1380, 6, FALSE)</f>
        <v>6.0606060606060606E-3</v>
      </c>
    </row>
    <row r="1077" spans="1:4" x14ac:dyDescent="0.45">
      <c r="A1077" t="s">
        <v>1547</v>
      </c>
      <c r="B1077" t="e">
        <f>VLOOKUP(A1077, Individual_Pitching___Dashboard[[Name]:[G]], 6, FALSE)</f>
        <v>#N/A</v>
      </c>
      <c r="C1077" t="e">
        <f>VLOOKUP(A1077, Individual_Pitching___Dashboard[], 21,FALSE)/'SP Per G'!B1077</f>
        <v>#N/A</v>
      </c>
      <c r="D1077">
        <f>VLOOKUP(A1077, 'Starter - Projections'!$B$2:$R$1380, 17, FALSE)/VLOOKUP(A1077, 'Starter - Projections'!$B$2:$G$1380, 6, FALSE)</f>
        <v>4.1666666666666666E-3</v>
      </c>
    </row>
    <row r="1078" spans="1:4" x14ac:dyDescent="0.45">
      <c r="A1078" t="s">
        <v>1548</v>
      </c>
      <c r="B1078" t="e">
        <f>VLOOKUP(A1078, Individual_Pitching___Dashboard[[Name]:[G]], 6, FALSE)</f>
        <v>#N/A</v>
      </c>
      <c r="C1078" t="e">
        <f>VLOOKUP(A1078, Individual_Pitching___Dashboard[], 21,FALSE)/'SP Per G'!B1078</f>
        <v>#N/A</v>
      </c>
      <c r="D1078">
        <f>VLOOKUP(A1078, 'Starter - Projections'!$B$2:$R$1380, 17, FALSE)/VLOOKUP(A1078, 'Starter - Projections'!$B$2:$G$1380, 6, FALSE)</f>
        <v>3.7037037037037038E-3</v>
      </c>
    </row>
    <row r="1079" spans="1:4" x14ac:dyDescent="0.45">
      <c r="A1079" t="s">
        <v>1549</v>
      </c>
      <c r="B1079" t="e">
        <f>VLOOKUP(A1079, Individual_Pitching___Dashboard[[Name]:[G]], 6, FALSE)</f>
        <v>#N/A</v>
      </c>
      <c r="C1079" t="e">
        <f>VLOOKUP(A1079, Individual_Pitching___Dashboard[], 21,FALSE)/'SP Per G'!B1079</f>
        <v>#N/A</v>
      </c>
      <c r="D1079">
        <f>VLOOKUP(A1079, 'Starter - Projections'!$B$2:$R$1380, 17, FALSE)/VLOOKUP(A1079, 'Starter - Projections'!$B$2:$G$1380, 6, FALSE)</f>
        <v>3.8461538461538464E-3</v>
      </c>
    </row>
    <row r="1080" spans="1:4" x14ac:dyDescent="0.45">
      <c r="A1080" t="s">
        <v>1550</v>
      </c>
      <c r="B1080" t="e">
        <f>VLOOKUP(A1080, Individual_Pitching___Dashboard[[Name]:[G]], 6, FALSE)</f>
        <v>#N/A</v>
      </c>
      <c r="C1080" t="e">
        <f>VLOOKUP(A1080, Individual_Pitching___Dashboard[], 21,FALSE)/'SP Per G'!B1080</f>
        <v>#N/A</v>
      </c>
      <c r="D1080">
        <f>VLOOKUP(A1080, 'Starter - Projections'!$B$2:$R$1380, 17, FALSE)/VLOOKUP(A1080, 'Starter - Projections'!$B$2:$G$1380, 6, FALSE)</f>
        <v>2.5000000000000001E-3</v>
      </c>
    </row>
    <row r="1081" spans="1:4" x14ac:dyDescent="0.45">
      <c r="A1081" t="s">
        <v>1551</v>
      </c>
      <c r="B1081" t="e">
        <f>VLOOKUP(A1081, Individual_Pitching___Dashboard[[Name]:[G]], 6, FALSE)</f>
        <v>#N/A</v>
      </c>
      <c r="C1081" t="e">
        <f>VLOOKUP(A1081, Individual_Pitching___Dashboard[], 21,FALSE)/'SP Per G'!B1081</f>
        <v>#N/A</v>
      </c>
      <c r="D1081">
        <f>VLOOKUP(A1081, 'Starter - Projections'!$B$2:$R$1380, 17, FALSE)/VLOOKUP(A1081, 'Starter - Projections'!$B$2:$G$1380, 6, FALSE)</f>
        <v>2.5000000000000001E-3</v>
      </c>
    </row>
    <row r="1082" spans="1:4" x14ac:dyDescent="0.45">
      <c r="A1082" t="s">
        <v>1552</v>
      </c>
      <c r="B1082" t="e">
        <f>VLOOKUP(A1082, Individual_Pitching___Dashboard[[Name]:[G]], 6, FALSE)</f>
        <v>#N/A</v>
      </c>
      <c r="C1082" t="e">
        <f>VLOOKUP(A1082, Individual_Pitching___Dashboard[], 21,FALSE)/'SP Per G'!B1082</f>
        <v>#N/A</v>
      </c>
      <c r="D1082">
        <f>VLOOKUP(A1082, 'Starter - Projections'!$B$2:$R$1380, 17, FALSE)/VLOOKUP(A1082, 'Starter - Projections'!$B$2:$G$1380, 6, FALSE)</f>
        <v>2.7777777777777779E-3</v>
      </c>
    </row>
    <row r="1083" spans="1:4" x14ac:dyDescent="0.45">
      <c r="A1083" t="s">
        <v>1553</v>
      </c>
      <c r="B1083" t="e">
        <f>VLOOKUP(A1083, Individual_Pitching___Dashboard[[Name]:[G]], 6, FALSE)</f>
        <v>#N/A</v>
      </c>
      <c r="C1083" t="e">
        <f>VLOOKUP(A1083, Individual_Pitching___Dashboard[], 21,FALSE)/'SP Per G'!B1083</f>
        <v>#N/A</v>
      </c>
      <c r="D1083">
        <f>VLOOKUP(A1083, 'Starter - Projections'!$B$2:$R$1380, 17, FALSE)/VLOOKUP(A1083, 'Starter - Projections'!$B$2:$G$1380, 6, FALSE)</f>
        <v>0</v>
      </c>
    </row>
    <row r="1084" spans="1:4" x14ac:dyDescent="0.45">
      <c r="A1084" t="s">
        <v>1554</v>
      </c>
      <c r="B1084" t="e">
        <f>VLOOKUP(A1084, Individual_Pitching___Dashboard[[Name]:[G]], 6, FALSE)</f>
        <v>#N/A</v>
      </c>
      <c r="C1084" t="e">
        <f>VLOOKUP(A1084, Individual_Pitching___Dashboard[], 21,FALSE)/'SP Per G'!B1084</f>
        <v>#N/A</v>
      </c>
      <c r="D1084">
        <f>VLOOKUP(A1084, 'Starter - Projections'!$B$2:$R$1380, 17, FALSE)/VLOOKUP(A1084, 'Starter - Projections'!$B$2:$G$1380, 6, FALSE)</f>
        <v>0</v>
      </c>
    </row>
    <row r="1085" spans="1:4" x14ac:dyDescent="0.45">
      <c r="A1085" t="s">
        <v>1555</v>
      </c>
      <c r="B1085" t="e">
        <f>VLOOKUP(A1085, Individual_Pitching___Dashboard[[Name]:[G]], 6, FALSE)</f>
        <v>#N/A</v>
      </c>
      <c r="C1085" t="e">
        <f>VLOOKUP(A1085, Individual_Pitching___Dashboard[], 21,FALSE)/'SP Per G'!B1085</f>
        <v>#N/A</v>
      </c>
      <c r="D1085">
        <f>VLOOKUP(A1085, 'Starter - Projections'!$B$2:$R$1380, 17, FALSE)/VLOOKUP(A1085, 'Starter - Projections'!$B$2:$G$1380, 6, FALSE)</f>
        <v>0</v>
      </c>
    </row>
    <row r="1086" spans="1:4" x14ac:dyDescent="0.45">
      <c r="A1086" t="s">
        <v>1556</v>
      </c>
      <c r="B1086" t="e">
        <f>VLOOKUP(A1086, Individual_Pitching___Dashboard[[Name]:[G]], 6, FALSE)</f>
        <v>#N/A</v>
      </c>
      <c r="C1086" t="e">
        <f>VLOOKUP(A1086, Individual_Pitching___Dashboard[], 21,FALSE)/'SP Per G'!B1086</f>
        <v>#N/A</v>
      </c>
      <c r="D1086">
        <f>VLOOKUP(A1086, 'Starter - Projections'!$B$2:$R$1380, 17, FALSE)/VLOOKUP(A1086, 'Starter - Projections'!$B$2:$G$1380, 6, FALSE)</f>
        <v>0</v>
      </c>
    </row>
    <row r="1087" spans="1:4" x14ac:dyDescent="0.45">
      <c r="A1087" t="s">
        <v>1557</v>
      </c>
      <c r="B1087" t="e">
        <f>VLOOKUP(A1087, Individual_Pitching___Dashboard[[Name]:[G]], 6, FALSE)</f>
        <v>#N/A</v>
      </c>
      <c r="C1087" t="e">
        <f>VLOOKUP(A1087, Individual_Pitching___Dashboard[], 21,FALSE)/'SP Per G'!B1087</f>
        <v>#N/A</v>
      </c>
      <c r="D1087">
        <f>VLOOKUP(A1087, 'Starter - Projections'!$B$2:$R$1380, 17, FALSE)/VLOOKUP(A1087, 'Starter - Projections'!$B$2:$G$1380, 6, FALSE)</f>
        <v>0</v>
      </c>
    </row>
    <row r="1088" spans="1:4" x14ac:dyDescent="0.45">
      <c r="A1088" t="s">
        <v>1558</v>
      </c>
      <c r="B1088" t="e">
        <f>VLOOKUP(A1088, Individual_Pitching___Dashboard[[Name]:[G]], 6, FALSE)</f>
        <v>#N/A</v>
      </c>
      <c r="C1088" t="e">
        <f>VLOOKUP(A1088, Individual_Pitching___Dashboard[], 21,FALSE)/'SP Per G'!B1088</f>
        <v>#N/A</v>
      </c>
      <c r="D1088">
        <f>VLOOKUP(A1088, 'Starter - Projections'!$B$2:$R$1380, 17, FALSE)/VLOOKUP(A1088, 'Starter - Projections'!$B$2:$G$1380, 6, FALSE)</f>
        <v>0</v>
      </c>
    </row>
    <row r="1089" spans="1:4" x14ac:dyDescent="0.45">
      <c r="A1089" t="s">
        <v>1559</v>
      </c>
      <c r="B1089" t="e">
        <f>VLOOKUP(A1089, Individual_Pitching___Dashboard[[Name]:[G]], 6, FALSE)</f>
        <v>#N/A</v>
      </c>
      <c r="C1089" t="e">
        <f>VLOOKUP(A1089, Individual_Pitching___Dashboard[], 21,FALSE)/'SP Per G'!B1089</f>
        <v>#N/A</v>
      </c>
      <c r="D1089">
        <f>VLOOKUP(A1089, 'Starter - Projections'!$B$2:$R$1380, 17, FALSE)/VLOOKUP(A1089, 'Starter - Projections'!$B$2:$G$1380, 6, FALSE)</f>
        <v>0</v>
      </c>
    </row>
    <row r="1090" spans="1:4" x14ac:dyDescent="0.45">
      <c r="A1090" t="s">
        <v>1560</v>
      </c>
      <c r="B1090" t="e">
        <f>VLOOKUP(A1090, Individual_Pitching___Dashboard[[Name]:[G]], 6, FALSE)</f>
        <v>#N/A</v>
      </c>
      <c r="C1090" t="e">
        <f>VLOOKUP(A1090, Individual_Pitching___Dashboard[], 21,FALSE)/'SP Per G'!B1090</f>
        <v>#N/A</v>
      </c>
      <c r="D1090">
        <f>VLOOKUP(A1090, 'Starter - Projections'!$B$2:$R$1380, 17, FALSE)/VLOOKUP(A1090, 'Starter - Projections'!$B$2:$G$1380, 6, FALSE)</f>
        <v>-3.4482758620689659E-3</v>
      </c>
    </row>
    <row r="1091" spans="1:4" x14ac:dyDescent="0.45">
      <c r="A1091" t="s">
        <v>1561</v>
      </c>
      <c r="B1091" t="e">
        <f>VLOOKUP(A1091, Individual_Pitching___Dashboard[[Name]:[G]], 6, FALSE)</f>
        <v>#N/A</v>
      </c>
      <c r="C1091" t="e">
        <f>VLOOKUP(A1091, Individual_Pitching___Dashboard[], 21,FALSE)/'SP Per G'!B1091</f>
        <v>#N/A</v>
      </c>
      <c r="D1091">
        <f>VLOOKUP(A1091, 'Starter - Projections'!$B$2:$R$1380, 17, FALSE)/VLOOKUP(A1091, 'Starter - Projections'!$B$2:$G$1380, 6, FALSE)</f>
        <v>-4.0000000000000001E-3</v>
      </c>
    </row>
    <row r="1092" spans="1:4" x14ac:dyDescent="0.45">
      <c r="A1092" t="s">
        <v>1562</v>
      </c>
      <c r="B1092" t="e">
        <f>VLOOKUP(A1092, Individual_Pitching___Dashboard[[Name]:[G]], 6, FALSE)</f>
        <v>#N/A</v>
      </c>
      <c r="C1092" t="e">
        <f>VLOOKUP(A1092, Individual_Pitching___Dashboard[], 21,FALSE)/'SP Per G'!B1092</f>
        <v>#N/A</v>
      </c>
      <c r="D1092">
        <f>VLOOKUP(A1092, 'Starter - Projections'!$B$2:$R$1380, 17, FALSE)/VLOOKUP(A1092, 'Starter - Projections'!$B$2:$G$1380, 6, FALSE)</f>
        <v>-2.2222222222222222E-3</v>
      </c>
    </row>
    <row r="1093" spans="1:4" x14ac:dyDescent="0.45">
      <c r="A1093" t="s">
        <v>1563</v>
      </c>
      <c r="B1093" t="e">
        <f>VLOOKUP(A1093, Individual_Pitching___Dashboard[[Name]:[G]], 6, FALSE)</f>
        <v>#N/A</v>
      </c>
      <c r="C1093" t="e">
        <f>VLOOKUP(A1093, Individual_Pitching___Dashboard[], 21,FALSE)/'SP Per G'!B1093</f>
        <v>#N/A</v>
      </c>
      <c r="D1093">
        <f>VLOOKUP(A1093, 'Starter - Projections'!$B$2:$R$1380, 17, FALSE)/VLOOKUP(A1093, 'Starter - Projections'!$B$2:$G$1380, 6, FALSE)</f>
        <v>-5.8823529411764705E-3</v>
      </c>
    </row>
    <row r="1094" spans="1:4" x14ac:dyDescent="0.45">
      <c r="A1094" t="s">
        <v>1564</v>
      </c>
      <c r="B1094" t="e">
        <f>VLOOKUP(A1094, Individual_Pitching___Dashboard[[Name]:[G]], 6, FALSE)</f>
        <v>#N/A</v>
      </c>
      <c r="C1094" t="e">
        <f>VLOOKUP(A1094, Individual_Pitching___Dashboard[], 21,FALSE)/'SP Per G'!B1094</f>
        <v>#N/A</v>
      </c>
      <c r="D1094">
        <f>VLOOKUP(A1094, 'Starter - Projections'!$B$2:$R$1380, 17, FALSE)/VLOOKUP(A1094, 'Starter - Projections'!$B$2:$G$1380, 6, FALSE)</f>
        <v>-2.2727272727272731E-3</v>
      </c>
    </row>
    <row r="1095" spans="1:4" x14ac:dyDescent="0.45">
      <c r="A1095" t="s">
        <v>1565</v>
      </c>
      <c r="B1095" t="e">
        <f>VLOOKUP(A1095, Individual_Pitching___Dashboard[[Name]:[G]], 6, FALSE)</f>
        <v>#N/A</v>
      </c>
      <c r="C1095" t="e">
        <f>VLOOKUP(A1095, Individual_Pitching___Dashboard[], 21,FALSE)/'SP Per G'!B1095</f>
        <v>#N/A</v>
      </c>
      <c r="D1095">
        <f>VLOOKUP(A1095, 'Starter - Projections'!$B$2:$R$1380, 17, FALSE)/VLOOKUP(A1095, 'Starter - Projections'!$B$2:$G$1380, 6, FALSE)</f>
        <v>-3.1250000000000002E-3</v>
      </c>
    </row>
    <row r="1096" spans="1:4" x14ac:dyDescent="0.45">
      <c r="A1096" t="s">
        <v>1566</v>
      </c>
      <c r="B1096" t="e">
        <f>VLOOKUP(A1096, Individual_Pitching___Dashboard[[Name]:[G]], 6, FALSE)</f>
        <v>#N/A</v>
      </c>
      <c r="C1096" t="e">
        <f>VLOOKUP(A1096, Individual_Pitching___Dashboard[], 21,FALSE)/'SP Per G'!B1096</f>
        <v>#N/A</v>
      </c>
      <c r="D1096">
        <f>VLOOKUP(A1096, 'Starter - Projections'!$B$2:$R$1380, 17, FALSE)/VLOOKUP(A1096, 'Starter - Projections'!$B$2:$G$1380, 6, FALSE)</f>
        <v>-1.8518518518518519E-3</v>
      </c>
    </row>
    <row r="1097" spans="1:4" x14ac:dyDescent="0.45">
      <c r="A1097" t="s">
        <v>1567</v>
      </c>
      <c r="B1097" t="e">
        <f>VLOOKUP(A1097, Individual_Pitching___Dashboard[[Name]:[G]], 6, FALSE)</f>
        <v>#N/A</v>
      </c>
      <c r="C1097" t="e">
        <f>VLOOKUP(A1097, Individual_Pitching___Dashboard[], 21,FALSE)/'SP Per G'!B1097</f>
        <v>#N/A</v>
      </c>
      <c r="D1097">
        <f>VLOOKUP(A1097, 'Starter - Projections'!$B$2:$R$1380, 17, FALSE)/VLOOKUP(A1097, 'Starter - Projections'!$B$2:$G$1380, 6, FALSE)</f>
        <v>-2.5641025641025641E-3</v>
      </c>
    </row>
    <row r="1098" spans="1:4" x14ac:dyDescent="0.45">
      <c r="A1098" t="s">
        <v>1568</v>
      </c>
      <c r="B1098" t="e">
        <f>VLOOKUP(A1098, Individual_Pitching___Dashboard[[Name]:[G]], 6, FALSE)</f>
        <v>#N/A</v>
      </c>
      <c r="C1098" t="e">
        <f>VLOOKUP(A1098, Individual_Pitching___Dashboard[], 21,FALSE)/'SP Per G'!B1098</f>
        <v>#N/A</v>
      </c>
      <c r="D1098">
        <f>VLOOKUP(A1098, 'Starter - Projections'!$B$2:$R$1380, 17, FALSE)/VLOOKUP(A1098, 'Starter - Projections'!$B$2:$G$1380, 6, FALSE)</f>
        <v>-2.2222222222222222E-3</v>
      </c>
    </row>
    <row r="1099" spans="1:4" x14ac:dyDescent="0.45">
      <c r="A1099" t="s">
        <v>1569</v>
      </c>
      <c r="B1099" t="e">
        <f>VLOOKUP(A1099, Individual_Pitching___Dashboard[[Name]:[G]], 6, FALSE)</f>
        <v>#N/A</v>
      </c>
      <c r="C1099" t="e">
        <f>VLOOKUP(A1099, Individual_Pitching___Dashboard[], 21,FALSE)/'SP Per G'!B1099</f>
        <v>#N/A</v>
      </c>
      <c r="D1099">
        <f>VLOOKUP(A1099, 'Starter - Projections'!$B$2:$R$1380, 17, FALSE)/VLOOKUP(A1099, 'Starter - Projections'!$B$2:$G$1380, 6, FALSE)</f>
        <v>-5.263157894736842E-3</v>
      </c>
    </row>
    <row r="1100" spans="1:4" x14ac:dyDescent="0.45">
      <c r="A1100" t="s">
        <v>1570</v>
      </c>
      <c r="B1100" t="e">
        <f>VLOOKUP(A1100, Individual_Pitching___Dashboard[[Name]:[G]], 6, FALSE)</f>
        <v>#N/A</v>
      </c>
      <c r="C1100" t="e">
        <f>VLOOKUP(A1100, Individual_Pitching___Dashboard[], 21,FALSE)/'SP Per G'!B1100</f>
        <v>#N/A</v>
      </c>
      <c r="D1100">
        <f>VLOOKUP(A1100, 'Starter - Projections'!$B$2:$R$1380, 17, FALSE)/VLOOKUP(A1100, 'Starter - Projections'!$B$2:$G$1380, 6, FALSE)</f>
        <v>-8.3333333333333332E-3</v>
      </c>
    </row>
    <row r="1101" spans="1:4" x14ac:dyDescent="0.45">
      <c r="A1101" t="s">
        <v>1571</v>
      </c>
      <c r="B1101" t="e">
        <f>VLOOKUP(A1101, Individual_Pitching___Dashboard[[Name]:[G]], 6, FALSE)</f>
        <v>#N/A</v>
      </c>
      <c r="C1101" t="e">
        <f>VLOOKUP(A1101, Individual_Pitching___Dashboard[], 21,FALSE)/'SP Per G'!B1101</f>
        <v>#N/A</v>
      </c>
      <c r="D1101">
        <f>VLOOKUP(A1101, 'Starter - Projections'!$B$2:$R$1380, 17, FALSE)/VLOOKUP(A1101, 'Starter - Projections'!$B$2:$G$1380, 6, FALSE)</f>
        <v>-7.4074074074074077E-3</v>
      </c>
    </row>
    <row r="1102" spans="1:4" x14ac:dyDescent="0.45">
      <c r="A1102" t="s">
        <v>1572</v>
      </c>
      <c r="B1102" t="e">
        <f>VLOOKUP(A1102, Individual_Pitching___Dashboard[[Name]:[G]], 6, FALSE)</f>
        <v>#N/A</v>
      </c>
      <c r="C1102" t="e">
        <f>VLOOKUP(A1102, Individual_Pitching___Dashboard[], 21,FALSE)/'SP Per G'!B1102</f>
        <v>#N/A</v>
      </c>
      <c r="D1102">
        <f>VLOOKUP(A1102, 'Starter - Projections'!$B$2:$R$1380, 17, FALSE)/VLOOKUP(A1102, 'Starter - Projections'!$B$2:$G$1380, 6, FALSE)</f>
        <v>-8.0000000000000002E-3</v>
      </c>
    </row>
    <row r="1103" spans="1:4" x14ac:dyDescent="0.45">
      <c r="A1103" t="s">
        <v>1573</v>
      </c>
      <c r="B1103" t="e">
        <f>VLOOKUP(A1103, Individual_Pitching___Dashboard[[Name]:[G]], 6, FALSE)</f>
        <v>#N/A</v>
      </c>
      <c r="C1103" t="e">
        <f>VLOOKUP(A1103, Individual_Pitching___Dashboard[], 21,FALSE)/'SP Per G'!B1103</f>
        <v>#N/A</v>
      </c>
      <c r="D1103">
        <f>VLOOKUP(A1103, 'Starter - Projections'!$B$2:$R$1380, 17, FALSE)/VLOOKUP(A1103, 'Starter - Projections'!$B$2:$G$1380, 6, FALSE)</f>
        <v>-6.2500000000000003E-3</v>
      </c>
    </row>
    <row r="1104" spans="1:4" x14ac:dyDescent="0.45">
      <c r="A1104" t="s">
        <v>1574</v>
      </c>
      <c r="B1104" t="e">
        <f>VLOOKUP(A1104, Individual_Pitching___Dashboard[[Name]:[G]], 6, FALSE)</f>
        <v>#N/A</v>
      </c>
      <c r="C1104" t="e">
        <f>VLOOKUP(A1104, Individual_Pitching___Dashboard[], 21,FALSE)/'SP Per G'!B1104</f>
        <v>#N/A</v>
      </c>
      <c r="D1104">
        <f>VLOOKUP(A1104, 'Starter - Projections'!$B$2:$R$1380, 17, FALSE)/VLOOKUP(A1104, 'Starter - Projections'!$B$2:$G$1380, 6, FALSE)</f>
        <v>-5.263157894736842E-3</v>
      </c>
    </row>
    <row r="1105" spans="1:4" x14ac:dyDescent="0.45">
      <c r="A1105" t="s">
        <v>1575</v>
      </c>
      <c r="B1105" t="e">
        <f>VLOOKUP(A1105, Individual_Pitching___Dashboard[[Name]:[G]], 6, FALSE)</f>
        <v>#N/A</v>
      </c>
      <c r="C1105" t="e">
        <f>VLOOKUP(A1105, Individual_Pitching___Dashboard[], 21,FALSE)/'SP Per G'!B1105</f>
        <v>#N/A</v>
      </c>
      <c r="D1105">
        <f>VLOOKUP(A1105, 'Starter - Projections'!$B$2:$R$1380, 17, FALSE)/VLOOKUP(A1105, 'Starter - Projections'!$B$2:$G$1380, 6, FALSE)</f>
        <v>-5.4054054054054057E-3</v>
      </c>
    </row>
    <row r="1106" spans="1:4" x14ac:dyDescent="0.45">
      <c r="A1106" t="s">
        <v>1576</v>
      </c>
      <c r="B1106" t="e">
        <f>VLOOKUP(A1106, Individual_Pitching___Dashboard[[Name]:[G]], 6, FALSE)</f>
        <v>#N/A</v>
      </c>
      <c r="C1106" t="e">
        <f>VLOOKUP(A1106, Individual_Pitching___Dashboard[], 21,FALSE)/'SP Per G'!B1106</f>
        <v>#N/A</v>
      </c>
      <c r="D1106">
        <f>VLOOKUP(A1106, 'Starter - Projections'!$B$2:$R$1380, 17, FALSE)/VLOOKUP(A1106, 'Starter - Projections'!$B$2:$G$1380, 6, FALSE)</f>
        <v>-8.5714285714285719E-3</v>
      </c>
    </row>
    <row r="1107" spans="1:4" x14ac:dyDescent="0.45">
      <c r="A1107" t="s">
        <v>1577</v>
      </c>
      <c r="B1107" t="e">
        <f>VLOOKUP(A1107, Individual_Pitching___Dashboard[[Name]:[G]], 6, FALSE)</f>
        <v>#N/A</v>
      </c>
      <c r="C1107" t="e">
        <f>VLOOKUP(A1107, Individual_Pitching___Dashboard[], 21,FALSE)/'SP Per G'!B1107</f>
        <v>#N/A</v>
      </c>
      <c r="D1107">
        <f>VLOOKUP(A1107, 'Starter - Projections'!$B$2:$R$1380, 17, FALSE)/VLOOKUP(A1107, 'Starter - Projections'!$B$2:$G$1380, 6, FALSE)</f>
        <v>-1.1538461538461537E-2</v>
      </c>
    </row>
    <row r="1108" spans="1:4" x14ac:dyDescent="0.45">
      <c r="A1108" t="s">
        <v>1578</v>
      </c>
      <c r="B1108" t="e">
        <f>VLOOKUP(A1108, Individual_Pitching___Dashboard[[Name]:[G]], 6, FALSE)</f>
        <v>#N/A</v>
      </c>
      <c r="C1108" t="e">
        <f>VLOOKUP(A1108, Individual_Pitching___Dashboard[], 21,FALSE)/'SP Per G'!B1108</f>
        <v>#N/A</v>
      </c>
      <c r="D1108">
        <f>VLOOKUP(A1108, 'Starter - Projections'!$B$2:$R$1380, 17, FALSE)/VLOOKUP(A1108, 'Starter - Projections'!$B$2:$G$1380, 6, FALSE)</f>
        <v>-1.4285714285714287E-2</v>
      </c>
    </row>
    <row r="1109" spans="1:4" x14ac:dyDescent="0.45">
      <c r="A1109" t="s">
        <v>1579</v>
      </c>
      <c r="B1109" t="e">
        <f>VLOOKUP(A1109, Individual_Pitching___Dashboard[[Name]:[G]], 6, FALSE)</f>
        <v>#N/A</v>
      </c>
      <c r="C1109" t="e">
        <f>VLOOKUP(A1109, Individual_Pitching___Dashboard[], 21,FALSE)/'SP Per G'!B1109</f>
        <v>#N/A</v>
      </c>
      <c r="D1109">
        <f>VLOOKUP(A1109, 'Starter - Projections'!$B$2:$R$1380, 17, FALSE)/VLOOKUP(A1109, 'Starter - Projections'!$B$2:$G$1380, 6, FALSE)</f>
        <v>-1.1764705882352941E-2</v>
      </c>
    </row>
    <row r="1110" spans="1:4" x14ac:dyDescent="0.45">
      <c r="A1110" t="s">
        <v>1580</v>
      </c>
      <c r="B1110" t="e">
        <f>VLOOKUP(A1110, Individual_Pitching___Dashboard[[Name]:[G]], 6, FALSE)</f>
        <v>#N/A</v>
      </c>
      <c r="C1110" t="e">
        <f>VLOOKUP(A1110, Individual_Pitching___Dashboard[], 21,FALSE)/'SP Per G'!B1110</f>
        <v>#N/A</v>
      </c>
      <c r="D1110">
        <f>VLOOKUP(A1110, 'Starter - Projections'!$B$2:$R$1380, 17, FALSE)/VLOOKUP(A1110, 'Starter - Projections'!$B$2:$G$1380, 6, FALSE)</f>
        <v>-1.3333333333333334E-2</v>
      </c>
    </row>
    <row r="1111" spans="1:4" x14ac:dyDescent="0.45">
      <c r="A1111" t="s">
        <v>1581</v>
      </c>
      <c r="B1111" t="e">
        <f>VLOOKUP(A1111, Individual_Pitching___Dashboard[[Name]:[G]], 6, FALSE)</f>
        <v>#N/A</v>
      </c>
      <c r="C1111" t="e">
        <f>VLOOKUP(A1111, Individual_Pitching___Dashboard[], 21,FALSE)/'SP Per G'!B1111</f>
        <v>#N/A</v>
      </c>
      <c r="D1111">
        <f>VLOOKUP(A1111, 'Starter - Projections'!$B$2:$R$1380, 17, FALSE)/VLOOKUP(A1111, 'Starter - Projections'!$B$2:$G$1380, 6, FALSE)</f>
        <v>-1.1764705882352941E-2</v>
      </c>
    </row>
    <row r="1112" spans="1:4" x14ac:dyDescent="0.45">
      <c r="A1112" t="s">
        <v>1582</v>
      </c>
      <c r="B1112" t="e">
        <f>VLOOKUP(A1112, Individual_Pitching___Dashboard[[Name]:[G]], 6, FALSE)</f>
        <v>#N/A</v>
      </c>
      <c r="C1112" t="e">
        <f>VLOOKUP(A1112, Individual_Pitching___Dashboard[], 21,FALSE)/'SP Per G'!B1112</f>
        <v>#N/A</v>
      </c>
      <c r="D1112">
        <f>VLOOKUP(A1112, 'Starter - Projections'!$B$2:$R$1380, 17, FALSE)/VLOOKUP(A1112, 'Starter - Projections'!$B$2:$G$1380, 6, FALSE)</f>
        <v>-1.0810810810810811E-2</v>
      </c>
    </row>
    <row r="1113" spans="1:4" x14ac:dyDescent="0.45">
      <c r="A1113" t="s">
        <v>1583</v>
      </c>
      <c r="B1113" t="e">
        <f>VLOOKUP(A1113, Individual_Pitching___Dashboard[[Name]:[G]], 6, FALSE)</f>
        <v>#N/A</v>
      </c>
      <c r="C1113" t="e">
        <f>VLOOKUP(A1113, Individual_Pitching___Dashboard[], 21,FALSE)/'SP Per G'!B1113</f>
        <v>#N/A</v>
      </c>
      <c r="D1113">
        <f>VLOOKUP(A1113, 'Starter - Projections'!$B$2:$R$1380, 17, FALSE)/VLOOKUP(A1113, 'Starter - Projections'!$B$2:$G$1380, 6, FALSE)</f>
        <v>-2.0833333333333332E-2</v>
      </c>
    </row>
    <row r="1114" spans="1:4" x14ac:dyDescent="0.45">
      <c r="A1114" t="s">
        <v>1584</v>
      </c>
      <c r="B1114" t="e">
        <f>VLOOKUP(A1114, Individual_Pitching___Dashboard[[Name]:[G]], 6, FALSE)</f>
        <v>#N/A</v>
      </c>
      <c r="C1114" t="e">
        <f>VLOOKUP(A1114, Individual_Pitching___Dashboard[], 21,FALSE)/'SP Per G'!B1114</f>
        <v>#N/A</v>
      </c>
      <c r="D1114">
        <f>VLOOKUP(A1114, 'Starter - Projections'!$B$2:$R$1380, 17, FALSE)/VLOOKUP(A1114, 'Starter - Projections'!$B$2:$G$1380, 6, FALSE)</f>
        <v>-1.7857142857142856E-2</v>
      </c>
    </row>
    <row r="1115" spans="1:4" x14ac:dyDescent="0.45">
      <c r="A1115" t="s">
        <v>1585</v>
      </c>
      <c r="B1115" t="e">
        <f>VLOOKUP(A1115, Individual_Pitching___Dashboard[[Name]:[G]], 6, FALSE)</f>
        <v>#N/A</v>
      </c>
      <c r="C1115" t="e">
        <f>VLOOKUP(A1115, Individual_Pitching___Dashboard[], 21,FALSE)/'SP Per G'!B1115</f>
        <v>#N/A</v>
      </c>
      <c r="D1115">
        <f>VLOOKUP(A1115, 'Starter - Projections'!$B$2:$R$1380, 17, FALSE)/VLOOKUP(A1115, 'Starter - Projections'!$B$2:$G$1380, 6, FALSE)</f>
        <v>-1.8181818181818181E-2</v>
      </c>
    </row>
    <row r="1116" spans="1:4" x14ac:dyDescent="0.45">
      <c r="A1116" t="s">
        <v>1586</v>
      </c>
      <c r="B1116" t="e">
        <f>VLOOKUP(A1116, Individual_Pitching___Dashboard[[Name]:[G]], 6, FALSE)</f>
        <v>#N/A</v>
      </c>
      <c r="C1116" t="e">
        <f>VLOOKUP(A1116, Individual_Pitching___Dashboard[], 21,FALSE)/'SP Per G'!B1116</f>
        <v>#N/A</v>
      </c>
      <c r="D1116">
        <f>VLOOKUP(A1116, 'Starter - Projections'!$B$2:$R$1380, 17, FALSE)/VLOOKUP(A1116, 'Starter - Projections'!$B$2:$G$1380, 6, FALSE)</f>
        <v>-4.2857142857142858E-2</v>
      </c>
    </row>
    <row r="1117" spans="1:4" x14ac:dyDescent="0.45">
      <c r="A1117" t="s">
        <v>557</v>
      </c>
      <c r="B1117" t="e">
        <f>VLOOKUP(A1117, Individual_Pitching___Dashboard[[Name]:[G]], 6, FALSE)</f>
        <v>#N/A</v>
      </c>
      <c r="C1117" t="e">
        <f>VLOOKUP(A1117, Individual_Pitching___Dashboard[], 21,FALSE)/'SP Per G'!B1117</f>
        <v>#N/A</v>
      </c>
      <c r="D1117">
        <f>VLOOKUP(A1117, 'Starter - Projections'!$B$2:$R$1380, 17, FALSE)/VLOOKUP(A1117, 'Starter - Projections'!$B$2:$G$1380, 6, FALSE)</f>
        <v>1.5789473684210527E-2</v>
      </c>
    </row>
    <row r="1118" spans="1:4" x14ac:dyDescent="0.45">
      <c r="A1118" t="s">
        <v>1587</v>
      </c>
      <c r="B1118" t="e">
        <f>VLOOKUP(A1118, Individual_Pitching___Dashboard[[Name]:[G]], 6, FALSE)</f>
        <v>#N/A</v>
      </c>
      <c r="C1118" t="e">
        <f>VLOOKUP(A1118, Individual_Pitching___Dashboard[], 21,FALSE)/'SP Per G'!B1118</f>
        <v>#N/A</v>
      </c>
      <c r="D1118">
        <f>VLOOKUP(A1118, 'Starter - Projections'!$B$2:$R$1380, 17, FALSE)/VLOOKUP(A1118, 'Starter - Projections'!$B$2:$G$1380, 6, FALSE)</f>
        <v>1.4705882352941176E-2</v>
      </c>
    </row>
    <row r="1119" spans="1:4" x14ac:dyDescent="0.45">
      <c r="A1119" t="s">
        <v>1588</v>
      </c>
      <c r="B1119" t="e">
        <f>VLOOKUP(A1119, Individual_Pitching___Dashboard[[Name]:[G]], 6, FALSE)</f>
        <v>#N/A</v>
      </c>
      <c r="C1119" t="e">
        <f>VLOOKUP(A1119, Individual_Pitching___Dashboard[], 21,FALSE)/'SP Per G'!B1119</f>
        <v>#N/A</v>
      </c>
      <c r="D1119">
        <f>VLOOKUP(A1119, 'Starter - Projections'!$B$2:$R$1380, 17, FALSE)/VLOOKUP(A1119, 'Starter - Projections'!$B$2:$G$1380, 6, FALSE)</f>
        <v>1.3513513513513514E-2</v>
      </c>
    </row>
    <row r="1120" spans="1:4" x14ac:dyDescent="0.45">
      <c r="A1120" t="s">
        <v>1589</v>
      </c>
      <c r="B1120" t="e">
        <f>VLOOKUP(A1120, Individual_Pitching___Dashboard[[Name]:[G]], 6, FALSE)</f>
        <v>#N/A</v>
      </c>
      <c r="C1120" t="e">
        <f>VLOOKUP(A1120, Individual_Pitching___Dashboard[], 21,FALSE)/'SP Per G'!B1120</f>
        <v>#N/A</v>
      </c>
      <c r="D1120">
        <f>VLOOKUP(A1120, 'Starter - Projections'!$B$2:$R$1380, 17, FALSE)/VLOOKUP(A1120, 'Starter - Projections'!$B$2:$G$1380, 6, FALSE)</f>
        <v>1.4705882352941176E-2</v>
      </c>
    </row>
    <row r="1121" spans="1:4" x14ac:dyDescent="0.45">
      <c r="A1121" t="s">
        <v>1590</v>
      </c>
      <c r="B1121" t="e">
        <f>VLOOKUP(A1121, Individual_Pitching___Dashboard[[Name]:[G]], 6, FALSE)</f>
        <v>#N/A</v>
      </c>
      <c r="C1121" t="e">
        <f>VLOOKUP(A1121, Individual_Pitching___Dashboard[], 21,FALSE)/'SP Per G'!B1121</f>
        <v>#N/A</v>
      </c>
      <c r="D1121">
        <f>VLOOKUP(A1121, 'Starter - Projections'!$B$2:$R$1380, 17, FALSE)/VLOOKUP(A1121, 'Starter - Projections'!$B$2:$G$1380, 6, FALSE)</f>
        <v>8.3333333333333332E-3</v>
      </c>
    </row>
    <row r="1122" spans="1:4" x14ac:dyDescent="0.45">
      <c r="A1122" t="s">
        <v>1591</v>
      </c>
      <c r="B1122" t="e">
        <f>VLOOKUP(A1122, Individual_Pitching___Dashboard[[Name]:[G]], 6, FALSE)</f>
        <v>#N/A</v>
      </c>
      <c r="C1122" t="e">
        <f>VLOOKUP(A1122, Individual_Pitching___Dashboard[], 21,FALSE)/'SP Per G'!B1122</f>
        <v>#N/A</v>
      </c>
      <c r="D1122">
        <f>VLOOKUP(A1122, 'Starter - Projections'!$B$2:$R$1380, 17, FALSE)/VLOOKUP(A1122, 'Starter - Projections'!$B$2:$G$1380, 6, FALSE)</f>
        <v>1.0256410256410256E-2</v>
      </c>
    </row>
    <row r="1123" spans="1:4" x14ac:dyDescent="0.45">
      <c r="A1123" t="s">
        <v>1592</v>
      </c>
      <c r="B1123" t="e">
        <f>VLOOKUP(A1123, Individual_Pitching___Dashboard[[Name]:[G]], 6, FALSE)</f>
        <v>#N/A</v>
      </c>
      <c r="C1123" t="e">
        <f>VLOOKUP(A1123, Individual_Pitching___Dashboard[], 21,FALSE)/'SP Per G'!B1123</f>
        <v>#N/A</v>
      </c>
      <c r="D1123">
        <f>VLOOKUP(A1123, 'Starter - Projections'!$B$2:$R$1380, 17, FALSE)/VLOOKUP(A1123, 'Starter - Projections'!$B$2:$G$1380, 6, FALSE)</f>
        <v>6.5573770491803279E-3</v>
      </c>
    </row>
    <row r="1124" spans="1:4" x14ac:dyDescent="0.45">
      <c r="A1124" t="s">
        <v>1593</v>
      </c>
      <c r="B1124" t="e">
        <f>VLOOKUP(A1124, Individual_Pitching___Dashboard[[Name]:[G]], 6, FALSE)</f>
        <v>#N/A</v>
      </c>
      <c r="C1124" t="e">
        <f>VLOOKUP(A1124, Individual_Pitching___Dashboard[], 21,FALSE)/'SP Per G'!B1124</f>
        <v>#N/A</v>
      </c>
      <c r="D1124">
        <f>VLOOKUP(A1124, 'Starter - Projections'!$B$2:$R$1380, 17, FALSE)/VLOOKUP(A1124, 'Starter - Projections'!$B$2:$G$1380, 6, FALSE)</f>
        <v>7.6923076923076927E-3</v>
      </c>
    </row>
    <row r="1125" spans="1:4" x14ac:dyDescent="0.45">
      <c r="A1125" t="s">
        <v>1594</v>
      </c>
      <c r="B1125" t="e">
        <f>VLOOKUP(A1125, Individual_Pitching___Dashboard[[Name]:[G]], 6, FALSE)</f>
        <v>#N/A</v>
      </c>
      <c r="C1125" t="e">
        <f>VLOOKUP(A1125, Individual_Pitching___Dashboard[], 21,FALSE)/'SP Per G'!B1125</f>
        <v>#N/A</v>
      </c>
      <c r="D1125">
        <f>VLOOKUP(A1125, 'Starter - Projections'!$B$2:$R$1380, 17, FALSE)/VLOOKUP(A1125, 'Starter - Projections'!$B$2:$G$1380, 6, FALSE)</f>
        <v>4.9180327868852455E-3</v>
      </c>
    </row>
    <row r="1126" spans="1:4" x14ac:dyDescent="0.45">
      <c r="A1126" t="s">
        <v>1595</v>
      </c>
      <c r="B1126" t="e">
        <f>VLOOKUP(A1126, Individual_Pitching___Dashboard[[Name]:[G]], 6, FALSE)</f>
        <v>#N/A</v>
      </c>
      <c r="C1126" t="e">
        <f>VLOOKUP(A1126, Individual_Pitching___Dashboard[], 21,FALSE)/'SP Per G'!B1126</f>
        <v>#N/A</v>
      </c>
      <c r="D1126">
        <f>VLOOKUP(A1126, 'Starter - Projections'!$B$2:$R$1380, 17, FALSE)/VLOOKUP(A1126, 'Starter - Projections'!$B$2:$G$1380, 6, FALSE)</f>
        <v>8.1081081081081086E-3</v>
      </c>
    </row>
    <row r="1127" spans="1:4" x14ac:dyDescent="0.45">
      <c r="A1127" t="s">
        <v>1596</v>
      </c>
      <c r="B1127" t="e">
        <f>VLOOKUP(A1127, Individual_Pitching___Dashboard[[Name]:[G]], 6, FALSE)</f>
        <v>#N/A</v>
      </c>
      <c r="C1127" t="e">
        <f>VLOOKUP(A1127, Individual_Pitching___Dashboard[], 21,FALSE)/'SP Per G'!B1127</f>
        <v>#N/A</v>
      </c>
      <c r="D1127">
        <f>VLOOKUP(A1127, 'Starter - Projections'!$B$2:$R$1380, 17, FALSE)/VLOOKUP(A1127, 'Starter - Projections'!$B$2:$G$1380, 6, FALSE)</f>
        <v>7.8947368421052634E-3</v>
      </c>
    </row>
    <row r="1128" spans="1:4" x14ac:dyDescent="0.45">
      <c r="A1128" t="s">
        <v>1597</v>
      </c>
      <c r="B1128" t="e">
        <f>VLOOKUP(A1128, Individual_Pitching___Dashboard[[Name]:[G]], 6, FALSE)</f>
        <v>#N/A</v>
      </c>
      <c r="C1128" t="e">
        <f>VLOOKUP(A1128, Individual_Pitching___Dashboard[], 21,FALSE)/'SP Per G'!B1128</f>
        <v>#N/A</v>
      </c>
      <c r="D1128">
        <f>VLOOKUP(A1128, 'Starter - Projections'!$B$2:$R$1380, 17, FALSE)/VLOOKUP(A1128, 'Starter - Projections'!$B$2:$G$1380, 6, FALSE)</f>
        <v>5.5555555555555558E-3</v>
      </c>
    </row>
    <row r="1129" spans="1:4" x14ac:dyDescent="0.45">
      <c r="A1129" t="s">
        <v>1598</v>
      </c>
      <c r="B1129" t="e">
        <f>VLOOKUP(A1129, Individual_Pitching___Dashboard[[Name]:[G]], 6, FALSE)</f>
        <v>#N/A</v>
      </c>
      <c r="C1129" t="e">
        <f>VLOOKUP(A1129, Individual_Pitching___Dashboard[], 21,FALSE)/'SP Per G'!B1129</f>
        <v>#N/A</v>
      </c>
      <c r="D1129">
        <f>VLOOKUP(A1129, 'Starter - Projections'!$B$2:$R$1380, 17, FALSE)/VLOOKUP(A1129, 'Starter - Projections'!$B$2:$G$1380, 6, FALSE)</f>
        <v>9.6774193548387101E-3</v>
      </c>
    </row>
    <row r="1130" spans="1:4" x14ac:dyDescent="0.45">
      <c r="A1130" t="s">
        <v>1599</v>
      </c>
      <c r="B1130" t="e">
        <f>VLOOKUP(A1130, Individual_Pitching___Dashboard[[Name]:[G]], 6, FALSE)</f>
        <v>#N/A</v>
      </c>
      <c r="C1130" t="e">
        <f>VLOOKUP(A1130, Individual_Pitching___Dashboard[], 21,FALSE)/'SP Per G'!B1130</f>
        <v>#N/A</v>
      </c>
      <c r="D1130">
        <f>VLOOKUP(A1130, 'Starter - Projections'!$B$2:$R$1380, 17, FALSE)/VLOOKUP(A1130, 'Starter - Projections'!$B$2:$G$1380, 6, FALSE)</f>
        <v>5.7692307692307687E-3</v>
      </c>
    </row>
    <row r="1131" spans="1:4" x14ac:dyDescent="0.45">
      <c r="A1131" t="s">
        <v>1600</v>
      </c>
      <c r="B1131" t="e">
        <f>VLOOKUP(A1131, Individual_Pitching___Dashboard[[Name]:[G]], 6, FALSE)</f>
        <v>#N/A</v>
      </c>
      <c r="C1131" t="e">
        <f>VLOOKUP(A1131, Individual_Pitching___Dashboard[], 21,FALSE)/'SP Per G'!B1131</f>
        <v>#N/A</v>
      </c>
      <c r="D1131">
        <f>VLOOKUP(A1131, 'Starter - Projections'!$B$2:$R$1380, 17, FALSE)/VLOOKUP(A1131, 'Starter - Projections'!$B$2:$G$1380, 6, FALSE)</f>
        <v>7.6923076923076919E-3</v>
      </c>
    </row>
    <row r="1132" spans="1:4" x14ac:dyDescent="0.45">
      <c r="A1132" t="s">
        <v>1601</v>
      </c>
      <c r="B1132" t="e">
        <f>VLOOKUP(A1132, Individual_Pitching___Dashboard[[Name]:[G]], 6, FALSE)</f>
        <v>#N/A</v>
      </c>
      <c r="C1132" t="e">
        <f>VLOOKUP(A1132, Individual_Pitching___Dashboard[], 21,FALSE)/'SP Per G'!B1132</f>
        <v>#N/A</v>
      </c>
      <c r="D1132">
        <f>VLOOKUP(A1132, 'Starter - Projections'!$B$2:$R$1380, 17, FALSE)/VLOOKUP(A1132, 'Starter - Projections'!$B$2:$G$1380, 6, FALSE)</f>
        <v>7.8947368421052634E-3</v>
      </c>
    </row>
    <row r="1133" spans="1:4" x14ac:dyDescent="0.45">
      <c r="A1133" t="s">
        <v>1602</v>
      </c>
      <c r="B1133" t="e">
        <f>VLOOKUP(A1133, Individual_Pitching___Dashboard[[Name]:[G]], 6, FALSE)</f>
        <v>#N/A</v>
      </c>
      <c r="C1133" t="e">
        <f>VLOOKUP(A1133, Individual_Pitching___Dashboard[], 21,FALSE)/'SP Per G'!B1133</f>
        <v>#N/A</v>
      </c>
      <c r="D1133">
        <f>VLOOKUP(A1133, 'Starter - Projections'!$B$2:$R$1380, 17, FALSE)/VLOOKUP(A1133, 'Starter - Projections'!$B$2:$G$1380, 6, FALSE)</f>
        <v>6.6666666666666662E-3</v>
      </c>
    </row>
    <row r="1134" spans="1:4" x14ac:dyDescent="0.45">
      <c r="A1134" t="s">
        <v>1603</v>
      </c>
      <c r="B1134" t="e">
        <f>VLOOKUP(A1134, Individual_Pitching___Dashboard[[Name]:[G]], 6, FALSE)</f>
        <v>#N/A</v>
      </c>
      <c r="C1134" t="e">
        <f>VLOOKUP(A1134, Individual_Pitching___Dashboard[], 21,FALSE)/'SP Per G'!B1134</f>
        <v>#N/A</v>
      </c>
      <c r="D1134">
        <f>VLOOKUP(A1134, 'Starter - Projections'!$B$2:$R$1380, 17, FALSE)/VLOOKUP(A1134, 'Starter - Projections'!$B$2:$G$1380, 6, FALSE)</f>
        <v>8.3333333333333332E-3</v>
      </c>
    </row>
    <row r="1135" spans="1:4" x14ac:dyDescent="0.45">
      <c r="A1135" t="s">
        <v>1604</v>
      </c>
      <c r="B1135" t="e">
        <f>VLOOKUP(A1135, Individual_Pitching___Dashboard[[Name]:[G]], 6, FALSE)</f>
        <v>#N/A</v>
      </c>
      <c r="C1135" t="e">
        <f>VLOOKUP(A1135, Individual_Pitching___Dashboard[], 21,FALSE)/'SP Per G'!B1135</f>
        <v>#N/A</v>
      </c>
      <c r="D1135">
        <f>VLOOKUP(A1135, 'Starter - Projections'!$B$2:$R$1380, 17, FALSE)/VLOOKUP(A1135, 'Starter - Projections'!$B$2:$G$1380, 6, FALSE)</f>
        <v>5.084745762711864E-3</v>
      </c>
    </row>
    <row r="1136" spans="1:4" x14ac:dyDescent="0.45">
      <c r="A1136" t="s">
        <v>572</v>
      </c>
      <c r="B1136" t="e">
        <f>VLOOKUP(A1136, Individual_Pitching___Dashboard[[Name]:[G]], 6, FALSE)</f>
        <v>#N/A</v>
      </c>
      <c r="C1136" t="e">
        <f>VLOOKUP(A1136, Individual_Pitching___Dashboard[], 21,FALSE)/'SP Per G'!B1136</f>
        <v>#N/A</v>
      </c>
      <c r="D1136">
        <f>VLOOKUP(A1136, 'Starter - Projections'!$B$2:$R$1380, 17, FALSE)/VLOOKUP(A1136, 'Starter - Projections'!$B$2:$G$1380, 6, FALSE)</f>
        <v>6.0000000000000001E-3</v>
      </c>
    </row>
    <row r="1137" spans="1:4" x14ac:dyDescent="0.45">
      <c r="A1137" t="s">
        <v>1605</v>
      </c>
      <c r="B1137" t="e">
        <f>VLOOKUP(A1137, Individual_Pitching___Dashboard[[Name]:[G]], 6, FALSE)</f>
        <v>#N/A</v>
      </c>
      <c r="C1137" t="e">
        <f>VLOOKUP(A1137, Individual_Pitching___Dashboard[], 21,FALSE)/'SP Per G'!B1137</f>
        <v>#N/A</v>
      </c>
      <c r="D1137">
        <f>VLOOKUP(A1137, 'Starter - Projections'!$B$2:$R$1380, 17, FALSE)/VLOOKUP(A1137, 'Starter - Projections'!$B$2:$G$1380, 6, FALSE)</f>
        <v>1.4285714285714285E-2</v>
      </c>
    </row>
    <row r="1138" spans="1:4" x14ac:dyDescent="0.45">
      <c r="A1138" t="s">
        <v>1606</v>
      </c>
      <c r="B1138" t="e">
        <f>VLOOKUP(A1138, Individual_Pitching___Dashboard[[Name]:[G]], 6, FALSE)</f>
        <v>#N/A</v>
      </c>
      <c r="C1138" t="e">
        <f>VLOOKUP(A1138, Individual_Pitching___Dashboard[], 21,FALSE)/'SP Per G'!B1138</f>
        <v>#N/A</v>
      </c>
      <c r="D1138">
        <f>VLOOKUP(A1138, 'Starter - Projections'!$B$2:$R$1380, 17, FALSE)/VLOOKUP(A1138, 'Starter - Projections'!$B$2:$G$1380, 6, FALSE)</f>
        <v>3.8461538461538464E-3</v>
      </c>
    </row>
    <row r="1139" spans="1:4" x14ac:dyDescent="0.45">
      <c r="A1139" t="s">
        <v>1607</v>
      </c>
      <c r="B1139" t="e">
        <f>VLOOKUP(A1139, Individual_Pitching___Dashboard[[Name]:[G]], 6, FALSE)</f>
        <v>#N/A</v>
      </c>
      <c r="C1139" t="e">
        <f>VLOOKUP(A1139, Individual_Pitching___Dashboard[], 21,FALSE)/'SP Per G'!B1139</f>
        <v>#N/A</v>
      </c>
      <c r="D1139">
        <f>VLOOKUP(A1139, 'Starter - Projections'!$B$2:$R$1380, 17, FALSE)/VLOOKUP(A1139, 'Starter - Projections'!$B$2:$G$1380, 6, FALSE)</f>
        <v>4.7619047619047623E-3</v>
      </c>
    </row>
    <row r="1140" spans="1:4" x14ac:dyDescent="0.45">
      <c r="A1140" t="s">
        <v>1608</v>
      </c>
      <c r="B1140" t="e">
        <f>VLOOKUP(A1140, Individual_Pitching___Dashboard[[Name]:[G]], 6, FALSE)</f>
        <v>#N/A</v>
      </c>
      <c r="C1140" t="e">
        <f>VLOOKUP(A1140, Individual_Pitching___Dashboard[], 21,FALSE)/'SP Per G'!B1140</f>
        <v>#N/A</v>
      </c>
      <c r="D1140">
        <f>VLOOKUP(A1140, 'Starter - Projections'!$B$2:$R$1380, 17, FALSE)/VLOOKUP(A1140, 'Starter - Projections'!$B$2:$G$1380, 6, FALSE)</f>
        <v>4.1666666666666666E-3</v>
      </c>
    </row>
    <row r="1141" spans="1:4" x14ac:dyDescent="0.45">
      <c r="A1141" t="s">
        <v>1609</v>
      </c>
      <c r="B1141" t="e">
        <f>VLOOKUP(A1141, Individual_Pitching___Dashboard[[Name]:[G]], 6, FALSE)</f>
        <v>#N/A</v>
      </c>
      <c r="C1141" t="e">
        <f>VLOOKUP(A1141, Individual_Pitching___Dashboard[], 21,FALSE)/'SP Per G'!B1141</f>
        <v>#N/A</v>
      </c>
      <c r="D1141">
        <f>VLOOKUP(A1141, 'Starter - Projections'!$B$2:$R$1380, 17, FALSE)/VLOOKUP(A1141, 'Starter - Projections'!$B$2:$G$1380, 6, FALSE)</f>
        <v>4.5454545454545461E-3</v>
      </c>
    </row>
    <row r="1142" spans="1:4" x14ac:dyDescent="0.45">
      <c r="A1142" t="s">
        <v>1610</v>
      </c>
      <c r="B1142" t="e">
        <f>VLOOKUP(A1142, Individual_Pitching___Dashboard[[Name]:[G]], 6, FALSE)</f>
        <v>#N/A</v>
      </c>
      <c r="C1142" t="e">
        <f>VLOOKUP(A1142, Individual_Pitching___Dashboard[], 21,FALSE)/'SP Per G'!B1142</f>
        <v>#N/A</v>
      </c>
      <c r="D1142">
        <f>VLOOKUP(A1142, 'Starter - Projections'!$B$2:$R$1380, 17, FALSE)/VLOOKUP(A1142, 'Starter - Projections'!$B$2:$G$1380, 6, FALSE)</f>
        <v>8.0000000000000002E-3</v>
      </c>
    </row>
    <row r="1143" spans="1:4" x14ac:dyDescent="0.45">
      <c r="A1143" t="s">
        <v>285</v>
      </c>
      <c r="B1143">
        <f>VLOOKUP(A1143, Individual_Pitching___Dashboard[[Name]:[G]], 6, FALSE)</f>
        <v>19</v>
      </c>
      <c r="C1143">
        <f>VLOOKUP(A1143, Individual_Pitching___Dashboard[], 21,FALSE)/'SP Per G'!B1143</f>
        <v>3.1578947368421054E-2</v>
      </c>
      <c r="D1143">
        <f>VLOOKUP(A1143, 'Starter - Projections'!$B$2:$R$1380, 17, FALSE)/VLOOKUP(A1143, 'Starter - Projections'!$B$2:$G$1380, 6, FALSE)</f>
        <v>3.5714285714285718E-3</v>
      </c>
    </row>
    <row r="1144" spans="1:4" x14ac:dyDescent="0.45">
      <c r="A1144" t="s">
        <v>1611</v>
      </c>
      <c r="B1144" t="e">
        <f>VLOOKUP(A1144, Individual_Pitching___Dashboard[[Name]:[G]], 6, FALSE)</f>
        <v>#N/A</v>
      </c>
      <c r="C1144" t="e">
        <f>VLOOKUP(A1144, Individual_Pitching___Dashboard[], 21,FALSE)/'SP Per G'!B1144</f>
        <v>#N/A</v>
      </c>
      <c r="D1144">
        <f>VLOOKUP(A1144, 'Starter - Projections'!$B$2:$R$1380, 17, FALSE)/VLOOKUP(A1144, 'Starter - Projections'!$B$2:$G$1380, 6, FALSE)</f>
        <v>4.2553191489361703E-3</v>
      </c>
    </row>
    <row r="1145" spans="1:4" x14ac:dyDescent="0.45">
      <c r="A1145" t="s">
        <v>1612</v>
      </c>
      <c r="B1145" t="e">
        <f>VLOOKUP(A1145, Individual_Pitching___Dashboard[[Name]:[G]], 6, FALSE)</f>
        <v>#N/A</v>
      </c>
      <c r="C1145" t="e">
        <f>VLOOKUP(A1145, Individual_Pitching___Dashboard[], 21,FALSE)/'SP Per G'!B1145</f>
        <v>#N/A</v>
      </c>
      <c r="D1145">
        <f>VLOOKUP(A1145, 'Starter - Projections'!$B$2:$R$1380, 17, FALSE)/VLOOKUP(A1145, 'Starter - Projections'!$B$2:$G$1380, 6, FALSE)</f>
        <v>5.5555555555555558E-3</v>
      </c>
    </row>
    <row r="1146" spans="1:4" x14ac:dyDescent="0.45">
      <c r="A1146" t="s">
        <v>559</v>
      </c>
      <c r="B1146" t="e">
        <f>VLOOKUP(A1146, Individual_Pitching___Dashboard[[Name]:[G]], 6, FALSE)</f>
        <v>#N/A</v>
      </c>
      <c r="C1146" t="e">
        <f>VLOOKUP(A1146, Individual_Pitching___Dashboard[], 21,FALSE)/'SP Per G'!B1146</f>
        <v>#N/A</v>
      </c>
      <c r="D1146">
        <f>VLOOKUP(A1146, 'Starter - Projections'!$B$2:$R$1380, 17, FALSE)/VLOOKUP(A1146, 'Starter - Projections'!$B$2:$G$1380, 6, FALSE)</f>
        <v>5.1282051282051282E-3</v>
      </c>
    </row>
    <row r="1147" spans="1:4" x14ac:dyDescent="0.45">
      <c r="A1147" t="s">
        <v>1613</v>
      </c>
      <c r="B1147" t="e">
        <f>VLOOKUP(A1147, Individual_Pitching___Dashboard[[Name]:[G]], 6, FALSE)</f>
        <v>#N/A</v>
      </c>
      <c r="C1147" t="e">
        <f>VLOOKUP(A1147, Individual_Pitching___Dashboard[], 21,FALSE)/'SP Per G'!B1147</f>
        <v>#N/A</v>
      </c>
      <c r="D1147">
        <f>VLOOKUP(A1147, 'Starter - Projections'!$B$2:$R$1380, 17, FALSE)/VLOOKUP(A1147, 'Starter - Projections'!$B$2:$G$1380, 6, FALSE)</f>
        <v>6.8965517241379318E-3</v>
      </c>
    </row>
    <row r="1148" spans="1:4" x14ac:dyDescent="0.45">
      <c r="A1148" t="s">
        <v>1614</v>
      </c>
      <c r="B1148" t="e">
        <f>VLOOKUP(A1148, Individual_Pitching___Dashboard[[Name]:[G]], 6, FALSE)</f>
        <v>#N/A</v>
      </c>
      <c r="C1148" t="e">
        <f>VLOOKUP(A1148, Individual_Pitching___Dashboard[], 21,FALSE)/'SP Per G'!B1148</f>
        <v>#N/A</v>
      </c>
      <c r="D1148">
        <f>VLOOKUP(A1148, 'Starter - Projections'!$B$2:$R$1380, 17, FALSE)/VLOOKUP(A1148, 'Starter - Projections'!$B$2:$G$1380, 6, FALSE)</f>
        <v>4.0000000000000001E-3</v>
      </c>
    </row>
    <row r="1149" spans="1:4" x14ac:dyDescent="0.45">
      <c r="A1149" t="s">
        <v>1615</v>
      </c>
      <c r="B1149" t="e">
        <f>VLOOKUP(A1149, Individual_Pitching___Dashboard[[Name]:[G]], 6, FALSE)</f>
        <v>#N/A</v>
      </c>
      <c r="C1149" t="e">
        <f>VLOOKUP(A1149, Individual_Pitching___Dashboard[], 21,FALSE)/'SP Per G'!B1149</f>
        <v>#N/A</v>
      </c>
      <c r="D1149">
        <f>VLOOKUP(A1149, 'Starter - Projections'!$B$2:$R$1380, 17, FALSE)/VLOOKUP(A1149, 'Starter - Projections'!$B$2:$G$1380, 6, FALSE)</f>
        <v>2.9411764705882353E-3</v>
      </c>
    </row>
    <row r="1150" spans="1:4" x14ac:dyDescent="0.45">
      <c r="A1150" t="s">
        <v>575</v>
      </c>
      <c r="B1150" t="e">
        <f>VLOOKUP(A1150, Individual_Pitching___Dashboard[[Name]:[G]], 6, FALSE)</f>
        <v>#N/A</v>
      </c>
      <c r="C1150" t="e">
        <f>VLOOKUP(A1150, Individual_Pitching___Dashboard[], 21,FALSE)/'SP Per G'!B1150</f>
        <v>#N/A</v>
      </c>
      <c r="D1150">
        <f>VLOOKUP(A1150, 'Starter - Projections'!$B$2:$R$1380, 17, FALSE)/VLOOKUP(A1150, 'Starter - Projections'!$B$2:$G$1380, 6, FALSE)</f>
        <v>2.5000000000000001E-3</v>
      </c>
    </row>
    <row r="1151" spans="1:4" x14ac:dyDescent="0.45">
      <c r="A1151" t="s">
        <v>1616</v>
      </c>
      <c r="B1151" t="e">
        <f>VLOOKUP(A1151, Individual_Pitching___Dashboard[[Name]:[G]], 6, FALSE)</f>
        <v>#N/A</v>
      </c>
      <c r="C1151" t="e">
        <f>VLOOKUP(A1151, Individual_Pitching___Dashboard[], 21,FALSE)/'SP Per G'!B1151</f>
        <v>#N/A</v>
      </c>
      <c r="D1151">
        <f>VLOOKUP(A1151, 'Starter - Projections'!$B$2:$R$1380, 17, FALSE)/VLOOKUP(A1151, 'Starter - Projections'!$B$2:$G$1380, 6, FALSE)</f>
        <v>2.4390243902439024E-3</v>
      </c>
    </row>
    <row r="1152" spans="1:4" x14ac:dyDescent="0.45">
      <c r="A1152" t="s">
        <v>1617</v>
      </c>
      <c r="B1152" t="e">
        <f>VLOOKUP(A1152, Individual_Pitching___Dashboard[[Name]:[G]], 6, FALSE)</f>
        <v>#N/A</v>
      </c>
      <c r="C1152" t="e">
        <f>VLOOKUP(A1152, Individual_Pitching___Dashboard[], 21,FALSE)/'SP Per G'!B1152</f>
        <v>#N/A</v>
      </c>
      <c r="D1152">
        <f>VLOOKUP(A1152, 'Starter - Projections'!$B$2:$R$1380, 17, FALSE)/VLOOKUP(A1152, 'Starter - Projections'!$B$2:$G$1380, 6, FALSE)</f>
        <v>2.4390243902439024E-3</v>
      </c>
    </row>
    <row r="1153" spans="1:4" x14ac:dyDescent="0.45">
      <c r="A1153" t="s">
        <v>1618</v>
      </c>
      <c r="B1153" t="e">
        <f>VLOOKUP(A1153, Individual_Pitching___Dashboard[[Name]:[G]], 6, FALSE)</f>
        <v>#N/A</v>
      </c>
      <c r="C1153" t="e">
        <f>VLOOKUP(A1153, Individual_Pitching___Dashboard[], 21,FALSE)/'SP Per G'!B1153</f>
        <v>#N/A</v>
      </c>
      <c r="D1153">
        <f>VLOOKUP(A1153, 'Starter - Projections'!$B$2:$R$1380, 17, FALSE)/VLOOKUP(A1153, 'Starter - Projections'!$B$2:$G$1380, 6, FALSE)</f>
        <v>4.0000000000000001E-3</v>
      </c>
    </row>
    <row r="1154" spans="1:4" x14ac:dyDescent="0.45">
      <c r="A1154" t="s">
        <v>1619</v>
      </c>
      <c r="B1154" t="e">
        <f>VLOOKUP(A1154, Individual_Pitching___Dashboard[[Name]:[G]], 6, FALSE)</f>
        <v>#N/A</v>
      </c>
      <c r="C1154" t="e">
        <f>VLOOKUP(A1154, Individual_Pitching___Dashboard[], 21,FALSE)/'SP Per G'!B1154</f>
        <v>#N/A</v>
      </c>
      <c r="D1154">
        <f>VLOOKUP(A1154, 'Starter - Projections'!$B$2:$R$1380, 17, FALSE)/VLOOKUP(A1154, 'Starter - Projections'!$B$2:$G$1380, 6, FALSE)</f>
        <v>2.3255813953488372E-3</v>
      </c>
    </row>
    <row r="1155" spans="1:4" x14ac:dyDescent="0.45">
      <c r="A1155" t="s">
        <v>1620</v>
      </c>
      <c r="B1155" t="e">
        <f>VLOOKUP(A1155, Individual_Pitching___Dashboard[[Name]:[G]], 6, FALSE)</f>
        <v>#N/A</v>
      </c>
      <c r="C1155" t="e">
        <f>VLOOKUP(A1155, Individual_Pitching___Dashboard[], 21,FALSE)/'SP Per G'!B1155</f>
        <v>#N/A</v>
      </c>
      <c r="D1155">
        <f>VLOOKUP(A1155, 'Starter - Projections'!$B$2:$R$1380, 17, FALSE)/VLOOKUP(A1155, 'Starter - Projections'!$B$2:$G$1380, 6, FALSE)</f>
        <v>2.1276595744680851E-3</v>
      </c>
    </row>
    <row r="1156" spans="1:4" x14ac:dyDescent="0.45">
      <c r="A1156" t="s">
        <v>1621</v>
      </c>
      <c r="B1156" t="e">
        <f>VLOOKUP(A1156, Individual_Pitching___Dashboard[[Name]:[G]], 6, FALSE)</f>
        <v>#N/A</v>
      </c>
      <c r="C1156" t="e">
        <f>VLOOKUP(A1156, Individual_Pitching___Dashboard[], 21,FALSE)/'SP Per G'!B1156</f>
        <v>#N/A</v>
      </c>
      <c r="D1156">
        <f>VLOOKUP(A1156, 'Starter - Projections'!$B$2:$R$1380, 17, FALSE)/VLOOKUP(A1156, 'Starter - Projections'!$B$2:$G$1380, 6, FALSE)</f>
        <v>2.5641025641025641E-3</v>
      </c>
    </row>
    <row r="1157" spans="1:4" x14ac:dyDescent="0.45">
      <c r="A1157" t="s">
        <v>1622</v>
      </c>
      <c r="B1157" t="e">
        <f>VLOOKUP(A1157, Individual_Pitching___Dashboard[[Name]:[G]], 6, FALSE)</f>
        <v>#N/A</v>
      </c>
      <c r="C1157" t="e">
        <f>VLOOKUP(A1157, Individual_Pitching___Dashboard[], 21,FALSE)/'SP Per G'!B1157</f>
        <v>#N/A</v>
      </c>
      <c r="D1157">
        <f>VLOOKUP(A1157, 'Starter - Projections'!$B$2:$R$1380, 17, FALSE)/VLOOKUP(A1157, 'Starter - Projections'!$B$2:$G$1380, 6, FALSE)</f>
        <v>3.2258064516129032E-3</v>
      </c>
    </row>
    <row r="1158" spans="1:4" x14ac:dyDescent="0.45">
      <c r="A1158" t="s">
        <v>1623</v>
      </c>
      <c r="B1158" t="e">
        <f>VLOOKUP(A1158, Individual_Pitching___Dashboard[[Name]:[G]], 6, FALSE)</f>
        <v>#N/A</v>
      </c>
      <c r="C1158" t="e">
        <f>VLOOKUP(A1158, Individual_Pitching___Dashboard[], 21,FALSE)/'SP Per G'!B1158</f>
        <v>#N/A</v>
      </c>
      <c r="D1158">
        <f>VLOOKUP(A1158, 'Starter - Projections'!$B$2:$R$1380, 17, FALSE)/VLOOKUP(A1158, 'Starter - Projections'!$B$2:$G$1380, 6, FALSE)</f>
        <v>4.0000000000000001E-3</v>
      </c>
    </row>
    <row r="1159" spans="1:4" x14ac:dyDescent="0.45">
      <c r="A1159" t="s">
        <v>1624</v>
      </c>
      <c r="B1159" t="e">
        <f>VLOOKUP(A1159, Individual_Pitching___Dashboard[[Name]:[G]], 6, FALSE)</f>
        <v>#N/A</v>
      </c>
      <c r="C1159" t="e">
        <f>VLOOKUP(A1159, Individual_Pitching___Dashboard[], 21,FALSE)/'SP Per G'!B1159</f>
        <v>#N/A</v>
      </c>
      <c r="D1159">
        <f>VLOOKUP(A1159, 'Starter - Projections'!$B$2:$R$1380, 17, FALSE)/VLOOKUP(A1159, 'Starter - Projections'!$B$2:$G$1380, 6, FALSE)</f>
        <v>0</v>
      </c>
    </row>
    <row r="1160" spans="1:4" x14ac:dyDescent="0.45">
      <c r="A1160" t="s">
        <v>1625</v>
      </c>
      <c r="B1160" t="e">
        <f>VLOOKUP(A1160, Individual_Pitching___Dashboard[[Name]:[G]], 6, FALSE)</f>
        <v>#N/A</v>
      </c>
      <c r="C1160" t="e">
        <f>VLOOKUP(A1160, Individual_Pitching___Dashboard[], 21,FALSE)/'SP Per G'!B1160</f>
        <v>#N/A</v>
      </c>
      <c r="D1160">
        <f>VLOOKUP(A1160, 'Starter - Projections'!$B$2:$R$1380, 17, FALSE)/VLOOKUP(A1160, 'Starter - Projections'!$B$2:$G$1380, 6, FALSE)</f>
        <v>0</v>
      </c>
    </row>
    <row r="1161" spans="1:4" x14ac:dyDescent="0.45">
      <c r="A1161" t="s">
        <v>1626</v>
      </c>
      <c r="B1161" t="e">
        <f>VLOOKUP(A1161, Individual_Pitching___Dashboard[[Name]:[G]], 6, FALSE)</f>
        <v>#N/A</v>
      </c>
      <c r="C1161" t="e">
        <f>VLOOKUP(A1161, Individual_Pitching___Dashboard[], 21,FALSE)/'SP Per G'!B1161</f>
        <v>#N/A</v>
      </c>
      <c r="D1161">
        <f>VLOOKUP(A1161, 'Starter - Projections'!$B$2:$R$1380, 17, FALSE)/VLOOKUP(A1161, 'Starter - Projections'!$B$2:$G$1380, 6, FALSE)</f>
        <v>0</v>
      </c>
    </row>
    <row r="1162" spans="1:4" x14ac:dyDescent="0.45">
      <c r="A1162" t="s">
        <v>1627</v>
      </c>
      <c r="B1162" t="e">
        <f>VLOOKUP(A1162, Individual_Pitching___Dashboard[[Name]:[G]], 6, FALSE)</f>
        <v>#N/A</v>
      </c>
      <c r="C1162" t="e">
        <f>VLOOKUP(A1162, Individual_Pitching___Dashboard[], 21,FALSE)/'SP Per G'!B1162</f>
        <v>#N/A</v>
      </c>
      <c r="D1162">
        <f>VLOOKUP(A1162, 'Starter - Projections'!$B$2:$R$1380, 17, FALSE)/VLOOKUP(A1162, 'Starter - Projections'!$B$2:$G$1380, 6, FALSE)</f>
        <v>0</v>
      </c>
    </row>
    <row r="1163" spans="1:4" x14ac:dyDescent="0.45">
      <c r="A1163" t="s">
        <v>1628</v>
      </c>
      <c r="B1163" t="e">
        <f>VLOOKUP(A1163, Individual_Pitching___Dashboard[[Name]:[G]], 6, FALSE)</f>
        <v>#N/A</v>
      </c>
      <c r="C1163" t="e">
        <f>VLOOKUP(A1163, Individual_Pitching___Dashboard[], 21,FALSE)/'SP Per G'!B1163</f>
        <v>#N/A</v>
      </c>
      <c r="D1163">
        <f>VLOOKUP(A1163, 'Starter - Projections'!$B$2:$R$1380, 17, FALSE)/VLOOKUP(A1163, 'Starter - Projections'!$B$2:$G$1380, 6, FALSE)</f>
        <v>0</v>
      </c>
    </row>
    <row r="1164" spans="1:4" x14ac:dyDescent="0.45">
      <c r="A1164" t="s">
        <v>1629</v>
      </c>
      <c r="B1164" t="e">
        <f>VLOOKUP(A1164, Individual_Pitching___Dashboard[[Name]:[G]], 6, FALSE)</f>
        <v>#N/A</v>
      </c>
      <c r="C1164" t="e">
        <f>VLOOKUP(A1164, Individual_Pitching___Dashboard[], 21,FALSE)/'SP Per G'!B1164</f>
        <v>#N/A</v>
      </c>
      <c r="D1164">
        <f>VLOOKUP(A1164, 'Starter - Projections'!$B$2:$R$1380, 17, FALSE)/VLOOKUP(A1164, 'Starter - Projections'!$B$2:$G$1380, 6, FALSE)</f>
        <v>0</v>
      </c>
    </row>
    <row r="1165" spans="1:4" x14ac:dyDescent="0.45">
      <c r="A1165" t="s">
        <v>1630</v>
      </c>
      <c r="B1165" t="e">
        <f>VLOOKUP(A1165, Individual_Pitching___Dashboard[[Name]:[G]], 6, FALSE)</f>
        <v>#N/A</v>
      </c>
      <c r="C1165" t="e">
        <f>VLOOKUP(A1165, Individual_Pitching___Dashboard[], 21,FALSE)/'SP Per G'!B1165</f>
        <v>#N/A</v>
      </c>
      <c r="D1165">
        <f>VLOOKUP(A1165, 'Starter - Projections'!$B$2:$R$1380, 17, FALSE)/VLOOKUP(A1165, 'Starter - Projections'!$B$2:$G$1380, 6, FALSE)</f>
        <v>0</v>
      </c>
    </row>
    <row r="1166" spans="1:4" x14ac:dyDescent="0.45">
      <c r="A1166" t="s">
        <v>1631</v>
      </c>
      <c r="B1166" t="e">
        <f>VLOOKUP(A1166, Individual_Pitching___Dashboard[[Name]:[G]], 6, FALSE)</f>
        <v>#N/A</v>
      </c>
      <c r="C1166" t="e">
        <f>VLOOKUP(A1166, Individual_Pitching___Dashboard[], 21,FALSE)/'SP Per G'!B1166</f>
        <v>#N/A</v>
      </c>
      <c r="D1166">
        <f>VLOOKUP(A1166, 'Starter - Projections'!$B$2:$R$1380, 17, FALSE)/VLOOKUP(A1166, 'Starter - Projections'!$B$2:$G$1380, 6, FALSE)</f>
        <v>0</v>
      </c>
    </row>
    <row r="1167" spans="1:4" x14ac:dyDescent="0.45">
      <c r="A1167" t="s">
        <v>1632</v>
      </c>
      <c r="B1167" t="e">
        <f>VLOOKUP(A1167, Individual_Pitching___Dashboard[[Name]:[G]], 6, FALSE)</f>
        <v>#N/A</v>
      </c>
      <c r="C1167" t="e">
        <f>VLOOKUP(A1167, Individual_Pitching___Dashboard[], 21,FALSE)/'SP Per G'!B1167</f>
        <v>#N/A</v>
      </c>
      <c r="D1167">
        <f>VLOOKUP(A1167, 'Starter - Projections'!$B$2:$R$1380, 17, FALSE)/VLOOKUP(A1167, 'Starter - Projections'!$B$2:$G$1380, 6, FALSE)</f>
        <v>0</v>
      </c>
    </row>
    <row r="1168" spans="1:4" x14ac:dyDescent="0.45">
      <c r="A1168" t="s">
        <v>1633</v>
      </c>
      <c r="B1168" t="e">
        <f>VLOOKUP(A1168, Individual_Pitching___Dashboard[[Name]:[G]], 6, FALSE)</f>
        <v>#N/A</v>
      </c>
      <c r="C1168" t="e">
        <f>VLOOKUP(A1168, Individual_Pitching___Dashboard[], 21,FALSE)/'SP Per G'!B1168</f>
        <v>#N/A</v>
      </c>
      <c r="D1168">
        <f>VLOOKUP(A1168, 'Starter - Projections'!$B$2:$R$1380, 17, FALSE)/VLOOKUP(A1168, 'Starter - Projections'!$B$2:$G$1380, 6, FALSE)</f>
        <v>0</v>
      </c>
    </row>
    <row r="1169" spans="1:4" x14ac:dyDescent="0.45">
      <c r="A1169" t="s">
        <v>1634</v>
      </c>
      <c r="B1169" t="e">
        <f>VLOOKUP(A1169, Individual_Pitching___Dashboard[[Name]:[G]], 6, FALSE)</f>
        <v>#N/A</v>
      </c>
      <c r="C1169" t="e">
        <f>VLOOKUP(A1169, Individual_Pitching___Dashboard[], 21,FALSE)/'SP Per G'!B1169</f>
        <v>#N/A</v>
      </c>
      <c r="D1169">
        <f>VLOOKUP(A1169, 'Starter - Projections'!$B$2:$R$1380, 17, FALSE)/VLOOKUP(A1169, 'Starter - Projections'!$B$2:$G$1380, 6, FALSE)</f>
        <v>0</v>
      </c>
    </row>
    <row r="1170" spans="1:4" x14ac:dyDescent="0.45">
      <c r="A1170" t="s">
        <v>1635</v>
      </c>
      <c r="B1170" t="e">
        <f>VLOOKUP(A1170, Individual_Pitching___Dashboard[[Name]:[G]], 6, FALSE)</f>
        <v>#N/A</v>
      </c>
      <c r="C1170" t="e">
        <f>VLOOKUP(A1170, Individual_Pitching___Dashboard[], 21,FALSE)/'SP Per G'!B1170</f>
        <v>#N/A</v>
      </c>
      <c r="D1170">
        <f>VLOOKUP(A1170, 'Starter - Projections'!$B$2:$R$1380, 17, FALSE)/VLOOKUP(A1170, 'Starter - Projections'!$B$2:$G$1380, 6, FALSE)</f>
        <v>0</v>
      </c>
    </row>
    <row r="1171" spans="1:4" x14ac:dyDescent="0.45">
      <c r="A1171" t="s">
        <v>1636</v>
      </c>
      <c r="B1171" t="e">
        <f>VLOOKUP(A1171, Individual_Pitching___Dashboard[[Name]:[G]], 6, FALSE)</f>
        <v>#N/A</v>
      </c>
      <c r="C1171" t="e">
        <f>VLOOKUP(A1171, Individual_Pitching___Dashboard[], 21,FALSE)/'SP Per G'!B1171</f>
        <v>#N/A</v>
      </c>
      <c r="D1171">
        <f>VLOOKUP(A1171, 'Starter - Projections'!$B$2:$R$1380, 17, FALSE)/VLOOKUP(A1171, 'Starter - Projections'!$B$2:$G$1380, 6, FALSE)</f>
        <v>0</v>
      </c>
    </row>
    <row r="1172" spans="1:4" x14ac:dyDescent="0.45">
      <c r="A1172" t="s">
        <v>1637</v>
      </c>
      <c r="B1172" t="e">
        <f>VLOOKUP(A1172, Individual_Pitching___Dashboard[[Name]:[G]], 6, FALSE)</f>
        <v>#N/A</v>
      </c>
      <c r="C1172" t="e">
        <f>VLOOKUP(A1172, Individual_Pitching___Dashboard[], 21,FALSE)/'SP Per G'!B1172</f>
        <v>#N/A</v>
      </c>
      <c r="D1172">
        <f>VLOOKUP(A1172, 'Starter - Projections'!$B$2:$R$1380, 17, FALSE)/VLOOKUP(A1172, 'Starter - Projections'!$B$2:$G$1380, 6, FALSE)</f>
        <v>0</v>
      </c>
    </row>
    <row r="1173" spans="1:4" x14ac:dyDescent="0.45">
      <c r="A1173" t="s">
        <v>1638</v>
      </c>
      <c r="B1173" t="e">
        <f>VLOOKUP(A1173, Individual_Pitching___Dashboard[[Name]:[G]], 6, FALSE)</f>
        <v>#N/A</v>
      </c>
      <c r="C1173" t="e">
        <f>VLOOKUP(A1173, Individual_Pitching___Dashboard[], 21,FALSE)/'SP Per G'!B1173</f>
        <v>#N/A</v>
      </c>
      <c r="D1173">
        <f>VLOOKUP(A1173, 'Starter - Projections'!$B$2:$R$1380, 17, FALSE)/VLOOKUP(A1173, 'Starter - Projections'!$B$2:$G$1380, 6, FALSE)</f>
        <v>0</v>
      </c>
    </row>
    <row r="1174" spans="1:4" x14ac:dyDescent="0.45">
      <c r="A1174" t="s">
        <v>1639</v>
      </c>
      <c r="B1174" t="e">
        <f>VLOOKUP(A1174, Individual_Pitching___Dashboard[[Name]:[G]], 6, FALSE)</f>
        <v>#N/A</v>
      </c>
      <c r="C1174" t="e">
        <f>VLOOKUP(A1174, Individual_Pitching___Dashboard[], 21,FALSE)/'SP Per G'!B1174</f>
        <v>#N/A</v>
      </c>
      <c r="D1174">
        <f>VLOOKUP(A1174, 'Starter - Projections'!$B$2:$R$1380, 17, FALSE)/VLOOKUP(A1174, 'Starter - Projections'!$B$2:$G$1380, 6, FALSE)</f>
        <v>0</v>
      </c>
    </row>
    <row r="1175" spans="1:4" x14ac:dyDescent="0.45">
      <c r="A1175" t="s">
        <v>1640</v>
      </c>
      <c r="B1175" t="e">
        <f>VLOOKUP(A1175, Individual_Pitching___Dashboard[[Name]:[G]], 6, FALSE)</f>
        <v>#N/A</v>
      </c>
      <c r="C1175" t="e">
        <f>VLOOKUP(A1175, Individual_Pitching___Dashboard[], 21,FALSE)/'SP Per G'!B1175</f>
        <v>#N/A</v>
      </c>
      <c r="D1175">
        <f>VLOOKUP(A1175, 'Starter - Projections'!$B$2:$R$1380, 17, FALSE)/VLOOKUP(A1175, 'Starter - Projections'!$B$2:$G$1380, 6, FALSE)</f>
        <v>-2.8571428571428571E-3</v>
      </c>
    </row>
    <row r="1176" spans="1:4" x14ac:dyDescent="0.45">
      <c r="A1176" t="s">
        <v>1641</v>
      </c>
      <c r="B1176" t="e">
        <f>VLOOKUP(A1176, Individual_Pitching___Dashboard[[Name]:[G]], 6, FALSE)</f>
        <v>#N/A</v>
      </c>
      <c r="C1176" t="e">
        <f>VLOOKUP(A1176, Individual_Pitching___Dashboard[], 21,FALSE)/'SP Per G'!B1176</f>
        <v>#N/A</v>
      </c>
      <c r="D1176">
        <f>VLOOKUP(A1176, 'Starter - Projections'!$B$2:$R$1380, 17, FALSE)/VLOOKUP(A1176, 'Starter - Projections'!$B$2:$G$1380, 6, FALSE)</f>
        <v>-4.5454545454545461E-3</v>
      </c>
    </row>
    <row r="1177" spans="1:4" x14ac:dyDescent="0.45">
      <c r="A1177" t="s">
        <v>1642</v>
      </c>
      <c r="B1177" t="e">
        <f>VLOOKUP(A1177, Individual_Pitching___Dashboard[[Name]:[G]], 6, FALSE)</f>
        <v>#N/A</v>
      </c>
      <c r="C1177" t="e">
        <f>VLOOKUP(A1177, Individual_Pitching___Dashboard[], 21,FALSE)/'SP Per G'!B1177</f>
        <v>#N/A</v>
      </c>
      <c r="D1177">
        <f>VLOOKUP(A1177, 'Starter - Projections'!$B$2:$R$1380, 17, FALSE)/VLOOKUP(A1177, 'Starter - Projections'!$B$2:$G$1380, 6, FALSE)</f>
        <v>-2.3255813953488372E-3</v>
      </c>
    </row>
    <row r="1178" spans="1:4" x14ac:dyDescent="0.45">
      <c r="A1178" t="s">
        <v>1643</v>
      </c>
      <c r="B1178" t="e">
        <f>VLOOKUP(A1178, Individual_Pitching___Dashboard[[Name]:[G]], 6, FALSE)</f>
        <v>#N/A</v>
      </c>
      <c r="C1178" t="e">
        <f>VLOOKUP(A1178, Individual_Pitching___Dashboard[], 21,FALSE)/'SP Per G'!B1178</f>
        <v>#N/A</v>
      </c>
      <c r="D1178">
        <f>VLOOKUP(A1178, 'Starter - Projections'!$B$2:$R$1380, 17, FALSE)/VLOOKUP(A1178, 'Starter - Projections'!$B$2:$G$1380, 6, FALSE)</f>
        <v>-3.2258064516129032E-3</v>
      </c>
    </row>
    <row r="1179" spans="1:4" x14ac:dyDescent="0.45">
      <c r="A1179" t="s">
        <v>1644</v>
      </c>
      <c r="B1179" t="e">
        <f>VLOOKUP(A1179, Individual_Pitching___Dashboard[[Name]:[G]], 6, FALSE)</f>
        <v>#N/A</v>
      </c>
      <c r="C1179" t="e">
        <f>VLOOKUP(A1179, Individual_Pitching___Dashboard[], 21,FALSE)/'SP Per G'!B1179</f>
        <v>#N/A</v>
      </c>
      <c r="D1179">
        <f>VLOOKUP(A1179, 'Starter - Projections'!$B$2:$R$1380, 17, FALSE)/VLOOKUP(A1179, 'Starter - Projections'!$B$2:$G$1380, 6, FALSE)</f>
        <v>-2.3809523809523812E-3</v>
      </c>
    </row>
    <row r="1180" spans="1:4" x14ac:dyDescent="0.45">
      <c r="A1180" t="s">
        <v>1645</v>
      </c>
      <c r="B1180" t="e">
        <f>VLOOKUP(A1180, Individual_Pitching___Dashboard[[Name]:[G]], 6, FALSE)</f>
        <v>#N/A</v>
      </c>
      <c r="C1180" t="e">
        <f>VLOOKUP(A1180, Individual_Pitching___Dashboard[], 21,FALSE)/'SP Per G'!B1180</f>
        <v>#N/A</v>
      </c>
      <c r="D1180">
        <f>VLOOKUP(A1180, 'Starter - Projections'!$B$2:$R$1380, 17, FALSE)/VLOOKUP(A1180, 'Starter - Projections'!$B$2:$G$1380, 6, FALSE)</f>
        <v>-2.8571428571428571E-3</v>
      </c>
    </row>
    <row r="1181" spans="1:4" x14ac:dyDescent="0.45">
      <c r="A1181" t="s">
        <v>1646</v>
      </c>
      <c r="B1181" t="e">
        <f>VLOOKUP(A1181, Individual_Pitching___Dashboard[[Name]:[G]], 6, FALSE)</f>
        <v>#N/A</v>
      </c>
      <c r="C1181" t="e">
        <f>VLOOKUP(A1181, Individual_Pitching___Dashboard[], 21,FALSE)/'SP Per G'!B1181</f>
        <v>#N/A</v>
      </c>
      <c r="D1181">
        <f>VLOOKUP(A1181, 'Starter - Projections'!$B$2:$R$1380, 17, FALSE)/VLOOKUP(A1181, 'Starter - Projections'!$B$2:$G$1380, 6, FALSE)</f>
        <v>-4.0000000000000001E-3</v>
      </c>
    </row>
    <row r="1182" spans="1:4" x14ac:dyDescent="0.45">
      <c r="A1182" t="s">
        <v>1647</v>
      </c>
      <c r="B1182" t="e">
        <f>VLOOKUP(A1182, Individual_Pitching___Dashboard[[Name]:[G]], 6, FALSE)</f>
        <v>#N/A</v>
      </c>
      <c r="C1182" t="e">
        <f>VLOOKUP(A1182, Individual_Pitching___Dashboard[], 21,FALSE)/'SP Per G'!B1182</f>
        <v>#N/A</v>
      </c>
      <c r="D1182">
        <f>VLOOKUP(A1182, 'Starter - Projections'!$B$2:$R$1380, 17, FALSE)/VLOOKUP(A1182, 'Starter - Projections'!$B$2:$G$1380, 6, FALSE)</f>
        <v>-2.2727272727272731E-3</v>
      </c>
    </row>
    <row r="1183" spans="1:4" x14ac:dyDescent="0.45">
      <c r="A1183" t="s">
        <v>1648</v>
      </c>
      <c r="B1183" t="e">
        <f>VLOOKUP(A1183, Individual_Pitching___Dashboard[[Name]:[G]], 6, FALSE)</f>
        <v>#N/A</v>
      </c>
      <c r="C1183" t="e">
        <f>VLOOKUP(A1183, Individual_Pitching___Dashboard[], 21,FALSE)/'SP Per G'!B1183</f>
        <v>#N/A</v>
      </c>
      <c r="D1183">
        <f>VLOOKUP(A1183, 'Starter - Projections'!$B$2:$R$1380, 17, FALSE)/VLOOKUP(A1183, 'Starter - Projections'!$B$2:$G$1380, 6, FALSE)</f>
        <v>-2.4390243902439024E-3</v>
      </c>
    </row>
    <row r="1184" spans="1:4" x14ac:dyDescent="0.45">
      <c r="A1184" t="s">
        <v>1649</v>
      </c>
      <c r="B1184" t="e">
        <f>VLOOKUP(A1184, Individual_Pitching___Dashboard[[Name]:[G]], 6, FALSE)</f>
        <v>#N/A</v>
      </c>
      <c r="C1184" t="e">
        <f>VLOOKUP(A1184, Individual_Pitching___Dashboard[], 21,FALSE)/'SP Per G'!B1184</f>
        <v>#N/A</v>
      </c>
      <c r="D1184">
        <f>VLOOKUP(A1184, 'Starter - Projections'!$B$2:$R$1380, 17, FALSE)/VLOOKUP(A1184, 'Starter - Projections'!$B$2:$G$1380, 6, FALSE)</f>
        <v>-3.3333333333333335E-3</v>
      </c>
    </row>
    <row r="1185" spans="1:4" x14ac:dyDescent="0.45">
      <c r="A1185" t="s">
        <v>1650</v>
      </c>
      <c r="B1185" t="e">
        <f>VLOOKUP(A1185, Individual_Pitching___Dashboard[[Name]:[G]], 6, FALSE)</f>
        <v>#N/A</v>
      </c>
      <c r="C1185" t="e">
        <f>VLOOKUP(A1185, Individual_Pitching___Dashboard[], 21,FALSE)/'SP Per G'!B1185</f>
        <v>#N/A</v>
      </c>
      <c r="D1185">
        <f>VLOOKUP(A1185, 'Starter - Projections'!$B$2:$R$1380, 17, FALSE)/VLOOKUP(A1185, 'Starter - Projections'!$B$2:$G$1380, 6, FALSE)</f>
        <v>-2.5641025641025641E-3</v>
      </c>
    </row>
    <row r="1186" spans="1:4" x14ac:dyDescent="0.45">
      <c r="A1186" t="s">
        <v>1651</v>
      </c>
      <c r="B1186" t="e">
        <f>VLOOKUP(A1186, Individual_Pitching___Dashboard[[Name]:[G]], 6, FALSE)</f>
        <v>#N/A</v>
      </c>
      <c r="C1186" t="e">
        <f>VLOOKUP(A1186, Individual_Pitching___Dashboard[], 21,FALSE)/'SP Per G'!B1186</f>
        <v>#N/A</v>
      </c>
      <c r="D1186">
        <f>VLOOKUP(A1186, 'Starter - Projections'!$B$2:$R$1380, 17, FALSE)/VLOOKUP(A1186, 'Starter - Projections'!$B$2:$G$1380, 6, FALSE)</f>
        <v>-4.3478260869565218E-3</v>
      </c>
    </row>
    <row r="1187" spans="1:4" x14ac:dyDescent="0.45">
      <c r="A1187" t="s">
        <v>1652</v>
      </c>
      <c r="B1187" t="e">
        <f>VLOOKUP(A1187, Individual_Pitching___Dashboard[[Name]:[G]], 6, FALSE)</f>
        <v>#N/A</v>
      </c>
      <c r="C1187" t="e">
        <f>VLOOKUP(A1187, Individual_Pitching___Dashboard[], 21,FALSE)/'SP Per G'!B1187</f>
        <v>#N/A</v>
      </c>
      <c r="D1187">
        <f>VLOOKUP(A1187, 'Starter - Projections'!$B$2:$R$1380, 17, FALSE)/VLOOKUP(A1187, 'Starter - Projections'!$B$2:$G$1380, 6, FALSE)</f>
        <v>-3.0303030303030303E-3</v>
      </c>
    </row>
    <row r="1188" spans="1:4" x14ac:dyDescent="0.45">
      <c r="A1188" t="s">
        <v>1653</v>
      </c>
      <c r="B1188" t="e">
        <f>VLOOKUP(A1188, Individual_Pitching___Dashboard[[Name]:[G]], 6, FALSE)</f>
        <v>#N/A</v>
      </c>
      <c r="C1188" t="e">
        <f>VLOOKUP(A1188, Individual_Pitching___Dashboard[], 21,FALSE)/'SP Per G'!B1188</f>
        <v>#N/A</v>
      </c>
      <c r="D1188">
        <f>VLOOKUP(A1188, 'Starter - Projections'!$B$2:$R$1380, 17, FALSE)/VLOOKUP(A1188, 'Starter - Projections'!$B$2:$G$1380, 6, FALSE)</f>
        <v>-8.6956521739130436E-3</v>
      </c>
    </row>
    <row r="1189" spans="1:4" x14ac:dyDescent="0.45">
      <c r="A1189" t="s">
        <v>1654</v>
      </c>
      <c r="B1189" t="e">
        <f>VLOOKUP(A1189, Individual_Pitching___Dashboard[[Name]:[G]], 6, FALSE)</f>
        <v>#N/A</v>
      </c>
      <c r="C1189" t="e">
        <f>VLOOKUP(A1189, Individual_Pitching___Dashboard[], 21,FALSE)/'SP Per G'!B1189</f>
        <v>#N/A</v>
      </c>
      <c r="D1189">
        <f>VLOOKUP(A1189, 'Starter - Projections'!$B$2:$R$1380, 17, FALSE)/VLOOKUP(A1189, 'Starter - Projections'!$B$2:$G$1380, 6, FALSE)</f>
        <v>-8.3333333333333332E-3</v>
      </c>
    </row>
    <row r="1190" spans="1:4" x14ac:dyDescent="0.45">
      <c r="A1190" t="s">
        <v>1655</v>
      </c>
      <c r="B1190" t="e">
        <f>VLOOKUP(A1190, Individual_Pitching___Dashboard[[Name]:[G]], 6, FALSE)</f>
        <v>#N/A</v>
      </c>
      <c r="C1190" t="e">
        <f>VLOOKUP(A1190, Individual_Pitching___Dashboard[], 21,FALSE)/'SP Per G'!B1190</f>
        <v>#N/A</v>
      </c>
      <c r="D1190">
        <f>VLOOKUP(A1190, 'Starter - Projections'!$B$2:$R$1380, 17, FALSE)/VLOOKUP(A1190, 'Starter - Projections'!$B$2:$G$1380, 6, FALSE)</f>
        <v>-7.4074074074074077E-3</v>
      </c>
    </row>
    <row r="1191" spans="1:4" x14ac:dyDescent="0.45">
      <c r="A1191" t="s">
        <v>1656</v>
      </c>
      <c r="B1191" t="e">
        <f>VLOOKUP(A1191, Individual_Pitching___Dashboard[[Name]:[G]], 6, FALSE)</f>
        <v>#N/A</v>
      </c>
      <c r="C1191" t="e">
        <f>VLOOKUP(A1191, Individual_Pitching___Dashboard[], 21,FALSE)/'SP Per G'!B1191</f>
        <v>#N/A</v>
      </c>
      <c r="D1191">
        <f>VLOOKUP(A1191, 'Starter - Projections'!$B$2:$R$1380, 17, FALSE)/VLOOKUP(A1191, 'Starter - Projections'!$B$2:$G$1380, 6, FALSE)</f>
        <v>-4.8780487804878049E-3</v>
      </c>
    </row>
    <row r="1192" spans="1:4" x14ac:dyDescent="0.45">
      <c r="A1192" t="s">
        <v>1657</v>
      </c>
      <c r="B1192" t="e">
        <f>VLOOKUP(A1192, Individual_Pitching___Dashboard[[Name]:[G]], 6, FALSE)</f>
        <v>#N/A</v>
      </c>
      <c r="C1192" t="e">
        <f>VLOOKUP(A1192, Individual_Pitching___Dashboard[], 21,FALSE)/'SP Per G'!B1192</f>
        <v>#N/A</v>
      </c>
      <c r="D1192">
        <f>VLOOKUP(A1192, 'Starter - Projections'!$B$2:$R$1380, 17, FALSE)/VLOOKUP(A1192, 'Starter - Projections'!$B$2:$G$1380, 6, FALSE)</f>
        <v>-4.3478260869565218E-3</v>
      </c>
    </row>
    <row r="1193" spans="1:4" x14ac:dyDescent="0.45">
      <c r="A1193" t="s">
        <v>1658</v>
      </c>
      <c r="B1193" t="e">
        <f>VLOOKUP(A1193, Individual_Pitching___Dashboard[[Name]:[G]], 6, FALSE)</f>
        <v>#N/A</v>
      </c>
      <c r="C1193" t="e">
        <f>VLOOKUP(A1193, Individual_Pitching___Dashboard[], 21,FALSE)/'SP Per G'!B1193</f>
        <v>#N/A</v>
      </c>
      <c r="D1193">
        <f>VLOOKUP(A1193, 'Starter - Projections'!$B$2:$R$1380, 17, FALSE)/VLOOKUP(A1193, 'Starter - Projections'!$B$2:$G$1380, 6, FALSE)</f>
        <v>-4.7619047619047623E-3</v>
      </c>
    </row>
    <row r="1194" spans="1:4" x14ac:dyDescent="0.45">
      <c r="A1194" t="s">
        <v>1659</v>
      </c>
      <c r="B1194" t="e">
        <f>VLOOKUP(A1194, Individual_Pitching___Dashboard[[Name]:[G]], 6, FALSE)</f>
        <v>#N/A</v>
      </c>
      <c r="C1194" t="e">
        <f>VLOOKUP(A1194, Individual_Pitching___Dashboard[], 21,FALSE)/'SP Per G'!B1194</f>
        <v>#N/A</v>
      </c>
      <c r="D1194">
        <f>VLOOKUP(A1194, 'Starter - Projections'!$B$2:$R$1380, 17, FALSE)/VLOOKUP(A1194, 'Starter - Projections'!$B$2:$G$1380, 6, FALSE)</f>
        <v>-7.4074074074074077E-3</v>
      </c>
    </row>
    <row r="1195" spans="1:4" x14ac:dyDescent="0.45">
      <c r="A1195" t="s">
        <v>1660</v>
      </c>
      <c r="B1195" t="e">
        <f>VLOOKUP(A1195, Individual_Pitching___Dashboard[[Name]:[G]], 6, FALSE)</f>
        <v>#N/A</v>
      </c>
      <c r="C1195" t="e">
        <f>VLOOKUP(A1195, Individual_Pitching___Dashboard[], 21,FALSE)/'SP Per G'!B1195</f>
        <v>#N/A</v>
      </c>
      <c r="D1195">
        <f>VLOOKUP(A1195, 'Starter - Projections'!$B$2:$R$1380, 17, FALSE)/VLOOKUP(A1195, 'Starter - Projections'!$B$2:$G$1380, 6, FALSE)</f>
        <v>-5.8823529411764705E-3</v>
      </c>
    </row>
    <row r="1196" spans="1:4" x14ac:dyDescent="0.45">
      <c r="A1196" t="s">
        <v>1661</v>
      </c>
      <c r="B1196" t="e">
        <f>VLOOKUP(A1196, Individual_Pitching___Dashboard[[Name]:[G]], 6, FALSE)</f>
        <v>#N/A</v>
      </c>
      <c r="C1196" t="e">
        <f>VLOOKUP(A1196, Individual_Pitching___Dashboard[], 21,FALSE)/'SP Per G'!B1196</f>
        <v>#N/A</v>
      </c>
      <c r="D1196">
        <f>VLOOKUP(A1196, 'Starter - Projections'!$B$2:$R$1380, 17, FALSE)/VLOOKUP(A1196, 'Starter - Projections'!$B$2:$G$1380, 6, FALSE)</f>
        <v>-5.4054054054054057E-3</v>
      </c>
    </row>
    <row r="1197" spans="1:4" x14ac:dyDescent="0.45">
      <c r="A1197" t="s">
        <v>1662</v>
      </c>
      <c r="B1197" t="e">
        <f>VLOOKUP(A1197, Individual_Pitching___Dashboard[[Name]:[G]], 6, FALSE)</f>
        <v>#N/A</v>
      </c>
      <c r="C1197" t="e">
        <f>VLOOKUP(A1197, Individual_Pitching___Dashboard[], 21,FALSE)/'SP Per G'!B1197</f>
        <v>#N/A</v>
      </c>
      <c r="D1197">
        <f>VLOOKUP(A1197, 'Starter - Projections'!$B$2:$R$1380, 17, FALSE)/VLOOKUP(A1197, 'Starter - Projections'!$B$2:$G$1380, 6, FALSE)</f>
        <v>-8.3333333333333332E-3</v>
      </c>
    </row>
    <row r="1198" spans="1:4" x14ac:dyDescent="0.45">
      <c r="A1198" t="s">
        <v>1663</v>
      </c>
      <c r="B1198" t="e">
        <f>VLOOKUP(A1198, Individual_Pitching___Dashboard[[Name]:[G]], 6, FALSE)</f>
        <v>#N/A</v>
      </c>
      <c r="C1198" t="e">
        <f>VLOOKUP(A1198, Individual_Pitching___Dashboard[], 21,FALSE)/'SP Per G'!B1198</f>
        <v>#N/A</v>
      </c>
      <c r="D1198">
        <f>VLOOKUP(A1198, 'Starter - Projections'!$B$2:$R$1380, 17, FALSE)/VLOOKUP(A1198, 'Starter - Projections'!$B$2:$G$1380, 6, FALSE)</f>
        <v>-1.5789473684210527E-2</v>
      </c>
    </row>
    <row r="1199" spans="1:4" x14ac:dyDescent="0.45">
      <c r="A1199" t="s">
        <v>1664</v>
      </c>
      <c r="B1199" t="e">
        <f>VLOOKUP(A1199, Individual_Pitching___Dashboard[[Name]:[G]], 6, FALSE)</f>
        <v>#N/A</v>
      </c>
      <c r="C1199" t="e">
        <f>VLOOKUP(A1199, Individual_Pitching___Dashboard[], 21,FALSE)/'SP Per G'!B1199</f>
        <v>#N/A</v>
      </c>
      <c r="D1199">
        <f>VLOOKUP(A1199, 'Starter - Projections'!$B$2:$R$1380, 17, FALSE)/VLOOKUP(A1199, 'Starter - Projections'!$B$2:$G$1380, 6, FALSE)</f>
        <v>-8.8235294117647058E-3</v>
      </c>
    </row>
    <row r="1200" spans="1:4" x14ac:dyDescent="0.45">
      <c r="A1200" t="s">
        <v>1665</v>
      </c>
      <c r="B1200" t="e">
        <f>VLOOKUP(A1200, Individual_Pitching___Dashboard[[Name]:[G]], 6, FALSE)</f>
        <v>#N/A</v>
      </c>
      <c r="C1200" t="e">
        <f>VLOOKUP(A1200, Individual_Pitching___Dashboard[], 21,FALSE)/'SP Per G'!B1200</f>
        <v>#N/A</v>
      </c>
      <c r="D1200">
        <f>VLOOKUP(A1200, 'Starter - Projections'!$B$2:$R$1380, 17, FALSE)/VLOOKUP(A1200, 'Starter - Projections'!$B$2:$G$1380, 6, FALSE)</f>
        <v>-8.5714285714285719E-3</v>
      </c>
    </row>
    <row r="1201" spans="1:4" x14ac:dyDescent="0.45">
      <c r="A1201" t="s">
        <v>1666</v>
      </c>
      <c r="B1201" t="e">
        <f>VLOOKUP(A1201, Individual_Pitching___Dashboard[[Name]:[G]], 6, FALSE)</f>
        <v>#N/A</v>
      </c>
      <c r="C1201" t="e">
        <f>VLOOKUP(A1201, Individual_Pitching___Dashboard[], 21,FALSE)/'SP Per G'!B1201</f>
        <v>#N/A</v>
      </c>
      <c r="D1201">
        <f>VLOOKUP(A1201, 'Starter - Projections'!$B$2:$R$1380, 17, FALSE)/VLOOKUP(A1201, 'Starter - Projections'!$B$2:$G$1380, 6, FALSE)</f>
        <v>-0.01</v>
      </c>
    </row>
    <row r="1202" spans="1:4" x14ac:dyDescent="0.45">
      <c r="A1202" t="s">
        <v>1667</v>
      </c>
      <c r="B1202" t="e">
        <f>VLOOKUP(A1202, Individual_Pitching___Dashboard[[Name]:[G]], 6, FALSE)</f>
        <v>#N/A</v>
      </c>
      <c r="C1202" t="e">
        <f>VLOOKUP(A1202, Individual_Pitching___Dashboard[], 21,FALSE)/'SP Per G'!B1202</f>
        <v>#N/A</v>
      </c>
      <c r="D1202">
        <f>VLOOKUP(A1202, 'Starter - Projections'!$B$2:$R$1380, 17, FALSE)/VLOOKUP(A1202, 'Starter - Projections'!$B$2:$G$1380, 6, FALSE)</f>
        <v>-1.3043478260869565E-2</v>
      </c>
    </row>
    <row r="1203" spans="1:4" x14ac:dyDescent="0.45">
      <c r="A1203" t="s">
        <v>1668</v>
      </c>
      <c r="B1203" t="e">
        <f>VLOOKUP(A1203, Individual_Pitching___Dashboard[[Name]:[G]], 6, FALSE)</f>
        <v>#N/A</v>
      </c>
      <c r="C1203" t="e">
        <f>VLOOKUP(A1203, Individual_Pitching___Dashboard[], 21,FALSE)/'SP Per G'!B1203</f>
        <v>#N/A</v>
      </c>
      <c r="D1203">
        <f>VLOOKUP(A1203, 'Starter - Projections'!$B$2:$R$1380, 17, FALSE)/VLOOKUP(A1203, 'Starter - Projections'!$B$2:$G$1380, 6, FALSE)</f>
        <v>-8.8235294117647058E-3</v>
      </c>
    </row>
    <row r="1204" spans="1:4" x14ac:dyDescent="0.45">
      <c r="A1204" t="s">
        <v>1669</v>
      </c>
      <c r="B1204" t="e">
        <f>VLOOKUP(A1204, Individual_Pitching___Dashboard[[Name]:[G]], 6, FALSE)</f>
        <v>#N/A</v>
      </c>
      <c r="C1204" t="e">
        <f>VLOOKUP(A1204, Individual_Pitching___Dashboard[], 21,FALSE)/'SP Per G'!B1204</f>
        <v>#N/A</v>
      </c>
      <c r="D1204">
        <f>VLOOKUP(A1204, 'Starter - Projections'!$B$2:$R$1380, 17, FALSE)/VLOOKUP(A1204, 'Starter - Projections'!$B$2:$G$1380, 6, FALSE)</f>
        <v>-7.4999999999999997E-3</v>
      </c>
    </row>
    <row r="1205" spans="1:4" x14ac:dyDescent="0.45">
      <c r="A1205" t="s">
        <v>1670</v>
      </c>
      <c r="B1205" t="e">
        <f>VLOOKUP(A1205, Individual_Pitching___Dashboard[[Name]:[G]], 6, FALSE)</f>
        <v>#N/A</v>
      </c>
      <c r="C1205" t="e">
        <f>VLOOKUP(A1205, Individual_Pitching___Dashboard[], 21,FALSE)/'SP Per G'!B1205</f>
        <v>#N/A</v>
      </c>
      <c r="D1205">
        <f>VLOOKUP(A1205, 'Starter - Projections'!$B$2:$R$1380, 17, FALSE)/VLOOKUP(A1205, 'Starter - Projections'!$B$2:$G$1380, 6, FALSE)</f>
        <v>-8.3333333333333332E-3</v>
      </c>
    </row>
    <row r="1206" spans="1:4" x14ac:dyDescent="0.45">
      <c r="A1206" t="s">
        <v>1671</v>
      </c>
      <c r="B1206" t="e">
        <f>VLOOKUP(A1206, Individual_Pitching___Dashboard[[Name]:[G]], 6, FALSE)</f>
        <v>#N/A</v>
      </c>
      <c r="C1206" t="e">
        <f>VLOOKUP(A1206, Individual_Pitching___Dashboard[], 21,FALSE)/'SP Per G'!B1206</f>
        <v>#N/A</v>
      </c>
      <c r="D1206">
        <f>VLOOKUP(A1206, 'Starter - Projections'!$B$2:$R$1380, 17, FALSE)/VLOOKUP(A1206, 'Starter - Projections'!$B$2:$G$1380, 6, FALSE)</f>
        <v>-8.1632653061224497E-3</v>
      </c>
    </row>
    <row r="1207" spans="1:4" x14ac:dyDescent="0.45">
      <c r="A1207" t="s">
        <v>1672</v>
      </c>
      <c r="B1207" t="e">
        <f>VLOOKUP(A1207, Individual_Pitching___Dashboard[[Name]:[G]], 6, FALSE)</f>
        <v>#N/A</v>
      </c>
      <c r="C1207" t="e">
        <f>VLOOKUP(A1207, Individual_Pitching___Dashboard[], 21,FALSE)/'SP Per G'!B1207</f>
        <v>#N/A</v>
      </c>
      <c r="D1207">
        <f>VLOOKUP(A1207, 'Starter - Projections'!$B$2:$R$1380, 17, FALSE)/VLOOKUP(A1207, 'Starter - Projections'!$B$2:$G$1380, 6, FALSE)</f>
        <v>-1.1428571428571429E-2</v>
      </c>
    </row>
    <row r="1208" spans="1:4" x14ac:dyDescent="0.45">
      <c r="A1208" t="s">
        <v>1673</v>
      </c>
      <c r="B1208" t="e">
        <f>VLOOKUP(A1208, Individual_Pitching___Dashboard[[Name]:[G]], 6, FALSE)</f>
        <v>#N/A</v>
      </c>
      <c r="C1208" t="e">
        <f>VLOOKUP(A1208, Individual_Pitching___Dashboard[], 21,FALSE)/'SP Per G'!B1208</f>
        <v>#N/A</v>
      </c>
      <c r="D1208">
        <f>VLOOKUP(A1208, 'Starter - Projections'!$B$2:$R$1380, 17, FALSE)/VLOOKUP(A1208, 'Starter - Projections'!$B$2:$G$1380, 6, FALSE)</f>
        <v>-1.6666666666666666E-2</v>
      </c>
    </row>
    <row r="1209" spans="1:4" x14ac:dyDescent="0.45">
      <c r="A1209" t="s">
        <v>1674</v>
      </c>
      <c r="B1209" t="e">
        <f>VLOOKUP(A1209, Individual_Pitching___Dashboard[[Name]:[G]], 6, FALSE)</f>
        <v>#N/A</v>
      </c>
      <c r="C1209" t="e">
        <f>VLOOKUP(A1209, Individual_Pitching___Dashboard[], 21,FALSE)/'SP Per G'!B1209</f>
        <v>#N/A</v>
      </c>
      <c r="D1209">
        <f>VLOOKUP(A1209, 'Starter - Projections'!$B$2:$R$1380, 17, FALSE)/VLOOKUP(A1209, 'Starter - Projections'!$B$2:$G$1380, 6, FALSE)</f>
        <v>-1.2903225806451613E-2</v>
      </c>
    </row>
    <row r="1210" spans="1:4" x14ac:dyDescent="0.45">
      <c r="A1210" t="s">
        <v>1675</v>
      </c>
      <c r="B1210" t="e">
        <f>VLOOKUP(A1210, Individual_Pitching___Dashboard[[Name]:[G]], 6, FALSE)</f>
        <v>#N/A</v>
      </c>
      <c r="C1210" t="e">
        <f>VLOOKUP(A1210, Individual_Pitching___Dashboard[], 21,FALSE)/'SP Per G'!B1210</f>
        <v>#N/A</v>
      </c>
      <c r="D1210">
        <f>VLOOKUP(A1210, 'Starter - Projections'!$B$2:$R$1380, 17, FALSE)/VLOOKUP(A1210, 'Starter - Projections'!$B$2:$G$1380, 6, FALSE)</f>
        <v>-2.2222222222222223E-2</v>
      </c>
    </row>
    <row r="1211" spans="1:4" x14ac:dyDescent="0.45">
      <c r="A1211" t="s">
        <v>1676</v>
      </c>
      <c r="B1211" t="e">
        <f>VLOOKUP(A1211, Individual_Pitching___Dashboard[[Name]:[G]], 6, FALSE)</f>
        <v>#N/A</v>
      </c>
      <c r="C1211" t="e">
        <f>VLOOKUP(A1211, Individual_Pitching___Dashboard[], 21,FALSE)/'SP Per G'!B1211</f>
        <v>#N/A</v>
      </c>
      <c r="D1211">
        <f>VLOOKUP(A1211, 'Starter - Projections'!$B$2:$R$1380, 17, FALSE)/VLOOKUP(A1211, 'Starter - Projections'!$B$2:$G$1380, 6, FALSE)</f>
        <v>-1.3793103448275864E-2</v>
      </c>
    </row>
    <row r="1212" spans="1:4" x14ac:dyDescent="0.45">
      <c r="A1212" t="s">
        <v>1677</v>
      </c>
      <c r="B1212" t="e">
        <f>VLOOKUP(A1212, Individual_Pitching___Dashboard[[Name]:[G]], 6, FALSE)</f>
        <v>#N/A</v>
      </c>
      <c r="C1212" t="e">
        <f>VLOOKUP(A1212, Individual_Pitching___Dashboard[], 21,FALSE)/'SP Per G'!B1212</f>
        <v>#N/A</v>
      </c>
      <c r="D1212">
        <f>VLOOKUP(A1212, 'Starter - Projections'!$B$2:$R$1380, 17, FALSE)/VLOOKUP(A1212, 'Starter - Projections'!$B$2:$G$1380, 6, FALSE)</f>
        <v>-1.2903225806451613E-2</v>
      </c>
    </row>
    <row r="1213" spans="1:4" x14ac:dyDescent="0.45">
      <c r="A1213" t="s">
        <v>1678</v>
      </c>
      <c r="B1213" t="e">
        <f>VLOOKUP(A1213, Individual_Pitching___Dashboard[[Name]:[G]], 6, FALSE)</f>
        <v>#N/A</v>
      </c>
      <c r="C1213" t="e">
        <f>VLOOKUP(A1213, Individual_Pitching___Dashboard[], 21,FALSE)/'SP Per G'!B1213</f>
        <v>#N/A</v>
      </c>
      <c r="D1213">
        <f>VLOOKUP(A1213, 'Starter - Projections'!$B$2:$R$1380, 17, FALSE)/VLOOKUP(A1213, 'Starter - Projections'!$B$2:$G$1380, 6, FALSE)</f>
        <v>-9.3023255813953487E-3</v>
      </c>
    </row>
    <row r="1214" spans="1:4" x14ac:dyDescent="0.45">
      <c r="A1214" t="s">
        <v>1679</v>
      </c>
      <c r="B1214" t="e">
        <f>VLOOKUP(A1214, Individual_Pitching___Dashboard[[Name]:[G]], 6, FALSE)</f>
        <v>#N/A</v>
      </c>
      <c r="C1214" t="e">
        <f>VLOOKUP(A1214, Individual_Pitching___Dashboard[], 21,FALSE)/'SP Per G'!B1214</f>
        <v>#N/A</v>
      </c>
      <c r="D1214">
        <f>VLOOKUP(A1214, 'Starter - Projections'!$B$2:$R$1380, 17, FALSE)/VLOOKUP(A1214, 'Starter - Projections'!$B$2:$G$1380, 6, FALSE)</f>
        <v>-1.1764705882352941E-2</v>
      </c>
    </row>
    <row r="1215" spans="1:4" x14ac:dyDescent="0.45">
      <c r="A1215" t="s">
        <v>1680</v>
      </c>
      <c r="B1215" t="e">
        <f>VLOOKUP(A1215, Individual_Pitching___Dashboard[[Name]:[G]], 6, FALSE)</f>
        <v>#N/A</v>
      </c>
      <c r="C1215" t="e">
        <f>VLOOKUP(A1215, Individual_Pitching___Dashboard[], 21,FALSE)/'SP Per G'!B1215</f>
        <v>#N/A</v>
      </c>
      <c r="D1215">
        <f>VLOOKUP(A1215, 'Starter - Projections'!$B$2:$R$1380, 17, FALSE)/VLOOKUP(A1215, 'Starter - Projections'!$B$2:$G$1380, 6, FALSE)</f>
        <v>-1.3793103448275864E-2</v>
      </c>
    </row>
    <row r="1216" spans="1:4" x14ac:dyDescent="0.45">
      <c r="A1216" t="s">
        <v>1681</v>
      </c>
      <c r="B1216" t="e">
        <f>VLOOKUP(A1216, Individual_Pitching___Dashboard[[Name]:[G]], 6, FALSE)</f>
        <v>#N/A</v>
      </c>
      <c r="C1216" t="e">
        <f>VLOOKUP(A1216, Individual_Pitching___Dashboard[], 21,FALSE)/'SP Per G'!B1216</f>
        <v>#N/A</v>
      </c>
      <c r="D1216">
        <f>VLOOKUP(A1216, 'Starter - Projections'!$B$2:$R$1380, 17, FALSE)/VLOOKUP(A1216, 'Starter - Projections'!$B$2:$G$1380, 6, FALSE)</f>
        <v>-1.3888888888888888E-2</v>
      </c>
    </row>
    <row r="1217" spans="1:4" x14ac:dyDescent="0.45">
      <c r="A1217" t="s">
        <v>1682</v>
      </c>
      <c r="B1217" t="e">
        <f>VLOOKUP(A1217, Individual_Pitching___Dashboard[[Name]:[G]], 6, FALSE)</f>
        <v>#N/A</v>
      </c>
      <c r="C1217" t="e">
        <f>VLOOKUP(A1217, Individual_Pitching___Dashboard[], 21,FALSE)/'SP Per G'!B1217</f>
        <v>#N/A</v>
      </c>
      <c r="D1217">
        <f>VLOOKUP(A1217, 'Starter - Projections'!$B$2:$R$1380, 17, FALSE)/VLOOKUP(A1217, 'Starter - Projections'!$B$2:$G$1380, 6, FALSE)</f>
        <v>-1.6129032258064516E-2</v>
      </c>
    </row>
    <row r="1218" spans="1:4" x14ac:dyDescent="0.45">
      <c r="A1218" t="s">
        <v>1683</v>
      </c>
      <c r="B1218" t="e">
        <f>VLOOKUP(A1218, Individual_Pitching___Dashboard[[Name]:[G]], 6, FALSE)</f>
        <v>#N/A</v>
      </c>
      <c r="C1218" t="e">
        <f>VLOOKUP(A1218, Individual_Pitching___Dashboard[], 21,FALSE)/'SP Per G'!B1218</f>
        <v>#N/A</v>
      </c>
      <c r="D1218">
        <f>VLOOKUP(A1218, 'Starter - Projections'!$B$2:$R$1380, 17, FALSE)/VLOOKUP(A1218, 'Starter - Projections'!$B$2:$G$1380, 6, FALSE)</f>
        <v>-1.2500000000000001E-2</v>
      </c>
    </row>
    <row r="1219" spans="1:4" x14ac:dyDescent="0.45">
      <c r="A1219" t="s">
        <v>1684</v>
      </c>
      <c r="B1219" t="e">
        <f>VLOOKUP(A1219, Individual_Pitching___Dashboard[[Name]:[G]], 6, FALSE)</f>
        <v>#N/A</v>
      </c>
      <c r="C1219" t="e">
        <f>VLOOKUP(A1219, Individual_Pitching___Dashboard[], 21,FALSE)/'SP Per G'!B1219</f>
        <v>#N/A</v>
      </c>
      <c r="D1219">
        <f>VLOOKUP(A1219, 'Starter - Projections'!$B$2:$R$1380, 17, FALSE)/VLOOKUP(A1219, 'Starter - Projections'!$B$2:$G$1380, 6, FALSE)</f>
        <v>-2.4999999999999998E-2</v>
      </c>
    </row>
    <row r="1220" spans="1:4" x14ac:dyDescent="0.45">
      <c r="A1220" t="s">
        <v>1685</v>
      </c>
      <c r="B1220" t="e">
        <f>VLOOKUP(A1220, Individual_Pitching___Dashboard[[Name]:[G]], 6, FALSE)</f>
        <v>#N/A</v>
      </c>
      <c r="C1220" t="e">
        <f>VLOOKUP(A1220, Individual_Pitching___Dashboard[], 21,FALSE)/'SP Per G'!B1220</f>
        <v>#N/A</v>
      </c>
      <c r="D1220">
        <f>VLOOKUP(A1220, 'Starter - Projections'!$B$2:$R$1380, 17, FALSE)/VLOOKUP(A1220, 'Starter - Projections'!$B$2:$G$1380, 6, FALSE)</f>
        <v>-2.0588235294117647E-2</v>
      </c>
    </row>
    <row r="1221" spans="1:4" x14ac:dyDescent="0.45">
      <c r="A1221" t="s">
        <v>1686</v>
      </c>
      <c r="B1221" t="e">
        <f>VLOOKUP(A1221, Individual_Pitching___Dashboard[[Name]:[G]], 6, FALSE)</f>
        <v>#N/A</v>
      </c>
      <c r="C1221" t="e">
        <f>VLOOKUP(A1221, Individual_Pitching___Dashboard[], 21,FALSE)/'SP Per G'!B1221</f>
        <v>#N/A</v>
      </c>
      <c r="D1221">
        <f>VLOOKUP(A1221, 'Starter - Projections'!$B$2:$R$1380, 17, FALSE)/VLOOKUP(A1221, 'Starter - Projections'!$B$2:$G$1380, 6, FALSE)</f>
        <v>-2.4137931034482758E-2</v>
      </c>
    </row>
    <row r="1222" spans="1:4" x14ac:dyDescent="0.45">
      <c r="A1222" t="s">
        <v>1687</v>
      </c>
      <c r="B1222" t="e">
        <f>VLOOKUP(A1222, Individual_Pitching___Dashboard[[Name]:[G]], 6, FALSE)</f>
        <v>#N/A</v>
      </c>
      <c r="C1222" t="e">
        <f>VLOOKUP(A1222, Individual_Pitching___Dashboard[], 21,FALSE)/'SP Per G'!B1222</f>
        <v>#N/A</v>
      </c>
      <c r="D1222">
        <f>VLOOKUP(A1222, 'Starter - Projections'!$B$2:$R$1380, 17, FALSE)/VLOOKUP(A1222, 'Starter - Projections'!$B$2:$G$1380, 6, FALSE)</f>
        <v>-2.4137931034482758E-2</v>
      </c>
    </row>
    <row r="1223" spans="1:4" x14ac:dyDescent="0.45">
      <c r="A1223" t="s">
        <v>1688</v>
      </c>
      <c r="B1223" t="e">
        <f>VLOOKUP(A1223, Individual_Pitching___Dashboard[[Name]:[G]], 6, FALSE)</f>
        <v>#N/A</v>
      </c>
      <c r="C1223" t="e">
        <f>VLOOKUP(A1223, Individual_Pitching___Dashboard[], 21,FALSE)/'SP Per G'!B1223</f>
        <v>#N/A</v>
      </c>
      <c r="D1223">
        <f>VLOOKUP(A1223, 'Starter - Projections'!$B$2:$R$1380, 17, FALSE)/VLOOKUP(A1223, 'Starter - Projections'!$B$2:$G$1380, 6, FALSE)</f>
        <v>1.8867924528301886E-2</v>
      </c>
    </row>
    <row r="1224" spans="1:4" x14ac:dyDescent="0.45">
      <c r="A1224" t="s">
        <v>1689</v>
      </c>
      <c r="B1224" t="e">
        <f>VLOOKUP(A1224, Individual_Pitching___Dashboard[[Name]:[G]], 6, FALSE)</f>
        <v>#N/A</v>
      </c>
      <c r="C1224" t="e">
        <f>VLOOKUP(A1224, Individual_Pitching___Dashboard[], 21,FALSE)/'SP Per G'!B1224</f>
        <v>#N/A</v>
      </c>
      <c r="D1224">
        <f>VLOOKUP(A1224, 'Starter - Projections'!$B$2:$R$1380, 17, FALSE)/VLOOKUP(A1224, 'Starter - Projections'!$B$2:$G$1380, 6, FALSE)</f>
        <v>1.4814814814814815E-2</v>
      </c>
    </row>
    <row r="1225" spans="1:4" x14ac:dyDescent="0.45">
      <c r="A1225" t="s">
        <v>1690</v>
      </c>
      <c r="B1225" t="e">
        <f>VLOOKUP(A1225, Individual_Pitching___Dashboard[[Name]:[G]], 6, FALSE)</f>
        <v>#N/A</v>
      </c>
      <c r="C1225" t="e">
        <f>VLOOKUP(A1225, Individual_Pitching___Dashboard[], 21,FALSE)/'SP Per G'!B1225</f>
        <v>#N/A</v>
      </c>
      <c r="D1225">
        <f>VLOOKUP(A1225, 'Starter - Projections'!$B$2:$R$1380, 17, FALSE)/VLOOKUP(A1225, 'Starter - Projections'!$B$2:$G$1380, 6, FALSE)</f>
        <v>1.2903225806451613E-2</v>
      </c>
    </row>
    <row r="1226" spans="1:4" x14ac:dyDescent="0.45">
      <c r="A1226" t="s">
        <v>1691</v>
      </c>
      <c r="B1226" t="e">
        <f>VLOOKUP(A1226, Individual_Pitching___Dashboard[[Name]:[G]], 6, FALSE)</f>
        <v>#N/A</v>
      </c>
      <c r="C1226" t="e">
        <f>VLOOKUP(A1226, Individual_Pitching___Dashboard[], 21,FALSE)/'SP Per G'!B1226</f>
        <v>#N/A</v>
      </c>
      <c r="D1226">
        <f>VLOOKUP(A1226, 'Starter - Projections'!$B$2:$R$1380, 17, FALSE)/VLOOKUP(A1226, 'Starter - Projections'!$B$2:$G$1380, 6, FALSE)</f>
        <v>1.3999999999999999E-2</v>
      </c>
    </row>
    <row r="1227" spans="1:4" x14ac:dyDescent="0.45">
      <c r="A1227" t="s">
        <v>1692</v>
      </c>
      <c r="B1227" t="e">
        <f>VLOOKUP(A1227, Individual_Pitching___Dashboard[[Name]:[G]], 6, FALSE)</f>
        <v>#N/A</v>
      </c>
      <c r="C1227" t="e">
        <f>VLOOKUP(A1227, Individual_Pitching___Dashboard[], 21,FALSE)/'SP Per G'!B1227</f>
        <v>#N/A</v>
      </c>
      <c r="D1227">
        <f>VLOOKUP(A1227, 'Starter - Projections'!$B$2:$R$1380, 17, FALSE)/VLOOKUP(A1227, 'Starter - Projections'!$B$2:$G$1380, 6, FALSE)</f>
        <v>1.111111111111111E-2</v>
      </c>
    </row>
    <row r="1228" spans="1:4" x14ac:dyDescent="0.45">
      <c r="A1228" t="s">
        <v>1693</v>
      </c>
      <c r="B1228" t="e">
        <f>VLOOKUP(A1228, Individual_Pitching___Dashboard[[Name]:[G]], 6, FALSE)</f>
        <v>#N/A</v>
      </c>
      <c r="C1228" t="e">
        <f>VLOOKUP(A1228, Individual_Pitching___Dashboard[], 21,FALSE)/'SP Per G'!B1228</f>
        <v>#N/A</v>
      </c>
      <c r="D1228">
        <f>VLOOKUP(A1228, 'Starter - Projections'!$B$2:$R$1380, 17, FALSE)/VLOOKUP(A1228, 'Starter - Projections'!$B$2:$G$1380, 6, FALSE)</f>
        <v>9.8360655737704909E-3</v>
      </c>
    </row>
    <row r="1229" spans="1:4" x14ac:dyDescent="0.45">
      <c r="A1229" t="s">
        <v>1694</v>
      </c>
      <c r="B1229" t="e">
        <f>VLOOKUP(A1229, Individual_Pitching___Dashboard[[Name]:[G]], 6, FALSE)</f>
        <v>#N/A</v>
      </c>
      <c r="C1229" t="e">
        <f>VLOOKUP(A1229, Individual_Pitching___Dashboard[], 21,FALSE)/'SP Per G'!B1229</f>
        <v>#N/A</v>
      </c>
      <c r="D1229">
        <f>VLOOKUP(A1229, 'Starter - Projections'!$B$2:$R$1380, 17, FALSE)/VLOOKUP(A1229, 'Starter - Projections'!$B$2:$G$1380, 6, FALSE)</f>
        <v>1.2500000000000001E-2</v>
      </c>
    </row>
    <row r="1230" spans="1:4" x14ac:dyDescent="0.45">
      <c r="A1230" t="s">
        <v>1695</v>
      </c>
      <c r="B1230" t="e">
        <f>VLOOKUP(A1230, Individual_Pitching___Dashboard[[Name]:[G]], 6, FALSE)</f>
        <v>#N/A</v>
      </c>
      <c r="C1230" t="e">
        <f>VLOOKUP(A1230, Individual_Pitching___Dashboard[], 21,FALSE)/'SP Per G'!B1230</f>
        <v>#N/A</v>
      </c>
      <c r="D1230">
        <f>VLOOKUP(A1230, 'Starter - Projections'!$B$2:$R$1380, 17, FALSE)/VLOOKUP(A1230, 'Starter - Projections'!$B$2:$G$1380, 6, FALSE)</f>
        <v>1.2500000000000001E-2</v>
      </c>
    </row>
    <row r="1231" spans="1:4" x14ac:dyDescent="0.45">
      <c r="A1231" t="s">
        <v>1696</v>
      </c>
      <c r="B1231" t="e">
        <f>VLOOKUP(A1231, Individual_Pitching___Dashboard[[Name]:[G]], 6, FALSE)</f>
        <v>#N/A</v>
      </c>
      <c r="C1231" t="e">
        <f>VLOOKUP(A1231, Individual_Pitching___Dashboard[], 21,FALSE)/'SP Per G'!B1231</f>
        <v>#N/A</v>
      </c>
      <c r="D1231">
        <f>VLOOKUP(A1231, 'Starter - Projections'!$B$2:$R$1380, 17, FALSE)/VLOOKUP(A1231, 'Starter - Projections'!$B$2:$G$1380, 6, FALSE)</f>
        <v>8.771929824561403E-3</v>
      </c>
    </row>
    <row r="1232" spans="1:4" x14ac:dyDescent="0.45">
      <c r="A1232" t="s">
        <v>1697</v>
      </c>
      <c r="B1232" t="e">
        <f>VLOOKUP(A1232, Individual_Pitching___Dashboard[[Name]:[G]], 6, FALSE)</f>
        <v>#N/A</v>
      </c>
      <c r="C1232" t="e">
        <f>VLOOKUP(A1232, Individual_Pitching___Dashboard[], 21,FALSE)/'SP Per G'!B1232</f>
        <v>#N/A</v>
      </c>
      <c r="D1232">
        <f>VLOOKUP(A1232, 'Starter - Projections'!$B$2:$R$1380, 17, FALSE)/VLOOKUP(A1232, 'Starter - Projections'!$B$2:$G$1380, 6, FALSE)</f>
        <v>1.1111111111111112E-2</v>
      </c>
    </row>
    <row r="1233" spans="1:4" x14ac:dyDescent="0.45">
      <c r="A1233" t="s">
        <v>1698</v>
      </c>
      <c r="B1233" t="e">
        <f>VLOOKUP(A1233, Individual_Pitching___Dashboard[[Name]:[G]], 6, FALSE)</f>
        <v>#N/A</v>
      </c>
      <c r="C1233" t="e">
        <f>VLOOKUP(A1233, Individual_Pitching___Dashboard[], 21,FALSE)/'SP Per G'!B1233</f>
        <v>#N/A</v>
      </c>
      <c r="D1233">
        <f>VLOOKUP(A1233, 'Starter - Projections'!$B$2:$R$1380, 17, FALSE)/VLOOKUP(A1233, 'Starter - Projections'!$B$2:$G$1380, 6, FALSE)</f>
        <v>6.8965517241379318E-3</v>
      </c>
    </row>
    <row r="1234" spans="1:4" x14ac:dyDescent="0.45">
      <c r="A1234" t="s">
        <v>1699</v>
      </c>
      <c r="B1234" t="e">
        <f>VLOOKUP(A1234, Individual_Pitching___Dashboard[[Name]:[G]], 6, FALSE)</f>
        <v>#N/A</v>
      </c>
      <c r="C1234" t="e">
        <f>VLOOKUP(A1234, Individual_Pitching___Dashboard[], 21,FALSE)/'SP Per G'!B1234</f>
        <v>#N/A</v>
      </c>
      <c r="D1234">
        <f>VLOOKUP(A1234, 'Starter - Projections'!$B$2:$R$1380, 17, FALSE)/VLOOKUP(A1234, 'Starter - Projections'!$B$2:$G$1380, 6, FALSE)</f>
        <v>8.0000000000000002E-3</v>
      </c>
    </row>
    <row r="1235" spans="1:4" x14ac:dyDescent="0.45">
      <c r="A1235" t="s">
        <v>1700</v>
      </c>
      <c r="B1235" t="e">
        <f>VLOOKUP(A1235, Individual_Pitching___Dashboard[[Name]:[G]], 6, FALSE)</f>
        <v>#N/A</v>
      </c>
      <c r="C1235" t="e">
        <f>VLOOKUP(A1235, Individual_Pitching___Dashboard[], 21,FALSE)/'SP Per G'!B1235</f>
        <v>#N/A</v>
      </c>
      <c r="D1235">
        <f>VLOOKUP(A1235, 'Starter - Projections'!$B$2:$R$1380, 17, FALSE)/VLOOKUP(A1235, 'Starter - Projections'!$B$2:$G$1380, 6, FALSE)</f>
        <v>6.4516129032258064E-3</v>
      </c>
    </row>
    <row r="1236" spans="1:4" x14ac:dyDescent="0.45">
      <c r="A1236" t="s">
        <v>1701</v>
      </c>
      <c r="B1236" t="e">
        <f>VLOOKUP(A1236, Individual_Pitching___Dashboard[[Name]:[G]], 6, FALSE)</f>
        <v>#N/A</v>
      </c>
      <c r="C1236" t="e">
        <f>VLOOKUP(A1236, Individual_Pitching___Dashboard[], 21,FALSE)/'SP Per G'!B1236</f>
        <v>#N/A</v>
      </c>
      <c r="D1236">
        <f>VLOOKUP(A1236, 'Starter - Projections'!$B$2:$R$1380, 17, FALSE)/VLOOKUP(A1236, 'Starter - Projections'!$B$2:$G$1380, 6, FALSE)</f>
        <v>7.8431372549019607E-3</v>
      </c>
    </row>
    <row r="1237" spans="1:4" x14ac:dyDescent="0.45">
      <c r="A1237" t="s">
        <v>1702</v>
      </c>
      <c r="B1237" t="e">
        <f>VLOOKUP(A1237, Individual_Pitching___Dashboard[[Name]:[G]], 6, FALSE)</f>
        <v>#N/A</v>
      </c>
      <c r="C1237" t="e">
        <f>VLOOKUP(A1237, Individual_Pitching___Dashboard[], 21,FALSE)/'SP Per G'!B1237</f>
        <v>#N/A</v>
      </c>
      <c r="D1237">
        <f>VLOOKUP(A1237, 'Starter - Projections'!$B$2:$R$1380, 17, FALSE)/VLOOKUP(A1237, 'Starter - Projections'!$B$2:$G$1380, 6, FALSE)</f>
        <v>7.1428571428571435E-3</v>
      </c>
    </row>
    <row r="1238" spans="1:4" x14ac:dyDescent="0.45">
      <c r="A1238" t="s">
        <v>1703</v>
      </c>
      <c r="B1238" t="e">
        <f>VLOOKUP(A1238, Individual_Pitching___Dashboard[[Name]:[G]], 6, FALSE)</f>
        <v>#N/A</v>
      </c>
      <c r="C1238" t="e">
        <f>VLOOKUP(A1238, Individual_Pitching___Dashboard[], 21,FALSE)/'SP Per G'!B1238</f>
        <v>#N/A</v>
      </c>
      <c r="D1238">
        <f>VLOOKUP(A1238, 'Starter - Projections'!$B$2:$R$1380, 17, FALSE)/VLOOKUP(A1238, 'Starter - Projections'!$B$2:$G$1380, 6, FALSE)</f>
        <v>6.6666666666666671E-3</v>
      </c>
    </row>
    <row r="1239" spans="1:4" x14ac:dyDescent="0.45">
      <c r="A1239" t="s">
        <v>1704</v>
      </c>
      <c r="B1239" t="e">
        <f>VLOOKUP(A1239, Individual_Pitching___Dashboard[[Name]:[G]], 6, FALSE)</f>
        <v>#N/A</v>
      </c>
      <c r="C1239" t="e">
        <f>VLOOKUP(A1239, Individual_Pitching___Dashboard[], 21,FALSE)/'SP Per G'!B1239</f>
        <v>#N/A</v>
      </c>
      <c r="D1239">
        <f>VLOOKUP(A1239, 'Starter - Projections'!$B$2:$R$1380, 17, FALSE)/VLOOKUP(A1239, 'Starter - Projections'!$B$2:$G$1380, 6, FALSE)</f>
        <v>8.5106382978723406E-3</v>
      </c>
    </row>
    <row r="1240" spans="1:4" x14ac:dyDescent="0.45">
      <c r="A1240" t="s">
        <v>1705</v>
      </c>
      <c r="B1240" t="e">
        <f>VLOOKUP(A1240, Individual_Pitching___Dashboard[[Name]:[G]], 6, FALSE)</f>
        <v>#N/A</v>
      </c>
      <c r="C1240" t="e">
        <f>VLOOKUP(A1240, Individual_Pitching___Dashboard[], 21,FALSE)/'SP Per G'!B1240</f>
        <v>#N/A</v>
      </c>
      <c r="D1240">
        <f>VLOOKUP(A1240, 'Starter - Projections'!$B$2:$R$1380, 17, FALSE)/VLOOKUP(A1240, 'Starter - Projections'!$B$2:$G$1380, 6, FALSE)</f>
        <v>6.7796610169491532E-3</v>
      </c>
    </row>
    <row r="1241" spans="1:4" x14ac:dyDescent="0.45">
      <c r="A1241" t="s">
        <v>1706</v>
      </c>
      <c r="B1241" t="e">
        <f>VLOOKUP(A1241, Individual_Pitching___Dashboard[[Name]:[G]], 6, FALSE)</f>
        <v>#N/A</v>
      </c>
      <c r="C1241" t="e">
        <f>VLOOKUP(A1241, Individual_Pitching___Dashboard[], 21,FALSE)/'SP Per G'!B1241</f>
        <v>#N/A</v>
      </c>
      <c r="D1241">
        <f>VLOOKUP(A1241, 'Starter - Projections'!$B$2:$R$1380, 17, FALSE)/VLOOKUP(A1241, 'Starter - Projections'!$B$2:$G$1380, 6, FALSE)</f>
        <v>1.6E-2</v>
      </c>
    </row>
    <row r="1242" spans="1:4" x14ac:dyDescent="0.45">
      <c r="A1242" t="s">
        <v>1707</v>
      </c>
      <c r="B1242" t="e">
        <f>VLOOKUP(A1242, Individual_Pitching___Dashboard[[Name]:[G]], 6, FALSE)</f>
        <v>#N/A</v>
      </c>
      <c r="C1242" t="e">
        <f>VLOOKUP(A1242, Individual_Pitching___Dashboard[], 21,FALSE)/'SP Per G'!B1242</f>
        <v>#N/A</v>
      </c>
      <c r="D1242">
        <f>VLOOKUP(A1242, 'Starter - Projections'!$B$2:$R$1380, 17, FALSE)/VLOOKUP(A1242, 'Starter - Projections'!$B$2:$G$1380, 6, FALSE)</f>
        <v>1.0810810810810811E-2</v>
      </c>
    </row>
    <row r="1243" spans="1:4" x14ac:dyDescent="0.45">
      <c r="A1243" t="s">
        <v>1708</v>
      </c>
      <c r="B1243" t="e">
        <f>VLOOKUP(A1243, Individual_Pitching___Dashboard[[Name]:[G]], 6, FALSE)</f>
        <v>#N/A</v>
      </c>
      <c r="C1243" t="e">
        <f>VLOOKUP(A1243, Individual_Pitching___Dashboard[], 21,FALSE)/'SP Per G'!B1243</f>
        <v>#N/A</v>
      </c>
      <c r="D1243">
        <f>VLOOKUP(A1243, 'Starter - Projections'!$B$2:$R$1380, 17, FALSE)/VLOOKUP(A1243, 'Starter - Projections'!$B$2:$G$1380, 6, FALSE)</f>
        <v>7.1428571428571435E-3</v>
      </c>
    </row>
    <row r="1244" spans="1:4" x14ac:dyDescent="0.45">
      <c r="A1244" t="s">
        <v>1709</v>
      </c>
      <c r="B1244" t="e">
        <f>VLOOKUP(A1244, Individual_Pitching___Dashboard[[Name]:[G]], 6, FALSE)</f>
        <v>#N/A</v>
      </c>
      <c r="C1244" t="e">
        <f>VLOOKUP(A1244, Individual_Pitching___Dashboard[], 21,FALSE)/'SP Per G'!B1244</f>
        <v>#N/A</v>
      </c>
      <c r="D1244">
        <f>VLOOKUP(A1244, 'Starter - Projections'!$B$2:$R$1380, 17, FALSE)/VLOOKUP(A1244, 'Starter - Projections'!$B$2:$G$1380, 6, FALSE)</f>
        <v>6.2499999999999995E-3</v>
      </c>
    </row>
    <row r="1245" spans="1:4" x14ac:dyDescent="0.45">
      <c r="A1245" t="s">
        <v>1710</v>
      </c>
      <c r="B1245" t="e">
        <f>VLOOKUP(A1245, Individual_Pitching___Dashboard[[Name]:[G]], 6, FALSE)</f>
        <v>#N/A</v>
      </c>
      <c r="C1245" t="e">
        <f>VLOOKUP(A1245, Individual_Pitching___Dashboard[], 21,FALSE)/'SP Per G'!B1245</f>
        <v>#N/A</v>
      </c>
      <c r="D1245">
        <f>VLOOKUP(A1245, 'Starter - Projections'!$B$2:$R$1380, 17, FALSE)/VLOOKUP(A1245, 'Starter - Projections'!$B$2:$G$1380, 6, FALSE)</f>
        <v>9.0909090909090905E-3</v>
      </c>
    </row>
    <row r="1246" spans="1:4" x14ac:dyDescent="0.45">
      <c r="A1246" t="s">
        <v>1711</v>
      </c>
      <c r="B1246" t="e">
        <f>VLOOKUP(A1246, Individual_Pitching___Dashboard[[Name]:[G]], 6, FALSE)</f>
        <v>#N/A</v>
      </c>
      <c r="C1246" t="e">
        <f>VLOOKUP(A1246, Individual_Pitching___Dashboard[], 21,FALSE)/'SP Per G'!B1246</f>
        <v>#N/A</v>
      </c>
      <c r="D1246">
        <f>VLOOKUP(A1246, 'Starter - Projections'!$B$2:$R$1380, 17, FALSE)/VLOOKUP(A1246, 'Starter - Projections'!$B$2:$G$1380, 6, FALSE)</f>
        <v>6.8181818181818179E-3</v>
      </c>
    </row>
    <row r="1247" spans="1:4" x14ac:dyDescent="0.45">
      <c r="A1247" t="s">
        <v>1712</v>
      </c>
      <c r="B1247" t="e">
        <f>VLOOKUP(A1247, Individual_Pitching___Dashboard[[Name]:[G]], 6, FALSE)</f>
        <v>#N/A</v>
      </c>
      <c r="C1247" t="e">
        <f>VLOOKUP(A1247, Individual_Pitching___Dashboard[], 21,FALSE)/'SP Per G'!B1247</f>
        <v>#N/A</v>
      </c>
      <c r="D1247">
        <f>VLOOKUP(A1247, 'Starter - Projections'!$B$2:$R$1380, 17, FALSE)/VLOOKUP(A1247, 'Starter - Projections'!$B$2:$G$1380, 6, FALSE)</f>
        <v>7.1428571428571426E-3</v>
      </c>
    </row>
    <row r="1248" spans="1:4" x14ac:dyDescent="0.45">
      <c r="A1248" t="s">
        <v>1713</v>
      </c>
      <c r="B1248" t="e">
        <f>VLOOKUP(A1248, Individual_Pitching___Dashboard[[Name]:[G]], 6, FALSE)</f>
        <v>#N/A</v>
      </c>
      <c r="C1248" t="e">
        <f>VLOOKUP(A1248, Individual_Pitching___Dashboard[], 21,FALSE)/'SP Per G'!B1248</f>
        <v>#N/A</v>
      </c>
      <c r="D1248">
        <f>VLOOKUP(A1248, 'Starter - Projections'!$B$2:$R$1380, 17, FALSE)/VLOOKUP(A1248, 'Starter - Projections'!$B$2:$G$1380, 6, FALSE)</f>
        <v>5.3571428571428572E-3</v>
      </c>
    </row>
    <row r="1249" spans="1:4" x14ac:dyDescent="0.45">
      <c r="A1249" t="s">
        <v>1714</v>
      </c>
      <c r="B1249" t="e">
        <f>VLOOKUP(A1249, Individual_Pitching___Dashboard[[Name]:[G]], 6, FALSE)</f>
        <v>#N/A</v>
      </c>
      <c r="C1249" t="e">
        <f>VLOOKUP(A1249, Individual_Pitching___Dashboard[], 21,FALSE)/'SP Per G'!B1249</f>
        <v>#N/A</v>
      </c>
      <c r="D1249">
        <f>VLOOKUP(A1249, 'Starter - Projections'!$B$2:$R$1380, 17, FALSE)/VLOOKUP(A1249, 'Starter - Projections'!$B$2:$G$1380, 6, FALSE)</f>
        <v>6.6666666666666662E-3</v>
      </c>
    </row>
    <row r="1250" spans="1:4" x14ac:dyDescent="0.45">
      <c r="A1250" t="s">
        <v>1715</v>
      </c>
      <c r="B1250" t="e">
        <f>VLOOKUP(A1250, Individual_Pitching___Dashboard[[Name]:[G]], 6, FALSE)</f>
        <v>#N/A</v>
      </c>
      <c r="C1250" t="e">
        <f>VLOOKUP(A1250, Individual_Pitching___Dashboard[], 21,FALSE)/'SP Per G'!B1250</f>
        <v>#N/A</v>
      </c>
      <c r="D1250">
        <f>VLOOKUP(A1250, 'Starter - Projections'!$B$2:$R$1380, 17, FALSE)/VLOOKUP(A1250, 'Starter - Projections'!$B$2:$G$1380, 6, FALSE)</f>
        <v>6.1224489795918364E-3</v>
      </c>
    </row>
    <row r="1251" spans="1:4" x14ac:dyDescent="0.45">
      <c r="A1251" t="s">
        <v>1716</v>
      </c>
      <c r="B1251" t="e">
        <f>VLOOKUP(A1251, Individual_Pitching___Dashboard[[Name]:[G]], 6, FALSE)</f>
        <v>#N/A</v>
      </c>
      <c r="C1251" t="e">
        <f>VLOOKUP(A1251, Individual_Pitching___Dashboard[], 21,FALSE)/'SP Per G'!B1251</f>
        <v>#N/A</v>
      </c>
      <c r="D1251">
        <f>VLOOKUP(A1251, 'Starter - Projections'!$B$2:$R$1380, 17, FALSE)/VLOOKUP(A1251, 'Starter - Projections'!$B$2:$G$1380, 6, FALSE)</f>
        <v>8.5714285714285719E-3</v>
      </c>
    </row>
    <row r="1252" spans="1:4" x14ac:dyDescent="0.45">
      <c r="A1252" t="s">
        <v>1717</v>
      </c>
      <c r="B1252" t="e">
        <f>VLOOKUP(A1252, Individual_Pitching___Dashboard[[Name]:[G]], 6, FALSE)</f>
        <v>#N/A</v>
      </c>
      <c r="C1252" t="e">
        <f>VLOOKUP(A1252, Individual_Pitching___Dashboard[], 21,FALSE)/'SP Per G'!B1252</f>
        <v>#N/A</v>
      </c>
      <c r="D1252">
        <f>VLOOKUP(A1252, 'Starter - Projections'!$B$2:$R$1380, 17, FALSE)/VLOOKUP(A1252, 'Starter - Projections'!$B$2:$G$1380, 6, FALSE)</f>
        <v>4.8387096774193551E-3</v>
      </c>
    </row>
    <row r="1253" spans="1:4" x14ac:dyDescent="0.45">
      <c r="A1253" t="s">
        <v>1718</v>
      </c>
      <c r="B1253" t="e">
        <f>VLOOKUP(A1253, Individual_Pitching___Dashboard[[Name]:[G]], 6, FALSE)</f>
        <v>#N/A</v>
      </c>
      <c r="C1253" t="e">
        <f>VLOOKUP(A1253, Individual_Pitching___Dashboard[], 21,FALSE)/'SP Per G'!B1253</f>
        <v>#N/A</v>
      </c>
      <c r="D1253">
        <f>VLOOKUP(A1253, 'Starter - Projections'!$B$2:$R$1380, 17, FALSE)/VLOOKUP(A1253, 'Starter - Projections'!$B$2:$G$1380, 6, FALSE)</f>
        <v>1.4285714285714285E-2</v>
      </c>
    </row>
    <row r="1254" spans="1:4" x14ac:dyDescent="0.45">
      <c r="A1254" t="s">
        <v>1719</v>
      </c>
      <c r="B1254" t="e">
        <f>VLOOKUP(A1254, Individual_Pitching___Dashboard[[Name]:[G]], 6, FALSE)</f>
        <v>#N/A</v>
      </c>
      <c r="C1254" t="e">
        <f>VLOOKUP(A1254, Individual_Pitching___Dashboard[], 21,FALSE)/'SP Per G'!B1254</f>
        <v>#N/A</v>
      </c>
      <c r="D1254">
        <f>VLOOKUP(A1254, 'Starter - Projections'!$B$2:$R$1380, 17, FALSE)/VLOOKUP(A1254, 'Starter - Projections'!$B$2:$G$1380, 6, FALSE)</f>
        <v>5.7142857142857143E-3</v>
      </c>
    </row>
    <row r="1255" spans="1:4" x14ac:dyDescent="0.45">
      <c r="A1255" t="s">
        <v>1720</v>
      </c>
      <c r="B1255" t="e">
        <f>VLOOKUP(A1255, Individual_Pitching___Dashboard[[Name]:[G]], 6, FALSE)</f>
        <v>#N/A</v>
      </c>
      <c r="C1255" t="e">
        <f>VLOOKUP(A1255, Individual_Pitching___Dashboard[], 21,FALSE)/'SP Per G'!B1255</f>
        <v>#N/A</v>
      </c>
      <c r="D1255">
        <f>VLOOKUP(A1255, 'Starter - Projections'!$B$2:$R$1380, 17, FALSE)/VLOOKUP(A1255, 'Starter - Projections'!$B$2:$G$1380, 6, FALSE)</f>
        <v>4.5454545454545461E-3</v>
      </c>
    </row>
    <row r="1256" spans="1:4" x14ac:dyDescent="0.45">
      <c r="A1256" t="s">
        <v>1721</v>
      </c>
      <c r="B1256" t="e">
        <f>VLOOKUP(A1256, Individual_Pitching___Dashboard[[Name]:[G]], 6, FALSE)</f>
        <v>#N/A</v>
      </c>
      <c r="C1256" t="e">
        <f>VLOOKUP(A1256, Individual_Pitching___Dashboard[], 21,FALSE)/'SP Per G'!B1256</f>
        <v>#N/A</v>
      </c>
      <c r="D1256">
        <f>VLOOKUP(A1256, 'Starter - Projections'!$B$2:$R$1380, 17, FALSE)/VLOOKUP(A1256, 'Starter - Projections'!$B$2:$G$1380, 6, FALSE)</f>
        <v>5.263157894736842E-3</v>
      </c>
    </row>
    <row r="1257" spans="1:4" x14ac:dyDescent="0.45">
      <c r="A1257" t="s">
        <v>1722</v>
      </c>
      <c r="B1257" t="e">
        <f>VLOOKUP(A1257, Individual_Pitching___Dashboard[[Name]:[G]], 6, FALSE)</f>
        <v>#N/A</v>
      </c>
      <c r="C1257" t="e">
        <f>VLOOKUP(A1257, Individual_Pitching___Dashboard[], 21,FALSE)/'SP Per G'!B1257</f>
        <v>#N/A</v>
      </c>
      <c r="D1257">
        <f>VLOOKUP(A1257, 'Starter - Projections'!$B$2:$R$1380, 17, FALSE)/VLOOKUP(A1257, 'Starter - Projections'!$B$2:$G$1380, 6, FALSE)</f>
        <v>3.5087719298245615E-3</v>
      </c>
    </row>
    <row r="1258" spans="1:4" x14ac:dyDescent="0.45">
      <c r="A1258" t="s">
        <v>1723</v>
      </c>
      <c r="B1258" t="e">
        <f>VLOOKUP(A1258, Individual_Pitching___Dashboard[[Name]:[G]], 6, FALSE)</f>
        <v>#N/A</v>
      </c>
      <c r="C1258" t="e">
        <f>VLOOKUP(A1258, Individual_Pitching___Dashboard[], 21,FALSE)/'SP Per G'!B1258</f>
        <v>#N/A</v>
      </c>
      <c r="D1258">
        <f>VLOOKUP(A1258, 'Starter - Projections'!$B$2:$R$1380, 17, FALSE)/VLOOKUP(A1258, 'Starter - Projections'!$B$2:$G$1380, 6, FALSE)</f>
        <v>4.4444444444444444E-3</v>
      </c>
    </row>
    <row r="1259" spans="1:4" x14ac:dyDescent="0.45">
      <c r="A1259" t="s">
        <v>1724</v>
      </c>
      <c r="B1259" t="e">
        <f>VLOOKUP(A1259, Individual_Pitching___Dashboard[[Name]:[G]], 6, FALSE)</f>
        <v>#N/A</v>
      </c>
      <c r="C1259" t="e">
        <f>VLOOKUP(A1259, Individual_Pitching___Dashboard[], 21,FALSE)/'SP Per G'!B1259</f>
        <v>#N/A</v>
      </c>
      <c r="D1259">
        <f>VLOOKUP(A1259, 'Starter - Projections'!$B$2:$R$1380, 17, FALSE)/VLOOKUP(A1259, 'Starter - Projections'!$B$2:$G$1380, 6, FALSE)</f>
        <v>5.7142857142857143E-3</v>
      </c>
    </row>
    <row r="1260" spans="1:4" x14ac:dyDescent="0.45">
      <c r="A1260" t="s">
        <v>1725</v>
      </c>
      <c r="B1260" t="e">
        <f>VLOOKUP(A1260, Individual_Pitching___Dashboard[[Name]:[G]], 6, FALSE)</f>
        <v>#N/A</v>
      </c>
      <c r="C1260" t="e">
        <f>VLOOKUP(A1260, Individual_Pitching___Dashboard[], 21,FALSE)/'SP Per G'!B1260</f>
        <v>#N/A</v>
      </c>
      <c r="D1260">
        <f>VLOOKUP(A1260, 'Starter - Projections'!$B$2:$R$1380, 17, FALSE)/VLOOKUP(A1260, 'Starter - Projections'!$B$2:$G$1380, 6, FALSE)</f>
        <v>4.6511627906976744E-3</v>
      </c>
    </row>
    <row r="1261" spans="1:4" x14ac:dyDescent="0.45">
      <c r="A1261" t="s">
        <v>1726</v>
      </c>
      <c r="B1261" t="e">
        <f>VLOOKUP(A1261, Individual_Pitching___Dashboard[[Name]:[G]], 6, FALSE)</f>
        <v>#N/A</v>
      </c>
      <c r="C1261" t="e">
        <f>VLOOKUP(A1261, Individual_Pitching___Dashboard[], 21,FALSE)/'SP Per G'!B1261</f>
        <v>#N/A</v>
      </c>
      <c r="D1261">
        <f>VLOOKUP(A1261, 'Starter - Projections'!$B$2:$R$1380, 17, FALSE)/VLOOKUP(A1261, 'Starter - Projections'!$B$2:$G$1380, 6, FALSE)</f>
        <v>6.6666666666666671E-3</v>
      </c>
    </row>
    <row r="1262" spans="1:4" x14ac:dyDescent="0.45">
      <c r="A1262" t="s">
        <v>1727</v>
      </c>
      <c r="B1262" t="e">
        <f>VLOOKUP(A1262, Individual_Pitching___Dashboard[[Name]:[G]], 6, FALSE)</f>
        <v>#N/A</v>
      </c>
      <c r="C1262" t="e">
        <f>VLOOKUP(A1262, Individual_Pitching___Dashboard[], 21,FALSE)/'SP Per G'!B1262</f>
        <v>#N/A</v>
      </c>
      <c r="D1262">
        <f>VLOOKUP(A1262, 'Starter - Projections'!$B$2:$R$1380, 17, FALSE)/VLOOKUP(A1262, 'Starter - Projections'!$B$2:$G$1380, 6, FALSE)</f>
        <v>5.4054054054054057E-3</v>
      </c>
    </row>
    <row r="1263" spans="1:4" x14ac:dyDescent="0.45">
      <c r="A1263" t="s">
        <v>1728</v>
      </c>
      <c r="B1263" t="e">
        <f>VLOOKUP(A1263, Individual_Pitching___Dashboard[[Name]:[G]], 6, FALSE)</f>
        <v>#N/A</v>
      </c>
      <c r="C1263" t="e">
        <f>VLOOKUP(A1263, Individual_Pitching___Dashboard[], 21,FALSE)/'SP Per G'!B1263</f>
        <v>#N/A</v>
      </c>
      <c r="D1263">
        <f>VLOOKUP(A1263, 'Starter - Projections'!$B$2:$R$1380, 17, FALSE)/VLOOKUP(A1263, 'Starter - Projections'!$B$2:$G$1380, 6, FALSE)</f>
        <v>5.5555555555555558E-3</v>
      </c>
    </row>
    <row r="1264" spans="1:4" x14ac:dyDescent="0.45">
      <c r="A1264" t="s">
        <v>1729</v>
      </c>
      <c r="B1264" t="e">
        <f>VLOOKUP(A1264, Individual_Pitching___Dashboard[[Name]:[G]], 6, FALSE)</f>
        <v>#N/A</v>
      </c>
      <c r="C1264" t="e">
        <f>VLOOKUP(A1264, Individual_Pitching___Dashboard[], 21,FALSE)/'SP Per G'!B1264</f>
        <v>#N/A</v>
      </c>
      <c r="D1264">
        <f>VLOOKUP(A1264, 'Starter - Projections'!$B$2:$R$1380, 17, FALSE)/VLOOKUP(A1264, 'Starter - Projections'!$B$2:$G$1380, 6, FALSE)</f>
        <v>6.8965517241379318E-3</v>
      </c>
    </row>
    <row r="1265" spans="1:4" x14ac:dyDescent="0.45">
      <c r="A1265" t="s">
        <v>582</v>
      </c>
      <c r="B1265" t="e">
        <f>VLOOKUP(A1265, Individual_Pitching___Dashboard[[Name]:[G]], 6, FALSE)</f>
        <v>#N/A</v>
      </c>
      <c r="C1265" t="e">
        <f>VLOOKUP(A1265, Individual_Pitching___Dashboard[], 21,FALSE)/'SP Per G'!B1265</f>
        <v>#N/A</v>
      </c>
      <c r="D1265">
        <f>VLOOKUP(A1265, 'Starter - Projections'!$B$2:$R$1380, 17, FALSE)/VLOOKUP(A1265, 'Starter - Projections'!$B$2:$G$1380, 6, FALSE)</f>
        <v>1.7857142857142859E-3</v>
      </c>
    </row>
    <row r="1266" spans="1:4" x14ac:dyDescent="0.45">
      <c r="A1266" t="s">
        <v>1730</v>
      </c>
      <c r="B1266" t="e">
        <f>VLOOKUP(A1266, Individual_Pitching___Dashboard[[Name]:[G]], 6, FALSE)</f>
        <v>#N/A</v>
      </c>
      <c r="C1266" t="e">
        <f>VLOOKUP(A1266, Individual_Pitching___Dashboard[], 21,FALSE)/'SP Per G'!B1266</f>
        <v>#N/A</v>
      </c>
      <c r="D1266">
        <f>VLOOKUP(A1266, 'Starter - Projections'!$B$2:$R$1380, 17, FALSE)/VLOOKUP(A1266, 'Starter - Projections'!$B$2:$G$1380, 6, FALSE)</f>
        <v>3.0303030303030303E-3</v>
      </c>
    </row>
    <row r="1267" spans="1:4" x14ac:dyDescent="0.45">
      <c r="A1267" t="s">
        <v>1731</v>
      </c>
      <c r="B1267" t="e">
        <f>VLOOKUP(A1267, Individual_Pitching___Dashboard[[Name]:[G]], 6, FALSE)</f>
        <v>#N/A</v>
      </c>
      <c r="C1267" t="e">
        <f>VLOOKUP(A1267, Individual_Pitching___Dashboard[], 21,FALSE)/'SP Per G'!B1267</f>
        <v>#N/A</v>
      </c>
      <c r="D1267">
        <f>VLOOKUP(A1267, 'Starter - Projections'!$B$2:$R$1380, 17, FALSE)/VLOOKUP(A1267, 'Starter - Projections'!$B$2:$G$1380, 6, FALSE)</f>
        <v>2.0408163265306124E-3</v>
      </c>
    </row>
    <row r="1268" spans="1:4" x14ac:dyDescent="0.45">
      <c r="A1268" t="s">
        <v>1732</v>
      </c>
      <c r="B1268" t="e">
        <f>VLOOKUP(A1268, Individual_Pitching___Dashboard[[Name]:[G]], 6, FALSE)</f>
        <v>#N/A</v>
      </c>
      <c r="C1268" t="e">
        <f>VLOOKUP(A1268, Individual_Pitching___Dashboard[], 21,FALSE)/'SP Per G'!B1268</f>
        <v>#N/A</v>
      </c>
      <c r="D1268">
        <f>VLOOKUP(A1268, 'Starter - Projections'!$B$2:$R$1380, 17, FALSE)/VLOOKUP(A1268, 'Starter - Projections'!$B$2:$G$1380, 6, FALSE)</f>
        <v>2.1739130434782609E-3</v>
      </c>
    </row>
    <row r="1269" spans="1:4" x14ac:dyDescent="0.45">
      <c r="A1269" t="s">
        <v>1733</v>
      </c>
      <c r="B1269" t="e">
        <f>VLOOKUP(A1269, Individual_Pitching___Dashboard[[Name]:[G]], 6, FALSE)</f>
        <v>#N/A</v>
      </c>
      <c r="C1269" t="e">
        <f>VLOOKUP(A1269, Individual_Pitching___Dashboard[], 21,FALSE)/'SP Per G'!B1269</f>
        <v>#N/A</v>
      </c>
      <c r="D1269">
        <f>VLOOKUP(A1269, 'Starter - Projections'!$B$2:$R$1380, 17, FALSE)/VLOOKUP(A1269, 'Starter - Projections'!$B$2:$G$1380, 6, FALSE)</f>
        <v>2.5000000000000001E-3</v>
      </c>
    </row>
    <row r="1270" spans="1:4" x14ac:dyDescent="0.45">
      <c r="A1270" t="s">
        <v>1734</v>
      </c>
      <c r="B1270" t="e">
        <f>VLOOKUP(A1270, Individual_Pitching___Dashboard[[Name]:[G]], 6, FALSE)</f>
        <v>#N/A</v>
      </c>
      <c r="C1270" t="e">
        <f>VLOOKUP(A1270, Individual_Pitching___Dashboard[], 21,FALSE)/'SP Per G'!B1270</f>
        <v>#N/A</v>
      </c>
      <c r="D1270">
        <f>VLOOKUP(A1270, 'Starter - Projections'!$B$2:$R$1380, 17, FALSE)/VLOOKUP(A1270, 'Starter - Projections'!$B$2:$G$1380, 6, FALSE)</f>
        <v>3.2258064516129032E-3</v>
      </c>
    </row>
    <row r="1271" spans="1:4" x14ac:dyDescent="0.45">
      <c r="A1271" t="s">
        <v>1735</v>
      </c>
      <c r="B1271" t="e">
        <f>VLOOKUP(A1271, Individual_Pitching___Dashboard[[Name]:[G]], 6, FALSE)</f>
        <v>#N/A</v>
      </c>
      <c r="C1271" t="e">
        <f>VLOOKUP(A1271, Individual_Pitching___Dashboard[], 21,FALSE)/'SP Per G'!B1271</f>
        <v>#N/A</v>
      </c>
      <c r="D1271">
        <f>VLOOKUP(A1271, 'Starter - Projections'!$B$2:$R$1380, 17, FALSE)/VLOOKUP(A1271, 'Starter - Projections'!$B$2:$G$1380, 6, FALSE)</f>
        <v>2.8571428571428571E-3</v>
      </c>
    </row>
    <row r="1272" spans="1:4" x14ac:dyDescent="0.45">
      <c r="A1272" t="s">
        <v>1736</v>
      </c>
      <c r="B1272" t="e">
        <f>VLOOKUP(A1272, Individual_Pitching___Dashboard[[Name]:[G]], 6, FALSE)</f>
        <v>#N/A</v>
      </c>
      <c r="C1272" t="e">
        <f>VLOOKUP(A1272, Individual_Pitching___Dashboard[], 21,FALSE)/'SP Per G'!B1272</f>
        <v>#N/A</v>
      </c>
      <c r="D1272">
        <f>VLOOKUP(A1272, 'Starter - Projections'!$B$2:$R$1380, 17, FALSE)/VLOOKUP(A1272, 'Starter - Projections'!$B$2:$G$1380, 6, FALSE)</f>
        <v>3.4482758620689659E-3</v>
      </c>
    </row>
    <row r="1273" spans="1:4" x14ac:dyDescent="0.45">
      <c r="A1273" t="s">
        <v>1737</v>
      </c>
      <c r="B1273" t="e">
        <f>VLOOKUP(A1273, Individual_Pitching___Dashboard[[Name]:[G]], 6, FALSE)</f>
        <v>#N/A</v>
      </c>
      <c r="C1273" t="e">
        <f>VLOOKUP(A1273, Individual_Pitching___Dashboard[], 21,FALSE)/'SP Per G'!B1273</f>
        <v>#N/A</v>
      </c>
      <c r="D1273">
        <f>VLOOKUP(A1273, 'Starter - Projections'!$B$2:$R$1380, 17, FALSE)/VLOOKUP(A1273, 'Starter - Projections'!$B$2:$G$1380, 6, FALSE)</f>
        <v>1.639344262295082E-3</v>
      </c>
    </row>
    <row r="1274" spans="1:4" x14ac:dyDescent="0.45">
      <c r="A1274" t="s">
        <v>1738</v>
      </c>
      <c r="B1274" t="e">
        <f>VLOOKUP(A1274, Individual_Pitching___Dashboard[[Name]:[G]], 6, FALSE)</f>
        <v>#N/A</v>
      </c>
      <c r="C1274" t="e">
        <f>VLOOKUP(A1274, Individual_Pitching___Dashboard[], 21,FALSE)/'SP Per G'!B1274</f>
        <v>#N/A</v>
      </c>
      <c r="D1274">
        <f>VLOOKUP(A1274, 'Starter - Projections'!$B$2:$R$1380, 17, FALSE)/VLOOKUP(A1274, 'Starter - Projections'!$B$2:$G$1380, 6, FALSE)</f>
        <v>2.3809523809523812E-3</v>
      </c>
    </row>
    <row r="1275" spans="1:4" x14ac:dyDescent="0.45">
      <c r="A1275" t="s">
        <v>1739</v>
      </c>
      <c r="B1275" t="e">
        <f>VLOOKUP(A1275, Individual_Pitching___Dashboard[[Name]:[G]], 6, FALSE)</f>
        <v>#N/A</v>
      </c>
      <c r="C1275" t="e">
        <f>VLOOKUP(A1275, Individual_Pitching___Dashboard[], 21,FALSE)/'SP Per G'!B1275</f>
        <v>#N/A</v>
      </c>
      <c r="D1275">
        <f>VLOOKUP(A1275, 'Starter - Projections'!$B$2:$R$1380, 17, FALSE)/VLOOKUP(A1275, 'Starter - Projections'!$B$2:$G$1380, 6, FALSE)</f>
        <v>2.7027027027027029E-3</v>
      </c>
    </row>
    <row r="1276" spans="1:4" x14ac:dyDescent="0.45">
      <c r="A1276" t="s">
        <v>1740</v>
      </c>
      <c r="B1276" t="e">
        <f>VLOOKUP(A1276, Individual_Pitching___Dashboard[[Name]:[G]], 6, FALSE)</f>
        <v>#N/A</v>
      </c>
      <c r="C1276" t="e">
        <f>VLOOKUP(A1276, Individual_Pitching___Dashboard[], 21,FALSE)/'SP Per G'!B1276</f>
        <v>#N/A</v>
      </c>
      <c r="D1276">
        <f>VLOOKUP(A1276, 'Starter - Projections'!$B$2:$R$1380, 17, FALSE)/VLOOKUP(A1276, 'Starter - Projections'!$B$2:$G$1380, 6, FALSE)</f>
        <v>3.0303030303030303E-3</v>
      </c>
    </row>
    <row r="1277" spans="1:4" x14ac:dyDescent="0.45">
      <c r="A1277" t="s">
        <v>1741</v>
      </c>
      <c r="B1277" t="e">
        <f>VLOOKUP(A1277, Individual_Pitching___Dashboard[[Name]:[G]], 6, FALSE)</f>
        <v>#N/A</v>
      </c>
      <c r="C1277" t="e">
        <f>VLOOKUP(A1277, Individual_Pitching___Dashboard[], 21,FALSE)/'SP Per G'!B1277</f>
        <v>#N/A</v>
      </c>
      <c r="D1277">
        <f>VLOOKUP(A1277, 'Starter - Projections'!$B$2:$R$1380, 17, FALSE)/VLOOKUP(A1277, 'Starter - Projections'!$B$2:$G$1380, 6, FALSE)</f>
        <v>1.5873015873015873E-3</v>
      </c>
    </row>
    <row r="1278" spans="1:4" x14ac:dyDescent="0.45">
      <c r="A1278" t="s">
        <v>1742</v>
      </c>
      <c r="B1278" t="e">
        <f>VLOOKUP(A1278, Individual_Pitching___Dashboard[[Name]:[G]], 6, FALSE)</f>
        <v>#N/A</v>
      </c>
      <c r="C1278" t="e">
        <f>VLOOKUP(A1278, Individual_Pitching___Dashboard[], 21,FALSE)/'SP Per G'!B1278</f>
        <v>#N/A</v>
      </c>
      <c r="D1278">
        <f>VLOOKUP(A1278, 'Starter - Projections'!$B$2:$R$1380, 17, FALSE)/VLOOKUP(A1278, 'Starter - Projections'!$B$2:$G$1380, 6, FALSE)</f>
        <v>2.4390243902439024E-3</v>
      </c>
    </row>
    <row r="1279" spans="1:4" x14ac:dyDescent="0.45">
      <c r="A1279" t="s">
        <v>587</v>
      </c>
      <c r="B1279" t="e">
        <f>VLOOKUP(A1279, Individual_Pitching___Dashboard[[Name]:[G]], 6, FALSE)</f>
        <v>#N/A</v>
      </c>
      <c r="C1279" t="e">
        <f>VLOOKUP(A1279, Individual_Pitching___Dashboard[], 21,FALSE)/'SP Per G'!B1279</f>
        <v>#N/A</v>
      </c>
      <c r="D1279">
        <f>VLOOKUP(A1279, 'Starter - Projections'!$B$2:$R$1380, 17, FALSE)/VLOOKUP(A1279, 'Starter - Projections'!$B$2:$G$1380, 6, FALSE)</f>
        <v>1.9607843137254902E-3</v>
      </c>
    </row>
    <row r="1280" spans="1:4" x14ac:dyDescent="0.45">
      <c r="A1280" t="s">
        <v>1743</v>
      </c>
      <c r="B1280" t="e">
        <f>VLOOKUP(A1280, Individual_Pitching___Dashboard[[Name]:[G]], 6, FALSE)</f>
        <v>#N/A</v>
      </c>
      <c r="C1280" t="e">
        <f>VLOOKUP(A1280, Individual_Pitching___Dashboard[], 21,FALSE)/'SP Per G'!B1280</f>
        <v>#N/A</v>
      </c>
      <c r="D1280">
        <f>VLOOKUP(A1280, 'Starter - Projections'!$B$2:$R$1380, 17, FALSE)/VLOOKUP(A1280, 'Starter - Projections'!$B$2:$G$1380, 6, FALSE)</f>
        <v>3.4482758620689659E-3</v>
      </c>
    </row>
    <row r="1281" spans="1:4" x14ac:dyDescent="0.45">
      <c r="A1281" t="s">
        <v>570</v>
      </c>
      <c r="B1281" t="e">
        <f>VLOOKUP(A1281, Individual_Pitching___Dashboard[[Name]:[G]], 6, FALSE)</f>
        <v>#N/A</v>
      </c>
      <c r="C1281" t="e">
        <f>VLOOKUP(A1281, Individual_Pitching___Dashboard[], 21,FALSE)/'SP Per G'!B1281</f>
        <v>#N/A</v>
      </c>
      <c r="D1281">
        <f>VLOOKUP(A1281, 'Starter - Projections'!$B$2:$R$1380, 17, FALSE)/VLOOKUP(A1281, 'Starter - Projections'!$B$2:$G$1380, 6, FALSE)</f>
        <v>1.7857142857142859E-3</v>
      </c>
    </row>
    <row r="1282" spans="1:4" x14ac:dyDescent="0.45">
      <c r="A1282" t="s">
        <v>1744</v>
      </c>
      <c r="B1282" t="e">
        <f>VLOOKUP(A1282, Individual_Pitching___Dashboard[[Name]:[G]], 6, FALSE)</f>
        <v>#N/A</v>
      </c>
      <c r="C1282" t="e">
        <f>VLOOKUP(A1282, Individual_Pitching___Dashboard[], 21,FALSE)/'SP Per G'!B1282</f>
        <v>#N/A</v>
      </c>
      <c r="D1282">
        <f>VLOOKUP(A1282, 'Starter - Projections'!$B$2:$R$1380, 17, FALSE)/VLOOKUP(A1282, 'Starter - Projections'!$B$2:$G$1380, 6, FALSE)</f>
        <v>2.5000000000000001E-3</v>
      </c>
    </row>
    <row r="1283" spans="1:4" x14ac:dyDescent="0.45">
      <c r="A1283" t="s">
        <v>1745</v>
      </c>
      <c r="B1283" t="e">
        <f>VLOOKUP(A1283, Individual_Pitching___Dashboard[[Name]:[G]], 6, FALSE)</f>
        <v>#N/A</v>
      </c>
      <c r="C1283" t="e">
        <f>VLOOKUP(A1283, Individual_Pitching___Dashboard[], 21,FALSE)/'SP Per G'!B1283</f>
        <v>#N/A</v>
      </c>
      <c r="D1283">
        <f>VLOOKUP(A1283, 'Starter - Projections'!$B$2:$R$1380, 17, FALSE)/VLOOKUP(A1283, 'Starter - Projections'!$B$2:$G$1380, 6, FALSE)</f>
        <v>2.8571428571428571E-3</v>
      </c>
    </row>
    <row r="1284" spans="1:4" x14ac:dyDescent="0.45">
      <c r="A1284" t="s">
        <v>1746</v>
      </c>
      <c r="B1284" t="e">
        <f>VLOOKUP(A1284, Individual_Pitching___Dashboard[[Name]:[G]], 6, FALSE)</f>
        <v>#N/A</v>
      </c>
      <c r="C1284" t="e">
        <f>VLOOKUP(A1284, Individual_Pitching___Dashboard[], 21,FALSE)/'SP Per G'!B1284</f>
        <v>#N/A</v>
      </c>
      <c r="D1284">
        <f>VLOOKUP(A1284, 'Starter - Projections'!$B$2:$R$1380, 17, FALSE)/VLOOKUP(A1284, 'Starter - Projections'!$B$2:$G$1380, 6, FALSE)</f>
        <v>2.3255813953488372E-3</v>
      </c>
    </row>
    <row r="1285" spans="1:4" x14ac:dyDescent="0.45">
      <c r="A1285" t="s">
        <v>1747</v>
      </c>
      <c r="B1285" t="e">
        <f>VLOOKUP(A1285, Individual_Pitching___Dashboard[[Name]:[G]], 6, FALSE)</f>
        <v>#N/A</v>
      </c>
      <c r="C1285" t="e">
        <f>VLOOKUP(A1285, Individual_Pitching___Dashboard[], 21,FALSE)/'SP Per G'!B1285</f>
        <v>#N/A</v>
      </c>
      <c r="D1285">
        <f>VLOOKUP(A1285, 'Starter - Projections'!$B$2:$R$1380, 17, FALSE)/VLOOKUP(A1285, 'Starter - Projections'!$B$2:$G$1380, 6, FALSE)</f>
        <v>2.5641025641025641E-3</v>
      </c>
    </row>
    <row r="1286" spans="1:4" x14ac:dyDescent="0.45">
      <c r="A1286" t="s">
        <v>1748</v>
      </c>
      <c r="B1286" t="e">
        <f>VLOOKUP(A1286, Individual_Pitching___Dashboard[[Name]:[G]], 6, FALSE)</f>
        <v>#N/A</v>
      </c>
      <c r="C1286" t="e">
        <f>VLOOKUP(A1286, Individual_Pitching___Dashboard[], 21,FALSE)/'SP Per G'!B1286</f>
        <v>#N/A</v>
      </c>
      <c r="D1286">
        <f>VLOOKUP(A1286, 'Starter - Projections'!$B$2:$R$1380, 17, FALSE)/VLOOKUP(A1286, 'Starter - Projections'!$B$2:$G$1380, 6, FALSE)</f>
        <v>3.2258064516129032E-3</v>
      </c>
    </row>
    <row r="1287" spans="1:4" x14ac:dyDescent="0.45">
      <c r="A1287" t="s">
        <v>1749</v>
      </c>
      <c r="B1287" t="e">
        <f>VLOOKUP(A1287, Individual_Pitching___Dashboard[[Name]:[G]], 6, FALSE)</f>
        <v>#N/A</v>
      </c>
      <c r="C1287" t="e">
        <f>VLOOKUP(A1287, Individual_Pitching___Dashboard[], 21,FALSE)/'SP Per G'!B1287</f>
        <v>#N/A</v>
      </c>
      <c r="D1287">
        <f>VLOOKUP(A1287, 'Starter - Projections'!$B$2:$R$1380, 17, FALSE)/VLOOKUP(A1287, 'Starter - Projections'!$B$2:$G$1380, 6, FALSE)</f>
        <v>3.1250000000000002E-3</v>
      </c>
    </row>
    <row r="1288" spans="1:4" x14ac:dyDescent="0.45">
      <c r="A1288" t="s">
        <v>1750</v>
      </c>
      <c r="B1288" t="e">
        <f>VLOOKUP(A1288, Individual_Pitching___Dashboard[[Name]:[G]], 6, FALSE)</f>
        <v>#N/A</v>
      </c>
      <c r="C1288" t="e">
        <f>VLOOKUP(A1288, Individual_Pitching___Dashboard[], 21,FALSE)/'SP Per G'!B1288</f>
        <v>#N/A</v>
      </c>
      <c r="D1288">
        <f>VLOOKUP(A1288, 'Starter - Projections'!$B$2:$R$1380, 17, FALSE)/VLOOKUP(A1288, 'Starter - Projections'!$B$2:$G$1380, 6, FALSE)</f>
        <v>3.1250000000000002E-3</v>
      </c>
    </row>
    <row r="1289" spans="1:4" x14ac:dyDescent="0.45">
      <c r="A1289" t="s">
        <v>1751</v>
      </c>
      <c r="B1289" t="e">
        <f>VLOOKUP(A1289, Individual_Pitching___Dashboard[[Name]:[G]], 6, FALSE)</f>
        <v>#N/A</v>
      </c>
      <c r="C1289" t="e">
        <f>VLOOKUP(A1289, Individual_Pitching___Dashboard[], 21,FALSE)/'SP Per G'!B1289</f>
        <v>#N/A</v>
      </c>
      <c r="D1289">
        <f>VLOOKUP(A1289, 'Starter - Projections'!$B$2:$R$1380, 17, FALSE)/VLOOKUP(A1289, 'Starter - Projections'!$B$2:$G$1380, 6, FALSE)</f>
        <v>2.3809523809523812E-3</v>
      </c>
    </row>
    <row r="1290" spans="1:4" x14ac:dyDescent="0.45">
      <c r="A1290" t="s">
        <v>1752</v>
      </c>
      <c r="B1290" t="e">
        <f>VLOOKUP(A1290, Individual_Pitching___Dashboard[[Name]:[G]], 6, FALSE)</f>
        <v>#N/A</v>
      </c>
      <c r="C1290" t="e">
        <f>VLOOKUP(A1290, Individual_Pitching___Dashboard[], 21,FALSE)/'SP Per G'!B1290</f>
        <v>#N/A</v>
      </c>
      <c r="D1290">
        <f>VLOOKUP(A1290, 'Starter - Projections'!$B$2:$R$1380, 17, FALSE)/VLOOKUP(A1290, 'Starter - Projections'!$B$2:$G$1380, 6, FALSE)</f>
        <v>2.7027027027027029E-3</v>
      </c>
    </row>
    <row r="1291" spans="1:4" x14ac:dyDescent="0.45">
      <c r="A1291" t="s">
        <v>1753</v>
      </c>
      <c r="B1291" t="e">
        <f>VLOOKUP(A1291, Individual_Pitching___Dashboard[[Name]:[G]], 6, FALSE)</f>
        <v>#N/A</v>
      </c>
      <c r="C1291" t="e">
        <f>VLOOKUP(A1291, Individual_Pitching___Dashboard[], 21,FALSE)/'SP Per G'!B1291</f>
        <v>#N/A</v>
      </c>
      <c r="D1291">
        <f>VLOOKUP(A1291, 'Starter - Projections'!$B$2:$R$1380, 17, FALSE)/VLOOKUP(A1291, 'Starter - Projections'!$B$2:$G$1380, 6, FALSE)</f>
        <v>2.5000000000000001E-3</v>
      </c>
    </row>
    <row r="1292" spans="1:4" x14ac:dyDescent="0.45">
      <c r="A1292" t="s">
        <v>1754</v>
      </c>
      <c r="B1292" t="e">
        <f>VLOOKUP(A1292, Individual_Pitching___Dashboard[[Name]:[G]], 6, FALSE)</f>
        <v>#N/A</v>
      </c>
      <c r="C1292" t="e">
        <f>VLOOKUP(A1292, Individual_Pitching___Dashboard[], 21,FALSE)/'SP Per G'!B1292</f>
        <v>#N/A</v>
      </c>
      <c r="D1292">
        <f>VLOOKUP(A1292, 'Starter - Projections'!$B$2:$R$1380, 17, FALSE)/VLOOKUP(A1292, 'Starter - Projections'!$B$2:$G$1380, 6, FALSE)</f>
        <v>2.7777777777777779E-3</v>
      </c>
    </row>
    <row r="1293" spans="1:4" x14ac:dyDescent="0.45">
      <c r="A1293" t="s">
        <v>1755</v>
      </c>
      <c r="B1293" t="e">
        <f>VLOOKUP(A1293, Individual_Pitching___Dashboard[[Name]:[G]], 6, FALSE)</f>
        <v>#N/A</v>
      </c>
      <c r="C1293" t="e">
        <f>VLOOKUP(A1293, Individual_Pitching___Dashboard[], 21,FALSE)/'SP Per G'!B1293</f>
        <v>#N/A</v>
      </c>
      <c r="D1293">
        <f>VLOOKUP(A1293, 'Starter - Projections'!$B$2:$R$1380, 17, FALSE)/VLOOKUP(A1293, 'Starter - Projections'!$B$2:$G$1380, 6, FALSE)</f>
        <v>1.6949152542372883E-3</v>
      </c>
    </row>
    <row r="1294" spans="1:4" x14ac:dyDescent="0.45">
      <c r="A1294" t="s">
        <v>1756</v>
      </c>
      <c r="B1294" t="e">
        <f>VLOOKUP(A1294, Individual_Pitching___Dashboard[[Name]:[G]], 6, FALSE)</f>
        <v>#N/A</v>
      </c>
      <c r="C1294" t="e">
        <f>VLOOKUP(A1294, Individual_Pitching___Dashboard[], 21,FALSE)/'SP Per G'!B1294</f>
        <v>#N/A</v>
      </c>
      <c r="D1294">
        <f>VLOOKUP(A1294, 'Starter - Projections'!$B$2:$R$1380, 17, FALSE)/VLOOKUP(A1294, 'Starter - Projections'!$B$2:$G$1380, 6, FALSE)</f>
        <v>3.0303030303030303E-3</v>
      </c>
    </row>
    <row r="1295" spans="1:4" x14ac:dyDescent="0.45">
      <c r="A1295" t="s">
        <v>1757</v>
      </c>
      <c r="B1295" t="e">
        <f>VLOOKUP(A1295, Individual_Pitching___Dashboard[[Name]:[G]], 6, FALSE)</f>
        <v>#N/A</v>
      </c>
      <c r="C1295" t="e">
        <f>VLOOKUP(A1295, Individual_Pitching___Dashboard[], 21,FALSE)/'SP Per G'!B1295</f>
        <v>#N/A</v>
      </c>
      <c r="D1295">
        <f>VLOOKUP(A1295, 'Starter - Projections'!$B$2:$R$1380, 17, FALSE)/VLOOKUP(A1295, 'Starter - Projections'!$B$2:$G$1380, 6, FALSE)</f>
        <v>0</v>
      </c>
    </row>
    <row r="1296" spans="1:4" x14ac:dyDescent="0.45">
      <c r="A1296" t="s">
        <v>1758</v>
      </c>
      <c r="B1296" t="e">
        <f>VLOOKUP(A1296, Individual_Pitching___Dashboard[[Name]:[G]], 6, FALSE)</f>
        <v>#N/A</v>
      </c>
      <c r="C1296" t="e">
        <f>VLOOKUP(A1296, Individual_Pitching___Dashboard[], 21,FALSE)/'SP Per G'!B1296</f>
        <v>#N/A</v>
      </c>
      <c r="D1296">
        <f>VLOOKUP(A1296, 'Starter - Projections'!$B$2:$R$1380, 17, FALSE)/VLOOKUP(A1296, 'Starter - Projections'!$B$2:$G$1380, 6, FALSE)</f>
        <v>0</v>
      </c>
    </row>
    <row r="1297" spans="1:4" x14ac:dyDescent="0.45">
      <c r="A1297" t="s">
        <v>1759</v>
      </c>
      <c r="B1297" t="e">
        <f>VLOOKUP(A1297, Individual_Pitching___Dashboard[[Name]:[G]], 6, FALSE)</f>
        <v>#N/A</v>
      </c>
      <c r="C1297" t="e">
        <f>VLOOKUP(A1297, Individual_Pitching___Dashboard[], 21,FALSE)/'SP Per G'!B1297</f>
        <v>#N/A</v>
      </c>
      <c r="D1297">
        <f>VLOOKUP(A1297, 'Starter - Projections'!$B$2:$R$1380, 17, FALSE)/VLOOKUP(A1297, 'Starter - Projections'!$B$2:$G$1380, 6, FALSE)</f>
        <v>0</v>
      </c>
    </row>
    <row r="1298" spans="1:4" x14ac:dyDescent="0.45">
      <c r="A1298" t="s">
        <v>1760</v>
      </c>
      <c r="B1298" t="e">
        <f>VLOOKUP(A1298, Individual_Pitching___Dashboard[[Name]:[G]], 6, FALSE)</f>
        <v>#N/A</v>
      </c>
      <c r="C1298" t="e">
        <f>VLOOKUP(A1298, Individual_Pitching___Dashboard[], 21,FALSE)/'SP Per G'!B1298</f>
        <v>#N/A</v>
      </c>
      <c r="D1298">
        <f>VLOOKUP(A1298, 'Starter - Projections'!$B$2:$R$1380, 17, FALSE)/VLOOKUP(A1298, 'Starter - Projections'!$B$2:$G$1380, 6, FALSE)</f>
        <v>0</v>
      </c>
    </row>
    <row r="1299" spans="1:4" x14ac:dyDescent="0.45">
      <c r="A1299" t="s">
        <v>1761</v>
      </c>
      <c r="B1299" t="e">
        <f>VLOOKUP(A1299, Individual_Pitching___Dashboard[[Name]:[G]], 6, FALSE)</f>
        <v>#N/A</v>
      </c>
      <c r="C1299" t="e">
        <f>VLOOKUP(A1299, Individual_Pitching___Dashboard[], 21,FALSE)/'SP Per G'!B1299</f>
        <v>#N/A</v>
      </c>
      <c r="D1299">
        <f>VLOOKUP(A1299, 'Starter - Projections'!$B$2:$R$1380, 17, FALSE)/VLOOKUP(A1299, 'Starter - Projections'!$B$2:$G$1380, 6, FALSE)</f>
        <v>0</v>
      </c>
    </row>
    <row r="1300" spans="1:4" x14ac:dyDescent="0.45">
      <c r="A1300" t="s">
        <v>1762</v>
      </c>
      <c r="B1300" t="e">
        <f>VLOOKUP(A1300, Individual_Pitching___Dashboard[[Name]:[G]], 6, FALSE)</f>
        <v>#N/A</v>
      </c>
      <c r="C1300" t="e">
        <f>VLOOKUP(A1300, Individual_Pitching___Dashboard[], 21,FALSE)/'SP Per G'!B1300</f>
        <v>#N/A</v>
      </c>
      <c r="D1300">
        <f>VLOOKUP(A1300, 'Starter - Projections'!$B$2:$R$1380, 17, FALSE)/VLOOKUP(A1300, 'Starter - Projections'!$B$2:$G$1380, 6, FALSE)</f>
        <v>0</v>
      </c>
    </row>
    <row r="1301" spans="1:4" x14ac:dyDescent="0.45">
      <c r="A1301" t="s">
        <v>1763</v>
      </c>
      <c r="B1301" t="e">
        <f>VLOOKUP(A1301, Individual_Pitching___Dashboard[[Name]:[G]], 6, FALSE)</f>
        <v>#N/A</v>
      </c>
      <c r="C1301" t="e">
        <f>VLOOKUP(A1301, Individual_Pitching___Dashboard[], 21,FALSE)/'SP Per G'!B1301</f>
        <v>#N/A</v>
      </c>
      <c r="D1301">
        <f>VLOOKUP(A1301, 'Starter - Projections'!$B$2:$R$1380, 17, FALSE)/VLOOKUP(A1301, 'Starter - Projections'!$B$2:$G$1380, 6, FALSE)</f>
        <v>0</v>
      </c>
    </row>
    <row r="1302" spans="1:4" x14ac:dyDescent="0.45">
      <c r="A1302" t="s">
        <v>1764</v>
      </c>
      <c r="B1302" t="e">
        <f>VLOOKUP(A1302, Individual_Pitching___Dashboard[[Name]:[G]], 6, FALSE)</f>
        <v>#N/A</v>
      </c>
      <c r="C1302" t="e">
        <f>VLOOKUP(A1302, Individual_Pitching___Dashboard[], 21,FALSE)/'SP Per G'!B1302</f>
        <v>#N/A</v>
      </c>
      <c r="D1302">
        <f>VLOOKUP(A1302, 'Starter - Projections'!$B$2:$R$1380, 17, FALSE)/VLOOKUP(A1302, 'Starter - Projections'!$B$2:$G$1380, 6, FALSE)</f>
        <v>0</v>
      </c>
    </row>
    <row r="1303" spans="1:4" x14ac:dyDescent="0.45">
      <c r="A1303" t="s">
        <v>1765</v>
      </c>
      <c r="B1303" t="e">
        <f>VLOOKUP(A1303, Individual_Pitching___Dashboard[[Name]:[G]], 6, FALSE)</f>
        <v>#N/A</v>
      </c>
      <c r="C1303" t="e">
        <f>VLOOKUP(A1303, Individual_Pitching___Dashboard[], 21,FALSE)/'SP Per G'!B1303</f>
        <v>#N/A</v>
      </c>
      <c r="D1303">
        <f>VLOOKUP(A1303, 'Starter - Projections'!$B$2:$R$1380, 17, FALSE)/VLOOKUP(A1303, 'Starter - Projections'!$B$2:$G$1380, 6, FALSE)</f>
        <v>0</v>
      </c>
    </row>
    <row r="1304" spans="1:4" x14ac:dyDescent="0.45">
      <c r="A1304" t="s">
        <v>1766</v>
      </c>
      <c r="B1304" t="e">
        <f>VLOOKUP(A1304, Individual_Pitching___Dashboard[[Name]:[G]], 6, FALSE)</f>
        <v>#N/A</v>
      </c>
      <c r="C1304" t="e">
        <f>VLOOKUP(A1304, Individual_Pitching___Dashboard[], 21,FALSE)/'SP Per G'!B1304</f>
        <v>#N/A</v>
      </c>
      <c r="D1304">
        <f>VLOOKUP(A1304, 'Starter - Projections'!$B$2:$R$1380, 17, FALSE)/VLOOKUP(A1304, 'Starter - Projections'!$B$2:$G$1380, 6, FALSE)</f>
        <v>0</v>
      </c>
    </row>
    <row r="1305" spans="1:4" x14ac:dyDescent="0.45">
      <c r="A1305" t="s">
        <v>1767</v>
      </c>
      <c r="B1305" t="e">
        <f>VLOOKUP(A1305, Individual_Pitching___Dashboard[[Name]:[G]], 6, FALSE)</f>
        <v>#N/A</v>
      </c>
      <c r="C1305" t="e">
        <f>VLOOKUP(A1305, Individual_Pitching___Dashboard[], 21,FALSE)/'SP Per G'!B1305</f>
        <v>#N/A</v>
      </c>
      <c r="D1305">
        <f>VLOOKUP(A1305, 'Starter - Projections'!$B$2:$R$1380, 17, FALSE)/VLOOKUP(A1305, 'Starter - Projections'!$B$2:$G$1380, 6, FALSE)</f>
        <v>0</v>
      </c>
    </row>
    <row r="1306" spans="1:4" x14ac:dyDescent="0.45">
      <c r="A1306" t="s">
        <v>1768</v>
      </c>
      <c r="B1306" t="e">
        <f>VLOOKUP(A1306, Individual_Pitching___Dashboard[[Name]:[G]], 6, FALSE)</f>
        <v>#N/A</v>
      </c>
      <c r="C1306" t="e">
        <f>VLOOKUP(A1306, Individual_Pitching___Dashboard[], 21,FALSE)/'SP Per G'!B1306</f>
        <v>#N/A</v>
      </c>
      <c r="D1306">
        <f>VLOOKUP(A1306, 'Starter - Projections'!$B$2:$R$1380, 17, FALSE)/VLOOKUP(A1306, 'Starter - Projections'!$B$2:$G$1380, 6, FALSE)</f>
        <v>0</v>
      </c>
    </row>
    <row r="1307" spans="1:4" x14ac:dyDescent="0.45">
      <c r="A1307" t="s">
        <v>1769</v>
      </c>
      <c r="B1307" t="e">
        <f>VLOOKUP(A1307, Individual_Pitching___Dashboard[[Name]:[G]], 6, FALSE)</f>
        <v>#N/A</v>
      </c>
      <c r="C1307" t="e">
        <f>VLOOKUP(A1307, Individual_Pitching___Dashboard[], 21,FALSE)/'SP Per G'!B1307</f>
        <v>#N/A</v>
      </c>
      <c r="D1307">
        <f>VLOOKUP(A1307, 'Starter - Projections'!$B$2:$R$1380, 17, FALSE)/VLOOKUP(A1307, 'Starter - Projections'!$B$2:$G$1380, 6, FALSE)</f>
        <v>0</v>
      </c>
    </row>
    <row r="1308" spans="1:4" x14ac:dyDescent="0.45">
      <c r="A1308" t="s">
        <v>1770</v>
      </c>
      <c r="B1308" t="e">
        <f>VLOOKUP(A1308, Individual_Pitching___Dashboard[[Name]:[G]], 6, FALSE)</f>
        <v>#N/A</v>
      </c>
      <c r="C1308" t="e">
        <f>VLOOKUP(A1308, Individual_Pitching___Dashboard[], 21,FALSE)/'SP Per G'!B1308</f>
        <v>#N/A</v>
      </c>
      <c r="D1308">
        <f>VLOOKUP(A1308, 'Starter - Projections'!$B$2:$R$1380, 17, FALSE)/VLOOKUP(A1308, 'Starter - Projections'!$B$2:$G$1380, 6, FALSE)</f>
        <v>0</v>
      </c>
    </row>
    <row r="1309" spans="1:4" x14ac:dyDescent="0.45">
      <c r="A1309" t="s">
        <v>1771</v>
      </c>
      <c r="B1309" t="e">
        <f>VLOOKUP(A1309, Individual_Pitching___Dashboard[[Name]:[G]], 6, FALSE)</f>
        <v>#N/A</v>
      </c>
      <c r="C1309" t="e">
        <f>VLOOKUP(A1309, Individual_Pitching___Dashboard[], 21,FALSE)/'SP Per G'!B1309</f>
        <v>#N/A</v>
      </c>
      <c r="D1309">
        <f>VLOOKUP(A1309, 'Starter - Projections'!$B$2:$R$1380, 17, FALSE)/VLOOKUP(A1309, 'Starter - Projections'!$B$2:$G$1380, 6, FALSE)</f>
        <v>0</v>
      </c>
    </row>
    <row r="1310" spans="1:4" x14ac:dyDescent="0.45">
      <c r="A1310" t="s">
        <v>1772</v>
      </c>
      <c r="B1310" t="e">
        <f>VLOOKUP(A1310, Individual_Pitching___Dashboard[[Name]:[G]], 6, FALSE)</f>
        <v>#N/A</v>
      </c>
      <c r="C1310" t="e">
        <f>VLOOKUP(A1310, Individual_Pitching___Dashboard[], 21,FALSE)/'SP Per G'!B1310</f>
        <v>#N/A</v>
      </c>
      <c r="D1310">
        <f>VLOOKUP(A1310, 'Starter - Projections'!$B$2:$R$1380, 17, FALSE)/VLOOKUP(A1310, 'Starter - Projections'!$B$2:$G$1380, 6, FALSE)</f>
        <v>0</v>
      </c>
    </row>
    <row r="1311" spans="1:4" x14ac:dyDescent="0.45">
      <c r="A1311" t="s">
        <v>1773</v>
      </c>
      <c r="B1311" t="e">
        <f>VLOOKUP(A1311, Individual_Pitching___Dashboard[[Name]:[G]], 6, FALSE)</f>
        <v>#N/A</v>
      </c>
      <c r="C1311" t="e">
        <f>VLOOKUP(A1311, Individual_Pitching___Dashboard[], 21,FALSE)/'SP Per G'!B1311</f>
        <v>#N/A</v>
      </c>
      <c r="D1311">
        <f>VLOOKUP(A1311, 'Starter - Projections'!$B$2:$R$1380, 17, FALSE)/VLOOKUP(A1311, 'Starter - Projections'!$B$2:$G$1380, 6, FALSE)</f>
        <v>0</v>
      </c>
    </row>
    <row r="1312" spans="1:4" x14ac:dyDescent="0.45">
      <c r="A1312" t="s">
        <v>1774</v>
      </c>
      <c r="B1312" t="e">
        <f>VLOOKUP(A1312, Individual_Pitching___Dashboard[[Name]:[G]], 6, FALSE)</f>
        <v>#N/A</v>
      </c>
      <c r="C1312" t="e">
        <f>VLOOKUP(A1312, Individual_Pitching___Dashboard[], 21,FALSE)/'SP Per G'!B1312</f>
        <v>#N/A</v>
      </c>
      <c r="D1312">
        <f>VLOOKUP(A1312, 'Starter - Projections'!$B$2:$R$1380, 17, FALSE)/VLOOKUP(A1312, 'Starter - Projections'!$B$2:$G$1380, 6, FALSE)</f>
        <v>0</v>
      </c>
    </row>
    <row r="1313" spans="1:4" x14ac:dyDescent="0.45">
      <c r="A1313" t="s">
        <v>1775</v>
      </c>
      <c r="B1313" t="e">
        <f>VLOOKUP(A1313, Individual_Pitching___Dashboard[[Name]:[G]], 6, FALSE)</f>
        <v>#N/A</v>
      </c>
      <c r="C1313" t="e">
        <f>VLOOKUP(A1313, Individual_Pitching___Dashboard[], 21,FALSE)/'SP Per G'!B1313</f>
        <v>#N/A</v>
      </c>
      <c r="D1313">
        <f>VLOOKUP(A1313, 'Starter - Projections'!$B$2:$R$1380, 17, FALSE)/VLOOKUP(A1313, 'Starter - Projections'!$B$2:$G$1380, 6, FALSE)</f>
        <v>0</v>
      </c>
    </row>
    <row r="1314" spans="1:4" x14ac:dyDescent="0.45">
      <c r="A1314" t="s">
        <v>1776</v>
      </c>
      <c r="B1314" t="e">
        <f>VLOOKUP(A1314, Individual_Pitching___Dashboard[[Name]:[G]], 6, FALSE)</f>
        <v>#N/A</v>
      </c>
      <c r="C1314" t="e">
        <f>VLOOKUP(A1314, Individual_Pitching___Dashboard[], 21,FALSE)/'SP Per G'!B1314</f>
        <v>#N/A</v>
      </c>
      <c r="D1314">
        <f>VLOOKUP(A1314, 'Starter - Projections'!$B$2:$R$1380, 17, FALSE)/VLOOKUP(A1314, 'Starter - Projections'!$B$2:$G$1380, 6, FALSE)</f>
        <v>0</v>
      </c>
    </row>
    <row r="1315" spans="1:4" x14ac:dyDescent="0.45">
      <c r="A1315" t="s">
        <v>1777</v>
      </c>
      <c r="B1315" t="e">
        <f>VLOOKUP(A1315, Individual_Pitching___Dashboard[[Name]:[G]], 6, FALSE)</f>
        <v>#N/A</v>
      </c>
      <c r="C1315" t="e">
        <f>VLOOKUP(A1315, Individual_Pitching___Dashboard[], 21,FALSE)/'SP Per G'!B1315</f>
        <v>#N/A</v>
      </c>
      <c r="D1315">
        <f>VLOOKUP(A1315, 'Starter - Projections'!$B$2:$R$1380, 17, FALSE)/VLOOKUP(A1315, 'Starter - Projections'!$B$2:$G$1380, 6, FALSE)</f>
        <v>0</v>
      </c>
    </row>
    <row r="1316" spans="1:4" x14ac:dyDescent="0.45">
      <c r="A1316" t="s">
        <v>1778</v>
      </c>
      <c r="B1316" t="e">
        <f>VLOOKUP(A1316, Individual_Pitching___Dashboard[[Name]:[G]], 6, FALSE)</f>
        <v>#N/A</v>
      </c>
      <c r="C1316" t="e">
        <f>VLOOKUP(A1316, Individual_Pitching___Dashboard[], 21,FALSE)/'SP Per G'!B1316</f>
        <v>#N/A</v>
      </c>
      <c r="D1316">
        <f>VLOOKUP(A1316, 'Starter - Projections'!$B$2:$R$1380, 17, FALSE)/VLOOKUP(A1316, 'Starter - Projections'!$B$2:$G$1380, 6, FALSE)</f>
        <v>0</v>
      </c>
    </row>
    <row r="1317" spans="1:4" x14ac:dyDescent="0.45">
      <c r="A1317" t="s">
        <v>1779</v>
      </c>
      <c r="B1317" t="e">
        <f>VLOOKUP(A1317, Individual_Pitching___Dashboard[[Name]:[G]], 6, FALSE)</f>
        <v>#N/A</v>
      </c>
      <c r="C1317" t="e">
        <f>VLOOKUP(A1317, Individual_Pitching___Dashboard[], 21,FALSE)/'SP Per G'!B1317</f>
        <v>#N/A</v>
      </c>
      <c r="D1317">
        <f>VLOOKUP(A1317, 'Starter - Projections'!$B$2:$R$1380, 17, FALSE)/VLOOKUP(A1317, 'Starter - Projections'!$B$2:$G$1380, 6, FALSE)</f>
        <v>0</v>
      </c>
    </row>
    <row r="1318" spans="1:4" x14ac:dyDescent="0.45">
      <c r="A1318" t="s">
        <v>1780</v>
      </c>
      <c r="B1318" t="e">
        <f>VLOOKUP(A1318, Individual_Pitching___Dashboard[[Name]:[G]], 6, FALSE)</f>
        <v>#N/A</v>
      </c>
      <c r="C1318" t="e">
        <f>VLOOKUP(A1318, Individual_Pitching___Dashboard[], 21,FALSE)/'SP Per G'!B1318</f>
        <v>#N/A</v>
      </c>
      <c r="D1318">
        <f>VLOOKUP(A1318, 'Starter - Projections'!$B$2:$R$1380, 17, FALSE)/VLOOKUP(A1318, 'Starter - Projections'!$B$2:$G$1380, 6, FALSE)</f>
        <v>0</v>
      </c>
    </row>
    <row r="1319" spans="1:4" x14ac:dyDescent="0.45">
      <c r="A1319" t="s">
        <v>1781</v>
      </c>
      <c r="B1319" t="e">
        <f>VLOOKUP(A1319, Individual_Pitching___Dashboard[[Name]:[G]], 6, FALSE)</f>
        <v>#N/A</v>
      </c>
      <c r="C1319" t="e">
        <f>VLOOKUP(A1319, Individual_Pitching___Dashboard[], 21,FALSE)/'SP Per G'!B1319</f>
        <v>#N/A</v>
      </c>
      <c r="D1319">
        <f>VLOOKUP(A1319, 'Starter - Projections'!$B$2:$R$1380, 17, FALSE)/VLOOKUP(A1319, 'Starter - Projections'!$B$2:$G$1380, 6, FALSE)</f>
        <v>0</v>
      </c>
    </row>
    <row r="1320" spans="1:4" x14ac:dyDescent="0.45">
      <c r="A1320" t="s">
        <v>1782</v>
      </c>
      <c r="B1320" t="e">
        <f>VLOOKUP(A1320, Individual_Pitching___Dashboard[[Name]:[G]], 6, FALSE)</f>
        <v>#N/A</v>
      </c>
      <c r="C1320" t="e">
        <f>VLOOKUP(A1320, Individual_Pitching___Dashboard[], 21,FALSE)/'SP Per G'!B1320</f>
        <v>#N/A</v>
      </c>
      <c r="D1320">
        <f>VLOOKUP(A1320, 'Starter - Projections'!$B$2:$R$1380, 17, FALSE)/VLOOKUP(A1320, 'Starter - Projections'!$B$2:$G$1380, 6, FALSE)</f>
        <v>0</v>
      </c>
    </row>
    <row r="1321" spans="1:4" x14ac:dyDescent="0.45">
      <c r="A1321" t="s">
        <v>1783</v>
      </c>
      <c r="B1321" t="e">
        <f>VLOOKUP(A1321, Individual_Pitching___Dashboard[[Name]:[G]], 6, FALSE)</f>
        <v>#N/A</v>
      </c>
      <c r="C1321" t="e">
        <f>VLOOKUP(A1321, Individual_Pitching___Dashboard[], 21,FALSE)/'SP Per G'!B1321</f>
        <v>#N/A</v>
      </c>
      <c r="D1321">
        <f>VLOOKUP(A1321, 'Starter - Projections'!$B$2:$R$1380, 17, FALSE)/VLOOKUP(A1321, 'Starter - Projections'!$B$2:$G$1380, 6, FALSE)</f>
        <v>0</v>
      </c>
    </row>
    <row r="1322" spans="1:4" x14ac:dyDescent="0.45">
      <c r="A1322" t="s">
        <v>1784</v>
      </c>
      <c r="B1322" t="e">
        <f>VLOOKUP(A1322, Individual_Pitching___Dashboard[[Name]:[G]], 6, FALSE)</f>
        <v>#N/A</v>
      </c>
      <c r="C1322" t="e">
        <f>VLOOKUP(A1322, Individual_Pitching___Dashboard[], 21,FALSE)/'SP Per G'!B1322</f>
        <v>#N/A</v>
      </c>
      <c r="D1322">
        <f>VLOOKUP(A1322, 'Starter - Projections'!$B$2:$R$1380, 17, FALSE)/VLOOKUP(A1322, 'Starter - Projections'!$B$2:$G$1380, 6, FALSE)</f>
        <v>0</v>
      </c>
    </row>
    <row r="1323" spans="1:4" x14ac:dyDescent="0.45">
      <c r="A1323" t="s">
        <v>1785</v>
      </c>
      <c r="B1323" t="e">
        <f>VLOOKUP(A1323, Individual_Pitching___Dashboard[[Name]:[G]], 6, FALSE)</f>
        <v>#N/A</v>
      </c>
      <c r="C1323" t="e">
        <f>VLOOKUP(A1323, Individual_Pitching___Dashboard[], 21,FALSE)/'SP Per G'!B1323</f>
        <v>#N/A</v>
      </c>
      <c r="D1323">
        <f>VLOOKUP(A1323, 'Starter - Projections'!$B$2:$R$1380, 17, FALSE)/VLOOKUP(A1323, 'Starter - Projections'!$B$2:$G$1380, 6, FALSE)</f>
        <v>0</v>
      </c>
    </row>
    <row r="1324" spans="1:4" x14ac:dyDescent="0.45">
      <c r="A1324" t="s">
        <v>1786</v>
      </c>
      <c r="B1324" t="e">
        <f>VLOOKUP(A1324, Individual_Pitching___Dashboard[[Name]:[G]], 6, FALSE)</f>
        <v>#N/A</v>
      </c>
      <c r="C1324" t="e">
        <f>VLOOKUP(A1324, Individual_Pitching___Dashboard[], 21,FALSE)/'SP Per G'!B1324</f>
        <v>#N/A</v>
      </c>
      <c r="D1324">
        <f>VLOOKUP(A1324, 'Starter - Projections'!$B$2:$R$1380, 17, FALSE)/VLOOKUP(A1324, 'Starter - Projections'!$B$2:$G$1380, 6, FALSE)</f>
        <v>-2.9411764705882353E-3</v>
      </c>
    </row>
    <row r="1325" spans="1:4" x14ac:dyDescent="0.45">
      <c r="A1325" t="s">
        <v>1787</v>
      </c>
      <c r="B1325" t="e">
        <f>VLOOKUP(A1325, Individual_Pitching___Dashboard[[Name]:[G]], 6, FALSE)</f>
        <v>#N/A</v>
      </c>
      <c r="C1325" t="e">
        <f>VLOOKUP(A1325, Individual_Pitching___Dashboard[], 21,FALSE)/'SP Per G'!B1325</f>
        <v>#N/A</v>
      </c>
      <c r="D1325">
        <f>VLOOKUP(A1325, 'Starter - Projections'!$B$2:$R$1380, 17, FALSE)/VLOOKUP(A1325, 'Starter - Projections'!$B$2:$G$1380, 6, FALSE)</f>
        <v>-3.3333333333333335E-3</v>
      </c>
    </row>
    <row r="1326" spans="1:4" x14ac:dyDescent="0.45">
      <c r="A1326" t="s">
        <v>1788</v>
      </c>
      <c r="B1326" t="e">
        <f>VLOOKUP(A1326, Individual_Pitching___Dashboard[[Name]:[G]], 6, FALSE)</f>
        <v>#N/A</v>
      </c>
      <c r="C1326" t="e">
        <f>VLOOKUP(A1326, Individual_Pitching___Dashboard[], 21,FALSE)/'SP Per G'!B1326</f>
        <v>#N/A</v>
      </c>
      <c r="D1326">
        <f>VLOOKUP(A1326, 'Starter - Projections'!$B$2:$R$1380, 17, FALSE)/VLOOKUP(A1326, 'Starter - Projections'!$B$2:$G$1380, 6, FALSE)</f>
        <v>-2.1276595744680851E-3</v>
      </c>
    </row>
    <row r="1327" spans="1:4" x14ac:dyDescent="0.45">
      <c r="A1327" t="s">
        <v>1789</v>
      </c>
      <c r="B1327" t="e">
        <f>VLOOKUP(A1327, Individual_Pitching___Dashboard[[Name]:[G]], 6, FALSE)</f>
        <v>#N/A</v>
      </c>
      <c r="C1327" t="e">
        <f>VLOOKUP(A1327, Individual_Pitching___Dashboard[], 21,FALSE)/'SP Per G'!B1327</f>
        <v>#N/A</v>
      </c>
      <c r="D1327">
        <f>VLOOKUP(A1327, 'Starter - Projections'!$B$2:$R$1380, 17, FALSE)/VLOOKUP(A1327, 'Starter - Projections'!$B$2:$G$1380, 6, FALSE)</f>
        <v>-3.4482758620689659E-3</v>
      </c>
    </row>
    <row r="1328" spans="1:4" x14ac:dyDescent="0.45">
      <c r="A1328" t="s">
        <v>1790</v>
      </c>
      <c r="B1328" t="e">
        <f>VLOOKUP(A1328, Individual_Pitching___Dashboard[[Name]:[G]], 6, FALSE)</f>
        <v>#N/A</v>
      </c>
      <c r="C1328" t="e">
        <f>VLOOKUP(A1328, Individual_Pitching___Dashboard[], 21,FALSE)/'SP Per G'!B1328</f>
        <v>#N/A</v>
      </c>
      <c r="D1328">
        <f>VLOOKUP(A1328, 'Starter - Projections'!$B$2:$R$1380, 17, FALSE)/VLOOKUP(A1328, 'Starter - Projections'!$B$2:$G$1380, 6, FALSE)</f>
        <v>-4.5454545454545461E-3</v>
      </c>
    </row>
    <row r="1329" spans="1:4" x14ac:dyDescent="0.45">
      <c r="A1329" t="s">
        <v>1791</v>
      </c>
      <c r="B1329" t="e">
        <f>VLOOKUP(A1329, Individual_Pitching___Dashboard[[Name]:[G]], 6, FALSE)</f>
        <v>#N/A</v>
      </c>
      <c r="C1329" t="e">
        <f>VLOOKUP(A1329, Individual_Pitching___Dashboard[], 21,FALSE)/'SP Per G'!B1329</f>
        <v>#N/A</v>
      </c>
      <c r="D1329">
        <f>VLOOKUP(A1329, 'Starter - Projections'!$B$2:$R$1380, 17, FALSE)/VLOOKUP(A1329, 'Starter - Projections'!$B$2:$G$1380, 6, FALSE)</f>
        <v>-3.0303030303030303E-3</v>
      </c>
    </row>
    <row r="1330" spans="1:4" x14ac:dyDescent="0.45">
      <c r="A1330" t="s">
        <v>1792</v>
      </c>
      <c r="B1330" t="e">
        <f>VLOOKUP(A1330, Individual_Pitching___Dashboard[[Name]:[G]], 6, FALSE)</f>
        <v>#N/A</v>
      </c>
      <c r="C1330" t="e">
        <f>VLOOKUP(A1330, Individual_Pitching___Dashboard[], 21,FALSE)/'SP Per G'!B1330</f>
        <v>#N/A</v>
      </c>
      <c r="D1330">
        <f>VLOOKUP(A1330, 'Starter - Projections'!$B$2:$R$1380, 17, FALSE)/VLOOKUP(A1330, 'Starter - Projections'!$B$2:$G$1380, 6, FALSE)</f>
        <v>-4.7619047619047623E-3</v>
      </c>
    </row>
    <row r="1331" spans="1:4" x14ac:dyDescent="0.45">
      <c r="A1331" t="s">
        <v>1793</v>
      </c>
      <c r="B1331" t="e">
        <f>VLOOKUP(A1331, Individual_Pitching___Dashboard[[Name]:[G]], 6, FALSE)</f>
        <v>#N/A</v>
      </c>
      <c r="C1331" t="e">
        <f>VLOOKUP(A1331, Individual_Pitching___Dashboard[], 21,FALSE)/'SP Per G'!B1331</f>
        <v>#N/A</v>
      </c>
      <c r="D1331">
        <f>VLOOKUP(A1331, 'Starter - Projections'!$B$2:$R$1380, 17, FALSE)/VLOOKUP(A1331, 'Starter - Projections'!$B$2:$G$1380, 6, FALSE)</f>
        <v>-3.8461538461538464E-3</v>
      </c>
    </row>
    <row r="1332" spans="1:4" x14ac:dyDescent="0.45">
      <c r="A1332" t="s">
        <v>1794</v>
      </c>
      <c r="B1332" t="e">
        <f>VLOOKUP(A1332, Individual_Pitching___Dashboard[[Name]:[G]], 6, FALSE)</f>
        <v>#N/A</v>
      </c>
      <c r="C1332" t="e">
        <f>VLOOKUP(A1332, Individual_Pitching___Dashboard[], 21,FALSE)/'SP Per G'!B1332</f>
        <v>#N/A</v>
      </c>
      <c r="D1332">
        <f>VLOOKUP(A1332, 'Starter - Projections'!$B$2:$R$1380, 17, FALSE)/VLOOKUP(A1332, 'Starter - Projections'!$B$2:$G$1380, 6, FALSE)</f>
        <v>-2.2727272727272731E-3</v>
      </c>
    </row>
    <row r="1333" spans="1:4" x14ac:dyDescent="0.45">
      <c r="A1333" t="s">
        <v>1795</v>
      </c>
      <c r="B1333" t="e">
        <f>VLOOKUP(A1333, Individual_Pitching___Dashboard[[Name]:[G]], 6, FALSE)</f>
        <v>#N/A</v>
      </c>
      <c r="C1333" t="e">
        <f>VLOOKUP(A1333, Individual_Pitching___Dashboard[], 21,FALSE)/'SP Per G'!B1333</f>
        <v>#N/A</v>
      </c>
      <c r="D1333">
        <f>VLOOKUP(A1333, 'Starter - Projections'!$B$2:$R$1380, 17, FALSE)/VLOOKUP(A1333, 'Starter - Projections'!$B$2:$G$1380, 6, FALSE)</f>
        <v>-2.3809523809523812E-3</v>
      </c>
    </row>
    <row r="1334" spans="1:4" x14ac:dyDescent="0.45">
      <c r="A1334" t="s">
        <v>1796</v>
      </c>
      <c r="B1334" t="e">
        <f>VLOOKUP(A1334, Individual_Pitching___Dashboard[[Name]:[G]], 6, FALSE)</f>
        <v>#N/A</v>
      </c>
      <c r="C1334" t="e">
        <f>VLOOKUP(A1334, Individual_Pitching___Dashboard[], 21,FALSE)/'SP Per G'!B1334</f>
        <v>#N/A</v>
      </c>
      <c r="D1334">
        <f>VLOOKUP(A1334, 'Starter - Projections'!$B$2:$R$1380, 17, FALSE)/VLOOKUP(A1334, 'Starter - Projections'!$B$2:$G$1380, 6, FALSE)</f>
        <v>-4.0000000000000001E-3</v>
      </c>
    </row>
    <row r="1335" spans="1:4" x14ac:dyDescent="0.45">
      <c r="A1335" t="s">
        <v>1797</v>
      </c>
      <c r="B1335" t="e">
        <f>VLOOKUP(A1335, Individual_Pitching___Dashboard[[Name]:[G]], 6, FALSE)</f>
        <v>#N/A</v>
      </c>
      <c r="C1335" t="e">
        <f>VLOOKUP(A1335, Individual_Pitching___Dashboard[], 21,FALSE)/'SP Per G'!B1335</f>
        <v>#N/A</v>
      </c>
      <c r="D1335">
        <f>VLOOKUP(A1335, 'Starter - Projections'!$B$2:$R$1380, 17, FALSE)/VLOOKUP(A1335, 'Starter - Projections'!$B$2:$G$1380, 6, FALSE)</f>
        <v>-2.631578947368421E-3</v>
      </c>
    </row>
    <row r="1336" spans="1:4" x14ac:dyDescent="0.45">
      <c r="A1336" t="s">
        <v>1798</v>
      </c>
      <c r="B1336" t="e">
        <f>VLOOKUP(A1336, Individual_Pitching___Dashboard[[Name]:[G]], 6, FALSE)</f>
        <v>#N/A</v>
      </c>
      <c r="C1336" t="e">
        <f>VLOOKUP(A1336, Individual_Pitching___Dashboard[], 21,FALSE)/'SP Per G'!B1336</f>
        <v>#N/A</v>
      </c>
      <c r="D1336">
        <f>VLOOKUP(A1336, 'Starter - Projections'!$B$2:$R$1380, 17, FALSE)/VLOOKUP(A1336, 'Starter - Projections'!$B$2:$G$1380, 6, FALSE)</f>
        <v>-2.3809523809523812E-3</v>
      </c>
    </row>
    <row r="1337" spans="1:4" x14ac:dyDescent="0.45">
      <c r="A1337" t="s">
        <v>1799</v>
      </c>
      <c r="B1337" t="e">
        <f>VLOOKUP(A1337, Individual_Pitching___Dashboard[[Name]:[G]], 6, FALSE)</f>
        <v>#N/A</v>
      </c>
      <c r="C1337" t="e">
        <f>VLOOKUP(A1337, Individual_Pitching___Dashboard[], 21,FALSE)/'SP Per G'!B1337</f>
        <v>#N/A</v>
      </c>
      <c r="D1337">
        <f>VLOOKUP(A1337, 'Starter - Projections'!$B$2:$R$1380, 17, FALSE)/VLOOKUP(A1337, 'Starter - Projections'!$B$2:$G$1380, 6, FALSE)</f>
        <v>-2.4390243902439024E-3</v>
      </c>
    </row>
    <row r="1338" spans="1:4" x14ac:dyDescent="0.45">
      <c r="A1338" t="s">
        <v>1800</v>
      </c>
      <c r="B1338" t="e">
        <f>VLOOKUP(A1338, Individual_Pitching___Dashboard[[Name]:[G]], 6, FALSE)</f>
        <v>#N/A</v>
      </c>
      <c r="C1338" t="e">
        <f>VLOOKUP(A1338, Individual_Pitching___Dashboard[], 21,FALSE)/'SP Per G'!B1338</f>
        <v>#N/A</v>
      </c>
      <c r="D1338">
        <f>VLOOKUP(A1338, 'Starter - Projections'!$B$2:$R$1380, 17, FALSE)/VLOOKUP(A1338, 'Starter - Projections'!$B$2:$G$1380, 6, FALSE)</f>
        <v>-3.7037037037037038E-3</v>
      </c>
    </row>
    <row r="1339" spans="1:4" x14ac:dyDescent="0.45">
      <c r="A1339" t="s">
        <v>1801</v>
      </c>
      <c r="B1339" t="e">
        <f>VLOOKUP(A1339, Individual_Pitching___Dashboard[[Name]:[G]], 6, FALSE)</f>
        <v>#N/A</v>
      </c>
      <c r="C1339" t="e">
        <f>VLOOKUP(A1339, Individual_Pitching___Dashboard[], 21,FALSE)/'SP Per G'!B1339</f>
        <v>#N/A</v>
      </c>
      <c r="D1339">
        <f>VLOOKUP(A1339, 'Starter - Projections'!$B$2:$R$1380, 17, FALSE)/VLOOKUP(A1339, 'Starter - Projections'!$B$2:$G$1380, 6, FALSE)</f>
        <v>-3.5714285714285718E-3</v>
      </c>
    </row>
    <row r="1340" spans="1:4" x14ac:dyDescent="0.45">
      <c r="A1340" t="s">
        <v>1802</v>
      </c>
      <c r="B1340" t="e">
        <f>VLOOKUP(A1340, Individual_Pitching___Dashboard[[Name]:[G]], 6, FALSE)</f>
        <v>#N/A</v>
      </c>
      <c r="C1340" t="e">
        <f>VLOOKUP(A1340, Individual_Pitching___Dashboard[], 21,FALSE)/'SP Per G'!B1340</f>
        <v>#N/A</v>
      </c>
      <c r="D1340">
        <f>VLOOKUP(A1340, 'Starter - Projections'!$B$2:$R$1380, 17, FALSE)/VLOOKUP(A1340, 'Starter - Projections'!$B$2:$G$1380, 6, FALSE)</f>
        <v>-2.2222222222222222E-3</v>
      </c>
    </row>
    <row r="1341" spans="1:4" x14ac:dyDescent="0.45">
      <c r="A1341" t="s">
        <v>1803</v>
      </c>
      <c r="B1341" t="e">
        <f>VLOOKUP(A1341, Individual_Pitching___Dashboard[[Name]:[G]], 6, FALSE)</f>
        <v>#N/A</v>
      </c>
      <c r="C1341" t="e">
        <f>VLOOKUP(A1341, Individual_Pitching___Dashboard[], 21,FALSE)/'SP Per G'!B1341</f>
        <v>#N/A</v>
      </c>
      <c r="D1341">
        <f>VLOOKUP(A1341, 'Starter - Projections'!$B$2:$R$1380, 17, FALSE)/VLOOKUP(A1341, 'Starter - Projections'!$B$2:$G$1380, 6, FALSE)</f>
        <v>-2.5000000000000001E-3</v>
      </c>
    </row>
    <row r="1342" spans="1:4" x14ac:dyDescent="0.45">
      <c r="A1342" t="s">
        <v>1804</v>
      </c>
      <c r="B1342" t="e">
        <f>VLOOKUP(A1342, Individual_Pitching___Dashboard[[Name]:[G]], 6, FALSE)</f>
        <v>#N/A</v>
      </c>
      <c r="C1342" t="e">
        <f>VLOOKUP(A1342, Individual_Pitching___Dashboard[], 21,FALSE)/'SP Per G'!B1342</f>
        <v>#N/A</v>
      </c>
      <c r="D1342">
        <f>VLOOKUP(A1342, 'Starter - Projections'!$B$2:$R$1380, 17, FALSE)/VLOOKUP(A1342, 'Starter - Projections'!$B$2:$G$1380, 6, FALSE)</f>
        <v>-2E-3</v>
      </c>
    </row>
    <row r="1343" spans="1:4" x14ac:dyDescent="0.45">
      <c r="A1343" t="s">
        <v>1805</v>
      </c>
      <c r="B1343" t="e">
        <f>VLOOKUP(A1343, Individual_Pitching___Dashboard[[Name]:[G]], 6, FALSE)</f>
        <v>#N/A</v>
      </c>
      <c r="C1343" t="e">
        <f>VLOOKUP(A1343, Individual_Pitching___Dashboard[], 21,FALSE)/'SP Per G'!B1343</f>
        <v>#N/A</v>
      </c>
      <c r="D1343">
        <f>VLOOKUP(A1343, 'Starter - Projections'!$B$2:$R$1380, 17, FALSE)/VLOOKUP(A1343, 'Starter - Projections'!$B$2:$G$1380, 6, FALSE)</f>
        <v>-2.1276595744680851E-3</v>
      </c>
    </row>
    <row r="1344" spans="1:4" x14ac:dyDescent="0.45">
      <c r="A1344" t="s">
        <v>1806</v>
      </c>
      <c r="B1344" t="e">
        <f>VLOOKUP(A1344, Individual_Pitching___Dashboard[[Name]:[G]], 6, FALSE)</f>
        <v>#N/A</v>
      </c>
      <c r="C1344" t="e">
        <f>VLOOKUP(A1344, Individual_Pitching___Dashboard[], 21,FALSE)/'SP Per G'!B1344</f>
        <v>#N/A</v>
      </c>
      <c r="D1344">
        <f>VLOOKUP(A1344, 'Starter - Projections'!$B$2:$R$1380, 17, FALSE)/VLOOKUP(A1344, 'Starter - Projections'!$B$2:$G$1380, 6, FALSE)</f>
        <v>-2.8571428571428571E-3</v>
      </c>
    </row>
    <row r="1345" spans="1:4" x14ac:dyDescent="0.45">
      <c r="A1345" t="s">
        <v>1807</v>
      </c>
      <c r="B1345" t="e">
        <f>VLOOKUP(A1345, Individual_Pitching___Dashboard[[Name]:[G]], 6, FALSE)</f>
        <v>#N/A</v>
      </c>
      <c r="C1345" t="e">
        <f>VLOOKUP(A1345, Individual_Pitching___Dashboard[], 21,FALSE)/'SP Per G'!B1345</f>
        <v>#N/A</v>
      </c>
      <c r="D1345">
        <f>VLOOKUP(A1345, 'Starter - Projections'!$B$2:$R$1380, 17, FALSE)/VLOOKUP(A1345, 'Starter - Projections'!$B$2:$G$1380, 6, FALSE)</f>
        <v>-7.1428571428571435E-3</v>
      </c>
    </row>
    <row r="1346" spans="1:4" x14ac:dyDescent="0.45">
      <c r="A1346" t="s">
        <v>1808</v>
      </c>
      <c r="B1346" t="e">
        <f>VLOOKUP(A1346, Individual_Pitching___Dashboard[[Name]:[G]], 6, FALSE)</f>
        <v>#N/A</v>
      </c>
      <c r="C1346" t="e">
        <f>VLOOKUP(A1346, Individual_Pitching___Dashboard[], 21,FALSE)/'SP Per G'!B1346</f>
        <v>#N/A</v>
      </c>
      <c r="D1346">
        <f>VLOOKUP(A1346, 'Starter - Projections'!$B$2:$R$1380, 17, FALSE)/VLOOKUP(A1346, 'Starter - Projections'!$B$2:$G$1380, 6, FALSE)</f>
        <v>-3.3333333333333335E-3</v>
      </c>
    </row>
    <row r="1347" spans="1:4" x14ac:dyDescent="0.45">
      <c r="A1347" t="s">
        <v>1809</v>
      </c>
      <c r="B1347" t="e">
        <f>VLOOKUP(A1347, Individual_Pitching___Dashboard[[Name]:[G]], 6, FALSE)</f>
        <v>#N/A</v>
      </c>
      <c r="C1347" t="e">
        <f>VLOOKUP(A1347, Individual_Pitching___Dashboard[], 21,FALSE)/'SP Per G'!B1347</f>
        <v>#N/A</v>
      </c>
      <c r="D1347">
        <f>VLOOKUP(A1347, 'Starter - Projections'!$B$2:$R$1380, 17, FALSE)/VLOOKUP(A1347, 'Starter - Projections'!$B$2:$G$1380, 6, FALSE)</f>
        <v>-2.5641025641025641E-3</v>
      </c>
    </row>
    <row r="1348" spans="1:4" x14ac:dyDescent="0.45">
      <c r="A1348" t="s">
        <v>1810</v>
      </c>
      <c r="B1348" t="e">
        <f>VLOOKUP(A1348, Individual_Pitching___Dashboard[[Name]:[G]], 6, FALSE)</f>
        <v>#N/A</v>
      </c>
      <c r="C1348" t="e">
        <f>VLOOKUP(A1348, Individual_Pitching___Dashboard[], 21,FALSE)/'SP Per G'!B1348</f>
        <v>#N/A</v>
      </c>
      <c r="D1348">
        <f>VLOOKUP(A1348, 'Starter - Projections'!$B$2:$R$1380, 17, FALSE)/VLOOKUP(A1348, 'Starter - Projections'!$B$2:$G$1380, 6, FALSE)</f>
        <v>-2.9411764705882353E-3</v>
      </c>
    </row>
    <row r="1349" spans="1:4" x14ac:dyDescent="0.45">
      <c r="A1349" t="s">
        <v>1811</v>
      </c>
      <c r="B1349" t="e">
        <f>VLOOKUP(A1349, Individual_Pitching___Dashboard[[Name]:[G]], 6, FALSE)</f>
        <v>#N/A</v>
      </c>
      <c r="C1349" t="e">
        <f>VLOOKUP(A1349, Individual_Pitching___Dashboard[], 21,FALSE)/'SP Per G'!B1349</f>
        <v>#N/A</v>
      </c>
      <c r="D1349">
        <f>VLOOKUP(A1349, 'Starter - Projections'!$B$2:$R$1380, 17, FALSE)/VLOOKUP(A1349, 'Starter - Projections'!$B$2:$G$1380, 6, FALSE)</f>
        <v>-3.5714285714285718E-3</v>
      </c>
    </row>
    <row r="1350" spans="1:4" x14ac:dyDescent="0.45">
      <c r="A1350" t="s">
        <v>1812</v>
      </c>
      <c r="B1350" t="e">
        <f>VLOOKUP(A1350, Individual_Pitching___Dashboard[[Name]:[G]], 6, FALSE)</f>
        <v>#N/A</v>
      </c>
      <c r="C1350" t="e">
        <f>VLOOKUP(A1350, Individual_Pitching___Dashboard[], 21,FALSE)/'SP Per G'!B1350</f>
        <v>#N/A</v>
      </c>
      <c r="D1350">
        <f>VLOOKUP(A1350, 'Starter - Projections'!$B$2:$R$1380, 17, FALSE)/VLOOKUP(A1350, 'Starter - Projections'!$B$2:$G$1380, 6, FALSE)</f>
        <v>-4.0000000000000001E-3</v>
      </c>
    </row>
    <row r="1351" spans="1:4" x14ac:dyDescent="0.45">
      <c r="A1351" t="s">
        <v>1813</v>
      </c>
      <c r="B1351" t="e">
        <f>VLOOKUP(A1351, Individual_Pitching___Dashboard[[Name]:[G]], 6, FALSE)</f>
        <v>#N/A</v>
      </c>
      <c r="C1351" t="e">
        <f>VLOOKUP(A1351, Individual_Pitching___Dashboard[], 21,FALSE)/'SP Per G'!B1351</f>
        <v>#N/A</v>
      </c>
      <c r="D1351">
        <f>VLOOKUP(A1351, 'Starter - Projections'!$B$2:$R$1380, 17, FALSE)/VLOOKUP(A1351, 'Starter - Projections'!$B$2:$G$1380, 6, FALSE)</f>
        <v>-2.5641025641025641E-3</v>
      </c>
    </row>
    <row r="1352" spans="1:4" x14ac:dyDescent="0.45">
      <c r="A1352" t="s">
        <v>1814</v>
      </c>
      <c r="B1352" t="e">
        <f>VLOOKUP(A1352, Individual_Pitching___Dashboard[[Name]:[G]], 6, FALSE)</f>
        <v>#N/A</v>
      </c>
      <c r="C1352" t="e">
        <f>VLOOKUP(A1352, Individual_Pitching___Dashboard[], 21,FALSE)/'SP Per G'!B1352</f>
        <v>#N/A</v>
      </c>
      <c r="D1352">
        <f>VLOOKUP(A1352, 'Starter - Projections'!$B$2:$R$1380, 17, FALSE)/VLOOKUP(A1352, 'Starter - Projections'!$B$2:$G$1380, 6, FALSE)</f>
        <v>-2.9411764705882353E-3</v>
      </c>
    </row>
    <row r="1353" spans="1:4" x14ac:dyDescent="0.45">
      <c r="A1353" t="s">
        <v>1815</v>
      </c>
      <c r="B1353" t="e">
        <f>VLOOKUP(A1353, Individual_Pitching___Dashboard[[Name]:[G]], 6, FALSE)</f>
        <v>#N/A</v>
      </c>
      <c r="C1353" t="e">
        <f>VLOOKUP(A1353, Individual_Pitching___Dashboard[], 21,FALSE)/'SP Per G'!B1353</f>
        <v>#N/A</v>
      </c>
      <c r="D1353">
        <f>VLOOKUP(A1353, 'Starter - Projections'!$B$2:$R$1380, 17, FALSE)/VLOOKUP(A1353, 'Starter - Projections'!$B$2:$G$1380, 6, FALSE)</f>
        <v>-2.2727272727272731E-3</v>
      </c>
    </row>
    <row r="1354" spans="1:4" x14ac:dyDescent="0.45">
      <c r="A1354" t="s">
        <v>1816</v>
      </c>
      <c r="B1354" t="e">
        <f>VLOOKUP(A1354, Individual_Pitching___Dashboard[[Name]:[G]], 6, FALSE)</f>
        <v>#N/A</v>
      </c>
      <c r="C1354" t="e">
        <f>VLOOKUP(A1354, Individual_Pitching___Dashboard[], 21,FALSE)/'SP Per G'!B1354</f>
        <v>#N/A</v>
      </c>
      <c r="D1354">
        <f>VLOOKUP(A1354, 'Starter - Projections'!$B$2:$R$1380, 17, FALSE)/VLOOKUP(A1354, 'Starter - Projections'!$B$2:$G$1380, 6, FALSE)</f>
        <v>-2.3809523809523812E-3</v>
      </c>
    </row>
    <row r="1355" spans="1:4" x14ac:dyDescent="0.45">
      <c r="A1355" t="s">
        <v>1817</v>
      </c>
      <c r="B1355" t="e">
        <f>VLOOKUP(A1355, Individual_Pitching___Dashboard[[Name]:[G]], 6, FALSE)</f>
        <v>#N/A</v>
      </c>
      <c r="C1355" t="e">
        <f>VLOOKUP(A1355, Individual_Pitching___Dashboard[], 21,FALSE)/'SP Per G'!B1355</f>
        <v>#N/A</v>
      </c>
      <c r="D1355">
        <f>VLOOKUP(A1355, 'Starter - Projections'!$B$2:$R$1380, 17, FALSE)/VLOOKUP(A1355, 'Starter - Projections'!$B$2:$G$1380, 6, FALSE)</f>
        <v>-4.5454545454545461E-3</v>
      </c>
    </row>
    <row r="1356" spans="1:4" x14ac:dyDescent="0.45">
      <c r="A1356" t="s">
        <v>1818</v>
      </c>
      <c r="B1356" t="e">
        <f>VLOOKUP(A1356, Individual_Pitching___Dashboard[[Name]:[G]], 6, FALSE)</f>
        <v>#N/A</v>
      </c>
      <c r="C1356" t="e">
        <f>VLOOKUP(A1356, Individual_Pitching___Dashboard[], 21,FALSE)/'SP Per G'!B1356</f>
        <v>#N/A</v>
      </c>
      <c r="D1356">
        <f>VLOOKUP(A1356, 'Starter - Projections'!$B$2:$R$1380, 17, FALSE)/VLOOKUP(A1356, 'Starter - Projections'!$B$2:$G$1380, 6, FALSE)</f>
        <v>-2.5641025641025641E-3</v>
      </c>
    </row>
    <row r="1357" spans="1:4" x14ac:dyDescent="0.45">
      <c r="A1357" t="s">
        <v>1819</v>
      </c>
      <c r="B1357" t="e">
        <f>VLOOKUP(A1357, Individual_Pitching___Dashboard[[Name]:[G]], 6, FALSE)</f>
        <v>#N/A</v>
      </c>
      <c r="C1357" t="e">
        <f>VLOOKUP(A1357, Individual_Pitching___Dashboard[], 21,FALSE)/'SP Per G'!B1357</f>
        <v>#N/A</v>
      </c>
      <c r="D1357">
        <f>VLOOKUP(A1357, 'Starter - Projections'!$B$2:$R$1380, 17, FALSE)/VLOOKUP(A1357, 'Starter - Projections'!$B$2:$G$1380, 6, FALSE)</f>
        <v>-2.631578947368421E-3</v>
      </c>
    </row>
    <row r="1358" spans="1:4" x14ac:dyDescent="0.45">
      <c r="A1358" t="s">
        <v>1820</v>
      </c>
      <c r="B1358" t="e">
        <f>VLOOKUP(A1358, Individual_Pitching___Dashboard[[Name]:[G]], 6, FALSE)</f>
        <v>#N/A</v>
      </c>
      <c r="C1358" t="e">
        <f>VLOOKUP(A1358, Individual_Pitching___Dashboard[], 21,FALSE)/'SP Per G'!B1358</f>
        <v>#N/A</v>
      </c>
      <c r="D1358">
        <f>VLOOKUP(A1358, 'Starter - Projections'!$B$2:$R$1380, 17, FALSE)/VLOOKUP(A1358, 'Starter - Projections'!$B$2:$G$1380, 6, FALSE)</f>
        <v>-3.1250000000000002E-3</v>
      </c>
    </row>
    <row r="1359" spans="1:4" x14ac:dyDescent="0.45">
      <c r="A1359" t="s">
        <v>1821</v>
      </c>
      <c r="B1359" t="e">
        <f>VLOOKUP(A1359, Individual_Pitching___Dashboard[[Name]:[G]], 6, FALSE)</f>
        <v>#N/A</v>
      </c>
      <c r="C1359" t="e">
        <f>VLOOKUP(A1359, Individual_Pitching___Dashboard[], 21,FALSE)/'SP Per G'!B1359</f>
        <v>#N/A</v>
      </c>
      <c r="D1359">
        <f>VLOOKUP(A1359, 'Starter - Projections'!$B$2:$R$1380, 17, FALSE)/VLOOKUP(A1359, 'Starter - Projections'!$B$2:$G$1380, 6, FALSE)</f>
        <v>-5.5555555555555558E-3</v>
      </c>
    </row>
    <row r="1360" spans="1:4" x14ac:dyDescent="0.45">
      <c r="A1360" t="s">
        <v>1822</v>
      </c>
      <c r="B1360" t="e">
        <f>VLOOKUP(A1360, Individual_Pitching___Dashboard[[Name]:[G]], 6, FALSE)</f>
        <v>#N/A</v>
      </c>
      <c r="C1360" t="e">
        <f>VLOOKUP(A1360, Individual_Pitching___Dashboard[], 21,FALSE)/'SP Per G'!B1360</f>
        <v>#N/A</v>
      </c>
      <c r="D1360">
        <f>VLOOKUP(A1360, 'Starter - Projections'!$B$2:$R$1380, 17, FALSE)/VLOOKUP(A1360, 'Starter - Projections'!$B$2:$G$1380, 6, FALSE)</f>
        <v>-8.0000000000000002E-3</v>
      </c>
    </row>
    <row r="1361" spans="1:4" x14ac:dyDescent="0.45">
      <c r="A1361" t="s">
        <v>1823</v>
      </c>
      <c r="B1361" t="e">
        <f>VLOOKUP(A1361, Individual_Pitching___Dashboard[[Name]:[G]], 6, FALSE)</f>
        <v>#N/A</v>
      </c>
      <c r="C1361" t="e">
        <f>VLOOKUP(A1361, Individual_Pitching___Dashboard[], 21,FALSE)/'SP Per G'!B1361</f>
        <v>#N/A</v>
      </c>
      <c r="D1361">
        <f>VLOOKUP(A1361, 'Starter - Projections'!$B$2:$R$1380, 17, FALSE)/VLOOKUP(A1361, 'Starter - Projections'!$B$2:$G$1380, 6, FALSE)</f>
        <v>-5.4054054054054057E-3</v>
      </c>
    </row>
    <row r="1362" spans="1:4" x14ac:dyDescent="0.45">
      <c r="A1362" t="s">
        <v>1824</v>
      </c>
      <c r="B1362" t="e">
        <f>VLOOKUP(A1362, Individual_Pitching___Dashboard[[Name]:[G]], 6, FALSE)</f>
        <v>#N/A</v>
      </c>
      <c r="C1362" t="e">
        <f>VLOOKUP(A1362, Individual_Pitching___Dashboard[], 21,FALSE)/'SP Per G'!B1362</f>
        <v>#N/A</v>
      </c>
      <c r="D1362">
        <f>VLOOKUP(A1362, 'Starter - Projections'!$B$2:$R$1380, 17, FALSE)/VLOOKUP(A1362, 'Starter - Projections'!$B$2:$G$1380, 6, FALSE)</f>
        <v>-5.8823529411764705E-3</v>
      </c>
    </row>
    <row r="1363" spans="1:4" x14ac:dyDescent="0.45">
      <c r="A1363" t="s">
        <v>1825</v>
      </c>
      <c r="B1363" t="e">
        <f>VLOOKUP(A1363, Individual_Pitching___Dashboard[[Name]:[G]], 6, FALSE)</f>
        <v>#N/A</v>
      </c>
      <c r="C1363" t="e">
        <f>VLOOKUP(A1363, Individual_Pitching___Dashboard[], 21,FALSE)/'SP Per G'!B1363</f>
        <v>#N/A</v>
      </c>
      <c r="D1363">
        <f>VLOOKUP(A1363, 'Starter - Projections'!$B$2:$R$1380, 17, FALSE)/VLOOKUP(A1363, 'Starter - Projections'!$B$2:$G$1380, 6, FALSE)</f>
        <v>-4.6511627906976744E-3</v>
      </c>
    </row>
    <row r="1364" spans="1:4" x14ac:dyDescent="0.45">
      <c r="A1364" t="s">
        <v>1826</v>
      </c>
      <c r="B1364" t="e">
        <f>VLOOKUP(A1364, Individual_Pitching___Dashboard[[Name]:[G]], 6, FALSE)</f>
        <v>#N/A</v>
      </c>
      <c r="C1364" t="e">
        <f>VLOOKUP(A1364, Individual_Pitching___Dashboard[], 21,FALSE)/'SP Per G'!B1364</f>
        <v>#N/A</v>
      </c>
      <c r="D1364">
        <f>VLOOKUP(A1364, 'Starter - Projections'!$B$2:$R$1380, 17, FALSE)/VLOOKUP(A1364, 'Starter - Projections'!$B$2:$G$1380, 6, FALSE)</f>
        <v>-6.2500000000000003E-3</v>
      </c>
    </row>
    <row r="1365" spans="1:4" x14ac:dyDescent="0.45">
      <c r="A1365" t="s">
        <v>1827</v>
      </c>
      <c r="B1365" t="e">
        <f>VLOOKUP(A1365, Individual_Pitching___Dashboard[[Name]:[G]], 6, FALSE)</f>
        <v>#N/A</v>
      </c>
      <c r="C1365" t="e">
        <f>VLOOKUP(A1365, Individual_Pitching___Dashboard[], 21,FALSE)/'SP Per G'!B1365</f>
        <v>#N/A</v>
      </c>
      <c r="D1365">
        <f>VLOOKUP(A1365, 'Starter - Projections'!$B$2:$R$1380, 17, FALSE)/VLOOKUP(A1365, 'Starter - Projections'!$B$2:$G$1380, 6, FALSE)</f>
        <v>-9.5238095238095247E-3</v>
      </c>
    </row>
    <row r="1366" spans="1:4" x14ac:dyDescent="0.45">
      <c r="A1366" t="s">
        <v>1828</v>
      </c>
      <c r="B1366" t="e">
        <f>VLOOKUP(A1366, Individual_Pitching___Dashboard[[Name]:[G]], 6, FALSE)</f>
        <v>#N/A</v>
      </c>
      <c r="C1366" t="e">
        <f>VLOOKUP(A1366, Individual_Pitching___Dashboard[], 21,FALSE)/'SP Per G'!B1366</f>
        <v>#N/A</v>
      </c>
      <c r="D1366">
        <f>VLOOKUP(A1366, 'Starter - Projections'!$B$2:$R$1380, 17, FALSE)/VLOOKUP(A1366, 'Starter - Projections'!$B$2:$G$1380, 6, FALSE)</f>
        <v>-5.0000000000000001E-3</v>
      </c>
    </row>
    <row r="1367" spans="1:4" x14ac:dyDescent="0.45">
      <c r="A1367" t="s">
        <v>1829</v>
      </c>
      <c r="B1367" t="e">
        <f>VLOOKUP(A1367, Individual_Pitching___Dashboard[[Name]:[G]], 6, FALSE)</f>
        <v>#N/A</v>
      </c>
      <c r="C1367" t="e">
        <f>VLOOKUP(A1367, Individual_Pitching___Dashboard[], 21,FALSE)/'SP Per G'!B1367</f>
        <v>#N/A</v>
      </c>
      <c r="D1367">
        <f>VLOOKUP(A1367, 'Starter - Projections'!$B$2:$R$1380, 17, FALSE)/VLOOKUP(A1367, 'Starter - Projections'!$B$2:$G$1380, 6, FALSE)</f>
        <v>-6.4516129032258064E-3</v>
      </c>
    </row>
    <row r="1368" spans="1:4" x14ac:dyDescent="0.45">
      <c r="A1368" t="s">
        <v>1830</v>
      </c>
      <c r="B1368" t="e">
        <f>VLOOKUP(A1368, Individual_Pitching___Dashboard[[Name]:[G]], 6, FALSE)</f>
        <v>#N/A</v>
      </c>
      <c r="C1368" t="e">
        <f>VLOOKUP(A1368, Individual_Pitching___Dashboard[], 21,FALSE)/'SP Per G'!B1368</f>
        <v>#N/A</v>
      </c>
      <c r="D1368">
        <f>VLOOKUP(A1368, 'Starter - Projections'!$B$2:$R$1380, 17, FALSE)/VLOOKUP(A1368, 'Starter - Projections'!$B$2:$G$1380, 6, FALSE)</f>
        <v>-5.263157894736842E-3</v>
      </c>
    </row>
    <row r="1369" spans="1:4" x14ac:dyDescent="0.45">
      <c r="A1369" t="s">
        <v>1831</v>
      </c>
      <c r="B1369" t="e">
        <f>VLOOKUP(A1369, Individual_Pitching___Dashboard[[Name]:[G]], 6, FALSE)</f>
        <v>#N/A</v>
      </c>
      <c r="C1369" t="e">
        <f>VLOOKUP(A1369, Individual_Pitching___Dashboard[], 21,FALSE)/'SP Per G'!B1369</f>
        <v>#N/A</v>
      </c>
      <c r="D1369">
        <f>VLOOKUP(A1369, 'Starter - Projections'!$B$2:$R$1380, 17, FALSE)/VLOOKUP(A1369, 'Starter - Projections'!$B$2:$G$1380, 6, FALSE)</f>
        <v>-4.5454545454545461E-3</v>
      </c>
    </row>
    <row r="1370" spans="1:4" x14ac:dyDescent="0.45">
      <c r="A1370" t="s">
        <v>1832</v>
      </c>
      <c r="B1370" t="e">
        <f>VLOOKUP(A1370, Individual_Pitching___Dashboard[[Name]:[G]], 6, FALSE)</f>
        <v>#N/A</v>
      </c>
      <c r="C1370" t="e">
        <f>VLOOKUP(A1370, Individual_Pitching___Dashboard[], 21,FALSE)/'SP Per G'!B1370</f>
        <v>#N/A</v>
      </c>
      <c r="D1370">
        <f>VLOOKUP(A1370, 'Starter - Projections'!$B$2:$R$1380, 17, FALSE)/VLOOKUP(A1370, 'Starter - Projections'!$B$2:$G$1380, 6, FALSE)</f>
        <v>-5.8823529411764705E-3</v>
      </c>
    </row>
    <row r="1371" spans="1:4" x14ac:dyDescent="0.45">
      <c r="A1371" t="s">
        <v>1833</v>
      </c>
      <c r="B1371" t="e">
        <f>VLOOKUP(A1371, Individual_Pitching___Dashboard[[Name]:[G]], 6, FALSE)</f>
        <v>#N/A</v>
      </c>
      <c r="C1371" t="e">
        <f>VLOOKUP(A1371, Individual_Pitching___Dashboard[], 21,FALSE)/'SP Per G'!B1371</f>
        <v>#N/A</v>
      </c>
      <c r="D1371">
        <f>VLOOKUP(A1371, 'Starter - Projections'!$B$2:$R$1380, 17, FALSE)/VLOOKUP(A1371, 'Starter - Projections'!$B$2:$G$1380, 6, FALSE)</f>
        <v>-5.0000000000000001E-3</v>
      </c>
    </row>
    <row r="1372" spans="1:4" x14ac:dyDescent="0.45">
      <c r="A1372" t="s">
        <v>1834</v>
      </c>
      <c r="B1372" t="e">
        <f>VLOOKUP(A1372, Individual_Pitching___Dashboard[[Name]:[G]], 6, FALSE)</f>
        <v>#N/A</v>
      </c>
      <c r="C1372" t="e">
        <f>VLOOKUP(A1372, Individual_Pitching___Dashboard[], 21,FALSE)/'SP Per G'!B1372</f>
        <v>#N/A</v>
      </c>
      <c r="D1372">
        <f>VLOOKUP(A1372, 'Starter - Projections'!$B$2:$R$1380, 17, FALSE)/VLOOKUP(A1372, 'Starter - Projections'!$B$2:$G$1380, 6, FALSE)</f>
        <v>-9.0909090909090922E-3</v>
      </c>
    </row>
    <row r="1373" spans="1:4" x14ac:dyDescent="0.45">
      <c r="A1373" t="s">
        <v>1835</v>
      </c>
      <c r="B1373" t="e">
        <f>VLOOKUP(A1373, Individual_Pitching___Dashboard[[Name]:[G]], 6, FALSE)</f>
        <v>#N/A</v>
      </c>
      <c r="C1373" t="e">
        <f>VLOOKUP(A1373, Individual_Pitching___Dashboard[], 21,FALSE)/'SP Per G'!B1373</f>
        <v>#N/A</v>
      </c>
      <c r="D1373">
        <f>VLOOKUP(A1373, 'Starter - Projections'!$B$2:$R$1380, 17, FALSE)/VLOOKUP(A1373, 'Starter - Projections'!$B$2:$G$1380, 6, FALSE)</f>
        <v>-6.0606060606060606E-3</v>
      </c>
    </row>
    <row r="1374" spans="1:4" x14ac:dyDescent="0.45">
      <c r="A1374" t="s">
        <v>1836</v>
      </c>
      <c r="B1374" t="e">
        <f>VLOOKUP(A1374, Individual_Pitching___Dashboard[[Name]:[G]], 6, FALSE)</f>
        <v>#N/A</v>
      </c>
      <c r="C1374" t="e">
        <f>VLOOKUP(A1374, Individual_Pitching___Dashboard[], 21,FALSE)/'SP Per G'!B1374</f>
        <v>#N/A</v>
      </c>
      <c r="D1374">
        <f>VLOOKUP(A1374, 'Starter - Projections'!$B$2:$R$1380, 17, FALSE)/VLOOKUP(A1374, 'Starter - Projections'!$B$2:$G$1380, 6, FALSE)</f>
        <v>-9.0909090909090922E-3</v>
      </c>
    </row>
    <row r="1375" spans="1:4" x14ac:dyDescent="0.45">
      <c r="A1375" t="s">
        <v>1837</v>
      </c>
      <c r="B1375" t="e">
        <f>VLOOKUP(A1375, Individual_Pitching___Dashboard[[Name]:[G]], 6, FALSE)</f>
        <v>#N/A</v>
      </c>
      <c r="C1375" t="e">
        <f>VLOOKUP(A1375, Individual_Pitching___Dashboard[], 21,FALSE)/'SP Per G'!B1375</f>
        <v>#N/A</v>
      </c>
      <c r="D1375">
        <f>VLOOKUP(A1375, 'Starter - Projections'!$B$2:$R$1380, 17, FALSE)/VLOOKUP(A1375, 'Starter - Projections'!$B$2:$G$1380, 6, FALSE)</f>
        <v>-6.4516129032258064E-3</v>
      </c>
    </row>
    <row r="1376" spans="1:4" x14ac:dyDescent="0.45">
      <c r="A1376" t="s">
        <v>1838</v>
      </c>
      <c r="B1376" t="e">
        <f>VLOOKUP(A1376, Individual_Pitching___Dashboard[[Name]:[G]], 6, FALSE)</f>
        <v>#N/A</v>
      </c>
      <c r="C1376" t="e">
        <f>VLOOKUP(A1376, Individual_Pitching___Dashboard[], 21,FALSE)/'SP Per G'!B1376</f>
        <v>#N/A</v>
      </c>
      <c r="D1376">
        <f>VLOOKUP(A1376, 'Starter - Projections'!$B$2:$R$1380, 17, FALSE)/VLOOKUP(A1376, 'Starter - Projections'!$B$2:$G$1380, 6, FALSE)</f>
        <v>-5.0000000000000001E-3</v>
      </c>
    </row>
    <row r="1377" spans="1:4" x14ac:dyDescent="0.45">
      <c r="A1377" t="s">
        <v>1839</v>
      </c>
      <c r="B1377" t="e">
        <f>VLOOKUP(A1377, Individual_Pitching___Dashboard[[Name]:[G]], 6, FALSE)</f>
        <v>#N/A</v>
      </c>
      <c r="C1377" t="e">
        <f>VLOOKUP(A1377, Individual_Pitching___Dashboard[], 21,FALSE)/'SP Per G'!B1377</f>
        <v>#N/A</v>
      </c>
      <c r="D1377">
        <f>VLOOKUP(A1377, 'Starter - Projections'!$B$2:$R$1380, 17, FALSE)/VLOOKUP(A1377, 'Starter - Projections'!$B$2:$G$1380, 6, FALSE)</f>
        <v>-5.4054054054054057E-3</v>
      </c>
    </row>
    <row r="1378" spans="1:4" x14ac:dyDescent="0.45">
      <c r="A1378" t="s">
        <v>1840</v>
      </c>
      <c r="B1378" t="e">
        <f>VLOOKUP(A1378, Individual_Pitching___Dashboard[[Name]:[G]], 6, FALSE)</f>
        <v>#N/A</v>
      </c>
      <c r="C1378" t="e">
        <f>VLOOKUP(A1378, Individual_Pitching___Dashboard[], 21,FALSE)/'SP Per G'!B1378</f>
        <v>#N/A</v>
      </c>
      <c r="D1378">
        <f>VLOOKUP(A1378, 'Starter - Projections'!$B$2:$R$1380, 17, FALSE)/VLOOKUP(A1378, 'Starter - Projections'!$B$2:$G$1380, 6, FALSE)</f>
        <v>-4.4444444444444444E-3</v>
      </c>
    </row>
    <row r="1379" spans="1:4" x14ac:dyDescent="0.45">
      <c r="A1379" t="s">
        <v>1841</v>
      </c>
      <c r="B1379" t="e">
        <f>VLOOKUP(A1379, Individual_Pitching___Dashboard[[Name]:[G]], 6, FALSE)</f>
        <v>#N/A</v>
      </c>
      <c r="C1379" t="e">
        <f>VLOOKUP(A1379, Individual_Pitching___Dashboard[], 21,FALSE)/'SP Per G'!B1379</f>
        <v>#N/A</v>
      </c>
      <c r="D1379">
        <f>VLOOKUP(A1379, 'Starter - Projections'!$B$2:$R$1380, 17, FALSE)/VLOOKUP(A1379, 'Starter - Projections'!$B$2:$G$1380, 6, FALSE)</f>
        <v>-4.8780487804878049E-3</v>
      </c>
    </row>
    <row r="1380" spans="1:4" x14ac:dyDescent="0.45">
      <c r="A1380" t="s">
        <v>1842</v>
      </c>
      <c r="B1380" t="e">
        <f>VLOOKUP(A1380, Individual_Pitching___Dashboard[[Name]:[G]], 6, FALSE)</f>
        <v>#N/A</v>
      </c>
      <c r="C1380" t="e">
        <f>VLOOKUP(A1380, Individual_Pitching___Dashboard[], 21,FALSE)/'SP Per G'!B1380</f>
        <v>#N/A</v>
      </c>
      <c r="D1380">
        <f>VLOOKUP(A1380, 'Starter - Projections'!$B$2:$R$1380, 17, FALSE)/VLOOKUP(A1380, 'Starter - Projections'!$B$2:$G$1380, 6, FALSE)</f>
        <v>-1.3333333333333334E-2</v>
      </c>
    </row>
    <row r="1381" spans="1:4" x14ac:dyDescent="0.45">
      <c r="A1381" t="s">
        <v>267</v>
      </c>
      <c r="B1381">
        <f>VLOOKUP(A1381, Individual_Pitching___Dashboard[[Name]:[G]], 6, FALSE)</f>
        <v>19</v>
      </c>
      <c r="C1381">
        <f>VLOOKUP(A1381, Individual_Pitching___Dashboard[], 21,FALSE)/'SP Per G'!B1381</f>
        <v>0.19999999999999998</v>
      </c>
      <c r="D1381" t="e">
        <f>VLOOKUP(A1381, 'Starter - Projections'!$B$2:$R$1380, 17, FALSE)/VLOOKUP(A1381, 'Starter - Projections'!$B$2:$G$1380, 6, FALSE)</f>
        <v>#N/A</v>
      </c>
    </row>
    <row r="1382" spans="1:4" x14ac:dyDescent="0.45">
      <c r="A1382" t="s">
        <v>3710</v>
      </c>
      <c r="B1382" t="e">
        <f>VLOOKUP(A1382, Individual_Pitching___Dashboard[[Name]:[G]], 6, FALSE)</f>
        <v>#N/A</v>
      </c>
      <c r="C1382" t="e">
        <f>VLOOKUP(A1382, Individual_Pitching___Dashboard[], 21,FALSE)/'SP Per G'!B1382</f>
        <v>#N/A</v>
      </c>
      <c r="D1382" t="e">
        <f>VLOOKUP(A1382, 'Starter - Projections'!$B$2:$R$1380, 17, FALSE)/VLOOKUP(A1382, 'Starter - Projections'!$B$2:$G$1380, 6, FALSE)</f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9BDA8-C2D2-47A5-BA9B-7D1B89BBB8DC}">
  <dimension ref="A1:U69"/>
  <sheetViews>
    <sheetView topLeftCell="A51" workbookViewId="0">
      <selection activeCell="F57" sqref="F57"/>
    </sheetView>
  </sheetViews>
  <sheetFormatPr defaultRowHeight="14.25" x14ac:dyDescent="0.45"/>
  <cols>
    <col min="1" max="1" width="16" bestFit="1" customWidth="1"/>
    <col min="2" max="2" width="7.265625" bestFit="1" customWidth="1"/>
    <col min="3" max="3" width="4.53125" bestFit="1" customWidth="1"/>
    <col min="4" max="4" width="3.796875" bestFit="1" customWidth="1"/>
    <col min="5" max="5" width="5.06640625" bestFit="1" customWidth="1"/>
    <col min="6" max="6" width="4.19921875" bestFit="1" customWidth="1"/>
    <col min="7" max="7" width="5.265625" bestFit="1" customWidth="1"/>
    <col min="8" max="9" width="5.73046875" bestFit="1" customWidth="1"/>
    <col min="10" max="10" width="6.73046875" bestFit="1" customWidth="1"/>
    <col min="11" max="11" width="7" bestFit="1" customWidth="1"/>
    <col min="12" max="12" width="7.73046875" bestFit="1" customWidth="1"/>
    <col min="13" max="13" width="7.59765625" bestFit="1" customWidth="1"/>
    <col min="14" max="14" width="6.73046875" bestFit="1" customWidth="1"/>
    <col min="15" max="15" width="8" bestFit="1" customWidth="1"/>
    <col min="16" max="16" width="8.796875" bestFit="1" customWidth="1"/>
    <col min="17" max="17" width="6.1328125" bestFit="1" customWidth="1"/>
    <col min="18" max="18" width="7" bestFit="1" customWidth="1"/>
    <col min="19" max="19" width="5.46484375" bestFit="1" customWidth="1"/>
    <col min="20" max="20" width="6.33203125" bestFit="1" customWidth="1"/>
    <col min="21" max="21" width="6.73046875" bestFit="1" customWidth="1"/>
  </cols>
  <sheetData>
    <row r="1" spans="1:21" x14ac:dyDescent="0.45">
      <c r="A1" t="s">
        <v>0</v>
      </c>
      <c r="B1" t="s">
        <v>1</v>
      </c>
      <c r="C1" t="s">
        <v>343</v>
      </c>
      <c r="D1" t="s">
        <v>344</v>
      </c>
      <c r="E1" t="s">
        <v>345</v>
      </c>
      <c r="F1" t="s">
        <v>346</v>
      </c>
      <c r="G1" t="s">
        <v>347</v>
      </c>
      <c r="H1" t="s">
        <v>348</v>
      </c>
      <c r="I1" t="s">
        <v>244</v>
      </c>
      <c r="J1" t="s">
        <v>245</v>
      </c>
      <c r="K1" t="s">
        <v>247</v>
      </c>
      <c r="L1" t="s">
        <v>227</v>
      </c>
      <c r="M1" t="s">
        <v>252</v>
      </c>
      <c r="N1" t="s">
        <v>230</v>
      </c>
      <c r="O1" t="s">
        <v>233</v>
      </c>
      <c r="P1" t="s">
        <v>349</v>
      </c>
      <c r="Q1" t="s">
        <v>256</v>
      </c>
      <c r="R1" t="s">
        <v>350</v>
      </c>
      <c r="S1" t="s">
        <v>257</v>
      </c>
      <c r="T1" t="s">
        <v>259</v>
      </c>
      <c r="U1" t="s">
        <v>351</v>
      </c>
    </row>
    <row r="2" spans="1:21" x14ac:dyDescent="0.45">
      <c r="A2" t="s">
        <v>267</v>
      </c>
      <c r="B2" t="s">
        <v>132</v>
      </c>
      <c r="C2">
        <v>6</v>
      </c>
      <c r="D2">
        <v>6</v>
      </c>
      <c r="E2">
        <v>0</v>
      </c>
      <c r="F2">
        <v>19</v>
      </c>
      <c r="G2">
        <v>19</v>
      </c>
      <c r="H2">
        <v>105.1</v>
      </c>
      <c r="I2">
        <v>12.47</v>
      </c>
      <c r="J2">
        <v>1.97</v>
      </c>
      <c r="K2">
        <v>0.85</v>
      </c>
      <c r="L2">
        <v>0.29199999999999998</v>
      </c>
      <c r="M2">
        <v>0.753</v>
      </c>
      <c r="N2">
        <v>0.45300000000000001</v>
      </c>
      <c r="O2">
        <v>0.11</v>
      </c>
      <c r="P2">
        <v>97.1</v>
      </c>
      <c r="Q2">
        <v>3.08</v>
      </c>
      <c r="R2">
        <v>2.4700000000000002</v>
      </c>
      <c r="S2">
        <v>2.4300000000000002</v>
      </c>
      <c r="T2">
        <v>2.46</v>
      </c>
      <c r="U2">
        <v>3.8</v>
      </c>
    </row>
    <row r="3" spans="1:21" x14ac:dyDescent="0.45">
      <c r="A3" t="s">
        <v>293</v>
      </c>
      <c r="B3" t="s">
        <v>32</v>
      </c>
      <c r="C3">
        <v>12</v>
      </c>
      <c r="D3">
        <v>3</v>
      </c>
      <c r="E3">
        <v>0</v>
      </c>
      <c r="F3">
        <v>17</v>
      </c>
      <c r="G3">
        <v>17</v>
      </c>
      <c r="H3">
        <v>105</v>
      </c>
      <c r="I3">
        <v>11.66</v>
      </c>
      <c r="J3">
        <v>1.89</v>
      </c>
      <c r="K3">
        <v>0.6</v>
      </c>
      <c r="L3">
        <v>0.28899999999999998</v>
      </c>
      <c r="M3">
        <v>0.76400000000000001</v>
      </c>
      <c r="N3">
        <v>0.48</v>
      </c>
      <c r="O3">
        <v>8.8999999999999996E-2</v>
      </c>
      <c r="P3">
        <v>95</v>
      </c>
      <c r="Q3">
        <v>2.74</v>
      </c>
      <c r="R3">
        <v>2.63</v>
      </c>
      <c r="S3">
        <v>2.2200000000000002</v>
      </c>
      <c r="T3">
        <v>2.46</v>
      </c>
      <c r="U3">
        <v>3.5</v>
      </c>
    </row>
    <row r="4" spans="1:21" x14ac:dyDescent="0.45">
      <c r="A4" t="s">
        <v>278</v>
      </c>
      <c r="B4" t="s">
        <v>102</v>
      </c>
      <c r="C4">
        <v>10</v>
      </c>
      <c r="D4">
        <v>3</v>
      </c>
      <c r="E4">
        <v>0</v>
      </c>
      <c r="F4">
        <v>18</v>
      </c>
      <c r="G4">
        <v>18</v>
      </c>
      <c r="H4">
        <v>110</v>
      </c>
      <c r="I4">
        <v>10.8</v>
      </c>
      <c r="J4">
        <v>1.64</v>
      </c>
      <c r="K4">
        <v>0.74</v>
      </c>
      <c r="L4">
        <v>0.26300000000000001</v>
      </c>
      <c r="M4">
        <v>0.79</v>
      </c>
      <c r="N4">
        <v>0.46700000000000003</v>
      </c>
      <c r="O4">
        <v>9.5000000000000001E-2</v>
      </c>
      <c r="P4">
        <v>97</v>
      </c>
      <c r="Q4">
        <v>2.37</v>
      </c>
      <c r="R4">
        <v>2.76</v>
      </c>
      <c r="S4">
        <v>2.54</v>
      </c>
      <c r="T4">
        <v>2.75</v>
      </c>
      <c r="U4">
        <v>3.4</v>
      </c>
    </row>
    <row r="5" spans="1:21" x14ac:dyDescent="0.45">
      <c r="A5" t="s">
        <v>263</v>
      </c>
      <c r="B5" t="s">
        <v>60</v>
      </c>
      <c r="C5">
        <v>8</v>
      </c>
      <c r="D5">
        <v>6</v>
      </c>
      <c r="E5">
        <v>0</v>
      </c>
      <c r="F5">
        <v>19</v>
      </c>
      <c r="G5">
        <v>19</v>
      </c>
      <c r="H5">
        <v>117</v>
      </c>
      <c r="I5">
        <v>8.6199999999999992</v>
      </c>
      <c r="J5">
        <v>2</v>
      </c>
      <c r="K5">
        <v>0.38</v>
      </c>
      <c r="L5">
        <v>0.27600000000000002</v>
      </c>
      <c r="M5">
        <v>0.69699999999999995</v>
      </c>
      <c r="N5">
        <v>0.55800000000000005</v>
      </c>
      <c r="O5">
        <v>6.3E-2</v>
      </c>
      <c r="P5">
        <v>93.8</v>
      </c>
      <c r="Q5">
        <v>2.54</v>
      </c>
      <c r="R5">
        <v>3.71</v>
      </c>
      <c r="S5">
        <v>2.68</v>
      </c>
      <c r="T5">
        <v>3.13</v>
      </c>
      <c r="U5">
        <v>3.4</v>
      </c>
    </row>
    <row r="6" spans="1:21" x14ac:dyDescent="0.45">
      <c r="A6" t="s">
        <v>3654</v>
      </c>
      <c r="B6" t="s">
        <v>50</v>
      </c>
      <c r="C6">
        <v>7</v>
      </c>
      <c r="D6">
        <v>4</v>
      </c>
      <c r="E6">
        <v>0</v>
      </c>
      <c r="F6">
        <v>18</v>
      </c>
      <c r="G6">
        <v>18</v>
      </c>
      <c r="H6">
        <v>103.1</v>
      </c>
      <c r="I6">
        <v>7.58</v>
      </c>
      <c r="J6">
        <v>2.44</v>
      </c>
      <c r="K6">
        <v>0.17</v>
      </c>
      <c r="L6">
        <v>0.318</v>
      </c>
      <c r="M6">
        <v>0.7</v>
      </c>
      <c r="N6">
        <v>0.59199999999999997</v>
      </c>
      <c r="O6">
        <v>3.5999999999999997E-2</v>
      </c>
      <c r="Q6">
        <v>2.96</v>
      </c>
      <c r="R6">
        <v>3.48</v>
      </c>
      <c r="S6">
        <v>2.5499999999999998</v>
      </c>
      <c r="T6">
        <v>3.1</v>
      </c>
      <c r="U6">
        <v>3.2</v>
      </c>
    </row>
    <row r="7" spans="1:21" x14ac:dyDescent="0.45">
      <c r="A7" t="s">
        <v>268</v>
      </c>
      <c r="B7" t="s">
        <v>20</v>
      </c>
      <c r="C7">
        <v>5</v>
      </c>
      <c r="D7">
        <v>6</v>
      </c>
      <c r="E7">
        <v>0</v>
      </c>
      <c r="F7">
        <v>19</v>
      </c>
      <c r="G7">
        <v>19</v>
      </c>
      <c r="H7">
        <v>109.2</v>
      </c>
      <c r="I7">
        <v>11</v>
      </c>
      <c r="J7">
        <v>3.04</v>
      </c>
      <c r="K7">
        <v>0.66</v>
      </c>
      <c r="L7">
        <v>0.307</v>
      </c>
      <c r="M7">
        <v>0.749</v>
      </c>
      <c r="N7">
        <v>0.39900000000000002</v>
      </c>
      <c r="O7">
        <v>7.5999999999999998E-2</v>
      </c>
      <c r="P7">
        <v>96.1</v>
      </c>
      <c r="Q7">
        <v>3.28</v>
      </c>
      <c r="R7">
        <v>3.43</v>
      </c>
      <c r="S7">
        <v>2.74</v>
      </c>
      <c r="T7">
        <v>3.2</v>
      </c>
      <c r="U7">
        <v>3.1</v>
      </c>
    </row>
    <row r="8" spans="1:21" x14ac:dyDescent="0.45">
      <c r="A8" t="s">
        <v>281</v>
      </c>
      <c r="B8" t="s">
        <v>52</v>
      </c>
      <c r="C8">
        <v>7</v>
      </c>
      <c r="D8">
        <v>6</v>
      </c>
      <c r="E8">
        <v>0</v>
      </c>
      <c r="F8">
        <v>19</v>
      </c>
      <c r="G8">
        <v>19</v>
      </c>
      <c r="H8">
        <v>111.2</v>
      </c>
      <c r="I8">
        <v>8.7899999999999991</v>
      </c>
      <c r="J8">
        <v>0.89</v>
      </c>
      <c r="K8">
        <v>0.89</v>
      </c>
      <c r="L8">
        <v>0.28699999999999998</v>
      </c>
      <c r="M8">
        <v>0.72299999999999998</v>
      </c>
      <c r="N8">
        <v>0.39100000000000001</v>
      </c>
      <c r="O8">
        <v>8.3000000000000004E-2</v>
      </c>
      <c r="P8">
        <v>96</v>
      </c>
      <c r="Q8">
        <v>3.39</v>
      </c>
      <c r="R8">
        <v>3.31</v>
      </c>
      <c r="S8">
        <v>2.87</v>
      </c>
      <c r="T8">
        <v>3.33</v>
      </c>
      <c r="U8">
        <v>3</v>
      </c>
    </row>
    <row r="9" spans="1:21" x14ac:dyDescent="0.45">
      <c r="A9" t="s">
        <v>284</v>
      </c>
      <c r="B9" t="s">
        <v>43</v>
      </c>
      <c r="C9">
        <v>7</v>
      </c>
      <c r="D9">
        <v>7</v>
      </c>
      <c r="E9">
        <v>0</v>
      </c>
      <c r="F9">
        <v>20</v>
      </c>
      <c r="G9">
        <v>20</v>
      </c>
      <c r="H9">
        <v>124.1</v>
      </c>
      <c r="I9">
        <v>7.75</v>
      </c>
      <c r="J9">
        <v>2.0299999999999998</v>
      </c>
      <c r="K9">
        <v>0.43</v>
      </c>
      <c r="L9">
        <v>0.32700000000000001</v>
      </c>
      <c r="M9">
        <v>0.71099999999999997</v>
      </c>
      <c r="N9">
        <v>0.57599999999999996</v>
      </c>
      <c r="O9">
        <v>7.1999999999999995E-2</v>
      </c>
      <c r="P9">
        <v>92.7</v>
      </c>
      <c r="Q9">
        <v>3.47</v>
      </c>
      <c r="R9">
        <v>4.2300000000000004</v>
      </c>
      <c r="S9">
        <v>2.8</v>
      </c>
      <c r="T9">
        <v>3.15</v>
      </c>
      <c r="U9">
        <v>3</v>
      </c>
    </row>
    <row r="10" spans="1:21" x14ac:dyDescent="0.45">
      <c r="A10" t="s">
        <v>296</v>
      </c>
      <c r="B10" t="s">
        <v>28</v>
      </c>
      <c r="C10">
        <v>8</v>
      </c>
      <c r="D10">
        <v>5</v>
      </c>
      <c r="E10">
        <v>0</v>
      </c>
      <c r="F10">
        <v>18</v>
      </c>
      <c r="G10">
        <v>18</v>
      </c>
      <c r="H10">
        <v>109</v>
      </c>
      <c r="I10">
        <v>11.81</v>
      </c>
      <c r="J10">
        <v>2.39</v>
      </c>
      <c r="K10">
        <v>0.99</v>
      </c>
      <c r="L10">
        <v>0.249</v>
      </c>
      <c r="M10">
        <v>0.68899999999999995</v>
      </c>
      <c r="N10">
        <v>0.48199999999999998</v>
      </c>
      <c r="O10">
        <v>0.14000000000000001</v>
      </c>
      <c r="P10">
        <v>96.4</v>
      </c>
      <c r="Q10">
        <v>3.47</v>
      </c>
      <c r="R10">
        <v>2.4900000000000002</v>
      </c>
      <c r="S10">
        <v>2.78</v>
      </c>
      <c r="T10">
        <v>2.5</v>
      </c>
      <c r="U10">
        <v>3</v>
      </c>
    </row>
    <row r="11" spans="1:21" x14ac:dyDescent="0.45">
      <c r="A11" t="s">
        <v>274</v>
      </c>
      <c r="B11" t="s">
        <v>50</v>
      </c>
      <c r="C11">
        <v>10</v>
      </c>
      <c r="D11">
        <v>4</v>
      </c>
      <c r="E11">
        <v>0</v>
      </c>
      <c r="F11">
        <v>19</v>
      </c>
      <c r="G11">
        <v>19</v>
      </c>
      <c r="H11">
        <v>116.2</v>
      </c>
      <c r="I11">
        <v>9.7200000000000006</v>
      </c>
      <c r="J11">
        <v>2.7</v>
      </c>
      <c r="K11">
        <v>0.85</v>
      </c>
      <c r="L11">
        <v>0.24299999999999999</v>
      </c>
      <c r="M11">
        <v>0.78100000000000003</v>
      </c>
      <c r="N11">
        <v>0.42599999999999999</v>
      </c>
      <c r="O11">
        <v>0.10100000000000001</v>
      </c>
      <c r="P11">
        <v>95.5</v>
      </c>
      <c r="Q11">
        <v>2.7</v>
      </c>
      <c r="R11">
        <v>2.89</v>
      </c>
      <c r="S11">
        <v>3.32</v>
      </c>
      <c r="T11">
        <v>3.46</v>
      </c>
      <c r="U11">
        <v>2.9</v>
      </c>
    </row>
    <row r="12" spans="1:21" x14ac:dyDescent="0.45">
      <c r="A12" t="s">
        <v>280</v>
      </c>
      <c r="B12" t="s">
        <v>20</v>
      </c>
      <c r="C12">
        <v>11</v>
      </c>
      <c r="D12">
        <v>3</v>
      </c>
      <c r="E12">
        <v>0</v>
      </c>
      <c r="F12">
        <v>19</v>
      </c>
      <c r="G12">
        <v>19</v>
      </c>
      <c r="H12">
        <v>122</v>
      </c>
      <c r="I12">
        <v>8.11</v>
      </c>
      <c r="J12">
        <v>2.14</v>
      </c>
      <c r="K12">
        <v>0.74</v>
      </c>
      <c r="L12">
        <v>0.26400000000000001</v>
      </c>
      <c r="M12">
        <v>0.84899999999999998</v>
      </c>
      <c r="N12">
        <v>0.43099999999999999</v>
      </c>
      <c r="O12">
        <v>0.08</v>
      </c>
      <c r="P12">
        <v>92.5</v>
      </c>
      <c r="Q12">
        <v>2.21</v>
      </c>
      <c r="R12">
        <v>3.84</v>
      </c>
      <c r="S12">
        <v>3.29</v>
      </c>
      <c r="T12">
        <v>3.73</v>
      </c>
      <c r="U12">
        <v>2.7</v>
      </c>
    </row>
    <row r="13" spans="1:21" x14ac:dyDescent="0.45">
      <c r="A13" t="s">
        <v>275</v>
      </c>
      <c r="B13" t="s">
        <v>50</v>
      </c>
      <c r="C13">
        <v>10</v>
      </c>
      <c r="D13">
        <v>3</v>
      </c>
      <c r="E13">
        <v>0</v>
      </c>
      <c r="F13">
        <v>18</v>
      </c>
      <c r="G13">
        <v>18</v>
      </c>
      <c r="H13">
        <v>108</v>
      </c>
      <c r="I13">
        <v>8.83</v>
      </c>
      <c r="J13">
        <v>1.92</v>
      </c>
      <c r="K13">
        <v>0.75</v>
      </c>
      <c r="L13">
        <v>0.27200000000000002</v>
      </c>
      <c r="M13">
        <v>0.77100000000000002</v>
      </c>
      <c r="N13">
        <v>0.53400000000000003</v>
      </c>
      <c r="O13">
        <v>0.122</v>
      </c>
      <c r="P13">
        <v>92.3</v>
      </c>
      <c r="Q13">
        <v>2.58</v>
      </c>
      <c r="R13">
        <v>3.16</v>
      </c>
      <c r="S13">
        <v>3.07</v>
      </c>
      <c r="T13">
        <v>2.99</v>
      </c>
      <c r="U13">
        <v>2.7</v>
      </c>
    </row>
    <row r="14" spans="1:21" x14ac:dyDescent="0.45">
      <c r="A14" t="s">
        <v>339</v>
      </c>
      <c r="B14" t="s">
        <v>132</v>
      </c>
      <c r="C14">
        <v>7</v>
      </c>
      <c r="D14">
        <v>3</v>
      </c>
      <c r="E14">
        <v>0</v>
      </c>
      <c r="F14">
        <v>19</v>
      </c>
      <c r="G14">
        <v>19</v>
      </c>
      <c r="H14">
        <v>111.1</v>
      </c>
      <c r="I14">
        <v>8</v>
      </c>
      <c r="J14">
        <v>2.4300000000000002</v>
      </c>
      <c r="K14">
        <v>0.89</v>
      </c>
      <c r="L14">
        <v>0.26900000000000002</v>
      </c>
      <c r="M14">
        <v>0.79900000000000004</v>
      </c>
      <c r="N14">
        <v>0.46500000000000002</v>
      </c>
      <c r="O14">
        <v>9.1999999999999998E-2</v>
      </c>
      <c r="P14">
        <v>93.6</v>
      </c>
      <c r="Q14">
        <v>2.99</v>
      </c>
      <c r="R14">
        <v>3.58</v>
      </c>
      <c r="S14">
        <v>3.54</v>
      </c>
      <c r="T14">
        <v>3.84</v>
      </c>
      <c r="U14">
        <v>2.6</v>
      </c>
    </row>
    <row r="15" spans="1:21" x14ac:dyDescent="0.45">
      <c r="A15" t="s">
        <v>531</v>
      </c>
      <c r="B15" t="s">
        <v>117</v>
      </c>
      <c r="C15">
        <v>9</v>
      </c>
      <c r="D15">
        <v>5</v>
      </c>
      <c r="E15">
        <v>0</v>
      </c>
      <c r="F15">
        <v>16</v>
      </c>
      <c r="G15">
        <v>16</v>
      </c>
      <c r="H15">
        <v>92.2</v>
      </c>
      <c r="I15">
        <v>11.17</v>
      </c>
      <c r="J15">
        <v>2.33</v>
      </c>
      <c r="K15">
        <v>0.78</v>
      </c>
      <c r="L15">
        <v>0.28999999999999998</v>
      </c>
      <c r="M15">
        <v>0.64500000000000002</v>
      </c>
      <c r="N15">
        <v>0.45600000000000002</v>
      </c>
      <c r="O15">
        <v>0.104</v>
      </c>
      <c r="P15">
        <v>92.8</v>
      </c>
      <c r="Q15">
        <v>3.3</v>
      </c>
      <c r="R15">
        <v>3.28</v>
      </c>
      <c r="S15">
        <v>2.65</v>
      </c>
      <c r="T15">
        <v>2.75</v>
      </c>
      <c r="U15">
        <v>2.6</v>
      </c>
    </row>
    <row r="16" spans="1:21" x14ac:dyDescent="0.45">
      <c r="A16" t="s">
        <v>287</v>
      </c>
      <c r="B16" t="s">
        <v>18</v>
      </c>
      <c r="C16">
        <v>9</v>
      </c>
      <c r="D16">
        <v>4</v>
      </c>
      <c r="E16">
        <v>0</v>
      </c>
      <c r="F16">
        <v>19</v>
      </c>
      <c r="G16">
        <v>19</v>
      </c>
      <c r="H16">
        <v>118.2</v>
      </c>
      <c r="I16">
        <v>8.34</v>
      </c>
      <c r="J16">
        <v>1.9</v>
      </c>
      <c r="K16">
        <v>0.99</v>
      </c>
      <c r="L16">
        <v>0.26500000000000001</v>
      </c>
      <c r="M16">
        <v>0.82199999999999995</v>
      </c>
      <c r="N16">
        <v>0.49399999999999999</v>
      </c>
      <c r="O16">
        <v>0.115</v>
      </c>
      <c r="Q16">
        <v>2.4300000000000002</v>
      </c>
      <c r="R16">
        <v>3</v>
      </c>
      <c r="S16">
        <v>3.37</v>
      </c>
      <c r="T16">
        <v>3.35</v>
      </c>
      <c r="U16">
        <v>2.6</v>
      </c>
    </row>
    <row r="17" spans="1:21" x14ac:dyDescent="0.45">
      <c r="A17" t="s">
        <v>297</v>
      </c>
      <c r="B17" t="s">
        <v>57</v>
      </c>
      <c r="C17">
        <v>6</v>
      </c>
      <c r="D17">
        <v>4</v>
      </c>
      <c r="E17">
        <v>0</v>
      </c>
      <c r="F17">
        <v>19</v>
      </c>
      <c r="G17">
        <v>19</v>
      </c>
      <c r="H17">
        <v>110.1</v>
      </c>
      <c r="I17">
        <v>10.28</v>
      </c>
      <c r="J17">
        <v>3.67</v>
      </c>
      <c r="K17">
        <v>0.82</v>
      </c>
      <c r="L17">
        <v>0.26</v>
      </c>
      <c r="M17">
        <v>0.77</v>
      </c>
      <c r="N17">
        <v>0.34200000000000003</v>
      </c>
      <c r="O17">
        <v>7.8E-2</v>
      </c>
      <c r="P17">
        <v>97.9</v>
      </c>
      <c r="Q17">
        <v>3.34</v>
      </c>
      <c r="R17">
        <v>3.09</v>
      </c>
      <c r="S17">
        <v>3.64</v>
      </c>
      <c r="T17">
        <v>4.17</v>
      </c>
      <c r="U17">
        <v>2.5</v>
      </c>
    </row>
    <row r="18" spans="1:21" x14ac:dyDescent="0.45">
      <c r="A18" t="s">
        <v>273</v>
      </c>
      <c r="B18" t="s">
        <v>62</v>
      </c>
      <c r="C18">
        <v>6</v>
      </c>
      <c r="D18">
        <v>5</v>
      </c>
      <c r="E18">
        <v>0</v>
      </c>
      <c r="F18">
        <v>18</v>
      </c>
      <c r="G18">
        <v>18</v>
      </c>
      <c r="H18">
        <v>109.1</v>
      </c>
      <c r="I18">
        <v>9.7100000000000009</v>
      </c>
      <c r="J18">
        <v>1.32</v>
      </c>
      <c r="K18">
        <v>1.32</v>
      </c>
      <c r="L18">
        <v>0.26400000000000001</v>
      </c>
      <c r="M18">
        <v>0.753</v>
      </c>
      <c r="N18">
        <v>0.33800000000000002</v>
      </c>
      <c r="O18">
        <v>0.12</v>
      </c>
      <c r="P18">
        <v>94.1</v>
      </c>
      <c r="Q18">
        <v>3.29</v>
      </c>
      <c r="R18">
        <v>3</v>
      </c>
      <c r="S18">
        <v>3.46</v>
      </c>
      <c r="T18">
        <v>3.35</v>
      </c>
      <c r="U18">
        <v>2.5</v>
      </c>
    </row>
    <row r="19" spans="1:21" x14ac:dyDescent="0.45">
      <c r="A19" t="s">
        <v>684</v>
      </c>
      <c r="B19" t="s">
        <v>80</v>
      </c>
      <c r="C19">
        <v>6</v>
      </c>
      <c r="D19">
        <v>8</v>
      </c>
      <c r="E19">
        <v>0</v>
      </c>
      <c r="F19">
        <v>19</v>
      </c>
      <c r="G19">
        <v>19</v>
      </c>
      <c r="H19">
        <v>98.2</v>
      </c>
      <c r="I19">
        <v>10.58</v>
      </c>
      <c r="J19">
        <v>3.38</v>
      </c>
      <c r="K19">
        <v>0.64</v>
      </c>
      <c r="L19">
        <v>0.36199999999999999</v>
      </c>
      <c r="M19">
        <v>0.68700000000000006</v>
      </c>
      <c r="N19">
        <v>0.34200000000000003</v>
      </c>
      <c r="O19">
        <v>6.8000000000000005E-2</v>
      </c>
      <c r="P19">
        <v>96.5</v>
      </c>
      <c r="Q19">
        <v>4.01</v>
      </c>
      <c r="R19">
        <v>3.95</v>
      </c>
      <c r="S19">
        <v>3.08</v>
      </c>
      <c r="T19">
        <v>3.69</v>
      </c>
      <c r="U19">
        <v>2.4</v>
      </c>
    </row>
    <row r="20" spans="1:21" x14ac:dyDescent="0.45">
      <c r="A20" t="s">
        <v>642</v>
      </c>
      <c r="B20" t="s">
        <v>102</v>
      </c>
      <c r="C20">
        <v>4</v>
      </c>
      <c r="D20">
        <v>8</v>
      </c>
      <c r="E20">
        <v>0</v>
      </c>
      <c r="F20">
        <v>18</v>
      </c>
      <c r="G20">
        <v>18</v>
      </c>
      <c r="H20">
        <v>101</v>
      </c>
      <c r="I20">
        <v>8.1999999999999993</v>
      </c>
      <c r="J20">
        <v>2.58</v>
      </c>
      <c r="K20">
        <v>0.53</v>
      </c>
      <c r="L20">
        <v>0.29199999999999998</v>
      </c>
      <c r="M20">
        <v>0.68700000000000006</v>
      </c>
      <c r="N20">
        <v>0.51</v>
      </c>
      <c r="O20">
        <v>6.7000000000000004E-2</v>
      </c>
      <c r="P20">
        <v>94.3</v>
      </c>
      <c r="Q20">
        <v>3.3</v>
      </c>
      <c r="R20">
        <v>3.45</v>
      </c>
      <c r="S20">
        <v>3.07</v>
      </c>
      <c r="T20">
        <v>3.59</v>
      </c>
      <c r="U20">
        <v>2.4</v>
      </c>
    </row>
    <row r="21" spans="1:21" x14ac:dyDescent="0.45">
      <c r="A21" t="s">
        <v>330</v>
      </c>
      <c r="B21" t="s">
        <v>95</v>
      </c>
      <c r="C21">
        <v>7</v>
      </c>
      <c r="D21">
        <v>4</v>
      </c>
      <c r="E21">
        <v>0</v>
      </c>
      <c r="F21">
        <v>19</v>
      </c>
      <c r="G21">
        <v>19</v>
      </c>
      <c r="H21">
        <v>105</v>
      </c>
      <c r="I21">
        <v>10.54</v>
      </c>
      <c r="J21">
        <v>2.31</v>
      </c>
      <c r="K21">
        <v>1.1100000000000001</v>
      </c>
      <c r="L21">
        <v>0.29399999999999998</v>
      </c>
      <c r="M21">
        <v>0.73499999999999999</v>
      </c>
      <c r="N21">
        <v>0.375</v>
      </c>
      <c r="O21">
        <v>0.11</v>
      </c>
      <c r="P21">
        <v>94.7</v>
      </c>
      <c r="Q21">
        <v>3.77</v>
      </c>
      <c r="R21">
        <v>3.35</v>
      </c>
      <c r="S21">
        <v>3.35</v>
      </c>
      <c r="T21">
        <v>3.39</v>
      </c>
      <c r="U21">
        <v>2.2999999999999998</v>
      </c>
    </row>
    <row r="22" spans="1:21" x14ac:dyDescent="0.45">
      <c r="A22" t="s">
        <v>292</v>
      </c>
      <c r="B22" t="s">
        <v>52</v>
      </c>
      <c r="C22">
        <v>6</v>
      </c>
      <c r="D22">
        <v>5</v>
      </c>
      <c r="E22">
        <v>0</v>
      </c>
      <c r="F22">
        <v>19</v>
      </c>
      <c r="G22">
        <v>19</v>
      </c>
      <c r="H22">
        <v>125.1</v>
      </c>
      <c r="I22">
        <v>8.26</v>
      </c>
      <c r="J22">
        <v>1.8</v>
      </c>
      <c r="K22">
        <v>1.08</v>
      </c>
      <c r="L22">
        <v>0.22800000000000001</v>
      </c>
      <c r="M22">
        <v>0.77700000000000002</v>
      </c>
      <c r="N22">
        <v>0.437</v>
      </c>
      <c r="O22">
        <v>0.112</v>
      </c>
      <c r="P22">
        <v>96.4</v>
      </c>
      <c r="Q22">
        <v>2.94</v>
      </c>
      <c r="R22">
        <v>3.26</v>
      </c>
      <c r="S22">
        <v>3.54</v>
      </c>
      <c r="T22">
        <v>3.55</v>
      </c>
      <c r="U22">
        <v>2.2000000000000002</v>
      </c>
    </row>
    <row r="23" spans="1:21" x14ac:dyDescent="0.45">
      <c r="A23" t="s">
        <v>633</v>
      </c>
      <c r="B23" t="s">
        <v>30</v>
      </c>
      <c r="C23">
        <v>8</v>
      </c>
      <c r="D23">
        <v>2</v>
      </c>
      <c r="E23">
        <v>0</v>
      </c>
      <c r="F23">
        <v>17</v>
      </c>
      <c r="G23">
        <v>17</v>
      </c>
      <c r="H23">
        <v>97</v>
      </c>
      <c r="I23">
        <v>9.09</v>
      </c>
      <c r="J23">
        <v>1.48</v>
      </c>
      <c r="K23">
        <v>1.1100000000000001</v>
      </c>
      <c r="L23">
        <v>0.29499999999999998</v>
      </c>
      <c r="M23">
        <v>0.77</v>
      </c>
      <c r="N23">
        <v>0.33900000000000002</v>
      </c>
      <c r="O23">
        <v>8.7999999999999995E-2</v>
      </c>
      <c r="P23">
        <v>92.2</v>
      </c>
      <c r="Q23">
        <v>2.97</v>
      </c>
      <c r="R23">
        <v>3.53</v>
      </c>
      <c r="S23">
        <v>3.28</v>
      </c>
      <c r="T23">
        <v>3.75</v>
      </c>
      <c r="U23">
        <v>2.2000000000000002</v>
      </c>
    </row>
    <row r="24" spans="1:21" x14ac:dyDescent="0.45">
      <c r="A24" t="s">
        <v>277</v>
      </c>
      <c r="B24" t="s">
        <v>75</v>
      </c>
      <c r="C24">
        <v>7</v>
      </c>
      <c r="D24">
        <v>8</v>
      </c>
      <c r="E24">
        <v>0</v>
      </c>
      <c r="F24">
        <v>19</v>
      </c>
      <c r="G24">
        <v>19</v>
      </c>
      <c r="H24">
        <v>109</v>
      </c>
      <c r="I24">
        <v>11.39</v>
      </c>
      <c r="J24">
        <v>2.72</v>
      </c>
      <c r="K24">
        <v>1.24</v>
      </c>
      <c r="L24">
        <v>0.28000000000000003</v>
      </c>
      <c r="M24">
        <v>0.67300000000000004</v>
      </c>
      <c r="N24">
        <v>0.34799999999999998</v>
      </c>
      <c r="O24">
        <v>0.122</v>
      </c>
      <c r="P24">
        <v>96.9</v>
      </c>
      <c r="Q24">
        <v>4.21</v>
      </c>
      <c r="R24">
        <v>3.68</v>
      </c>
      <c r="S24">
        <v>3.39</v>
      </c>
      <c r="T24">
        <v>3.26</v>
      </c>
      <c r="U24">
        <v>2.2000000000000002</v>
      </c>
    </row>
    <row r="25" spans="1:21" x14ac:dyDescent="0.45">
      <c r="A25" t="s">
        <v>314</v>
      </c>
      <c r="B25" t="s">
        <v>102</v>
      </c>
      <c r="C25">
        <v>6</v>
      </c>
      <c r="D25">
        <v>5</v>
      </c>
      <c r="E25">
        <v>0</v>
      </c>
      <c r="F25">
        <v>16</v>
      </c>
      <c r="G25">
        <v>16</v>
      </c>
      <c r="H25">
        <v>95</v>
      </c>
      <c r="I25">
        <v>11.27</v>
      </c>
      <c r="J25">
        <v>1.52</v>
      </c>
      <c r="K25">
        <v>1.33</v>
      </c>
      <c r="L25">
        <v>0.28799999999999998</v>
      </c>
      <c r="M25">
        <v>0.79800000000000004</v>
      </c>
      <c r="N25">
        <v>0.437</v>
      </c>
      <c r="O25">
        <v>0.17699999999999999</v>
      </c>
      <c r="P25">
        <v>93.7</v>
      </c>
      <c r="Q25">
        <v>3.13</v>
      </c>
      <c r="R25">
        <v>2.91</v>
      </c>
      <c r="S25">
        <v>3.18</v>
      </c>
      <c r="T25">
        <v>2.4900000000000002</v>
      </c>
      <c r="U25">
        <v>2.1</v>
      </c>
    </row>
    <row r="26" spans="1:21" x14ac:dyDescent="0.45">
      <c r="A26" t="s">
        <v>309</v>
      </c>
      <c r="B26" t="s">
        <v>22</v>
      </c>
      <c r="C26">
        <v>4</v>
      </c>
      <c r="D26">
        <v>8</v>
      </c>
      <c r="E26">
        <v>0</v>
      </c>
      <c r="F26">
        <v>20</v>
      </c>
      <c r="G26">
        <v>20</v>
      </c>
      <c r="H26">
        <v>115.1</v>
      </c>
      <c r="I26">
        <v>8.58</v>
      </c>
      <c r="J26">
        <v>1.72</v>
      </c>
      <c r="K26">
        <v>1.25</v>
      </c>
      <c r="L26">
        <v>0.28699999999999998</v>
      </c>
      <c r="M26">
        <v>0.76600000000000001</v>
      </c>
      <c r="N26">
        <v>0.30399999999999999</v>
      </c>
      <c r="O26">
        <v>9.9000000000000005E-2</v>
      </c>
      <c r="P26">
        <v>91.9</v>
      </c>
      <c r="Q26">
        <v>3.67</v>
      </c>
      <c r="R26">
        <v>3.45</v>
      </c>
      <c r="S26">
        <v>3.72</v>
      </c>
      <c r="T26">
        <v>3.98</v>
      </c>
      <c r="U26">
        <v>2.1</v>
      </c>
    </row>
    <row r="27" spans="1:21" x14ac:dyDescent="0.45">
      <c r="A27" t="s">
        <v>289</v>
      </c>
      <c r="B27" t="s">
        <v>80</v>
      </c>
      <c r="C27">
        <v>7</v>
      </c>
      <c r="D27">
        <v>7</v>
      </c>
      <c r="E27">
        <v>0</v>
      </c>
      <c r="F27">
        <v>19</v>
      </c>
      <c r="G27">
        <v>19</v>
      </c>
      <c r="H27">
        <v>112</v>
      </c>
      <c r="I27">
        <v>7.71</v>
      </c>
      <c r="J27">
        <v>2.09</v>
      </c>
      <c r="K27">
        <v>0.96</v>
      </c>
      <c r="L27">
        <v>0.25700000000000001</v>
      </c>
      <c r="M27">
        <v>0.746</v>
      </c>
      <c r="N27">
        <v>0.434</v>
      </c>
      <c r="O27">
        <v>0.1</v>
      </c>
      <c r="P27">
        <v>94.3</v>
      </c>
      <c r="Q27">
        <v>3.13</v>
      </c>
      <c r="R27">
        <v>3.66</v>
      </c>
      <c r="S27">
        <v>3.63</v>
      </c>
      <c r="T27">
        <v>3.81</v>
      </c>
      <c r="U27">
        <v>2.1</v>
      </c>
    </row>
    <row r="28" spans="1:21" x14ac:dyDescent="0.45">
      <c r="A28" t="s">
        <v>322</v>
      </c>
      <c r="B28" t="s">
        <v>26</v>
      </c>
      <c r="C28">
        <v>8</v>
      </c>
      <c r="D28">
        <v>7</v>
      </c>
      <c r="E28">
        <v>0</v>
      </c>
      <c r="F28">
        <v>19</v>
      </c>
      <c r="G28">
        <v>19</v>
      </c>
      <c r="H28">
        <v>107.1</v>
      </c>
      <c r="I28">
        <v>8.39</v>
      </c>
      <c r="J28">
        <v>3.77</v>
      </c>
      <c r="K28">
        <v>0.67</v>
      </c>
      <c r="L28">
        <v>0.32700000000000001</v>
      </c>
      <c r="M28">
        <v>0.76800000000000002</v>
      </c>
      <c r="N28">
        <v>0.41899999999999998</v>
      </c>
      <c r="O28">
        <v>7.3999999999999996E-2</v>
      </c>
      <c r="P28">
        <v>92.8</v>
      </c>
      <c r="Q28">
        <v>3.52</v>
      </c>
      <c r="R28">
        <v>4.2300000000000004</v>
      </c>
      <c r="S28">
        <v>3.73</v>
      </c>
      <c r="T28">
        <v>4.24</v>
      </c>
      <c r="U28">
        <v>2</v>
      </c>
    </row>
    <row r="29" spans="1:21" x14ac:dyDescent="0.45">
      <c r="A29" t="s">
        <v>335</v>
      </c>
      <c r="B29" t="s">
        <v>50</v>
      </c>
      <c r="C29">
        <v>11</v>
      </c>
      <c r="D29">
        <v>4</v>
      </c>
      <c r="E29">
        <v>0</v>
      </c>
      <c r="F29">
        <v>19</v>
      </c>
      <c r="G29">
        <v>19</v>
      </c>
      <c r="H29">
        <v>119.2</v>
      </c>
      <c r="I29">
        <v>8.7200000000000006</v>
      </c>
      <c r="J29">
        <v>2.0299999999999998</v>
      </c>
      <c r="K29">
        <v>1.28</v>
      </c>
      <c r="L29">
        <v>0.252</v>
      </c>
      <c r="M29">
        <v>0.75800000000000001</v>
      </c>
      <c r="N29">
        <v>0.45</v>
      </c>
      <c r="O29">
        <v>0.152</v>
      </c>
      <c r="P29">
        <v>92.5</v>
      </c>
      <c r="Q29">
        <v>3.38</v>
      </c>
      <c r="R29">
        <v>3.28</v>
      </c>
      <c r="S29">
        <v>3.78</v>
      </c>
      <c r="T29">
        <v>3.31</v>
      </c>
      <c r="U29">
        <v>2</v>
      </c>
    </row>
    <row r="30" spans="1:21" x14ac:dyDescent="0.45">
      <c r="A30" t="s">
        <v>265</v>
      </c>
      <c r="B30" t="s">
        <v>60</v>
      </c>
      <c r="C30">
        <v>5</v>
      </c>
      <c r="D30">
        <v>7</v>
      </c>
      <c r="E30">
        <v>0</v>
      </c>
      <c r="F30">
        <v>19</v>
      </c>
      <c r="G30">
        <v>19</v>
      </c>
      <c r="H30">
        <v>107</v>
      </c>
      <c r="I30">
        <v>9.08</v>
      </c>
      <c r="J30">
        <v>2.52</v>
      </c>
      <c r="K30">
        <v>1.18</v>
      </c>
      <c r="L30">
        <v>0.255</v>
      </c>
      <c r="M30">
        <v>0.73699999999999999</v>
      </c>
      <c r="N30">
        <v>0.34499999999999997</v>
      </c>
      <c r="O30">
        <v>0.10299999999999999</v>
      </c>
      <c r="P30">
        <v>92.9</v>
      </c>
      <c r="Q30">
        <v>3.2</v>
      </c>
      <c r="R30">
        <v>3.87</v>
      </c>
      <c r="S30">
        <v>3.83</v>
      </c>
      <c r="T30">
        <v>4</v>
      </c>
      <c r="U30">
        <v>2</v>
      </c>
    </row>
    <row r="31" spans="1:21" x14ac:dyDescent="0.45">
      <c r="A31" t="s">
        <v>266</v>
      </c>
      <c r="B31" t="s">
        <v>26</v>
      </c>
      <c r="C31">
        <v>4</v>
      </c>
      <c r="D31">
        <v>8</v>
      </c>
      <c r="E31">
        <v>0</v>
      </c>
      <c r="F31">
        <v>19</v>
      </c>
      <c r="G31">
        <v>19</v>
      </c>
      <c r="H31">
        <v>101.1</v>
      </c>
      <c r="I31">
        <v>9.86</v>
      </c>
      <c r="J31">
        <v>2.04</v>
      </c>
      <c r="K31">
        <v>1.33</v>
      </c>
      <c r="L31">
        <v>0.32900000000000001</v>
      </c>
      <c r="M31">
        <v>0.75900000000000001</v>
      </c>
      <c r="N31">
        <v>0.41099999999999998</v>
      </c>
      <c r="O31">
        <v>0.13500000000000001</v>
      </c>
      <c r="P31">
        <v>95.7</v>
      </c>
      <c r="Q31">
        <v>4</v>
      </c>
      <c r="R31">
        <v>3.95</v>
      </c>
      <c r="S31">
        <v>3.58</v>
      </c>
      <c r="T31">
        <v>3.27</v>
      </c>
      <c r="U31">
        <v>2</v>
      </c>
    </row>
    <row r="32" spans="1:21" x14ac:dyDescent="0.45">
      <c r="A32" t="s">
        <v>336</v>
      </c>
      <c r="B32" t="s">
        <v>75</v>
      </c>
      <c r="C32">
        <v>7</v>
      </c>
      <c r="D32">
        <v>6</v>
      </c>
      <c r="E32">
        <v>0</v>
      </c>
      <c r="F32">
        <v>20</v>
      </c>
      <c r="G32">
        <v>19</v>
      </c>
      <c r="H32">
        <v>111</v>
      </c>
      <c r="I32">
        <v>10.46</v>
      </c>
      <c r="J32">
        <v>3.41</v>
      </c>
      <c r="K32">
        <v>1.1399999999999999</v>
      </c>
      <c r="L32">
        <v>0.28899999999999998</v>
      </c>
      <c r="M32">
        <v>0.76400000000000001</v>
      </c>
      <c r="N32">
        <v>0.38300000000000001</v>
      </c>
      <c r="O32">
        <v>0.122</v>
      </c>
      <c r="P32">
        <v>93.7</v>
      </c>
      <c r="Q32">
        <v>3.41</v>
      </c>
      <c r="R32">
        <v>3.68</v>
      </c>
      <c r="S32">
        <v>3.7</v>
      </c>
      <c r="T32">
        <v>3.58</v>
      </c>
      <c r="U32">
        <v>2</v>
      </c>
    </row>
    <row r="33" spans="1:21" x14ac:dyDescent="0.45">
      <c r="A33" t="s">
        <v>282</v>
      </c>
      <c r="B33" t="s">
        <v>52</v>
      </c>
      <c r="C33">
        <v>8</v>
      </c>
      <c r="D33">
        <v>9</v>
      </c>
      <c r="E33">
        <v>0</v>
      </c>
      <c r="F33">
        <v>20</v>
      </c>
      <c r="G33">
        <v>20</v>
      </c>
      <c r="H33">
        <v>117.1</v>
      </c>
      <c r="I33">
        <v>8.9</v>
      </c>
      <c r="J33">
        <v>2.61</v>
      </c>
      <c r="K33">
        <v>1.1499999999999999</v>
      </c>
      <c r="L33">
        <v>0.28199999999999997</v>
      </c>
      <c r="M33">
        <v>0.77100000000000002</v>
      </c>
      <c r="N33">
        <v>0.376</v>
      </c>
      <c r="O33">
        <v>0.111</v>
      </c>
      <c r="P33">
        <v>95.6</v>
      </c>
      <c r="Q33">
        <v>3.53</v>
      </c>
      <c r="R33">
        <v>3.79</v>
      </c>
      <c r="S33">
        <v>3.77</v>
      </c>
      <c r="T33">
        <v>3.8</v>
      </c>
      <c r="U33">
        <v>2</v>
      </c>
    </row>
    <row r="34" spans="1:21" x14ac:dyDescent="0.45">
      <c r="A34" t="s">
        <v>294</v>
      </c>
      <c r="B34" t="s">
        <v>39</v>
      </c>
      <c r="C34">
        <v>10</v>
      </c>
      <c r="D34">
        <v>5</v>
      </c>
      <c r="E34">
        <v>0</v>
      </c>
      <c r="F34">
        <v>18</v>
      </c>
      <c r="G34">
        <v>18</v>
      </c>
      <c r="H34">
        <v>111.1</v>
      </c>
      <c r="I34">
        <v>8.25</v>
      </c>
      <c r="J34">
        <v>2.1800000000000002</v>
      </c>
      <c r="K34">
        <v>0.89</v>
      </c>
      <c r="L34">
        <v>0.30199999999999999</v>
      </c>
      <c r="M34">
        <v>0.76700000000000002</v>
      </c>
      <c r="N34">
        <v>0.40400000000000003</v>
      </c>
      <c r="O34">
        <v>9.1999999999999998E-2</v>
      </c>
      <c r="P34">
        <v>94.7</v>
      </c>
      <c r="Q34">
        <v>3.4</v>
      </c>
      <c r="R34">
        <v>3.87</v>
      </c>
      <c r="S34">
        <v>3.65</v>
      </c>
      <c r="T34">
        <v>3.95</v>
      </c>
      <c r="U34">
        <v>1.9</v>
      </c>
    </row>
    <row r="35" spans="1:21" x14ac:dyDescent="0.45">
      <c r="A35" t="s">
        <v>295</v>
      </c>
      <c r="B35" t="s">
        <v>18</v>
      </c>
      <c r="C35">
        <v>11</v>
      </c>
      <c r="D35">
        <v>3</v>
      </c>
      <c r="E35">
        <v>0</v>
      </c>
      <c r="F35">
        <v>16</v>
      </c>
      <c r="G35">
        <v>16</v>
      </c>
      <c r="H35">
        <v>94.2</v>
      </c>
      <c r="I35">
        <v>9.98</v>
      </c>
      <c r="J35">
        <v>2.85</v>
      </c>
      <c r="K35">
        <v>0.95</v>
      </c>
      <c r="L35">
        <v>0.30499999999999999</v>
      </c>
      <c r="M35">
        <v>0.77400000000000002</v>
      </c>
      <c r="N35">
        <v>0.371</v>
      </c>
      <c r="O35">
        <v>9.7000000000000003E-2</v>
      </c>
      <c r="P35">
        <v>96.4</v>
      </c>
      <c r="Q35">
        <v>3.52</v>
      </c>
      <c r="R35">
        <v>3.68</v>
      </c>
      <c r="S35">
        <v>3.43</v>
      </c>
      <c r="T35">
        <v>3.66</v>
      </c>
      <c r="U35">
        <v>1.9</v>
      </c>
    </row>
    <row r="36" spans="1:21" x14ac:dyDescent="0.45">
      <c r="A36" t="s">
        <v>311</v>
      </c>
      <c r="B36" t="s">
        <v>41</v>
      </c>
      <c r="C36">
        <v>4</v>
      </c>
      <c r="D36">
        <v>6</v>
      </c>
      <c r="E36">
        <v>0</v>
      </c>
      <c r="F36">
        <v>19</v>
      </c>
      <c r="G36">
        <v>19</v>
      </c>
      <c r="H36">
        <v>113.1</v>
      </c>
      <c r="I36">
        <v>8.26</v>
      </c>
      <c r="J36">
        <v>2.06</v>
      </c>
      <c r="K36">
        <v>1.1100000000000001</v>
      </c>
      <c r="L36">
        <v>0.28399999999999997</v>
      </c>
      <c r="M36">
        <v>0.69699999999999995</v>
      </c>
      <c r="N36">
        <v>0.43</v>
      </c>
      <c r="O36">
        <v>0.109</v>
      </c>
      <c r="P36">
        <v>93.6</v>
      </c>
      <c r="Q36">
        <v>3.97</v>
      </c>
      <c r="R36">
        <v>3.38</v>
      </c>
      <c r="S36">
        <v>3.68</v>
      </c>
      <c r="T36">
        <v>3.75</v>
      </c>
      <c r="U36">
        <v>1.9</v>
      </c>
    </row>
    <row r="37" spans="1:21" x14ac:dyDescent="0.45">
      <c r="A37" t="s">
        <v>269</v>
      </c>
      <c r="B37" t="s">
        <v>24</v>
      </c>
      <c r="C37">
        <v>6</v>
      </c>
      <c r="D37">
        <v>4</v>
      </c>
      <c r="E37">
        <v>0</v>
      </c>
      <c r="F37">
        <v>18</v>
      </c>
      <c r="G37">
        <v>18</v>
      </c>
      <c r="H37">
        <v>98</v>
      </c>
      <c r="I37">
        <v>11.39</v>
      </c>
      <c r="J37">
        <v>3.31</v>
      </c>
      <c r="K37">
        <v>1.19</v>
      </c>
      <c r="L37">
        <v>0.28100000000000003</v>
      </c>
      <c r="M37">
        <v>0.749</v>
      </c>
      <c r="N37">
        <v>0.39100000000000001</v>
      </c>
      <c r="O37">
        <v>0.126</v>
      </c>
      <c r="P37">
        <v>94.6</v>
      </c>
      <c r="Q37">
        <v>3.95</v>
      </c>
      <c r="R37">
        <v>3.61</v>
      </c>
      <c r="S37">
        <v>3.71</v>
      </c>
      <c r="T37">
        <v>3.53</v>
      </c>
      <c r="U37">
        <v>1.8</v>
      </c>
    </row>
    <row r="38" spans="1:21" x14ac:dyDescent="0.45">
      <c r="A38" t="s">
        <v>804</v>
      </c>
      <c r="B38" t="s">
        <v>75</v>
      </c>
      <c r="C38">
        <v>5</v>
      </c>
      <c r="D38">
        <v>7</v>
      </c>
      <c r="E38">
        <v>0</v>
      </c>
      <c r="F38">
        <v>18</v>
      </c>
      <c r="G38">
        <v>18</v>
      </c>
      <c r="H38">
        <v>99.2</v>
      </c>
      <c r="I38">
        <v>8.4</v>
      </c>
      <c r="J38">
        <v>2.71</v>
      </c>
      <c r="K38">
        <v>0.9</v>
      </c>
      <c r="L38">
        <v>0.28000000000000003</v>
      </c>
      <c r="M38">
        <v>0.73399999999999999</v>
      </c>
      <c r="N38">
        <v>0.38</v>
      </c>
      <c r="O38">
        <v>7.9000000000000001E-2</v>
      </c>
      <c r="P38">
        <v>91</v>
      </c>
      <c r="Q38">
        <v>3.61</v>
      </c>
      <c r="R38">
        <v>3.61</v>
      </c>
      <c r="S38">
        <v>3.66</v>
      </c>
      <c r="T38">
        <v>4.21</v>
      </c>
      <c r="U38">
        <v>1.8</v>
      </c>
    </row>
    <row r="39" spans="1:21" x14ac:dyDescent="0.45">
      <c r="A39" t="s">
        <v>813</v>
      </c>
      <c r="B39" t="s">
        <v>22</v>
      </c>
      <c r="C39">
        <v>9</v>
      </c>
      <c r="D39">
        <v>5</v>
      </c>
      <c r="E39">
        <v>0</v>
      </c>
      <c r="F39">
        <v>18</v>
      </c>
      <c r="G39">
        <v>18</v>
      </c>
      <c r="H39">
        <v>96.1</v>
      </c>
      <c r="I39">
        <v>10.37</v>
      </c>
      <c r="J39">
        <v>4.4800000000000004</v>
      </c>
      <c r="K39">
        <v>0.84</v>
      </c>
      <c r="L39">
        <v>0.217</v>
      </c>
      <c r="M39">
        <v>0.76200000000000001</v>
      </c>
      <c r="N39">
        <v>0.38</v>
      </c>
      <c r="O39">
        <v>8.6999999999999994E-2</v>
      </c>
      <c r="P39">
        <v>96.7</v>
      </c>
      <c r="Q39">
        <v>3.27</v>
      </c>
      <c r="R39">
        <v>3.33</v>
      </c>
      <c r="S39">
        <v>3.76</v>
      </c>
      <c r="T39">
        <v>4.13</v>
      </c>
      <c r="U39">
        <v>1.8</v>
      </c>
    </row>
    <row r="40" spans="1:21" x14ac:dyDescent="0.45">
      <c r="A40" t="s">
        <v>543</v>
      </c>
      <c r="B40" t="s">
        <v>32</v>
      </c>
      <c r="C40">
        <v>7</v>
      </c>
      <c r="D40">
        <v>5</v>
      </c>
      <c r="E40">
        <v>0</v>
      </c>
      <c r="F40">
        <v>18</v>
      </c>
      <c r="G40">
        <v>18</v>
      </c>
      <c r="H40">
        <v>108</v>
      </c>
      <c r="I40">
        <v>7.92</v>
      </c>
      <c r="J40">
        <v>2.83</v>
      </c>
      <c r="K40">
        <v>0.75</v>
      </c>
      <c r="L40">
        <v>0.27400000000000002</v>
      </c>
      <c r="M40">
        <v>0.76500000000000001</v>
      </c>
      <c r="N40">
        <v>0.59</v>
      </c>
      <c r="O40">
        <v>0.129</v>
      </c>
      <c r="P40">
        <v>94.5</v>
      </c>
      <c r="Q40">
        <v>3.08</v>
      </c>
      <c r="R40">
        <v>3.68</v>
      </c>
      <c r="S40">
        <v>3.55</v>
      </c>
      <c r="T40">
        <v>3.42</v>
      </c>
      <c r="U40">
        <v>1.8</v>
      </c>
    </row>
    <row r="41" spans="1:21" x14ac:dyDescent="0.45">
      <c r="A41" t="s">
        <v>764</v>
      </c>
      <c r="B41" t="s">
        <v>28</v>
      </c>
      <c r="C41">
        <v>9</v>
      </c>
      <c r="D41">
        <v>3</v>
      </c>
      <c r="E41">
        <v>0</v>
      </c>
      <c r="F41">
        <v>17</v>
      </c>
      <c r="G41">
        <v>17</v>
      </c>
      <c r="H41">
        <v>96.2</v>
      </c>
      <c r="I41">
        <v>7.08</v>
      </c>
      <c r="J41">
        <v>2.61</v>
      </c>
      <c r="K41">
        <v>0.74</v>
      </c>
      <c r="L41">
        <v>0.28999999999999998</v>
      </c>
      <c r="M41">
        <v>0.78100000000000003</v>
      </c>
      <c r="N41">
        <v>0.44</v>
      </c>
      <c r="O41">
        <v>7.6999999999999999E-2</v>
      </c>
      <c r="P41">
        <v>94.9</v>
      </c>
      <c r="Q41">
        <v>3.26</v>
      </c>
      <c r="R41">
        <v>3.76</v>
      </c>
      <c r="S41">
        <v>3.57</v>
      </c>
      <c r="T41">
        <v>4.08</v>
      </c>
      <c r="U41">
        <v>1.7</v>
      </c>
    </row>
    <row r="42" spans="1:21" x14ac:dyDescent="0.45">
      <c r="A42" t="s">
        <v>313</v>
      </c>
      <c r="B42" t="s">
        <v>71</v>
      </c>
      <c r="C42">
        <v>5</v>
      </c>
      <c r="D42">
        <v>6</v>
      </c>
      <c r="E42">
        <v>0</v>
      </c>
      <c r="F42">
        <v>17</v>
      </c>
      <c r="G42">
        <v>17</v>
      </c>
      <c r="H42">
        <v>99.1</v>
      </c>
      <c r="I42">
        <v>7.07</v>
      </c>
      <c r="J42">
        <v>0.82</v>
      </c>
      <c r="K42">
        <v>1.18</v>
      </c>
      <c r="L42">
        <v>0.28799999999999998</v>
      </c>
      <c r="M42">
        <v>0.68899999999999995</v>
      </c>
      <c r="N42">
        <v>0.42799999999999999</v>
      </c>
      <c r="O42">
        <v>0.107</v>
      </c>
      <c r="P42">
        <v>92.9</v>
      </c>
      <c r="Q42">
        <v>3.99</v>
      </c>
      <c r="R42">
        <v>3.23</v>
      </c>
      <c r="S42">
        <v>3.66</v>
      </c>
      <c r="T42">
        <v>3.77</v>
      </c>
      <c r="U42">
        <v>1.7</v>
      </c>
    </row>
    <row r="43" spans="1:21" x14ac:dyDescent="0.45">
      <c r="A43" t="s">
        <v>272</v>
      </c>
      <c r="B43" t="s">
        <v>71</v>
      </c>
      <c r="C43">
        <v>3</v>
      </c>
      <c r="D43">
        <v>6</v>
      </c>
      <c r="E43">
        <v>0</v>
      </c>
      <c r="F43">
        <v>18</v>
      </c>
      <c r="G43">
        <v>18</v>
      </c>
      <c r="H43">
        <v>95.1</v>
      </c>
      <c r="I43">
        <v>8.59</v>
      </c>
      <c r="J43">
        <v>1.6</v>
      </c>
      <c r="K43">
        <v>1.23</v>
      </c>
      <c r="L43">
        <v>0.35199999999999998</v>
      </c>
      <c r="M43">
        <v>0.73399999999999999</v>
      </c>
      <c r="N43">
        <v>0.33200000000000002</v>
      </c>
      <c r="O43">
        <v>0.10299999999999999</v>
      </c>
      <c r="P43">
        <v>92.8</v>
      </c>
      <c r="Q43">
        <v>4.4400000000000004</v>
      </c>
      <c r="R43">
        <v>4.26</v>
      </c>
      <c r="S43">
        <v>3.66</v>
      </c>
      <c r="T43">
        <v>3.83</v>
      </c>
      <c r="U43">
        <v>1.6</v>
      </c>
    </row>
    <row r="44" spans="1:21" x14ac:dyDescent="0.45">
      <c r="A44" t="s">
        <v>291</v>
      </c>
      <c r="B44" t="s">
        <v>62</v>
      </c>
      <c r="C44">
        <v>8</v>
      </c>
      <c r="D44">
        <v>7</v>
      </c>
      <c r="E44">
        <v>0</v>
      </c>
      <c r="F44">
        <v>19</v>
      </c>
      <c r="G44">
        <v>19</v>
      </c>
      <c r="H44">
        <v>104</v>
      </c>
      <c r="I44">
        <v>10.47</v>
      </c>
      <c r="J44">
        <v>1.99</v>
      </c>
      <c r="K44">
        <v>1.56</v>
      </c>
      <c r="L44">
        <v>0.30499999999999999</v>
      </c>
      <c r="M44">
        <v>0.65500000000000003</v>
      </c>
      <c r="N44">
        <v>0.39600000000000002</v>
      </c>
      <c r="O44">
        <v>0.158</v>
      </c>
      <c r="P44">
        <v>94.7</v>
      </c>
      <c r="Q44">
        <v>5.1100000000000003</v>
      </c>
      <c r="R44">
        <v>3.43</v>
      </c>
      <c r="S44">
        <v>3.84</v>
      </c>
      <c r="T44">
        <v>3.2</v>
      </c>
      <c r="U44">
        <v>1.6</v>
      </c>
    </row>
    <row r="45" spans="1:21" x14ac:dyDescent="0.45">
      <c r="A45" t="s">
        <v>320</v>
      </c>
      <c r="B45" t="s">
        <v>35</v>
      </c>
      <c r="C45">
        <v>1</v>
      </c>
      <c r="D45">
        <v>8</v>
      </c>
      <c r="E45">
        <v>0</v>
      </c>
      <c r="F45">
        <v>18</v>
      </c>
      <c r="G45">
        <v>18</v>
      </c>
      <c r="H45">
        <v>98.2</v>
      </c>
      <c r="I45">
        <v>7.66</v>
      </c>
      <c r="J45">
        <v>2.5499999999999998</v>
      </c>
      <c r="K45">
        <v>1.0900000000000001</v>
      </c>
      <c r="L45">
        <v>0.33600000000000002</v>
      </c>
      <c r="M45">
        <v>0.59299999999999997</v>
      </c>
      <c r="N45">
        <v>0.46600000000000003</v>
      </c>
      <c r="O45">
        <v>0.114</v>
      </c>
      <c r="P45">
        <v>95.2</v>
      </c>
      <c r="Q45">
        <v>5.29</v>
      </c>
      <c r="R45">
        <v>4.04</v>
      </c>
      <c r="S45">
        <v>4.0199999999999996</v>
      </c>
      <c r="T45">
        <v>4</v>
      </c>
      <c r="U45">
        <v>1.6</v>
      </c>
    </row>
    <row r="46" spans="1:21" x14ac:dyDescent="0.45">
      <c r="A46" t="s">
        <v>530</v>
      </c>
      <c r="B46" t="s">
        <v>26</v>
      </c>
      <c r="C46">
        <v>7</v>
      </c>
      <c r="D46">
        <v>8</v>
      </c>
      <c r="E46">
        <v>0</v>
      </c>
      <c r="F46">
        <v>19</v>
      </c>
      <c r="G46">
        <v>19</v>
      </c>
      <c r="H46">
        <v>104</v>
      </c>
      <c r="I46">
        <v>9</v>
      </c>
      <c r="J46">
        <v>2.34</v>
      </c>
      <c r="K46">
        <v>1.3</v>
      </c>
      <c r="L46">
        <v>0.313</v>
      </c>
      <c r="M46">
        <v>0.67500000000000004</v>
      </c>
      <c r="N46">
        <v>0.38700000000000001</v>
      </c>
      <c r="O46">
        <v>0.125</v>
      </c>
      <c r="P46">
        <v>94</v>
      </c>
      <c r="Q46">
        <v>4.5</v>
      </c>
      <c r="R46">
        <v>5.18</v>
      </c>
      <c r="S46">
        <v>3.88</v>
      </c>
      <c r="T46">
        <v>3.7</v>
      </c>
      <c r="U46">
        <v>1.5</v>
      </c>
    </row>
    <row r="47" spans="1:21" x14ac:dyDescent="0.45">
      <c r="A47" t="s">
        <v>604</v>
      </c>
      <c r="B47" t="s">
        <v>62</v>
      </c>
      <c r="C47">
        <v>8</v>
      </c>
      <c r="D47">
        <v>5</v>
      </c>
      <c r="E47">
        <v>0</v>
      </c>
      <c r="F47">
        <v>18</v>
      </c>
      <c r="G47">
        <v>18</v>
      </c>
      <c r="H47">
        <v>100</v>
      </c>
      <c r="I47">
        <v>9.5399999999999991</v>
      </c>
      <c r="J47">
        <v>2.16</v>
      </c>
      <c r="K47">
        <v>1.44</v>
      </c>
      <c r="L47">
        <v>0.27100000000000002</v>
      </c>
      <c r="M47">
        <v>0.71099999999999997</v>
      </c>
      <c r="N47">
        <v>0.32700000000000001</v>
      </c>
      <c r="O47">
        <v>0.123</v>
      </c>
      <c r="P47">
        <v>91.9</v>
      </c>
      <c r="Q47">
        <v>4.1399999999999997</v>
      </c>
      <c r="R47">
        <v>3.63</v>
      </c>
      <c r="S47">
        <v>3.94</v>
      </c>
      <c r="T47">
        <v>3.77</v>
      </c>
      <c r="U47">
        <v>1.5</v>
      </c>
    </row>
    <row r="48" spans="1:21" x14ac:dyDescent="0.45">
      <c r="A48" t="s">
        <v>308</v>
      </c>
      <c r="B48" t="s">
        <v>20</v>
      </c>
      <c r="C48">
        <v>5</v>
      </c>
      <c r="D48">
        <v>5</v>
      </c>
      <c r="E48">
        <v>0</v>
      </c>
      <c r="F48">
        <v>18</v>
      </c>
      <c r="G48">
        <v>18</v>
      </c>
      <c r="H48">
        <v>101.1</v>
      </c>
      <c r="I48">
        <v>8.5299999999999994</v>
      </c>
      <c r="J48">
        <v>2.75</v>
      </c>
      <c r="K48">
        <v>0.98</v>
      </c>
      <c r="L48">
        <v>0.27700000000000002</v>
      </c>
      <c r="M48">
        <v>0.81399999999999995</v>
      </c>
      <c r="N48">
        <v>0.5</v>
      </c>
      <c r="O48">
        <v>0.13300000000000001</v>
      </c>
      <c r="P48">
        <v>91.8</v>
      </c>
      <c r="Q48">
        <v>2.93</v>
      </c>
      <c r="R48">
        <v>4.53</v>
      </c>
      <c r="S48">
        <v>3.81</v>
      </c>
      <c r="T48">
        <v>3.6</v>
      </c>
      <c r="U48">
        <v>1.5</v>
      </c>
    </row>
    <row r="49" spans="1:21" x14ac:dyDescent="0.45">
      <c r="A49" t="s">
        <v>597</v>
      </c>
      <c r="B49" t="s">
        <v>48</v>
      </c>
      <c r="C49">
        <v>8</v>
      </c>
      <c r="D49">
        <v>5</v>
      </c>
      <c r="E49">
        <v>0</v>
      </c>
      <c r="F49">
        <v>16</v>
      </c>
      <c r="G49">
        <v>16</v>
      </c>
      <c r="H49">
        <v>98.1</v>
      </c>
      <c r="I49">
        <v>7.51</v>
      </c>
      <c r="J49">
        <v>2.93</v>
      </c>
      <c r="K49">
        <v>0.73</v>
      </c>
      <c r="L49">
        <v>0.312</v>
      </c>
      <c r="M49">
        <v>0.73499999999999999</v>
      </c>
      <c r="N49">
        <v>0.60499999999999998</v>
      </c>
      <c r="O49">
        <v>0.151</v>
      </c>
      <c r="P49">
        <v>95.6</v>
      </c>
      <c r="Q49">
        <v>3.66</v>
      </c>
      <c r="R49">
        <v>3.98</v>
      </c>
      <c r="S49">
        <v>3.69</v>
      </c>
      <c r="T49">
        <v>3.42</v>
      </c>
      <c r="U49">
        <v>1.5</v>
      </c>
    </row>
    <row r="50" spans="1:21" x14ac:dyDescent="0.45">
      <c r="A50" t="s">
        <v>306</v>
      </c>
      <c r="B50" t="s">
        <v>117</v>
      </c>
      <c r="C50">
        <v>7</v>
      </c>
      <c r="D50">
        <v>7</v>
      </c>
      <c r="E50">
        <v>0</v>
      </c>
      <c r="F50">
        <v>19</v>
      </c>
      <c r="G50">
        <v>19</v>
      </c>
      <c r="H50">
        <v>107</v>
      </c>
      <c r="I50">
        <v>6.31</v>
      </c>
      <c r="J50">
        <v>1.51</v>
      </c>
      <c r="K50">
        <v>1.0900000000000001</v>
      </c>
      <c r="L50">
        <v>0.29499999999999998</v>
      </c>
      <c r="M50">
        <v>0.64100000000000001</v>
      </c>
      <c r="N50">
        <v>0.40899999999999997</v>
      </c>
      <c r="O50">
        <v>0.10199999999999999</v>
      </c>
      <c r="P50">
        <v>93.3</v>
      </c>
      <c r="Q50">
        <v>4.88</v>
      </c>
      <c r="R50">
        <v>4.21</v>
      </c>
      <c r="S50">
        <v>3.94</v>
      </c>
      <c r="T50">
        <v>4.1100000000000003</v>
      </c>
      <c r="U50">
        <v>1.5</v>
      </c>
    </row>
    <row r="51" spans="1:21" x14ac:dyDescent="0.45">
      <c r="A51" t="s">
        <v>300</v>
      </c>
      <c r="B51" t="s">
        <v>52</v>
      </c>
      <c r="C51">
        <v>7</v>
      </c>
      <c r="D51">
        <v>7</v>
      </c>
      <c r="E51">
        <v>0</v>
      </c>
      <c r="F51">
        <v>19</v>
      </c>
      <c r="G51">
        <v>19</v>
      </c>
      <c r="H51">
        <v>109</v>
      </c>
      <c r="I51">
        <v>8.09</v>
      </c>
      <c r="J51">
        <v>2.39</v>
      </c>
      <c r="K51">
        <v>1.24</v>
      </c>
      <c r="L51">
        <v>0.248</v>
      </c>
      <c r="M51">
        <v>0.72599999999999998</v>
      </c>
      <c r="N51">
        <v>0.38300000000000001</v>
      </c>
      <c r="O51">
        <v>0.115</v>
      </c>
      <c r="P51">
        <v>95.3</v>
      </c>
      <c r="Q51">
        <v>3.63</v>
      </c>
      <c r="R51">
        <v>4.1500000000000004</v>
      </c>
      <c r="S51">
        <v>3.96</v>
      </c>
      <c r="T51">
        <v>3.94</v>
      </c>
      <c r="U51">
        <v>1.3</v>
      </c>
    </row>
    <row r="52" spans="1:21" x14ac:dyDescent="0.45">
      <c r="A52" t="s">
        <v>317</v>
      </c>
      <c r="B52" t="s">
        <v>54</v>
      </c>
      <c r="C52">
        <v>8</v>
      </c>
      <c r="D52">
        <v>8</v>
      </c>
      <c r="E52">
        <v>0</v>
      </c>
      <c r="F52">
        <v>18</v>
      </c>
      <c r="G52">
        <v>18</v>
      </c>
      <c r="H52">
        <v>112</v>
      </c>
      <c r="I52">
        <v>6.19</v>
      </c>
      <c r="J52">
        <v>3.78</v>
      </c>
      <c r="K52">
        <v>0.96</v>
      </c>
      <c r="L52">
        <v>0.22900000000000001</v>
      </c>
      <c r="M52">
        <v>0.83799999999999997</v>
      </c>
      <c r="N52">
        <v>0.36699999999999999</v>
      </c>
      <c r="O52">
        <v>8.2000000000000003E-2</v>
      </c>
      <c r="P52">
        <v>89.5</v>
      </c>
      <c r="Q52">
        <v>2.81</v>
      </c>
      <c r="R52">
        <v>4.47</v>
      </c>
      <c r="S52">
        <v>4.53</v>
      </c>
      <c r="T52">
        <v>5.05</v>
      </c>
      <c r="U52">
        <v>1.3</v>
      </c>
    </row>
    <row r="53" spans="1:21" x14ac:dyDescent="0.45">
      <c r="A53" t="s">
        <v>341</v>
      </c>
      <c r="B53" t="s">
        <v>117</v>
      </c>
      <c r="C53">
        <v>7</v>
      </c>
      <c r="D53">
        <v>3</v>
      </c>
      <c r="E53">
        <v>0</v>
      </c>
      <c r="F53">
        <v>17</v>
      </c>
      <c r="G53">
        <v>17</v>
      </c>
      <c r="H53">
        <v>97.2</v>
      </c>
      <c r="I53">
        <v>8.57</v>
      </c>
      <c r="J53">
        <v>3.59</v>
      </c>
      <c r="K53">
        <v>1.1100000000000001</v>
      </c>
      <c r="L53">
        <v>0.28699999999999998</v>
      </c>
      <c r="M53">
        <v>0.72799999999999998</v>
      </c>
      <c r="N53">
        <v>0.498</v>
      </c>
      <c r="O53">
        <v>0.13600000000000001</v>
      </c>
      <c r="P53">
        <v>91.8</v>
      </c>
      <c r="Q53">
        <v>3.96</v>
      </c>
      <c r="R53">
        <v>4.72</v>
      </c>
      <c r="S53">
        <v>4.12</v>
      </c>
      <c r="T53">
        <v>3.85</v>
      </c>
      <c r="U53">
        <v>1</v>
      </c>
    </row>
    <row r="54" spans="1:21" x14ac:dyDescent="0.45">
      <c r="A54" t="s">
        <v>319</v>
      </c>
      <c r="B54" t="s">
        <v>57</v>
      </c>
      <c r="C54">
        <v>9</v>
      </c>
      <c r="D54">
        <v>6</v>
      </c>
      <c r="E54">
        <v>0</v>
      </c>
      <c r="F54">
        <v>18</v>
      </c>
      <c r="G54">
        <v>18</v>
      </c>
      <c r="H54">
        <v>103</v>
      </c>
      <c r="I54">
        <v>7.17</v>
      </c>
      <c r="J54">
        <v>3.32</v>
      </c>
      <c r="K54">
        <v>1.4</v>
      </c>
      <c r="L54">
        <v>0.23</v>
      </c>
      <c r="M54">
        <v>0.86199999999999999</v>
      </c>
      <c r="N54">
        <v>0.33300000000000002</v>
      </c>
      <c r="O54">
        <v>0.107</v>
      </c>
      <c r="P54">
        <v>93.1</v>
      </c>
      <c r="Q54">
        <v>3.06</v>
      </c>
      <c r="R54">
        <v>3.43</v>
      </c>
      <c r="S54">
        <v>4.7300000000000004</v>
      </c>
      <c r="T54">
        <v>4.84</v>
      </c>
      <c r="U54">
        <v>1</v>
      </c>
    </row>
    <row r="55" spans="1:21" x14ac:dyDescent="0.45">
      <c r="A55" t="s">
        <v>279</v>
      </c>
      <c r="B55" t="s">
        <v>48</v>
      </c>
      <c r="C55">
        <v>9</v>
      </c>
      <c r="D55">
        <v>3</v>
      </c>
      <c r="E55">
        <v>0</v>
      </c>
      <c r="F55">
        <v>17</v>
      </c>
      <c r="G55">
        <v>17</v>
      </c>
      <c r="H55">
        <v>103</v>
      </c>
      <c r="I55">
        <v>8.3000000000000007</v>
      </c>
      <c r="J55">
        <v>3.5</v>
      </c>
      <c r="K55">
        <v>1.31</v>
      </c>
      <c r="L55">
        <v>0.184</v>
      </c>
      <c r="M55">
        <v>0.86599999999999999</v>
      </c>
      <c r="N55">
        <v>0.39200000000000002</v>
      </c>
      <c r="O55">
        <v>0.127</v>
      </c>
      <c r="P55">
        <v>93.7</v>
      </c>
      <c r="Q55">
        <v>2.5299999999999998</v>
      </c>
      <c r="R55">
        <v>3.61</v>
      </c>
      <c r="S55">
        <v>4.41</v>
      </c>
      <c r="T55">
        <v>4.2</v>
      </c>
      <c r="U55">
        <v>1</v>
      </c>
    </row>
    <row r="56" spans="1:21" x14ac:dyDescent="0.45">
      <c r="A56" t="s">
        <v>302</v>
      </c>
      <c r="B56" t="s">
        <v>64</v>
      </c>
      <c r="C56">
        <v>6</v>
      </c>
      <c r="D56">
        <v>3</v>
      </c>
      <c r="E56">
        <v>0</v>
      </c>
      <c r="F56">
        <v>18</v>
      </c>
      <c r="G56">
        <v>18</v>
      </c>
      <c r="H56">
        <v>109.2</v>
      </c>
      <c r="I56">
        <v>6.65</v>
      </c>
      <c r="J56">
        <v>3.04</v>
      </c>
      <c r="K56">
        <v>0.98</v>
      </c>
      <c r="L56">
        <v>0.25800000000000001</v>
      </c>
      <c r="M56">
        <v>0.71199999999999997</v>
      </c>
      <c r="N56">
        <v>0.48</v>
      </c>
      <c r="O56">
        <v>0.107</v>
      </c>
      <c r="P56">
        <v>96.3</v>
      </c>
      <c r="Q56">
        <v>3.78</v>
      </c>
      <c r="R56">
        <v>3.9</v>
      </c>
      <c r="S56">
        <v>4.3499999999999996</v>
      </c>
      <c r="T56">
        <v>4.42</v>
      </c>
      <c r="U56">
        <v>1</v>
      </c>
    </row>
    <row r="57" spans="1:21" x14ac:dyDescent="0.45">
      <c r="A57" t="s">
        <v>315</v>
      </c>
      <c r="B57" t="s">
        <v>32</v>
      </c>
      <c r="C57">
        <v>5</v>
      </c>
      <c r="D57">
        <v>5</v>
      </c>
      <c r="E57">
        <v>0</v>
      </c>
      <c r="F57">
        <v>17</v>
      </c>
      <c r="G57">
        <v>17</v>
      </c>
      <c r="H57">
        <v>97.1</v>
      </c>
      <c r="I57">
        <v>8.9700000000000006</v>
      </c>
      <c r="J57">
        <v>3.51</v>
      </c>
      <c r="K57">
        <v>1.02</v>
      </c>
      <c r="L57">
        <v>0.28499999999999998</v>
      </c>
      <c r="M57">
        <v>0.71799999999999997</v>
      </c>
      <c r="N57">
        <v>0.44900000000000001</v>
      </c>
      <c r="O57">
        <v>0.13100000000000001</v>
      </c>
      <c r="P57">
        <v>94.1</v>
      </c>
      <c r="Q57">
        <v>4.07</v>
      </c>
      <c r="R57">
        <v>4.41</v>
      </c>
      <c r="S57">
        <v>4.1900000000000004</v>
      </c>
      <c r="T57">
        <v>3.99</v>
      </c>
      <c r="U57">
        <v>0.9</v>
      </c>
    </row>
    <row r="58" spans="1:21" x14ac:dyDescent="0.45">
      <c r="A58" t="s">
        <v>337</v>
      </c>
      <c r="B58" t="s">
        <v>35</v>
      </c>
      <c r="C58">
        <v>6</v>
      </c>
      <c r="D58">
        <v>7</v>
      </c>
      <c r="E58">
        <v>0</v>
      </c>
      <c r="F58">
        <v>19</v>
      </c>
      <c r="G58">
        <v>19</v>
      </c>
      <c r="H58">
        <v>102.1</v>
      </c>
      <c r="I58">
        <v>6.86</v>
      </c>
      <c r="J58">
        <v>3.43</v>
      </c>
      <c r="K58">
        <v>1.23</v>
      </c>
      <c r="L58">
        <v>0.28699999999999998</v>
      </c>
      <c r="M58">
        <v>0.78100000000000003</v>
      </c>
      <c r="N58">
        <v>0.46400000000000002</v>
      </c>
      <c r="O58">
        <v>0.14099999999999999</v>
      </c>
      <c r="P58">
        <v>94.2</v>
      </c>
      <c r="Q58">
        <v>4.13</v>
      </c>
      <c r="R58">
        <v>4.47</v>
      </c>
      <c r="S58">
        <v>4.7699999999999996</v>
      </c>
      <c r="T58">
        <v>4.42</v>
      </c>
      <c r="U58">
        <v>0.8</v>
      </c>
    </row>
    <row r="59" spans="1:21" x14ac:dyDescent="0.45">
      <c r="A59" t="s">
        <v>323</v>
      </c>
      <c r="B59" t="s">
        <v>80</v>
      </c>
      <c r="C59">
        <v>1</v>
      </c>
      <c r="D59">
        <v>9</v>
      </c>
      <c r="E59">
        <v>0</v>
      </c>
      <c r="F59">
        <v>19</v>
      </c>
      <c r="G59">
        <v>19</v>
      </c>
      <c r="H59">
        <v>105</v>
      </c>
      <c r="I59">
        <v>6.26</v>
      </c>
      <c r="J59">
        <v>3.09</v>
      </c>
      <c r="K59">
        <v>1.29</v>
      </c>
      <c r="L59">
        <v>0.33300000000000002</v>
      </c>
      <c r="M59">
        <v>0.66400000000000003</v>
      </c>
      <c r="N59">
        <v>0.45600000000000002</v>
      </c>
      <c r="O59">
        <v>0.13400000000000001</v>
      </c>
      <c r="P59">
        <v>91.4</v>
      </c>
      <c r="Q59">
        <v>5.57</v>
      </c>
      <c r="R59">
        <v>6.28</v>
      </c>
      <c r="S59">
        <v>4.72</v>
      </c>
      <c r="T59">
        <v>4.43</v>
      </c>
      <c r="U59">
        <v>0.7</v>
      </c>
    </row>
    <row r="60" spans="1:21" x14ac:dyDescent="0.45">
      <c r="A60" t="s">
        <v>318</v>
      </c>
      <c r="B60" t="s">
        <v>22</v>
      </c>
      <c r="C60">
        <v>9</v>
      </c>
      <c r="D60">
        <v>7</v>
      </c>
      <c r="E60">
        <v>0</v>
      </c>
      <c r="F60">
        <v>19</v>
      </c>
      <c r="G60">
        <v>19</v>
      </c>
      <c r="H60">
        <v>103</v>
      </c>
      <c r="I60">
        <v>9.17</v>
      </c>
      <c r="J60">
        <v>2.62</v>
      </c>
      <c r="K60">
        <v>1.66</v>
      </c>
      <c r="L60">
        <v>0.29199999999999998</v>
      </c>
      <c r="M60">
        <v>0.747</v>
      </c>
      <c r="N60">
        <v>0.34100000000000003</v>
      </c>
      <c r="O60">
        <v>0.13100000000000001</v>
      </c>
      <c r="P60">
        <v>95.4</v>
      </c>
      <c r="Q60">
        <v>4.63</v>
      </c>
      <c r="R60">
        <v>4.47</v>
      </c>
      <c r="S60">
        <v>4.66</v>
      </c>
      <c r="T60">
        <v>4.34</v>
      </c>
      <c r="U60">
        <v>0.7</v>
      </c>
    </row>
    <row r="61" spans="1:21" x14ac:dyDescent="0.45">
      <c r="A61" t="s">
        <v>285</v>
      </c>
      <c r="B61" t="s">
        <v>43</v>
      </c>
      <c r="C61">
        <v>4</v>
      </c>
      <c r="D61">
        <v>6</v>
      </c>
      <c r="E61">
        <v>0</v>
      </c>
      <c r="F61">
        <v>19</v>
      </c>
      <c r="G61">
        <v>19</v>
      </c>
      <c r="H61">
        <v>95</v>
      </c>
      <c r="I61">
        <v>7.86</v>
      </c>
      <c r="J61">
        <v>3.41</v>
      </c>
      <c r="K61">
        <v>1.04</v>
      </c>
      <c r="L61">
        <v>0.30299999999999999</v>
      </c>
      <c r="M61">
        <v>0.76500000000000001</v>
      </c>
      <c r="N61">
        <v>0.505</v>
      </c>
      <c r="O61">
        <v>0.126</v>
      </c>
      <c r="P61">
        <v>95.9</v>
      </c>
      <c r="Q61">
        <v>3.79</v>
      </c>
      <c r="R61">
        <v>4.75</v>
      </c>
      <c r="S61">
        <v>4.32</v>
      </c>
      <c r="T61">
        <v>4.16</v>
      </c>
      <c r="U61">
        <v>0.6</v>
      </c>
    </row>
    <row r="62" spans="1:21" x14ac:dyDescent="0.45">
      <c r="A62" t="s">
        <v>333</v>
      </c>
      <c r="B62" t="s">
        <v>35</v>
      </c>
      <c r="C62">
        <v>2</v>
      </c>
      <c r="D62">
        <v>6</v>
      </c>
      <c r="E62">
        <v>0</v>
      </c>
      <c r="F62">
        <v>18</v>
      </c>
      <c r="G62">
        <v>18</v>
      </c>
      <c r="H62">
        <v>99.2</v>
      </c>
      <c r="I62">
        <v>6.05</v>
      </c>
      <c r="J62">
        <v>2.2599999999999998</v>
      </c>
      <c r="K62">
        <v>1.63</v>
      </c>
      <c r="L62">
        <v>0.28299999999999997</v>
      </c>
      <c r="M62">
        <v>0.74399999999999999</v>
      </c>
      <c r="N62">
        <v>0.40799999999999997</v>
      </c>
      <c r="O62">
        <v>0.14399999999999999</v>
      </c>
      <c r="P62">
        <v>90.6</v>
      </c>
      <c r="Q62">
        <v>4.6100000000000003</v>
      </c>
      <c r="R62">
        <v>4.78</v>
      </c>
      <c r="S62">
        <v>4.93</v>
      </c>
      <c r="T62">
        <v>4.42</v>
      </c>
      <c r="U62">
        <v>0.6</v>
      </c>
    </row>
    <row r="63" spans="1:21" x14ac:dyDescent="0.45">
      <c r="A63" t="s">
        <v>765</v>
      </c>
      <c r="B63" t="s">
        <v>24</v>
      </c>
      <c r="C63">
        <v>8</v>
      </c>
      <c r="D63">
        <v>3</v>
      </c>
      <c r="E63">
        <v>0</v>
      </c>
      <c r="F63">
        <v>18</v>
      </c>
      <c r="G63">
        <v>16</v>
      </c>
      <c r="H63">
        <v>99.1</v>
      </c>
      <c r="I63">
        <v>6.25</v>
      </c>
      <c r="J63">
        <v>2.72</v>
      </c>
      <c r="K63">
        <v>1.27</v>
      </c>
      <c r="L63">
        <v>0.25700000000000001</v>
      </c>
      <c r="M63">
        <v>0.77100000000000002</v>
      </c>
      <c r="N63">
        <v>0.42799999999999999</v>
      </c>
      <c r="O63">
        <v>0.11899999999999999</v>
      </c>
      <c r="P63">
        <v>92.9</v>
      </c>
      <c r="Q63">
        <v>3.81</v>
      </c>
      <c r="R63">
        <v>5.21</v>
      </c>
      <c r="S63">
        <v>4.67</v>
      </c>
      <c r="T63">
        <v>4.58</v>
      </c>
      <c r="U63">
        <v>0.5</v>
      </c>
    </row>
    <row r="64" spans="1:21" x14ac:dyDescent="0.45">
      <c r="A64" t="s">
        <v>332</v>
      </c>
      <c r="B64" t="s">
        <v>36</v>
      </c>
      <c r="C64">
        <v>6</v>
      </c>
      <c r="D64">
        <v>7</v>
      </c>
      <c r="E64">
        <v>0</v>
      </c>
      <c r="F64">
        <v>19</v>
      </c>
      <c r="G64">
        <v>19</v>
      </c>
      <c r="H64">
        <v>100.2</v>
      </c>
      <c r="I64">
        <v>6.79</v>
      </c>
      <c r="J64">
        <v>2.86</v>
      </c>
      <c r="K64">
        <v>1.25</v>
      </c>
      <c r="L64">
        <v>0.27100000000000002</v>
      </c>
      <c r="M64">
        <v>0.72399999999999998</v>
      </c>
      <c r="N64">
        <v>0.37</v>
      </c>
      <c r="O64">
        <v>9.8000000000000004E-2</v>
      </c>
      <c r="P64">
        <v>92.6</v>
      </c>
      <c r="Q64">
        <v>4.5599999999999996</v>
      </c>
      <c r="R64">
        <v>4.5</v>
      </c>
      <c r="S64">
        <v>4.72</v>
      </c>
      <c r="T64">
        <v>5</v>
      </c>
      <c r="U64">
        <v>0.5</v>
      </c>
    </row>
    <row r="65" spans="1:21" x14ac:dyDescent="0.45">
      <c r="A65" t="s">
        <v>298</v>
      </c>
      <c r="B65" t="s">
        <v>26</v>
      </c>
      <c r="C65">
        <v>8</v>
      </c>
      <c r="D65">
        <v>6</v>
      </c>
      <c r="E65">
        <v>0</v>
      </c>
      <c r="F65">
        <v>19</v>
      </c>
      <c r="G65">
        <v>19</v>
      </c>
      <c r="H65">
        <v>115</v>
      </c>
      <c r="I65">
        <v>6.81</v>
      </c>
      <c r="J65">
        <v>2.27</v>
      </c>
      <c r="K65">
        <v>1.64</v>
      </c>
      <c r="L65">
        <v>0.252</v>
      </c>
      <c r="M65">
        <v>0.83299999999999996</v>
      </c>
      <c r="N65">
        <v>0.433</v>
      </c>
      <c r="O65">
        <v>0.16</v>
      </c>
      <c r="P65">
        <v>94.3</v>
      </c>
      <c r="Q65">
        <v>3.76</v>
      </c>
      <c r="R65">
        <v>4.75</v>
      </c>
      <c r="S65">
        <v>5.07</v>
      </c>
      <c r="T65">
        <v>4.37</v>
      </c>
      <c r="U65">
        <v>0.4</v>
      </c>
    </row>
    <row r="66" spans="1:21" x14ac:dyDescent="0.45">
      <c r="A66" t="s">
        <v>316</v>
      </c>
      <c r="B66" t="s">
        <v>1989</v>
      </c>
      <c r="C66">
        <v>2</v>
      </c>
      <c r="D66">
        <v>7</v>
      </c>
      <c r="E66">
        <v>0</v>
      </c>
      <c r="F66">
        <v>19</v>
      </c>
      <c r="G66">
        <v>19</v>
      </c>
      <c r="H66">
        <v>98.1</v>
      </c>
      <c r="I66">
        <v>8.9700000000000006</v>
      </c>
      <c r="J66">
        <v>2.93</v>
      </c>
      <c r="K66">
        <v>1.74</v>
      </c>
      <c r="L66">
        <v>0.308</v>
      </c>
      <c r="M66">
        <v>0.74099999999999999</v>
      </c>
      <c r="N66">
        <v>0.33700000000000002</v>
      </c>
      <c r="O66">
        <v>0.154</v>
      </c>
      <c r="P66">
        <v>92.1</v>
      </c>
      <c r="Q66">
        <v>4.9400000000000004</v>
      </c>
      <c r="R66">
        <v>4.1500000000000004</v>
      </c>
      <c r="S66">
        <v>4.79</v>
      </c>
      <c r="T66">
        <v>4.1100000000000003</v>
      </c>
      <c r="U66">
        <v>0.3</v>
      </c>
    </row>
    <row r="67" spans="1:21" x14ac:dyDescent="0.45">
      <c r="A67" t="s">
        <v>321</v>
      </c>
      <c r="B67" t="s">
        <v>64</v>
      </c>
      <c r="C67">
        <v>4</v>
      </c>
      <c r="D67">
        <v>5</v>
      </c>
      <c r="E67">
        <v>0</v>
      </c>
      <c r="F67">
        <v>18</v>
      </c>
      <c r="G67">
        <v>18</v>
      </c>
      <c r="H67">
        <v>96.2</v>
      </c>
      <c r="I67">
        <v>6.61</v>
      </c>
      <c r="J67">
        <v>3.07</v>
      </c>
      <c r="K67">
        <v>1.21</v>
      </c>
      <c r="L67">
        <v>0.26600000000000001</v>
      </c>
      <c r="M67">
        <v>0.77800000000000002</v>
      </c>
      <c r="N67">
        <v>0.46300000000000002</v>
      </c>
      <c r="O67">
        <v>0.13</v>
      </c>
      <c r="P67">
        <v>90.7</v>
      </c>
      <c r="Q67">
        <v>3.91</v>
      </c>
      <c r="R67">
        <v>5.14</v>
      </c>
      <c r="S67">
        <v>4.72</v>
      </c>
      <c r="T67">
        <v>4.49</v>
      </c>
      <c r="U67">
        <v>0.3</v>
      </c>
    </row>
    <row r="68" spans="1:21" x14ac:dyDescent="0.45">
      <c r="A68" t="s">
        <v>307</v>
      </c>
      <c r="B68" t="s">
        <v>22</v>
      </c>
      <c r="C68">
        <v>7</v>
      </c>
      <c r="D68">
        <v>4</v>
      </c>
      <c r="E68">
        <v>0</v>
      </c>
      <c r="F68">
        <v>19</v>
      </c>
      <c r="G68">
        <v>19</v>
      </c>
      <c r="H68">
        <v>105</v>
      </c>
      <c r="I68">
        <v>6.69</v>
      </c>
      <c r="J68">
        <v>4.03</v>
      </c>
      <c r="K68">
        <v>1.29</v>
      </c>
      <c r="L68">
        <v>0.25800000000000001</v>
      </c>
      <c r="M68">
        <v>0.81</v>
      </c>
      <c r="N68">
        <v>0.5</v>
      </c>
      <c r="O68">
        <v>0.13900000000000001</v>
      </c>
      <c r="P68">
        <v>90.6</v>
      </c>
      <c r="Q68">
        <v>3.51</v>
      </c>
      <c r="R68">
        <v>4.4400000000000004</v>
      </c>
      <c r="S68">
        <v>5.1100000000000003</v>
      </c>
      <c r="T68">
        <v>4.7699999999999996</v>
      </c>
      <c r="U68">
        <v>0.2</v>
      </c>
    </row>
    <row r="69" spans="1:21" x14ac:dyDescent="0.45">
      <c r="A69" t="s">
        <v>577</v>
      </c>
      <c r="B69" t="s">
        <v>54</v>
      </c>
      <c r="C69">
        <v>3</v>
      </c>
      <c r="D69">
        <v>9</v>
      </c>
      <c r="E69">
        <v>0</v>
      </c>
      <c r="F69">
        <v>19</v>
      </c>
      <c r="G69">
        <v>19</v>
      </c>
      <c r="H69">
        <v>102.1</v>
      </c>
      <c r="I69">
        <v>6.16</v>
      </c>
      <c r="J69">
        <v>3.17</v>
      </c>
      <c r="K69">
        <v>1.58</v>
      </c>
      <c r="L69">
        <v>0.27800000000000002</v>
      </c>
      <c r="M69">
        <v>0.72499999999999998</v>
      </c>
      <c r="N69">
        <v>0.41299999999999998</v>
      </c>
      <c r="O69">
        <v>0.14099999999999999</v>
      </c>
      <c r="P69">
        <v>93.9</v>
      </c>
      <c r="Q69">
        <v>4.84</v>
      </c>
      <c r="R69">
        <v>4.9800000000000004</v>
      </c>
      <c r="S69">
        <v>5.32</v>
      </c>
      <c r="T69">
        <v>4.87</v>
      </c>
      <c r="U69">
        <v>0.1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DD14F-AC70-4148-AD00-4B984E348FE3}">
  <dimension ref="A1:S31"/>
  <sheetViews>
    <sheetView workbookViewId="0"/>
  </sheetViews>
  <sheetFormatPr defaultRowHeight="14.25" x14ac:dyDescent="0.45"/>
  <cols>
    <col min="1" max="1" width="7.265625" bestFit="1" customWidth="1"/>
    <col min="2" max="2" width="5.06640625" bestFit="1" customWidth="1"/>
    <col min="3" max="3" width="6.53125" bestFit="1" customWidth="1"/>
    <col min="4" max="4" width="5.73046875" bestFit="1" customWidth="1"/>
    <col min="5" max="5" width="6.796875" bestFit="1" customWidth="1"/>
    <col min="6" max="7" width="6.33203125" bestFit="1" customWidth="1"/>
    <col min="8" max="8" width="6.1328125" bestFit="1" customWidth="1"/>
    <col min="9" max="9" width="6.33203125" bestFit="1" customWidth="1"/>
    <col min="10" max="10" width="5.796875" bestFit="1" customWidth="1"/>
    <col min="11" max="11" width="6" bestFit="1" customWidth="1"/>
    <col min="12" max="12" width="7.73046875" bestFit="1" customWidth="1"/>
    <col min="13" max="13" width="6.33203125" bestFit="1" customWidth="1"/>
    <col min="14" max="14" width="7.796875" bestFit="1" customWidth="1"/>
    <col min="15" max="15" width="6.3984375" bestFit="1" customWidth="1"/>
    <col min="16" max="16" width="6.59765625" bestFit="1" customWidth="1"/>
    <col min="17" max="17" width="7.53125" bestFit="1" customWidth="1"/>
    <col min="18" max="18" width="7.6640625" bestFit="1" customWidth="1"/>
    <col min="19" max="19" width="7.59765625" bestFit="1" customWidth="1"/>
  </cols>
  <sheetData>
    <row r="1" spans="1:19" x14ac:dyDescent="0.45">
      <c r="A1" t="s">
        <v>1</v>
      </c>
      <c r="B1" t="s">
        <v>2</v>
      </c>
      <c r="C1" t="s">
        <v>249</v>
      </c>
      <c r="D1" t="s">
        <v>248</v>
      </c>
      <c r="E1" t="s">
        <v>384</v>
      </c>
      <c r="F1" t="s">
        <v>11</v>
      </c>
      <c r="G1" t="s">
        <v>379</v>
      </c>
      <c r="H1" t="s">
        <v>13</v>
      </c>
      <c r="I1" t="s">
        <v>385</v>
      </c>
      <c r="J1" t="s">
        <v>378</v>
      </c>
      <c r="K1" t="s">
        <v>386</v>
      </c>
      <c r="L1" t="s">
        <v>227</v>
      </c>
      <c r="M1" t="s">
        <v>387</v>
      </c>
      <c r="N1" t="s">
        <v>388</v>
      </c>
      <c r="O1" t="s">
        <v>389</v>
      </c>
      <c r="P1" t="s">
        <v>390</v>
      </c>
      <c r="Q1" t="s">
        <v>391</v>
      </c>
      <c r="R1" t="s">
        <v>15</v>
      </c>
      <c r="S1" t="s">
        <v>380</v>
      </c>
    </row>
    <row r="2" spans="1:19" x14ac:dyDescent="0.45">
      <c r="A2" t="s">
        <v>60</v>
      </c>
      <c r="B2">
        <v>2905</v>
      </c>
      <c r="C2">
        <v>8.4000000000000005E-2</v>
      </c>
      <c r="D2">
        <v>0.24299999999999999</v>
      </c>
      <c r="E2">
        <v>0.35</v>
      </c>
      <c r="F2">
        <v>0.26700000000000002</v>
      </c>
      <c r="G2">
        <v>0.33600000000000002</v>
      </c>
      <c r="H2">
        <v>0.45</v>
      </c>
      <c r="I2">
        <v>0.78700000000000003</v>
      </c>
      <c r="J2">
        <v>0.183</v>
      </c>
      <c r="K2">
        <v>6.2</v>
      </c>
      <c r="L2">
        <v>0.32900000000000001</v>
      </c>
      <c r="M2" t="s">
        <v>3637</v>
      </c>
      <c r="N2" t="s">
        <v>1987</v>
      </c>
      <c r="O2">
        <v>2.6</v>
      </c>
      <c r="P2">
        <v>410</v>
      </c>
      <c r="Q2">
        <v>70.400000000000006</v>
      </c>
      <c r="R2">
        <v>0.34</v>
      </c>
      <c r="S2">
        <v>115</v>
      </c>
    </row>
    <row r="3" spans="1:19" x14ac:dyDescent="0.45">
      <c r="A3" t="s">
        <v>18</v>
      </c>
      <c r="B3">
        <v>3433</v>
      </c>
      <c r="C3">
        <v>7.2999999999999995E-2</v>
      </c>
      <c r="D3">
        <v>0.20699999999999999</v>
      </c>
      <c r="E3">
        <v>0.35</v>
      </c>
      <c r="F3">
        <v>0.25600000000000001</v>
      </c>
      <c r="G3">
        <v>0.317</v>
      </c>
      <c r="H3">
        <v>0.45900000000000002</v>
      </c>
      <c r="I3">
        <v>0.77600000000000002</v>
      </c>
      <c r="J3">
        <v>0.20300000000000001</v>
      </c>
      <c r="K3">
        <v>5.3</v>
      </c>
      <c r="L3">
        <v>0.28699999999999998</v>
      </c>
      <c r="M3" t="s">
        <v>1987</v>
      </c>
      <c r="N3" t="s">
        <v>3646</v>
      </c>
      <c r="O3">
        <v>1.7</v>
      </c>
      <c r="P3">
        <v>469</v>
      </c>
      <c r="Q3">
        <v>67.2</v>
      </c>
      <c r="R3">
        <v>0.33400000000000002</v>
      </c>
      <c r="S3">
        <v>119</v>
      </c>
    </row>
    <row r="4" spans="1:19" x14ac:dyDescent="0.45">
      <c r="A4" t="s">
        <v>50</v>
      </c>
      <c r="B4">
        <v>3211</v>
      </c>
      <c r="C4">
        <v>9.2999999999999999E-2</v>
      </c>
      <c r="D4">
        <v>0.21299999999999999</v>
      </c>
      <c r="E4">
        <v>0.44</v>
      </c>
      <c r="F4">
        <v>0.26200000000000001</v>
      </c>
      <c r="G4">
        <v>0.33600000000000002</v>
      </c>
      <c r="H4">
        <v>0.42499999999999999</v>
      </c>
      <c r="I4">
        <v>0.76</v>
      </c>
      <c r="J4">
        <v>0.16300000000000001</v>
      </c>
      <c r="K4">
        <v>5.5</v>
      </c>
      <c r="L4">
        <v>0.309</v>
      </c>
      <c r="M4" t="s">
        <v>3701</v>
      </c>
      <c r="N4" t="s">
        <v>3653</v>
      </c>
      <c r="O4">
        <v>5.9</v>
      </c>
      <c r="P4">
        <v>431</v>
      </c>
      <c r="Q4">
        <v>55.4</v>
      </c>
      <c r="R4">
        <v>0.33100000000000002</v>
      </c>
      <c r="S4">
        <v>114</v>
      </c>
    </row>
    <row r="5" spans="1:19" x14ac:dyDescent="0.45">
      <c r="A5" t="s">
        <v>64</v>
      </c>
      <c r="B5">
        <v>2892</v>
      </c>
      <c r="C5">
        <v>8.5000000000000006E-2</v>
      </c>
      <c r="D5">
        <v>0.20499999999999999</v>
      </c>
      <c r="E5">
        <v>0.41</v>
      </c>
      <c r="F5">
        <v>0.252</v>
      </c>
      <c r="G5">
        <v>0.32600000000000001</v>
      </c>
      <c r="H5">
        <v>0.433</v>
      </c>
      <c r="I5">
        <v>0.75900000000000001</v>
      </c>
      <c r="J5">
        <v>0.18099999999999999</v>
      </c>
      <c r="K5">
        <v>4.5999999999999996</v>
      </c>
      <c r="L5">
        <v>0.28899999999999998</v>
      </c>
      <c r="M5" t="s">
        <v>3662</v>
      </c>
      <c r="N5" t="s">
        <v>1985</v>
      </c>
      <c r="O5">
        <v>0.7</v>
      </c>
      <c r="P5">
        <v>387</v>
      </c>
      <c r="Q5">
        <v>48.7</v>
      </c>
      <c r="R5">
        <v>0.33100000000000002</v>
      </c>
      <c r="S5">
        <v>119</v>
      </c>
    </row>
    <row r="6" spans="1:19" x14ac:dyDescent="0.45">
      <c r="A6" t="s">
        <v>22</v>
      </c>
      <c r="B6">
        <v>3113</v>
      </c>
      <c r="C6">
        <v>0.108</v>
      </c>
      <c r="D6">
        <v>0.20399999999999999</v>
      </c>
      <c r="E6">
        <v>0.53</v>
      </c>
      <c r="F6">
        <v>0.248</v>
      </c>
      <c r="G6">
        <v>0.33300000000000002</v>
      </c>
      <c r="H6">
        <v>0.42499999999999999</v>
      </c>
      <c r="I6">
        <v>0.75700000000000001</v>
      </c>
      <c r="J6">
        <v>0.17699999999999999</v>
      </c>
      <c r="K6">
        <v>4.3</v>
      </c>
      <c r="L6">
        <v>0.28100000000000003</v>
      </c>
      <c r="M6" t="s">
        <v>3633</v>
      </c>
      <c r="N6" t="s">
        <v>3647</v>
      </c>
      <c r="O6">
        <v>-4.7</v>
      </c>
      <c r="P6">
        <v>417</v>
      </c>
      <c r="Q6">
        <v>52.6</v>
      </c>
      <c r="R6">
        <v>0.33100000000000002</v>
      </c>
      <c r="S6">
        <v>117</v>
      </c>
    </row>
    <row r="7" spans="1:19" x14ac:dyDescent="0.45">
      <c r="A7" t="s">
        <v>62</v>
      </c>
      <c r="B7">
        <v>2932</v>
      </c>
      <c r="C7">
        <v>7.1999999999999995E-2</v>
      </c>
      <c r="D7">
        <v>0.19800000000000001</v>
      </c>
      <c r="E7">
        <v>0.37</v>
      </c>
      <c r="F7">
        <v>0.26</v>
      </c>
      <c r="G7">
        <v>0.32700000000000001</v>
      </c>
      <c r="H7">
        <v>0.433</v>
      </c>
      <c r="I7">
        <v>0.76</v>
      </c>
      <c r="J7">
        <v>0.17399999999999999</v>
      </c>
      <c r="K7">
        <v>4.4000000000000004</v>
      </c>
      <c r="L7">
        <v>0.29799999999999999</v>
      </c>
      <c r="M7" t="s">
        <v>3699</v>
      </c>
      <c r="N7" t="s">
        <v>3650</v>
      </c>
      <c r="O7">
        <v>-4.3</v>
      </c>
      <c r="P7">
        <v>391</v>
      </c>
      <c r="Q7">
        <v>48.5</v>
      </c>
      <c r="R7">
        <v>0.33100000000000002</v>
      </c>
      <c r="S7">
        <v>116</v>
      </c>
    </row>
    <row r="8" spans="1:19" x14ac:dyDescent="0.45">
      <c r="A8" t="s">
        <v>28</v>
      </c>
      <c r="B8">
        <v>3132</v>
      </c>
      <c r="C8">
        <v>9.4E-2</v>
      </c>
      <c r="D8">
        <v>0.224</v>
      </c>
      <c r="E8">
        <v>0.42</v>
      </c>
      <c r="F8">
        <v>0.251</v>
      </c>
      <c r="G8">
        <v>0.32900000000000001</v>
      </c>
      <c r="H8">
        <v>0.42499999999999999</v>
      </c>
      <c r="I8">
        <v>0.753</v>
      </c>
      <c r="J8">
        <v>0.17399999999999999</v>
      </c>
      <c r="K8">
        <v>4.4000000000000004</v>
      </c>
      <c r="L8">
        <v>0.29699999999999999</v>
      </c>
      <c r="M8" t="s">
        <v>3665</v>
      </c>
      <c r="N8" t="s">
        <v>3694</v>
      </c>
      <c r="O8">
        <v>-0.3</v>
      </c>
      <c r="P8">
        <v>413</v>
      </c>
      <c r="Q8">
        <v>46.2</v>
      </c>
      <c r="R8">
        <v>0.32800000000000001</v>
      </c>
      <c r="S8">
        <v>115</v>
      </c>
    </row>
    <row r="9" spans="1:19" x14ac:dyDescent="0.45">
      <c r="A9" t="s">
        <v>95</v>
      </c>
      <c r="B9">
        <v>2942</v>
      </c>
      <c r="C9">
        <v>8.4000000000000005E-2</v>
      </c>
      <c r="D9">
        <v>0.17199999999999999</v>
      </c>
      <c r="E9">
        <v>0.49</v>
      </c>
      <c r="F9">
        <v>0.254</v>
      </c>
      <c r="G9">
        <v>0.32800000000000001</v>
      </c>
      <c r="H9">
        <v>0.42499999999999999</v>
      </c>
      <c r="I9">
        <v>0.753</v>
      </c>
      <c r="J9">
        <v>0.17</v>
      </c>
      <c r="K9">
        <v>5</v>
      </c>
      <c r="L9">
        <v>0.27800000000000002</v>
      </c>
      <c r="M9" t="s">
        <v>3706</v>
      </c>
      <c r="N9" t="s">
        <v>3648</v>
      </c>
      <c r="O9">
        <v>-2</v>
      </c>
      <c r="P9">
        <v>384</v>
      </c>
      <c r="Q9">
        <v>39.9</v>
      </c>
      <c r="R9">
        <v>0.32700000000000001</v>
      </c>
      <c r="S9">
        <v>114</v>
      </c>
    </row>
    <row r="10" spans="1:19" x14ac:dyDescent="0.45">
      <c r="A10" t="s">
        <v>24</v>
      </c>
      <c r="B10">
        <v>2986</v>
      </c>
      <c r="C10">
        <v>9.6000000000000002E-2</v>
      </c>
      <c r="D10">
        <v>0.219</v>
      </c>
      <c r="E10">
        <v>0.44</v>
      </c>
      <c r="F10">
        <v>0.25900000000000001</v>
      </c>
      <c r="G10">
        <v>0.33500000000000002</v>
      </c>
      <c r="H10">
        <v>0.40500000000000003</v>
      </c>
      <c r="I10">
        <v>0.74</v>
      </c>
      <c r="J10">
        <v>0.14499999999999999</v>
      </c>
      <c r="K10">
        <v>5.6</v>
      </c>
      <c r="L10">
        <v>0.314</v>
      </c>
      <c r="M10" t="s">
        <v>1987</v>
      </c>
      <c r="N10" t="s">
        <v>3649</v>
      </c>
      <c r="O10">
        <v>10.1</v>
      </c>
      <c r="P10">
        <v>387</v>
      </c>
      <c r="Q10">
        <v>37.6</v>
      </c>
      <c r="R10">
        <v>0.32600000000000001</v>
      </c>
      <c r="S10">
        <v>111</v>
      </c>
    </row>
    <row r="11" spans="1:19" x14ac:dyDescent="0.45">
      <c r="A11" t="s">
        <v>41</v>
      </c>
      <c r="B11">
        <v>3211</v>
      </c>
      <c r="C11">
        <v>8.4000000000000005E-2</v>
      </c>
      <c r="D11">
        <v>0.20100000000000001</v>
      </c>
      <c r="E11">
        <v>0.42</v>
      </c>
      <c r="F11">
        <v>0.25600000000000001</v>
      </c>
      <c r="G11">
        <v>0.32600000000000001</v>
      </c>
      <c r="H11">
        <v>0.41799999999999998</v>
      </c>
      <c r="I11">
        <v>0.74399999999999999</v>
      </c>
      <c r="J11">
        <v>0.16200000000000001</v>
      </c>
      <c r="K11">
        <v>5.0999999999999996</v>
      </c>
      <c r="L11">
        <v>0.29699999999999999</v>
      </c>
      <c r="M11" t="s">
        <v>3687</v>
      </c>
      <c r="N11" t="s">
        <v>1987</v>
      </c>
      <c r="O11">
        <v>-1.2</v>
      </c>
      <c r="P11">
        <v>412</v>
      </c>
      <c r="Q11">
        <v>36.5</v>
      </c>
      <c r="R11">
        <v>0.32400000000000001</v>
      </c>
      <c r="S11">
        <v>109</v>
      </c>
    </row>
    <row r="12" spans="1:19" x14ac:dyDescent="0.45">
      <c r="A12" t="s">
        <v>48</v>
      </c>
      <c r="B12">
        <v>3027</v>
      </c>
      <c r="C12">
        <v>6.8000000000000005E-2</v>
      </c>
      <c r="D12">
        <v>0.184</v>
      </c>
      <c r="E12">
        <v>0.37</v>
      </c>
      <c r="F12">
        <v>0.27</v>
      </c>
      <c r="G12">
        <v>0.32600000000000001</v>
      </c>
      <c r="H12">
        <v>0.41799999999999998</v>
      </c>
      <c r="I12">
        <v>0.74399999999999999</v>
      </c>
      <c r="J12">
        <v>0.14699999999999999</v>
      </c>
      <c r="K12">
        <v>4.5999999999999996</v>
      </c>
      <c r="L12">
        <v>0.31</v>
      </c>
      <c r="M12" t="s">
        <v>3685</v>
      </c>
      <c r="N12" t="s">
        <v>3686</v>
      </c>
      <c r="O12">
        <v>-1.2</v>
      </c>
      <c r="P12">
        <v>388</v>
      </c>
      <c r="Q12">
        <v>34.299999999999997</v>
      </c>
      <c r="R12">
        <v>0.32400000000000001</v>
      </c>
      <c r="S12">
        <v>111</v>
      </c>
    </row>
    <row r="13" spans="1:19" x14ac:dyDescent="0.45">
      <c r="A13" t="s">
        <v>75</v>
      </c>
      <c r="B13">
        <v>3022</v>
      </c>
      <c r="C13">
        <v>7.5999999999999998E-2</v>
      </c>
      <c r="D13">
        <v>0.16200000000000001</v>
      </c>
      <c r="E13">
        <v>0.47</v>
      </c>
      <c r="F13">
        <v>0.26700000000000002</v>
      </c>
      <c r="G13">
        <v>0.32800000000000001</v>
      </c>
      <c r="H13">
        <v>0.40899999999999997</v>
      </c>
      <c r="I13">
        <v>0.73699999999999999</v>
      </c>
      <c r="J13">
        <v>0.14299999999999999</v>
      </c>
      <c r="K13">
        <v>4.4000000000000004</v>
      </c>
      <c r="L13">
        <v>0.29699999999999999</v>
      </c>
      <c r="M13" t="s">
        <v>1988</v>
      </c>
      <c r="N13" t="s">
        <v>3695</v>
      </c>
      <c r="O13">
        <v>-1.6</v>
      </c>
      <c r="P13">
        <v>384</v>
      </c>
      <c r="Q13">
        <v>30</v>
      </c>
      <c r="R13">
        <v>0.32200000000000001</v>
      </c>
      <c r="S13">
        <v>114</v>
      </c>
    </row>
    <row r="14" spans="1:19" x14ac:dyDescent="0.45">
      <c r="A14" t="s">
        <v>57</v>
      </c>
      <c r="B14">
        <v>2669</v>
      </c>
      <c r="C14">
        <v>9.2999999999999999E-2</v>
      </c>
      <c r="D14">
        <v>0.24199999999999999</v>
      </c>
      <c r="E14">
        <v>0.38</v>
      </c>
      <c r="F14">
        <v>0.24199999999999999</v>
      </c>
      <c r="G14">
        <v>0.32</v>
      </c>
      <c r="H14">
        <v>0.41199999999999998</v>
      </c>
      <c r="I14">
        <v>0.73299999999999998</v>
      </c>
      <c r="J14">
        <v>0.17100000000000001</v>
      </c>
      <c r="K14">
        <v>6.1</v>
      </c>
      <c r="L14">
        <v>0.29599999999999999</v>
      </c>
      <c r="M14" t="s">
        <v>3694</v>
      </c>
      <c r="N14" t="s">
        <v>3707</v>
      </c>
      <c r="O14">
        <v>7</v>
      </c>
      <c r="P14">
        <v>335</v>
      </c>
      <c r="Q14">
        <v>22.7</v>
      </c>
      <c r="R14">
        <v>0.32100000000000001</v>
      </c>
      <c r="S14">
        <v>102</v>
      </c>
    </row>
    <row r="15" spans="1:19" x14ac:dyDescent="0.45">
      <c r="A15" t="s">
        <v>35</v>
      </c>
      <c r="B15">
        <v>2878</v>
      </c>
      <c r="C15">
        <v>7.3999999999999996E-2</v>
      </c>
      <c r="D15">
        <v>0.25</v>
      </c>
      <c r="E15">
        <v>0.3</v>
      </c>
      <c r="F15">
        <v>0.255</v>
      </c>
      <c r="G15">
        <v>0.315</v>
      </c>
      <c r="H15">
        <v>0.41499999999999998</v>
      </c>
      <c r="I15">
        <v>0.73</v>
      </c>
      <c r="J15">
        <v>0.159</v>
      </c>
      <c r="K15">
        <v>4.8</v>
      </c>
      <c r="L15">
        <v>0.31900000000000001</v>
      </c>
      <c r="M15" t="s">
        <v>1988</v>
      </c>
      <c r="N15" t="s">
        <v>3655</v>
      </c>
      <c r="O15">
        <v>-2.4</v>
      </c>
      <c r="P15">
        <v>354</v>
      </c>
      <c r="Q15">
        <v>16.899999999999999</v>
      </c>
      <c r="R15">
        <v>0.317</v>
      </c>
      <c r="S15">
        <v>90</v>
      </c>
    </row>
    <row r="16" spans="1:19" x14ac:dyDescent="0.45">
      <c r="A16" t="s">
        <v>43</v>
      </c>
      <c r="B16">
        <v>2910</v>
      </c>
      <c r="C16">
        <v>8.8999999999999996E-2</v>
      </c>
      <c r="D16">
        <v>0.222</v>
      </c>
      <c r="E16">
        <v>0.4</v>
      </c>
      <c r="F16">
        <v>0.247</v>
      </c>
      <c r="G16">
        <v>0.318</v>
      </c>
      <c r="H16">
        <v>0.40699999999999997</v>
      </c>
      <c r="I16">
        <v>0.72499999999999998</v>
      </c>
      <c r="J16">
        <v>0.159</v>
      </c>
      <c r="K16">
        <v>3.8</v>
      </c>
      <c r="L16">
        <v>0.29399999999999998</v>
      </c>
      <c r="M16" t="s">
        <v>1988</v>
      </c>
      <c r="N16" t="s">
        <v>3702</v>
      </c>
      <c r="O16">
        <v>-3.6</v>
      </c>
      <c r="P16">
        <v>356</v>
      </c>
      <c r="Q16">
        <v>15.8</v>
      </c>
      <c r="R16">
        <v>0.317</v>
      </c>
      <c r="S16">
        <v>108</v>
      </c>
    </row>
    <row r="17" spans="1:19" x14ac:dyDescent="0.45">
      <c r="A17" t="s">
        <v>20</v>
      </c>
      <c r="B17">
        <v>3197</v>
      </c>
      <c r="C17">
        <v>7.2999999999999995E-2</v>
      </c>
      <c r="D17">
        <v>0.182</v>
      </c>
      <c r="E17">
        <v>0.4</v>
      </c>
      <c r="F17">
        <v>0.251</v>
      </c>
      <c r="G17">
        <v>0.309</v>
      </c>
      <c r="H17">
        <v>0.41099999999999998</v>
      </c>
      <c r="I17">
        <v>0.72</v>
      </c>
      <c r="J17">
        <v>0.16</v>
      </c>
      <c r="K17">
        <v>5.7</v>
      </c>
      <c r="L17">
        <v>0.28299999999999997</v>
      </c>
      <c r="M17" t="s">
        <v>3696</v>
      </c>
      <c r="N17" t="s">
        <v>3639</v>
      </c>
      <c r="O17">
        <v>3.4</v>
      </c>
      <c r="P17">
        <v>380</v>
      </c>
      <c r="Q17">
        <v>6.1</v>
      </c>
      <c r="R17">
        <v>0.312</v>
      </c>
      <c r="S17">
        <v>98</v>
      </c>
    </row>
    <row r="18" spans="1:19" x14ac:dyDescent="0.45">
      <c r="A18" t="s">
        <v>117</v>
      </c>
      <c r="B18">
        <v>3107</v>
      </c>
      <c r="C18">
        <v>7.8E-2</v>
      </c>
      <c r="D18">
        <v>0.22500000000000001</v>
      </c>
      <c r="E18">
        <v>0.35</v>
      </c>
      <c r="F18">
        <v>0.248</v>
      </c>
      <c r="G18">
        <v>0.313</v>
      </c>
      <c r="H18">
        <v>0.39400000000000002</v>
      </c>
      <c r="I18">
        <v>0.70799999999999996</v>
      </c>
      <c r="J18">
        <v>0.14599999999999999</v>
      </c>
      <c r="K18">
        <v>4.3</v>
      </c>
      <c r="L18">
        <v>0.29899999999999999</v>
      </c>
      <c r="M18" t="s">
        <v>3648</v>
      </c>
      <c r="N18" t="s">
        <v>1987</v>
      </c>
      <c r="O18">
        <v>-1.2</v>
      </c>
      <c r="P18">
        <v>364</v>
      </c>
      <c r="Q18">
        <v>0.7</v>
      </c>
      <c r="R18">
        <v>0.31</v>
      </c>
      <c r="S18">
        <v>103</v>
      </c>
    </row>
    <row r="19" spans="1:19" x14ac:dyDescent="0.45">
      <c r="A19" t="s">
        <v>45</v>
      </c>
      <c r="B19">
        <v>3088</v>
      </c>
      <c r="C19">
        <v>8.5999999999999993E-2</v>
      </c>
      <c r="D19">
        <v>0.19800000000000001</v>
      </c>
      <c r="E19">
        <v>0.44</v>
      </c>
      <c r="F19">
        <v>0.246</v>
      </c>
      <c r="G19">
        <v>0.317</v>
      </c>
      <c r="H19">
        <v>0.38800000000000001</v>
      </c>
      <c r="I19">
        <v>0.70399999999999996</v>
      </c>
      <c r="J19">
        <v>0.14099999999999999</v>
      </c>
      <c r="K19">
        <v>4.0999999999999996</v>
      </c>
      <c r="L19">
        <v>0.28499999999999998</v>
      </c>
      <c r="M19" t="s">
        <v>3653</v>
      </c>
      <c r="N19" t="s">
        <v>3649</v>
      </c>
      <c r="O19">
        <v>-0.7</v>
      </c>
      <c r="P19">
        <v>360</v>
      </c>
      <c r="Q19">
        <v>-1.4</v>
      </c>
      <c r="R19">
        <v>0.309</v>
      </c>
      <c r="S19">
        <v>97</v>
      </c>
    </row>
    <row r="20" spans="1:19" x14ac:dyDescent="0.45">
      <c r="A20" t="s">
        <v>32</v>
      </c>
      <c r="B20">
        <v>3008</v>
      </c>
      <c r="C20">
        <v>7.4999999999999997E-2</v>
      </c>
      <c r="D20">
        <v>0.23899999999999999</v>
      </c>
      <c r="E20">
        <v>0.32</v>
      </c>
      <c r="F20">
        <v>0.23599999999999999</v>
      </c>
      <c r="G20">
        <v>0.29899999999999999</v>
      </c>
      <c r="H20">
        <v>0.40799999999999997</v>
      </c>
      <c r="I20">
        <v>0.70699999999999996</v>
      </c>
      <c r="J20">
        <v>0.17199999999999999</v>
      </c>
      <c r="K20">
        <v>3.5</v>
      </c>
      <c r="L20">
        <v>0.28100000000000003</v>
      </c>
      <c r="M20" t="s">
        <v>3642</v>
      </c>
      <c r="N20" t="s">
        <v>3708</v>
      </c>
      <c r="O20">
        <v>-2</v>
      </c>
      <c r="P20">
        <v>346</v>
      </c>
      <c r="Q20">
        <v>-5.4</v>
      </c>
      <c r="R20">
        <v>0.308</v>
      </c>
      <c r="S20">
        <v>97</v>
      </c>
    </row>
    <row r="21" spans="1:19" x14ac:dyDescent="0.45">
      <c r="A21" t="s">
        <v>80</v>
      </c>
      <c r="B21">
        <v>2612</v>
      </c>
      <c r="C21">
        <v>7.1999999999999995E-2</v>
      </c>
      <c r="D21">
        <v>0.188</v>
      </c>
      <c r="E21">
        <v>0.38</v>
      </c>
      <c r="F21">
        <v>0.254</v>
      </c>
      <c r="G21">
        <v>0.317</v>
      </c>
      <c r="H21">
        <v>0.38</v>
      </c>
      <c r="I21">
        <v>0.69699999999999995</v>
      </c>
      <c r="J21">
        <v>0.126</v>
      </c>
      <c r="K21">
        <v>5.4</v>
      </c>
      <c r="L21">
        <v>0.29699999999999999</v>
      </c>
      <c r="M21" t="s">
        <v>3691</v>
      </c>
      <c r="N21" t="s">
        <v>1986</v>
      </c>
      <c r="O21">
        <v>-0.1</v>
      </c>
      <c r="P21">
        <v>300</v>
      </c>
      <c r="Q21">
        <v>-5.6</v>
      </c>
      <c r="R21">
        <v>0.307</v>
      </c>
      <c r="S21">
        <v>98</v>
      </c>
    </row>
    <row r="22" spans="1:19" x14ac:dyDescent="0.45">
      <c r="A22" t="s">
        <v>71</v>
      </c>
      <c r="B22">
        <v>3059</v>
      </c>
      <c r="C22">
        <v>9.0999999999999998E-2</v>
      </c>
      <c r="D22">
        <v>0.23899999999999999</v>
      </c>
      <c r="E22">
        <v>0.38</v>
      </c>
      <c r="F22">
        <v>0.23599999999999999</v>
      </c>
      <c r="G22">
        <v>0.315</v>
      </c>
      <c r="H22">
        <v>0.378</v>
      </c>
      <c r="I22">
        <v>0.69299999999999995</v>
      </c>
      <c r="J22">
        <v>0.14199999999999999</v>
      </c>
      <c r="K22">
        <v>4.7</v>
      </c>
      <c r="L22">
        <v>0.29299999999999998</v>
      </c>
      <c r="M22" t="s">
        <v>3633</v>
      </c>
      <c r="N22" t="s">
        <v>3636</v>
      </c>
      <c r="O22">
        <v>-0.7</v>
      </c>
      <c r="P22">
        <v>349</v>
      </c>
      <c r="Q22">
        <v>-8.5</v>
      </c>
      <c r="R22">
        <v>0.30599999999999999</v>
      </c>
      <c r="S22">
        <v>102</v>
      </c>
    </row>
    <row r="23" spans="1:19" x14ac:dyDescent="0.45">
      <c r="A23" t="s">
        <v>36</v>
      </c>
      <c r="B23">
        <v>2574</v>
      </c>
      <c r="C23">
        <v>8.8999999999999996E-2</v>
      </c>
      <c r="D23">
        <v>0.27300000000000002</v>
      </c>
      <c r="E23">
        <v>0.33</v>
      </c>
      <c r="F23">
        <v>0.22800000000000001</v>
      </c>
      <c r="G23">
        <v>0.30199999999999999</v>
      </c>
      <c r="H23">
        <v>0.39600000000000002</v>
      </c>
      <c r="I23">
        <v>0.69899999999999995</v>
      </c>
      <c r="J23">
        <v>0.16800000000000001</v>
      </c>
      <c r="K23">
        <v>4.7</v>
      </c>
      <c r="L23">
        <v>0.28499999999999998</v>
      </c>
      <c r="M23" t="s">
        <v>3653</v>
      </c>
      <c r="N23" t="s">
        <v>3637</v>
      </c>
      <c r="O23">
        <v>2</v>
      </c>
      <c r="P23">
        <v>293</v>
      </c>
      <c r="Q23">
        <v>-8.3000000000000007</v>
      </c>
      <c r="R23">
        <v>0.30599999999999999</v>
      </c>
      <c r="S23">
        <v>102</v>
      </c>
    </row>
    <row r="24" spans="1:19" x14ac:dyDescent="0.45">
      <c r="A24" t="s">
        <v>26</v>
      </c>
      <c r="B24">
        <v>2887</v>
      </c>
      <c r="C24">
        <v>9.5000000000000001E-2</v>
      </c>
      <c r="D24">
        <v>0.19600000000000001</v>
      </c>
      <c r="E24">
        <v>0.48</v>
      </c>
      <c r="F24">
        <v>0.23499999999999999</v>
      </c>
      <c r="G24">
        <v>0.313</v>
      </c>
      <c r="H24">
        <v>0.38</v>
      </c>
      <c r="I24">
        <v>0.69299999999999995</v>
      </c>
      <c r="J24">
        <v>0.14499999999999999</v>
      </c>
      <c r="K24">
        <v>4</v>
      </c>
      <c r="L24">
        <v>0.27100000000000002</v>
      </c>
      <c r="M24" t="s">
        <v>3697</v>
      </c>
      <c r="N24" t="s">
        <v>3698</v>
      </c>
      <c r="O24">
        <v>-0.6</v>
      </c>
      <c r="P24">
        <v>328</v>
      </c>
      <c r="Q24">
        <v>-9.9</v>
      </c>
      <c r="R24">
        <v>0.30599999999999999</v>
      </c>
      <c r="S24">
        <v>99</v>
      </c>
    </row>
    <row r="25" spans="1:19" x14ac:dyDescent="0.45">
      <c r="A25" t="s">
        <v>30</v>
      </c>
      <c r="B25">
        <v>2757</v>
      </c>
      <c r="C25">
        <v>9.1999999999999998E-2</v>
      </c>
      <c r="D25">
        <v>0.246</v>
      </c>
      <c r="E25">
        <v>0.37</v>
      </c>
      <c r="F25">
        <v>0.22900000000000001</v>
      </c>
      <c r="G25">
        <v>0.311</v>
      </c>
      <c r="H25">
        <v>0.38</v>
      </c>
      <c r="I25">
        <v>0.69099999999999995</v>
      </c>
      <c r="J25">
        <v>0.151</v>
      </c>
      <c r="K25">
        <v>5.2</v>
      </c>
      <c r="L25">
        <v>0.28299999999999997</v>
      </c>
      <c r="M25" t="s">
        <v>3638</v>
      </c>
      <c r="N25" t="s">
        <v>3637</v>
      </c>
      <c r="O25">
        <v>2.6</v>
      </c>
      <c r="P25">
        <v>311</v>
      </c>
      <c r="Q25">
        <v>-11.6</v>
      </c>
      <c r="R25">
        <v>0.30499999999999999</v>
      </c>
      <c r="S25">
        <v>98</v>
      </c>
    </row>
    <row r="26" spans="1:19" x14ac:dyDescent="0.45">
      <c r="A26" t="s">
        <v>54</v>
      </c>
      <c r="B26">
        <v>2739</v>
      </c>
      <c r="C26">
        <v>7.5999999999999998E-2</v>
      </c>
      <c r="D26">
        <v>0.223</v>
      </c>
      <c r="E26">
        <v>0.34</v>
      </c>
      <c r="F26">
        <v>0.23499999999999999</v>
      </c>
      <c r="G26">
        <v>0.30199999999999999</v>
      </c>
      <c r="H26">
        <v>0.38300000000000001</v>
      </c>
      <c r="I26">
        <v>0.68500000000000005</v>
      </c>
      <c r="J26">
        <v>0.14799999999999999</v>
      </c>
      <c r="K26">
        <v>3.9</v>
      </c>
      <c r="L26">
        <v>0.28000000000000003</v>
      </c>
      <c r="M26" t="s">
        <v>3700</v>
      </c>
      <c r="N26" t="s">
        <v>1985</v>
      </c>
      <c r="O26">
        <v>-5.4</v>
      </c>
      <c r="P26">
        <v>301</v>
      </c>
      <c r="Q26">
        <v>-19.3</v>
      </c>
      <c r="R26">
        <v>0.30099999999999999</v>
      </c>
      <c r="S26">
        <v>92</v>
      </c>
    </row>
    <row r="27" spans="1:19" x14ac:dyDescent="0.45">
      <c r="A27" t="s">
        <v>102</v>
      </c>
      <c r="B27">
        <v>2929</v>
      </c>
      <c r="C27">
        <v>7.4999999999999997E-2</v>
      </c>
      <c r="D27">
        <v>0.22800000000000001</v>
      </c>
      <c r="E27">
        <v>0.33</v>
      </c>
      <c r="F27">
        <v>0.23599999999999999</v>
      </c>
      <c r="G27">
        <v>0.3</v>
      </c>
      <c r="H27">
        <v>0.38200000000000001</v>
      </c>
      <c r="I27">
        <v>0.68200000000000005</v>
      </c>
      <c r="J27">
        <v>0.14599999999999999</v>
      </c>
      <c r="K27">
        <v>5.0999999999999996</v>
      </c>
      <c r="L27">
        <v>0.28399999999999997</v>
      </c>
      <c r="M27" t="s">
        <v>3699</v>
      </c>
      <c r="N27" t="s">
        <v>3700</v>
      </c>
      <c r="O27">
        <v>-0.8</v>
      </c>
      <c r="P27">
        <v>317</v>
      </c>
      <c r="Q27">
        <v>-25.7</v>
      </c>
      <c r="R27">
        <v>0.29899999999999999</v>
      </c>
      <c r="S27">
        <v>92</v>
      </c>
    </row>
    <row r="28" spans="1:19" x14ac:dyDescent="0.45">
      <c r="A28" t="s">
        <v>52</v>
      </c>
      <c r="B28">
        <v>3171</v>
      </c>
      <c r="C28">
        <v>9.0999999999999998E-2</v>
      </c>
      <c r="D28">
        <v>0.27700000000000002</v>
      </c>
      <c r="E28">
        <v>0.33</v>
      </c>
      <c r="F28">
        <v>0.222</v>
      </c>
      <c r="G28">
        <v>0.30399999999999999</v>
      </c>
      <c r="H28">
        <v>0.36899999999999999</v>
      </c>
      <c r="I28">
        <v>0.67200000000000004</v>
      </c>
      <c r="J28">
        <v>0.14599999999999999</v>
      </c>
      <c r="K28">
        <v>4.7</v>
      </c>
      <c r="L28">
        <v>0.28699999999999998</v>
      </c>
      <c r="M28" t="s">
        <v>3709</v>
      </c>
      <c r="N28" t="s">
        <v>3706</v>
      </c>
      <c r="O28">
        <v>2.2000000000000002</v>
      </c>
      <c r="P28">
        <v>342</v>
      </c>
      <c r="Q28">
        <v>-29.2</v>
      </c>
      <c r="R28">
        <v>0.29799999999999999</v>
      </c>
      <c r="S28">
        <v>96</v>
      </c>
    </row>
    <row r="29" spans="1:19" x14ac:dyDescent="0.45">
      <c r="A29" t="s">
        <v>39</v>
      </c>
      <c r="B29">
        <v>3091</v>
      </c>
      <c r="C29">
        <v>8.2000000000000003E-2</v>
      </c>
      <c r="D29">
        <v>0.246</v>
      </c>
      <c r="E29">
        <v>0.33</v>
      </c>
      <c r="F29">
        <v>0.23300000000000001</v>
      </c>
      <c r="G29">
        <v>0.30099999999999999</v>
      </c>
      <c r="H29">
        <v>0.377</v>
      </c>
      <c r="I29">
        <v>0.67800000000000005</v>
      </c>
      <c r="J29">
        <v>0.14399999999999999</v>
      </c>
      <c r="K29">
        <v>4.4000000000000004</v>
      </c>
      <c r="L29">
        <v>0.28499999999999998</v>
      </c>
      <c r="M29" t="s">
        <v>3703</v>
      </c>
      <c r="N29" t="s">
        <v>3694</v>
      </c>
      <c r="O29">
        <v>0.8</v>
      </c>
      <c r="P29">
        <v>332</v>
      </c>
      <c r="Q29">
        <v>-29.9</v>
      </c>
      <c r="R29">
        <v>0.29799999999999999</v>
      </c>
      <c r="S29">
        <v>90</v>
      </c>
    </row>
    <row r="30" spans="1:19" x14ac:dyDescent="0.45">
      <c r="A30" t="s">
        <v>89</v>
      </c>
      <c r="B30">
        <v>2681</v>
      </c>
      <c r="C30">
        <v>6.4000000000000001E-2</v>
      </c>
      <c r="D30">
        <v>0.23200000000000001</v>
      </c>
      <c r="E30">
        <v>0.27</v>
      </c>
      <c r="F30">
        <v>0.23100000000000001</v>
      </c>
      <c r="G30">
        <v>0.28599999999999998</v>
      </c>
      <c r="H30">
        <v>0.36499999999999999</v>
      </c>
      <c r="I30">
        <v>0.65100000000000002</v>
      </c>
      <c r="J30">
        <v>0.13400000000000001</v>
      </c>
      <c r="K30">
        <v>4.0999999999999996</v>
      </c>
      <c r="L30">
        <v>0.28000000000000003</v>
      </c>
      <c r="M30" t="s">
        <v>3637</v>
      </c>
      <c r="N30" t="s">
        <v>3691</v>
      </c>
      <c r="O30">
        <v>-4.9000000000000004</v>
      </c>
      <c r="P30">
        <v>260</v>
      </c>
      <c r="Q30">
        <v>-53.6</v>
      </c>
      <c r="R30">
        <v>0.28499999999999998</v>
      </c>
      <c r="S30">
        <v>83</v>
      </c>
    </row>
    <row r="31" spans="1:19" x14ac:dyDescent="0.45">
      <c r="A31" t="s">
        <v>132</v>
      </c>
      <c r="B31">
        <v>2963</v>
      </c>
      <c r="C31">
        <v>6.9000000000000006E-2</v>
      </c>
      <c r="D31">
        <v>0.23699999999999999</v>
      </c>
      <c r="E31">
        <v>0.28999999999999998</v>
      </c>
      <c r="F31">
        <v>0.22500000000000001</v>
      </c>
      <c r="G31">
        <v>0.28399999999999997</v>
      </c>
      <c r="H31">
        <v>0.36299999999999999</v>
      </c>
      <c r="I31">
        <v>0.64700000000000002</v>
      </c>
      <c r="J31">
        <v>0.13800000000000001</v>
      </c>
      <c r="K31">
        <v>3.6</v>
      </c>
      <c r="L31">
        <v>0.27200000000000002</v>
      </c>
      <c r="M31" t="s">
        <v>3631</v>
      </c>
      <c r="N31" t="s">
        <v>3642</v>
      </c>
      <c r="O31">
        <v>-0.6</v>
      </c>
      <c r="P31">
        <v>286</v>
      </c>
      <c r="Q31">
        <v>-60.6</v>
      </c>
      <c r="R31">
        <v>0.28399999999999997</v>
      </c>
      <c r="S31">
        <v>82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031E8-EF7F-4475-8EDB-2797247D2B32}">
  <dimension ref="A1:V31"/>
  <sheetViews>
    <sheetView workbookViewId="0">
      <selection activeCell="U11" sqref="U11"/>
    </sheetView>
  </sheetViews>
  <sheetFormatPr defaultRowHeight="14.25" x14ac:dyDescent="0.45"/>
  <cols>
    <col min="1" max="1" width="7.265625" bestFit="1" customWidth="1"/>
    <col min="2" max="2" width="5.06640625" bestFit="1" customWidth="1"/>
    <col min="3" max="3" width="4.73046875" bestFit="1" customWidth="1"/>
    <col min="4" max="4" width="5.06640625" bestFit="1" customWidth="1"/>
    <col min="5" max="5" width="5.33203125" bestFit="1" customWidth="1"/>
    <col min="6" max="6" width="4.06640625" bestFit="1" customWidth="1"/>
    <col min="7" max="7" width="5.6640625" bestFit="1" customWidth="1"/>
    <col min="8" max="8" width="5.06640625" bestFit="1" customWidth="1"/>
    <col min="9" max="9" width="6.53125" bestFit="1" customWidth="1"/>
    <col min="10" max="10" width="5.73046875" bestFit="1" customWidth="1"/>
    <col min="11" max="11" width="5.796875" bestFit="1" customWidth="1"/>
    <col min="12" max="12" width="7.73046875" bestFit="1" customWidth="1"/>
    <col min="13" max="14" width="6.33203125" bestFit="1" customWidth="1"/>
    <col min="15" max="15" width="6.1328125" bestFit="1" customWidth="1"/>
    <col min="16" max="16" width="7.6640625" bestFit="1" customWidth="1"/>
    <col min="17" max="17" width="8.53125" bestFit="1" customWidth="1"/>
    <col min="18" max="18" width="7.59765625" bestFit="1" customWidth="1"/>
    <col min="19" max="19" width="6" bestFit="1" customWidth="1"/>
    <col min="20" max="20" width="5.3984375" bestFit="1" customWidth="1"/>
    <col min="21" max="21" width="5.73046875" bestFit="1" customWidth="1"/>
    <col min="22" max="22" width="6.73046875" bestFit="1" customWidth="1"/>
  </cols>
  <sheetData>
    <row r="1" spans="1:22" x14ac:dyDescent="0.45">
      <c r="A1" t="s">
        <v>1</v>
      </c>
      <c r="B1" t="s">
        <v>372</v>
      </c>
      <c r="C1" t="s">
        <v>346</v>
      </c>
      <c r="D1" t="s">
        <v>2</v>
      </c>
      <c r="E1" t="s">
        <v>374</v>
      </c>
      <c r="F1" t="s">
        <v>375</v>
      </c>
      <c r="G1" t="s">
        <v>376</v>
      </c>
      <c r="H1" t="s">
        <v>377</v>
      </c>
      <c r="I1" t="s">
        <v>249</v>
      </c>
      <c r="J1" t="s">
        <v>248</v>
      </c>
      <c r="K1" t="s">
        <v>378</v>
      </c>
      <c r="L1" t="s">
        <v>227</v>
      </c>
      <c r="M1" t="s">
        <v>11</v>
      </c>
      <c r="N1" t="s">
        <v>379</v>
      </c>
      <c r="O1" t="s">
        <v>13</v>
      </c>
      <c r="P1" t="s">
        <v>15</v>
      </c>
      <c r="Q1" t="s">
        <v>16</v>
      </c>
      <c r="R1" t="s">
        <v>380</v>
      </c>
      <c r="S1" t="s">
        <v>381</v>
      </c>
      <c r="T1" t="s">
        <v>382</v>
      </c>
      <c r="U1" t="s">
        <v>383</v>
      </c>
      <c r="V1" t="s">
        <v>351</v>
      </c>
    </row>
    <row r="2" spans="1:22" x14ac:dyDescent="0.45">
      <c r="A2" t="s">
        <v>18</v>
      </c>
      <c r="B2">
        <v>93</v>
      </c>
      <c r="C2">
        <v>1232</v>
      </c>
      <c r="D2">
        <v>3433</v>
      </c>
      <c r="E2">
        <v>143</v>
      </c>
      <c r="F2">
        <v>452</v>
      </c>
      <c r="G2">
        <v>437</v>
      </c>
      <c r="H2">
        <v>61</v>
      </c>
      <c r="I2">
        <v>7.2999999999999995E-2</v>
      </c>
      <c r="J2">
        <v>0.20699999999999999</v>
      </c>
      <c r="K2">
        <v>0.20300000000000001</v>
      </c>
      <c r="L2">
        <v>0.28699999999999998</v>
      </c>
      <c r="M2">
        <v>0.25600000000000001</v>
      </c>
      <c r="N2">
        <v>0.317</v>
      </c>
      <c r="O2">
        <v>0.45900000000000002</v>
      </c>
      <c r="P2">
        <v>0.33400000000000002</v>
      </c>
      <c r="Q2" t="s">
        <v>373</v>
      </c>
      <c r="R2">
        <v>119</v>
      </c>
      <c r="S2">
        <v>4.7</v>
      </c>
      <c r="T2">
        <v>81.7</v>
      </c>
      <c r="U2">
        <v>-2.2999999999999998</v>
      </c>
      <c r="V2">
        <v>19.7</v>
      </c>
    </row>
    <row r="3" spans="1:22" x14ac:dyDescent="0.45">
      <c r="A3" t="s">
        <v>22</v>
      </c>
      <c r="B3">
        <v>95</v>
      </c>
      <c r="C3">
        <v>1109</v>
      </c>
      <c r="D3">
        <v>3113</v>
      </c>
      <c r="E3">
        <v>111</v>
      </c>
      <c r="F3">
        <v>411</v>
      </c>
      <c r="G3">
        <v>380</v>
      </c>
      <c r="H3">
        <v>34</v>
      </c>
      <c r="I3">
        <v>0.108</v>
      </c>
      <c r="J3">
        <v>0.20399999999999999</v>
      </c>
      <c r="K3">
        <v>0.17699999999999999</v>
      </c>
      <c r="L3">
        <v>0.28100000000000003</v>
      </c>
      <c r="M3">
        <v>0.248</v>
      </c>
      <c r="N3">
        <v>0.33300000000000002</v>
      </c>
      <c r="O3">
        <v>0.42499999999999999</v>
      </c>
      <c r="P3">
        <v>0.33100000000000002</v>
      </c>
      <c r="Q3" t="s">
        <v>373</v>
      </c>
      <c r="R3">
        <v>117</v>
      </c>
      <c r="S3">
        <v>-5.8</v>
      </c>
      <c r="T3">
        <v>55.2</v>
      </c>
      <c r="U3">
        <v>20.399999999999999</v>
      </c>
      <c r="V3">
        <v>18.2</v>
      </c>
    </row>
    <row r="4" spans="1:22" x14ac:dyDescent="0.45">
      <c r="A4" t="s">
        <v>50</v>
      </c>
      <c r="B4">
        <v>93</v>
      </c>
      <c r="C4">
        <v>1152</v>
      </c>
      <c r="D4">
        <v>3211</v>
      </c>
      <c r="E4">
        <v>100</v>
      </c>
      <c r="F4">
        <v>419</v>
      </c>
      <c r="G4">
        <v>403</v>
      </c>
      <c r="H4">
        <v>96</v>
      </c>
      <c r="I4">
        <v>9.2999999999999999E-2</v>
      </c>
      <c r="J4">
        <v>0.21299999999999999</v>
      </c>
      <c r="K4">
        <v>0.16300000000000001</v>
      </c>
      <c r="L4">
        <v>0.309</v>
      </c>
      <c r="M4">
        <v>0.26200000000000001</v>
      </c>
      <c r="N4">
        <v>0.33600000000000002</v>
      </c>
      <c r="O4">
        <v>0.42499999999999999</v>
      </c>
      <c r="P4">
        <v>0.33100000000000002</v>
      </c>
      <c r="Q4" t="s">
        <v>373</v>
      </c>
      <c r="R4">
        <v>114</v>
      </c>
      <c r="S4">
        <v>7.3</v>
      </c>
      <c r="T4">
        <v>60.8</v>
      </c>
      <c r="U4">
        <v>-6.1</v>
      </c>
      <c r="V4">
        <v>17</v>
      </c>
    </row>
    <row r="5" spans="1:22" x14ac:dyDescent="0.45">
      <c r="A5" t="s">
        <v>62</v>
      </c>
      <c r="B5">
        <v>93</v>
      </c>
      <c r="C5">
        <v>1146</v>
      </c>
      <c r="D5">
        <v>2932</v>
      </c>
      <c r="E5">
        <v>91</v>
      </c>
      <c r="F5">
        <v>369</v>
      </c>
      <c r="G5">
        <v>374</v>
      </c>
      <c r="H5">
        <v>33</v>
      </c>
      <c r="I5">
        <v>7.1999999999999995E-2</v>
      </c>
      <c r="J5">
        <v>0.19800000000000001</v>
      </c>
      <c r="K5">
        <v>0.17399999999999999</v>
      </c>
      <c r="L5">
        <v>0.29799999999999999</v>
      </c>
      <c r="M5">
        <v>0.26</v>
      </c>
      <c r="N5">
        <v>0.32700000000000001</v>
      </c>
      <c r="O5">
        <v>0.433</v>
      </c>
      <c r="P5">
        <v>0.33100000000000002</v>
      </c>
      <c r="Q5" t="s">
        <v>373</v>
      </c>
      <c r="R5">
        <v>116</v>
      </c>
      <c r="S5">
        <v>-1.9</v>
      </c>
      <c r="T5">
        <v>51.5</v>
      </c>
      <c r="U5">
        <v>12.3</v>
      </c>
      <c r="V5">
        <v>16.399999999999999</v>
      </c>
    </row>
    <row r="6" spans="1:22" x14ac:dyDescent="0.45">
      <c r="A6" t="s">
        <v>41</v>
      </c>
      <c r="B6">
        <v>94</v>
      </c>
      <c r="C6">
        <v>1158</v>
      </c>
      <c r="D6">
        <v>3211</v>
      </c>
      <c r="E6">
        <v>92</v>
      </c>
      <c r="F6">
        <v>414</v>
      </c>
      <c r="G6">
        <v>394</v>
      </c>
      <c r="H6">
        <v>51</v>
      </c>
      <c r="I6">
        <v>8.4000000000000005E-2</v>
      </c>
      <c r="J6">
        <v>0.20100000000000001</v>
      </c>
      <c r="K6">
        <v>0.16200000000000001</v>
      </c>
      <c r="L6">
        <v>0.29699999999999999</v>
      </c>
      <c r="M6">
        <v>0.25600000000000001</v>
      </c>
      <c r="N6">
        <v>0.32600000000000001</v>
      </c>
      <c r="O6">
        <v>0.41799999999999998</v>
      </c>
      <c r="P6">
        <v>0.32400000000000001</v>
      </c>
      <c r="Q6" t="s">
        <v>373</v>
      </c>
      <c r="R6">
        <v>109</v>
      </c>
      <c r="S6">
        <v>5.2</v>
      </c>
      <c r="T6">
        <v>40.9</v>
      </c>
      <c r="U6">
        <v>7.1</v>
      </c>
      <c r="V6">
        <v>16.3</v>
      </c>
    </row>
    <row r="7" spans="1:22" x14ac:dyDescent="0.45">
      <c r="A7" t="s">
        <v>28</v>
      </c>
      <c r="B7">
        <v>94</v>
      </c>
      <c r="C7">
        <v>1101</v>
      </c>
      <c r="D7">
        <v>3132</v>
      </c>
      <c r="E7">
        <v>105</v>
      </c>
      <c r="F7">
        <v>388</v>
      </c>
      <c r="G7">
        <v>369</v>
      </c>
      <c r="H7">
        <v>47</v>
      </c>
      <c r="I7">
        <v>9.4E-2</v>
      </c>
      <c r="J7">
        <v>0.224</v>
      </c>
      <c r="K7">
        <v>0.17399999999999999</v>
      </c>
      <c r="L7">
        <v>0.29699999999999999</v>
      </c>
      <c r="M7">
        <v>0.251</v>
      </c>
      <c r="N7">
        <v>0.32900000000000001</v>
      </c>
      <c r="O7">
        <v>0.42499999999999999</v>
      </c>
      <c r="P7">
        <v>0.32800000000000001</v>
      </c>
      <c r="Q7" t="s">
        <v>373</v>
      </c>
      <c r="R7">
        <v>115</v>
      </c>
      <c r="S7">
        <v>1.1000000000000001</v>
      </c>
      <c r="T7">
        <v>56.2</v>
      </c>
      <c r="U7">
        <v>-7.2</v>
      </c>
      <c r="V7">
        <v>16.100000000000001</v>
      </c>
    </row>
    <row r="8" spans="1:22" x14ac:dyDescent="0.45">
      <c r="A8" t="s">
        <v>24</v>
      </c>
      <c r="B8">
        <v>94</v>
      </c>
      <c r="C8">
        <v>1054</v>
      </c>
      <c r="D8">
        <v>2986</v>
      </c>
      <c r="E8">
        <v>81</v>
      </c>
      <c r="F8">
        <v>383</v>
      </c>
      <c r="G8">
        <v>368</v>
      </c>
      <c r="H8">
        <v>116</v>
      </c>
      <c r="I8">
        <v>9.6000000000000002E-2</v>
      </c>
      <c r="J8">
        <v>0.219</v>
      </c>
      <c r="K8">
        <v>0.14499999999999999</v>
      </c>
      <c r="L8">
        <v>0.314</v>
      </c>
      <c r="M8">
        <v>0.25900000000000001</v>
      </c>
      <c r="N8">
        <v>0.33500000000000002</v>
      </c>
      <c r="O8">
        <v>0.40500000000000003</v>
      </c>
      <c r="P8">
        <v>0.32600000000000001</v>
      </c>
      <c r="Q8" t="s">
        <v>373</v>
      </c>
      <c r="R8">
        <v>111</v>
      </c>
      <c r="S8">
        <v>11.5</v>
      </c>
      <c r="T8">
        <v>48.4</v>
      </c>
      <c r="U8">
        <v>2.9</v>
      </c>
      <c r="V8">
        <v>15.8</v>
      </c>
    </row>
    <row r="9" spans="1:22" x14ac:dyDescent="0.45">
      <c r="A9" t="s">
        <v>95</v>
      </c>
      <c r="B9">
        <v>92</v>
      </c>
      <c r="C9">
        <v>1146</v>
      </c>
      <c r="D9">
        <v>2942</v>
      </c>
      <c r="E9">
        <v>100</v>
      </c>
      <c r="F9">
        <v>407</v>
      </c>
      <c r="G9">
        <v>378</v>
      </c>
      <c r="H9">
        <v>67</v>
      </c>
      <c r="I9">
        <v>8.4000000000000005E-2</v>
      </c>
      <c r="J9">
        <v>0.17199999999999999</v>
      </c>
      <c r="K9">
        <v>0.17</v>
      </c>
      <c r="L9">
        <v>0.27800000000000002</v>
      </c>
      <c r="M9">
        <v>0.254</v>
      </c>
      <c r="N9">
        <v>0.32800000000000001</v>
      </c>
      <c r="O9">
        <v>0.42499999999999999</v>
      </c>
      <c r="P9">
        <v>0.32700000000000001</v>
      </c>
      <c r="Q9" t="s">
        <v>373</v>
      </c>
      <c r="R9">
        <v>114</v>
      </c>
      <c r="S9">
        <v>-4.8</v>
      </c>
      <c r="T9">
        <v>42.8</v>
      </c>
      <c r="U9">
        <v>12</v>
      </c>
      <c r="V9">
        <v>15.5</v>
      </c>
    </row>
    <row r="10" spans="1:22" x14ac:dyDescent="0.45">
      <c r="A10" t="s">
        <v>64</v>
      </c>
      <c r="B10">
        <v>92</v>
      </c>
      <c r="C10">
        <v>1053</v>
      </c>
      <c r="D10">
        <v>2892</v>
      </c>
      <c r="E10">
        <v>100</v>
      </c>
      <c r="F10">
        <v>375</v>
      </c>
      <c r="G10">
        <v>369</v>
      </c>
      <c r="H10">
        <v>53</v>
      </c>
      <c r="I10">
        <v>8.5000000000000006E-2</v>
      </c>
      <c r="J10">
        <v>0.20499999999999999</v>
      </c>
      <c r="K10">
        <v>0.18099999999999999</v>
      </c>
      <c r="L10">
        <v>0.28899999999999998</v>
      </c>
      <c r="M10">
        <v>0.252</v>
      </c>
      <c r="N10">
        <v>0.32600000000000001</v>
      </c>
      <c r="O10">
        <v>0.433</v>
      </c>
      <c r="P10">
        <v>0.33100000000000002</v>
      </c>
      <c r="Q10" t="s">
        <v>373</v>
      </c>
      <c r="R10">
        <v>119</v>
      </c>
      <c r="S10">
        <v>-3.8</v>
      </c>
      <c r="T10">
        <v>60.8</v>
      </c>
      <c r="U10">
        <v>-12.4</v>
      </c>
      <c r="V10">
        <v>15.2</v>
      </c>
    </row>
    <row r="11" spans="1:22" x14ac:dyDescent="0.45">
      <c r="A11" t="s">
        <v>60</v>
      </c>
      <c r="B11">
        <v>93</v>
      </c>
      <c r="C11">
        <v>1054</v>
      </c>
      <c r="D11">
        <v>2905</v>
      </c>
      <c r="E11">
        <v>96</v>
      </c>
      <c r="F11">
        <v>383</v>
      </c>
      <c r="G11">
        <v>357</v>
      </c>
      <c r="H11">
        <v>82</v>
      </c>
      <c r="I11">
        <v>8.4000000000000005E-2</v>
      </c>
      <c r="J11">
        <v>0.24299999999999999</v>
      </c>
      <c r="K11">
        <v>0.183</v>
      </c>
      <c r="L11">
        <v>0.32900000000000001</v>
      </c>
      <c r="M11">
        <v>0.26700000000000002</v>
      </c>
      <c r="N11">
        <v>0.33600000000000002</v>
      </c>
      <c r="O11">
        <v>0.45</v>
      </c>
      <c r="P11">
        <v>0.34</v>
      </c>
      <c r="Q11" t="s">
        <v>373</v>
      </c>
      <c r="R11">
        <v>115</v>
      </c>
      <c r="S11">
        <v>6.6</v>
      </c>
      <c r="T11">
        <v>57</v>
      </c>
      <c r="U11">
        <v>-13.5</v>
      </c>
      <c r="V11">
        <v>14.2</v>
      </c>
    </row>
    <row r="12" spans="1:22" x14ac:dyDescent="0.45">
      <c r="A12" t="s">
        <v>48</v>
      </c>
      <c r="B12">
        <v>93</v>
      </c>
      <c r="C12">
        <v>1137</v>
      </c>
      <c r="D12">
        <v>3027</v>
      </c>
      <c r="E12">
        <v>81</v>
      </c>
      <c r="F12">
        <v>383</v>
      </c>
      <c r="G12">
        <v>367</v>
      </c>
      <c r="H12">
        <v>52</v>
      </c>
      <c r="I12">
        <v>6.8000000000000005E-2</v>
      </c>
      <c r="J12">
        <v>0.184</v>
      </c>
      <c r="K12">
        <v>0.14699999999999999</v>
      </c>
      <c r="L12">
        <v>0.31</v>
      </c>
      <c r="M12">
        <v>0.27</v>
      </c>
      <c r="N12">
        <v>0.32600000000000001</v>
      </c>
      <c r="O12">
        <v>0.41799999999999998</v>
      </c>
      <c r="P12">
        <v>0.32400000000000001</v>
      </c>
      <c r="Q12" t="s">
        <v>373</v>
      </c>
      <c r="R12">
        <v>111</v>
      </c>
      <c r="S12">
        <v>-4.8</v>
      </c>
      <c r="T12">
        <v>33</v>
      </c>
      <c r="U12">
        <v>-2.6</v>
      </c>
      <c r="V12">
        <v>13.3</v>
      </c>
    </row>
    <row r="13" spans="1:22" x14ac:dyDescent="0.45">
      <c r="A13" t="s">
        <v>75</v>
      </c>
      <c r="B13">
        <v>96</v>
      </c>
      <c r="C13">
        <v>1161</v>
      </c>
      <c r="D13">
        <v>3022</v>
      </c>
      <c r="E13">
        <v>84</v>
      </c>
      <c r="F13">
        <v>367</v>
      </c>
      <c r="G13">
        <v>366</v>
      </c>
      <c r="H13">
        <v>49</v>
      </c>
      <c r="I13">
        <v>7.5999999999999998E-2</v>
      </c>
      <c r="J13">
        <v>0.16200000000000001</v>
      </c>
      <c r="K13">
        <v>0.14299999999999999</v>
      </c>
      <c r="L13">
        <v>0.29699999999999999</v>
      </c>
      <c r="M13">
        <v>0.26700000000000002</v>
      </c>
      <c r="N13">
        <v>0.32800000000000001</v>
      </c>
      <c r="O13">
        <v>0.40899999999999997</v>
      </c>
      <c r="P13">
        <v>0.32200000000000001</v>
      </c>
      <c r="Q13" t="s">
        <v>373</v>
      </c>
      <c r="R13">
        <v>114</v>
      </c>
      <c r="S13">
        <v>-2</v>
      </c>
      <c r="T13">
        <v>46</v>
      </c>
      <c r="U13">
        <v>-28.2</v>
      </c>
      <c r="V13">
        <v>12.5</v>
      </c>
    </row>
    <row r="14" spans="1:22" x14ac:dyDescent="0.45">
      <c r="A14" t="s">
        <v>20</v>
      </c>
      <c r="B14">
        <v>94</v>
      </c>
      <c r="C14">
        <v>1247</v>
      </c>
      <c r="D14">
        <v>3197</v>
      </c>
      <c r="E14">
        <v>89</v>
      </c>
      <c r="F14">
        <v>401</v>
      </c>
      <c r="G14">
        <v>392</v>
      </c>
      <c r="H14">
        <v>78</v>
      </c>
      <c r="I14">
        <v>7.2999999999999995E-2</v>
      </c>
      <c r="J14">
        <v>0.182</v>
      </c>
      <c r="K14">
        <v>0.16</v>
      </c>
      <c r="L14">
        <v>0.28299999999999997</v>
      </c>
      <c r="M14">
        <v>0.251</v>
      </c>
      <c r="N14">
        <v>0.309</v>
      </c>
      <c r="O14">
        <v>0.41099999999999998</v>
      </c>
      <c r="P14">
        <v>0.312</v>
      </c>
      <c r="Q14" t="s">
        <v>373</v>
      </c>
      <c r="R14">
        <v>98</v>
      </c>
      <c r="S14">
        <v>6.6</v>
      </c>
      <c r="T14">
        <v>-2.1</v>
      </c>
      <c r="U14">
        <v>18.899999999999999</v>
      </c>
      <c r="V14">
        <v>12.4</v>
      </c>
    </row>
    <row r="15" spans="1:22" x14ac:dyDescent="0.45">
      <c r="A15" t="s">
        <v>43</v>
      </c>
      <c r="B15">
        <v>94</v>
      </c>
      <c r="C15">
        <v>1142</v>
      </c>
      <c r="D15">
        <v>2910</v>
      </c>
      <c r="E15">
        <v>87</v>
      </c>
      <c r="F15">
        <v>351</v>
      </c>
      <c r="G15">
        <v>350</v>
      </c>
      <c r="H15">
        <v>24</v>
      </c>
      <c r="I15">
        <v>8.8999999999999996E-2</v>
      </c>
      <c r="J15">
        <v>0.222</v>
      </c>
      <c r="K15">
        <v>0.159</v>
      </c>
      <c r="L15">
        <v>0.29399999999999998</v>
      </c>
      <c r="M15">
        <v>0.247</v>
      </c>
      <c r="N15">
        <v>0.318</v>
      </c>
      <c r="O15">
        <v>0.40699999999999997</v>
      </c>
      <c r="P15">
        <v>0.317</v>
      </c>
      <c r="Q15" t="s">
        <v>373</v>
      </c>
      <c r="R15">
        <v>108</v>
      </c>
      <c r="S15">
        <v>-1.9</v>
      </c>
      <c r="T15">
        <v>27</v>
      </c>
      <c r="U15">
        <v>-8.1</v>
      </c>
      <c r="V15">
        <v>12.2</v>
      </c>
    </row>
    <row r="16" spans="1:22" x14ac:dyDescent="0.45">
      <c r="A16" t="s">
        <v>117</v>
      </c>
      <c r="B16">
        <v>92</v>
      </c>
      <c r="C16">
        <v>1171</v>
      </c>
      <c r="D16">
        <v>3107</v>
      </c>
      <c r="E16">
        <v>87</v>
      </c>
      <c r="F16">
        <v>341</v>
      </c>
      <c r="G16">
        <v>330</v>
      </c>
      <c r="H16">
        <v>48</v>
      </c>
      <c r="I16">
        <v>7.8E-2</v>
      </c>
      <c r="J16">
        <v>0.22500000000000001</v>
      </c>
      <c r="K16">
        <v>0.14599999999999999</v>
      </c>
      <c r="L16">
        <v>0.29899999999999999</v>
      </c>
      <c r="M16">
        <v>0.248</v>
      </c>
      <c r="N16">
        <v>0.313</v>
      </c>
      <c r="O16">
        <v>0.39400000000000002</v>
      </c>
      <c r="P16">
        <v>0.31</v>
      </c>
      <c r="Q16" t="s">
        <v>373</v>
      </c>
      <c r="R16">
        <v>103</v>
      </c>
      <c r="S16">
        <v>0.1</v>
      </c>
      <c r="T16">
        <v>9.6999999999999993</v>
      </c>
      <c r="U16">
        <v>-12.1</v>
      </c>
      <c r="V16">
        <v>10.7</v>
      </c>
    </row>
    <row r="17" spans="1:22" x14ac:dyDescent="0.45">
      <c r="A17" t="s">
        <v>71</v>
      </c>
      <c r="B17">
        <v>93</v>
      </c>
      <c r="C17">
        <v>1129</v>
      </c>
      <c r="D17">
        <v>3059</v>
      </c>
      <c r="E17">
        <v>78</v>
      </c>
      <c r="F17">
        <v>325</v>
      </c>
      <c r="G17">
        <v>316</v>
      </c>
      <c r="H17">
        <v>85</v>
      </c>
      <c r="I17">
        <v>9.0999999999999998E-2</v>
      </c>
      <c r="J17">
        <v>0.23899999999999999</v>
      </c>
      <c r="K17">
        <v>0.14199999999999999</v>
      </c>
      <c r="L17">
        <v>0.29299999999999998</v>
      </c>
      <c r="M17">
        <v>0.23599999999999999</v>
      </c>
      <c r="N17">
        <v>0.315</v>
      </c>
      <c r="O17">
        <v>0.378</v>
      </c>
      <c r="P17">
        <v>0.30599999999999999</v>
      </c>
      <c r="Q17" t="s">
        <v>373</v>
      </c>
      <c r="R17">
        <v>102</v>
      </c>
      <c r="S17">
        <v>1.4</v>
      </c>
      <c r="T17">
        <v>9.6</v>
      </c>
      <c r="U17">
        <v>-5.8</v>
      </c>
      <c r="V17">
        <v>10.6</v>
      </c>
    </row>
    <row r="18" spans="1:22" x14ac:dyDescent="0.45">
      <c r="A18" t="s">
        <v>45</v>
      </c>
      <c r="B18">
        <v>93</v>
      </c>
      <c r="C18">
        <v>1087</v>
      </c>
      <c r="D18">
        <v>3088</v>
      </c>
      <c r="E18">
        <v>86</v>
      </c>
      <c r="F18">
        <v>358</v>
      </c>
      <c r="G18">
        <v>348</v>
      </c>
      <c r="H18">
        <v>47</v>
      </c>
      <c r="I18">
        <v>8.5999999999999993E-2</v>
      </c>
      <c r="J18">
        <v>0.19800000000000001</v>
      </c>
      <c r="K18">
        <v>0.14099999999999999</v>
      </c>
      <c r="L18">
        <v>0.28499999999999998</v>
      </c>
      <c r="M18">
        <v>0.246</v>
      </c>
      <c r="N18">
        <v>0.317</v>
      </c>
      <c r="O18">
        <v>0.38800000000000001</v>
      </c>
      <c r="P18">
        <v>0.309</v>
      </c>
      <c r="Q18" t="s">
        <v>373</v>
      </c>
      <c r="R18">
        <v>97</v>
      </c>
      <c r="S18">
        <v>-2.4</v>
      </c>
      <c r="T18">
        <v>-11.6</v>
      </c>
      <c r="U18">
        <v>8.3000000000000007</v>
      </c>
      <c r="V18">
        <v>10</v>
      </c>
    </row>
    <row r="19" spans="1:22" x14ac:dyDescent="0.45">
      <c r="A19" t="s">
        <v>26</v>
      </c>
      <c r="B19">
        <v>94</v>
      </c>
      <c r="C19">
        <v>1089</v>
      </c>
      <c r="D19">
        <v>2887</v>
      </c>
      <c r="E19">
        <v>74</v>
      </c>
      <c r="F19">
        <v>319</v>
      </c>
      <c r="G19">
        <v>304</v>
      </c>
      <c r="H19">
        <v>37</v>
      </c>
      <c r="I19">
        <v>9.5000000000000001E-2</v>
      </c>
      <c r="J19">
        <v>0.19600000000000001</v>
      </c>
      <c r="K19">
        <v>0.14499999999999999</v>
      </c>
      <c r="L19">
        <v>0.27100000000000002</v>
      </c>
      <c r="M19">
        <v>0.23499999999999999</v>
      </c>
      <c r="N19">
        <v>0.313</v>
      </c>
      <c r="O19">
        <v>0.38</v>
      </c>
      <c r="P19">
        <v>0.30599999999999999</v>
      </c>
      <c r="Q19" t="s">
        <v>373</v>
      </c>
      <c r="R19">
        <v>99</v>
      </c>
      <c r="S19">
        <v>-4.9000000000000004</v>
      </c>
      <c r="T19">
        <v>-9.6</v>
      </c>
      <c r="U19">
        <v>11.9</v>
      </c>
      <c r="V19">
        <v>9.9</v>
      </c>
    </row>
    <row r="20" spans="1:22" x14ac:dyDescent="0.45">
      <c r="A20" t="s">
        <v>57</v>
      </c>
      <c r="B20">
        <v>94</v>
      </c>
      <c r="C20">
        <v>1067</v>
      </c>
      <c r="D20">
        <v>2669</v>
      </c>
      <c r="E20">
        <v>80</v>
      </c>
      <c r="F20">
        <v>324</v>
      </c>
      <c r="G20">
        <v>301</v>
      </c>
      <c r="H20">
        <v>107</v>
      </c>
      <c r="I20">
        <v>9.2999999999999999E-2</v>
      </c>
      <c r="J20">
        <v>0.24199999999999999</v>
      </c>
      <c r="K20">
        <v>0.17100000000000001</v>
      </c>
      <c r="L20">
        <v>0.29599999999999999</v>
      </c>
      <c r="M20">
        <v>0.24199999999999999</v>
      </c>
      <c r="N20">
        <v>0.32</v>
      </c>
      <c r="O20">
        <v>0.41199999999999998</v>
      </c>
      <c r="P20">
        <v>0.32100000000000001</v>
      </c>
      <c r="Q20" t="s">
        <v>373</v>
      </c>
      <c r="R20">
        <v>102</v>
      </c>
      <c r="S20">
        <v>9.4</v>
      </c>
      <c r="T20">
        <v>17.100000000000001</v>
      </c>
      <c r="U20">
        <v>-17.100000000000001</v>
      </c>
      <c r="V20">
        <v>9.4</v>
      </c>
    </row>
    <row r="21" spans="1:22" x14ac:dyDescent="0.45">
      <c r="A21" t="s">
        <v>30</v>
      </c>
      <c r="B21">
        <v>94</v>
      </c>
      <c r="C21">
        <v>1057</v>
      </c>
      <c r="D21">
        <v>2757</v>
      </c>
      <c r="E21">
        <v>77</v>
      </c>
      <c r="F21">
        <v>310</v>
      </c>
      <c r="G21">
        <v>297</v>
      </c>
      <c r="H21">
        <v>66</v>
      </c>
      <c r="I21">
        <v>9.1999999999999998E-2</v>
      </c>
      <c r="J21">
        <v>0.246</v>
      </c>
      <c r="K21">
        <v>0.151</v>
      </c>
      <c r="L21">
        <v>0.28299999999999997</v>
      </c>
      <c r="M21">
        <v>0.22900000000000001</v>
      </c>
      <c r="N21">
        <v>0.311</v>
      </c>
      <c r="O21">
        <v>0.38</v>
      </c>
      <c r="P21">
        <v>0.30499999999999999</v>
      </c>
      <c r="Q21" t="s">
        <v>373</v>
      </c>
      <c r="R21">
        <v>98</v>
      </c>
      <c r="S21">
        <v>3.9</v>
      </c>
      <c r="T21">
        <v>-4.0999999999999996</v>
      </c>
      <c r="U21">
        <v>0.8</v>
      </c>
      <c r="V21">
        <v>9.4</v>
      </c>
    </row>
    <row r="22" spans="1:22" x14ac:dyDescent="0.45">
      <c r="A22" t="s">
        <v>52</v>
      </c>
      <c r="B22">
        <v>95</v>
      </c>
      <c r="C22">
        <v>1199</v>
      </c>
      <c r="D22">
        <v>3171</v>
      </c>
      <c r="E22">
        <v>93</v>
      </c>
      <c r="F22">
        <v>336</v>
      </c>
      <c r="G22">
        <v>325</v>
      </c>
      <c r="H22">
        <v>71</v>
      </c>
      <c r="I22">
        <v>9.0999999999999998E-2</v>
      </c>
      <c r="J22">
        <v>0.27700000000000002</v>
      </c>
      <c r="K22">
        <v>0.14599999999999999</v>
      </c>
      <c r="L22">
        <v>0.28699999999999998</v>
      </c>
      <c r="M22">
        <v>0.222</v>
      </c>
      <c r="N22">
        <v>0.30399999999999999</v>
      </c>
      <c r="O22">
        <v>0.36899999999999999</v>
      </c>
      <c r="P22">
        <v>0.29799999999999999</v>
      </c>
      <c r="Q22" t="s">
        <v>373</v>
      </c>
      <c r="R22">
        <v>96</v>
      </c>
      <c r="S22">
        <v>0.4</v>
      </c>
      <c r="T22">
        <v>-12.8</v>
      </c>
      <c r="U22">
        <v>-8.8000000000000007</v>
      </c>
      <c r="V22">
        <v>8.4</v>
      </c>
    </row>
    <row r="23" spans="1:22" x14ac:dyDescent="0.45">
      <c r="A23" t="s">
        <v>102</v>
      </c>
      <c r="B23">
        <v>94</v>
      </c>
      <c r="C23">
        <v>1132</v>
      </c>
      <c r="D23">
        <v>2929</v>
      </c>
      <c r="E23">
        <v>78</v>
      </c>
      <c r="F23">
        <v>331</v>
      </c>
      <c r="G23">
        <v>319</v>
      </c>
      <c r="H23">
        <v>35</v>
      </c>
      <c r="I23">
        <v>7.4999999999999997E-2</v>
      </c>
      <c r="J23">
        <v>0.22800000000000001</v>
      </c>
      <c r="K23">
        <v>0.14599999999999999</v>
      </c>
      <c r="L23">
        <v>0.28399999999999997</v>
      </c>
      <c r="M23">
        <v>0.23599999999999999</v>
      </c>
      <c r="N23">
        <v>0.3</v>
      </c>
      <c r="O23">
        <v>0.38200000000000001</v>
      </c>
      <c r="P23">
        <v>0.29899999999999999</v>
      </c>
      <c r="Q23" t="s">
        <v>373</v>
      </c>
      <c r="R23">
        <v>92</v>
      </c>
      <c r="S23">
        <v>4.8</v>
      </c>
      <c r="T23">
        <v>-21.3</v>
      </c>
      <c r="U23">
        <v>4.3</v>
      </c>
      <c r="V23">
        <v>8</v>
      </c>
    </row>
    <row r="24" spans="1:22" x14ac:dyDescent="0.45">
      <c r="A24" t="s">
        <v>32</v>
      </c>
      <c r="B24">
        <v>92</v>
      </c>
      <c r="C24">
        <v>1102</v>
      </c>
      <c r="D24">
        <v>3008</v>
      </c>
      <c r="E24">
        <v>101</v>
      </c>
      <c r="F24">
        <v>337</v>
      </c>
      <c r="G24">
        <v>349</v>
      </c>
      <c r="H24">
        <v>22</v>
      </c>
      <c r="I24">
        <v>7.4999999999999997E-2</v>
      </c>
      <c r="J24">
        <v>0.23899999999999999</v>
      </c>
      <c r="K24">
        <v>0.17199999999999999</v>
      </c>
      <c r="L24">
        <v>0.28100000000000003</v>
      </c>
      <c r="M24">
        <v>0.23599999999999999</v>
      </c>
      <c r="N24">
        <v>0.29899999999999999</v>
      </c>
      <c r="O24">
        <v>0.40799999999999997</v>
      </c>
      <c r="P24">
        <v>0.308</v>
      </c>
      <c r="Q24" t="s">
        <v>373</v>
      </c>
      <c r="R24">
        <v>97</v>
      </c>
      <c r="S24">
        <v>-5.0999999999999996</v>
      </c>
      <c r="T24">
        <v>-15.1</v>
      </c>
      <c r="U24">
        <v>-16.5</v>
      </c>
      <c r="V24">
        <v>7.3</v>
      </c>
    </row>
    <row r="25" spans="1:22" x14ac:dyDescent="0.45">
      <c r="A25" t="s">
        <v>35</v>
      </c>
      <c r="B25">
        <v>94</v>
      </c>
      <c r="C25">
        <v>1071</v>
      </c>
      <c r="D25">
        <v>2878</v>
      </c>
      <c r="E25">
        <v>82</v>
      </c>
      <c r="F25">
        <v>334</v>
      </c>
      <c r="G25">
        <v>312</v>
      </c>
      <c r="H25">
        <v>45</v>
      </c>
      <c r="I25">
        <v>7.3999999999999996E-2</v>
      </c>
      <c r="J25">
        <v>0.25</v>
      </c>
      <c r="K25">
        <v>0.159</v>
      </c>
      <c r="L25">
        <v>0.31900000000000001</v>
      </c>
      <c r="M25">
        <v>0.255</v>
      </c>
      <c r="N25">
        <v>0.315</v>
      </c>
      <c r="O25">
        <v>0.41499999999999998</v>
      </c>
      <c r="P25">
        <v>0.317</v>
      </c>
      <c r="Q25" t="s">
        <v>373</v>
      </c>
      <c r="R25">
        <v>90</v>
      </c>
      <c r="S25">
        <v>-2.2999999999999998</v>
      </c>
      <c r="T25">
        <v>-36.4</v>
      </c>
      <c r="U25">
        <v>9.1999999999999993</v>
      </c>
      <c r="V25">
        <v>7.3</v>
      </c>
    </row>
    <row r="26" spans="1:22" x14ac:dyDescent="0.45">
      <c r="A26" t="s">
        <v>36</v>
      </c>
      <c r="B26">
        <v>95</v>
      </c>
      <c r="C26">
        <v>975</v>
      </c>
      <c r="D26">
        <v>2574</v>
      </c>
      <c r="E26">
        <v>90</v>
      </c>
      <c r="F26">
        <v>275</v>
      </c>
      <c r="G26">
        <v>278</v>
      </c>
      <c r="H26">
        <v>44</v>
      </c>
      <c r="I26">
        <v>8.8999999999999996E-2</v>
      </c>
      <c r="J26">
        <v>0.27300000000000002</v>
      </c>
      <c r="K26">
        <v>0.16800000000000001</v>
      </c>
      <c r="L26">
        <v>0.28499999999999998</v>
      </c>
      <c r="M26">
        <v>0.22800000000000001</v>
      </c>
      <c r="N26">
        <v>0.30199999999999999</v>
      </c>
      <c r="O26">
        <v>0.39600000000000002</v>
      </c>
      <c r="P26">
        <v>0.30599999999999999</v>
      </c>
      <c r="Q26" t="s">
        <v>373</v>
      </c>
      <c r="R26">
        <v>102</v>
      </c>
      <c r="S26">
        <v>-0.9</v>
      </c>
      <c r="T26">
        <v>5</v>
      </c>
      <c r="U26">
        <v>-21.3</v>
      </c>
      <c r="V26">
        <v>6.9</v>
      </c>
    </row>
    <row r="27" spans="1:22" x14ac:dyDescent="0.45">
      <c r="A27" t="s">
        <v>80</v>
      </c>
      <c r="B27">
        <v>94</v>
      </c>
      <c r="C27">
        <v>1081</v>
      </c>
      <c r="D27">
        <v>2612</v>
      </c>
      <c r="E27">
        <v>55</v>
      </c>
      <c r="F27">
        <v>311</v>
      </c>
      <c r="G27">
        <v>276</v>
      </c>
      <c r="H27">
        <v>107</v>
      </c>
      <c r="I27">
        <v>7.1999999999999995E-2</v>
      </c>
      <c r="J27">
        <v>0.188</v>
      </c>
      <c r="K27">
        <v>0.126</v>
      </c>
      <c r="L27">
        <v>0.29699999999999999</v>
      </c>
      <c r="M27">
        <v>0.254</v>
      </c>
      <c r="N27">
        <v>0.317</v>
      </c>
      <c r="O27">
        <v>0.38</v>
      </c>
      <c r="P27">
        <v>0.307</v>
      </c>
      <c r="Q27" t="s">
        <v>373</v>
      </c>
      <c r="R27">
        <v>98</v>
      </c>
      <c r="S27">
        <v>0</v>
      </c>
      <c r="T27">
        <v>-5.7</v>
      </c>
      <c r="U27">
        <v>-23</v>
      </c>
      <c r="V27">
        <v>6.2</v>
      </c>
    </row>
    <row r="28" spans="1:22" x14ac:dyDescent="0.45">
      <c r="A28" t="s">
        <v>39</v>
      </c>
      <c r="B28">
        <v>93</v>
      </c>
      <c r="C28">
        <v>1100</v>
      </c>
      <c r="D28">
        <v>3091</v>
      </c>
      <c r="E28">
        <v>91</v>
      </c>
      <c r="F28">
        <v>337</v>
      </c>
      <c r="G28">
        <v>332</v>
      </c>
      <c r="H28">
        <v>45</v>
      </c>
      <c r="I28">
        <v>8.2000000000000003E-2</v>
      </c>
      <c r="J28">
        <v>0.246</v>
      </c>
      <c r="K28">
        <v>0.14399999999999999</v>
      </c>
      <c r="L28">
        <v>0.28499999999999998</v>
      </c>
      <c r="M28">
        <v>0.23300000000000001</v>
      </c>
      <c r="N28">
        <v>0.30099999999999999</v>
      </c>
      <c r="O28">
        <v>0.377</v>
      </c>
      <c r="P28">
        <v>0.29799999999999999</v>
      </c>
      <c r="Q28" t="s">
        <v>373</v>
      </c>
      <c r="R28">
        <v>90</v>
      </c>
      <c r="S28">
        <v>0.2</v>
      </c>
      <c r="T28">
        <v>-34.700000000000003</v>
      </c>
      <c r="U28">
        <v>-18.3</v>
      </c>
      <c r="V28">
        <v>5.4</v>
      </c>
    </row>
    <row r="29" spans="1:22" x14ac:dyDescent="0.45">
      <c r="A29" t="s">
        <v>54</v>
      </c>
      <c r="B29">
        <v>93</v>
      </c>
      <c r="C29">
        <v>1036</v>
      </c>
      <c r="D29">
        <v>2739</v>
      </c>
      <c r="E29">
        <v>78</v>
      </c>
      <c r="F29">
        <v>296</v>
      </c>
      <c r="G29">
        <v>291</v>
      </c>
      <c r="H29">
        <v>47</v>
      </c>
      <c r="I29">
        <v>7.5999999999999998E-2</v>
      </c>
      <c r="J29">
        <v>0.223</v>
      </c>
      <c r="K29">
        <v>0.14799999999999999</v>
      </c>
      <c r="L29">
        <v>0.28000000000000003</v>
      </c>
      <c r="M29">
        <v>0.23499999999999999</v>
      </c>
      <c r="N29">
        <v>0.30199999999999999</v>
      </c>
      <c r="O29">
        <v>0.38300000000000001</v>
      </c>
      <c r="P29">
        <v>0.30099999999999999</v>
      </c>
      <c r="Q29" t="s">
        <v>373</v>
      </c>
      <c r="R29">
        <v>92</v>
      </c>
      <c r="S29">
        <v>-11.3</v>
      </c>
      <c r="T29">
        <v>-36.1</v>
      </c>
      <c r="U29">
        <v>-18</v>
      </c>
      <c r="V29">
        <v>3.6</v>
      </c>
    </row>
    <row r="30" spans="1:22" x14ac:dyDescent="0.45">
      <c r="A30" t="s">
        <v>89</v>
      </c>
      <c r="B30">
        <v>93</v>
      </c>
      <c r="C30">
        <v>1071</v>
      </c>
      <c r="D30">
        <v>2681</v>
      </c>
      <c r="E30">
        <v>68</v>
      </c>
      <c r="F30">
        <v>254</v>
      </c>
      <c r="G30">
        <v>272</v>
      </c>
      <c r="H30">
        <v>38</v>
      </c>
      <c r="I30">
        <v>6.4000000000000001E-2</v>
      </c>
      <c r="J30">
        <v>0.23200000000000001</v>
      </c>
      <c r="K30">
        <v>0.13400000000000001</v>
      </c>
      <c r="L30">
        <v>0.28000000000000003</v>
      </c>
      <c r="M30">
        <v>0.23100000000000001</v>
      </c>
      <c r="N30">
        <v>0.28599999999999998</v>
      </c>
      <c r="O30">
        <v>0.36499999999999999</v>
      </c>
      <c r="P30">
        <v>0.28499999999999998</v>
      </c>
      <c r="Q30" t="s">
        <v>373</v>
      </c>
      <c r="R30">
        <v>83</v>
      </c>
      <c r="S30">
        <v>-5.9</v>
      </c>
      <c r="T30">
        <v>-60.8</v>
      </c>
      <c r="U30">
        <v>-26.3</v>
      </c>
      <c r="V30">
        <v>0.4</v>
      </c>
    </row>
    <row r="31" spans="1:22" x14ac:dyDescent="0.45">
      <c r="A31" t="s">
        <v>132</v>
      </c>
      <c r="B31">
        <v>95</v>
      </c>
      <c r="C31">
        <v>1104</v>
      </c>
      <c r="D31">
        <v>2963</v>
      </c>
      <c r="E31">
        <v>82</v>
      </c>
      <c r="F31">
        <v>273</v>
      </c>
      <c r="G31">
        <v>265</v>
      </c>
      <c r="H31">
        <v>43</v>
      </c>
      <c r="I31">
        <v>6.9000000000000006E-2</v>
      </c>
      <c r="J31">
        <v>0.23699999999999999</v>
      </c>
      <c r="K31">
        <v>0.13800000000000001</v>
      </c>
      <c r="L31">
        <v>0.27200000000000002</v>
      </c>
      <c r="M31">
        <v>0.22500000000000001</v>
      </c>
      <c r="N31">
        <v>0.28399999999999997</v>
      </c>
      <c r="O31">
        <v>0.36299999999999999</v>
      </c>
      <c r="P31">
        <v>0.28399999999999997</v>
      </c>
      <c r="Q31" t="s">
        <v>373</v>
      </c>
      <c r="R31">
        <v>82</v>
      </c>
      <c r="S31">
        <v>-4.8</v>
      </c>
      <c r="T31">
        <v>-68.2</v>
      </c>
      <c r="U31">
        <v>-36.6</v>
      </c>
      <c r="V31">
        <v>-0.9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2E823-D32F-448C-8543-064EC87C075F}">
  <dimension ref="A1:U501"/>
  <sheetViews>
    <sheetView workbookViewId="0"/>
  </sheetViews>
  <sheetFormatPr defaultRowHeight="14.25" x14ac:dyDescent="0.45"/>
  <cols>
    <col min="1" max="1" width="16.73046875" bestFit="1" customWidth="1"/>
    <col min="2" max="2" width="7.265625" bestFit="1" customWidth="1"/>
    <col min="3" max="3" width="4.53125" bestFit="1" customWidth="1"/>
    <col min="4" max="4" width="3.796875" bestFit="1" customWidth="1"/>
    <col min="5" max="5" width="5.06640625" bestFit="1" customWidth="1"/>
    <col min="6" max="6" width="4.73046875" bestFit="1" customWidth="1"/>
    <col min="7" max="7" width="5.265625" bestFit="1" customWidth="1"/>
    <col min="8" max="8" width="6.73046875" bestFit="1" customWidth="1"/>
    <col min="9" max="9" width="5.73046875" bestFit="1" customWidth="1"/>
    <col min="10" max="10" width="6.73046875" bestFit="1" customWidth="1"/>
    <col min="11" max="11" width="7" bestFit="1" customWidth="1"/>
    <col min="12" max="12" width="7.73046875" bestFit="1" customWidth="1"/>
    <col min="13" max="13" width="7.59765625" bestFit="1" customWidth="1"/>
    <col min="14" max="14" width="6.73046875" bestFit="1" customWidth="1"/>
    <col min="15" max="15" width="8" bestFit="1" customWidth="1"/>
    <col min="16" max="16" width="8.796875" bestFit="1" customWidth="1"/>
    <col min="17" max="17" width="6.1328125" bestFit="1" customWidth="1"/>
    <col min="18" max="18" width="7" bestFit="1" customWidth="1"/>
    <col min="19" max="19" width="5.46484375" bestFit="1" customWidth="1"/>
    <col min="20" max="20" width="6.33203125" bestFit="1" customWidth="1"/>
    <col min="21" max="21" width="6.73046875" bestFit="1" customWidth="1"/>
  </cols>
  <sheetData>
    <row r="1" spans="1:21" x14ac:dyDescent="0.45">
      <c r="A1" t="s">
        <v>0</v>
      </c>
      <c r="B1" t="s">
        <v>1</v>
      </c>
      <c r="C1" t="s">
        <v>343</v>
      </c>
      <c r="D1" t="s">
        <v>344</v>
      </c>
      <c r="E1" t="s">
        <v>345</v>
      </c>
      <c r="F1" t="s">
        <v>346</v>
      </c>
      <c r="G1" t="s">
        <v>347</v>
      </c>
      <c r="H1" t="s">
        <v>348</v>
      </c>
      <c r="I1" t="s">
        <v>244</v>
      </c>
      <c r="J1" t="s">
        <v>245</v>
      </c>
      <c r="K1" t="s">
        <v>247</v>
      </c>
      <c r="L1" t="s">
        <v>227</v>
      </c>
      <c r="M1" t="s">
        <v>252</v>
      </c>
      <c r="N1" t="s">
        <v>230</v>
      </c>
      <c r="O1" t="s">
        <v>233</v>
      </c>
      <c r="P1" t="s">
        <v>349</v>
      </c>
      <c r="Q1" t="s">
        <v>256</v>
      </c>
      <c r="R1" t="s">
        <v>350</v>
      </c>
      <c r="S1" t="s">
        <v>257</v>
      </c>
      <c r="T1" t="s">
        <v>259</v>
      </c>
      <c r="U1" t="s">
        <v>351</v>
      </c>
    </row>
    <row r="2" spans="1:21" x14ac:dyDescent="0.45">
      <c r="A2" t="s">
        <v>3303</v>
      </c>
      <c r="B2" t="s">
        <v>1989</v>
      </c>
      <c r="C2">
        <v>293</v>
      </c>
      <c r="D2">
        <v>153</v>
      </c>
      <c r="E2">
        <v>2</v>
      </c>
      <c r="F2">
        <v>585</v>
      </c>
      <c r="G2">
        <v>571</v>
      </c>
      <c r="H2">
        <v>3948.2</v>
      </c>
      <c r="I2">
        <v>10.76</v>
      </c>
      <c r="J2">
        <v>3.18</v>
      </c>
      <c r="K2">
        <v>0.9</v>
      </c>
      <c r="L2">
        <v>0.29099999999999998</v>
      </c>
      <c r="M2">
        <v>0.752</v>
      </c>
      <c r="N2">
        <v>0.432</v>
      </c>
      <c r="O2">
        <v>0.12</v>
      </c>
      <c r="P2">
        <v>91.2</v>
      </c>
      <c r="Q2">
        <v>3.24</v>
      </c>
      <c r="R2" t="s">
        <v>373</v>
      </c>
      <c r="S2">
        <v>3.15</v>
      </c>
      <c r="T2">
        <v>3.23</v>
      </c>
      <c r="U2">
        <v>108.4</v>
      </c>
    </row>
    <row r="3" spans="1:21" x14ac:dyDescent="0.45">
      <c r="A3" t="s">
        <v>3080</v>
      </c>
      <c r="B3" t="s">
        <v>1989</v>
      </c>
      <c r="C3">
        <v>310</v>
      </c>
      <c r="D3">
        <v>189</v>
      </c>
      <c r="E3">
        <v>0</v>
      </c>
      <c r="F3">
        <v>639</v>
      </c>
      <c r="G3">
        <v>639</v>
      </c>
      <c r="H3">
        <v>4334.1000000000004</v>
      </c>
      <c r="I3">
        <v>6.18</v>
      </c>
      <c r="J3">
        <v>1.56</v>
      </c>
      <c r="K3">
        <v>0.64</v>
      </c>
      <c r="L3">
        <v>0.28000000000000003</v>
      </c>
      <c r="M3">
        <v>0.72499999999999998</v>
      </c>
      <c r="N3">
        <v>0.51500000000000001</v>
      </c>
      <c r="O3">
        <v>0.12</v>
      </c>
      <c r="P3">
        <v>81</v>
      </c>
      <c r="Q3">
        <v>3.06</v>
      </c>
      <c r="R3" t="s">
        <v>373</v>
      </c>
      <c r="S3">
        <v>3.19</v>
      </c>
      <c r="T3">
        <v>3.73</v>
      </c>
      <c r="U3">
        <v>107.4</v>
      </c>
    </row>
    <row r="4" spans="1:21" x14ac:dyDescent="0.45">
      <c r="A4" t="s">
        <v>3304</v>
      </c>
      <c r="B4" t="s">
        <v>1989</v>
      </c>
      <c r="C4">
        <v>259</v>
      </c>
      <c r="D4">
        <v>139</v>
      </c>
      <c r="E4">
        <v>0</v>
      </c>
      <c r="F4">
        <v>534</v>
      </c>
      <c r="G4">
        <v>533</v>
      </c>
      <c r="H4">
        <v>3632</v>
      </c>
      <c r="I4">
        <v>8.57</v>
      </c>
      <c r="J4">
        <v>3</v>
      </c>
      <c r="K4">
        <v>0.66</v>
      </c>
      <c r="L4">
        <v>0.28499999999999998</v>
      </c>
      <c r="M4">
        <v>0.745</v>
      </c>
      <c r="N4">
        <v>0.46800000000000003</v>
      </c>
      <c r="O4">
        <v>8.8999999999999996E-2</v>
      </c>
      <c r="P4">
        <v>91.4</v>
      </c>
      <c r="Q4">
        <v>3.15</v>
      </c>
      <c r="R4" t="s">
        <v>373</v>
      </c>
      <c r="S4">
        <v>3.19</v>
      </c>
      <c r="T4">
        <v>3.51</v>
      </c>
      <c r="U4">
        <v>98.2</v>
      </c>
    </row>
    <row r="5" spans="1:21" x14ac:dyDescent="0.45">
      <c r="A5" t="s">
        <v>3305</v>
      </c>
      <c r="B5" t="s">
        <v>1989</v>
      </c>
      <c r="C5">
        <v>219</v>
      </c>
      <c r="D5">
        <v>100</v>
      </c>
      <c r="E5">
        <v>3</v>
      </c>
      <c r="F5">
        <v>476</v>
      </c>
      <c r="G5">
        <v>409</v>
      </c>
      <c r="H5">
        <v>2827.1</v>
      </c>
      <c r="I5">
        <v>10.039999999999999</v>
      </c>
      <c r="J5">
        <v>2.42</v>
      </c>
      <c r="K5">
        <v>0.76</v>
      </c>
      <c r="L5">
        <v>0.27900000000000003</v>
      </c>
      <c r="M5">
        <v>0.75900000000000001</v>
      </c>
      <c r="N5">
        <v>0.38800000000000001</v>
      </c>
      <c r="O5">
        <v>8.8999999999999996E-2</v>
      </c>
      <c r="P5">
        <v>88.9</v>
      </c>
      <c r="Q5">
        <v>2.93</v>
      </c>
      <c r="R5" t="s">
        <v>373</v>
      </c>
      <c r="S5">
        <v>2.91</v>
      </c>
      <c r="T5">
        <v>3.45</v>
      </c>
      <c r="U5">
        <v>84.4</v>
      </c>
    </row>
    <row r="6" spans="1:21" x14ac:dyDescent="0.45">
      <c r="A6" t="s">
        <v>635</v>
      </c>
      <c r="B6" t="s">
        <v>1989</v>
      </c>
      <c r="C6">
        <v>260</v>
      </c>
      <c r="D6">
        <v>143</v>
      </c>
      <c r="E6">
        <v>0</v>
      </c>
      <c r="F6">
        <v>519</v>
      </c>
      <c r="G6">
        <v>519</v>
      </c>
      <c r="H6">
        <v>3382.1</v>
      </c>
      <c r="I6">
        <v>9.0299999999999994</v>
      </c>
      <c r="J6">
        <v>2.5099999999999998</v>
      </c>
      <c r="K6">
        <v>0.93</v>
      </c>
      <c r="L6">
        <v>0.27700000000000002</v>
      </c>
      <c r="M6">
        <v>0.75600000000000001</v>
      </c>
      <c r="N6">
        <v>0.377</v>
      </c>
      <c r="O6">
        <v>0.09</v>
      </c>
      <c r="P6">
        <v>94.8</v>
      </c>
      <c r="Q6">
        <v>3.25</v>
      </c>
      <c r="R6" t="s">
        <v>373</v>
      </c>
      <c r="S6">
        <v>3.41</v>
      </c>
      <c r="T6">
        <v>3.75</v>
      </c>
      <c r="U6">
        <v>81.599999999999994</v>
      </c>
    </row>
    <row r="7" spans="1:21" x14ac:dyDescent="0.45">
      <c r="A7" t="s">
        <v>3306</v>
      </c>
      <c r="B7" t="s">
        <v>1989</v>
      </c>
      <c r="C7">
        <v>270</v>
      </c>
      <c r="D7">
        <v>153</v>
      </c>
      <c r="E7">
        <v>0</v>
      </c>
      <c r="F7">
        <v>537</v>
      </c>
      <c r="G7">
        <v>536</v>
      </c>
      <c r="H7">
        <v>3562.2</v>
      </c>
      <c r="I7">
        <v>7.11</v>
      </c>
      <c r="J7">
        <v>1.98</v>
      </c>
      <c r="K7">
        <v>0.95</v>
      </c>
      <c r="L7">
        <v>0.29199999999999998</v>
      </c>
      <c r="M7">
        <v>0.72699999999999998</v>
      </c>
      <c r="N7">
        <v>0.432</v>
      </c>
      <c r="O7">
        <v>0.10100000000000001</v>
      </c>
      <c r="P7">
        <v>86.4</v>
      </c>
      <c r="Q7">
        <v>3.68</v>
      </c>
      <c r="R7" t="s">
        <v>373</v>
      </c>
      <c r="S7">
        <v>3.57</v>
      </c>
      <c r="T7">
        <v>3.69</v>
      </c>
      <c r="U7">
        <v>81.2</v>
      </c>
    </row>
    <row r="8" spans="1:21" x14ac:dyDescent="0.45">
      <c r="A8" t="s">
        <v>3307</v>
      </c>
      <c r="B8" t="s">
        <v>1989</v>
      </c>
      <c r="C8">
        <v>216</v>
      </c>
      <c r="D8">
        <v>142</v>
      </c>
      <c r="E8">
        <v>22</v>
      </c>
      <c r="F8">
        <v>560</v>
      </c>
      <c r="G8">
        <v>431</v>
      </c>
      <c r="H8">
        <v>3237.2</v>
      </c>
      <c r="I8">
        <v>8.6300000000000008</v>
      </c>
      <c r="J8">
        <v>1.94</v>
      </c>
      <c r="K8">
        <v>0.95</v>
      </c>
      <c r="L8">
        <v>0.29199999999999998</v>
      </c>
      <c r="M8">
        <v>0.748</v>
      </c>
      <c r="N8">
        <v>0.39600000000000002</v>
      </c>
      <c r="O8">
        <v>0.105</v>
      </c>
      <c r="P8">
        <v>88.7</v>
      </c>
      <c r="Q8">
        <v>3.42</v>
      </c>
      <c r="R8" t="s">
        <v>373</v>
      </c>
      <c r="S8">
        <v>3.21</v>
      </c>
      <c r="T8">
        <v>3.18</v>
      </c>
      <c r="U8">
        <v>80.2</v>
      </c>
    </row>
    <row r="9" spans="1:21" x14ac:dyDescent="0.45">
      <c r="A9" t="s">
        <v>3308</v>
      </c>
      <c r="B9" t="s">
        <v>1989</v>
      </c>
      <c r="C9">
        <v>199</v>
      </c>
      <c r="D9">
        <v>137</v>
      </c>
      <c r="E9">
        <v>154</v>
      </c>
      <c r="F9">
        <v>682</v>
      </c>
      <c r="G9">
        <v>440</v>
      </c>
      <c r="H9">
        <v>3201</v>
      </c>
      <c r="I9">
        <v>8.09</v>
      </c>
      <c r="J9">
        <v>2.54</v>
      </c>
      <c r="K9">
        <v>0.74</v>
      </c>
      <c r="L9">
        <v>0.28499999999999998</v>
      </c>
      <c r="M9">
        <v>0.73599999999999999</v>
      </c>
      <c r="N9">
        <v>0.45700000000000002</v>
      </c>
      <c r="O9">
        <v>8.8999999999999996E-2</v>
      </c>
      <c r="P9">
        <v>92.2</v>
      </c>
      <c r="Q9">
        <v>3.31</v>
      </c>
      <c r="R9" t="s">
        <v>373</v>
      </c>
      <c r="S9">
        <v>3.21</v>
      </c>
      <c r="T9">
        <v>3.28</v>
      </c>
      <c r="U9">
        <v>75.8</v>
      </c>
    </row>
    <row r="10" spans="1:21" x14ac:dyDescent="0.45">
      <c r="A10" t="s">
        <v>763</v>
      </c>
      <c r="B10" t="s">
        <v>28</v>
      </c>
      <c r="C10">
        <v>210</v>
      </c>
      <c r="D10">
        <v>92</v>
      </c>
      <c r="E10">
        <v>0</v>
      </c>
      <c r="F10">
        <v>425</v>
      </c>
      <c r="G10">
        <v>422</v>
      </c>
      <c r="H10">
        <v>2712.2</v>
      </c>
      <c r="I10">
        <v>9.77</v>
      </c>
      <c r="J10">
        <v>2.2200000000000002</v>
      </c>
      <c r="K10">
        <v>0.75</v>
      </c>
      <c r="L10">
        <v>0.26900000000000002</v>
      </c>
      <c r="M10">
        <v>0.79600000000000004</v>
      </c>
      <c r="N10">
        <v>0.46700000000000003</v>
      </c>
      <c r="O10">
        <v>9.8000000000000004E-2</v>
      </c>
      <c r="P10">
        <v>93.2</v>
      </c>
      <c r="Q10">
        <v>2.48</v>
      </c>
      <c r="R10" t="s">
        <v>373</v>
      </c>
      <c r="S10">
        <v>2.82</v>
      </c>
      <c r="T10">
        <v>3</v>
      </c>
      <c r="U10">
        <v>75.8</v>
      </c>
    </row>
    <row r="11" spans="1:21" x14ac:dyDescent="0.45">
      <c r="A11" t="s">
        <v>3309</v>
      </c>
      <c r="B11" t="s">
        <v>1989</v>
      </c>
      <c r="C11">
        <v>197</v>
      </c>
      <c r="D11">
        <v>134</v>
      </c>
      <c r="E11">
        <v>0</v>
      </c>
      <c r="F11">
        <v>453</v>
      </c>
      <c r="G11">
        <v>443</v>
      </c>
      <c r="H11">
        <v>3036.2</v>
      </c>
      <c r="I11">
        <v>6.75</v>
      </c>
      <c r="J11">
        <v>2.44</v>
      </c>
      <c r="K11">
        <v>0.57999999999999996</v>
      </c>
      <c r="L11">
        <v>0.29099999999999998</v>
      </c>
      <c r="M11">
        <v>0.72299999999999998</v>
      </c>
      <c r="N11">
        <v>0.53700000000000003</v>
      </c>
      <c r="O11">
        <v>0.10199999999999999</v>
      </c>
      <c r="Q11">
        <v>3.26</v>
      </c>
      <c r="R11" t="s">
        <v>373</v>
      </c>
      <c r="S11">
        <v>3.32</v>
      </c>
      <c r="T11">
        <v>3.55</v>
      </c>
      <c r="U11">
        <v>73</v>
      </c>
    </row>
    <row r="12" spans="1:21" x14ac:dyDescent="0.45">
      <c r="A12" t="s">
        <v>656</v>
      </c>
      <c r="B12" t="s">
        <v>1989</v>
      </c>
      <c r="C12">
        <v>215</v>
      </c>
      <c r="D12">
        <v>110</v>
      </c>
      <c r="E12">
        <v>0</v>
      </c>
      <c r="F12">
        <v>461</v>
      </c>
      <c r="G12">
        <v>452</v>
      </c>
      <c r="H12">
        <v>2858</v>
      </c>
      <c r="I12">
        <v>10.66</v>
      </c>
      <c r="J12">
        <v>2.36</v>
      </c>
      <c r="K12">
        <v>1.05</v>
      </c>
      <c r="L12">
        <v>0.28599999999999998</v>
      </c>
      <c r="M12">
        <v>0.77700000000000002</v>
      </c>
      <c r="N12">
        <v>0.36499999999999999</v>
      </c>
      <c r="O12">
        <v>0.106</v>
      </c>
      <c r="P12">
        <v>94.3</v>
      </c>
      <c r="Q12">
        <v>3.15</v>
      </c>
      <c r="R12" t="s">
        <v>373</v>
      </c>
      <c r="S12">
        <v>3.17</v>
      </c>
      <c r="T12">
        <v>3.32</v>
      </c>
      <c r="U12">
        <v>72.8</v>
      </c>
    </row>
    <row r="13" spans="1:21" x14ac:dyDescent="0.45">
      <c r="A13" t="s">
        <v>3310</v>
      </c>
      <c r="B13" t="s">
        <v>1989</v>
      </c>
      <c r="C13">
        <v>256</v>
      </c>
      <c r="D13">
        <v>153</v>
      </c>
      <c r="E13">
        <v>0</v>
      </c>
      <c r="F13">
        <v>531</v>
      </c>
      <c r="G13">
        <v>521</v>
      </c>
      <c r="H13">
        <v>3316</v>
      </c>
      <c r="I13">
        <v>6.64</v>
      </c>
      <c r="J13">
        <v>2.8</v>
      </c>
      <c r="K13">
        <v>0.78</v>
      </c>
      <c r="L13">
        <v>0.308</v>
      </c>
      <c r="M13">
        <v>0.71699999999999997</v>
      </c>
      <c r="N13">
        <v>0.48499999999999999</v>
      </c>
      <c r="O13">
        <v>9.9000000000000005E-2</v>
      </c>
      <c r="P13">
        <v>89.5</v>
      </c>
      <c r="Q13">
        <v>3.85</v>
      </c>
      <c r="R13" t="s">
        <v>373</v>
      </c>
      <c r="S13">
        <v>3.74</v>
      </c>
      <c r="T13">
        <v>3.7</v>
      </c>
      <c r="U13">
        <v>68.2</v>
      </c>
    </row>
    <row r="14" spans="1:21" x14ac:dyDescent="0.45">
      <c r="A14" t="s">
        <v>674</v>
      </c>
      <c r="B14" t="s">
        <v>1989</v>
      </c>
      <c r="C14">
        <v>225</v>
      </c>
      <c r="D14">
        <v>156</v>
      </c>
      <c r="E14">
        <v>1</v>
      </c>
      <c r="F14">
        <v>586</v>
      </c>
      <c r="G14">
        <v>541</v>
      </c>
      <c r="H14">
        <v>3389.1</v>
      </c>
      <c r="I14">
        <v>7.91</v>
      </c>
      <c r="J14">
        <v>2.02</v>
      </c>
      <c r="K14">
        <v>0.97</v>
      </c>
      <c r="L14">
        <v>0.29299999999999998</v>
      </c>
      <c r="M14">
        <v>0.746</v>
      </c>
      <c r="N14">
        <v>0.438</v>
      </c>
      <c r="O14">
        <v>0.107</v>
      </c>
      <c r="P14">
        <v>91.9</v>
      </c>
      <c r="Q14">
        <v>3.49</v>
      </c>
      <c r="R14" t="s">
        <v>373</v>
      </c>
      <c r="S14">
        <v>3.52</v>
      </c>
      <c r="T14">
        <v>3.62</v>
      </c>
      <c r="U14">
        <v>66.599999999999994</v>
      </c>
    </row>
    <row r="15" spans="1:21" x14ac:dyDescent="0.45">
      <c r="A15" t="s">
        <v>3311</v>
      </c>
      <c r="B15" t="s">
        <v>1989</v>
      </c>
      <c r="C15">
        <v>251</v>
      </c>
      <c r="D15">
        <v>161</v>
      </c>
      <c r="E15">
        <v>0</v>
      </c>
      <c r="F15">
        <v>561</v>
      </c>
      <c r="G15">
        <v>560</v>
      </c>
      <c r="H15">
        <v>3577.1</v>
      </c>
      <c r="I15">
        <v>7.78</v>
      </c>
      <c r="J15">
        <v>2.76</v>
      </c>
      <c r="K15">
        <v>0.96</v>
      </c>
      <c r="L15">
        <v>0.29399999999999998</v>
      </c>
      <c r="M15">
        <v>0.73399999999999999</v>
      </c>
      <c r="N15">
        <v>0.45600000000000002</v>
      </c>
      <c r="O15">
        <v>0.107</v>
      </c>
      <c r="P15">
        <v>93.8</v>
      </c>
      <c r="Q15">
        <v>3.74</v>
      </c>
      <c r="R15" t="s">
        <v>373</v>
      </c>
      <c r="S15">
        <v>3.78</v>
      </c>
      <c r="T15">
        <v>3.79</v>
      </c>
      <c r="U15">
        <v>66.5</v>
      </c>
    </row>
    <row r="16" spans="1:21" x14ac:dyDescent="0.45">
      <c r="A16" t="s">
        <v>3312</v>
      </c>
      <c r="B16" t="s">
        <v>1989</v>
      </c>
      <c r="C16">
        <v>203</v>
      </c>
      <c r="D16">
        <v>105</v>
      </c>
      <c r="E16">
        <v>1</v>
      </c>
      <c r="F16">
        <v>416</v>
      </c>
      <c r="G16">
        <v>390</v>
      </c>
      <c r="H16">
        <v>2749.1</v>
      </c>
      <c r="I16">
        <v>6.93</v>
      </c>
      <c r="J16">
        <v>1.94</v>
      </c>
      <c r="K16">
        <v>0.77</v>
      </c>
      <c r="L16">
        <v>0.29199999999999998</v>
      </c>
      <c r="M16">
        <v>0.73099999999999998</v>
      </c>
      <c r="N16">
        <v>0.54100000000000004</v>
      </c>
      <c r="O16">
        <v>0.10299999999999999</v>
      </c>
      <c r="P16">
        <v>88.7</v>
      </c>
      <c r="Q16">
        <v>3.38</v>
      </c>
      <c r="R16" t="s">
        <v>373</v>
      </c>
      <c r="S16">
        <v>3.39</v>
      </c>
      <c r="T16">
        <v>3.23</v>
      </c>
      <c r="U16">
        <v>65.400000000000006</v>
      </c>
    </row>
    <row r="17" spans="1:21" x14ac:dyDescent="0.45">
      <c r="A17" t="s">
        <v>2671</v>
      </c>
      <c r="B17" t="s">
        <v>1989</v>
      </c>
      <c r="C17">
        <v>282</v>
      </c>
      <c r="D17">
        <v>174</v>
      </c>
      <c r="E17">
        <v>0</v>
      </c>
      <c r="F17">
        <v>610</v>
      </c>
      <c r="G17">
        <v>610</v>
      </c>
      <c r="H17">
        <v>3981.2</v>
      </c>
      <c r="I17">
        <v>5.45</v>
      </c>
      <c r="J17">
        <v>3.08</v>
      </c>
      <c r="K17">
        <v>0.72</v>
      </c>
      <c r="L17">
        <v>0.28199999999999997</v>
      </c>
      <c r="M17">
        <v>0.748</v>
      </c>
      <c r="N17">
        <v>0.45200000000000001</v>
      </c>
      <c r="O17">
        <v>9.4E-2</v>
      </c>
      <c r="P17">
        <v>83.5</v>
      </c>
      <c r="Q17">
        <v>3.45</v>
      </c>
      <c r="R17" t="s">
        <v>373</v>
      </c>
      <c r="S17">
        <v>3.94</v>
      </c>
      <c r="T17">
        <v>4.58</v>
      </c>
      <c r="U17">
        <v>62.7</v>
      </c>
    </row>
    <row r="18" spans="1:21" x14ac:dyDescent="0.45">
      <c r="A18" t="s">
        <v>3313</v>
      </c>
      <c r="B18" t="s">
        <v>1989</v>
      </c>
      <c r="C18">
        <v>225</v>
      </c>
      <c r="D18">
        <v>145</v>
      </c>
      <c r="E18">
        <v>6</v>
      </c>
      <c r="F18">
        <v>547</v>
      </c>
      <c r="G18">
        <v>487</v>
      </c>
      <c r="H18">
        <v>3259</v>
      </c>
      <c r="I18">
        <v>5.62</v>
      </c>
      <c r="J18">
        <v>1.79</v>
      </c>
      <c r="K18">
        <v>1.08</v>
      </c>
      <c r="L18">
        <v>0.29299999999999998</v>
      </c>
      <c r="M18">
        <v>0.70399999999999996</v>
      </c>
      <c r="N18">
        <v>0.45300000000000001</v>
      </c>
      <c r="O18">
        <v>0.10100000000000001</v>
      </c>
      <c r="P18">
        <v>81.7</v>
      </c>
      <c r="Q18">
        <v>4.17</v>
      </c>
      <c r="R18" t="s">
        <v>373</v>
      </c>
      <c r="S18">
        <v>4.03</v>
      </c>
      <c r="T18">
        <v>4.13</v>
      </c>
      <c r="U18">
        <v>56.1</v>
      </c>
    </row>
    <row r="19" spans="1:21" x14ac:dyDescent="0.45">
      <c r="A19" t="s">
        <v>3314</v>
      </c>
      <c r="B19" t="s">
        <v>52</v>
      </c>
      <c r="C19">
        <v>169</v>
      </c>
      <c r="D19">
        <v>136</v>
      </c>
      <c r="E19">
        <v>0</v>
      </c>
      <c r="F19">
        <v>419</v>
      </c>
      <c r="G19">
        <v>418</v>
      </c>
      <c r="H19">
        <v>2729.2</v>
      </c>
      <c r="I19">
        <v>8.32</v>
      </c>
      <c r="J19">
        <v>2.65</v>
      </c>
      <c r="K19">
        <v>0.87</v>
      </c>
      <c r="L19">
        <v>0.29299999999999998</v>
      </c>
      <c r="M19">
        <v>0.74</v>
      </c>
      <c r="N19">
        <v>0.53300000000000003</v>
      </c>
      <c r="O19">
        <v>0.121</v>
      </c>
      <c r="P19">
        <v>93.5</v>
      </c>
      <c r="Q19">
        <v>3.42</v>
      </c>
      <c r="R19" t="s">
        <v>373</v>
      </c>
      <c r="S19">
        <v>3.52</v>
      </c>
      <c r="T19">
        <v>3.4</v>
      </c>
      <c r="U19">
        <v>54</v>
      </c>
    </row>
    <row r="20" spans="1:21" x14ac:dyDescent="0.45">
      <c r="A20" t="s">
        <v>3315</v>
      </c>
      <c r="B20" t="s">
        <v>1989</v>
      </c>
      <c r="C20">
        <v>165</v>
      </c>
      <c r="D20">
        <v>160</v>
      </c>
      <c r="E20">
        <v>0</v>
      </c>
      <c r="F20">
        <v>450</v>
      </c>
      <c r="G20">
        <v>443</v>
      </c>
      <c r="H20">
        <v>2840</v>
      </c>
      <c r="I20">
        <v>8.0399999999999991</v>
      </c>
      <c r="J20">
        <v>2.42</v>
      </c>
      <c r="K20">
        <v>1.18</v>
      </c>
      <c r="L20">
        <v>0.29499999999999998</v>
      </c>
      <c r="M20">
        <v>0.70799999999999996</v>
      </c>
      <c r="N20">
        <v>0.38600000000000001</v>
      </c>
      <c r="O20">
        <v>0.111</v>
      </c>
      <c r="P20">
        <v>91.7</v>
      </c>
      <c r="Q20">
        <v>4.22</v>
      </c>
      <c r="R20" t="s">
        <v>373</v>
      </c>
      <c r="S20">
        <v>3.91</v>
      </c>
      <c r="T20">
        <v>3.75</v>
      </c>
      <c r="U20">
        <v>53.7</v>
      </c>
    </row>
    <row r="21" spans="1:21" x14ac:dyDescent="0.45">
      <c r="A21" t="s">
        <v>3055</v>
      </c>
      <c r="B21" t="s">
        <v>1989</v>
      </c>
      <c r="C21">
        <v>163</v>
      </c>
      <c r="D21">
        <v>102</v>
      </c>
      <c r="E21">
        <v>0</v>
      </c>
      <c r="F21">
        <v>365</v>
      </c>
      <c r="G21">
        <v>341</v>
      </c>
      <c r="H21">
        <v>2245.1</v>
      </c>
      <c r="I21">
        <v>7.42</v>
      </c>
      <c r="J21">
        <v>2.08</v>
      </c>
      <c r="K21">
        <v>0.79</v>
      </c>
      <c r="L21">
        <v>0.30099999999999999</v>
      </c>
      <c r="M21">
        <v>0.754</v>
      </c>
      <c r="N21">
        <v>0.47099999999999997</v>
      </c>
      <c r="O21">
        <v>9.0999999999999998E-2</v>
      </c>
      <c r="P21">
        <v>93.1</v>
      </c>
      <c r="Q21">
        <v>3.36</v>
      </c>
      <c r="R21" t="s">
        <v>373</v>
      </c>
      <c r="S21">
        <v>3.37</v>
      </c>
      <c r="T21">
        <v>3.57</v>
      </c>
      <c r="U21">
        <v>52.6</v>
      </c>
    </row>
    <row r="22" spans="1:21" x14ac:dyDescent="0.45">
      <c r="A22" t="s">
        <v>3316</v>
      </c>
      <c r="B22" t="s">
        <v>1989</v>
      </c>
      <c r="C22">
        <v>214</v>
      </c>
      <c r="D22">
        <v>160</v>
      </c>
      <c r="E22">
        <v>0</v>
      </c>
      <c r="F22">
        <v>518</v>
      </c>
      <c r="G22">
        <v>493</v>
      </c>
      <c r="H22">
        <v>3283.1</v>
      </c>
      <c r="I22">
        <v>5.13</v>
      </c>
      <c r="J22">
        <v>2.0099999999999998</v>
      </c>
      <c r="K22">
        <v>0.99</v>
      </c>
      <c r="L22">
        <v>0.29199999999999998</v>
      </c>
      <c r="M22">
        <v>0.72599999999999998</v>
      </c>
      <c r="N22">
        <v>0.45300000000000001</v>
      </c>
      <c r="O22">
        <v>9.7000000000000003E-2</v>
      </c>
      <c r="P22">
        <v>85.8</v>
      </c>
      <c r="Q22">
        <v>3.81</v>
      </c>
      <c r="R22" t="s">
        <v>373</v>
      </c>
      <c r="S22">
        <v>4.1100000000000003</v>
      </c>
      <c r="T22">
        <v>4.21</v>
      </c>
      <c r="U22">
        <v>52.3</v>
      </c>
    </row>
    <row r="23" spans="1:21" x14ac:dyDescent="0.45">
      <c r="A23" t="s">
        <v>2720</v>
      </c>
      <c r="B23" t="s">
        <v>1989</v>
      </c>
      <c r="C23">
        <v>163</v>
      </c>
      <c r="D23">
        <v>122</v>
      </c>
      <c r="E23">
        <v>0</v>
      </c>
      <c r="F23">
        <v>423</v>
      </c>
      <c r="G23">
        <v>422</v>
      </c>
      <c r="H23">
        <v>2698</v>
      </c>
      <c r="I23">
        <v>8.5399999999999991</v>
      </c>
      <c r="J23">
        <v>2.56</v>
      </c>
      <c r="K23">
        <v>1.03</v>
      </c>
      <c r="L23">
        <v>0.28699999999999998</v>
      </c>
      <c r="M23">
        <v>0.76600000000000001</v>
      </c>
      <c r="N23">
        <v>0.44900000000000001</v>
      </c>
      <c r="O23">
        <v>0.11799999999999999</v>
      </c>
      <c r="P23">
        <v>92.2</v>
      </c>
      <c r="Q23">
        <v>3.43</v>
      </c>
      <c r="R23" t="s">
        <v>373</v>
      </c>
      <c r="S23">
        <v>3.68</v>
      </c>
      <c r="T23">
        <v>3.59</v>
      </c>
      <c r="U23">
        <v>51.6</v>
      </c>
    </row>
    <row r="24" spans="1:21" x14ac:dyDescent="0.45">
      <c r="A24" t="s">
        <v>293</v>
      </c>
      <c r="B24" t="s">
        <v>1989</v>
      </c>
      <c r="C24">
        <v>132</v>
      </c>
      <c r="D24">
        <v>83</v>
      </c>
      <c r="E24">
        <v>12</v>
      </c>
      <c r="F24">
        <v>360</v>
      </c>
      <c r="G24">
        <v>280</v>
      </c>
      <c r="H24">
        <v>1885.2</v>
      </c>
      <c r="I24">
        <v>11.1</v>
      </c>
      <c r="J24">
        <v>2.09</v>
      </c>
      <c r="K24">
        <v>0.95</v>
      </c>
      <c r="L24">
        <v>0.29399999999999998</v>
      </c>
      <c r="M24">
        <v>0.76900000000000002</v>
      </c>
      <c r="N24">
        <v>0.432</v>
      </c>
      <c r="O24">
        <v>0.11899999999999999</v>
      </c>
      <c r="P24">
        <v>94.6</v>
      </c>
      <c r="Q24">
        <v>3.08</v>
      </c>
      <c r="R24" t="s">
        <v>373</v>
      </c>
      <c r="S24">
        <v>2.93</v>
      </c>
      <c r="T24">
        <v>2.94</v>
      </c>
      <c r="U24">
        <v>51.1</v>
      </c>
    </row>
    <row r="25" spans="1:21" x14ac:dyDescent="0.45">
      <c r="A25" t="s">
        <v>3317</v>
      </c>
      <c r="B25" t="s">
        <v>1989</v>
      </c>
      <c r="C25">
        <v>168</v>
      </c>
      <c r="D25">
        <v>133</v>
      </c>
      <c r="E25">
        <v>0</v>
      </c>
      <c r="F25">
        <v>408</v>
      </c>
      <c r="G25">
        <v>397</v>
      </c>
      <c r="H25">
        <v>2573.1999999999998</v>
      </c>
      <c r="I25">
        <v>6.94</v>
      </c>
      <c r="J25">
        <v>3.22</v>
      </c>
      <c r="K25">
        <v>0.8</v>
      </c>
      <c r="L25">
        <v>0.28299999999999997</v>
      </c>
      <c r="M25">
        <v>0.73099999999999998</v>
      </c>
      <c r="N25">
        <v>0.34799999999999998</v>
      </c>
      <c r="O25">
        <v>9.8000000000000004E-2</v>
      </c>
      <c r="Q25">
        <v>3.69</v>
      </c>
      <c r="R25" t="s">
        <v>373</v>
      </c>
      <c r="S25">
        <v>3.8</v>
      </c>
      <c r="T25">
        <v>5.0599999999999996</v>
      </c>
      <c r="U25">
        <v>51</v>
      </c>
    </row>
    <row r="26" spans="1:21" x14ac:dyDescent="0.45">
      <c r="A26" t="s">
        <v>3318</v>
      </c>
      <c r="B26" t="s">
        <v>1989</v>
      </c>
      <c r="C26">
        <v>247</v>
      </c>
      <c r="D26">
        <v>188</v>
      </c>
      <c r="E26">
        <v>0</v>
      </c>
      <c r="F26">
        <v>565</v>
      </c>
      <c r="G26">
        <v>552</v>
      </c>
      <c r="H26">
        <v>3461.2</v>
      </c>
      <c r="I26">
        <v>6.59</v>
      </c>
      <c r="J26">
        <v>2.46</v>
      </c>
      <c r="K26">
        <v>1.1399999999999999</v>
      </c>
      <c r="L26">
        <v>0.29599999999999999</v>
      </c>
      <c r="M26">
        <v>0.72299999999999998</v>
      </c>
      <c r="N26">
        <v>0.41699999999999998</v>
      </c>
      <c r="O26">
        <v>0.11</v>
      </c>
      <c r="P26">
        <v>91.7</v>
      </c>
      <c r="Q26">
        <v>4.12</v>
      </c>
      <c r="R26" t="s">
        <v>373</v>
      </c>
      <c r="S26">
        <v>4.1500000000000004</v>
      </c>
      <c r="T26">
        <v>4.1900000000000004</v>
      </c>
      <c r="U26">
        <v>51</v>
      </c>
    </row>
    <row r="27" spans="1:21" x14ac:dyDescent="0.45">
      <c r="A27" t="s">
        <v>3319</v>
      </c>
      <c r="B27" t="s">
        <v>1989</v>
      </c>
      <c r="C27">
        <v>170</v>
      </c>
      <c r="D27">
        <v>141</v>
      </c>
      <c r="E27">
        <v>0</v>
      </c>
      <c r="F27">
        <v>404</v>
      </c>
      <c r="G27">
        <v>404</v>
      </c>
      <c r="H27">
        <v>2666.1</v>
      </c>
      <c r="I27">
        <v>7.57</v>
      </c>
      <c r="J27">
        <v>3.72</v>
      </c>
      <c r="K27">
        <v>0.9</v>
      </c>
      <c r="L27">
        <v>0.29799999999999999</v>
      </c>
      <c r="M27">
        <v>0.72799999999999998</v>
      </c>
      <c r="N27">
        <v>0.498</v>
      </c>
      <c r="O27">
        <v>8.3000000000000004E-2</v>
      </c>
      <c r="Q27">
        <v>3.9</v>
      </c>
      <c r="R27" t="s">
        <v>373</v>
      </c>
      <c r="S27">
        <v>3.96</v>
      </c>
      <c r="T27">
        <v>3.52</v>
      </c>
      <c r="U27">
        <v>49.5</v>
      </c>
    </row>
    <row r="28" spans="1:21" x14ac:dyDescent="0.45">
      <c r="A28" t="s">
        <v>2709</v>
      </c>
      <c r="B28" t="s">
        <v>1989</v>
      </c>
      <c r="C28">
        <v>222</v>
      </c>
      <c r="D28">
        <v>133</v>
      </c>
      <c r="E28">
        <v>0</v>
      </c>
      <c r="F28">
        <v>482</v>
      </c>
      <c r="G28">
        <v>479</v>
      </c>
      <c r="H28">
        <v>3126.2</v>
      </c>
      <c r="I28">
        <v>5.99</v>
      </c>
      <c r="J28">
        <v>2.64</v>
      </c>
      <c r="K28">
        <v>0.71</v>
      </c>
      <c r="L28">
        <v>0.28100000000000003</v>
      </c>
      <c r="M28">
        <v>0.73399999999999999</v>
      </c>
      <c r="N28">
        <v>0.57999999999999996</v>
      </c>
      <c r="O28">
        <v>0.104</v>
      </c>
      <c r="P28">
        <v>90.4</v>
      </c>
      <c r="Q28">
        <v>3.49</v>
      </c>
      <c r="R28" t="s">
        <v>373</v>
      </c>
      <c r="S28">
        <v>3.78</v>
      </c>
      <c r="T28">
        <v>3.78</v>
      </c>
      <c r="U28">
        <v>49</v>
      </c>
    </row>
    <row r="29" spans="1:21" x14ac:dyDescent="0.45">
      <c r="A29" t="s">
        <v>2832</v>
      </c>
      <c r="B29" t="s">
        <v>1989</v>
      </c>
      <c r="C29">
        <v>143</v>
      </c>
      <c r="D29">
        <v>91</v>
      </c>
      <c r="E29">
        <v>0</v>
      </c>
      <c r="F29">
        <v>328</v>
      </c>
      <c r="G29">
        <v>324</v>
      </c>
      <c r="H29">
        <v>2156.1999999999998</v>
      </c>
      <c r="I29">
        <v>7.61</v>
      </c>
      <c r="J29">
        <v>1.94</v>
      </c>
      <c r="K29">
        <v>0.93</v>
      </c>
      <c r="L29">
        <v>0.29799999999999999</v>
      </c>
      <c r="M29">
        <v>0.73599999999999999</v>
      </c>
      <c r="N29">
        <v>0.40699999999999997</v>
      </c>
      <c r="O29">
        <v>8.7999999999999995E-2</v>
      </c>
      <c r="P29">
        <v>91.3</v>
      </c>
      <c r="Q29">
        <v>3.52</v>
      </c>
      <c r="R29" t="s">
        <v>373</v>
      </c>
      <c r="S29">
        <v>3.45</v>
      </c>
      <c r="T29">
        <v>3.69</v>
      </c>
      <c r="U29">
        <v>48.2</v>
      </c>
    </row>
    <row r="30" spans="1:21" x14ac:dyDescent="0.45">
      <c r="A30" t="s">
        <v>753</v>
      </c>
      <c r="B30" t="s">
        <v>117</v>
      </c>
      <c r="C30">
        <v>200</v>
      </c>
      <c r="D30">
        <v>128</v>
      </c>
      <c r="E30">
        <v>3</v>
      </c>
      <c r="F30">
        <v>478</v>
      </c>
      <c r="G30">
        <v>411</v>
      </c>
      <c r="H30">
        <v>2668.1</v>
      </c>
      <c r="I30">
        <v>7.43</v>
      </c>
      <c r="J30">
        <v>2.48</v>
      </c>
      <c r="K30">
        <v>0.79</v>
      </c>
      <c r="L30">
        <v>0.29799999999999999</v>
      </c>
      <c r="M30">
        <v>0.74199999999999999</v>
      </c>
      <c r="N30">
        <v>0.47399999999999998</v>
      </c>
      <c r="O30">
        <v>9.5000000000000001E-2</v>
      </c>
      <c r="P30">
        <v>90.2</v>
      </c>
      <c r="Q30">
        <v>3.53</v>
      </c>
      <c r="R30" t="s">
        <v>373</v>
      </c>
      <c r="S30">
        <v>3.54</v>
      </c>
      <c r="T30">
        <v>3.77</v>
      </c>
      <c r="U30">
        <v>47.6</v>
      </c>
    </row>
    <row r="31" spans="1:21" x14ac:dyDescent="0.45">
      <c r="A31" t="s">
        <v>3320</v>
      </c>
      <c r="B31" t="s">
        <v>1989</v>
      </c>
      <c r="C31">
        <v>155</v>
      </c>
      <c r="D31">
        <v>109</v>
      </c>
      <c r="E31">
        <v>0</v>
      </c>
      <c r="F31">
        <v>349</v>
      </c>
      <c r="G31">
        <v>345</v>
      </c>
      <c r="H31">
        <v>2325.1999999999998</v>
      </c>
      <c r="I31">
        <v>8.42</v>
      </c>
      <c r="J31">
        <v>3.58</v>
      </c>
      <c r="K31">
        <v>0.83</v>
      </c>
      <c r="L31">
        <v>0.28299999999999997</v>
      </c>
      <c r="M31">
        <v>0.74399999999999999</v>
      </c>
      <c r="N31">
        <v>0.43099999999999999</v>
      </c>
      <c r="O31">
        <v>0.19</v>
      </c>
      <c r="Q31">
        <v>3.55</v>
      </c>
      <c r="R31" t="s">
        <v>373</v>
      </c>
      <c r="S31">
        <v>3.66</v>
      </c>
      <c r="T31">
        <v>5.45</v>
      </c>
      <c r="U31">
        <v>46.7</v>
      </c>
    </row>
    <row r="32" spans="1:21" x14ac:dyDescent="0.45">
      <c r="A32" t="s">
        <v>3321</v>
      </c>
      <c r="B32" t="s">
        <v>1989</v>
      </c>
      <c r="C32">
        <v>169</v>
      </c>
      <c r="D32">
        <v>152</v>
      </c>
      <c r="E32">
        <v>0</v>
      </c>
      <c r="F32">
        <v>451</v>
      </c>
      <c r="G32">
        <v>443</v>
      </c>
      <c r="H32">
        <v>2720.1</v>
      </c>
      <c r="I32">
        <v>6.89</v>
      </c>
      <c r="J32">
        <v>2.79</v>
      </c>
      <c r="K32">
        <v>0.98</v>
      </c>
      <c r="L32">
        <v>0.29699999999999999</v>
      </c>
      <c r="M32">
        <v>0.71199999999999997</v>
      </c>
      <c r="N32">
        <v>0.42599999999999999</v>
      </c>
      <c r="O32">
        <v>9.7000000000000003E-2</v>
      </c>
      <c r="P32">
        <v>89.1</v>
      </c>
      <c r="Q32">
        <v>4.1100000000000003</v>
      </c>
      <c r="R32" t="s">
        <v>373</v>
      </c>
      <c r="S32">
        <v>3.99</v>
      </c>
      <c r="T32">
        <v>4.1500000000000004</v>
      </c>
      <c r="U32">
        <v>46.5</v>
      </c>
    </row>
    <row r="33" spans="1:21" x14ac:dyDescent="0.45">
      <c r="A33" t="s">
        <v>2960</v>
      </c>
      <c r="B33" t="s">
        <v>1989</v>
      </c>
      <c r="C33">
        <v>200</v>
      </c>
      <c r="D33">
        <v>117</v>
      </c>
      <c r="E33">
        <v>0</v>
      </c>
      <c r="F33">
        <v>452</v>
      </c>
      <c r="G33">
        <v>451</v>
      </c>
      <c r="H33">
        <v>2740</v>
      </c>
      <c r="I33">
        <v>8.17</v>
      </c>
      <c r="J33">
        <v>2.93</v>
      </c>
      <c r="K33">
        <v>0.97</v>
      </c>
      <c r="L33">
        <v>0.3</v>
      </c>
      <c r="M33">
        <v>0.747</v>
      </c>
      <c r="N33">
        <v>0.45900000000000002</v>
      </c>
      <c r="O33">
        <v>0.111</v>
      </c>
      <c r="P33">
        <v>92.6</v>
      </c>
      <c r="Q33">
        <v>3.66</v>
      </c>
      <c r="R33" t="s">
        <v>373</v>
      </c>
      <c r="S33">
        <v>3.78</v>
      </c>
      <c r="T33">
        <v>3.82</v>
      </c>
      <c r="U33">
        <v>46.2</v>
      </c>
    </row>
    <row r="34" spans="1:21" x14ac:dyDescent="0.45">
      <c r="A34" t="s">
        <v>3322</v>
      </c>
      <c r="B34" t="s">
        <v>1989</v>
      </c>
      <c r="C34">
        <v>139</v>
      </c>
      <c r="D34">
        <v>78</v>
      </c>
      <c r="E34">
        <v>1</v>
      </c>
      <c r="F34">
        <v>360</v>
      </c>
      <c r="G34">
        <v>284</v>
      </c>
      <c r="H34">
        <v>2025.2</v>
      </c>
      <c r="I34">
        <v>8.83</v>
      </c>
      <c r="J34">
        <v>2.52</v>
      </c>
      <c r="K34">
        <v>0.98</v>
      </c>
      <c r="L34">
        <v>0.27600000000000002</v>
      </c>
      <c r="M34">
        <v>0.77</v>
      </c>
      <c r="N34">
        <v>0.371</v>
      </c>
      <c r="O34">
        <v>9.2999999999999999E-2</v>
      </c>
      <c r="P34">
        <v>90.9</v>
      </c>
      <c r="Q34">
        <v>3.2</v>
      </c>
      <c r="R34" t="s">
        <v>373</v>
      </c>
      <c r="S34">
        <v>3.44</v>
      </c>
      <c r="T34">
        <v>3.5</v>
      </c>
      <c r="U34">
        <v>45.6</v>
      </c>
    </row>
    <row r="35" spans="1:21" x14ac:dyDescent="0.45">
      <c r="A35" t="s">
        <v>3323</v>
      </c>
      <c r="B35" t="s">
        <v>1989</v>
      </c>
      <c r="C35">
        <v>166</v>
      </c>
      <c r="D35">
        <v>136</v>
      </c>
      <c r="E35">
        <v>1</v>
      </c>
      <c r="F35">
        <v>442</v>
      </c>
      <c r="G35">
        <v>423</v>
      </c>
      <c r="H35">
        <v>2642.1</v>
      </c>
      <c r="I35">
        <v>6</v>
      </c>
      <c r="J35">
        <v>2.37</v>
      </c>
      <c r="K35">
        <v>0.87</v>
      </c>
      <c r="L35">
        <v>0.307</v>
      </c>
      <c r="M35">
        <v>0.69199999999999995</v>
      </c>
      <c r="N35">
        <v>0.40799999999999997</v>
      </c>
      <c r="O35">
        <v>0.109</v>
      </c>
      <c r="Q35">
        <v>4.3099999999999996</v>
      </c>
      <c r="R35" t="s">
        <v>373</v>
      </c>
      <c r="S35">
        <v>3.84</v>
      </c>
      <c r="T35">
        <v>4.32</v>
      </c>
      <c r="U35">
        <v>44.4</v>
      </c>
    </row>
    <row r="36" spans="1:21" x14ac:dyDescent="0.45">
      <c r="A36" t="s">
        <v>3324</v>
      </c>
      <c r="B36" t="s">
        <v>1989</v>
      </c>
      <c r="C36">
        <v>237</v>
      </c>
      <c r="D36">
        <v>166</v>
      </c>
      <c r="E36">
        <v>0</v>
      </c>
      <c r="F36">
        <v>596</v>
      </c>
      <c r="G36">
        <v>544</v>
      </c>
      <c r="H36">
        <v>3507.2</v>
      </c>
      <c r="I36">
        <v>5.35</v>
      </c>
      <c r="J36">
        <v>2.38</v>
      </c>
      <c r="K36">
        <v>1.1599999999999999</v>
      </c>
      <c r="L36">
        <v>0.28100000000000003</v>
      </c>
      <c r="M36">
        <v>0.72099999999999997</v>
      </c>
      <c r="N36">
        <v>0.39900000000000002</v>
      </c>
      <c r="O36">
        <v>0.108</v>
      </c>
      <c r="P36">
        <v>81.400000000000006</v>
      </c>
      <c r="Q36">
        <v>4.22</v>
      </c>
      <c r="R36" t="s">
        <v>373</v>
      </c>
      <c r="S36">
        <v>4.4800000000000004</v>
      </c>
      <c r="T36">
        <v>4.66</v>
      </c>
      <c r="U36">
        <v>43.9</v>
      </c>
    </row>
    <row r="37" spans="1:21" x14ac:dyDescent="0.45">
      <c r="A37" t="s">
        <v>2647</v>
      </c>
      <c r="B37" t="s">
        <v>1989</v>
      </c>
      <c r="C37">
        <v>152</v>
      </c>
      <c r="D37">
        <v>126</v>
      </c>
      <c r="E37">
        <v>0</v>
      </c>
      <c r="F37">
        <v>388</v>
      </c>
      <c r="G37">
        <v>377</v>
      </c>
      <c r="H37">
        <v>2377</v>
      </c>
      <c r="I37">
        <v>8.36</v>
      </c>
      <c r="J37">
        <v>2.68</v>
      </c>
      <c r="K37">
        <v>0.98</v>
      </c>
      <c r="L37">
        <v>0.28499999999999998</v>
      </c>
      <c r="M37">
        <v>0.746</v>
      </c>
      <c r="N37">
        <v>0.39700000000000002</v>
      </c>
      <c r="O37">
        <v>9.5000000000000001E-2</v>
      </c>
      <c r="P37">
        <v>91.5</v>
      </c>
      <c r="Q37">
        <v>3.63</v>
      </c>
      <c r="R37" t="s">
        <v>373</v>
      </c>
      <c r="S37">
        <v>3.65</v>
      </c>
      <c r="T37">
        <v>3.81</v>
      </c>
      <c r="U37">
        <v>43.7</v>
      </c>
    </row>
    <row r="38" spans="1:21" x14ac:dyDescent="0.45">
      <c r="A38" t="s">
        <v>592</v>
      </c>
      <c r="B38" t="s">
        <v>1989</v>
      </c>
      <c r="C38">
        <v>146</v>
      </c>
      <c r="D38">
        <v>76</v>
      </c>
      <c r="E38">
        <v>0</v>
      </c>
      <c r="F38">
        <v>304</v>
      </c>
      <c r="G38">
        <v>304</v>
      </c>
      <c r="H38">
        <v>1876.1</v>
      </c>
      <c r="I38">
        <v>10.41</v>
      </c>
      <c r="J38">
        <v>2.2999999999999998</v>
      </c>
      <c r="K38">
        <v>1.01</v>
      </c>
      <c r="L38">
        <v>0.29299999999999998</v>
      </c>
      <c r="M38">
        <v>0.76800000000000002</v>
      </c>
      <c r="N38">
        <v>0.433</v>
      </c>
      <c r="O38">
        <v>0.123</v>
      </c>
      <c r="P38">
        <v>96.9</v>
      </c>
      <c r="Q38">
        <v>3.2</v>
      </c>
      <c r="R38" t="s">
        <v>373</v>
      </c>
      <c r="S38">
        <v>3.17</v>
      </c>
      <c r="T38">
        <v>3.21</v>
      </c>
      <c r="U38">
        <v>43.7</v>
      </c>
    </row>
    <row r="39" spans="1:21" x14ac:dyDescent="0.45">
      <c r="A39" t="s">
        <v>3325</v>
      </c>
      <c r="B39" t="s">
        <v>1989</v>
      </c>
      <c r="C39">
        <v>188</v>
      </c>
      <c r="D39">
        <v>147</v>
      </c>
      <c r="E39">
        <v>0</v>
      </c>
      <c r="F39">
        <v>448</v>
      </c>
      <c r="G39">
        <v>446</v>
      </c>
      <c r="H39">
        <v>2840.1</v>
      </c>
      <c r="I39">
        <v>7.27</v>
      </c>
      <c r="J39">
        <v>2.58</v>
      </c>
      <c r="K39">
        <v>1.01</v>
      </c>
      <c r="L39">
        <v>0.3</v>
      </c>
      <c r="M39">
        <v>0.73199999999999998</v>
      </c>
      <c r="N39">
        <v>0.435</v>
      </c>
      <c r="O39">
        <v>0.104</v>
      </c>
      <c r="P39">
        <v>92</v>
      </c>
      <c r="Q39">
        <v>3.92</v>
      </c>
      <c r="R39" t="s">
        <v>373</v>
      </c>
      <c r="S39">
        <v>3.94</v>
      </c>
      <c r="T39">
        <v>3.99</v>
      </c>
      <c r="U39">
        <v>43.2</v>
      </c>
    </row>
    <row r="40" spans="1:21" x14ac:dyDescent="0.45">
      <c r="A40" t="s">
        <v>1158</v>
      </c>
      <c r="B40" t="s">
        <v>1989</v>
      </c>
      <c r="C40">
        <v>84</v>
      </c>
      <c r="D40">
        <v>57</v>
      </c>
      <c r="E40">
        <v>0</v>
      </c>
      <c r="F40">
        <v>215</v>
      </c>
      <c r="G40">
        <v>215</v>
      </c>
      <c r="H40">
        <v>1356.1</v>
      </c>
      <c r="I40">
        <v>10.96</v>
      </c>
      <c r="J40">
        <v>2.04</v>
      </c>
      <c r="K40">
        <v>0.79</v>
      </c>
      <c r="L40">
        <v>0.28499999999999998</v>
      </c>
      <c r="M40">
        <v>0.79100000000000004</v>
      </c>
      <c r="N40">
        <v>0.44700000000000001</v>
      </c>
      <c r="O40">
        <v>0.106</v>
      </c>
      <c r="P40">
        <v>96.4</v>
      </c>
      <c r="Q40">
        <v>2.5299999999999998</v>
      </c>
      <c r="R40" t="s">
        <v>373</v>
      </c>
      <c r="S40">
        <v>2.59</v>
      </c>
      <c r="T40">
        <v>2.83</v>
      </c>
      <c r="U40">
        <v>42.6</v>
      </c>
    </row>
    <row r="41" spans="1:21" x14ac:dyDescent="0.45">
      <c r="A41" t="s">
        <v>3326</v>
      </c>
      <c r="B41" t="s">
        <v>1989</v>
      </c>
      <c r="C41">
        <v>157</v>
      </c>
      <c r="D41">
        <v>82</v>
      </c>
      <c r="E41">
        <v>3</v>
      </c>
      <c r="F41">
        <v>400</v>
      </c>
      <c r="G41">
        <v>322</v>
      </c>
      <c r="H41">
        <v>2143.1999999999998</v>
      </c>
      <c r="I41">
        <v>8.7200000000000006</v>
      </c>
      <c r="J41">
        <v>2.36</v>
      </c>
      <c r="K41">
        <v>0.93</v>
      </c>
      <c r="L41">
        <v>0.28999999999999998</v>
      </c>
      <c r="M41">
        <v>0.753</v>
      </c>
      <c r="N41">
        <v>0.44</v>
      </c>
      <c r="O41">
        <v>0.10299999999999999</v>
      </c>
      <c r="P41">
        <v>94.7</v>
      </c>
      <c r="Q41">
        <v>3.32</v>
      </c>
      <c r="R41" t="s">
        <v>373</v>
      </c>
      <c r="S41">
        <v>3.39</v>
      </c>
      <c r="T41">
        <v>3.5</v>
      </c>
      <c r="U41">
        <v>42.5</v>
      </c>
    </row>
    <row r="42" spans="1:21" x14ac:dyDescent="0.45">
      <c r="A42" t="s">
        <v>3161</v>
      </c>
      <c r="B42" t="s">
        <v>1989</v>
      </c>
      <c r="C42">
        <v>164</v>
      </c>
      <c r="D42">
        <v>157</v>
      </c>
      <c r="E42">
        <v>0</v>
      </c>
      <c r="F42">
        <v>435</v>
      </c>
      <c r="G42">
        <v>430</v>
      </c>
      <c r="H42">
        <v>2731.1</v>
      </c>
      <c r="I42">
        <v>8.2799999999999994</v>
      </c>
      <c r="J42">
        <v>3.62</v>
      </c>
      <c r="K42">
        <v>0.87</v>
      </c>
      <c r="L42">
        <v>0.29499999999999998</v>
      </c>
      <c r="M42">
        <v>0.71699999999999997</v>
      </c>
      <c r="N42">
        <v>0.50600000000000001</v>
      </c>
      <c r="O42">
        <v>0.112</v>
      </c>
      <c r="P42">
        <v>94.2</v>
      </c>
      <c r="Q42">
        <v>3.99</v>
      </c>
      <c r="R42" t="s">
        <v>373</v>
      </c>
      <c r="S42">
        <v>3.86</v>
      </c>
      <c r="T42">
        <v>3.67</v>
      </c>
      <c r="U42">
        <v>42.5</v>
      </c>
    </row>
    <row r="43" spans="1:21" x14ac:dyDescent="0.45">
      <c r="A43" t="s">
        <v>3327</v>
      </c>
      <c r="B43" t="s">
        <v>1989</v>
      </c>
      <c r="C43">
        <v>216</v>
      </c>
      <c r="D43">
        <v>152</v>
      </c>
      <c r="E43">
        <v>26</v>
      </c>
      <c r="F43">
        <v>689</v>
      </c>
      <c r="G43">
        <v>474</v>
      </c>
      <c r="H43">
        <v>3229</v>
      </c>
      <c r="I43">
        <v>5.31</v>
      </c>
      <c r="J43">
        <v>3.16</v>
      </c>
      <c r="K43">
        <v>0.94</v>
      </c>
      <c r="L43">
        <v>0.29199999999999998</v>
      </c>
      <c r="M43">
        <v>0.70399999999999996</v>
      </c>
      <c r="N43">
        <v>0.45900000000000002</v>
      </c>
      <c r="O43">
        <v>0.1</v>
      </c>
      <c r="P43">
        <v>87.9</v>
      </c>
      <c r="Q43">
        <v>4.3</v>
      </c>
      <c r="R43" t="s">
        <v>373</v>
      </c>
      <c r="S43">
        <v>4.41</v>
      </c>
      <c r="T43">
        <v>4.6100000000000003</v>
      </c>
      <c r="U43">
        <v>41.7</v>
      </c>
    </row>
    <row r="44" spans="1:21" x14ac:dyDescent="0.45">
      <c r="A44" t="s">
        <v>2591</v>
      </c>
      <c r="B44" t="s">
        <v>1989</v>
      </c>
      <c r="C44">
        <v>153</v>
      </c>
      <c r="D44">
        <v>131</v>
      </c>
      <c r="E44">
        <v>1</v>
      </c>
      <c r="F44">
        <v>391</v>
      </c>
      <c r="G44">
        <v>380</v>
      </c>
      <c r="H44">
        <v>2419.1999999999998</v>
      </c>
      <c r="I44">
        <v>7.49</v>
      </c>
      <c r="J44">
        <v>1.86</v>
      </c>
      <c r="K44">
        <v>1.1299999999999999</v>
      </c>
      <c r="L44">
        <v>0.28799999999999998</v>
      </c>
      <c r="M44">
        <v>0.72799999999999998</v>
      </c>
      <c r="N44">
        <v>0.41599999999999998</v>
      </c>
      <c r="O44">
        <v>0.109</v>
      </c>
      <c r="P44">
        <v>90.1</v>
      </c>
      <c r="Q44">
        <v>3.75</v>
      </c>
      <c r="R44" t="s">
        <v>373</v>
      </c>
      <c r="S44">
        <v>3.78</v>
      </c>
      <c r="T44">
        <v>3.69</v>
      </c>
      <c r="U44">
        <v>40.4</v>
      </c>
    </row>
    <row r="45" spans="1:21" x14ac:dyDescent="0.45">
      <c r="A45" t="s">
        <v>2793</v>
      </c>
      <c r="B45" t="s">
        <v>1989</v>
      </c>
      <c r="C45">
        <v>176</v>
      </c>
      <c r="D45">
        <v>157</v>
      </c>
      <c r="E45">
        <v>86</v>
      </c>
      <c r="F45">
        <v>681</v>
      </c>
      <c r="G45">
        <v>377</v>
      </c>
      <c r="H45">
        <v>2671.1</v>
      </c>
      <c r="I45">
        <v>5.8</v>
      </c>
      <c r="J45">
        <v>2.68</v>
      </c>
      <c r="K45">
        <v>0.73</v>
      </c>
      <c r="L45">
        <v>0.29699999999999999</v>
      </c>
      <c r="M45">
        <v>0.69099999999999995</v>
      </c>
      <c r="N45">
        <v>0.623</v>
      </c>
      <c r="O45">
        <v>0.124</v>
      </c>
      <c r="P45">
        <v>88.1</v>
      </c>
      <c r="Q45">
        <v>4.03</v>
      </c>
      <c r="R45" t="s">
        <v>373</v>
      </c>
      <c r="S45">
        <v>3.83</v>
      </c>
      <c r="T45">
        <v>3.72</v>
      </c>
      <c r="U45">
        <v>39.4</v>
      </c>
    </row>
    <row r="46" spans="1:21" x14ac:dyDescent="0.45">
      <c r="A46" t="s">
        <v>3328</v>
      </c>
      <c r="B46" t="s">
        <v>22</v>
      </c>
      <c r="C46">
        <v>82</v>
      </c>
      <c r="D46">
        <v>60</v>
      </c>
      <c r="E46">
        <v>652</v>
      </c>
      <c r="F46">
        <v>1115</v>
      </c>
      <c r="G46">
        <v>10</v>
      </c>
      <c r="H46">
        <v>1283.2</v>
      </c>
      <c r="I46">
        <v>8.2200000000000006</v>
      </c>
      <c r="J46">
        <v>2.0099999999999998</v>
      </c>
      <c r="K46">
        <v>0.5</v>
      </c>
      <c r="L46">
        <v>0.26300000000000001</v>
      </c>
      <c r="M46">
        <v>0.80400000000000005</v>
      </c>
      <c r="N46">
        <v>0.52400000000000002</v>
      </c>
      <c r="O46">
        <v>6.5000000000000002E-2</v>
      </c>
      <c r="P46">
        <v>93.5</v>
      </c>
      <c r="Q46">
        <v>2.21</v>
      </c>
      <c r="R46" t="s">
        <v>373</v>
      </c>
      <c r="S46">
        <v>2.76</v>
      </c>
      <c r="T46">
        <v>3</v>
      </c>
      <c r="U46">
        <v>39.1</v>
      </c>
    </row>
    <row r="47" spans="1:21" x14ac:dyDescent="0.45">
      <c r="A47" t="s">
        <v>3329</v>
      </c>
      <c r="B47" t="s">
        <v>62</v>
      </c>
      <c r="C47">
        <v>148</v>
      </c>
      <c r="D47">
        <v>139</v>
      </c>
      <c r="E47">
        <v>0</v>
      </c>
      <c r="F47">
        <v>378</v>
      </c>
      <c r="G47">
        <v>377</v>
      </c>
      <c r="H47">
        <v>2451</v>
      </c>
      <c r="I47">
        <v>5.39</v>
      </c>
      <c r="J47">
        <v>1.63</v>
      </c>
      <c r="K47">
        <v>1.2</v>
      </c>
      <c r="L47">
        <v>0.29199999999999998</v>
      </c>
      <c r="M47">
        <v>0.71199999999999997</v>
      </c>
      <c r="N47">
        <v>0.41199999999999998</v>
      </c>
      <c r="O47">
        <v>0.107</v>
      </c>
      <c r="Q47">
        <v>4.22</v>
      </c>
      <c r="R47" t="s">
        <v>373</v>
      </c>
      <c r="S47">
        <v>4.24</v>
      </c>
      <c r="T47">
        <v>4.2</v>
      </c>
      <c r="U47">
        <v>38.700000000000003</v>
      </c>
    </row>
    <row r="48" spans="1:21" x14ac:dyDescent="0.45">
      <c r="A48" t="s">
        <v>967</v>
      </c>
      <c r="B48" t="s">
        <v>1989</v>
      </c>
      <c r="C48">
        <v>116</v>
      </c>
      <c r="D48">
        <v>77</v>
      </c>
      <c r="E48">
        <v>1</v>
      </c>
      <c r="F48">
        <v>271</v>
      </c>
      <c r="G48">
        <v>260</v>
      </c>
      <c r="H48">
        <v>1641.2</v>
      </c>
      <c r="I48">
        <v>9.4600000000000009</v>
      </c>
      <c r="J48">
        <v>2.02</v>
      </c>
      <c r="K48">
        <v>0.97</v>
      </c>
      <c r="L48">
        <v>0.30099999999999999</v>
      </c>
      <c r="M48">
        <v>0.73899999999999999</v>
      </c>
      <c r="N48">
        <v>0.43</v>
      </c>
      <c r="O48">
        <v>0.113</v>
      </c>
      <c r="P48">
        <v>92.9</v>
      </c>
      <c r="Q48">
        <v>3.44</v>
      </c>
      <c r="R48" t="s">
        <v>373</v>
      </c>
      <c r="S48">
        <v>3.23</v>
      </c>
      <c r="T48">
        <v>3.31</v>
      </c>
      <c r="U48">
        <v>38.299999999999997</v>
      </c>
    </row>
    <row r="49" spans="1:21" x14ac:dyDescent="0.45">
      <c r="A49" t="s">
        <v>3195</v>
      </c>
      <c r="B49" t="s">
        <v>1989</v>
      </c>
      <c r="C49">
        <v>144</v>
      </c>
      <c r="D49">
        <v>94</v>
      </c>
      <c r="E49">
        <v>0</v>
      </c>
      <c r="F49">
        <v>350</v>
      </c>
      <c r="G49">
        <v>332</v>
      </c>
      <c r="H49">
        <v>2219.1</v>
      </c>
      <c r="I49">
        <v>6.88</v>
      </c>
      <c r="J49">
        <v>2.54</v>
      </c>
      <c r="K49">
        <v>0.89</v>
      </c>
      <c r="L49">
        <v>0.29699999999999999</v>
      </c>
      <c r="M49">
        <v>0.72699999999999998</v>
      </c>
      <c r="N49">
        <v>0.51200000000000001</v>
      </c>
      <c r="O49">
        <v>9.8000000000000004E-2</v>
      </c>
      <c r="P49">
        <v>93.3</v>
      </c>
      <c r="Q49">
        <v>3.76</v>
      </c>
      <c r="R49" t="s">
        <v>373</v>
      </c>
      <c r="S49">
        <v>3.8</v>
      </c>
      <c r="T49">
        <v>3.42</v>
      </c>
      <c r="U49">
        <v>37.9</v>
      </c>
    </row>
    <row r="50" spans="1:21" x14ac:dyDescent="0.45">
      <c r="A50" t="s">
        <v>3330</v>
      </c>
      <c r="B50" t="s">
        <v>1989</v>
      </c>
      <c r="C50">
        <v>130</v>
      </c>
      <c r="D50">
        <v>96</v>
      </c>
      <c r="E50">
        <v>0</v>
      </c>
      <c r="F50">
        <v>323</v>
      </c>
      <c r="G50">
        <v>314</v>
      </c>
      <c r="H50">
        <v>1996.1</v>
      </c>
      <c r="I50">
        <v>7.93</v>
      </c>
      <c r="J50">
        <v>3.57</v>
      </c>
      <c r="K50">
        <v>0.83</v>
      </c>
      <c r="L50">
        <v>0.28899999999999998</v>
      </c>
      <c r="M50">
        <v>0.71199999999999997</v>
      </c>
      <c r="N50">
        <v>0.38200000000000001</v>
      </c>
      <c r="O50">
        <v>7.5999999999999998E-2</v>
      </c>
      <c r="P50">
        <v>87.2</v>
      </c>
      <c r="Q50">
        <v>3.96</v>
      </c>
      <c r="R50" t="s">
        <v>373</v>
      </c>
      <c r="S50">
        <v>3.79</v>
      </c>
      <c r="T50">
        <v>3.85</v>
      </c>
      <c r="U50">
        <v>37.5</v>
      </c>
    </row>
    <row r="51" spans="1:21" x14ac:dyDescent="0.45">
      <c r="A51" t="s">
        <v>3331</v>
      </c>
      <c r="B51" t="s">
        <v>1989</v>
      </c>
      <c r="C51">
        <v>131</v>
      </c>
      <c r="D51">
        <v>124</v>
      </c>
      <c r="E51">
        <v>2</v>
      </c>
      <c r="F51">
        <v>401</v>
      </c>
      <c r="G51">
        <v>327</v>
      </c>
      <c r="H51">
        <v>2198</v>
      </c>
      <c r="I51">
        <v>6.36</v>
      </c>
      <c r="J51">
        <v>1.73</v>
      </c>
      <c r="K51">
        <v>1.17</v>
      </c>
      <c r="L51">
        <v>0.30099999999999999</v>
      </c>
      <c r="M51">
        <v>0.69099999999999995</v>
      </c>
      <c r="N51">
        <v>0.44700000000000001</v>
      </c>
      <c r="O51">
        <v>0.12</v>
      </c>
      <c r="P51">
        <v>87.5</v>
      </c>
      <c r="Q51">
        <v>4.2699999999999996</v>
      </c>
      <c r="R51" t="s">
        <v>373</v>
      </c>
      <c r="S51">
        <v>4.0199999999999996</v>
      </c>
      <c r="T51">
        <v>3.89</v>
      </c>
      <c r="U51">
        <v>36.9</v>
      </c>
    </row>
    <row r="52" spans="1:21" x14ac:dyDescent="0.45">
      <c r="A52" t="s">
        <v>3332</v>
      </c>
      <c r="B52" t="s">
        <v>1989</v>
      </c>
      <c r="C52">
        <v>141</v>
      </c>
      <c r="D52">
        <v>123</v>
      </c>
      <c r="E52">
        <v>0</v>
      </c>
      <c r="F52">
        <v>353</v>
      </c>
      <c r="G52">
        <v>349</v>
      </c>
      <c r="H52">
        <v>2225</v>
      </c>
      <c r="I52">
        <v>5.9</v>
      </c>
      <c r="J52">
        <v>2.19</v>
      </c>
      <c r="K52">
        <v>1.04</v>
      </c>
      <c r="L52">
        <v>0.29599999999999999</v>
      </c>
      <c r="M52">
        <v>0.69599999999999995</v>
      </c>
      <c r="Q52">
        <v>4.3600000000000003</v>
      </c>
      <c r="R52" t="s">
        <v>373</v>
      </c>
      <c r="S52">
        <v>4.0199999999999996</v>
      </c>
      <c r="U52">
        <v>36.799999999999997</v>
      </c>
    </row>
    <row r="53" spans="1:21" x14ac:dyDescent="0.45">
      <c r="A53" t="s">
        <v>1021</v>
      </c>
      <c r="B53" t="s">
        <v>80</v>
      </c>
      <c r="C53">
        <v>113</v>
      </c>
      <c r="D53">
        <v>62</v>
      </c>
      <c r="E53">
        <v>0</v>
      </c>
      <c r="F53">
        <v>247</v>
      </c>
      <c r="G53">
        <v>247</v>
      </c>
      <c r="H53">
        <v>1470</v>
      </c>
      <c r="I53">
        <v>10.55</v>
      </c>
      <c r="J53">
        <v>2.41</v>
      </c>
      <c r="K53">
        <v>0.91</v>
      </c>
      <c r="L53">
        <v>0.29299999999999998</v>
      </c>
      <c r="M53">
        <v>0.74299999999999999</v>
      </c>
      <c r="N53">
        <v>0.45800000000000002</v>
      </c>
      <c r="O53">
        <v>0.122</v>
      </c>
      <c r="P53">
        <v>95.7</v>
      </c>
      <c r="Q53">
        <v>3.24</v>
      </c>
      <c r="R53" t="s">
        <v>373</v>
      </c>
      <c r="S53">
        <v>3.02</v>
      </c>
      <c r="T53">
        <v>3</v>
      </c>
      <c r="U53">
        <v>36.6</v>
      </c>
    </row>
    <row r="54" spans="1:21" x14ac:dyDescent="0.45">
      <c r="A54" t="s">
        <v>3333</v>
      </c>
      <c r="B54" t="s">
        <v>1989</v>
      </c>
      <c r="C54">
        <v>138</v>
      </c>
      <c r="D54">
        <v>106</v>
      </c>
      <c r="E54">
        <v>0</v>
      </c>
      <c r="F54">
        <v>335</v>
      </c>
      <c r="G54">
        <v>332</v>
      </c>
      <c r="H54">
        <v>2051</v>
      </c>
      <c r="I54">
        <v>8.34</v>
      </c>
      <c r="J54">
        <v>2.76</v>
      </c>
      <c r="K54">
        <v>1.04</v>
      </c>
      <c r="L54">
        <v>0.28899999999999998</v>
      </c>
      <c r="M54">
        <v>0.72499999999999998</v>
      </c>
      <c r="N54">
        <v>0.438</v>
      </c>
      <c r="O54">
        <v>0.112</v>
      </c>
      <c r="P54">
        <v>94</v>
      </c>
      <c r="Q54">
        <v>3.88</v>
      </c>
      <c r="R54" t="s">
        <v>373</v>
      </c>
      <c r="S54">
        <v>3.78</v>
      </c>
      <c r="T54">
        <v>3.66</v>
      </c>
      <c r="U54">
        <v>36.299999999999997</v>
      </c>
    </row>
    <row r="55" spans="1:21" x14ac:dyDescent="0.45">
      <c r="A55" t="s">
        <v>335</v>
      </c>
      <c r="B55" t="s">
        <v>50</v>
      </c>
      <c r="C55">
        <v>101</v>
      </c>
      <c r="D55">
        <v>75</v>
      </c>
      <c r="E55">
        <v>0</v>
      </c>
      <c r="F55">
        <v>254</v>
      </c>
      <c r="G55">
        <v>254</v>
      </c>
      <c r="H55">
        <v>1541.2</v>
      </c>
      <c r="I55">
        <v>9.91</v>
      </c>
      <c r="J55">
        <v>2.3199999999999998</v>
      </c>
      <c r="K55">
        <v>1.0900000000000001</v>
      </c>
      <c r="L55">
        <v>0.28899999999999998</v>
      </c>
      <c r="M55">
        <v>0.73099999999999998</v>
      </c>
      <c r="N55">
        <v>0.47</v>
      </c>
      <c r="O55">
        <v>0.13700000000000001</v>
      </c>
      <c r="P55">
        <v>92.8</v>
      </c>
      <c r="Q55">
        <v>3.7</v>
      </c>
      <c r="R55" t="s">
        <v>373</v>
      </c>
      <c r="S55">
        <v>3.41</v>
      </c>
      <c r="T55">
        <v>3.32</v>
      </c>
      <c r="U55">
        <v>35.9</v>
      </c>
    </row>
    <row r="56" spans="1:21" x14ac:dyDescent="0.45">
      <c r="A56" t="s">
        <v>304</v>
      </c>
      <c r="B56" t="s">
        <v>1989</v>
      </c>
      <c r="C56">
        <v>107</v>
      </c>
      <c r="D56">
        <v>88</v>
      </c>
      <c r="E56">
        <v>0</v>
      </c>
      <c r="F56">
        <v>277</v>
      </c>
      <c r="G56">
        <v>277</v>
      </c>
      <c r="H56">
        <v>1680.2</v>
      </c>
      <c r="I56">
        <v>10.61</v>
      </c>
      <c r="J56">
        <v>2.88</v>
      </c>
      <c r="K56">
        <v>1.1299999999999999</v>
      </c>
      <c r="L56">
        <v>0.28399999999999997</v>
      </c>
      <c r="M56">
        <v>0.75900000000000001</v>
      </c>
      <c r="N56">
        <v>0.40699999999999997</v>
      </c>
      <c r="O56">
        <v>0.13</v>
      </c>
      <c r="P56">
        <v>94.2</v>
      </c>
      <c r="Q56">
        <v>3.58</v>
      </c>
      <c r="R56" t="s">
        <v>373</v>
      </c>
      <c r="S56">
        <v>3.51</v>
      </c>
      <c r="T56">
        <v>3.43</v>
      </c>
      <c r="U56">
        <v>35.4</v>
      </c>
    </row>
    <row r="57" spans="1:21" x14ac:dyDescent="0.45">
      <c r="A57" t="s">
        <v>3334</v>
      </c>
      <c r="B57" t="s">
        <v>1989</v>
      </c>
      <c r="C57">
        <v>149</v>
      </c>
      <c r="D57">
        <v>136</v>
      </c>
      <c r="E57">
        <v>1</v>
      </c>
      <c r="F57">
        <v>393</v>
      </c>
      <c r="G57">
        <v>377</v>
      </c>
      <c r="H57">
        <v>2438.1999999999998</v>
      </c>
      <c r="I57">
        <v>7.14</v>
      </c>
      <c r="J57">
        <v>3.24</v>
      </c>
      <c r="K57">
        <v>1.04</v>
      </c>
      <c r="L57">
        <v>0.28299999999999997</v>
      </c>
      <c r="M57">
        <v>0.72599999999999998</v>
      </c>
      <c r="N57">
        <v>0.34899999999999998</v>
      </c>
      <c r="O57">
        <v>7.5999999999999998E-2</v>
      </c>
      <c r="Q57">
        <v>3.99</v>
      </c>
      <c r="R57" t="s">
        <v>373</v>
      </c>
      <c r="S57">
        <v>4.09</v>
      </c>
      <c r="T57">
        <v>5.25</v>
      </c>
      <c r="U57">
        <v>35.299999999999997</v>
      </c>
    </row>
    <row r="58" spans="1:21" x14ac:dyDescent="0.45">
      <c r="A58" t="s">
        <v>3335</v>
      </c>
      <c r="B58" t="s">
        <v>1989</v>
      </c>
      <c r="C58">
        <v>155</v>
      </c>
      <c r="D58">
        <v>124</v>
      </c>
      <c r="E58">
        <v>2</v>
      </c>
      <c r="F58">
        <v>396</v>
      </c>
      <c r="G58">
        <v>359</v>
      </c>
      <c r="H58">
        <v>2277.1999999999998</v>
      </c>
      <c r="I58">
        <v>7.35</v>
      </c>
      <c r="J58">
        <v>4.3099999999999996</v>
      </c>
      <c r="K58">
        <v>0.74</v>
      </c>
      <c r="L58">
        <v>0.28299999999999997</v>
      </c>
      <c r="M58">
        <v>0.74099999999999999</v>
      </c>
      <c r="N58">
        <v>0.41399999999999998</v>
      </c>
      <c r="O58">
        <v>8.4000000000000005E-2</v>
      </c>
      <c r="Q58">
        <v>3.75</v>
      </c>
      <c r="R58" t="s">
        <v>373</v>
      </c>
      <c r="S58">
        <v>4.0999999999999996</v>
      </c>
      <c r="T58">
        <v>4.8499999999999996</v>
      </c>
      <c r="U58">
        <v>35.299999999999997</v>
      </c>
    </row>
    <row r="59" spans="1:21" x14ac:dyDescent="0.45">
      <c r="A59" t="s">
        <v>274</v>
      </c>
      <c r="B59" t="s">
        <v>1989</v>
      </c>
      <c r="C59">
        <v>97</v>
      </c>
      <c r="D59">
        <v>67</v>
      </c>
      <c r="E59">
        <v>0</v>
      </c>
      <c r="F59">
        <v>246</v>
      </c>
      <c r="G59">
        <v>246</v>
      </c>
      <c r="H59">
        <v>1495.1</v>
      </c>
      <c r="I59">
        <v>9.19</v>
      </c>
      <c r="J59">
        <v>2.65</v>
      </c>
      <c r="K59">
        <v>0.83</v>
      </c>
      <c r="L59">
        <v>0.29199999999999998</v>
      </c>
      <c r="M59">
        <v>0.74199999999999999</v>
      </c>
      <c r="N59">
        <v>0.46400000000000002</v>
      </c>
      <c r="O59">
        <v>0.105</v>
      </c>
      <c r="P59">
        <v>96.2</v>
      </c>
      <c r="Q59">
        <v>3.39</v>
      </c>
      <c r="R59" t="s">
        <v>373</v>
      </c>
      <c r="S59">
        <v>3.34</v>
      </c>
      <c r="T59">
        <v>3.58</v>
      </c>
      <c r="U59">
        <v>34.6</v>
      </c>
    </row>
    <row r="60" spans="1:21" x14ac:dyDescent="0.45">
      <c r="A60" t="s">
        <v>321</v>
      </c>
      <c r="B60" t="s">
        <v>1989</v>
      </c>
      <c r="C60">
        <v>96</v>
      </c>
      <c r="D60">
        <v>98</v>
      </c>
      <c r="E60">
        <v>0</v>
      </c>
      <c r="F60">
        <v>346</v>
      </c>
      <c r="G60">
        <v>320</v>
      </c>
      <c r="H60">
        <v>1896</v>
      </c>
      <c r="I60">
        <v>7.89</v>
      </c>
      <c r="J60">
        <v>2.66</v>
      </c>
      <c r="K60">
        <v>0.91</v>
      </c>
      <c r="L60">
        <v>0.30499999999999999</v>
      </c>
      <c r="M60">
        <v>0.73499999999999999</v>
      </c>
      <c r="N60">
        <v>0.44500000000000001</v>
      </c>
      <c r="O60">
        <v>0.10199999999999999</v>
      </c>
      <c r="P60">
        <v>91.8</v>
      </c>
      <c r="Q60">
        <v>3.75</v>
      </c>
      <c r="R60" t="s">
        <v>373</v>
      </c>
      <c r="S60">
        <v>3.67</v>
      </c>
      <c r="T60">
        <v>3.91</v>
      </c>
      <c r="U60">
        <v>34.5</v>
      </c>
    </row>
    <row r="61" spans="1:21" x14ac:dyDescent="0.45">
      <c r="A61" t="s">
        <v>2585</v>
      </c>
      <c r="B61" t="s">
        <v>1989</v>
      </c>
      <c r="C61">
        <v>178</v>
      </c>
      <c r="D61">
        <v>177</v>
      </c>
      <c r="E61">
        <v>1</v>
      </c>
      <c r="F61">
        <v>519</v>
      </c>
      <c r="G61">
        <v>474</v>
      </c>
      <c r="H61">
        <v>3189</v>
      </c>
      <c r="I61">
        <v>5.58</v>
      </c>
      <c r="J61">
        <v>3.01</v>
      </c>
      <c r="K61">
        <v>1.02</v>
      </c>
      <c r="L61">
        <v>0.30599999999999999</v>
      </c>
      <c r="M61">
        <v>0.71699999999999997</v>
      </c>
      <c r="N61">
        <v>0.41599999999999998</v>
      </c>
      <c r="O61">
        <v>9.7000000000000003E-2</v>
      </c>
      <c r="P61">
        <v>84.7</v>
      </c>
      <c r="Q61">
        <v>4.4400000000000004</v>
      </c>
      <c r="R61" t="s">
        <v>373</v>
      </c>
      <c r="S61">
        <v>4.4000000000000004</v>
      </c>
      <c r="T61">
        <v>4.5199999999999996</v>
      </c>
      <c r="U61">
        <v>34</v>
      </c>
    </row>
    <row r="62" spans="1:21" x14ac:dyDescent="0.45">
      <c r="A62" t="s">
        <v>531</v>
      </c>
      <c r="B62" t="s">
        <v>1989</v>
      </c>
      <c r="C62">
        <v>107</v>
      </c>
      <c r="D62">
        <v>90</v>
      </c>
      <c r="E62">
        <v>0</v>
      </c>
      <c r="F62">
        <v>295</v>
      </c>
      <c r="G62">
        <v>286</v>
      </c>
      <c r="H62">
        <v>1663.2</v>
      </c>
      <c r="I62">
        <v>8.85</v>
      </c>
      <c r="J62">
        <v>3.07</v>
      </c>
      <c r="K62">
        <v>0.83</v>
      </c>
      <c r="L62">
        <v>0.28199999999999997</v>
      </c>
      <c r="M62">
        <v>0.73099999999999998</v>
      </c>
      <c r="N62">
        <v>0.50900000000000001</v>
      </c>
      <c r="O62">
        <v>0.114</v>
      </c>
      <c r="P62">
        <v>93.5</v>
      </c>
      <c r="Q62">
        <v>3.46</v>
      </c>
      <c r="R62" t="s">
        <v>373</v>
      </c>
      <c r="S62">
        <v>3.52</v>
      </c>
      <c r="T62">
        <v>3.62</v>
      </c>
      <c r="U62">
        <v>33</v>
      </c>
    </row>
    <row r="63" spans="1:21" x14ac:dyDescent="0.45">
      <c r="A63" t="s">
        <v>3261</v>
      </c>
      <c r="B63" t="s">
        <v>1989</v>
      </c>
      <c r="C63">
        <v>94</v>
      </c>
      <c r="D63">
        <v>96</v>
      </c>
      <c r="E63">
        <v>0</v>
      </c>
      <c r="F63">
        <v>250</v>
      </c>
      <c r="G63">
        <v>250</v>
      </c>
      <c r="H63">
        <v>1596.2</v>
      </c>
      <c r="I63">
        <v>7.47</v>
      </c>
      <c r="J63">
        <v>2.08</v>
      </c>
      <c r="K63">
        <v>1.04</v>
      </c>
      <c r="L63">
        <v>0.29499999999999998</v>
      </c>
      <c r="M63">
        <v>0.72199999999999998</v>
      </c>
      <c r="N63">
        <v>0.41899999999999998</v>
      </c>
      <c r="O63">
        <v>9.9000000000000005E-2</v>
      </c>
      <c r="P63">
        <v>93.1</v>
      </c>
      <c r="Q63">
        <v>3.78</v>
      </c>
      <c r="R63" t="s">
        <v>373</v>
      </c>
      <c r="S63">
        <v>3.66</v>
      </c>
      <c r="T63">
        <v>3.63</v>
      </c>
      <c r="U63">
        <v>33</v>
      </c>
    </row>
    <row r="64" spans="1:21" x14ac:dyDescent="0.45">
      <c r="A64" t="s">
        <v>327</v>
      </c>
      <c r="B64" t="s">
        <v>1989</v>
      </c>
      <c r="C64">
        <v>140</v>
      </c>
      <c r="D64">
        <v>99</v>
      </c>
      <c r="E64">
        <v>1</v>
      </c>
      <c r="F64">
        <v>359</v>
      </c>
      <c r="G64">
        <v>335</v>
      </c>
      <c r="H64">
        <v>1979.1</v>
      </c>
      <c r="I64">
        <v>9.06</v>
      </c>
      <c r="J64">
        <v>3.16</v>
      </c>
      <c r="K64">
        <v>1.04</v>
      </c>
      <c r="L64">
        <v>0.29699999999999999</v>
      </c>
      <c r="M64">
        <v>0.74299999999999999</v>
      </c>
      <c r="N64">
        <v>0.42399999999999999</v>
      </c>
      <c r="O64">
        <v>0.113</v>
      </c>
      <c r="P64">
        <v>93.5</v>
      </c>
      <c r="Q64">
        <v>3.77</v>
      </c>
      <c r="R64" t="s">
        <v>373</v>
      </c>
      <c r="S64">
        <v>3.82</v>
      </c>
      <c r="T64">
        <v>3.95</v>
      </c>
      <c r="U64">
        <v>32.6</v>
      </c>
    </row>
    <row r="65" spans="1:21" x14ac:dyDescent="0.45">
      <c r="A65" t="s">
        <v>3336</v>
      </c>
      <c r="B65" t="s">
        <v>1989</v>
      </c>
      <c r="C65">
        <v>114</v>
      </c>
      <c r="D65">
        <v>96</v>
      </c>
      <c r="E65">
        <v>0</v>
      </c>
      <c r="F65">
        <v>305</v>
      </c>
      <c r="G65">
        <v>278</v>
      </c>
      <c r="H65">
        <v>1791.2</v>
      </c>
      <c r="I65">
        <v>7.05</v>
      </c>
      <c r="J65">
        <v>2.1</v>
      </c>
      <c r="K65">
        <v>0.96</v>
      </c>
      <c r="L65">
        <v>0.314</v>
      </c>
      <c r="M65">
        <v>0.70499999999999996</v>
      </c>
      <c r="N65">
        <v>0.46</v>
      </c>
      <c r="O65">
        <v>0.128</v>
      </c>
      <c r="Q65">
        <v>4.09</v>
      </c>
      <c r="R65" t="s">
        <v>373</v>
      </c>
      <c r="S65">
        <v>3.69</v>
      </c>
      <c r="T65">
        <v>4.5599999999999996</v>
      </c>
      <c r="U65">
        <v>32.6</v>
      </c>
    </row>
    <row r="66" spans="1:21" x14ac:dyDescent="0.45">
      <c r="A66" t="s">
        <v>530</v>
      </c>
      <c r="B66" t="s">
        <v>1989</v>
      </c>
      <c r="C66">
        <v>95</v>
      </c>
      <c r="D66">
        <v>99</v>
      </c>
      <c r="E66">
        <v>0</v>
      </c>
      <c r="F66">
        <v>317</v>
      </c>
      <c r="G66">
        <v>278</v>
      </c>
      <c r="H66">
        <v>1641</v>
      </c>
      <c r="I66">
        <v>9.36</v>
      </c>
      <c r="J66">
        <v>2.5</v>
      </c>
      <c r="K66">
        <v>1.1399999999999999</v>
      </c>
      <c r="L66">
        <v>0.315</v>
      </c>
      <c r="M66">
        <v>0.74199999999999999</v>
      </c>
      <c r="N66">
        <v>0.42199999999999999</v>
      </c>
      <c r="O66">
        <v>0.124</v>
      </c>
      <c r="P66">
        <v>94.9</v>
      </c>
      <c r="Q66">
        <v>3.88</v>
      </c>
      <c r="R66" t="s">
        <v>373</v>
      </c>
      <c r="S66">
        <v>3.62</v>
      </c>
      <c r="T66">
        <v>3.63</v>
      </c>
      <c r="U66">
        <v>32.4</v>
      </c>
    </row>
    <row r="67" spans="1:21" x14ac:dyDescent="0.45">
      <c r="A67" t="s">
        <v>3337</v>
      </c>
      <c r="B67" t="s">
        <v>1989</v>
      </c>
      <c r="C67">
        <v>156</v>
      </c>
      <c r="D67">
        <v>108</v>
      </c>
      <c r="E67">
        <v>0</v>
      </c>
      <c r="F67">
        <v>376</v>
      </c>
      <c r="G67">
        <v>357</v>
      </c>
      <c r="H67">
        <v>2264</v>
      </c>
      <c r="I67">
        <v>6.44</v>
      </c>
      <c r="J67">
        <v>2.81</v>
      </c>
      <c r="K67">
        <v>1.1299999999999999</v>
      </c>
      <c r="L67">
        <v>0.28299999999999997</v>
      </c>
      <c r="M67">
        <v>0.73199999999999998</v>
      </c>
      <c r="N67">
        <v>0.42</v>
      </c>
      <c r="O67">
        <v>0.11899999999999999</v>
      </c>
      <c r="P67">
        <v>88.2</v>
      </c>
      <c r="Q67">
        <v>4.1500000000000004</v>
      </c>
      <c r="R67" t="s">
        <v>373</v>
      </c>
      <c r="S67">
        <v>4.3</v>
      </c>
      <c r="T67">
        <v>4.18</v>
      </c>
      <c r="U67">
        <v>32.299999999999997</v>
      </c>
    </row>
    <row r="68" spans="1:21" x14ac:dyDescent="0.45">
      <c r="A68" t="s">
        <v>3338</v>
      </c>
      <c r="B68" t="s">
        <v>1989</v>
      </c>
      <c r="C68">
        <v>145</v>
      </c>
      <c r="D68">
        <v>139</v>
      </c>
      <c r="E68">
        <v>0</v>
      </c>
      <c r="F68">
        <v>407</v>
      </c>
      <c r="G68">
        <v>405</v>
      </c>
      <c r="H68">
        <v>2616</v>
      </c>
      <c r="I68">
        <v>7.69</v>
      </c>
      <c r="J68">
        <v>2.57</v>
      </c>
      <c r="K68">
        <v>1.24</v>
      </c>
      <c r="L68">
        <v>0.29399999999999998</v>
      </c>
      <c r="M68">
        <v>0.73899999999999999</v>
      </c>
      <c r="N68">
        <v>0.433</v>
      </c>
      <c r="O68">
        <v>0.126</v>
      </c>
      <c r="P68">
        <v>91.8</v>
      </c>
      <c r="Q68">
        <v>4.01</v>
      </c>
      <c r="R68" t="s">
        <v>373</v>
      </c>
      <c r="S68">
        <v>4.17</v>
      </c>
      <c r="T68">
        <v>3.91</v>
      </c>
      <c r="U68">
        <v>32.299999999999997</v>
      </c>
    </row>
    <row r="69" spans="1:21" x14ac:dyDescent="0.45">
      <c r="A69" t="s">
        <v>888</v>
      </c>
      <c r="B69" t="s">
        <v>1989</v>
      </c>
      <c r="C69">
        <v>134</v>
      </c>
      <c r="D69">
        <v>124</v>
      </c>
      <c r="E69">
        <v>0</v>
      </c>
      <c r="F69">
        <v>358</v>
      </c>
      <c r="G69">
        <v>355</v>
      </c>
      <c r="H69">
        <v>2209.1</v>
      </c>
      <c r="I69">
        <v>8.43</v>
      </c>
      <c r="J69">
        <v>2.2200000000000002</v>
      </c>
      <c r="K69">
        <v>1.05</v>
      </c>
      <c r="L69">
        <v>0.28499999999999998</v>
      </c>
      <c r="M69">
        <v>0.749</v>
      </c>
      <c r="N69">
        <v>0.41599999999999998</v>
      </c>
      <c r="O69">
        <v>0.108</v>
      </c>
      <c r="P69">
        <v>91.8</v>
      </c>
      <c r="Q69">
        <v>3.47</v>
      </c>
      <c r="R69" t="s">
        <v>373</v>
      </c>
      <c r="S69">
        <v>3.63</v>
      </c>
      <c r="T69">
        <v>3.78</v>
      </c>
      <c r="U69">
        <v>32.200000000000003</v>
      </c>
    </row>
    <row r="70" spans="1:21" x14ac:dyDescent="0.45">
      <c r="A70" t="s">
        <v>3226</v>
      </c>
      <c r="B70" t="s">
        <v>1989</v>
      </c>
      <c r="C70">
        <v>131</v>
      </c>
      <c r="D70">
        <v>101</v>
      </c>
      <c r="E70">
        <v>0</v>
      </c>
      <c r="F70">
        <v>344</v>
      </c>
      <c r="G70">
        <v>328</v>
      </c>
      <c r="H70">
        <v>1933</v>
      </c>
      <c r="I70">
        <v>8.66</v>
      </c>
      <c r="J70">
        <v>3.79</v>
      </c>
      <c r="K70">
        <v>0.8</v>
      </c>
      <c r="L70">
        <v>0.29399999999999998</v>
      </c>
      <c r="M70">
        <v>0.73899999999999999</v>
      </c>
      <c r="N70">
        <v>0.47</v>
      </c>
      <c r="O70">
        <v>9.7000000000000003E-2</v>
      </c>
      <c r="P70">
        <v>92.4</v>
      </c>
      <c r="Q70">
        <v>3.7</v>
      </c>
      <c r="R70" t="s">
        <v>373</v>
      </c>
      <c r="S70">
        <v>3.68</v>
      </c>
      <c r="T70">
        <v>3.87</v>
      </c>
      <c r="U70">
        <v>32.200000000000003</v>
      </c>
    </row>
    <row r="71" spans="1:21" x14ac:dyDescent="0.45">
      <c r="A71" t="s">
        <v>3294</v>
      </c>
      <c r="B71" t="s">
        <v>1989</v>
      </c>
      <c r="C71">
        <v>128</v>
      </c>
      <c r="D71">
        <v>143</v>
      </c>
      <c r="E71">
        <v>0</v>
      </c>
      <c r="F71">
        <v>387</v>
      </c>
      <c r="G71">
        <v>381</v>
      </c>
      <c r="H71">
        <v>2322</v>
      </c>
      <c r="I71">
        <v>7.14</v>
      </c>
      <c r="J71">
        <v>2.76</v>
      </c>
      <c r="K71">
        <v>1.1599999999999999</v>
      </c>
      <c r="L71">
        <v>0.30399999999999999</v>
      </c>
      <c r="M71">
        <v>0.72899999999999998</v>
      </c>
      <c r="N71">
        <v>0.38</v>
      </c>
      <c r="O71">
        <v>0.10199999999999999</v>
      </c>
      <c r="P71">
        <v>90.4</v>
      </c>
      <c r="Q71">
        <v>4.26</v>
      </c>
      <c r="R71" t="s">
        <v>373</v>
      </c>
      <c r="S71">
        <v>4.18</v>
      </c>
      <c r="T71">
        <v>4.21</v>
      </c>
      <c r="U71">
        <v>32.1</v>
      </c>
    </row>
    <row r="72" spans="1:21" x14ac:dyDescent="0.45">
      <c r="A72" t="s">
        <v>3339</v>
      </c>
      <c r="B72" t="s">
        <v>1989</v>
      </c>
      <c r="C72">
        <v>121</v>
      </c>
      <c r="D72">
        <v>115</v>
      </c>
      <c r="E72">
        <v>157</v>
      </c>
      <c r="F72">
        <v>836</v>
      </c>
      <c r="G72">
        <v>185</v>
      </c>
      <c r="H72">
        <v>1929.1</v>
      </c>
      <c r="I72">
        <v>8.1999999999999993</v>
      </c>
      <c r="J72">
        <v>4.12</v>
      </c>
      <c r="K72">
        <v>0.77</v>
      </c>
      <c r="L72">
        <v>0.28999999999999998</v>
      </c>
      <c r="M72">
        <v>0.71</v>
      </c>
      <c r="N72">
        <v>0.45800000000000002</v>
      </c>
      <c r="O72">
        <v>9.7000000000000003E-2</v>
      </c>
      <c r="P72">
        <v>92.8</v>
      </c>
      <c r="Q72">
        <v>3.97</v>
      </c>
      <c r="R72" t="s">
        <v>373</v>
      </c>
      <c r="S72">
        <v>3.75</v>
      </c>
      <c r="T72">
        <v>3.53</v>
      </c>
      <c r="U72">
        <v>31.9</v>
      </c>
    </row>
    <row r="73" spans="1:21" x14ac:dyDescent="0.45">
      <c r="A73" t="s">
        <v>873</v>
      </c>
      <c r="B73" t="s">
        <v>1989</v>
      </c>
      <c r="C73">
        <v>144</v>
      </c>
      <c r="D73">
        <v>111</v>
      </c>
      <c r="E73">
        <v>0</v>
      </c>
      <c r="F73">
        <v>368</v>
      </c>
      <c r="G73">
        <v>363</v>
      </c>
      <c r="H73">
        <v>2245</v>
      </c>
      <c r="I73">
        <v>7.42</v>
      </c>
      <c r="J73">
        <v>2.54</v>
      </c>
      <c r="K73">
        <v>1</v>
      </c>
      <c r="L73">
        <v>0.28299999999999997</v>
      </c>
      <c r="M73">
        <v>0.76</v>
      </c>
      <c r="N73">
        <v>0.441</v>
      </c>
      <c r="O73">
        <v>0.108</v>
      </c>
      <c r="P73">
        <v>93.1</v>
      </c>
      <c r="Q73">
        <v>3.5</v>
      </c>
      <c r="R73" t="s">
        <v>373</v>
      </c>
      <c r="S73">
        <v>3.92</v>
      </c>
      <c r="T73">
        <v>3.98</v>
      </c>
      <c r="U73">
        <v>31.7</v>
      </c>
    </row>
    <row r="74" spans="1:21" x14ac:dyDescent="0.45">
      <c r="A74" t="s">
        <v>3340</v>
      </c>
      <c r="B74" t="s">
        <v>1989</v>
      </c>
      <c r="C74">
        <v>119</v>
      </c>
      <c r="D74">
        <v>77</v>
      </c>
      <c r="E74">
        <v>0</v>
      </c>
      <c r="F74">
        <v>247</v>
      </c>
      <c r="G74">
        <v>245</v>
      </c>
      <c r="H74">
        <v>1702.1</v>
      </c>
      <c r="I74">
        <v>6.41</v>
      </c>
      <c r="J74">
        <v>2.81</v>
      </c>
      <c r="K74">
        <v>0.85</v>
      </c>
      <c r="L74">
        <v>0.29299999999999998</v>
      </c>
      <c r="M74">
        <v>0.72599999999999998</v>
      </c>
      <c r="Q74">
        <v>3.88</v>
      </c>
      <c r="R74" t="s">
        <v>373</v>
      </c>
      <c r="S74">
        <v>3.78</v>
      </c>
      <c r="U74">
        <v>31.5</v>
      </c>
    </row>
    <row r="75" spans="1:21" x14ac:dyDescent="0.45">
      <c r="A75" t="s">
        <v>3239</v>
      </c>
      <c r="B75" t="s">
        <v>1989</v>
      </c>
      <c r="C75">
        <v>116</v>
      </c>
      <c r="D75">
        <v>119</v>
      </c>
      <c r="E75">
        <v>0</v>
      </c>
      <c r="F75">
        <v>364</v>
      </c>
      <c r="G75">
        <v>341</v>
      </c>
      <c r="H75">
        <v>2017.2</v>
      </c>
      <c r="I75">
        <v>7.91</v>
      </c>
      <c r="J75">
        <v>3.06</v>
      </c>
      <c r="K75">
        <v>1.06</v>
      </c>
      <c r="L75">
        <v>0.29399999999999998</v>
      </c>
      <c r="M75">
        <v>0.72399999999999998</v>
      </c>
      <c r="N75">
        <v>0.42499999999999999</v>
      </c>
      <c r="O75">
        <v>0.107</v>
      </c>
      <c r="P75">
        <v>92</v>
      </c>
      <c r="Q75">
        <v>4.0599999999999996</v>
      </c>
      <c r="R75" t="s">
        <v>373</v>
      </c>
      <c r="S75">
        <v>4</v>
      </c>
      <c r="T75">
        <v>4.12</v>
      </c>
      <c r="U75">
        <v>31.2</v>
      </c>
    </row>
    <row r="76" spans="1:21" x14ac:dyDescent="0.45">
      <c r="A76" t="s">
        <v>3341</v>
      </c>
      <c r="B76" t="s">
        <v>1989</v>
      </c>
      <c r="C76">
        <v>129</v>
      </c>
      <c r="D76">
        <v>105</v>
      </c>
      <c r="E76">
        <v>0</v>
      </c>
      <c r="F76">
        <v>318</v>
      </c>
      <c r="G76">
        <v>297</v>
      </c>
      <c r="H76">
        <v>1954.2</v>
      </c>
      <c r="I76">
        <v>5.72</v>
      </c>
      <c r="J76">
        <v>2.7</v>
      </c>
      <c r="K76">
        <v>1</v>
      </c>
      <c r="L76">
        <v>0.31</v>
      </c>
      <c r="M76">
        <v>0.7</v>
      </c>
      <c r="N76">
        <v>0.46300000000000002</v>
      </c>
      <c r="O76">
        <v>0.14499999999999999</v>
      </c>
      <c r="Q76">
        <v>4.51</v>
      </c>
      <c r="R76" t="s">
        <v>373</v>
      </c>
      <c r="S76">
        <v>4.1900000000000004</v>
      </c>
      <c r="T76">
        <v>4.49</v>
      </c>
      <c r="U76">
        <v>30.9</v>
      </c>
    </row>
    <row r="77" spans="1:21" x14ac:dyDescent="0.45">
      <c r="A77" t="s">
        <v>2390</v>
      </c>
      <c r="B77" t="s">
        <v>1989</v>
      </c>
      <c r="C77">
        <v>132</v>
      </c>
      <c r="D77">
        <v>91</v>
      </c>
      <c r="E77">
        <v>0</v>
      </c>
      <c r="F77">
        <v>354</v>
      </c>
      <c r="G77">
        <v>302</v>
      </c>
      <c r="H77">
        <v>1959</v>
      </c>
      <c r="I77">
        <v>7.52</v>
      </c>
      <c r="J77">
        <v>4.13</v>
      </c>
      <c r="K77">
        <v>0.74</v>
      </c>
      <c r="L77">
        <v>0.27700000000000002</v>
      </c>
      <c r="M77">
        <v>0.73699999999999999</v>
      </c>
      <c r="N77">
        <v>0.48399999999999999</v>
      </c>
      <c r="O77">
        <v>8.8999999999999996E-2</v>
      </c>
      <c r="P77">
        <v>91.9</v>
      </c>
      <c r="Q77">
        <v>3.66</v>
      </c>
      <c r="R77" t="s">
        <v>373</v>
      </c>
      <c r="S77">
        <v>4.01</v>
      </c>
      <c r="T77">
        <v>4.18</v>
      </c>
      <c r="U77">
        <v>30.9</v>
      </c>
    </row>
    <row r="78" spans="1:21" x14ac:dyDescent="0.45">
      <c r="A78" t="s">
        <v>3342</v>
      </c>
      <c r="B78" t="s">
        <v>1989</v>
      </c>
      <c r="C78">
        <v>121</v>
      </c>
      <c r="D78">
        <v>124</v>
      </c>
      <c r="E78">
        <v>25</v>
      </c>
      <c r="F78">
        <v>720</v>
      </c>
      <c r="G78">
        <v>242</v>
      </c>
      <c r="H78">
        <v>2033.1</v>
      </c>
      <c r="I78">
        <v>7.27</v>
      </c>
      <c r="J78">
        <v>3.2</v>
      </c>
      <c r="K78">
        <v>0.95</v>
      </c>
      <c r="L78">
        <v>0.30199999999999999</v>
      </c>
      <c r="M78">
        <v>0.70799999999999996</v>
      </c>
      <c r="N78">
        <v>0.48599999999999999</v>
      </c>
      <c r="O78">
        <v>0.13100000000000001</v>
      </c>
      <c r="Q78">
        <v>4.1100000000000003</v>
      </c>
      <c r="R78" t="s">
        <v>373</v>
      </c>
      <c r="S78">
        <v>3.95</v>
      </c>
      <c r="T78">
        <v>4.3499999999999996</v>
      </c>
      <c r="U78">
        <v>30.6</v>
      </c>
    </row>
    <row r="79" spans="1:21" x14ac:dyDescent="0.45">
      <c r="A79" t="s">
        <v>3343</v>
      </c>
      <c r="B79" t="s">
        <v>1989</v>
      </c>
      <c r="C79">
        <v>150</v>
      </c>
      <c r="D79">
        <v>98</v>
      </c>
      <c r="E79">
        <v>0</v>
      </c>
      <c r="F79">
        <v>331</v>
      </c>
      <c r="G79">
        <v>331</v>
      </c>
      <c r="H79">
        <v>2067.1</v>
      </c>
      <c r="I79">
        <v>7.06</v>
      </c>
      <c r="J79">
        <v>2.4</v>
      </c>
      <c r="K79">
        <v>1.1399999999999999</v>
      </c>
      <c r="L79">
        <v>0.27300000000000002</v>
      </c>
      <c r="M79">
        <v>0.76200000000000001</v>
      </c>
      <c r="N79">
        <v>0.33100000000000002</v>
      </c>
      <c r="O79">
        <v>8.8999999999999996E-2</v>
      </c>
      <c r="P79">
        <v>88.7</v>
      </c>
      <c r="Q79">
        <v>3.63</v>
      </c>
      <c r="R79" t="s">
        <v>373</v>
      </c>
      <c r="S79">
        <v>4.07</v>
      </c>
      <c r="T79">
        <v>4.3600000000000003</v>
      </c>
      <c r="U79">
        <v>30.4</v>
      </c>
    </row>
    <row r="80" spans="1:21" x14ac:dyDescent="0.45">
      <c r="A80" t="s">
        <v>315</v>
      </c>
      <c r="B80" t="s">
        <v>1989</v>
      </c>
      <c r="C80">
        <v>135</v>
      </c>
      <c r="D80">
        <v>118</v>
      </c>
      <c r="E80">
        <v>0</v>
      </c>
      <c r="F80">
        <v>370</v>
      </c>
      <c r="G80">
        <v>369</v>
      </c>
      <c r="H80">
        <v>2057.1999999999998</v>
      </c>
      <c r="I80">
        <v>8.65</v>
      </c>
      <c r="J80">
        <v>3.32</v>
      </c>
      <c r="K80">
        <v>0.84</v>
      </c>
      <c r="L80">
        <v>0.30299999999999999</v>
      </c>
      <c r="M80">
        <v>0.71399999999999997</v>
      </c>
      <c r="N80">
        <v>0.50600000000000001</v>
      </c>
      <c r="O80">
        <v>0.11799999999999999</v>
      </c>
      <c r="P80">
        <v>94.6</v>
      </c>
      <c r="Q80">
        <v>4</v>
      </c>
      <c r="R80" t="s">
        <v>373</v>
      </c>
      <c r="S80">
        <v>3.8</v>
      </c>
      <c r="T80">
        <v>3.8</v>
      </c>
      <c r="U80">
        <v>30.3</v>
      </c>
    </row>
    <row r="81" spans="1:21" x14ac:dyDescent="0.45">
      <c r="A81" t="s">
        <v>3185</v>
      </c>
      <c r="B81" t="s">
        <v>1989</v>
      </c>
      <c r="C81">
        <v>165</v>
      </c>
      <c r="D81">
        <v>143</v>
      </c>
      <c r="E81">
        <v>0</v>
      </c>
      <c r="F81">
        <v>433</v>
      </c>
      <c r="G81">
        <v>421</v>
      </c>
      <c r="H81">
        <v>2576.1999999999998</v>
      </c>
      <c r="I81">
        <v>6.58</v>
      </c>
      <c r="J81">
        <v>3.72</v>
      </c>
      <c r="K81">
        <v>0.98</v>
      </c>
      <c r="L81">
        <v>0.27400000000000002</v>
      </c>
      <c r="M81">
        <v>0.72699999999999998</v>
      </c>
      <c r="N81">
        <v>0.38</v>
      </c>
      <c r="O81">
        <v>0.09</v>
      </c>
      <c r="P81">
        <v>85.6</v>
      </c>
      <c r="Q81">
        <v>4.04</v>
      </c>
      <c r="R81" t="s">
        <v>373</v>
      </c>
      <c r="S81">
        <v>4.3899999999999997</v>
      </c>
      <c r="T81">
        <v>4.75</v>
      </c>
      <c r="U81">
        <v>30.2</v>
      </c>
    </row>
    <row r="82" spans="1:21" x14ac:dyDescent="0.45">
      <c r="A82" t="s">
        <v>3344</v>
      </c>
      <c r="B82" t="s">
        <v>1989</v>
      </c>
      <c r="C82">
        <v>142</v>
      </c>
      <c r="D82">
        <v>136</v>
      </c>
      <c r="E82">
        <v>0</v>
      </c>
      <c r="F82">
        <v>389</v>
      </c>
      <c r="G82">
        <v>364</v>
      </c>
      <c r="H82">
        <v>2360.1999999999998</v>
      </c>
      <c r="I82">
        <v>4.7699999999999996</v>
      </c>
      <c r="J82">
        <v>3.3</v>
      </c>
      <c r="K82">
        <v>0.87</v>
      </c>
      <c r="L82">
        <v>0.30099999999999999</v>
      </c>
      <c r="M82">
        <v>0.69499999999999995</v>
      </c>
      <c r="N82">
        <v>0.55500000000000005</v>
      </c>
      <c r="O82">
        <v>0.154</v>
      </c>
      <c r="Q82">
        <v>4.59</v>
      </c>
      <c r="R82" t="s">
        <v>373</v>
      </c>
      <c r="S82">
        <v>4.46</v>
      </c>
      <c r="T82">
        <v>5.12</v>
      </c>
      <c r="U82">
        <v>29.7</v>
      </c>
    </row>
    <row r="83" spans="1:21" x14ac:dyDescent="0.45">
      <c r="A83" t="s">
        <v>3234</v>
      </c>
      <c r="B83" t="s">
        <v>41</v>
      </c>
      <c r="C83">
        <v>87</v>
      </c>
      <c r="D83">
        <v>62</v>
      </c>
      <c r="E83">
        <v>0</v>
      </c>
      <c r="F83">
        <v>199</v>
      </c>
      <c r="G83">
        <v>198</v>
      </c>
      <c r="H83">
        <v>1319.2</v>
      </c>
      <c r="I83">
        <v>7.26</v>
      </c>
      <c r="J83">
        <v>2.97</v>
      </c>
      <c r="K83">
        <v>0.63</v>
      </c>
      <c r="L83">
        <v>0.28599999999999998</v>
      </c>
      <c r="M83">
        <v>0.72499999999999998</v>
      </c>
      <c r="N83">
        <v>0.64300000000000002</v>
      </c>
      <c r="O83">
        <v>0.13500000000000001</v>
      </c>
      <c r="P83">
        <v>80.3</v>
      </c>
      <c r="Q83">
        <v>3.27</v>
      </c>
      <c r="R83" t="s">
        <v>373</v>
      </c>
      <c r="S83">
        <v>3.5</v>
      </c>
      <c r="T83">
        <v>3.3</v>
      </c>
      <c r="U83">
        <v>29.6</v>
      </c>
    </row>
    <row r="84" spans="1:21" x14ac:dyDescent="0.45">
      <c r="A84" t="s">
        <v>3345</v>
      </c>
      <c r="B84" t="s">
        <v>1989</v>
      </c>
      <c r="C84">
        <v>150</v>
      </c>
      <c r="D84">
        <v>125</v>
      </c>
      <c r="E84">
        <v>0</v>
      </c>
      <c r="F84">
        <v>355</v>
      </c>
      <c r="G84">
        <v>351</v>
      </c>
      <c r="H84">
        <v>2096.1</v>
      </c>
      <c r="I84">
        <v>6.7</v>
      </c>
      <c r="J84">
        <v>2.1</v>
      </c>
      <c r="K84">
        <v>1.1200000000000001</v>
      </c>
      <c r="L84">
        <v>0.308</v>
      </c>
      <c r="M84">
        <v>0.69399999999999995</v>
      </c>
      <c r="N84">
        <v>0.47199999999999998</v>
      </c>
      <c r="O84">
        <v>0.12</v>
      </c>
      <c r="P84">
        <v>92</v>
      </c>
      <c r="Q84">
        <v>4.4000000000000004</v>
      </c>
      <c r="R84" t="s">
        <v>373</v>
      </c>
      <c r="S84">
        <v>4.0599999999999996</v>
      </c>
      <c r="T84">
        <v>4.04</v>
      </c>
      <c r="U84">
        <v>29.6</v>
      </c>
    </row>
    <row r="85" spans="1:21" x14ac:dyDescent="0.45">
      <c r="A85" t="s">
        <v>3346</v>
      </c>
      <c r="B85" t="s">
        <v>1989</v>
      </c>
      <c r="C85">
        <v>126</v>
      </c>
      <c r="D85">
        <v>114</v>
      </c>
      <c r="E85">
        <v>1</v>
      </c>
      <c r="F85">
        <v>377</v>
      </c>
      <c r="G85">
        <v>333</v>
      </c>
      <c r="H85">
        <v>2099</v>
      </c>
      <c r="I85">
        <v>5.93</v>
      </c>
      <c r="J85">
        <v>2.59</v>
      </c>
      <c r="K85">
        <v>1.1100000000000001</v>
      </c>
      <c r="L85">
        <v>0.308</v>
      </c>
      <c r="M85">
        <v>0.69699999999999995</v>
      </c>
      <c r="N85">
        <v>0.42199999999999999</v>
      </c>
      <c r="O85">
        <v>0.10100000000000001</v>
      </c>
      <c r="P85">
        <v>85.8</v>
      </c>
      <c r="Q85">
        <v>4.6500000000000004</v>
      </c>
      <c r="R85" t="s">
        <v>373</v>
      </c>
      <c r="S85">
        <v>4.34</v>
      </c>
      <c r="T85">
        <v>4.1900000000000004</v>
      </c>
      <c r="U85">
        <v>29.3</v>
      </c>
    </row>
    <row r="86" spans="1:21" x14ac:dyDescent="0.45">
      <c r="A86" t="s">
        <v>3347</v>
      </c>
      <c r="B86" t="s">
        <v>1989</v>
      </c>
      <c r="C86">
        <v>148</v>
      </c>
      <c r="D86">
        <v>112</v>
      </c>
      <c r="E86">
        <v>0</v>
      </c>
      <c r="F86">
        <v>404</v>
      </c>
      <c r="G86">
        <v>352</v>
      </c>
      <c r="H86">
        <v>2153</v>
      </c>
      <c r="I86">
        <v>5.88</v>
      </c>
      <c r="J86">
        <v>3.34</v>
      </c>
      <c r="K86">
        <v>0.94</v>
      </c>
      <c r="L86">
        <v>0.313</v>
      </c>
      <c r="M86">
        <v>0.70299999999999996</v>
      </c>
      <c r="N86">
        <v>0.41399999999999998</v>
      </c>
      <c r="O86">
        <v>9.7000000000000003E-2</v>
      </c>
      <c r="P86">
        <v>85.6</v>
      </c>
      <c r="Q86">
        <v>4.6100000000000003</v>
      </c>
      <c r="R86" t="s">
        <v>373</v>
      </c>
      <c r="S86">
        <v>4.41</v>
      </c>
      <c r="T86">
        <v>5.2</v>
      </c>
      <c r="U86">
        <v>29.1</v>
      </c>
    </row>
    <row r="87" spans="1:21" x14ac:dyDescent="0.45">
      <c r="A87" t="s">
        <v>3194</v>
      </c>
      <c r="B87" t="s">
        <v>1989</v>
      </c>
      <c r="C87">
        <v>114</v>
      </c>
      <c r="D87">
        <v>117</v>
      </c>
      <c r="E87">
        <v>1</v>
      </c>
      <c r="F87">
        <v>329</v>
      </c>
      <c r="G87">
        <v>315</v>
      </c>
      <c r="H87">
        <v>1870</v>
      </c>
      <c r="I87">
        <v>8.2799999999999994</v>
      </c>
      <c r="J87">
        <v>4.08</v>
      </c>
      <c r="K87">
        <v>0.9</v>
      </c>
      <c r="L87">
        <v>0.29899999999999999</v>
      </c>
      <c r="M87">
        <v>0.70799999999999996</v>
      </c>
      <c r="N87">
        <v>0.47099999999999997</v>
      </c>
      <c r="O87">
        <v>0.105</v>
      </c>
      <c r="P87">
        <v>94.1</v>
      </c>
      <c r="Q87">
        <v>4.34</v>
      </c>
      <c r="R87" t="s">
        <v>373</v>
      </c>
      <c r="S87">
        <v>4.05</v>
      </c>
      <c r="T87">
        <v>4.08</v>
      </c>
      <c r="U87">
        <v>29</v>
      </c>
    </row>
    <row r="88" spans="1:21" x14ac:dyDescent="0.45">
      <c r="A88" t="s">
        <v>3348</v>
      </c>
      <c r="B88" t="s">
        <v>1989</v>
      </c>
      <c r="C88">
        <v>121</v>
      </c>
      <c r="D88">
        <v>92</v>
      </c>
      <c r="E88">
        <v>4</v>
      </c>
      <c r="F88">
        <v>307</v>
      </c>
      <c r="G88">
        <v>276</v>
      </c>
      <c r="H88">
        <v>1806</v>
      </c>
      <c r="I88">
        <v>6.05</v>
      </c>
      <c r="J88">
        <v>2.54</v>
      </c>
      <c r="K88">
        <v>0.87</v>
      </c>
      <c r="L88">
        <v>0.29699999999999999</v>
      </c>
      <c r="M88">
        <v>0.70799999999999996</v>
      </c>
      <c r="N88">
        <v>0.48199999999999998</v>
      </c>
      <c r="O88">
        <v>0.112</v>
      </c>
      <c r="P88">
        <v>82</v>
      </c>
      <c r="Q88">
        <v>3.98</v>
      </c>
      <c r="R88" t="s">
        <v>373</v>
      </c>
      <c r="S88">
        <v>3.97</v>
      </c>
      <c r="T88">
        <v>4.17</v>
      </c>
      <c r="U88">
        <v>28.9</v>
      </c>
    </row>
    <row r="89" spans="1:21" x14ac:dyDescent="0.45">
      <c r="A89" t="s">
        <v>3349</v>
      </c>
      <c r="B89" t="s">
        <v>57</v>
      </c>
      <c r="C89">
        <v>77</v>
      </c>
      <c r="D89">
        <v>47</v>
      </c>
      <c r="E89">
        <v>0</v>
      </c>
      <c r="F89">
        <v>212</v>
      </c>
      <c r="G89">
        <v>177</v>
      </c>
      <c r="H89">
        <v>1205</v>
      </c>
      <c r="I89">
        <v>7.51</v>
      </c>
      <c r="J89">
        <v>2.5499999999999998</v>
      </c>
      <c r="K89">
        <v>0.66</v>
      </c>
      <c r="L89">
        <v>0.28399999999999997</v>
      </c>
      <c r="M89">
        <v>0.76200000000000001</v>
      </c>
      <c r="N89">
        <v>0.44</v>
      </c>
      <c r="O89">
        <v>0.126</v>
      </c>
      <c r="Q89">
        <v>2.88</v>
      </c>
      <c r="R89" t="s">
        <v>373</v>
      </c>
      <c r="S89">
        <v>3.11</v>
      </c>
      <c r="T89">
        <v>4.66</v>
      </c>
      <c r="U89">
        <v>28.6</v>
      </c>
    </row>
    <row r="90" spans="1:21" x14ac:dyDescent="0.45">
      <c r="A90" t="s">
        <v>3350</v>
      </c>
      <c r="B90" t="s">
        <v>1989</v>
      </c>
      <c r="C90">
        <v>107</v>
      </c>
      <c r="D90">
        <v>87</v>
      </c>
      <c r="E90">
        <v>0</v>
      </c>
      <c r="F90">
        <v>263</v>
      </c>
      <c r="G90">
        <v>261</v>
      </c>
      <c r="H90">
        <v>1760.1</v>
      </c>
      <c r="I90">
        <v>6.4</v>
      </c>
      <c r="J90">
        <v>2.82</v>
      </c>
      <c r="K90">
        <v>0.97</v>
      </c>
      <c r="L90">
        <v>0.28100000000000003</v>
      </c>
      <c r="M90">
        <v>0.73299999999999998</v>
      </c>
      <c r="Q90">
        <v>3.74</v>
      </c>
      <c r="R90" t="s">
        <v>373</v>
      </c>
      <c r="S90">
        <v>4.01</v>
      </c>
      <c r="U90">
        <v>28.5</v>
      </c>
    </row>
    <row r="91" spans="1:21" x14ac:dyDescent="0.45">
      <c r="A91" t="s">
        <v>3351</v>
      </c>
      <c r="B91" t="s">
        <v>1989</v>
      </c>
      <c r="C91">
        <v>99</v>
      </c>
      <c r="D91">
        <v>89</v>
      </c>
      <c r="E91">
        <v>1</v>
      </c>
      <c r="F91">
        <v>256</v>
      </c>
      <c r="G91">
        <v>243</v>
      </c>
      <c r="H91">
        <v>1592</v>
      </c>
      <c r="I91">
        <v>4.09</v>
      </c>
      <c r="J91">
        <v>1.29</v>
      </c>
      <c r="K91">
        <v>0.71</v>
      </c>
      <c r="L91">
        <v>0.29899999999999999</v>
      </c>
      <c r="M91">
        <v>0.68400000000000005</v>
      </c>
      <c r="Q91">
        <v>3.89</v>
      </c>
      <c r="R91" t="s">
        <v>373</v>
      </c>
      <c r="S91">
        <v>3.61</v>
      </c>
      <c r="U91">
        <v>28.5</v>
      </c>
    </row>
    <row r="92" spans="1:21" x14ac:dyDescent="0.45">
      <c r="A92" t="s">
        <v>3068</v>
      </c>
      <c r="B92" t="s">
        <v>43</v>
      </c>
      <c r="C92">
        <v>104</v>
      </c>
      <c r="D92">
        <v>118</v>
      </c>
      <c r="E92">
        <v>0</v>
      </c>
      <c r="F92">
        <v>342</v>
      </c>
      <c r="G92">
        <v>331</v>
      </c>
      <c r="H92">
        <v>2085.1999999999998</v>
      </c>
      <c r="I92">
        <v>7.31</v>
      </c>
      <c r="J92">
        <v>3.07</v>
      </c>
      <c r="K92">
        <v>0.91</v>
      </c>
      <c r="L92">
        <v>0.27200000000000002</v>
      </c>
      <c r="M92">
        <v>0.73599999999999999</v>
      </c>
      <c r="N92">
        <v>0.38</v>
      </c>
      <c r="O92">
        <v>8.3000000000000004E-2</v>
      </c>
      <c r="P92">
        <v>92.3</v>
      </c>
      <c r="Q92">
        <v>3.68</v>
      </c>
      <c r="R92" t="s">
        <v>373</v>
      </c>
      <c r="S92">
        <v>3.92</v>
      </c>
      <c r="T92">
        <v>4.2699999999999996</v>
      </c>
      <c r="U92">
        <v>28.1</v>
      </c>
    </row>
    <row r="93" spans="1:21" x14ac:dyDescent="0.45">
      <c r="A93" t="s">
        <v>3352</v>
      </c>
      <c r="B93" t="s">
        <v>1989</v>
      </c>
      <c r="C93">
        <v>151</v>
      </c>
      <c r="D93">
        <v>129</v>
      </c>
      <c r="E93">
        <v>0</v>
      </c>
      <c r="F93">
        <v>425</v>
      </c>
      <c r="G93">
        <v>386</v>
      </c>
      <c r="H93">
        <v>2486.1999999999998</v>
      </c>
      <c r="I93">
        <v>7.16</v>
      </c>
      <c r="J93">
        <v>2.81</v>
      </c>
      <c r="K93">
        <v>1.2</v>
      </c>
      <c r="L93">
        <v>0.28199999999999997</v>
      </c>
      <c r="M93">
        <v>0.73</v>
      </c>
      <c r="N93">
        <v>0.4</v>
      </c>
      <c r="O93">
        <v>0.11</v>
      </c>
      <c r="P93">
        <v>93.3</v>
      </c>
      <c r="Q93">
        <v>4.1100000000000003</v>
      </c>
      <c r="R93" t="s">
        <v>373</v>
      </c>
      <c r="S93">
        <v>4.3099999999999996</v>
      </c>
      <c r="T93">
        <v>4.29</v>
      </c>
      <c r="U93">
        <v>28</v>
      </c>
    </row>
    <row r="94" spans="1:21" x14ac:dyDescent="0.45">
      <c r="A94" t="s">
        <v>3353</v>
      </c>
      <c r="B94" t="s">
        <v>1989</v>
      </c>
      <c r="C94">
        <v>101</v>
      </c>
      <c r="D94">
        <v>91</v>
      </c>
      <c r="E94">
        <v>59</v>
      </c>
      <c r="F94">
        <v>411</v>
      </c>
      <c r="G94">
        <v>202</v>
      </c>
      <c r="H94">
        <v>1507</v>
      </c>
      <c r="I94">
        <v>7.82</v>
      </c>
      <c r="J94">
        <v>3.65</v>
      </c>
      <c r="K94">
        <v>0.82</v>
      </c>
      <c r="L94">
        <v>0.30199999999999999</v>
      </c>
      <c r="M94">
        <v>0.70799999999999996</v>
      </c>
      <c r="N94">
        <v>0.45</v>
      </c>
      <c r="O94">
        <v>0.08</v>
      </c>
      <c r="P94">
        <v>94.3</v>
      </c>
      <c r="Q94">
        <v>4.1500000000000004</v>
      </c>
      <c r="R94" t="s">
        <v>373</v>
      </c>
      <c r="S94">
        <v>3.86</v>
      </c>
      <c r="T94">
        <v>4.01</v>
      </c>
      <c r="U94">
        <v>27.9</v>
      </c>
    </row>
    <row r="95" spans="1:21" x14ac:dyDescent="0.45">
      <c r="A95" t="s">
        <v>3354</v>
      </c>
      <c r="B95" t="s">
        <v>1989</v>
      </c>
      <c r="C95">
        <v>78</v>
      </c>
      <c r="D95">
        <v>76</v>
      </c>
      <c r="E95">
        <v>0</v>
      </c>
      <c r="F95">
        <v>222</v>
      </c>
      <c r="G95">
        <v>215</v>
      </c>
      <c r="H95">
        <v>1400.1</v>
      </c>
      <c r="I95">
        <v>6.84</v>
      </c>
      <c r="J95">
        <v>2.96</v>
      </c>
      <c r="K95">
        <v>0.82</v>
      </c>
      <c r="L95">
        <v>0.31</v>
      </c>
      <c r="M95">
        <v>0.69699999999999995</v>
      </c>
      <c r="Q95">
        <v>4.25</v>
      </c>
      <c r="R95" t="s">
        <v>373</v>
      </c>
      <c r="S95">
        <v>3.68</v>
      </c>
      <c r="U95">
        <v>27.9</v>
      </c>
    </row>
    <row r="96" spans="1:21" x14ac:dyDescent="0.45">
      <c r="A96" t="s">
        <v>3196</v>
      </c>
      <c r="B96" t="s">
        <v>1989</v>
      </c>
      <c r="C96">
        <v>132</v>
      </c>
      <c r="D96">
        <v>133</v>
      </c>
      <c r="E96">
        <v>87</v>
      </c>
      <c r="F96">
        <v>579</v>
      </c>
      <c r="G96">
        <v>351</v>
      </c>
      <c r="H96">
        <v>2387</v>
      </c>
      <c r="I96">
        <v>7.82</v>
      </c>
      <c r="J96">
        <v>4.04</v>
      </c>
      <c r="K96">
        <v>1.01</v>
      </c>
      <c r="L96">
        <v>0.30099999999999999</v>
      </c>
      <c r="M96">
        <v>0.72099999999999997</v>
      </c>
      <c r="N96">
        <v>0.45800000000000002</v>
      </c>
      <c r="O96">
        <v>0.109</v>
      </c>
      <c r="P96">
        <v>91</v>
      </c>
      <c r="Q96">
        <v>4.3499999999999996</v>
      </c>
      <c r="R96" t="s">
        <v>373</v>
      </c>
      <c r="S96">
        <v>4.25</v>
      </c>
      <c r="T96">
        <v>4.01</v>
      </c>
      <c r="U96">
        <v>27.9</v>
      </c>
    </row>
    <row r="97" spans="1:21" x14ac:dyDescent="0.45">
      <c r="A97" t="s">
        <v>3355</v>
      </c>
      <c r="B97" t="s">
        <v>1989</v>
      </c>
      <c r="C97">
        <v>148</v>
      </c>
      <c r="D97">
        <v>115</v>
      </c>
      <c r="E97">
        <v>1</v>
      </c>
      <c r="F97">
        <v>419</v>
      </c>
      <c r="G97">
        <v>355</v>
      </c>
      <c r="H97">
        <v>2268.1</v>
      </c>
      <c r="I97">
        <v>5.5</v>
      </c>
      <c r="J97">
        <v>3.57</v>
      </c>
      <c r="K97">
        <v>0.79</v>
      </c>
      <c r="L97">
        <v>0.29799999999999999</v>
      </c>
      <c r="M97">
        <v>0.71199999999999997</v>
      </c>
      <c r="N97">
        <v>0.50900000000000001</v>
      </c>
      <c r="O97">
        <v>0.111</v>
      </c>
      <c r="P97">
        <v>89.2</v>
      </c>
      <c r="Q97">
        <v>4.0599999999999996</v>
      </c>
      <c r="R97" t="s">
        <v>373</v>
      </c>
      <c r="S97">
        <v>4.2699999999999996</v>
      </c>
      <c r="T97">
        <v>4.55</v>
      </c>
      <c r="U97">
        <v>27.8</v>
      </c>
    </row>
    <row r="98" spans="1:21" x14ac:dyDescent="0.45">
      <c r="A98" t="s">
        <v>3356</v>
      </c>
      <c r="B98" t="s">
        <v>1989</v>
      </c>
      <c r="C98">
        <v>127</v>
      </c>
      <c r="D98">
        <v>106</v>
      </c>
      <c r="E98">
        <v>1</v>
      </c>
      <c r="F98">
        <v>317</v>
      </c>
      <c r="G98">
        <v>305</v>
      </c>
      <c r="H98">
        <v>1966</v>
      </c>
      <c r="I98">
        <v>6.67</v>
      </c>
      <c r="J98">
        <v>3.32</v>
      </c>
      <c r="K98">
        <v>1.01</v>
      </c>
      <c r="L98">
        <v>0.28999999999999998</v>
      </c>
      <c r="M98">
        <v>0.71499999999999997</v>
      </c>
      <c r="N98">
        <v>0.47199999999999998</v>
      </c>
      <c r="O98">
        <v>0.21099999999999999</v>
      </c>
      <c r="Q98">
        <v>4.2300000000000004</v>
      </c>
      <c r="R98" t="s">
        <v>373</v>
      </c>
      <c r="S98">
        <v>4.22</v>
      </c>
      <c r="T98">
        <v>4.12</v>
      </c>
      <c r="U98">
        <v>27.6</v>
      </c>
    </row>
    <row r="99" spans="1:21" x14ac:dyDescent="0.45">
      <c r="A99" t="s">
        <v>532</v>
      </c>
      <c r="B99" t="s">
        <v>1989</v>
      </c>
      <c r="C99">
        <v>110</v>
      </c>
      <c r="D99">
        <v>99</v>
      </c>
      <c r="E99">
        <v>2</v>
      </c>
      <c r="F99">
        <v>319</v>
      </c>
      <c r="G99">
        <v>272</v>
      </c>
      <c r="H99">
        <v>1619</v>
      </c>
      <c r="I99">
        <v>9.11</v>
      </c>
      <c r="J99">
        <v>2.46</v>
      </c>
      <c r="K99">
        <v>1.1499999999999999</v>
      </c>
      <c r="L99">
        <v>0.312</v>
      </c>
      <c r="M99">
        <v>0.72799999999999998</v>
      </c>
      <c r="N99">
        <v>0.47499999999999998</v>
      </c>
      <c r="O99">
        <v>0.14199999999999999</v>
      </c>
      <c r="P99">
        <v>94.3</v>
      </c>
      <c r="Q99">
        <v>4.0999999999999996</v>
      </c>
      <c r="R99" t="s">
        <v>373</v>
      </c>
      <c r="S99">
        <v>3.7</v>
      </c>
      <c r="T99">
        <v>3.45</v>
      </c>
      <c r="U99">
        <v>27.5</v>
      </c>
    </row>
    <row r="100" spans="1:21" x14ac:dyDescent="0.45">
      <c r="A100" t="s">
        <v>3085</v>
      </c>
      <c r="B100" t="s">
        <v>1989</v>
      </c>
      <c r="C100">
        <v>110</v>
      </c>
      <c r="D100">
        <v>89</v>
      </c>
      <c r="E100">
        <v>1</v>
      </c>
      <c r="F100">
        <v>278</v>
      </c>
      <c r="G100">
        <v>270</v>
      </c>
      <c r="H100">
        <v>1682</v>
      </c>
      <c r="I100">
        <v>9.2899999999999991</v>
      </c>
      <c r="J100">
        <v>3.58</v>
      </c>
      <c r="K100">
        <v>0.79</v>
      </c>
      <c r="L100">
        <v>0.3</v>
      </c>
      <c r="M100">
        <v>0.73199999999999998</v>
      </c>
      <c r="N100">
        <v>0.46400000000000002</v>
      </c>
      <c r="O100">
        <v>9.9000000000000005E-2</v>
      </c>
      <c r="P100">
        <v>92.2</v>
      </c>
      <c r="Q100">
        <v>3.74</v>
      </c>
      <c r="R100" t="s">
        <v>373</v>
      </c>
      <c r="S100">
        <v>3.45</v>
      </c>
      <c r="T100">
        <v>3.48</v>
      </c>
      <c r="U100">
        <v>27.5</v>
      </c>
    </row>
    <row r="101" spans="1:21" x14ac:dyDescent="0.45">
      <c r="A101" t="s">
        <v>3357</v>
      </c>
      <c r="B101" t="s">
        <v>1989</v>
      </c>
      <c r="C101">
        <v>200</v>
      </c>
      <c r="D101">
        <v>180</v>
      </c>
      <c r="E101">
        <v>22</v>
      </c>
      <c r="F101">
        <v>627</v>
      </c>
      <c r="G101">
        <v>463</v>
      </c>
      <c r="H101">
        <v>3226.1</v>
      </c>
      <c r="I101">
        <v>6.01</v>
      </c>
      <c r="J101">
        <v>3.36</v>
      </c>
      <c r="K101">
        <v>1.17</v>
      </c>
      <c r="L101">
        <v>0.27400000000000002</v>
      </c>
      <c r="M101">
        <v>0.69499999999999995</v>
      </c>
      <c r="N101">
        <v>0.39600000000000002</v>
      </c>
      <c r="O101">
        <v>9.4E-2</v>
      </c>
      <c r="P101">
        <v>72.8</v>
      </c>
      <c r="Q101">
        <v>4.41</v>
      </c>
      <c r="R101" t="s">
        <v>373</v>
      </c>
      <c r="S101">
        <v>4.72</v>
      </c>
      <c r="T101">
        <v>4.7699999999999996</v>
      </c>
      <c r="U101">
        <v>27.3</v>
      </c>
    </row>
    <row r="102" spans="1:21" x14ac:dyDescent="0.45">
      <c r="A102" t="s">
        <v>3358</v>
      </c>
      <c r="B102" t="s">
        <v>1989</v>
      </c>
      <c r="C102">
        <v>112</v>
      </c>
      <c r="D102">
        <v>68</v>
      </c>
      <c r="E102">
        <v>0</v>
      </c>
      <c r="F102">
        <v>246</v>
      </c>
      <c r="G102">
        <v>232</v>
      </c>
      <c r="H102">
        <v>1476.2</v>
      </c>
      <c r="I102">
        <v>5.63</v>
      </c>
      <c r="J102">
        <v>2.37</v>
      </c>
      <c r="K102">
        <v>0.88</v>
      </c>
      <c r="L102">
        <v>0.28499999999999998</v>
      </c>
      <c r="M102">
        <v>0.73699999999999999</v>
      </c>
      <c r="Q102">
        <v>3.62</v>
      </c>
      <c r="R102" t="s">
        <v>373</v>
      </c>
      <c r="S102">
        <v>3.85</v>
      </c>
      <c r="U102">
        <v>27.3</v>
      </c>
    </row>
    <row r="103" spans="1:21" x14ac:dyDescent="0.45">
      <c r="A103" t="s">
        <v>3359</v>
      </c>
      <c r="B103" t="s">
        <v>1989</v>
      </c>
      <c r="C103">
        <v>123</v>
      </c>
      <c r="D103">
        <v>109</v>
      </c>
      <c r="E103">
        <v>0</v>
      </c>
      <c r="F103">
        <v>323</v>
      </c>
      <c r="G103">
        <v>318</v>
      </c>
      <c r="H103">
        <v>1976.1</v>
      </c>
      <c r="I103">
        <v>8.73</v>
      </c>
      <c r="J103">
        <v>4.13</v>
      </c>
      <c r="K103">
        <v>1.1399999999999999</v>
      </c>
      <c r="L103">
        <v>0.28399999999999997</v>
      </c>
      <c r="M103">
        <v>0.72799999999999998</v>
      </c>
      <c r="N103">
        <v>0.35199999999999998</v>
      </c>
      <c r="O103">
        <v>0.113</v>
      </c>
      <c r="P103">
        <v>86.7</v>
      </c>
      <c r="Q103">
        <v>4.24</v>
      </c>
      <c r="R103" t="s">
        <v>373</v>
      </c>
      <c r="S103">
        <v>4.2300000000000004</v>
      </c>
      <c r="T103">
        <v>4.67</v>
      </c>
      <c r="U103">
        <v>27.3</v>
      </c>
    </row>
    <row r="104" spans="1:21" x14ac:dyDescent="0.45">
      <c r="A104" t="s">
        <v>2708</v>
      </c>
      <c r="B104" t="s">
        <v>1989</v>
      </c>
      <c r="C104">
        <v>133</v>
      </c>
      <c r="D104">
        <v>125</v>
      </c>
      <c r="E104">
        <v>1</v>
      </c>
      <c r="F104">
        <v>390</v>
      </c>
      <c r="G104">
        <v>379</v>
      </c>
      <c r="H104">
        <v>2328.1</v>
      </c>
      <c r="I104">
        <v>7.01</v>
      </c>
      <c r="J104">
        <v>3.21</v>
      </c>
      <c r="K104">
        <v>1.1399999999999999</v>
      </c>
      <c r="L104">
        <v>0.28999999999999998</v>
      </c>
      <c r="M104">
        <v>0.73199999999999998</v>
      </c>
      <c r="N104">
        <v>0.39200000000000002</v>
      </c>
      <c r="O104">
        <v>0.106</v>
      </c>
      <c r="P104">
        <v>89.2</v>
      </c>
      <c r="Q104">
        <v>4.24</v>
      </c>
      <c r="R104" t="s">
        <v>373</v>
      </c>
      <c r="S104">
        <v>4.38</v>
      </c>
      <c r="T104">
        <v>4.3499999999999996</v>
      </c>
      <c r="U104">
        <v>27.2</v>
      </c>
    </row>
    <row r="105" spans="1:21" x14ac:dyDescent="0.45">
      <c r="A105" t="s">
        <v>3360</v>
      </c>
      <c r="B105" t="s">
        <v>1989</v>
      </c>
      <c r="C105">
        <v>129</v>
      </c>
      <c r="D105">
        <v>124</v>
      </c>
      <c r="E105">
        <v>0</v>
      </c>
      <c r="F105">
        <v>392</v>
      </c>
      <c r="G105">
        <v>343</v>
      </c>
      <c r="H105">
        <v>2196.1999999999998</v>
      </c>
      <c r="I105">
        <v>6.82</v>
      </c>
      <c r="J105">
        <v>2.97</v>
      </c>
      <c r="K105">
        <v>1.19</v>
      </c>
      <c r="L105">
        <v>0.3</v>
      </c>
      <c r="M105">
        <v>0.70399999999999996</v>
      </c>
      <c r="N105">
        <v>0.39500000000000002</v>
      </c>
      <c r="O105">
        <v>0.122</v>
      </c>
      <c r="Q105">
        <v>4.67</v>
      </c>
      <c r="R105" t="s">
        <v>373</v>
      </c>
      <c r="S105">
        <v>4.43</v>
      </c>
      <c r="T105">
        <v>4.71</v>
      </c>
      <c r="U105">
        <v>27.1</v>
      </c>
    </row>
    <row r="106" spans="1:21" x14ac:dyDescent="0.45">
      <c r="A106" t="s">
        <v>3361</v>
      </c>
      <c r="B106" t="s">
        <v>1989</v>
      </c>
      <c r="C106">
        <v>133</v>
      </c>
      <c r="D106">
        <v>119</v>
      </c>
      <c r="E106">
        <v>0</v>
      </c>
      <c r="F106">
        <v>359</v>
      </c>
      <c r="G106">
        <v>331</v>
      </c>
      <c r="H106">
        <v>2165.1</v>
      </c>
      <c r="I106">
        <v>6.93</v>
      </c>
      <c r="J106">
        <v>3.82</v>
      </c>
      <c r="K106">
        <v>0.89</v>
      </c>
      <c r="L106">
        <v>0.29499999999999998</v>
      </c>
      <c r="M106">
        <v>0.72199999999999998</v>
      </c>
      <c r="N106">
        <v>0.42199999999999999</v>
      </c>
      <c r="O106">
        <v>0.09</v>
      </c>
      <c r="Q106">
        <v>4.12</v>
      </c>
      <c r="R106" t="s">
        <v>373</v>
      </c>
      <c r="S106">
        <v>4.24</v>
      </c>
      <c r="T106">
        <v>4.7</v>
      </c>
      <c r="U106">
        <v>27.1</v>
      </c>
    </row>
    <row r="107" spans="1:21" x14ac:dyDescent="0.45">
      <c r="A107" t="s">
        <v>2863</v>
      </c>
      <c r="B107" t="s">
        <v>1989</v>
      </c>
      <c r="C107">
        <v>121</v>
      </c>
      <c r="D107">
        <v>101</v>
      </c>
      <c r="E107">
        <v>0</v>
      </c>
      <c r="F107">
        <v>349</v>
      </c>
      <c r="G107">
        <v>319</v>
      </c>
      <c r="H107">
        <v>1925</v>
      </c>
      <c r="I107">
        <v>5.95</v>
      </c>
      <c r="J107">
        <v>2.89</v>
      </c>
      <c r="K107">
        <v>0.91</v>
      </c>
      <c r="L107">
        <v>0.30199999999999999</v>
      </c>
      <c r="M107">
        <v>0.70399999999999996</v>
      </c>
      <c r="N107">
        <v>0.46300000000000002</v>
      </c>
      <c r="O107">
        <v>9.5000000000000001E-2</v>
      </c>
      <c r="P107">
        <v>94</v>
      </c>
      <c r="Q107">
        <v>4.29</v>
      </c>
      <c r="R107" t="s">
        <v>373</v>
      </c>
      <c r="S107">
        <v>4.12</v>
      </c>
      <c r="T107">
        <v>4.28</v>
      </c>
      <c r="U107">
        <v>26.7</v>
      </c>
    </row>
    <row r="108" spans="1:21" x14ac:dyDescent="0.45">
      <c r="A108" t="s">
        <v>3231</v>
      </c>
      <c r="B108" t="s">
        <v>1989</v>
      </c>
      <c r="C108">
        <v>130</v>
      </c>
      <c r="D108">
        <v>113</v>
      </c>
      <c r="E108">
        <v>0</v>
      </c>
      <c r="F108">
        <v>356</v>
      </c>
      <c r="G108">
        <v>331</v>
      </c>
      <c r="H108">
        <v>1982.2</v>
      </c>
      <c r="I108">
        <v>7.63</v>
      </c>
      <c r="J108">
        <v>3</v>
      </c>
      <c r="K108">
        <v>1.33</v>
      </c>
      <c r="L108">
        <v>0.27</v>
      </c>
      <c r="M108">
        <v>0.73699999999999999</v>
      </c>
      <c r="N108">
        <v>0.34100000000000003</v>
      </c>
      <c r="O108">
        <v>0.108</v>
      </c>
      <c r="P108">
        <v>88</v>
      </c>
      <c r="Q108">
        <v>4.1399999999999997</v>
      </c>
      <c r="R108" t="s">
        <v>373</v>
      </c>
      <c r="S108">
        <v>4.41</v>
      </c>
      <c r="T108">
        <v>4.28</v>
      </c>
      <c r="U108">
        <v>26.5</v>
      </c>
    </row>
    <row r="109" spans="1:21" x14ac:dyDescent="0.45">
      <c r="A109" t="s">
        <v>3362</v>
      </c>
      <c r="B109" t="s">
        <v>1989</v>
      </c>
      <c r="C109">
        <v>91</v>
      </c>
      <c r="D109">
        <v>79</v>
      </c>
      <c r="E109">
        <v>0</v>
      </c>
      <c r="F109">
        <v>240</v>
      </c>
      <c r="G109">
        <v>240</v>
      </c>
      <c r="H109">
        <v>1483.1</v>
      </c>
      <c r="I109">
        <v>7.54</v>
      </c>
      <c r="J109">
        <v>4.05</v>
      </c>
      <c r="K109">
        <v>0.9</v>
      </c>
      <c r="L109">
        <v>0.28299999999999997</v>
      </c>
      <c r="M109">
        <v>0.70799999999999996</v>
      </c>
      <c r="Q109">
        <v>4.08</v>
      </c>
      <c r="R109" t="s">
        <v>373</v>
      </c>
      <c r="S109">
        <v>4.09</v>
      </c>
      <c r="U109">
        <v>26.3</v>
      </c>
    </row>
    <row r="110" spans="1:21" x14ac:dyDescent="0.45">
      <c r="A110" t="s">
        <v>3363</v>
      </c>
      <c r="B110" t="s">
        <v>1989</v>
      </c>
      <c r="C110">
        <v>93</v>
      </c>
      <c r="D110">
        <v>82</v>
      </c>
      <c r="E110">
        <v>0</v>
      </c>
      <c r="F110">
        <v>257</v>
      </c>
      <c r="G110">
        <v>231</v>
      </c>
      <c r="H110">
        <v>1588.1</v>
      </c>
      <c r="I110">
        <v>6.86</v>
      </c>
      <c r="J110">
        <v>3.52</v>
      </c>
      <c r="K110">
        <v>0.93</v>
      </c>
      <c r="L110">
        <v>0.28899999999999998</v>
      </c>
      <c r="M110">
        <v>0.71299999999999997</v>
      </c>
      <c r="Q110">
        <v>4.1100000000000003</v>
      </c>
      <c r="R110" t="s">
        <v>373</v>
      </c>
      <c r="S110">
        <v>4.01</v>
      </c>
      <c r="U110">
        <v>26.2</v>
      </c>
    </row>
    <row r="111" spans="1:21" x14ac:dyDescent="0.45">
      <c r="A111" t="s">
        <v>2891</v>
      </c>
      <c r="B111" t="s">
        <v>1989</v>
      </c>
      <c r="C111">
        <v>114</v>
      </c>
      <c r="D111">
        <v>118</v>
      </c>
      <c r="E111">
        <v>0</v>
      </c>
      <c r="F111">
        <v>330</v>
      </c>
      <c r="G111">
        <v>312</v>
      </c>
      <c r="H111">
        <v>1887.2</v>
      </c>
      <c r="I111">
        <v>7.21</v>
      </c>
      <c r="J111">
        <v>2.19</v>
      </c>
      <c r="K111">
        <v>1.1399999999999999</v>
      </c>
      <c r="L111">
        <v>0.312</v>
      </c>
      <c r="M111">
        <v>0.69099999999999995</v>
      </c>
      <c r="N111">
        <v>0.41699999999999998</v>
      </c>
      <c r="O111">
        <v>0.11</v>
      </c>
      <c r="P111">
        <v>91.6</v>
      </c>
      <c r="Q111">
        <v>4.5599999999999996</v>
      </c>
      <c r="R111" t="s">
        <v>373</v>
      </c>
      <c r="S111">
        <v>3.97</v>
      </c>
      <c r="T111">
        <v>3.94</v>
      </c>
      <c r="U111">
        <v>26.1</v>
      </c>
    </row>
    <row r="112" spans="1:21" x14ac:dyDescent="0.45">
      <c r="A112" t="s">
        <v>3364</v>
      </c>
      <c r="B112" t="s">
        <v>1989</v>
      </c>
      <c r="C112">
        <v>61</v>
      </c>
      <c r="D112">
        <v>75</v>
      </c>
      <c r="E112">
        <v>601</v>
      </c>
      <c r="F112">
        <v>1034</v>
      </c>
      <c r="G112">
        <v>0</v>
      </c>
      <c r="H112">
        <v>1089.0999999999999</v>
      </c>
      <c r="I112">
        <v>9.36</v>
      </c>
      <c r="J112">
        <v>2.54</v>
      </c>
      <c r="K112">
        <v>0.83</v>
      </c>
      <c r="L112">
        <v>0.26300000000000001</v>
      </c>
      <c r="M112">
        <v>0.76700000000000002</v>
      </c>
      <c r="N112">
        <v>0.34200000000000003</v>
      </c>
      <c r="O112">
        <v>6.4000000000000001E-2</v>
      </c>
      <c r="P112">
        <v>86</v>
      </c>
      <c r="Q112">
        <v>2.87</v>
      </c>
      <c r="R112" t="s">
        <v>373</v>
      </c>
      <c r="S112">
        <v>3.08</v>
      </c>
      <c r="T112">
        <v>3.79</v>
      </c>
      <c r="U112">
        <v>25.9</v>
      </c>
    </row>
    <row r="113" spans="1:21" x14ac:dyDescent="0.45">
      <c r="A113" t="s">
        <v>3365</v>
      </c>
      <c r="B113" t="s">
        <v>1989</v>
      </c>
      <c r="C113">
        <v>75</v>
      </c>
      <c r="D113">
        <v>56</v>
      </c>
      <c r="E113">
        <v>0</v>
      </c>
      <c r="F113">
        <v>195</v>
      </c>
      <c r="G113">
        <v>193</v>
      </c>
      <c r="H113">
        <v>1233.2</v>
      </c>
      <c r="I113">
        <v>6.16</v>
      </c>
      <c r="J113">
        <v>1.55</v>
      </c>
      <c r="K113">
        <v>0.82</v>
      </c>
      <c r="L113">
        <v>0.28699999999999998</v>
      </c>
      <c r="M113">
        <v>0.72799999999999998</v>
      </c>
      <c r="Q113">
        <v>3.47</v>
      </c>
      <c r="R113" t="s">
        <v>373</v>
      </c>
      <c r="S113">
        <v>3.45</v>
      </c>
      <c r="U113">
        <v>25.6</v>
      </c>
    </row>
    <row r="114" spans="1:21" x14ac:dyDescent="0.45">
      <c r="A114" t="s">
        <v>2837</v>
      </c>
      <c r="B114" t="s">
        <v>1989</v>
      </c>
      <c r="C114">
        <v>95</v>
      </c>
      <c r="D114">
        <v>91</v>
      </c>
      <c r="E114">
        <v>0</v>
      </c>
      <c r="F114">
        <v>279</v>
      </c>
      <c r="G114">
        <v>275</v>
      </c>
      <c r="H114">
        <v>1614</v>
      </c>
      <c r="I114">
        <v>7.09</v>
      </c>
      <c r="J114">
        <v>1.93</v>
      </c>
      <c r="K114">
        <v>1.0900000000000001</v>
      </c>
      <c r="L114">
        <v>0.30199999999999999</v>
      </c>
      <c r="M114">
        <v>0.71399999999999997</v>
      </c>
      <c r="N114">
        <v>0.41199999999999998</v>
      </c>
      <c r="O114">
        <v>0.107</v>
      </c>
      <c r="P114">
        <v>93.5</v>
      </c>
      <c r="Q114">
        <v>4.07</v>
      </c>
      <c r="R114" t="s">
        <v>373</v>
      </c>
      <c r="S114">
        <v>3.87</v>
      </c>
      <c r="T114">
        <v>4</v>
      </c>
      <c r="U114">
        <v>25.4</v>
      </c>
    </row>
    <row r="115" spans="1:21" x14ac:dyDescent="0.45">
      <c r="A115" t="s">
        <v>3366</v>
      </c>
      <c r="B115" t="s">
        <v>1989</v>
      </c>
      <c r="C115">
        <v>108</v>
      </c>
      <c r="D115">
        <v>97</v>
      </c>
      <c r="E115">
        <v>0</v>
      </c>
      <c r="F115">
        <v>303</v>
      </c>
      <c r="G115">
        <v>301</v>
      </c>
      <c r="H115">
        <v>1701</v>
      </c>
      <c r="I115">
        <v>8.56</v>
      </c>
      <c r="J115">
        <v>3.63</v>
      </c>
      <c r="K115">
        <v>1.02</v>
      </c>
      <c r="L115">
        <v>0.29899999999999999</v>
      </c>
      <c r="M115">
        <v>0.73299999999999998</v>
      </c>
      <c r="N115">
        <v>0.40300000000000002</v>
      </c>
      <c r="O115">
        <v>9.8000000000000004E-2</v>
      </c>
      <c r="P115">
        <v>92.3</v>
      </c>
      <c r="Q115">
        <v>4.0199999999999996</v>
      </c>
      <c r="R115" t="s">
        <v>373</v>
      </c>
      <c r="S115">
        <v>4.0199999999999996</v>
      </c>
      <c r="T115">
        <v>4.1100000000000003</v>
      </c>
      <c r="U115">
        <v>25.1</v>
      </c>
    </row>
    <row r="116" spans="1:21" x14ac:dyDescent="0.45">
      <c r="A116" t="s">
        <v>533</v>
      </c>
      <c r="B116" t="s">
        <v>30</v>
      </c>
      <c r="C116">
        <v>94</v>
      </c>
      <c r="D116">
        <v>76</v>
      </c>
      <c r="E116">
        <v>0</v>
      </c>
      <c r="F116">
        <v>263</v>
      </c>
      <c r="G116">
        <v>257</v>
      </c>
      <c r="H116">
        <v>1513</v>
      </c>
      <c r="I116">
        <v>7.25</v>
      </c>
      <c r="J116">
        <v>2.0299999999999998</v>
      </c>
      <c r="K116">
        <v>1.05</v>
      </c>
      <c r="L116">
        <v>0.28399999999999997</v>
      </c>
      <c r="M116">
        <v>0.73899999999999999</v>
      </c>
      <c r="N116">
        <v>0.46</v>
      </c>
      <c r="O116">
        <v>0.12</v>
      </c>
      <c r="P116">
        <v>87.6</v>
      </c>
      <c r="Q116">
        <v>3.65</v>
      </c>
      <c r="R116" t="s">
        <v>373</v>
      </c>
      <c r="S116">
        <v>3.87</v>
      </c>
      <c r="T116">
        <v>3.98</v>
      </c>
      <c r="U116">
        <v>25</v>
      </c>
    </row>
    <row r="117" spans="1:21" x14ac:dyDescent="0.45">
      <c r="A117" t="s">
        <v>534</v>
      </c>
      <c r="B117" t="s">
        <v>1989</v>
      </c>
      <c r="C117">
        <v>48</v>
      </c>
      <c r="D117">
        <v>35</v>
      </c>
      <c r="E117">
        <v>438</v>
      </c>
      <c r="F117">
        <v>848</v>
      </c>
      <c r="G117">
        <v>0</v>
      </c>
      <c r="H117">
        <v>845</v>
      </c>
      <c r="I117">
        <v>12.72</v>
      </c>
      <c r="J117">
        <v>2.72</v>
      </c>
      <c r="K117">
        <v>0.81</v>
      </c>
      <c r="L117">
        <v>0.26700000000000002</v>
      </c>
      <c r="M117">
        <v>0.80100000000000005</v>
      </c>
      <c r="N117">
        <v>0.32800000000000001</v>
      </c>
      <c r="O117">
        <v>8.7999999999999995E-2</v>
      </c>
      <c r="P117">
        <v>93.2</v>
      </c>
      <c r="Q117">
        <v>2.5</v>
      </c>
      <c r="R117" t="s">
        <v>373</v>
      </c>
      <c r="S117">
        <v>2.4900000000000002</v>
      </c>
      <c r="T117">
        <v>2.94</v>
      </c>
      <c r="U117">
        <v>24.7</v>
      </c>
    </row>
    <row r="118" spans="1:21" x14ac:dyDescent="0.45">
      <c r="A118" t="s">
        <v>3367</v>
      </c>
      <c r="B118" t="s">
        <v>1989</v>
      </c>
      <c r="C118">
        <v>108</v>
      </c>
      <c r="D118">
        <v>95</v>
      </c>
      <c r="E118">
        <v>0</v>
      </c>
      <c r="F118">
        <v>274</v>
      </c>
      <c r="G118">
        <v>272</v>
      </c>
      <c r="H118">
        <v>1763.1</v>
      </c>
      <c r="I118">
        <v>5.86</v>
      </c>
      <c r="J118">
        <v>2.5</v>
      </c>
      <c r="K118">
        <v>0.86</v>
      </c>
      <c r="L118">
        <v>0.28599999999999998</v>
      </c>
      <c r="M118">
        <v>0.71199999999999997</v>
      </c>
      <c r="Q118">
        <v>3.9</v>
      </c>
      <c r="R118" t="s">
        <v>373</v>
      </c>
      <c r="S118">
        <v>3.83</v>
      </c>
      <c r="U118">
        <v>24.3</v>
      </c>
    </row>
    <row r="119" spans="1:21" x14ac:dyDescent="0.45">
      <c r="A119" t="s">
        <v>307</v>
      </c>
      <c r="B119" t="s">
        <v>1989</v>
      </c>
      <c r="C119">
        <v>84</v>
      </c>
      <c r="D119">
        <v>80</v>
      </c>
      <c r="E119">
        <v>1</v>
      </c>
      <c r="F119">
        <v>250</v>
      </c>
      <c r="G119">
        <v>242</v>
      </c>
      <c r="H119">
        <v>1408.2</v>
      </c>
      <c r="I119">
        <v>7.47</v>
      </c>
      <c r="J119">
        <v>2.7</v>
      </c>
      <c r="K119">
        <v>0.86</v>
      </c>
      <c r="L119">
        <v>0.29599999999999999</v>
      </c>
      <c r="M119">
        <v>0.72399999999999998</v>
      </c>
      <c r="N119">
        <v>0.56200000000000006</v>
      </c>
      <c r="O119">
        <v>0.13200000000000001</v>
      </c>
      <c r="P119">
        <v>93.6</v>
      </c>
      <c r="Q119">
        <v>3.64</v>
      </c>
      <c r="R119" t="s">
        <v>373</v>
      </c>
      <c r="S119">
        <v>3.74</v>
      </c>
      <c r="T119">
        <v>3.68</v>
      </c>
      <c r="U119">
        <v>24.2</v>
      </c>
    </row>
    <row r="120" spans="1:21" x14ac:dyDescent="0.45">
      <c r="A120" t="s">
        <v>3368</v>
      </c>
      <c r="B120" t="s">
        <v>1989</v>
      </c>
      <c r="C120">
        <v>124</v>
      </c>
      <c r="D120">
        <v>92</v>
      </c>
      <c r="E120">
        <v>3</v>
      </c>
      <c r="F120">
        <v>392</v>
      </c>
      <c r="G120">
        <v>286</v>
      </c>
      <c r="H120">
        <v>1890.1</v>
      </c>
      <c r="I120">
        <v>6.74</v>
      </c>
      <c r="J120">
        <v>2.83</v>
      </c>
      <c r="K120">
        <v>1.19</v>
      </c>
      <c r="L120">
        <v>0.28599999999999998</v>
      </c>
      <c r="M120">
        <v>0.72599999999999998</v>
      </c>
      <c r="N120">
        <v>0.38400000000000001</v>
      </c>
      <c r="O120">
        <v>0.14699999999999999</v>
      </c>
      <c r="Q120">
        <v>4.24</v>
      </c>
      <c r="R120" t="s">
        <v>373</v>
      </c>
      <c r="S120">
        <v>4.33</v>
      </c>
      <c r="T120">
        <v>4.7699999999999996</v>
      </c>
      <c r="U120">
        <v>24.2</v>
      </c>
    </row>
    <row r="121" spans="1:21" x14ac:dyDescent="0.45">
      <c r="A121" t="s">
        <v>3369</v>
      </c>
      <c r="B121" t="s">
        <v>1989</v>
      </c>
      <c r="C121">
        <v>108</v>
      </c>
      <c r="D121">
        <v>107</v>
      </c>
      <c r="E121">
        <v>0</v>
      </c>
      <c r="F121">
        <v>302</v>
      </c>
      <c r="G121">
        <v>284</v>
      </c>
      <c r="H121">
        <v>1788.2</v>
      </c>
      <c r="I121">
        <v>5.49</v>
      </c>
      <c r="J121">
        <v>2.14</v>
      </c>
      <c r="K121">
        <v>1.01</v>
      </c>
      <c r="L121">
        <v>0.30299999999999999</v>
      </c>
      <c r="M121">
        <v>0.69299999999999995</v>
      </c>
      <c r="N121">
        <v>0.46400000000000002</v>
      </c>
      <c r="O121">
        <v>0.10199999999999999</v>
      </c>
      <c r="P121">
        <v>90.1</v>
      </c>
      <c r="Q121">
        <v>4.3899999999999997</v>
      </c>
      <c r="R121" t="s">
        <v>373</v>
      </c>
      <c r="S121">
        <v>4.1500000000000004</v>
      </c>
      <c r="T121">
        <v>4.12</v>
      </c>
      <c r="U121">
        <v>24.2</v>
      </c>
    </row>
    <row r="122" spans="1:21" x14ac:dyDescent="0.45">
      <c r="A122" t="s">
        <v>3115</v>
      </c>
      <c r="B122" t="s">
        <v>1989</v>
      </c>
      <c r="C122">
        <v>147</v>
      </c>
      <c r="D122">
        <v>143</v>
      </c>
      <c r="E122">
        <v>2</v>
      </c>
      <c r="F122">
        <v>457</v>
      </c>
      <c r="G122">
        <v>418</v>
      </c>
      <c r="H122">
        <v>2531.1999999999998</v>
      </c>
      <c r="I122">
        <v>5.74</v>
      </c>
      <c r="J122">
        <v>2.4700000000000002</v>
      </c>
      <c r="K122">
        <v>1.1200000000000001</v>
      </c>
      <c r="L122">
        <v>0.29499999999999998</v>
      </c>
      <c r="M122">
        <v>0.71</v>
      </c>
      <c r="N122">
        <v>0.41199999999999998</v>
      </c>
      <c r="O122">
        <v>0.1</v>
      </c>
      <c r="P122">
        <v>90.6</v>
      </c>
      <c r="Q122">
        <v>4.4000000000000004</v>
      </c>
      <c r="R122" t="s">
        <v>373</v>
      </c>
      <c r="S122">
        <v>4.3499999999999996</v>
      </c>
      <c r="T122">
        <v>4.4000000000000004</v>
      </c>
      <c r="U122">
        <v>24</v>
      </c>
    </row>
    <row r="123" spans="1:21" x14ac:dyDescent="0.45">
      <c r="A123" t="s">
        <v>3370</v>
      </c>
      <c r="B123" t="s">
        <v>1989</v>
      </c>
      <c r="C123">
        <v>47</v>
      </c>
      <c r="D123">
        <v>40</v>
      </c>
      <c r="E123">
        <v>422</v>
      </c>
      <c r="F123">
        <v>853</v>
      </c>
      <c r="G123">
        <v>0</v>
      </c>
      <c r="H123">
        <v>903</v>
      </c>
      <c r="I123">
        <v>11.92</v>
      </c>
      <c r="J123">
        <v>2.99</v>
      </c>
      <c r="K123">
        <v>0.82</v>
      </c>
      <c r="L123">
        <v>0.26100000000000001</v>
      </c>
      <c r="M123">
        <v>0.82</v>
      </c>
      <c r="N123">
        <v>0.42399999999999999</v>
      </c>
      <c r="O123">
        <v>9.6000000000000002E-2</v>
      </c>
      <c r="P123">
        <v>95.9</v>
      </c>
      <c r="Q123">
        <v>2.31</v>
      </c>
      <c r="R123" t="s">
        <v>373</v>
      </c>
      <c r="S123">
        <v>2.73</v>
      </c>
      <c r="T123">
        <v>2.76</v>
      </c>
      <c r="U123">
        <v>24</v>
      </c>
    </row>
    <row r="124" spans="1:21" x14ac:dyDescent="0.45">
      <c r="A124" t="s">
        <v>323</v>
      </c>
      <c r="B124" t="s">
        <v>1989</v>
      </c>
      <c r="C124">
        <v>98</v>
      </c>
      <c r="D124">
        <v>127</v>
      </c>
      <c r="E124">
        <v>2</v>
      </c>
      <c r="F124">
        <v>329</v>
      </c>
      <c r="G124">
        <v>311</v>
      </c>
      <c r="H124">
        <v>1822.2</v>
      </c>
      <c r="I124">
        <v>8.2100000000000009</v>
      </c>
      <c r="J124">
        <v>2.77</v>
      </c>
      <c r="K124">
        <v>1.25</v>
      </c>
      <c r="L124">
        <v>0.317</v>
      </c>
      <c r="M124">
        <v>0.71499999999999997</v>
      </c>
      <c r="N124">
        <v>0.47399999999999998</v>
      </c>
      <c r="O124">
        <v>0.15</v>
      </c>
      <c r="P124">
        <v>92.1</v>
      </c>
      <c r="Q124">
        <v>4.47</v>
      </c>
      <c r="R124" t="s">
        <v>373</v>
      </c>
      <c r="S124">
        <v>4.1399999999999997</v>
      </c>
      <c r="T124">
        <v>3.85</v>
      </c>
      <c r="U124">
        <v>23.9</v>
      </c>
    </row>
    <row r="125" spans="1:21" x14ac:dyDescent="0.45">
      <c r="A125" t="s">
        <v>3371</v>
      </c>
      <c r="B125" t="s">
        <v>1989</v>
      </c>
      <c r="C125">
        <v>112</v>
      </c>
      <c r="D125">
        <v>114</v>
      </c>
      <c r="E125">
        <v>1</v>
      </c>
      <c r="F125">
        <v>419</v>
      </c>
      <c r="G125">
        <v>300</v>
      </c>
      <c r="H125">
        <v>1813.2</v>
      </c>
      <c r="I125">
        <v>9.01</v>
      </c>
      <c r="J125">
        <v>4.05</v>
      </c>
      <c r="K125">
        <v>0.91</v>
      </c>
      <c r="L125">
        <v>0.29899999999999999</v>
      </c>
      <c r="M125">
        <v>0.71199999999999997</v>
      </c>
      <c r="N125">
        <v>0.49099999999999999</v>
      </c>
      <c r="O125">
        <v>0.11899999999999999</v>
      </c>
      <c r="P125">
        <v>93.2</v>
      </c>
      <c r="Q125">
        <v>4.1500000000000004</v>
      </c>
      <c r="R125" t="s">
        <v>373</v>
      </c>
      <c r="S125">
        <v>3.88</v>
      </c>
      <c r="T125">
        <v>3.8</v>
      </c>
      <c r="U125">
        <v>23.9</v>
      </c>
    </row>
    <row r="126" spans="1:21" x14ac:dyDescent="0.45">
      <c r="A126" t="s">
        <v>3372</v>
      </c>
      <c r="B126" t="s">
        <v>1989</v>
      </c>
      <c r="C126">
        <v>95</v>
      </c>
      <c r="D126">
        <v>79</v>
      </c>
      <c r="E126">
        <v>0</v>
      </c>
      <c r="F126">
        <v>224</v>
      </c>
      <c r="G126">
        <v>220</v>
      </c>
      <c r="H126">
        <v>1410.2</v>
      </c>
      <c r="I126">
        <v>6.16</v>
      </c>
      <c r="J126">
        <v>2.21</v>
      </c>
      <c r="K126">
        <v>0.89</v>
      </c>
      <c r="L126">
        <v>0.29099999999999998</v>
      </c>
      <c r="M126">
        <v>0.69899999999999995</v>
      </c>
      <c r="Q126">
        <v>3.92</v>
      </c>
      <c r="R126" t="s">
        <v>373</v>
      </c>
      <c r="S126">
        <v>3.71</v>
      </c>
      <c r="U126">
        <v>23.9</v>
      </c>
    </row>
    <row r="127" spans="1:21" x14ac:dyDescent="0.45">
      <c r="A127" t="s">
        <v>3373</v>
      </c>
      <c r="B127" t="s">
        <v>1989</v>
      </c>
      <c r="C127">
        <v>86</v>
      </c>
      <c r="D127">
        <v>75</v>
      </c>
      <c r="E127">
        <v>63</v>
      </c>
      <c r="F127">
        <v>446</v>
      </c>
      <c r="G127">
        <v>178</v>
      </c>
      <c r="H127">
        <v>1380</v>
      </c>
      <c r="I127">
        <v>10.32</v>
      </c>
      <c r="J127">
        <v>4.34</v>
      </c>
      <c r="K127">
        <v>0.97</v>
      </c>
      <c r="L127">
        <v>0.27800000000000002</v>
      </c>
      <c r="M127">
        <v>0.76100000000000001</v>
      </c>
      <c r="N127">
        <v>0.38900000000000001</v>
      </c>
      <c r="O127">
        <v>0.109</v>
      </c>
      <c r="P127">
        <v>95.5</v>
      </c>
      <c r="Q127">
        <v>3.67</v>
      </c>
      <c r="R127" t="s">
        <v>373</v>
      </c>
      <c r="S127">
        <v>3.83</v>
      </c>
      <c r="T127">
        <v>3.8</v>
      </c>
      <c r="U127">
        <v>23.9</v>
      </c>
    </row>
    <row r="128" spans="1:21" x14ac:dyDescent="0.45">
      <c r="A128" t="s">
        <v>3374</v>
      </c>
      <c r="B128" t="s">
        <v>1989</v>
      </c>
      <c r="C128">
        <v>92</v>
      </c>
      <c r="D128">
        <v>70</v>
      </c>
      <c r="E128">
        <v>3</v>
      </c>
      <c r="F128">
        <v>264</v>
      </c>
      <c r="G128">
        <v>215</v>
      </c>
      <c r="H128">
        <v>1514.2</v>
      </c>
      <c r="I128">
        <v>5.24</v>
      </c>
      <c r="J128">
        <v>2.44</v>
      </c>
      <c r="K128">
        <v>0.73</v>
      </c>
      <c r="L128">
        <v>0.26500000000000001</v>
      </c>
      <c r="M128">
        <v>0.72199999999999998</v>
      </c>
      <c r="Q128">
        <v>3.37</v>
      </c>
      <c r="R128" t="s">
        <v>373</v>
      </c>
      <c r="S128">
        <v>3.79</v>
      </c>
      <c r="U128">
        <v>23.7</v>
      </c>
    </row>
    <row r="129" spans="1:21" x14ac:dyDescent="0.45">
      <c r="A129" t="s">
        <v>3375</v>
      </c>
      <c r="B129" t="s">
        <v>1989</v>
      </c>
      <c r="C129">
        <v>95</v>
      </c>
      <c r="D129">
        <v>110</v>
      </c>
      <c r="E129">
        <v>0</v>
      </c>
      <c r="F129">
        <v>303</v>
      </c>
      <c r="G129">
        <v>268</v>
      </c>
      <c r="H129">
        <v>1760.1</v>
      </c>
      <c r="I129">
        <v>5.89</v>
      </c>
      <c r="J129">
        <v>2.81</v>
      </c>
      <c r="K129">
        <v>0.87</v>
      </c>
      <c r="L129">
        <v>0.28000000000000003</v>
      </c>
      <c r="M129">
        <v>0.70899999999999996</v>
      </c>
      <c r="Q129">
        <v>3.75</v>
      </c>
      <c r="R129" t="s">
        <v>373</v>
      </c>
      <c r="S129">
        <v>3.99</v>
      </c>
      <c r="U129">
        <v>23.7</v>
      </c>
    </row>
    <row r="130" spans="1:21" x14ac:dyDescent="0.45">
      <c r="A130" t="s">
        <v>3376</v>
      </c>
      <c r="B130" t="s">
        <v>1989</v>
      </c>
      <c r="C130">
        <v>131</v>
      </c>
      <c r="D130">
        <v>112</v>
      </c>
      <c r="E130">
        <v>1</v>
      </c>
      <c r="F130">
        <v>344</v>
      </c>
      <c r="G130">
        <v>306</v>
      </c>
      <c r="H130">
        <v>2075.1</v>
      </c>
      <c r="I130">
        <v>5.59</v>
      </c>
      <c r="J130">
        <v>3.36</v>
      </c>
      <c r="K130">
        <v>1.17</v>
      </c>
      <c r="L130">
        <v>0.28199999999999997</v>
      </c>
      <c r="M130">
        <v>0.72699999999999998</v>
      </c>
      <c r="N130">
        <v>0.376</v>
      </c>
      <c r="O130">
        <v>0.13400000000000001</v>
      </c>
      <c r="Q130">
        <v>4.32</v>
      </c>
      <c r="R130" t="s">
        <v>373</v>
      </c>
      <c r="S130">
        <v>4.7300000000000004</v>
      </c>
      <c r="T130">
        <v>5.23</v>
      </c>
      <c r="U130">
        <v>23.7</v>
      </c>
    </row>
    <row r="131" spans="1:21" x14ac:dyDescent="0.45">
      <c r="A131" t="s">
        <v>282</v>
      </c>
      <c r="B131" t="s">
        <v>1989</v>
      </c>
      <c r="C131">
        <v>70</v>
      </c>
      <c r="D131">
        <v>73</v>
      </c>
      <c r="E131">
        <v>0</v>
      </c>
      <c r="F131">
        <v>201</v>
      </c>
      <c r="G131">
        <v>201</v>
      </c>
      <c r="H131">
        <v>1172</v>
      </c>
      <c r="I131">
        <v>9.77</v>
      </c>
      <c r="J131">
        <v>3.03</v>
      </c>
      <c r="K131">
        <v>1.08</v>
      </c>
      <c r="L131">
        <v>0.28199999999999997</v>
      </c>
      <c r="M131">
        <v>0.746</v>
      </c>
      <c r="N131">
        <v>0.48799999999999999</v>
      </c>
      <c r="O131">
        <v>0.14199999999999999</v>
      </c>
      <c r="P131">
        <v>96.6</v>
      </c>
      <c r="Q131">
        <v>3.54</v>
      </c>
      <c r="R131" t="s">
        <v>373</v>
      </c>
      <c r="S131">
        <v>3.68</v>
      </c>
      <c r="T131">
        <v>3.54</v>
      </c>
      <c r="U131">
        <v>23.6</v>
      </c>
    </row>
    <row r="132" spans="1:21" x14ac:dyDescent="0.45">
      <c r="A132" t="s">
        <v>305</v>
      </c>
      <c r="B132" t="s">
        <v>1989</v>
      </c>
      <c r="C132">
        <v>85</v>
      </c>
      <c r="D132">
        <v>76</v>
      </c>
      <c r="E132">
        <v>0</v>
      </c>
      <c r="F132">
        <v>280</v>
      </c>
      <c r="G132">
        <v>261</v>
      </c>
      <c r="H132">
        <v>1488.2</v>
      </c>
      <c r="I132">
        <v>7.72</v>
      </c>
      <c r="J132">
        <v>2.59</v>
      </c>
      <c r="K132">
        <v>1</v>
      </c>
      <c r="L132">
        <v>0.30299999999999999</v>
      </c>
      <c r="M132">
        <v>0.72399999999999998</v>
      </c>
      <c r="N132">
        <v>0.46700000000000003</v>
      </c>
      <c r="O132">
        <v>0.113</v>
      </c>
      <c r="P132">
        <v>96.7</v>
      </c>
      <c r="Q132">
        <v>4.04</v>
      </c>
      <c r="R132" t="s">
        <v>373</v>
      </c>
      <c r="S132">
        <v>3.83</v>
      </c>
      <c r="T132">
        <v>3.9</v>
      </c>
      <c r="U132">
        <v>23.6</v>
      </c>
    </row>
    <row r="133" spans="1:21" x14ac:dyDescent="0.45">
      <c r="A133" t="s">
        <v>2689</v>
      </c>
      <c r="B133" t="s">
        <v>1989</v>
      </c>
      <c r="C133">
        <v>115</v>
      </c>
      <c r="D133">
        <v>93</v>
      </c>
      <c r="E133">
        <v>0</v>
      </c>
      <c r="F133">
        <v>285</v>
      </c>
      <c r="G133">
        <v>279</v>
      </c>
      <c r="H133">
        <v>1612.1</v>
      </c>
      <c r="I133">
        <v>8</v>
      </c>
      <c r="J133">
        <v>3.19</v>
      </c>
      <c r="K133">
        <v>1.01</v>
      </c>
      <c r="L133">
        <v>0.28199999999999997</v>
      </c>
      <c r="M133">
        <v>0.70899999999999996</v>
      </c>
      <c r="N133">
        <v>0.48499999999999999</v>
      </c>
      <c r="O133">
        <v>0.13</v>
      </c>
      <c r="P133">
        <v>94</v>
      </c>
      <c r="Q133">
        <v>3.98</v>
      </c>
      <c r="R133" t="s">
        <v>373</v>
      </c>
      <c r="S133">
        <v>4</v>
      </c>
      <c r="T133">
        <v>3.88</v>
      </c>
      <c r="U133">
        <v>23.6</v>
      </c>
    </row>
    <row r="134" spans="1:21" x14ac:dyDescent="0.45">
      <c r="A134" t="s">
        <v>3377</v>
      </c>
      <c r="B134" t="s">
        <v>1989</v>
      </c>
      <c r="C134">
        <v>71</v>
      </c>
      <c r="D134">
        <v>82</v>
      </c>
      <c r="E134">
        <v>1</v>
      </c>
      <c r="F134">
        <v>241</v>
      </c>
      <c r="G134">
        <v>230</v>
      </c>
      <c r="H134">
        <v>1303.2</v>
      </c>
      <c r="I134">
        <v>8.6</v>
      </c>
      <c r="J134">
        <v>3.68</v>
      </c>
      <c r="K134">
        <v>0.9</v>
      </c>
      <c r="L134">
        <v>0.30299999999999999</v>
      </c>
      <c r="M134">
        <v>0.71899999999999997</v>
      </c>
      <c r="N134">
        <v>0.41899999999999998</v>
      </c>
      <c r="O134">
        <v>9.2999999999999999E-2</v>
      </c>
      <c r="P134">
        <v>90.7</v>
      </c>
      <c r="Q134">
        <v>3.99</v>
      </c>
      <c r="R134" t="s">
        <v>373</v>
      </c>
      <c r="S134">
        <v>3.82</v>
      </c>
      <c r="T134">
        <v>3.98</v>
      </c>
      <c r="U134">
        <v>23.4</v>
      </c>
    </row>
    <row r="135" spans="1:21" x14ac:dyDescent="0.45">
      <c r="A135" t="s">
        <v>3378</v>
      </c>
      <c r="B135" t="s">
        <v>1989</v>
      </c>
      <c r="C135">
        <v>104</v>
      </c>
      <c r="D135">
        <v>119</v>
      </c>
      <c r="E135">
        <v>2</v>
      </c>
      <c r="F135">
        <v>356</v>
      </c>
      <c r="G135">
        <v>274</v>
      </c>
      <c r="H135">
        <v>1838</v>
      </c>
      <c r="I135">
        <v>5.94</v>
      </c>
      <c r="J135">
        <v>2.5299999999999998</v>
      </c>
      <c r="K135">
        <v>1.1100000000000001</v>
      </c>
      <c r="L135">
        <v>0.30099999999999999</v>
      </c>
      <c r="M135">
        <v>0.69599999999999995</v>
      </c>
      <c r="N135">
        <v>0.40100000000000002</v>
      </c>
      <c r="O135">
        <v>9.8000000000000004E-2</v>
      </c>
      <c r="P135">
        <v>89.1</v>
      </c>
      <c r="Q135">
        <v>4.71</v>
      </c>
      <c r="R135" t="s">
        <v>373</v>
      </c>
      <c r="S135">
        <v>4.41</v>
      </c>
      <c r="T135">
        <v>4.5199999999999996</v>
      </c>
      <c r="U135">
        <v>23.1</v>
      </c>
    </row>
    <row r="136" spans="1:21" x14ac:dyDescent="0.45">
      <c r="A136" t="s">
        <v>3236</v>
      </c>
      <c r="B136" t="s">
        <v>1989</v>
      </c>
      <c r="C136">
        <v>93</v>
      </c>
      <c r="D136">
        <v>106</v>
      </c>
      <c r="E136">
        <v>1</v>
      </c>
      <c r="F136">
        <v>290</v>
      </c>
      <c r="G136">
        <v>284</v>
      </c>
      <c r="H136">
        <v>1710.2</v>
      </c>
      <c r="I136">
        <v>7.26</v>
      </c>
      <c r="J136">
        <v>3.06</v>
      </c>
      <c r="K136">
        <v>1.04</v>
      </c>
      <c r="L136">
        <v>0.29099999999999998</v>
      </c>
      <c r="M136">
        <v>0.70599999999999996</v>
      </c>
      <c r="N136">
        <v>0.42599999999999999</v>
      </c>
      <c r="O136">
        <v>0.10299999999999999</v>
      </c>
      <c r="P136">
        <v>93.9</v>
      </c>
      <c r="Q136">
        <v>4.09</v>
      </c>
      <c r="R136" t="s">
        <v>373</v>
      </c>
      <c r="S136">
        <v>4.1100000000000003</v>
      </c>
      <c r="T136">
        <v>4.1399999999999997</v>
      </c>
      <c r="U136">
        <v>22.6</v>
      </c>
    </row>
    <row r="137" spans="1:21" x14ac:dyDescent="0.45">
      <c r="A137" t="s">
        <v>537</v>
      </c>
      <c r="B137" t="s">
        <v>1989</v>
      </c>
      <c r="C137">
        <v>54</v>
      </c>
      <c r="D137">
        <v>44</v>
      </c>
      <c r="E137">
        <v>440</v>
      </c>
      <c r="F137">
        <v>818</v>
      </c>
      <c r="G137">
        <v>0</v>
      </c>
      <c r="H137">
        <v>791.2</v>
      </c>
      <c r="I137">
        <v>14.14</v>
      </c>
      <c r="J137">
        <v>3.66</v>
      </c>
      <c r="K137">
        <v>0.77</v>
      </c>
      <c r="L137">
        <v>0.26300000000000001</v>
      </c>
      <c r="M137">
        <v>0.80800000000000005</v>
      </c>
      <c r="N137">
        <v>0.379</v>
      </c>
      <c r="O137">
        <v>0.107</v>
      </c>
      <c r="P137">
        <v>97.2</v>
      </c>
      <c r="Q137">
        <v>2.39</v>
      </c>
      <c r="R137" t="s">
        <v>373</v>
      </c>
      <c r="S137">
        <v>2.4700000000000002</v>
      </c>
      <c r="T137">
        <v>2.6</v>
      </c>
      <c r="U137">
        <v>22.5</v>
      </c>
    </row>
    <row r="138" spans="1:21" x14ac:dyDescent="0.45">
      <c r="A138" t="s">
        <v>3379</v>
      </c>
      <c r="B138" t="s">
        <v>1989</v>
      </c>
      <c r="C138">
        <v>94</v>
      </c>
      <c r="D138">
        <v>73</v>
      </c>
      <c r="E138">
        <v>2</v>
      </c>
      <c r="F138">
        <v>253</v>
      </c>
      <c r="G138">
        <v>235</v>
      </c>
      <c r="H138">
        <v>1509.2</v>
      </c>
      <c r="I138">
        <v>6.71</v>
      </c>
      <c r="J138">
        <v>3.43</v>
      </c>
      <c r="K138">
        <v>0.86</v>
      </c>
      <c r="L138">
        <v>0.29799999999999999</v>
      </c>
      <c r="M138">
        <v>0.70599999999999996</v>
      </c>
      <c r="Q138">
        <v>4.24</v>
      </c>
      <c r="R138" t="s">
        <v>373</v>
      </c>
      <c r="S138">
        <v>4</v>
      </c>
      <c r="U138">
        <v>22.4</v>
      </c>
    </row>
    <row r="139" spans="1:21" x14ac:dyDescent="0.45">
      <c r="A139" t="s">
        <v>3380</v>
      </c>
      <c r="B139" t="s">
        <v>1989</v>
      </c>
      <c r="C139">
        <v>98</v>
      </c>
      <c r="D139">
        <v>110</v>
      </c>
      <c r="E139">
        <v>1</v>
      </c>
      <c r="F139">
        <v>309</v>
      </c>
      <c r="G139">
        <v>285</v>
      </c>
      <c r="H139">
        <v>1810.2</v>
      </c>
      <c r="I139">
        <v>5.83</v>
      </c>
      <c r="J139">
        <v>2.68</v>
      </c>
      <c r="K139">
        <v>1.02</v>
      </c>
      <c r="L139">
        <v>0.28899999999999998</v>
      </c>
      <c r="M139">
        <v>0.70799999999999996</v>
      </c>
      <c r="N139">
        <v>0.45900000000000002</v>
      </c>
      <c r="O139">
        <v>0.107</v>
      </c>
      <c r="Q139">
        <v>4.12</v>
      </c>
      <c r="R139" t="s">
        <v>373</v>
      </c>
      <c r="S139">
        <v>4.26</v>
      </c>
      <c r="T139">
        <v>4.34</v>
      </c>
      <c r="U139">
        <v>22.4</v>
      </c>
    </row>
    <row r="140" spans="1:21" x14ac:dyDescent="0.45">
      <c r="A140" t="s">
        <v>3381</v>
      </c>
      <c r="B140" t="s">
        <v>1989</v>
      </c>
      <c r="C140">
        <v>79</v>
      </c>
      <c r="D140">
        <v>79</v>
      </c>
      <c r="E140">
        <v>0</v>
      </c>
      <c r="F140">
        <v>212</v>
      </c>
      <c r="G140">
        <v>211</v>
      </c>
      <c r="H140">
        <v>1319</v>
      </c>
      <c r="I140">
        <v>6.73</v>
      </c>
      <c r="J140">
        <v>1.99</v>
      </c>
      <c r="K140">
        <v>0.88</v>
      </c>
      <c r="L140">
        <v>0.28100000000000003</v>
      </c>
      <c r="M140">
        <v>0.72699999999999998</v>
      </c>
      <c r="N140">
        <v>0.48599999999999999</v>
      </c>
      <c r="O140">
        <v>0.10100000000000001</v>
      </c>
      <c r="P140">
        <v>92.4</v>
      </c>
      <c r="Q140">
        <v>3.45</v>
      </c>
      <c r="R140" t="s">
        <v>373</v>
      </c>
      <c r="S140">
        <v>3.61</v>
      </c>
      <c r="T140">
        <v>3.61</v>
      </c>
      <c r="U140">
        <v>22.4</v>
      </c>
    </row>
    <row r="141" spans="1:21" x14ac:dyDescent="0.45">
      <c r="A141" t="s">
        <v>3285</v>
      </c>
      <c r="B141" t="s">
        <v>1989</v>
      </c>
      <c r="C141">
        <v>92</v>
      </c>
      <c r="D141">
        <v>108</v>
      </c>
      <c r="E141">
        <v>0</v>
      </c>
      <c r="F141">
        <v>306</v>
      </c>
      <c r="G141">
        <v>286</v>
      </c>
      <c r="H141">
        <v>1715.2</v>
      </c>
      <c r="I141">
        <v>6.71</v>
      </c>
      <c r="J141">
        <v>4.1100000000000003</v>
      </c>
      <c r="K141">
        <v>0.94</v>
      </c>
      <c r="L141">
        <v>0.307</v>
      </c>
      <c r="M141">
        <v>0.72</v>
      </c>
      <c r="N141">
        <v>0.44600000000000001</v>
      </c>
      <c r="O141">
        <v>9.9000000000000005E-2</v>
      </c>
      <c r="P141">
        <v>85.2</v>
      </c>
      <c r="Q141">
        <v>4.4400000000000004</v>
      </c>
      <c r="R141" t="s">
        <v>373</v>
      </c>
      <c r="S141">
        <v>4.41</v>
      </c>
      <c r="T141">
        <v>4.45</v>
      </c>
      <c r="U141">
        <v>22.2</v>
      </c>
    </row>
    <row r="142" spans="1:21" x14ac:dyDescent="0.45">
      <c r="A142" t="s">
        <v>3382</v>
      </c>
      <c r="B142" t="s">
        <v>1989</v>
      </c>
      <c r="C142">
        <v>132</v>
      </c>
      <c r="D142">
        <v>116</v>
      </c>
      <c r="E142">
        <v>0</v>
      </c>
      <c r="F142">
        <v>424</v>
      </c>
      <c r="G142">
        <v>330</v>
      </c>
      <c r="H142">
        <v>2216.1</v>
      </c>
      <c r="I142">
        <v>6.01</v>
      </c>
      <c r="J142">
        <v>2.89</v>
      </c>
      <c r="K142">
        <v>1.25</v>
      </c>
      <c r="L142">
        <v>0.27600000000000002</v>
      </c>
      <c r="M142">
        <v>0.74199999999999999</v>
      </c>
      <c r="N142">
        <v>0.376</v>
      </c>
      <c r="O142">
        <v>9.6000000000000002E-2</v>
      </c>
      <c r="P142">
        <v>87.1</v>
      </c>
      <c r="Q142">
        <v>4.1900000000000004</v>
      </c>
      <c r="R142" t="s">
        <v>373</v>
      </c>
      <c r="S142">
        <v>4.63</v>
      </c>
      <c r="T142">
        <v>4.6500000000000004</v>
      </c>
      <c r="U142">
        <v>22.1</v>
      </c>
    </row>
    <row r="143" spans="1:21" x14ac:dyDescent="0.45">
      <c r="A143" t="s">
        <v>3383</v>
      </c>
      <c r="B143" t="s">
        <v>1989</v>
      </c>
      <c r="C143">
        <v>115</v>
      </c>
      <c r="D143">
        <v>120</v>
      </c>
      <c r="E143">
        <v>0</v>
      </c>
      <c r="F143">
        <v>313</v>
      </c>
      <c r="G143">
        <v>311</v>
      </c>
      <c r="H143">
        <v>1999</v>
      </c>
      <c r="I143">
        <v>5.15</v>
      </c>
      <c r="J143">
        <v>3.25</v>
      </c>
      <c r="K143">
        <v>1.05</v>
      </c>
      <c r="L143">
        <v>0.28299999999999997</v>
      </c>
      <c r="M143">
        <v>0.69399999999999995</v>
      </c>
      <c r="Q143">
        <v>4.46</v>
      </c>
      <c r="R143" t="s">
        <v>373</v>
      </c>
      <c r="S143">
        <v>4.5599999999999996</v>
      </c>
      <c r="U143">
        <v>22.1</v>
      </c>
    </row>
    <row r="144" spans="1:21" x14ac:dyDescent="0.45">
      <c r="A144" t="s">
        <v>3384</v>
      </c>
      <c r="B144" t="s">
        <v>1989</v>
      </c>
      <c r="C144">
        <v>110</v>
      </c>
      <c r="D144">
        <v>93</v>
      </c>
      <c r="E144">
        <v>0</v>
      </c>
      <c r="F144">
        <v>295</v>
      </c>
      <c r="G144">
        <v>281</v>
      </c>
      <c r="H144">
        <v>1762.1</v>
      </c>
      <c r="I144">
        <v>5.43</v>
      </c>
      <c r="J144">
        <v>3.81</v>
      </c>
      <c r="K144">
        <v>0.78</v>
      </c>
      <c r="L144">
        <v>0.28299999999999997</v>
      </c>
      <c r="M144">
        <v>0.71399999999999997</v>
      </c>
      <c r="Q144">
        <v>4.09</v>
      </c>
      <c r="R144" t="s">
        <v>373</v>
      </c>
      <c r="S144">
        <v>4.3</v>
      </c>
      <c r="U144">
        <v>21.9</v>
      </c>
    </row>
    <row r="145" spans="1:21" x14ac:dyDescent="0.45">
      <c r="A145" t="s">
        <v>2987</v>
      </c>
      <c r="B145" t="s">
        <v>1989</v>
      </c>
      <c r="C145">
        <v>58</v>
      </c>
      <c r="D145">
        <v>45</v>
      </c>
      <c r="E145">
        <v>0</v>
      </c>
      <c r="F145">
        <v>170</v>
      </c>
      <c r="G145">
        <v>160</v>
      </c>
      <c r="H145">
        <v>998</v>
      </c>
      <c r="I145">
        <v>8.25</v>
      </c>
      <c r="J145">
        <v>3.05</v>
      </c>
      <c r="K145">
        <v>0.67</v>
      </c>
      <c r="L145">
        <v>0.30199999999999999</v>
      </c>
      <c r="M145">
        <v>0.74199999999999999</v>
      </c>
      <c r="N145">
        <v>0.47099999999999997</v>
      </c>
      <c r="O145">
        <v>8.2000000000000003E-2</v>
      </c>
      <c r="P145">
        <v>94.8</v>
      </c>
      <c r="Q145">
        <v>3.4</v>
      </c>
      <c r="R145" t="s">
        <v>373</v>
      </c>
      <c r="S145">
        <v>3.32</v>
      </c>
      <c r="T145">
        <v>3.57</v>
      </c>
      <c r="U145">
        <v>21.8</v>
      </c>
    </row>
    <row r="146" spans="1:21" x14ac:dyDescent="0.45">
      <c r="A146" t="s">
        <v>3385</v>
      </c>
      <c r="B146" t="s">
        <v>1989</v>
      </c>
      <c r="C146">
        <v>102</v>
      </c>
      <c r="D146">
        <v>91</v>
      </c>
      <c r="E146">
        <v>4</v>
      </c>
      <c r="F146">
        <v>354</v>
      </c>
      <c r="G146">
        <v>262</v>
      </c>
      <c r="H146">
        <v>1747.2</v>
      </c>
      <c r="I146">
        <v>6.85</v>
      </c>
      <c r="J146">
        <v>4.1399999999999997</v>
      </c>
      <c r="K146">
        <v>0.97</v>
      </c>
      <c r="L146">
        <v>0.27900000000000003</v>
      </c>
      <c r="M146">
        <v>0.73299999999999998</v>
      </c>
      <c r="N146">
        <v>0.35199999999999998</v>
      </c>
      <c r="O146">
        <v>8.7999999999999995E-2</v>
      </c>
      <c r="Q146">
        <v>3.94</v>
      </c>
      <c r="R146" t="s">
        <v>373</v>
      </c>
      <c r="S146">
        <v>4.41</v>
      </c>
      <c r="T146">
        <v>4.3600000000000003</v>
      </c>
      <c r="U146">
        <v>21.8</v>
      </c>
    </row>
    <row r="147" spans="1:21" x14ac:dyDescent="0.45">
      <c r="A147" t="s">
        <v>535</v>
      </c>
      <c r="B147" t="s">
        <v>1989</v>
      </c>
      <c r="C147">
        <v>51</v>
      </c>
      <c r="D147">
        <v>44</v>
      </c>
      <c r="E147">
        <v>325</v>
      </c>
      <c r="F147">
        <v>767</v>
      </c>
      <c r="G147">
        <v>0</v>
      </c>
      <c r="H147">
        <v>732</v>
      </c>
      <c r="I147">
        <v>14.79</v>
      </c>
      <c r="J147">
        <v>4.75</v>
      </c>
      <c r="K147">
        <v>0.61</v>
      </c>
      <c r="L147">
        <v>0.28199999999999997</v>
      </c>
      <c r="M147">
        <v>0.78700000000000003</v>
      </c>
      <c r="N147">
        <v>0.42499999999999999</v>
      </c>
      <c r="O147">
        <v>9.9000000000000005E-2</v>
      </c>
      <c r="P147">
        <v>99.3</v>
      </c>
      <c r="Q147">
        <v>2.59</v>
      </c>
      <c r="R147" t="s">
        <v>373</v>
      </c>
      <c r="S147">
        <v>2.4500000000000002</v>
      </c>
      <c r="T147">
        <v>2.64</v>
      </c>
      <c r="U147">
        <v>21.7</v>
      </c>
    </row>
    <row r="148" spans="1:21" x14ac:dyDescent="0.45">
      <c r="A148" t="s">
        <v>341</v>
      </c>
      <c r="B148" t="s">
        <v>1989</v>
      </c>
      <c r="C148">
        <v>111</v>
      </c>
      <c r="D148">
        <v>103</v>
      </c>
      <c r="E148">
        <v>0</v>
      </c>
      <c r="F148">
        <v>317</v>
      </c>
      <c r="G148">
        <v>311</v>
      </c>
      <c r="H148">
        <v>1793.2</v>
      </c>
      <c r="I148">
        <v>7.29</v>
      </c>
      <c r="J148">
        <v>3.15</v>
      </c>
      <c r="K148">
        <v>1.08</v>
      </c>
      <c r="L148">
        <v>0.30399999999999999</v>
      </c>
      <c r="M148">
        <v>0.70699999999999996</v>
      </c>
      <c r="N148">
        <v>0.50600000000000001</v>
      </c>
      <c r="O148">
        <v>0.14000000000000001</v>
      </c>
      <c r="P148">
        <v>92.7</v>
      </c>
      <c r="Q148">
        <v>4.51</v>
      </c>
      <c r="R148" t="s">
        <v>373</v>
      </c>
      <c r="S148">
        <v>4.26</v>
      </c>
      <c r="T148">
        <v>4.09</v>
      </c>
      <c r="U148">
        <v>21.7</v>
      </c>
    </row>
    <row r="149" spans="1:21" x14ac:dyDescent="0.45">
      <c r="A149" t="s">
        <v>1074</v>
      </c>
      <c r="B149" t="s">
        <v>1989</v>
      </c>
      <c r="C149">
        <v>83</v>
      </c>
      <c r="D149">
        <v>69</v>
      </c>
      <c r="E149">
        <v>1</v>
      </c>
      <c r="F149">
        <v>222</v>
      </c>
      <c r="G149">
        <v>212</v>
      </c>
      <c r="H149">
        <v>1297.2</v>
      </c>
      <c r="I149">
        <v>9.82</v>
      </c>
      <c r="J149">
        <v>3.41</v>
      </c>
      <c r="K149">
        <v>1.1100000000000001</v>
      </c>
      <c r="L149">
        <v>0.28899999999999998</v>
      </c>
      <c r="M149">
        <v>0.747</v>
      </c>
      <c r="N149">
        <v>0.41</v>
      </c>
      <c r="O149">
        <v>0.123</v>
      </c>
      <c r="P149">
        <v>94.2</v>
      </c>
      <c r="Q149">
        <v>3.79</v>
      </c>
      <c r="R149" t="s">
        <v>373</v>
      </c>
      <c r="S149">
        <v>3.87</v>
      </c>
      <c r="T149">
        <v>3.93</v>
      </c>
      <c r="U149">
        <v>21.7</v>
      </c>
    </row>
    <row r="150" spans="1:21" x14ac:dyDescent="0.45">
      <c r="A150" t="s">
        <v>3386</v>
      </c>
      <c r="B150" t="s">
        <v>1989</v>
      </c>
      <c r="C150">
        <v>133</v>
      </c>
      <c r="D150">
        <v>100</v>
      </c>
      <c r="E150">
        <v>0</v>
      </c>
      <c r="F150">
        <v>354</v>
      </c>
      <c r="G150">
        <v>328</v>
      </c>
      <c r="H150">
        <v>1893.2</v>
      </c>
      <c r="I150">
        <v>7.89</v>
      </c>
      <c r="J150">
        <v>3.17</v>
      </c>
      <c r="K150">
        <v>1.24</v>
      </c>
      <c r="L150">
        <v>0.28799999999999998</v>
      </c>
      <c r="M150">
        <v>0.74399999999999999</v>
      </c>
      <c r="N150">
        <v>0.39800000000000002</v>
      </c>
      <c r="O150">
        <v>0.11700000000000001</v>
      </c>
      <c r="P150">
        <v>91.8</v>
      </c>
      <c r="Q150">
        <v>4.13</v>
      </c>
      <c r="R150" t="s">
        <v>373</v>
      </c>
      <c r="S150">
        <v>4.29</v>
      </c>
      <c r="T150">
        <v>4.3</v>
      </c>
      <c r="U150">
        <v>21.7</v>
      </c>
    </row>
    <row r="151" spans="1:21" x14ac:dyDescent="0.45">
      <c r="A151" t="s">
        <v>3387</v>
      </c>
      <c r="B151" t="s">
        <v>1989</v>
      </c>
      <c r="C151">
        <v>136</v>
      </c>
      <c r="D151">
        <v>125</v>
      </c>
      <c r="E151">
        <v>1</v>
      </c>
      <c r="F151">
        <v>365</v>
      </c>
      <c r="G151">
        <v>342</v>
      </c>
      <c r="H151">
        <v>2151.1</v>
      </c>
      <c r="I151">
        <v>4.84</v>
      </c>
      <c r="J151">
        <v>3.02</v>
      </c>
      <c r="K151">
        <v>1.1000000000000001</v>
      </c>
      <c r="L151">
        <v>0.28599999999999998</v>
      </c>
      <c r="M151">
        <v>0.70799999999999996</v>
      </c>
      <c r="N151">
        <v>0.45300000000000001</v>
      </c>
      <c r="O151">
        <v>0.108</v>
      </c>
      <c r="P151">
        <v>90.3</v>
      </c>
      <c r="Q151">
        <v>4.37</v>
      </c>
      <c r="R151" t="s">
        <v>373</v>
      </c>
      <c r="S151">
        <v>4.6900000000000004</v>
      </c>
      <c r="T151">
        <v>4.57</v>
      </c>
      <c r="U151">
        <v>21.6</v>
      </c>
    </row>
    <row r="152" spans="1:21" x14ac:dyDescent="0.45">
      <c r="A152" t="s">
        <v>3147</v>
      </c>
      <c r="B152" t="s">
        <v>1989</v>
      </c>
      <c r="C152">
        <v>148</v>
      </c>
      <c r="D152">
        <v>137</v>
      </c>
      <c r="E152">
        <v>1</v>
      </c>
      <c r="F152">
        <v>419</v>
      </c>
      <c r="G152">
        <v>383</v>
      </c>
      <c r="H152">
        <v>2435.1999999999998</v>
      </c>
      <c r="I152">
        <v>5.8</v>
      </c>
      <c r="J152">
        <v>2.44</v>
      </c>
      <c r="K152">
        <v>1.28</v>
      </c>
      <c r="L152">
        <v>0.28199999999999997</v>
      </c>
      <c r="M152">
        <v>0.72199999999999998</v>
      </c>
      <c r="N152">
        <v>0.40799999999999997</v>
      </c>
      <c r="O152">
        <v>0.113</v>
      </c>
      <c r="P152">
        <v>88.2</v>
      </c>
      <c r="Q152">
        <v>4.28</v>
      </c>
      <c r="R152" t="s">
        <v>373</v>
      </c>
      <c r="S152">
        <v>4.5999999999999996</v>
      </c>
      <c r="T152">
        <v>4.41</v>
      </c>
      <c r="U152">
        <v>21.6</v>
      </c>
    </row>
    <row r="153" spans="1:21" x14ac:dyDescent="0.45">
      <c r="A153" t="s">
        <v>3388</v>
      </c>
      <c r="B153" t="s">
        <v>1989</v>
      </c>
      <c r="C153">
        <v>107</v>
      </c>
      <c r="D153">
        <v>109</v>
      </c>
      <c r="E153">
        <v>1</v>
      </c>
      <c r="F153">
        <v>312</v>
      </c>
      <c r="G153">
        <v>300</v>
      </c>
      <c r="H153">
        <v>1863.2</v>
      </c>
      <c r="I153">
        <v>5.33</v>
      </c>
      <c r="J153">
        <v>2.75</v>
      </c>
      <c r="K153">
        <v>1.1599999999999999</v>
      </c>
      <c r="L153">
        <v>0.27300000000000002</v>
      </c>
      <c r="M153">
        <v>0.73799999999999999</v>
      </c>
      <c r="N153">
        <v>0.36199999999999999</v>
      </c>
      <c r="O153">
        <v>8.7999999999999995E-2</v>
      </c>
      <c r="P153">
        <v>87.9</v>
      </c>
      <c r="Q153">
        <v>4.0999999999999996</v>
      </c>
      <c r="R153" t="s">
        <v>373</v>
      </c>
      <c r="S153">
        <v>4.5999999999999996</v>
      </c>
      <c r="T153">
        <v>4.8600000000000003</v>
      </c>
      <c r="U153">
        <v>21.6</v>
      </c>
    </row>
    <row r="154" spans="1:21" x14ac:dyDescent="0.45">
      <c r="A154" t="s">
        <v>536</v>
      </c>
      <c r="B154" t="s">
        <v>1989</v>
      </c>
      <c r="C154">
        <v>71</v>
      </c>
      <c r="D154">
        <v>58</v>
      </c>
      <c r="E154">
        <v>0</v>
      </c>
      <c r="F154">
        <v>198</v>
      </c>
      <c r="G154">
        <v>198</v>
      </c>
      <c r="H154">
        <v>1021.1</v>
      </c>
      <c r="I154">
        <v>11.08</v>
      </c>
      <c r="J154">
        <v>4.12</v>
      </c>
      <c r="K154">
        <v>0.93</v>
      </c>
      <c r="L154">
        <v>0.29099999999999998</v>
      </c>
      <c r="M154">
        <v>0.77300000000000002</v>
      </c>
      <c r="N154">
        <v>0.41599999999999998</v>
      </c>
      <c r="O154">
        <v>0.11600000000000001</v>
      </c>
      <c r="P154">
        <v>95.4</v>
      </c>
      <c r="Q154">
        <v>3.33</v>
      </c>
      <c r="R154" t="s">
        <v>373</v>
      </c>
      <c r="S154">
        <v>3.47</v>
      </c>
      <c r="T154">
        <v>3.65</v>
      </c>
      <c r="U154">
        <v>21.6</v>
      </c>
    </row>
    <row r="155" spans="1:21" x14ac:dyDescent="0.45">
      <c r="A155" t="s">
        <v>3389</v>
      </c>
      <c r="B155" t="s">
        <v>1989</v>
      </c>
      <c r="C155">
        <v>104</v>
      </c>
      <c r="D155">
        <v>105</v>
      </c>
      <c r="E155">
        <v>1</v>
      </c>
      <c r="F155">
        <v>325</v>
      </c>
      <c r="G155">
        <v>288</v>
      </c>
      <c r="H155">
        <v>1827.1</v>
      </c>
      <c r="I155">
        <v>5.78</v>
      </c>
      <c r="J155">
        <v>2.58</v>
      </c>
      <c r="K155">
        <v>1.1499999999999999</v>
      </c>
      <c r="L155">
        <v>0.28299999999999997</v>
      </c>
      <c r="M155">
        <v>0.73299999999999998</v>
      </c>
      <c r="N155">
        <v>0.38500000000000001</v>
      </c>
      <c r="O155">
        <v>0.121</v>
      </c>
      <c r="Q155">
        <v>4.09</v>
      </c>
      <c r="R155" t="s">
        <v>373</v>
      </c>
      <c r="S155">
        <v>4.41</v>
      </c>
      <c r="T155">
        <v>4.99</v>
      </c>
      <c r="U155">
        <v>21.5</v>
      </c>
    </row>
    <row r="156" spans="1:21" x14ac:dyDescent="0.45">
      <c r="A156" t="s">
        <v>3390</v>
      </c>
      <c r="B156" t="s">
        <v>1989</v>
      </c>
      <c r="C156">
        <v>117</v>
      </c>
      <c r="D156">
        <v>127</v>
      </c>
      <c r="E156">
        <v>5</v>
      </c>
      <c r="F156">
        <v>636</v>
      </c>
      <c r="G156">
        <v>298</v>
      </c>
      <c r="H156">
        <v>2360</v>
      </c>
      <c r="I156">
        <v>4.63</v>
      </c>
      <c r="J156">
        <v>2.2999999999999998</v>
      </c>
      <c r="K156">
        <v>1.06</v>
      </c>
      <c r="L156">
        <v>0.29099999999999998</v>
      </c>
      <c r="M156">
        <v>0.69099999999999995</v>
      </c>
      <c r="N156">
        <v>0.47599999999999998</v>
      </c>
      <c r="O156">
        <v>0.13800000000000001</v>
      </c>
      <c r="Q156">
        <v>4.3899999999999997</v>
      </c>
      <c r="R156" t="s">
        <v>373</v>
      </c>
      <c r="S156">
        <v>4.37</v>
      </c>
      <c r="T156">
        <v>4.8</v>
      </c>
      <c r="U156">
        <v>21.5</v>
      </c>
    </row>
    <row r="157" spans="1:21" x14ac:dyDescent="0.45">
      <c r="A157" t="s">
        <v>654</v>
      </c>
      <c r="B157" t="s">
        <v>95</v>
      </c>
      <c r="C157">
        <v>62</v>
      </c>
      <c r="D157">
        <v>32</v>
      </c>
      <c r="E157">
        <v>0</v>
      </c>
      <c r="F157">
        <v>136</v>
      </c>
      <c r="G157">
        <v>134</v>
      </c>
      <c r="H157">
        <v>843</v>
      </c>
      <c r="I157">
        <v>10.23</v>
      </c>
      <c r="J157">
        <v>2.0099999999999998</v>
      </c>
      <c r="K157">
        <v>1</v>
      </c>
      <c r="L157">
        <v>0.30499999999999999</v>
      </c>
      <c r="M157">
        <v>0.76800000000000002</v>
      </c>
      <c r="N157">
        <v>0.46300000000000002</v>
      </c>
      <c r="O157">
        <v>0.13100000000000001</v>
      </c>
      <c r="P157">
        <v>92.7</v>
      </c>
      <c r="Q157">
        <v>3.22</v>
      </c>
      <c r="R157" t="s">
        <v>373</v>
      </c>
      <c r="S157">
        <v>3.09</v>
      </c>
      <c r="T157">
        <v>3.11</v>
      </c>
      <c r="U157">
        <v>21.5</v>
      </c>
    </row>
    <row r="158" spans="1:21" x14ac:dyDescent="0.45">
      <c r="A158" t="s">
        <v>539</v>
      </c>
      <c r="B158" t="s">
        <v>1989</v>
      </c>
      <c r="C158">
        <v>73</v>
      </c>
      <c r="D158">
        <v>68</v>
      </c>
      <c r="E158">
        <v>0</v>
      </c>
      <c r="F158">
        <v>223</v>
      </c>
      <c r="G158">
        <v>220</v>
      </c>
      <c r="H158">
        <v>1199.0999999999999</v>
      </c>
      <c r="I158">
        <v>8.99</v>
      </c>
      <c r="J158">
        <v>2.97</v>
      </c>
      <c r="K158">
        <v>1.1399999999999999</v>
      </c>
      <c r="L158">
        <v>0.31</v>
      </c>
      <c r="M158">
        <v>0.70499999999999996</v>
      </c>
      <c r="N158">
        <v>0.45</v>
      </c>
      <c r="O158">
        <v>0.13700000000000001</v>
      </c>
      <c r="P158">
        <v>95.5</v>
      </c>
      <c r="Q158">
        <v>4.42</v>
      </c>
      <c r="R158" t="s">
        <v>373</v>
      </c>
      <c r="S158">
        <v>3.94</v>
      </c>
      <c r="T158">
        <v>3.85</v>
      </c>
      <c r="U158">
        <v>21.3</v>
      </c>
    </row>
    <row r="159" spans="1:21" x14ac:dyDescent="0.45">
      <c r="A159" t="s">
        <v>2535</v>
      </c>
      <c r="B159" t="s">
        <v>1989</v>
      </c>
      <c r="C159">
        <v>121</v>
      </c>
      <c r="D159">
        <v>101</v>
      </c>
      <c r="E159">
        <v>1</v>
      </c>
      <c r="F159">
        <v>319</v>
      </c>
      <c r="G159">
        <v>307</v>
      </c>
      <c r="H159">
        <v>1816.2</v>
      </c>
      <c r="I159">
        <v>7.85</v>
      </c>
      <c r="J159">
        <v>3.52</v>
      </c>
      <c r="K159">
        <v>1.02</v>
      </c>
      <c r="L159">
        <v>0.29699999999999999</v>
      </c>
      <c r="M159">
        <v>0.73299999999999998</v>
      </c>
      <c r="N159">
        <v>0.46100000000000002</v>
      </c>
      <c r="O159">
        <v>0.11600000000000001</v>
      </c>
      <c r="P159">
        <v>92.4</v>
      </c>
      <c r="Q159">
        <v>4.0599999999999996</v>
      </c>
      <c r="R159" t="s">
        <v>373</v>
      </c>
      <c r="S159">
        <v>4.04</v>
      </c>
      <c r="T159">
        <v>3.95</v>
      </c>
      <c r="U159">
        <v>21.1</v>
      </c>
    </row>
    <row r="160" spans="1:21" x14ac:dyDescent="0.45">
      <c r="A160" t="s">
        <v>3391</v>
      </c>
      <c r="B160" t="s">
        <v>1989</v>
      </c>
      <c r="C160">
        <v>109</v>
      </c>
      <c r="D160">
        <v>118</v>
      </c>
      <c r="E160">
        <v>2</v>
      </c>
      <c r="F160">
        <v>342</v>
      </c>
      <c r="G160">
        <v>292</v>
      </c>
      <c r="H160">
        <v>1945.2</v>
      </c>
      <c r="I160">
        <v>4.8899999999999997</v>
      </c>
      <c r="J160">
        <v>3.04</v>
      </c>
      <c r="K160">
        <v>0.96</v>
      </c>
      <c r="L160">
        <v>0.30299999999999999</v>
      </c>
      <c r="M160">
        <v>0.67</v>
      </c>
      <c r="Q160">
        <v>4.8099999999999996</v>
      </c>
      <c r="R160" t="s">
        <v>373</v>
      </c>
      <c r="S160">
        <v>4.43</v>
      </c>
      <c r="U160">
        <v>21.1</v>
      </c>
    </row>
    <row r="161" spans="1:21" x14ac:dyDescent="0.45">
      <c r="A161" t="s">
        <v>720</v>
      </c>
      <c r="B161" t="s">
        <v>1989</v>
      </c>
      <c r="C161">
        <v>90</v>
      </c>
      <c r="D161">
        <v>73</v>
      </c>
      <c r="E161">
        <v>0</v>
      </c>
      <c r="F161">
        <v>382</v>
      </c>
      <c r="G161">
        <v>248</v>
      </c>
      <c r="H161">
        <v>1405.1</v>
      </c>
      <c r="I161">
        <v>9.11</v>
      </c>
      <c r="J161">
        <v>3.46</v>
      </c>
      <c r="K161">
        <v>1.1100000000000001</v>
      </c>
      <c r="L161">
        <v>0.28399999999999997</v>
      </c>
      <c r="M161">
        <v>0.73299999999999998</v>
      </c>
      <c r="N161">
        <v>0.38100000000000001</v>
      </c>
      <c r="O161">
        <v>0.111</v>
      </c>
      <c r="P161">
        <v>89.5</v>
      </c>
      <c r="Q161">
        <v>4.01</v>
      </c>
      <c r="R161" t="s">
        <v>373</v>
      </c>
      <c r="S161">
        <v>4.08</v>
      </c>
      <c r="T161">
        <v>4.2</v>
      </c>
      <c r="U161">
        <v>21</v>
      </c>
    </row>
    <row r="162" spans="1:21" x14ac:dyDescent="0.45">
      <c r="A162" t="s">
        <v>3281</v>
      </c>
      <c r="B162" t="s">
        <v>1989</v>
      </c>
      <c r="C162">
        <v>128</v>
      </c>
      <c r="D162">
        <v>81</v>
      </c>
      <c r="E162">
        <v>0</v>
      </c>
      <c r="F162">
        <v>277</v>
      </c>
      <c r="G162">
        <v>276</v>
      </c>
      <c r="H162">
        <v>1761.1</v>
      </c>
      <c r="I162">
        <v>6.72</v>
      </c>
      <c r="J162">
        <v>3.74</v>
      </c>
      <c r="K162">
        <v>0.81</v>
      </c>
      <c r="L162">
        <v>0.27200000000000002</v>
      </c>
      <c r="M162">
        <v>0.72099999999999997</v>
      </c>
      <c r="Q162">
        <v>3.69</v>
      </c>
      <c r="R162" t="s">
        <v>373</v>
      </c>
      <c r="S162">
        <v>4.04</v>
      </c>
      <c r="U162">
        <v>21</v>
      </c>
    </row>
    <row r="163" spans="1:21" x14ac:dyDescent="0.45">
      <c r="A163" t="s">
        <v>3392</v>
      </c>
      <c r="B163" t="s">
        <v>1989</v>
      </c>
      <c r="C163">
        <v>124</v>
      </c>
      <c r="D163">
        <v>98</v>
      </c>
      <c r="E163">
        <v>2</v>
      </c>
      <c r="F163">
        <v>476</v>
      </c>
      <c r="G163">
        <v>287</v>
      </c>
      <c r="H163">
        <v>1993</v>
      </c>
      <c r="I163">
        <v>7.74</v>
      </c>
      <c r="J163">
        <v>4.1100000000000003</v>
      </c>
      <c r="K163">
        <v>1.04</v>
      </c>
      <c r="L163">
        <v>0.28699999999999998</v>
      </c>
      <c r="M163">
        <v>0.72099999999999997</v>
      </c>
      <c r="N163">
        <v>0.45400000000000001</v>
      </c>
      <c r="O163">
        <v>0.121</v>
      </c>
      <c r="P163">
        <v>92.5</v>
      </c>
      <c r="Q163">
        <v>4.3600000000000003</v>
      </c>
      <c r="R163" t="s">
        <v>373</v>
      </c>
      <c r="S163">
        <v>4.45</v>
      </c>
      <c r="T163">
        <v>4.58</v>
      </c>
      <c r="U163">
        <v>20.8</v>
      </c>
    </row>
    <row r="164" spans="1:21" x14ac:dyDescent="0.45">
      <c r="A164" t="s">
        <v>3393</v>
      </c>
      <c r="B164" t="s">
        <v>1989</v>
      </c>
      <c r="C164">
        <v>83</v>
      </c>
      <c r="D164">
        <v>92</v>
      </c>
      <c r="E164">
        <v>1</v>
      </c>
      <c r="F164">
        <v>242</v>
      </c>
      <c r="G164">
        <v>226</v>
      </c>
      <c r="H164">
        <v>1422.1</v>
      </c>
      <c r="I164">
        <v>6.14</v>
      </c>
      <c r="J164">
        <v>2.1</v>
      </c>
      <c r="K164">
        <v>0.89</v>
      </c>
      <c r="L164">
        <v>0.29499999999999998</v>
      </c>
      <c r="M164">
        <v>0.72399999999999998</v>
      </c>
      <c r="N164">
        <v>0.48499999999999999</v>
      </c>
      <c r="O164">
        <v>9.9000000000000005E-2</v>
      </c>
      <c r="P164">
        <v>89</v>
      </c>
      <c r="Q164">
        <v>3.72</v>
      </c>
      <c r="R164" t="s">
        <v>373</v>
      </c>
      <c r="S164">
        <v>3.86</v>
      </c>
      <c r="T164">
        <v>3.98</v>
      </c>
      <c r="U164">
        <v>20.8</v>
      </c>
    </row>
    <row r="165" spans="1:21" x14ac:dyDescent="0.45">
      <c r="A165" t="s">
        <v>3394</v>
      </c>
      <c r="B165" t="s">
        <v>1989</v>
      </c>
      <c r="C165">
        <v>63</v>
      </c>
      <c r="D165">
        <v>89</v>
      </c>
      <c r="E165">
        <v>0</v>
      </c>
      <c r="F165">
        <v>243</v>
      </c>
      <c r="G165">
        <v>240</v>
      </c>
      <c r="H165">
        <v>1357</v>
      </c>
      <c r="I165">
        <v>9.64</v>
      </c>
      <c r="J165">
        <v>3.16</v>
      </c>
      <c r="K165">
        <v>1.0900000000000001</v>
      </c>
      <c r="L165">
        <v>0.29699999999999999</v>
      </c>
      <c r="M165">
        <v>0.72099999999999997</v>
      </c>
      <c r="N165">
        <v>0.44400000000000001</v>
      </c>
      <c r="O165">
        <v>0.128</v>
      </c>
      <c r="P165">
        <v>95.2</v>
      </c>
      <c r="Q165">
        <v>3.93</v>
      </c>
      <c r="R165" t="s">
        <v>373</v>
      </c>
      <c r="S165">
        <v>3.72</v>
      </c>
      <c r="T165">
        <v>3.64</v>
      </c>
      <c r="U165">
        <v>20.8</v>
      </c>
    </row>
    <row r="166" spans="1:21" x14ac:dyDescent="0.45">
      <c r="A166" t="s">
        <v>3395</v>
      </c>
      <c r="B166" t="s">
        <v>1989</v>
      </c>
      <c r="C166">
        <v>101</v>
      </c>
      <c r="D166">
        <v>97</v>
      </c>
      <c r="E166">
        <v>2</v>
      </c>
      <c r="F166">
        <v>427</v>
      </c>
      <c r="G166">
        <v>252</v>
      </c>
      <c r="H166">
        <v>1767.2</v>
      </c>
      <c r="I166">
        <v>6.54</v>
      </c>
      <c r="J166">
        <v>2.38</v>
      </c>
      <c r="K166">
        <v>1.1399999999999999</v>
      </c>
      <c r="L166">
        <v>0.30299999999999999</v>
      </c>
      <c r="M166">
        <v>0.71199999999999997</v>
      </c>
      <c r="N166">
        <v>0.437</v>
      </c>
      <c r="O166">
        <v>0.11</v>
      </c>
      <c r="P166">
        <v>90.3</v>
      </c>
      <c r="Q166">
        <v>4.38</v>
      </c>
      <c r="R166" t="s">
        <v>373</v>
      </c>
      <c r="S166">
        <v>4.16</v>
      </c>
      <c r="T166">
        <v>4.0999999999999996</v>
      </c>
      <c r="U166">
        <v>20.8</v>
      </c>
    </row>
    <row r="167" spans="1:21" x14ac:dyDescent="0.45">
      <c r="A167" t="s">
        <v>2860</v>
      </c>
      <c r="B167" t="s">
        <v>1989</v>
      </c>
      <c r="C167">
        <v>140</v>
      </c>
      <c r="D167">
        <v>146</v>
      </c>
      <c r="E167">
        <v>0</v>
      </c>
      <c r="F167">
        <v>448</v>
      </c>
      <c r="G167">
        <v>417</v>
      </c>
      <c r="H167">
        <v>2542.1999999999998</v>
      </c>
      <c r="I167">
        <v>4.92</v>
      </c>
      <c r="J167">
        <v>3.08</v>
      </c>
      <c r="K167">
        <v>1.19</v>
      </c>
      <c r="L167">
        <v>0.29699999999999999</v>
      </c>
      <c r="M167">
        <v>0.70599999999999996</v>
      </c>
      <c r="N167">
        <v>0.45900000000000002</v>
      </c>
      <c r="O167">
        <v>0.11700000000000001</v>
      </c>
      <c r="P167">
        <v>87.8</v>
      </c>
      <c r="Q167">
        <v>4.7</v>
      </c>
      <c r="R167" t="s">
        <v>373</v>
      </c>
      <c r="S167">
        <v>4.8600000000000003</v>
      </c>
      <c r="T167">
        <v>4.67</v>
      </c>
      <c r="U167">
        <v>20.8</v>
      </c>
    </row>
    <row r="168" spans="1:21" x14ac:dyDescent="0.45">
      <c r="A168" t="s">
        <v>3396</v>
      </c>
      <c r="B168" t="s">
        <v>1989</v>
      </c>
      <c r="C168">
        <v>77</v>
      </c>
      <c r="D168">
        <v>70</v>
      </c>
      <c r="E168">
        <v>0</v>
      </c>
      <c r="F168">
        <v>205</v>
      </c>
      <c r="G168">
        <v>198</v>
      </c>
      <c r="H168">
        <v>1284</v>
      </c>
      <c r="I168">
        <v>6.25</v>
      </c>
      <c r="J168">
        <v>3.04</v>
      </c>
      <c r="K168">
        <v>0.95</v>
      </c>
      <c r="L168">
        <v>0.26800000000000002</v>
      </c>
      <c r="M168">
        <v>0.71899999999999997</v>
      </c>
      <c r="Q168">
        <v>3.88</v>
      </c>
      <c r="R168" t="s">
        <v>373</v>
      </c>
      <c r="S168">
        <v>4.0599999999999996</v>
      </c>
      <c r="U168">
        <v>20.7</v>
      </c>
    </row>
    <row r="169" spans="1:21" x14ac:dyDescent="0.45">
      <c r="A169" t="s">
        <v>1095</v>
      </c>
      <c r="B169" t="s">
        <v>1989</v>
      </c>
      <c r="C169">
        <v>103</v>
      </c>
      <c r="D169">
        <v>92</v>
      </c>
      <c r="E169">
        <v>0</v>
      </c>
      <c r="F169">
        <v>281</v>
      </c>
      <c r="G169">
        <v>266</v>
      </c>
      <c r="H169">
        <v>1639.1</v>
      </c>
      <c r="I169">
        <v>6.87</v>
      </c>
      <c r="J169">
        <v>2.83</v>
      </c>
      <c r="K169">
        <v>0.96</v>
      </c>
      <c r="L169">
        <v>0.29799999999999999</v>
      </c>
      <c r="M169">
        <v>0.72099999999999997</v>
      </c>
      <c r="N169">
        <v>0.57599999999999996</v>
      </c>
      <c r="O169">
        <v>0.152</v>
      </c>
      <c r="P169">
        <v>89.7</v>
      </c>
      <c r="Q169">
        <v>4.03</v>
      </c>
      <c r="R169" t="s">
        <v>373</v>
      </c>
      <c r="S169">
        <v>4.0199999999999996</v>
      </c>
      <c r="T169">
        <v>3.75</v>
      </c>
      <c r="U169">
        <v>20.6</v>
      </c>
    </row>
    <row r="170" spans="1:21" x14ac:dyDescent="0.45">
      <c r="A170" t="s">
        <v>920</v>
      </c>
      <c r="B170" t="s">
        <v>1989</v>
      </c>
      <c r="C170">
        <v>59</v>
      </c>
      <c r="D170">
        <v>47</v>
      </c>
      <c r="E170">
        <v>0</v>
      </c>
      <c r="F170">
        <v>164</v>
      </c>
      <c r="G170">
        <v>162</v>
      </c>
      <c r="H170">
        <v>941.1</v>
      </c>
      <c r="I170">
        <v>8.8699999999999992</v>
      </c>
      <c r="J170">
        <v>2.0699999999999998</v>
      </c>
      <c r="K170">
        <v>0.96</v>
      </c>
      <c r="L170">
        <v>0.308</v>
      </c>
      <c r="M170">
        <v>0.72499999999999998</v>
      </c>
      <c r="N170">
        <v>0.46700000000000003</v>
      </c>
      <c r="O170">
        <v>0.11600000000000001</v>
      </c>
      <c r="P170">
        <v>97.4</v>
      </c>
      <c r="Q170">
        <v>3.71</v>
      </c>
      <c r="R170" t="s">
        <v>373</v>
      </c>
      <c r="S170">
        <v>3.37</v>
      </c>
      <c r="T170">
        <v>3.52</v>
      </c>
      <c r="U170">
        <v>20.5</v>
      </c>
    </row>
    <row r="171" spans="1:21" x14ac:dyDescent="0.45">
      <c r="A171" t="s">
        <v>3397</v>
      </c>
      <c r="B171" t="s">
        <v>1989</v>
      </c>
      <c r="C171">
        <v>103</v>
      </c>
      <c r="D171">
        <v>115</v>
      </c>
      <c r="E171">
        <v>0</v>
      </c>
      <c r="F171">
        <v>320</v>
      </c>
      <c r="G171">
        <v>288</v>
      </c>
      <c r="H171">
        <v>1795.2</v>
      </c>
      <c r="I171">
        <v>6.55</v>
      </c>
      <c r="J171">
        <v>4.4000000000000004</v>
      </c>
      <c r="K171">
        <v>0.99</v>
      </c>
      <c r="L171">
        <v>0.312</v>
      </c>
      <c r="M171">
        <v>0.69499999999999995</v>
      </c>
      <c r="Q171">
        <v>4.83</v>
      </c>
      <c r="R171" t="s">
        <v>373</v>
      </c>
      <c r="S171">
        <v>4.51</v>
      </c>
      <c r="U171">
        <v>20.3</v>
      </c>
    </row>
    <row r="172" spans="1:21" x14ac:dyDescent="0.45">
      <c r="A172" t="s">
        <v>287</v>
      </c>
      <c r="B172" t="s">
        <v>1989</v>
      </c>
      <c r="C172">
        <v>54</v>
      </c>
      <c r="D172">
        <v>31</v>
      </c>
      <c r="E172">
        <v>2</v>
      </c>
      <c r="F172">
        <v>186</v>
      </c>
      <c r="G172">
        <v>125</v>
      </c>
      <c r="H172">
        <v>828</v>
      </c>
      <c r="I172">
        <v>10.65</v>
      </c>
      <c r="J172">
        <v>2.5099999999999998</v>
      </c>
      <c r="K172">
        <v>0.96</v>
      </c>
      <c r="L172">
        <v>0.27600000000000002</v>
      </c>
      <c r="M172">
        <v>0.75900000000000001</v>
      </c>
      <c r="N172">
        <v>0.46899999999999997</v>
      </c>
      <c r="O172">
        <v>0.129</v>
      </c>
      <c r="P172">
        <v>95.4</v>
      </c>
      <c r="Q172">
        <v>3.14</v>
      </c>
      <c r="R172" t="s">
        <v>373</v>
      </c>
      <c r="S172">
        <v>3.15</v>
      </c>
      <c r="T172">
        <v>3.12</v>
      </c>
      <c r="U172">
        <v>20.3</v>
      </c>
    </row>
    <row r="173" spans="1:21" x14ac:dyDescent="0.45">
      <c r="A173" t="s">
        <v>3398</v>
      </c>
      <c r="B173" t="s">
        <v>1989</v>
      </c>
      <c r="C173">
        <v>106</v>
      </c>
      <c r="D173">
        <v>92</v>
      </c>
      <c r="E173">
        <v>0</v>
      </c>
      <c r="F173">
        <v>301</v>
      </c>
      <c r="G173">
        <v>299</v>
      </c>
      <c r="H173">
        <v>1842.2</v>
      </c>
      <c r="I173">
        <v>6.29</v>
      </c>
      <c r="J173">
        <v>3.14</v>
      </c>
      <c r="K173">
        <v>1.04</v>
      </c>
      <c r="L173">
        <v>0.26700000000000002</v>
      </c>
      <c r="M173">
        <v>0.73099999999999998</v>
      </c>
      <c r="Q173">
        <v>3.83</v>
      </c>
      <c r="R173" t="s">
        <v>373</v>
      </c>
      <c r="S173">
        <v>4.2300000000000004</v>
      </c>
      <c r="U173">
        <v>20.2</v>
      </c>
    </row>
    <row r="174" spans="1:21" x14ac:dyDescent="0.45">
      <c r="A174" t="s">
        <v>3399</v>
      </c>
      <c r="B174" t="s">
        <v>1989</v>
      </c>
      <c r="C174">
        <v>75</v>
      </c>
      <c r="D174">
        <v>96</v>
      </c>
      <c r="E174">
        <v>0</v>
      </c>
      <c r="F174">
        <v>234</v>
      </c>
      <c r="G174">
        <v>225</v>
      </c>
      <c r="H174">
        <v>1492.2</v>
      </c>
      <c r="I174">
        <v>4.66</v>
      </c>
      <c r="J174">
        <v>3.29</v>
      </c>
      <c r="K174">
        <v>0.85</v>
      </c>
      <c r="L174">
        <v>0.29299999999999998</v>
      </c>
      <c r="M174">
        <v>0.70099999999999996</v>
      </c>
      <c r="Q174">
        <v>4.29</v>
      </c>
      <c r="R174" t="s">
        <v>373</v>
      </c>
      <c r="S174">
        <v>4.32</v>
      </c>
      <c r="U174">
        <v>20.2</v>
      </c>
    </row>
    <row r="175" spans="1:21" x14ac:dyDescent="0.45">
      <c r="A175" t="s">
        <v>538</v>
      </c>
      <c r="B175" t="s">
        <v>1989</v>
      </c>
      <c r="C175">
        <v>108</v>
      </c>
      <c r="D175">
        <v>99</v>
      </c>
      <c r="E175">
        <v>0</v>
      </c>
      <c r="F175">
        <v>317</v>
      </c>
      <c r="G175">
        <v>310</v>
      </c>
      <c r="H175">
        <v>1745.1</v>
      </c>
      <c r="I175">
        <v>7.02</v>
      </c>
      <c r="J175">
        <v>3.12</v>
      </c>
      <c r="K175">
        <v>1.01</v>
      </c>
      <c r="L175">
        <v>0.29899999999999999</v>
      </c>
      <c r="M175">
        <v>0.73299999999999998</v>
      </c>
      <c r="N175">
        <v>0.49</v>
      </c>
      <c r="O175">
        <v>0.124</v>
      </c>
      <c r="P175">
        <v>91.5</v>
      </c>
      <c r="Q175">
        <v>4.07</v>
      </c>
      <c r="R175" t="s">
        <v>373</v>
      </c>
      <c r="S175">
        <v>4.1500000000000004</v>
      </c>
      <c r="T175">
        <v>4.12</v>
      </c>
      <c r="U175">
        <v>20.100000000000001</v>
      </c>
    </row>
    <row r="176" spans="1:21" x14ac:dyDescent="0.45">
      <c r="A176" t="s">
        <v>3400</v>
      </c>
      <c r="B176" t="s">
        <v>1989</v>
      </c>
      <c r="C176">
        <v>78</v>
      </c>
      <c r="D176">
        <v>48</v>
      </c>
      <c r="E176">
        <v>1</v>
      </c>
      <c r="F176">
        <v>186</v>
      </c>
      <c r="G176">
        <v>185</v>
      </c>
      <c r="H176">
        <v>1055.0999999999999</v>
      </c>
      <c r="I176">
        <v>7.97</v>
      </c>
      <c r="J176">
        <v>2.0099999999999998</v>
      </c>
      <c r="K176">
        <v>0.99</v>
      </c>
      <c r="L176">
        <v>0.29499999999999998</v>
      </c>
      <c r="M176">
        <v>0.77</v>
      </c>
      <c r="N176">
        <v>0.48</v>
      </c>
      <c r="O176">
        <v>0.122</v>
      </c>
      <c r="P176">
        <v>90.6</v>
      </c>
      <c r="Q176">
        <v>3.27</v>
      </c>
      <c r="R176" t="s">
        <v>373</v>
      </c>
      <c r="S176">
        <v>3.53</v>
      </c>
      <c r="T176">
        <v>3.57</v>
      </c>
      <c r="U176">
        <v>20.100000000000001</v>
      </c>
    </row>
    <row r="177" spans="1:21" x14ac:dyDescent="0.45">
      <c r="A177" t="s">
        <v>3066</v>
      </c>
      <c r="B177" t="s">
        <v>1989</v>
      </c>
      <c r="C177">
        <v>96</v>
      </c>
      <c r="D177">
        <v>114</v>
      </c>
      <c r="E177">
        <v>4</v>
      </c>
      <c r="F177">
        <v>377</v>
      </c>
      <c r="G177">
        <v>298</v>
      </c>
      <c r="H177">
        <v>1810.1</v>
      </c>
      <c r="I177">
        <v>7.1</v>
      </c>
      <c r="J177">
        <v>2.82</v>
      </c>
      <c r="K177">
        <v>1.1499999999999999</v>
      </c>
      <c r="L177">
        <v>0.30499999999999999</v>
      </c>
      <c r="M177">
        <v>0.70299999999999996</v>
      </c>
      <c r="N177">
        <v>0.42499999999999999</v>
      </c>
      <c r="O177">
        <v>0.113</v>
      </c>
      <c r="P177">
        <v>93.1</v>
      </c>
      <c r="Q177">
        <v>4.62</v>
      </c>
      <c r="R177" t="s">
        <v>373</v>
      </c>
      <c r="S177">
        <v>4.26</v>
      </c>
      <c r="T177">
        <v>4.22</v>
      </c>
      <c r="U177">
        <v>20.100000000000001</v>
      </c>
    </row>
    <row r="178" spans="1:21" x14ac:dyDescent="0.45">
      <c r="A178" t="s">
        <v>3401</v>
      </c>
      <c r="B178" t="s">
        <v>1989</v>
      </c>
      <c r="C178">
        <v>106</v>
      </c>
      <c r="D178">
        <v>86</v>
      </c>
      <c r="E178">
        <v>0</v>
      </c>
      <c r="F178">
        <v>279</v>
      </c>
      <c r="G178">
        <v>275</v>
      </c>
      <c r="H178">
        <v>1673.1</v>
      </c>
      <c r="I178">
        <v>5.39</v>
      </c>
      <c r="J178">
        <v>3.08</v>
      </c>
      <c r="K178">
        <v>0.86</v>
      </c>
      <c r="L178">
        <v>0.28699999999999998</v>
      </c>
      <c r="M178">
        <v>0.70299999999999996</v>
      </c>
      <c r="Q178">
        <v>4.17</v>
      </c>
      <c r="R178" t="s">
        <v>373</v>
      </c>
      <c r="S178">
        <v>4.2699999999999996</v>
      </c>
      <c r="U178">
        <v>20</v>
      </c>
    </row>
    <row r="179" spans="1:21" x14ac:dyDescent="0.45">
      <c r="A179" t="s">
        <v>3402</v>
      </c>
      <c r="B179" t="s">
        <v>1989</v>
      </c>
      <c r="C179">
        <v>104</v>
      </c>
      <c r="D179">
        <v>93</v>
      </c>
      <c r="E179">
        <v>2</v>
      </c>
      <c r="F179">
        <v>335</v>
      </c>
      <c r="G179">
        <v>263</v>
      </c>
      <c r="H179">
        <v>1754.1</v>
      </c>
      <c r="I179">
        <v>5.43</v>
      </c>
      <c r="J179">
        <v>2.5</v>
      </c>
      <c r="K179">
        <v>0.99</v>
      </c>
      <c r="L179">
        <v>0.29799999999999999</v>
      </c>
      <c r="M179">
        <v>0.70099999999999996</v>
      </c>
      <c r="N179">
        <v>0.49199999999999999</v>
      </c>
      <c r="O179">
        <v>0.11</v>
      </c>
      <c r="P179">
        <v>90.2</v>
      </c>
      <c r="Q179">
        <v>4.41</v>
      </c>
      <c r="R179" t="s">
        <v>373</v>
      </c>
      <c r="S179">
        <v>4.21</v>
      </c>
      <c r="T179">
        <v>4.17</v>
      </c>
      <c r="U179">
        <v>19.899999999999999</v>
      </c>
    </row>
    <row r="180" spans="1:21" x14ac:dyDescent="0.45">
      <c r="A180" t="s">
        <v>3403</v>
      </c>
      <c r="B180" t="s">
        <v>1989</v>
      </c>
      <c r="C180">
        <v>143</v>
      </c>
      <c r="D180">
        <v>159</v>
      </c>
      <c r="E180">
        <v>0</v>
      </c>
      <c r="F180">
        <v>420</v>
      </c>
      <c r="G180">
        <v>417</v>
      </c>
      <c r="H180">
        <v>2501</v>
      </c>
      <c r="I180">
        <v>5.73</v>
      </c>
      <c r="J180">
        <v>3.39</v>
      </c>
      <c r="K180">
        <v>1.25</v>
      </c>
      <c r="L180">
        <v>0.28499999999999998</v>
      </c>
      <c r="M180">
        <v>0.72899999999999998</v>
      </c>
      <c r="N180">
        <v>0.41599999999999998</v>
      </c>
      <c r="O180">
        <v>0.1</v>
      </c>
      <c r="P180">
        <v>86.1</v>
      </c>
      <c r="Q180">
        <v>4.3899999999999997</v>
      </c>
      <c r="R180" t="s">
        <v>373</v>
      </c>
      <c r="S180">
        <v>4.84</v>
      </c>
      <c r="T180">
        <v>5.13</v>
      </c>
      <c r="U180">
        <v>19.899999999999999</v>
      </c>
    </row>
    <row r="181" spans="1:21" x14ac:dyDescent="0.45">
      <c r="A181" t="s">
        <v>3169</v>
      </c>
      <c r="B181" t="s">
        <v>1989</v>
      </c>
      <c r="C181">
        <v>97</v>
      </c>
      <c r="D181">
        <v>98</v>
      </c>
      <c r="E181">
        <v>0</v>
      </c>
      <c r="F181">
        <v>275</v>
      </c>
      <c r="G181">
        <v>263</v>
      </c>
      <c r="H181">
        <v>1557.1</v>
      </c>
      <c r="I181">
        <v>7.4</v>
      </c>
      <c r="J181">
        <v>3.09</v>
      </c>
      <c r="K181">
        <v>1.07</v>
      </c>
      <c r="L181">
        <v>0.29799999999999999</v>
      </c>
      <c r="M181">
        <v>0.71599999999999997</v>
      </c>
      <c r="N181">
        <v>0.44600000000000001</v>
      </c>
      <c r="O181">
        <v>0.113</v>
      </c>
      <c r="P181">
        <v>90.2</v>
      </c>
      <c r="Q181">
        <v>4.0999999999999996</v>
      </c>
      <c r="R181" t="s">
        <v>373</v>
      </c>
      <c r="S181">
        <v>4.13</v>
      </c>
      <c r="T181">
        <v>3.99</v>
      </c>
      <c r="U181">
        <v>19.899999999999999</v>
      </c>
    </row>
    <row r="182" spans="1:21" x14ac:dyDescent="0.45">
      <c r="A182" t="s">
        <v>3404</v>
      </c>
      <c r="B182" t="s">
        <v>1989</v>
      </c>
      <c r="C182">
        <v>82</v>
      </c>
      <c r="D182">
        <v>104</v>
      </c>
      <c r="E182">
        <v>2</v>
      </c>
      <c r="F182">
        <v>297</v>
      </c>
      <c r="G182">
        <v>268</v>
      </c>
      <c r="H182">
        <v>1595.1</v>
      </c>
      <c r="I182">
        <v>6.21</v>
      </c>
      <c r="J182">
        <v>2.85</v>
      </c>
      <c r="K182">
        <v>1.07</v>
      </c>
      <c r="L182">
        <v>0.29299999999999998</v>
      </c>
      <c r="M182">
        <v>0.68799999999999994</v>
      </c>
      <c r="N182">
        <v>0.41899999999999998</v>
      </c>
      <c r="O182">
        <v>9.4E-2</v>
      </c>
      <c r="Q182">
        <v>4.5599999999999996</v>
      </c>
      <c r="R182" t="s">
        <v>373</v>
      </c>
      <c r="S182">
        <v>4.26</v>
      </c>
      <c r="T182">
        <v>4.53</v>
      </c>
      <c r="U182">
        <v>19.8</v>
      </c>
    </row>
    <row r="183" spans="1:21" x14ac:dyDescent="0.45">
      <c r="A183" t="s">
        <v>3405</v>
      </c>
      <c r="B183" t="s">
        <v>1989</v>
      </c>
      <c r="C183">
        <v>118</v>
      </c>
      <c r="D183">
        <v>98</v>
      </c>
      <c r="E183">
        <v>7</v>
      </c>
      <c r="F183">
        <v>766</v>
      </c>
      <c r="G183">
        <v>229</v>
      </c>
      <c r="H183">
        <v>1915.2</v>
      </c>
      <c r="I183">
        <v>5.91</v>
      </c>
      <c r="J183">
        <v>3.38</v>
      </c>
      <c r="K183">
        <v>1.01</v>
      </c>
      <c r="L183">
        <v>0.30099999999999999</v>
      </c>
      <c r="M183">
        <v>0.70899999999999996</v>
      </c>
      <c r="N183">
        <v>0.45200000000000001</v>
      </c>
      <c r="O183">
        <v>9.9000000000000005E-2</v>
      </c>
      <c r="P183">
        <v>89.4</v>
      </c>
      <c r="Q183">
        <v>4.51</v>
      </c>
      <c r="R183" t="s">
        <v>373</v>
      </c>
      <c r="S183">
        <v>4.53</v>
      </c>
      <c r="T183">
        <v>4.1399999999999997</v>
      </c>
      <c r="U183">
        <v>19.8</v>
      </c>
    </row>
    <row r="184" spans="1:21" x14ac:dyDescent="0.45">
      <c r="A184" t="s">
        <v>3406</v>
      </c>
      <c r="B184" t="s">
        <v>1989</v>
      </c>
      <c r="C184">
        <v>67</v>
      </c>
      <c r="D184">
        <v>99</v>
      </c>
      <c r="E184">
        <v>4</v>
      </c>
      <c r="F184">
        <v>342</v>
      </c>
      <c r="G184">
        <v>220</v>
      </c>
      <c r="H184">
        <v>1477.1</v>
      </c>
      <c r="I184">
        <v>6.63</v>
      </c>
      <c r="J184">
        <v>2.8</v>
      </c>
      <c r="K184">
        <v>1.1599999999999999</v>
      </c>
      <c r="L184">
        <v>0.32600000000000001</v>
      </c>
      <c r="M184">
        <v>0.68799999999999994</v>
      </c>
      <c r="N184">
        <v>0.41399999999999998</v>
      </c>
      <c r="O184">
        <v>0.112</v>
      </c>
      <c r="P184">
        <v>89.2</v>
      </c>
      <c r="Q184">
        <v>5.04</v>
      </c>
      <c r="R184" t="s">
        <v>373</v>
      </c>
      <c r="S184">
        <v>4.29</v>
      </c>
      <c r="T184">
        <v>4.28</v>
      </c>
      <c r="U184">
        <v>19.8</v>
      </c>
    </row>
    <row r="185" spans="1:21" x14ac:dyDescent="0.45">
      <c r="A185" t="s">
        <v>2993</v>
      </c>
      <c r="B185" t="s">
        <v>1989</v>
      </c>
      <c r="C185">
        <v>80</v>
      </c>
      <c r="D185">
        <v>106</v>
      </c>
      <c r="E185">
        <v>1</v>
      </c>
      <c r="F185">
        <v>364</v>
      </c>
      <c r="G185">
        <v>241</v>
      </c>
      <c r="H185">
        <v>1645.1</v>
      </c>
      <c r="I185">
        <v>7.93</v>
      </c>
      <c r="J185">
        <v>2.69</v>
      </c>
      <c r="K185">
        <v>1.1200000000000001</v>
      </c>
      <c r="L185">
        <v>0.28799999999999998</v>
      </c>
      <c r="M185">
        <v>0.70799999999999996</v>
      </c>
      <c r="N185">
        <v>0.42699999999999999</v>
      </c>
      <c r="O185">
        <v>0.11700000000000001</v>
      </c>
      <c r="P185">
        <v>94.7</v>
      </c>
      <c r="Q185">
        <v>4.1500000000000004</v>
      </c>
      <c r="R185" t="s">
        <v>373</v>
      </c>
      <c r="S185">
        <v>3.99</v>
      </c>
      <c r="T185">
        <v>4.03</v>
      </c>
      <c r="U185">
        <v>19.7</v>
      </c>
    </row>
    <row r="186" spans="1:21" x14ac:dyDescent="0.45">
      <c r="A186" t="s">
        <v>3407</v>
      </c>
      <c r="B186" t="s">
        <v>1989</v>
      </c>
      <c r="C186">
        <v>115</v>
      </c>
      <c r="D186">
        <v>87</v>
      </c>
      <c r="E186">
        <v>3</v>
      </c>
      <c r="F186">
        <v>511</v>
      </c>
      <c r="G186">
        <v>234</v>
      </c>
      <c r="H186">
        <v>1777.2</v>
      </c>
      <c r="I186">
        <v>7.08</v>
      </c>
      <c r="J186">
        <v>3.86</v>
      </c>
      <c r="K186">
        <v>1.02</v>
      </c>
      <c r="L186">
        <v>0.29599999999999999</v>
      </c>
      <c r="M186">
        <v>0.70699999999999996</v>
      </c>
      <c r="N186">
        <v>0.40899999999999997</v>
      </c>
      <c r="O186">
        <v>8.2000000000000003E-2</v>
      </c>
      <c r="Q186">
        <v>4.49</v>
      </c>
      <c r="R186" t="s">
        <v>373</v>
      </c>
      <c r="S186">
        <v>4.3600000000000003</v>
      </c>
      <c r="T186">
        <v>4.79</v>
      </c>
      <c r="U186">
        <v>19.600000000000001</v>
      </c>
    </row>
    <row r="187" spans="1:21" x14ac:dyDescent="0.45">
      <c r="A187" t="s">
        <v>2955</v>
      </c>
      <c r="B187" t="s">
        <v>1989</v>
      </c>
      <c r="C187">
        <v>71</v>
      </c>
      <c r="D187">
        <v>59</v>
      </c>
      <c r="E187">
        <v>0</v>
      </c>
      <c r="F187">
        <v>197</v>
      </c>
      <c r="G187">
        <v>189</v>
      </c>
      <c r="H187">
        <v>1153.0999999999999</v>
      </c>
      <c r="I187">
        <v>7.89</v>
      </c>
      <c r="J187">
        <v>2.75</v>
      </c>
      <c r="K187">
        <v>0.91</v>
      </c>
      <c r="L187">
        <v>0.28199999999999997</v>
      </c>
      <c r="M187">
        <v>0.72899999999999998</v>
      </c>
      <c r="N187">
        <v>0.434</v>
      </c>
      <c r="O187">
        <v>9.2999999999999999E-2</v>
      </c>
      <c r="P187">
        <v>93.4</v>
      </c>
      <c r="Q187">
        <v>3.64</v>
      </c>
      <c r="R187" t="s">
        <v>373</v>
      </c>
      <c r="S187">
        <v>3.61</v>
      </c>
      <c r="T187">
        <v>3.78</v>
      </c>
      <c r="U187">
        <v>19.600000000000001</v>
      </c>
    </row>
    <row r="188" spans="1:21" x14ac:dyDescent="0.45">
      <c r="A188" t="s">
        <v>3408</v>
      </c>
      <c r="B188" t="s">
        <v>1989</v>
      </c>
      <c r="C188">
        <v>63</v>
      </c>
      <c r="D188">
        <v>85</v>
      </c>
      <c r="E188">
        <v>0</v>
      </c>
      <c r="F188">
        <v>216</v>
      </c>
      <c r="G188">
        <v>212</v>
      </c>
      <c r="H188">
        <v>1270.0999999999999</v>
      </c>
      <c r="I188">
        <v>5.67</v>
      </c>
      <c r="J188">
        <v>2.61</v>
      </c>
      <c r="K188">
        <v>1.0900000000000001</v>
      </c>
      <c r="L188">
        <v>0.30199999999999999</v>
      </c>
      <c r="M188">
        <v>0.67200000000000004</v>
      </c>
      <c r="N188">
        <v>0.43099999999999999</v>
      </c>
      <c r="O188">
        <v>0.105</v>
      </c>
      <c r="P188">
        <v>89.5</v>
      </c>
      <c r="Q188">
        <v>4.68</v>
      </c>
      <c r="R188" t="s">
        <v>373</v>
      </c>
      <c r="S188">
        <v>4.32</v>
      </c>
      <c r="T188">
        <v>4.2300000000000004</v>
      </c>
      <c r="U188">
        <v>19.600000000000001</v>
      </c>
    </row>
    <row r="189" spans="1:21" x14ac:dyDescent="0.45">
      <c r="A189" t="s">
        <v>3409</v>
      </c>
      <c r="B189" t="s">
        <v>1989</v>
      </c>
      <c r="C189">
        <v>96</v>
      </c>
      <c r="D189">
        <v>83</v>
      </c>
      <c r="E189">
        <v>0</v>
      </c>
      <c r="F189">
        <v>297</v>
      </c>
      <c r="G189">
        <v>261</v>
      </c>
      <c r="H189">
        <v>1554.2</v>
      </c>
      <c r="I189">
        <v>5.67</v>
      </c>
      <c r="J189">
        <v>3.29</v>
      </c>
      <c r="K189">
        <v>0.86</v>
      </c>
      <c r="L189">
        <v>0.28299999999999997</v>
      </c>
      <c r="M189">
        <v>0.69099999999999995</v>
      </c>
      <c r="N189">
        <v>0.53600000000000003</v>
      </c>
      <c r="O189">
        <v>0.313</v>
      </c>
      <c r="Q189">
        <v>4.1900000000000004</v>
      </c>
      <c r="R189" t="s">
        <v>373</v>
      </c>
      <c r="S189">
        <v>4.12</v>
      </c>
      <c r="T189">
        <v>5.05</v>
      </c>
      <c r="U189">
        <v>19.600000000000001</v>
      </c>
    </row>
    <row r="190" spans="1:21" x14ac:dyDescent="0.45">
      <c r="A190" t="s">
        <v>3410</v>
      </c>
      <c r="B190" t="s">
        <v>1989</v>
      </c>
      <c r="C190">
        <v>64</v>
      </c>
      <c r="D190">
        <v>34</v>
      </c>
      <c r="E190">
        <v>377</v>
      </c>
      <c r="F190">
        <v>787</v>
      </c>
      <c r="G190">
        <v>29</v>
      </c>
      <c r="H190">
        <v>923.1</v>
      </c>
      <c r="I190">
        <v>9.51</v>
      </c>
      <c r="J190">
        <v>3.35</v>
      </c>
      <c r="K190">
        <v>0.82</v>
      </c>
      <c r="L190">
        <v>0.25900000000000001</v>
      </c>
      <c r="M190">
        <v>0.78800000000000003</v>
      </c>
      <c r="N190">
        <v>0.38</v>
      </c>
      <c r="O190">
        <v>7.0999999999999994E-2</v>
      </c>
      <c r="P190">
        <v>94</v>
      </c>
      <c r="Q190">
        <v>2.87</v>
      </c>
      <c r="R190" t="s">
        <v>373</v>
      </c>
      <c r="S190">
        <v>3.36</v>
      </c>
      <c r="T190">
        <v>3.23</v>
      </c>
      <c r="U190">
        <v>19.5</v>
      </c>
    </row>
    <row r="191" spans="1:21" x14ac:dyDescent="0.45">
      <c r="A191" t="s">
        <v>3411</v>
      </c>
      <c r="B191" t="s">
        <v>1989</v>
      </c>
      <c r="C191">
        <v>84</v>
      </c>
      <c r="D191">
        <v>92</v>
      </c>
      <c r="E191">
        <v>7</v>
      </c>
      <c r="F191">
        <v>578</v>
      </c>
      <c r="G191">
        <v>184</v>
      </c>
      <c r="H191">
        <v>1643</v>
      </c>
      <c r="I191">
        <v>5.97</v>
      </c>
      <c r="J191">
        <v>1.93</v>
      </c>
      <c r="K191">
        <v>1.1000000000000001</v>
      </c>
      <c r="L191">
        <v>0.29599999999999999</v>
      </c>
      <c r="M191">
        <v>0.72299999999999998</v>
      </c>
      <c r="N191">
        <v>0.27200000000000002</v>
      </c>
      <c r="O191">
        <v>0.14799999999999999</v>
      </c>
      <c r="Q191">
        <v>3.92</v>
      </c>
      <c r="R191" t="s">
        <v>373</v>
      </c>
      <c r="S191">
        <v>3.92</v>
      </c>
      <c r="T191">
        <v>4.5999999999999996</v>
      </c>
      <c r="U191">
        <v>19.5</v>
      </c>
    </row>
    <row r="192" spans="1:21" x14ac:dyDescent="0.45">
      <c r="A192" t="s">
        <v>3412</v>
      </c>
      <c r="B192" t="s">
        <v>1989</v>
      </c>
      <c r="C192">
        <v>90</v>
      </c>
      <c r="D192">
        <v>65</v>
      </c>
      <c r="E192">
        <v>2</v>
      </c>
      <c r="F192">
        <v>219</v>
      </c>
      <c r="G192">
        <v>211</v>
      </c>
      <c r="H192">
        <v>1314.2</v>
      </c>
      <c r="I192">
        <v>7.43</v>
      </c>
      <c r="J192">
        <v>3.28</v>
      </c>
      <c r="K192">
        <v>1.21</v>
      </c>
      <c r="L192">
        <v>0.26800000000000002</v>
      </c>
      <c r="M192">
        <v>0.73399999999999999</v>
      </c>
      <c r="N192">
        <v>0.37</v>
      </c>
      <c r="O192">
        <v>0.10299999999999999</v>
      </c>
      <c r="P192">
        <v>87.4</v>
      </c>
      <c r="Q192">
        <v>4.13</v>
      </c>
      <c r="R192" t="s">
        <v>373</v>
      </c>
      <c r="S192">
        <v>4.45</v>
      </c>
      <c r="T192">
        <v>4.41</v>
      </c>
      <c r="U192">
        <v>19.5</v>
      </c>
    </row>
    <row r="193" spans="1:21" x14ac:dyDescent="0.45">
      <c r="A193" t="s">
        <v>3413</v>
      </c>
      <c r="B193" t="s">
        <v>1989</v>
      </c>
      <c r="C193">
        <v>87</v>
      </c>
      <c r="D193">
        <v>86</v>
      </c>
      <c r="E193">
        <v>0</v>
      </c>
      <c r="F193">
        <v>238</v>
      </c>
      <c r="G193">
        <v>236</v>
      </c>
      <c r="H193">
        <v>1412.2</v>
      </c>
      <c r="I193">
        <v>7.75</v>
      </c>
      <c r="J193">
        <v>4.1399999999999997</v>
      </c>
      <c r="K193">
        <v>0.92</v>
      </c>
      <c r="L193">
        <v>0.28899999999999998</v>
      </c>
      <c r="M193">
        <v>0.7</v>
      </c>
      <c r="N193">
        <v>0.49299999999999999</v>
      </c>
      <c r="O193">
        <v>0.121</v>
      </c>
      <c r="Q193">
        <v>4.47</v>
      </c>
      <c r="R193" t="s">
        <v>373</v>
      </c>
      <c r="S193">
        <v>4.24</v>
      </c>
      <c r="T193">
        <v>3.87</v>
      </c>
      <c r="U193">
        <v>19.399999999999999</v>
      </c>
    </row>
    <row r="194" spans="1:21" x14ac:dyDescent="0.45">
      <c r="A194" t="s">
        <v>3414</v>
      </c>
      <c r="B194" t="s">
        <v>1989</v>
      </c>
      <c r="C194">
        <v>99</v>
      </c>
      <c r="D194">
        <v>107</v>
      </c>
      <c r="E194">
        <v>6</v>
      </c>
      <c r="F194">
        <v>400</v>
      </c>
      <c r="G194">
        <v>273</v>
      </c>
      <c r="H194">
        <v>1833.2</v>
      </c>
      <c r="I194">
        <v>4.8499999999999996</v>
      </c>
      <c r="J194">
        <v>2.91</v>
      </c>
      <c r="K194">
        <v>0.87</v>
      </c>
      <c r="L194">
        <v>0.28899999999999998</v>
      </c>
      <c r="M194">
        <v>0.71099999999999997</v>
      </c>
      <c r="N194">
        <v>0.47699999999999998</v>
      </c>
      <c r="O194">
        <v>0.17499999999999999</v>
      </c>
      <c r="Q194">
        <v>4.09</v>
      </c>
      <c r="R194" t="s">
        <v>373</v>
      </c>
      <c r="S194">
        <v>4.24</v>
      </c>
      <c r="T194">
        <v>4.8899999999999997</v>
      </c>
      <c r="U194">
        <v>19.399999999999999</v>
      </c>
    </row>
    <row r="195" spans="1:21" x14ac:dyDescent="0.45">
      <c r="A195" t="s">
        <v>3415</v>
      </c>
      <c r="B195" t="s">
        <v>1989</v>
      </c>
      <c r="C195">
        <v>41</v>
      </c>
      <c r="D195">
        <v>36</v>
      </c>
      <c r="E195">
        <v>368</v>
      </c>
      <c r="F195">
        <v>689</v>
      </c>
      <c r="G195">
        <v>3</v>
      </c>
      <c r="H195">
        <v>725.2</v>
      </c>
      <c r="I195">
        <v>10.02</v>
      </c>
      <c r="J195">
        <v>2.29</v>
      </c>
      <c r="K195">
        <v>0.71</v>
      </c>
      <c r="L195">
        <v>0.27800000000000002</v>
      </c>
      <c r="M195">
        <v>0.79400000000000004</v>
      </c>
      <c r="N195">
        <v>0.39</v>
      </c>
      <c r="O195">
        <v>7.1999999999999995E-2</v>
      </c>
      <c r="P195">
        <v>94.2</v>
      </c>
      <c r="Q195">
        <v>2.44</v>
      </c>
      <c r="R195" t="s">
        <v>373</v>
      </c>
      <c r="S195">
        <v>2.81</v>
      </c>
      <c r="T195">
        <v>3.27</v>
      </c>
      <c r="U195">
        <v>19.3</v>
      </c>
    </row>
    <row r="196" spans="1:21" x14ac:dyDescent="0.45">
      <c r="A196" t="s">
        <v>2879</v>
      </c>
      <c r="B196" t="s">
        <v>1989</v>
      </c>
      <c r="C196">
        <v>83</v>
      </c>
      <c r="D196">
        <v>64</v>
      </c>
      <c r="E196">
        <v>0</v>
      </c>
      <c r="F196">
        <v>226</v>
      </c>
      <c r="G196">
        <v>197</v>
      </c>
      <c r="H196">
        <v>1212.0999999999999</v>
      </c>
      <c r="I196">
        <v>7.81</v>
      </c>
      <c r="J196">
        <v>3.7</v>
      </c>
      <c r="K196">
        <v>0.68</v>
      </c>
      <c r="L196">
        <v>0.30399999999999999</v>
      </c>
      <c r="M196">
        <v>0.73599999999999999</v>
      </c>
      <c r="N196">
        <v>0.46300000000000002</v>
      </c>
      <c r="O196">
        <v>7.6999999999999999E-2</v>
      </c>
      <c r="P196">
        <v>92.4</v>
      </c>
      <c r="Q196">
        <v>3.72</v>
      </c>
      <c r="R196" t="s">
        <v>373</v>
      </c>
      <c r="S196">
        <v>3.7</v>
      </c>
      <c r="T196">
        <v>4.0199999999999996</v>
      </c>
      <c r="U196">
        <v>19.3</v>
      </c>
    </row>
    <row r="197" spans="1:21" x14ac:dyDescent="0.45">
      <c r="A197" t="s">
        <v>298</v>
      </c>
      <c r="B197" t="s">
        <v>1989</v>
      </c>
      <c r="C197">
        <v>91</v>
      </c>
      <c r="D197">
        <v>72</v>
      </c>
      <c r="E197">
        <v>0</v>
      </c>
      <c r="F197">
        <v>231</v>
      </c>
      <c r="G197">
        <v>230</v>
      </c>
      <c r="H197">
        <v>1328.1</v>
      </c>
      <c r="I197">
        <v>8.65</v>
      </c>
      <c r="J197">
        <v>2.66</v>
      </c>
      <c r="K197">
        <v>1.24</v>
      </c>
      <c r="L197">
        <v>0.29199999999999998</v>
      </c>
      <c r="M197">
        <v>0.73399999999999999</v>
      </c>
      <c r="N197">
        <v>0.41299999999999998</v>
      </c>
      <c r="O197">
        <v>0.128</v>
      </c>
      <c r="P197">
        <v>93.9</v>
      </c>
      <c r="Q197">
        <v>4.1100000000000003</v>
      </c>
      <c r="R197" t="s">
        <v>373</v>
      </c>
      <c r="S197">
        <v>4.13</v>
      </c>
      <c r="T197">
        <v>4.17</v>
      </c>
      <c r="U197">
        <v>19.3</v>
      </c>
    </row>
    <row r="198" spans="1:21" x14ac:dyDescent="0.45">
      <c r="A198" t="s">
        <v>621</v>
      </c>
      <c r="B198" t="s">
        <v>1989</v>
      </c>
      <c r="C198">
        <v>77</v>
      </c>
      <c r="D198">
        <v>75</v>
      </c>
      <c r="E198">
        <v>0</v>
      </c>
      <c r="F198">
        <v>230</v>
      </c>
      <c r="G198">
        <v>230</v>
      </c>
      <c r="H198">
        <v>1311.1</v>
      </c>
      <c r="I198">
        <v>7.54</v>
      </c>
      <c r="J198">
        <v>2.61</v>
      </c>
      <c r="K198">
        <v>0.95</v>
      </c>
      <c r="L198">
        <v>0.3</v>
      </c>
      <c r="M198">
        <v>0.72599999999999998</v>
      </c>
      <c r="N198">
        <v>0.54500000000000004</v>
      </c>
      <c r="O198">
        <v>0.13900000000000001</v>
      </c>
      <c r="P198">
        <v>91.8</v>
      </c>
      <c r="Q198">
        <v>3.85</v>
      </c>
      <c r="R198" t="s">
        <v>373</v>
      </c>
      <c r="S198">
        <v>3.82</v>
      </c>
      <c r="T198">
        <v>3.64</v>
      </c>
      <c r="U198">
        <v>19.2</v>
      </c>
    </row>
    <row r="199" spans="1:21" x14ac:dyDescent="0.45">
      <c r="A199" t="s">
        <v>3416</v>
      </c>
      <c r="B199" t="s">
        <v>1989</v>
      </c>
      <c r="C199">
        <v>94</v>
      </c>
      <c r="D199">
        <v>70</v>
      </c>
      <c r="E199">
        <v>52</v>
      </c>
      <c r="F199">
        <v>444</v>
      </c>
      <c r="G199">
        <v>192</v>
      </c>
      <c r="H199">
        <v>1430.1</v>
      </c>
      <c r="I199">
        <v>7.92</v>
      </c>
      <c r="J199">
        <v>3.79</v>
      </c>
      <c r="K199">
        <v>0.74</v>
      </c>
      <c r="L199">
        <v>0.28999999999999998</v>
      </c>
      <c r="M199">
        <v>0.71799999999999997</v>
      </c>
      <c r="N199">
        <v>0.48599999999999999</v>
      </c>
      <c r="O199">
        <v>9.1999999999999998E-2</v>
      </c>
      <c r="P199">
        <v>91.9</v>
      </c>
      <c r="Q199">
        <v>3.74</v>
      </c>
      <c r="R199" t="s">
        <v>373</v>
      </c>
      <c r="S199">
        <v>3.82</v>
      </c>
      <c r="T199">
        <v>3.93</v>
      </c>
      <c r="U199">
        <v>19</v>
      </c>
    </row>
    <row r="200" spans="1:21" x14ac:dyDescent="0.45">
      <c r="A200" t="s">
        <v>3417</v>
      </c>
      <c r="B200" t="s">
        <v>22</v>
      </c>
      <c r="C200">
        <v>78</v>
      </c>
      <c r="D200">
        <v>46</v>
      </c>
      <c r="E200">
        <v>0</v>
      </c>
      <c r="F200">
        <v>174</v>
      </c>
      <c r="G200">
        <v>173</v>
      </c>
      <c r="H200">
        <v>1054.0999999999999</v>
      </c>
      <c r="I200">
        <v>8.4600000000000009</v>
      </c>
      <c r="J200">
        <v>1.78</v>
      </c>
      <c r="K200">
        <v>1.36</v>
      </c>
      <c r="L200">
        <v>0.28299999999999997</v>
      </c>
      <c r="M200">
        <v>0.745</v>
      </c>
      <c r="N200">
        <v>0.47499999999999998</v>
      </c>
      <c r="O200">
        <v>0.161</v>
      </c>
      <c r="P200">
        <v>92.2</v>
      </c>
      <c r="Q200">
        <v>3.74</v>
      </c>
      <c r="R200" t="s">
        <v>373</v>
      </c>
      <c r="S200">
        <v>3.91</v>
      </c>
      <c r="T200">
        <v>3.52</v>
      </c>
      <c r="U200">
        <v>18.899999999999999</v>
      </c>
    </row>
    <row r="201" spans="1:21" x14ac:dyDescent="0.45">
      <c r="A201" t="s">
        <v>540</v>
      </c>
      <c r="B201" t="s">
        <v>1989</v>
      </c>
      <c r="C201">
        <v>71</v>
      </c>
      <c r="D201">
        <v>40</v>
      </c>
      <c r="E201">
        <v>0</v>
      </c>
      <c r="F201">
        <v>172</v>
      </c>
      <c r="G201">
        <v>172</v>
      </c>
      <c r="H201">
        <v>931.1</v>
      </c>
      <c r="I201">
        <v>9.5500000000000007</v>
      </c>
      <c r="J201">
        <v>2.94</v>
      </c>
      <c r="K201">
        <v>1.05</v>
      </c>
      <c r="L201">
        <v>0.3</v>
      </c>
      <c r="M201">
        <v>0.73299999999999998</v>
      </c>
      <c r="N201">
        <v>0.437</v>
      </c>
      <c r="O201">
        <v>0.11899999999999999</v>
      </c>
      <c r="P201">
        <v>95.5</v>
      </c>
      <c r="Q201">
        <v>3.74</v>
      </c>
      <c r="R201" t="s">
        <v>373</v>
      </c>
      <c r="S201">
        <v>3.59</v>
      </c>
      <c r="T201">
        <v>3.72</v>
      </c>
      <c r="U201">
        <v>18.8</v>
      </c>
    </row>
    <row r="202" spans="1:21" x14ac:dyDescent="0.45">
      <c r="A202" t="s">
        <v>3418</v>
      </c>
      <c r="B202" t="s">
        <v>1989</v>
      </c>
      <c r="C202">
        <v>91</v>
      </c>
      <c r="D202">
        <v>113</v>
      </c>
      <c r="E202">
        <v>1</v>
      </c>
      <c r="F202">
        <v>298</v>
      </c>
      <c r="G202">
        <v>278</v>
      </c>
      <c r="H202">
        <v>1760.1</v>
      </c>
      <c r="I202">
        <v>5.27</v>
      </c>
      <c r="J202">
        <v>3.11</v>
      </c>
      <c r="K202">
        <v>1.1399999999999999</v>
      </c>
      <c r="L202">
        <v>0.309</v>
      </c>
      <c r="M202">
        <v>0.68500000000000005</v>
      </c>
      <c r="N202">
        <v>0.51300000000000001</v>
      </c>
      <c r="O202">
        <v>0.113</v>
      </c>
      <c r="P202">
        <v>91.8</v>
      </c>
      <c r="Q202">
        <v>5.03</v>
      </c>
      <c r="R202" t="s">
        <v>373</v>
      </c>
      <c r="S202">
        <v>4.67</v>
      </c>
      <c r="T202">
        <v>4.45</v>
      </c>
      <c r="U202">
        <v>18.7</v>
      </c>
    </row>
    <row r="203" spans="1:21" x14ac:dyDescent="0.45">
      <c r="A203" t="s">
        <v>3419</v>
      </c>
      <c r="B203" t="s">
        <v>1989</v>
      </c>
      <c r="C203">
        <v>103</v>
      </c>
      <c r="D203">
        <v>60</v>
      </c>
      <c r="E203">
        <v>0</v>
      </c>
      <c r="F203">
        <v>205</v>
      </c>
      <c r="G203">
        <v>203</v>
      </c>
      <c r="H203">
        <v>1314</v>
      </c>
      <c r="I203">
        <v>5.71</v>
      </c>
      <c r="J203">
        <v>2.82</v>
      </c>
      <c r="K203">
        <v>0.97</v>
      </c>
      <c r="L203">
        <v>0.29399999999999998</v>
      </c>
      <c r="M203">
        <v>0.71599999999999997</v>
      </c>
      <c r="N203">
        <v>0.55200000000000005</v>
      </c>
      <c r="O203">
        <v>0.13700000000000001</v>
      </c>
      <c r="P203">
        <v>89</v>
      </c>
      <c r="Q203">
        <v>4.18</v>
      </c>
      <c r="R203" t="s">
        <v>373</v>
      </c>
      <c r="S203">
        <v>4.2300000000000004</v>
      </c>
      <c r="T203">
        <v>3.98</v>
      </c>
      <c r="U203">
        <v>18.7</v>
      </c>
    </row>
    <row r="204" spans="1:21" x14ac:dyDescent="0.45">
      <c r="A204" t="s">
        <v>318</v>
      </c>
      <c r="B204" t="s">
        <v>1989</v>
      </c>
      <c r="C204">
        <v>68</v>
      </c>
      <c r="D204">
        <v>61</v>
      </c>
      <c r="E204">
        <v>0</v>
      </c>
      <c r="F204">
        <v>185</v>
      </c>
      <c r="G204">
        <v>180</v>
      </c>
      <c r="H204">
        <v>1014.2</v>
      </c>
      <c r="I204">
        <v>9.9</v>
      </c>
      <c r="J204">
        <v>3.34</v>
      </c>
      <c r="K204">
        <v>1.1100000000000001</v>
      </c>
      <c r="L204">
        <v>0.29399999999999998</v>
      </c>
      <c r="M204">
        <v>0.74099999999999999</v>
      </c>
      <c r="N204">
        <v>0.39500000000000002</v>
      </c>
      <c r="O204">
        <v>0.113</v>
      </c>
      <c r="P204">
        <v>94.6</v>
      </c>
      <c r="Q204">
        <v>3.91</v>
      </c>
      <c r="R204" t="s">
        <v>373</v>
      </c>
      <c r="S204">
        <v>3.84</v>
      </c>
      <c r="T204">
        <v>3.99</v>
      </c>
      <c r="U204">
        <v>18.7</v>
      </c>
    </row>
    <row r="205" spans="1:21" x14ac:dyDescent="0.45">
      <c r="A205" t="s">
        <v>2927</v>
      </c>
      <c r="B205" t="s">
        <v>1989</v>
      </c>
      <c r="C205">
        <v>120</v>
      </c>
      <c r="D205">
        <v>118</v>
      </c>
      <c r="E205">
        <v>2</v>
      </c>
      <c r="F205">
        <v>400</v>
      </c>
      <c r="G205">
        <v>300</v>
      </c>
      <c r="H205">
        <v>2073.1999999999998</v>
      </c>
      <c r="I205">
        <v>6.41</v>
      </c>
      <c r="J205">
        <v>2.88</v>
      </c>
      <c r="K205">
        <v>1.1499999999999999</v>
      </c>
      <c r="L205">
        <v>0.28100000000000003</v>
      </c>
      <c r="M205">
        <v>0.73299999999999998</v>
      </c>
      <c r="N205">
        <v>0.45100000000000001</v>
      </c>
      <c r="O205">
        <v>0.115</v>
      </c>
      <c r="P205">
        <v>83.2</v>
      </c>
      <c r="Q205">
        <v>4.04</v>
      </c>
      <c r="R205" t="s">
        <v>373</v>
      </c>
      <c r="S205">
        <v>4.41</v>
      </c>
      <c r="T205">
        <v>4.3099999999999996</v>
      </c>
      <c r="U205">
        <v>18.5</v>
      </c>
    </row>
    <row r="206" spans="1:21" x14ac:dyDescent="0.45">
      <c r="A206" t="s">
        <v>3420</v>
      </c>
      <c r="B206" t="s">
        <v>1989</v>
      </c>
      <c r="C206">
        <v>91</v>
      </c>
      <c r="D206">
        <v>72</v>
      </c>
      <c r="E206">
        <v>1</v>
      </c>
      <c r="F206">
        <v>256</v>
      </c>
      <c r="G206">
        <v>236</v>
      </c>
      <c r="H206">
        <v>1479</v>
      </c>
      <c r="I206">
        <v>5.66</v>
      </c>
      <c r="J206">
        <v>1.66</v>
      </c>
      <c r="K206">
        <v>1.26</v>
      </c>
      <c r="L206">
        <v>0.28299999999999997</v>
      </c>
      <c r="M206">
        <v>0.73</v>
      </c>
      <c r="N206">
        <v>0.4</v>
      </c>
      <c r="O206">
        <v>0.12</v>
      </c>
      <c r="Q206">
        <v>3.98</v>
      </c>
      <c r="R206" t="s">
        <v>373</v>
      </c>
      <c r="S206">
        <v>4.25</v>
      </c>
      <c r="T206">
        <v>4.3600000000000003</v>
      </c>
      <c r="U206">
        <v>18.5</v>
      </c>
    </row>
    <row r="207" spans="1:21" x14ac:dyDescent="0.45">
      <c r="A207" t="s">
        <v>634</v>
      </c>
      <c r="B207" t="s">
        <v>1989</v>
      </c>
      <c r="C207">
        <v>82</v>
      </c>
      <c r="D207">
        <v>53</v>
      </c>
      <c r="E207">
        <v>0</v>
      </c>
      <c r="F207">
        <v>202</v>
      </c>
      <c r="G207">
        <v>196</v>
      </c>
      <c r="H207">
        <v>1100.0999999999999</v>
      </c>
      <c r="I207">
        <v>9.0500000000000007</v>
      </c>
      <c r="J207">
        <v>3.08</v>
      </c>
      <c r="K207">
        <v>1.1000000000000001</v>
      </c>
      <c r="L207">
        <v>0.30299999999999999</v>
      </c>
      <c r="M207">
        <v>0.73899999999999999</v>
      </c>
      <c r="N207">
        <v>0.41199999999999998</v>
      </c>
      <c r="O207">
        <v>0.115</v>
      </c>
      <c r="P207">
        <v>93.3</v>
      </c>
      <c r="Q207">
        <v>4.03</v>
      </c>
      <c r="R207" t="s">
        <v>373</v>
      </c>
      <c r="S207">
        <v>3.85</v>
      </c>
      <c r="T207">
        <v>4.08</v>
      </c>
      <c r="U207">
        <v>18.3</v>
      </c>
    </row>
    <row r="208" spans="1:21" x14ac:dyDescent="0.45">
      <c r="A208" t="s">
        <v>2561</v>
      </c>
      <c r="B208" t="s">
        <v>1989</v>
      </c>
      <c r="C208">
        <v>105</v>
      </c>
      <c r="D208">
        <v>98</v>
      </c>
      <c r="E208">
        <v>0</v>
      </c>
      <c r="F208">
        <v>301</v>
      </c>
      <c r="G208">
        <v>296</v>
      </c>
      <c r="H208">
        <v>1829</v>
      </c>
      <c r="I208">
        <v>6.06</v>
      </c>
      <c r="J208">
        <v>1.98</v>
      </c>
      <c r="K208">
        <v>1.17</v>
      </c>
      <c r="L208">
        <v>0.29599999999999999</v>
      </c>
      <c r="M208">
        <v>0.72499999999999998</v>
      </c>
      <c r="N208">
        <v>0.504</v>
      </c>
      <c r="O208">
        <v>0.14099999999999999</v>
      </c>
      <c r="P208">
        <v>89.9</v>
      </c>
      <c r="Q208">
        <v>4.05</v>
      </c>
      <c r="R208" t="s">
        <v>373</v>
      </c>
      <c r="S208">
        <v>4.24</v>
      </c>
      <c r="T208">
        <v>3.95</v>
      </c>
      <c r="U208">
        <v>18.2</v>
      </c>
    </row>
    <row r="209" spans="1:21" x14ac:dyDescent="0.45">
      <c r="A209" t="s">
        <v>3421</v>
      </c>
      <c r="B209" t="s">
        <v>1989</v>
      </c>
      <c r="C209">
        <v>45</v>
      </c>
      <c r="D209">
        <v>42</v>
      </c>
      <c r="E209">
        <v>314</v>
      </c>
      <c r="F209">
        <v>643</v>
      </c>
      <c r="G209">
        <v>4</v>
      </c>
      <c r="H209">
        <v>715</v>
      </c>
      <c r="I209">
        <v>9.98</v>
      </c>
      <c r="J209">
        <v>3.27</v>
      </c>
      <c r="K209">
        <v>0.64</v>
      </c>
      <c r="L209">
        <v>0.29699999999999999</v>
      </c>
      <c r="M209">
        <v>0.75800000000000001</v>
      </c>
      <c r="N209">
        <v>0.46600000000000003</v>
      </c>
      <c r="O209">
        <v>3.3000000000000002E-2</v>
      </c>
      <c r="Q209">
        <v>2.98</v>
      </c>
      <c r="R209" t="s">
        <v>373</v>
      </c>
      <c r="S209">
        <v>2.92</v>
      </c>
      <c r="T209">
        <v>2.77</v>
      </c>
      <c r="U209">
        <v>18.100000000000001</v>
      </c>
    </row>
    <row r="210" spans="1:21" x14ac:dyDescent="0.45">
      <c r="A210" t="s">
        <v>541</v>
      </c>
      <c r="B210" t="s">
        <v>1989</v>
      </c>
      <c r="C210">
        <v>77</v>
      </c>
      <c r="D210">
        <v>68</v>
      </c>
      <c r="E210">
        <v>0</v>
      </c>
      <c r="F210">
        <v>278</v>
      </c>
      <c r="G210">
        <v>211</v>
      </c>
      <c r="H210">
        <v>1258</v>
      </c>
      <c r="I210">
        <v>8.39</v>
      </c>
      <c r="J210">
        <v>2.68</v>
      </c>
      <c r="K210">
        <v>0.91</v>
      </c>
      <c r="L210">
        <v>0.30499999999999999</v>
      </c>
      <c r="M210">
        <v>0.72899999999999998</v>
      </c>
      <c r="N210">
        <v>0.48199999999999998</v>
      </c>
      <c r="O210">
        <v>0.11700000000000001</v>
      </c>
      <c r="P210">
        <v>89.9</v>
      </c>
      <c r="Q210">
        <v>3.78</v>
      </c>
      <c r="R210" t="s">
        <v>373</v>
      </c>
      <c r="S210">
        <v>3.66</v>
      </c>
      <c r="T210">
        <v>3.71</v>
      </c>
      <c r="U210">
        <v>18</v>
      </c>
    </row>
    <row r="211" spans="1:21" x14ac:dyDescent="0.45">
      <c r="A211" t="s">
        <v>3422</v>
      </c>
      <c r="B211" t="s">
        <v>1989</v>
      </c>
      <c r="C211">
        <v>73</v>
      </c>
      <c r="D211">
        <v>82</v>
      </c>
      <c r="E211">
        <v>0</v>
      </c>
      <c r="F211">
        <v>252</v>
      </c>
      <c r="G211">
        <v>221</v>
      </c>
      <c r="H211">
        <v>1335</v>
      </c>
      <c r="I211">
        <v>6.2</v>
      </c>
      <c r="J211">
        <v>2.62</v>
      </c>
      <c r="K211">
        <v>1.0900000000000001</v>
      </c>
      <c r="L211">
        <v>0.29799999999999999</v>
      </c>
      <c r="M211">
        <v>0.70099999999999996</v>
      </c>
      <c r="N211">
        <v>0.47699999999999998</v>
      </c>
      <c r="O211">
        <v>0.123</v>
      </c>
      <c r="P211">
        <v>89.1</v>
      </c>
      <c r="Q211">
        <v>4.46</v>
      </c>
      <c r="R211" t="s">
        <v>373</v>
      </c>
      <c r="S211">
        <v>4.21</v>
      </c>
      <c r="T211">
        <v>3.97</v>
      </c>
      <c r="U211">
        <v>18</v>
      </c>
    </row>
    <row r="212" spans="1:21" x14ac:dyDescent="0.45">
      <c r="A212" t="s">
        <v>3423</v>
      </c>
      <c r="B212" t="s">
        <v>1989</v>
      </c>
      <c r="C212">
        <v>101</v>
      </c>
      <c r="D212">
        <v>93</v>
      </c>
      <c r="E212">
        <v>0</v>
      </c>
      <c r="F212">
        <v>283</v>
      </c>
      <c r="G212">
        <v>281</v>
      </c>
      <c r="H212">
        <v>1678.1</v>
      </c>
      <c r="I212">
        <v>6.49</v>
      </c>
      <c r="J212">
        <v>4.5999999999999996</v>
      </c>
      <c r="K212">
        <v>0.85</v>
      </c>
      <c r="L212">
        <v>0.30299999999999999</v>
      </c>
      <c r="M212">
        <v>0.69699999999999995</v>
      </c>
      <c r="N212">
        <v>0.50900000000000001</v>
      </c>
      <c r="O212">
        <v>0.13300000000000001</v>
      </c>
      <c r="P212">
        <v>89.1</v>
      </c>
      <c r="Q212">
        <v>4.71</v>
      </c>
      <c r="R212" t="s">
        <v>373</v>
      </c>
      <c r="S212">
        <v>4.5</v>
      </c>
      <c r="T212">
        <v>4.71</v>
      </c>
      <c r="U212">
        <v>18</v>
      </c>
    </row>
    <row r="213" spans="1:21" x14ac:dyDescent="0.45">
      <c r="A213" t="s">
        <v>3424</v>
      </c>
      <c r="B213" t="s">
        <v>1989</v>
      </c>
      <c r="C213">
        <v>64</v>
      </c>
      <c r="D213">
        <v>61</v>
      </c>
      <c r="E213">
        <v>0</v>
      </c>
      <c r="F213">
        <v>181</v>
      </c>
      <c r="G213">
        <v>180</v>
      </c>
      <c r="H213">
        <v>1008.2</v>
      </c>
      <c r="I213">
        <v>8.6199999999999992</v>
      </c>
      <c r="J213">
        <v>1.97</v>
      </c>
      <c r="K213">
        <v>1.28</v>
      </c>
      <c r="L213">
        <v>0.29899999999999999</v>
      </c>
      <c r="M213">
        <v>0.72299999999999998</v>
      </c>
      <c r="N213">
        <v>0.42099999999999999</v>
      </c>
      <c r="O213">
        <v>0.13200000000000001</v>
      </c>
      <c r="P213">
        <v>93.4</v>
      </c>
      <c r="Q213">
        <v>4.0599999999999996</v>
      </c>
      <c r="R213" t="s">
        <v>373</v>
      </c>
      <c r="S213">
        <v>3.81</v>
      </c>
      <c r="T213">
        <v>3.67</v>
      </c>
      <c r="U213">
        <v>17.899999999999999</v>
      </c>
    </row>
    <row r="214" spans="1:21" x14ac:dyDescent="0.45">
      <c r="A214" t="s">
        <v>3425</v>
      </c>
      <c r="B214" t="s">
        <v>1989</v>
      </c>
      <c r="C214">
        <v>82</v>
      </c>
      <c r="D214">
        <v>72</v>
      </c>
      <c r="E214">
        <v>2</v>
      </c>
      <c r="F214">
        <v>277</v>
      </c>
      <c r="G214">
        <v>199</v>
      </c>
      <c r="H214">
        <v>1322.2</v>
      </c>
      <c r="I214">
        <v>5.7</v>
      </c>
      <c r="J214">
        <v>2.42</v>
      </c>
      <c r="K214">
        <v>1.08</v>
      </c>
      <c r="L214">
        <v>0.29299999999999998</v>
      </c>
      <c r="M214">
        <v>0.67500000000000004</v>
      </c>
      <c r="N214">
        <v>0.48799999999999999</v>
      </c>
      <c r="O214">
        <v>0.13</v>
      </c>
      <c r="Q214">
        <v>4.57</v>
      </c>
      <c r="R214" t="s">
        <v>373</v>
      </c>
      <c r="S214">
        <v>4.28</v>
      </c>
      <c r="T214">
        <v>4.05</v>
      </c>
      <c r="U214">
        <v>17.8</v>
      </c>
    </row>
    <row r="215" spans="1:21" x14ac:dyDescent="0.45">
      <c r="A215" t="s">
        <v>3050</v>
      </c>
      <c r="B215" t="s">
        <v>1989</v>
      </c>
      <c r="C215">
        <v>97</v>
      </c>
      <c r="D215">
        <v>96</v>
      </c>
      <c r="E215">
        <v>40</v>
      </c>
      <c r="F215">
        <v>381</v>
      </c>
      <c r="G215">
        <v>252</v>
      </c>
      <c r="H215">
        <v>1710</v>
      </c>
      <c r="I215">
        <v>7.26</v>
      </c>
      <c r="J215">
        <v>2.93</v>
      </c>
      <c r="K215">
        <v>1.3</v>
      </c>
      <c r="L215">
        <v>0.29199999999999998</v>
      </c>
      <c r="M215">
        <v>0.74</v>
      </c>
      <c r="N215">
        <v>0.47599999999999998</v>
      </c>
      <c r="O215">
        <v>0.14499999999999999</v>
      </c>
      <c r="P215">
        <v>90.7</v>
      </c>
      <c r="Q215">
        <v>4.25</v>
      </c>
      <c r="R215" t="s">
        <v>373</v>
      </c>
      <c r="S215">
        <v>4.41</v>
      </c>
      <c r="T215">
        <v>3.88</v>
      </c>
      <c r="U215">
        <v>17.8</v>
      </c>
    </row>
    <row r="216" spans="1:21" x14ac:dyDescent="0.45">
      <c r="A216" t="s">
        <v>3426</v>
      </c>
      <c r="B216" t="s">
        <v>1989</v>
      </c>
      <c r="C216">
        <v>83</v>
      </c>
      <c r="D216">
        <v>90</v>
      </c>
      <c r="E216">
        <v>6</v>
      </c>
      <c r="F216">
        <v>295</v>
      </c>
      <c r="G216">
        <v>228</v>
      </c>
      <c r="H216">
        <v>1409</v>
      </c>
      <c r="I216">
        <v>8.1300000000000008</v>
      </c>
      <c r="J216">
        <v>2.66</v>
      </c>
      <c r="K216">
        <v>1.3</v>
      </c>
      <c r="L216">
        <v>0.28899999999999998</v>
      </c>
      <c r="M216">
        <v>0.73</v>
      </c>
      <c r="N216">
        <v>0.372</v>
      </c>
      <c r="O216">
        <v>0.11899999999999999</v>
      </c>
      <c r="P216">
        <v>91.8</v>
      </c>
      <c r="Q216">
        <v>4.25</v>
      </c>
      <c r="R216" t="s">
        <v>373</v>
      </c>
      <c r="S216">
        <v>4.17</v>
      </c>
      <c r="T216">
        <v>4.21</v>
      </c>
      <c r="U216">
        <v>17.8</v>
      </c>
    </row>
    <row r="217" spans="1:21" x14ac:dyDescent="0.45">
      <c r="A217" t="s">
        <v>3427</v>
      </c>
      <c r="B217" t="s">
        <v>1989</v>
      </c>
      <c r="C217">
        <v>88</v>
      </c>
      <c r="D217">
        <v>79</v>
      </c>
      <c r="E217">
        <v>3</v>
      </c>
      <c r="F217">
        <v>290</v>
      </c>
      <c r="G217">
        <v>211</v>
      </c>
      <c r="H217">
        <v>1291</v>
      </c>
      <c r="I217">
        <v>7.25</v>
      </c>
      <c r="J217">
        <v>2.1800000000000002</v>
      </c>
      <c r="K217">
        <v>1.33</v>
      </c>
      <c r="L217">
        <v>0.30399999999999999</v>
      </c>
      <c r="M217">
        <v>0.71499999999999997</v>
      </c>
      <c r="N217">
        <v>0.34100000000000003</v>
      </c>
      <c r="O217">
        <v>0.107</v>
      </c>
      <c r="P217">
        <v>92.7</v>
      </c>
      <c r="Q217">
        <v>4.5199999999999996</v>
      </c>
      <c r="R217" t="s">
        <v>373</v>
      </c>
      <c r="S217">
        <v>4.22</v>
      </c>
      <c r="T217">
        <v>4.22</v>
      </c>
      <c r="U217">
        <v>17.7</v>
      </c>
    </row>
    <row r="218" spans="1:21" x14ac:dyDescent="0.45">
      <c r="A218" t="s">
        <v>288</v>
      </c>
      <c r="B218" t="s">
        <v>1989</v>
      </c>
      <c r="C218">
        <v>94</v>
      </c>
      <c r="D218">
        <v>60</v>
      </c>
      <c r="E218">
        <v>0</v>
      </c>
      <c r="F218">
        <v>265</v>
      </c>
      <c r="G218">
        <v>244</v>
      </c>
      <c r="H218">
        <v>1377.1</v>
      </c>
      <c r="I218">
        <v>7.99</v>
      </c>
      <c r="J218">
        <v>2.88</v>
      </c>
      <c r="K218">
        <v>1.1200000000000001</v>
      </c>
      <c r="L218">
        <v>0.29499999999999998</v>
      </c>
      <c r="M218">
        <v>0.74099999999999999</v>
      </c>
      <c r="N218">
        <v>0.43</v>
      </c>
      <c r="O218">
        <v>0.123</v>
      </c>
      <c r="P218">
        <v>94.1</v>
      </c>
      <c r="Q218">
        <v>3.95</v>
      </c>
      <c r="R218" t="s">
        <v>373</v>
      </c>
      <c r="S218">
        <v>4.03</v>
      </c>
      <c r="T218">
        <v>4.0599999999999996</v>
      </c>
      <c r="U218">
        <v>17.7</v>
      </c>
    </row>
    <row r="219" spans="1:21" x14ac:dyDescent="0.45">
      <c r="A219" t="s">
        <v>3428</v>
      </c>
      <c r="B219" t="s">
        <v>1989</v>
      </c>
      <c r="C219">
        <v>105</v>
      </c>
      <c r="D219">
        <v>103</v>
      </c>
      <c r="E219">
        <v>0</v>
      </c>
      <c r="F219">
        <v>315</v>
      </c>
      <c r="G219">
        <v>273</v>
      </c>
      <c r="H219">
        <v>1747.2</v>
      </c>
      <c r="I219">
        <v>4.97</v>
      </c>
      <c r="J219">
        <v>2.94</v>
      </c>
      <c r="K219">
        <v>0.76</v>
      </c>
      <c r="L219">
        <v>0.30099999999999999</v>
      </c>
      <c r="M219">
        <v>0.69099999999999995</v>
      </c>
      <c r="N219">
        <v>0.58699999999999997</v>
      </c>
      <c r="O219">
        <v>0.115</v>
      </c>
      <c r="P219">
        <v>83</v>
      </c>
      <c r="Q219">
        <v>4.32</v>
      </c>
      <c r="R219" t="s">
        <v>373</v>
      </c>
      <c r="S219">
        <v>4.17</v>
      </c>
      <c r="T219">
        <v>4.07</v>
      </c>
      <c r="U219">
        <v>17.7</v>
      </c>
    </row>
    <row r="220" spans="1:21" x14ac:dyDescent="0.45">
      <c r="A220" t="s">
        <v>2823</v>
      </c>
      <c r="B220" t="s">
        <v>1989</v>
      </c>
      <c r="C220">
        <v>107</v>
      </c>
      <c r="D220">
        <v>133</v>
      </c>
      <c r="E220">
        <v>1</v>
      </c>
      <c r="F220">
        <v>412</v>
      </c>
      <c r="G220">
        <v>318</v>
      </c>
      <c r="H220">
        <v>1960</v>
      </c>
      <c r="I220">
        <v>6.92</v>
      </c>
      <c r="J220">
        <v>3.58</v>
      </c>
      <c r="K220">
        <v>1.1399999999999999</v>
      </c>
      <c r="L220">
        <v>0.308</v>
      </c>
      <c r="M220">
        <v>0.69299999999999995</v>
      </c>
      <c r="N220">
        <v>0.433</v>
      </c>
      <c r="O220">
        <v>0.112</v>
      </c>
      <c r="P220">
        <v>94.5</v>
      </c>
      <c r="Q220">
        <v>4.78</v>
      </c>
      <c r="R220" t="s">
        <v>373</v>
      </c>
      <c r="S220">
        <v>4.4800000000000004</v>
      </c>
      <c r="T220">
        <v>4.41</v>
      </c>
      <c r="U220">
        <v>17.600000000000001</v>
      </c>
    </row>
    <row r="221" spans="1:21" x14ac:dyDescent="0.45">
      <c r="A221" t="s">
        <v>3429</v>
      </c>
      <c r="B221" t="s">
        <v>1989</v>
      </c>
      <c r="C221">
        <v>78</v>
      </c>
      <c r="D221">
        <v>67</v>
      </c>
      <c r="E221">
        <v>9</v>
      </c>
      <c r="F221">
        <v>299</v>
      </c>
      <c r="G221">
        <v>175</v>
      </c>
      <c r="H221">
        <v>1173</v>
      </c>
      <c r="I221">
        <v>6.82</v>
      </c>
      <c r="J221">
        <v>3.28</v>
      </c>
      <c r="K221">
        <v>1.01</v>
      </c>
      <c r="L221">
        <v>0.29199999999999998</v>
      </c>
      <c r="M221">
        <v>0.67800000000000005</v>
      </c>
      <c r="N221">
        <v>0.46</v>
      </c>
      <c r="O221">
        <v>0.10199999999999999</v>
      </c>
      <c r="P221">
        <v>92.1</v>
      </c>
      <c r="Q221">
        <v>4.57</v>
      </c>
      <c r="R221" t="s">
        <v>373</v>
      </c>
      <c r="S221">
        <v>4.29</v>
      </c>
      <c r="T221">
        <v>4.33</v>
      </c>
      <c r="U221">
        <v>17.600000000000001</v>
      </c>
    </row>
    <row r="222" spans="1:21" x14ac:dyDescent="0.45">
      <c r="A222" t="s">
        <v>542</v>
      </c>
      <c r="B222" t="s">
        <v>1989</v>
      </c>
      <c r="C222">
        <v>65</v>
      </c>
      <c r="D222">
        <v>45</v>
      </c>
      <c r="E222">
        <v>176</v>
      </c>
      <c r="F222">
        <v>830</v>
      </c>
      <c r="G222">
        <v>1</v>
      </c>
      <c r="H222">
        <v>843.1</v>
      </c>
      <c r="I222">
        <v>11.88</v>
      </c>
      <c r="J222">
        <v>3.65</v>
      </c>
      <c r="K222">
        <v>0.8</v>
      </c>
      <c r="L222">
        <v>0.28799999999999998</v>
      </c>
      <c r="M222">
        <v>0.78600000000000003</v>
      </c>
      <c r="N222">
        <v>0.44</v>
      </c>
      <c r="O222">
        <v>0.105</v>
      </c>
      <c r="P222">
        <v>92.2</v>
      </c>
      <c r="Q222">
        <v>2.9</v>
      </c>
      <c r="R222" t="s">
        <v>373</v>
      </c>
      <c r="S222">
        <v>2.94</v>
      </c>
      <c r="T222">
        <v>3.04</v>
      </c>
      <c r="U222">
        <v>17.600000000000001</v>
      </c>
    </row>
    <row r="223" spans="1:21" x14ac:dyDescent="0.45">
      <c r="A223" t="s">
        <v>3430</v>
      </c>
      <c r="B223" t="s">
        <v>132</v>
      </c>
      <c r="C223">
        <v>79</v>
      </c>
      <c r="D223">
        <v>104</v>
      </c>
      <c r="E223">
        <v>0</v>
      </c>
      <c r="F223">
        <v>247</v>
      </c>
      <c r="G223">
        <v>247</v>
      </c>
      <c r="H223">
        <v>1503.1</v>
      </c>
      <c r="I223">
        <v>6.6</v>
      </c>
      <c r="J223">
        <v>2.94</v>
      </c>
      <c r="K223">
        <v>1.18</v>
      </c>
      <c r="L223">
        <v>0.29099999999999998</v>
      </c>
      <c r="M223">
        <v>0.71699999999999997</v>
      </c>
      <c r="N223">
        <v>0.41699999999999998</v>
      </c>
      <c r="O223">
        <v>0.108</v>
      </c>
      <c r="P223">
        <v>91</v>
      </c>
      <c r="Q223">
        <v>4.38</v>
      </c>
      <c r="R223" t="s">
        <v>373</v>
      </c>
      <c r="S223">
        <v>4.41</v>
      </c>
      <c r="T223">
        <v>4.3099999999999996</v>
      </c>
      <c r="U223">
        <v>17.5</v>
      </c>
    </row>
    <row r="224" spans="1:21" x14ac:dyDescent="0.45">
      <c r="A224" t="s">
        <v>3431</v>
      </c>
      <c r="B224" t="s">
        <v>1989</v>
      </c>
      <c r="C224">
        <v>108</v>
      </c>
      <c r="D224">
        <v>91</v>
      </c>
      <c r="E224">
        <v>6</v>
      </c>
      <c r="F224">
        <v>386</v>
      </c>
      <c r="G224">
        <v>237</v>
      </c>
      <c r="H224">
        <v>1571.1</v>
      </c>
      <c r="I224">
        <v>6.42</v>
      </c>
      <c r="J224">
        <v>3.16</v>
      </c>
      <c r="K224">
        <v>1.04</v>
      </c>
      <c r="L224">
        <v>0.29499999999999998</v>
      </c>
      <c r="M224">
        <v>0.71799999999999997</v>
      </c>
      <c r="N224">
        <v>0.46200000000000002</v>
      </c>
      <c r="O224">
        <v>0.113</v>
      </c>
      <c r="P224">
        <v>92.9</v>
      </c>
      <c r="Q224">
        <v>4.32</v>
      </c>
      <c r="R224" t="s">
        <v>373</v>
      </c>
      <c r="S224">
        <v>4.41</v>
      </c>
      <c r="T224">
        <v>4.37</v>
      </c>
      <c r="U224">
        <v>17.5</v>
      </c>
    </row>
    <row r="225" spans="1:21" x14ac:dyDescent="0.45">
      <c r="A225" t="s">
        <v>3432</v>
      </c>
      <c r="B225" t="s">
        <v>1989</v>
      </c>
      <c r="C225">
        <v>99</v>
      </c>
      <c r="D225">
        <v>99</v>
      </c>
      <c r="E225">
        <v>0</v>
      </c>
      <c r="F225">
        <v>298</v>
      </c>
      <c r="G225">
        <v>277</v>
      </c>
      <c r="H225">
        <v>1643</v>
      </c>
      <c r="I225">
        <v>6.28</v>
      </c>
      <c r="J225">
        <v>2.78</v>
      </c>
      <c r="K225">
        <v>1.18</v>
      </c>
      <c r="L225">
        <v>0.28499999999999998</v>
      </c>
      <c r="M225">
        <v>0.72699999999999998</v>
      </c>
      <c r="N225">
        <v>0.379</v>
      </c>
      <c r="O225">
        <v>9.8000000000000004E-2</v>
      </c>
      <c r="P225">
        <v>87.7</v>
      </c>
      <c r="Q225">
        <v>4.29</v>
      </c>
      <c r="R225" t="s">
        <v>373</v>
      </c>
      <c r="S225">
        <v>4.43</v>
      </c>
      <c r="T225">
        <v>4.66</v>
      </c>
      <c r="U225">
        <v>17.5</v>
      </c>
    </row>
    <row r="226" spans="1:21" x14ac:dyDescent="0.45">
      <c r="A226" t="s">
        <v>3433</v>
      </c>
      <c r="B226" t="s">
        <v>35</v>
      </c>
      <c r="C226">
        <v>65</v>
      </c>
      <c r="D226">
        <v>56</v>
      </c>
      <c r="E226">
        <v>0</v>
      </c>
      <c r="F226">
        <v>176</v>
      </c>
      <c r="G226">
        <v>173</v>
      </c>
      <c r="H226">
        <v>1016</v>
      </c>
      <c r="I226">
        <v>8.7100000000000009</v>
      </c>
      <c r="J226">
        <v>2.68</v>
      </c>
      <c r="K226">
        <v>1.25</v>
      </c>
      <c r="L226">
        <v>0.30299999999999999</v>
      </c>
      <c r="M226">
        <v>0.70499999999999996</v>
      </c>
      <c r="N226">
        <v>0.48499999999999999</v>
      </c>
      <c r="O226">
        <v>0.16400000000000001</v>
      </c>
      <c r="P226">
        <v>95.4</v>
      </c>
      <c r="Q226">
        <v>4.41</v>
      </c>
      <c r="R226" t="s">
        <v>373</v>
      </c>
      <c r="S226">
        <v>4.0199999999999996</v>
      </c>
      <c r="T226">
        <v>3.69</v>
      </c>
      <c r="U226">
        <v>17.5</v>
      </c>
    </row>
    <row r="227" spans="1:21" x14ac:dyDescent="0.45">
      <c r="A227" t="s">
        <v>543</v>
      </c>
      <c r="B227" t="s">
        <v>32</v>
      </c>
      <c r="C227">
        <v>69</v>
      </c>
      <c r="D227">
        <v>31</v>
      </c>
      <c r="E227">
        <v>0</v>
      </c>
      <c r="F227">
        <v>157</v>
      </c>
      <c r="G227">
        <v>140</v>
      </c>
      <c r="H227">
        <v>818</v>
      </c>
      <c r="I227">
        <v>8.7100000000000009</v>
      </c>
      <c r="J227">
        <v>2.4500000000000002</v>
      </c>
      <c r="K227">
        <v>0.79</v>
      </c>
      <c r="L227">
        <v>0.29499999999999998</v>
      </c>
      <c r="M227">
        <v>0.77300000000000002</v>
      </c>
      <c r="N227">
        <v>0.54100000000000004</v>
      </c>
      <c r="O227">
        <v>0.125</v>
      </c>
      <c r="P227">
        <v>93.8</v>
      </c>
      <c r="Q227">
        <v>3.04</v>
      </c>
      <c r="R227" t="s">
        <v>373</v>
      </c>
      <c r="S227">
        <v>3.32</v>
      </c>
      <c r="T227">
        <v>3.36</v>
      </c>
      <c r="U227">
        <v>17.399999999999999</v>
      </c>
    </row>
    <row r="228" spans="1:21" x14ac:dyDescent="0.45">
      <c r="A228" t="s">
        <v>3434</v>
      </c>
      <c r="B228" t="s">
        <v>1989</v>
      </c>
      <c r="C228">
        <v>87</v>
      </c>
      <c r="D228">
        <v>70</v>
      </c>
      <c r="E228">
        <v>33</v>
      </c>
      <c r="F228">
        <v>901</v>
      </c>
      <c r="G228">
        <v>61</v>
      </c>
      <c r="H228">
        <v>1187.2</v>
      </c>
      <c r="I228">
        <v>8.73</v>
      </c>
      <c r="J228">
        <v>3.91</v>
      </c>
      <c r="K228">
        <v>0.95</v>
      </c>
      <c r="L228">
        <v>0.28399999999999997</v>
      </c>
      <c r="M228">
        <v>0.72399999999999998</v>
      </c>
      <c r="N228">
        <v>0.39800000000000002</v>
      </c>
      <c r="O228">
        <v>7.8E-2</v>
      </c>
      <c r="P228">
        <v>91.8</v>
      </c>
      <c r="Q228">
        <v>4.08</v>
      </c>
      <c r="R228" t="s">
        <v>373</v>
      </c>
      <c r="S228">
        <v>3.83</v>
      </c>
      <c r="T228">
        <v>3.73</v>
      </c>
      <c r="U228">
        <v>17.399999999999999</v>
      </c>
    </row>
    <row r="229" spans="1:21" x14ac:dyDescent="0.45">
      <c r="A229" t="s">
        <v>284</v>
      </c>
      <c r="B229" t="s">
        <v>43</v>
      </c>
      <c r="C229">
        <v>49</v>
      </c>
      <c r="D229">
        <v>39</v>
      </c>
      <c r="E229">
        <v>0</v>
      </c>
      <c r="F229">
        <v>133</v>
      </c>
      <c r="G229">
        <v>130</v>
      </c>
      <c r="H229">
        <v>775</v>
      </c>
      <c r="I229">
        <v>8.19</v>
      </c>
      <c r="J229">
        <v>2.11</v>
      </c>
      <c r="K229">
        <v>0.64</v>
      </c>
      <c r="L229">
        <v>0.31</v>
      </c>
      <c r="M229">
        <v>0.71299999999999997</v>
      </c>
      <c r="N229">
        <v>0.58299999999999996</v>
      </c>
      <c r="O229">
        <v>0.114</v>
      </c>
      <c r="P229">
        <v>93.1</v>
      </c>
      <c r="Q229">
        <v>3.41</v>
      </c>
      <c r="R229" t="s">
        <v>373</v>
      </c>
      <c r="S229">
        <v>3.11</v>
      </c>
      <c r="T229">
        <v>3.2</v>
      </c>
      <c r="U229">
        <v>17.3</v>
      </c>
    </row>
    <row r="230" spans="1:21" x14ac:dyDescent="0.45">
      <c r="A230" t="s">
        <v>3435</v>
      </c>
      <c r="B230" t="s">
        <v>1989</v>
      </c>
      <c r="C230">
        <v>61</v>
      </c>
      <c r="D230">
        <v>56</v>
      </c>
      <c r="E230">
        <v>0</v>
      </c>
      <c r="F230">
        <v>170</v>
      </c>
      <c r="G230">
        <v>163</v>
      </c>
      <c r="H230">
        <v>1018.1</v>
      </c>
      <c r="I230">
        <v>4.32</v>
      </c>
      <c r="J230">
        <v>1.75</v>
      </c>
      <c r="K230">
        <v>0.66</v>
      </c>
      <c r="L230">
        <v>0.29299999999999998</v>
      </c>
      <c r="M230">
        <v>0.69199999999999995</v>
      </c>
      <c r="Q230">
        <v>3.58</v>
      </c>
      <c r="R230" t="s">
        <v>373</v>
      </c>
      <c r="S230">
        <v>3.56</v>
      </c>
      <c r="U230">
        <v>17.2</v>
      </c>
    </row>
    <row r="231" spans="1:21" x14ac:dyDescent="0.45">
      <c r="A231" t="s">
        <v>735</v>
      </c>
      <c r="B231" t="s">
        <v>1989</v>
      </c>
      <c r="C231">
        <v>74</v>
      </c>
      <c r="D231">
        <v>71</v>
      </c>
      <c r="E231">
        <v>0</v>
      </c>
      <c r="F231">
        <v>226</v>
      </c>
      <c r="G231">
        <v>222</v>
      </c>
      <c r="H231">
        <v>1228</v>
      </c>
      <c r="I231">
        <v>11.03</v>
      </c>
      <c r="J231">
        <v>3.81</v>
      </c>
      <c r="K231">
        <v>1.38</v>
      </c>
      <c r="L231">
        <v>0.30199999999999999</v>
      </c>
      <c r="M231">
        <v>0.77300000000000002</v>
      </c>
      <c r="N231">
        <v>0.39400000000000002</v>
      </c>
      <c r="O231">
        <v>0.155</v>
      </c>
      <c r="P231">
        <v>94</v>
      </c>
      <c r="Q231">
        <v>3.96</v>
      </c>
      <c r="R231" t="s">
        <v>373</v>
      </c>
      <c r="S231">
        <v>4.07</v>
      </c>
      <c r="T231">
        <v>3.74</v>
      </c>
      <c r="U231">
        <v>17.2</v>
      </c>
    </row>
    <row r="232" spans="1:21" x14ac:dyDescent="0.45">
      <c r="A232" t="s">
        <v>3436</v>
      </c>
      <c r="B232" t="s">
        <v>1989</v>
      </c>
      <c r="C232">
        <v>84</v>
      </c>
      <c r="D232">
        <v>107</v>
      </c>
      <c r="E232">
        <v>1</v>
      </c>
      <c r="F232">
        <v>332</v>
      </c>
      <c r="G232">
        <v>252</v>
      </c>
      <c r="H232">
        <v>1567.1</v>
      </c>
      <c r="I232">
        <v>4.93</v>
      </c>
      <c r="J232">
        <v>2.61</v>
      </c>
      <c r="K232">
        <v>1.1399999999999999</v>
      </c>
      <c r="L232">
        <v>0.309</v>
      </c>
      <c r="M232">
        <v>0.69799999999999995</v>
      </c>
      <c r="N232">
        <v>0.44600000000000001</v>
      </c>
      <c r="O232">
        <v>0.115</v>
      </c>
      <c r="P232">
        <v>88.1</v>
      </c>
      <c r="Q232">
        <v>4.8099999999999996</v>
      </c>
      <c r="R232" t="s">
        <v>373</v>
      </c>
      <c r="S232">
        <v>4.5999999999999996</v>
      </c>
      <c r="T232">
        <v>4.5199999999999996</v>
      </c>
      <c r="U232">
        <v>17.2</v>
      </c>
    </row>
    <row r="233" spans="1:21" x14ac:dyDescent="0.45">
      <c r="A233" t="s">
        <v>3437</v>
      </c>
      <c r="B233" t="s">
        <v>1989</v>
      </c>
      <c r="C233">
        <v>89</v>
      </c>
      <c r="D233">
        <v>85</v>
      </c>
      <c r="E233">
        <v>0</v>
      </c>
      <c r="F233">
        <v>271</v>
      </c>
      <c r="G233">
        <v>270</v>
      </c>
      <c r="H233">
        <v>1582.1</v>
      </c>
      <c r="I233">
        <v>6.41</v>
      </c>
      <c r="J233">
        <v>2.58</v>
      </c>
      <c r="K233">
        <v>1.52</v>
      </c>
      <c r="L233">
        <v>0.28299999999999997</v>
      </c>
      <c r="M233">
        <v>0.68500000000000005</v>
      </c>
      <c r="N233">
        <v>0.309</v>
      </c>
      <c r="O233">
        <v>0.115</v>
      </c>
      <c r="P233">
        <v>88.9</v>
      </c>
      <c r="Q233">
        <v>4.99</v>
      </c>
      <c r="R233" t="s">
        <v>373</v>
      </c>
      <c r="S233">
        <v>4.78</v>
      </c>
      <c r="T233">
        <v>4.8</v>
      </c>
      <c r="U233">
        <v>17.100000000000001</v>
      </c>
    </row>
    <row r="234" spans="1:21" x14ac:dyDescent="0.45">
      <c r="A234" t="s">
        <v>322</v>
      </c>
      <c r="B234" t="s">
        <v>1989</v>
      </c>
      <c r="C234">
        <v>70</v>
      </c>
      <c r="D234">
        <v>49</v>
      </c>
      <c r="E234">
        <v>0</v>
      </c>
      <c r="F234">
        <v>188</v>
      </c>
      <c r="G234">
        <v>175</v>
      </c>
      <c r="H234">
        <v>1044.2</v>
      </c>
      <c r="I234">
        <v>8.24</v>
      </c>
      <c r="J234">
        <v>2.86</v>
      </c>
      <c r="K234">
        <v>0.96</v>
      </c>
      <c r="L234">
        <v>0.28399999999999997</v>
      </c>
      <c r="M234">
        <v>0.76600000000000001</v>
      </c>
      <c r="N234">
        <v>0.436</v>
      </c>
      <c r="O234">
        <v>0.10299999999999999</v>
      </c>
      <c r="P234">
        <v>93.6</v>
      </c>
      <c r="Q234">
        <v>3.49</v>
      </c>
      <c r="R234" t="s">
        <v>373</v>
      </c>
      <c r="S234">
        <v>3.89</v>
      </c>
      <c r="T234">
        <v>4.2300000000000004</v>
      </c>
      <c r="U234">
        <v>16.899999999999999</v>
      </c>
    </row>
    <row r="235" spans="1:21" x14ac:dyDescent="0.45">
      <c r="A235" t="s">
        <v>3438</v>
      </c>
      <c r="B235" t="s">
        <v>1989</v>
      </c>
      <c r="C235">
        <v>54</v>
      </c>
      <c r="D235">
        <v>60</v>
      </c>
      <c r="E235">
        <v>1</v>
      </c>
      <c r="F235">
        <v>177</v>
      </c>
      <c r="G235">
        <v>135</v>
      </c>
      <c r="H235">
        <v>964</v>
      </c>
      <c r="I235">
        <v>7.54</v>
      </c>
      <c r="J235">
        <v>3.59</v>
      </c>
      <c r="K235">
        <v>0.87</v>
      </c>
      <c r="L235">
        <v>0.28499999999999998</v>
      </c>
      <c r="M235">
        <v>0.69699999999999995</v>
      </c>
      <c r="Q235">
        <v>4.04</v>
      </c>
      <c r="R235" t="s">
        <v>373</v>
      </c>
      <c r="S235">
        <v>3.72</v>
      </c>
      <c r="U235">
        <v>16.899999999999999</v>
      </c>
    </row>
    <row r="236" spans="1:21" x14ac:dyDescent="0.45">
      <c r="A236" t="s">
        <v>2970</v>
      </c>
      <c r="B236" t="s">
        <v>1989</v>
      </c>
      <c r="C236">
        <v>76</v>
      </c>
      <c r="D236">
        <v>79</v>
      </c>
      <c r="E236">
        <v>0</v>
      </c>
      <c r="F236">
        <v>256</v>
      </c>
      <c r="G236">
        <v>224</v>
      </c>
      <c r="H236">
        <v>1406.1</v>
      </c>
      <c r="I236">
        <v>3.7</v>
      </c>
      <c r="J236">
        <v>2.75</v>
      </c>
      <c r="K236">
        <v>0.81</v>
      </c>
      <c r="L236">
        <v>0.30599999999999999</v>
      </c>
      <c r="M236">
        <v>0.69</v>
      </c>
      <c r="N236">
        <v>0.57499999999999996</v>
      </c>
      <c r="O236">
        <v>0.108</v>
      </c>
      <c r="P236">
        <v>91</v>
      </c>
      <c r="Q236">
        <v>4.5999999999999996</v>
      </c>
      <c r="R236" t="s">
        <v>373</v>
      </c>
      <c r="S236">
        <v>4.46</v>
      </c>
      <c r="T236">
        <v>4.41</v>
      </c>
      <c r="U236">
        <v>16.899999999999999</v>
      </c>
    </row>
    <row r="237" spans="1:21" x14ac:dyDescent="0.45">
      <c r="A237" t="s">
        <v>2480</v>
      </c>
      <c r="B237" t="s">
        <v>1989</v>
      </c>
      <c r="C237">
        <v>72</v>
      </c>
      <c r="D237">
        <v>69</v>
      </c>
      <c r="E237">
        <v>0</v>
      </c>
      <c r="F237">
        <v>205</v>
      </c>
      <c r="G237">
        <v>202</v>
      </c>
      <c r="H237">
        <v>1221.2</v>
      </c>
      <c r="I237">
        <v>6.6</v>
      </c>
      <c r="J237">
        <v>3.68</v>
      </c>
      <c r="K237">
        <v>0.84</v>
      </c>
      <c r="L237">
        <v>0.30299999999999999</v>
      </c>
      <c r="M237">
        <v>0.72599999999999998</v>
      </c>
      <c r="N237">
        <v>0.45900000000000002</v>
      </c>
      <c r="O237">
        <v>9.2999999999999999E-2</v>
      </c>
      <c r="P237">
        <v>89.2</v>
      </c>
      <c r="Q237">
        <v>4.17</v>
      </c>
      <c r="R237" t="s">
        <v>373</v>
      </c>
      <c r="S237">
        <v>4.22</v>
      </c>
      <c r="T237">
        <v>4.38</v>
      </c>
      <c r="U237">
        <v>16.8</v>
      </c>
    </row>
    <row r="238" spans="1:21" x14ac:dyDescent="0.45">
      <c r="A238" t="s">
        <v>331</v>
      </c>
      <c r="B238" t="s">
        <v>1989</v>
      </c>
      <c r="C238">
        <v>63</v>
      </c>
      <c r="D238">
        <v>61</v>
      </c>
      <c r="E238">
        <v>2</v>
      </c>
      <c r="F238">
        <v>197</v>
      </c>
      <c r="G238">
        <v>171</v>
      </c>
      <c r="H238">
        <v>1005.2</v>
      </c>
      <c r="I238">
        <v>8.89</v>
      </c>
      <c r="J238">
        <v>2.27</v>
      </c>
      <c r="K238">
        <v>1.1499999999999999</v>
      </c>
      <c r="L238">
        <v>0.29399999999999998</v>
      </c>
      <c r="M238">
        <v>0.74199999999999999</v>
      </c>
      <c r="N238">
        <v>0.44500000000000001</v>
      </c>
      <c r="O238">
        <v>0.13200000000000001</v>
      </c>
      <c r="P238">
        <v>93.1</v>
      </c>
      <c r="Q238">
        <v>3.81</v>
      </c>
      <c r="R238" t="s">
        <v>373</v>
      </c>
      <c r="S238">
        <v>3.84</v>
      </c>
      <c r="T238">
        <v>3.84</v>
      </c>
      <c r="U238">
        <v>16.8</v>
      </c>
    </row>
    <row r="239" spans="1:21" x14ac:dyDescent="0.45">
      <c r="A239" t="s">
        <v>3439</v>
      </c>
      <c r="B239" t="s">
        <v>1989</v>
      </c>
      <c r="C239">
        <v>74</v>
      </c>
      <c r="D239">
        <v>73</v>
      </c>
      <c r="E239">
        <v>1</v>
      </c>
      <c r="F239">
        <v>242</v>
      </c>
      <c r="G239">
        <v>209</v>
      </c>
      <c r="H239">
        <v>1340.2</v>
      </c>
      <c r="I239">
        <v>6</v>
      </c>
      <c r="J239">
        <v>3.31</v>
      </c>
      <c r="K239">
        <v>0.87</v>
      </c>
      <c r="L239">
        <v>0.30199999999999999</v>
      </c>
      <c r="M239">
        <v>0.69699999999999995</v>
      </c>
      <c r="N239">
        <v>0.52200000000000002</v>
      </c>
      <c r="O239">
        <v>0.127</v>
      </c>
      <c r="Q239">
        <v>4.4400000000000004</v>
      </c>
      <c r="R239" t="s">
        <v>373</v>
      </c>
      <c r="S239">
        <v>4.2699999999999996</v>
      </c>
      <c r="T239">
        <v>4.0999999999999996</v>
      </c>
      <c r="U239">
        <v>16.7</v>
      </c>
    </row>
    <row r="240" spans="1:21" x14ac:dyDescent="0.45">
      <c r="A240" t="s">
        <v>544</v>
      </c>
      <c r="B240" t="s">
        <v>1989</v>
      </c>
      <c r="C240">
        <v>65</v>
      </c>
      <c r="D240">
        <v>49</v>
      </c>
      <c r="E240">
        <v>1</v>
      </c>
      <c r="F240">
        <v>188</v>
      </c>
      <c r="G240">
        <v>187</v>
      </c>
      <c r="H240">
        <v>1029.0999999999999</v>
      </c>
      <c r="I240">
        <v>8.06</v>
      </c>
      <c r="J240">
        <v>2.2000000000000002</v>
      </c>
      <c r="K240">
        <v>1.19</v>
      </c>
      <c r="L240">
        <v>0.29299999999999998</v>
      </c>
      <c r="M240">
        <v>0.73099999999999998</v>
      </c>
      <c r="N240">
        <v>0.42199999999999999</v>
      </c>
      <c r="O240">
        <v>0.121</v>
      </c>
      <c r="P240">
        <v>94.4</v>
      </c>
      <c r="Q240">
        <v>3.92</v>
      </c>
      <c r="R240" t="s">
        <v>373</v>
      </c>
      <c r="S240">
        <v>3.92</v>
      </c>
      <c r="T240">
        <v>4</v>
      </c>
      <c r="U240">
        <v>16.7</v>
      </c>
    </row>
    <row r="241" spans="1:21" x14ac:dyDescent="0.45">
      <c r="A241" t="s">
        <v>3199</v>
      </c>
      <c r="B241" t="s">
        <v>1989</v>
      </c>
      <c r="C241">
        <v>77</v>
      </c>
      <c r="D241">
        <v>100</v>
      </c>
      <c r="E241">
        <v>0</v>
      </c>
      <c r="F241">
        <v>273</v>
      </c>
      <c r="G241">
        <v>250</v>
      </c>
      <c r="H241">
        <v>1556.1</v>
      </c>
      <c r="I241">
        <v>5.69</v>
      </c>
      <c r="J241">
        <v>2.95</v>
      </c>
      <c r="K241">
        <v>0.86</v>
      </c>
      <c r="L241">
        <v>0.30599999999999999</v>
      </c>
      <c r="M241">
        <v>0.70899999999999996</v>
      </c>
      <c r="N241">
        <v>0.52200000000000002</v>
      </c>
      <c r="O241">
        <v>0.107</v>
      </c>
      <c r="P241">
        <v>89.6</v>
      </c>
      <c r="Q241">
        <v>4.3</v>
      </c>
      <c r="R241" t="s">
        <v>373</v>
      </c>
      <c r="S241">
        <v>4.22</v>
      </c>
      <c r="T241">
        <v>4.16</v>
      </c>
      <c r="U241">
        <v>16.5</v>
      </c>
    </row>
    <row r="242" spans="1:21" x14ac:dyDescent="0.45">
      <c r="A242" t="s">
        <v>2866</v>
      </c>
      <c r="B242" t="s">
        <v>1989</v>
      </c>
      <c r="C242">
        <v>81</v>
      </c>
      <c r="D242">
        <v>86</v>
      </c>
      <c r="E242">
        <v>0</v>
      </c>
      <c r="F242">
        <v>245</v>
      </c>
      <c r="G242">
        <v>245</v>
      </c>
      <c r="H242">
        <v>1401.2</v>
      </c>
      <c r="I242">
        <v>7.43</v>
      </c>
      <c r="J242">
        <v>2.97</v>
      </c>
      <c r="K242">
        <v>1.1200000000000001</v>
      </c>
      <c r="L242">
        <v>0.30599999999999999</v>
      </c>
      <c r="M242">
        <v>0.70399999999999996</v>
      </c>
      <c r="N242">
        <v>0.44400000000000001</v>
      </c>
      <c r="O242">
        <v>0.121</v>
      </c>
      <c r="P242">
        <v>93.8</v>
      </c>
      <c r="Q242">
        <v>4.5599999999999996</v>
      </c>
      <c r="R242" t="s">
        <v>373</v>
      </c>
      <c r="S242">
        <v>4.2</v>
      </c>
      <c r="T242">
        <v>4.08</v>
      </c>
      <c r="U242">
        <v>16.5</v>
      </c>
    </row>
    <row r="243" spans="1:21" x14ac:dyDescent="0.45">
      <c r="A243" t="s">
        <v>3440</v>
      </c>
      <c r="B243" t="s">
        <v>1989</v>
      </c>
      <c r="C243">
        <v>59</v>
      </c>
      <c r="D243">
        <v>38</v>
      </c>
      <c r="E243">
        <v>0</v>
      </c>
      <c r="F243">
        <v>170</v>
      </c>
      <c r="G243">
        <v>160</v>
      </c>
      <c r="H243">
        <v>928.1</v>
      </c>
      <c r="I243">
        <v>9.1999999999999993</v>
      </c>
      <c r="J243">
        <v>4.09</v>
      </c>
      <c r="K243">
        <v>1.02</v>
      </c>
      <c r="L243">
        <v>0.27900000000000003</v>
      </c>
      <c r="M243">
        <v>0.748</v>
      </c>
      <c r="N243">
        <v>0.38800000000000001</v>
      </c>
      <c r="O243">
        <v>0.105</v>
      </c>
      <c r="P243">
        <v>92.4</v>
      </c>
      <c r="Q243">
        <v>3.76</v>
      </c>
      <c r="R243" t="s">
        <v>373</v>
      </c>
      <c r="S243">
        <v>3.95</v>
      </c>
      <c r="T243">
        <v>3.93</v>
      </c>
      <c r="U243">
        <v>16.5</v>
      </c>
    </row>
    <row r="244" spans="1:21" x14ac:dyDescent="0.45">
      <c r="A244" t="s">
        <v>290</v>
      </c>
      <c r="B244" t="s">
        <v>1989</v>
      </c>
      <c r="C244">
        <v>86</v>
      </c>
      <c r="D244">
        <v>86</v>
      </c>
      <c r="E244">
        <v>0</v>
      </c>
      <c r="F244">
        <v>302</v>
      </c>
      <c r="G244">
        <v>257</v>
      </c>
      <c r="H244">
        <v>1514</v>
      </c>
      <c r="I244">
        <v>6.3</v>
      </c>
      <c r="J244">
        <v>3.23</v>
      </c>
      <c r="K244">
        <v>1.03</v>
      </c>
      <c r="L244">
        <v>0.311</v>
      </c>
      <c r="M244">
        <v>0.70499999999999996</v>
      </c>
      <c r="N244">
        <v>0.48899999999999999</v>
      </c>
      <c r="O244">
        <v>0.12</v>
      </c>
      <c r="P244">
        <v>93.3</v>
      </c>
      <c r="Q244">
        <v>4.47</v>
      </c>
      <c r="R244" t="s">
        <v>373</v>
      </c>
      <c r="S244">
        <v>4.42</v>
      </c>
      <c r="T244">
        <v>4.5</v>
      </c>
      <c r="U244">
        <v>16.399999999999999</v>
      </c>
    </row>
    <row r="245" spans="1:21" x14ac:dyDescent="0.45">
      <c r="A245" t="s">
        <v>3441</v>
      </c>
      <c r="B245" t="s">
        <v>1989</v>
      </c>
      <c r="C245">
        <v>64</v>
      </c>
      <c r="D245">
        <v>74</v>
      </c>
      <c r="E245">
        <v>0</v>
      </c>
      <c r="F245">
        <v>258</v>
      </c>
      <c r="G245">
        <v>184</v>
      </c>
      <c r="H245">
        <v>1201</v>
      </c>
      <c r="I245">
        <v>7.52</v>
      </c>
      <c r="J245">
        <v>3.73</v>
      </c>
      <c r="K245">
        <v>0.73</v>
      </c>
      <c r="L245">
        <v>0.308</v>
      </c>
      <c r="M245">
        <v>0.70099999999999996</v>
      </c>
      <c r="N245">
        <v>0.56299999999999994</v>
      </c>
      <c r="O245">
        <v>0.106</v>
      </c>
      <c r="P245">
        <v>93</v>
      </c>
      <c r="Q245">
        <v>4.3099999999999996</v>
      </c>
      <c r="R245" t="s">
        <v>373</v>
      </c>
      <c r="S245">
        <v>3.94</v>
      </c>
      <c r="T245">
        <v>3.89</v>
      </c>
      <c r="U245">
        <v>16.399999999999999</v>
      </c>
    </row>
    <row r="246" spans="1:21" x14ac:dyDescent="0.45">
      <c r="A246" t="s">
        <v>3442</v>
      </c>
      <c r="B246" t="s">
        <v>1989</v>
      </c>
      <c r="C246">
        <v>100</v>
      </c>
      <c r="D246">
        <v>103</v>
      </c>
      <c r="E246">
        <v>2</v>
      </c>
      <c r="F246">
        <v>397</v>
      </c>
      <c r="G246">
        <v>266</v>
      </c>
      <c r="H246">
        <v>1816</v>
      </c>
      <c r="I246">
        <v>5.99</v>
      </c>
      <c r="J246">
        <v>2.88</v>
      </c>
      <c r="K246">
        <v>1.26</v>
      </c>
      <c r="L246">
        <v>0.28599999999999998</v>
      </c>
      <c r="M246">
        <v>0.69699999999999995</v>
      </c>
      <c r="N246">
        <v>0.42199999999999999</v>
      </c>
      <c r="O246">
        <v>0.115</v>
      </c>
      <c r="P246">
        <v>92.9</v>
      </c>
      <c r="Q246">
        <v>4.6500000000000004</v>
      </c>
      <c r="R246" t="s">
        <v>373</v>
      </c>
      <c r="S246">
        <v>4.5999999999999996</v>
      </c>
      <c r="T246">
        <v>4.47</v>
      </c>
      <c r="U246">
        <v>16.399999999999999</v>
      </c>
    </row>
    <row r="247" spans="1:21" x14ac:dyDescent="0.45">
      <c r="A247" t="s">
        <v>1456</v>
      </c>
      <c r="B247" t="s">
        <v>20</v>
      </c>
      <c r="C247">
        <v>68</v>
      </c>
      <c r="D247">
        <v>68</v>
      </c>
      <c r="E247">
        <v>1</v>
      </c>
      <c r="F247">
        <v>234</v>
      </c>
      <c r="G247">
        <v>204</v>
      </c>
      <c r="H247">
        <v>1172.0999999999999</v>
      </c>
      <c r="I247">
        <v>8.0500000000000007</v>
      </c>
      <c r="J247">
        <v>3.32</v>
      </c>
      <c r="K247">
        <v>1.1100000000000001</v>
      </c>
      <c r="L247">
        <v>0.29299999999999998</v>
      </c>
      <c r="M247">
        <v>0.752</v>
      </c>
      <c r="N247">
        <v>0.36399999999999999</v>
      </c>
      <c r="O247">
        <v>0.10100000000000001</v>
      </c>
      <c r="P247">
        <v>93.9</v>
      </c>
      <c r="Q247">
        <v>3.95</v>
      </c>
      <c r="R247" t="s">
        <v>373</v>
      </c>
      <c r="S247">
        <v>4.17</v>
      </c>
      <c r="T247">
        <v>4.53</v>
      </c>
      <c r="U247">
        <v>16.3</v>
      </c>
    </row>
    <row r="248" spans="1:21" x14ac:dyDescent="0.45">
      <c r="A248" t="s">
        <v>3443</v>
      </c>
      <c r="B248" t="s">
        <v>30</v>
      </c>
      <c r="C248">
        <v>42</v>
      </c>
      <c r="D248">
        <v>29</v>
      </c>
      <c r="E248">
        <v>0</v>
      </c>
      <c r="F248">
        <v>106</v>
      </c>
      <c r="G248">
        <v>106</v>
      </c>
      <c r="H248">
        <v>657</v>
      </c>
      <c r="I248">
        <v>10.37</v>
      </c>
      <c r="J248">
        <v>3.05</v>
      </c>
      <c r="K248">
        <v>1.05</v>
      </c>
      <c r="L248">
        <v>0.3</v>
      </c>
      <c r="M248">
        <v>0.76800000000000002</v>
      </c>
      <c r="N248">
        <v>0.374</v>
      </c>
      <c r="O248">
        <v>0.11</v>
      </c>
      <c r="Q248">
        <v>3.51</v>
      </c>
      <c r="R248" t="s">
        <v>373</v>
      </c>
      <c r="S248">
        <v>3.41</v>
      </c>
      <c r="T248">
        <v>3.39</v>
      </c>
      <c r="U248">
        <v>16.3</v>
      </c>
    </row>
    <row r="249" spans="1:21" x14ac:dyDescent="0.45">
      <c r="A249" t="s">
        <v>3444</v>
      </c>
      <c r="B249" t="s">
        <v>1989</v>
      </c>
      <c r="C249">
        <v>52</v>
      </c>
      <c r="D249">
        <v>53</v>
      </c>
      <c r="E249">
        <v>437</v>
      </c>
      <c r="F249">
        <v>948</v>
      </c>
      <c r="G249">
        <v>0</v>
      </c>
      <c r="H249">
        <v>976</v>
      </c>
      <c r="I249">
        <v>10.53</v>
      </c>
      <c r="J249">
        <v>3.59</v>
      </c>
      <c r="K249">
        <v>0.9</v>
      </c>
      <c r="L249">
        <v>0.27100000000000002</v>
      </c>
      <c r="M249">
        <v>0.80300000000000005</v>
      </c>
      <c r="N249">
        <v>0.43099999999999999</v>
      </c>
      <c r="O249">
        <v>0.108</v>
      </c>
      <c r="P249">
        <v>92.2</v>
      </c>
      <c r="Q249">
        <v>2.86</v>
      </c>
      <c r="R249" t="s">
        <v>373</v>
      </c>
      <c r="S249">
        <v>3.31</v>
      </c>
      <c r="T249">
        <v>3.3</v>
      </c>
      <c r="U249">
        <v>16.3</v>
      </c>
    </row>
    <row r="250" spans="1:21" x14ac:dyDescent="0.45">
      <c r="A250" t="s">
        <v>3146</v>
      </c>
      <c r="B250" t="s">
        <v>1989</v>
      </c>
      <c r="C250">
        <v>72</v>
      </c>
      <c r="D250">
        <v>82</v>
      </c>
      <c r="E250">
        <v>1</v>
      </c>
      <c r="F250">
        <v>254</v>
      </c>
      <c r="G250">
        <v>217</v>
      </c>
      <c r="H250">
        <v>1291</v>
      </c>
      <c r="I250">
        <v>6.06</v>
      </c>
      <c r="J250">
        <v>2.68</v>
      </c>
      <c r="K250">
        <v>1.1200000000000001</v>
      </c>
      <c r="L250">
        <v>0.315</v>
      </c>
      <c r="M250">
        <v>0.69099999999999995</v>
      </c>
      <c r="N250">
        <v>0.44600000000000001</v>
      </c>
      <c r="O250">
        <v>0.108</v>
      </c>
      <c r="P250">
        <v>86.8</v>
      </c>
      <c r="Q250">
        <v>4.97</v>
      </c>
      <c r="R250" t="s">
        <v>373</v>
      </c>
      <c r="S250">
        <v>4.3899999999999997</v>
      </c>
      <c r="T250">
        <v>4.32</v>
      </c>
      <c r="U250">
        <v>16.2</v>
      </c>
    </row>
    <row r="251" spans="1:21" x14ac:dyDescent="0.45">
      <c r="A251" t="s">
        <v>595</v>
      </c>
      <c r="B251" t="s">
        <v>1989</v>
      </c>
      <c r="C251">
        <v>41</v>
      </c>
      <c r="D251">
        <v>55</v>
      </c>
      <c r="E251">
        <v>0</v>
      </c>
      <c r="F251">
        <v>146</v>
      </c>
      <c r="G251">
        <v>138</v>
      </c>
      <c r="H251">
        <v>900.2</v>
      </c>
      <c r="I251">
        <v>7.88</v>
      </c>
      <c r="J251">
        <v>2.73</v>
      </c>
      <c r="K251">
        <v>0.91</v>
      </c>
      <c r="L251">
        <v>0.27200000000000002</v>
      </c>
      <c r="M251">
        <v>0.73599999999999999</v>
      </c>
      <c r="N251">
        <v>0.504</v>
      </c>
      <c r="O251">
        <v>0.114</v>
      </c>
      <c r="P251">
        <v>97.2</v>
      </c>
      <c r="Q251">
        <v>3.32</v>
      </c>
      <c r="R251" t="s">
        <v>373</v>
      </c>
      <c r="S251">
        <v>3.77</v>
      </c>
      <c r="T251">
        <v>4</v>
      </c>
      <c r="U251">
        <v>16.100000000000001</v>
      </c>
    </row>
    <row r="252" spans="1:21" x14ac:dyDescent="0.45">
      <c r="A252" t="s">
        <v>3445</v>
      </c>
      <c r="B252" t="s">
        <v>1989</v>
      </c>
      <c r="C252">
        <v>90</v>
      </c>
      <c r="D252">
        <v>69</v>
      </c>
      <c r="E252">
        <v>0</v>
      </c>
      <c r="F252">
        <v>236</v>
      </c>
      <c r="G252">
        <v>218</v>
      </c>
      <c r="H252">
        <v>1332.1</v>
      </c>
      <c r="I252">
        <v>6.92</v>
      </c>
      <c r="J252">
        <v>3.09</v>
      </c>
      <c r="K252">
        <v>0.94</v>
      </c>
      <c r="L252">
        <v>0.28799999999999998</v>
      </c>
      <c r="M252">
        <v>0.71599999999999997</v>
      </c>
      <c r="N252">
        <v>0.47099999999999997</v>
      </c>
      <c r="O252">
        <v>0.10100000000000001</v>
      </c>
      <c r="P252">
        <v>93</v>
      </c>
      <c r="Q252">
        <v>3.98</v>
      </c>
      <c r="R252" t="s">
        <v>373</v>
      </c>
      <c r="S252">
        <v>4.07</v>
      </c>
      <c r="T252">
        <v>4.2</v>
      </c>
      <c r="U252">
        <v>16.100000000000001</v>
      </c>
    </row>
    <row r="253" spans="1:21" x14ac:dyDescent="0.45">
      <c r="A253" t="s">
        <v>725</v>
      </c>
      <c r="B253" t="s">
        <v>24</v>
      </c>
      <c r="C253">
        <v>46</v>
      </c>
      <c r="D253">
        <v>26</v>
      </c>
      <c r="E253">
        <v>1</v>
      </c>
      <c r="F253">
        <v>130</v>
      </c>
      <c r="G253">
        <v>115</v>
      </c>
      <c r="H253">
        <v>680.1</v>
      </c>
      <c r="I253">
        <v>10.42</v>
      </c>
      <c r="J253">
        <v>2.33</v>
      </c>
      <c r="K253">
        <v>0.99</v>
      </c>
      <c r="L253">
        <v>0.27700000000000002</v>
      </c>
      <c r="M253">
        <v>0.78300000000000003</v>
      </c>
      <c r="N253">
        <v>0.42799999999999999</v>
      </c>
      <c r="O253">
        <v>0.121</v>
      </c>
      <c r="P253">
        <v>96.1</v>
      </c>
      <c r="Q253">
        <v>3.1</v>
      </c>
      <c r="R253" t="s">
        <v>373</v>
      </c>
      <c r="S253">
        <v>3.19</v>
      </c>
      <c r="T253">
        <v>3.33</v>
      </c>
      <c r="U253">
        <v>16.100000000000001</v>
      </c>
    </row>
    <row r="254" spans="1:21" x14ac:dyDescent="0.45">
      <c r="A254" t="s">
        <v>3446</v>
      </c>
      <c r="B254" t="s">
        <v>1989</v>
      </c>
      <c r="C254">
        <v>69</v>
      </c>
      <c r="D254">
        <v>75</v>
      </c>
      <c r="E254">
        <v>0</v>
      </c>
      <c r="F254">
        <v>255</v>
      </c>
      <c r="G254">
        <v>197</v>
      </c>
      <c r="H254">
        <v>1223.2</v>
      </c>
      <c r="I254">
        <v>6.68</v>
      </c>
      <c r="J254">
        <v>2.38</v>
      </c>
      <c r="K254">
        <v>1.07</v>
      </c>
      <c r="L254">
        <v>0.29899999999999999</v>
      </c>
      <c r="M254">
        <v>0.70799999999999996</v>
      </c>
      <c r="N254">
        <v>0.434</v>
      </c>
      <c r="O254">
        <v>0.109</v>
      </c>
      <c r="P254">
        <v>91.5</v>
      </c>
      <c r="Q254">
        <v>4.2</v>
      </c>
      <c r="R254" t="s">
        <v>373</v>
      </c>
      <c r="S254">
        <v>4.03</v>
      </c>
      <c r="T254">
        <v>3.99</v>
      </c>
      <c r="U254">
        <v>16</v>
      </c>
    </row>
    <row r="255" spans="1:21" x14ac:dyDescent="0.45">
      <c r="A255" t="s">
        <v>3447</v>
      </c>
      <c r="B255" t="s">
        <v>1989</v>
      </c>
      <c r="C255">
        <v>50</v>
      </c>
      <c r="D255">
        <v>66</v>
      </c>
      <c r="E255">
        <v>0</v>
      </c>
      <c r="F255">
        <v>180</v>
      </c>
      <c r="G255">
        <v>172</v>
      </c>
      <c r="H255">
        <v>966.1</v>
      </c>
      <c r="I255">
        <v>8.07</v>
      </c>
      <c r="J255">
        <v>2.5499999999999998</v>
      </c>
      <c r="K255">
        <v>1.1499999999999999</v>
      </c>
      <c r="L255">
        <v>0.30199999999999999</v>
      </c>
      <c r="M255">
        <v>0.70599999999999996</v>
      </c>
      <c r="N255">
        <v>0.436</v>
      </c>
      <c r="O255">
        <v>0.125</v>
      </c>
      <c r="P255">
        <v>95.3</v>
      </c>
      <c r="Q255">
        <v>4.42</v>
      </c>
      <c r="R255" t="s">
        <v>373</v>
      </c>
      <c r="S255">
        <v>3.96</v>
      </c>
      <c r="T255">
        <v>3.96</v>
      </c>
      <c r="U255">
        <v>16</v>
      </c>
    </row>
    <row r="256" spans="1:21" x14ac:dyDescent="0.45">
      <c r="A256" t="s">
        <v>2814</v>
      </c>
      <c r="B256" t="s">
        <v>1989</v>
      </c>
      <c r="C256">
        <v>85</v>
      </c>
      <c r="D256">
        <v>91</v>
      </c>
      <c r="E256">
        <v>0</v>
      </c>
      <c r="F256">
        <v>338</v>
      </c>
      <c r="G256">
        <v>227</v>
      </c>
      <c r="H256">
        <v>1435.2</v>
      </c>
      <c r="I256">
        <v>7.22</v>
      </c>
      <c r="J256">
        <v>3.67</v>
      </c>
      <c r="K256">
        <v>0.98</v>
      </c>
      <c r="L256">
        <v>0.28100000000000003</v>
      </c>
      <c r="M256">
        <v>0.71399999999999997</v>
      </c>
      <c r="N256">
        <v>0.46200000000000002</v>
      </c>
      <c r="O256">
        <v>0.113</v>
      </c>
      <c r="P256">
        <v>91.3</v>
      </c>
      <c r="Q256">
        <v>4.18</v>
      </c>
      <c r="R256" t="s">
        <v>373</v>
      </c>
      <c r="S256">
        <v>4.2699999999999996</v>
      </c>
      <c r="T256">
        <v>4.34</v>
      </c>
      <c r="U256">
        <v>16</v>
      </c>
    </row>
    <row r="257" spans="1:21" x14ac:dyDescent="0.45">
      <c r="A257" t="s">
        <v>3448</v>
      </c>
      <c r="B257" t="s">
        <v>1989</v>
      </c>
      <c r="C257">
        <v>74</v>
      </c>
      <c r="D257">
        <v>76</v>
      </c>
      <c r="E257">
        <v>0</v>
      </c>
      <c r="F257">
        <v>243</v>
      </c>
      <c r="G257">
        <v>196</v>
      </c>
      <c r="H257">
        <v>1250</v>
      </c>
      <c r="I257">
        <v>7.09</v>
      </c>
      <c r="J257">
        <v>2.99</v>
      </c>
      <c r="K257">
        <v>1.1499999999999999</v>
      </c>
      <c r="L257">
        <v>0.28999999999999998</v>
      </c>
      <c r="M257">
        <v>0.70599999999999996</v>
      </c>
      <c r="N257">
        <v>0.44800000000000001</v>
      </c>
      <c r="O257">
        <v>0.11799999999999999</v>
      </c>
      <c r="P257">
        <v>92.2</v>
      </c>
      <c r="Q257">
        <v>4.37</v>
      </c>
      <c r="R257" t="s">
        <v>373</v>
      </c>
      <c r="S257">
        <v>4.34</v>
      </c>
      <c r="T257">
        <v>4.12</v>
      </c>
      <c r="U257">
        <v>16</v>
      </c>
    </row>
    <row r="258" spans="1:21" x14ac:dyDescent="0.45">
      <c r="A258" t="s">
        <v>3449</v>
      </c>
      <c r="B258" t="s">
        <v>1989</v>
      </c>
      <c r="C258">
        <v>68</v>
      </c>
      <c r="D258">
        <v>85</v>
      </c>
      <c r="E258">
        <v>0</v>
      </c>
      <c r="F258">
        <v>219</v>
      </c>
      <c r="G258">
        <v>203</v>
      </c>
      <c r="H258">
        <v>1238.2</v>
      </c>
      <c r="I258">
        <v>5.43</v>
      </c>
      <c r="J258">
        <v>2.96</v>
      </c>
      <c r="K258">
        <v>1.02</v>
      </c>
      <c r="L258">
        <v>0.30299999999999999</v>
      </c>
      <c r="M258">
        <v>0.68</v>
      </c>
      <c r="N258">
        <v>0.42399999999999999</v>
      </c>
      <c r="O258">
        <v>8.7999999999999995E-2</v>
      </c>
      <c r="P258">
        <v>84.5</v>
      </c>
      <c r="Q258">
        <v>4.8499999999999996</v>
      </c>
      <c r="R258" t="s">
        <v>373</v>
      </c>
      <c r="S258">
        <v>4.41</v>
      </c>
      <c r="T258">
        <v>4.68</v>
      </c>
      <c r="U258">
        <v>15.9</v>
      </c>
    </row>
    <row r="259" spans="1:21" x14ac:dyDescent="0.45">
      <c r="A259" t="s">
        <v>3450</v>
      </c>
      <c r="B259" t="s">
        <v>1989</v>
      </c>
      <c r="C259">
        <v>69</v>
      </c>
      <c r="D259">
        <v>81</v>
      </c>
      <c r="E259">
        <v>0</v>
      </c>
      <c r="F259">
        <v>225</v>
      </c>
      <c r="G259">
        <v>200</v>
      </c>
      <c r="H259">
        <v>1231</v>
      </c>
      <c r="I259">
        <v>7.03</v>
      </c>
      <c r="J259">
        <v>3.15</v>
      </c>
      <c r="K259">
        <v>1.1299999999999999</v>
      </c>
      <c r="L259">
        <v>0.30499999999999999</v>
      </c>
      <c r="M259">
        <v>0.67300000000000004</v>
      </c>
      <c r="N259">
        <v>0.46300000000000002</v>
      </c>
      <c r="O259">
        <v>0.11700000000000001</v>
      </c>
      <c r="P259">
        <v>91</v>
      </c>
      <c r="Q259">
        <v>4.91</v>
      </c>
      <c r="R259" t="s">
        <v>373</v>
      </c>
      <c r="S259">
        <v>4.3099999999999996</v>
      </c>
      <c r="T259">
        <v>4.1399999999999997</v>
      </c>
      <c r="U259">
        <v>15.9</v>
      </c>
    </row>
    <row r="260" spans="1:21" x14ac:dyDescent="0.45">
      <c r="A260" t="s">
        <v>3451</v>
      </c>
      <c r="B260" t="s">
        <v>1989</v>
      </c>
      <c r="C260">
        <v>71</v>
      </c>
      <c r="D260">
        <v>44</v>
      </c>
      <c r="E260">
        <v>26</v>
      </c>
      <c r="F260">
        <v>276</v>
      </c>
      <c r="G260">
        <v>142</v>
      </c>
      <c r="H260">
        <v>1059</v>
      </c>
      <c r="I260">
        <v>4.8</v>
      </c>
      <c r="J260">
        <v>2.56</v>
      </c>
      <c r="K260">
        <v>0.73</v>
      </c>
      <c r="L260">
        <v>0.28399999999999997</v>
      </c>
      <c r="M260">
        <v>0.72399999999999998</v>
      </c>
      <c r="Q260">
        <v>3.53</v>
      </c>
      <c r="R260" t="s">
        <v>373</v>
      </c>
      <c r="S260">
        <v>3.91</v>
      </c>
      <c r="U260">
        <v>15.9</v>
      </c>
    </row>
    <row r="261" spans="1:21" x14ac:dyDescent="0.45">
      <c r="A261" t="s">
        <v>1049</v>
      </c>
      <c r="B261" t="s">
        <v>1989</v>
      </c>
      <c r="C261">
        <v>74</v>
      </c>
      <c r="D261">
        <v>69</v>
      </c>
      <c r="E261">
        <v>1</v>
      </c>
      <c r="F261">
        <v>241</v>
      </c>
      <c r="G261">
        <v>237</v>
      </c>
      <c r="H261">
        <v>1253.0999999999999</v>
      </c>
      <c r="I261">
        <v>8.42</v>
      </c>
      <c r="J261">
        <v>3.07</v>
      </c>
      <c r="K261">
        <v>1.23</v>
      </c>
      <c r="L261">
        <v>0.27800000000000002</v>
      </c>
      <c r="M261">
        <v>0.73899999999999999</v>
      </c>
      <c r="N261">
        <v>0.33200000000000002</v>
      </c>
      <c r="O261">
        <v>0.105</v>
      </c>
      <c r="P261">
        <v>92</v>
      </c>
      <c r="Q261">
        <v>3.99</v>
      </c>
      <c r="R261" t="s">
        <v>373</v>
      </c>
      <c r="S261">
        <v>4.16</v>
      </c>
      <c r="T261">
        <v>4.4800000000000004</v>
      </c>
      <c r="U261">
        <v>15.9</v>
      </c>
    </row>
    <row r="262" spans="1:21" x14ac:dyDescent="0.45">
      <c r="A262" t="s">
        <v>3452</v>
      </c>
      <c r="B262" t="s">
        <v>1989</v>
      </c>
      <c r="C262">
        <v>67</v>
      </c>
      <c r="D262">
        <v>74</v>
      </c>
      <c r="E262">
        <v>3</v>
      </c>
      <c r="F262">
        <v>222</v>
      </c>
      <c r="G262">
        <v>210</v>
      </c>
      <c r="H262">
        <v>1140.0999999999999</v>
      </c>
      <c r="I262">
        <v>6.09</v>
      </c>
      <c r="J262">
        <v>2.4</v>
      </c>
      <c r="K262">
        <v>0.91</v>
      </c>
      <c r="L262">
        <v>0.30599999999999999</v>
      </c>
      <c r="M262">
        <v>0.70499999999999996</v>
      </c>
      <c r="N262">
        <v>0.56899999999999995</v>
      </c>
      <c r="O262">
        <v>0.128</v>
      </c>
      <c r="P262">
        <v>92.5</v>
      </c>
      <c r="Q262">
        <v>4.07</v>
      </c>
      <c r="R262" t="s">
        <v>373</v>
      </c>
      <c r="S262">
        <v>3.97</v>
      </c>
      <c r="T262">
        <v>3.88</v>
      </c>
      <c r="U262">
        <v>15.8</v>
      </c>
    </row>
    <row r="263" spans="1:21" x14ac:dyDescent="0.45">
      <c r="A263" t="s">
        <v>3123</v>
      </c>
      <c r="B263" t="s">
        <v>1989</v>
      </c>
      <c r="C263">
        <v>77</v>
      </c>
      <c r="D263">
        <v>92</v>
      </c>
      <c r="E263">
        <v>0</v>
      </c>
      <c r="F263">
        <v>316</v>
      </c>
      <c r="G263">
        <v>225</v>
      </c>
      <c r="H263">
        <v>1429.2</v>
      </c>
      <c r="I263">
        <v>7.55</v>
      </c>
      <c r="J263">
        <v>2.91</v>
      </c>
      <c r="K263">
        <v>1.23</v>
      </c>
      <c r="L263">
        <v>0.30199999999999999</v>
      </c>
      <c r="M263">
        <v>0.72099999999999997</v>
      </c>
      <c r="N263">
        <v>0.41199999999999998</v>
      </c>
      <c r="O263">
        <v>0.11700000000000001</v>
      </c>
      <c r="P263">
        <v>83.6</v>
      </c>
      <c r="Q263">
        <v>4.38</v>
      </c>
      <c r="R263" t="s">
        <v>373</v>
      </c>
      <c r="S263">
        <v>4.29</v>
      </c>
      <c r="T263">
        <v>4.0999999999999996</v>
      </c>
      <c r="U263">
        <v>15.7</v>
      </c>
    </row>
    <row r="264" spans="1:21" x14ac:dyDescent="0.45">
      <c r="A264" t="s">
        <v>1534</v>
      </c>
      <c r="B264" t="s">
        <v>1989</v>
      </c>
      <c r="C264">
        <v>71</v>
      </c>
      <c r="D264">
        <v>47</v>
      </c>
      <c r="E264">
        <v>1</v>
      </c>
      <c r="F264">
        <v>346</v>
      </c>
      <c r="G264">
        <v>127</v>
      </c>
      <c r="H264">
        <v>992.2</v>
      </c>
      <c r="I264">
        <v>8.77</v>
      </c>
      <c r="J264">
        <v>2.54</v>
      </c>
      <c r="K264">
        <v>0.96</v>
      </c>
      <c r="L264">
        <v>0.30299999999999999</v>
      </c>
      <c r="M264">
        <v>0.74</v>
      </c>
      <c r="N264">
        <v>0.41099999999999998</v>
      </c>
      <c r="O264">
        <v>0.10299999999999999</v>
      </c>
      <c r="P264">
        <v>91.4</v>
      </c>
      <c r="Q264">
        <v>3.72</v>
      </c>
      <c r="R264" t="s">
        <v>373</v>
      </c>
      <c r="S264">
        <v>3.58</v>
      </c>
      <c r="T264">
        <v>3.83</v>
      </c>
      <c r="U264">
        <v>15.6</v>
      </c>
    </row>
    <row r="265" spans="1:21" x14ac:dyDescent="0.45">
      <c r="A265" t="s">
        <v>3453</v>
      </c>
      <c r="B265" t="s">
        <v>1989</v>
      </c>
      <c r="C265">
        <v>61</v>
      </c>
      <c r="D265">
        <v>56</v>
      </c>
      <c r="E265">
        <v>1</v>
      </c>
      <c r="F265">
        <v>182</v>
      </c>
      <c r="G265">
        <v>168</v>
      </c>
      <c r="H265">
        <v>1088.2</v>
      </c>
      <c r="I265">
        <v>5.15</v>
      </c>
      <c r="J265">
        <v>2.74</v>
      </c>
      <c r="K265">
        <v>0.88</v>
      </c>
      <c r="L265">
        <v>0.28299999999999997</v>
      </c>
      <c r="M265">
        <v>0.70499999999999996</v>
      </c>
      <c r="Q265">
        <v>3.98</v>
      </c>
      <c r="R265" t="s">
        <v>373</v>
      </c>
      <c r="S265">
        <v>4.07</v>
      </c>
      <c r="U265">
        <v>15.6</v>
      </c>
    </row>
    <row r="266" spans="1:21" x14ac:dyDescent="0.45">
      <c r="A266" t="s">
        <v>3454</v>
      </c>
      <c r="B266" t="s">
        <v>1989</v>
      </c>
      <c r="C266">
        <v>84</v>
      </c>
      <c r="D266">
        <v>83</v>
      </c>
      <c r="E266">
        <v>0</v>
      </c>
      <c r="F266">
        <v>258</v>
      </c>
      <c r="G266">
        <v>243</v>
      </c>
      <c r="H266">
        <v>1432.1</v>
      </c>
      <c r="I266">
        <v>6.6</v>
      </c>
      <c r="J266">
        <v>3.73</v>
      </c>
      <c r="K266">
        <v>1.1100000000000001</v>
      </c>
      <c r="L266">
        <v>0.29099999999999998</v>
      </c>
      <c r="M266">
        <v>0.71099999999999997</v>
      </c>
      <c r="N266">
        <v>0.41699999999999998</v>
      </c>
      <c r="O266">
        <v>0.107</v>
      </c>
      <c r="P266">
        <v>92.9</v>
      </c>
      <c r="Q266">
        <v>4.49</v>
      </c>
      <c r="R266" t="s">
        <v>373</v>
      </c>
      <c r="S266">
        <v>4.55</v>
      </c>
      <c r="T266">
        <v>4.4800000000000004</v>
      </c>
      <c r="U266">
        <v>15.6</v>
      </c>
    </row>
    <row r="267" spans="1:21" x14ac:dyDescent="0.45">
      <c r="A267" t="s">
        <v>3455</v>
      </c>
      <c r="B267" t="s">
        <v>1989</v>
      </c>
      <c r="C267">
        <v>102</v>
      </c>
      <c r="D267">
        <v>115</v>
      </c>
      <c r="E267">
        <v>41</v>
      </c>
      <c r="F267">
        <v>658</v>
      </c>
      <c r="G267">
        <v>248</v>
      </c>
      <c r="H267">
        <v>1956.1</v>
      </c>
      <c r="I267">
        <v>5.75</v>
      </c>
      <c r="J267">
        <v>4.1399999999999997</v>
      </c>
      <c r="K267">
        <v>0.89</v>
      </c>
      <c r="L267">
        <v>0.29399999999999998</v>
      </c>
      <c r="M267">
        <v>0.7</v>
      </c>
      <c r="N267">
        <v>0.49</v>
      </c>
      <c r="O267">
        <v>9.2999999999999999E-2</v>
      </c>
      <c r="P267">
        <v>92</v>
      </c>
      <c r="Q267">
        <v>4.4800000000000004</v>
      </c>
      <c r="R267" t="s">
        <v>373</v>
      </c>
      <c r="S267">
        <v>4.5999999999999996</v>
      </c>
      <c r="T267">
        <v>4.66</v>
      </c>
      <c r="U267">
        <v>15.5</v>
      </c>
    </row>
    <row r="268" spans="1:21" x14ac:dyDescent="0.45">
      <c r="A268" t="s">
        <v>3456</v>
      </c>
      <c r="B268" t="s">
        <v>1989</v>
      </c>
      <c r="C268">
        <v>66</v>
      </c>
      <c r="D268">
        <v>53</v>
      </c>
      <c r="E268">
        <v>0</v>
      </c>
      <c r="F268">
        <v>193</v>
      </c>
      <c r="G268">
        <v>172</v>
      </c>
      <c r="H268">
        <v>1064.2</v>
      </c>
      <c r="I268">
        <v>7.09</v>
      </c>
      <c r="J268">
        <v>2.0699999999999998</v>
      </c>
      <c r="K268">
        <v>1.23</v>
      </c>
      <c r="L268">
        <v>0.29699999999999999</v>
      </c>
      <c r="M268">
        <v>0.72799999999999998</v>
      </c>
      <c r="N268">
        <v>0.33400000000000002</v>
      </c>
      <c r="O268">
        <v>9.7000000000000003E-2</v>
      </c>
      <c r="P268">
        <v>91.9</v>
      </c>
      <c r="Q268">
        <v>4.26</v>
      </c>
      <c r="R268" t="s">
        <v>373</v>
      </c>
      <c r="S268">
        <v>4.07</v>
      </c>
      <c r="T268">
        <v>4.12</v>
      </c>
      <c r="U268">
        <v>15.5</v>
      </c>
    </row>
    <row r="269" spans="1:21" x14ac:dyDescent="0.45">
      <c r="A269" t="s">
        <v>2791</v>
      </c>
      <c r="B269" t="s">
        <v>1989</v>
      </c>
      <c r="C269">
        <v>69</v>
      </c>
      <c r="D269">
        <v>91</v>
      </c>
      <c r="E269">
        <v>4</v>
      </c>
      <c r="F269">
        <v>570</v>
      </c>
      <c r="G269">
        <v>169</v>
      </c>
      <c r="H269">
        <v>1360</v>
      </c>
      <c r="I269">
        <v>5.65</v>
      </c>
      <c r="J269">
        <v>2.77</v>
      </c>
      <c r="K269">
        <v>0.87</v>
      </c>
      <c r="L269">
        <v>0.318</v>
      </c>
      <c r="M269">
        <v>0.71099999999999997</v>
      </c>
      <c r="N269">
        <v>0.502</v>
      </c>
      <c r="O269">
        <v>0.10199999999999999</v>
      </c>
      <c r="P269">
        <v>88.9</v>
      </c>
      <c r="Q269">
        <v>4.3099999999999996</v>
      </c>
      <c r="R269" t="s">
        <v>373</v>
      </c>
      <c r="S269">
        <v>4.1500000000000004</v>
      </c>
      <c r="T269">
        <v>4.17</v>
      </c>
      <c r="U269">
        <v>15.4</v>
      </c>
    </row>
    <row r="270" spans="1:21" x14ac:dyDescent="0.45">
      <c r="A270" t="s">
        <v>3457</v>
      </c>
      <c r="B270" t="s">
        <v>1989</v>
      </c>
      <c r="C270">
        <v>36</v>
      </c>
      <c r="D270">
        <v>45</v>
      </c>
      <c r="E270">
        <v>229</v>
      </c>
      <c r="F270">
        <v>773</v>
      </c>
      <c r="G270">
        <v>1</v>
      </c>
      <c r="H270">
        <v>763</v>
      </c>
      <c r="I270">
        <v>9.8000000000000007</v>
      </c>
      <c r="J270">
        <v>2.72</v>
      </c>
      <c r="K270">
        <v>0.79</v>
      </c>
      <c r="L270">
        <v>0.28399999999999997</v>
      </c>
      <c r="M270">
        <v>0.76800000000000002</v>
      </c>
      <c r="N270">
        <v>0.42399999999999999</v>
      </c>
      <c r="O270">
        <v>0.09</v>
      </c>
      <c r="P270">
        <v>92.3</v>
      </c>
      <c r="Q270">
        <v>3.11</v>
      </c>
      <c r="R270" t="s">
        <v>373</v>
      </c>
      <c r="S270">
        <v>3.12</v>
      </c>
      <c r="T270">
        <v>3.44</v>
      </c>
      <c r="U270">
        <v>15.4</v>
      </c>
    </row>
    <row r="271" spans="1:21" x14ac:dyDescent="0.45">
      <c r="A271" t="s">
        <v>3458</v>
      </c>
      <c r="B271" t="s">
        <v>1989</v>
      </c>
      <c r="C271">
        <v>38</v>
      </c>
      <c r="D271">
        <v>37</v>
      </c>
      <c r="E271">
        <v>75</v>
      </c>
      <c r="F271">
        <v>680</v>
      </c>
      <c r="G271">
        <v>0</v>
      </c>
      <c r="H271">
        <v>685.2</v>
      </c>
      <c r="I271">
        <v>9.5</v>
      </c>
      <c r="J271">
        <v>2.15</v>
      </c>
      <c r="K271">
        <v>0.93</v>
      </c>
      <c r="L271">
        <v>0.28699999999999998</v>
      </c>
      <c r="M271">
        <v>0.73599999999999999</v>
      </c>
      <c r="N271">
        <v>0.29499999999999998</v>
      </c>
      <c r="O271">
        <v>7.5999999999999998E-2</v>
      </c>
      <c r="P271">
        <v>92.5</v>
      </c>
      <c r="Q271">
        <v>3.36</v>
      </c>
      <c r="R271" t="s">
        <v>373</v>
      </c>
      <c r="S271">
        <v>3.05</v>
      </c>
      <c r="T271">
        <v>3.55</v>
      </c>
      <c r="U271">
        <v>15.3</v>
      </c>
    </row>
    <row r="272" spans="1:21" x14ac:dyDescent="0.45">
      <c r="A272" t="s">
        <v>3459</v>
      </c>
      <c r="B272" t="s">
        <v>1989</v>
      </c>
      <c r="C272">
        <v>71</v>
      </c>
      <c r="D272">
        <v>80</v>
      </c>
      <c r="E272">
        <v>4</v>
      </c>
      <c r="F272">
        <v>240</v>
      </c>
      <c r="G272">
        <v>173</v>
      </c>
      <c r="H272">
        <v>1181.2</v>
      </c>
      <c r="I272">
        <v>6.41</v>
      </c>
      <c r="J272">
        <v>3.56</v>
      </c>
      <c r="K272">
        <v>0.81</v>
      </c>
      <c r="L272">
        <v>0.30599999999999999</v>
      </c>
      <c r="M272">
        <v>0.70399999999999996</v>
      </c>
      <c r="Q272">
        <v>4.3</v>
      </c>
      <c r="R272" t="s">
        <v>373</v>
      </c>
      <c r="S272">
        <v>3.98</v>
      </c>
      <c r="U272">
        <v>15.2</v>
      </c>
    </row>
    <row r="273" spans="1:21" x14ac:dyDescent="0.45">
      <c r="A273" t="s">
        <v>277</v>
      </c>
      <c r="B273" t="s">
        <v>1989</v>
      </c>
      <c r="C273">
        <v>50</v>
      </c>
      <c r="D273">
        <v>43</v>
      </c>
      <c r="E273">
        <v>0</v>
      </c>
      <c r="F273">
        <v>142</v>
      </c>
      <c r="G273">
        <v>142</v>
      </c>
      <c r="H273">
        <v>767</v>
      </c>
      <c r="I273">
        <v>10.91</v>
      </c>
      <c r="J273">
        <v>3.84</v>
      </c>
      <c r="K273">
        <v>1.1399999999999999</v>
      </c>
      <c r="L273">
        <v>0.29499999999999998</v>
      </c>
      <c r="M273">
        <v>0.73799999999999999</v>
      </c>
      <c r="N273">
        <v>0.372</v>
      </c>
      <c r="O273">
        <v>0.11899999999999999</v>
      </c>
      <c r="P273">
        <v>96.6</v>
      </c>
      <c r="Q273">
        <v>3.88</v>
      </c>
      <c r="R273" t="s">
        <v>373</v>
      </c>
      <c r="S273">
        <v>3.8</v>
      </c>
      <c r="T273">
        <v>3.91</v>
      </c>
      <c r="U273">
        <v>15.2</v>
      </c>
    </row>
    <row r="274" spans="1:21" x14ac:dyDescent="0.45">
      <c r="A274" t="s">
        <v>3460</v>
      </c>
      <c r="B274" t="s">
        <v>1989</v>
      </c>
      <c r="C274">
        <v>109</v>
      </c>
      <c r="D274">
        <v>96</v>
      </c>
      <c r="E274">
        <v>0</v>
      </c>
      <c r="F274">
        <v>345</v>
      </c>
      <c r="G274">
        <v>256</v>
      </c>
      <c r="H274">
        <v>1697</v>
      </c>
      <c r="I274">
        <v>4.9000000000000004</v>
      </c>
      <c r="J274">
        <v>2.13</v>
      </c>
      <c r="K274">
        <v>1.31</v>
      </c>
      <c r="L274">
        <v>0.28599999999999998</v>
      </c>
      <c r="M274">
        <v>0.70499999999999996</v>
      </c>
      <c r="N274">
        <v>0.371</v>
      </c>
      <c r="O274">
        <v>0.1</v>
      </c>
      <c r="P274">
        <v>86.1</v>
      </c>
      <c r="Q274">
        <v>4.41</v>
      </c>
      <c r="R274" t="s">
        <v>373</v>
      </c>
      <c r="S274">
        <v>4.72</v>
      </c>
      <c r="T274">
        <v>4.6500000000000004</v>
      </c>
      <c r="U274">
        <v>15.2</v>
      </c>
    </row>
    <row r="275" spans="1:21" x14ac:dyDescent="0.45">
      <c r="A275" t="s">
        <v>262</v>
      </c>
      <c r="B275" t="s">
        <v>1989</v>
      </c>
      <c r="C275">
        <v>45</v>
      </c>
      <c r="D275">
        <v>36</v>
      </c>
      <c r="E275">
        <v>0</v>
      </c>
      <c r="F275">
        <v>129</v>
      </c>
      <c r="G275">
        <v>129</v>
      </c>
      <c r="H275">
        <v>740.1</v>
      </c>
      <c r="I275">
        <v>9.77</v>
      </c>
      <c r="J275">
        <v>2.72</v>
      </c>
      <c r="K275">
        <v>0.97</v>
      </c>
      <c r="L275">
        <v>0.27700000000000002</v>
      </c>
      <c r="M275">
        <v>0.77</v>
      </c>
      <c r="N275">
        <v>0.433</v>
      </c>
      <c r="O275">
        <v>0.11700000000000001</v>
      </c>
      <c r="P275">
        <v>93.5</v>
      </c>
      <c r="Q275">
        <v>3.22</v>
      </c>
      <c r="R275" t="s">
        <v>373</v>
      </c>
      <c r="S275">
        <v>3.44</v>
      </c>
      <c r="T275">
        <v>3.59</v>
      </c>
      <c r="U275">
        <v>15.2</v>
      </c>
    </row>
    <row r="276" spans="1:21" x14ac:dyDescent="0.45">
      <c r="A276" t="s">
        <v>313</v>
      </c>
      <c r="B276" t="s">
        <v>1989</v>
      </c>
      <c r="C276">
        <v>57</v>
      </c>
      <c r="D276">
        <v>59</v>
      </c>
      <c r="E276">
        <v>1</v>
      </c>
      <c r="F276">
        <v>175</v>
      </c>
      <c r="G276">
        <v>163</v>
      </c>
      <c r="H276">
        <v>936.1</v>
      </c>
      <c r="I276">
        <v>7.84</v>
      </c>
      <c r="J276">
        <v>1.86</v>
      </c>
      <c r="K276">
        <v>1.3</v>
      </c>
      <c r="L276">
        <v>0.29799999999999999</v>
      </c>
      <c r="M276">
        <v>0.70599999999999996</v>
      </c>
      <c r="N276">
        <v>0.441</v>
      </c>
      <c r="O276">
        <v>0.13300000000000001</v>
      </c>
      <c r="P276">
        <v>94</v>
      </c>
      <c r="Q276">
        <v>4.25</v>
      </c>
      <c r="R276" t="s">
        <v>373</v>
      </c>
      <c r="S276">
        <v>4.03</v>
      </c>
      <c r="T276">
        <v>4.01</v>
      </c>
      <c r="U276">
        <v>15.1</v>
      </c>
    </row>
    <row r="277" spans="1:21" x14ac:dyDescent="0.45">
      <c r="A277" t="s">
        <v>3248</v>
      </c>
      <c r="B277" t="s">
        <v>1989</v>
      </c>
      <c r="C277">
        <v>104</v>
      </c>
      <c r="D277">
        <v>87</v>
      </c>
      <c r="E277">
        <v>1</v>
      </c>
      <c r="F277">
        <v>430</v>
      </c>
      <c r="G277">
        <v>241</v>
      </c>
      <c r="H277">
        <v>1522.2</v>
      </c>
      <c r="I277">
        <v>7.52</v>
      </c>
      <c r="J277">
        <v>4.07</v>
      </c>
      <c r="K277">
        <v>1.05</v>
      </c>
      <c r="L277">
        <v>0.29899999999999999</v>
      </c>
      <c r="M277">
        <v>0.70699999999999996</v>
      </c>
      <c r="N277">
        <v>0.47</v>
      </c>
      <c r="O277">
        <v>0.121</v>
      </c>
      <c r="P277">
        <v>92.8</v>
      </c>
      <c r="Q277">
        <v>4.58</v>
      </c>
      <c r="R277" t="s">
        <v>373</v>
      </c>
      <c r="S277">
        <v>4.4400000000000004</v>
      </c>
      <c r="T277">
        <v>4.25</v>
      </c>
      <c r="U277">
        <v>15.1</v>
      </c>
    </row>
    <row r="278" spans="1:21" x14ac:dyDescent="0.45">
      <c r="A278" t="s">
        <v>2782</v>
      </c>
      <c r="B278" t="s">
        <v>1989</v>
      </c>
      <c r="C278">
        <v>104</v>
      </c>
      <c r="D278">
        <v>114</v>
      </c>
      <c r="E278">
        <v>66</v>
      </c>
      <c r="F278">
        <v>497</v>
      </c>
      <c r="G278">
        <v>290</v>
      </c>
      <c r="H278">
        <v>1904.1</v>
      </c>
      <c r="I278">
        <v>8.39</v>
      </c>
      <c r="J278">
        <v>3.06</v>
      </c>
      <c r="K278">
        <v>1.32</v>
      </c>
      <c r="L278">
        <v>0.28699999999999998</v>
      </c>
      <c r="M278">
        <v>0.74099999999999999</v>
      </c>
      <c r="N278">
        <v>0.36199999999999999</v>
      </c>
      <c r="O278">
        <v>0.12</v>
      </c>
      <c r="P278">
        <v>91.9</v>
      </c>
      <c r="Q278">
        <v>4.16</v>
      </c>
      <c r="R278" t="s">
        <v>373</v>
      </c>
      <c r="S278">
        <v>4.3099999999999996</v>
      </c>
      <c r="T278">
        <v>4.21</v>
      </c>
      <c r="U278">
        <v>15</v>
      </c>
    </row>
    <row r="279" spans="1:21" x14ac:dyDescent="0.45">
      <c r="A279" t="s">
        <v>3461</v>
      </c>
      <c r="B279" t="s">
        <v>117</v>
      </c>
      <c r="C279">
        <v>62</v>
      </c>
      <c r="D279">
        <v>52</v>
      </c>
      <c r="E279">
        <v>31</v>
      </c>
      <c r="F279">
        <v>274</v>
      </c>
      <c r="G279">
        <v>139</v>
      </c>
      <c r="H279">
        <v>967</v>
      </c>
      <c r="I279">
        <v>8.6300000000000008</v>
      </c>
      <c r="J279">
        <v>3.47</v>
      </c>
      <c r="K279">
        <v>0.75</v>
      </c>
      <c r="L279">
        <v>0.3</v>
      </c>
      <c r="M279">
        <v>0.73399999999999999</v>
      </c>
      <c r="N279">
        <v>0.52800000000000002</v>
      </c>
      <c r="O279">
        <v>0.107</v>
      </c>
      <c r="P279">
        <v>96.6</v>
      </c>
      <c r="Q279">
        <v>3.74</v>
      </c>
      <c r="R279" t="s">
        <v>373</v>
      </c>
      <c r="S279">
        <v>3.66</v>
      </c>
      <c r="T279">
        <v>3.86</v>
      </c>
      <c r="U279">
        <v>15</v>
      </c>
    </row>
    <row r="280" spans="1:21" x14ac:dyDescent="0.45">
      <c r="A280" t="s">
        <v>632</v>
      </c>
      <c r="B280" t="s">
        <v>28</v>
      </c>
      <c r="C280">
        <v>47</v>
      </c>
      <c r="D280">
        <v>20</v>
      </c>
      <c r="E280">
        <v>0</v>
      </c>
      <c r="F280">
        <v>123</v>
      </c>
      <c r="G280">
        <v>114</v>
      </c>
      <c r="H280">
        <v>675.1</v>
      </c>
      <c r="I280">
        <v>9.61</v>
      </c>
      <c r="J280">
        <v>2.29</v>
      </c>
      <c r="K280">
        <v>1.04</v>
      </c>
      <c r="L280">
        <v>0.27</v>
      </c>
      <c r="M280">
        <v>0.755</v>
      </c>
      <c r="N280">
        <v>0.45300000000000001</v>
      </c>
      <c r="O280">
        <v>0.128</v>
      </c>
      <c r="P280">
        <v>96.2</v>
      </c>
      <c r="Q280">
        <v>3.17</v>
      </c>
      <c r="R280" t="s">
        <v>373</v>
      </c>
      <c r="S280">
        <v>3.42</v>
      </c>
      <c r="T280">
        <v>3.51</v>
      </c>
      <c r="U280">
        <v>14.9</v>
      </c>
    </row>
    <row r="281" spans="1:21" x14ac:dyDescent="0.45">
      <c r="A281" t="s">
        <v>291</v>
      </c>
      <c r="B281" t="s">
        <v>1989</v>
      </c>
      <c r="C281">
        <v>47</v>
      </c>
      <c r="D281">
        <v>46</v>
      </c>
      <c r="E281">
        <v>0</v>
      </c>
      <c r="F281">
        <v>145</v>
      </c>
      <c r="G281">
        <v>145</v>
      </c>
      <c r="H281">
        <v>808</v>
      </c>
      <c r="I281">
        <v>9.4</v>
      </c>
      <c r="J281">
        <v>2.37</v>
      </c>
      <c r="K281">
        <v>1.1299999999999999</v>
      </c>
      <c r="L281">
        <v>0.29799999999999999</v>
      </c>
      <c r="M281">
        <v>0.72699999999999998</v>
      </c>
      <c r="N281">
        <v>0.46200000000000002</v>
      </c>
      <c r="O281">
        <v>0.13500000000000001</v>
      </c>
      <c r="P281">
        <v>94.1</v>
      </c>
      <c r="Q281">
        <v>4.0199999999999996</v>
      </c>
      <c r="R281" t="s">
        <v>373</v>
      </c>
      <c r="S281">
        <v>3.67</v>
      </c>
      <c r="T281">
        <v>3.58</v>
      </c>
      <c r="U281">
        <v>14.9</v>
      </c>
    </row>
    <row r="282" spans="1:21" x14ac:dyDescent="0.45">
      <c r="A282" t="s">
        <v>849</v>
      </c>
      <c r="B282" t="s">
        <v>48</v>
      </c>
      <c r="C282">
        <v>49</v>
      </c>
      <c r="D282">
        <v>32</v>
      </c>
      <c r="E282">
        <v>0</v>
      </c>
      <c r="F282">
        <v>130</v>
      </c>
      <c r="G282">
        <v>127</v>
      </c>
      <c r="H282">
        <v>718.2</v>
      </c>
      <c r="I282">
        <v>10.02</v>
      </c>
      <c r="J282">
        <v>3.71</v>
      </c>
      <c r="K282">
        <v>0.71</v>
      </c>
      <c r="L282">
        <v>0.29899999999999999</v>
      </c>
      <c r="M282">
        <v>0.74399999999999999</v>
      </c>
      <c r="N282">
        <v>0.55100000000000005</v>
      </c>
      <c r="O282">
        <v>0.11799999999999999</v>
      </c>
      <c r="P282">
        <v>94.8</v>
      </c>
      <c r="Q282">
        <v>3.48</v>
      </c>
      <c r="R282" t="s">
        <v>373</v>
      </c>
      <c r="S282">
        <v>3.35</v>
      </c>
      <c r="T282">
        <v>3.44</v>
      </c>
      <c r="U282">
        <v>14.8</v>
      </c>
    </row>
    <row r="283" spans="1:21" x14ac:dyDescent="0.45">
      <c r="A283" t="s">
        <v>3462</v>
      </c>
      <c r="B283" t="s">
        <v>1989</v>
      </c>
      <c r="C283">
        <v>70</v>
      </c>
      <c r="D283">
        <v>75</v>
      </c>
      <c r="E283">
        <v>0</v>
      </c>
      <c r="F283">
        <v>206</v>
      </c>
      <c r="G283">
        <v>200</v>
      </c>
      <c r="H283">
        <v>1243.2</v>
      </c>
      <c r="I283">
        <v>5.83</v>
      </c>
      <c r="J283">
        <v>3.19</v>
      </c>
      <c r="K283">
        <v>1.1000000000000001</v>
      </c>
      <c r="L283">
        <v>0.28999999999999998</v>
      </c>
      <c r="M283">
        <v>0.70099999999999996</v>
      </c>
      <c r="N283">
        <v>0.40100000000000002</v>
      </c>
      <c r="O283">
        <v>0.106</v>
      </c>
      <c r="P283">
        <v>89.6</v>
      </c>
      <c r="Q283">
        <v>4.42</v>
      </c>
      <c r="R283" t="s">
        <v>373</v>
      </c>
      <c r="S283">
        <v>4.54</v>
      </c>
      <c r="T283">
        <v>4.76</v>
      </c>
      <c r="U283">
        <v>14.8</v>
      </c>
    </row>
    <row r="284" spans="1:21" x14ac:dyDescent="0.45">
      <c r="A284" t="s">
        <v>3463</v>
      </c>
      <c r="B284" t="s">
        <v>1989</v>
      </c>
      <c r="C284">
        <v>113</v>
      </c>
      <c r="D284">
        <v>89</v>
      </c>
      <c r="E284">
        <v>0</v>
      </c>
      <c r="F284">
        <v>311</v>
      </c>
      <c r="G284">
        <v>266</v>
      </c>
      <c r="H284">
        <v>1661.1</v>
      </c>
      <c r="I284">
        <v>6.46</v>
      </c>
      <c r="J284">
        <v>4.66</v>
      </c>
      <c r="K284">
        <v>0.97</v>
      </c>
      <c r="L284">
        <v>0.28599999999999998</v>
      </c>
      <c r="M284">
        <v>0.71299999999999997</v>
      </c>
      <c r="N284">
        <v>0.41799999999999998</v>
      </c>
      <c r="O284">
        <v>9.6000000000000002E-2</v>
      </c>
      <c r="P284">
        <v>90.2</v>
      </c>
      <c r="Q284">
        <v>4.51</v>
      </c>
      <c r="R284" t="s">
        <v>373</v>
      </c>
      <c r="S284">
        <v>4.67</v>
      </c>
      <c r="T284">
        <v>4.95</v>
      </c>
      <c r="U284">
        <v>14.8</v>
      </c>
    </row>
    <row r="285" spans="1:21" x14ac:dyDescent="0.45">
      <c r="A285" t="s">
        <v>302</v>
      </c>
      <c r="B285" t="s">
        <v>1989</v>
      </c>
      <c r="C285">
        <v>60</v>
      </c>
      <c r="D285">
        <v>40</v>
      </c>
      <c r="E285">
        <v>0</v>
      </c>
      <c r="F285">
        <v>159</v>
      </c>
      <c r="G285">
        <v>143</v>
      </c>
      <c r="H285">
        <v>837</v>
      </c>
      <c r="I285">
        <v>9.34</v>
      </c>
      <c r="J285">
        <v>2.71</v>
      </c>
      <c r="K285">
        <v>1.17</v>
      </c>
      <c r="L285">
        <v>0.28599999999999998</v>
      </c>
      <c r="M285">
        <v>0.73799999999999999</v>
      </c>
      <c r="N285">
        <v>0.45700000000000002</v>
      </c>
      <c r="O285">
        <v>0.14099999999999999</v>
      </c>
      <c r="P285">
        <v>97</v>
      </c>
      <c r="Q285">
        <v>3.78</v>
      </c>
      <c r="R285" t="s">
        <v>373</v>
      </c>
      <c r="S285">
        <v>3.81</v>
      </c>
      <c r="T285">
        <v>3.62</v>
      </c>
      <c r="U285">
        <v>14.7</v>
      </c>
    </row>
    <row r="286" spans="1:21" x14ac:dyDescent="0.45">
      <c r="A286" t="s">
        <v>3464</v>
      </c>
      <c r="B286" t="s">
        <v>1989</v>
      </c>
      <c r="C286">
        <v>59</v>
      </c>
      <c r="D286">
        <v>52</v>
      </c>
      <c r="E286">
        <v>0</v>
      </c>
      <c r="F286">
        <v>149</v>
      </c>
      <c r="G286">
        <v>149</v>
      </c>
      <c r="H286">
        <v>978.1</v>
      </c>
      <c r="I286">
        <v>5.12</v>
      </c>
      <c r="J286">
        <v>2.91</v>
      </c>
      <c r="K286">
        <v>0.7</v>
      </c>
      <c r="L286">
        <v>0.28499999999999998</v>
      </c>
      <c r="M286">
        <v>0.73499999999999999</v>
      </c>
      <c r="Q286">
        <v>3.52</v>
      </c>
      <c r="R286" t="s">
        <v>373</v>
      </c>
      <c r="S286">
        <v>3.77</v>
      </c>
      <c r="U286">
        <v>14.7</v>
      </c>
    </row>
    <row r="287" spans="1:21" x14ac:dyDescent="0.45">
      <c r="A287" t="s">
        <v>545</v>
      </c>
      <c r="B287" t="s">
        <v>1989</v>
      </c>
      <c r="C287">
        <v>67</v>
      </c>
      <c r="D287">
        <v>54</v>
      </c>
      <c r="E287">
        <v>6</v>
      </c>
      <c r="F287">
        <v>206</v>
      </c>
      <c r="G287">
        <v>171</v>
      </c>
      <c r="H287">
        <v>932</v>
      </c>
      <c r="I287">
        <v>9.67</v>
      </c>
      <c r="J287">
        <v>2.62</v>
      </c>
      <c r="K287">
        <v>1.29</v>
      </c>
      <c r="L287">
        <v>0.28499999999999998</v>
      </c>
      <c r="M287">
        <v>0.71699999999999997</v>
      </c>
      <c r="N287">
        <v>0.39800000000000002</v>
      </c>
      <c r="O287">
        <v>0.13900000000000001</v>
      </c>
      <c r="P287">
        <v>91.5</v>
      </c>
      <c r="Q287">
        <v>4.1500000000000004</v>
      </c>
      <c r="R287" t="s">
        <v>373</v>
      </c>
      <c r="S287">
        <v>3.88</v>
      </c>
      <c r="T287">
        <v>3.81</v>
      </c>
      <c r="U287">
        <v>14.7</v>
      </c>
    </row>
    <row r="288" spans="1:21" x14ac:dyDescent="0.45">
      <c r="A288" t="s">
        <v>3465</v>
      </c>
      <c r="B288" t="s">
        <v>1989</v>
      </c>
      <c r="C288">
        <v>59</v>
      </c>
      <c r="D288">
        <v>50</v>
      </c>
      <c r="E288">
        <v>109</v>
      </c>
      <c r="F288">
        <v>758</v>
      </c>
      <c r="G288">
        <v>34</v>
      </c>
      <c r="H288">
        <v>951</v>
      </c>
      <c r="I288">
        <v>10.82</v>
      </c>
      <c r="J288">
        <v>3.9</v>
      </c>
      <c r="K288">
        <v>1.1100000000000001</v>
      </c>
      <c r="L288">
        <v>0.28000000000000003</v>
      </c>
      <c r="M288">
        <v>0.747</v>
      </c>
      <c r="N288">
        <v>0.32600000000000001</v>
      </c>
      <c r="O288">
        <v>9.7000000000000003E-2</v>
      </c>
      <c r="P288">
        <v>92.8</v>
      </c>
      <c r="Q288">
        <v>3.78</v>
      </c>
      <c r="R288" t="s">
        <v>373</v>
      </c>
      <c r="S288">
        <v>3.7</v>
      </c>
      <c r="T288">
        <v>3.6</v>
      </c>
      <c r="U288">
        <v>14.7</v>
      </c>
    </row>
    <row r="289" spans="1:21" x14ac:dyDescent="0.45">
      <c r="A289" t="s">
        <v>3466</v>
      </c>
      <c r="B289" t="s">
        <v>1989</v>
      </c>
      <c r="C289">
        <v>75</v>
      </c>
      <c r="D289">
        <v>94</v>
      </c>
      <c r="E289">
        <v>127</v>
      </c>
      <c r="F289">
        <v>1042</v>
      </c>
      <c r="G289">
        <v>98</v>
      </c>
      <c r="H289">
        <v>1467.1</v>
      </c>
      <c r="I289">
        <v>6.03</v>
      </c>
      <c r="J289">
        <v>2.8</v>
      </c>
      <c r="K289">
        <v>1</v>
      </c>
      <c r="L289">
        <v>0.307</v>
      </c>
      <c r="M289">
        <v>0.71199999999999997</v>
      </c>
      <c r="N289">
        <v>0.48</v>
      </c>
      <c r="O289">
        <v>8.5000000000000006E-2</v>
      </c>
      <c r="P289">
        <v>93.7</v>
      </c>
      <c r="Q289">
        <v>4.3099999999999996</v>
      </c>
      <c r="R289" t="s">
        <v>373</v>
      </c>
      <c r="S289">
        <v>4.18</v>
      </c>
      <c r="T289">
        <v>3.71</v>
      </c>
      <c r="U289">
        <v>14.7</v>
      </c>
    </row>
    <row r="290" spans="1:21" x14ac:dyDescent="0.45">
      <c r="A290" t="s">
        <v>596</v>
      </c>
      <c r="B290" t="s">
        <v>1989</v>
      </c>
      <c r="C290">
        <v>44</v>
      </c>
      <c r="D290">
        <v>39</v>
      </c>
      <c r="E290">
        <v>0</v>
      </c>
      <c r="F290">
        <v>154</v>
      </c>
      <c r="G290">
        <v>153</v>
      </c>
      <c r="H290">
        <v>820.2</v>
      </c>
      <c r="I290">
        <v>8.23</v>
      </c>
      <c r="J290">
        <v>2.52</v>
      </c>
      <c r="K290">
        <v>1.07</v>
      </c>
      <c r="L290">
        <v>0.29699999999999999</v>
      </c>
      <c r="M290">
        <v>0.72899999999999998</v>
      </c>
      <c r="N290">
        <v>0.436</v>
      </c>
      <c r="O290">
        <v>0.114</v>
      </c>
      <c r="P290">
        <v>92.5</v>
      </c>
      <c r="Q290">
        <v>3.9</v>
      </c>
      <c r="R290" t="s">
        <v>373</v>
      </c>
      <c r="S290">
        <v>3.8</v>
      </c>
      <c r="T290">
        <v>3.99</v>
      </c>
      <c r="U290">
        <v>14.6</v>
      </c>
    </row>
    <row r="291" spans="1:21" x14ac:dyDescent="0.45">
      <c r="A291" t="s">
        <v>546</v>
      </c>
      <c r="B291" t="s">
        <v>1989</v>
      </c>
      <c r="C291">
        <v>70</v>
      </c>
      <c r="D291">
        <v>59</v>
      </c>
      <c r="E291">
        <v>1</v>
      </c>
      <c r="F291">
        <v>213</v>
      </c>
      <c r="G291">
        <v>183</v>
      </c>
      <c r="H291">
        <v>1092</v>
      </c>
      <c r="I291">
        <v>8.34</v>
      </c>
      <c r="J291">
        <v>2.56</v>
      </c>
      <c r="K291">
        <v>1.19</v>
      </c>
      <c r="L291">
        <v>0.28899999999999998</v>
      </c>
      <c r="M291">
        <v>0.71799999999999997</v>
      </c>
      <c r="N291">
        <v>0.42199999999999999</v>
      </c>
      <c r="O291">
        <v>0.124</v>
      </c>
      <c r="P291">
        <v>92</v>
      </c>
      <c r="Q291">
        <v>4.05</v>
      </c>
      <c r="R291" t="s">
        <v>373</v>
      </c>
      <c r="S291">
        <v>4.0199999999999996</v>
      </c>
      <c r="T291">
        <v>4.07</v>
      </c>
      <c r="U291">
        <v>14.6</v>
      </c>
    </row>
    <row r="292" spans="1:21" x14ac:dyDescent="0.45">
      <c r="A292" t="s">
        <v>2868</v>
      </c>
      <c r="B292" t="s">
        <v>1989</v>
      </c>
      <c r="C292">
        <v>70</v>
      </c>
      <c r="D292">
        <v>62</v>
      </c>
      <c r="E292">
        <v>0</v>
      </c>
      <c r="F292">
        <v>218</v>
      </c>
      <c r="G292">
        <v>188</v>
      </c>
      <c r="H292">
        <v>1135</v>
      </c>
      <c r="I292">
        <v>7.33</v>
      </c>
      <c r="J292">
        <v>2.93</v>
      </c>
      <c r="K292">
        <v>0.87</v>
      </c>
      <c r="L292">
        <v>0.30099999999999999</v>
      </c>
      <c r="M292">
        <v>0.70899999999999996</v>
      </c>
      <c r="N292">
        <v>0.55300000000000005</v>
      </c>
      <c r="O292">
        <v>0.121</v>
      </c>
      <c r="P292">
        <v>90.5</v>
      </c>
      <c r="Q292">
        <v>3.85</v>
      </c>
      <c r="R292" t="s">
        <v>373</v>
      </c>
      <c r="S292">
        <v>3.77</v>
      </c>
      <c r="T292">
        <v>3.69</v>
      </c>
      <c r="U292">
        <v>14.5</v>
      </c>
    </row>
    <row r="293" spans="1:21" x14ac:dyDescent="0.45">
      <c r="A293" t="s">
        <v>3467</v>
      </c>
      <c r="B293" t="s">
        <v>1989</v>
      </c>
      <c r="C293">
        <v>89</v>
      </c>
      <c r="D293">
        <v>83</v>
      </c>
      <c r="E293">
        <v>0</v>
      </c>
      <c r="F293">
        <v>246</v>
      </c>
      <c r="G293">
        <v>241</v>
      </c>
      <c r="H293">
        <v>1518.2</v>
      </c>
      <c r="I293">
        <v>5.26</v>
      </c>
      <c r="J293">
        <v>2.4500000000000002</v>
      </c>
      <c r="K293">
        <v>1.1499999999999999</v>
      </c>
      <c r="L293">
        <v>0.28999999999999998</v>
      </c>
      <c r="M293">
        <v>0.69099999999999995</v>
      </c>
      <c r="N293">
        <v>0.373</v>
      </c>
      <c r="O293">
        <v>0.13900000000000001</v>
      </c>
      <c r="Q293">
        <v>4.3600000000000003</v>
      </c>
      <c r="R293" t="s">
        <v>373</v>
      </c>
      <c r="S293">
        <v>4.49</v>
      </c>
      <c r="T293">
        <v>4.3499999999999996</v>
      </c>
      <c r="U293">
        <v>14.5</v>
      </c>
    </row>
    <row r="294" spans="1:21" x14ac:dyDescent="0.45">
      <c r="A294" t="s">
        <v>3468</v>
      </c>
      <c r="B294" t="s">
        <v>1989</v>
      </c>
      <c r="C294">
        <v>71</v>
      </c>
      <c r="D294">
        <v>54</v>
      </c>
      <c r="E294">
        <v>0</v>
      </c>
      <c r="F294">
        <v>155</v>
      </c>
      <c r="G294">
        <v>155</v>
      </c>
      <c r="H294">
        <v>1031</v>
      </c>
      <c r="I294">
        <v>5.76</v>
      </c>
      <c r="J294">
        <v>3.5</v>
      </c>
      <c r="K294">
        <v>0.82</v>
      </c>
      <c r="L294">
        <v>0.28699999999999998</v>
      </c>
      <c r="M294">
        <v>0.66500000000000004</v>
      </c>
      <c r="Q294">
        <v>4.54</v>
      </c>
      <c r="R294" t="s">
        <v>373</v>
      </c>
      <c r="S294">
        <v>4.04</v>
      </c>
      <c r="U294">
        <v>14.5</v>
      </c>
    </row>
    <row r="295" spans="1:21" x14ac:dyDescent="0.45">
      <c r="A295" t="s">
        <v>3469</v>
      </c>
      <c r="B295" t="s">
        <v>89</v>
      </c>
      <c r="C295">
        <v>38</v>
      </c>
      <c r="D295">
        <v>17</v>
      </c>
      <c r="E295">
        <v>0</v>
      </c>
      <c r="F295">
        <v>76</v>
      </c>
      <c r="G295">
        <v>76</v>
      </c>
      <c r="H295">
        <v>471.1</v>
      </c>
      <c r="I295">
        <v>11.25</v>
      </c>
      <c r="J295">
        <v>2.67</v>
      </c>
      <c r="K295">
        <v>0.59</v>
      </c>
      <c r="L295">
        <v>0.29199999999999998</v>
      </c>
      <c r="M295">
        <v>0.77200000000000002</v>
      </c>
      <c r="N295">
        <v>0.43</v>
      </c>
      <c r="O295">
        <v>8.5000000000000006E-2</v>
      </c>
      <c r="P295">
        <v>96.2</v>
      </c>
      <c r="Q295">
        <v>2.58</v>
      </c>
      <c r="R295" t="s">
        <v>373</v>
      </c>
      <c r="S295">
        <v>2.44</v>
      </c>
      <c r="T295">
        <v>2.72</v>
      </c>
      <c r="U295">
        <v>14.5</v>
      </c>
    </row>
    <row r="296" spans="1:21" x14ac:dyDescent="0.45">
      <c r="A296" t="s">
        <v>3470</v>
      </c>
      <c r="B296" t="s">
        <v>1989</v>
      </c>
      <c r="C296">
        <v>48</v>
      </c>
      <c r="D296">
        <v>69</v>
      </c>
      <c r="E296">
        <v>2</v>
      </c>
      <c r="F296">
        <v>185</v>
      </c>
      <c r="G296">
        <v>142</v>
      </c>
      <c r="H296">
        <v>910</v>
      </c>
      <c r="I296">
        <v>5.15</v>
      </c>
      <c r="J296">
        <v>2.81</v>
      </c>
      <c r="K296">
        <v>0.8</v>
      </c>
      <c r="L296">
        <v>0.313</v>
      </c>
      <c r="M296">
        <v>0.68500000000000005</v>
      </c>
      <c r="Q296">
        <v>4.6100000000000003</v>
      </c>
      <c r="R296" t="s">
        <v>373</v>
      </c>
      <c r="S296">
        <v>4.03</v>
      </c>
      <c r="U296">
        <v>14.5</v>
      </c>
    </row>
    <row r="297" spans="1:21" x14ac:dyDescent="0.45">
      <c r="A297" t="s">
        <v>3471</v>
      </c>
      <c r="B297" t="s">
        <v>1989</v>
      </c>
      <c r="C297">
        <v>68</v>
      </c>
      <c r="D297">
        <v>78</v>
      </c>
      <c r="E297">
        <v>21</v>
      </c>
      <c r="F297">
        <v>841</v>
      </c>
      <c r="G297">
        <v>64</v>
      </c>
      <c r="H297">
        <v>1255.2</v>
      </c>
      <c r="I297">
        <v>5.2</v>
      </c>
      <c r="J297">
        <v>2.41</v>
      </c>
      <c r="K297">
        <v>0.8</v>
      </c>
      <c r="L297">
        <v>0.316</v>
      </c>
      <c r="M297">
        <v>0.73299999999999998</v>
      </c>
      <c r="N297">
        <v>0.47199999999999998</v>
      </c>
      <c r="O297">
        <v>5.0999999999999997E-2</v>
      </c>
      <c r="Q297">
        <v>3.83</v>
      </c>
      <c r="R297" t="s">
        <v>373</v>
      </c>
      <c r="S297">
        <v>3.98</v>
      </c>
      <c r="T297">
        <v>4.17</v>
      </c>
      <c r="U297">
        <v>14.4</v>
      </c>
    </row>
    <row r="298" spans="1:21" x14ac:dyDescent="0.45">
      <c r="A298" t="s">
        <v>3472</v>
      </c>
      <c r="B298" t="s">
        <v>1989</v>
      </c>
      <c r="C298">
        <v>43</v>
      </c>
      <c r="D298">
        <v>37</v>
      </c>
      <c r="E298">
        <v>329</v>
      </c>
      <c r="F298">
        <v>587</v>
      </c>
      <c r="G298">
        <v>5</v>
      </c>
      <c r="H298">
        <v>662.1</v>
      </c>
      <c r="I298">
        <v>9.6199999999999992</v>
      </c>
      <c r="J298">
        <v>2.96</v>
      </c>
      <c r="K298">
        <v>0.88</v>
      </c>
      <c r="L298">
        <v>0.27200000000000002</v>
      </c>
      <c r="M298">
        <v>0.77900000000000003</v>
      </c>
      <c r="Q298">
        <v>2.8</v>
      </c>
      <c r="R298" t="s">
        <v>373</v>
      </c>
      <c r="S298">
        <v>3.24</v>
      </c>
      <c r="U298">
        <v>14.4</v>
      </c>
    </row>
    <row r="299" spans="1:21" x14ac:dyDescent="0.45">
      <c r="A299" t="s">
        <v>306</v>
      </c>
      <c r="B299" t="s">
        <v>1989</v>
      </c>
      <c r="C299">
        <v>61</v>
      </c>
      <c r="D299">
        <v>60</v>
      </c>
      <c r="E299">
        <v>0</v>
      </c>
      <c r="F299">
        <v>197</v>
      </c>
      <c r="G299">
        <v>169</v>
      </c>
      <c r="H299">
        <v>1031.0999999999999</v>
      </c>
      <c r="I299">
        <v>6.53</v>
      </c>
      <c r="J299">
        <v>1.76</v>
      </c>
      <c r="K299">
        <v>1.0900000000000001</v>
      </c>
      <c r="L299">
        <v>0.28599999999999998</v>
      </c>
      <c r="M299">
        <v>0.71099999999999997</v>
      </c>
      <c r="N299">
        <v>0.44600000000000001</v>
      </c>
      <c r="O299">
        <v>0.115</v>
      </c>
      <c r="P299">
        <v>93.7</v>
      </c>
      <c r="Q299">
        <v>4.03</v>
      </c>
      <c r="R299" t="s">
        <v>373</v>
      </c>
      <c r="S299">
        <v>4.0199999999999996</v>
      </c>
      <c r="T299">
        <v>4.1500000000000004</v>
      </c>
      <c r="U299">
        <v>14.4</v>
      </c>
    </row>
    <row r="300" spans="1:21" x14ac:dyDescent="0.45">
      <c r="A300" t="s">
        <v>3473</v>
      </c>
      <c r="B300" t="s">
        <v>45</v>
      </c>
      <c r="C300">
        <v>35</v>
      </c>
      <c r="D300">
        <v>29</v>
      </c>
      <c r="E300">
        <v>0</v>
      </c>
      <c r="F300">
        <v>97</v>
      </c>
      <c r="G300">
        <v>97</v>
      </c>
      <c r="H300">
        <v>600.20000000000005</v>
      </c>
      <c r="I300">
        <v>9.56</v>
      </c>
      <c r="J300">
        <v>3.82</v>
      </c>
      <c r="K300">
        <v>0.66</v>
      </c>
      <c r="L300">
        <v>0.25700000000000001</v>
      </c>
      <c r="M300">
        <v>0.68500000000000005</v>
      </c>
      <c r="Q300">
        <v>3.52</v>
      </c>
      <c r="R300" t="s">
        <v>373</v>
      </c>
      <c r="S300">
        <v>3.06</v>
      </c>
      <c r="U300">
        <v>14.3</v>
      </c>
    </row>
    <row r="301" spans="1:21" x14ac:dyDescent="0.45">
      <c r="A301" t="s">
        <v>317</v>
      </c>
      <c r="B301" t="s">
        <v>1989</v>
      </c>
      <c r="C301">
        <v>58</v>
      </c>
      <c r="D301">
        <v>57</v>
      </c>
      <c r="E301">
        <v>0</v>
      </c>
      <c r="F301">
        <v>192</v>
      </c>
      <c r="G301">
        <v>184</v>
      </c>
      <c r="H301">
        <v>1055.0999999999999</v>
      </c>
      <c r="I301">
        <v>7.47</v>
      </c>
      <c r="J301">
        <v>2.83</v>
      </c>
      <c r="K301">
        <v>1.23</v>
      </c>
      <c r="L301">
        <v>0.28299999999999997</v>
      </c>
      <c r="M301">
        <v>0.72699999999999998</v>
      </c>
      <c r="N301">
        <v>0.379</v>
      </c>
      <c r="O301">
        <v>0.113</v>
      </c>
      <c r="P301">
        <v>91</v>
      </c>
      <c r="Q301">
        <v>4.1900000000000004</v>
      </c>
      <c r="R301" t="s">
        <v>373</v>
      </c>
      <c r="S301">
        <v>4.32</v>
      </c>
      <c r="T301">
        <v>4.54</v>
      </c>
      <c r="U301">
        <v>14.3</v>
      </c>
    </row>
    <row r="302" spans="1:21" x14ac:dyDescent="0.45">
      <c r="A302" t="s">
        <v>3474</v>
      </c>
      <c r="B302" t="s">
        <v>1989</v>
      </c>
      <c r="C302">
        <v>67</v>
      </c>
      <c r="D302">
        <v>71</v>
      </c>
      <c r="E302">
        <v>326</v>
      </c>
      <c r="F302">
        <v>1010</v>
      </c>
      <c r="G302">
        <v>3</v>
      </c>
      <c r="H302">
        <v>1071.0999999999999</v>
      </c>
      <c r="I302">
        <v>7.94</v>
      </c>
      <c r="J302">
        <v>3.88</v>
      </c>
      <c r="K302">
        <v>0.81</v>
      </c>
      <c r="L302">
        <v>0.29299999999999998</v>
      </c>
      <c r="M302">
        <v>0.75</v>
      </c>
      <c r="N302">
        <v>0.48099999999999998</v>
      </c>
      <c r="O302">
        <v>0.11899999999999999</v>
      </c>
      <c r="P302">
        <v>93.1</v>
      </c>
      <c r="Q302">
        <v>3.45</v>
      </c>
      <c r="R302" t="s">
        <v>373</v>
      </c>
      <c r="S302">
        <v>3.86</v>
      </c>
      <c r="T302">
        <v>4.4400000000000004</v>
      </c>
      <c r="U302">
        <v>14.3</v>
      </c>
    </row>
    <row r="303" spans="1:21" x14ac:dyDescent="0.45">
      <c r="A303" t="s">
        <v>3475</v>
      </c>
      <c r="B303" t="s">
        <v>1989</v>
      </c>
      <c r="C303">
        <v>130</v>
      </c>
      <c r="D303">
        <v>92</v>
      </c>
      <c r="E303">
        <v>0</v>
      </c>
      <c r="F303">
        <v>340</v>
      </c>
      <c r="G303">
        <v>336</v>
      </c>
      <c r="H303">
        <v>1918</v>
      </c>
      <c r="I303">
        <v>3.84</v>
      </c>
      <c r="J303">
        <v>2.73</v>
      </c>
      <c r="K303">
        <v>1.03</v>
      </c>
      <c r="L303">
        <v>0.28499999999999998</v>
      </c>
      <c r="M303">
        <v>0.70899999999999996</v>
      </c>
      <c r="N303">
        <v>0.46700000000000003</v>
      </c>
      <c r="O303">
        <v>9.5000000000000001E-2</v>
      </c>
      <c r="Q303">
        <v>4.2699999999999996</v>
      </c>
      <c r="R303" t="s">
        <v>373</v>
      </c>
      <c r="S303">
        <v>4.66</v>
      </c>
      <c r="T303">
        <v>5.01</v>
      </c>
      <c r="U303">
        <v>14.2</v>
      </c>
    </row>
    <row r="304" spans="1:21" x14ac:dyDescent="0.45">
      <c r="A304" t="s">
        <v>687</v>
      </c>
      <c r="B304" t="s">
        <v>1989</v>
      </c>
      <c r="C304">
        <v>60</v>
      </c>
      <c r="D304">
        <v>42</v>
      </c>
      <c r="E304">
        <v>0</v>
      </c>
      <c r="F304">
        <v>156</v>
      </c>
      <c r="G304">
        <v>142</v>
      </c>
      <c r="H304">
        <v>804</v>
      </c>
      <c r="I304">
        <v>9.17</v>
      </c>
      <c r="J304">
        <v>3.26</v>
      </c>
      <c r="K304">
        <v>1.1000000000000001</v>
      </c>
      <c r="L304">
        <v>0.28000000000000003</v>
      </c>
      <c r="M304">
        <v>0.78200000000000003</v>
      </c>
      <c r="N304">
        <v>0.372</v>
      </c>
      <c r="O304">
        <v>0.109</v>
      </c>
      <c r="P304">
        <v>94</v>
      </c>
      <c r="Q304">
        <v>3.51</v>
      </c>
      <c r="R304" t="s">
        <v>373</v>
      </c>
      <c r="S304">
        <v>3.92</v>
      </c>
      <c r="T304">
        <v>4.21</v>
      </c>
      <c r="U304">
        <v>14.2</v>
      </c>
    </row>
    <row r="305" spans="1:21" x14ac:dyDescent="0.45">
      <c r="A305" t="s">
        <v>597</v>
      </c>
      <c r="B305" t="s">
        <v>48</v>
      </c>
      <c r="C305">
        <v>61</v>
      </c>
      <c r="D305">
        <v>39</v>
      </c>
      <c r="E305">
        <v>0</v>
      </c>
      <c r="F305">
        <v>145</v>
      </c>
      <c r="G305">
        <v>123</v>
      </c>
      <c r="H305">
        <v>810.2</v>
      </c>
      <c r="I305">
        <v>8.65</v>
      </c>
      <c r="J305">
        <v>3.31</v>
      </c>
      <c r="K305">
        <v>0.74</v>
      </c>
      <c r="L305">
        <v>0.28699999999999998</v>
      </c>
      <c r="M305">
        <v>0.73499999999999999</v>
      </c>
      <c r="N305">
        <v>0.626</v>
      </c>
      <c r="O305">
        <v>0.16</v>
      </c>
      <c r="P305">
        <v>93.5</v>
      </c>
      <c r="Q305">
        <v>3.43</v>
      </c>
      <c r="R305" t="s">
        <v>373</v>
      </c>
      <c r="S305">
        <v>3.62</v>
      </c>
      <c r="T305">
        <v>3.41</v>
      </c>
      <c r="U305">
        <v>14.2</v>
      </c>
    </row>
    <row r="306" spans="1:21" x14ac:dyDescent="0.45">
      <c r="A306" t="s">
        <v>3476</v>
      </c>
      <c r="B306" t="s">
        <v>28</v>
      </c>
      <c r="C306">
        <v>60</v>
      </c>
      <c r="D306">
        <v>25</v>
      </c>
      <c r="E306">
        <v>4</v>
      </c>
      <c r="F306">
        <v>158</v>
      </c>
      <c r="G306">
        <v>122</v>
      </c>
      <c r="H306">
        <v>717</v>
      </c>
      <c r="I306">
        <v>8.91</v>
      </c>
      <c r="J306">
        <v>2.42</v>
      </c>
      <c r="K306">
        <v>1.05</v>
      </c>
      <c r="L306">
        <v>0.27100000000000002</v>
      </c>
      <c r="M306">
        <v>0.77700000000000002</v>
      </c>
      <c r="N306">
        <v>0.39200000000000002</v>
      </c>
      <c r="O306">
        <v>0.104</v>
      </c>
      <c r="P306">
        <v>93.7</v>
      </c>
      <c r="Q306">
        <v>3.11</v>
      </c>
      <c r="R306" t="s">
        <v>373</v>
      </c>
      <c r="S306">
        <v>3.64</v>
      </c>
      <c r="T306">
        <v>4.0199999999999996</v>
      </c>
      <c r="U306">
        <v>14.1</v>
      </c>
    </row>
    <row r="307" spans="1:21" x14ac:dyDescent="0.45">
      <c r="A307" t="s">
        <v>3477</v>
      </c>
      <c r="B307" t="s">
        <v>1989</v>
      </c>
      <c r="C307">
        <v>91</v>
      </c>
      <c r="D307">
        <v>75</v>
      </c>
      <c r="E307">
        <v>1</v>
      </c>
      <c r="F307">
        <v>254</v>
      </c>
      <c r="G307">
        <v>242</v>
      </c>
      <c r="H307">
        <v>1479.2</v>
      </c>
      <c r="I307">
        <v>5.54</v>
      </c>
      <c r="J307">
        <v>2.83</v>
      </c>
      <c r="K307">
        <v>1</v>
      </c>
      <c r="L307">
        <v>0.27800000000000002</v>
      </c>
      <c r="M307">
        <v>0.71799999999999997</v>
      </c>
      <c r="Q307">
        <v>3.94</v>
      </c>
      <c r="R307" t="s">
        <v>373</v>
      </c>
      <c r="S307">
        <v>4.24</v>
      </c>
      <c r="U307">
        <v>14.1</v>
      </c>
    </row>
    <row r="308" spans="1:21" x14ac:dyDescent="0.45">
      <c r="A308" t="s">
        <v>2921</v>
      </c>
      <c r="B308" t="s">
        <v>1989</v>
      </c>
      <c r="C308">
        <v>76</v>
      </c>
      <c r="D308">
        <v>68</v>
      </c>
      <c r="E308">
        <v>1</v>
      </c>
      <c r="F308">
        <v>227</v>
      </c>
      <c r="G308">
        <v>184</v>
      </c>
      <c r="H308">
        <v>1155</v>
      </c>
      <c r="I308">
        <v>7.29</v>
      </c>
      <c r="J308">
        <v>2.64</v>
      </c>
      <c r="K308">
        <v>1.1100000000000001</v>
      </c>
      <c r="L308">
        <v>0.28899999999999998</v>
      </c>
      <c r="M308">
        <v>0.75</v>
      </c>
      <c r="N308">
        <v>0.436</v>
      </c>
      <c r="O308">
        <v>0.12</v>
      </c>
      <c r="P308">
        <v>92.3</v>
      </c>
      <c r="Q308">
        <v>3.85</v>
      </c>
      <c r="R308" t="s">
        <v>373</v>
      </c>
      <c r="S308">
        <v>4.17</v>
      </c>
      <c r="T308">
        <v>4.24</v>
      </c>
      <c r="U308">
        <v>14</v>
      </c>
    </row>
    <row r="309" spans="1:21" x14ac:dyDescent="0.45">
      <c r="A309" t="s">
        <v>3478</v>
      </c>
      <c r="B309" t="s">
        <v>1989</v>
      </c>
      <c r="C309">
        <v>33</v>
      </c>
      <c r="D309">
        <v>26</v>
      </c>
      <c r="E309">
        <v>187</v>
      </c>
      <c r="F309">
        <v>402</v>
      </c>
      <c r="G309">
        <v>48</v>
      </c>
      <c r="H309">
        <v>643.20000000000005</v>
      </c>
      <c r="I309">
        <v>10.039999999999999</v>
      </c>
      <c r="J309">
        <v>3.16</v>
      </c>
      <c r="K309">
        <v>1.06</v>
      </c>
      <c r="L309">
        <v>0.27400000000000002</v>
      </c>
      <c r="M309">
        <v>0.75900000000000001</v>
      </c>
      <c r="N309">
        <v>0.4</v>
      </c>
      <c r="O309">
        <v>9.4E-2</v>
      </c>
      <c r="P309">
        <v>92.9</v>
      </c>
      <c r="Q309">
        <v>3.47</v>
      </c>
      <c r="R309" t="s">
        <v>373</v>
      </c>
      <c r="S309">
        <v>3.59</v>
      </c>
      <c r="T309">
        <v>2.57</v>
      </c>
      <c r="U309">
        <v>14</v>
      </c>
    </row>
    <row r="310" spans="1:21" x14ac:dyDescent="0.45">
      <c r="A310" t="s">
        <v>598</v>
      </c>
      <c r="B310" t="s">
        <v>1989</v>
      </c>
      <c r="C310">
        <v>61</v>
      </c>
      <c r="D310">
        <v>62</v>
      </c>
      <c r="E310">
        <v>0</v>
      </c>
      <c r="F310">
        <v>180</v>
      </c>
      <c r="G310">
        <v>178</v>
      </c>
      <c r="H310">
        <v>1013.2</v>
      </c>
      <c r="I310">
        <v>9.56</v>
      </c>
      <c r="J310">
        <v>3.42</v>
      </c>
      <c r="K310">
        <v>1.47</v>
      </c>
      <c r="L310">
        <v>0.27800000000000002</v>
      </c>
      <c r="M310">
        <v>0.72299999999999998</v>
      </c>
      <c r="N310">
        <v>0.38500000000000001</v>
      </c>
      <c r="O310">
        <v>0.151</v>
      </c>
      <c r="P310">
        <v>93.5</v>
      </c>
      <c r="Q310">
        <v>4.43</v>
      </c>
      <c r="R310" t="s">
        <v>373</v>
      </c>
      <c r="S310">
        <v>4.4400000000000004</v>
      </c>
      <c r="T310">
        <v>4.18</v>
      </c>
      <c r="U310">
        <v>13.9</v>
      </c>
    </row>
    <row r="311" spans="1:21" x14ac:dyDescent="0.45">
      <c r="A311" t="s">
        <v>3479</v>
      </c>
      <c r="B311" t="s">
        <v>1989</v>
      </c>
      <c r="C311">
        <v>52</v>
      </c>
      <c r="D311">
        <v>60</v>
      </c>
      <c r="E311">
        <v>225</v>
      </c>
      <c r="F311">
        <v>672</v>
      </c>
      <c r="G311">
        <v>4</v>
      </c>
      <c r="H311">
        <v>852.1</v>
      </c>
      <c r="I311">
        <v>7.1</v>
      </c>
      <c r="J311">
        <v>1.97</v>
      </c>
      <c r="K311">
        <v>0.8</v>
      </c>
      <c r="L311">
        <v>0.308</v>
      </c>
      <c r="M311">
        <v>0.74399999999999999</v>
      </c>
      <c r="Q311">
        <v>3.51</v>
      </c>
      <c r="R311" t="s">
        <v>373</v>
      </c>
      <c r="S311">
        <v>3.36</v>
      </c>
      <c r="U311">
        <v>13.9</v>
      </c>
    </row>
    <row r="312" spans="1:21" x14ac:dyDescent="0.45">
      <c r="A312" t="s">
        <v>3124</v>
      </c>
      <c r="B312" t="s">
        <v>1989</v>
      </c>
      <c r="C312">
        <v>68</v>
      </c>
      <c r="D312">
        <v>103</v>
      </c>
      <c r="E312">
        <v>1</v>
      </c>
      <c r="F312">
        <v>275</v>
      </c>
      <c r="G312">
        <v>256</v>
      </c>
      <c r="H312">
        <v>1476.1</v>
      </c>
      <c r="I312">
        <v>5.1100000000000003</v>
      </c>
      <c r="J312">
        <v>3.3</v>
      </c>
      <c r="K312">
        <v>0.85</v>
      </c>
      <c r="L312">
        <v>0.314</v>
      </c>
      <c r="M312">
        <v>0.70099999999999996</v>
      </c>
      <c r="N312">
        <v>0.48699999999999999</v>
      </c>
      <c r="O312">
        <v>9.0999999999999998E-2</v>
      </c>
      <c r="P312">
        <v>93.4</v>
      </c>
      <c r="Q312">
        <v>4.68</v>
      </c>
      <c r="R312" t="s">
        <v>373</v>
      </c>
      <c r="S312">
        <v>4.46</v>
      </c>
      <c r="T312">
        <v>4.67</v>
      </c>
      <c r="U312">
        <v>13.8</v>
      </c>
    </row>
    <row r="313" spans="1:21" x14ac:dyDescent="0.45">
      <c r="A313" t="s">
        <v>3480</v>
      </c>
      <c r="B313" t="s">
        <v>1989</v>
      </c>
      <c r="C313">
        <v>33</v>
      </c>
      <c r="D313">
        <v>34</v>
      </c>
      <c r="E313">
        <v>116</v>
      </c>
      <c r="F313">
        <v>476</v>
      </c>
      <c r="G313">
        <v>44</v>
      </c>
      <c r="H313">
        <v>650</v>
      </c>
      <c r="I313">
        <v>10.07</v>
      </c>
      <c r="J313">
        <v>2.2000000000000002</v>
      </c>
      <c r="K313">
        <v>1.07</v>
      </c>
      <c r="L313">
        <v>0.314</v>
      </c>
      <c r="M313">
        <v>0.70899999999999996</v>
      </c>
      <c r="N313">
        <v>0.38800000000000001</v>
      </c>
      <c r="O313">
        <v>0.109</v>
      </c>
      <c r="P313">
        <v>95.4</v>
      </c>
      <c r="Q313">
        <v>3.82</v>
      </c>
      <c r="R313" t="s">
        <v>373</v>
      </c>
      <c r="S313">
        <v>3.26</v>
      </c>
      <c r="T313">
        <v>3.47</v>
      </c>
      <c r="U313">
        <v>13.8</v>
      </c>
    </row>
    <row r="314" spans="1:21" x14ac:dyDescent="0.45">
      <c r="A314" t="s">
        <v>3481</v>
      </c>
      <c r="B314" t="s">
        <v>1989</v>
      </c>
      <c r="C314">
        <v>77</v>
      </c>
      <c r="D314">
        <v>72</v>
      </c>
      <c r="E314">
        <v>0</v>
      </c>
      <c r="F314">
        <v>233</v>
      </c>
      <c r="G314">
        <v>195</v>
      </c>
      <c r="H314">
        <v>1215</v>
      </c>
      <c r="I314">
        <v>7.12</v>
      </c>
      <c r="J314">
        <v>2.79</v>
      </c>
      <c r="K314">
        <v>1.32</v>
      </c>
      <c r="L314">
        <v>0.29399999999999998</v>
      </c>
      <c r="M314">
        <v>0.69899999999999995</v>
      </c>
      <c r="N314">
        <v>0.35499999999999998</v>
      </c>
      <c r="O314">
        <v>0.108</v>
      </c>
      <c r="P314">
        <v>89.8</v>
      </c>
      <c r="Q314">
        <v>4.7</v>
      </c>
      <c r="R314" t="s">
        <v>373</v>
      </c>
      <c r="S314">
        <v>4.47</v>
      </c>
      <c r="T314">
        <v>4.42</v>
      </c>
      <c r="U314">
        <v>13.7</v>
      </c>
    </row>
    <row r="315" spans="1:21" x14ac:dyDescent="0.45">
      <c r="A315" t="s">
        <v>3482</v>
      </c>
      <c r="B315" t="s">
        <v>1989</v>
      </c>
      <c r="C315">
        <v>63</v>
      </c>
      <c r="D315">
        <v>61</v>
      </c>
      <c r="E315">
        <v>267</v>
      </c>
      <c r="F315">
        <v>835</v>
      </c>
      <c r="G315">
        <v>28</v>
      </c>
      <c r="H315">
        <v>1059</v>
      </c>
      <c r="I315">
        <v>6.67</v>
      </c>
      <c r="J315">
        <v>3.67</v>
      </c>
      <c r="K315">
        <v>0.68</v>
      </c>
      <c r="L315">
        <v>0.29899999999999999</v>
      </c>
      <c r="M315">
        <v>0.747</v>
      </c>
      <c r="N315">
        <v>0.47299999999999998</v>
      </c>
      <c r="O315">
        <v>9.7000000000000003E-2</v>
      </c>
      <c r="P315">
        <v>90.9</v>
      </c>
      <c r="Q315">
        <v>3.57</v>
      </c>
      <c r="R315" t="s">
        <v>373</v>
      </c>
      <c r="S315">
        <v>3.91</v>
      </c>
      <c r="T315">
        <v>3.93</v>
      </c>
      <c r="U315">
        <v>13.7</v>
      </c>
    </row>
    <row r="316" spans="1:21" x14ac:dyDescent="0.45">
      <c r="A316" t="s">
        <v>269</v>
      </c>
      <c r="B316" t="s">
        <v>24</v>
      </c>
      <c r="C316">
        <v>48</v>
      </c>
      <c r="D316">
        <v>31</v>
      </c>
      <c r="E316">
        <v>1</v>
      </c>
      <c r="F316">
        <v>164</v>
      </c>
      <c r="G316">
        <v>115</v>
      </c>
      <c r="H316">
        <v>678.2</v>
      </c>
      <c r="I316">
        <v>11.58</v>
      </c>
      <c r="J316">
        <v>3.47</v>
      </c>
      <c r="K316">
        <v>1.1100000000000001</v>
      </c>
      <c r="L316">
        <v>0.27</v>
      </c>
      <c r="M316">
        <v>0.72199999999999998</v>
      </c>
      <c r="N316">
        <v>0.36599999999999999</v>
      </c>
      <c r="O316">
        <v>0.11799999999999999</v>
      </c>
      <c r="P316">
        <v>93.4</v>
      </c>
      <c r="Q316">
        <v>3.85</v>
      </c>
      <c r="R316" t="s">
        <v>373</v>
      </c>
      <c r="S316">
        <v>3.55</v>
      </c>
      <c r="T316">
        <v>3.7</v>
      </c>
      <c r="U316">
        <v>13.7</v>
      </c>
    </row>
    <row r="317" spans="1:21" x14ac:dyDescent="0.45">
      <c r="A317" t="s">
        <v>3483</v>
      </c>
      <c r="B317" t="s">
        <v>1989</v>
      </c>
      <c r="C317">
        <v>63</v>
      </c>
      <c r="D317">
        <v>55</v>
      </c>
      <c r="E317">
        <v>141</v>
      </c>
      <c r="F317">
        <v>557</v>
      </c>
      <c r="G317">
        <v>88</v>
      </c>
      <c r="H317">
        <v>990.1</v>
      </c>
      <c r="I317">
        <v>8.44</v>
      </c>
      <c r="J317">
        <v>3.54</v>
      </c>
      <c r="K317">
        <v>0.95</v>
      </c>
      <c r="L317">
        <v>0.28799999999999998</v>
      </c>
      <c r="M317">
        <v>0.73299999999999998</v>
      </c>
      <c r="N317">
        <v>0.39500000000000002</v>
      </c>
      <c r="O317">
        <v>9.4E-2</v>
      </c>
      <c r="P317">
        <v>93.8</v>
      </c>
      <c r="Q317">
        <v>3.94</v>
      </c>
      <c r="R317" t="s">
        <v>373</v>
      </c>
      <c r="S317">
        <v>3.86</v>
      </c>
      <c r="T317">
        <v>4.07</v>
      </c>
      <c r="U317">
        <v>13.7</v>
      </c>
    </row>
    <row r="318" spans="1:21" x14ac:dyDescent="0.45">
      <c r="A318" t="s">
        <v>3484</v>
      </c>
      <c r="B318" t="s">
        <v>1989</v>
      </c>
      <c r="C318">
        <v>74</v>
      </c>
      <c r="D318">
        <v>71</v>
      </c>
      <c r="E318">
        <v>0</v>
      </c>
      <c r="F318">
        <v>219</v>
      </c>
      <c r="G318">
        <v>197</v>
      </c>
      <c r="H318">
        <v>1246.0999999999999</v>
      </c>
      <c r="I318">
        <v>5.26</v>
      </c>
      <c r="J318">
        <v>2.65</v>
      </c>
      <c r="K318">
        <v>1.1100000000000001</v>
      </c>
      <c r="L318">
        <v>0.29599999999999999</v>
      </c>
      <c r="M318">
        <v>0.69399999999999995</v>
      </c>
      <c r="Q318">
        <v>4.6100000000000003</v>
      </c>
      <c r="R318" t="s">
        <v>373</v>
      </c>
      <c r="S318">
        <v>4.46</v>
      </c>
      <c r="U318">
        <v>13.6</v>
      </c>
    </row>
    <row r="319" spans="1:21" x14ac:dyDescent="0.45">
      <c r="A319" t="s">
        <v>3485</v>
      </c>
      <c r="B319" t="s">
        <v>1989</v>
      </c>
      <c r="C319">
        <v>73</v>
      </c>
      <c r="D319">
        <v>78</v>
      </c>
      <c r="E319">
        <v>56</v>
      </c>
      <c r="F319">
        <v>357</v>
      </c>
      <c r="G319">
        <v>180</v>
      </c>
      <c r="H319">
        <v>1283</v>
      </c>
      <c r="I319">
        <v>6.13</v>
      </c>
      <c r="J319">
        <v>3.23</v>
      </c>
      <c r="K319">
        <v>1.1200000000000001</v>
      </c>
      <c r="L319">
        <v>0.28399999999999997</v>
      </c>
      <c r="M319">
        <v>0.71</v>
      </c>
      <c r="N319">
        <v>0.40799999999999997</v>
      </c>
      <c r="O319">
        <v>9.6000000000000002E-2</v>
      </c>
      <c r="Q319">
        <v>4.21</v>
      </c>
      <c r="R319" t="s">
        <v>373</v>
      </c>
      <c r="S319">
        <v>4.51</v>
      </c>
      <c r="T319">
        <v>4.49</v>
      </c>
      <c r="U319">
        <v>13.5</v>
      </c>
    </row>
    <row r="320" spans="1:21" x14ac:dyDescent="0.45">
      <c r="A320" t="s">
        <v>3486</v>
      </c>
      <c r="B320" t="s">
        <v>1989</v>
      </c>
      <c r="C320">
        <v>55</v>
      </c>
      <c r="D320">
        <v>50</v>
      </c>
      <c r="E320">
        <v>6</v>
      </c>
      <c r="F320">
        <v>259</v>
      </c>
      <c r="G320">
        <v>152</v>
      </c>
      <c r="H320">
        <v>984</v>
      </c>
      <c r="I320">
        <v>7.8</v>
      </c>
      <c r="J320">
        <v>3.33</v>
      </c>
      <c r="K320">
        <v>0.85</v>
      </c>
      <c r="L320">
        <v>0.29099999999999998</v>
      </c>
      <c r="M320">
        <v>0.69799999999999995</v>
      </c>
      <c r="N320">
        <v>0.51</v>
      </c>
      <c r="O320">
        <v>0.111</v>
      </c>
      <c r="P320">
        <v>95.7</v>
      </c>
      <c r="Q320">
        <v>3.87</v>
      </c>
      <c r="R320" t="s">
        <v>373</v>
      </c>
      <c r="S320">
        <v>3.82</v>
      </c>
      <c r="T320">
        <v>3.89</v>
      </c>
      <c r="U320">
        <v>13.4</v>
      </c>
    </row>
    <row r="321" spans="1:21" x14ac:dyDescent="0.45">
      <c r="A321" t="s">
        <v>3487</v>
      </c>
      <c r="B321" t="s">
        <v>1989</v>
      </c>
      <c r="C321">
        <v>82</v>
      </c>
      <c r="D321">
        <v>83</v>
      </c>
      <c r="E321">
        <v>0</v>
      </c>
      <c r="F321">
        <v>346</v>
      </c>
      <c r="G321">
        <v>228</v>
      </c>
      <c r="H321">
        <v>1466</v>
      </c>
      <c r="I321">
        <v>7.62</v>
      </c>
      <c r="J321">
        <v>3.27</v>
      </c>
      <c r="K321">
        <v>1.35</v>
      </c>
      <c r="L321">
        <v>0.29699999999999999</v>
      </c>
      <c r="M321">
        <v>0.70899999999999996</v>
      </c>
      <c r="N321">
        <v>0.41499999999999998</v>
      </c>
      <c r="O321">
        <v>0.13200000000000001</v>
      </c>
      <c r="P321">
        <v>93.4</v>
      </c>
      <c r="Q321">
        <v>4.62</v>
      </c>
      <c r="R321" t="s">
        <v>373</v>
      </c>
      <c r="S321">
        <v>4.55</v>
      </c>
      <c r="T321">
        <v>4.33</v>
      </c>
      <c r="U321">
        <v>13.3</v>
      </c>
    </row>
    <row r="322" spans="1:21" x14ac:dyDescent="0.45">
      <c r="A322" t="s">
        <v>3488</v>
      </c>
      <c r="B322" t="s">
        <v>1989</v>
      </c>
      <c r="C322">
        <v>90</v>
      </c>
      <c r="D322">
        <v>77</v>
      </c>
      <c r="E322">
        <v>1</v>
      </c>
      <c r="F322">
        <v>240</v>
      </c>
      <c r="G322">
        <v>227</v>
      </c>
      <c r="H322">
        <v>1347.2</v>
      </c>
      <c r="I322">
        <v>6.43</v>
      </c>
      <c r="J322">
        <v>2.46</v>
      </c>
      <c r="K322">
        <v>1.24</v>
      </c>
      <c r="L322">
        <v>0.30499999999999999</v>
      </c>
      <c r="M322">
        <v>0.73</v>
      </c>
      <c r="N322">
        <v>0.48899999999999999</v>
      </c>
      <c r="O322">
        <v>0.14199999999999999</v>
      </c>
      <c r="P322">
        <v>93.4</v>
      </c>
      <c r="Q322">
        <v>4.38</v>
      </c>
      <c r="R322" t="s">
        <v>373</v>
      </c>
      <c r="S322">
        <v>4.45</v>
      </c>
      <c r="T322">
        <v>4.21</v>
      </c>
      <c r="U322">
        <v>13.3</v>
      </c>
    </row>
    <row r="323" spans="1:21" x14ac:dyDescent="0.45">
      <c r="A323" t="s">
        <v>3489</v>
      </c>
      <c r="B323" t="s">
        <v>1989</v>
      </c>
      <c r="C323">
        <v>74</v>
      </c>
      <c r="D323">
        <v>76</v>
      </c>
      <c r="E323">
        <v>3</v>
      </c>
      <c r="F323">
        <v>281</v>
      </c>
      <c r="G323">
        <v>200</v>
      </c>
      <c r="H323">
        <v>1285.2</v>
      </c>
      <c r="I323">
        <v>6.98</v>
      </c>
      <c r="J323">
        <v>3.3</v>
      </c>
      <c r="K323">
        <v>1.27</v>
      </c>
      <c r="L323">
        <v>0.30199999999999999</v>
      </c>
      <c r="M323">
        <v>0.70299999999999996</v>
      </c>
      <c r="N323">
        <v>0.372</v>
      </c>
      <c r="O323">
        <v>0.11700000000000001</v>
      </c>
      <c r="Q323">
        <v>4.8</v>
      </c>
      <c r="R323" t="s">
        <v>373</v>
      </c>
      <c r="S323">
        <v>4.58</v>
      </c>
      <c r="T323">
        <v>4.5599999999999996</v>
      </c>
      <c r="U323">
        <v>13.3</v>
      </c>
    </row>
    <row r="324" spans="1:21" x14ac:dyDescent="0.45">
      <c r="A324" t="s">
        <v>1192</v>
      </c>
      <c r="B324" t="s">
        <v>1989</v>
      </c>
      <c r="C324">
        <v>81</v>
      </c>
      <c r="D324">
        <v>82</v>
      </c>
      <c r="E324">
        <v>0</v>
      </c>
      <c r="F324">
        <v>255</v>
      </c>
      <c r="G324">
        <v>248</v>
      </c>
      <c r="H324">
        <v>1470.2</v>
      </c>
      <c r="I324">
        <v>7.71</v>
      </c>
      <c r="J324">
        <v>3.01</v>
      </c>
      <c r="K324">
        <v>1.24</v>
      </c>
      <c r="L324">
        <v>0.26900000000000002</v>
      </c>
      <c r="M324">
        <v>0.753</v>
      </c>
      <c r="N324">
        <v>0.38100000000000001</v>
      </c>
      <c r="O324">
        <v>0.11799999999999999</v>
      </c>
      <c r="P324">
        <v>91.6</v>
      </c>
      <c r="Q324">
        <v>3.85</v>
      </c>
      <c r="R324" t="s">
        <v>373</v>
      </c>
      <c r="S324">
        <v>4.38</v>
      </c>
      <c r="T324">
        <v>4.43</v>
      </c>
      <c r="U324">
        <v>13.1</v>
      </c>
    </row>
    <row r="325" spans="1:21" x14ac:dyDescent="0.45">
      <c r="A325" t="s">
        <v>2162</v>
      </c>
      <c r="B325" t="s">
        <v>1989</v>
      </c>
      <c r="C325">
        <v>79</v>
      </c>
      <c r="D325">
        <v>67</v>
      </c>
      <c r="E325">
        <v>1</v>
      </c>
      <c r="F325">
        <v>271</v>
      </c>
      <c r="G325">
        <v>221</v>
      </c>
      <c r="H325">
        <v>1297.2</v>
      </c>
      <c r="I325">
        <v>7.37</v>
      </c>
      <c r="J325">
        <v>3.48</v>
      </c>
      <c r="K325">
        <v>1.29</v>
      </c>
      <c r="L325">
        <v>0.255</v>
      </c>
      <c r="M325">
        <v>0.755</v>
      </c>
      <c r="N325">
        <v>0.27200000000000002</v>
      </c>
      <c r="O325">
        <v>9.0999999999999998E-2</v>
      </c>
      <c r="P325">
        <v>86.9</v>
      </c>
      <c r="Q325">
        <v>3.95</v>
      </c>
      <c r="R325" t="s">
        <v>373</v>
      </c>
      <c r="S325">
        <v>4.59</v>
      </c>
      <c r="T325">
        <v>4.8899999999999997</v>
      </c>
      <c r="U325">
        <v>13</v>
      </c>
    </row>
    <row r="326" spans="1:21" x14ac:dyDescent="0.45">
      <c r="A326" t="s">
        <v>611</v>
      </c>
      <c r="B326" t="s">
        <v>1989</v>
      </c>
      <c r="C326">
        <v>72</v>
      </c>
      <c r="D326">
        <v>59</v>
      </c>
      <c r="E326">
        <v>0</v>
      </c>
      <c r="F326">
        <v>208</v>
      </c>
      <c r="G326">
        <v>204</v>
      </c>
      <c r="H326">
        <v>1123.2</v>
      </c>
      <c r="I326">
        <v>7.91</v>
      </c>
      <c r="J326">
        <v>3.01</v>
      </c>
      <c r="K326">
        <v>1.23</v>
      </c>
      <c r="L326">
        <v>0.27700000000000002</v>
      </c>
      <c r="M326">
        <v>0.72399999999999998</v>
      </c>
      <c r="N326">
        <v>0.434</v>
      </c>
      <c r="O326">
        <v>0.126</v>
      </c>
      <c r="P326">
        <v>94.2</v>
      </c>
      <c r="Q326">
        <v>4.04</v>
      </c>
      <c r="R326" t="s">
        <v>373</v>
      </c>
      <c r="S326">
        <v>4.32</v>
      </c>
      <c r="T326">
        <v>4.3099999999999996</v>
      </c>
      <c r="U326">
        <v>13</v>
      </c>
    </row>
    <row r="327" spans="1:21" x14ac:dyDescent="0.45">
      <c r="A327" t="s">
        <v>3490</v>
      </c>
      <c r="B327" t="s">
        <v>1989</v>
      </c>
      <c r="C327">
        <v>93</v>
      </c>
      <c r="D327">
        <v>81</v>
      </c>
      <c r="E327">
        <v>0</v>
      </c>
      <c r="F327">
        <v>301</v>
      </c>
      <c r="G327">
        <v>234</v>
      </c>
      <c r="H327">
        <v>1526.1</v>
      </c>
      <c r="I327">
        <v>6.24</v>
      </c>
      <c r="J327">
        <v>3.31</v>
      </c>
      <c r="K327">
        <v>1.46</v>
      </c>
      <c r="L327">
        <v>0.27800000000000002</v>
      </c>
      <c r="M327">
        <v>0.72499999999999998</v>
      </c>
      <c r="N327">
        <v>0.33400000000000002</v>
      </c>
      <c r="O327">
        <v>0.12</v>
      </c>
      <c r="Q327">
        <v>4.68</v>
      </c>
      <c r="R327" t="s">
        <v>373</v>
      </c>
      <c r="S327">
        <v>5</v>
      </c>
      <c r="T327">
        <v>4.6500000000000004</v>
      </c>
      <c r="U327">
        <v>13</v>
      </c>
    </row>
    <row r="328" spans="1:21" x14ac:dyDescent="0.45">
      <c r="A328" t="s">
        <v>547</v>
      </c>
      <c r="B328" t="s">
        <v>35</v>
      </c>
      <c r="C328">
        <v>56</v>
      </c>
      <c r="D328">
        <v>68</v>
      </c>
      <c r="E328">
        <v>0</v>
      </c>
      <c r="F328">
        <v>192</v>
      </c>
      <c r="G328">
        <v>187</v>
      </c>
      <c r="H328">
        <v>1026.0999999999999</v>
      </c>
      <c r="I328">
        <v>6.71</v>
      </c>
      <c r="J328">
        <v>2.99</v>
      </c>
      <c r="K328">
        <v>1.24</v>
      </c>
      <c r="L328">
        <v>0.31</v>
      </c>
      <c r="M328">
        <v>0.73499999999999999</v>
      </c>
      <c r="N328">
        <v>0.45800000000000002</v>
      </c>
      <c r="O328">
        <v>0.129</v>
      </c>
      <c r="P328">
        <v>91.6</v>
      </c>
      <c r="Q328">
        <v>4.45</v>
      </c>
      <c r="R328" t="s">
        <v>373</v>
      </c>
      <c r="S328">
        <v>4.59</v>
      </c>
      <c r="T328">
        <v>4.5999999999999996</v>
      </c>
      <c r="U328">
        <v>12.9</v>
      </c>
    </row>
    <row r="329" spans="1:21" x14ac:dyDescent="0.45">
      <c r="A329" t="s">
        <v>548</v>
      </c>
      <c r="B329" t="s">
        <v>1989</v>
      </c>
      <c r="C329">
        <v>33</v>
      </c>
      <c r="D329">
        <v>48</v>
      </c>
      <c r="E329">
        <v>211</v>
      </c>
      <c r="F329">
        <v>499</v>
      </c>
      <c r="G329">
        <v>21</v>
      </c>
      <c r="H329">
        <v>634</v>
      </c>
      <c r="I329">
        <v>10.76</v>
      </c>
      <c r="J329">
        <v>2.56</v>
      </c>
      <c r="K329">
        <v>1.04</v>
      </c>
      <c r="L329">
        <v>0.27900000000000003</v>
      </c>
      <c r="M329">
        <v>0.78500000000000003</v>
      </c>
      <c r="N329">
        <v>0.40400000000000003</v>
      </c>
      <c r="O329">
        <v>0.124</v>
      </c>
      <c r="P329">
        <v>95.4</v>
      </c>
      <c r="Q329">
        <v>2.92</v>
      </c>
      <c r="R329" t="s">
        <v>373</v>
      </c>
      <c r="S329">
        <v>3.24</v>
      </c>
      <c r="T329">
        <v>3.3</v>
      </c>
      <c r="U329">
        <v>12.9</v>
      </c>
    </row>
    <row r="330" spans="1:21" x14ac:dyDescent="0.45">
      <c r="A330" t="s">
        <v>3491</v>
      </c>
      <c r="B330" t="s">
        <v>1989</v>
      </c>
      <c r="C330">
        <v>71</v>
      </c>
      <c r="D330">
        <v>64</v>
      </c>
      <c r="E330">
        <v>2</v>
      </c>
      <c r="F330">
        <v>683</v>
      </c>
      <c r="G330">
        <v>108</v>
      </c>
      <c r="H330">
        <v>1221.2</v>
      </c>
      <c r="I330">
        <v>5.6</v>
      </c>
      <c r="J330">
        <v>2.34</v>
      </c>
      <c r="K330">
        <v>0.89</v>
      </c>
      <c r="L330">
        <v>0.28799999999999998</v>
      </c>
      <c r="M330">
        <v>0.7</v>
      </c>
      <c r="N330">
        <v>0.52200000000000002</v>
      </c>
      <c r="O330">
        <v>0.12</v>
      </c>
      <c r="Q330">
        <v>4.03</v>
      </c>
      <c r="R330" t="s">
        <v>373</v>
      </c>
      <c r="S330">
        <v>3.97</v>
      </c>
      <c r="T330">
        <v>4.1100000000000003</v>
      </c>
      <c r="U330">
        <v>12.8</v>
      </c>
    </row>
    <row r="331" spans="1:21" x14ac:dyDescent="0.45">
      <c r="A331" t="s">
        <v>3492</v>
      </c>
      <c r="B331" t="s">
        <v>1989</v>
      </c>
      <c r="C331">
        <v>79</v>
      </c>
      <c r="D331">
        <v>106</v>
      </c>
      <c r="E331">
        <v>321</v>
      </c>
      <c r="F331">
        <v>1016</v>
      </c>
      <c r="G331">
        <v>90</v>
      </c>
      <c r="H331">
        <v>1517.1</v>
      </c>
      <c r="I331">
        <v>6.06</v>
      </c>
      <c r="J331">
        <v>3.77</v>
      </c>
      <c r="K331">
        <v>0.85</v>
      </c>
      <c r="L331">
        <v>0.30099999999999999</v>
      </c>
      <c r="M331">
        <v>0.71799999999999997</v>
      </c>
      <c r="N331">
        <v>0.44400000000000001</v>
      </c>
      <c r="O331">
        <v>9.5000000000000001E-2</v>
      </c>
      <c r="P331">
        <v>92.8</v>
      </c>
      <c r="Q331">
        <v>4.32</v>
      </c>
      <c r="R331" t="s">
        <v>373</v>
      </c>
      <c r="S331">
        <v>4.28</v>
      </c>
      <c r="T331">
        <v>4.93</v>
      </c>
      <c r="U331">
        <v>12.8</v>
      </c>
    </row>
    <row r="332" spans="1:21" x14ac:dyDescent="0.45">
      <c r="A332" t="s">
        <v>296</v>
      </c>
      <c r="B332" t="s">
        <v>1989</v>
      </c>
      <c r="C332">
        <v>38</v>
      </c>
      <c r="D332">
        <v>32</v>
      </c>
      <c r="E332">
        <v>0</v>
      </c>
      <c r="F332">
        <v>145</v>
      </c>
      <c r="G332">
        <v>106</v>
      </c>
      <c r="H332">
        <v>638.20000000000005</v>
      </c>
      <c r="I332">
        <v>11.57</v>
      </c>
      <c r="J332">
        <v>3.4</v>
      </c>
      <c r="K332">
        <v>1.1399999999999999</v>
      </c>
      <c r="L332">
        <v>0.28499999999999998</v>
      </c>
      <c r="M332">
        <v>0.72299999999999998</v>
      </c>
      <c r="N332">
        <v>0.47299999999999998</v>
      </c>
      <c r="O332">
        <v>0.155</v>
      </c>
      <c r="P332">
        <v>96.6</v>
      </c>
      <c r="Q332">
        <v>3.82</v>
      </c>
      <c r="R332" t="s">
        <v>373</v>
      </c>
      <c r="S332">
        <v>3.44</v>
      </c>
      <c r="T332">
        <v>3.19</v>
      </c>
      <c r="U332">
        <v>12.8</v>
      </c>
    </row>
    <row r="333" spans="1:21" x14ac:dyDescent="0.45">
      <c r="A333" t="s">
        <v>3493</v>
      </c>
      <c r="B333" t="s">
        <v>1989</v>
      </c>
      <c r="C333">
        <v>55</v>
      </c>
      <c r="D333">
        <v>55</v>
      </c>
      <c r="E333">
        <v>63</v>
      </c>
      <c r="F333">
        <v>612</v>
      </c>
      <c r="G333">
        <v>66</v>
      </c>
      <c r="H333">
        <v>829</v>
      </c>
      <c r="I333">
        <v>10.63</v>
      </c>
      <c r="J333">
        <v>4.16</v>
      </c>
      <c r="K333">
        <v>0.87</v>
      </c>
      <c r="L333">
        <v>0.308</v>
      </c>
      <c r="M333">
        <v>0.71699999999999997</v>
      </c>
      <c r="N333">
        <v>0.46500000000000002</v>
      </c>
      <c r="O333">
        <v>0.11700000000000001</v>
      </c>
      <c r="P333">
        <v>93.4</v>
      </c>
      <c r="Q333">
        <v>4.03</v>
      </c>
      <c r="R333" t="s">
        <v>373</v>
      </c>
      <c r="S333">
        <v>3.63</v>
      </c>
      <c r="T333">
        <v>3.58</v>
      </c>
      <c r="U333">
        <v>12.8</v>
      </c>
    </row>
    <row r="334" spans="1:21" x14ac:dyDescent="0.45">
      <c r="A334" t="s">
        <v>3494</v>
      </c>
      <c r="B334" t="s">
        <v>1989</v>
      </c>
      <c r="C334">
        <v>32</v>
      </c>
      <c r="D334">
        <v>33</v>
      </c>
      <c r="E334">
        <v>293</v>
      </c>
      <c r="F334">
        <v>530</v>
      </c>
      <c r="G334">
        <v>0</v>
      </c>
      <c r="H334">
        <v>543.20000000000005</v>
      </c>
      <c r="I334">
        <v>8.8699999999999992</v>
      </c>
      <c r="J334">
        <v>1.37</v>
      </c>
      <c r="K334">
        <v>0.96</v>
      </c>
      <c r="L334">
        <v>0.28899999999999998</v>
      </c>
      <c r="M334">
        <v>0.746</v>
      </c>
      <c r="Q334">
        <v>3.18</v>
      </c>
      <c r="R334" t="s">
        <v>373</v>
      </c>
      <c r="S334">
        <v>2.93</v>
      </c>
      <c r="U334">
        <v>12.8</v>
      </c>
    </row>
    <row r="335" spans="1:21" x14ac:dyDescent="0.45">
      <c r="A335" t="s">
        <v>3495</v>
      </c>
      <c r="B335" t="s">
        <v>1989</v>
      </c>
      <c r="C335">
        <v>71</v>
      </c>
      <c r="D335">
        <v>77</v>
      </c>
      <c r="E335">
        <v>5</v>
      </c>
      <c r="F335">
        <v>275</v>
      </c>
      <c r="G335">
        <v>180</v>
      </c>
      <c r="H335">
        <v>1266.2</v>
      </c>
      <c r="I335">
        <v>5.58</v>
      </c>
      <c r="J335">
        <v>2.2999999999999998</v>
      </c>
      <c r="K335">
        <v>1.22</v>
      </c>
      <c r="L335">
        <v>0.28100000000000003</v>
      </c>
      <c r="M335">
        <v>0.71099999999999997</v>
      </c>
      <c r="Q335">
        <v>4.29</v>
      </c>
      <c r="R335" t="s">
        <v>373</v>
      </c>
      <c r="S335">
        <v>4.38</v>
      </c>
      <c r="U335">
        <v>12.7</v>
      </c>
    </row>
    <row r="336" spans="1:21" x14ac:dyDescent="0.45">
      <c r="A336" t="s">
        <v>3496</v>
      </c>
      <c r="B336" t="s">
        <v>1989</v>
      </c>
      <c r="C336">
        <v>48</v>
      </c>
      <c r="D336">
        <v>41</v>
      </c>
      <c r="E336">
        <v>0</v>
      </c>
      <c r="F336">
        <v>118</v>
      </c>
      <c r="G336">
        <v>117</v>
      </c>
      <c r="H336">
        <v>735.1</v>
      </c>
      <c r="I336">
        <v>4.8600000000000003</v>
      </c>
      <c r="J336">
        <v>2.1800000000000002</v>
      </c>
      <c r="K336">
        <v>0.62</v>
      </c>
      <c r="L336">
        <v>0.28100000000000003</v>
      </c>
      <c r="M336">
        <v>0.68899999999999995</v>
      </c>
      <c r="Q336">
        <v>3.6</v>
      </c>
      <c r="R336" t="s">
        <v>373</v>
      </c>
      <c r="S336">
        <v>3.47</v>
      </c>
      <c r="U336">
        <v>12.7</v>
      </c>
    </row>
    <row r="337" spans="1:21" x14ac:dyDescent="0.45">
      <c r="A337" t="s">
        <v>961</v>
      </c>
      <c r="B337" t="s">
        <v>1989</v>
      </c>
      <c r="C337">
        <v>54</v>
      </c>
      <c r="D337">
        <v>56</v>
      </c>
      <c r="E337">
        <v>0</v>
      </c>
      <c r="F337">
        <v>180</v>
      </c>
      <c r="G337">
        <v>169</v>
      </c>
      <c r="H337">
        <v>942.2</v>
      </c>
      <c r="I337">
        <v>7.92</v>
      </c>
      <c r="J337">
        <v>2.4</v>
      </c>
      <c r="K337">
        <v>1.29</v>
      </c>
      <c r="L337">
        <v>0.29699999999999999</v>
      </c>
      <c r="M337">
        <v>0.71799999999999997</v>
      </c>
      <c r="N337">
        <v>0.42699999999999999</v>
      </c>
      <c r="O337">
        <v>0.13500000000000001</v>
      </c>
      <c r="P337">
        <v>94</v>
      </c>
      <c r="Q337">
        <v>4.2</v>
      </c>
      <c r="R337" t="s">
        <v>373</v>
      </c>
      <c r="S337">
        <v>4.16</v>
      </c>
      <c r="T337">
        <v>4.09</v>
      </c>
      <c r="U337">
        <v>12.6</v>
      </c>
    </row>
    <row r="338" spans="1:21" x14ac:dyDescent="0.45">
      <c r="A338" t="s">
        <v>3497</v>
      </c>
      <c r="B338" t="s">
        <v>1989</v>
      </c>
      <c r="C338">
        <v>62</v>
      </c>
      <c r="D338">
        <v>46</v>
      </c>
      <c r="E338">
        <v>0</v>
      </c>
      <c r="F338">
        <v>151</v>
      </c>
      <c r="G338">
        <v>147</v>
      </c>
      <c r="H338">
        <v>894.1</v>
      </c>
      <c r="I338">
        <v>7.54</v>
      </c>
      <c r="J338">
        <v>3.79</v>
      </c>
      <c r="K338">
        <v>1.0900000000000001</v>
      </c>
      <c r="L338">
        <v>0.28399999999999997</v>
      </c>
      <c r="M338">
        <v>0.73199999999999998</v>
      </c>
      <c r="N338">
        <v>0.42499999999999999</v>
      </c>
      <c r="O338">
        <v>9.9000000000000005E-2</v>
      </c>
      <c r="Q338">
        <v>4.0999999999999996</v>
      </c>
      <c r="R338" t="s">
        <v>373</v>
      </c>
      <c r="S338">
        <v>4.29</v>
      </c>
      <c r="T338">
        <v>4.3099999999999996</v>
      </c>
      <c r="U338">
        <v>12.6</v>
      </c>
    </row>
    <row r="339" spans="1:21" x14ac:dyDescent="0.45">
      <c r="A339" t="s">
        <v>3498</v>
      </c>
      <c r="B339" t="s">
        <v>28</v>
      </c>
      <c r="C339">
        <v>48</v>
      </c>
      <c r="D339">
        <v>60</v>
      </c>
      <c r="E339">
        <v>11</v>
      </c>
      <c r="F339">
        <v>274</v>
      </c>
      <c r="G339">
        <v>113</v>
      </c>
      <c r="H339">
        <v>872.2</v>
      </c>
      <c r="I339">
        <v>8.27</v>
      </c>
      <c r="J339">
        <v>4.01</v>
      </c>
      <c r="K339">
        <v>0.93</v>
      </c>
      <c r="L339">
        <v>0.29799999999999999</v>
      </c>
      <c r="M339">
        <v>0.7</v>
      </c>
      <c r="N339">
        <v>0.56000000000000005</v>
      </c>
      <c r="O339">
        <v>0.159</v>
      </c>
      <c r="Q339">
        <v>4.3600000000000003</v>
      </c>
      <c r="R339" t="s">
        <v>373</v>
      </c>
      <c r="S339">
        <v>4.09</v>
      </c>
      <c r="T339">
        <v>3.25</v>
      </c>
      <c r="U339">
        <v>12.6</v>
      </c>
    </row>
    <row r="340" spans="1:21" x14ac:dyDescent="0.45">
      <c r="A340" t="s">
        <v>3225</v>
      </c>
      <c r="B340" t="s">
        <v>1989</v>
      </c>
      <c r="C340">
        <v>95</v>
      </c>
      <c r="D340">
        <v>89</v>
      </c>
      <c r="E340">
        <v>0</v>
      </c>
      <c r="F340">
        <v>294</v>
      </c>
      <c r="G340">
        <v>273</v>
      </c>
      <c r="H340">
        <v>1546.1</v>
      </c>
      <c r="I340">
        <v>7.7</v>
      </c>
      <c r="J340">
        <v>4.28</v>
      </c>
      <c r="K340">
        <v>0.93</v>
      </c>
      <c r="L340">
        <v>0.29899999999999999</v>
      </c>
      <c r="M340">
        <v>0.71099999999999997</v>
      </c>
      <c r="N340">
        <v>0.48299999999999998</v>
      </c>
      <c r="O340">
        <v>0.111</v>
      </c>
      <c r="P340">
        <v>94.5</v>
      </c>
      <c r="Q340">
        <v>4.45</v>
      </c>
      <c r="R340" t="s">
        <v>373</v>
      </c>
      <c r="S340">
        <v>4.3099999999999996</v>
      </c>
      <c r="T340">
        <v>4.3</v>
      </c>
      <c r="U340">
        <v>12.6</v>
      </c>
    </row>
    <row r="341" spans="1:21" x14ac:dyDescent="0.45">
      <c r="A341" t="s">
        <v>3499</v>
      </c>
      <c r="B341" t="s">
        <v>1989</v>
      </c>
      <c r="C341">
        <v>45</v>
      </c>
      <c r="D341">
        <v>51</v>
      </c>
      <c r="E341">
        <v>0</v>
      </c>
      <c r="F341">
        <v>138</v>
      </c>
      <c r="G341">
        <v>137</v>
      </c>
      <c r="H341">
        <v>833.2</v>
      </c>
      <c r="I341">
        <v>8.32</v>
      </c>
      <c r="J341">
        <v>3.14</v>
      </c>
      <c r="K341">
        <v>1.1200000000000001</v>
      </c>
      <c r="L341">
        <v>0.247</v>
      </c>
      <c r="M341">
        <v>0.75</v>
      </c>
      <c r="Q341">
        <v>3.52</v>
      </c>
      <c r="R341" t="s">
        <v>373</v>
      </c>
      <c r="S341">
        <v>3.81</v>
      </c>
      <c r="U341">
        <v>12.5</v>
      </c>
    </row>
    <row r="342" spans="1:21" x14ac:dyDescent="0.45">
      <c r="A342" t="s">
        <v>3500</v>
      </c>
      <c r="B342" t="s">
        <v>1989</v>
      </c>
      <c r="C342">
        <v>86</v>
      </c>
      <c r="D342">
        <v>74</v>
      </c>
      <c r="E342">
        <v>9</v>
      </c>
      <c r="F342">
        <v>341</v>
      </c>
      <c r="G342">
        <v>192</v>
      </c>
      <c r="H342">
        <v>1368</v>
      </c>
      <c r="I342">
        <v>6.18</v>
      </c>
      <c r="J342">
        <v>3.79</v>
      </c>
      <c r="K342">
        <v>1.1399999999999999</v>
      </c>
      <c r="L342">
        <v>0.27800000000000002</v>
      </c>
      <c r="M342">
        <v>0.72499999999999998</v>
      </c>
      <c r="N342">
        <v>0.38500000000000001</v>
      </c>
      <c r="O342">
        <v>0.11899999999999999</v>
      </c>
      <c r="Q342">
        <v>4.42</v>
      </c>
      <c r="R342" t="s">
        <v>373</v>
      </c>
      <c r="S342">
        <v>4.71</v>
      </c>
      <c r="T342">
        <v>4.2</v>
      </c>
      <c r="U342">
        <v>12.5</v>
      </c>
    </row>
    <row r="343" spans="1:21" x14ac:dyDescent="0.45">
      <c r="A343" t="s">
        <v>2707</v>
      </c>
      <c r="B343" t="s">
        <v>1989</v>
      </c>
      <c r="C343">
        <v>69</v>
      </c>
      <c r="D343">
        <v>68</v>
      </c>
      <c r="E343">
        <v>0</v>
      </c>
      <c r="F343">
        <v>211</v>
      </c>
      <c r="G343">
        <v>197</v>
      </c>
      <c r="H343">
        <v>1189.0999999999999</v>
      </c>
      <c r="I343">
        <v>6.92</v>
      </c>
      <c r="J343">
        <v>2.78</v>
      </c>
      <c r="K343">
        <v>0.99</v>
      </c>
      <c r="L343">
        <v>0.31</v>
      </c>
      <c r="M343">
        <v>0.72099999999999997</v>
      </c>
      <c r="N343">
        <v>0.501</v>
      </c>
      <c r="O343">
        <v>0.123</v>
      </c>
      <c r="P343">
        <v>90.8</v>
      </c>
      <c r="Q343">
        <v>4.07</v>
      </c>
      <c r="R343" t="s">
        <v>373</v>
      </c>
      <c r="S343">
        <v>4.0199999999999996</v>
      </c>
      <c r="T343">
        <v>3.82</v>
      </c>
      <c r="U343">
        <v>12.5</v>
      </c>
    </row>
    <row r="344" spans="1:21" x14ac:dyDescent="0.45">
      <c r="A344" t="s">
        <v>549</v>
      </c>
      <c r="B344" t="s">
        <v>1989</v>
      </c>
      <c r="C344">
        <v>19</v>
      </c>
      <c r="D344">
        <v>30</v>
      </c>
      <c r="E344">
        <v>214</v>
      </c>
      <c r="F344">
        <v>430</v>
      </c>
      <c r="G344">
        <v>0</v>
      </c>
      <c r="H344">
        <v>425</v>
      </c>
      <c r="I344">
        <v>14.68</v>
      </c>
      <c r="J344">
        <v>3.16</v>
      </c>
      <c r="K344">
        <v>1.02</v>
      </c>
      <c r="L344">
        <v>0.314</v>
      </c>
      <c r="M344">
        <v>0.79400000000000004</v>
      </c>
      <c r="N344">
        <v>0.41499999999999998</v>
      </c>
      <c r="O344">
        <v>0.14499999999999999</v>
      </c>
      <c r="P344">
        <v>98</v>
      </c>
      <c r="Q344">
        <v>3.01</v>
      </c>
      <c r="R344" t="s">
        <v>373</v>
      </c>
      <c r="S344">
        <v>2.64</v>
      </c>
      <c r="T344">
        <v>2.5299999999999998</v>
      </c>
      <c r="U344">
        <v>12.4</v>
      </c>
    </row>
    <row r="345" spans="1:21" x14ac:dyDescent="0.45">
      <c r="A345" t="s">
        <v>3501</v>
      </c>
      <c r="B345" t="s">
        <v>1989</v>
      </c>
      <c r="C345">
        <v>78</v>
      </c>
      <c r="D345">
        <v>84</v>
      </c>
      <c r="E345">
        <v>0</v>
      </c>
      <c r="F345">
        <v>342</v>
      </c>
      <c r="G345">
        <v>204</v>
      </c>
      <c r="H345">
        <v>1386.1</v>
      </c>
      <c r="I345">
        <v>5.73</v>
      </c>
      <c r="J345">
        <v>2.85</v>
      </c>
      <c r="K345">
        <v>1.05</v>
      </c>
      <c r="L345">
        <v>0.29199999999999998</v>
      </c>
      <c r="M345">
        <v>0.69299999999999995</v>
      </c>
      <c r="N345">
        <v>0.47099999999999997</v>
      </c>
      <c r="O345">
        <v>0.114</v>
      </c>
      <c r="P345">
        <v>89.2</v>
      </c>
      <c r="Q345">
        <v>4.43</v>
      </c>
      <c r="R345" t="s">
        <v>373</v>
      </c>
      <c r="S345">
        <v>4.43</v>
      </c>
      <c r="T345">
        <v>4.32</v>
      </c>
      <c r="U345">
        <v>12.4</v>
      </c>
    </row>
    <row r="346" spans="1:21" x14ac:dyDescent="0.45">
      <c r="A346" t="s">
        <v>3502</v>
      </c>
      <c r="B346" t="s">
        <v>1989</v>
      </c>
      <c r="C346">
        <v>51</v>
      </c>
      <c r="D346">
        <v>43</v>
      </c>
      <c r="E346">
        <v>40</v>
      </c>
      <c r="F346">
        <v>334</v>
      </c>
      <c r="G346">
        <v>113</v>
      </c>
      <c r="H346">
        <v>859</v>
      </c>
      <c r="I346">
        <v>9.19</v>
      </c>
      <c r="J346">
        <v>3.86</v>
      </c>
      <c r="K346">
        <v>0.92</v>
      </c>
      <c r="L346">
        <v>0.29399999999999998</v>
      </c>
      <c r="M346">
        <v>0.72599999999999998</v>
      </c>
      <c r="N346">
        <v>0.39600000000000002</v>
      </c>
      <c r="O346">
        <v>9.2999999999999999E-2</v>
      </c>
      <c r="P346">
        <v>95</v>
      </c>
      <c r="Q346">
        <v>3.96</v>
      </c>
      <c r="R346" t="s">
        <v>373</v>
      </c>
      <c r="S346">
        <v>3.77</v>
      </c>
      <c r="T346">
        <v>3.91</v>
      </c>
      <c r="U346">
        <v>12.3</v>
      </c>
    </row>
    <row r="347" spans="1:21" x14ac:dyDescent="0.45">
      <c r="A347" t="s">
        <v>314</v>
      </c>
      <c r="B347" t="s">
        <v>1989</v>
      </c>
      <c r="C347">
        <v>48</v>
      </c>
      <c r="D347">
        <v>39</v>
      </c>
      <c r="E347">
        <v>0</v>
      </c>
      <c r="F347">
        <v>147</v>
      </c>
      <c r="G347">
        <v>141</v>
      </c>
      <c r="H347">
        <v>762.2</v>
      </c>
      <c r="I347">
        <v>10.23</v>
      </c>
      <c r="J347">
        <v>3.19</v>
      </c>
      <c r="K347">
        <v>1.2</v>
      </c>
      <c r="L347">
        <v>0.28199999999999997</v>
      </c>
      <c r="M347">
        <v>0.76900000000000002</v>
      </c>
      <c r="N347">
        <v>0.41599999999999998</v>
      </c>
      <c r="O347">
        <v>0.15</v>
      </c>
      <c r="P347">
        <v>93.8</v>
      </c>
      <c r="Q347">
        <v>3.67</v>
      </c>
      <c r="R347" t="s">
        <v>373</v>
      </c>
      <c r="S347">
        <v>3.91</v>
      </c>
      <c r="T347">
        <v>3.73</v>
      </c>
      <c r="U347">
        <v>12.3</v>
      </c>
    </row>
    <row r="348" spans="1:21" x14ac:dyDescent="0.45">
      <c r="A348" t="s">
        <v>3503</v>
      </c>
      <c r="B348" t="s">
        <v>1989</v>
      </c>
      <c r="C348">
        <v>47</v>
      </c>
      <c r="D348">
        <v>53</v>
      </c>
      <c r="E348">
        <v>329</v>
      </c>
      <c r="F348">
        <v>800</v>
      </c>
      <c r="G348">
        <v>0</v>
      </c>
      <c r="H348">
        <v>824.2</v>
      </c>
      <c r="I348">
        <v>8.69</v>
      </c>
      <c r="J348">
        <v>4.09</v>
      </c>
      <c r="K348">
        <v>0.7</v>
      </c>
      <c r="L348">
        <v>0.3</v>
      </c>
      <c r="M348">
        <v>0.76300000000000001</v>
      </c>
      <c r="N348">
        <v>0.42899999999999999</v>
      </c>
      <c r="O348">
        <v>7.0999999999999994E-2</v>
      </c>
      <c r="P348">
        <v>94.9</v>
      </c>
      <c r="Q348">
        <v>3.38</v>
      </c>
      <c r="R348" t="s">
        <v>373</v>
      </c>
      <c r="S348">
        <v>3.63</v>
      </c>
      <c r="T348">
        <v>3.78</v>
      </c>
      <c r="U348">
        <v>12.3</v>
      </c>
    </row>
    <row r="349" spans="1:21" x14ac:dyDescent="0.45">
      <c r="A349" t="s">
        <v>3504</v>
      </c>
      <c r="B349" t="s">
        <v>1989</v>
      </c>
      <c r="C349">
        <v>61</v>
      </c>
      <c r="D349">
        <v>48</v>
      </c>
      <c r="E349">
        <v>91</v>
      </c>
      <c r="F349">
        <v>740</v>
      </c>
      <c r="G349">
        <v>18</v>
      </c>
      <c r="H349">
        <v>869.2</v>
      </c>
      <c r="I349">
        <v>8.02</v>
      </c>
      <c r="J349">
        <v>2.59</v>
      </c>
      <c r="K349">
        <v>0.85</v>
      </c>
      <c r="L349">
        <v>0.30199999999999999</v>
      </c>
      <c r="M349">
        <v>0.75900000000000001</v>
      </c>
      <c r="N349">
        <v>0.48099999999999998</v>
      </c>
      <c r="O349">
        <v>0.104</v>
      </c>
      <c r="P349">
        <v>95.3</v>
      </c>
      <c r="Q349">
        <v>3.48</v>
      </c>
      <c r="R349" t="s">
        <v>373</v>
      </c>
      <c r="S349">
        <v>3.57</v>
      </c>
      <c r="T349">
        <v>3.62</v>
      </c>
      <c r="U349">
        <v>12.3</v>
      </c>
    </row>
    <row r="350" spans="1:21" x14ac:dyDescent="0.45">
      <c r="A350" t="s">
        <v>2915</v>
      </c>
      <c r="B350" t="s">
        <v>1989</v>
      </c>
      <c r="C350">
        <v>74</v>
      </c>
      <c r="D350">
        <v>94</v>
      </c>
      <c r="E350">
        <v>5</v>
      </c>
      <c r="F350">
        <v>702</v>
      </c>
      <c r="G350">
        <v>195</v>
      </c>
      <c r="H350">
        <v>1465.2</v>
      </c>
      <c r="I350">
        <v>9.49</v>
      </c>
      <c r="J350">
        <v>4.68</v>
      </c>
      <c r="K350">
        <v>1.22</v>
      </c>
      <c r="L350">
        <v>0.29399999999999998</v>
      </c>
      <c r="M350">
        <v>0.73499999999999999</v>
      </c>
      <c r="N350">
        <v>0.34200000000000003</v>
      </c>
      <c r="O350">
        <v>0.11</v>
      </c>
      <c r="P350">
        <v>91.8</v>
      </c>
      <c r="Q350">
        <v>4.37</v>
      </c>
      <c r="R350" t="s">
        <v>373</v>
      </c>
      <c r="S350">
        <v>4.49</v>
      </c>
      <c r="T350">
        <v>4.47</v>
      </c>
      <c r="U350">
        <v>12.3</v>
      </c>
    </row>
    <row r="351" spans="1:21" x14ac:dyDescent="0.45">
      <c r="A351" t="s">
        <v>3505</v>
      </c>
      <c r="B351" t="s">
        <v>1989</v>
      </c>
      <c r="C351">
        <v>41</v>
      </c>
      <c r="D351">
        <v>37</v>
      </c>
      <c r="E351">
        <v>191</v>
      </c>
      <c r="F351">
        <v>619</v>
      </c>
      <c r="G351">
        <v>8</v>
      </c>
      <c r="H351">
        <v>786.2</v>
      </c>
      <c r="I351">
        <v>8.2100000000000009</v>
      </c>
      <c r="J351">
        <v>2.2200000000000002</v>
      </c>
      <c r="K351">
        <v>1.08</v>
      </c>
      <c r="L351">
        <v>0.25900000000000001</v>
      </c>
      <c r="M351">
        <v>0.77800000000000002</v>
      </c>
      <c r="N351">
        <v>0.312</v>
      </c>
      <c r="O351">
        <v>9.1999999999999998E-2</v>
      </c>
      <c r="P351">
        <v>86.7</v>
      </c>
      <c r="Q351">
        <v>3.33</v>
      </c>
      <c r="R351" t="s">
        <v>373</v>
      </c>
      <c r="S351">
        <v>3.72</v>
      </c>
      <c r="T351">
        <v>4.24</v>
      </c>
      <c r="U351">
        <v>12.3</v>
      </c>
    </row>
    <row r="352" spans="1:21" x14ac:dyDescent="0.45">
      <c r="A352" t="s">
        <v>280</v>
      </c>
      <c r="B352" t="s">
        <v>1989</v>
      </c>
      <c r="C352">
        <v>51</v>
      </c>
      <c r="D352">
        <v>34</v>
      </c>
      <c r="E352">
        <v>16</v>
      </c>
      <c r="F352">
        <v>320</v>
      </c>
      <c r="G352">
        <v>83</v>
      </c>
      <c r="H352">
        <v>763</v>
      </c>
      <c r="I352">
        <v>8.94</v>
      </c>
      <c r="J352">
        <v>2.38</v>
      </c>
      <c r="K352">
        <v>1.05</v>
      </c>
      <c r="L352">
        <v>0.28499999999999998</v>
      </c>
      <c r="M352">
        <v>0.77600000000000002</v>
      </c>
      <c r="N352">
        <v>0.442</v>
      </c>
      <c r="O352">
        <v>0.12</v>
      </c>
      <c r="P352">
        <v>93.6</v>
      </c>
      <c r="Q352">
        <v>3.29</v>
      </c>
      <c r="R352" t="s">
        <v>373</v>
      </c>
      <c r="S352">
        <v>3.62</v>
      </c>
      <c r="T352">
        <v>3.73</v>
      </c>
      <c r="U352">
        <v>12.2</v>
      </c>
    </row>
    <row r="353" spans="1:21" x14ac:dyDescent="0.45">
      <c r="A353" t="s">
        <v>3506</v>
      </c>
      <c r="B353" t="s">
        <v>1989</v>
      </c>
      <c r="C353">
        <v>62</v>
      </c>
      <c r="D353">
        <v>74</v>
      </c>
      <c r="E353">
        <v>1</v>
      </c>
      <c r="F353">
        <v>225</v>
      </c>
      <c r="G353">
        <v>180</v>
      </c>
      <c r="H353">
        <v>1128.0999999999999</v>
      </c>
      <c r="I353">
        <v>5.97</v>
      </c>
      <c r="J353">
        <v>4.03</v>
      </c>
      <c r="K353">
        <v>1.0900000000000001</v>
      </c>
      <c r="L353">
        <v>0.309</v>
      </c>
      <c r="M353">
        <v>0.70699999999999996</v>
      </c>
      <c r="N353">
        <v>0.45200000000000001</v>
      </c>
      <c r="O353">
        <v>0.11700000000000001</v>
      </c>
      <c r="P353">
        <v>88.4</v>
      </c>
      <c r="Q353">
        <v>4.95</v>
      </c>
      <c r="R353" t="s">
        <v>373</v>
      </c>
      <c r="S353">
        <v>4.75</v>
      </c>
      <c r="T353">
        <v>4.6399999999999997</v>
      </c>
      <c r="U353">
        <v>12.2</v>
      </c>
    </row>
    <row r="354" spans="1:21" x14ac:dyDescent="0.45">
      <c r="A354" t="s">
        <v>3507</v>
      </c>
      <c r="B354" t="s">
        <v>1989</v>
      </c>
      <c r="C354">
        <v>58</v>
      </c>
      <c r="D354">
        <v>49</v>
      </c>
      <c r="E354">
        <v>53</v>
      </c>
      <c r="F354">
        <v>764</v>
      </c>
      <c r="G354">
        <v>55</v>
      </c>
      <c r="H354">
        <v>1068.2</v>
      </c>
      <c r="I354">
        <v>8.91</v>
      </c>
      <c r="J354">
        <v>3.68</v>
      </c>
      <c r="K354">
        <v>1.0900000000000001</v>
      </c>
      <c r="L354">
        <v>0.26500000000000001</v>
      </c>
      <c r="M354">
        <v>0.74</v>
      </c>
      <c r="N354">
        <v>0.36099999999999999</v>
      </c>
      <c r="O354">
        <v>9.8000000000000004E-2</v>
      </c>
      <c r="P354">
        <v>94.7</v>
      </c>
      <c r="Q354">
        <v>3.83</v>
      </c>
      <c r="R354" t="s">
        <v>373</v>
      </c>
      <c r="S354">
        <v>3.99</v>
      </c>
      <c r="T354">
        <v>4.12</v>
      </c>
      <c r="U354">
        <v>12.2</v>
      </c>
    </row>
    <row r="355" spans="1:21" x14ac:dyDescent="0.45">
      <c r="A355" t="s">
        <v>3508</v>
      </c>
      <c r="B355" t="s">
        <v>1989</v>
      </c>
      <c r="C355">
        <v>99</v>
      </c>
      <c r="D355">
        <v>90</v>
      </c>
      <c r="E355">
        <v>1</v>
      </c>
      <c r="F355">
        <v>338</v>
      </c>
      <c r="G355">
        <v>271</v>
      </c>
      <c r="H355">
        <v>1738.1</v>
      </c>
      <c r="I355">
        <v>6.39</v>
      </c>
      <c r="J355">
        <v>3.19</v>
      </c>
      <c r="K355">
        <v>1.22</v>
      </c>
      <c r="L355">
        <v>0.28299999999999997</v>
      </c>
      <c r="M355">
        <v>0.70399999999999996</v>
      </c>
      <c r="Q355">
        <v>4.55</v>
      </c>
      <c r="R355" t="s">
        <v>373</v>
      </c>
      <c r="S355">
        <v>4.54</v>
      </c>
      <c r="U355">
        <v>12.2</v>
      </c>
    </row>
    <row r="356" spans="1:21" x14ac:dyDescent="0.45">
      <c r="A356" t="s">
        <v>3509</v>
      </c>
      <c r="B356" t="s">
        <v>1989</v>
      </c>
      <c r="C356">
        <v>68</v>
      </c>
      <c r="D356">
        <v>78</v>
      </c>
      <c r="E356">
        <v>1</v>
      </c>
      <c r="F356">
        <v>392</v>
      </c>
      <c r="G356">
        <v>164</v>
      </c>
      <c r="H356">
        <v>1198.2</v>
      </c>
      <c r="I356">
        <v>6.05</v>
      </c>
      <c r="J356">
        <v>3.31</v>
      </c>
      <c r="K356">
        <v>1.05</v>
      </c>
      <c r="L356">
        <v>0.29499999999999998</v>
      </c>
      <c r="M356">
        <v>0.70199999999999996</v>
      </c>
      <c r="N356">
        <v>0.40600000000000003</v>
      </c>
      <c r="O356">
        <v>0.114</v>
      </c>
      <c r="Q356">
        <v>4.55</v>
      </c>
      <c r="R356" t="s">
        <v>373</v>
      </c>
      <c r="S356">
        <v>4.45</v>
      </c>
      <c r="T356">
        <v>4.32</v>
      </c>
      <c r="U356">
        <v>12.2</v>
      </c>
    </row>
    <row r="357" spans="1:21" x14ac:dyDescent="0.45">
      <c r="A357" t="s">
        <v>3510</v>
      </c>
      <c r="B357" t="s">
        <v>1989</v>
      </c>
      <c r="C357">
        <v>57</v>
      </c>
      <c r="D357">
        <v>51</v>
      </c>
      <c r="E357">
        <v>4</v>
      </c>
      <c r="F357">
        <v>267</v>
      </c>
      <c r="G357">
        <v>128</v>
      </c>
      <c r="H357">
        <v>954</v>
      </c>
      <c r="I357">
        <v>5.16</v>
      </c>
      <c r="J357">
        <v>2.08</v>
      </c>
      <c r="K357">
        <v>1.08</v>
      </c>
      <c r="L357">
        <v>0.30299999999999999</v>
      </c>
      <c r="M357">
        <v>0.69</v>
      </c>
      <c r="Q357">
        <v>4.46</v>
      </c>
      <c r="R357" t="s">
        <v>373</v>
      </c>
      <c r="S357">
        <v>4.29</v>
      </c>
      <c r="U357">
        <v>12.1</v>
      </c>
    </row>
    <row r="358" spans="1:21" x14ac:dyDescent="0.45">
      <c r="A358" t="s">
        <v>3511</v>
      </c>
      <c r="B358" t="s">
        <v>52</v>
      </c>
      <c r="C358">
        <v>63</v>
      </c>
      <c r="D358">
        <v>39</v>
      </c>
      <c r="E358">
        <v>2</v>
      </c>
      <c r="F358">
        <v>150</v>
      </c>
      <c r="G358">
        <v>136</v>
      </c>
      <c r="H358">
        <v>883.2</v>
      </c>
      <c r="I358">
        <v>7.27</v>
      </c>
      <c r="J358">
        <v>1.88</v>
      </c>
      <c r="K358">
        <v>1.17</v>
      </c>
      <c r="L358">
        <v>0.27900000000000003</v>
      </c>
      <c r="M358">
        <v>0.77900000000000003</v>
      </c>
      <c r="N358">
        <v>0.47599999999999998</v>
      </c>
      <c r="O358">
        <v>0.13400000000000001</v>
      </c>
      <c r="P358">
        <v>89.8</v>
      </c>
      <c r="Q358">
        <v>3.42</v>
      </c>
      <c r="R358" t="s">
        <v>373</v>
      </c>
      <c r="S358">
        <v>3.87</v>
      </c>
      <c r="T358">
        <v>3.6</v>
      </c>
      <c r="U358">
        <v>12</v>
      </c>
    </row>
    <row r="359" spans="1:21" x14ac:dyDescent="0.45">
      <c r="A359" t="s">
        <v>3512</v>
      </c>
      <c r="B359" t="s">
        <v>1989</v>
      </c>
      <c r="C359">
        <v>66</v>
      </c>
      <c r="D359">
        <v>62</v>
      </c>
      <c r="E359">
        <v>3</v>
      </c>
      <c r="F359">
        <v>441</v>
      </c>
      <c r="G359">
        <v>136</v>
      </c>
      <c r="H359">
        <v>1123.2</v>
      </c>
      <c r="I359">
        <v>5.7</v>
      </c>
      <c r="J359">
        <v>3.1</v>
      </c>
      <c r="K359">
        <v>0.84</v>
      </c>
      <c r="L359">
        <v>0.29499999999999998</v>
      </c>
      <c r="M359">
        <v>0.70399999999999996</v>
      </c>
      <c r="N359">
        <v>0.44400000000000001</v>
      </c>
      <c r="O359">
        <v>7.8E-2</v>
      </c>
      <c r="Q359">
        <v>4.1399999999999997</v>
      </c>
      <c r="R359" t="s">
        <v>373</v>
      </c>
      <c r="S359">
        <v>4.07</v>
      </c>
      <c r="T359">
        <v>4.04</v>
      </c>
      <c r="U359">
        <v>12</v>
      </c>
    </row>
    <row r="360" spans="1:21" x14ac:dyDescent="0.45">
      <c r="A360" t="s">
        <v>3513</v>
      </c>
      <c r="B360" t="s">
        <v>1989</v>
      </c>
      <c r="C360">
        <v>68</v>
      </c>
      <c r="D360">
        <v>62</v>
      </c>
      <c r="E360">
        <v>77</v>
      </c>
      <c r="F360">
        <v>1158</v>
      </c>
      <c r="G360">
        <v>1</v>
      </c>
      <c r="H360">
        <v>1090</v>
      </c>
      <c r="I360">
        <v>7.17</v>
      </c>
      <c r="J360">
        <v>3.4</v>
      </c>
      <c r="K360">
        <v>0.77</v>
      </c>
      <c r="L360">
        <v>0.29899999999999999</v>
      </c>
      <c r="M360">
        <v>0.71899999999999997</v>
      </c>
      <c r="N360">
        <v>0.40300000000000002</v>
      </c>
      <c r="O360">
        <v>0.06</v>
      </c>
      <c r="P360">
        <v>88.4</v>
      </c>
      <c r="Q360">
        <v>3.97</v>
      </c>
      <c r="R360" t="s">
        <v>373</v>
      </c>
      <c r="S360">
        <v>3.8</v>
      </c>
      <c r="T360">
        <v>4.6399999999999997</v>
      </c>
      <c r="U360">
        <v>11.9</v>
      </c>
    </row>
    <row r="361" spans="1:21" x14ac:dyDescent="0.45">
      <c r="A361" t="s">
        <v>3514</v>
      </c>
      <c r="B361" t="s">
        <v>39</v>
      </c>
      <c r="C361">
        <v>42</v>
      </c>
      <c r="D361">
        <v>47</v>
      </c>
      <c r="E361">
        <v>12</v>
      </c>
      <c r="F361">
        <v>166</v>
      </c>
      <c r="G361">
        <v>112</v>
      </c>
      <c r="H361">
        <v>753.2</v>
      </c>
      <c r="I361">
        <v>6.41</v>
      </c>
      <c r="J361">
        <v>2.81</v>
      </c>
      <c r="K361">
        <v>0.9</v>
      </c>
      <c r="L361">
        <v>0.29399999999999998</v>
      </c>
      <c r="M361">
        <v>0.71199999999999997</v>
      </c>
      <c r="Q361">
        <v>3.96</v>
      </c>
      <c r="R361" t="s">
        <v>373</v>
      </c>
      <c r="S361">
        <v>4.0199999999999996</v>
      </c>
      <c r="U361">
        <v>11.9</v>
      </c>
    </row>
    <row r="362" spans="1:21" x14ac:dyDescent="0.45">
      <c r="A362" t="s">
        <v>3515</v>
      </c>
      <c r="B362" t="s">
        <v>1989</v>
      </c>
      <c r="C362">
        <v>37</v>
      </c>
      <c r="D362">
        <v>40</v>
      </c>
      <c r="E362">
        <v>262</v>
      </c>
      <c r="F362">
        <v>732</v>
      </c>
      <c r="G362">
        <v>0</v>
      </c>
      <c r="H362">
        <v>726.2</v>
      </c>
      <c r="I362">
        <v>7.96</v>
      </c>
      <c r="J362">
        <v>2.38</v>
      </c>
      <c r="K362">
        <v>0.54</v>
      </c>
      <c r="L362">
        <v>0.29499999999999998</v>
      </c>
      <c r="M362">
        <v>0.73599999999999999</v>
      </c>
      <c r="N362">
        <v>0.55300000000000005</v>
      </c>
      <c r="O362">
        <v>9.1999999999999998E-2</v>
      </c>
      <c r="P362">
        <v>93.3</v>
      </c>
      <c r="Q362">
        <v>2.94</v>
      </c>
      <c r="R362" t="s">
        <v>373</v>
      </c>
      <c r="S362">
        <v>3.04</v>
      </c>
      <c r="T362">
        <v>3.25</v>
      </c>
      <c r="U362">
        <v>11.9</v>
      </c>
    </row>
    <row r="363" spans="1:21" x14ac:dyDescent="0.45">
      <c r="A363" t="s">
        <v>3516</v>
      </c>
      <c r="B363" t="s">
        <v>1989</v>
      </c>
      <c r="C363">
        <v>77</v>
      </c>
      <c r="D363">
        <v>86</v>
      </c>
      <c r="E363">
        <v>4</v>
      </c>
      <c r="F363">
        <v>349</v>
      </c>
      <c r="G363">
        <v>229</v>
      </c>
      <c r="H363">
        <v>1591.2</v>
      </c>
      <c r="I363">
        <v>4.82</v>
      </c>
      <c r="J363">
        <v>3.87</v>
      </c>
      <c r="K363">
        <v>0.9</v>
      </c>
      <c r="L363">
        <v>0.29299999999999998</v>
      </c>
      <c r="M363">
        <v>0.7</v>
      </c>
      <c r="Q363">
        <v>4.67</v>
      </c>
      <c r="R363" t="s">
        <v>373</v>
      </c>
      <c r="S363">
        <v>4.7</v>
      </c>
      <c r="U363">
        <v>11.9</v>
      </c>
    </row>
    <row r="364" spans="1:21" x14ac:dyDescent="0.45">
      <c r="A364" t="s">
        <v>3517</v>
      </c>
      <c r="B364" t="s">
        <v>1989</v>
      </c>
      <c r="C364">
        <v>70</v>
      </c>
      <c r="D364">
        <v>91</v>
      </c>
      <c r="E364">
        <v>0</v>
      </c>
      <c r="F364">
        <v>259</v>
      </c>
      <c r="G364">
        <v>239</v>
      </c>
      <c r="H364">
        <v>1387.1</v>
      </c>
      <c r="I364">
        <v>5.35</v>
      </c>
      <c r="J364">
        <v>4.43</v>
      </c>
      <c r="K364">
        <v>0.86</v>
      </c>
      <c r="L364">
        <v>0.3</v>
      </c>
      <c r="M364">
        <v>0.7</v>
      </c>
      <c r="Q364">
        <v>4.68</v>
      </c>
      <c r="R364" t="s">
        <v>373</v>
      </c>
      <c r="S364">
        <v>4.75</v>
      </c>
      <c r="U364">
        <v>11.9</v>
      </c>
    </row>
    <row r="365" spans="1:21" x14ac:dyDescent="0.45">
      <c r="A365" t="s">
        <v>3518</v>
      </c>
      <c r="B365" t="s">
        <v>1989</v>
      </c>
      <c r="C365">
        <v>61</v>
      </c>
      <c r="D365">
        <v>48</v>
      </c>
      <c r="E365">
        <v>1</v>
      </c>
      <c r="F365">
        <v>195</v>
      </c>
      <c r="G365">
        <v>167</v>
      </c>
      <c r="H365">
        <v>1030</v>
      </c>
      <c r="I365">
        <v>7.3</v>
      </c>
      <c r="J365">
        <v>2.74</v>
      </c>
      <c r="K365">
        <v>1.22</v>
      </c>
      <c r="L365">
        <v>0.27400000000000002</v>
      </c>
      <c r="M365">
        <v>0.749</v>
      </c>
      <c r="N365">
        <v>0.38200000000000001</v>
      </c>
      <c r="O365">
        <v>0.108</v>
      </c>
      <c r="P365">
        <v>87.4</v>
      </c>
      <c r="Q365">
        <v>3.93</v>
      </c>
      <c r="R365" t="s">
        <v>373</v>
      </c>
      <c r="S365">
        <v>4.26</v>
      </c>
      <c r="T365">
        <v>4.1399999999999997</v>
      </c>
      <c r="U365">
        <v>11.9</v>
      </c>
    </row>
    <row r="366" spans="1:21" x14ac:dyDescent="0.45">
      <c r="A366" t="s">
        <v>3519</v>
      </c>
      <c r="B366" t="s">
        <v>1989</v>
      </c>
      <c r="C366">
        <v>75</v>
      </c>
      <c r="D366">
        <v>73</v>
      </c>
      <c r="E366">
        <v>141</v>
      </c>
      <c r="F366">
        <v>1058</v>
      </c>
      <c r="G366">
        <v>4</v>
      </c>
      <c r="H366">
        <v>1204.0999999999999</v>
      </c>
      <c r="I366">
        <v>6.52</v>
      </c>
      <c r="J366">
        <v>2.82</v>
      </c>
      <c r="K366">
        <v>0.88</v>
      </c>
      <c r="L366">
        <v>0.28599999999999998</v>
      </c>
      <c r="M366">
        <v>0.74199999999999999</v>
      </c>
      <c r="N366">
        <v>0.46600000000000003</v>
      </c>
      <c r="O366">
        <v>0.111</v>
      </c>
      <c r="P366">
        <v>91.5</v>
      </c>
      <c r="Q366">
        <v>3.63</v>
      </c>
      <c r="R366" t="s">
        <v>373</v>
      </c>
      <c r="S366">
        <v>3.94</v>
      </c>
      <c r="T366">
        <v>4.03</v>
      </c>
      <c r="U366">
        <v>11.9</v>
      </c>
    </row>
    <row r="367" spans="1:21" x14ac:dyDescent="0.45">
      <c r="A367" t="s">
        <v>3520</v>
      </c>
      <c r="B367" t="s">
        <v>1989</v>
      </c>
      <c r="C367">
        <v>22</v>
      </c>
      <c r="D367">
        <v>26</v>
      </c>
      <c r="E367">
        <v>95</v>
      </c>
      <c r="F367">
        <v>436</v>
      </c>
      <c r="G367">
        <v>12</v>
      </c>
      <c r="H367">
        <v>480.2</v>
      </c>
      <c r="I367">
        <v>10.71</v>
      </c>
      <c r="J367">
        <v>1.46</v>
      </c>
      <c r="K367">
        <v>1.1200000000000001</v>
      </c>
      <c r="L367">
        <v>0.253</v>
      </c>
      <c r="M367">
        <v>0.80200000000000005</v>
      </c>
      <c r="N367">
        <v>0.3</v>
      </c>
      <c r="O367">
        <v>9.8000000000000004E-2</v>
      </c>
      <c r="P367">
        <v>88.7</v>
      </c>
      <c r="Q367">
        <v>2.66</v>
      </c>
      <c r="R367" t="s">
        <v>373</v>
      </c>
      <c r="S367">
        <v>2.85</v>
      </c>
      <c r="T367">
        <v>3.01</v>
      </c>
      <c r="U367">
        <v>11.9</v>
      </c>
    </row>
    <row r="368" spans="1:21" x14ac:dyDescent="0.45">
      <c r="A368" t="s">
        <v>27</v>
      </c>
      <c r="B368" t="s">
        <v>54</v>
      </c>
      <c r="C368">
        <v>38</v>
      </c>
      <c r="D368">
        <v>19</v>
      </c>
      <c r="E368">
        <v>0</v>
      </c>
      <c r="F368">
        <v>86</v>
      </c>
      <c r="G368">
        <v>86</v>
      </c>
      <c r="H368">
        <v>481.2</v>
      </c>
      <c r="I368">
        <v>11.36</v>
      </c>
      <c r="J368">
        <v>3.23</v>
      </c>
      <c r="K368">
        <v>0.99</v>
      </c>
      <c r="L368">
        <v>0.27</v>
      </c>
      <c r="M368">
        <v>0.79900000000000004</v>
      </c>
      <c r="N368">
        <v>0.434</v>
      </c>
      <c r="O368">
        <v>0.126</v>
      </c>
      <c r="P368">
        <v>96.5</v>
      </c>
      <c r="Q368">
        <v>3.01</v>
      </c>
      <c r="R368" t="s">
        <v>373</v>
      </c>
      <c r="S368">
        <v>3.31</v>
      </c>
      <c r="T368">
        <v>3.29</v>
      </c>
      <c r="U368">
        <v>11.8</v>
      </c>
    </row>
    <row r="369" spans="1:21" x14ac:dyDescent="0.45">
      <c r="A369" t="s">
        <v>551</v>
      </c>
      <c r="B369" t="s">
        <v>1989</v>
      </c>
      <c r="C369">
        <v>23</v>
      </c>
      <c r="D369">
        <v>26</v>
      </c>
      <c r="E369">
        <v>182</v>
      </c>
      <c r="F369">
        <v>390</v>
      </c>
      <c r="G369">
        <v>0</v>
      </c>
      <c r="H369">
        <v>429.2</v>
      </c>
      <c r="I369">
        <v>14.93</v>
      </c>
      <c r="J369">
        <v>3.54</v>
      </c>
      <c r="K369">
        <v>1.1100000000000001</v>
      </c>
      <c r="L369">
        <v>0.252</v>
      </c>
      <c r="M369">
        <v>0.83199999999999996</v>
      </c>
      <c r="N369">
        <v>0.29799999999999999</v>
      </c>
      <c r="O369">
        <v>0.13700000000000001</v>
      </c>
      <c r="P369">
        <v>95.3</v>
      </c>
      <c r="Q369">
        <v>2.64</v>
      </c>
      <c r="R369" t="s">
        <v>373</v>
      </c>
      <c r="S369">
        <v>2.79</v>
      </c>
      <c r="T369">
        <v>2.73</v>
      </c>
      <c r="U369">
        <v>11.8</v>
      </c>
    </row>
    <row r="370" spans="1:21" x14ac:dyDescent="0.45">
      <c r="A370" t="s">
        <v>3521</v>
      </c>
      <c r="B370" t="s">
        <v>1989</v>
      </c>
      <c r="C370">
        <v>30</v>
      </c>
      <c r="D370">
        <v>28</v>
      </c>
      <c r="E370">
        <v>220</v>
      </c>
      <c r="F370">
        <v>556</v>
      </c>
      <c r="G370">
        <v>0</v>
      </c>
      <c r="H370">
        <v>547.20000000000005</v>
      </c>
      <c r="I370">
        <v>11.13</v>
      </c>
      <c r="J370">
        <v>3.96</v>
      </c>
      <c r="K370">
        <v>0.71</v>
      </c>
      <c r="L370">
        <v>0.28699999999999998</v>
      </c>
      <c r="M370">
        <v>0.751</v>
      </c>
      <c r="N370">
        <v>0.438</v>
      </c>
      <c r="O370">
        <v>8.8999999999999996E-2</v>
      </c>
      <c r="P370">
        <v>94.9</v>
      </c>
      <c r="Q370">
        <v>3.14</v>
      </c>
      <c r="R370" t="s">
        <v>373</v>
      </c>
      <c r="S370">
        <v>3.03</v>
      </c>
      <c r="T370">
        <v>3.37</v>
      </c>
      <c r="U370">
        <v>11.8</v>
      </c>
    </row>
    <row r="371" spans="1:21" x14ac:dyDescent="0.45">
      <c r="A371" t="s">
        <v>550</v>
      </c>
      <c r="B371" t="s">
        <v>1989</v>
      </c>
      <c r="C371">
        <v>66</v>
      </c>
      <c r="D371">
        <v>63</v>
      </c>
      <c r="E371">
        <v>3</v>
      </c>
      <c r="F371">
        <v>303</v>
      </c>
      <c r="G371">
        <v>179</v>
      </c>
      <c r="H371">
        <v>1118</v>
      </c>
      <c r="I371">
        <v>8.81</v>
      </c>
      <c r="J371">
        <v>2.93</v>
      </c>
      <c r="K371">
        <v>1.49</v>
      </c>
      <c r="L371">
        <v>0.29099999999999998</v>
      </c>
      <c r="M371">
        <v>0.747</v>
      </c>
      <c r="N371">
        <v>0.36499999999999999</v>
      </c>
      <c r="O371">
        <v>0.13300000000000001</v>
      </c>
      <c r="P371">
        <v>91.4</v>
      </c>
      <c r="Q371">
        <v>4.1900000000000004</v>
      </c>
      <c r="R371" t="s">
        <v>373</v>
      </c>
      <c r="S371">
        <v>4.3899999999999997</v>
      </c>
      <c r="T371">
        <v>4.22</v>
      </c>
      <c r="U371">
        <v>11.7</v>
      </c>
    </row>
    <row r="372" spans="1:21" x14ac:dyDescent="0.45">
      <c r="A372" t="s">
        <v>3522</v>
      </c>
      <c r="B372" t="s">
        <v>1989</v>
      </c>
      <c r="C372">
        <v>50</v>
      </c>
      <c r="D372">
        <v>63</v>
      </c>
      <c r="E372">
        <v>0</v>
      </c>
      <c r="F372">
        <v>168</v>
      </c>
      <c r="G372">
        <v>152</v>
      </c>
      <c r="H372">
        <v>963</v>
      </c>
      <c r="I372">
        <v>5.58</v>
      </c>
      <c r="J372">
        <v>2.5</v>
      </c>
      <c r="K372">
        <v>0.94</v>
      </c>
      <c r="L372">
        <v>0.29599999999999999</v>
      </c>
      <c r="M372">
        <v>0.71299999999999997</v>
      </c>
      <c r="N372">
        <v>0.50700000000000001</v>
      </c>
      <c r="O372">
        <v>0.111</v>
      </c>
      <c r="Q372">
        <v>4.1900000000000004</v>
      </c>
      <c r="R372" t="s">
        <v>373</v>
      </c>
      <c r="S372">
        <v>4.13</v>
      </c>
      <c r="T372">
        <v>4.1500000000000004</v>
      </c>
      <c r="U372">
        <v>11.7</v>
      </c>
    </row>
    <row r="373" spans="1:21" x14ac:dyDescent="0.45">
      <c r="A373" t="s">
        <v>3523</v>
      </c>
      <c r="B373" t="s">
        <v>1989</v>
      </c>
      <c r="C373">
        <v>58</v>
      </c>
      <c r="D373">
        <v>74</v>
      </c>
      <c r="E373">
        <v>1</v>
      </c>
      <c r="F373">
        <v>328</v>
      </c>
      <c r="G373">
        <v>166</v>
      </c>
      <c r="H373">
        <v>1169</v>
      </c>
      <c r="I373">
        <v>5.13</v>
      </c>
      <c r="J373">
        <v>2.66</v>
      </c>
      <c r="K373">
        <v>1.1200000000000001</v>
      </c>
      <c r="L373">
        <v>0.308</v>
      </c>
      <c r="M373">
        <v>0.66</v>
      </c>
      <c r="N373">
        <v>0.44800000000000001</v>
      </c>
      <c r="O373">
        <v>0.108</v>
      </c>
      <c r="P373">
        <v>88.3</v>
      </c>
      <c r="Q373">
        <v>5.03</v>
      </c>
      <c r="R373" t="s">
        <v>373</v>
      </c>
      <c r="S373">
        <v>4.51</v>
      </c>
      <c r="T373">
        <v>4.4800000000000004</v>
      </c>
      <c r="U373">
        <v>11.6</v>
      </c>
    </row>
    <row r="374" spans="1:21" x14ac:dyDescent="0.45">
      <c r="A374" t="s">
        <v>3524</v>
      </c>
      <c r="B374" t="s">
        <v>1989</v>
      </c>
      <c r="C374">
        <v>46</v>
      </c>
      <c r="D374">
        <v>63</v>
      </c>
      <c r="E374">
        <v>0</v>
      </c>
      <c r="F374">
        <v>179</v>
      </c>
      <c r="G374">
        <v>162</v>
      </c>
      <c r="H374">
        <v>983.2</v>
      </c>
      <c r="I374">
        <v>5.16</v>
      </c>
      <c r="J374">
        <v>3.5</v>
      </c>
      <c r="K374">
        <v>0.68</v>
      </c>
      <c r="L374">
        <v>0.30099999999999999</v>
      </c>
      <c r="M374">
        <v>0.67300000000000004</v>
      </c>
      <c r="Q374">
        <v>4.3899999999999997</v>
      </c>
      <c r="R374" t="s">
        <v>373</v>
      </c>
      <c r="S374">
        <v>4.04</v>
      </c>
      <c r="U374">
        <v>11.6</v>
      </c>
    </row>
    <row r="375" spans="1:21" x14ac:dyDescent="0.45">
      <c r="A375" t="s">
        <v>3525</v>
      </c>
      <c r="B375" t="s">
        <v>1989</v>
      </c>
      <c r="C375">
        <v>91</v>
      </c>
      <c r="D375">
        <v>109</v>
      </c>
      <c r="E375">
        <v>0</v>
      </c>
      <c r="F375">
        <v>306</v>
      </c>
      <c r="G375">
        <v>273</v>
      </c>
      <c r="H375">
        <v>1765.1</v>
      </c>
      <c r="I375">
        <v>5.33</v>
      </c>
      <c r="J375">
        <v>2.6</v>
      </c>
      <c r="K375">
        <v>1.27</v>
      </c>
      <c r="L375">
        <v>0.28499999999999998</v>
      </c>
      <c r="M375">
        <v>0.72499999999999998</v>
      </c>
      <c r="N375">
        <v>0.40699999999999997</v>
      </c>
      <c r="O375">
        <v>0.11</v>
      </c>
      <c r="P375">
        <v>93.1</v>
      </c>
      <c r="Q375">
        <v>4.42</v>
      </c>
      <c r="R375" t="s">
        <v>373</v>
      </c>
      <c r="S375">
        <v>4.78</v>
      </c>
      <c r="T375">
        <v>4.6399999999999997</v>
      </c>
      <c r="U375">
        <v>11.6</v>
      </c>
    </row>
    <row r="376" spans="1:21" x14ac:dyDescent="0.45">
      <c r="A376" t="s">
        <v>3526</v>
      </c>
      <c r="B376" t="s">
        <v>1989</v>
      </c>
      <c r="C376">
        <v>56</v>
      </c>
      <c r="D376">
        <v>100</v>
      </c>
      <c r="E376">
        <v>0</v>
      </c>
      <c r="F376">
        <v>255</v>
      </c>
      <c r="G376">
        <v>221</v>
      </c>
      <c r="H376">
        <v>1357</v>
      </c>
      <c r="I376">
        <v>5.37</v>
      </c>
      <c r="J376">
        <v>3.3</v>
      </c>
      <c r="K376">
        <v>1.2</v>
      </c>
      <c r="L376">
        <v>0.30099999999999999</v>
      </c>
      <c r="M376">
        <v>0.68300000000000005</v>
      </c>
      <c r="N376">
        <v>0.49199999999999999</v>
      </c>
      <c r="O376">
        <v>0.11799999999999999</v>
      </c>
      <c r="P376">
        <v>92.1</v>
      </c>
      <c r="Q376">
        <v>4.99</v>
      </c>
      <c r="R376" t="s">
        <v>373</v>
      </c>
      <c r="S376">
        <v>4.83</v>
      </c>
      <c r="T376">
        <v>4.3899999999999997</v>
      </c>
      <c r="U376">
        <v>11.6</v>
      </c>
    </row>
    <row r="377" spans="1:21" x14ac:dyDescent="0.45">
      <c r="A377" t="s">
        <v>3527</v>
      </c>
      <c r="B377" t="s">
        <v>20</v>
      </c>
      <c r="C377">
        <v>37</v>
      </c>
      <c r="D377">
        <v>45</v>
      </c>
      <c r="E377">
        <v>1</v>
      </c>
      <c r="F377">
        <v>125</v>
      </c>
      <c r="G377">
        <v>112</v>
      </c>
      <c r="H377">
        <v>720.1</v>
      </c>
      <c r="I377">
        <v>6.05</v>
      </c>
      <c r="J377">
        <v>2.96</v>
      </c>
      <c r="K377">
        <v>1.07</v>
      </c>
      <c r="L377">
        <v>0.27900000000000003</v>
      </c>
      <c r="M377">
        <v>0.69199999999999995</v>
      </c>
      <c r="Q377">
        <v>4.2699999999999996</v>
      </c>
      <c r="R377" t="s">
        <v>373</v>
      </c>
      <c r="S377">
        <v>4.42</v>
      </c>
      <c r="U377">
        <v>11.6</v>
      </c>
    </row>
    <row r="378" spans="1:21" x14ac:dyDescent="0.45">
      <c r="A378" t="s">
        <v>3528</v>
      </c>
      <c r="B378" t="s">
        <v>1989</v>
      </c>
      <c r="C378">
        <v>62</v>
      </c>
      <c r="D378">
        <v>68</v>
      </c>
      <c r="E378">
        <v>0</v>
      </c>
      <c r="F378">
        <v>283</v>
      </c>
      <c r="G378">
        <v>194</v>
      </c>
      <c r="H378">
        <v>1251.0999999999999</v>
      </c>
      <c r="I378">
        <v>7.87</v>
      </c>
      <c r="J378">
        <v>2.84</v>
      </c>
      <c r="K378">
        <v>1.43</v>
      </c>
      <c r="L378">
        <v>0.26400000000000001</v>
      </c>
      <c r="M378">
        <v>0.72599999999999998</v>
      </c>
      <c r="N378">
        <v>0.32300000000000001</v>
      </c>
      <c r="O378">
        <v>0.11</v>
      </c>
      <c r="P378">
        <v>89.8</v>
      </c>
      <c r="Q378">
        <v>4.29</v>
      </c>
      <c r="R378" t="s">
        <v>373</v>
      </c>
      <c r="S378">
        <v>4.45</v>
      </c>
      <c r="T378">
        <v>4.59</v>
      </c>
      <c r="U378">
        <v>11.5</v>
      </c>
    </row>
    <row r="379" spans="1:21" x14ac:dyDescent="0.45">
      <c r="A379" t="s">
        <v>3529</v>
      </c>
      <c r="B379" t="s">
        <v>1989</v>
      </c>
      <c r="C379">
        <v>35</v>
      </c>
      <c r="D379">
        <v>43</v>
      </c>
      <c r="E379">
        <v>358</v>
      </c>
      <c r="F379">
        <v>703</v>
      </c>
      <c r="G379">
        <v>1</v>
      </c>
      <c r="H379">
        <v>708.2</v>
      </c>
      <c r="I379">
        <v>9.92</v>
      </c>
      <c r="J379">
        <v>3.89</v>
      </c>
      <c r="K379">
        <v>1.08</v>
      </c>
      <c r="L379">
        <v>0.23</v>
      </c>
      <c r="M379">
        <v>0.78100000000000003</v>
      </c>
      <c r="N379">
        <v>0.28100000000000003</v>
      </c>
      <c r="O379">
        <v>9.4E-2</v>
      </c>
      <c r="P379">
        <v>92.4</v>
      </c>
      <c r="Q379">
        <v>3.17</v>
      </c>
      <c r="R379" t="s">
        <v>373</v>
      </c>
      <c r="S379">
        <v>3.87</v>
      </c>
      <c r="T379">
        <v>4.84</v>
      </c>
      <c r="U379">
        <v>11.5</v>
      </c>
    </row>
    <row r="380" spans="1:21" x14ac:dyDescent="0.45">
      <c r="A380" t="s">
        <v>3530</v>
      </c>
      <c r="B380" t="s">
        <v>1989</v>
      </c>
      <c r="C380">
        <v>26</v>
      </c>
      <c r="D380">
        <v>32</v>
      </c>
      <c r="E380">
        <v>225</v>
      </c>
      <c r="F380">
        <v>603</v>
      </c>
      <c r="G380">
        <v>1</v>
      </c>
      <c r="H380">
        <v>603.1</v>
      </c>
      <c r="I380">
        <v>11.92</v>
      </c>
      <c r="J380">
        <v>4.28</v>
      </c>
      <c r="K380">
        <v>0.85</v>
      </c>
      <c r="L380">
        <v>0.308</v>
      </c>
      <c r="M380">
        <v>0.75800000000000001</v>
      </c>
      <c r="N380">
        <v>0.40899999999999997</v>
      </c>
      <c r="O380">
        <v>0.104</v>
      </c>
      <c r="P380">
        <v>94.1</v>
      </c>
      <c r="Q380">
        <v>3.54</v>
      </c>
      <c r="R380" t="s">
        <v>373</v>
      </c>
      <c r="S380">
        <v>3.27</v>
      </c>
      <c r="T380">
        <v>3.27</v>
      </c>
      <c r="U380">
        <v>11.5</v>
      </c>
    </row>
    <row r="381" spans="1:21" x14ac:dyDescent="0.45">
      <c r="A381" t="s">
        <v>553</v>
      </c>
      <c r="B381" t="s">
        <v>1989</v>
      </c>
      <c r="C381">
        <v>33</v>
      </c>
      <c r="D381">
        <v>36</v>
      </c>
      <c r="E381">
        <v>110</v>
      </c>
      <c r="F381">
        <v>602</v>
      </c>
      <c r="G381">
        <v>0</v>
      </c>
      <c r="H381">
        <v>629</v>
      </c>
      <c r="I381">
        <v>9.67</v>
      </c>
      <c r="J381">
        <v>2.62</v>
      </c>
      <c r="K381">
        <v>0.83</v>
      </c>
      <c r="L381">
        <v>0.29399999999999998</v>
      </c>
      <c r="M381">
        <v>0.73199999999999998</v>
      </c>
      <c r="N381">
        <v>0.48199999999999998</v>
      </c>
      <c r="O381">
        <v>0.11</v>
      </c>
      <c r="P381">
        <v>95.2</v>
      </c>
      <c r="Q381">
        <v>3.28</v>
      </c>
      <c r="R381" t="s">
        <v>373</v>
      </c>
      <c r="S381">
        <v>3.13</v>
      </c>
      <c r="T381">
        <v>3.27</v>
      </c>
      <c r="U381">
        <v>11.5</v>
      </c>
    </row>
    <row r="382" spans="1:21" x14ac:dyDescent="0.45">
      <c r="A382" t="s">
        <v>3531</v>
      </c>
      <c r="B382" t="s">
        <v>1989</v>
      </c>
      <c r="C382">
        <v>59</v>
      </c>
      <c r="D382">
        <v>51</v>
      </c>
      <c r="E382">
        <v>0</v>
      </c>
      <c r="F382">
        <v>219</v>
      </c>
      <c r="G382">
        <v>170</v>
      </c>
      <c r="H382">
        <v>1064.2</v>
      </c>
      <c r="I382">
        <v>7.15</v>
      </c>
      <c r="J382">
        <v>2.2799999999999998</v>
      </c>
      <c r="K382">
        <v>1.32</v>
      </c>
      <c r="L382">
        <v>0.29299999999999998</v>
      </c>
      <c r="M382">
        <v>0.73599999999999999</v>
      </c>
      <c r="N382">
        <v>0.38400000000000001</v>
      </c>
      <c r="O382">
        <v>0.11899999999999999</v>
      </c>
      <c r="P382">
        <v>92</v>
      </c>
      <c r="Q382">
        <v>4.18</v>
      </c>
      <c r="R382" t="s">
        <v>373</v>
      </c>
      <c r="S382">
        <v>4.2699999999999996</v>
      </c>
      <c r="T382">
        <v>4.2300000000000004</v>
      </c>
      <c r="U382">
        <v>11.5</v>
      </c>
    </row>
    <row r="383" spans="1:21" x14ac:dyDescent="0.45">
      <c r="A383" t="s">
        <v>3532</v>
      </c>
      <c r="B383" t="s">
        <v>1989</v>
      </c>
      <c r="C383">
        <v>26</v>
      </c>
      <c r="D383">
        <v>24</v>
      </c>
      <c r="E383">
        <v>112</v>
      </c>
      <c r="F383">
        <v>463</v>
      </c>
      <c r="G383">
        <v>0</v>
      </c>
      <c r="H383">
        <v>450.2</v>
      </c>
      <c r="I383">
        <v>10.42</v>
      </c>
      <c r="J383">
        <v>2.06</v>
      </c>
      <c r="K383">
        <v>0.96</v>
      </c>
      <c r="L383">
        <v>0.27300000000000002</v>
      </c>
      <c r="M383">
        <v>0.749</v>
      </c>
      <c r="N383">
        <v>0.27800000000000002</v>
      </c>
      <c r="O383">
        <v>0.08</v>
      </c>
      <c r="P383">
        <v>94.3</v>
      </c>
      <c r="Q383">
        <v>3.2</v>
      </c>
      <c r="R383" t="s">
        <v>373</v>
      </c>
      <c r="S383">
        <v>2.95</v>
      </c>
      <c r="T383">
        <v>3.71</v>
      </c>
      <c r="U383">
        <v>11.4</v>
      </c>
    </row>
    <row r="384" spans="1:21" x14ac:dyDescent="0.45">
      <c r="A384" t="s">
        <v>3533</v>
      </c>
      <c r="B384" t="s">
        <v>1989</v>
      </c>
      <c r="C384">
        <v>68</v>
      </c>
      <c r="D384">
        <v>60</v>
      </c>
      <c r="E384">
        <v>2</v>
      </c>
      <c r="F384">
        <v>226</v>
      </c>
      <c r="G384">
        <v>171</v>
      </c>
      <c r="H384">
        <v>972.2</v>
      </c>
      <c r="I384">
        <v>6.42</v>
      </c>
      <c r="J384">
        <v>4.32</v>
      </c>
      <c r="K384">
        <v>0.92</v>
      </c>
      <c r="L384">
        <v>0.311</v>
      </c>
      <c r="M384">
        <v>0.67600000000000005</v>
      </c>
      <c r="N384">
        <v>0.41699999999999998</v>
      </c>
      <c r="O384">
        <v>7.8E-2</v>
      </c>
      <c r="Q384">
        <v>5.09</v>
      </c>
      <c r="R384" t="s">
        <v>373</v>
      </c>
      <c r="S384">
        <v>4.58</v>
      </c>
      <c r="T384">
        <v>4.74</v>
      </c>
      <c r="U384">
        <v>11.4</v>
      </c>
    </row>
    <row r="385" spans="1:21" x14ac:dyDescent="0.45">
      <c r="A385" t="s">
        <v>3534</v>
      </c>
      <c r="B385" t="s">
        <v>132</v>
      </c>
      <c r="C385">
        <v>45</v>
      </c>
      <c r="D385">
        <v>42</v>
      </c>
      <c r="E385">
        <v>0</v>
      </c>
      <c r="F385">
        <v>125</v>
      </c>
      <c r="G385">
        <v>111</v>
      </c>
      <c r="H385">
        <v>710.1</v>
      </c>
      <c r="I385">
        <v>5.51</v>
      </c>
      <c r="J385">
        <v>2.62</v>
      </c>
      <c r="K385">
        <v>1.0900000000000001</v>
      </c>
      <c r="L385">
        <v>0.309</v>
      </c>
      <c r="M385">
        <v>0.69</v>
      </c>
      <c r="Q385">
        <v>4.3099999999999996</v>
      </c>
      <c r="R385" t="s">
        <v>373</v>
      </c>
      <c r="S385">
        <v>4.3899999999999997</v>
      </c>
      <c r="U385">
        <v>11.4</v>
      </c>
    </row>
    <row r="386" spans="1:21" x14ac:dyDescent="0.45">
      <c r="A386" t="s">
        <v>552</v>
      </c>
      <c r="B386" t="s">
        <v>1989</v>
      </c>
      <c r="C386">
        <v>65</v>
      </c>
      <c r="D386">
        <v>44</v>
      </c>
      <c r="E386">
        <v>36</v>
      </c>
      <c r="F386">
        <v>520</v>
      </c>
      <c r="G386">
        <v>61</v>
      </c>
      <c r="H386">
        <v>830</v>
      </c>
      <c r="I386">
        <v>8.61</v>
      </c>
      <c r="J386">
        <v>2.85</v>
      </c>
      <c r="K386">
        <v>0.99</v>
      </c>
      <c r="L386">
        <v>0.28499999999999998</v>
      </c>
      <c r="M386">
        <v>0.71599999999999997</v>
      </c>
      <c r="N386">
        <v>0.39</v>
      </c>
      <c r="O386">
        <v>9.6000000000000002E-2</v>
      </c>
      <c r="P386">
        <v>95.3</v>
      </c>
      <c r="Q386">
        <v>3.7</v>
      </c>
      <c r="R386" t="s">
        <v>373</v>
      </c>
      <c r="S386">
        <v>3.7</v>
      </c>
      <c r="T386">
        <v>3.98</v>
      </c>
      <c r="U386">
        <v>11.4</v>
      </c>
    </row>
    <row r="387" spans="1:21" x14ac:dyDescent="0.45">
      <c r="A387" t="s">
        <v>303</v>
      </c>
      <c r="B387" t="s">
        <v>41</v>
      </c>
      <c r="C387">
        <v>50</v>
      </c>
      <c r="D387">
        <v>43</v>
      </c>
      <c r="E387">
        <v>0</v>
      </c>
      <c r="F387">
        <v>131</v>
      </c>
      <c r="G387">
        <v>131</v>
      </c>
      <c r="H387">
        <v>775.1</v>
      </c>
      <c r="I387">
        <v>8.15</v>
      </c>
      <c r="J387">
        <v>2.77</v>
      </c>
      <c r="K387">
        <v>1.1499999999999999</v>
      </c>
      <c r="L387">
        <v>0.28199999999999997</v>
      </c>
      <c r="M387">
        <v>0.752</v>
      </c>
      <c r="N387">
        <v>0.435</v>
      </c>
      <c r="O387">
        <v>0.126</v>
      </c>
      <c r="P387">
        <v>92.2</v>
      </c>
      <c r="Q387">
        <v>3.75</v>
      </c>
      <c r="R387" t="s">
        <v>373</v>
      </c>
      <c r="S387">
        <v>4.01</v>
      </c>
      <c r="T387">
        <v>4.0999999999999996</v>
      </c>
      <c r="U387">
        <v>11.4</v>
      </c>
    </row>
    <row r="388" spans="1:21" x14ac:dyDescent="0.45">
      <c r="A388" t="s">
        <v>3535</v>
      </c>
      <c r="B388" t="s">
        <v>1989</v>
      </c>
      <c r="C388">
        <v>57</v>
      </c>
      <c r="D388">
        <v>87</v>
      </c>
      <c r="E388">
        <v>1</v>
      </c>
      <c r="F388">
        <v>300</v>
      </c>
      <c r="G388">
        <v>188</v>
      </c>
      <c r="H388">
        <v>1196</v>
      </c>
      <c r="I388">
        <v>6.78</v>
      </c>
      <c r="J388">
        <v>3.33</v>
      </c>
      <c r="K388">
        <v>0.98</v>
      </c>
      <c r="L388">
        <v>0.29199999999999998</v>
      </c>
      <c r="M388">
        <v>0.70699999999999996</v>
      </c>
      <c r="N388">
        <v>0.47799999999999998</v>
      </c>
      <c r="O388">
        <v>0.111</v>
      </c>
      <c r="P388">
        <v>95.3</v>
      </c>
      <c r="Q388">
        <v>4.0999999999999996</v>
      </c>
      <c r="R388" t="s">
        <v>373</v>
      </c>
      <c r="S388">
        <v>4.25</v>
      </c>
      <c r="T388">
        <v>4.38</v>
      </c>
      <c r="U388">
        <v>11.4</v>
      </c>
    </row>
    <row r="389" spans="1:21" x14ac:dyDescent="0.45">
      <c r="A389" t="s">
        <v>3536</v>
      </c>
      <c r="B389" t="s">
        <v>1989</v>
      </c>
      <c r="C389">
        <v>51</v>
      </c>
      <c r="D389">
        <v>62</v>
      </c>
      <c r="E389">
        <v>42</v>
      </c>
      <c r="F389">
        <v>574</v>
      </c>
      <c r="G389">
        <v>41</v>
      </c>
      <c r="H389">
        <v>869.1</v>
      </c>
      <c r="I389">
        <v>7.15</v>
      </c>
      <c r="J389">
        <v>3.93</v>
      </c>
      <c r="K389">
        <v>0.65</v>
      </c>
      <c r="L389">
        <v>0.312</v>
      </c>
      <c r="M389">
        <v>0.7</v>
      </c>
      <c r="N389">
        <v>0.57699999999999996</v>
      </c>
      <c r="O389">
        <v>0.111</v>
      </c>
      <c r="Q389">
        <v>4.17</v>
      </c>
      <c r="R389" t="s">
        <v>373</v>
      </c>
      <c r="S389">
        <v>3.8</v>
      </c>
      <c r="T389">
        <v>3.94</v>
      </c>
      <c r="U389">
        <v>11.3</v>
      </c>
    </row>
    <row r="390" spans="1:21" x14ac:dyDescent="0.45">
      <c r="A390" t="s">
        <v>555</v>
      </c>
      <c r="B390" t="s">
        <v>1989</v>
      </c>
      <c r="C390">
        <v>49</v>
      </c>
      <c r="D390">
        <v>57</v>
      </c>
      <c r="E390">
        <v>0</v>
      </c>
      <c r="F390">
        <v>189</v>
      </c>
      <c r="G390">
        <v>171</v>
      </c>
      <c r="H390">
        <v>944.1</v>
      </c>
      <c r="I390">
        <v>9.56</v>
      </c>
      <c r="J390">
        <v>2.69</v>
      </c>
      <c r="K390">
        <v>1.55</v>
      </c>
      <c r="L390">
        <v>0.29799999999999999</v>
      </c>
      <c r="M390">
        <v>0.73799999999999999</v>
      </c>
      <c r="N390">
        <v>0.376</v>
      </c>
      <c r="O390">
        <v>0.15</v>
      </c>
      <c r="P390">
        <v>92.3</v>
      </c>
      <c r="Q390">
        <v>4.42</v>
      </c>
      <c r="R390" t="s">
        <v>373</v>
      </c>
      <c r="S390">
        <v>4.37</v>
      </c>
      <c r="T390">
        <v>4.04</v>
      </c>
      <c r="U390">
        <v>11.2</v>
      </c>
    </row>
    <row r="391" spans="1:21" x14ac:dyDescent="0.45">
      <c r="A391" t="s">
        <v>3537</v>
      </c>
      <c r="B391" t="s">
        <v>1989</v>
      </c>
      <c r="C391">
        <v>51</v>
      </c>
      <c r="D391">
        <v>55</v>
      </c>
      <c r="E391">
        <v>300</v>
      </c>
      <c r="F391">
        <v>724</v>
      </c>
      <c r="G391">
        <v>52</v>
      </c>
      <c r="H391">
        <v>1007.2</v>
      </c>
      <c r="I391">
        <v>7.41</v>
      </c>
      <c r="J391">
        <v>3.9</v>
      </c>
      <c r="K391">
        <v>0.76</v>
      </c>
      <c r="L391">
        <v>0.27800000000000002</v>
      </c>
      <c r="M391">
        <v>0.73599999999999999</v>
      </c>
      <c r="N391">
        <v>0.45700000000000002</v>
      </c>
      <c r="O391">
        <v>8.6999999999999994E-2</v>
      </c>
      <c r="P391">
        <v>91.3</v>
      </c>
      <c r="Q391">
        <v>3.64</v>
      </c>
      <c r="R391" t="s">
        <v>373</v>
      </c>
      <c r="S391">
        <v>3.95</v>
      </c>
      <c r="T391">
        <v>4.04</v>
      </c>
      <c r="U391">
        <v>11.2</v>
      </c>
    </row>
    <row r="392" spans="1:21" x14ac:dyDescent="0.45">
      <c r="A392" t="s">
        <v>3538</v>
      </c>
      <c r="B392" t="s">
        <v>1989</v>
      </c>
      <c r="C392">
        <v>21</v>
      </c>
      <c r="D392">
        <v>23</v>
      </c>
      <c r="E392">
        <v>36</v>
      </c>
      <c r="F392">
        <v>374</v>
      </c>
      <c r="G392">
        <v>1</v>
      </c>
      <c r="H392">
        <v>394.1</v>
      </c>
      <c r="I392">
        <v>14.45</v>
      </c>
      <c r="J392">
        <v>4.18</v>
      </c>
      <c r="K392">
        <v>0.59</v>
      </c>
      <c r="L392">
        <v>0.28799999999999998</v>
      </c>
      <c r="M392">
        <v>0.78900000000000003</v>
      </c>
      <c r="N392">
        <v>0.47399999999999998</v>
      </c>
      <c r="O392">
        <v>0.11</v>
      </c>
      <c r="P392">
        <v>97.6</v>
      </c>
      <c r="Q392">
        <v>2.5299999999999998</v>
      </c>
      <c r="R392" t="s">
        <v>373</v>
      </c>
      <c r="S392">
        <v>2.4</v>
      </c>
      <c r="T392">
        <v>2.46</v>
      </c>
      <c r="U392">
        <v>11.2</v>
      </c>
    </row>
    <row r="393" spans="1:21" x14ac:dyDescent="0.45">
      <c r="A393" t="s">
        <v>3539</v>
      </c>
      <c r="B393" t="s">
        <v>1989</v>
      </c>
      <c r="C393">
        <v>81</v>
      </c>
      <c r="D393">
        <v>89</v>
      </c>
      <c r="E393">
        <v>0</v>
      </c>
      <c r="F393">
        <v>257</v>
      </c>
      <c r="G393">
        <v>215</v>
      </c>
      <c r="H393">
        <v>1350.2</v>
      </c>
      <c r="I393">
        <v>5.76</v>
      </c>
      <c r="J393">
        <v>2.77</v>
      </c>
      <c r="K393">
        <v>1.35</v>
      </c>
      <c r="L393">
        <v>0.29899999999999999</v>
      </c>
      <c r="M393">
        <v>0.69799999999999995</v>
      </c>
      <c r="N393">
        <v>0.41799999999999998</v>
      </c>
      <c r="O393">
        <v>0.122</v>
      </c>
      <c r="P393">
        <v>88.6</v>
      </c>
      <c r="Q393">
        <v>4.82</v>
      </c>
      <c r="R393" t="s">
        <v>373</v>
      </c>
      <c r="S393">
        <v>4.7300000000000004</v>
      </c>
      <c r="T393">
        <v>4.43</v>
      </c>
      <c r="U393">
        <v>11.2</v>
      </c>
    </row>
    <row r="394" spans="1:21" x14ac:dyDescent="0.45">
      <c r="A394" t="s">
        <v>264</v>
      </c>
      <c r="B394" t="s">
        <v>1989</v>
      </c>
      <c r="C394">
        <v>46</v>
      </c>
      <c r="D394">
        <v>51</v>
      </c>
      <c r="E394">
        <v>6</v>
      </c>
      <c r="F394">
        <v>257</v>
      </c>
      <c r="G394">
        <v>113</v>
      </c>
      <c r="H394">
        <v>769.1</v>
      </c>
      <c r="I394">
        <v>8.31</v>
      </c>
      <c r="J394">
        <v>3.31</v>
      </c>
      <c r="K394">
        <v>1.23</v>
      </c>
      <c r="L394">
        <v>0.28000000000000003</v>
      </c>
      <c r="M394">
        <v>0.73</v>
      </c>
      <c r="N394">
        <v>0.35599999999999998</v>
      </c>
      <c r="O394">
        <v>0.108</v>
      </c>
      <c r="P394">
        <v>96</v>
      </c>
      <c r="Q394">
        <v>4.01</v>
      </c>
      <c r="R394" t="s">
        <v>373</v>
      </c>
      <c r="S394">
        <v>4.3</v>
      </c>
      <c r="T394">
        <v>4.72</v>
      </c>
      <c r="U394">
        <v>11.1</v>
      </c>
    </row>
    <row r="395" spans="1:21" x14ac:dyDescent="0.45">
      <c r="A395" t="s">
        <v>3540</v>
      </c>
      <c r="B395" t="s">
        <v>26</v>
      </c>
      <c r="C395">
        <v>18</v>
      </c>
      <c r="D395">
        <v>22</v>
      </c>
      <c r="E395">
        <v>91</v>
      </c>
      <c r="F395">
        <v>308</v>
      </c>
      <c r="G395">
        <v>0</v>
      </c>
      <c r="H395">
        <v>410.2</v>
      </c>
      <c r="I395">
        <v>9.8000000000000007</v>
      </c>
      <c r="J395">
        <v>3.16</v>
      </c>
      <c r="K395">
        <v>0.46</v>
      </c>
      <c r="L395">
        <v>0.28499999999999998</v>
      </c>
      <c r="M395">
        <v>0.745</v>
      </c>
      <c r="Q395">
        <v>2.83</v>
      </c>
      <c r="R395" t="s">
        <v>373</v>
      </c>
      <c r="S395">
        <v>2.4300000000000002</v>
      </c>
      <c r="U395">
        <v>11.1</v>
      </c>
    </row>
    <row r="396" spans="1:21" x14ac:dyDescent="0.45">
      <c r="A396" t="s">
        <v>805</v>
      </c>
      <c r="B396" t="s">
        <v>1989</v>
      </c>
      <c r="C396">
        <v>54</v>
      </c>
      <c r="D396">
        <v>65</v>
      </c>
      <c r="E396">
        <v>3</v>
      </c>
      <c r="F396">
        <v>210</v>
      </c>
      <c r="G396">
        <v>166</v>
      </c>
      <c r="H396">
        <v>959</v>
      </c>
      <c r="I396">
        <v>9.9</v>
      </c>
      <c r="J396">
        <v>3.39</v>
      </c>
      <c r="K396">
        <v>1.5</v>
      </c>
      <c r="L396">
        <v>0.30299999999999999</v>
      </c>
      <c r="M396">
        <v>0.71499999999999997</v>
      </c>
      <c r="N396">
        <v>0.40200000000000002</v>
      </c>
      <c r="O396">
        <v>0.155</v>
      </c>
      <c r="P396">
        <v>94.5</v>
      </c>
      <c r="Q396">
        <v>4.8099999999999996</v>
      </c>
      <c r="R396" t="s">
        <v>373</v>
      </c>
      <c r="S396">
        <v>4.37</v>
      </c>
      <c r="T396">
        <v>4</v>
      </c>
      <c r="U396">
        <v>11.1</v>
      </c>
    </row>
    <row r="397" spans="1:21" x14ac:dyDescent="0.45">
      <c r="A397" t="s">
        <v>3541</v>
      </c>
      <c r="B397" t="s">
        <v>1989</v>
      </c>
      <c r="C397">
        <v>58</v>
      </c>
      <c r="D397">
        <v>63</v>
      </c>
      <c r="E397">
        <v>319</v>
      </c>
      <c r="F397">
        <v>982</v>
      </c>
      <c r="G397">
        <v>1</v>
      </c>
      <c r="H397">
        <v>1071.2</v>
      </c>
      <c r="I397">
        <v>7.29</v>
      </c>
      <c r="J397">
        <v>3.72</v>
      </c>
      <c r="K397">
        <v>0.78</v>
      </c>
      <c r="L397">
        <v>0.30499999999999999</v>
      </c>
      <c r="M397">
        <v>0.72699999999999998</v>
      </c>
      <c r="N397">
        <v>0.45700000000000002</v>
      </c>
      <c r="O397">
        <v>8.7999999999999995E-2</v>
      </c>
      <c r="P397">
        <v>90.9</v>
      </c>
      <c r="Q397">
        <v>3.97</v>
      </c>
      <c r="R397" t="s">
        <v>373</v>
      </c>
      <c r="S397">
        <v>3.95</v>
      </c>
      <c r="T397">
        <v>4.17</v>
      </c>
      <c r="U397">
        <v>11.1</v>
      </c>
    </row>
    <row r="398" spans="1:21" x14ac:dyDescent="0.45">
      <c r="A398" t="s">
        <v>3542</v>
      </c>
      <c r="B398" t="s">
        <v>1989</v>
      </c>
      <c r="C398">
        <v>51</v>
      </c>
      <c r="D398">
        <v>68</v>
      </c>
      <c r="E398">
        <v>0</v>
      </c>
      <c r="F398">
        <v>202</v>
      </c>
      <c r="G398">
        <v>178</v>
      </c>
      <c r="H398">
        <v>1070</v>
      </c>
      <c r="I398">
        <v>4.96</v>
      </c>
      <c r="J398">
        <v>2.54</v>
      </c>
      <c r="K398">
        <v>1.18</v>
      </c>
      <c r="L398">
        <v>0.29299999999999998</v>
      </c>
      <c r="M398">
        <v>0.71899999999999997</v>
      </c>
      <c r="N398">
        <v>0.42299999999999999</v>
      </c>
      <c r="O398">
        <v>0.109</v>
      </c>
      <c r="P398">
        <v>87.1</v>
      </c>
      <c r="Q398">
        <v>4.26</v>
      </c>
      <c r="R398" t="s">
        <v>373</v>
      </c>
      <c r="S398">
        <v>4.59</v>
      </c>
      <c r="T398">
        <v>4.57</v>
      </c>
      <c r="U398">
        <v>11</v>
      </c>
    </row>
    <row r="399" spans="1:21" x14ac:dyDescent="0.45">
      <c r="A399" t="s">
        <v>3543</v>
      </c>
      <c r="B399" t="s">
        <v>1989</v>
      </c>
      <c r="C399">
        <v>67</v>
      </c>
      <c r="D399">
        <v>90</v>
      </c>
      <c r="E399">
        <v>47</v>
      </c>
      <c r="F399">
        <v>355</v>
      </c>
      <c r="G399">
        <v>188</v>
      </c>
      <c r="H399">
        <v>1221.0999999999999</v>
      </c>
      <c r="I399">
        <v>8.5</v>
      </c>
      <c r="J399">
        <v>3.57</v>
      </c>
      <c r="K399">
        <v>1.1499999999999999</v>
      </c>
      <c r="L399">
        <v>0.308</v>
      </c>
      <c r="M399">
        <v>0.71799999999999997</v>
      </c>
      <c r="N399">
        <v>0.41699999999999998</v>
      </c>
      <c r="O399">
        <v>0.11899999999999999</v>
      </c>
      <c r="P399">
        <v>93.9</v>
      </c>
      <c r="Q399">
        <v>4.45</v>
      </c>
      <c r="R399" t="s">
        <v>373</v>
      </c>
      <c r="S399">
        <v>4.2</v>
      </c>
      <c r="T399">
        <v>4.0199999999999996</v>
      </c>
      <c r="U399">
        <v>11</v>
      </c>
    </row>
    <row r="400" spans="1:21" x14ac:dyDescent="0.45">
      <c r="A400" t="s">
        <v>3544</v>
      </c>
      <c r="B400" t="s">
        <v>1989</v>
      </c>
      <c r="C400">
        <v>75</v>
      </c>
      <c r="D400">
        <v>64</v>
      </c>
      <c r="E400">
        <v>0</v>
      </c>
      <c r="F400">
        <v>218</v>
      </c>
      <c r="G400">
        <v>199</v>
      </c>
      <c r="H400">
        <v>1151</v>
      </c>
      <c r="I400">
        <v>7.78</v>
      </c>
      <c r="J400">
        <v>2.66</v>
      </c>
      <c r="K400">
        <v>1.44</v>
      </c>
      <c r="L400">
        <v>0.28499999999999998</v>
      </c>
      <c r="M400">
        <v>0.76300000000000001</v>
      </c>
      <c r="N400">
        <v>0.38800000000000001</v>
      </c>
      <c r="O400">
        <v>0.13700000000000001</v>
      </c>
      <c r="P400">
        <v>89.8</v>
      </c>
      <c r="Q400">
        <v>4.07</v>
      </c>
      <c r="R400" t="s">
        <v>373</v>
      </c>
      <c r="S400">
        <v>4.5199999999999996</v>
      </c>
      <c r="T400">
        <v>4.38</v>
      </c>
      <c r="U400">
        <v>11</v>
      </c>
    </row>
    <row r="401" spans="1:21" x14ac:dyDescent="0.45">
      <c r="A401" t="s">
        <v>3545</v>
      </c>
      <c r="B401" t="s">
        <v>1989</v>
      </c>
      <c r="C401">
        <v>54</v>
      </c>
      <c r="D401">
        <v>60</v>
      </c>
      <c r="E401">
        <v>86</v>
      </c>
      <c r="F401">
        <v>394</v>
      </c>
      <c r="G401">
        <v>87</v>
      </c>
      <c r="H401">
        <v>841</v>
      </c>
      <c r="I401">
        <v>8.6300000000000008</v>
      </c>
      <c r="J401">
        <v>4.0199999999999996</v>
      </c>
      <c r="K401">
        <v>1.01</v>
      </c>
      <c r="L401">
        <v>0.29499999999999998</v>
      </c>
      <c r="M401">
        <v>0.71099999999999997</v>
      </c>
      <c r="N401">
        <v>0.438</v>
      </c>
      <c r="O401">
        <v>0.105</v>
      </c>
      <c r="P401">
        <v>84.7</v>
      </c>
      <c r="Q401">
        <v>4.42</v>
      </c>
      <c r="R401" t="s">
        <v>373</v>
      </c>
      <c r="S401">
        <v>4.25</v>
      </c>
      <c r="T401">
        <v>4.37</v>
      </c>
      <c r="U401">
        <v>11</v>
      </c>
    </row>
    <row r="402" spans="1:21" x14ac:dyDescent="0.45">
      <c r="A402" t="s">
        <v>3546</v>
      </c>
      <c r="B402" t="s">
        <v>1989</v>
      </c>
      <c r="C402">
        <v>97</v>
      </c>
      <c r="D402">
        <v>130</v>
      </c>
      <c r="E402">
        <v>2</v>
      </c>
      <c r="F402">
        <v>719</v>
      </c>
      <c r="G402">
        <v>248</v>
      </c>
      <c r="H402">
        <v>2036.2</v>
      </c>
      <c r="I402">
        <v>5.25</v>
      </c>
      <c r="J402">
        <v>4.32</v>
      </c>
      <c r="K402">
        <v>0.88</v>
      </c>
      <c r="L402">
        <v>0.30199999999999999</v>
      </c>
      <c r="M402">
        <v>0.69299999999999995</v>
      </c>
      <c r="N402">
        <v>0.55900000000000005</v>
      </c>
      <c r="O402">
        <v>0.113</v>
      </c>
      <c r="P402">
        <v>91.7</v>
      </c>
      <c r="Q402">
        <v>4.8099999999999996</v>
      </c>
      <c r="R402" t="s">
        <v>373</v>
      </c>
      <c r="S402">
        <v>4.87</v>
      </c>
      <c r="T402">
        <v>4.49</v>
      </c>
      <c r="U402">
        <v>11</v>
      </c>
    </row>
    <row r="403" spans="1:21" x14ac:dyDescent="0.45">
      <c r="A403" t="s">
        <v>3547</v>
      </c>
      <c r="B403" t="s">
        <v>1989</v>
      </c>
      <c r="C403">
        <v>36</v>
      </c>
      <c r="D403">
        <v>43</v>
      </c>
      <c r="E403">
        <v>0</v>
      </c>
      <c r="F403">
        <v>103</v>
      </c>
      <c r="G403">
        <v>101</v>
      </c>
      <c r="H403">
        <v>648.20000000000005</v>
      </c>
      <c r="I403">
        <v>5.94</v>
      </c>
      <c r="J403">
        <v>3.26</v>
      </c>
      <c r="K403">
        <v>1.01</v>
      </c>
      <c r="L403">
        <v>0.28100000000000003</v>
      </c>
      <c r="M403">
        <v>0.71899999999999997</v>
      </c>
      <c r="N403">
        <v>0.5</v>
      </c>
      <c r="O403">
        <v>1</v>
      </c>
      <c r="Q403">
        <v>4.0199999999999996</v>
      </c>
      <c r="R403" t="s">
        <v>373</v>
      </c>
      <c r="S403">
        <v>4.41</v>
      </c>
      <c r="T403">
        <v>3.48</v>
      </c>
      <c r="U403">
        <v>11</v>
      </c>
    </row>
    <row r="404" spans="1:21" x14ac:dyDescent="0.45">
      <c r="A404" t="s">
        <v>3548</v>
      </c>
      <c r="B404" t="s">
        <v>1989</v>
      </c>
      <c r="C404">
        <v>21</v>
      </c>
      <c r="D404">
        <v>28</v>
      </c>
      <c r="E404">
        <v>117</v>
      </c>
      <c r="F404">
        <v>560</v>
      </c>
      <c r="G404">
        <v>0</v>
      </c>
      <c r="H404">
        <v>536.20000000000005</v>
      </c>
      <c r="I404">
        <v>10.48</v>
      </c>
      <c r="J404">
        <v>4.43</v>
      </c>
      <c r="K404">
        <v>0.7</v>
      </c>
      <c r="L404">
        <v>0.28799999999999998</v>
      </c>
      <c r="M404">
        <v>0.75700000000000001</v>
      </c>
      <c r="N404">
        <v>0.41899999999999998</v>
      </c>
      <c r="O404">
        <v>7.4999999999999997E-2</v>
      </c>
      <c r="P404">
        <v>89.1</v>
      </c>
      <c r="Q404">
        <v>3.37</v>
      </c>
      <c r="R404" t="s">
        <v>373</v>
      </c>
      <c r="S404">
        <v>3.33</v>
      </c>
      <c r="T404">
        <v>3.41</v>
      </c>
      <c r="U404">
        <v>11</v>
      </c>
    </row>
    <row r="405" spans="1:21" x14ac:dyDescent="0.45">
      <c r="A405" t="s">
        <v>3549</v>
      </c>
      <c r="B405" t="s">
        <v>1989</v>
      </c>
      <c r="C405">
        <v>36</v>
      </c>
      <c r="D405">
        <v>46</v>
      </c>
      <c r="E405">
        <v>23</v>
      </c>
      <c r="F405">
        <v>748</v>
      </c>
      <c r="G405">
        <v>1</v>
      </c>
      <c r="H405">
        <v>662.2</v>
      </c>
      <c r="I405">
        <v>8.7200000000000006</v>
      </c>
      <c r="J405">
        <v>3.41</v>
      </c>
      <c r="K405">
        <v>0.71</v>
      </c>
      <c r="L405">
        <v>0.29599999999999999</v>
      </c>
      <c r="M405">
        <v>0.747</v>
      </c>
      <c r="N405">
        <v>0.48199999999999998</v>
      </c>
      <c r="O405">
        <v>8.6999999999999994E-2</v>
      </c>
      <c r="P405">
        <v>95.8</v>
      </c>
      <c r="Q405">
        <v>3.41</v>
      </c>
      <c r="R405" t="s">
        <v>373</v>
      </c>
      <c r="S405">
        <v>3.41</v>
      </c>
      <c r="T405">
        <v>3.61</v>
      </c>
      <c r="U405">
        <v>10.9</v>
      </c>
    </row>
    <row r="406" spans="1:21" x14ac:dyDescent="0.45">
      <c r="A406" t="s">
        <v>3550</v>
      </c>
      <c r="B406" t="s">
        <v>1989</v>
      </c>
      <c r="C406">
        <v>44</v>
      </c>
      <c r="D406">
        <v>49</v>
      </c>
      <c r="E406">
        <v>237</v>
      </c>
      <c r="F406">
        <v>583</v>
      </c>
      <c r="G406">
        <v>21</v>
      </c>
      <c r="H406">
        <v>697.1</v>
      </c>
      <c r="I406">
        <v>10.51</v>
      </c>
      <c r="J406">
        <v>3.96</v>
      </c>
      <c r="K406">
        <v>1.1100000000000001</v>
      </c>
      <c r="L406">
        <v>0.26600000000000001</v>
      </c>
      <c r="M406">
        <v>0.77</v>
      </c>
      <c r="N406">
        <v>0.25700000000000001</v>
      </c>
      <c r="O406">
        <v>9.4E-2</v>
      </c>
      <c r="Q406">
        <v>3.45</v>
      </c>
      <c r="R406" t="s">
        <v>373</v>
      </c>
      <c r="S406">
        <v>3.7</v>
      </c>
      <c r="T406">
        <v>4.1500000000000004</v>
      </c>
      <c r="U406">
        <v>10.9</v>
      </c>
    </row>
    <row r="407" spans="1:21" x14ac:dyDescent="0.45">
      <c r="A407" t="s">
        <v>3551</v>
      </c>
      <c r="B407" t="s">
        <v>1989</v>
      </c>
      <c r="C407">
        <v>42</v>
      </c>
      <c r="D407">
        <v>29</v>
      </c>
      <c r="E407">
        <v>0</v>
      </c>
      <c r="F407">
        <v>109</v>
      </c>
      <c r="G407">
        <v>109</v>
      </c>
      <c r="H407">
        <v>713.2</v>
      </c>
      <c r="I407">
        <v>5.89</v>
      </c>
      <c r="J407">
        <v>2.46</v>
      </c>
      <c r="K407">
        <v>0.87</v>
      </c>
      <c r="L407">
        <v>0.27600000000000002</v>
      </c>
      <c r="M407">
        <v>0.72499999999999998</v>
      </c>
      <c r="Q407">
        <v>3.7</v>
      </c>
      <c r="R407" t="s">
        <v>373</v>
      </c>
      <c r="S407">
        <v>3.62</v>
      </c>
      <c r="U407">
        <v>10.9</v>
      </c>
    </row>
    <row r="408" spans="1:21" x14ac:dyDescent="0.45">
      <c r="A408" t="s">
        <v>1829</v>
      </c>
      <c r="B408" t="s">
        <v>1989</v>
      </c>
      <c r="C408">
        <v>48</v>
      </c>
      <c r="D408">
        <v>58</v>
      </c>
      <c r="E408">
        <v>9</v>
      </c>
      <c r="F408">
        <v>289</v>
      </c>
      <c r="G408">
        <v>140</v>
      </c>
      <c r="H408">
        <v>858.1</v>
      </c>
      <c r="I408">
        <v>9.26</v>
      </c>
      <c r="J408">
        <v>3.87</v>
      </c>
      <c r="K408">
        <v>1.1499999999999999</v>
      </c>
      <c r="L408">
        <v>0.29599999999999999</v>
      </c>
      <c r="M408">
        <v>0.75700000000000001</v>
      </c>
      <c r="N408">
        <v>0.433</v>
      </c>
      <c r="O408">
        <v>0.13</v>
      </c>
      <c r="P408">
        <v>92.1</v>
      </c>
      <c r="Q408">
        <v>3.91</v>
      </c>
      <c r="R408" t="s">
        <v>373</v>
      </c>
      <c r="S408">
        <v>4.13</v>
      </c>
      <c r="T408">
        <v>4.07</v>
      </c>
      <c r="U408">
        <v>10.9</v>
      </c>
    </row>
    <row r="409" spans="1:21" x14ac:dyDescent="0.45">
      <c r="A409" t="s">
        <v>3552</v>
      </c>
      <c r="B409" t="s">
        <v>1989</v>
      </c>
      <c r="C409">
        <v>52</v>
      </c>
      <c r="D409">
        <v>58</v>
      </c>
      <c r="E409">
        <v>14</v>
      </c>
      <c r="F409">
        <v>693</v>
      </c>
      <c r="G409">
        <v>44</v>
      </c>
      <c r="H409">
        <v>928.2</v>
      </c>
      <c r="I409">
        <v>6.89</v>
      </c>
      <c r="J409">
        <v>2.31</v>
      </c>
      <c r="K409">
        <v>0.94</v>
      </c>
      <c r="L409">
        <v>0.31900000000000001</v>
      </c>
      <c r="M409">
        <v>0.69399999999999995</v>
      </c>
      <c r="N409">
        <v>0.46899999999999997</v>
      </c>
      <c r="O409">
        <v>0.107</v>
      </c>
      <c r="P409">
        <v>91.9</v>
      </c>
      <c r="Q409">
        <v>4.32</v>
      </c>
      <c r="R409" t="s">
        <v>373</v>
      </c>
      <c r="S409">
        <v>3.84</v>
      </c>
      <c r="T409">
        <v>3.82</v>
      </c>
      <c r="U409">
        <v>10.8</v>
      </c>
    </row>
    <row r="410" spans="1:21" x14ac:dyDescent="0.45">
      <c r="A410" t="s">
        <v>3553</v>
      </c>
      <c r="B410" t="s">
        <v>1989</v>
      </c>
      <c r="C410">
        <v>52</v>
      </c>
      <c r="D410">
        <v>64</v>
      </c>
      <c r="E410">
        <v>5</v>
      </c>
      <c r="F410">
        <v>441</v>
      </c>
      <c r="G410">
        <v>140</v>
      </c>
      <c r="H410">
        <v>1174.0999999999999</v>
      </c>
      <c r="I410">
        <v>5.31</v>
      </c>
      <c r="J410">
        <v>2.67</v>
      </c>
      <c r="K410">
        <v>1.1100000000000001</v>
      </c>
      <c r="L410">
        <v>0.3</v>
      </c>
      <c r="M410">
        <v>0.71099999999999997</v>
      </c>
      <c r="N410">
        <v>0.47699999999999998</v>
      </c>
      <c r="O410">
        <v>0.11700000000000001</v>
      </c>
      <c r="P410">
        <v>89.7</v>
      </c>
      <c r="Q410">
        <v>4.4400000000000004</v>
      </c>
      <c r="R410" t="s">
        <v>373</v>
      </c>
      <c r="S410">
        <v>4.4400000000000004</v>
      </c>
      <c r="T410">
        <v>4.37</v>
      </c>
      <c r="U410">
        <v>10.8</v>
      </c>
    </row>
    <row r="411" spans="1:21" x14ac:dyDescent="0.45">
      <c r="A411" t="s">
        <v>292</v>
      </c>
      <c r="B411" t="s">
        <v>52</v>
      </c>
      <c r="C411">
        <v>38</v>
      </c>
      <c r="D411">
        <v>23</v>
      </c>
      <c r="E411">
        <v>0</v>
      </c>
      <c r="F411">
        <v>107</v>
      </c>
      <c r="G411">
        <v>107</v>
      </c>
      <c r="H411">
        <v>621</v>
      </c>
      <c r="I411">
        <v>8.7799999999999994</v>
      </c>
      <c r="J411">
        <v>2</v>
      </c>
      <c r="K411">
        <v>1.1599999999999999</v>
      </c>
      <c r="L411">
        <v>0.27400000000000002</v>
      </c>
      <c r="M411">
        <v>0.749</v>
      </c>
      <c r="N411">
        <v>0.38700000000000001</v>
      </c>
      <c r="O411">
        <v>0.112</v>
      </c>
      <c r="P411">
        <v>95.9</v>
      </c>
      <c r="Q411">
        <v>3.59</v>
      </c>
      <c r="R411" t="s">
        <v>373</v>
      </c>
      <c r="S411">
        <v>3.65</v>
      </c>
      <c r="T411">
        <v>3.81</v>
      </c>
      <c r="U411">
        <v>10.8</v>
      </c>
    </row>
    <row r="412" spans="1:21" x14ac:dyDescent="0.45">
      <c r="A412" t="s">
        <v>3554</v>
      </c>
      <c r="B412" t="s">
        <v>1989</v>
      </c>
      <c r="C412">
        <v>76</v>
      </c>
      <c r="D412">
        <v>75</v>
      </c>
      <c r="E412">
        <v>0</v>
      </c>
      <c r="F412">
        <v>232</v>
      </c>
      <c r="G412">
        <v>224</v>
      </c>
      <c r="H412">
        <v>1269.0999999999999</v>
      </c>
      <c r="I412">
        <v>6.59</v>
      </c>
      <c r="J412">
        <v>2.73</v>
      </c>
      <c r="K412">
        <v>1.3</v>
      </c>
      <c r="L412">
        <v>0.26900000000000002</v>
      </c>
      <c r="M412">
        <v>0.73299999999999998</v>
      </c>
      <c r="N412">
        <v>0.39300000000000002</v>
      </c>
      <c r="O412">
        <v>0.11899999999999999</v>
      </c>
      <c r="P412">
        <v>91.3</v>
      </c>
      <c r="Q412">
        <v>4.13</v>
      </c>
      <c r="R412" t="s">
        <v>373</v>
      </c>
      <c r="S412">
        <v>4.55</v>
      </c>
      <c r="T412">
        <v>4.4800000000000004</v>
      </c>
      <c r="U412">
        <v>10.7</v>
      </c>
    </row>
    <row r="413" spans="1:21" x14ac:dyDescent="0.45">
      <c r="A413" t="s">
        <v>3555</v>
      </c>
      <c r="B413" t="s">
        <v>1989</v>
      </c>
      <c r="C413">
        <v>44</v>
      </c>
      <c r="D413">
        <v>70</v>
      </c>
      <c r="E413">
        <v>1</v>
      </c>
      <c r="F413">
        <v>203</v>
      </c>
      <c r="G413">
        <v>142</v>
      </c>
      <c r="H413">
        <v>904.2</v>
      </c>
      <c r="I413">
        <v>8.1199999999999992</v>
      </c>
      <c r="J413">
        <v>3.86</v>
      </c>
      <c r="K413">
        <v>0.73</v>
      </c>
      <c r="L413">
        <v>0.30299999999999999</v>
      </c>
      <c r="M413">
        <v>0.70199999999999996</v>
      </c>
      <c r="N413">
        <v>0.53500000000000003</v>
      </c>
      <c r="O413">
        <v>0.111</v>
      </c>
      <c r="P413">
        <v>93.4</v>
      </c>
      <c r="Q413">
        <v>4.04</v>
      </c>
      <c r="R413" t="s">
        <v>373</v>
      </c>
      <c r="S413">
        <v>3.8</v>
      </c>
      <c r="T413">
        <v>3.82</v>
      </c>
      <c r="U413">
        <v>10.7</v>
      </c>
    </row>
    <row r="414" spans="1:21" x14ac:dyDescent="0.45">
      <c r="A414" t="s">
        <v>2292</v>
      </c>
      <c r="B414" t="s">
        <v>1989</v>
      </c>
      <c r="C414">
        <v>82</v>
      </c>
      <c r="D414">
        <v>83</v>
      </c>
      <c r="E414">
        <v>1</v>
      </c>
      <c r="F414">
        <v>291</v>
      </c>
      <c r="G414">
        <v>245</v>
      </c>
      <c r="H414">
        <v>1547</v>
      </c>
      <c r="I414">
        <v>4.21</v>
      </c>
      <c r="J414">
        <v>1.96</v>
      </c>
      <c r="K414">
        <v>1.54</v>
      </c>
      <c r="L414">
        <v>0.28499999999999998</v>
      </c>
      <c r="M414">
        <v>0.69099999999999995</v>
      </c>
      <c r="N414">
        <v>0.38600000000000001</v>
      </c>
      <c r="O414">
        <v>0.123</v>
      </c>
      <c r="Q414">
        <v>4.74</v>
      </c>
      <c r="R414" t="s">
        <v>373</v>
      </c>
      <c r="S414">
        <v>5.0599999999999996</v>
      </c>
      <c r="T414">
        <v>4.75</v>
      </c>
      <c r="U414">
        <v>10.7</v>
      </c>
    </row>
    <row r="415" spans="1:21" x14ac:dyDescent="0.45">
      <c r="A415" t="s">
        <v>275</v>
      </c>
      <c r="B415" t="s">
        <v>50</v>
      </c>
      <c r="C415">
        <v>39</v>
      </c>
      <c r="D415">
        <v>24</v>
      </c>
      <c r="E415">
        <v>4</v>
      </c>
      <c r="F415">
        <v>152</v>
      </c>
      <c r="G415">
        <v>84</v>
      </c>
      <c r="H415">
        <v>562</v>
      </c>
      <c r="I415">
        <v>8.25</v>
      </c>
      <c r="J415">
        <v>2.95</v>
      </c>
      <c r="K415">
        <v>0.82</v>
      </c>
      <c r="L415">
        <v>0.29699999999999999</v>
      </c>
      <c r="M415">
        <v>0.75600000000000001</v>
      </c>
      <c r="N415">
        <v>0.53800000000000003</v>
      </c>
      <c r="O415">
        <v>0.11600000000000001</v>
      </c>
      <c r="P415">
        <v>93.2</v>
      </c>
      <c r="Q415">
        <v>3.25</v>
      </c>
      <c r="R415" t="s">
        <v>373</v>
      </c>
      <c r="S415">
        <v>3.59</v>
      </c>
      <c r="T415">
        <v>3.68</v>
      </c>
      <c r="U415">
        <v>10.7</v>
      </c>
    </row>
    <row r="416" spans="1:21" x14ac:dyDescent="0.45">
      <c r="A416" t="s">
        <v>3556</v>
      </c>
      <c r="B416" t="s">
        <v>1989</v>
      </c>
      <c r="C416">
        <v>43</v>
      </c>
      <c r="D416">
        <v>38</v>
      </c>
      <c r="E416">
        <v>118</v>
      </c>
      <c r="F416">
        <v>694</v>
      </c>
      <c r="G416">
        <v>0</v>
      </c>
      <c r="H416">
        <v>676</v>
      </c>
      <c r="I416">
        <v>10.09</v>
      </c>
      <c r="J416">
        <v>3.57</v>
      </c>
      <c r="K416">
        <v>0.68</v>
      </c>
      <c r="L416">
        <v>0.30399999999999999</v>
      </c>
      <c r="M416">
        <v>0.73199999999999998</v>
      </c>
      <c r="N416">
        <v>0.47299999999999998</v>
      </c>
      <c r="O416">
        <v>9.0999999999999998E-2</v>
      </c>
      <c r="P416">
        <v>96.1</v>
      </c>
      <c r="Q416">
        <v>3.41</v>
      </c>
      <c r="R416" t="s">
        <v>373</v>
      </c>
      <c r="S416">
        <v>3.14</v>
      </c>
      <c r="T416">
        <v>3.31</v>
      </c>
      <c r="U416">
        <v>10.6</v>
      </c>
    </row>
    <row r="417" spans="1:21" x14ac:dyDescent="0.45">
      <c r="A417" t="s">
        <v>3557</v>
      </c>
      <c r="B417" t="s">
        <v>1989</v>
      </c>
      <c r="C417">
        <v>86</v>
      </c>
      <c r="D417">
        <v>99</v>
      </c>
      <c r="E417">
        <v>1</v>
      </c>
      <c r="F417">
        <v>361</v>
      </c>
      <c r="G417">
        <v>233</v>
      </c>
      <c r="H417">
        <v>1507.2</v>
      </c>
      <c r="I417">
        <v>6.87</v>
      </c>
      <c r="J417">
        <v>3.67</v>
      </c>
      <c r="K417">
        <v>1.01</v>
      </c>
      <c r="L417">
        <v>0.28599999999999998</v>
      </c>
      <c r="M417">
        <v>0.71599999999999997</v>
      </c>
      <c r="N417">
        <v>0.54</v>
      </c>
      <c r="O417">
        <v>0.13800000000000001</v>
      </c>
      <c r="P417">
        <v>91.6</v>
      </c>
      <c r="Q417">
        <v>4.26</v>
      </c>
      <c r="R417" t="s">
        <v>373</v>
      </c>
      <c r="S417">
        <v>4.3899999999999997</v>
      </c>
      <c r="T417">
        <v>4.12</v>
      </c>
      <c r="U417">
        <v>10.6</v>
      </c>
    </row>
    <row r="418" spans="1:21" x14ac:dyDescent="0.45">
      <c r="A418" t="s">
        <v>301</v>
      </c>
      <c r="B418" t="s">
        <v>1989</v>
      </c>
      <c r="C418">
        <v>55</v>
      </c>
      <c r="D418">
        <v>60</v>
      </c>
      <c r="E418">
        <v>0</v>
      </c>
      <c r="F418">
        <v>187</v>
      </c>
      <c r="G418">
        <v>169</v>
      </c>
      <c r="H418">
        <v>911</v>
      </c>
      <c r="I418">
        <v>8.5500000000000007</v>
      </c>
      <c r="J418">
        <v>2.73</v>
      </c>
      <c r="K418">
        <v>1.34</v>
      </c>
      <c r="L418">
        <v>0.309</v>
      </c>
      <c r="M418">
        <v>0.73799999999999999</v>
      </c>
      <c r="N418">
        <v>0.45800000000000002</v>
      </c>
      <c r="O418">
        <v>0.155</v>
      </c>
      <c r="P418">
        <v>93.9</v>
      </c>
      <c r="Q418">
        <v>4.3099999999999996</v>
      </c>
      <c r="R418" t="s">
        <v>373</v>
      </c>
      <c r="S418">
        <v>4.26</v>
      </c>
      <c r="T418">
        <v>3.99</v>
      </c>
      <c r="U418">
        <v>10.6</v>
      </c>
    </row>
    <row r="419" spans="1:21" x14ac:dyDescent="0.45">
      <c r="A419" t="s">
        <v>3558</v>
      </c>
      <c r="B419" t="s">
        <v>1989</v>
      </c>
      <c r="C419">
        <v>42</v>
      </c>
      <c r="D419">
        <v>34</v>
      </c>
      <c r="E419">
        <v>324</v>
      </c>
      <c r="F419">
        <v>668</v>
      </c>
      <c r="G419">
        <v>0</v>
      </c>
      <c r="H419">
        <v>680</v>
      </c>
      <c r="I419">
        <v>8.8000000000000007</v>
      </c>
      <c r="J419">
        <v>2.42</v>
      </c>
      <c r="K419">
        <v>0.93</v>
      </c>
      <c r="L419">
        <v>0.26300000000000001</v>
      </c>
      <c r="M419">
        <v>0.78100000000000003</v>
      </c>
      <c r="N419">
        <v>0.36899999999999999</v>
      </c>
      <c r="O419">
        <v>8.8999999999999996E-2</v>
      </c>
      <c r="P419">
        <v>90.6</v>
      </c>
      <c r="Q419">
        <v>2.95</v>
      </c>
      <c r="R419" t="s">
        <v>373</v>
      </c>
      <c r="S419">
        <v>3.33</v>
      </c>
      <c r="T419">
        <v>3.55</v>
      </c>
      <c r="U419">
        <v>10.6</v>
      </c>
    </row>
    <row r="420" spans="1:21" x14ac:dyDescent="0.45">
      <c r="A420" t="s">
        <v>3559</v>
      </c>
      <c r="B420" t="s">
        <v>1989</v>
      </c>
      <c r="C420">
        <v>59</v>
      </c>
      <c r="D420">
        <v>76</v>
      </c>
      <c r="E420">
        <v>3</v>
      </c>
      <c r="F420">
        <v>270</v>
      </c>
      <c r="G420">
        <v>182</v>
      </c>
      <c r="H420">
        <v>1319.2</v>
      </c>
      <c r="I420">
        <v>4.49</v>
      </c>
      <c r="J420">
        <v>3.55</v>
      </c>
      <c r="K420">
        <v>1.05</v>
      </c>
      <c r="L420">
        <v>0.29199999999999998</v>
      </c>
      <c r="M420">
        <v>0.67700000000000005</v>
      </c>
      <c r="N420">
        <v>0.44900000000000001</v>
      </c>
      <c r="O420">
        <v>0.106</v>
      </c>
      <c r="Q420">
        <v>4.88</v>
      </c>
      <c r="R420" t="s">
        <v>373</v>
      </c>
      <c r="S420">
        <v>4.9000000000000004</v>
      </c>
      <c r="T420">
        <v>4.96</v>
      </c>
      <c r="U420">
        <v>10.6</v>
      </c>
    </row>
    <row r="421" spans="1:21" x14ac:dyDescent="0.45">
      <c r="A421" t="s">
        <v>3560</v>
      </c>
      <c r="B421" t="s">
        <v>1989</v>
      </c>
      <c r="C421">
        <v>88</v>
      </c>
      <c r="D421">
        <v>82</v>
      </c>
      <c r="E421">
        <v>23</v>
      </c>
      <c r="F421">
        <v>828</v>
      </c>
      <c r="G421">
        <v>108</v>
      </c>
      <c r="H421">
        <v>1404.1</v>
      </c>
      <c r="I421">
        <v>5.4</v>
      </c>
      <c r="J421">
        <v>3.61</v>
      </c>
      <c r="K421">
        <v>0.72</v>
      </c>
      <c r="L421">
        <v>0.31</v>
      </c>
      <c r="M421">
        <v>0.68200000000000005</v>
      </c>
      <c r="N421">
        <v>0.54700000000000004</v>
      </c>
      <c r="O421">
        <v>0.08</v>
      </c>
      <c r="P421">
        <v>91.8</v>
      </c>
      <c r="Q421">
        <v>4.46</v>
      </c>
      <c r="R421" t="s">
        <v>373</v>
      </c>
      <c r="S421">
        <v>4.3499999999999996</v>
      </c>
      <c r="T421">
        <v>4.5199999999999996</v>
      </c>
      <c r="U421">
        <v>10.6</v>
      </c>
    </row>
    <row r="422" spans="1:21" x14ac:dyDescent="0.45">
      <c r="A422" t="s">
        <v>334</v>
      </c>
      <c r="B422" t="s">
        <v>1989</v>
      </c>
      <c r="C422">
        <v>41</v>
      </c>
      <c r="D422">
        <v>42</v>
      </c>
      <c r="E422">
        <v>0</v>
      </c>
      <c r="F422">
        <v>147</v>
      </c>
      <c r="G422">
        <v>116</v>
      </c>
      <c r="H422">
        <v>678</v>
      </c>
      <c r="I422">
        <v>9.0399999999999991</v>
      </c>
      <c r="J422">
        <v>3.08</v>
      </c>
      <c r="K422">
        <v>1.1200000000000001</v>
      </c>
      <c r="L422">
        <v>0.30299999999999999</v>
      </c>
      <c r="M422">
        <v>0.72699999999999998</v>
      </c>
      <c r="N422">
        <v>0.433</v>
      </c>
      <c r="O422">
        <v>0.126</v>
      </c>
      <c r="P422">
        <v>96.4</v>
      </c>
      <c r="Q422">
        <v>3.96</v>
      </c>
      <c r="R422" t="s">
        <v>373</v>
      </c>
      <c r="S422">
        <v>3.92</v>
      </c>
      <c r="T422">
        <v>3.96</v>
      </c>
      <c r="U422">
        <v>10.5</v>
      </c>
    </row>
    <row r="423" spans="1:21" x14ac:dyDescent="0.45">
      <c r="A423" t="s">
        <v>1606</v>
      </c>
      <c r="B423" t="s">
        <v>1989</v>
      </c>
      <c r="C423">
        <v>37</v>
      </c>
      <c r="D423">
        <v>50</v>
      </c>
      <c r="E423">
        <v>19</v>
      </c>
      <c r="F423">
        <v>262</v>
      </c>
      <c r="G423">
        <v>90</v>
      </c>
      <c r="H423">
        <v>674</v>
      </c>
      <c r="I423">
        <v>7.68</v>
      </c>
      <c r="J423">
        <v>2.88</v>
      </c>
      <c r="K423">
        <v>0.99</v>
      </c>
      <c r="L423">
        <v>0.29099999999999998</v>
      </c>
      <c r="M423">
        <v>0.72099999999999997</v>
      </c>
      <c r="N423">
        <v>0.45100000000000001</v>
      </c>
      <c r="O423">
        <v>0.113</v>
      </c>
      <c r="P423">
        <v>95.4</v>
      </c>
      <c r="Q423">
        <v>3.94</v>
      </c>
      <c r="R423" t="s">
        <v>373</v>
      </c>
      <c r="S423">
        <v>4</v>
      </c>
      <c r="T423">
        <v>4.21</v>
      </c>
      <c r="U423">
        <v>10.5</v>
      </c>
    </row>
    <row r="424" spans="1:21" x14ac:dyDescent="0.45">
      <c r="A424" t="s">
        <v>871</v>
      </c>
      <c r="B424" t="s">
        <v>1989</v>
      </c>
      <c r="C424">
        <v>65</v>
      </c>
      <c r="D424">
        <v>49</v>
      </c>
      <c r="E424">
        <v>0</v>
      </c>
      <c r="F424">
        <v>166</v>
      </c>
      <c r="G424">
        <v>158</v>
      </c>
      <c r="H424">
        <v>910</v>
      </c>
      <c r="I424">
        <v>6.69</v>
      </c>
      <c r="J424">
        <v>2.4</v>
      </c>
      <c r="K424">
        <v>1.25</v>
      </c>
      <c r="L424">
        <v>0.28999999999999998</v>
      </c>
      <c r="M424">
        <v>0.72899999999999998</v>
      </c>
      <c r="N424">
        <v>0.40300000000000002</v>
      </c>
      <c r="O424">
        <v>0.115</v>
      </c>
      <c r="P424">
        <v>89.3</v>
      </c>
      <c r="Q424">
        <v>4.1100000000000003</v>
      </c>
      <c r="R424" t="s">
        <v>373</v>
      </c>
      <c r="S424">
        <v>4.38</v>
      </c>
      <c r="T424">
        <v>4.6500000000000004</v>
      </c>
      <c r="U424">
        <v>10.5</v>
      </c>
    </row>
    <row r="425" spans="1:21" x14ac:dyDescent="0.45">
      <c r="A425" t="s">
        <v>3561</v>
      </c>
      <c r="B425" t="s">
        <v>95</v>
      </c>
      <c r="C425">
        <v>38</v>
      </c>
      <c r="D425">
        <v>34</v>
      </c>
      <c r="E425">
        <v>0</v>
      </c>
      <c r="F425">
        <v>109</v>
      </c>
      <c r="G425">
        <v>105</v>
      </c>
      <c r="H425">
        <v>591.1</v>
      </c>
      <c r="I425">
        <v>10.47</v>
      </c>
      <c r="J425">
        <v>3.24</v>
      </c>
      <c r="K425">
        <v>1.1399999999999999</v>
      </c>
      <c r="L425">
        <v>0.309</v>
      </c>
      <c r="M425">
        <v>0.753</v>
      </c>
      <c r="N425">
        <v>0.41299999999999998</v>
      </c>
      <c r="O425">
        <v>0.128</v>
      </c>
      <c r="P425">
        <v>95.7</v>
      </c>
      <c r="Q425">
        <v>3.82</v>
      </c>
      <c r="R425" t="s">
        <v>373</v>
      </c>
      <c r="S425">
        <v>3.61</v>
      </c>
      <c r="T425">
        <v>3.45</v>
      </c>
      <c r="U425">
        <v>10.5</v>
      </c>
    </row>
    <row r="426" spans="1:21" x14ac:dyDescent="0.45">
      <c r="A426" t="s">
        <v>3562</v>
      </c>
      <c r="B426" t="s">
        <v>1989</v>
      </c>
      <c r="C426">
        <v>46</v>
      </c>
      <c r="D426">
        <v>49</v>
      </c>
      <c r="E426">
        <v>311</v>
      </c>
      <c r="F426">
        <v>607</v>
      </c>
      <c r="G426">
        <v>19</v>
      </c>
      <c r="H426">
        <v>742.2</v>
      </c>
      <c r="I426">
        <v>7.54</v>
      </c>
      <c r="J426">
        <v>2.39</v>
      </c>
      <c r="K426">
        <v>1.1299999999999999</v>
      </c>
      <c r="L426">
        <v>0.27700000000000002</v>
      </c>
      <c r="M426">
        <v>0.748</v>
      </c>
      <c r="Q426">
        <v>3.6</v>
      </c>
      <c r="R426" t="s">
        <v>373</v>
      </c>
      <c r="S426">
        <v>3.86</v>
      </c>
      <c r="U426">
        <v>10.5</v>
      </c>
    </row>
    <row r="427" spans="1:21" x14ac:dyDescent="0.45">
      <c r="A427" t="s">
        <v>281</v>
      </c>
      <c r="B427" t="s">
        <v>52</v>
      </c>
      <c r="C427">
        <v>28</v>
      </c>
      <c r="D427">
        <v>21</v>
      </c>
      <c r="E427">
        <v>0</v>
      </c>
      <c r="F427">
        <v>75</v>
      </c>
      <c r="G427">
        <v>75</v>
      </c>
      <c r="H427">
        <v>432.1</v>
      </c>
      <c r="I427">
        <v>8.6199999999999992</v>
      </c>
      <c r="J427">
        <v>1.08</v>
      </c>
      <c r="K427">
        <v>0.96</v>
      </c>
      <c r="L427">
        <v>0.30199999999999999</v>
      </c>
      <c r="M427">
        <v>0.74399999999999999</v>
      </c>
      <c r="N427">
        <v>0.433</v>
      </c>
      <c r="O427">
        <v>9.5000000000000001E-2</v>
      </c>
      <c r="P427">
        <v>95.8</v>
      </c>
      <c r="Q427">
        <v>3.37</v>
      </c>
      <c r="R427" t="s">
        <v>373</v>
      </c>
      <c r="S427">
        <v>3.12</v>
      </c>
      <c r="T427">
        <v>3.46</v>
      </c>
      <c r="U427">
        <v>10.4</v>
      </c>
    </row>
    <row r="428" spans="1:21" x14ac:dyDescent="0.45">
      <c r="A428" t="s">
        <v>3563</v>
      </c>
      <c r="B428" t="s">
        <v>1989</v>
      </c>
      <c r="C428">
        <v>70</v>
      </c>
      <c r="D428">
        <v>70</v>
      </c>
      <c r="E428">
        <v>2</v>
      </c>
      <c r="F428">
        <v>316</v>
      </c>
      <c r="G428">
        <v>180</v>
      </c>
      <c r="H428">
        <v>1241.2</v>
      </c>
      <c r="I428">
        <v>4.0199999999999996</v>
      </c>
      <c r="J428">
        <v>1.73</v>
      </c>
      <c r="K428">
        <v>1.1100000000000001</v>
      </c>
      <c r="L428">
        <v>0.31</v>
      </c>
      <c r="M428">
        <v>0.69799999999999995</v>
      </c>
      <c r="N428">
        <v>0.47899999999999998</v>
      </c>
      <c r="O428">
        <v>0.11</v>
      </c>
      <c r="P428">
        <v>90.8</v>
      </c>
      <c r="Q428">
        <v>4.68</v>
      </c>
      <c r="R428" t="s">
        <v>373</v>
      </c>
      <c r="S428">
        <v>4.49</v>
      </c>
      <c r="T428">
        <v>4.4000000000000004</v>
      </c>
      <c r="U428">
        <v>10.4</v>
      </c>
    </row>
    <row r="429" spans="1:21" x14ac:dyDescent="0.45">
      <c r="A429" t="s">
        <v>3564</v>
      </c>
      <c r="B429" t="s">
        <v>1989</v>
      </c>
      <c r="C429">
        <v>69</v>
      </c>
      <c r="D429">
        <v>103</v>
      </c>
      <c r="E429">
        <v>2</v>
      </c>
      <c r="F429">
        <v>296</v>
      </c>
      <c r="G429">
        <v>219</v>
      </c>
      <c r="H429">
        <v>1338.1</v>
      </c>
      <c r="I429">
        <v>6.48</v>
      </c>
      <c r="J429">
        <v>4.2699999999999996</v>
      </c>
      <c r="K429">
        <v>1.02</v>
      </c>
      <c r="L429">
        <v>0.29799999999999999</v>
      </c>
      <c r="M429">
        <v>0.70199999999999996</v>
      </c>
      <c r="N429">
        <v>0.49299999999999999</v>
      </c>
      <c r="O429">
        <v>0.11600000000000001</v>
      </c>
      <c r="P429">
        <v>91.8</v>
      </c>
      <c r="Q429">
        <v>4.71</v>
      </c>
      <c r="R429" t="s">
        <v>373</v>
      </c>
      <c r="S429">
        <v>4.68</v>
      </c>
      <c r="T429">
        <v>4.53</v>
      </c>
      <c r="U429">
        <v>10.4</v>
      </c>
    </row>
    <row r="430" spans="1:21" x14ac:dyDescent="0.45">
      <c r="A430" t="s">
        <v>3565</v>
      </c>
      <c r="B430" t="s">
        <v>1989</v>
      </c>
      <c r="C430">
        <v>89</v>
      </c>
      <c r="D430">
        <v>102</v>
      </c>
      <c r="E430">
        <v>5</v>
      </c>
      <c r="F430">
        <v>348</v>
      </c>
      <c r="G430">
        <v>235</v>
      </c>
      <c r="H430">
        <v>1567.2</v>
      </c>
      <c r="I430">
        <v>5.63</v>
      </c>
      <c r="J430">
        <v>2.2599999999999998</v>
      </c>
      <c r="K430">
        <v>1.53</v>
      </c>
      <c r="L430">
        <v>0.29699999999999999</v>
      </c>
      <c r="M430">
        <v>0.67800000000000005</v>
      </c>
      <c r="N430">
        <v>0.39100000000000001</v>
      </c>
      <c r="O430">
        <v>0.124</v>
      </c>
      <c r="Q430">
        <v>5.26</v>
      </c>
      <c r="R430" t="s">
        <v>373</v>
      </c>
      <c r="S430">
        <v>4.91</v>
      </c>
      <c r="T430">
        <v>5.04</v>
      </c>
      <c r="U430">
        <v>10.4</v>
      </c>
    </row>
    <row r="431" spans="1:21" x14ac:dyDescent="0.45">
      <c r="A431" t="s">
        <v>602</v>
      </c>
      <c r="B431" t="s">
        <v>32</v>
      </c>
      <c r="C431">
        <v>32</v>
      </c>
      <c r="D431">
        <v>10</v>
      </c>
      <c r="E431">
        <v>0</v>
      </c>
      <c r="F431">
        <v>67</v>
      </c>
      <c r="G431">
        <v>54</v>
      </c>
      <c r="H431">
        <v>329.2</v>
      </c>
      <c r="I431">
        <v>13.51</v>
      </c>
      <c r="J431">
        <v>2.98</v>
      </c>
      <c r="K431">
        <v>0.87</v>
      </c>
      <c r="L431">
        <v>0.30499999999999999</v>
      </c>
      <c r="M431">
        <v>0.71799999999999997</v>
      </c>
      <c r="N431">
        <v>0.36599999999999999</v>
      </c>
      <c r="O431">
        <v>0.107</v>
      </c>
      <c r="P431">
        <v>97.7</v>
      </c>
      <c r="Q431">
        <v>3.47</v>
      </c>
      <c r="R431" t="s">
        <v>373</v>
      </c>
      <c r="S431">
        <v>2.56</v>
      </c>
      <c r="T431">
        <v>2.74</v>
      </c>
      <c r="U431">
        <v>10.3</v>
      </c>
    </row>
    <row r="432" spans="1:21" x14ac:dyDescent="0.45">
      <c r="A432" t="s">
        <v>791</v>
      </c>
      <c r="B432" t="s">
        <v>1989</v>
      </c>
      <c r="C432">
        <v>60</v>
      </c>
      <c r="D432">
        <v>58</v>
      </c>
      <c r="E432">
        <v>0</v>
      </c>
      <c r="F432">
        <v>200</v>
      </c>
      <c r="G432">
        <v>200</v>
      </c>
      <c r="H432">
        <v>1048.0999999999999</v>
      </c>
      <c r="I432">
        <v>6.74</v>
      </c>
      <c r="J432">
        <v>3.13</v>
      </c>
      <c r="K432">
        <v>1.1599999999999999</v>
      </c>
      <c r="L432">
        <v>0.29099999999999998</v>
      </c>
      <c r="M432">
        <v>0.71399999999999997</v>
      </c>
      <c r="N432">
        <v>0.44900000000000001</v>
      </c>
      <c r="O432">
        <v>0.127</v>
      </c>
      <c r="P432">
        <v>89.4</v>
      </c>
      <c r="Q432">
        <v>4.3600000000000003</v>
      </c>
      <c r="R432" t="s">
        <v>373</v>
      </c>
      <c r="S432">
        <v>4.4800000000000004</v>
      </c>
      <c r="T432">
        <v>4.5599999999999996</v>
      </c>
      <c r="U432">
        <v>10.3</v>
      </c>
    </row>
    <row r="433" spans="1:21" x14ac:dyDescent="0.45">
      <c r="A433" t="s">
        <v>3566</v>
      </c>
      <c r="B433" t="s">
        <v>1989</v>
      </c>
      <c r="C433">
        <v>39</v>
      </c>
      <c r="D433">
        <v>46</v>
      </c>
      <c r="E433">
        <v>97</v>
      </c>
      <c r="F433">
        <v>526</v>
      </c>
      <c r="G433">
        <v>27</v>
      </c>
      <c r="H433">
        <v>742.2</v>
      </c>
      <c r="I433">
        <v>8.1300000000000008</v>
      </c>
      <c r="J433">
        <v>4.2300000000000004</v>
      </c>
      <c r="K433">
        <v>0.71</v>
      </c>
      <c r="L433">
        <v>0.29299999999999998</v>
      </c>
      <c r="M433">
        <v>0.71899999999999997</v>
      </c>
      <c r="Q433">
        <v>3.79</v>
      </c>
      <c r="R433" t="s">
        <v>373</v>
      </c>
      <c r="S433">
        <v>3.72</v>
      </c>
      <c r="U433">
        <v>10.199999999999999</v>
      </c>
    </row>
    <row r="434" spans="1:21" x14ac:dyDescent="0.45">
      <c r="A434" t="s">
        <v>3567</v>
      </c>
      <c r="B434" t="s">
        <v>1989</v>
      </c>
      <c r="C434">
        <v>37</v>
      </c>
      <c r="D434">
        <v>33</v>
      </c>
      <c r="E434">
        <v>189</v>
      </c>
      <c r="F434">
        <v>572</v>
      </c>
      <c r="G434">
        <v>0</v>
      </c>
      <c r="H434">
        <v>566.20000000000005</v>
      </c>
      <c r="I434">
        <v>9.51</v>
      </c>
      <c r="J434">
        <v>2.92</v>
      </c>
      <c r="K434">
        <v>0.79</v>
      </c>
      <c r="L434">
        <v>0.28399999999999997</v>
      </c>
      <c r="M434">
        <v>0.77900000000000003</v>
      </c>
      <c r="N434">
        <v>0.47899999999999998</v>
      </c>
      <c r="O434">
        <v>9.4E-2</v>
      </c>
      <c r="P434">
        <v>94.1</v>
      </c>
      <c r="Q434">
        <v>3.08</v>
      </c>
      <c r="R434" t="s">
        <v>373</v>
      </c>
      <c r="S434">
        <v>3.21</v>
      </c>
      <c r="T434">
        <v>3.31</v>
      </c>
      <c r="U434">
        <v>10.199999999999999</v>
      </c>
    </row>
    <row r="435" spans="1:21" x14ac:dyDescent="0.45">
      <c r="A435" t="s">
        <v>1072</v>
      </c>
      <c r="B435" t="s">
        <v>1989</v>
      </c>
      <c r="C435">
        <v>44</v>
      </c>
      <c r="D435">
        <v>67</v>
      </c>
      <c r="E435">
        <v>0</v>
      </c>
      <c r="F435">
        <v>174</v>
      </c>
      <c r="G435">
        <v>160</v>
      </c>
      <c r="H435">
        <v>868.2</v>
      </c>
      <c r="I435">
        <v>8.75</v>
      </c>
      <c r="J435">
        <v>2.91</v>
      </c>
      <c r="K435">
        <v>1.59</v>
      </c>
      <c r="L435">
        <v>0.29599999999999999</v>
      </c>
      <c r="M435">
        <v>0.70299999999999996</v>
      </c>
      <c r="N435">
        <v>0.35499999999999998</v>
      </c>
      <c r="O435">
        <v>0.13600000000000001</v>
      </c>
      <c r="P435">
        <v>91.8</v>
      </c>
      <c r="Q435">
        <v>4.9400000000000004</v>
      </c>
      <c r="R435" t="s">
        <v>373</v>
      </c>
      <c r="S435">
        <v>4.6399999999999997</v>
      </c>
      <c r="T435">
        <v>4.6100000000000003</v>
      </c>
      <c r="U435">
        <v>10.199999999999999</v>
      </c>
    </row>
    <row r="436" spans="1:21" x14ac:dyDescent="0.45">
      <c r="A436" t="s">
        <v>3062</v>
      </c>
      <c r="B436" t="s">
        <v>1989</v>
      </c>
      <c r="C436">
        <v>56</v>
      </c>
      <c r="D436">
        <v>69</v>
      </c>
      <c r="E436">
        <v>0</v>
      </c>
      <c r="F436">
        <v>211</v>
      </c>
      <c r="G436">
        <v>187</v>
      </c>
      <c r="H436">
        <v>1144.0999999999999</v>
      </c>
      <c r="I436">
        <v>6.04</v>
      </c>
      <c r="J436">
        <v>2.33</v>
      </c>
      <c r="K436">
        <v>1.34</v>
      </c>
      <c r="L436">
        <v>0.28699999999999998</v>
      </c>
      <c r="M436">
        <v>0.68700000000000006</v>
      </c>
      <c r="N436">
        <v>0.42199999999999999</v>
      </c>
      <c r="O436">
        <v>0.11899999999999999</v>
      </c>
      <c r="P436">
        <v>88.6</v>
      </c>
      <c r="Q436">
        <v>4.7300000000000004</v>
      </c>
      <c r="R436" t="s">
        <v>373</v>
      </c>
      <c r="S436">
        <v>4.6900000000000004</v>
      </c>
      <c r="T436">
        <v>4.41</v>
      </c>
      <c r="U436">
        <v>10.199999999999999</v>
      </c>
    </row>
    <row r="437" spans="1:21" x14ac:dyDescent="0.45">
      <c r="A437" t="s">
        <v>3568</v>
      </c>
      <c r="B437" t="s">
        <v>1989</v>
      </c>
      <c r="C437">
        <v>59</v>
      </c>
      <c r="D437">
        <v>40</v>
      </c>
      <c r="E437">
        <v>16</v>
      </c>
      <c r="F437">
        <v>342</v>
      </c>
      <c r="G437">
        <v>62</v>
      </c>
      <c r="H437">
        <v>797</v>
      </c>
      <c r="I437">
        <v>5.23</v>
      </c>
      <c r="J437">
        <v>2.04</v>
      </c>
      <c r="K437">
        <v>0.93</v>
      </c>
      <c r="L437">
        <v>0.30399999999999999</v>
      </c>
      <c r="M437">
        <v>0.7</v>
      </c>
      <c r="N437">
        <v>0.5</v>
      </c>
      <c r="O437">
        <v>0.122</v>
      </c>
      <c r="Q437">
        <v>4.3</v>
      </c>
      <c r="R437" t="s">
        <v>373</v>
      </c>
      <c r="S437">
        <v>4.08</v>
      </c>
      <c r="T437">
        <v>3.99</v>
      </c>
      <c r="U437">
        <v>10.199999999999999</v>
      </c>
    </row>
    <row r="438" spans="1:21" x14ac:dyDescent="0.45">
      <c r="A438" t="s">
        <v>3569</v>
      </c>
      <c r="B438" t="s">
        <v>1989</v>
      </c>
      <c r="C438">
        <v>24</v>
      </c>
      <c r="D438">
        <v>28</v>
      </c>
      <c r="E438">
        <v>207</v>
      </c>
      <c r="F438">
        <v>591</v>
      </c>
      <c r="G438">
        <v>8</v>
      </c>
      <c r="H438">
        <v>636.1</v>
      </c>
      <c r="I438">
        <v>9.07</v>
      </c>
      <c r="J438">
        <v>2.79</v>
      </c>
      <c r="K438">
        <v>0.88</v>
      </c>
      <c r="L438">
        <v>0.25800000000000001</v>
      </c>
      <c r="M438">
        <v>0.79500000000000004</v>
      </c>
      <c r="N438">
        <v>0.32200000000000001</v>
      </c>
      <c r="O438">
        <v>7.6999999999999999E-2</v>
      </c>
      <c r="P438">
        <v>92.8</v>
      </c>
      <c r="Q438">
        <v>2.89</v>
      </c>
      <c r="R438" t="s">
        <v>373</v>
      </c>
      <c r="S438">
        <v>3.35</v>
      </c>
      <c r="T438">
        <v>3.76</v>
      </c>
      <c r="U438">
        <v>10.1</v>
      </c>
    </row>
    <row r="439" spans="1:21" x14ac:dyDescent="0.45">
      <c r="A439" t="s">
        <v>278</v>
      </c>
      <c r="B439" t="s">
        <v>102</v>
      </c>
      <c r="C439">
        <v>33</v>
      </c>
      <c r="D439">
        <v>30</v>
      </c>
      <c r="E439">
        <v>0</v>
      </c>
      <c r="F439">
        <v>93</v>
      </c>
      <c r="G439">
        <v>90</v>
      </c>
      <c r="H439">
        <v>489.1</v>
      </c>
      <c r="I439">
        <v>10.15</v>
      </c>
      <c r="J439">
        <v>2.2799999999999998</v>
      </c>
      <c r="K439">
        <v>1.21</v>
      </c>
      <c r="L439">
        <v>0.28000000000000003</v>
      </c>
      <c r="M439">
        <v>0.74399999999999999</v>
      </c>
      <c r="N439">
        <v>0.433</v>
      </c>
      <c r="O439">
        <v>0.13600000000000001</v>
      </c>
      <c r="P439">
        <v>95.1</v>
      </c>
      <c r="Q439">
        <v>3.53</v>
      </c>
      <c r="R439" t="s">
        <v>373</v>
      </c>
      <c r="S439">
        <v>3.54</v>
      </c>
      <c r="T439">
        <v>3.41</v>
      </c>
      <c r="U439">
        <v>10.1</v>
      </c>
    </row>
    <row r="440" spans="1:21" x14ac:dyDescent="0.45">
      <c r="A440" t="s">
        <v>976</v>
      </c>
      <c r="B440" t="s">
        <v>1989</v>
      </c>
      <c r="C440">
        <v>54</v>
      </c>
      <c r="D440">
        <v>65</v>
      </c>
      <c r="E440">
        <v>0</v>
      </c>
      <c r="F440">
        <v>190</v>
      </c>
      <c r="G440">
        <v>162</v>
      </c>
      <c r="H440">
        <v>910.2</v>
      </c>
      <c r="I440">
        <v>8.42</v>
      </c>
      <c r="J440">
        <v>2.82</v>
      </c>
      <c r="K440">
        <v>1.61</v>
      </c>
      <c r="L440">
        <v>0.28999999999999998</v>
      </c>
      <c r="M440">
        <v>0.71199999999999997</v>
      </c>
      <c r="N440">
        <v>0.36399999999999999</v>
      </c>
      <c r="O440">
        <v>0.14099999999999999</v>
      </c>
      <c r="P440">
        <v>91.7</v>
      </c>
      <c r="Q440">
        <v>4.74</v>
      </c>
      <c r="R440" t="s">
        <v>373</v>
      </c>
      <c r="S440">
        <v>4.68</v>
      </c>
      <c r="T440">
        <v>4.54</v>
      </c>
      <c r="U440">
        <v>10.1</v>
      </c>
    </row>
    <row r="441" spans="1:21" x14ac:dyDescent="0.45">
      <c r="A441" t="s">
        <v>3570</v>
      </c>
      <c r="B441" t="s">
        <v>1989</v>
      </c>
      <c r="C441">
        <v>54</v>
      </c>
      <c r="D441">
        <v>56</v>
      </c>
      <c r="E441">
        <v>0</v>
      </c>
      <c r="F441">
        <v>178</v>
      </c>
      <c r="G441">
        <v>161</v>
      </c>
      <c r="H441">
        <v>1002</v>
      </c>
      <c r="I441">
        <v>4.6100000000000003</v>
      </c>
      <c r="J441">
        <v>3.31</v>
      </c>
      <c r="K441">
        <v>1.08</v>
      </c>
      <c r="L441">
        <v>0.30599999999999999</v>
      </c>
      <c r="M441">
        <v>0.69499999999999995</v>
      </c>
      <c r="Q441">
        <v>4.8099999999999996</v>
      </c>
      <c r="R441" t="s">
        <v>373</v>
      </c>
      <c r="S441">
        <v>4.87</v>
      </c>
      <c r="U441">
        <v>10.1</v>
      </c>
    </row>
    <row r="442" spans="1:21" x14ac:dyDescent="0.45">
      <c r="A442" t="s">
        <v>3571</v>
      </c>
      <c r="B442" t="s">
        <v>1989</v>
      </c>
      <c r="C442">
        <v>68</v>
      </c>
      <c r="D442">
        <v>34</v>
      </c>
      <c r="E442">
        <v>1</v>
      </c>
      <c r="F442">
        <v>174</v>
      </c>
      <c r="G442">
        <v>126</v>
      </c>
      <c r="H442">
        <v>845.2</v>
      </c>
      <c r="I442">
        <v>4.1900000000000004</v>
      </c>
      <c r="J442">
        <v>2.68</v>
      </c>
      <c r="K442">
        <v>0.69</v>
      </c>
      <c r="L442">
        <v>0.29899999999999999</v>
      </c>
      <c r="M442">
        <v>0.69</v>
      </c>
      <c r="N442">
        <v>0.58499999999999996</v>
      </c>
      <c r="O442">
        <v>9.7000000000000003E-2</v>
      </c>
      <c r="P442">
        <v>93</v>
      </c>
      <c r="Q442">
        <v>4.3600000000000003</v>
      </c>
      <c r="R442" t="s">
        <v>373</v>
      </c>
      <c r="S442">
        <v>4.1900000000000004</v>
      </c>
      <c r="T442">
        <v>4.2699999999999996</v>
      </c>
      <c r="U442">
        <v>10</v>
      </c>
    </row>
    <row r="443" spans="1:21" x14ac:dyDescent="0.45">
      <c r="A443" t="s">
        <v>3572</v>
      </c>
      <c r="B443" t="s">
        <v>1989</v>
      </c>
      <c r="C443">
        <v>66</v>
      </c>
      <c r="D443">
        <v>77</v>
      </c>
      <c r="E443">
        <v>2</v>
      </c>
      <c r="F443">
        <v>288</v>
      </c>
      <c r="G443">
        <v>176</v>
      </c>
      <c r="H443">
        <v>1149</v>
      </c>
      <c r="I443">
        <v>6.37</v>
      </c>
      <c r="J443">
        <v>3.29</v>
      </c>
      <c r="K443">
        <v>1.1000000000000001</v>
      </c>
      <c r="L443">
        <v>0.29599999999999999</v>
      </c>
      <c r="M443">
        <v>0.69499999999999995</v>
      </c>
      <c r="Q443">
        <v>4.59</v>
      </c>
      <c r="R443" t="s">
        <v>373</v>
      </c>
      <c r="S443">
        <v>4.42</v>
      </c>
      <c r="U443">
        <v>10</v>
      </c>
    </row>
    <row r="444" spans="1:21" x14ac:dyDescent="0.45">
      <c r="A444" t="s">
        <v>3573</v>
      </c>
      <c r="B444" t="s">
        <v>1989</v>
      </c>
      <c r="C444">
        <v>40</v>
      </c>
      <c r="D444">
        <v>47</v>
      </c>
      <c r="E444">
        <v>289</v>
      </c>
      <c r="F444">
        <v>762</v>
      </c>
      <c r="G444">
        <v>0</v>
      </c>
      <c r="H444">
        <v>779</v>
      </c>
      <c r="I444">
        <v>10.93</v>
      </c>
      <c r="J444">
        <v>4.66</v>
      </c>
      <c r="K444">
        <v>1.1000000000000001</v>
      </c>
      <c r="L444">
        <v>0.251</v>
      </c>
      <c r="M444">
        <v>0.80400000000000005</v>
      </c>
      <c r="N444">
        <v>0.33500000000000002</v>
      </c>
      <c r="O444">
        <v>9.7000000000000003E-2</v>
      </c>
      <c r="P444">
        <v>93.6</v>
      </c>
      <c r="Q444">
        <v>3.13</v>
      </c>
      <c r="R444" t="s">
        <v>373</v>
      </c>
      <c r="S444">
        <v>3.86</v>
      </c>
      <c r="T444">
        <v>4.28</v>
      </c>
      <c r="U444">
        <v>9.9</v>
      </c>
    </row>
    <row r="445" spans="1:21" x14ac:dyDescent="0.45">
      <c r="A445" t="s">
        <v>3574</v>
      </c>
      <c r="B445" t="s">
        <v>1989</v>
      </c>
      <c r="C445">
        <v>42</v>
      </c>
      <c r="D445">
        <v>36</v>
      </c>
      <c r="E445">
        <v>137</v>
      </c>
      <c r="F445">
        <v>821</v>
      </c>
      <c r="G445">
        <v>5</v>
      </c>
      <c r="H445">
        <v>722.2</v>
      </c>
      <c r="I445">
        <v>9.83</v>
      </c>
      <c r="J445">
        <v>2.23</v>
      </c>
      <c r="K445">
        <v>1.06</v>
      </c>
      <c r="L445">
        <v>0.26900000000000002</v>
      </c>
      <c r="M445">
        <v>0.76600000000000001</v>
      </c>
      <c r="N445">
        <v>0.372</v>
      </c>
      <c r="O445">
        <v>0.10299999999999999</v>
      </c>
      <c r="P445">
        <v>88.7</v>
      </c>
      <c r="Q445">
        <v>3.21</v>
      </c>
      <c r="R445" t="s">
        <v>373</v>
      </c>
      <c r="S445">
        <v>3.33</v>
      </c>
      <c r="T445">
        <v>3.54</v>
      </c>
      <c r="U445">
        <v>9.9</v>
      </c>
    </row>
    <row r="446" spans="1:21" x14ac:dyDescent="0.45">
      <c r="A446" t="s">
        <v>3575</v>
      </c>
      <c r="B446" t="s">
        <v>1989</v>
      </c>
      <c r="C446">
        <v>67</v>
      </c>
      <c r="D446">
        <v>55</v>
      </c>
      <c r="E446">
        <v>0</v>
      </c>
      <c r="F446">
        <v>166</v>
      </c>
      <c r="G446">
        <v>166</v>
      </c>
      <c r="H446">
        <v>1068.2</v>
      </c>
      <c r="I446">
        <v>5.94</v>
      </c>
      <c r="J446">
        <v>3.71</v>
      </c>
      <c r="K446">
        <v>1.05</v>
      </c>
      <c r="L446">
        <v>0.27800000000000002</v>
      </c>
      <c r="M446">
        <v>0.71699999999999997</v>
      </c>
      <c r="Q446">
        <v>4.3499999999999996</v>
      </c>
      <c r="R446" t="s">
        <v>373</v>
      </c>
      <c r="S446">
        <v>4.43</v>
      </c>
      <c r="U446">
        <v>9.9</v>
      </c>
    </row>
    <row r="447" spans="1:21" x14ac:dyDescent="0.45">
      <c r="A447" t="s">
        <v>3576</v>
      </c>
      <c r="B447" t="s">
        <v>1989</v>
      </c>
      <c r="C447">
        <v>38</v>
      </c>
      <c r="D447">
        <v>32</v>
      </c>
      <c r="E447">
        <v>168</v>
      </c>
      <c r="F447">
        <v>590</v>
      </c>
      <c r="G447">
        <v>0</v>
      </c>
      <c r="H447">
        <v>628.20000000000005</v>
      </c>
      <c r="I447">
        <v>9.1199999999999992</v>
      </c>
      <c r="J447">
        <v>3.06</v>
      </c>
      <c r="K447">
        <v>0.69</v>
      </c>
      <c r="L447">
        <v>0.312</v>
      </c>
      <c r="M447">
        <v>0.745</v>
      </c>
      <c r="N447">
        <v>0.48199999999999998</v>
      </c>
      <c r="O447">
        <v>8.8999999999999996E-2</v>
      </c>
      <c r="P447">
        <v>94.3</v>
      </c>
      <c r="Q447">
        <v>3.49</v>
      </c>
      <c r="R447" t="s">
        <v>373</v>
      </c>
      <c r="S447">
        <v>3.17</v>
      </c>
      <c r="T447">
        <v>3.32</v>
      </c>
      <c r="U447">
        <v>9.9</v>
      </c>
    </row>
    <row r="448" spans="1:21" x14ac:dyDescent="0.45">
      <c r="A448" t="s">
        <v>3577</v>
      </c>
      <c r="B448" t="s">
        <v>1989</v>
      </c>
      <c r="C448">
        <v>49</v>
      </c>
      <c r="D448">
        <v>46</v>
      </c>
      <c r="E448">
        <v>0</v>
      </c>
      <c r="F448">
        <v>163</v>
      </c>
      <c r="G448">
        <v>140</v>
      </c>
      <c r="H448">
        <v>873.2</v>
      </c>
      <c r="I448">
        <v>5.75</v>
      </c>
      <c r="J448">
        <v>2.5299999999999998</v>
      </c>
      <c r="K448">
        <v>1.03</v>
      </c>
      <c r="L448">
        <v>0.28699999999999998</v>
      </c>
      <c r="M448">
        <v>0.70399999999999996</v>
      </c>
      <c r="N448">
        <v>0.35399999999999998</v>
      </c>
      <c r="O448">
        <v>9.5000000000000001E-2</v>
      </c>
      <c r="Q448">
        <v>4.03</v>
      </c>
      <c r="R448" t="s">
        <v>373</v>
      </c>
      <c r="S448">
        <v>4.1500000000000004</v>
      </c>
      <c r="T448">
        <v>4.9400000000000004</v>
      </c>
      <c r="U448">
        <v>9.8000000000000007</v>
      </c>
    </row>
    <row r="449" spans="1:21" x14ac:dyDescent="0.45">
      <c r="A449" t="s">
        <v>3578</v>
      </c>
      <c r="B449" t="s">
        <v>1989</v>
      </c>
      <c r="C449">
        <v>35</v>
      </c>
      <c r="D449">
        <v>26</v>
      </c>
      <c r="E449">
        <v>154</v>
      </c>
      <c r="F449">
        <v>442</v>
      </c>
      <c r="G449">
        <v>46</v>
      </c>
      <c r="H449">
        <v>641</v>
      </c>
      <c r="I449">
        <v>7.47</v>
      </c>
      <c r="J449">
        <v>3.71</v>
      </c>
      <c r="K449">
        <v>0.55000000000000004</v>
      </c>
      <c r="L449">
        <v>0.28100000000000003</v>
      </c>
      <c r="M449">
        <v>0.73899999999999999</v>
      </c>
      <c r="N449">
        <v>0.66700000000000004</v>
      </c>
      <c r="O449">
        <v>0.122</v>
      </c>
      <c r="P449">
        <v>92.8</v>
      </c>
      <c r="Q449">
        <v>3.13</v>
      </c>
      <c r="R449" t="s">
        <v>373</v>
      </c>
      <c r="S449">
        <v>3.54</v>
      </c>
      <c r="T449">
        <v>3.45</v>
      </c>
      <c r="U449">
        <v>9.8000000000000007</v>
      </c>
    </row>
    <row r="450" spans="1:21" x14ac:dyDescent="0.45">
      <c r="A450" t="s">
        <v>3579</v>
      </c>
      <c r="B450" t="s">
        <v>1989</v>
      </c>
      <c r="C450">
        <v>71</v>
      </c>
      <c r="D450">
        <v>65</v>
      </c>
      <c r="E450">
        <v>0</v>
      </c>
      <c r="F450">
        <v>211</v>
      </c>
      <c r="G450">
        <v>203</v>
      </c>
      <c r="H450">
        <v>1111</v>
      </c>
      <c r="I450">
        <v>7.45</v>
      </c>
      <c r="J450">
        <v>5.07</v>
      </c>
      <c r="K450">
        <v>1.17</v>
      </c>
      <c r="L450">
        <v>0.29099999999999998</v>
      </c>
      <c r="M450">
        <v>0.68300000000000005</v>
      </c>
      <c r="N450">
        <v>0.39700000000000002</v>
      </c>
      <c r="O450">
        <v>0.11</v>
      </c>
      <c r="Q450">
        <v>5.14</v>
      </c>
      <c r="R450" t="s">
        <v>373</v>
      </c>
      <c r="S450">
        <v>4.8899999999999997</v>
      </c>
      <c r="T450">
        <v>4.4000000000000004</v>
      </c>
      <c r="U450">
        <v>9.8000000000000007</v>
      </c>
    </row>
    <row r="451" spans="1:21" x14ac:dyDescent="0.45">
      <c r="A451" t="s">
        <v>3580</v>
      </c>
      <c r="B451" t="s">
        <v>1989</v>
      </c>
      <c r="C451">
        <v>43</v>
      </c>
      <c r="D451">
        <v>54</v>
      </c>
      <c r="E451">
        <v>0</v>
      </c>
      <c r="F451">
        <v>184</v>
      </c>
      <c r="G451">
        <v>120</v>
      </c>
      <c r="H451">
        <v>835.2</v>
      </c>
      <c r="I451">
        <v>5.56</v>
      </c>
      <c r="J451">
        <v>2.82</v>
      </c>
      <c r="K451">
        <v>1.1200000000000001</v>
      </c>
      <c r="L451">
        <v>0.30099999999999999</v>
      </c>
      <c r="M451">
        <v>0.67300000000000004</v>
      </c>
      <c r="N451">
        <v>0.40500000000000003</v>
      </c>
      <c r="O451">
        <v>0.11899999999999999</v>
      </c>
      <c r="Q451">
        <v>4.71</v>
      </c>
      <c r="R451" t="s">
        <v>373</v>
      </c>
      <c r="S451">
        <v>4.5</v>
      </c>
      <c r="T451">
        <v>5.04</v>
      </c>
      <c r="U451">
        <v>9.8000000000000007</v>
      </c>
    </row>
    <row r="452" spans="1:21" x14ac:dyDescent="0.45">
      <c r="A452" t="s">
        <v>3581</v>
      </c>
      <c r="B452" t="s">
        <v>1989</v>
      </c>
      <c r="C452">
        <v>43</v>
      </c>
      <c r="D452">
        <v>30</v>
      </c>
      <c r="E452">
        <v>0</v>
      </c>
      <c r="F452">
        <v>92</v>
      </c>
      <c r="G452">
        <v>92</v>
      </c>
      <c r="H452">
        <v>604.1</v>
      </c>
      <c r="I452">
        <v>7.12</v>
      </c>
      <c r="J452">
        <v>3.63</v>
      </c>
      <c r="K452">
        <v>0.79</v>
      </c>
      <c r="L452">
        <v>0.29899999999999999</v>
      </c>
      <c r="M452">
        <v>0.72299999999999998</v>
      </c>
      <c r="Q452">
        <v>3.89</v>
      </c>
      <c r="R452" t="s">
        <v>373</v>
      </c>
      <c r="S452">
        <v>3.71</v>
      </c>
      <c r="U452">
        <v>9.8000000000000007</v>
      </c>
    </row>
    <row r="453" spans="1:21" x14ac:dyDescent="0.45">
      <c r="A453" t="s">
        <v>3582</v>
      </c>
      <c r="B453" t="s">
        <v>1989</v>
      </c>
      <c r="C453">
        <v>79</v>
      </c>
      <c r="D453">
        <v>74</v>
      </c>
      <c r="E453">
        <v>2</v>
      </c>
      <c r="F453">
        <v>266</v>
      </c>
      <c r="G453">
        <v>202</v>
      </c>
      <c r="H453">
        <v>1322.2</v>
      </c>
      <c r="I453">
        <v>5.74</v>
      </c>
      <c r="J453">
        <v>3.31</v>
      </c>
      <c r="K453">
        <v>1.38</v>
      </c>
      <c r="L453">
        <v>0.29399999999999998</v>
      </c>
      <c r="M453">
        <v>0.7</v>
      </c>
      <c r="N453">
        <v>0.36</v>
      </c>
      <c r="O453">
        <v>0.13400000000000001</v>
      </c>
      <c r="Q453">
        <v>5.01</v>
      </c>
      <c r="R453" t="s">
        <v>373</v>
      </c>
      <c r="S453">
        <v>5.04</v>
      </c>
      <c r="T453">
        <v>4.97</v>
      </c>
      <c r="U453">
        <v>9.8000000000000007</v>
      </c>
    </row>
    <row r="454" spans="1:21" x14ac:dyDescent="0.45">
      <c r="A454" t="s">
        <v>554</v>
      </c>
      <c r="B454" t="s">
        <v>1989</v>
      </c>
      <c r="C454">
        <v>70</v>
      </c>
      <c r="D454">
        <v>65</v>
      </c>
      <c r="E454">
        <v>6</v>
      </c>
      <c r="F454">
        <v>356</v>
      </c>
      <c r="G454">
        <v>164</v>
      </c>
      <c r="H454">
        <v>1130</v>
      </c>
      <c r="I454">
        <v>8.2799999999999994</v>
      </c>
      <c r="J454">
        <v>3.8</v>
      </c>
      <c r="K454">
        <v>1.17</v>
      </c>
      <c r="L454">
        <v>0.29399999999999998</v>
      </c>
      <c r="M454">
        <v>0.72399999999999998</v>
      </c>
      <c r="N454">
        <v>0.38400000000000001</v>
      </c>
      <c r="O454">
        <v>0.107</v>
      </c>
      <c r="P454">
        <v>93.3</v>
      </c>
      <c r="Q454">
        <v>4.37</v>
      </c>
      <c r="R454" t="s">
        <v>373</v>
      </c>
      <c r="S454">
        <v>4.3600000000000003</v>
      </c>
      <c r="T454">
        <v>4.5999999999999996</v>
      </c>
      <c r="U454">
        <v>9.8000000000000007</v>
      </c>
    </row>
    <row r="455" spans="1:21" x14ac:dyDescent="0.45">
      <c r="A455" t="s">
        <v>729</v>
      </c>
      <c r="B455" t="s">
        <v>1989</v>
      </c>
      <c r="C455">
        <v>33</v>
      </c>
      <c r="D455">
        <v>41</v>
      </c>
      <c r="E455">
        <v>0</v>
      </c>
      <c r="F455">
        <v>123</v>
      </c>
      <c r="G455">
        <v>122</v>
      </c>
      <c r="H455">
        <v>635.20000000000005</v>
      </c>
      <c r="I455">
        <v>9.59</v>
      </c>
      <c r="J455">
        <v>3.27</v>
      </c>
      <c r="K455">
        <v>1.39</v>
      </c>
      <c r="L455">
        <v>0.29699999999999999</v>
      </c>
      <c r="M455">
        <v>0.73699999999999999</v>
      </c>
      <c r="N455">
        <v>0.40699999999999997</v>
      </c>
      <c r="O455">
        <v>0.14599999999999999</v>
      </c>
      <c r="P455">
        <v>93.5</v>
      </c>
      <c r="Q455">
        <v>4.3</v>
      </c>
      <c r="R455" t="s">
        <v>373</v>
      </c>
      <c r="S455">
        <v>4.2699999999999996</v>
      </c>
      <c r="T455">
        <v>4.0999999999999996</v>
      </c>
      <c r="U455">
        <v>9.6999999999999993</v>
      </c>
    </row>
    <row r="456" spans="1:21" x14ac:dyDescent="0.45">
      <c r="A456" t="s">
        <v>2149</v>
      </c>
      <c r="B456" t="s">
        <v>1989</v>
      </c>
      <c r="C456">
        <v>71</v>
      </c>
      <c r="D456">
        <v>68</v>
      </c>
      <c r="E456">
        <v>0</v>
      </c>
      <c r="F456">
        <v>209</v>
      </c>
      <c r="G456">
        <v>201</v>
      </c>
      <c r="H456">
        <v>1178.2</v>
      </c>
      <c r="I456">
        <v>6.53</v>
      </c>
      <c r="J456">
        <v>3.42</v>
      </c>
      <c r="K456">
        <v>1.28</v>
      </c>
      <c r="L456">
        <v>0.29799999999999999</v>
      </c>
      <c r="M456">
        <v>0.70099999999999996</v>
      </c>
      <c r="N456">
        <v>0.39500000000000002</v>
      </c>
      <c r="O456">
        <v>0.11600000000000001</v>
      </c>
      <c r="P456">
        <v>90.5</v>
      </c>
      <c r="Q456">
        <v>4.9400000000000004</v>
      </c>
      <c r="R456" t="s">
        <v>373</v>
      </c>
      <c r="S456">
        <v>4.76</v>
      </c>
      <c r="T456">
        <v>4.6500000000000004</v>
      </c>
      <c r="U456">
        <v>9.6999999999999993</v>
      </c>
    </row>
    <row r="457" spans="1:21" x14ac:dyDescent="0.45">
      <c r="A457" t="s">
        <v>3583</v>
      </c>
      <c r="B457" t="s">
        <v>1989</v>
      </c>
      <c r="C457">
        <v>27</v>
      </c>
      <c r="D457">
        <v>50</v>
      </c>
      <c r="E457">
        <v>291</v>
      </c>
      <c r="F457">
        <v>543</v>
      </c>
      <c r="G457">
        <v>12</v>
      </c>
      <c r="H457">
        <v>644.20000000000005</v>
      </c>
      <c r="I457">
        <v>8.66</v>
      </c>
      <c r="J457">
        <v>4.17</v>
      </c>
      <c r="K457">
        <v>0.74</v>
      </c>
      <c r="L457">
        <v>0.29599999999999999</v>
      </c>
      <c r="M457">
        <v>0.77300000000000002</v>
      </c>
      <c r="Q457">
        <v>3.36</v>
      </c>
      <c r="R457" t="s">
        <v>373</v>
      </c>
      <c r="S457">
        <v>3.55</v>
      </c>
      <c r="U457">
        <v>9.6</v>
      </c>
    </row>
    <row r="458" spans="1:21" x14ac:dyDescent="0.45">
      <c r="A458" t="s">
        <v>3584</v>
      </c>
      <c r="B458" t="s">
        <v>1989</v>
      </c>
      <c r="C458">
        <v>43</v>
      </c>
      <c r="D458">
        <v>61</v>
      </c>
      <c r="E458">
        <v>2</v>
      </c>
      <c r="F458">
        <v>222</v>
      </c>
      <c r="G458">
        <v>139</v>
      </c>
      <c r="H458">
        <v>908.2</v>
      </c>
      <c r="I458">
        <v>5.53</v>
      </c>
      <c r="J458">
        <v>3.32</v>
      </c>
      <c r="K458">
        <v>1.04</v>
      </c>
      <c r="L458">
        <v>0.30199999999999999</v>
      </c>
      <c r="M458">
        <v>0.68700000000000006</v>
      </c>
      <c r="N458">
        <v>0.436</v>
      </c>
      <c r="O458">
        <v>9.4E-2</v>
      </c>
      <c r="P458">
        <v>88.9</v>
      </c>
      <c r="Q458">
        <v>4.79</v>
      </c>
      <c r="R458" t="s">
        <v>373</v>
      </c>
      <c r="S458">
        <v>4.6100000000000003</v>
      </c>
      <c r="T458">
        <v>4.8499999999999996</v>
      </c>
      <c r="U458">
        <v>9.5</v>
      </c>
    </row>
    <row r="459" spans="1:21" x14ac:dyDescent="0.45">
      <c r="A459" t="s">
        <v>1655</v>
      </c>
      <c r="B459" t="s">
        <v>1989</v>
      </c>
      <c r="C459">
        <v>14</v>
      </c>
      <c r="D459">
        <v>18</v>
      </c>
      <c r="E459">
        <v>115</v>
      </c>
      <c r="F459">
        <v>362</v>
      </c>
      <c r="G459">
        <v>0</v>
      </c>
      <c r="H459">
        <v>355.1</v>
      </c>
      <c r="I459">
        <v>12.26</v>
      </c>
      <c r="J459">
        <v>2.89</v>
      </c>
      <c r="K459">
        <v>0.71</v>
      </c>
      <c r="L459">
        <v>0.31</v>
      </c>
      <c r="M459">
        <v>0.77500000000000002</v>
      </c>
      <c r="N459">
        <v>0.42699999999999999</v>
      </c>
      <c r="O459">
        <v>0.09</v>
      </c>
      <c r="P459">
        <v>97.6</v>
      </c>
      <c r="Q459">
        <v>2.71</v>
      </c>
      <c r="R459" t="s">
        <v>373</v>
      </c>
      <c r="S459">
        <v>2.46</v>
      </c>
      <c r="T459">
        <v>2.88</v>
      </c>
      <c r="U459">
        <v>9.5</v>
      </c>
    </row>
    <row r="460" spans="1:21" x14ac:dyDescent="0.45">
      <c r="A460" t="s">
        <v>308</v>
      </c>
      <c r="B460" t="s">
        <v>20</v>
      </c>
      <c r="C460">
        <v>32</v>
      </c>
      <c r="D460">
        <v>36</v>
      </c>
      <c r="E460">
        <v>0</v>
      </c>
      <c r="F460">
        <v>113</v>
      </c>
      <c r="G460">
        <v>110</v>
      </c>
      <c r="H460">
        <v>607</v>
      </c>
      <c r="I460">
        <v>8.4700000000000006</v>
      </c>
      <c r="J460">
        <v>2.83</v>
      </c>
      <c r="K460">
        <v>1.05</v>
      </c>
      <c r="L460">
        <v>0.312</v>
      </c>
      <c r="M460">
        <v>0.72</v>
      </c>
      <c r="N460">
        <v>0.499</v>
      </c>
      <c r="O460">
        <v>0.13400000000000001</v>
      </c>
      <c r="P460">
        <v>92</v>
      </c>
      <c r="Q460">
        <v>4.2300000000000004</v>
      </c>
      <c r="R460" t="s">
        <v>373</v>
      </c>
      <c r="S460">
        <v>3.96</v>
      </c>
      <c r="T460">
        <v>3.86</v>
      </c>
      <c r="U460">
        <v>9.4</v>
      </c>
    </row>
    <row r="461" spans="1:21" x14ac:dyDescent="0.45">
      <c r="A461" t="s">
        <v>3585</v>
      </c>
      <c r="B461" t="s">
        <v>2929</v>
      </c>
      <c r="C461">
        <v>46</v>
      </c>
      <c r="D461">
        <v>44</v>
      </c>
      <c r="E461">
        <v>21</v>
      </c>
      <c r="F461">
        <v>491</v>
      </c>
      <c r="G461">
        <v>15</v>
      </c>
      <c r="H461">
        <v>697</v>
      </c>
      <c r="I461">
        <v>8.15</v>
      </c>
      <c r="J461">
        <v>3.59</v>
      </c>
      <c r="K461">
        <v>0.71</v>
      </c>
      <c r="L461">
        <v>0.27700000000000002</v>
      </c>
      <c r="M461">
        <v>0.74399999999999999</v>
      </c>
      <c r="N461">
        <v>0.50700000000000001</v>
      </c>
      <c r="O461">
        <v>9.4E-2</v>
      </c>
      <c r="P461">
        <v>91.4</v>
      </c>
      <c r="Q461">
        <v>3.18</v>
      </c>
      <c r="R461" t="s">
        <v>373</v>
      </c>
      <c r="S461">
        <v>3.58</v>
      </c>
      <c r="T461">
        <v>3.71</v>
      </c>
      <c r="U461">
        <v>9.4</v>
      </c>
    </row>
    <row r="462" spans="1:21" x14ac:dyDescent="0.45">
      <c r="A462" t="s">
        <v>294</v>
      </c>
      <c r="B462" t="s">
        <v>39</v>
      </c>
      <c r="C462">
        <v>35</v>
      </c>
      <c r="D462">
        <v>43</v>
      </c>
      <c r="E462">
        <v>0</v>
      </c>
      <c r="F462">
        <v>120</v>
      </c>
      <c r="G462">
        <v>118</v>
      </c>
      <c r="H462">
        <v>635</v>
      </c>
      <c r="I462">
        <v>8.83</v>
      </c>
      <c r="J462">
        <v>3.19</v>
      </c>
      <c r="K462">
        <v>0.99</v>
      </c>
      <c r="L462">
        <v>0.33200000000000002</v>
      </c>
      <c r="M462">
        <v>0.71599999999999997</v>
      </c>
      <c r="N462">
        <v>0.436</v>
      </c>
      <c r="O462">
        <v>0.113</v>
      </c>
      <c r="P462">
        <v>94.9</v>
      </c>
      <c r="Q462">
        <v>4.4800000000000004</v>
      </c>
      <c r="R462" t="s">
        <v>373</v>
      </c>
      <c r="S462">
        <v>3.93</v>
      </c>
      <c r="T462">
        <v>4.09</v>
      </c>
      <c r="U462">
        <v>9.4</v>
      </c>
    </row>
    <row r="463" spans="1:21" x14ac:dyDescent="0.45">
      <c r="A463" t="s">
        <v>3586</v>
      </c>
      <c r="B463" t="s">
        <v>20</v>
      </c>
      <c r="C463">
        <v>30</v>
      </c>
      <c r="D463">
        <v>45</v>
      </c>
      <c r="E463">
        <v>285</v>
      </c>
      <c r="F463">
        <v>578</v>
      </c>
      <c r="G463">
        <v>0</v>
      </c>
      <c r="H463">
        <v>694.2</v>
      </c>
      <c r="I463">
        <v>7.5</v>
      </c>
      <c r="J463">
        <v>3.01</v>
      </c>
      <c r="K463">
        <v>0.91</v>
      </c>
      <c r="L463">
        <v>0.28299999999999997</v>
      </c>
      <c r="M463">
        <v>0.75800000000000001</v>
      </c>
      <c r="Q463">
        <v>3.42</v>
      </c>
      <c r="R463" t="s">
        <v>373</v>
      </c>
      <c r="S463">
        <v>3.73</v>
      </c>
      <c r="U463">
        <v>9.4</v>
      </c>
    </row>
    <row r="464" spans="1:21" x14ac:dyDescent="0.45">
      <c r="A464" t="s">
        <v>3587</v>
      </c>
      <c r="B464" t="s">
        <v>1989</v>
      </c>
      <c r="C464">
        <v>46</v>
      </c>
      <c r="D464">
        <v>52</v>
      </c>
      <c r="E464">
        <v>58</v>
      </c>
      <c r="F464">
        <v>854</v>
      </c>
      <c r="G464">
        <v>14</v>
      </c>
      <c r="H464">
        <v>788</v>
      </c>
      <c r="I464">
        <v>8.83</v>
      </c>
      <c r="J464">
        <v>3.67</v>
      </c>
      <c r="K464">
        <v>0.96</v>
      </c>
      <c r="L464">
        <v>0.29899999999999999</v>
      </c>
      <c r="M464">
        <v>0.72199999999999998</v>
      </c>
      <c r="N464">
        <v>0.311</v>
      </c>
      <c r="O464">
        <v>0.113</v>
      </c>
      <c r="Q464">
        <v>4</v>
      </c>
      <c r="R464" t="s">
        <v>373</v>
      </c>
      <c r="S464">
        <v>3.71</v>
      </c>
      <c r="T464">
        <v>3.68</v>
      </c>
      <c r="U464">
        <v>9.3000000000000007</v>
      </c>
    </row>
    <row r="465" spans="1:21" x14ac:dyDescent="0.45">
      <c r="A465" t="s">
        <v>3588</v>
      </c>
      <c r="B465" t="s">
        <v>1989</v>
      </c>
      <c r="C465">
        <v>57</v>
      </c>
      <c r="D465">
        <v>77</v>
      </c>
      <c r="E465">
        <v>1</v>
      </c>
      <c r="F465">
        <v>223</v>
      </c>
      <c r="G465">
        <v>187</v>
      </c>
      <c r="H465">
        <v>1152.0999999999999</v>
      </c>
      <c r="I465">
        <v>6.05</v>
      </c>
      <c r="J465">
        <v>3.28</v>
      </c>
      <c r="K465">
        <v>1.25</v>
      </c>
      <c r="L465">
        <v>0.30399999999999999</v>
      </c>
      <c r="M465">
        <v>0.68700000000000006</v>
      </c>
      <c r="N465">
        <v>0.46500000000000002</v>
      </c>
      <c r="O465">
        <v>0.124</v>
      </c>
      <c r="P465">
        <v>89.2</v>
      </c>
      <c r="Q465">
        <v>5.01</v>
      </c>
      <c r="R465" t="s">
        <v>373</v>
      </c>
      <c r="S465">
        <v>4.75</v>
      </c>
      <c r="T465">
        <v>4.45</v>
      </c>
      <c r="U465">
        <v>9.3000000000000007</v>
      </c>
    </row>
    <row r="466" spans="1:21" x14ac:dyDescent="0.45">
      <c r="A466" t="s">
        <v>3589</v>
      </c>
      <c r="B466" t="s">
        <v>1989</v>
      </c>
      <c r="C466">
        <v>48</v>
      </c>
      <c r="D466">
        <v>45</v>
      </c>
      <c r="E466">
        <v>33</v>
      </c>
      <c r="F466">
        <v>798</v>
      </c>
      <c r="G466">
        <v>0</v>
      </c>
      <c r="H466">
        <v>784.2</v>
      </c>
      <c r="I466">
        <v>9.51</v>
      </c>
      <c r="J466">
        <v>4.91</v>
      </c>
      <c r="K466">
        <v>0.63</v>
      </c>
      <c r="L466">
        <v>0.28499999999999998</v>
      </c>
      <c r="M466">
        <v>0.76</v>
      </c>
      <c r="N466">
        <v>0.34100000000000003</v>
      </c>
      <c r="O466">
        <v>8.2000000000000003E-2</v>
      </c>
      <c r="Q466">
        <v>3.41</v>
      </c>
      <c r="R466" t="s">
        <v>373</v>
      </c>
      <c r="S466">
        <v>3.73</v>
      </c>
      <c r="T466">
        <v>4.3499999999999996</v>
      </c>
      <c r="U466">
        <v>9.3000000000000007</v>
      </c>
    </row>
    <row r="467" spans="1:21" x14ac:dyDescent="0.45">
      <c r="A467" t="s">
        <v>3590</v>
      </c>
      <c r="B467" t="s">
        <v>1989</v>
      </c>
      <c r="C467">
        <v>37</v>
      </c>
      <c r="D467">
        <v>46</v>
      </c>
      <c r="E467">
        <v>16</v>
      </c>
      <c r="F467">
        <v>396</v>
      </c>
      <c r="G467">
        <v>59</v>
      </c>
      <c r="H467">
        <v>615.1</v>
      </c>
      <c r="I467">
        <v>7.85</v>
      </c>
      <c r="J467">
        <v>3.23</v>
      </c>
      <c r="K467">
        <v>0.88</v>
      </c>
      <c r="L467">
        <v>0.29699999999999999</v>
      </c>
      <c r="M467">
        <v>0.72899999999999998</v>
      </c>
      <c r="N467">
        <v>0.497</v>
      </c>
      <c r="O467">
        <v>0.106</v>
      </c>
      <c r="P467">
        <v>89.7</v>
      </c>
      <c r="Q467">
        <v>3.86</v>
      </c>
      <c r="R467" t="s">
        <v>373</v>
      </c>
      <c r="S467">
        <v>3.84</v>
      </c>
      <c r="T467">
        <v>3.78</v>
      </c>
      <c r="U467">
        <v>9.1999999999999993</v>
      </c>
    </row>
    <row r="468" spans="1:21" x14ac:dyDescent="0.45">
      <c r="A468" t="s">
        <v>3591</v>
      </c>
      <c r="B468" t="s">
        <v>1989</v>
      </c>
      <c r="C468">
        <v>63</v>
      </c>
      <c r="D468">
        <v>89</v>
      </c>
      <c r="E468">
        <v>1</v>
      </c>
      <c r="F468">
        <v>227</v>
      </c>
      <c r="G468">
        <v>203</v>
      </c>
      <c r="H468">
        <v>1200.2</v>
      </c>
      <c r="I468">
        <v>5.71</v>
      </c>
      <c r="J468">
        <v>4.5</v>
      </c>
      <c r="K468">
        <v>1.1100000000000001</v>
      </c>
      <c r="L468">
        <v>0.312</v>
      </c>
      <c r="M468">
        <v>0.68</v>
      </c>
      <c r="N468">
        <v>0.45200000000000001</v>
      </c>
      <c r="O468">
        <v>0.11899999999999999</v>
      </c>
      <c r="Q468">
        <v>5.37</v>
      </c>
      <c r="R468" t="s">
        <v>373</v>
      </c>
      <c r="S468">
        <v>5</v>
      </c>
      <c r="T468">
        <v>4.7699999999999996</v>
      </c>
      <c r="U468">
        <v>9.1999999999999993</v>
      </c>
    </row>
    <row r="469" spans="1:21" x14ac:dyDescent="0.45">
      <c r="A469" t="s">
        <v>286</v>
      </c>
      <c r="B469" t="s">
        <v>1989</v>
      </c>
      <c r="C469">
        <v>39</v>
      </c>
      <c r="D469">
        <v>52</v>
      </c>
      <c r="E469">
        <v>4</v>
      </c>
      <c r="F469">
        <v>237</v>
      </c>
      <c r="G469">
        <v>126</v>
      </c>
      <c r="H469">
        <v>816.2</v>
      </c>
      <c r="I469">
        <v>8.01</v>
      </c>
      <c r="J469">
        <v>2.06</v>
      </c>
      <c r="K469">
        <v>1.36</v>
      </c>
      <c r="L469">
        <v>0.29699999999999999</v>
      </c>
      <c r="M469">
        <v>0.73499999999999999</v>
      </c>
      <c r="N469">
        <v>0.442</v>
      </c>
      <c r="O469">
        <v>0.14599999999999999</v>
      </c>
      <c r="P469">
        <v>91.8</v>
      </c>
      <c r="Q469">
        <v>4.09</v>
      </c>
      <c r="R469" t="s">
        <v>373</v>
      </c>
      <c r="S469">
        <v>4.08</v>
      </c>
      <c r="T469">
        <v>3.86</v>
      </c>
      <c r="U469">
        <v>9.1999999999999993</v>
      </c>
    </row>
    <row r="470" spans="1:21" x14ac:dyDescent="0.45">
      <c r="A470" t="s">
        <v>3592</v>
      </c>
      <c r="B470" t="s">
        <v>18</v>
      </c>
      <c r="C470">
        <v>74</v>
      </c>
      <c r="D470">
        <v>60</v>
      </c>
      <c r="E470">
        <v>0</v>
      </c>
      <c r="F470">
        <v>210</v>
      </c>
      <c r="G470">
        <v>205</v>
      </c>
      <c r="H470">
        <v>1145</v>
      </c>
      <c r="I470">
        <v>6.66</v>
      </c>
      <c r="J470">
        <v>3.43</v>
      </c>
      <c r="K470">
        <v>1.29</v>
      </c>
      <c r="L470">
        <v>0.28499999999999998</v>
      </c>
      <c r="M470">
        <v>0.72199999999999998</v>
      </c>
      <c r="N470">
        <v>0.4</v>
      </c>
      <c r="O470">
        <v>0.11899999999999999</v>
      </c>
      <c r="P470">
        <v>92</v>
      </c>
      <c r="Q470">
        <v>4.57</v>
      </c>
      <c r="R470" t="s">
        <v>373</v>
      </c>
      <c r="S470">
        <v>4.72</v>
      </c>
      <c r="T470">
        <v>4.58</v>
      </c>
      <c r="U470">
        <v>9.1999999999999993</v>
      </c>
    </row>
    <row r="471" spans="1:21" x14ac:dyDescent="0.45">
      <c r="A471" t="s">
        <v>3593</v>
      </c>
      <c r="B471" t="s">
        <v>1989</v>
      </c>
      <c r="C471">
        <v>48</v>
      </c>
      <c r="D471">
        <v>57</v>
      </c>
      <c r="E471">
        <v>276</v>
      </c>
      <c r="F471">
        <v>726</v>
      </c>
      <c r="G471">
        <v>0</v>
      </c>
      <c r="H471">
        <v>717.2</v>
      </c>
      <c r="I471">
        <v>7.62</v>
      </c>
      <c r="J471">
        <v>3.57</v>
      </c>
      <c r="K471">
        <v>0.68</v>
      </c>
      <c r="L471">
        <v>0.30299999999999999</v>
      </c>
      <c r="M471">
        <v>0.76800000000000002</v>
      </c>
      <c r="N471">
        <v>0.54400000000000004</v>
      </c>
      <c r="O471">
        <v>0.14499999999999999</v>
      </c>
      <c r="Q471">
        <v>3.19</v>
      </c>
      <c r="R471" t="s">
        <v>373</v>
      </c>
      <c r="S471">
        <v>3.58</v>
      </c>
      <c r="T471">
        <v>4.3099999999999996</v>
      </c>
      <c r="U471">
        <v>9.1999999999999993</v>
      </c>
    </row>
    <row r="472" spans="1:21" x14ac:dyDescent="0.45">
      <c r="A472" t="s">
        <v>3594</v>
      </c>
      <c r="B472" t="s">
        <v>1989</v>
      </c>
      <c r="C472">
        <v>65</v>
      </c>
      <c r="D472">
        <v>54</v>
      </c>
      <c r="E472">
        <v>0</v>
      </c>
      <c r="F472">
        <v>163</v>
      </c>
      <c r="G472">
        <v>155</v>
      </c>
      <c r="H472">
        <v>941</v>
      </c>
      <c r="I472">
        <v>5.07</v>
      </c>
      <c r="J472">
        <v>2.04</v>
      </c>
      <c r="K472">
        <v>1.29</v>
      </c>
      <c r="L472">
        <v>0.28599999999999998</v>
      </c>
      <c r="M472">
        <v>0.70199999999999996</v>
      </c>
      <c r="Q472">
        <v>4.34</v>
      </c>
      <c r="R472" t="s">
        <v>373</v>
      </c>
      <c r="S472">
        <v>4.3899999999999997</v>
      </c>
      <c r="U472">
        <v>9.1</v>
      </c>
    </row>
    <row r="473" spans="1:21" x14ac:dyDescent="0.45">
      <c r="A473" t="s">
        <v>3595</v>
      </c>
      <c r="B473" t="s">
        <v>1989</v>
      </c>
      <c r="C473">
        <v>42</v>
      </c>
      <c r="D473">
        <v>29</v>
      </c>
      <c r="E473">
        <v>42</v>
      </c>
      <c r="F473">
        <v>644</v>
      </c>
      <c r="G473">
        <v>1</v>
      </c>
      <c r="H473">
        <v>576.20000000000005</v>
      </c>
      <c r="I473">
        <v>8.77</v>
      </c>
      <c r="J473">
        <v>3.2</v>
      </c>
      <c r="K473">
        <v>0.83</v>
      </c>
      <c r="L473">
        <v>0.307</v>
      </c>
      <c r="M473">
        <v>0.76100000000000001</v>
      </c>
      <c r="Q473">
        <v>3.51</v>
      </c>
      <c r="R473" t="s">
        <v>373</v>
      </c>
      <c r="S473">
        <v>3.38</v>
      </c>
      <c r="U473">
        <v>9.1</v>
      </c>
    </row>
    <row r="474" spans="1:21" x14ac:dyDescent="0.45">
      <c r="A474" t="s">
        <v>3596</v>
      </c>
      <c r="B474" t="s">
        <v>1989</v>
      </c>
      <c r="C474">
        <v>65</v>
      </c>
      <c r="D474">
        <v>73</v>
      </c>
      <c r="E474">
        <v>26</v>
      </c>
      <c r="F474">
        <v>335</v>
      </c>
      <c r="G474">
        <v>149</v>
      </c>
      <c r="H474">
        <v>1184.0999999999999</v>
      </c>
      <c r="I474">
        <v>6.78</v>
      </c>
      <c r="J474">
        <v>3.22</v>
      </c>
      <c r="K474">
        <v>1.18</v>
      </c>
      <c r="L474">
        <v>0.29099999999999998</v>
      </c>
      <c r="M474">
        <v>0.69899999999999995</v>
      </c>
      <c r="Q474">
        <v>4.57</v>
      </c>
      <c r="R474" t="s">
        <v>373</v>
      </c>
      <c r="S474">
        <v>4.5</v>
      </c>
      <c r="U474">
        <v>9.1</v>
      </c>
    </row>
    <row r="475" spans="1:21" x14ac:dyDescent="0.45">
      <c r="A475" t="s">
        <v>608</v>
      </c>
      <c r="B475" t="s">
        <v>30</v>
      </c>
      <c r="C475">
        <v>26</v>
      </c>
      <c r="D475">
        <v>19</v>
      </c>
      <c r="E475">
        <v>0</v>
      </c>
      <c r="F475">
        <v>88</v>
      </c>
      <c r="G475">
        <v>77</v>
      </c>
      <c r="H475">
        <v>435.2</v>
      </c>
      <c r="I475">
        <v>9.1300000000000008</v>
      </c>
      <c r="J475">
        <v>2.71</v>
      </c>
      <c r="K475">
        <v>0.87</v>
      </c>
      <c r="L475">
        <v>0.29499999999999998</v>
      </c>
      <c r="M475">
        <v>0.73599999999999999</v>
      </c>
      <c r="N475">
        <v>0.48699999999999999</v>
      </c>
      <c r="O475">
        <v>0.113</v>
      </c>
      <c r="P475">
        <v>92.7</v>
      </c>
      <c r="Q475">
        <v>3.18</v>
      </c>
      <c r="R475" t="s">
        <v>373</v>
      </c>
      <c r="S475">
        <v>3.44</v>
      </c>
      <c r="T475">
        <v>3.53</v>
      </c>
      <c r="U475">
        <v>9.1</v>
      </c>
    </row>
    <row r="476" spans="1:21" x14ac:dyDescent="0.45">
      <c r="A476" t="s">
        <v>3613</v>
      </c>
      <c r="B476" t="s">
        <v>1989</v>
      </c>
      <c r="C476">
        <v>38</v>
      </c>
      <c r="D476">
        <v>33</v>
      </c>
      <c r="E476">
        <v>80</v>
      </c>
      <c r="F476">
        <v>473</v>
      </c>
      <c r="G476">
        <v>7</v>
      </c>
      <c r="H476">
        <v>524.20000000000005</v>
      </c>
      <c r="I476">
        <v>9.1300000000000008</v>
      </c>
      <c r="J476">
        <v>3.43</v>
      </c>
      <c r="K476">
        <v>0.62</v>
      </c>
      <c r="L476">
        <v>0.29299999999999998</v>
      </c>
      <c r="M476">
        <v>0.76700000000000002</v>
      </c>
      <c r="N476">
        <v>0.56100000000000005</v>
      </c>
      <c r="O476">
        <v>0.109</v>
      </c>
      <c r="P476">
        <v>97</v>
      </c>
      <c r="Q476">
        <v>2.85</v>
      </c>
      <c r="R476" t="s">
        <v>373</v>
      </c>
      <c r="S476">
        <v>3.26</v>
      </c>
      <c r="T476">
        <v>3.43</v>
      </c>
      <c r="U476">
        <v>9.1</v>
      </c>
    </row>
    <row r="477" spans="1:21" x14ac:dyDescent="0.45">
      <c r="A477" t="s">
        <v>1673</v>
      </c>
      <c r="B477" t="s">
        <v>1989</v>
      </c>
      <c r="C477">
        <v>34</v>
      </c>
      <c r="D477">
        <v>48</v>
      </c>
      <c r="E477">
        <v>0</v>
      </c>
      <c r="F477">
        <v>147</v>
      </c>
      <c r="G477">
        <v>108</v>
      </c>
      <c r="H477">
        <v>662.1</v>
      </c>
      <c r="I477">
        <v>8.4499999999999993</v>
      </c>
      <c r="J477">
        <v>3.44</v>
      </c>
      <c r="K477">
        <v>0.94</v>
      </c>
      <c r="L477">
        <v>0.309</v>
      </c>
      <c r="M477">
        <v>0.71299999999999997</v>
      </c>
      <c r="N477">
        <v>0.48899999999999999</v>
      </c>
      <c r="O477">
        <v>0.12</v>
      </c>
      <c r="P477">
        <v>94.1</v>
      </c>
      <c r="Q477">
        <v>4.12</v>
      </c>
      <c r="R477" t="s">
        <v>373</v>
      </c>
      <c r="S477">
        <v>4.01</v>
      </c>
      <c r="T477">
        <v>4.04</v>
      </c>
      <c r="U477">
        <v>9</v>
      </c>
    </row>
    <row r="478" spans="1:21" x14ac:dyDescent="0.45">
      <c r="A478" t="s">
        <v>857</v>
      </c>
      <c r="B478" t="s">
        <v>35</v>
      </c>
      <c r="C478">
        <v>39</v>
      </c>
      <c r="D478">
        <v>43</v>
      </c>
      <c r="E478">
        <v>0</v>
      </c>
      <c r="F478">
        <v>145</v>
      </c>
      <c r="G478">
        <v>119</v>
      </c>
      <c r="H478">
        <v>679.2</v>
      </c>
      <c r="I478">
        <v>5.97</v>
      </c>
      <c r="J478">
        <v>2.77</v>
      </c>
      <c r="K478">
        <v>1.06</v>
      </c>
      <c r="L478">
        <v>0.317</v>
      </c>
      <c r="M478">
        <v>0.69099999999999995</v>
      </c>
      <c r="N478">
        <v>0.50600000000000001</v>
      </c>
      <c r="O478">
        <v>0.13200000000000001</v>
      </c>
      <c r="P478">
        <v>94.2</v>
      </c>
      <c r="Q478">
        <v>4.87</v>
      </c>
      <c r="R478" t="s">
        <v>373</v>
      </c>
      <c r="S478">
        <v>4.41</v>
      </c>
      <c r="T478">
        <v>4.46</v>
      </c>
      <c r="U478">
        <v>9</v>
      </c>
    </row>
    <row r="479" spans="1:21" x14ac:dyDescent="0.45">
      <c r="A479" t="s">
        <v>3597</v>
      </c>
      <c r="B479" t="s">
        <v>20</v>
      </c>
      <c r="C479">
        <v>46</v>
      </c>
      <c r="D479">
        <v>65</v>
      </c>
      <c r="E479">
        <v>3</v>
      </c>
      <c r="F479">
        <v>279</v>
      </c>
      <c r="G479">
        <v>128</v>
      </c>
      <c r="H479">
        <v>929.1</v>
      </c>
      <c r="I479">
        <v>6.8</v>
      </c>
      <c r="J479">
        <v>2.9</v>
      </c>
      <c r="K479">
        <v>1.1200000000000001</v>
      </c>
      <c r="L479">
        <v>0.29599999999999999</v>
      </c>
      <c r="M479">
        <v>0.65600000000000003</v>
      </c>
      <c r="N479">
        <v>0.46100000000000002</v>
      </c>
      <c r="O479">
        <v>0.115</v>
      </c>
      <c r="P479">
        <v>93.5</v>
      </c>
      <c r="Q479">
        <v>4.9800000000000004</v>
      </c>
      <c r="R479" t="s">
        <v>373</v>
      </c>
      <c r="S479">
        <v>4.3099999999999996</v>
      </c>
      <c r="T479">
        <v>4.16</v>
      </c>
      <c r="U479">
        <v>9</v>
      </c>
    </row>
    <row r="480" spans="1:21" x14ac:dyDescent="0.45">
      <c r="A480" t="s">
        <v>561</v>
      </c>
      <c r="B480" t="s">
        <v>54</v>
      </c>
      <c r="C480">
        <v>19</v>
      </c>
      <c r="D480">
        <v>45</v>
      </c>
      <c r="E480">
        <v>1</v>
      </c>
      <c r="F480">
        <v>107</v>
      </c>
      <c r="G480">
        <v>100</v>
      </c>
      <c r="H480">
        <v>536</v>
      </c>
      <c r="I480">
        <v>8.8800000000000008</v>
      </c>
      <c r="J480">
        <v>3.96</v>
      </c>
      <c r="K480">
        <v>0.92</v>
      </c>
      <c r="L480">
        <v>0.30399999999999999</v>
      </c>
      <c r="M480">
        <v>0.70399999999999996</v>
      </c>
      <c r="N480">
        <v>0.47899999999999998</v>
      </c>
      <c r="O480">
        <v>0.11799999999999999</v>
      </c>
      <c r="P480">
        <v>93.2</v>
      </c>
      <c r="Q480">
        <v>4.01</v>
      </c>
      <c r="R480" t="s">
        <v>373</v>
      </c>
      <c r="S480">
        <v>3.96</v>
      </c>
      <c r="T480">
        <v>4.04</v>
      </c>
      <c r="U480">
        <v>9</v>
      </c>
    </row>
    <row r="481" spans="1:21" x14ac:dyDescent="0.45">
      <c r="A481" t="s">
        <v>562</v>
      </c>
      <c r="B481" t="s">
        <v>1989</v>
      </c>
      <c r="C481">
        <v>49</v>
      </c>
      <c r="D481">
        <v>54</v>
      </c>
      <c r="E481">
        <v>1</v>
      </c>
      <c r="F481">
        <v>200</v>
      </c>
      <c r="G481">
        <v>159</v>
      </c>
      <c r="H481">
        <v>916.1</v>
      </c>
      <c r="I481">
        <v>7.35</v>
      </c>
      <c r="J481">
        <v>2.95</v>
      </c>
      <c r="K481">
        <v>1.32</v>
      </c>
      <c r="L481">
        <v>0.3</v>
      </c>
      <c r="M481">
        <v>0.73199999999999998</v>
      </c>
      <c r="N481">
        <v>0.41799999999999998</v>
      </c>
      <c r="O481">
        <v>0.128</v>
      </c>
      <c r="P481">
        <v>91.5</v>
      </c>
      <c r="Q481">
        <v>4.34</v>
      </c>
      <c r="R481" t="s">
        <v>373</v>
      </c>
      <c r="S481">
        <v>4.55</v>
      </c>
      <c r="T481">
        <v>4.62</v>
      </c>
      <c r="U481">
        <v>9</v>
      </c>
    </row>
    <row r="482" spans="1:21" x14ac:dyDescent="0.45">
      <c r="A482" t="s">
        <v>3598</v>
      </c>
      <c r="B482" t="s">
        <v>1989</v>
      </c>
      <c r="C482">
        <v>32</v>
      </c>
      <c r="D482">
        <v>39</v>
      </c>
      <c r="E482">
        <v>41</v>
      </c>
      <c r="F482">
        <v>357</v>
      </c>
      <c r="G482">
        <v>40</v>
      </c>
      <c r="H482">
        <v>603.1</v>
      </c>
      <c r="I482">
        <v>6.83</v>
      </c>
      <c r="J482">
        <v>2.97</v>
      </c>
      <c r="K482">
        <v>0.88</v>
      </c>
      <c r="L482">
        <v>0.309</v>
      </c>
      <c r="M482">
        <v>0.73399999999999999</v>
      </c>
      <c r="N482">
        <v>0.53300000000000003</v>
      </c>
      <c r="O482">
        <v>0.15</v>
      </c>
      <c r="Q482">
        <v>4.01</v>
      </c>
      <c r="R482" t="s">
        <v>373</v>
      </c>
      <c r="S482">
        <v>3.93</v>
      </c>
      <c r="T482">
        <v>3.77</v>
      </c>
      <c r="U482">
        <v>8.9</v>
      </c>
    </row>
    <row r="483" spans="1:21" x14ac:dyDescent="0.45">
      <c r="A483" t="s">
        <v>3599</v>
      </c>
      <c r="B483" t="s">
        <v>24</v>
      </c>
      <c r="C483">
        <v>47</v>
      </c>
      <c r="D483">
        <v>48</v>
      </c>
      <c r="E483">
        <v>2</v>
      </c>
      <c r="F483">
        <v>147</v>
      </c>
      <c r="G483">
        <v>109</v>
      </c>
      <c r="H483">
        <v>791.2</v>
      </c>
      <c r="I483">
        <v>4.49</v>
      </c>
      <c r="J483">
        <v>2.0699999999999998</v>
      </c>
      <c r="K483">
        <v>1.03</v>
      </c>
      <c r="L483">
        <v>0.28000000000000003</v>
      </c>
      <c r="M483">
        <v>0.72099999999999997</v>
      </c>
      <c r="Q483">
        <v>3.75</v>
      </c>
      <c r="R483" t="s">
        <v>373</v>
      </c>
      <c r="S483">
        <v>4.1900000000000004</v>
      </c>
      <c r="U483">
        <v>8.9</v>
      </c>
    </row>
    <row r="484" spans="1:21" x14ac:dyDescent="0.45">
      <c r="A484" t="s">
        <v>3600</v>
      </c>
      <c r="B484" t="s">
        <v>1989</v>
      </c>
      <c r="C484">
        <v>14</v>
      </c>
      <c r="D484">
        <v>18</v>
      </c>
      <c r="E484">
        <v>155</v>
      </c>
      <c r="F484">
        <v>314</v>
      </c>
      <c r="G484">
        <v>0</v>
      </c>
      <c r="H484">
        <v>315</v>
      </c>
      <c r="I484">
        <v>9.94</v>
      </c>
      <c r="J484">
        <v>1.57</v>
      </c>
      <c r="K484">
        <v>0.8</v>
      </c>
      <c r="L484">
        <v>0.25800000000000001</v>
      </c>
      <c r="M484">
        <v>0.76100000000000001</v>
      </c>
      <c r="N484">
        <v>0.38900000000000001</v>
      </c>
      <c r="O484">
        <v>8.5999999999999993E-2</v>
      </c>
      <c r="P484">
        <v>96.1</v>
      </c>
      <c r="Q484">
        <v>2.74</v>
      </c>
      <c r="R484" t="s">
        <v>373</v>
      </c>
      <c r="S484">
        <v>2.76</v>
      </c>
      <c r="T484">
        <v>3.35</v>
      </c>
      <c r="U484">
        <v>8.9</v>
      </c>
    </row>
    <row r="485" spans="1:21" x14ac:dyDescent="0.45">
      <c r="A485" t="s">
        <v>3601</v>
      </c>
      <c r="B485" t="s">
        <v>1989</v>
      </c>
      <c r="C485">
        <v>28</v>
      </c>
      <c r="D485">
        <v>51</v>
      </c>
      <c r="E485">
        <v>1</v>
      </c>
      <c r="F485">
        <v>133</v>
      </c>
      <c r="G485">
        <v>112</v>
      </c>
      <c r="H485">
        <v>736.2</v>
      </c>
      <c r="I485">
        <v>5.2</v>
      </c>
      <c r="J485">
        <v>3.09</v>
      </c>
      <c r="K485">
        <v>0.84</v>
      </c>
      <c r="L485">
        <v>0.31900000000000001</v>
      </c>
      <c r="M485">
        <v>0.68400000000000005</v>
      </c>
      <c r="Q485">
        <v>4.76</v>
      </c>
      <c r="R485" t="s">
        <v>373</v>
      </c>
      <c r="S485">
        <v>4.33</v>
      </c>
      <c r="U485">
        <v>8.9</v>
      </c>
    </row>
    <row r="486" spans="1:21" x14ac:dyDescent="0.45">
      <c r="A486" t="s">
        <v>3602</v>
      </c>
      <c r="B486" t="s">
        <v>1989</v>
      </c>
      <c r="C486">
        <v>33</v>
      </c>
      <c r="D486">
        <v>43</v>
      </c>
      <c r="E486">
        <v>133</v>
      </c>
      <c r="F486">
        <v>737</v>
      </c>
      <c r="G486">
        <v>0</v>
      </c>
      <c r="H486">
        <v>710.2</v>
      </c>
      <c r="I486">
        <v>9.41</v>
      </c>
      <c r="J486">
        <v>3.65</v>
      </c>
      <c r="K486">
        <v>0.68</v>
      </c>
      <c r="L486">
        <v>0.27600000000000002</v>
      </c>
      <c r="M486">
        <v>0.77500000000000002</v>
      </c>
      <c r="N486">
        <v>0.48299999999999998</v>
      </c>
      <c r="O486">
        <v>8.6999999999999994E-2</v>
      </c>
      <c r="P486">
        <v>90.9</v>
      </c>
      <c r="Q486">
        <v>2.98</v>
      </c>
      <c r="R486" t="s">
        <v>373</v>
      </c>
      <c r="S486">
        <v>3.49</v>
      </c>
      <c r="T486">
        <v>3.88</v>
      </c>
      <c r="U486">
        <v>8.9</v>
      </c>
    </row>
    <row r="487" spans="1:21" x14ac:dyDescent="0.45">
      <c r="A487" t="s">
        <v>2541</v>
      </c>
      <c r="B487" t="s">
        <v>1989</v>
      </c>
      <c r="C487">
        <v>124</v>
      </c>
      <c r="D487">
        <v>118</v>
      </c>
      <c r="E487">
        <v>1</v>
      </c>
      <c r="F487">
        <v>377</v>
      </c>
      <c r="G487">
        <v>318</v>
      </c>
      <c r="H487">
        <v>1968.1</v>
      </c>
      <c r="I487">
        <v>5.37</v>
      </c>
      <c r="J487">
        <v>3.52</v>
      </c>
      <c r="K487">
        <v>1.1599999999999999</v>
      </c>
      <c r="L487">
        <v>0.28799999999999998</v>
      </c>
      <c r="M487">
        <v>0.70599999999999996</v>
      </c>
      <c r="N487">
        <v>0.50600000000000001</v>
      </c>
      <c r="O487">
        <v>0.129</v>
      </c>
      <c r="P487">
        <v>90.8</v>
      </c>
      <c r="Q487">
        <v>4.6100000000000003</v>
      </c>
      <c r="R487" t="s">
        <v>373</v>
      </c>
      <c r="S487">
        <v>4.87</v>
      </c>
      <c r="T487">
        <v>4.58</v>
      </c>
      <c r="U487">
        <v>8.8000000000000007</v>
      </c>
    </row>
    <row r="488" spans="1:21" x14ac:dyDescent="0.45">
      <c r="A488" t="s">
        <v>556</v>
      </c>
      <c r="B488" t="s">
        <v>1989</v>
      </c>
      <c r="C488">
        <v>40</v>
      </c>
      <c r="D488">
        <v>43</v>
      </c>
      <c r="E488">
        <v>46</v>
      </c>
      <c r="F488">
        <v>700</v>
      </c>
      <c r="G488">
        <v>3</v>
      </c>
      <c r="H488">
        <v>722</v>
      </c>
      <c r="I488">
        <v>10.42</v>
      </c>
      <c r="J488">
        <v>3.94</v>
      </c>
      <c r="K488">
        <v>0.87</v>
      </c>
      <c r="L488">
        <v>0.3</v>
      </c>
      <c r="M488">
        <v>0.76900000000000002</v>
      </c>
      <c r="N488">
        <v>0.45900000000000002</v>
      </c>
      <c r="O488">
        <v>0.112</v>
      </c>
      <c r="P488">
        <v>94.3</v>
      </c>
      <c r="Q488">
        <v>3.49</v>
      </c>
      <c r="R488" t="s">
        <v>373</v>
      </c>
      <c r="S488">
        <v>3.61</v>
      </c>
      <c r="T488">
        <v>3.71</v>
      </c>
      <c r="U488">
        <v>8.8000000000000007</v>
      </c>
    </row>
    <row r="489" spans="1:21" x14ac:dyDescent="0.45">
      <c r="A489" t="s">
        <v>3603</v>
      </c>
      <c r="B489" t="s">
        <v>1989</v>
      </c>
      <c r="C489">
        <v>35</v>
      </c>
      <c r="D489">
        <v>36</v>
      </c>
      <c r="E489">
        <v>66</v>
      </c>
      <c r="F489">
        <v>646</v>
      </c>
      <c r="G489">
        <v>0</v>
      </c>
      <c r="H489">
        <v>617.1</v>
      </c>
      <c r="I489">
        <v>9.0500000000000007</v>
      </c>
      <c r="J489">
        <v>2.58</v>
      </c>
      <c r="K489">
        <v>0.79</v>
      </c>
      <c r="L489">
        <v>0.27200000000000002</v>
      </c>
      <c r="M489">
        <v>0.73899999999999999</v>
      </c>
      <c r="N489">
        <v>0.51</v>
      </c>
      <c r="O489">
        <v>0.105</v>
      </c>
      <c r="P489">
        <v>90.4</v>
      </c>
      <c r="Q489">
        <v>3.15</v>
      </c>
      <c r="R489" t="s">
        <v>373</v>
      </c>
      <c r="S489">
        <v>3.18</v>
      </c>
      <c r="T489">
        <v>3.21</v>
      </c>
      <c r="U489">
        <v>8.8000000000000007</v>
      </c>
    </row>
    <row r="490" spans="1:21" x14ac:dyDescent="0.45">
      <c r="A490" t="s">
        <v>3604</v>
      </c>
      <c r="B490" t="s">
        <v>1989</v>
      </c>
      <c r="C490">
        <v>89</v>
      </c>
      <c r="D490">
        <v>86</v>
      </c>
      <c r="E490">
        <v>0</v>
      </c>
      <c r="F490">
        <v>235</v>
      </c>
      <c r="G490">
        <v>229</v>
      </c>
      <c r="H490">
        <v>1387.1</v>
      </c>
      <c r="I490">
        <v>5.14</v>
      </c>
      <c r="J490">
        <v>2.85</v>
      </c>
      <c r="K490">
        <v>1.1599999999999999</v>
      </c>
      <c r="L490">
        <v>0.29899999999999999</v>
      </c>
      <c r="M490">
        <v>0.71699999999999997</v>
      </c>
      <c r="N490">
        <v>0.46</v>
      </c>
      <c r="O490">
        <v>0.112</v>
      </c>
      <c r="P490">
        <v>91.1</v>
      </c>
      <c r="Q490">
        <v>4.37</v>
      </c>
      <c r="R490" t="s">
        <v>373</v>
      </c>
      <c r="S490">
        <v>4.6500000000000004</v>
      </c>
      <c r="T490">
        <v>4.4800000000000004</v>
      </c>
      <c r="U490">
        <v>8.8000000000000007</v>
      </c>
    </row>
    <row r="491" spans="1:21" x14ac:dyDescent="0.45">
      <c r="A491" t="s">
        <v>3605</v>
      </c>
      <c r="B491" t="s">
        <v>39</v>
      </c>
      <c r="C491">
        <v>30</v>
      </c>
      <c r="D491">
        <v>31</v>
      </c>
      <c r="E491">
        <v>0</v>
      </c>
      <c r="F491">
        <v>106</v>
      </c>
      <c r="G491">
        <v>94</v>
      </c>
      <c r="H491">
        <v>580.1</v>
      </c>
      <c r="I491">
        <v>4.6100000000000003</v>
      </c>
      <c r="J491">
        <v>2.06</v>
      </c>
      <c r="K491">
        <v>0.56999999999999995</v>
      </c>
      <c r="L491">
        <v>0.28899999999999998</v>
      </c>
      <c r="M491">
        <v>0.71199999999999997</v>
      </c>
      <c r="Q491">
        <v>3.43</v>
      </c>
      <c r="R491" t="s">
        <v>373</v>
      </c>
      <c r="S491">
        <v>3.44</v>
      </c>
      <c r="U491">
        <v>8.8000000000000007</v>
      </c>
    </row>
    <row r="492" spans="1:21" x14ac:dyDescent="0.45">
      <c r="A492" t="s">
        <v>3606</v>
      </c>
      <c r="B492" t="s">
        <v>1989</v>
      </c>
      <c r="C492">
        <v>32</v>
      </c>
      <c r="D492">
        <v>36</v>
      </c>
      <c r="E492">
        <v>0</v>
      </c>
      <c r="F492">
        <v>162</v>
      </c>
      <c r="G492">
        <v>94</v>
      </c>
      <c r="H492">
        <v>667.1</v>
      </c>
      <c r="I492">
        <v>6.26</v>
      </c>
      <c r="J492">
        <v>2.0099999999999998</v>
      </c>
      <c r="K492">
        <v>1.21</v>
      </c>
      <c r="L492">
        <v>0.32</v>
      </c>
      <c r="M492">
        <v>0.67600000000000005</v>
      </c>
      <c r="N492">
        <v>0.434</v>
      </c>
      <c r="O492">
        <v>0.17499999999999999</v>
      </c>
      <c r="Q492">
        <v>4.9400000000000004</v>
      </c>
      <c r="R492" t="s">
        <v>373</v>
      </c>
      <c r="S492">
        <v>4.29</v>
      </c>
      <c r="T492">
        <v>4.5</v>
      </c>
      <c r="U492">
        <v>8.8000000000000007</v>
      </c>
    </row>
    <row r="493" spans="1:21" x14ac:dyDescent="0.45">
      <c r="A493" t="s">
        <v>3607</v>
      </c>
      <c r="B493" t="s">
        <v>1989</v>
      </c>
      <c r="C493">
        <v>42</v>
      </c>
      <c r="D493">
        <v>21</v>
      </c>
      <c r="E493">
        <v>21</v>
      </c>
      <c r="F493">
        <v>644</v>
      </c>
      <c r="G493">
        <v>0</v>
      </c>
      <c r="H493">
        <v>609</v>
      </c>
      <c r="I493">
        <v>9.41</v>
      </c>
      <c r="J493">
        <v>2.54</v>
      </c>
      <c r="K493">
        <v>0.95</v>
      </c>
      <c r="L493">
        <v>0.25600000000000001</v>
      </c>
      <c r="M493">
        <v>0.83199999999999996</v>
      </c>
      <c r="N493">
        <v>0.39100000000000001</v>
      </c>
      <c r="O493">
        <v>9.9000000000000005E-2</v>
      </c>
      <c r="P493">
        <v>87.4</v>
      </c>
      <c r="Q493">
        <v>2.59</v>
      </c>
      <c r="R493" t="s">
        <v>373</v>
      </c>
      <c r="S493">
        <v>3.48</v>
      </c>
      <c r="T493">
        <v>3.65</v>
      </c>
      <c r="U493">
        <v>8.8000000000000007</v>
      </c>
    </row>
    <row r="494" spans="1:21" x14ac:dyDescent="0.45">
      <c r="A494" t="s">
        <v>3608</v>
      </c>
      <c r="B494" t="s">
        <v>45</v>
      </c>
      <c r="C494">
        <v>47</v>
      </c>
      <c r="D494">
        <v>39</v>
      </c>
      <c r="E494">
        <v>1</v>
      </c>
      <c r="F494">
        <v>131</v>
      </c>
      <c r="G494">
        <v>125</v>
      </c>
      <c r="H494">
        <v>743</v>
      </c>
      <c r="I494">
        <v>6.37</v>
      </c>
      <c r="J494">
        <v>4.25</v>
      </c>
      <c r="K494">
        <v>1.03</v>
      </c>
      <c r="L494">
        <v>0.29099999999999998</v>
      </c>
      <c r="M494">
        <v>0.72099999999999997</v>
      </c>
      <c r="Q494">
        <v>4.58</v>
      </c>
      <c r="R494" t="s">
        <v>373</v>
      </c>
      <c r="S494">
        <v>4.6500000000000004</v>
      </c>
      <c r="U494">
        <v>8.6999999999999993</v>
      </c>
    </row>
    <row r="495" spans="1:21" x14ac:dyDescent="0.45">
      <c r="A495" t="s">
        <v>2632</v>
      </c>
      <c r="B495" t="s">
        <v>1989</v>
      </c>
      <c r="C495">
        <v>47</v>
      </c>
      <c r="D495">
        <v>59</v>
      </c>
      <c r="E495">
        <v>4</v>
      </c>
      <c r="F495">
        <v>298</v>
      </c>
      <c r="G495">
        <v>147</v>
      </c>
      <c r="H495">
        <v>994</v>
      </c>
      <c r="I495">
        <v>7.25</v>
      </c>
      <c r="J495">
        <v>3.35</v>
      </c>
      <c r="K495">
        <v>1.0900000000000001</v>
      </c>
      <c r="L495">
        <v>0.28100000000000003</v>
      </c>
      <c r="M495">
        <v>0.70599999999999996</v>
      </c>
      <c r="N495">
        <v>0.33800000000000002</v>
      </c>
      <c r="O495">
        <v>9.2999999999999999E-2</v>
      </c>
      <c r="P495">
        <v>90.4</v>
      </c>
      <c r="Q495">
        <v>4.26</v>
      </c>
      <c r="R495" t="s">
        <v>373</v>
      </c>
      <c r="S495">
        <v>4.28</v>
      </c>
      <c r="T495">
        <v>4.53</v>
      </c>
      <c r="U495">
        <v>8.6999999999999993</v>
      </c>
    </row>
    <row r="496" spans="1:21" x14ac:dyDescent="0.45">
      <c r="A496" t="s">
        <v>3609</v>
      </c>
      <c r="B496" t="s">
        <v>1989</v>
      </c>
      <c r="C496">
        <v>40</v>
      </c>
      <c r="D496">
        <v>58</v>
      </c>
      <c r="E496">
        <v>0</v>
      </c>
      <c r="F496">
        <v>170</v>
      </c>
      <c r="G496">
        <v>153</v>
      </c>
      <c r="H496">
        <v>941.2</v>
      </c>
      <c r="I496">
        <v>5.92</v>
      </c>
      <c r="J496">
        <v>3.21</v>
      </c>
      <c r="K496">
        <v>1.2</v>
      </c>
      <c r="L496">
        <v>0.29899999999999999</v>
      </c>
      <c r="M496">
        <v>0.69299999999999995</v>
      </c>
      <c r="N496">
        <v>0.41899999999999998</v>
      </c>
      <c r="O496">
        <v>0.127</v>
      </c>
      <c r="Q496">
        <v>4.8600000000000003</v>
      </c>
      <c r="R496" t="s">
        <v>373</v>
      </c>
      <c r="S496">
        <v>4.7300000000000004</v>
      </c>
      <c r="T496">
        <v>4.6900000000000004</v>
      </c>
      <c r="U496">
        <v>8.6999999999999993</v>
      </c>
    </row>
    <row r="497" spans="1:21" x14ac:dyDescent="0.45">
      <c r="A497" t="s">
        <v>3610</v>
      </c>
      <c r="B497" t="s">
        <v>26</v>
      </c>
      <c r="C497">
        <v>51</v>
      </c>
      <c r="D497">
        <v>45</v>
      </c>
      <c r="E497">
        <v>0</v>
      </c>
      <c r="F497">
        <v>129</v>
      </c>
      <c r="G497">
        <v>127</v>
      </c>
      <c r="H497">
        <v>801.1</v>
      </c>
      <c r="I497">
        <v>6.99</v>
      </c>
      <c r="J497">
        <v>3.98</v>
      </c>
      <c r="K497">
        <v>0.92</v>
      </c>
      <c r="L497">
        <v>0.29299999999999998</v>
      </c>
      <c r="M497">
        <v>0.72599999999999998</v>
      </c>
      <c r="N497">
        <v>0.54300000000000004</v>
      </c>
      <c r="O497">
        <v>0.125</v>
      </c>
      <c r="P497">
        <v>92.1</v>
      </c>
      <c r="Q497">
        <v>4.16</v>
      </c>
      <c r="R497" t="s">
        <v>373</v>
      </c>
      <c r="S497">
        <v>4.34</v>
      </c>
      <c r="T497">
        <v>4.08</v>
      </c>
      <c r="U497">
        <v>8.6999999999999993</v>
      </c>
    </row>
    <row r="498" spans="1:21" x14ac:dyDescent="0.45">
      <c r="A498" t="s">
        <v>3611</v>
      </c>
      <c r="B498" t="s">
        <v>1989</v>
      </c>
      <c r="C498">
        <v>40</v>
      </c>
      <c r="D498">
        <v>46</v>
      </c>
      <c r="E498">
        <v>9</v>
      </c>
      <c r="F498">
        <v>364</v>
      </c>
      <c r="G498">
        <v>82</v>
      </c>
      <c r="H498">
        <v>720.1</v>
      </c>
      <c r="I498">
        <v>8.35</v>
      </c>
      <c r="J498">
        <v>3.25</v>
      </c>
      <c r="K498">
        <v>1.04</v>
      </c>
      <c r="L498">
        <v>0.32500000000000001</v>
      </c>
      <c r="M498">
        <v>0.69399999999999995</v>
      </c>
      <c r="N498">
        <v>0.44</v>
      </c>
      <c r="O498">
        <v>0.115</v>
      </c>
      <c r="P498">
        <v>94.1</v>
      </c>
      <c r="Q498">
        <v>4.71</v>
      </c>
      <c r="R498" t="s">
        <v>373</v>
      </c>
      <c r="S498">
        <v>3.93</v>
      </c>
      <c r="T498">
        <v>3.93</v>
      </c>
      <c r="U498">
        <v>8.6999999999999993</v>
      </c>
    </row>
    <row r="499" spans="1:21" x14ac:dyDescent="0.45">
      <c r="A499" t="s">
        <v>3657</v>
      </c>
      <c r="B499" t="s">
        <v>1989</v>
      </c>
      <c r="C499">
        <v>28</v>
      </c>
      <c r="D499">
        <v>32</v>
      </c>
      <c r="E499">
        <v>83</v>
      </c>
      <c r="F499">
        <v>484</v>
      </c>
      <c r="G499">
        <v>0</v>
      </c>
      <c r="H499">
        <v>468</v>
      </c>
      <c r="I499">
        <v>10.56</v>
      </c>
      <c r="J499">
        <v>2.56</v>
      </c>
      <c r="K499">
        <v>0.88</v>
      </c>
      <c r="L499">
        <v>0.312</v>
      </c>
      <c r="M499">
        <v>0.74199999999999999</v>
      </c>
      <c r="N499">
        <v>0.46</v>
      </c>
      <c r="O499">
        <v>0.11600000000000001</v>
      </c>
      <c r="P499">
        <v>93.8</v>
      </c>
      <c r="Q499">
        <v>3.35</v>
      </c>
      <c r="R499" t="s">
        <v>373</v>
      </c>
      <c r="S499">
        <v>3.17</v>
      </c>
      <c r="T499">
        <v>3.32</v>
      </c>
      <c r="U499">
        <v>8.6999999999999993</v>
      </c>
    </row>
    <row r="500" spans="1:21" x14ac:dyDescent="0.45">
      <c r="A500" t="s">
        <v>3474</v>
      </c>
      <c r="B500" t="s">
        <v>1989</v>
      </c>
      <c r="C500">
        <v>71</v>
      </c>
      <c r="D500">
        <v>99</v>
      </c>
      <c r="E500">
        <v>1</v>
      </c>
      <c r="F500">
        <v>270</v>
      </c>
      <c r="G500">
        <v>219</v>
      </c>
      <c r="H500">
        <v>1358.1</v>
      </c>
      <c r="I500">
        <v>5.52</v>
      </c>
      <c r="J500">
        <v>3.35</v>
      </c>
      <c r="K500">
        <v>0.97</v>
      </c>
      <c r="L500">
        <v>0.29199999999999998</v>
      </c>
      <c r="M500">
        <v>0.68799999999999994</v>
      </c>
      <c r="N500">
        <v>0.56299999999999994</v>
      </c>
      <c r="O500">
        <v>0.125</v>
      </c>
      <c r="P500">
        <v>93</v>
      </c>
      <c r="Q500">
        <v>4.5999999999999996</v>
      </c>
      <c r="R500" t="s">
        <v>373</v>
      </c>
      <c r="S500">
        <v>4.59</v>
      </c>
      <c r="T500">
        <v>4.3099999999999996</v>
      </c>
      <c r="U500">
        <v>8.6</v>
      </c>
    </row>
    <row r="501" spans="1:21" x14ac:dyDescent="0.45">
      <c r="A501" t="s">
        <v>3612</v>
      </c>
      <c r="B501" t="s">
        <v>1989</v>
      </c>
      <c r="C501">
        <v>51</v>
      </c>
      <c r="D501">
        <v>43</v>
      </c>
      <c r="E501">
        <v>1</v>
      </c>
      <c r="F501">
        <v>142</v>
      </c>
      <c r="G501">
        <v>135</v>
      </c>
      <c r="H501">
        <v>852.2</v>
      </c>
      <c r="I501">
        <v>3.73</v>
      </c>
      <c r="J501">
        <v>2.61</v>
      </c>
      <c r="K501">
        <v>0.85</v>
      </c>
      <c r="L501">
        <v>0.28299999999999997</v>
      </c>
      <c r="M501">
        <v>0.68</v>
      </c>
      <c r="Q501">
        <v>4.1900000000000004</v>
      </c>
      <c r="R501" t="s">
        <v>373</v>
      </c>
      <c r="S501">
        <v>4.2300000000000004</v>
      </c>
      <c r="U501">
        <v>8.6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CD025-6D52-43DE-848C-C15024141386}">
  <dimension ref="A1:R195"/>
  <sheetViews>
    <sheetView workbookViewId="0">
      <selection activeCell="L8" sqref="L8"/>
    </sheetView>
  </sheetViews>
  <sheetFormatPr defaultRowHeight="14.25" x14ac:dyDescent="0.45"/>
  <cols>
    <col min="1" max="1" width="27.06640625" customWidth="1"/>
    <col min="2" max="2" width="12.53125" customWidth="1"/>
    <col min="3" max="4" width="10.796875" customWidth="1"/>
    <col min="5" max="5" width="16.1328125" customWidth="1"/>
    <col min="6" max="6" width="13.1328125" hidden="1" customWidth="1"/>
    <col min="7" max="7" width="26.06640625" hidden="1" customWidth="1"/>
    <col min="8" max="8" width="16.265625" customWidth="1"/>
    <col min="9" max="10" width="10.796875" customWidth="1"/>
    <col min="11" max="12" width="13.3984375" customWidth="1"/>
    <col min="14" max="14" width="19.33203125" customWidth="1"/>
    <col min="15" max="16" width="21.265625" customWidth="1"/>
    <col min="17" max="17" width="13.19921875" hidden="1" customWidth="1"/>
    <col min="18" max="18" width="23.53125" hidden="1" customWidth="1"/>
  </cols>
  <sheetData>
    <row r="1" spans="1:18" ht="15" customHeight="1" x14ac:dyDescent="0.45">
      <c r="A1" t="s">
        <v>1851</v>
      </c>
      <c r="B1" t="s">
        <v>3619</v>
      </c>
      <c r="C1" s="2" t="s">
        <v>256</v>
      </c>
      <c r="D1" s="2" t="s">
        <v>350</v>
      </c>
      <c r="E1" s="2" t="s">
        <v>1920</v>
      </c>
      <c r="F1" s="2" t="s">
        <v>1918</v>
      </c>
      <c r="G1" s="2" t="s">
        <v>1921</v>
      </c>
      <c r="H1" s="2" t="s">
        <v>3615</v>
      </c>
      <c r="I1" s="2" t="s">
        <v>257</v>
      </c>
      <c r="J1" s="2" t="s">
        <v>259</v>
      </c>
      <c r="K1" s="2" t="s">
        <v>1922</v>
      </c>
      <c r="L1" s="2" t="s">
        <v>3616</v>
      </c>
      <c r="M1" s="2" t="s">
        <v>227</v>
      </c>
      <c r="N1" s="2" t="s">
        <v>1919</v>
      </c>
      <c r="O1" s="2" t="s">
        <v>3618</v>
      </c>
      <c r="P1" s="2" t="s">
        <v>3617</v>
      </c>
      <c r="Q1" s="2" t="s">
        <v>3617</v>
      </c>
      <c r="R1" s="2" t="s">
        <v>3620</v>
      </c>
    </row>
    <row r="2" spans="1:18" ht="15" customHeight="1" x14ac:dyDescent="0.45">
      <c r="A2" t="s">
        <v>267</v>
      </c>
      <c r="B2" t="e">
        <f>Table23[[#This Row],[ERA - xERA Rank]]+Table23[[#This Row],[FIP-xFIP Rank]]+Table23[[#This Row],[BABIP - Leage Avg Rank]]</f>
        <v>#N/A</v>
      </c>
      <c r="C2">
        <f>VLOOKUP(A2, Individual_Pitching___Dashboard[], 17, FALSE)</f>
        <v>3.08</v>
      </c>
      <c r="D2">
        <f>VLOOKUP(A2, Individual_Pitching___Dashboard[], 18, FALSE)</f>
        <v>2.4700000000000002</v>
      </c>
      <c r="E2">
        <f t="shared" ref="E2:E33" si="0">C2-D2</f>
        <v>0.60999999999999988</v>
      </c>
      <c r="F2" t="e">
        <f>VLOOKUP(A2, Pitching___Career[], 17, FALSE)</f>
        <v>#N/A</v>
      </c>
      <c r="G2" t="e">
        <f t="shared" ref="G2:G33" si="1">C2-F2</f>
        <v>#N/A</v>
      </c>
      <c r="H2" t="e">
        <f>_xlfn.RANK.EQ(Table23[[#This Row],[ERA-xERA]], Table23[ERA-xERA],0)</f>
        <v>#N/A</v>
      </c>
      <c r="I2">
        <f>VLOOKUP(A2, Individual_Pitching___Dashboard[], 19, FALSE)</f>
        <v>2.4300000000000002</v>
      </c>
      <c r="J2">
        <f>VLOOKUP(A2, Individual_Pitching___Dashboard[], 20, FALSE)</f>
        <v>2.46</v>
      </c>
      <c r="K2">
        <f t="shared" ref="K2:K33" si="2">I2-J2</f>
        <v>-2.9999999999999805E-2</v>
      </c>
      <c r="L2" t="e">
        <f>_xlfn.RANK.EQ(Table23[[#This Row],[FIP-xFIP]], Table23[FIP-xFIP], 0)</f>
        <v>#N/A</v>
      </c>
      <c r="M2">
        <f>VLOOKUP(A2, Individual_Pitching___Dashboard[], 12, FALSE)</f>
        <v>0.29199999999999998</v>
      </c>
      <c r="N2">
        <f>'League Batting Stats'!$L$22</f>
        <v>0.28899999999999998</v>
      </c>
      <c r="O2">
        <f t="shared" ref="O2:O33" si="3">M2-N2</f>
        <v>3.0000000000000027E-3</v>
      </c>
      <c r="P2" t="e">
        <f>_xlfn.RANK.EQ(Table23[[#This Row],[BABIP - League Avg]], Table23[BABIP - League Avg], 0)</f>
        <v>#N/A</v>
      </c>
      <c r="Q2" t="e">
        <f>VLOOKUP(#REF!, Pitching___Career[], 12, FALSE)</f>
        <v>#REF!</v>
      </c>
      <c r="R2" t="e">
        <f>#REF!-Q2</f>
        <v>#REF!</v>
      </c>
    </row>
    <row r="3" spans="1:18" ht="15" customHeight="1" x14ac:dyDescent="0.45">
      <c r="A3" t="s">
        <v>314</v>
      </c>
      <c r="B3" t="e">
        <f>Table23[[#This Row],[ERA - xERA Rank]]+Table23[[#This Row],[FIP-xFIP Rank]]+Table23[[#This Row],[BABIP - Leage Avg Rank]]</f>
        <v>#N/A</v>
      </c>
      <c r="C3">
        <f>VLOOKUP(A3, Individual_Pitching___Dashboard[], 17, FALSE)</f>
        <v>3.13</v>
      </c>
      <c r="D3">
        <f>VLOOKUP(A3, Individual_Pitching___Dashboard[], 18, FALSE)</f>
        <v>2.91</v>
      </c>
      <c r="E3">
        <f t="shared" si="0"/>
        <v>0.21999999999999975</v>
      </c>
      <c r="F3">
        <f>VLOOKUP(A3, Pitching___Career[], 17, FALSE)</f>
        <v>3.67</v>
      </c>
      <c r="G3">
        <f t="shared" si="1"/>
        <v>-0.54</v>
      </c>
      <c r="H3" t="e">
        <f>_xlfn.RANK.EQ(Table23[[#This Row],[ERA-xERA]], Table23[ERA-xERA],0)</f>
        <v>#N/A</v>
      </c>
      <c r="I3">
        <f>VLOOKUP(A3, Individual_Pitching___Dashboard[], 19, FALSE)</f>
        <v>3.18</v>
      </c>
      <c r="J3">
        <f>VLOOKUP(A3, Individual_Pitching___Dashboard[], 20, FALSE)</f>
        <v>2.4900000000000002</v>
      </c>
      <c r="K3">
        <f t="shared" si="2"/>
        <v>0.69</v>
      </c>
      <c r="L3" t="e">
        <f>_xlfn.RANK.EQ(Table23[[#This Row],[FIP-xFIP]], Table23[FIP-xFIP], 0)</f>
        <v>#N/A</v>
      </c>
      <c r="M3">
        <f>VLOOKUP(A3, Individual_Pitching___Dashboard[], 12, FALSE)</f>
        <v>0.28799999999999998</v>
      </c>
      <c r="N3">
        <f>'League Batting Stats'!$L$22</f>
        <v>0.28899999999999998</v>
      </c>
      <c r="O3">
        <f t="shared" si="3"/>
        <v>-1.0000000000000009E-3</v>
      </c>
      <c r="P3" t="e">
        <f>_xlfn.RANK.EQ(Table23[[#This Row],[BABIP - League Avg]], Table23[BABIP - League Avg], 0)</f>
        <v>#N/A</v>
      </c>
      <c r="Q3" t="e">
        <f>VLOOKUP(#REF!, Pitching___Career[], 12, FALSE)</f>
        <v>#REF!</v>
      </c>
      <c r="R3" t="e">
        <f>#REF!-Q3</f>
        <v>#REF!</v>
      </c>
    </row>
    <row r="4" spans="1:18" ht="15" customHeight="1" x14ac:dyDescent="0.45">
      <c r="A4" t="s">
        <v>306</v>
      </c>
      <c r="B4" t="e">
        <f>Table23[[#This Row],[ERA - xERA Rank]]+Table23[[#This Row],[FIP-xFIP Rank]]+Table23[[#This Row],[BABIP - Leage Avg Rank]]</f>
        <v>#N/A</v>
      </c>
      <c r="C4">
        <f>VLOOKUP(A4, Individual_Pitching___Dashboard[], 17, FALSE)</f>
        <v>4.88</v>
      </c>
      <c r="D4">
        <f>VLOOKUP(A4, Individual_Pitching___Dashboard[], 18, FALSE)</f>
        <v>4.21</v>
      </c>
      <c r="E4">
        <f t="shared" si="0"/>
        <v>0.66999999999999993</v>
      </c>
      <c r="F4">
        <f>VLOOKUP(A4, Pitching___Career[], 17, FALSE)</f>
        <v>4.03</v>
      </c>
      <c r="G4">
        <f t="shared" si="1"/>
        <v>0.84999999999999964</v>
      </c>
      <c r="H4" t="e">
        <f>_xlfn.RANK.EQ(Table23[[#This Row],[ERA-xERA]], Table23[ERA-xERA],0)</f>
        <v>#N/A</v>
      </c>
      <c r="I4">
        <f>VLOOKUP(A4, Individual_Pitching___Dashboard[], 19, FALSE)</f>
        <v>3.94</v>
      </c>
      <c r="J4">
        <f>VLOOKUP(A4, Individual_Pitching___Dashboard[], 20, FALSE)</f>
        <v>4.1100000000000003</v>
      </c>
      <c r="K4">
        <f t="shared" si="2"/>
        <v>-0.17000000000000037</v>
      </c>
      <c r="L4" t="e">
        <f>_xlfn.RANK.EQ(Table23[[#This Row],[FIP-xFIP]], Table23[FIP-xFIP], 0)</f>
        <v>#N/A</v>
      </c>
      <c r="M4">
        <f>VLOOKUP(A4, Individual_Pitching___Dashboard[], 12, FALSE)</f>
        <v>0.29499999999999998</v>
      </c>
      <c r="N4">
        <f>'League Batting Stats'!$L$22</f>
        <v>0.28899999999999998</v>
      </c>
      <c r="O4">
        <f t="shared" si="3"/>
        <v>6.0000000000000053E-3</v>
      </c>
      <c r="P4" t="e">
        <f>_xlfn.RANK.EQ(Table23[[#This Row],[BABIP - League Avg]], Table23[BABIP - League Avg], 0)</f>
        <v>#N/A</v>
      </c>
      <c r="Q4" t="e">
        <f>VLOOKUP(#REF!, Pitching___Career[], 12, FALSE)</f>
        <v>#REF!</v>
      </c>
      <c r="R4" t="e">
        <f>#REF!-Q4</f>
        <v>#REF!</v>
      </c>
    </row>
    <row r="5" spans="1:18" ht="15" customHeight="1" x14ac:dyDescent="0.45">
      <c r="A5" t="s">
        <v>282</v>
      </c>
      <c r="B5" t="e">
        <f>Table23[[#This Row],[ERA - xERA Rank]]+Table23[[#This Row],[FIP-xFIP Rank]]+Table23[[#This Row],[BABIP - Leage Avg Rank]]</f>
        <v>#N/A</v>
      </c>
      <c r="C5">
        <f>VLOOKUP(A5, Individual_Pitching___Dashboard[], 17, FALSE)</f>
        <v>3.53</v>
      </c>
      <c r="D5">
        <f>VLOOKUP(A5, Individual_Pitching___Dashboard[], 18, FALSE)</f>
        <v>3.79</v>
      </c>
      <c r="E5">
        <f t="shared" si="0"/>
        <v>-0.26000000000000023</v>
      </c>
      <c r="F5">
        <f>VLOOKUP(A5, Pitching___Career[], 17, FALSE)</f>
        <v>3.54</v>
      </c>
      <c r="G5">
        <f t="shared" si="1"/>
        <v>-1.0000000000000231E-2</v>
      </c>
      <c r="H5" t="e">
        <f>_xlfn.RANK.EQ(Table23[[#This Row],[ERA-xERA]], Table23[ERA-xERA],0)</f>
        <v>#N/A</v>
      </c>
      <c r="I5">
        <f>VLOOKUP(A5, Individual_Pitching___Dashboard[], 19, FALSE)</f>
        <v>3.77</v>
      </c>
      <c r="J5">
        <f>VLOOKUP(A5, Individual_Pitching___Dashboard[], 20, FALSE)</f>
        <v>3.8</v>
      </c>
      <c r="K5">
        <f t="shared" si="2"/>
        <v>-2.9999999999999805E-2</v>
      </c>
      <c r="L5" t="e">
        <f>_xlfn.RANK.EQ(Table23[[#This Row],[FIP-xFIP]], Table23[FIP-xFIP], 0)</f>
        <v>#N/A</v>
      </c>
      <c r="M5">
        <f>VLOOKUP(A5, Individual_Pitching___Dashboard[], 12, FALSE)</f>
        <v>0.28199999999999997</v>
      </c>
      <c r="N5">
        <f>'League Batting Stats'!$L$22</f>
        <v>0.28899999999999998</v>
      </c>
      <c r="O5">
        <f t="shared" si="3"/>
        <v>-7.0000000000000062E-3</v>
      </c>
      <c r="P5" t="e">
        <f>_xlfn.RANK.EQ(Table23[[#This Row],[BABIP - League Avg]], Table23[BABIP - League Avg], 0)</f>
        <v>#N/A</v>
      </c>
      <c r="Q5" t="e">
        <f>VLOOKUP(#REF!, Pitching___Career[], 12, FALSE)</f>
        <v>#REF!</v>
      </c>
      <c r="R5" t="e">
        <f>#REF!-Q5</f>
        <v>#REF!</v>
      </c>
    </row>
    <row r="6" spans="1:18" ht="15" customHeight="1" x14ac:dyDescent="0.45">
      <c r="A6" t="s">
        <v>338</v>
      </c>
      <c r="B6" t="e">
        <f>Table23[[#This Row],[ERA - xERA Rank]]+Table23[[#This Row],[FIP-xFIP Rank]]+Table23[[#This Row],[BABIP - Leage Avg Rank]]</f>
        <v>#N/A</v>
      </c>
      <c r="C6" t="e">
        <f>VLOOKUP(A6, Individual_Pitching___Dashboard[], 17, FALSE)</f>
        <v>#N/A</v>
      </c>
      <c r="D6" t="e">
        <f>VLOOKUP(A6, Individual_Pitching___Dashboard[], 18, FALSE)</f>
        <v>#N/A</v>
      </c>
      <c r="E6" t="e">
        <f t="shared" si="0"/>
        <v>#N/A</v>
      </c>
      <c r="F6" t="e">
        <f>VLOOKUP(A6, Pitching___Career[], 17, FALSE)</f>
        <v>#N/A</v>
      </c>
      <c r="G6" t="e">
        <f t="shared" si="1"/>
        <v>#N/A</v>
      </c>
      <c r="H6" t="e">
        <f>_xlfn.RANK.EQ(Table23[[#This Row],[ERA-xERA]], Table23[ERA-xERA],0)</f>
        <v>#N/A</v>
      </c>
      <c r="I6" t="e">
        <f>VLOOKUP(A6, Individual_Pitching___Dashboard[], 19, FALSE)</f>
        <v>#N/A</v>
      </c>
      <c r="J6" t="e">
        <f>VLOOKUP(A6, Individual_Pitching___Dashboard[], 20, FALSE)</f>
        <v>#N/A</v>
      </c>
      <c r="K6" t="e">
        <f t="shared" si="2"/>
        <v>#N/A</v>
      </c>
      <c r="L6" t="e">
        <f>_xlfn.RANK.EQ(Table23[[#This Row],[FIP-xFIP]], Table23[FIP-xFIP], 0)</f>
        <v>#N/A</v>
      </c>
      <c r="M6" t="e">
        <f>VLOOKUP(A6, Individual_Pitching___Dashboard[], 12, FALSE)</f>
        <v>#N/A</v>
      </c>
      <c r="N6">
        <f>'League Batting Stats'!$L$22</f>
        <v>0.28899999999999998</v>
      </c>
      <c r="O6" t="e">
        <f t="shared" si="3"/>
        <v>#N/A</v>
      </c>
      <c r="P6" t="e">
        <f>_xlfn.RANK.EQ(Table23[[#This Row],[BABIP - League Avg]], Table23[BABIP - League Avg], 0)</f>
        <v>#N/A</v>
      </c>
      <c r="Q6" t="e">
        <f>VLOOKUP(#REF!, Pitching___Career[], 12, FALSE)</f>
        <v>#REF!</v>
      </c>
      <c r="R6" t="e">
        <f>#REF!-Q6</f>
        <v>#REF!</v>
      </c>
    </row>
    <row r="7" spans="1:18" ht="15" customHeight="1" x14ac:dyDescent="0.45">
      <c r="A7" t="s">
        <v>543</v>
      </c>
      <c r="B7" t="e">
        <f>Table23[[#This Row],[ERA - xERA Rank]]+Table23[[#This Row],[FIP-xFIP Rank]]+Table23[[#This Row],[BABIP - Leage Avg Rank]]</f>
        <v>#N/A</v>
      </c>
      <c r="C7">
        <f>VLOOKUP(A7, Individual_Pitching___Dashboard[], 17, FALSE)</f>
        <v>3.08</v>
      </c>
      <c r="D7">
        <f>VLOOKUP(A7, Individual_Pitching___Dashboard[], 18, FALSE)</f>
        <v>3.68</v>
      </c>
      <c r="E7">
        <f t="shared" si="0"/>
        <v>-0.60000000000000009</v>
      </c>
      <c r="F7">
        <f>VLOOKUP(A7, Pitching___Career[], 17, FALSE)</f>
        <v>3.04</v>
      </c>
      <c r="G7">
        <f t="shared" si="1"/>
        <v>4.0000000000000036E-2</v>
      </c>
      <c r="H7" t="e">
        <f>_xlfn.RANK.EQ(Table23[[#This Row],[ERA-xERA]], Table23[ERA-xERA],0)</f>
        <v>#N/A</v>
      </c>
      <c r="I7">
        <f>VLOOKUP(A7, Individual_Pitching___Dashboard[], 19, FALSE)</f>
        <v>3.55</v>
      </c>
      <c r="J7">
        <f>VLOOKUP(A7, Individual_Pitching___Dashboard[], 20, FALSE)</f>
        <v>3.42</v>
      </c>
      <c r="K7">
        <f t="shared" si="2"/>
        <v>0.12999999999999989</v>
      </c>
      <c r="L7" t="e">
        <f>_xlfn.RANK.EQ(Table23[[#This Row],[FIP-xFIP]], Table23[FIP-xFIP], 0)</f>
        <v>#N/A</v>
      </c>
      <c r="M7">
        <f>VLOOKUP(A7, Individual_Pitching___Dashboard[], 12, FALSE)</f>
        <v>0.27400000000000002</v>
      </c>
      <c r="N7">
        <f>'League Batting Stats'!$L$22</f>
        <v>0.28899999999999998</v>
      </c>
      <c r="O7">
        <f t="shared" si="3"/>
        <v>-1.4999999999999958E-2</v>
      </c>
      <c r="P7" t="e">
        <f>_xlfn.RANK.EQ(Table23[[#This Row],[BABIP - League Avg]], Table23[BABIP - League Avg], 0)</f>
        <v>#N/A</v>
      </c>
      <c r="Q7" t="e">
        <f>VLOOKUP(#REF!, Pitching___Career[], 12, FALSE)</f>
        <v>#REF!</v>
      </c>
      <c r="R7" t="e">
        <f>#REF!-Q7</f>
        <v>#REF!</v>
      </c>
    </row>
    <row r="8" spans="1:18" ht="15" customHeight="1" x14ac:dyDescent="0.45">
      <c r="A8" t="s">
        <v>329</v>
      </c>
      <c r="B8" t="e">
        <f>Table23[[#This Row],[ERA - xERA Rank]]+Table23[[#This Row],[FIP-xFIP Rank]]+Table23[[#This Row],[BABIP - Leage Avg Rank]]</f>
        <v>#N/A</v>
      </c>
      <c r="C8" t="e">
        <f>VLOOKUP(A8, Individual_Pitching___Dashboard[], 17, FALSE)</f>
        <v>#N/A</v>
      </c>
      <c r="D8" t="e">
        <f>VLOOKUP(A8, Individual_Pitching___Dashboard[], 18, FALSE)</f>
        <v>#N/A</v>
      </c>
      <c r="E8" t="e">
        <f t="shared" si="0"/>
        <v>#N/A</v>
      </c>
      <c r="F8" t="e">
        <f>VLOOKUP(A8, Pitching___Career[], 17, FALSE)</f>
        <v>#N/A</v>
      </c>
      <c r="G8" t="e">
        <f t="shared" si="1"/>
        <v>#N/A</v>
      </c>
      <c r="H8" t="e">
        <f>_xlfn.RANK.EQ(Table23[[#This Row],[ERA-xERA]], Table23[ERA-xERA],0)</f>
        <v>#N/A</v>
      </c>
      <c r="I8" t="e">
        <f>VLOOKUP(A8, Individual_Pitching___Dashboard[], 19, FALSE)</f>
        <v>#N/A</v>
      </c>
      <c r="J8" t="e">
        <f>VLOOKUP(A8, Individual_Pitching___Dashboard[], 20, FALSE)</f>
        <v>#N/A</v>
      </c>
      <c r="K8" t="e">
        <f t="shared" si="2"/>
        <v>#N/A</v>
      </c>
      <c r="L8" t="e">
        <f>_xlfn.RANK.EQ(Table23[[#This Row],[FIP-xFIP]], Table23[FIP-xFIP], 0)</f>
        <v>#N/A</v>
      </c>
      <c r="M8" t="e">
        <f>VLOOKUP(A8, Individual_Pitching___Dashboard[], 12, FALSE)</f>
        <v>#N/A</v>
      </c>
      <c r="N8">
        <f>'League Batting Stats'!$L$22</f>
        <v>0.28899999999999998</v>
      </c>
      <c r="O8" t="e">
        <f t="shared" si="3"/>
        <v>#N/A</v>
      </c>
      <c r="P8" t="e">
        <f>_xlfn.RANK.EQ(Table23[[#This Row],[BABIP - League Avg]], Table23[BABIP - League Avg], 0)</f>
        <v>#N/A</v>
      </c>
      <c r="Q8" t="e">
        <f>VLOOKUP(#REF!, Pitching___Career[], 12, FALSE)</f>
        <v>#REF!</v>
      </c>
      <c r="R8" t="e">
        <f>#REF!-Q8</f>
        <v>#REF!</v>
      </c>
    </row>
    <row r="9" spans="1:18" ht="15" customHeight="1" x14ac:dyDescent="0.45">
      <c r="A9" t="s">
        <v>326</v>
      </c>
      <c r="B9" t="e">
        <f>Table23[[#This Row],[ERA - xERA Rank]]+Table23[[#This Row],[FIP-xFIP Rank]]+Table23[[#This Row],[BABIP - Leage Avg Rank]]</f>
        <v>#N/A</v>
      </c>
      <c r="C9" t="e">
        <f>VLOOKUP(A9, Individual_Pitching___Dashboard[], 17, FALSE)</f>
        <v>#N/A</v>
      </c>
      <c r="D9" t="e">
        <f>VLOOKUP(A9, Individual_Pitching___Dashboard[], 18, FALSE)</f>
        <v>#N/A</v>
      </c>
      <c r="E9" t="e">
        <f t="shared" si="0"/>
        <v>#N/A</v>
      </c>
      <c r="F9" t="e">
        <f>VLOOKUP(A9, Pitching___Career[], 17, FALSE)</f>
        <v>#N/A</v>
      </c>
      <c r="G9" t="e">
        <f t="shared" si="1"/>
        <v>#N/A</v>
      </c>
      <c r="H9" t="e">
        <f>_xlfn.RANK.EQ(Table23[[#This Row],[ERA-xERA]], Table23[ERA-xERA],0)</f>
        <v>#N/A</v>
      </c>
      <c r="I9" t="e">
        <f>VLOOKUP(A9, Individual_Pitching___Dashboard[], 19, FALSE)</f>
        <v>#N/A</v>
      </c>
      <c r="J9" t="e">
        <f>VLOOKUP(A9, Individual_Pitching___Dashboard[], 20, FALSE)</f>
        <v>#N/A</v>
      </c>
      <c r="K9" t="e">
        <f t="shared" si="2"/>
        <v>#N/A</v>
      </c>
      <c r="L9" t="e">
        <f>_xlfn.RANK.EQ(Table23[[#This Row],[FIP-xFIP]], Table23[FIP-xFIP], 0)</f>
        <v>#N/A</v>
      </c>
      <c r="M9" t="e">
        <f>VLOOKUP(A9, Individual_Pitching___Dashboard[], 12, FALSE)</f>
        <v>#N/A</v>
      </c>
      <c r="N9">
        <f>'League Batting Stats'!$L$22</f>
        <v>0.28899999999999998</v>
      </c>
      <c r="O9" t="e">
        <f t="shared" si="3"/>
        <v>#N/A</v>
      </c>
      <c r="P9" t="e">
        <f>_xlfn.RANK.EQ(Table23[[#This Row],[BABIP - League Avg]], Table23[BABIP - League Avg], 0)</f>
        <v>#N/A</v>
      </c>
      <c r="Q9" t="e">
        <f>VLOOKUP(#REF!, Pitching___Career[], 12, FALSE)</f>
        <v>#REF!</v>
      </c>
      <c r="R9" t="e">
        <f>#REF!-Q9</f>
        <v>#REF!</v>
      </c>
    </row>
    <row r="10" spans="1:18" ht="15" customHeight="1" x14ac:dyDescent="0.45">
      <c r="A10" t="s">
        <v>273</v>
      </c>
      <c r="B10" t="e">
        <f>Table23[[#This Row],[ERA - xERA Rank]]+Table23[[#This Row],[FIP-xFIP Rank]]+Table23[[#This Row],[BABIP - Leage Avg Rank]]</f>
        <v>#N/A</v>
      </c>
      <c r="C10">
        <f>VLOOKUP(A10, Individual_Pitching___Dashboard[], 17, FALSE)</f>
        <v>3.29</v>
      </c>
      <c r="D10">
        <f>VLOOKUP(A10, Individual_Pitching___Dashboard[], 18, FALSE)</f>
        <v>3</v>
      </c>
      <c r="E10">
        <f t="shared" si="0"/>
        <v>0.29000000000000004</v>
      </c>
      <c r="F10" t="e">
        <f>VLOOKUP(A10, Pitching___Career[], 17, FALSE)</f>
        <v>#N/A</v>
      </c>
      <c r="G10" t="e">
        <f t="shared" si="1"/>
        <v>#N/A</v>
      </c>
      <c r="H10" t="e">
        <f>_xlfn.RANK.EQ(Table23[[#This Row],[ERA-xERA]], Table23[ERA-xERA],0)</f>
        <v>#N/A</v>
      </c>
      <c r="I10">
        <f>VLOOKUP(A10, Individual_Pitching___Dashboard[], 19, FALSE)</f>
        <v>3.46</v>
      </c>
      <c r="J10">
        <f>VLOOKUP(A10, Individual_Pitching___Dashboard[], 20, FALSE)</f>
        <v>3.35</v>
      </c>
      <c r="K10">
        <f t="shared" si="2"/>
        <v>0.10999999999999988</v>
      </c>
      <c r="L10" t="e">
        <f>_xlfn.RANK.EQ(Table23[[#This Row],[FIP-xFIP]], Table23[FIP-xFIP], 0)</f>
        <v>#N/A</v>
      </c>
      <c r="M10">
        <f>VLOOKUP(A10, Individual_Pitching___Dashboard[], 12, FALSE)</f>
        <v>0.26400000000000001</v>
      </c>
      <c r="N10">
        <f>'League Batting Stats'!$L$22</f>
        <v>0.28899999999999998</v>
      </c>
      <c r="O10">
        <f t="shared" si="3"/>
        <v>-2.4999999999999967E-2</v>
      </c>
      <c r="P10" t="e">
        <f>_xlfn.RANK.EQ(Table23[[#This Row],[BABIP - League Avg]], Table23[BABIP - League Avg], 0)</f>
        <v>#N/A</v>
      </c>
      <c r="Q10" t="e">
        <f>VLOOKUP(#REF!, Pitching___Career[], 12, FALSE)</f>
        <v>#REF!</v>
      </c>
      <c r="R10" t="e">
        <f>#REF!-Q10</f>
        <v>#REF!</v>
      </c>
    </row>
    <row r="11" spans="1:18" ht="15" customHeight="1" x14ac:dyDescent="0.45">
      <c r="A11" t="s">
        <v>541</v>
      </c>
      <c r="B11" t="e">
        <f>Table23[[#This Row],[ERA - xERA Rank]]+Table23[[#This Row],[FIP-xFIP Rank]]+Table23[[#This Row],[BABIP - Leage Avg Rank]]</f>
        <v>#N/A</v>
      </c>
      <c r="C11" t="e">
        <f>VLOOKUP(A11, Individual_Pitching___Dashboard[], 17, FALSE)</f>
        <v>#N/A</v>
      </c>
      <c r="D11" t="e">
        <f>VLOOKUP(A11, Individual_Pitching___Dashboard[], 18, FALSE)</f>
        <v>#N/A</v>
      </c>
      <c r="E11" t="e">
        <f t="shared" si="0"/>
        <v>#N/A</v>
      </c>
      <c r="F11">
        <f>VLOOKUP(A11, Pitching___Career[], 17, FALSE)</f>
        <v>3.78</v>
      </c>
      <c r="G11" t="e">
        <f t="shared" si="1"/>
        <v>#N/A</v>
      </c>
      <c r="H11" t="e">
        <f>_xlfn.RANK.EQ(Table23[[#This Row],[ERA-xERA]], Table23[ERA-xERA],0)</f>
        <v>#N/A</v>
      </c>
      <c r="I11" t="e">
        <f>VLOOKUP(A11, Individual_Pitching___Dashboard[], 19, FALSE)</f>
        <v>#N/A</v>
      </c>
      <c r="J11" t="e">
        <f>VLOOKUP(A11, Individual_Pitching___Dashboard[], 20, FALSE)</f>
        <v>#N/A</v>
      </c>
      <c r="K11" t="e">
        <f t="shared" si="2"/>
        <v>#N/A</v>
      </c>
      <c r="L11" t="e">
        <f>_xlfn.RANK.EQ(Table23[[#This Row],[FIP-xFIP]], Table23[FIP-xFIP], 0)</f>
        <v>#N/A</v>
      </c>
      <c r="M11" t="e">
        <f>VLOOKUP(A11, Individual_Pitching___Dashboard[], 12, FALSE)</f>
        <v>#N/A</v>
      </c>
      <c r="N11">
        <f>'League Batting Stats'!$L$22</f>
        <v>0.28899999999999998</v>
      </c>
      <c r="O11" t="e">
        <f t="shared" si="3"/>
        <v>#N/A</v>
      </c>
      <c r="P11" t="e">
        <f>_xlfn.RANK.EQ(Table23[[#This Row],[BABIP - League Avg]], Table23[BABIP - League Avg], 0)</f>
        <v>#N/A</v>
      </c>
      <c r="Q11" t="e">
        <f>VLOOKUP(#REF!, Pitching___Career[], 12, FALSE)</f>
        <v>#REF!</v>
      </c>
      <c r="R11" t="e">
        <f>#REF!-Q11</f>
        <v>#REF!</v>
      </c>
    </row>
    <row r="12" spans="1:18" ht="15" customHeight="1" x14ac:dyDescent="0.45">
      <c r="A12" t="s">
        <v>323</v>
      </c>
      <c r="B12" t="e">
        <f>Table23[[#This Row],[ERA - xERA Rank]]+Table23[[#This Row],[FIP-xFIP Rank]]+Table23[[#This Row],[BABIP - Leage Avg Rank]]</f>
        <v>#N/A</v>
      </c>
      <c r="C12">
        <f>VLOOKUP(A12, Individual_Pitching___Dashboard[], 17, FALSE)</f>
        <v>5.57</v>
      </c>
      <c r="D12">
        <f>VLOOKUP(A12, Individual_Pitching___Dashboard[], 18, FALSE)</f>
        <v>6.28</v>
      </c>
      <c r="E12">
        <f t="shared" si="0"/>
        <v>-0.71</v>
      </c>
      <c r="F12">
        <f>VLOOKUP(A12, Pitching___Career[], 17, FALSE)</f>
        <v>4.47</v>
      </c>
      <c r="G12">
        <f t="shared" si="1"/>
        <v>1.1000000000000005</v>
      </c>
      <c r="H12" t="e">
        <f>_xlfn.RANK.EQ(Table23[[#This Row],[ERA-xERA]], Table23[ERA-xERA],0)</f>
        <v>#N/A</v>
      </c>
      <c r="I12">
        <f>VLOOKUP(A12, Individual_Pitching___Dashboard[], 19, FALSE)</f>
        <v>4.72</v>
      </c>
      <c r="J12">
        <f>VLOOKUP(A12, Individual_Pitching___Dashboard[], 20, FALSE)</f>
        <v>4.43</v>
      </c>
      <c r="K12">
        <f t="shared" si="2"/>
        <v>0.29000000000000004</v>
      </c>
      <c r="L12" t="e">
        <f>_xlfn.RANK.EQ(Table23[[#This Row],[FIP-xFIP]], Table23[FIP-xFIP], 0)</f>
        <v>#N/A</v>
      </c>
      <c r="M12">
        <f>VLOOKUP(A12, Individual_Pitching___Dashboard[], 12, FALSE)</f>
        <v>0.33300000000000002</v>
      </c>
      <c r="N12">
        <f>'League Batting Stats'!$L$22</f>
        <v>0.28899999999999998</v>
      </c>
      <c r="O12">
        <f t="shared" si="3"/>
        <v>4.4000000000000039E-2</v>
      </c>
      <c r="P12" t="e">
        <f>_xlfn.RANK.EQ(Table23[[#This Row],[BABIP - League Avg]], Table23[BABIP - League Avg], 0)</f>
        <v>#N/A</v>
      </c>
      <c r="Q12" t="e">
        <f>VLOOKUP(#REF!, Pitching___Career[], 12, FALSE)</f>
        <v>#REF!</v>
      </c>
      <c r="R12" t="e">
        <f>#REF!-Q12</f>
        <v>#REF!</v>
      </c>
    </row>
    <row r="13" spans="1:18" ht="15" customHeight="1" x14ac:dyDescent="0.45">
      <c r="A13" t="s">
        <v>316</v>
      </c>
      <c r="B13" t="e">
        <f>Table23[[#This Row],[ERA - xERA Rank]]+Table23[[#This Row],[FIP-xFIP Rank]]+Table23[[#This Row],[BABIP - Leage Avg Rank]]</f>
        <v>#N/A</v>
      </c>
      <c r="C13">
        <f>VLOOKUP(A13, Individual_Pitching___Dashboard[], 17, FALSE)</f>
        <v>4.9400000000000004</v>
      </c>
      <c r="D13">
        <f>VLOOKUP(A13, Individual_Pitching___Dashboard[], 18, FALSE)</f>
        <v>4.1500000000000004</v>
      </c>
      <c r="E13">
        <f t="shared" si="0"/>
        <v>0.79</v>
      </c>
      <c r="F13" t="e">
        <f>VLOOKUP(A13, Pitching___Career[], 17, FALSE)</f>
        <v>#N/A</v>
      </c>
      <c r="G13" t="e">
        <f t="shared" si="1"/>
        <v>#N/A</v>
      </c>
      <c r="H13" t="e">
        <f>_xlfn.RANK.EQ(Table23[[#This Row],[ERA-xERA]], Table23[ERA-xERA],0)</f>
        <v>#N/A</v>
      </c>
      <c r="I13">
        <f>VLOOKUP(A13, Individual_Pitching___Dashboard[], 19, FALSE)</f>
        <v>4.79</v>
      </c>
      <c r="J13">
        <f>VLOOKUP(A13, Individual_Pitching___Dashboard[], 20, FALSE)</f>
        <v>4.1100000000000003</v>
      </c>
      <c r="K13">
        <f t="shared" si="2"/>
        <v>0.67999999999999972</v>
      </c>
      <c r="L13" t="e">
        <f>_xlfn.RANK.EQ(Table23[[#This Row],[FIP-xFIP]], Table23[FIP-xFIP], 0)</f>
        <v>#N/A</v>
      </c>
      <c r="M13">
        <f>VLOOKUP(A13, Individual_Pitching___Dashboard[], 12, FALSE)</f>
        <v>0.308</v>
      </c>
      <c r="N13">
        <f>'League Batting Stats'!$L$22</f>
        <v>0.28899999999999998</v>
      </c>
      <c r="O13">
        <f t="shared" si="3"/>
        <v>1.9000000000000017E-2</v>
      </c>
      <c r="P13" t="e">
        <f>_xlfn.RANK.EQ(Table23[[#This Row],[BABIP - League Avg]], Table23[BABIP - League Avg], 0)</f>
        <v>#N/A</v>
      </c>
      <c r="Q13" t="e">
        <f>VLOOKUP(#REF!, Pitching___Career[], 12, FALSE)</f>
        <v>#REF!</v>
      </c>
      <c r="R13" t="e">
        <f>#REF!-Q13</f>
        <v>#REF!</v>
      </c>
    </row>
    <row r="14" spans="1:18" ht="15" customHeight="1" x14ac:dyDescent="0.45">
      <c r="A14" t="s">
        <v>295</v>
      </c>
      <c r="B14" t="e">
        <f>Table23[[#This Row],[ERA - xERA Rank]]+Table23[[#This Row],[FIP-xFIP Rank]]+Table23[[#This Row],[BABIP - Leage Avg Rank]]</f>
        <v>#N/A</v>
      </c>
      <c r="C14">
        <f>VLOOKUP(A14, Individual_Pitching___Dashboard[], 17, FALSE)</f>
        <v>3.52</v>
      </c>
      <c r="D14">
        <f>VLOOKUP(A14, Individual_Pitching___Dashboard[], 18, FALSE)</f>
        <v>3.68</v>
      </c>
      <c r="E14">
        <f t="shared" si="0"/>
        <v>-0.16000000000000014</v>
      </c>
      <c r="F14" t="e">
        <f>VLOOKUP(A14, Pitching___Career[], 17, FALSE)</f>
        <v>#N/A</v>
      </c>
      <c r="G14" t="e">
        <f t="shared" si="1"/>
        <v>#N/A</v>
      </c>
      <c r="H14" t="e">
        <f>_xlfn.RANK.EQ(Table23[[#This Row],[ERA-xERA]], Table23[ERA-xERA],0)</f>
        <v>#N/A</v>
      </c>
      <c r="I14">
        <f>VLOOKUP(A14, Individual_Pitching___Dashboard[], 19, FALSE)</f>
        <v>3.43</v>
      </c>
      <c r="J14">
        <f>VLOOKUP(A14, Individual_Pitching___Dashboard[], 20, FALSE)</f>
        <v>3.66</v>
      </c>
      <c r="K14">
        <f t="shared" si="2"/>
        <v>-0.22999999999999998</v>
      </c>
      <c r="L14" t="e">
        <f>_xlfn.RANK.EQ(Table23[[#This Row],[FIP-xFIP]], Table23[FIP-xFIP], 0)</f>
        <v>#N/A</v>
      </c>
      <c r="M14">
        <f>VLOOKUP(A14, Individual_Pitching___Dashboard[], 12, FALSE)</f>
        <v>0.30499999999999999</v>
      </c>
      <c r="N14">
        <f>'League Batting Stats'!$L$22</f>
        <v>0.28899999999999998</v>
      </c>
      <c r="O14">
        <f t="shared" si="3"/>
        <v>1.6000000000000014E-2</v>
      </c>
      <c r="P14" t="e">
        <f>_xlfn.RANK.EQ(Table23[[#This Row],[BABIP - League Avg]], Table23[BABIP - League Avg], 0)</f>
        <v>#N/A</v>
      </c>
      <c r="Q14" t="e">
        <f>VLOOKUP(#REF!, Pitching___Career[], 12, FALSE)</f>
        <v>#REF!</v>
      </c>
      <c r="R14" t="e">
        <f>#REF!-Q14</f>
        <v>#REF!</v>
      </c>
    </row>
    <row r="15" spans="1:18" ht="15" customHeight="1" x14ac:dyDescent="0.45">
      <c r="A15" t="s">
        <v>286</v>
      </c>
      <c r="B15" t="e">
        <f>Table23[[#This Row],[ERA - xERA Rank]]+Table23[[#This Row],[FIP-xFIP Rank]]+Table23[[#This Row],[BABIP - Leage Avg Rank]]</f>
        <v>#N/A</v>
      </c>
      <c r="C15" t="e">
        <f>VLOOKUP(A15, Individual_Pitching___Dashboard[], 17, FALSE)</f>
        <v>#N/A</v>
      </c>
      <c r="D15" t="e">
        <f>VLOOKUP(A15, Individual_Pitching___Dashboard[], 18, FALSE)</f>
        <v>#N/A</v>
      </c>
      <c r="E15" t="e">
        <f t="shared" si="0"/>
        <v>#N/A</v>
      </c>
      <c r="F15">
        <f>VLOOKUP(A15, Pitching___Career[], 17, FALSE)</f>
        <v>4.09</v>
      </c>
      <c r="G15" t="e">
        <f t="shared" si="1"/>
        <v>#N/A</v>
      </c>
      <c r="H15" t="e">
        <f>_xlfn.RANK.EQ(Table23[[#This Row],[ERA-xERA]], Table23[ERA-xERA],0)</f>
        <v>#N/A</v>
      </c>
      <c r="I15" t="e">
        <f>VLOOKUP(A15, Individual_Pitching___Dashboard[], 19, FALSE)</f>
        <v>#N/A</v>
      </c>
      <c r="J15" t="e">
        <f>VLOOKUP(A15, Individual_Pitching___Dashboard[], 20, FALSE)</f>
        <v>#N/A</v>
      </c>
      <c r="K15" t="e">
        <f t="shared" si="2"/>
        <v>#N/A</v>
      </c>
      <c r="L15" t="e">
        <f>_xlfn.RANK.EQ(Table23[[#This Row],[FIP-xFIP]], Table23[FIP-xFIP], 0)</f>
        <v>#N/A</v>
      </c>
      <c r="M15" t="e">
        <f>VLOOKUP(A15, Individual_Pitching___Dashboard[], 12, FALSE)</f>
        <v>#N/A</v>
      </c>
      <c r="N15">
        <f>'League Batting Stats'!$L$22</f>
        <v>0.28899999999999998</v>
      </c>
      <c r="O15" t="e">
        <f t="shared" si="3"/>
        <v>#N/A</v>
      </c>
      <c r="P15" t="e">
        <f>_xlfn.RANK.EQ(Table23[[#This Row],[BABIP - League Avg]], Table23[BABIP - League Avg], 0)</f>
        <v>#N/A</v>
      </c>
      <c r="Q15" t="e">
        <f>VLOOKUP(#REF!, Pitching___Career[], 12, FALSE)</f>
        <v>#REF!</v>
      </c>
      <c r="R15" t="e">
        <f>#REF!-Q15</f>
        <v>#REF!</v>
      </c>
    </row>
    <row r="16" spans="1:18" ht="15" customHeight="1" x14ac:dyDescent="0.45">
      <c r="A16" t="s">
        <v>311</v>
      </c>
      <c r="B16" t="e">
        <f>Table23[[#This Row],[ERA - xERA Rank]]+Table23[[#This Row],[FIP-xFIP Rank]]+Table23[[#This Row],[BABIP - Leage Avg Rank]]</f>
        <v>#N/A</v>
      </c>
      <c r="C16">
        <f>VLOOKUP(A16, Individual_Pitching___Dashboard[], 17, FALSE)</f>
        <v>3.97</v>
      </c>
      <c r="D16">
        <f>VLOOKUP(A16, Individual_Pitching___Dashboard[], 18, FALSE)</f>
        <v>3.38</v>
      </c>
      <c r="E16">
        <f t="shared" si="0"/>
        <v>0.5900000000000003</v>
      </c>
      <c r="F16" t="e">
        <f>VLOOKUP(A16, Pitching___Career[], 17, FALSE)</f>
        <v>#N/A</v>
      </c>
      <c r="G16" t="e">
        <f t="shared" si="1"/>
        <v>#N/A</v>
      </c>
      <c r="H16" t="e">
        <f>_xlfn.RANK.EQ(Table23[[#This Row],[ERA-xERA]], Table23[ERA-xERA],0)</f>
        <v>#N/A</v>
      </c>
      <c r="I16">
        <f>VLOOKUP(A16, Individual_Pitching___Dashboard[], 19, FALSE)</f>
        <v>3.68</v>
      </c>
      <c r="J16">
        <f>VLOOKUP(A16, Individual_Pitching___Dashboard[], 20, FALSE)</f>
        <v>3.75</v>
      </c>
      <c r="K16">
        <f t="shared" si="2"/>
        <v>-6.999999999999984E-2</v>
      </c>
      <c r="L16" t="e">
        <f>_xlfn.RANK.EQ(Table23[[#This Row],[FIP-xFIP]], Table23[FIP-xFIP], 0)</f>
        <v>#N/A</v>
      </c>
      <c r="M16">
        <f>VLOOKUP(A16, Individual_Pitching___Dashboard[], 12, FALSE)</f>
        <v>0.28399999999999997</v>
      </c>
      <c r="N16">
        <f>'League Batting Stats'!$L$22</f>
        <v>0.28899999999999998</v>
      </c>
      <c r="O16">
        <f t="shared" si="3"/>
        <v>-5.0000000000000044E-3</v>
      </c>
      <c r="P16" t="e">
        <f>_xlfn.RANK.EQ(Table23[[#This Row],[BABIP - League Avg]], Table23[BABIP - League Avg], 0)</f>
        <v>#N/A</v>
      </c>
      <c r="Q16" t="e">
        <f>VLOOKUP(#REF!, Pitching___Career[], 12, FALSE)</f>
        <v>#REF!</v>
      </c>
      <c r="R16" t="e">
        <f>#REF!-Q16</f>
        <v>#REF!</v>
      </c>
    </row>
    <row r="17" spans="1:18" ht="15" customHeight="1" x14ac:dyDescent="0.45">
      <c r="A17" t="s">
        <v>313</v>
      </c>
      <c r="B17" t="e">
        <f>Table23[[#This Row],[ERA - xERA Rank]]+Table23[[#This Row],[FIP-xFIP Rank]]+Table23[[#This Row],[BABIP - Leage Avg Rank]]</f>
        <v>#N/A</v>
      </c>
      <c r="C17">
        <f>VLOOKUP(A17, Individual_Pitching___Dashboard[], 17, FALSE)</f>
        <v>3.99</v>
      </c>
      <c r="D17">
        <f>VLOOKUP(A17, Individual_Pitching___Dashboard[], 18, FALSE)</f>
        <v>3.23</v>
      </c>
      <c r="E17">
        <f t="shared" si="0"/>
        <v>0.76000000000000023</v>
      </c>
      <c r="F17">
        <f>VLOOKUP(A17, Pitching___Career[], 17, FALSE)</f>
        <v>4.25</v>
      </c>
      <c r="G17">
        <f t="shared" si="1"/>
        <v>-0.25999999999999979</v>
      </c>
      <c r="H17" t="e">
        <f>_xlfn.RANK.EQ(Table23[[#This Row],[ERA-xERA]], Table23[ERA-xERA],0)</f>
        <v>#N/A</v>
      </c>
      <c r="I17">
        <f>VLOOKUP(A17, Individual_Pitching___Dashboard[], 19, FALSE)</f>
        <v>3.66</v>
      </c>
      <c r="J17">
        <f>VLOOKUP(A17, Individual_Pitching___Dashboard[], 20, FALSE)</f>
        <v>3.77</v>
      </c>
      <c r="K17">
        <f t="shared" si="2"/>
        <v>-0.10999999999999988</v>
      </c>
      <c r="L17" t="e">
        <f>_xlfn.RANK.EQ(Table23[[#This Row],[FIP-xFIP]], Table23[FIP-xFIP], 0)</f>
        <v>#N/A</v>
      </c>
      <c r="M17">
        <f>VLOOKUP(A17, Individual_Pitching___Dashboard[], 12, FALSE)</f>
        <v>0.28799999999999998</v>
      </c>
      <c r="N17">
        <f>'League Batting Stats'!$L$22</f>
        <v>0.28899999999999998</v>
      </c>
      <c r="O17">
        <f t="shared" si="3"/>
        <v>-1.0000000000000009E-3</v>
      </c>
      <c r="P17" t="e">
        <f>_xlfn.RANK.EQ(Table23[[#This Row],[BABIP - League Avg]], Table23[BABIP - League Avg], 0)</f>
        <v>#N/A</v>
      </c>
      <c r="Q17" t="e">
        <f>VLOOKUP(#REF!, Pitching___Career[], 12, FALSE)</f>
        <v>#REF!</v>
      </c>
      <c r="R17" t="e">
        <f>#REF!-Q17</f>
        <v>#REF!</v>
      </c>
    </row>
    <row r="18" spans="1:18" ht="15" customHeight="1" x14ac:dyDescent="0.45">
      <c r="A18" t="s">
        <v>294</v>
      </c>
      <c r="B18" t="e">
        <f>Table23[[#This Row],[ERA - xERA Rank]]+Table23[[#This Row],[FIP-xFIP Rank]]+Table23[[#This Row],[BABIP - Leage Avg Rank]]</f>
        <v>#N/A</v>
      </c>
      <c r="C18">
        <f>VLOOKUP(A18, Individual_Pitching___Dashboard[], 17, FALSE)</f>
        <v>3.4</v>
      </c>
      <c r="D18">
        <f>VLOOKUP(A18, Individual_Pitching___Dashboard[], 18, FALSE)</f>
        <v>3.87</v>
      </c>
      <c r="E18">
        <f t="shared" si="0"/>
        <v>-0.4700000000000002</v>
      </c>
      <c r="F18">
        <f>VLOOKUP(A18, Pitching___Career[], 17, FALSE)</f>
        <v>4.4800000000000004</v>
      </c>
      <c r="G18">
        <f t="shared" si="1"/>
        <v>-1.0800000000000005</v>
      </c>
      <c r="H18" t="e">
        <f>_xlfn.RANK.EQ(Table23[[#This Row],[ERA-xERA]], Table23[ERA-xERA],0)</f>
        <v>#N/A</v>
      </c>
      <c r="I18">
        <f>VLOOKUP(A18, Individual_Pitching___Dashboard[], 19, FALSE)</f>
        <v>3.65</v>
      </c>
      <c r="J18">
        <f>VLOOKUP(A18, Individual_Pitching___Dashboard[], 20, FALSE)</f>
        <v>3.95</v>
      </c>
      <c r="K18">
        <f t="shared" si="2"/>
        <v>-0.30000000000000027</v>
      </c>
      <c r="L18" t="e">
        <f>_xlfn.RANK.EQ(Table23[[#This Row],[FIP-xFIP]], Table23[FIP-xFIP], 0)</f>
        <v>#N/A</v>
      </c>
      <c r="M18">
        <f>VLOOKUP(A18, Individual_Pitching___Dashboard[], 12, FALSE)</f>
        <v>0.30199999999999999</v>
      </c>
      <c r="N18">
        <f>'League Batting Stats'!$L$22</f>
        <v>0.28899999999999998</v>
      </c>
      <c r="O18">
        <f t="shared" si="3"/>
        <v>1.3000000000000012E-2</v>
      </c>
      <c r="P18" t="e">
        <f>_xlfn.RANK.EQ(Table23[[#This Row],[BABIP - League Avg]], Table23[BABIP - League Avg], 0)</f>
        <v>#N/A</v>
      </c>
      <c r="Q18" t="e">
        <f>VLOOKUP(#REF!, Pitching___Career[], 12, FALSE)</f>
        <v>#REF!</v>
      </c>
      <c r="R18" t="e">
        <f>#REF!-Q18</f>
        <v>#REF!</v>
      </c>
    </row>
    <row r="19" spans="1:18" ht="15" customHeight="1" x14ac:dyDescent="0.45">
      <c r="A19" t="s">
        <v>293</v>
      </c>
      <c r="B19" t="e">
        <f>Table23[[#This Row],[ERA - xERA Rank]]+Table23[[#This Row],[FIP-xFIP Rank]]+Table23[[#This Row],[BABIP - Leage Avg Rank]]</f>
        <v>#N/A</v>
      </c>
      <c r="C19">
        <f>VLOOKUP(A19, Individual_Pitching___Dashboard[], 17, FALSE)</f>
        <v>2.74</v>
      </c>
      <c r="D19">
        <f>VLOOKUP(A19, Individual_Pitching___Dashboard[], 18, FALSE)</f>
        <v>2.63</v>
      </c>
      <c r="E19">
        <f t="shared" si="0"/>
        <v>0.11000000000000032</v>
      </c>
      <c r="F19">
        <f>VLOOKUP(A19, Pitching___Career[], 17, FALSE)</f>
        <v>3.08</v>
      </c>
      <c r="G19">
        <f t="shared" si="1"/>
        <v>-0.33999999999999986</v>
      </c>
      <c r="H19" t="e">
        <f>_xlfn.RANK.EQ(Table23[[#This Row],[ERA-xERA]], Table23[ERA-xERA],0)</f>
        <v>#N/A</v>
      </c>
      <c r="I19">
        <f>VLOOKUP(A19, Individual_Pitching___Dashboard[], 19, FALSE)</f>
        <v>2.2200000000000002</v>
      </c>
      <c r="J19">
        <f>VLOOKUP(A19, Individual_Pitching___Dashboard[], 20, FALSE)</f>
        <v>2.46</v>
      </c>
      <c r="K19">
        <f t="shared" si="2"/>
        <v>-0.23999999999999977</v>
      </c>
      <c r="L19" t="e">
        <f>_xlfn.RANK.EQ(Table23[[#This Row],[FIP-xFIP]], Table23[FIP-xFIP], 0)</f>
        <v>#N/A</v>
      </c>
      <c r="M19">
        <f>VLOOKUP(A19, Individual_Pitching___Dashboard[], 12, FALSE)</f>
        <v>0.28899999999999998</v>
      </c>
      <c r="N19">
        <f>'League Batting Stats'!$L$22</f>
        <v>0.28899999999999998</v>
      </c>
      <c r="O19">
        <f t="shared" si="3"/>
        <v>0</v>
      </c>
      <c r="P19" t="e">
        <f>_xlfn.RANK.EQ(Table23[[#This Row],[BABIP - League Avg]], Table23[BABIP - League Avg], 0)</f>
        <v>#N/A</v>
      </c>
      <c r="Q19" t="e">
        <f>VLOOKUP(#REF!, Pitching___Career[], 12, FALSE)</f>
        <v>#REF!</v>
      </c>
      <c r="R19" t="e">
        <f>#REF!-Q19</f>
        <v>#REF!</v>
      </c>
    </row>
    <row r="20" spans="1:18" ht="15" customHeight="1" x14ac:dyDescent="0.45">
      <c r="A20" t="s">
        <v>297</v>
      </c>
      <c r="B20" t="e">
        <f>Table23[[#This Row],[ERA - xERA Rank]]+Table23[[#This Row],[FIP-xFIP Rank]]+Table23[[#This Row],[BABIP - Leage Avg Rank]]</f>
        <v>#N/A</v>
      </c>
      <c r="C20">
        <f>VLOOKUP(A20, Individual_Pitching___Dashboard[], 17, FALSE)</f>
        <v>3.34</v>
      </c>
      <c r="D20">
        <f>VLOOKUP(A20, Individual_Pitching___Dashboard[], 18, FALSE)</f>
        <v>3.09</v>
      </c>
      <c r="E20">
        <f t="shared" si="0"/>
        <v>0.25</v>
      </c>
      <c r="F20" t="e">
        <f>VLOOKUP(A20, Pitching___Career[], 17, FALSE)</f>
        <v>#N/A</v>
      </c>
      <c r="G20" t="e">
        <f t="shared" si="1"/>
        <v>#N/A</v>
      </c>
      <c r="H20" t="e">
        <f>_xlfn.RANK.EQ(Table23[[#This Row],[ERA-xERA]], Table23[ERA-xERA],0)</f>
        <v>#N/A</v>
      </c>
      <c r="I20">
        <f>VLOOKUP(A20, Individual_Pitching___Dashboard[], 19, FALSE)</f>
        <v>3.64</v>
      </c>
      <c r="J20">
        <f>VLOOKUP(A20, Individual_Pitching___Dashboard[], 20, FALSE)</f>
        <v>4.17</v>
      </c>
      <c r="K20">
        <f t="shared" si="2"/>
        <v>-0.5299999999999998</v>
      </c>
      <c r="L20" t="e">
        <f>_xlfn.RANK.EQ(Table23[[#This Row],[FIP-xFIP]], Table23[FIP-xFIP], 0)</f>
        <v>#N/A</v>
      </c>
      <c r="M20">
        <f>VLOOKUP(A20, Individual_Pitching___Dashboard[], 12, FALSE)</f>
        <v>0.26</v>
      </c>
      <c r="N20">
        <f>'League Batting Stats'!$L$22</f>
        <v>0.28899999999999998</v>
      </c>
      <c r="O20">
        <f t="shared" si="3"/>
        <v>-2.899999999999997E-2</v>
      </c>
      <c r="P20" t="e">
        <f>_xlfn.RANK.EQ(Table23[[#This Row],[BABIP - League Avg]], Table23[BABIP - League Avg], 0)</f>
        <v>#N/A</v>
      </c>
      <c r="Q20" t="e">
        <f>VLOOKUP(#REF!, Pitching___Career[], 12, FALSE)</f>
        <v>#REF!</v>
      </c>
      <c r="R20" t="e">
        <f>#REF!-Q20</f>
        <v>#REF!</v>
      </c>
    </row>
    <row r="21" spans="1:18" ht="15" customHeight="1" x14ac:dyDescent="0.45">
      <c r="A21" t="s">
        <v>342</v>
      </c>
      <c r="B21" t="e">
        <f>Table23[[#This Row],[ERA - xERA Rank]]+Table23[[#This Row],[FIP-xFIP Rank]]+Table23[[#This Row],[BABIP - Leage Avg Rank]]</f>
        <v>#N/A</v>
      </c>
      <c r="C21" t="e">
        <f>VLOOKUP(A21, Individual_Pitching___Dashboard[], 17, FALSE)</f>
        <v>#N/A</v>
      </c>
      <c r="D21" t="e">
        <f>VLOOKUP(A21, Individual_Pitching___Dashboard[], 18, FALSE)</f>
        <v>#N/A</v>
      </c>
      <c r="E21" t="e">
        <f t="shared" si="0"/>
        <v>#N/A</v>
      </c>
      <c r="F21" t="e">
        <f>VLOOKUP(A21, Pitching___Career[], 17, FALSE)</f>
        <v>#N/A</v>
      </c>
      <c r="G21" t="e">
        <f t="shared" si="1"/>
        <v>#N/A</v>
      </c>
      <c r="H21" t="e">
        <f>_xlfn.RANK.EQ(Table23[[#This Row],[ERA-xERA]], Table23[ERA-xERA],0)</f>
        <v>#N/A</v>
      </c>
      <c r="I21" t="e">
        <f>VLOOKUP(A21, Individual_Pitching___Dashboard[], 19, FALSE)</f>
        <v>#N/A</v>
      </c>
      <c r="J21" t="e">
        <f>VLOOKUP(A21, Individual_Pitching___Dashboard[], 20, FALSE)</f>
        <v>#N/A</v>
      </c>
      <c r="K21" t="e">
        <f t="shared" si="2"/>
        <v>#N/A</v>
      </c>
      <c r="L21" t="e">
        <f>_xlfn.RANK.EQ(Table23[[#This Row],[FIP-xFIP]], Table23[FIP-xFIP], 0)</f>
        <v>#N/A</v>
      </c>
      <c r="M21" t="e">
        <f>VLOOKUP(A21, Individual_Pitching___Dashboard[], 12, FALSE)</f>
        <v>#N/A</v>
      </c>
      <c r="N21">
        <f>'League Batting Stats'!$L$22</f>
        <v>0.28899999999999998</v>
      </c>
      <c r="O21" t="e">
        <f t="shared" si="3"/>
        <v>#N/A</v>
      </c>
      <c r="P21" t="e">
        <f>_xlfn.RANK.EQ(Table23[[#This Row],[BABIP - League Avg]], Table23[BABIP - League Avg], 0)</f>
        <v>#N/A</v>
      </c>
      <c r="Q21" t="e">
        <f>VLOOKUP(#REF!, Pitching___Career[], 12, FALSE)</f>
        <v>#REF!</v>
      </c>
      <c r="R21" t="e">
        <f>#REF!-Q21</f>
        <v>#REF!</v>
      </c>
    </row>
    <row r="22" spans="1:18" ht="15" customHeight="1" x14ac:dyDescent="0.45">
      <c r="A22" t="s">
        <v>291</v>
      </c>
      <c r="B22" t="e">
        <f>Table23[[#This Row],[ERA - xERA Rank]]+Table23[[#This Row],[FIP-xFIP Rank]]+Table23[[#This Row],[BABIP - Leage Avg Rank]]</f>
        <v>#N/A</v>
      </c>
      <c r="C22">
        <f>VLOOKUP(A22, Individual_Pitching___Dashboard[], 17, FALSE)</f>
        <v>5.1100000000000003</v>
      </c>
      <c r="D22">
        <f>VLOOKUP(A22, Individual_Pitching___Dashboard[], 18, FALSE)</f>
        <v>3.43</v>
      </c>
      <c r="E22">
        <f t="shared" si="0"/>
        <v>1.6800000000000002</v>
      </c>
      <c r="F22">
        <f>VLOOKUP(A22, Pitching___Career[], 17, FALSE)</f>
        <v>4.0199999999999996</v>
      </c>
      <c r="G22">
        <f t="shared" si="1"/>
        <v>1.0900000000000007</v>
      </c>
      <c r="H22" t="e">
        <f>_xlfn.RANK.EQ(Table23[[#This Row],[ERA-xERA]], Table23[ERA-xERA],0)</f>
        <v>#N/A</v>
      </c>
      <c r="I22">
        <f>VLOOKUP(A22, Individual_Pitching___Dashboard[], 19, FALSE)</f>
        <v>3.84</v>
      </c>
      <c r="J22">
        <f>VLOOKUP(A22, Individual_Pitching___Dashboard[], 20, FALSE)</f>
        <v>3.2</v>
      </c>
      <c r="K22">
        <f t="shared" si="2"/>
        <v>0.63999999999999968</v>
      </c>
      <c r="L22" t="e">
        <f>_xlfn.RANK.EQ(Table23[[#This Row],[FIP-xFIP]], Table23[FIP-xFIP], 0)</f>
        <v>#N/A</v>
      </c>
      <c r="M22">
        <f>VLOOKUP(A22, Individual_Pitching___Dashboard[], 12, FALSE)</f>
        <v>0.30499999999999999</v>
      </c>
      <c r="N22">
        <f>'League Batting Stats'!$L$22</f>
        <v>0.28899999999999998</v>
      </c>
      <c r="O22">
        <f t="shared" si="3"/>
        <v>1.6000000000000014E-2</v>
      </c>
      <c r="P22" t="e">
        <f>_xlfn.RANK.EQ(Table23[[#This Row],[BABIP - League Avg]], Table23[BABIP - League Avg], 0)</f>
        <v>#N/A</v>
      </c>
      <c r="Q22" t="e">
        <f>VLOOKUP(#REF!, Pitching___Career[], 12, FALSE)</f>
        <v>#REF!</v>
      </c>
      <c r="R22" t="e">
        <f>#REF!-Q22</f>
        <v>#REF!</v>
      </c>
    </row>
    <row r="23" spans="1:18" ht="15" customHeight="1" x14ac:dyDescent="0.45">
      <c r="A23" t="s">
        <v>281</v>
      </c>
      <c r="B23" t="e">
        <f>Table23[[#This Row],[ERA - xERA Rank]]+Table23[[#This Row],[FIP-xFIP Rank]]+Table23[[#This Row],[BABIP - Leage Avg Rank]]</f>
        <v>#N/A</v>
      </c>
      <c r="C23">
        <f>VLOOKUP(A23, Individual_Pitching___Dashboard[], 17, FALSE)</f>
        <v>3.39</v>
      </c>
      <c r="D23">
        <f>VLOOKUP(A23, Individual_Pitching___Dashboard[], 18, FALSE)</f>
        <v>3.31</v>
      </c>
      <c r="E23">
        <f t="shared" si="0"/>
        <v>8.0000000000000071E-2</v>
      </c>
      <c r="F23">
        <f>VLOOKUP(A23, Pitching___Career[], 17, FALSE)</f>
        <v>3.37</v>
      </c>
      <c r="G23">
        <f t="shared" si="1"/>
        <v>2.0000000000000018E-2</v>
      </c>
      <c r="H23" t="e">
        <f>_xlfn.RANK.EQ(Table23[[#This Row],[ERA-xERA]], Table23[ERA-xERA],0)</f>
        <v>#N/A</v>
      </c>
      <c r="I23">
        <f>VLOOKUP(A23, Individual_Pitching___Dashboard[], 19, FALSE)</f>
        <v>2.87</v>
      </c>
      <c r="J23">
        <f>VLOOKUP(A23, Individual_Pitching___Dashboard[], 20, FALSE)</f>
        <v>3.33</v>
      </c>
      <c r="K23">
        <f t="shared" si="2"/>
        <v>-0.45999999999999996</v>
      </c>
      <c r="L23" t="e">
        <f>_xlfn.RANK.EQ(Table23[[#This Row],[FIP-xFIP]], Table23[FIP-xFIP], 0)</f>
        <v>#N/A</v>
      </c>
      <c r="M23">
        <f>VLOOKUP(A23, Individual_Pitching___Dashboard[], 12, FALSE)</f>
        <v>0.28699999999999998</v>
      </c>
      <c r="N23">
        <f>'League Batting Stats'!$L$22</f>
        <v>0.28899999999999998</v>
      </c>
      <c r="O23">
        <f t="shared" si="3"/>
        <v>-2.0000000000000018E-3</v>
      </c>
      <c r="P23" t="e">
        <f>_xlfn.RANK.EQ(Table23[[#This Row],[BABIP - League Avg]], Table23[BABIP - League Avg], 0)</f>
        <v>#N/A</v>
      </c>
      <c r="Q23" t="e">
        <f>VLOOKUP(#REF!, Pitching___Career[], 12, FALSE)</f>
        <v>#REF!</v>
      </c>
      <c r="R23" t="e">
        <f>#REF!-Q23</f>
        <v>#REF!</v>
      </c>
    </row>
    <row r="24" spans="1:18" ht="15" customHeight="1" x14ac:dyDescent="0.45">
      <c r="A24" t="s">
        <v>331</v>
      </c>
      <c r="B24" t="e">
        <f>Table23[[#This Row],[ERA - xERA Rank]]+Table23[[#This Row],[FIP-xFIP Rank]]+Table23[[#This Row],[BABIP - Leage Avg Rank]]</f>
        <v>#N/A</v>
      </c>
      <c r="C24" t="e">
        <f>VLOOKUP(A24, Individual_Pitching___Dashboard[], 17, FALSE)</f>
        <v>#N/A</v>
      </c>
      <c r="D24" t="e">
        <f>VLOOKUP(A24, Individual_Pitching___Dashboard[], 18, FALSE)</f>
        <v>#N/A</v>
      </c>
      <c r="E24" t="e">
        <f t="shared" si="0"/>
        <v>#N/A</v>
      </c>
      <c r="F24">
        <f>VLOOKUP(A24, Pitching___Career[], 17, FALSE)</f>
        <v>3.81</v>
      </c>
      <c r="G24" t="e">
        <f t="shared" si="1"/>
        <v>#N/A</v>
      </c>
      <c r="H24" t="e">
        <f>_xlfn.RANK.EQ(Table23[[#This Row],[ERA-xERA]], Table23[ERA-xERA],0)</f>
        <v>#N/A</v>
      </c>
      <c r="I24" t="e">
        <f>VLOOKUP(A24, Individual_Pitching___Dashboard[], 19, FALSE)</f>
        <v>#N/A</v>
      </c>
      <c r="J24" t="e">
        <f>VLOOKUP(A24, Individual_Pitching___Dashboard[], 20, FALSE)</f>
        <v>#N/A</v>
      </c>
      <c r="K24" t="e">
        <f t="shared" si="2"/>
        <v>#N/A</v>
      </c>
      <c r="L24" t="e">
        <f>_xlfn.RANK.EQ(Table23[[#This Row],[FIP-xFIP]], Table23[FIP-xFIP], 0)</f>
        <v>#N/A</v>
      </c>
      <c r="M24" t="e">
        <f>VLOOKUP(A24, Individual_Pitching___Dashboard[], 12, FALSE)</f>
        <v>#N/A</v>
      </c>
      <c r="N24">
        <f>'League Batting Stats'!$L$22</f>
        <v>0.28899999999999998</v>
      </c>
      <c r="O24" t="e">
        <f t="shared" si="3"/>
        <v>#N/A</v>
      </c>
      <c r="P24" t="e">
        <f>_xlfn.RANK.EQ(Table23[[#This Row],[BABIP - League Avg]], Table23[BABIP - League Avg], 0)</f>
        <v>#N/A</v>
      </c>
      <c r="Q24" t="e">
        <f>VLOOKUP(#REF!, Pitching___Career[], 12, FALSE)</f>
        <v>#REF!</v>
      </c>
      <c r="R24" t="e">
        <f>#REF!-Q24</f>
        <v>#REF!</v>
      </c>
    </row>
    <row r="25" spans="1:18" ht="15" customHeight="1" x14ac:dyDescent="0.45">
      <c r="A25" t="s">
        <v>272</v>
      </c>
      <c r="B25" t="e">
        <f>Table23[[#This Row],[ERA - xERA Rank]]+Table23[[#This Row],[FIP-xFIP Rank]]+Table23[[#This Row],[BABIP - Leage Avg Rank]]</f>
        <v>#N/A</v>
      </c>
      <c r="C25">
        <f>VLOOKUP(A25, Individual_Pitching___Dashboard[], 17, FALSE)</f>
        <v>4.4400000000000004</v>
      </c>
      <c r="D25">
        <f>VLOOKUP(A25, Individual_Pitching___Dashboard[], 18, FALSE)</f>
        <v>4.26</v>
      </c>
      <c r="E25">
        <f t="shared" si="0"/>
        <v>0.1800000000000006</v>
      </c>
      <c r="F25" t="e">
        <f>VLOOKUP(A25, Pitching___Career[], 17, FALSE)</f>
        <v>#N/A</v>
      </c>
      <c r="G25" t="e">
        <f t="shared" si="1"/>
        <v>#N/A</v>
      </c>
      <c r="H25" t="e">
        <f>_xlfn.RANK.EQ(Table23[[#This Row],[ERA-xERA]], Table23[ERA-xERA],0)</f>
        <v>#N/A</v>
      </c>
      <c r="I25">
        <f>VLOOKUP(A25, Individual_Pitching___Dashboard[], 19, FALSE)</f>
        <v>3.66</v>
      </c>
      <c r="J25">
        <f>VLOOKUP(A25, Individual_Pitching___Dashboard[], 20, FALSE)</f>
        <v>3.83</v>
      </c>
      <c r="K25">
        <f t="shared" si="2"/>
        <v>-0.16999999999999993</v>
      </c>
      <c r="L25" t="e">
        <f>_xlfn.RANK.EQ(Table23[[#This Row],[FIP-xFIP]], Table23[FIP-xFIP], 0)</f>
        <v>#N/A</v>
      </c>
      <c r="M25">
        <f>VLOOKUP(A25, Individual_Pitching___Dashboard[], 12, FALSE)</f>
        <v>0.35199999999999998</v>
      </c>
      <c r="N25">
        <f>'League Batting Stats'!$L$22</f>
        <v>0.28899999999999998</v>
      </c>
      <c r="O25">
        <f t="shared" si="3"/>
        <v>6.3E-2</v>
      </c>
      <c r="P25" t="e">
        <f>_xlfn.RANK.EQ(Table23[[#This Row],[BABIP - League Avg]], Table23[BABIP - League Avg], 0)</f>
        <v>#N/A</v>
      </c>
      <c r="Q25" t="e">
        <f>VLOOKUP(#REF!, Pitching___Career[], 12, FALSE)</f>
        <v>#REF!</v>
      </c>
      <c r="R25" t="e">
        <f>#REF!-Q25</f>
        <v>#REF!</v>
      </c>
    </row>
    <row r="26" spans="1:18" ht="15" customHeight="1" x14ac:dyDescent="0.45">
      <c r="A26" t="s">
        <v>684</v>
      </c>
      <c r="B26" t="e">
        <f>Table23[[#This Row],[ERA - xERA Rank]]+Table23[[#This Row],[FIP-xFIP Rank]]+Table23[[#This Row],[BABIP - Leage Avg Rank]]</f>
        <v>#N/A</v>
      </c>
      <c r="C26">
        <f>VLOOKUP(A26, Individual_Pitching___Dashboard[], 17, FALSE)</f>
        <v>4.01</v>
      </c>
      <c r="D26">
        <f>VLOOKUP(A26, Individual_Pitching___Dashboard[], 18, FALSE)</f>
        <v>3.95</v>
      </c>
      <c r="E26">
        <f t="shared" si="0"/>
        <v>5.9999999999999609E-2</v>
      </c>
      <c r="F26" t="e">
        <f>VLOOKUP(A26, Pitching___Career[], 17, FALSE)</f>
        <v>#N/A</v>
      </c>
      <c r="G26" t="e">
        <f t="shared" si="1"/>
        <v>#N/A</v>
      </c>
      <c r="H26" t="e">
        <f>_xlfn.RANK.EQ(Table23[[#This Row],[ERA-xERA]], Table23[ERA-xERA],0)</f>
        <v>#N/A</v>
      </c>
      <c r="I26">
        <f>VLOOKUP(A26, Individual_Pitching___Dashboard[], 19, FALSE)</f>
        <v>3.08</v>
      </c>
      <c r="J26">
        <f>VLOOKUP(A26, Individual_Pitching___Dashboard[], 20, FALSE)</f>
        <v>3.69</v>
      </c>
      <c r="K26">
        <f t="shared" si="2"/>
        <v>-0.60999999999999988</v>
      </c>
      <c r="L26" t="e">
        <f>_xlfn.RANK.EQ(Table23[[#This Row],[FIP-xFIP]], Table23[FIP-xFIP], 0)</f>
        <v>#N/A</v>
      </c>
      <c r="M26">
        <f>VLOOKUP(A26, Individual_Pitching___Dashboard[], 12, FALSE)</f>
        <v>0.36199999999999999</v>
      </c>
      <c r="N26">
        <f>'League Batting Stats'!$L$22</f>
        <v>0.28899999999999998</v>
      </c>
      <c r="O26">
        <f t="shared" si="3"/>
        <v>7.3000000000000009E-2</v>
      </c>
      <c r="P26" t="e">
        <f>_xlfn.RANK.EQ(Table23[[#This Row],[BABIP - League Avg]], Table23[BABIP - League Avg], 0)</f>
        <v>#N/A</v>
      </c>
      <c r="Q26" t="e">
        <f>VLOOKUP(#REF!, Pitching___Career[], 12, FALSE)</f>
        <v>#REF!</v>
      </c>
      <c r="R26" t="e">
        <f>#REF!-Q26</f>
        <v>#REF!</v>
      </c>
    </row>
    <row r="27" spans="1:18" ht="15" customHeight="1" x14ac:dyDescent="0.45">
      <c r="A27" t="s">
        <v>307</v>
      </c>
      <c r="B27" t="e">
        <f>Table23[[#This Row],[ERA - xERA Rank]]+Table23[[#This Row],[FIP-xFIP Rank]]+Table23[[#This Row],[BABIP - Leage Avg Rank]]</f>
        <v>#N/A</v>
      </c>
      <c r="C27">
        <f>VLOOKUP(A27, Individual_Pitching___Dashboard[], 17, FALSE)</f>
        <v>3.51</v>
      </c>
      <c r="D27">
        <f>VLOOKUP(A27, Individual_Pitching___Dashboard[], 18, FALSE)</f>
        <v>4.4400000000000004</v>
      </c>
      <c r="E27">
        <f t="shared" si="0"/>
        <v>-0.9300000000000006</v>
      </c>
      <c r="F27">
        <f>VLOOKUP(A27, Pitching___Career[], 17, FALSE)</f>
        <v>3.64</v>
      </c>
      <c r="G27">
        <f t="shared" si="1"/>
        <v>-0.13000000000000034</v>
      </c>
      <c r="H27" t="e">
        <f>_xlfn.RANK.EQ(Table23[[#This Row],[ERA-xERA]], Table23[ERA-xERA],0)</f>
        <v>#N/A</v>
      </c>
      <c r="I27">
        <f>VLOOKUP(A27, Individual_Pitching___Dashboard[], 19, FALSE)</f>
        <v>5.1100000000000003</v>
      </c>
      <c r="J27">
        <f>VLOOKUP(A27, Individual_Pitching___Dashboard[], 20, FALSE)</f>
        <v>4.7699999999999996</v>
      </c>
      <c r="K27">
        <f t="shared" si="2"/>
        <v>0.34000000000000075</v>
      </c>
      <c r="L27" t="e">
        <f>_xlfn.RANK.EQ(Table23[[#This Row],[FIP-xFIP]], Table23[FIP-xFIP], 0)</f>
        <v>#N/A</v>
      </c>
      <c r="M27">
        <f>VLOOKUP(A27, Individual_Pitching___Dashboard[], 12, FALSE)</f>
        <v>0.25800000000000001</v>
      </c>
      <c r="N27">
        <f>'League Batting Stats'!$L$22</f>
        <v>0.28899999999999998</v>
      </c>
      <c r="O27">
        <f t="shared" si="3"/>
        <v>-3.0999999999999972E-2</v>
      </c>
      <c r="P27" t="e">
        <f>_xlfn.RANK.EQ(Table23[[#This Row],[BABIP - League Avg]], Table23[BABIP - League Avg], 0)</f>
        <v>#N/A</v>
      </c>
      <c r="Q27" t="e">
        <f>VLOOKUP(#REF!, Pitching___Career[], 12, FALSE)</f>
        <v>#REF!</v>
      </c>
      <c r="R27" t="e">
        <f>#REF!-Q27</f>
        <v>#REF!</v>
      </c>
    </row>
    <row r="28" spans="1:18" ht="15" customHeight="1" x14ac:dyDescent="0.45">
      <c r="A28" t="s">
        <v>283</v>
      </c>
      <c r="B28" t="e">
        <f>Table23[[#This Row],[ERA - xERA Rank]]+Table23[[#This Row],[FIP-xFIP Rank]]+Table23[[#This Row],[BABIP - Leage Avg Rank]]</f>
        <v>#N/A</v>
      </c>
      <c r="C28" t="e">
        <f>VLOOKUP(A28, Individual_Pitching___Dashboard[], 17, FALSE)</f>
        <v>#N/A</v>
      </c>
      <c r="D28" t="e">
        <f>VLOOKUP(A28, Individual_Pitching___Dashboard[], 18, FALSE)</f>
        <v>#N/A</v>
      </c>
      <c r="E28" t="e">
        <f t="shared" si="0"/>
        <v>#N/A</v>
      </c>
      <c r="F28" t="e">
        <f>VLOOKUP(A28, Pitching___Career[], 17, FALSE)</f>
        <v>#N/A</v>
      </c>
      <c r="G28" t="e">
        <f t="shared" si="1"/>
        <v>#N/A</v>
      </c>
      <c r="H28" t="e">
        <f>_xlfn.RANK.EQ(Table23[[#This Row],[ERA-xERA]], Table23[ERA-xERA],0)</f>
        <v>#N/A</v>
      </c>
      <c r="I28" t="e">
        <f>VLOOKUP(A28, Individual_Pitching___Dashboard[], 19, FALSE)</f>
        <v>#N/A</v>
      </c>
      <c r="J28" t="e">
        <f>VLOOKUP(A28, Individual_Pitching___Dashboard[], 20, FALSE)</f>
        <v>#N/A</v>
      </c>
      <c r="K28" t="e">
        <f t="shared" si="2"/>
        <v>#N/A</v>
      </c>
      <c r="L28" t="e">
        <f>_xlfn.RANK.EQ(Table23[[#This Row],[FIP-xFIP]], Table23[FIP-xFIP], 0)</f>
        <v>#N/A</v>
      </c>
      <c r="M28" t="e">
        <f>VLOOKUP(A28, Individual_Pitching___Dashboard[], 12, FALSE)</f>
        <v>#N/A</v>
      </c>
      <c r="N28">
        <f>'League Batting Stats'!$L$22</f>
        <v>0.28899999999999998</v>
      </c>
      <c r="O28" t="e">
        <f t="shared" si="3"/>
        <v>#N/A</v>
      </c>
      <c r="P28" t="e">
        <f>_xlfn.RANK.EQ(Table23[[#This Row],[BABIP - League Avg]], Table23[BABIP - League Avg], 0)</f>
        <v>#N/A</v>
      </c>
      <c r="Q28" t="e">
        <f>VLOOKUP(#REF!, Pitching___Career[], 12, FALSE)</f>
        <v>#REF!</v>
      </c>
      <c r="R28" t="e">
        <f>#REF!-Q28</f>
        <v>#REF!</v>
      </c>
    </row>
    <row r="29" spans="1:18" ht="15" customHeight="1" x14ac:dyDescent="0.45">
      <c r="A29" t="s">
        <v>268</v>
      </c>
      <c r="B29" t="e">
        <f>Table23[[#This Row],[ERA - xERA Rank]]+Table23[[#This Row],[FIP-xFIP Rank]]+Table23[[#This Row],[BABIP - Leage Avg Rank]]</f>
        <v>#N/A</v>
      </c>
      <c r="C29">
        <f>VLOOKUP(A29, Individual_Pitching___Dashboard[], 17, FALSE)</f>
        <v>3.28</v>
      </c>
      <c r="D29">
        <f>VLOOKUP(A29, Individual_Pitching___Dashboard[], 18, FALSE)</f>
        <v>3.43</v>
      </c>
      <c r="E29">
        <f t="shared" si="0"/>
        <v>-0.15000000000000036</v>
      </c>
      <c r="F29" t="e">
        <f>VLOOKUP(A29, Pitching___Career[], 17, FALSE)</f>
        <v>#N/A</v>
      </c>
      <c r="G29" t="e">
        <f t="shared" si="1"/>
        <v>#N/A</v>
      </c>
      <c r="H29" t="e">
        <f>_xlfn.RANK.EQ(Table23[[#This Row],[ERA-xERA]], Table23[ERA-xERA],0)</f>
        <v>#N/A</v>
      </c>
      <c r="I29">
        <f>VLOOKUP(A29, Individual_Pitching___Dashboard[], 19, FALSE)</f>
        <v>2.74</v>
      </c>
      <c r="J29">
        <f>VLOOKUP(A29, Individual_Pitching___Dashboard[], 20, FALSE)</f>
        <v>3.2</v>
      </c>
      <c r="K29">
        <f t="shared" si="2"/>
        <v>-0.45999999999999996</v>
      </c>
      <c r="L29" t="e">
        <f>_xlfn.RANK.EQ(Table23[[#This Row],[FIP-xFIP]], Table23[FIP-xFIP], 0)</f>
        <v>#N/A</v>
      </c>
      <c r="M29">
        <f>VLOOKUP(A29, Individual_Pitching___Dashboard[], 12, FALSE)</f>
        <v>0.307</v>
      </c>
      <c r="N29">
        <f>'League Batting Stats'!$L$22</f>
        <v>0.28899999999999998</v>
      </c>
      <c r="O29">
        <f t="shared" si="3"/>
        <v>1.8000000000000016E-2</v>
      </c>
      <c r="P29" t="e">
        <f>_xlfn.RANK.EQ(Table23[[#This Row],[BABIP - League Avg]], Table23[BABIP - League Avg], 0)</f>
        <v>#N/A</v>
      </c>
      <c r="Q29" t="e">
        <f>VLOOKUP(#REF!, Pitching___Career[], 12, FALSE)</f>
        <v>#REF!</v>
      </c>
      <c r="R29" t="e">
        <f>#REF!-Q29</f>
        <v>#REF!</v>
      </c>
    </row>
    <row r="30" spans="1:18" ht="15" customHeight="1" x14ac:dyDescent="0.45">
      <c r="A30" t="s">
        <v>315</v>
      </c>
      <c r="B30" t="e">
        <f>Table23[[#This Row],[ERA - xERA Rank]]+Table23[[#This Row],[FIP-xFIP Rank]]+Table23[[#This Row],[BABIP - Leage Avg Rank]]</f>
        <v>#N/A</v>
      </c>
      <c r="C30">
        <f>VLOOKUP(A30, Individual_Pitching___Dashboard[], 17, FALSE)</f>
        <v>4.07</v>
      </c>
      <c r="D30">
        <f>VLOOKUP(A30, Individual_Pitching___Dashboard[], 18, FALSE)</f>
        <v>4.41</v>
      </c>
      <c r="E30">
        <f t="shared" si="0"/>
        <v>-0.33999999999999986</v>
      </c>
      <c r="F30">
        <f>VLOOKUP(A30, Pitching___Career[], 17, FALSE)</f>
        <v>4</v>
      </c>
      <c r="G30">
        <f t="shared" si="1"/>
        <v>7.0000000000000284E-2</v>
      </c>
      <c r="H30" t="e">
        <f>_xlfn.RANK.EQ(Table23[[#This Row],[ERA-xERA]], Table23[ERA-xERA],0)</f>
        <v>#N/A</v>
      </c>
      <c r="I30">
        <f>VLOOKUP(A30, Individual_Pitching___Dashboard[], 19, FALSE)</f>
        <v>4.1900000000000004</v>
      </c>
      <c r="J30">
        <f>VLOOKUP(A30, Individual_Pitching___Dashboard[], 20, FALSE)</f>
        <v>3.99</v>
      </c>
      <c r="K30">
        <f t="shared" si="2"/>
        <v>0.20000000000000018</v>
      </c>
      <c r="L30" t="e">
        <f>_xlfn.RANK.EQ(Table23[[#This Row],[FIP-xFIP]], Table23[FIP-xFIP], 0)</f>
        <v>#N/A</v>
      </c>
      <c r="M30">
        <f>VLOOKUP(A30, Individual_Pitching___Dashboard[], 12, FALSE)</f>
        <v>0.28499999999999998</v>
      </c>
      <c r="N30">
        <f>'League Batting Stats'!$L$22</f>
        <v>0.28899999999999998</v>
      </c>
      <c r="O30">
        <f t="shared" si="3"/>
        <v>-4.0000000000000036E-3</v>
      </c>
      <c r="P30" t="e">
        <f>_xlfn.RANK.EQ(Table23[[#This Row],[BABIP - League Avg]], Table23[BABIP - League Avg], 0)</f>
        <v>#N/A</v>
      </c>
      <c r="Q30" t="e">
        <f>VLOOKUP(#REF!, Pitching___Career[], 12, FALSE)</f>
        <v>#REF!</v>
      </c>
      <c r="R30" t="e">
        <f>#REF!-Q30</f>
        <v>#REF!</v>
      </c>
    </row>
    <row r="31" spans="1:18" ht="15" customHeight="1" x14ac:dyDescent="0.45">
      <c r="A31" t="s">
        <v>336</v>
      </c>
      <c r="B31" t="e">
        <f>Table23[[#This Row],[ERA - xERA Rank]]+Table23[[#This Row],[FIP-xFIP Rank]]+Table23[[#This Row],[BABIP - Leage Avg Rank]]</f>
        <v>#N/A</v>
      </c>
      <c r="C31">
        <f>VLOOKUP(A31, Individual_Pitching___Dashboard[], 17, FALSE)</f>
        <v>3.41</v>
      </c>
      <c r="D31">
        <f>VLOOKUP(A31, Individual_Pitching___Dashboard[], 18, FALSE)</f>
        <v>3.68</v>
      </c>
      <c r="E31">
        <f t="shared" si="0"/>
        <v>-0.27</v>
      </c>
      <c r="F31" t="e">
        <f>VLOOKUP(A31, Pitching___Career[], 17, FALSE)</f>
        <v>#N/A</v>
      </c>
      <c r="G31" t="e">
        <f t="shared" si="1"/>
        <v>#N/A</v>
      </c>
      <c r="H31" t="e">
        <f>_xlfn.RANK.EQ(Table23[[#This Row],[ERA-xERA]], Table23[ERA-xERA],0)</f>
        <v>#N/A</v>
      </c>
      <c r="I31">
        <f>VLOOKUP(A31, Individual_Pitching___Dashboard[], 19, FALSE)</f>
        <v>3.7</v>
      </c>
      <c r="J31">
        <f>VLOOKUP(A31, Individual_Pitching___Dashboard[], 20, FALSE)</f>
        <v>3.58</v>
      </c>
      <c r="K31">
        <f t="shared" si="2"/>
        <v>0.12000000000000011</v>
      </c>
      <c r="L31" t="e">
        <f>_xlfn.RANK.EQ(Table23[[#This Row],[FIP-xFIP]], Table23[FIP-xFIP], 0)</f>
        <v>#N/A</v>
      </c>
      <c r="M31">
        <f>VLOOKUP(A31, Individual_Pitching___Dashboard[], 12, FALSE)</f>
        <v>0.28899999999999998</v>
      </c>
      <c r="N31">
        <f>'League Batting Stats'!$L$22</f>
        <v>0.28899999999999998</v>
      </c>
      <c r="O31">
        <f t="shared" si="3"/>
        <v>0</v>
      </c>
      <c r="P31" t="e">
        <f>_xlfn.RANK.EQ(Table23[[#This Row],[BABIP - League Avg]], Table23[BABIP - League Avg], 0)</f>
        <v>#N/A</v>
      </c>
      <c r="Q31" t="e">
        <f>VLOOKUP(#REF!, Pitching___Career[], 12, FALSE)</f>
        <v>#REF!</v>
      </c>
      <c r="R31" t="e">
        <f>#REF!-Q31</f>
        <v>#REF!</v>
      </c>
    </row>
    <row r="32" spans="1:18" ht="15" customHeight="1" x14ac:dyDescent="0.45">
      <c r="A32" t="s">
        <v>618</v>
      </c>
      <c r="B32" t="e">
        <f>Table23[[#This Row],[ERA - xERA Rank]]+Table23[[#This Row],[FIP-xFIP Rank]]+Table23[[#This Row],[BABIP - Leage Avg Rank]]</f>
        <v>#N/A</v>
      </c>
      <c r="C32" t="e">
        <f>VLOOKUP(A32, Individual_Pitching___Dashboard[], 17, FALSE)</f>
        <v>#N/A</v>
      </c>
      <c r="D32" t="e">
        <f>VLOOKUP(A32, Individual_Pitching___Dashboard[], 18, FALSE)</f>
        <v>#N/A</v>
      </c>
      <c r="E32" t="e">
        <f t="shared" si="0"/>
        <v>#N/A</v>
      </c>
      <c r="F32" t="e">
        <f>VLOOKUP(A32, Pitching___Career[], 17, FALSE)</f>
        <v>#N/A</v>
      </c>
      <c r="G32" t="e">
        <f t="shared" si="1"/>
        <v>#N/A</v>
      </c>
      <c r="H32" t="e">
        <f>_xlfn.RANK.EQ(Table23[[#This Row],[ERA-xERA]], Table23[ERA-xERA],0)</f>
        <v>#N/A</v>
      </c>
      <c r="I32" t="e">
        <f>VLOOKUP(A32, Individual_Pitching___Dashboard[], 19, FALSE)</f>
        <v>#N/A</v>
      </c>
      <c r="J32" t="e">
        <f>VLOOKUP(A32, Individual_Pitching___Dashboard[], 20, FALSE)</f>
        <v>#N/A</v>
      </c>
      <c r="K32" t="e">
        <f t="shared" si="2"/>
        <v>#N/A</v>
      </c>
      <c r="L32" t="e">
        <f>_xlfn.RANK.EQ(Table23[[#This Row],[FIP-xFIP]], Table23[FIP-xFIP], 0)</f>
        <v>#N/A</v>
      </c>
      <c r="M32" t="e">
        <f>VLOOKUP(A32, Individual_Pitching___Dashboard[], 12, FALSE)</f>
        <v>#N/A</v>
      </c>
      <c r="N32">
        <f>'League Batting Stats'!$L$22</f>
        <v>0.28899999999999998</v>
      </c>
      <c r="O32" t="e">
        <f t="shared" si="3"/>
        <v>#N/A</v>
      </c>
      <c r="P32" t="e">
        <f>_xlfn.RANK.EQ(Table23[[#This Row],[BABIP - League Avg]], Table23[BABIP - League Avg], 0)</f>
        <v>#N/A</v>
      </c>
      <c r="Q32" t="e">
        <f>VLOOKUP(#REF!, Pitching___Career[], 12, FALSE)</f>
        <v>#REF!</v>
      </c>
      <c r="R32" t="e">
        <f>#REF!-Q32</f>
        <v>#REF!</v>
      </c>
    </row>
    <row r="33" spans="1:18" ht="15" customHeight="1" x14ac:dyDescent="0.45">
      <c r="A33" t="s">
        <v>337</v>
      </c>
      <c r="B33" t="e">
        <f>Table23[[#This Row],[ERA - xERA Rank]]+Table23[[#This Row],[FIP-xFIP Rank]]+Table23[[#This Row],[BABIP - Leage Avg Rank]]</f>
        <v>#N/A</v>
      </c>
      <c r="C33">
        <f>VLOOKUP(A33, Individual_Pitching___Dashboard[], 17, FALSE)</f>
        <v>4.13</v>
      </c>
      <c r="D33">
        <f>VLOOKUP(A33, Individual_Pitching___Dashboard[], 18, FALSE)</f>
        <v>4.47</v>
      </c>
      <c r="E33">
        <f t="shared" si="0"/>
        <v>-0.33999999999999986</v>
      </c>
      <c r="F33" t="e">
        <f>VLOOKUP(A33, Pitching___Career[], 17, FALSE)</f>
        <v>#N/A</v>
      </c>
      <c r="G33" t="e">
        <f t="shared" si="1"/>
        <v>#N/A</v>
      </c>
      <c r="H33" t="e">
        <f>_xlfn.RANK.EQ(Table23[[#This Row],[ERA-xERA]], Table23[ERA-xERA],0)</f>
        <v>#N/A</v>
      </c>
      <c r="I33">
        <f>VLOOKUP(A33, Individual_Pitching___Dashboard[], 19, FALSE)</f>
        <v>4.7699999999999996</v>
      </c>
      <c r="J33">
        <f>VLOOKUP(A33, Individual_Pitching___Dashboard[], 20, FALSE)</f>
        <v>4.42</v>
      </c>
      <c r="K33">
        <f t="shared" si="2"/>
        <v>0.34999999999999964</v>
      </c>
      <c r="L33" t="e">
        <f>_xlfn.RANK.EQ(Table23[[#This Row],[FIP-xFIP]], Table23[FIP-xFIP], 0)</f>
        <v>#N/A</v>
      </c>
      <c r="M33">
        <f>VLOOKUP(A33, Individual_Pitching___Dashboard[], 12, FALSE)</f>
        <v>0.28699999999999998</v>
      </c>
      <c r="N33">
        <f>'League Batting Stats'!$L$22</f>
        <v>0.28899999999999998</v>
      </c>
      <c r="O33">
        <f t="shared" si="3"/>
        <v>-2.0000000000000018E-3</v>
      </c>
      <c r="P33" t="e">
        <f>_xlfn.RANK.EQ(Table23[[#This Row],[BABIP - League Avg]], Table23[BABIP - League Avg], 0)</f>
        <v>#N/A</v>
      </c>
      <c r="Q33" t="e">
        <f>VLOOKUP(#REF!, Pitching___Career[], 12, FALSE)</f>
        <v>#REF!</v>
      </c>
      <c r="R33" t="e">
        <f>#REF!-Q33</f>
        <v>#REF!</v>
      </c>
    </row>
    <row r="34" spans="1:18" ht="15" customHeight="1" x14ac:dyDescent="0.45">
      <c r="A34" t="s">
        <v>271</v>
      </c>
      <c r="B34" t="e">
        <f>Table23[[#This Row],[ERA - xERA Rank]]+Table23[[#This Row],[FIP-xFIP Rank]]+Table23[[#This Row],[BABIP - Leage Avg Rank]]</f>
        <v>#N/A</v>
      </c>
      <c r="C34" t="e">
        <f>VLOOKUP(A34, Individual_Pitching___Dashboard[], 17, FALSE)</f>
        <v>#N/A</v>
      </c>
      <c r="D34" t="e">
        <f>VLOOKUP(A34, Individual_Pitching___Dashboard[], 18, FALSE)</f>
        <v>#N/A</v>
      </c>
      <c r="E34" t="e">
        <f t="shared" ref="E34:E65" si="4">C34-D34</f>
        <v>#N/A</v>
      </c>
      <c r="F34" t="e">
        <f>VLOOKUP(A34, Pitching___Career[], 17, FALSE)</f>
        <v>#N/A</v>
      </c>
      <c r="G34" t="e">
        <f t="shared" ref="G34:G65" si="5">C34-F34</f>
        <v>#N/A</v>
      </c>
      <c r="H34" t="e">
        <f>_xlfn.RANK.EQ(Table23[[#This Row],[ERA-xERA]], Table23[ERA-xERA],0)</f>
        <v>#N/A</v>
      </c>
      <c r="I34" t="e">
        <f>VLOOKUP(A34, Individual_Pitching___Dashboard[], 19, FALSE)</f>
        <v>#N/A</v>
      </c>
      <c r="J34" t="e">
        <f>VLOOKUP(A34, Individual_Pitching___Dashboard[], 20, FALSE)</f>
        <v>#N/A</v>
      </c>
      <c r="K34" t="e">
        <f t="shared" ref="K34:K65" si="6">I34-J34</f>
        <v>#N/A</v>
      </c>
      <c r="L34" t="e">
        <f>_xlfn.RANK.EQ(Table23[[#This Row],[FIP-xFIP]], Table23[FIP-xFIP], 0)</f>
        <v>#N/A</v>
      </c>
      <c r="M34" t="e">
        <f>VLOOKUP(A34, Individual_Pitching___Dashboard[], 12, FALSE)</f>
        <v>#N/A</v>
      </c>
      <c r="N34">
        <f>'League Batting Stats'!$L$22</f>
        <v>0.28899999999999998</v>
      </c>
      <c r="O34" t="e">
        <f t="shared" ref="O34:O65" si="7">M34-N34</f>
        <v>#N/A</v>
      </c>
      <c r="P34" t="e">
        <f>_xlfn.RANK.EQ(Table23[[#This Row],[BABIP - League Avg]], Table23[BABIP - League Avg], 0)</f>
        <v>#N/A</v>
      </c>
      <c r="Q34" t="e">
        <f>VLOOKUP(#REF!, Pitching___Career[], 12, FALSE)</f>
        <v>#REF!</v>
      </c>
      <c r="R34" t="e">
        <f>#REF!-Q34</f>
        <v>#REF!</v>
      </c>
    </row>
    <row r="35" spans="1:18" ht="15" customHeight="1" x14ac:dyDescent="0.45">
      <c r="A35" t="s">
        <v>296</v>
      </c>
      <c r="B35" t="e">
        <f>Table23[[#This Row],[ERA - xERA Rank]]+Table23[[#This Row],[FIP-xFIP Rank]]+Table23[[#This Row],[BABIP - Leage Avg Rank]]</f>
        <v>#N/A</v>
      </c>
      <c r="C35">
        <f>VLOOKUP(A35, Individual_Pitching___Dashboard[], 17, FALSE)</f>
        <v>3.47</v>
      </c>
      <c r="D35">
        <f>VLOOKUP(A35, Individual_Pitching___Dashboard[], 18, FALSE)</f>
        <v>2.4900000000000002</v>
      </c>
      <c r="E35">
        <f t="shared" si="4"/>
        <v>0.98</v>
      </c>
      <c r="F35">
        <f>VLOOKUP(A35, Pitching___Career[], 17, FALSE)</f>
        <v>3.82</v>
      </c>
      <c r="G35">
        <f t="shared" si="5"/>
        <v>-0.34999999999999964</v>
      </c>
      <c r="H35" t="e">
        <f>_xlfn.RANK.EQ(Table23[[#This Row],[ERA-xERA]], Table23[ERA-xERA],0)</f>
        <v>#N/A</v>
      </c>
      <c r="I35">
        <f>VLOOKUP(A35, Individual_Pitching___Dashboard[], 19, FALSE)</f>
        <v>2.78</v>
      </c>
      <c r="J35">
        <f>VLOOKUP(A35, Individual_Pitching___Dashboard[], 20, FALSE)</f>
        <v>2.5</v>
      </c>
      <c r="K35">
        <f t="shared" si="6"/>
        <v>0.2799999999999998</v>
      </c>
      <c r="L35" t="e">
        <f>_xlfn.RANK.EQ(Table23[[#This Row],[FIP-xFIP]], Table23[FIP-xFIP], 0)</f>
        <v>#N/A</v>
      </c>
      <c r="M35">
        <f>VLOOKUP(A35, Individual_Pitching___Dashboard[], 12, FALSE)</f>
        <v>0.249</v>
      </c>
      <c r="N35">
        <f>'League Batting Stats'!$L$22</f>
        <v>0.28899999999999998</v>
      </c>
      <c r="O35">
        <f t="shared" si="7"/>
        <v>-3.999999999999998E-2</v>
      </c>
      <c r="P35" t="e">
        <f>_xlfn.RANK.EQ(Table23[[#This Row],[BABIP - League Avg]], Table23[BABIP - League Avg], 0)</f>
        <v>#N/A</v>
      </c>
      <c r="Q35" t="e">
        <f>VLOOKUP(#REF!, Pitching___Career[], 12, FALSE)</f>
        <v>#REF!</v>
      </c>
      <c r="R35" t="e">
        <f>#REF!-Q35</f>
        <v>#REF!</v>
      </c>
    </row>
    <row r="36" spans="1:18" ht="15" customHeight="1" x14ac:dyDescent="0.45">
      <c r="A36" t="s">
        <v>322</v>
      </c>
      <c r="B36" t="e">
        <f>Table23[[#This Row],[ERA - xERA Rank]]+Table23[[#This Row],[FIP-xFIP Rank]]+Table23[[#This Row],[BABIP - Leage Avg Rank]]</f>
        <v>#N/A</v>
      </c>
      <c r="C36">
        <f>VLOOKUP(A36, Individual_Pitching___Dashboard[], 17, FALSE)</f>
        <v>3.52</v>
      </c>
      <c r="D36">
        <f>VLOOKUP(A36, Individual_Pitching___Dashboard[], 18, FALSE)</f>
        <v>4.2300000000000004</v>
      </c>
      <c r="E36">
        <f t="shared" si="4"/>
        <v>-0.71000000000000041</v>
      </c>
      <c r="F36">
        <f>VLOOKUP(A36, Pitching___Career[], 17, FALSE)</f>
        <v>3.49</v>
      </c>
      <c r="G36">
        <f t="shared" si="5"/>
        <v>2.9999999999999805E-2</v>
      </c>
      <c r="H36" t="e">
        <f>_xlfn.RANK.EQ(Table23[[#This Row],[ERA-xERA]], Table23[ERA-xERA],0)</f>
        <v>#N/A</v>
      </c>
      <c r="I36">
        <f>VLOOKUP(A36, Individual_Pitching___Dashboard[], 19, FALSE)</f>
        <v>3.73</v>
      </c>
      <c r="J36">
        <f>VLOOKUP(A36, Individual_Pitching___Dashboard[], 20, FALSE)</f>
        <v>4.24</v>
      </c>
      <c r="K36">
        <f t="shared" si="6"/>
        <v>-0.51000000000000023</v>
      </c>
      <c r="L36" t="e">
        <f>_xlfn.RANK.EQ(Table23[[#This Row],[FIP-xFIP]], Table23[FIP-xFIP], 0)</f>
        <v>#N/A</v>
      </c>
      <c r="M36">
        <f>VLOOKUP(A36, Individual_Pitching___Dashboard[], 12, FALSE)</f>
        <v>0.32700000000000001</v>
      </c>
      <c r="N36">
        <f>'League Batting Stats'!$L$22</f>
        <v>0.28899999999999998</v>
      </c>
      <c r="O36">
        <f t="shared" si="7"/>
        <v>3.8000000000000034E-2</v>
      </c>
      <c r="P36" t="e">
        <f>_xlfn.RANK.EQ(Table23[[#This Row],[BABIP - League Avg]], Table23[BABIP - League Avg], 0)</f>
        <v>#N/A</v>
      </c>
      <c r="Q36" t="e">
        <f>VLOOKUP(#REF!, Pitching___Career[], 12, FALSE)</f>
        <v>#REF!</v>
      </c>
      <c r="R36" t="e">
        <f>#REF!-Q36</f>
        <v>#REF!</v>
      </c>
    </row>
    <row r="37" spans="1:18" ht="15" customHeight="1" x14ac:dyDescent="0.45">
      <c r="A37" t="s">
        <v>262</v>
      </c>
      <c r="B37" t="e">
        <f>Table23[[#This Row],[ERA - xERA Rank]]+Table23[[#This Row],[FIP-xFIP Rank]]+Table23[[#This Row],[BABIP - Leage Avg Rank]]</f>
        <v>#N/A</v>
      </c>
      <c r="C37" t="e">
        <f>VLOOKUP(A37, Individual_Pitching___Dashboard[], 17, FALSE)</f>
        <v>#N/A</v>
      </c>
      <c r="D37" t="e">
        <f>VLOOKUP(A37, Individual_Pitching___Dashboard[], 18, FALSE)</f>
        <v>#N/A</v>
      </c>
      <c r="E37" t="e">
        <f t="shared" si="4"/>
        <v>#N/A</v>
      </c>
      <c r="F37">
        <f>VLOOKUP(A37, Pitching___Career[], 17, FALSE)</f>
        <v>3.22</v>
      </c>
      <c r="G37" t="e">
        <f t="shared" si="5"/>
        <v>#N/A</v>
      </c>
      <c r="H37" t="e">
        <f>_xlfn.RANK.EQ(Table23[[#This Row],[ERA-xERA]], Table23[ERA-xERA],0)</f>
        <v>#N/A</v>
      </c>
      <c r="I37" t="e">
        <f>VLOOKUP(A37, Individual_Pitching___Dashboard[], 19, FALSE)</f>
        <v>#N/A</v>
      </c>
      <c r="J37" t="e">
        <f>VLOOKUP(A37, Individual_Pitching___Dashboard[], 20, FALSE)</f>
        <v>#N/A</v>
      </c>
      <c r="K37" t="e">
        <f t="shared" si="6"/>
        <v>#N/A</v>
      </c>
      <c r="L37" t="e">
        <f>_xlfn.RANK.EQ(Table23[[#This Row],[FIP-xFIP]], Table23[FIP-xFIP], 0)</f>
        <v>#N/A</v>
      </c>
      <c r="M37" t="e">
        <f>VLOOKUP(A37, Individual_Pitching___Dashboard[], 12, FALSE)</f>
        <v>#N/A</v>
      </c>
      <c r="N37">
        <f>'League Batting Stats'!$L$22</f>
        <v>0.28899999999999998</v>
      </c>
      <c r="O37" t="e">
        <f t="shared" si="7"/>
        <v>#N/A</v>
      </c>
      <c r="P37" t="e">
        <f>_xlfn.RANK.EQ(Table23[[#This Row],[BABIP - League Avg]], Table23[BABIP - League Avg], 0)</f>
        <v>#N/A</v>
      </c>
      <c r="Q37" t="e">
        <f>VLOOKUP(#REF!, Pitching___Career[], 12, FALSE)</f>
        <v>#REF!</v>
      </c>
      <c r="R37" t="e">
        <f>#REF!-Q37</f>
        <v>#REF!</v>
      </c>
    </row>
    <row r="38" spans="1:18" ht="15" customHeight="1" x14ac:dyDescent="0.45">
      <c r="A38" t="s">
        <v>287</v>
      </c>
      <c r="B38" t="e">
        <f>Table23[[#This Row],[ERA - xERA Rank]]+Table23[[#This Row],[FIP-xFIP Rank]]+Table23[[#This Row],[BABIP - Leage Avg Rank]]</f>
        <v>#N/A</v>
      </c>
      <c r="C38">
        <f>VLOOKUP(A38, Individual_Pitching___Dashboard[], 17, FALSE)</f>
        <v>2.4300000000000002</v>
      </c>
      <c r="D38">
        <f>VLOOKUP(A38, Individual_Pitching___Dashboard[], 18, FALSE)</f>
        <v>3</v>
      </c>
      <c r="E38">
        <f t="shared" si="4"/>
        <v>-0.56999999999999984</v>
      </c>
      <c r="F38">
        <f>VLOOKUP(A38, Pitching___Career[], 17, FALSE)</f>
        <v>3.14</v>
      </c>
      <c r="G38">
        <f t="shared" si="5"/>
        <v>-0.71</v>
      </c>
      <c r="H38" t="e">
        <f>_xlfn.RANK.EQ(Table23[[#This Row],[ERA-xERA]], Table23[ERA-xERA],0)</f>
        <v>#N/A</v>
      </c>
      <c r="I38">
        <f>VLOOKUP(A38, Individual_Pitching___Dashboard[], 19, FALSE)</f>
        <v>3.37</v>
      </c>
      <c r="J38">
        <f>VLOOKUP(A38, Individual_Pitching___Dashboard[], 20, FALSE)</f>
        <v>3.35</v>
      </c>
      <c r="K38">
        <f t="shared" si="6"/>
        <v>2.0000000000000018E-2</v>
      </c>
      <c r="L38" t="e">
        <f>_xlfn.RANK.EQ(Table23[[#This Row],[FIP-xFIP]], Table23[FIP-xFIP], 0)</f>
        <v>#N/A</v>
      </c>
      <c r="M38">
        <f>VLOOKUP(A38, Individual_Pitching___Dashboard[], 12, FALSE)</f>
        <v>0.26500000000000001</v>
      </c>
      <c r="N38">
        <f>'League Batting Stats'!$L$22</f>
        <v>0.28899999999999998</v>
      </c>
      <c r="O38">
        <f t="shared" si="7"/>
        <v>-2.3999999999999966E-2</v>
      </c>
      <c r="P38" t="e">
        <f>_xlfn.RANK.EQ(Table23[[#This Row],[BABIP - League Avg]], Table23[BABIP - League Avg], 0)</f>
        <v>#N/A</v>
      </c>
      <c r="Q38" t="e">
        <f>VLOOKUP(#REF!, Pitching___Career[], 12, FALSE)</f>
        <v>#REF!</v>
      </c>
      <c r="R38" t="e">
        <f>#REF!-Q38</f>
        <v>#REF!</v>
      </c>
    </row>
    <row r="39" spans="1:18" ht="15" customHeight="1" x14ac:dyDescent="0.45">
      <c r="A39" t="s">
        <v>289</v>
      </c>
      <c r="B39" t="e">
        <f>Table23[[#This Row],[ERA - xERA Rank]]+Table23[[#This Row],[FIP-xFIP Rank]]+Table23[[#This Row],[BABIP - Leage Avg Rank]]</f>
        <v>#N/A</v>
      </c>
      <c r="C39">
        <f>VLOOKUP(A39, Individual_Pitching___Dashboard[], 17, FALSE)</f>
        <v>3.13</v>
      </c>
      <c r="D39">
        <f>VLOOKUP(A39, Individual_Pitching___Dashboard[], 18, FALSE)</f>
        <v>3.66</v>
      </c>
      <c r="E39">
        <f t="shared" si="4"/>
        <v>-0.53000000000000025</v>
      </c>
      <c r="F39" t="e">
        <f>VLOOKUP(A39, Pitching___Career[], 17, FALSE)</f>
        <v>#N/A</v>
      </c>
      <c r="G39" t="e">
        <f t="shared" si="5"/>
        <v>#N/A</v>
      </c>
      <c r="H39" t="e">
        <f>_xlfn.RANK.EQ(Table23[[#This Row],[ERA-xERA]], Table23[ERA-xERA],0)</f>
        <v>#N/A</v>
      </c>
      <c r="I39">
        <f>VLOOKUP(A39, Individual_Pitching___Dashboard[], 19, FALSE)</f>
        <v>3.63</v>
      </c>
      <c r="J39">
        <f>VLOOKUP(A39, Individual_Pitching___Dashboard[], 20, FALSE)</f>
        <v>3.81</v>
      </c>
      <c r="K39">
        <f t="shared" si="6"/>
        <v>-0.18000000000000016</v>
      </c>
      <c r="L39" t="e">
        <f>_xlfn.RANK.EQ(Table23[[#This Row],[FIP-xFIP]], Table23[FIP-xFIP], 0)</f>
        <v>#N/A</v>
      </c>
      <c r="M39">
        <f>VLOOKUP(A39, Individual_Pitching___Dashboard[], 12, FALSE)</f>
        <v>0.25700000000000001</v>
      </c>
      <c r="N39">
        <f>'League Batting Stats'!$L$22</f>
        <v>0.28899999999999998</v>
      </c>
      <c r="O39">
        <f t="shared" si="7"/>
        <v>-3.1999999999999973E-2</v>
      </c>
      <c r="P39" t="e">
        <f>_xlfn.RANK.EQ(Table23[[#This Row],[BABIP - League Avg]], Table23[BABIP - League Avg], 0)</f>
        <v>#N/A</v>
      </c>
      <c r="Q39" t="e">
        <f>VLOOKUP(#REF!, Pitching___Career[], 12, FALSE)</f>
        <v>#REF!</v>
      </c>
      <c r="R39" t="e">
        <f>#REF!-Q39</f>
        <v>#REF!</v>
      </c>
    </row>
    <row r="40" spans="1:18" ht="15" customHeight="1" x14ac:dyDescent="0.45">
      <c r="A40" t="s">
        <v>309</v>
      </c>
      <c r="B40" t="e">
        <f>Table23[[#This Row],[ERA - xERA Rank]]+Table23[[#This Row],[FIP-xFIP Rank]]+Table23[[#This Row],[BABIP - Leage Avg Rank]]</f>
        <v>#N/A</v>
      </c>
      <c r="C40">
        <f>VLOOKUP(A40, Individual_Pitching___Dashboard[], 17, FALSE)</f>
        <v>3.67</v>
      </c>
      <c r="D40">
        <f>VLOOKUP(A40, Individual_Pitching___Dashboard[], 18, FALSE)</f>
        <v>3.45</v>
      </c>
      <c r="E40">
        <f t="shared" si="4"/>
        <v>0.21999999999999975</v>
      </c>
      <c r="F40" t="e">
        <f>VLOOKUP(A40, Pitching___Career[], 17, FALSE)</f>
        <v>#N/A</v>
      </c>
      <c r="G40" t="e">
        <f t="shared" si="5"/>
        <v>#N/A</v>
      </c>
      <c r="H40" t="e">
        <f>_xlfn.RANK.EQ(Table23[[#This Row],[ERA-xERA]], Table23[ERA-xERA],0)</f>
        <v>#N/A</v>
      </c>
      <c r="I40">
        <f>VLOOKUP(A40, Individual_Pitching___Dashboard[], 19, FALSE)</f>
        <v>3.72</v>
      </c>
      <c r="J40">
        <f>VLOOKUP(A40, Individual_Pitching___Dashboard[], 20, FALSE)</f>
        <v>3.98</v>
      </c>
      <c r="K40">
        <f t="shared" si="6"/>
        <v>-0.25999999999999979</v>
      </c>
      <c r="L40" t="e">
        <f>_xlfn.RANK.EQ(Table23[[#This Row],[FIP-xFIP]], Table23[FIP-xFIP], 0)</f>
        <v>#N/A</v>
      </c>
      <c r="M40">
        <f>VLOOKUP(A40, Individual_Pitching___Dashboard[], 12, FALSE)</f>
        <v>0.28699999999999998</v>
      </c>
      <c r="N40">
        <f>'League Batting Stats'!$L$22</f>
        <v>0.28899999999999998</v>
      </c>
      <c r="O40">
        <f t="shared" si="7"/>
        <v>-2.0000000000000018E-3</v>
      </c>
      <c r="P40" t="e">
        <f>_xlfn.RANK.EQ(Table23[[#This Row],[BABIP - League Avg]], Table23[BABIP - League Avg], 0)</f>
        <v>#N/A</v>
      </c>
      <c r="Q40" t="e">
        <f>VLOOKUP(#REF!, Pitching___Career[], 12, FALSE)</f>
        <v>#REF!</v>
      </c>
      <c r="R40" t="e">
        <f>#REF!-Q40</f>
        <v>#REF!</v>
      </c>
    </row>
    <row r="41" spans="1:18" ht="15" customHeight="1" x14ac:dyDescent="0.45">
      <c r="A41" t="s">
        <v>335</v>
      </c>
      <c r="B41" t="e">
        <f>Table23[[#This Row],[ERA - xERA Rank]]+Table23[[#This Row],[FIP-xFIP Rank]]+Table23[[#This Row],[BABIP - Leage Avg Rank]]</f>
        <v>#N/A</v>
      </c>
      <c r="C41">
        <f>VLOOKUP(A41, Individual_Pitching___Dashboard[], 17, FALSE)</f>
        <v>3.38</v>
      </c>
      <c r="D41">
        <f>VLOOKUP(A41, Individual_Pitching___Dashboard[], 18, FALSE)</f>
        <v>3.28</v>
      </c>
      <c r="E41">
        <f t="shared" si="4"/>
        <v>0.10000000000000009</v>
      </c>
      <c r="F41">
        <f>VLOOKUP(A41, Pitching___Career[], 17, FALSE)</f>
        <v>3.7</v>
      </c>
      <c r="G41">
        <f t="shared" si="5"/>
        <v>-0.32000000000000028</v>
      </c>
      <c r="H41" t="e">
        <f>_xlfn.RANK.EQ(Table23[[#This Row],[ERA-xERA]], Table23[ERA-xERA],0)</f>
        <v>#N/A</v>
      </c>
      <c r="I41">
        <f>VLOOKUP(A41, Individual_Pitching___Dashboard[], 19, FALSE)</f>
        <v>3.78</v>
      </c>
      <c r="J41">
        <f>VLOOKUP(A41, Individual_Pitching___Dashboard[], 20, FALSE)</f>
        <v>3.31</v>
      </c>
      <c r="K41">
        <f t="shared" si="6"/>
        <v>0.46999999999999975</v>
      </c>
      <c r="L41" t="e">
        <f>_xlfn.RANK.EQ(Table23[[#This Row],[FIP-xFIP]], Table23[FIP-xFIP], 0)</f>
        <v>#N/A</v>
      </c>
      <c r="M41">
        <f>VLOOKUP(A41, Individual_Pitching___Dashboard[], 12, FALSE)</f>
        <v>0.252</v>
      </c>
      <c r="N41">
        <f>'League Batting Stats'!$L$22</f>
        <v>0.28899999999999998</v>
      </c>
      <c r="O41">
        <f t="shared" si="7"/>
        <v>-3.6999999999999977E-2</v>
      </c>
      <c r="P41" t="e">
        <f>_xlfn.RANK.EQ(Table23[[#This Row],[BABIP - League Avg]], Table23[BABIP - League Avg], 0)</f>
        <v>#N/A</v>
      </c>
      <c r="Q41" t="e">
        <f>VLOOKUP(#REF!, Pitching___Career[], 12, FALSE)</f>
        <v>#REF!</v>
      </c>
      <c r="R41" t="e">
        <f>#REF!-Q41</f>
        <v>#REF!</v>
      </c>
    </row>
    <row r="42" spans="1:18" ht="15" customHeight="1" x14ac:dyDescent="0.45">
      <c r="A42" t="s">
        <v>324</v>
      </c>
      <c r="B42" t="e">
        <f>Table23[[#This Row],[ERA - xERA Rank]]+Table23[[#This Row],[FIP-xFIP Rank]]+Table23[[#This Row],[BABIP - Leage Avg Rank]]</f>
        <v>#N/A</v>
      </c>
      <c r="C42" t="e">
        <f>VLOOKUP(A42, Individual_Pitching___Dashboard[], 17, FALSE)</f>
        <v>#N/A</v>
      </c>
      <c r="D42" t="e">
        <f>VLOOKUP(A42, Individual_Pitching___Dashboard[], 18, FALSE)</f>
        <v>#N/A</v>
      </c>
      <c r="E42" t="e">
        <f t="shared" si="4"/>
        <v>#N/A</v>
      </c>
      <c r="F42" t="e">
        <f>VLOOKUP(A42, Pitching___Career[], 17, FALSE)</f>
        <v>#N/A</v>
      </c>
      <c r="G42" t="e">
        <f t="shared" si="5"/>
        <v>#N/A</v>
      </c>
      <c r="H42" t="e">
        <f>_xlfn.RANK.EQ(Table23[[#This Row],[ERA-xERA]], Table23[ERA-xERA],0)</f>
        <v>#N/A</v>
      </c>
      <c r="I42" t="e">
        <f>VLOOKUP(A42, Individual_Pitching___Dashboard[], 19, FALSE)</f>
        <v>#N/A</v>
      </c>
      <c r="J42" t="e">
        <f>VLOOKUP(A42, Individual_Pitching___Dashboard[], 20, FALSE)</f>
        <v>#N/A</v>
      </c>
      <c r="K42" t="e">
        <f t="shared" si="6"/>
        <v>#N/A</v>
      </c>
      <c r="L42" t="e">
        <f>_xlfn.RANK.EQ(Table23[[#This Row],[FIP-xFIP]], Table23[FIP-xFIP], 0)</f>
        <v>#N/A</v>
      </c>
      <c r="M42" t="e">
        <f>VLOOKUP(A42, Individual_Pitching___Dashboard[], 12, FALSE)</f>
        <v>#N/A</v>
      </c>
      <c r="N42">
        <f>'League Batting Stats'!$L$22</f>
        <v>0.28899999999999998</v>
      </c>
      <c r="O42" t="e">
        <f t="shared" si="7"/>
        <v>#N/A</v>
      </c>
      <c r="P42" t="e">
        <f>_xlfn.RANK.EQ(Table23[[#This Row],[BABIP - League Avg]], Table23[BABIP - League Avg], 0)</f>
        <v>#N/A</v>
      </c>
      <c r="Q42" t="e">
        <f>VLOOKUP(#REF!, Pitching___Career[], 12, FALSE)</f>
        <v>#REF!</v>
      </c>
      <c r="R42" t="e">
        <f>#REF!-Q42</f>
        <v>#REF!</v>
      </c>
    </row>
    <row r="43" spans="1:18" ht="15" customHeight="1" x14ac:dyDescent="0.45">
      <c r="A43" t="s">
        <v>339</v>
      </c>
      <c r="B43" t="e">
        <f>Table23[[#This Row],[ERA - xERA Rank]]+Table23[[#This Row],[FIP-xFIP Rank]]+Table23[[#This Row],[BABIP - Leage Avg Rank]]</f>
        <v>#N/A</v>
      </c>
      <c r="C43">
        <f>VLOOKUP(A43, Individual_Pitching___Dashboard[], 17, FALSE)</f>
        <v>2.99</v>
      </c>
      <c r="D43">
        <f>VLOOKUP(A43, Individual_Pitching___Dashboard[], 18, FALSE)</f>
        <v>3.58</v>
      </c>
      <c r="E43">
        <f t="shared" si="4"/>
        <v>-0.58999999999999986</v>
      </c>
      <c r="F43" t="e">
        <f>VLOOKUP(A43, Pitching___Career[], 17, FALSE)</f>
        <v>#N/A</v>
      </c>
      <c r="G43" t="e">
        <f t="shared" si="5"/>
        <v>#N/A</v>
      </c>
      <c r="H43" t="e">
        <f>_xlfn.RANK.EQ(Table23[[#This Row],[ERA-xERA]], Table23[ERA-xERA],0)</f>
        <v>#N/A</v>
      </c>
      <c r="I43">
        <f>VLOOKUP(A43, Individual_Pitching___Dashboard[], 19, FALSE)</f>
        <v>3.54</v>
      </c>
      <c r="J43">
        <f>VLOOKUP(A43, Individual_Pitching___Dashboard[], 20, FALSE)</f>
        <v>3.84</v>
      </c>
      <c r="K43">
        <f t="shared" si="6"/>
        <v>-0.29999999999999982</v>
      </c>
      <c r="L43" t="e">
        <f>_xlfn.RANK.EQ(Table23[[#This Row],[FIP-xFIP]], Table23[FIP-xFIP], 0)</f>
        <v>#N/A</v>
      </c>
      <c r="M43">
        <f>VLOOKUP(A43, Individual_Pitching___Dashboard[], 12, FALSE)</f>
        <v>0.26900000000000002</v>
      </c>
      <c r="N43">
        <f>'League Batting Stats'!$L$22</f>
        <v>0.28899999999999998</v>
      </c>
      <c r="O43">
        <f t="shared" si="7"/>
        <v>-1.9999999999999962E-2</v>
      </c>
      <c r="P43" t="e">
        <f>_xlfn.RANK.EQ(Table23[[#This Row],[BABIP - League Avg]], Table23[BABIP - League Avg], 0)</f>
        <v>#N/A</v>
      </c>
      <c r="Q43" t="e">
        <f>VLOOKUP(#REF!, Pitching___Career[], 12, FALSE)</f>
        <v>#REF!</v>
      </c>
      <c r="R43" t="e">
        <f>#REF!-Q43</f>
        <v>#REF!</v>
      </c>
    </row>
    <row r="44" spans="1:18" ht="15" customHeight="1" x14ac:dyDescent="0.45">
      <c r="A44" t="s">
        <v>288</v>
      </c>
      <c r="B44" t="e">
        <f>Table23[[#This Row],[ERA - xERA Rank]]+Table23[[#This Row],[FIP-xFIP Rank]]+Table23[[#This Row],[BABIP - Leage Avg Rank]]</f>
        <v>#N/A</v>
      </c>
      <c r="C44" t="e">
        <f>VLOOKUP(A44, Individual_Pitching___Dashboard[], 17, FALSE)</f>
        <v>#N/A</v>
      </c>
      <c r="D44" t="e">
        <f>VLOOKUP(A44, Individual_Pitching___Dashboard[], 18, FALSE)</f>
        <v>#N/A</v>
      </c>
      <c r="E44" t="e">
        <f t="shared" si="4"/>
        <v>#N/A</v>
      </c>
      <c r="F44">
        <f>VLOOKUP(A44, Pitching___Career[], 17, FALSE)</f>
        <v>3.95</v>
      </c>
      <c r="G44" t="e">
        <f t="shared" si="5"/>
        <v>#N/A</v>
      </c>
      <c r="H44" t="e">
        <f>_xlfn.RANK.EQ(Table23[[#This Row],[ERA-xERA]], Table23[ERA-xERA],0)</f>
        <v>#N/A</v>
      </c>
      <c r="I44" t="e">
        <f>VLOOKUP(A44, Individual_Pitching___Dashboard[], 19, FALSE)</f>
        <v>#N/A</v>
      </c>
      <c r="J44" t="e">
        <f>VLOOKUP(A44, Individual_Pitching___Dashboard[], 20, FALSE)</f>
        <v>#N/A</v>
      </c>
      <c r="K44" t="e">
        <f t="shared" si="6"/>
        <v>#N/A</v>
      </c>
      <c r="L44" t="e">
        <f>_xlfn.RANK.EQ(Table23[[#This Row],[FIP-xFIP]], Table23[FIP-xFIP], 0)</f>
        <v>#N/A</v>
      </c>
      <c r="M44" t="e">
        <f>VLOOKUP(A44, Individual_Pitching___Dashboard[], 12, FALSE)</f>
        <v>#N/A</v>
      </c>
      <c r="N44">
        <f>'League Batting Stats'!$L$22</f>
        <v>0.28899999999999998</v>
      </c>
      <c r="O44" t="e">
        <f t="shared" si="7"/>
        <v>#N/A</v>
      </c>
      <c r="P44" t="e">
        <f>_xlfn.RANK.EQ(Table23[[#This Row],[BABIP - League Avg]], Table23[BABIP - League Avg], 0)</f>
        <v>#N/A</v>
      </c>
      <c r="Q44" t="e">
        <f>VLOOKUP(#REF!, Pitching___Career[], 12, FALSE)</f>
        <v>#REF!</v>
      </c>
      <c r="R44" t="e">
        <f>#REF!-Q44</f>
        <v>#REF!</v>
      </c>
    </row>
    <row r="45" spans="1:18" ht="15" customHeight="1" x14ac:dyDescent="0.45">
      <c r="A45" t="s">
        <v>269</v>
      </c>
      <c r="B45" t="e">
        <f>Table23[[#This Row],[ERA - xERA Rank]]+Table23[[#This Row],[FIP-xFIP Rank]]+Table23[[#This Row],[BABIP - Leage Avg Rank]]</f>
        <v>#N/A</v>
      </c>
      <c r="C45">
        <f>VLOOKUP(A45, Individual_Pitching___Dashboard[], 17, FALSE)</f>
        <v>3.95</v>
      </c>
      <c r="D45">
        <f>VLOOKUP(A45, Individual_Pitching___Dashboard[], 18, FALSE)</f>
        <v>3.61</v>
      </c>
      <c r="E45">
        <f t="shared" si="4"/>
        <v>0.3400000000000003</v>
      </c>
      <c r="F45">
        <f>VLOOKUP(A45, Pitching___Career[], 17, FALSE)</f>
        <v>3.85</v>
      </c>
      <c r="G45">
        <f t="shared" si="5"/>
        <v>0.10000000000000009</v>
      </c>
      <c r="H45" t="e">
        <f>_xlfn.RANK.EQ(Table23[[#This Row],[ERA-xERA]], Table23[ERA-xERA],0)</f>
        <v>#N/A</v>
      </c>
      <c r="I45">
        <f>VLOOKUP(A45, Individual_Pitching___Dashboard[], 19, FALSE)</f>
        <v>3.71</v>
      </c>
      <c r="J45">
        <f>VLOOKUP(A45, Individual_Pitching___Dashboard[], 20, FALSE)</f>
        <v>3.53</v>
      </c>
      <c r="K45">
        <f t="shared" si="6"/>
        <v>0.18000000000000016</v>
      </c>
      <c r="L45" t="e">
        <f>_xlfn.RANK.EQ(Table23[[#This Row],[FIP-xFIP]], Table23[FIP-xFIP], 0)</f>
        <v>#N/A</v>
      </c>
      <c r="M45">
        <f>VLOOKUP(A45, Individual_Pitching___Dashboard[], 12, FALSE)</f>
        <v>0.28100000000000003</v>
      </c>
      <c r="N45">
        <f>'League Batting Stats'!$L$22</f>
        <v>0.28899999999999998</v>
      </c>
      <c r="O45">
        <f t="shared" si="7"/>
        <v>-7.9999999999999516E-3</v>
      </c>
      <c r="P45" t="e">
        <f>_xlfn.RANK.EQ(Table23[[#This Row],[BABIP - League Avg]], Table23[BABIP - League Avg], 0)</f>
        <v>#N/A</v>
      </c>
      <c r="Q45" t="e">
        <f>VLOOKUP(#REF!, Pitching___Career[], 12, FALSE)</f>
        <v>#REF!</v>
      </c>
      <c r="R45" t="e">
        <f>#REF!-Q45</f>
        <v>#REF!</v>
      </c>
    </row>
    <row r="46" spans="1:18" ht="15" customHeight="1" x14ac:dyDescent="0.45">
      <c r="A46" t="s">
        <v>580</v>
      </c>
      <c r="B46" t="e">
        <f>Table23[[#This Row],[ERA - xERA Rank]]+Table23[[#This Row],[FIP-xFIP Rank]]+Table23[[#This Row],[BABIP - Leage Avg Rank]]</f>
        <v>#N/A</v>
      </c>
      <c r="C46" t="e">
        <f>VLOOKUP(A46, Individual_Pitching___Dashboard[], 17, FALSE)</f>
        <v>#N/A</v>
      </c>
      <c r="D46" t="e">
        <f>VLOOKUP(A46, Individual_Pitching___Dashboard[], 18, FALSE)</f>
        <v>#N/A</v>
      </c>
      <c r="E46" t="e">
        <f t="shared" si="4"/>
        <v>#N/A</v>
      </c>
      <c r="F46" t="e">
        <f>VLOOKUP(A46, Pitching___Career[], 17, FALSE)</f>
        <v>#N/A</v>
      </c>
      <c r="G46" t="e">
        <f t="shared" si="5"/>
        <v>#N/A</v>
      </c>
      <c r="H46" t="e">
        <f>_xlfn.RANK.EQ(Table23[[#This Row],[ERA-xERA]], Table23[ERA-xERA],0)</f>
        <v>#N/A</v>
      </c>
      <c r="I46" t="e">
        <f>VLOOKUP(A46, Individual_Pitching___Dashboard[], 19, FALSE)</f>
        <v>#N/A</v>
      </c>
      <c r="J46" t="e">
        <f>VLOOKUP(A46, Individual_Pitching___Dashboard[], 20, FALSE)</f>
        <v>#N/A</v>
      </c>
      <c r="K46" t="e">
        <f t="shared" si="6"/>
        <v>#N/A</v>
      </c>
      <c r="L46" t="e">
        <f>_xlfn.RANK.EQ(Table23[[#This Row],[FIP-xFIP]], Table23[FIP-xFIP], 0)</f>
        <v>#N/A</v>
      </c>
      <c r="M46" t="e">
        <f>VLOOKUP(A46, Individual_Pitching___Dashboard[], 12, FALSE)</f>
        <v>#N/A</v>
      </c>
      <c r="N46">
        <f>'League Batting Stats'!$L$22</f>
        <v>0.28899999999999998</v>
      </c>
      <c r="O46" t="e">
        <f t="shared" si="7"/>
        <v>#N/A</v>
      </c>
      <c r="P46" t="e">
        <f>_xlfn.RANK.EQ(Table23[[#This Row],[BABIP - League Avg]], Table23[BABIP - League Avg], 0)</f>
        <v>#N/A</v>
      </c>
      <c r="Q46" t="e">
        <f>VLOOKUP(#REF!, Pitching___Career[], 12, FALSE)</f>
        <v>#REF!</v>
      </c>
      <c r="R46" t="e">
        <f>#REF!-Q46</f>
        <v>#REF!</v>
      </c>
    </row>
    <row r="47" spans="1:18" ht="15" customHeight="1" x14ac:dyDescent="0.45">
      <c r="A47" t="s">
        <v>266</v>
      </c>
      <c r="B47" t="e">
        <f>Table23[[#This Row],[ERA - xERA Rank]]+Table23[[#This Row],[FIP-xFIP Rank]]+Table23[[#This Row],[BABIP - Leage Avg Rank]]</f>
        <v>#N/A</v>
      </c>
      <c r="C47">
        <f>VLOOKUP(A47, Individual_Pitching___Dashboard[], 17, FALSE)</f>
        <v>4</v>
      </c>
      <c r="D47">
        <f>VLOOKUP(A47, Individual_Pitching___Dashboard[], 18, FALSE)</f>
        <v>3.95</v>
      </c>
      <c r="E47">
        <f t="shared" si="4"/>
        <v>4.9999999999999822E-2</v>
      </c>
      <c r="F47" t="e">
        <f>VLOOKUP(A47, Pitching___Career[], 17, FALSE)</f>
        <v>#N/A</v>
      </c>
      <c r="G47" t="e">
        <f t="shared" si="5"/>
        <v>#N/A</v>
      </c>
      <c r="H47" t="e">
        <f>_xlfn.RANK.EQ(Table23[[#This Row],[ERA-xERA]], Table23[ERA-xERA],0)</f>
        <v>#N/A</v>
      </c>
      <c r="I47">
        <f>VLOOKUP(A47, Individual_Pitching___Dashboard[], 19, FALSE)</f>
        <v>3.58</v>
      </c>
      <c r="J47">
        <f>VLOOKUP(A47, Individual_Pitching___Dashboard[], 20, FALSE)</f>
        <v>3.27</v>
      </c>
      <c r="K47">
        <f t="shared" si="6"/>
        <v>0.31000000000000005</v>
      </c>
      <c r="L47" t="e">
        <f>_xlfn.RANK.EQ(Table23[[#This Row],[FIP-xFIP]], Table23[FIP-xFIP], 0)</f>
        <v>#N/A</v>
      </c>
      <c r="M47">
        <f>VLOOKUP(A47, Individual_Pitching___Dashboard[], 12, FALSE)</f>
        <v>0.32900000000000001</v>
      </c>
      <c r="N47">
        <f>'League Batting Stats'!$L$22</f>
        <v>0.28899999999999998</v>
      </c>
      <c r="O47">
        <f t="shared" si="7"/>
        <v>4.0000000000000036E-2</v>
      </c>
      <c r="P47" t="e">
        <f>_xlfn.RANK.EQ(Table23[[#This Row],[BABIP - League Avg]], Table23[BABIP - League Avg], 0)</f>
        <v>#N/A</v>
      </c>
      <c r="Q47" t="e">
        <f>VLOOKUP(#REF!, Pitching___Career[], 12, FALSE)</f>
        <v>#REF!</v>
      </c>
      <c r="R47" t="e">
        <f>#REF!-Q47</f>
        <v>#REF!</v>
      </c>
    </row>
    <row r="48" spans="1:18" ht="15" customHeight="1" x14ac:dyDescent="0.45">
      <c r="A48" t="s">
        <v>992</v>
      </c>
      <c r="B48" t="e">
        <f>Table23[[#This Row],[ERA - xERA Rank]]+Table23[[#This Row],[FIP-xFIP Rank]]+Table23[[#This Row],[BABIP - Leage Avg Rank]]</f>
        <v>#N/A</v>
      </c>
      <c r="C48" t="e">
        <f>VLOOKUP(A48, Individual_Pitching___Dashboard[], 17, FALSE)</f>
        <v>#N/A</v>
      </c>
      <c r="D48" t="e">
        <f>VLOOKUP(A48, Individual_Pitching___Dashboard[], 18, FALSE)</f>
        <v>#N/A</v>
      </c>
      <c r="E48" t="e">
        <f t="shared" si="4"/>
        <v>#N/A</v>
      </c>
      <c r="F48" t="e">
        <f>VLOOKUP(A48, Pitching___Career[], 17, FALSE)</f>
        <v>#N/A</v>
      </c>
      <c r="G48" t="e">
        <f t="shared" si="5"/>
        <v>#N/A</v>
      </c>
      <c r="H48" t="e">
        <f>_xlfn.RANK.EQ(Table23[[#This Row],[ERA-xERA]], Table23[ERA-xERA],0)</f>
        <v>#N/A</v>
      </c>
      <c r="I48" t="e">
        <f>VLOOKUP(A48, Individual_Pitching___Dashboard[], 19, FALSE)</f>
        <v>#N/A</v>
      </c>
      <c r="J48" t="e">
        <f>VLOOKUP(A48, Individual_Pitching___Dashboard[], 20, FALSE)</f>
        <v>#N/A</v>
      </c>
      <c r="K48" t="e">
        <f t="shared" si="6"/>
        <v>#N/A</v>
      </c>
      <c r="L48" t="e">
        <f>_xlfn.RANK.EQ(Table23[[#This Row],[FIP-xFIP]], Table23[FIP-xFIP], 0)</f>
        <v>#N/A</v>
      </c>
      <c r="M48" t="e">
        <f>VLOOKUP(A48, Individual_Pitching___Dashboard[], 12, FALSE)</f>
        <v>#N/A</v>
      </c>
      <c r="N48">
        <f>'League Batting Stats'!$L$22</f>
        <v>0.28899999999999998</v>
      </c>
      <c r="O48" t="e">
        <f t="shared" si="7"/>
        <v>#N/A</v>
      </c>
      <c r="P48" t="e">
        <f>_xlfn.RANK.EQ(Table23[[#This Row],[BABIP - League Avg]], Table23[BABIP - League Avg], 0)</f>
        <v>#N/A</v>
      </c>
      <c r="Q48" t="e">
        <f>VLOOKUP(#REF!, Pitching___Career[], 12, FALSE)</f>
        <v>#REF!</v>
      </c>
      <c r="R48" t="e">
        <f>#REF!-Q48</f>
        <v>#REF!</v>
      </c>
    </row>
    <row r="49" spans="1:18" ht="15" customHeight="1" x14ac:dyDescent="0.45">
      <c r="A49" t="s">
        <v>310</v>
      </c>
      <c r="B49" t="e">
        <f>Table23[[#This Row],[ERA - xERA Rank]]+Table23[[#This Row],[FIP-xFIP Rank]]+Table23[[#This Row],[BABIP - Leage Avg Rank]]</f>
        <v>#N/A</v>
      </c>
      <c r="C49" t="e">
        <f>VLOOKUP(A49, Individual_Pitching___Dashboard[], 17, FALSE)</f>
        <v>#N/A</v>
      </c>
      <c r="D49" t="e">
        <f>VLOOKUP(A49, Individual_Pitching___Dashboard[], 18, FALSE)</f>
        <v>#N/A</v>
      </c>
      <c r="E49" t="e">
        <f t="shared" si="4"/>
        <v>#N/A</v>
      </c>
      <c r="F49" t="e">
        <f>VLOOKUP(A49, Pitching___Career[], 17, FALSE)</f>
        <v>#N/A</v>
      </c>
      <c r="G49" t="e">
        <f t="shared" si="5"/>
        <v>#N/A</v>
      </c>
      <c r="H49" t="e">
        <f>_xlfn.RANK.EQ(Table23[[#This Row],[ERA-xERA]], Table23[ERA-xERA],0)</f>
        <v>#N/A</v>
      </c>
      <c r="I49" t="e">
        <f>VLOOKUP(A49, Individual_Pitching___Dashboard[], 19, FALSE)</f>
        <v>#N/A</v>
      </c>
      <c r="J49" t="e">
        <f>VLOOKUP(A49, Individual_Pitching___Dashboard[], 20, FALSE)</f>
        <v>#N/A</v>
      </c>
      <c r="K49" t="e">
        <f t="shared" si="6"/>
        <v>#N/A</v>
      </c>
      <c r="L49" t="e">
        <f>_xlfn.RANK.EQ(Table23[[#This Row],[FIP-xFIP]], Table23[FIP-xFIP], 0)</f>
        <v>#N/A</v>
      </c>
      <c r="M49" t="e">
        <f>VLOOKUP(A49, Individual_Pitching___Dashboard[], 12, FALSE)</f>
        <v>#N/A</v>
      </c>
      <c r="N49">
        <f>'League Batting Stats'!$L$22</f>
        <v>0.28899999999999998</v>
      </c>
      <c r="O49" t="e">
        <f t="shared" si="7"/>
        <v>#N/A</v>
      </c>
      <c r="P49" t="e">
        <f>_xlfn.RANK.EQ(Table23[[#This Row],[BABIP - League Avg]], Table23[BABIP - League Avg], 0)</f>
        <v>#N/A</v>
      </c>
      <c r="Q49" t="e">
        <f>VLOOKUP(#REF!, Pitching___Career[], 12, FALSE)</f>
        <v>#REF!</v>
      </c>
      <c r="R49" t="e">
        <f>#REF!-Q49</f>
        <v>#REF!</v>
      </c>
    </row>
    <row r="50" spans="1:18" ht="15" customHeight="1" x14ac:dyDescent="0.45">
      <c r="A50" t="s">
        <v>302</v>
      </c>
      <c r="B50" t="e">
        <f>Table23[[#This Row],[ERA - xERA Rank]]+Table23[[#This Row],[FIP-xFIP Rank]]+Table23[[#This Row],[BABIP - Leage Avg Rank]]</f>
        <v>#N/A</v>
      </c>
      <c r="C50">
        <f>VLOOKUP(A50, Individual_Pitching___Dashboard[], 17, FALSE)</f>
        <v>3.78</v>
      </c>
      <c r="D50">
        <f>VLOOKUP(A50, Individual_Pitching___Dashboard[], 18, FALSE)</f>
        <v>3.9</v>
      </c>
      <c r="E50">
        <f t="shared" si="4"/>
        <v>-0.12000000000000011</v>
      </c>
      <c r="F50">
        <f>VLOOKUP(A50, Pitching___Career[], 17, FALSE)</f>
        <v>3.78</v>
      </c>
      <c r="G50">
        <f t="shared" si="5"/>
        <v>0</v>
      </c>
      <c r="H50" t="e">
        <f>_xlfn.RANK.EQ(Table23[[#This Row],[ERA-xERA]], Table23[ERA-xERA],0)</f>
        <v>#N/A</v>
      </c>
      <c r="I50">
        <f>VLOOKUP(A50, Individual_Pitching___Dashboard[], 19, FALSE)</f>
        <v>4.3499999999999996</v>
      </c>
      <c r="J50">
        <f>VLOOKUP(A50, Individual_Pitching___Dashboard[], 20, FALSE)</f>
        <v>4.42</v>
      </c>
      <c r="K50">
        <f t="shared" si="6"/>
        <v>-7.0000000000000284E-2</v>
      </c>
      <c r="L50" t="e">
        <f>_xlfn.RANK.EQ(Table23[[#This Row],[FIP-xFIP]], Table23[FIP-xFIP], 0)</f>
        <v>#N/A</v>
      </c>
      <c r="M50">
        <f>VLOOKUP(A50, Individual_Pitching___Dashboard[], 12, FALSE)</f>
        <v>0.25800000000000001</v>
      </c>
      <c r="N50">
        <f>'League Batting Stats'!$L$22</f>
        <v>0.28899999999999998</v>
      </c>
      <c r="O50">
        <f t="shared" si="7"/>
        <v>-3.0999999999999972E-2</v>
      </c>
      <c r="P50" t="e">
        <f>_xlfn.RANK.EQ(Table23[[#This Row],[BABIP - League Avg]], Table23[BABIP - League Avg], 0)</f>
        <v>#N/A</v>
      </c>
      <c r="Q50" t="e">
        <f>VLOOKUP(#REF!, Pitching___Career[], 12, FALSE)</f>
        <v>#REF!</v>
      </c>
      <c r="R50" t="e">
        <f>#REF!-Q50</f>
        <v>#REF!</v>
      </c>
    </row>
    <row r="51" spans="1:18" ht="15" customHeight="1" x14ac:dyDescent="0.45">
      <c r="A51" t="s">
        <v>305</v>
      </c>
      <c r="B51" t="e">
        <f>Table23[[#This Row],[ERA - xERA Rank]]+Table23[[#This Row],[FIP-xFIP Rank]]+Table23[[#This Row],[BABIP - Leage Avg Rank]]</f>
        <v>#N/A</v>
      </c>
      <c r="C51" t="e">
        <f>VLOOKUP(A51, Individual_Pitching___Dashboard[], 17, FALSE)</f>
        <v>#N/A</v>
      </c>
      <c r="D51" t="e">
        <f>VLOOKUP(A51, Individual_Pitching___Dashboard[], 18, FALSE)</f>
        <v>#N/A</v>
      </c>
      <c r="E51" t="e">
        <f t="shared" si="4"/>
        <v>#N/A</v>
      </c>
      <c r="F51">
        <f>VLOOKUP(A51, Pitching___Career[], 17, FALSE)</f>
        <v>4.04</v>
      </c>
      <c r="G51" t="e">
        <f t="shared" si="5"/>
        <v>#N/A</v>
      </c>
      <c r="H51" t="e">
        <f>_xlfn.RANK.EQ(Table23[[#This Row],[ERA-xERA]], Table23[ERA-xERA],0)</f>
        <v>#N/A</v>
      </c>
      <c r="I51" t="e">
        <f>VLOOKUP(A51, Individual_Pitching___Dashboard[], 19, FALSE)</f>
        <v>#N/A</v>
      </c>
      <c r="J51" t="e">
        <f>VLOOKUP(A51, Individual_Pitching___Dashboard[], 20, FALSE)</f>
        <v>#N/A</v>
      </c>
      <c r="K51" t="e">
        <f t="shared" si="6"/>
        <v>#N/A</v>
      </c>
      <c r="L51" t="e">
        <f>_xlfn.RANK.EQ(Table23[[#This Row],[FIP-xFIP]], Table23[FIP-xFIP], 0)</f>
        <v>#N/A</v>
      </c>
      <c r="M51" t="e">
        <f>VLOOKUP(A51, Individual_Pitching___Dashboard[], 12, FALSE)</f>
        <v>#N/A</v>
      </c>
      <c r="N51">
        <f>'League Batting Stats'!$L$22</f>
        <v>0.28899999999999998</v>
      </c>
      <c r="O51" t="e">
        <f t="shared" si="7"/>
        <v>#N/A</v>
      </c>
      <c r="P51" t="e">
        <f>_xlfn.RANK.EQ(Table23[[#This Row],[BABIP - League Avg]], Table23[BABIP - League Avg], 0)</f>
        <v>#N/A</v>
      </c>
      <c r="Q51" t="e">
        <f>VLOOKUP(#REF!, Pitching___Career[], 12, FALSE)</f>
        <v>#REF!</v>
      </c>
      <c r="R51" t="e">
        <f>#REF!-Q51</f>
        <v>#REF!</v>
      </c>
    </row>
    <row r="52" spans="1:18" ht="15" customHeight="1" x14ac:dyDescent="0.45">
      <c r="A52" t="s">
        <v>327</v>
      </c>
      <c r="B52" t="e">
        <f>Table23[[#This Row],[ERA - xERA Rank]]+Table23[[#This Row],[FIP-xFIP Rank]]+Table23[[#This Row],[BABIP - Leage Avg Rank]]</f>
        <v>#N/A</v>
      </c>
      <c r="C52" t="e">
        <f>VLOOKUP(A52, Individual_Pitching___Dashboard[], 17, FALSE)</f>
        <v>#N/A</v>
      </c>
      <c r="D52" t="e">
        <f>VLOOKUP(A52, Individual_Pitching___Dashboard[], 18, FALSE)</f>
        <v>#N/A</v>
      </c>
      <c r="E52" t="e">
        <f t="shared" si="4"/>
        <v>#N/A</v>
      </c>
      <c r="F52">
        <f>VLOOKUP(A52, Pitching___Career[], 17, FALSE)</f>
        <v>3.77</v>
      </c>
      <c r="G52" t="e">
        <f t="shared" si="5"/>
        <v>#N/A</v>
      </c>
      <c r="H52" t="e">
        <f>_xlfn.RANK.EQ(Table23[[#This Row],[ERA-xERA]], Table23[ERA-xERA],0)</f>
        <v>#N/A</v>
      </c>
      <c r="I52" t="e">
        <f>VLOOKUP(A52, Individual_Pitching___Dashboard[], 19, FALSE)</f>
        <v>#N/A</v>
      </c>
      <c r="J52" t="e">
        <f>VLOOKUP(A52, Individual_Pitching___Dashboard[], 20, FALSE)</f>
        <v>#N/A</v>
      </c>
      <c r="K52" t="e">
        <f t="shared" si="6"/>
        <v>#N/A</v>
      </c>
      <c r="L52" t="e">
        <f>_xlfn.RANK.EQ(Table23[[#This Row],[FIP-xFIP]], Table23[FIP-xFIP], 0)</f>
        <v>#N/A</v>
      </c>
      <c r="M52" t="e">
        <f>VLOOKUP(A52, Individual_Pitching___Dashboard[], 12, FALSE)</f>
        <v>#N/A</v>
      </c>
      <c r="N52">
        <f>'League Batting Stats'!$L$22</f>
        <v>0.28899999999999998</v>
      </c>
      <c r="O52" t="e">
        <f t="shared" si="7"/>
        <v>#N/A</v>
      </c>
      <c r="P52" t="e">
        <f>_xlfn.RANK.EQ(Table23[[#This Row],[BABIP - League Avg]], Table23[BABIP - League Avg], 0)</f>
        <v>#N/A</v>
      </c>
      <c r="Q52" t="e">
        <f>VLOOKUP(#REF!, Pitching___Career[], 12, FALSE)</f>
        <v>#REF!</v>
      </c>
      <c r="R52" t="e">
        <f>#REF!-Q52</f>
        <v>#REF!</v>
      </c>
    </row>
    <row r="53" spans="1:18" ht="15" customHeight="1" x14ac:dyDescent="0.45">
      <c r="A53" t="s">
        <v>321</v>
      </c>
      <c r="B53" t="e">
        <f>Table23[[#This Row],[ERA - xERA Rank]]+Table23[[#This Row],[FIP-xFIP Rank]]+Table23[[#This Row],[BABIP - Leage Avg Rank]]</f>
        <v>#N/A</v>
      </c>
      <c r="C53">
        <f>VLOOKUP(A53, Individual_Pitching___Dashboard[], 17, FALSE)</f>
        <v>3.91</v>
      </c>
      <c r="D53">
        <f>VLOOKUP(A53, Individual_Pitching___Dashboard[], 18, FALSE)</f>
        <v>5.14</v>
      </c>
      <c r="E53">
        <f t="shared" si="4"/>
        <v>-1.2299999999999995</v>
      </c>
      <c r="F53">
        <f>VLOOKUP(A53, Pitching___Career[], 17, FALSE)</f>
        <v>3.75</v>
      </c>
      <c r="G53">
        <f t="shared" si="5"/>
        <v>0.16000000000000014</v>
      </c>
      <c r="H53" t="e">
        <f>_xlfn.RANK.EQ(Table23[[#This Row],[ERA-xERA]], Table23[ERA-xERA],0)</f>
        <v>#N/A</v>
      </c>
      <c r="I53">
        <f>VLOOKUP(A53, Individual_Pitching___Dashboard[], 19, FALSE)</f>
        <v>4.72</v>
      </c>
      <c r="J53">
        <f>VLOOKUP(A53, Individual_Pitching___Dashboard[], 20, FALSE)</f>
        <v>4.49</v>
      </c>
      <c r="K53">
        <f t="shared" si="6"/>
        <v>0.22999999999999954</v>
      </c>
      <c r="L53" t="e">
        <f>_xlfn.RANK.EQ(Table23[[#This Row],[FIP-xFIP]], Table23[FIP-xFIP], 0)</f>
        <v>#N/A</v>
      </c>
      <c r="M53">
        <f>VLOOKUP(A53, Individual_Pitching___Dashboard[], 12, FALSE)</f>
        <v>0.26600000000000001</v>
      </c>
      <c r="N53">
        <f>'League Batting Stats'!$L$22</f>
        <v>0.28899999999999998</v>
      </c>
      <c r="O53">
        <f t="shared" si="7"/>
        <v>-2.2999999999999965E-2</v>
      </c>
      <c r="P53" t="e">
        <f>_xlfn.RANK.EQ(Table23[[#This Row],[BABIP - League Avg]], Table23[BABIP - League Avg], 0)</f>
        <v>#N/A</v>
      </c>
      <c r="Q53" t="e">
        <f>VLOOKUP(#REF!, Pitching___Career[], 12, FALSE)</f>
        <v>#REF!</v>
      </c>
      <c r="R53" t="e">
        <f>#REF!-Q53</f>
        <v>#REF!</v>
      </c>
    </row>
    <row r="54" spans="1:18" ht="15" customHeight="1" x14ac:dyDescent="0.45">
      <c r="A54" t="s">
        <v>341</v>
      </c>
      <c r="B54" t="e">
        <f>Table23[[#This Row],[ERA - xERA Rank]]+Table23[[#This Row],[FIP-xFIP Rank]]+Table23[[#This Row],[BABIP - Leage Avg Rank]]</f>
        <v>#N/A</v>
      </c>
      <c r="C54">
        <f>VLOOKUP(A54, Individual_Pitching___Dashboard[], 17, FALSE)</f>
        <v>3.96</v>
      </c>
      <c r="D54">
        <f>VLOOKUP(A54, Individual_Pitching___Dashboard[], 18, FALSE)</f>
        <v>4.72</v>
      </c>
      <c r="E54">
        <f t="shared" si="4"/>
        <v>-0.75999999999999979</v>
      </c>
      <c r="F54">
        <f>VLOOKUP(A54, Pitching___Career[], 17, FALSE)</f>
        <v>4.51</v>
      </c>
      <c r="G54">
        <f t="shared" si="5"/>
        <v>-0.54999999999999982</v>
      </c>
      <c r="H54" t="e">
        <f>_xlfn.RANK.EQ(Table23[[#This Row],[ERA-xERA]], Table23[ERA-xERA],0)</f>
        <v>#N/A</v>
      </c>
      <c r="I54">
        <f>VLOOKUP(A54, Individual_Pitching___Dashboard[], 19, FALSE)</f>
        <v>4.12</v>
      </c>
      <c r="J54">
        <f>VLOOKUP(A54, Individual_Pitching___Dashboard[], 20, FALSE)</f>
        <v>3.85</v>
      </c>
      <c r="K54">
        <f t="shared" si="6"/>
        <v>0.27</v>
      </c>
      <c r="L54" t="e">
        <f>_xlfn.RANK.EQ(Table23[[#This Row],[FIP-xFIP]], Table23[FIP-xFIP], 0)</f>
        <v>#N/A</v>
      </c>
      <c r="M54">
        <f>VLOOKUP(A54, Individual_Pitching___Dashboard[], 12, FALSE)</f>
        <v>0.28699999999999998</v>
      </c>
      <c r="N54">
        <f>'League Batting Stats'!$L$22</f>
        <v>0.28899999999999998</v>
      </c>
      <c r="O54">
        <f t="shared" si="7"/>
        <v>-2.0000000000000018E-3</v>
      </c>
      <c r="P54" t="e">
        <f>_xlfn.RANK.EQ(Table23[[#This Row],[BABIP - League Avg]], Table23[BABIP - League Avg], 0)</f>
        <v>#N/A</v>
      </c>
      <c r="Q54" t="e">
        <f>VLOOKUP(#REF!, Pitching___Career[], 12, FALSE)</f>
        <v>#REF!</v>
      </c>
      <c r="R54" t="e">
        <f>#REF!-Q54</f>
        <v>#REF!</v>
      </c>
    </row>
    <row r="55" spans="1:18" ht="15" customHeight="1" x14ac:dyDescent="0.45">
      <c r="A55" t="s">
        <v>261</v>
      </c>
      <c r="B55" t="e">
        <f>Table23[[#This Row],[ERA - xERA Rank]]+Table23[[#This Row],[FIP-xFIP Rank]]+Table23[[#This Row],[BABIP - Leage Avg Rank]]</f>
        <v>#N/A</v>
      </c>
      <c r="C55" t="e">
        <f>VLOOKUP(A55, Individual_Pitching___Dashboard[], 17, FALSE)</f>
        <v>#N/A</v>
      </c>
      <c r="D55" t="e">
        <f>VLOOKUP(A55, Individual_Pitching___Dashboard[], 18, FALSE)</f>
        <v>#N/A</v>
      </c>
      <c r="E55" t="e">
        <f t="shared" si="4"/>
        <v>#N/A</v>
      </c>
      <c r="F55" t="e">
        <f>VLOOKUP(A55, Pitching___Career[], 17, FALSE)</f>
        <v>#N/A</v>
      </c>
      <c r="G55" t="e">
        <f t="shared" si="5"/>
        <v>#N/A</v>
      </c>
      <c r="H55" t="e">
        <f>_xlfn.RANK.EQ(Table23[[#This Row],[ERA-xERA]], Table23[ERA-xERA],0)</f>
        <v>#N/A</v>
      </c>
      <c r="I55" t="e">
        <f>VLOOKUP(A55, Individual_Pitching___Dashboard[], 19, FALSE)</f>
        <v>#N/A</v>
      </c>
      <c r="J55" t="e">
        <f>VLOOKUP(A55, Individual_Pitching___Dashboard[], 20, FALSE)</f>
        <v>#N/A</v>
      </c>
      <c r="K55" t="e">
        <f t="shared" si="6"/>
        <v>#N/A</v>
      </c>
      <c r="L55" t="e">
        <f>_xlfn.RANK.EQ(Table23[[#This Row],[FIP-xFIP]], Table23[FIP-xFIP], 0)</f>
        <v>#N/A</v>
      </c>
      <c r="M55" t="e">
        <f>VLOOKUP(A55, Individual_Pitching___Dashboard[], 12, FALSE)</f>
        <v>#N/A</v>
      </c>
      <c r="N55">
        <f>'League Batting Stats'!$L$22</f>
        <v>0.28899999999999998</v>
      </c>
      <c r="O55" t="e">
        <f t="shared" si="7"/>
        <v>#N/A</v>
      </c>
      <c r="P55" t="e">
        <f>_xlfn.RANK.EQ(Table23[[#This Row],[BABIP - League Avg]], Table23[BABIP - League Avg], 0)</f>
        <v>#N/A</v>
      </c>
      <c r="Q55" t="e">
        <f>VLOOKUP(#REF!, Pitching___Career[], 12, FALSE)</f>
        <v>#REF!</v>
      </c>
      <c r="R55" t="e">
        <f>#REF!-Q55</f>
        <v>#REF!</v>
      </c>
    </row>
    <row r="56" spans="1:18" ht="15" customHeight="1" x14ac:dyDescent="0.45">
      <c r="A56" t="s">
        <v>340</v>
      </c>
      <c r="B56" t="e">
        <f>Table23[[#This Row],[ERA - xERA Rank]]+Table23[[#This Row],[FIP-xFIP Rank]]+Table23[[#This Row],[BABIP - Leage Avg Rank]]</f>
        <v>#N/A</v>
      </c>
      <c r="C56" t="e">
        <f>VLOOKUP(A56, Individual_Pitching___Dashboard[], 17, FALSE)</f>
        <v>#N/A</v>
      </c>
      <c r="D56" t="e">
        <f>VLOOKUP(A56, Individual_Pitching___Dashboard[], 18, FALSE)</f>
        <v>#N/A</v>
      </c>
      <c r="E56" t="e">
        <f t="shared" si="4"/>
        <v>#N/A</v>
      </c>
      <c r="F56" t="e">
        <f>VLOOKUP(A56, Pitching___Career[], 17, FALSE)</f>
        <v>#N/A</v>
      </c>
      <c r="G56" t="e">
        <f t="shared" si="5"/>
        <v>#N/A</v>
      </c>
      <c r="H56" t="e">
        <f>_xlfn.RANK.EQ(Table23[[#This Row],[ERA-xERA]], Table23[ERA-xERA],0)</f>
        <v>#N/A</v>
      </c>
      <c r="I56" t="e">
        <f>VLOOKUP(A56, Individual_Pitching___Dashboard[], 19, FALSE)</f>
        <v>#N/A</v>
      </c>
      <c r="J56" t="e">
        <f>VLOOKUP(A56, Individual_Pitching___Dashboard[], 20, FALSE)</f>
        <v>#N/A</v>
      </c>
      <c r="K56" t="e">
        <f t="shared" si="6"/>
        <v>#N/A</v>
      </c>
      <c r="L56" t="e">
        <f>_xlfn.RANK.EQ(Table23[[#This Row],[FIP-xFIP]], Table23[FIP-xFIP], 0)</f>
        <v>#N/A</v>
      </c>
      <c r="M56" t="e">
        <f>VLOOKUP(A56, Individual_Pitching___Dashboard[], 12, FALSE)</f>
        <v>#N/A</v>
      </c>
      <c r="N56">
        <f>'League Batting Stats'!$L$22</f>
        <v>0.28899999999999998</v>
      </c>
      <c r="O56" t="e">
        <f t="shared" si="7"/>
        <v>#N/A</v>
      </c>
      <c r="P56" t="e">
        <f>_xlfn.RANK.EQ(Table23[[#This Row],[BABIP - League Avg]], Table23[BABIP - League Avg], 0)</f>
        <v>#N/A</v>
      </c>
      <c r="Q56" t="e">
        <f>VLOOKUP(#REF!, Pitching___Career[], 12, FALSE)</f>
        <v>#REF!</v>
      </c>
      <c r="R56" t="e">
        <f>#REF!-Q56</f>
        <v>#REF!</v>
      </c>
    </row>
    <row r="57" spans="1:18" ht="15" customHeight="1" x14ac:dyDescent="0.45">
      <c r="A57" t="s">
        <v>290</v>
      </c>
      <c r="B57" t="e">
        <f>Table23[[#This Row],[ERA - xERA Rank]]+Table23[[#This Row],[FIP-xFIP Rank]]+Table23[[#This Row],[BABIP - Leage Avg Rank]]</f>
        <v>#N/A</v>
      </c>
      <c r="C57" t="e">
        <f>VLOOKUP(A57, Individual_Pitching___Dashboard[], 17, FALSE)</f>
        <v>#N/A</v>
      </c>
      <c r="D57" t="e">
        <f>VLOOKUP(A57, Individual_Pitching___Dashboard[], 18, FALSE)</f>
        <v>#N/A</v>
      </c>
      <c r="E57" t="e">
        <f t="shared" si="4"/>
        <v>#N/A</v>
      </c>
      <c r="F57">
        <f>VLOOKUP(A57, Pitching___Career[], 17, FALSE)</f>
        <v>4.47</v>
      </c>
      <c r="G57" t="e">
        <f t="shared" si="5"/>
        <v>#N/A</v>
      </c>
      <c r="H57" t="e">
        <f>_xlfn.RANK.EQ(Table23[[#This Row],[ERA-xERA]], Table23[ERA-xERA],0)</f>
        <v>#N/A</v>
      </c>
      <c r="I57" t="e">
        <f>VLOOKUP(A57, Individual_Pitching___Dashboard[], 19, FALSE)</f>
        <v>#N/A</v>
      </c>
      <c r="J57" t="e">
        <f>VLOOKUP(A57, Individual_Pitching___Dashboard[], 20, FALSE)</f>
        <v>#N/A</v>
      </c>
      <c r="K57" t="e">
        <f t="shared" si="6"/>
        <v>#N/A</v>
      </c>
      <c r="L57" t="e">
        <f>_xlfn.RANK.EQ(Table23[[#This Row],[FIP-xFIP]], Table23[FIP-xFIP], 0)</f>
        <v>#N/A</v>
      </c>
      <c r="M57" t="e">
        <f>VLOOKUP(A57, Individual_Pitching___Dashboard[], 12, FALSE)</f>
        <v>#N/A</v>
      </c>
      <c r="N57">
        <f>'League Batting Stats'!$L$22</f>
        <v>0.28899999999999998</v>
      </c>
      <c r="O57" t="e">
        <f t="shared" si="7"/>
        <v>#N/A</v>
      </c>
      <c r="P57" t="e">
        <f>_xlfn.RANK.EQ(Table23[[#This Row],[BABIP - League Avg]], Table23[BABIP - League Avg], 0)</f>
        <v>#N/A</v>
      </c>
      <c r="Q57" t="e">
        <f>VLOOKUP(#REF!, Pitching___Career[], 12, FALSE)</f>
        <v>#REF!</v>
      </c>
      <c r="R57" t="e">
        <f>#REF!-Q57</f>
        <v>#REF!</v>
      </c>
    </row>
    <row r="58" spans="1:18" ht="15" customHeight="1" x14ac:dyDescent="0.45">
      <c r="A58" t="s">
        <v>275</v>
      </c>
      <c r="B58" t="e">
        <f>Table23[[#This Row],[ERA - xERA Rank]]+Table23[[#This Row],[FIP-xFIP Rank]]+Table23[[#This Row],[BABIP - Leage Avg Rank]]</f>
        <v>#N/A</v>
      </c>
      <c r="C58">
        <f>VLOOKUP(A58, Individual_Pitching___Dashboard[], 17, FALSE)</f>
        <v>2.58</v>
      </c>
      <c r="D58">
        <f>VLOOKUP(A58, Individual_Pitching___Dashboard[], 18, FALSE)</f>
        <v>3.16</v>
      </c>
      <c r="E58">
        <f t="shared" si="4"/>
        <v>-0.58000000000000007</v>
      </c>
      <c r="F58">
        <f>VLOOKUP(A58, Pitching___Career[], 17, FALSE)</f>
        <v>3.25</v>
      </c>
      <c r="G58">
        <f t="shared" si="5"/>
        <v>-0.66999999999999993</v>
      </c>
      <c r="H58" t="e">
        <f>_xlfn.RANK.EQ(Table23[[#This Row],[ERA-xERA]], Table23[ERA-xERA],0)</f>
        <v>#N/A</v>
      </c>
      <c r="I58">
        <f>VLOOKUP(A58, Individual_Pitching___Dashboard[], 19, FALSE)</f>
        <v>3.07</v>
      </c>
      <c r="J58">
        <f>VLOOKUP(A58, Individual_Pitching___Dashboard[], 20, FALSE)</f>
        <v>2.99</v>
      </c>
      <c r="K58">
        <f t="shared" si="6"/>
        <v>7.9999999999999627E-2</v>
      </c>
      <c r="L58" t="e">
        <f>_xlfn.RANK.EQ(Table23[[#This Row],[FIP-xFIP]], Table23[FIP-xFIP], 0)</f>
        <v>#N/A</v>
      </c>
      <c r="M58">
        <f>VLOOKUP(A58, Individual_Pitching___Dashboard[], 12, FALSE)</f>
        <v>0.27200000000000002</v>
      </c>
      <c r="N58">
        <f>'League Batting Stats'!$L$22</f>
        <v>0.28899999999999998</v>
      </c>
      <c r="O58">
        <f t="shared" si="7"/>
        <v>-1.699999999999996E-2</v>
      </c>
      <c r="P58" t="e">
        <f>_xlfn.RANK.EQ(Table23[[#This Row],[BABIP - League Avg]], Table23[BABIP - League Avg], 0)</f>
        <v>#N/A</v>
      </c>
      <c r="Q58" t="e">
        <f>VLOOKUP(#REF!, Pitching___Career[], 12, FALSE)</f>
        <v>#REF!</v>
      </c>
      <c r="R58" t="e">
        <f>#REF!-Q58</f>
        <v>#REF!</v>
      </c>
    </row>
    <row r="59" spans="1:18" ht="15" customHeight="1" x14ac:dyDescent="0.45">
      <c r="A59" t="s">
        <v>278</v>
      </c>
      <c r="B59" t="e">
        <f>Table23[[#This Row],[ERA - xERA Rank]]+Table23[[#This Row],[FIP-xFIP Rank]]+Table23[[#This Row],[BABIP - Leage Avg Rank]]</f>
        <v>#N/A</v>
      </c>
      <c r="C59">
        <f>VLOOKUP(A59, Individual_Pitching___Dashboard[], 17, FALSE)</f>
        <v>2.37</v>
      </c>
      <c r="D59">
        <f>VLOOKUP(A59, Individual_Pitching___Dashboard[], 18, FALSE)</f>
        <v>2.76</v>
      </c>
      <c r="E59">
        <f t="shared" si="4"/>
        <v>-0.38999999999999968</v>
      </c>
      <c r="F59">
        <f>VLOOKUP(A59, Pitching___Career[], 17, FALSE)</f>
        <v>3.53</v>
      </c>
      <c r="G59">
        <f t="shared" si="5"/>
        <v>-1.1599999999999997</v>
      </c>
      <c r="H59" t="e">
        <f>_xlfn.RANK.EQ(Table23[[#This Row],[ERA-xERA]], Table23[ERA-xERA],0)</f>
        <v>#N/A</v>
      </c>
      <c r="I59">
        <f>VLOOKUP(A59, Individual_Pitching___Dashboard[], 19, FALSE)</f>
        <v>2.54</v>
      </c>
      <c r="J59">
        <f>VLOOKUP(A59, Individual_Pitching___Dashboard[], 20, FALSE)</f>
        <v>2.75</v>
      </c>
      <c r="K59">
        <f t="shared" si="6"/>
        <v>-0.20999999999999996</v>
      </c>
      <c r="L59" t="e">
        <f>_xlfn.RANK.EQ(Table23[[#This Row],[FIP-xFIP]], Table23[FIP-xFIP], 0)</f>
        <v>#N/A</v>
      </c>
      <c r="M59">
        <f>VLOOKUP(A59, Individual_Pitching___Dashboard[], 12, FALSE)</f>
        <v>0.26300000000000001</v>
      </c>
      <c r="N59">
        <f>'League Batting Stats'!$L$22</f>
        <v>0.28899999999999998</v>
      </c>
      <c r="O59">
        <f t="shared" si="7"/>
        <v>-2.5999999999999968E-2</v>
      </c>
      <c r="P59" t="e">
        <f>_xlfn.RANK.EQ(Table23[[#This Row],[BABIP - League Avg]], Table23[BABIP - League Avg], 0)</f>
        <v>#N/A</v>
      </c>
      <c r="Q59" t="e">
        <f>VLOOKUP(#REF!, Pitching___Career[], 12, FALSE)</f>
        <v>#REF!</v>
      </c>
      <c r="R59" t="e">
        <f>#REF!-Q59</f>
        <v>#REF!</v>
      </c>
    </row>
    <row r="60" spans="1:18" ht="15" customHeight="1" x14ac:dyDescent="0.45">
      <c r="A60" t="s">
        <v>274</v>
      </c>
      <c r="B60" t="e">
        <f>Table23[[#This Row],[ERA - xERA Rank]]+Table23[[#This Row],[FIP-xFIP Rank]]+Table23[[#This Row],[BABIP - Leage Avg Rank]]</f>
        <v>#N/A</v>
      </c>
      <c r="C60">
        <f>VLOOKUP(A60, Individual_Pitching___Dashboard[], 17, FALSE)</f>
        <v>2.7</v>
      </c>
      <c r="D60">
        <f>VLOOKUP(A60, Individual_Pitching___Dashboard[], 18, FALSE)</f>
        <v>2.89</v>
      </c>
      <c r="E60">
        <f t="shared" si="4"/>
        <v>-0.18999999999999995</v>
      </c>
      <c r="F60">
        <f>VLOOKUP(A60, Pitching___Career[], 17, FALSE)</f>
        <v>3.39</v>
      </c>
      <c r="G60">
        <f t="shared" si="5"/>
        <v>-0.69</v>
      </c>
      <c r="H60" t="e">
        <f>_xlfn.RANK.EQ(Table23[[#This Row],[ERA-xERA]], Table23[ERA-xERA],0)</f>
        <v>#N/A</v>
      </c>
      <c r="I60">
        <f>VLOOKUP(A60, Individual_Pitching___Dashboard[], 19, FALSE)</f>
        <v>3.32</v>
      </c>
      <c r="J60">
        <f>VLOOKUP(A60, Individual_Pitching___Dashboard[], 20, FALSE)</f>
        <v>3.46</v>
      </c>
      <c r="K60">
        <f t="shared" si="6"/>
        <v>-0.14000000000000012</v>
      </c>
      <c r="L60" t="e">
        <f>_xlfn.RANK.EQ(Table23[[#This Row],[FIP-xFIP]], Table23[FIP-xFIP], 0)</f>
        <v>#N/A</v>
      </c>
      <c r="M60">
        <f>VLOOKUP(A60, Individual_Pitching___Dashboard[], 12, FALSE)</f>
        <v>0.24299999999999999</v>
      </c>
      <c r="N60">
        <f>'League Batting Stats'!$L$22</f>
        <v>0.28899999999999998</v>
      </c>
      <c r="O60">
        <f t="shared" si="7"/>
        <v>-4.5999999999999985E-2</v>
      </c>
      <c r="P60" t="e">
        <f>_xlfn.RANK.EQ(Table23[[#This Row],[BABIP - League Avg]], Table23[BABIP - League Avg], 0)</f>
        <v>#N/A</v>
      </c>
      <c r="Q60" t="e">
        <f>VLOOKUP(#REF!, Pitching___Career[], 12, FALSE)</f>
        <v>#REF!</v>
      </c>
      <c r="R60" t="e">
        <f>#REF!-Q60</f>
        <v>#REF!</v>
      </c>
    </row>
    <row r="61" spans="1:18" ht="15" customHeight="1" x14ac:dyDescent="0.45">
      <c r="A61" t="s">
        <v>308</v>
      </c>
      <c r="B61" t="e">
        <f>Table23[[#This Row],[ERA - xERA Rank]]+Table23[[#This Row],[FIP-xFIP Rank]]+Table23[[#This Row],[BABIP - Leage Avg Rank]]</f>
        <v>#N/A</v>
      </c>
      <c r="C61">
        <f>VLOOKUP(A61, Individual_Pitching___Dashboard[], 17, FALSE)</f>
        <v>2.93</v>
      </c>
      <c r="D61">
        <f>VLOOKUP(A61, Individual_Pitching___Dashboard[], 18, FALSE)</f>
        <v>4.53</v>
      </c>
      <c r="E61">
        <f t="shared" si="4"/>
        <v>-1.6</v>
      </c>
      <c r="F61">
        <f>VLOOKUP(A61, Pitching___Career[], 17, FALSE)</f>
        <v>4.2300000000000004</v>
      </c>
      <c r="G61">
        <f t="shared" si="5"/>
        <v>-1.3000000000000003</v>
      </c>
      <c r="H61" t="e">
        <f>_xlfn.RANK.EQ(Table23[[#This Row],[ERA-xERA]], Table23[ERA-xERA],0)</f>
        <v>#N/A</v>
      </c>
      <c r="I61">
        <f>VLOOKUP(A61, Individual_Pitching___Dashboard[], 19, FALSE)</f>
        <v>3.81</v>
      </c>
      <c r="J61">
        <f>VLOOKUP(A61, Individual_Pitching___Dashboard[], 20, FALSE)</f>
        <v>3.6</v>
      </c>
      <c r="K61">
        <f t="shared" si="6"/>
        <v>0.20999999999999996</v>
      </c>
      <c r="L61" t="e">
        <f>_xlfn.RANK.EQ(Table23[[#This Row],[FIP-xFIP]], Table23[FIP-xFIP], 0)</f>
        <v>#N/A</v>
      </c>
      <c r="M61">
        <f>VLOOKUP(A61, Individual_Pitching___Dashboard[], 12, FALSE)</f>
        <v>0.27700000000000002</v>
      </c>
      <c r="N61">
        <f>'League Batting Stats'!$L$22</f>
        <v>0.28899999999999998</v>
      </c>
      <c r="O61">
        <f t="shared" si="7"/>
        <v>-1.1999999999999955E-2</v>
      </c>
      <c r="P61" t="e">
        <f>_xlfn.RANK.EQ(Table23[[#This Row],[BABIP - League Avg]], Table23[BABIP - League Avg], 0)</f>
        <v>#N/A</v>
      </c>
      <c r="Q61" t="e">
        <f>VLOOKUP(#REF!, Pitching___Career[], 12, FALSE)</f>
        <v>#REF!</v>
      </c>
      <c r="R61" t="e">
        <f>#REF!-Q61</f>
        <v>#REF!</v>
      </c>
    </row>
    <row r="62" spans="1:18" ht="15" customHeight="1" x14ac:dyDescent="0.45">
      <c r="A62" t="s">
        <v>263</v>
      </c>
      <c r="B62" t="e">
        <f>Table23[[#This Row],[ERA - xERA Rank]]+Table23[[#This Row],[FIP-xFIP Rank]]+Table23[[#This Row],[BABIP - Leage Avg Rank]]</f>
        <v>#N/A</v>
      </c>
      <c r="C62">
        <f>VLOOKUP(A62, Individual_Pitching___Dashboard[], 17, FALSE)</f>
        <v>2.54</v>
      </c>
      <c r="D62">
        <f>VLOOKUP(A62, Individual_Pitching___Dashboard[], 18, FALSE)</f>
        <v>3.71</v>
      </c>
      <c r="E62">
        <f t="shared" si="4"/>
        <v>-1.17</v>
      </c>
      <c r="F62" t="e">
        <f>VLOOKUP(A62, Pitching___Career[], 17, FALSE)</f>
        <v>#N/A</v>
      </c>
      <c r="G62" t="e">
        <f t="shared" si="5"/>
        <v>#N/A</v>
      </c>
      <c r="H62" t="e">
        <f>_xlfn.RANK.EQ(Table23[[#This Row],[ERA-xERA]], Table23[ERA-xERA],0)</f>
        <v>#N/A</v>
      </c>
      <c r="I62">
        <f>VLOOKUP(A62, Individual_Pitching___Dashboard[], 19, FALSE)</f>
        <v>2.68</v>
      </c>
      <c r="J62">
        <f>VLOOKUP(A62, Individual_Pitching___Dashboard[], 20, FALSE)</f>
        <v>3.13</v>
      </c>
      <c r="K62">
        <f t="shared" si="6"/>
        <v>-0.44999999999999973</v>
      </c>
      <c r="L62" t="e">
        <f>_xlfn.RANK.EQ(Table23[[#This Row],[FIP-xFIP]], Table23[FIP-xFIP], 0)</f>
        <v>#N/A</v>
      </c>
      <c r="M62">
        <f>VLOOKUP(A62, Individual_Pitching___Dashboard[], 12, FALSE)</f>
        <v>0.27600000000000002</v>
      </c>
      <c r="N62">
        <f>'League Batting Stats'!$L$22</f>
        <v>0.28899999999999998</v>
      </c>
      <c r="O62">
        <f t="shared" si="7"/>
        <v>-1.2999999999999956E-2</v>
      </c>
      <c r="P62" t="e">
        <f>_xlfn.RANK.EQ(Table23[[#This Row],[BABIP - League Avg]], Table23[BABIP - League Avg], 0)</f>
        <v>#N/A</v>
      </c>
      <c r="Q62" t="e">
        <f>VLOOKUP(#REF!, Pitching___Career[], 12, FALSE)</f>
        <v>#REF!</v>
      </c>
      <c r="R62" t="e">
        <f>#REF!-Q62</f>
        <v>#REF!</v>
      </c>
    </row>
    <row r="63" spans="1:18" ht="15" customHeight="1" x14ac:dyDescent="0.45">
      <c r="A63" t="s">
        <v>284</v>
      </c>
      <c r="B63" t="e">
        <f>Table23[[#This Row],[ERA - xERA Rank]]+Table23[[#This Row],[FIP-xFIP Rank]]+Table23[[#This Row],[BABIP - Leage Avg Rank]]</f>
        <v>#N/A</v>
      </c>
      <c r="C63">
        <f>VLOOKUP(A63, Individual_Pitching___Dashboard[], 17, FALSE)</f>
        <v>3.47</v>
      </c>
      <c r="D63">
        <f>VLOOKUP(A63, Individual_Pitching___Dashboard[], 18, FALSE)</f>
        <v>4.2300000000000004</v>
      </c>
      <c r="E63">
        <f t="shared" si="4"/>
        <v>-0.76000000000000023</v>
      </c>
      <c r="F63">
        <f>VLOOKUP(A63, Pitching___Career[], 17, FALSE)</f>
        <v>3.41</v>
      </c>
      <c r="G63">
        <f t="shared" si="5"/>
        <v>6.0000000000000053E-2</v>
      </c>
      <c r="H63" t="e">
        <f>_xlfn.RANK.EQ(Table23[[#This Row],[ERA-xERA]], Table23[ERA-xERA],0)</f>
        <v>#N/A</v>
      </c>
      <c r="I63">
        <f>VLOOKUP(A63, Individual_Pitching___Dashboard[], 19, FALSE)</f>
        <v>2.8</v>
      </c>
      <c r="J63">
        <f>VLOOKUP(A63, Individual_Pitching___Dashboard[], 20, FALSE)</f>
        <v>3.15</v>
      </c>
      <c r="K63">
        <f t="shared" si="6"/>
        <v>-0.35000000000000009</v>
      </c>
      <c r="L63" t="e">
        <f>_xlfn.RANK.EQ(Table23[[#This Row],[FIP-xFIP]], Table23[FIP-xFIP], 0)</f>
        <v>#N/A</v>
      </c>
      <c r="M63">
        <f>VLOOKUP(A63, Individual_Pitching___Dashboard[], 12, FALSE)</f>
        <v>0.32700000000000001</v>
      </c>
      <c r="N63">
        <f>'League Batting Stats'!$L$22</f>
        <v>0.28899999999999998</v>
      </c>
      <c r="O63">
        <f t="shared" si="7"/>
        <v>3.8000000000000034E-2</v>
      </c>
      <c r="P63" t="e">
        <f>_xlfn.RANK.EQ(Table23[[#This Row],[BABIP - League Avg]], Table23[BABIP - League Avg], 0)</f>
        <v>#N/A</v>
      </c>
      <c r="Q63" t="e">
        <f>VLOOKUP(#REF!, Pitching___Career[], 12, FALSE)</f>
        <v>#REF!</v>
      </c>
      <c r="R63" t="e">
        <f>#REF!-Q63</f>
        <v>#REF!</v>
      </c>
    </row>
    <row r="64" spans="1:18" ht="15" customHeight="1" x14ac:dyDescent="0.45">
      <c r="A64" t="s">
        <v>546</v>
      </c>
      <c r="B64" t="e">
        <f>Table23[[#This Row],[ERA - xERA Rank]]+Table23[[#This Row],[FIP-xFIP Rank]]+Table23[[#This Row],[BABIP - Leage Avg Rank]]</f>
        <v>#N/A</v>
      </c>
      <c r="C64" t="e">
        <f>VLOOKUP(A64, Individual_Pitching___Dashboard[], 17, FALSE)</f>
        <v>#N/A</v>
      </c>
      <c r="D64" t="e">
        <f>VLOOKUP(A64, Individual_Pitching___Dashboard[], 18, FALSE)</f>
        <v>#N/A</v>
      </c>
      <c r="E64" t="e">
        <f t="shared" si="4"/>
        <v>#N/A</v>
      </c>
      <c r="F64">
        <f>VLOOKUP(A64, Pitching___Career[], 17, FALSE)</f>
        <v>4.05</v>
      </c>
      <c r="G64" t="e">
        <f t="shared" si="5"/>
        <v>#N/A</v>
      </c>
      <c r="H64" t="e">
        <f>_xlfn.RANK.EQ(Table23[[#This Row],[ERA-xERA]], Table23[ERA-xERA],0)</f>
        <v>#N/A</v>
      </c>
      <c r="I64" t="e">
        <f>VLOOKUP(A64, Individual_Pitching___Dashboard[], 19, FALSE)</f>
        <v>#N/A</v>
      </c>
      <c r="J64" t="e">
        <f>VLOOKUP(A64, Individual_Pitching___Dashboard[], 20, FALSE)</f>
        <v>#N/A</v>
      </c>
      <c r="K64" t="e">
        <f t="shared" si="6"/>
        <v>#N/A</v>
      </c>
      <c r="L64" t="e">
        <f>_xlfn.RANK.EQ(Table23[[#This Row],[FIP-xFIP]], Table23[FIP-xFIP], 0)</f>
        <v>#N/A</v>
      </c>
      <c r="M64" t="e">
        <f>VLOOKUP(A64, Individual_Pitching___Dashboard[], 12, FALSE)</f>
        <v>#N/A</v>
      </c>
      <c r="N64">
        <f>'League Batting Stats'!$L$22</f>
        <v>0.28899999999999998</v>
      </c>
      <c r="O64" t="e">
        <f t="shared" si="7"/>
        <v>#N/A</v>
      </c>
      <c r="P64" t="e">
        <f>_xlfn.RANK.EQ(Table23[[#This Row],[BABIP - League Avg]], Table23[BABIP - League Avg], 0)</f>
        <v>#N/A</v>
      </c>
      <c r="Q64" t="e">
        <f>VLOOKUP(#REF!, Pitching___Career[], 12, FALSE)</f>
        <v>#REF!</v>
      </c>
      <c r="R64" t="e">
        <f>#REF!-Q64</f>
        <v>#REF!</v>
      </c>
    </row>
    <row r="65" spans="1:18" ht="15" customHeight="1" x14ac:dyDescent="0.45">
      <c r="A65" t="s">
        <v>328</v>
      </c>
      <c r="B65" t="e">
        <f>Table23[[#This Row],[ERA - xERA Rank]]+Table23[[#This Row],[FIP-xFIP Rank]]+Table23[[#This Row],[BABIP - Leage Avg Rank]]</f>
        <v>#N/A</v>
      </c>
      <c r="C65" t="e">
        <f>VLOOKUP(A65, Individual_Pitching___Dashboard[], 17, FALSE)</f>
        <v>#N/A</v>
      </c>
      <c r="D65" t="e">
        <f>VLOOKUP(A65, Individual_Pitching___Dashboard[], 18, FALSE)</f>
        <v>#N/A</v>
      </c>
      <c r="E65" t="e">
        <f t="shared" si="4"/>
        <v>#N/A</v>
      </c>
      <c r="F65" t="e">
        <f>VLOOKUP(A65, Pitching___Career[], 17, FALSE)</f>
        <v>#N/A</v>
      </c>
      <c r="G65" t="e">
        <f t="shared" si="5"/>
        <v>#N/A</v>
      </c>
      <c r="H65" t="e">
        <f>_xlfn.RANK.EQ(Table23[[#This Row],[ERA-xERA]], Table23[ERA-xERA],0)</f>
        <v>#N/A</v>
      </c>
      <c r="I65" t="e">
        <f>VLOOKUP(A65, Individual_Pitching___Dashboard[], 19, FALSE)</f>
        <v>#N/A</v>
      </c>
      <c r="J65" t="e">
        <f>VLOOKUP(A65, Individual_Pitching___Dashboard[], 20, FALSE)</f>
        <v>#N/A</v>
      </c>
      <c r="K65" t="e">
        <f t="shared" si="6"/>
        <v>#N/A</v>
      </c>
      <c r="L65" t="e">
        <f>_xlfn.RANK.EQ(Table23[[#This Row],[FIP-xFIP]], Table23[FIP-xFIP], 0)</f>
        <v>#N/A</v>
      </c>
      <c r="M65" t="e">
        <f>VLOOKUP(A65, Individual_Pitching___Dashboard[], 12, FALSE)</f>
        <v>#N/A</v>
      </c>
      <c r="N65">
        <f>'League Batting Stats'!$L$22</f>
        <v>0.28899999999999998</v>
      </c>
      <c r="O65" t="e">
        <f t="shared" si="7"/>
        <v>#N/A</v>
      </c>
      <c r="P65" t="e">
        <f>_xlfn.RANK.EQ(Table23[[#This Row],[BABIP - League Avg]], Table23[BABIP - League Avg], 0)</f>
        <v>#N/A</v>
      </c>
      <c r="Q65" t="e">
        <f>VLOOKUP(#REF!, Pitching___Career[], 12, FALSE)</f>
        <v>#REF!</v>
      </c>
      <c r="R65" t="e">
        <f>#REF!-Q65</f>
        <v>#REF!</v>
      </c>
    </row>
    <row r="66" spans="1:18" ht="15" customHeight="1" x14ac:dyDescent="0.45">
      <c r="A66" t="s">
        <v>318</v>
      </c>
      <c r="B66" t="e">
        <f>Table23[[#This Row],[ERA - xERA Rank]]+Table23[[#This Row],[FIP-xFIP Rank]]+Table23[[#This Row],[BABIP - Leage Avg Rank]]</f>
        <v>#N/A</v>
      </c>
      <c r="C66">
        <f>VLOOKUP(A66, Individual_Pitching___Dashboard[], 17, FALSE)</f>
        <v>4.63</v>
      </c>
      <c r="D66">
        <f>VLOOKUP(A66, Individual_Pitching___Dashboard[], 18, FALSE)</f>
        <v>4.47</v>
      </c>
      <c r="E66">
        <f t="shared" ref="E66:E82" si="8">C66-D66</f>
        <v>0.16000000000000014</v>
      </c>
      <c r="F66">
        <f>VLOOKUP(A66, Pitching___Career[], 17, FALSE)</f>
        <v>3.91</v>
      </c>
      <c r="G66">
        <f t="shared" ref="G66:G82" si="9">C66-F66</f>
        <v>0.71999999999999975</v>
      </c>
      <c r="H66" t="e">
        <f>_xlfn.RANK.EQ(Table23[[#This Row],[ERA-xERA]], Table23[ERA-xERA],0)</f>
        <v>#N/A</v>
      </c>
      <c r="I66">
        <f>VLOOKUP(A66, Individual_Pitching___Dashboard[], 19, FALSE)</f>
        <v>4.66</v>
      </c>
      <c r="J66">
        <f>VLOOKUP(A66, Individual_Pitching___Dashboard[], 20, FALSE)</f>
        <v>4.34</v>
      </c>
      <c r="K66">
        <f t="shared" ref="K66:K82" si="10">I66-J66</f>
        <v>0.32000000000000028</v>
      </c>
      <c r="L66" t="e">
        <f>_xlfn.RANK.EQ(Table23[[#This Row],[FIP-xFIP]], Table23[FIP-xFIP], 0)</f>
        <v>#N/A</v>
      </c>
      <c r="M66">
        <f>VLOOKUP(A66, Individual_Pitching___Dashboard[], 12, FALSE)</f>
        <v>0.29199999999999998</v>
      </c>
      <c r="N66">
        <f>'League Batting Stats'!$L$22</f>
        <v>0.28899999999999998</v>
      </c>
      <c r="O66">
        <f t="shared" ref="O66:O82" si="11">M66-N66</f>
        <v>3.0000000000000027E-3</v>
      </c>
      <c r="P66" t="e">
        <f>_xlfn.RANK.EQ(Table23[[#This Row],[BABIP - League Avg]], Table23[BABIP - League Avg], 0)</f>
        <v>#N/A</v>
      </c>
      <c r="Q66" t="e">
        <f>VLOOKUP(#REF!, Pitching___Career[], 12, FALSE)</f>
        <v>#REF!</v>
      </c>
      <c r="R66" t="e">
        <f>#REF!-Q66</f>
        <v>#REF!</v>
      </c>
    </row>
    <row r="67" spans="1:18" ht="15" customHeight="1" x14ac:dyDescent="0.45">
      <c r="A67" t="s">
        <v>300</v>
      </c>
      <c r="B67" t="e">
        <f>Table23[[#This Row],[ERA - xERA Rank]]+Table23[[#This Row],[FIP-xFIP Rank]]+Table23[[#This Row],[BABIP - Leage Avg Rank]]</f>
        <v>#N/A</v>
      </c>
      <c r="C67">
        <f>VLOOKUP(A67, Individual_Pitching___Dashboard[], 17, FALSE)</f>
        <v>3.63</v>
      </c>
      <c r="D67">
        <f>VLOOKUP(A67, Individual_Pitching___Dashboard[], 18, FALSE)</f>
        <v>4.1500000000000004</v>
      </c>
      <c r="E67">
        <f t="shared" si="8"/>
        <v>-0.52000000000000046</v>
      </c>
      <c r="F67" t="e">
        <f>VLOOKUP(A67, Pitching___Career[], 17, FALSE)</f>
        <v>#N/A</v>
      </c>
      <c r="G67" t="e">
        <f t="shared" si="9"/>
        <v>#N/A</v>
      </c>
      <c r="H67" t="e">
        <f>_xlfn.RANK.EQ(Table23[[#This Row],[ERA-xERA]], Table23[ERA-xERA],0)</f>
        <v>#N/A</v>
      </c>
      <c r="I67">
        <f>VLOOKUP(A67, Individual_Pitching___Dashboard[], 19, FALSE)</f>
        <v>3.96</v>
      </c>
      <c r="J67">
        <f>VLOOKUP(A67, Individual_Pitching___Dashboard[], 20, FALSE)</f>
        <v>3.94</v>
      </c>
      <c r="K67">
        <f t="shared" si="10"/>
        <v>2.0000000000000018E-2</v>
      </c>
      <c r="L67" t="e">
        <f>_xlfn.RANK.EQ(Table23[[#This Row],[FIP-xFIP]], Table23[FIP-xFIP], 0)</f>
        <v>#N/A</v>
      </c>
      <c r="M67">
        <f>VLOOKUP(A67, Individual_Pitching___Dashboard[], 12, FALSE)</f>
        <v>0.248</v>
      </c>
      <c r="N67">
        <f>'League Batting Stats'!$L$22</f>
        <v>0.28899999999999998</v>
      </c>
      <c r="O67">
        <f t="shared" si="11"/>
        <v>-4.0999999999999981E-2</v>
      </c>
      <c r="P67" t="e">
        <f>_xlfn.RANK.EQ(Table23[[#This Row],[BABIP - League Avg]], Table23[BABIP - League Avg], 0)</f>
        <v>#N/A</v>
      </c>
      <c r="Q67" t="e">
        <f>VLOOKUP(#REF!, Pitching___Career[], 12, FALSE)</f>
        <v>#REF!</v>
      </c>
      <c r="R67" t="e">
        <f>#REF!-Q67</f>
        <v>#REF!</v>
      </c>
    </row>
    <row r="68" spans="1:18" ht="15" customHeight="1" x14ac:dyDescent="0.45">
      <c r="A68" t="s">
        <v>292</v>
      </c>
      <c r="B68" t="e">
        <f>Table23[[#This Row],[ERA - xERA Rank]]+Table23[[#This Row],[FIP-xFIP Rank]]+Table23[[#This Row],[BABIP - Leage Avg Rank]]</f>
        <v>#N/A</v>
      </c>
      <c r="C68">
        <f>VLOOKUP(A68, Individual_Pitching___Dashboard[], 17, FALSE)</f>
        <v>2.94</v>
      </c>
      <c r="D68">
        <f>VLOOKUP(A68, Individual_Pitching___Dashboard[], 18, FALSE)</f>
        <v>3.26</v>
      </c>
      <c r="E68">
        <f t="shared" si="8"/>
        <v>-0.31999999999999984</v>
      </c>
      <c r="F68">
        <f>VLOOKUP(A68, Pitching___Career[], 17, FALSE)</f>
        <v>3.59</v>
      </c>
      <c r="G68">
        <f t="shared" si="9"/>
        <v>-0.64999999999999991</v>
      </c>
      <c r="H68" t="e">
        <f>_xlfn.RANK.EQ(Table23[[#This Row],[ERA-xERA]], Table23[ERA-xERA],0)</f>
        <v>#N/A</v>
      </c>
      <c r="I68">
        <f>VLOOKUP(A68, Individual_Pitching___Dashboard[], 19, FALSE)</f>
        <v>3.54</v>
      </c>
      <c r="J68">
        <f>VLOOKUP(A68, Individual_Pitching___Dashboard[], 20, FALSE)</f>
        <v>3.55</v>
      </c>
      <c r="K68">
        <f t="shared" si="10"/>
        <v>-9.9999999999997868E-3</v>
      </c>
      <c r="L68" t="e">
        <f>_xlfn.RANK.EQ(Table23[[#This Row],[FIP-xFIP]], Table23[FIP-xFIP], 0)</f>
        <v>#N/A</v>
      </c>
      <c r="M68">
        <f>VLOOKUP(A68, Individual_Pitching___Dashboard[], 12, FALSE)</f>
        <v>0.22800000000000001</v>
      </c>
      <c r="N68">
        <f>'League Batting Stats'!$L$22</f>
        <v>0.28899999999999998</v>
      </c>
      <c r="O68">
        <f t="shared" si="11"/>
        <v>-6.0999999999999971E-2</v>
      </c>
      <c r="P68" t="e">
        <f>_xlfn.RANK.EQ(Table23[[#This Row],[BABIP - League Avg]], Table23[BABIP - League Avg], 0)</f>
        <v>#N/A</v>
      </c>
      <c r="Q68" t="e">
        <f>VLOOKUP(#REF!, Pitching___Career[], 12, FALSE)</f>
        <v>#REF!</v>
      </c>
      <c r="R68" t="e">
        <f>#REF!-Q68</f>
        <v>#REF!</v>
      </c>
    </row>
    <row r="69" spans="1:18" ht="15" customHeight="1" x14ac:dyDescent="0.45">
      <c r="A69" t="s">
        <v>276</v>
      </c>
      <c r="B69" t="e">
        <f>Table23[[#This Row],[ERA - xERA Rank]]+Table23[[#This Row],[FIP-xFIP Rank]]+Table23[[#This Row],[BABIP - Leage Avg Rank]]</f>
        <v>#N/A</v>
      </c>
      <c r="C69" t="e">
        <f>VLOOKUP(A69, Individual_Pitching___Dashboard[], 17, FALSE)</f>
        <v>#N/A</v>
      </c>
      <c r="D69" t="e">
        <f>VLOOKUP(A69, Individual_Pitching___Dashboard[], 18, FALSE)</f>
        <v>#N/A</v>
      </c>
      <c r="E69" t="e">
        <f t="shared" si="8"/>
        <v>#N/A</v>
      </c>
      <c r="F69" t="e">
        <f>VLOOKUP(A69, Pitching___Career[], 17, FALSE)</f>
        <v>#N/A</v>
      </c>
      <c r="G69" t="e">
        <f t="shared" si="9"/>
        <v>#N/A</v>
      </c>
      <c r="H69" t="e">
        <f>_xlfn.RANK.EQ(Table23[[#This Row],[ERA-xERA]], Table23[ERA-xERA],0)</f>
        <v>#N/A</v>
      </c>
      <c r="I69" t="e">
        <f>VLOOKUP(A69, Individual_Pitching___Dashboard[], 19, FALSE)</f>
        <v>#N/A</v>
      </c>
      <c r="J69" t="e">
        <f>VLOOKUP(A69, Individual_Pitching___Dashboard[], 20, FALSE)</f>
        <v>#N/A</v>
      </c>
      <c r="K69" t="e">
        <f t="shared" si="10"/>
        <v>#N/A</v>
      </c>
      <c r="L69" t="e">
        <f>_xlfn.RANK.EQ(Table23[[#This Row],[FIP-xFIP]], Table23[FIP-xFIP], 0)</f>
        <v>#N/A</v>
      </c>
      <c r="M69" t="e">
        <f>VLOOKUP(A69, Individual_Pitching___Dashboard[], 12, FALSE)</f>
        <v>#N/A</v>
      </c>
      <c r="N69">
        <f>'League Batting Stats'!$L$22</f>
        <v>0.28899999999999998</v>
      </c>
      <c r="O69" t="e">
        <f t="shared" si="11"/>
        <v>#N/A</v>
      </c>
      <c r="P69" t="e">
        <f>_xlfn.RANK.EQ(Table23[[#This Row],[BABIP - League Avg]], Table23[BABIP - League Avg], 0)</f>
        <v>#N/A</v>
      </c>
      <c r="Q69" t="e">
        <f>VLOOKUP(#REF!, Pitching___Career[], 12, FALSE)</f>
        <v>#REF!</v>
      </c>
      <c r="R69" t="e">
        <f>#REF!-Q69</f>
        <v>#REF!</v>
      </c>
    </row>
    <row r="70" spans="1:18" ht="15" customHeight="1" x14ac:dyDescent="0.45">
      <c r="A70" t="s">
        <v>962</v>
      </c>
      <c r="B70" t="e">
        <f>Table23[[#This Row],[ERA - xERA Rank]]+Table23[[#This Row],[FIP-xFIP Rank]]+Table23[[#This Row],[BABIP - Leage Avg Rank]]</f>
        <v>#N/A</v>
      </c>
      <c r="C70" t="e">
        <f>VLOOKUP(A70, Individual_Pitching___Dashboard[], 17, FALSE)</f>
        <v>#N/A</v>
      </c>
      <c r="D70" t="e">
        <f>VLOOKUP(A70, Individual_Pitching___Dashboard[], 18, FALSE)</f>
        <v>#N/A</v>
      </c>
      <c r="E70" t="e">
        <f t="shared" si="8"/>
        <v>#N/A</v>
      </c>
      <c r="F70" t="e">
        <f>VLOOKUP(A70, Pitching___Career[], 17, FALSE)</f>
        <v>#N/A</v>
      </c>
      <c r="G70" t="e">
        <f t="shared" si="9"/>
        <v>#N/A</v>
      </c>
      <c r="H70" t="e">
        <f>_xlfn.RANK.EQ(Table23[[#This Row],[ERA-xERA]], Table23[ERA-xERA],0)</f>
        <v>#N/A</v>
      </c>
      <c r="I70" t="e">
        <f>VLOOKUP(A70, Individual_Pitching___Dashboard[], 19, FALSE)</f>
        <v>#N/A</v>
      </c>
      <c r="J70" t="e">
        <f>VLOOKUP(A70, Individual_Pitching___Dashboard[], 20, FALSE)</f>
        <v>#N/A</v>
      </c>
      <c r="K70" t="e">
        <f t="shared" si="10"/>
        <v>#N/A</v>
      </c>
      <c r="L70" t="e">
        <f>_xlfn.RANK.EQ(Table23[[#This Row],[FIP-xFIP]], Table23[FIP-xFIP], 0)</f>
        <v>#N/A</v>
      </c>
      <c r="M70" t="e">
        <f>VLOOKUP(A70, Individual_Pitching___Dashboard[], 12, FALSE)</f>
        <v>#N/A</v>
      </c>
      <c r="N70">
        <f>'League Batting Stats'!$L$22</f>
        <v>0.28899999999999998</v>
      </c>
      <c r="O70" t="e">
        <f t="shared" si="11"/>
        <v>#N/A</v>
      </c>
      <c r="P70" t="e">
        <f>_xlfn.RANK.EQ(Table23[[#This Row],[BABIP - League Avg]], Table23[BABIP - League Avg], 0)</f>
        <v>#N/A</v>
      </c>
      <c r="Q70" t="e">
        <f>VLOOKUP(#REF!, Pitching___Career[], 12, FALSE)</f>
        <v>#REF!</v>
      </c>
      <c r="R70" t="e">
        <f>#REF!-Q70</f>
        <v>#REF!</v>
      </c>
    </row>
    <row r="71" spans="1:18" ht="15" customHeight="1" x14ac:dyDescent="0.45">
      <c r="A71" t="s">
        <v>332</v>
      </c>
      <c r="B71" t="e">
        <f>Table23[[#This Row],[ERA - xERA Rank]]+Table23[[#This Row],[FIP-xFIP Rank]]+Table23[[#This Row],[BABIP - Leage Avg Rank]]</f>
        <v>#N/A</v>
      </c>
      <c r="C71">
        <f>VLOOKUP(A71, Individual_Pitching___Dashboard[], 17, FALSE)</f>
        <v>4.5599999999999996</v>
      </c>
      <c r="D71">
        <f>VLOOKUP(A71, Individual_Pitching___Dashboard[], 18, FALSE)</f>
        <v>4.5</v>
      </c>
      <c r="E71">
        <f t="shared" si="8"/>
        <v>5.9999999999999609E-2</v>
      </c>
      <c r="F71" t="e">
        <f>VLOOKUP(A71, Pitching___Career[], 17, FALSE)</f>
        <v>#N/A</v>
      </c>
      <c r="G71" t="e">
        <f t="shared" si="9"/>
        <v>#N/A</v>
      </c>
      <c r="H71" t="e">
        <f>_xlfn.RANK.EQ(Table23[[#This Row],[ERA-xERA]], Table23[ERA-xERA],0)</f>
        <v>#N/A</v>
      </c>
      <c r="I71">
        <f>VLOOKUP(A71, Individual_Pitching___Dashboard[], 19, FALSE)</f>
        <v>4.72</v>
      </c>
      <c r="J71">
        <f>VLOOKUP(A71, Individual_Pitching___Dashboard[], 20, FALSE)</f>
        <v>5</v>
      </c>
      <c r="K71">
        <f t="shared" si="10"/>
        <v>-0.28000000000000025</v>
      </c>
      <c r="L71" t="e">
        <f>_xlfn.RANK.EQ(Table23[[#This Row],[FIP-xFIP]], Table23[FIP-xFIP], 0)</f>
        <v>#N/A</v>
      </c>
      <c r="M71">
        <f>VLOOKUP(A71, Individual_Pitching___Dashboard[], 12, FALSE)</f>
        <v>0.27100000000000002</v>
      </c>
      <c r="N71">
        <f>'League Batting Stats'!$L$22</f>
        <v>0.28899999999999998</v>
      </c>
      <c r="O71">
        <f t="shared" si="11"/>
        <v>-1.799999999999996E-2</v>
      </c>
      <c r="P71" t="e">
        <f>_xlfn.RANK.EQ(Table23[[#This Row],[BABIP - League Avg]], Table23[BABIP - League Avg], 0)</f>
        <v>#N/A</v>
      </c>
      <c r="Q71" t="e">
        <f>VLOOKUP(#REF!, Pitching___Career[], 12, FALSE)</f>
        <v>#REF!</v>
      </c>
      <c r="R71" t="e">
        <f>#REF!-Q71</f>
        <v>#REF!</v>
      </c>
    </row>
    <row r="72" spans="1:18" ht="15" customHeight="1" x14ac:dyDescent="0.45">
      <c r="A72" t="s">
        <v>319</v>
      </c>
      <c r="B72" t="e">
        <f>Table23[[#This Row],[ERA - xERA Rank]]+Table23[[#This Row],[FIP-xFIP Rank]]+Table23[[#This Row],[BABIP - Leage Avg Rank]]</f>
        <v>#N/A</v>
      </c>
      <c r="C72">
        <f>VLOOKUP(A72, Individual_Pitching___Dashboard[], 17, FALSE)</f>
        <v>3.06</v>
      </c>
      <c r="D72">
        <f>VLOOKUP(A72, Individual_Pitching___Dashboard[], 18, FALSE)</f>
        <v>3.43</v>
      </c>
      <c r="E72">
        <f t="shared" si="8"/>
        <v>-0.37000000000000011</v>
      </c>
      <c r="F72" t="e">
        <f>VLOOKUP(A72, Pitching___Career[], 17, FALSE)</f>
        <v>#N/A</v>
      </c>
      <c r="G72" t="e">
        <f t="shared" si="9"/>
        <v>#N/A</v>
      </c>
      <c r="H72" t="e">
        <f>_xlfn.RANK.EQ(Table23[[#This Row],[ERA-xERA]], Table23[ERA-xERA],0)</f>
        <v>#N/A</v>
      </c>
      <c r="I72">
        <f>VLOOKUP(A72, Individual_Pitching___Dashboard[], 19, FALSE)</f>
        <v>4.7300000000000004</v>
      </c>
      <c r="J72">
        <f>VLOOKUP(A72, Individual_Pitching___Dashboard[], 20, FALSE)</f>
        <v>4.84</v>
      </c>
      <c r="K72">
        <f t="shared" si="10"/>
        <v>-0.10999999999999943</v>
      </c>
      <c r="L72" t="e">
        <f>_xlfn.RANK.EQ(Table23[[#This Row],[FIP-xFIP]], Table23[FIP-xFIP], 0)</f>
        <v>#N/A</v>
      </c>
      <c r="M72">
        <f>VLOOKUP(A72, Individual_Pitching___Dashboard[], 12, FALSE)</f>
        <v>0.23</v>
      </c>
      <c r="N72">
        <f>'League Batting Stats'!$L$22</f>
        <v>0.28899999999999998</v>
      </c>
      <c r="O72">
        <f t="shared" si="11"/>
        <v>-5.8999999999999969E-2</v>
      </c>
      <c r="P72" t="e">
        <f>_xlfn.RANK.EQ(Table23[[#This Row],[BABIP - League Avg]], Table23[BABIP - League Avg], 0)</f>
        <v>#N/A</v>
      </c>
      <c r="Q72" t="e">
        <f>VLOOKUP(#REF!, Pitching___Career[], 12, FALSE)</f>
        <v>#REF!</v>
      </c>
      <c r="R72" t="e">
        <f>#REF!-Q72</f>
        <v>#REF!</v>
      </c>
    </row>
    <row r="73" spans="1:18" ht="15" customHeight="1" x14ac:dyDescent="0.45">
      <c r="A73" t="s">
        <v>567</v>
      </c>
      <c r="B73" t="e">
        <f>Table23[[#This Row],[ERA - xERA Rank]]+Table23[[#This Row],[FIP-xFIP Rank]]+Table23[[#This Row],[BABIP - Leage Avg Rank]]</f>
        <v>#N/A</v>
      </c>
      <c r="C73" t="e">
        <f>VLOOKUP(A73, Individual_Pitching___Dashboard[], 17, FALSE)</f>
        <v>#N/A</v>
      </c>
      <c r="D73" t="e">
        <f>VLOOKUP(A73, Individual_Pitching___Dashboard[], 18, FALSE)</f>
        <v>#N/A</v>
      </c>
      <c r="E73" t="e">
        <f t="shared" si="8"/>
        <v>#N/A</v>
      </c>
      <c r="F73" t="e">
        <f>VLOOKUP(A73, Pitching___Career[], 17, FALSE)</f>
        <v>#N/A</v>
      </c>
      <c r="G73" t="e">
        <f t="shared" si="9"/>
        <v>#N/A</v>
      </c>
      <c r="H73" t="e">
        <f>_xlfn.RANK.EQ(Table23[[#This Row],[ERA-xERA]], Table23[ERA-xERA],0)</f>
        <v>#N/A</v>
      </c>
      <c r="I73" t="e">
        <f>VLOOKUP(A73, Individual_Pitching___Dashboard[], 19, FALSE)</f>
        <v>#N/A</v>
      </c>
      <c r="J73" t="e">
        <f>VLOOKUP(A73, Individual_Pitching___Dashboard[], 20, FALSE)</f>
        <v>#N/A</v>
      </c>
      <c r="K73" t="e">
        <f t="shared" si="10"/>
        <v>#N/A</v>
      </c>
      <c r="L73" t="e">
        <f>_xlfn.RANK.EQ(Table23[[#This Row],[FIP-xFIP]], Table23[FIP-xFIP], 0)</f>
        <v>#N/A</v>
      </c>
      <c r="M73" t="e">
        <f>VLOOKUP(A73, Individual_Pitching___Dashboard[], 12, FALSE)</f>
        <v>#N/A</v>
      </c>
      <c r="N73">
        <f>'League Batting Stats'!$L$22</f>
        <v>0.28899999999999998</v>
      </c>
      <c r="O73" t="e">
        <f t="shared" si="11"/>
        <v>#N/A</v>
      </c>
      <c r="P73" t="e">
        <f>_xlfn.RANK.EQ(Table23[[#This Row],[BABIP - League Avg]], Table23[BABIP - League Avg], 0)</f>
        <v>#N/A</v>
      </c>
      <c r="Q73" t="e">
        <f>VLOOKUP(#REF!, Pitching___Career[], 12, FALSE)</f>
        <v>#REF!</v>
      </c>
      <c r="R73" t="e">
        <f>#REF!-Q73</f>
        <v>#REF!</v>
      </c>
    </row>
    <row r="74" spans="1:18" ht="15" customHeight="1" x14ac:dyDescent="0.45">
      <c r="A74" t="s">
        <v>298</v>
      </c>
      <c r="B74" t="e">
        <f>Table23[[#This Row],[ERA - xERA Rank]]+Table23[[#This Row],[FIP-xFIP Rank]]+Table23[[#This Row],[BABIP - Leage Avg Rank]]</f>
        <v>#N/A</v>
      </c>
      <c r="C74">
        <f>VLOOKUP(A74, Individual_Pitching___Dashboard[], 17, FALSE)</f>
        <v>3.76</v>
      </c>
      <c r="D74">
        <f>VLOOKUP(A74, Individual_Pitching___Dashboard[], 18, FALSE)</f>
        <v>4.75</v>
      </c>
      <c r="E74">
        <f t="shared" si="8"/>
        <v>-0.99000000000000021</v>
      </c>
      <c r="F74">
        <f>VLOOKUP(A74, Pitching___Career[], 17, FALSE)</f>
        <v>4.1100000000000003</v>
      </c>
      <c r="G74">
        <f t="shared" si="9"/>
        <v>-0.35000000000000053</v>
      </c>
      <c r="H74" t="e">
        <f>_xlfn.RANK.EQ(Table23[[#This Row],[ERA-xERA]], Table23[ERA-xERA],0)</f>
        <v>#N/A</v>
      </c>
      <c r="I74">
        <f>VLOOKUP(A74, Individual_Pitching___Dashboard[], 19, FALSE)</f>
        <v>5.07</v>
      </c>
      <c r="J74">
        <f>VLOOKUP(A74, Individual_Pitching___Dashboard[], 20, FALSE)</f>
        <v>4.37</v>
      </c>
      <c r="K74">
        <f t="shared" si="10"/>
        <v>0.70000000000000018</v>
      </c>
      <c r="L74" t="e">
        <f>_xlfn.RANK.EQ(Table23[[#This Row],[FIP-xFIP]], Table23[FIP-xFIP], 0)</f>
        <v>#N/A</v>
      </c>
      <c r="M74">
        <f>VLOOKUP(A74, Individual_Pitching___Dashboard[], 12, FALSE)</f>
        <v>0.252</v>
      </c>
      <c r="N74">
        <f>'League Batting Stats'!$L$22</f>
        <v>0.28899999999999998</v>
      </c>
      <c r="O74">
        <f t="shared" si="11"/>
        <v>-3.6999999999999977E-2</v>
      </c>
      <c r="P74" t="e">
        <f>_xlfn.RANK.EQ(Table23[[#This Row],[BABIP - League Avg]], Table23[BABIP - League Avg], 0)</f>
        <v>#N/A</v>
      </c>
      <c r="Q74" t="e">
        <f>VLOOKUP(#REF!, Pitching___Career[], 12, FALSE)</f>
        <v>#REF!</v>
      </c>
      <c r="R74" t="e">
        <f>#REF!-Q74</f>
        <v>#REF!</v>
      </c>
    </row>
    <row r="75" spans="1:18" ht="15" customHeight="1" x14ac:dyDescent="0.45">
      <c r="A75" t="s">
        <v>285</v>
      </c>
      <c r="B75" t="e">
        <f>Table23[[#This Row],[ERA - xERA Rank]]+Table23[[#This Row],[FIP-xFIP Rank]]+Table23[[#This Row],[BABIP - Leage Avg Rank]]</f>
        <v>#N/A</v>
      </c>
      <c r="C75">
        <f>VLOOKUP(A75, Individual_Pitching___Dashboard[], 17, FALSE)</f>
        <v>3.79</v>
      </c>
      <c r="D75">
        <f>VLOOKUP(A75, Individual_Pitching___Dashboard[], 18, FALSE)</f>
        <v>4.75</v>
      </c>
      <c r="E75">
        <f t="shared" si="8"/>
        <v>-0.96</v>
      </c>
      <c r="F75" t="e">
        <f>VLOOKUP(A75, Pitching___Career[], 17, FALSE)</f>
        <v>#N/A</v>
      </c>
      <c r="G75" t="e">
        <f t="shared" si="9"/>
        <v>#N/A</v>
      </c>
      <c r="H75" t="e">
        <f>_xlfn.RANK.EQ(Table23[[#This Row],[ERA-xERA]], Table23[ERA-xERA],0)</f>
        <v>#N/A</v>
      </c>
      <c r="I75">
        <f>VLOOKUP(A75, Individual_Pitching___Dashboard[], 19, FALSE)</f>
        <v>4.32</v>
      </c>
      <c r="J75">
        <f>VLOOKUP(A75, Individual_Pitching___Dashboard[], 20, FALSE)</f>
        <v>4.16</v>
      </c>
      <c r="K75">
        <f t="shared" si="10"/>
        <v>0.16000000000000014</v>
      </c>
      <c r="L75" t="e">
        <f>_xlfn.RANK.EQ(Table23[[#This Row],[FIP-xFIP]], Table23[FIP-xFIP], 0)</f>
        <v>#N/A</v>
      </c>
      <c r="M75">
        <f>VLOOKUP(A75, Individual_Pitching___Dashboard[], 12, FALSE)</f>
        <v>0.30299999999999999</v>
      </c>
      <c r="N75">
        <f>'League Batting Stats'!$L$22</f>
        <v>0.28899999999999998</v>
      </c>
      <c r="O75">
        <f t="shared" si="11"/>
        <v>1.4000000000000012E-2</v>
      </c>
      <c r="P75" t="e">
        <f>_xlfn.RANK.EQ(Table23[[#This Row],[BABIP - League Avg]], Table23[BABIP - League Avg], 0)</f>
        <v>#N/A</v>
      </c>
      <c r="Q75" t="e">
        <f>VLOOKUP(#REF!, Pitching___Career[], 12, FALSE)</f>
        <v>#REF!</v>
      </c>
      <c r="R75" t="e">
        <f>#REF!-Q75</f>
        <v>#REF!</v>
      </c>
    </row>
    <row r="76" spans="1:18" ht="15" customHeight="1" x14ac:dyDescent="0.45">
      <c r="A76" t="s">
        <v>280</v>
      </c>
      <c r="B76" t="e">
        <f>Table23[[#This Row],[ERA - xERA Rank]]+Table23[[#This Row],[FIP-xFIP Rank]]+Table23[[#This Row],[BABIP - Leage Avg Rank]]</f>
        <v>#N/A</v>
      </c>
      <c r="C76">
        <f>VLOOKUP(A76, Individual_Pitching___Dashboard[], 17, FALSE)</f>
        <v>2.21</v>
      </c>
      <c r="D76">
        <f>VLOOKUP(A76, Individual_Pitching___Dashboard[], 18, FALSE)</f>
        <v>3.84</v>
      </c>
      <c r="E76">
        <f t="shared" si="8"/>
        <v>-1.63</v>
      </c>
      <c r="F76">
        <f>VLOOKUP(A76, Pitching___Career[], 17, FALSE)</f>
        <v>3.29</v>
      </c>
      <c r="G76">
        <f t="shared" si="9"/>
        <v>-1.08</v>
      </c>
      <c r="H76" t="e">
        <f>_xlfn.RANK.EQ(Table23[[#This Row],[ERA-xERA]], Table23[ERA-xERA],0)</f>
        <v>#N/A</v>
      </c>
      <c r="I76">
        <f>VLOOKUP(A76, Individual_Pitching___Dashboard[], 19, FALSE)</f>
        <v>3.29</v>
      </c>
      <c r="J76">
        <f>VLOOKUP(A76, Individual_Pitching___Dashboard[], 20, FALSE)</f>
        <v>3.73</v>
      </c>
      <c r="K76">
        <f t="shared" si="10"/>
        <v>-0.43999999999999995</v>
      </c>
      <c r="L76" t="e">
        <f>_xlfn.RANK.EQ(Table23[[#This Row],[FIP-xFIP]], Table23[FIP-xFIP], 0)</f>
        <v>#N/A</v>
      </c>
      <c r="M76">
        <f>VLOOKUP(A76, Individual_Pitching___Dashboard[], 12, FALSE)</f>
        <v>0.26400000000000001</v>
      </c>
      <c r="N76">
        <f>'League Batting Stats'!$L$22</f>
        <v>0.28899999999999998</v>
      </c>
      <c r="O76">
        <f t="shared" si="11"/>
        <v>-2.4999999999999967E-2</v>
      </c>
      <c r="P76" t="e">
        <f>_xlfn.RANK.EQ(Table23[[#This Row],[BABIP - League Avg]], Table23[BABIP - League Avg], 0)</f>
        <v>#N/A</v>
      </c>
      <c r="Q76" t="e">
        <f>VLOOKUP(#REF!, Pitching___Career[], 12, FALSE)</f>
        <v>#REF!</v>
      </c>
      <c r="R76" t="e">
        <f>#REF!-Q76</f>
        <v>#REF!</v>
      </c>
    </row>
    <row r="77" spans="1:18" ht="15" customHeight="1" x14ac:dyDescent="0.45">
      <c r="A77" t="s">
        <v>317</v>
      </c>
      <c r="B77" t="e">
        <f>Table23[[#This Row],[ERA - xERA Rank]]+Table23[[#This Row],[FIP-xFIP Rank]]+Table23[[#This Row],[BABIP - Leage Avg Rank]]</f>
        <v>#N/A</v>
      </c>
      <c r="C77">
        <f>VLOOKUP(A77, Individual_Pitching___Dashboard[], 17, FALSE)</f>
        <v>2.81</v>
      </c>
      <c r="D77">
        <f>VLOOKUP(A77, Individual_Pitching___Dashboard[], 18, FALSE)</f>
        <v>4.47</v>
      </c>
      <c r="E77">
        <f t="shared" si="8"/>
        <v>-1.6599999999999997</v>
      </c>
      <c r="F77">
        <f>VLOOKUP(A77, Pitching___Career[], 17, FALSE)</f>
        <v>4.1900000000000004</v>
      </c>
      <c r="G77">
        <f t="shared" si="9"/>
        <v>-1.3800000000000003</v>
      </c>
      <c r="H77" t="e">
        <f>_xlfn.RANK.EQ(Table23[[#This Row],[ERA-xERA]], Table23[ERA-xERA],0)</f>
        <v>#N/A</v>
      </c>
      <c r="I77">
        <f>VLOOKUP(A77, Individual_Pitching___Dashboard[], 19, FALSE)</f>
        <v>4.53</v>
      </c>
      <c r="J77">
        <f>VLOOKUP(A77, Individual_Pitching___Dashboard[], 20, FALSE)</f>
        <v>5.05</v>
      </c>
      <c r="K77">
        <f t="shared" si="10"/>
        <v>-0.51999999999999957</v>
      </c>
      <c r="L77" t="e">
        <f>_xlfn.RANK.EQ(Table23[[#This Row],[FIP-xFIP]], Table23[FIP-xFIP], 0)</f>
        <v>#N/A</v>
      </c>
      <c r="M77">
        <f>VLOOKUP(A77, Individual_Pitching___Dashboard[], 12, FALSE)</f>
        <v>0.22900000000000001</v>
      </c>
      <c r="N77">
        <f>'League Batting Stats'!$L$22</f>
        <v>0.28899999999999998</v>
      </c>
      <c r="O77">
        <f t="shared" si="11"/>
        <v>-5.999999999999997E-2</v>
      </c>
      <c r="P77" t="e">
        <f>_xlfn.RANK.EQ(Table23[[#This Row],[BABIP - League Avg]], Table23[BABIP - League Avg], 0)</f>
        <v>#N/A</v>
      </c>
      <c r="Q77" t="e">
        <f>VLOOKUP(#REF!, Pitching___Career[], 12, FALSE)</f>
        <v>#REF!</v>
      </c>
      <c r="R77" t="e">
        <f>#REF!-Q77</f>
        <v>#REF!</v>
      </c>
    </row>
    <row r="78" spans="1:18" ht="15" customHeight="1" x14ac:dyDescent="0.45">
      <c r="A78" t="s">
        <v>279</v>
      </c>
      <c r="B78" t="e">
        <f>Table23[[#This Row],[ERA - xERA Rank]]+Table23[[#This Row],[FIP-xFIP Rank]]+Table23[[#This Row],[BABIP - Leage Avg Rank]]</f>
        <v>#N/A</v>
      </c>
      <c r="C78">
        <f>VLOOKUP(A78, Individual_Pitching___Dashboard[], 17, FALSE)</f>
        <v>2.5299999999999998</v>
      </c>
      <c r="D78">
        <f>VLOOKUP(A78, Individual_Pitching___Dashboard[], 18, FALSE)</f>
        <v>3.61</v>
      </c>
      <c r="E78">
        <f t="shared" si="8"/>
        <v>-1.08</v>
      </c>
      <c r="F78" t="e">
        <f>VLOOKUP(A78, Pitching___Career[], 17, FALSE)</f>
        <v>#N/A</v>
      </c>
      <c r="G78" t="e">
        <f t="shared" si="9"/>
        <v>#N/A</v>
      </c>
      <c r="H78" t="e">
        <f>_xlfn.RANK.EQ(Table23[[#This Row],[ERA-xERA]], Table23[ERA-xERA],0)</f>
        <v>#N/A</v>
      </c>
      <c r="I78">
        <f>VLOOKUP(A78, Individual_Pitching___Dashboard[], 19, FALSE)</f>
        <v>4.41</v>
      </c>
      <c r="J78">
        <f>VLOOKUP(A78, Individual_Pitching___Dashboard[], 20, FALSE)</f>
        <v>4.2</v>
      </c>
      <c r="K78">
        <f t="shared" si="10"/>
        <v>0.20999999999999996</v>
      </c>
      <c r="L78" t="e">
        <f>_xlfn.RANK.EQ(Table23[[#This Row],[FIP-xFIP]], Table23[FIP-xFIP], 0)</f>
        <v>#N/A</v>
      </c>
      <c r="M78">
        <f>VLOOKUP(A78, Individual_Pitching___Dashboard[], 12, FALSE)</f>
        <v>0.184</v>
      </c>
      <c r="N78">
        <f>'League Batting Stats'!$L$22</f>
        <v>0.28899999999999998</v>
      </c>
      <c r="O78">
        <f t="shared" si="11"/>
        <v>-0.10499999999999998</v>
      </c>
      <c r="P78" t="e">
        <f>_xlfn.RANK.EQ(Table23[[#This Row],[BABIP - League Avg]], Table23[BABIP - League Avg], 0)</f>
        <v>#N/A</v>
      </c>
      <c r="Q78" t="e">
        <f>VLOOKUP(#REF!, Pitching___Career[], 12, FALSE)</f>
        <v>#REF!</v>
      </c>
      <c r="R78" t="e">
        <f>#REF!-Q78</f>
        <v>#REF!</v>
      </c>
    </row>
    <row r="79" spans="1:18" ht="15" customHeight="1" x14ac:dyDescent="0.45">
      <c r="A79" t="s">
        <v>264</v>
      </c>
      <c r="B79" t="e">
        <f>Table23[[#This Row],[ERA - xERA Rank]]+Table23[[#This Row],[FIP-xFIP Rank]]+Table23[[#This Row],[BABIP - Leage Avg Rank]]</f>
        <v>#N/A</v>
      </c>
      <c r="C79" t="e">
        <f>VLOOKUP(A79, Individual_Pitching___Dashboard[], 17, FALSE)</f>
        <v>#N/A</v>
      </c>
      <c r="D79" t="e">
        <f>VLOOKUP(A79, Individual_Pitching___Dashboard[], 18, FALSE)</f>
        <v>#N/A</v>
      </c>
      <c r="E79" t="e">
        <f t="shared" si="8"/>
        <v>#N/A</v>
      </c>
      <c r="F79">
        <f>VLOOKUP(A79, Pitching___Career[], 17, FALSE)</f>
        <v>4.01</v>
      </c>
      <c r="G79" t="e">
        <f t="shared" si="9"/>
        <v>#N/A</v>
      </c>
      <c r="H79" t="e">
        <f>_xlfn.RANK.EQ(Table23[[#This Row],[ERA-xERA]], Table23[ERA-xERA],0)</f>
        <v>#N/A</v>
      </c>
      <c r="I79" t="e">
        <f>VLOOKUP(A79, Individual_Pitching___Dashboard[], 19, FALSE)</f>
        <v>#N/A</v>
      </c>
      <c r="J79" t="e">
        <f>VLOOKUP(A79, Individual_Pitching___Dashboard[], 20, FALSE)</f>
        <v>#N/A</v>
      </c>
      <c r="K79" t="e">
        <f t="shared" si="10"/>
        <v>#N/A</v>
      </c>
      <c r="L79" t="e">
        <f>_xlfn.RANK.EQ(Table23[[#This Row],[FIP-xFIP]], Table23[FIP-xFIP], 0)</f>
        <v>#N/A</v>
      </c>
      <c r="M79" t="e">
        <f>VLOOKUP(A79, Individual_Pitching___Dashboard[], 12, FALSE)</f>
        <v>#N/A</v>
      </c>
      <c r="N79">
        <f>'League Batting Stats'!$L$22</f>
        <v>0.28899999999999998</v>
      </c>
      <c r="O79" t="e">
        <f t="shared" si="11"/>
        <v>#N/A</v>
      </c>
      <c r="P79" t="e">
        <f>_xlfn.RANK.EQ(Table23[[#This Row],[BABIP - League Avg]], Table23[BABIP - League Avg], 0)</f>
        <v>#N/A</v>
      </c>
      <c r="Q79" t="e">
        <f>VLOOKUP(#REF!, Pitching___Career[], 12, FALSE)</f>
        <v>#REF!</v>
      </c>
      <c r="R79" t="e">
        <f>#REF!-Q79</f>
        <v>#REF!</v>
      </c>
    </row>
    <row r="80" spans="1:18" ht="15" customHeight="1" x14ac:dyDescent="0.45">
      <c r="A80" t="s">
        <v>824</v>
      </c>
      <c r="B80" t="e">
        <f>Table23[[#This Row],[ERA - xERA Rank]]+Table23[[#This Row],[FIP-xFIP Rank]]+Table23[[#This Row],[BABIP - Leage Avg Rank]]</f>
        <v>#N/A</v>
      </c>
      <c r="C80" t="e">
        <f>VLOOKUP(A80, Individual_Pitching___Dashboard[], 17, FALSE)</f>
        <v>#N/A</v>
      </c>
      <c r="D80" t="e">
        <f>VLOOKUP(A80, Individual_Pitching___Dashboard[], 18, FALSE)</f>
        <v>#N/A</v>
      </c>
      <c r="E80" t="e">
        <f t="shared" si="8"/>
        <v>#N/A</v>
      </c>
      <c r="F80" t="e">
        <f>VLOOKUP(A80, Pitching___Career[], 17, FALSE)</f>
        <v>#N/A</v>
      </c>
      <c r="G80" t="e">
        <f t="shared" si="9"/>
        <v>#N/A</v>
      </c>
      <c r="H80" t="e">
        <f>_xlfn.RANK.EQ(Table23[[#This Row],[ERA-xERA]], Table23[ERA-xERA],0)</f>
        <v>#N/A</v>
      </c>
      <c r="I80" t="e">
        <f>VLOOKUP(A80, Individual_Pitching___Dashboard[], 19, FALSE)</f>
        <v>#N/A</v>
      </c>
      <c r="J80" t="e">
        <f>VLOOKUP(A80, Individual_Pitching___Dashboard[], 20, FALSE)</f>
        <v>#N/A</v>
      </c>
      <c r="K80" t="e">
        <f t="shared" si="10"/>
        <v>#N/A</v>
      </c>
      <c r="L80" t="e">
        <f>_xlfn.RANK.EQ(Table23[[#This Row],[FIP-xFIP]], Table23[FIP-xFIP], 0)</f>
        <v>#N/A</v>
      </c>
      <c r="M80" t="e">
        <f>VLOOKUP(A80, Individual_Pitching___Dashboard[], 12, FALSE)</f>
        <v>#N/A</v>
      </c>
      <c r="N80">
        <f>'League Batting Stats'!$L$22</f>
        <v>0.28899999999999998</v>
      </c>
      <c r="O80" t="e">
        <f t="shared" si="11"/>
        <v>#N/A</v>
      </c>
      <c r="P80" t="e">
        <f>_xlfn.RANK.EQ(Table23[[#This Row],[BABIP - League Avg]], Table23[BABIP - League Avg], 0)</f>
        <v>#N/A</v>
      </c>
      <c r="Q80" t="e">
        <f>VLOOKUP(#REF!, Pitching___Career[], 12, FALSE)</f>
        <v>#REF!</v>
      </c>
      <c r="R80" t="e">
        <f>#REF!-Q80</f>
        <v>#REF!</v>
      </c>
    </row>
    <row r="81" spans="1:18" ht="15" customHeight="1" x14ac:dyDescent="0.45">
      <c r="A81" t="s">
        <v>265</v>
      </c>
      <c r="B81" t="e">
        <f>Table23[[#This Row],[ERA - xERA Rank]]+Table23[[#This Row],[FIP-xFIP Rank]]+Table23[[#This Row],[BABIP - Leage Avg Rank]]</f>
        <v>#N/A</v>
      </c>
      <c r="C81">
        <f>VLOOKUP(A81, Individual_Pitching___Dashboard[], 17, FALSE)</f>
        <v>3.2</v>
      </c>
      <c r="D81">
        <f>VLOOKUP(A81, Individual_Pitching___Dashboard[], 18, FALSE)</f>
        <v>3.87</v>
      </c>
      <c r="E81">
        <f t="shared" si="8"/>
        <v>-0.66999999999999993</v>
      </c>
      <c r="F81" t="e">
        <f>VLOOKUP(A81, Pitching___Career[], 17, FALSE)</f>
        <v>#N/A</v>
      </c>
      <c r="G81" t="e">
        <f t="shared" si="9"/>
        <v>#N/A</v>
      </c>
      <c r="H81" t="e">
        <f>_xlfn.RANK.EQ(Table23[[#This Row],[ERA-xERA]], Table23[ERA-xERA],0)</f>
        <v>#N/A</v>
      </c>
      <c r="I81">
        <f>VLOOKUP(A81, Individual_Pitching___Dashboard[], 19, FALSE)</f>
        <v>3.83</v>
      </c>
      <c r="J81">
        <f>VLOOKUP(A81, Individual_Pitching___Dashboard[], 20, FALSE)</f>
        <v>4</v>
      </c>
      <c r="K81">
        <f t="shared" si="10"/>
        <v>-0.16999999999999993</v>
      </c>
      <c r="L81" t="e">
        <f>_xlfn.RANK.EQ(Table23[[#This Row],[FIP-xFIP]], Table23[FIP-xFIP], 0)</f>
        <v>#N/A</v>
      </c>
      <c r="M81">
        <f>VLOOKUP(A81, Individual_Pitching___Dashboard[], 12, FALSE)</f>
        <v>0.255</v>
      </c>
      <c r="N81">
        <f>'League Batting Stats'!$L$22</f>
        <v>0.28899999999999998</v>
      </c>
      <c r="O81">
        <f t="shared" si="11"/>
        <v>-3.3999999999999975E-2</v>
      </c>
      <c r="P81" t="e">
        <f>_xlfn.RANK.EQ(Table23[[#This Row],[BABIP - League Avg]], Table23[BABIP - League Avg], 0)</f>
        <v>#N/A</v>
      </c>
      <c r="Q81" t="e">
        <f>VLOOKUP(#REF!, Pitching___Career[], 12, FALSE)</f>
        <v>#REF!</v>
      </c>
      <c r="R81" t="e">
        <f>#REF!-Q81</f>
        <v>#REF!</v>
      </c>
    </row>
    <row r="82" spans="1:18" ht="15" customHeight="1" x14ac:dyDescent="0.45">
      <c r="A82" s="6" t="s">
        <v>277</v>
      </c>
      <c r="B82" t="e">
        <f>Table23[[#This Row],[ERA - xERA Rank]]+Table23[[#This Row],[FIP-xFIP Rank]]+Table23[[#This Row],[BABIP - Leage Avg Rank]]</f>
        <v>#N/A</v>
      </c>
      <c r="C82" s="6">
        <f>VLOOKUP(A82, Individual_Pitching___Dashboard[], 17, FALSE)</f>
        <v>4.21</v>
      </c>
      <c r="D82" s="6">
        <f>VLOOKUP(A82, Individual_Pitching___Dashboard[], 18, FALSE)</f>
        <v>3.68</v>
      </c>
      <c r="E82" s="6">
        <f t="shared" si="8"/>
        <v>0.5299999999999998</v>
      </c>
      <c r="F82" s="6">
        <f>VLOOKUP(A82, Pitching___Career[], 17, FALSE)</f>
        <v>3.88</v>
      </c>
      <c r="G82" s="6">
        <f t="shared" si="9"/>
        <v>0.33000000000000007</v>
      </c>
      <c r="H82" t="e">
        <f>_xlfn.RANK.EQ(Table23[[#This Row],[ERA-xERA]], Table23[ERA-xERA],0)</f>
        <v>#N/A</v>
      </c>
      <c r="I82">
        <f>VLOOKUP(A82, Individual_Pitching___Dashboard[], 19, FALSE)</f>
        <v>3.39</v>
      </c>
      <c r="J82">
        <f>VLOOKUP(A82, Individual_Pitching___Dashboard[], 20, FALSE)</f>
        <v>3.26</v>
      </c>
      <c r="K82">
        <f t="shared" si="10"/>
        <v>0.13000000000000034</v>
      </c>
      <c r="L82" t="e">
        <f>_xlfn.RANK.EQ(Table23[[#This Row],[FIP-xFIP]], Table23[FIP-xFIP], 0)</f>
        <v>#N/A</v>
      </c>
      <c r="M82">
        <f>VLOOKUP(A82, Individual_Pitching___Dashboard[], 12, FALSE)</f>
        <v>0.28000000000000003</v>
      </c>
      <c r="N82">
        <f>'League Batting Stats'!$L$22</f>
        <v>0.28899999999999998</v>
      </c>
      <c r="O82">
        <f t="shared" si="11"/>
        <v>-8.9999999999999525E-3</v>
      </c>
      <c r="P82" t="e">
        <f>_xlfn.RANK.EQ(Table23[[#This Row],[BABIP - League Avg]], Table23[BABIP - League Avg], 0)</f>
        <v>#N/A</v>
      </c>
      <c r="Q82" t="e">
        <f>VLOOKUP(#REF!, Pitching___Career[], 12, FALSE)</f>
        <v>#REF!</v>
      </c>
      <c r="R82" t="e">
        <f>#REF!-Q82</f>
        <v>#REF!</v>
      </c>
    </row>
    <row r="83" spans="1:18" ht="15" customHeight="1" x14ac:dyDescent="0.45">
      <c r="I83" s="3"/>
      <c r="J83" s="3"/>
      <c r="K83" s="3"/>
      <c r="L83" s="3"/>
    </row>
    <row r="84" spans="1:18" ht="15" customHeight="1" x14ac:dyDescent="0.45"/>
    <row r="91" spans="1:18" x14ac:dyDescent="0.45">
      <c r="A91" s="3"/>
      <c r="B91" s="3"/>
      <c r="C91" s="3"/>
      <c r="D91" s="3"/>
      <c r="E91" s="3"/>
      <c r="F91" s="3"/>
      <c r="G91" s="3"/>
      <c r="H91" s="3"/>
    </row>
    <row r="103" spans="9:18" x14ac:dyDescent="0.45">
      <c r="M103" s="3"/>
      <c r="N103" s="3"/>
      <c r="O103" s="3"/>
      <c r="P103" s="3"/>
      <c r="Q103" s="3"/>
      <c r="R103" s="3"/>
    </row>
    <row r="108" spans="9:18" x14ac:dyDescent="0.45">
      <c r="M108" s="3"/>
      <c r="N108" s="3"/>
      <c r="O108" s="3"/>
      <c r="P108" s="3"/>
      <c r="Q108" s="3"/>
      <c r="R108" s="3"/>
    </row>
    <row r="109" spans="9:18" x14ac:dyDescent="0.45">
      <c r="I109" s="3"/>
      <c r="J109" s="3"/>
      <c r="K109" s="3"/>
      <c r="L109" s="3"/>
    </row>
    <row r="121" spans="1:18" x14ac:dyDescent="0.45">
      <c r="M121" s="3"/>
      <c r="N121" s="3"/>
      <c r="O121" s="3"/>
      <c r="P121" s="3"/>
      <c r="Q121" s="3"/>
      <c r="R121" s="3"/>
    </row>
    <row r="124" spans="1:18" x14ac:dyDescent="0.45">
      <c r="A124" s="3"/>
      <c r="B124" s="3"/>
      <c r="C124" s="3"/>
      <c r="D124" s="3"/>
      <c r="E124" s="3"/>
      <c r="F124" s="3"/>
      <c r="G124" s="3"/>
      <c r="H124" s="3"/>
    </row>
    <row r="140" spans="9:12" x14ac:dyDescent="0.45">
      <c r="I140" s="3"/>
      <c r="J140" s="3"/>
      <c r="K140" s="3"/>
      <c r="L140" s="3"/>
    </row>
    <row r="159" spans="1:8" x14ac:dyDescent="0.45">
      <c r="A159" s="3"/>
      <c r="B159" s="3"/>
      <c r="C159" s="3"/>
      <c r="D159" s="3"/>
      <c r="E159" s="3"/>
      <c r="F159" s="3"/>
      <c r="G159" s="3"/>
      <c r="H159" s="3"/>
    </row>
    <row r="195" spans="1:12" x14ac:dyDescent="0.4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</row>
  </sheetData>
  <phoneticPr fontId="5" type="noConversion"/>
  <pageMargins left="0.7" right="0.7" top="0.75" bottom="0.75" header="0.3" footer="0.3"/>
  <tableParts count="2">
    <tablePart r:id="rId1"/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40392-294B-4F08-93CB-7EFC164AF5DB}">
  <dimension ref="A1:V173"/>
  <sheetViews>
    <sheetView workbookViewId="0"/>
  </sheetViews>
  <sheetFormatPr defaultRowHeight="14.25" x14ac:dyDescent="0.45"/>
  <cols>
    <col min="1" max="2" width="27.06640625" customWidth="1"/>
    <col min="3" max="4" width="10.796875" customWidth="1"/>
    <col min="5" max="5" width="16.1328125" customWidth="1"/>
    <col min="6" max="6" width="13.1328125" hidden="1" customWidth="1"/>
    <col min="7" max="7" width="23.3984375" hidden="1" customWidth="1"/>
    <col min="8" max="8" width="6.6640625" customWidth="1"/>
    <col min="11" max="11" width="10.46484375" customWidth="1"/>
    <col min="13" max="13" width="15.19921875" hidden="1" customWidth="1"/>
    <col min="14" max="14" width="20.265625" hidden="1" customWidth="1"/>
    <col min="15" max="15" width="10.796875" customWidth="1"/>
    <col min="16" max="16" width="20.1328125" hidden="1" customWidth="1"/>
    <col min="17" max="17" width="23.1328125" hidden="1" customWidth="1"/>
    <col min="18" max="18" width="13.19921875" customWidth="1"/>
    <col min="19" max="19" width="23.53125" customWidth="1"/>
    <col min="20" max="20" width="10.6640625" customWidth="1"/>
    <col min="22" max="22" width="14.46484375" customWidth="1"/>
  </cols>
  <sheetData>
    <row r="1" spans="1:22" ht="29.25" customHeight="1" x14ac:dyDescent="0.45">
      <c r="A1" t="s">
        <v>1851</v>
      </c>
      <c r="B1" t="s">
        <v>3619</v>
      </c>
      <c r="C1" t="s">
        <v>15</v>
      </c>
      <c r="D1" t="s">
        <v>16</v>
      </c>
      <c r="E1" t="s">
        <v>1924</v>
      </c>
      <c r="F1" t="s">
        <v>1852</v>
      </c>
      <c r="G1" t="s">
        <v>1925</v>
      </c>
      <c r="H1" t="s">
        <v>3614</v>
      </c>
      <c r="I1" t="s">
        <v>13</v>
      </c>
      <c r="J1" t="s">
        <v>14</v>
      </c>
      <c r="K1" t="s">
        <v>1991</v>
      </c>
      <c r="L1" t="s">
        <v>3622</v>
      </c>
      <c r="M1" t="s">
        <v>1992</v>
      </c>
      <c r="N1" t="s">
        <v>1993</v>
      </c>
      <c r="O1" t="s">
        <v>227</v>
      </c>
      <c r="P1" t="s">
        <v>1916</v>
      </c>
      <c r="Q1" t="s">
        <v>1926</v>
      </c>
      <c r="R1" t="s">
        <v>1853</v>
      </c>
      <c r="S1" t="s">
        <v>1923</v>
      </c>
      <c r="T1" t="s">
        <v>3623</v>
      </c>
      <c r="U1" t="s">
        <v>380</v>
      </c>
      <c r="V1" t="s">
        <v>3621</v>
      </c>
    </row>
    <row r="2" spans="1:22" ht="15" customHeight="1" x14ac:dyDescent="0.45">
      <c r="A2" s="3" t="s">
        <v>180</v>
      </c>
      <c r="B2" t="e">
        <f>Table24[[#This Row],[Rank]]+Table24[[#This Row],[Rank2]]+Table24[[#This Row],[Rank3]]</f>
        <v>#N/A</v>
      </c>
      <c r="C2" t="e">
        <f>VLOOKUP(A2, Individual_Batting___Dashboard[], 16, FALSE)</f>
        <v>#N/A</v>
      </c>
      <c r="D2" t="e">
        <f>VLOOKUP(A2, Individual_Batting___Dashboard[], 17, FALSE)</f>
        <v>#N/A</v>
      </c>
      <c r="E2" t="e">
        <f t="shared" ref="E2:E33" si="0">C2-D2</f>
        <v>#N/A</v>
      </c>
      <c r="F2">
        <f>VLOOKUP(A2, Batting___Career[], 16, FALSE)</f>
        <v>0.32500000000000001</v>
      </c>
      <c r="G2" t="e">
        <f t="shared" ref="G2:G33" si="1">C2-F2</f>
        <v>#N/A</v>
      </c>
      <c r="H2" t="e">
        <f t="shared" ref="H2:H33" si="2">_xlfn.RANK.EQ(E2, $E$2:$E$172,1)</f>
        <v>#N/A</v>
      </c>
      <c r="I2" t="e">
        <f>VLOOKUP(A2,Statcast___Batter[],14,FALSE)</f>
        <v>#N/A</v>
      </c>
      <c r="J2" t="e">
        <f>VLOOKUP(A2,Statcast___Batter[], 15, FALSE)</f>
        <v>#N/A</v>
      </c>
      <c r="K2" t="e">
        <f t="shared" ref="K2:K33" si="3">I2-J2</f>
        <v>#N/A</v>
      </c>
      <c r="L2" t="e">
        <f t="shared" ref="L2:L33" si="4">_xlfn.RANK.EQ(K2, $K$2:$K$172, 1)</f>
        <v>#N/A</v>
      </c>
      <c r="M2">
        <f>VLOOKUP(A2, Batting___Career[[Name]:[BABIP]], 12, FALSE)</f>
        <v>0.313</v>
      </c>
      <c r="N2" t="e">
        <f t="shared" ref="N2:N33" si="5">I2-M2</f>
        <v>#N/A</v>
      </c>
      <c r="O2" t="e">
        <f>VLOOKUP(A2, Individual_Batting___Dashboard[[Name]:[BABIP]], 12, FALSE)</f>
        <v>#N/A</v>
      </c>
      <c r="P2">
        <f>'League Batting Stats'!$L$22</f>
        <v>0.28899999999999998</v>
      </c>
      <c r="Q2" t="e">
        <f t="shared" ref="Q2:Q33" si="6">O2-P2</f>
        <v>#N/A</v>
      </c>
      <c r="R2">
        <f>VLOOKUP(A2, Batting___Career[[Name]:[BABIP]], 12, FALSE)</f>
        <v>0.313</v>
      </c>
      <c r="S2" t="e">
        <f t="shared" ref="S2:S33" si="7">O2-R2</f>
        <v>#N/A</v>
      </c>
      <c r="T2" t="e">
        <f t="shared" ref="T2:T33" si="8">_xlfn.RANK.EQ(S2, $S$2:$S$172, 1)</f>
        <v>#N/A</v>
      </c>
      <c r="U2" t="e">
        <f>VLOOKUP(A2, Individual_Batting___Dashboard[[Name]:[wRC+]], 18, FALSE)</f>
        <v>#N/A</v>
      </c>
      <c r="V2" t="e">
        <f>(VLOOKUP(A2, Individual_Batting___Dashboard[[Name]:[WAR]], 22, FALSE)/VLOOKUP(A2, Individual_Batting___Dashboard[[Name]:[wRC+]], 3, FALSE))*162</f>
        <v>#N/A</v>
      </c>
    </row>
    <row r="3" spans="1:22" ht="15" customHeight="1" x14ac:dyDescent="0.45">
      <c r="A3" s="3" t="s">
        <v>63</v>
      </c>
      <c r="B3" t="e">
        <f>Table24[[#This Row],[Rank]]+Table24[[#This Row],[Rank2]]+Table24[[#This Row],[Rank3]]</f>
        <v>#N/A</v>
      </c>
      <c r="C3">
        <f>VLOOKUP(A3, Individual_Batting___Dashboard[], 16, FALSE)</f>
        <v>0.36299999999999999</v>
      </c>
      <c r="D3">
        <f>VLOOKUP(A3, Individual_Batting___Dashboard[], 17, FALSE)</f>
        <v>0.38</v>
      </c>
      <c r="E3">
        <f t="shared" si="0"/>
        <v>-1.7000000000000015E-2</v>
      </c>
      <c r="F3">
        <f>VLOOKUP(A3, Batting___Career[], 16, FALSE)</f>
        <v>0.36199999999999999</v>
      </c>
      <c r="G3">
        <f t="shared" si="1"/>
        <v>1.0000000000000009E-3</v>
      </c>
      <c r="H3" t="e">
        <f t="shared" si="2"/>
        <v>#N/A</v>
      </c>
      <c r="I3">
        <f>VLOOKUP(A3,Statcast___Batter[],14,FALSE)</f>
        <v>0.46600000000000003</v>
      </c>
      <c r="J3">
        <f>VLOOKUP(A3,Statcast___Batter[], 15, FALSE)</f>
        <v>0.49099999999999999</v>
      </c>
      <c r="K3">
        <f t="shared" si="3"/>
        <v>-2.4999999999999967E-2</v>
      </c>
      <c r="L3" t="e">
        <f t="shared" si="4"/>
        <v>#N/A</v>
      </c>
      <c r="M3">
        <f>VLOOKUP(A3, Batting___Career[[Name]:[BABIP]], 12, FALSE)</f>
        <v>0.33</v>
      </c>
      <c r="N3">
        <f t="shared" si="5"/>
        <v>0.13600000000000001</v>
      </c>
      <c r="O3">
        <f>VLOOKUP(A3, Individual_Batting___Dashboard[[Name]:[BABIP]], 12, FALSE)</f>
        <v>0.30399999999999999</v>
      </c>
      <c r="P3">
        <f>'League Batting Stats'!$L$22</f>
        <v>0.28899999999999998</v>
      </c>
      <c r="Q3">
        <f t="shared" si="6"/>
        <v>1.5000000000000013E-2</v>
      </c>
      <c r="R3">
        <f>VLOOKUP(A3, Batting___Career[[Name]:[BABIP]], 12, FALSE)</f>
        <v>0.33</v>
      </c>
      <c r="S3">
        <f t="shared" si="7"/>
        <v>-2.6000000000000023E-2</v>
      </c>
      <c r="T3" t="e">
        <f t="shared" si="8"/>
        <v>#N/A</v>
      </c>
      <c r="U3">
        <f>VLOOKUP(A3, Individual_Batting___Dashboard[[Name]:[wRC+]], 18, FALSE)</f>
        <v>141</v>
      </c>
      <c r="V3">
        <f>(VLOOKUP(A3, Individual_Batting___Dashboard[[Name]:[WAR]], 22, FALSE)/VLOOKUP(A3, Individual_Batting___Dashboard[[Name]:[wRC+]], 3, FALSE))*162</f>
        <v>5.772413793103448</v>
      </c>
    </row>
    <row r="4" spans="1:22" ht="15" customHeight="1" x14ac:dyDescent="0.45">
      <c r="A4" s="3" t="s">
        <v>70</v>
      </c>
      <c r="B4" t="e">
        <f>Table24[[#This Row],[Rank]]+Table24[[#This Row],[Rank2]]+Table24[[#This Row],[Rank3]]</f>
        <v>#N/A</v>
      </c>
      <c r="C4">
        <f>VLOOKUP(A4, Individual_Batting___Dashboard[], 16, FALSE)</f>
        <v>0.30399999999999999</v>
      </c>
      <c r="D4">
        <f>VLOOKUP(A4, Individual_Batting___Dashboard[], 17, FALSE)</f>
        <v>0.32700000000000001</v>
      </c>
      <c r="E4">
        <f t="shared" si="0"/>
        <v>-2.300000000000002E-2</v>
      </c>
      <c r="F4">
        <f>VLOOKUP(A4, Batting___Career[], 16, FALSE)</f>
        <v>0.34</v>
      </c>
      <c r="G4">
        <f t="shared" si="1"/>
        <v>-3.6000000000000032E-2</v>
      </c>
      <c r="H4" t="e">
        <f t="shared" si="2"/>
        <v>#N/A</v>
      </c>
      <c r="I4">
        <f>VLOOKUP(A4,Statcast___Batter[],14,FALSE)</f>
        <v>0.36799999999999999</v>
      </c>
      <c r="J4">
        <f>VLOOKUP(A4,Statcast___Batter[], 15, FALSE)</f>
        <v>0.39600000000000002</v>
      </c>
      <c r="K4">
        <f t="shared" si="3"/>
        <v>-2.8000000000000025E-2</v>
      </c>
      <c r="L4" t="e">
        <f t="shared" si="4"/>
        <v>#N/A</v>
      </c>
      <c r="M4">
        <f>VLOOKUP(A4, Batting___Career[[Name]:[BABIP]], 12, FALSE)</f>
        <v>0.318</v>
      </c>
      <c r="N4">
        <f t="shared" si="5"/>
        <v>4.9999999999999989E-2</v>
      </c>
      <c r="O4">
        <f>VLOOKUP(A4, Individual_Batting___Dashboard[[Name]:[BABIP]], 12, FALSE)</f>
        <v>0.24299999999999999</v>
      </c>
      <c r="P4">
        <f>'League Batting Stats'!$L$22</f>
        <v>0.28899999999999998</v>
      </c>
      <c r="Q4">
        <f t="shared" si="6"/>
        <v>-4.5999999999999985E-2</v>
      </c>
      <c r="R4">
        <f>VLOOKUP(A4, Batting___Career[[Name]:[BABIP]], 12, FALSE)</f>
        <v>0.318</v>
      </c>
      <c r="S4">
        <f t="shared" si="7"/>
        <v>-7.5000000000000011E-2</v>
      </c>
      <c r="T4" t="e">
        <f t="shared" si="8"/>
        <v>#N/A</v>
      </c>
      <c r="U4">
        <f>VLOOKUP(A4, Individual_Batting___Dashboard[[Name]:[wRC+]], 18, FALSE)</f>
        <v>101</v>
      </c>
      <c r="V4">
        <f>(VLOOKUP(A4, Individual_Batting___Dashboard[[Name]:[WAR]], 22, FALSE)/VLOOKUP(A4, Individual_Batting___Dashboard[[Name]:[wRC+]], 3, FALSE))*162</f>
        <v>0.9</v>
      </c>
    </row>
    <row r="5" spans="1:22" ht="15" customHeight="1" x14ac:dyDescent="0.45">
      <c r="A5" s="3" t="s">
        <v>96</v>
      </c>
      <c r="B5" t="e">
        <f>Table24[[#This Row],[Rank]]+Table24[[#This Row],[Rank2]]+Table24[[#This Row],[Rank3]]</f>
        <v>#N/A</v>
      </c>
      <c r="C5">
        <f>VLOOKUP(A5, Individual_Batting___Dashboard[], 16, FALSE)</f>
        <v>0.29599999999999999</v>
      </c>
      <c r="D5">
        <f>VLOOKUP(A5, Individual_Batting___Dashboard[], 17, FALSE)</f>
        <v>0.33400000000000002</v>
      </c>
      <c r="E5">
        <f t="shared" si="0"/>
        <v>-3.8000000000000034E-2</v>
      </c>
      <c r="F5">
        <f>VLOOKUP(A5, Batting___Career[], 16, FALSE)</f>
        <v>0.29299999999999998</v>
      </c>
      <c r="G5">
        <f t="shared" si="1"/>
        <v>3.0000000000000027E-3</v>
      </c>
      <c r="H5" t="e">
        <f t="shared" si="2"/>
        <v>#N/A</v>
      </c>
      <c r="I5">
        <f>VLOOKUP(A5,Statcast___Batter[],14,FALSE)</f>
        <v>0.438</v>
      </c>
      <c r="J5">
        <f>VLOOKUP(A5,Statcast___Batter[], 15, FALSE)</f>
        <v>0.496</v>
      </c>
      <c r="K5">
        <f t="shared" si="3"/>
        <v>-5.7999999999999996E-2</v>
      </c>
      <c r="L5" t="e">
        <f t="shared" si="4"/>
        <v>#N/A</v>
      </c>
      <c r="M5">
        <f>VLOOKUP(A5, Batting___Career[[Name]:[BABIP]], 12, FALSE)</f>
        <v>0.249</v>
      </c>
      <c r="N5">
        <f t="shared" si="5"/>
        <v>0.189</v>
      </c>
      <c r="O5">
        <f>VLOOKUP(A5, Individual_Batting___Dashboard[[Name]:[BABIP]], 12, FALSE)</f>
        <v>0.23300000000000001</v>
      </c>
      <c r="P5">
        <f>'League Batting Stats'!$L$22</f>
        <v>0.28899999999999998</v>
      </c>
      <c r="Q5">
        <f t="shared" si="6"/>
        <v>-5.5999999999999966E-2</v>
      </c>
      <c r="R5">
        <f>VLOOKUP(A5, Batting___Career[[Name]:[BABIP]], 12, FALSE)</f>
        <v>0.249</v>
      </c>
      <c r="S5">
        <f t="shared" si="7"/>
        <v>-1.5999999999999986E-2</v>
      </c>
      <c r="T5" t="e">
        <f t="shared" si="8"/>
        <v>#N/A</v>
      </c>
      <c r="U5">
        <f>VLOOKUP(A5, Individual_Batting___Dashboard[[Name]:[wRC+]], 18, FALSE)</f>
        <v>95</v>
      </c>
      <c r="V5">
        <f>(VLOOKUP(A5, Individual_Batting___Dashboard[[Name]:[WAR]], 22, FALSE)/VLOOKUP(A5, Individual_Batting___Dashboard[[Name]:[wRC+]], 3, FALSE))*162</f>
        <v>2.4607594936708859</v>
      </c>
    </row>
    <row r="6" spans="1:22" ht="15" customHeight="1" x14ac:dyDescent="0.45">
      <c r="A6" s="3" t="s">
        <v>73</v>
      </c>
      <c r="B6" t="e">
        <f>Table24[[#This Row],[Rank]]+Table24[[#This Row],[Rank2]]+Table24[[#This Row],[Rank3]]</f>
        <v>#N/A</v>
      </c>
      <c r="C6">
        <f>VLOOKUP(A6, Individual_Batting___Dashboard[], 16, FALSE)</f>
        <v>0.27600000000000002</v>
      </c>
      <c r="D6">
        <f>VLOOKUP(A6, Individual_Batting___Dashboard[], 17, FALSE)</f>
        <v>0.30399999999999999</v>
      </c>
      <c r="E6">
        <f t="shared" si="0"/>
        <v>-2.7999999999999969E-2</v>
      </c>
      <c r="F6">
        <f>VLOOKUP(A6, Batting___Career[], 16, FALSE)</f>
        <v>0.28999999999999998</v>
      </c>
      <c r="G6">
        <f t="shared" si="1"/>
        <v>-1.3999999999999957E-2</v>
      </c>
      <c r="H6" t="e">
        <f t="shared" si="2"/>
        <v>#N/A</v>
      </c>
      <c r="I6">
        <f>VLOOKUP(A6,Statcast___Batter[],14,FALSE)</f>
        <v>0.34499999999999997</v>
      </c>
      <c r="J6">
        <f>VLOOKUP(A6,Statcast___Batter[], 15, FALSE)</f>
        <v>0.38</v>
      </c>
      <c r="K6">
        <f t="shared" si="3"/>
        <v>-3.5000000000000031E-2</v>
      </c>
      <c r="L6" t="e">
        <f t="shared" si="4"/>
        <v>#N/A</v>
      </c>
      <c r="M6">
        <f>VLOOKUP(A6, Batting___Career[[Name]:[BABIP]], 12, FALSE)</f>
        <v>0.309</v>
      </c>
      <c r="N6">
        <f t="shared" si="5"/>
        <v>3.5999999999999976E-2</v>
      </c>
      <c r="O6">
        <f>VLOOKUP(A6, Individual_Batting___Dashboard[[Name]:[BABIP]], 12, FALSE)</f>
        <v>0.26200000000000001</v>
      </c>
      <c r="P6">
        <f>'League Batting Stats'!$L$22</f>
        <v>0.28899999999999998</v>
      </c>
      <c r="Q6">
        <f t="shared" si="6"/>
        <v>-2.6999999999999968E-2</v>
      </c>
      <c r="R6">
        <f>VLOOKUP(A6, Batting___Career[[Name]:[BABIP]], 12, FALSE)</f>
        <v>0.309</v>
      </c>
      <c r="S6">
        <f t="shared" si="7"/>
        <v>-4.6999999999999986E-2</v>
      </c>
      <c r="T6" t="e">
        <f t="shared" si="8"/>
        <v>#N/A</v>
      </c>
      <c r="U6">
        <f>VLOOKUP(A6, Individual_Batting___Dashboard[[Name]:[wRC+]], 18, FALSE)</f>
        <v>73</v>
      </c>
      <c r="V6">
        <f>(VLOOKUP(A6, Individual_Batting___Dashboard[[Name]:[WAR]], 22, FALSE)/VLOOKUP(A6, Individual_Batting___Dashboard[[Name]:[wRC+]], 3, FALSE))*162</f>
        <v>1.5847826086956522</v>
      </c>
    </row>
    <row r="7" spans="1:22" ht="15" customHeight="1" x14ac:dyDescent="0.45">
      <c r="A7" s="3" t="s">
        <v>192</v>
      </c>
      <c r="B7" t="e">
        <f>Table24[[#This Row],[Rank]]+Table24[[#This Row],[Rank2]]+Table24[[#This Row],[Rank3]]</f>
        <v>#N/A</v>
      </c>
      <c r="C7">
        <f>VLOOKUP(A7, Individual_Batting___Dashboard[], 16, FALSE)</f>
        <v>0.35099999999999998</v>
      </c>
      <c r="D7">
        <f>VLOOKUP(A7, Individual_Batting___Dashboard[], 17, FALSE)</f>
        <v>0.35799999999999998</v>
      </c>
      <c r="E7">
        <f t="shared" si="0"/>
        <v>-7.0000000000000062E-3</v>
      </c>
      <c r="F7">
        <f>VLOOKUP(A7, Batting___Career[], 16, FALSE)</f>
        <v>0.34</v>
      </c>
      <c r="G7">
        <f t="shared" si="1"/>
        <v>1.0999999999999954E-2</v>
      </c>
      <c r="H7" t="e">
        <f t="shared" si="2"/>
        <v>#N/A</v>
      </c>
      <c r="I7">
        <f>VLOOKUP(A7,Statcast___Batter[],14,FALSE)</f>
        <v>0.41899999999999998</v>
      </c>
      <c r="J7">
        <f>VLOOKUP(A7,Statcast___Batter[], 15, FALSE)</f>
        <v>0.41699999999999998</v>
      </c>
      <c r="K7">
        <f t="shared" si="3"/>
        <v>2.0000000000000018E-3</v>
      </c>
      <c r="L7" t="e">
        <f t="shared" si="4"/>
        <v>#N/A</v>
      </c>
      <c r="M7">
        <f>VLOOKUP(A7, Batting___Career[[Name]:[BABIP]], 12, FALSE)</f>
        <v>0.31</v>
      </c>
      <c r="N7">
        <f t="shared" si="5"/>
        <v>0.10899999999999999</v>
      </c>
      <c r="O7">
        <f>VLOOKUP(A7, Individual_Batting___Dashboard[[Name]:[BABIP]], 12, FALSE)</f>
        <v>0.33500000000000002</v>
      </c>
      <c r="P7">
        <f>'League Batting Stats'!$L$22</f>
        <v>0.28899999999999998</v>
      </c>
      <c r="Q7">
        <f t="shared" si="6"/>
        <v>4.6000000000000041E-2</v>
      </c>
      <c r="R7">
        <f>VLOOKUP(A7, Batting___Career[[Name]:[BABIP]], 12, FALSE)</f>
        <v>0.31</v>
      </c>
      <c r="S7">
        <f t="shared" si="7"/>
        <v>2.5000000000000022E-2</v>
      </c>
      <c r="T7" t="e">
        <f t="shared" si="8"/>
        <v>#N/A</v>
      </c>
      <c r="U7">
        <f>VLOOKUP(A7, Individual_Batting___Dashboard[[Name]:[wRC+]], 18, FALSE)</f>
        <v>123</v>
      </c>
      <c r="V7">
        <f>(VLOOKUP(A7, Individual_Batting___Dashboard[[Name]:[WAR]], 22, FALSE)/VLOOKUP(A7, Individual_Batting___Dashboard[[Name]:[wRC+]], 3, FALSE))*162</f>
        <v>4.3325581395348838</v>
      </c>
    </row>
    <row r="8" spans="1:22" ht="15" customHeight="1" x14ac:dyDescent="0.45">
      <c r="A8" t="s">
        <v>83</v>
      </c>
      <c r="B8" t="e">
        <f>Table24[[#This Row],[Rank]]+Table24[[#This Row],[Rank2]]+Table24[[#This Row],[Rank3]]</f>
        <v>#N/A</v>
      </c>
      <c r="C8" t="e">
        <f>VLOOKUP(A8, Individual_Batting___Dashboard[], 16, FALSE)</f>
        <v>#N/A</v>
      </c>
      <c r="D8" t="e">
        <f>VLOOKUP(A8, Individual_Batting___Dashboard[], 17, FALSE)</f>
        <v>#N/A</v>
      </c>
      <c r="E8" t="e">
        <f t="shared" si="0"/>
        <v>#N/A</v>
      </c>
      <c r="F8">
        <f>VLOOKUP(A8, Batting___Career[], 16, FALSE)</f>
        <v>0.30499999999999999</v>
      </c>
      <c r="G8" t="e">
        <f t="shared" si="1"/>
        <v>#N/A</v>
      </c>
      <c r="H8" t="e">
        <f t="shared" si="2"/>
        <v>#N/A</v>
      </c>
      <c r="I8" t="e">
        <f>VLOOKUP(A8,Statcast___Batter[],14,FALSE)</f>
        <v>#N/A</v>
      </c>
      <c r="J8" t="e">
        <f>VLOOKUP(A8,Statcast___Batter[], 15, FALSE)</f>
        <v>#N/A</v>
      </c>
      <c r="K8" t="e">
        <f t="shared" si="3"/>
        <v>#N/A</v>
      </c>
      <c r="L8" t="e">
        <f t="shared" si="4"/>
        <v>#N/A</v>
      </c>
      <c r="M8">
        <f>VLOOKUP(A8, Batting___Career[[Name]:[BABIP]], 12, FALSE)</f>
        <v>0.30299999999999999</v>
      </c>
      <c r="N8" t="e">
        <f t="shared" si="5"/>
        <v>#N/A</v>
      </c>
      <c r="O8" t="e">
        <f>VLOOKUP(A8, Individual_Batting___Dashboard[[Name]:[BABIP]], 12, FALSE)</f>
        <v>#N/A</v>
      </c>
      <c r="P8">
        <f>'League Batting Stats'!$L$22</f>
        <v>0.28899999999999998</v>
      </c>
      <c r="Q8" t="e">
        <f t="shared" si="6"/>
        <v>#N/A</v>
      </c>
      <c r="R8">
        <f>VLOOKUP(A8, Batting___Career[[Name]:[BABIP]], 12, FALSE)</f>
        <v>0.30299999999999999</v>
      </c>
      <c r="S8" t="e">
        <f t="shared" si="7"/>
        <v>#N/A</v>
      </c>
      <c r="T8" t="e">
        <f t="shared" si="8"/>
        <v>#N/A</v>
      </c>
      <c r="U8" t="e">
        <f>VLOOKUP(A8, Individual_Batting___Dashboard[[Name]:[wRC+]], 18, FALSE)</f>
        <v>#N/A</v>
      </c>
      <c r="V8" t="e">
        <f>(VLOOKUP(A8, Individual_Batting___Dashboard[[Name]:[WAR]], 22, FALSE)/VLOOKUP(A8, Individual_Batting___Dashboard[[Name]:[wRC+]], 3, FALSE))*162</f>
        <v>#N/A</v>
      </c>
    </row>
    <row r="9" spans="1:22" ht="15" customHeight="1" x14ac:dyDescent="0.45">
      <c r="A9" t="s">
        <v>47</v>
      </c>
      <c r="B9" t="e">
        <f>Table24[[#This Row],[Rank]]+Table24[[#This Row],[Rank2]]+Table24[[#This Row],[Rank3]]</f>
        <v>#N/A</v>
      </c>
      <c r="C9">
        <f>VLOOKUP(A9, Individual_Batting___Dashboard[], 16, FALSE)</f>
        <v>0.38900000000000001</v>
      </c>
      <c r="D9">
        <f>VLOOKUP(A9, Individual_Batting___Dashboard[], 17, FALSE)</f>
        <v>0.39800000000000002</v>
      </c>
      <c r="E9">
        <f t="shared" si="0"/>
        <v>-9.000000000000008E-3</v>
      </c>
      <c r="F9">
        <f>VLOOKUP(A9, Batting___Career[], 16, FALSE)</f>
        <v>0.40500000000000003</v>
      </c>
      <c r="G9">
        <f t="shared" si="1"/>
        <v>-1.6000000000000014E-2</v>
      </c>
      <c r="H9" t="e">
        <f t="shared" si="2"/>
        <v>#N/A</v>
      </c>
      <c r="I9">
        <f>VLOOKUP(A9,Statcast___Batter[],14,FALSE)</f>
        <v>0.53900000000000003</v>
      </c>
      <c r="J9">
        <f>VLOOKUP(A9,Statcast___Batter[], 15, FALSE)</f>
        <v>0.57499999999999996</v>
      </c>
      <c r="K9">
        <f t="shared" si="3"/>
        <v>-3.5999999999999921E-2</v>
      </c>
      <c r="L9" t="e">
        <f t="shared" si="4"/>
        <v>#N/A</v>
      </c>
      <c r="M9">
        <f>VLOOKUP(A9, Batting___Career[[Name]:[BABIP]], 12, FALSE)</f>
        <v>0.32100000000000001</v>
      </c>
      <c r="N9">
        <f t="shared" si="5"/>
        <v>0.21800000000000003</v>
      </c>
      <c r="O9">
        <f>VLOOKUP(A9, Individual_Batting___Dashboard[[Name]:[BABIP]], 12, FALSE)</f>
        <v>0.309</v>
      </c>
      <c r="P9">
        <f>'League Batting Stats'!$L$22</f>
        <v>0.28899999999999998</v>
      </c>
      <c r="Q9">
        <f t="shared" si="6"/>
        <v>2.0000000000000018E-2</v>
      </c>
      <c r="R9">
        <f>VLOOKUP(A9, Batting___Career[[Name]:[BABIP]], 12, FALSE)</f>
        <v>0.32100000000000001</v>
      </c>
      <c r="S9">
        <f t="shared" si="7"/>
        <v>-1.2000000000000011E-2</v>
      </c>
      <c r="T9" t="e">
        <f t="shared" si="8"/>
        <v>#N/A</v>
      </c>
      <c r="U9">
        <f>VLOOKUP(A9, Individual_Batting___Dashboard[[Name]:[wRC+]], 18, FALSE)</f>
        <v>155</v>
      </c>
      <c r="V9">
        <f>(VLOOKUP(A9, Individual_Batting___Dashboard[[Name]:[WAR]], 22, FALSE)/VLOOKUP(A9, Individual_Batting___Dashboard[[Name]:[wRC+]], 3, FALSE))*162</f>
        <v>4.9704545454545457</v>
      </c>
    </row>
    <row r="10" spans="1:22" ht="15" customHeight="1" x14ac:dyDescent="0.45">
      <c r="A10" t="s">
        <v>219</v>
      </c>
      <c r="B10" t="e">
        <f>Table24[[#This Row],[Rank]]+Table24[[#This Row],[Rank2]]+Table24[[#This Row],[Rank3]]</f>
        <v>#N/A</v>
      </c>
      <c r="C10" t="e">
        <f>VLOOKUP(A10, Individual_Batting___Dashboard[], 16, FALSE)</f>
        <v>#N/A</v>
      </c>
      <c r="D10" t="e">
        <f>VLOOKUP(A10, Individual_Batting___Dashboard[], 17, FALSE)</f>
        <v>#N/A</v>
      </c>
      <c r="E10" t="e">
        <f t="shared" si="0"/>
        <v>#N/A</v>
      </c>
      <c r="F10">
        <f>VLOOKUP(A10, Batting___Career[], 16, FALSE)</f>
        <v>0.34599999999999997</v>
      </c>
      <c r="G10" t="e">
        <f t="shared" si="1"/>
        <v>#N/A</v>
      </c>
      <c r="H10" t="e">
        <f t="shared" si="2"/>
        <v>#N/A</v>
      </c>
      <c r="I10" t="e">
        <f>VLOOKUP(A10,Statcast___Batter[],14,FALSE)</f>
        <v>#N/A</v>
      </c>
      <c r="J10" t="e">
        <f>VLOOKUP(A10,Statcast___Batter[], 15, FALSE)</f>
        <v>#N/A</v>
      </c>
      <c r="K10" t="e">
        <f t="shared" si="3"/>
        <v>#N/A</v>
      </c>
      <c r="L10" t="e">
        <f t="shared" si="4"/>
        <v>#N/A</v>
      </c>
      <c r="M10">
        <f>VLOOKUP(A10, Batting___Career[[Name]:[BABIP]], 12, FALSE)</f>
        <v>0.33100000000000002</v>
      </c>
      <c r="N10" t="e">
        <f t="shared" si="5"/>
        <v>#N/A</v>
      </c>
      <c r="O10" t="e">
        <f>VLOOKUP(A10, Individual_Batting___Dashboard[[Name]:[BABIP]], 12, FALSE)</f>
        <v>#N/A</v>
      </c>
      <c r="P10">
        <f>'League Batting Stats'!$L$22</f>
        <v>0.28899999999999998</v>
      </c>
      <c r="Q10" t="e">
        <f t="shared" si="6"/>
        <v>#N/A</v>
      </c>
      <c r="R10">
        <f>VLOOKUP(A10, Batting___Career[[Name]:[BABIP]], 12, FALSE)</f>
        <v>0.33100000000000002</v>
      </c>
      <c r="S10" t="e">
        <f t="shared" si="7"/>
        <v>#N/A</v>
      </c>
      <c r="T10" t="e">
        <f t="shared" si="8"/>
        <v>#N/A</v>
      </c>
      <c r="U10" t="e">
        <f>VLOOKUP(A10, Individual_Batting___Dashboard[[Name]:[wRC+]], 18, FALSE)</f>
        <v>#N/A</v>
      </c>
      <c r="V10" t="e">
        <f>(VLOOKUP(A10, Individual_Batting___Dashboard[[Name]:[WAR]], 22, FALSE)/VLOOKUP(A10, Individual_Batting___Dashboard[[Name]:[wRC+]], 3, FALSE))*162</f>
        <v>#N/A</v>
      </c>
    </row>
    <row r="11" spans="1:22" ht="15" customHeight="1" x14ac:dyDescent="0.45">
      <c r="A11" t="s">
        <v>126</v>
      </c>
      <c r="B11" t="e">
        <f>Table24[[#This Row],[Rank]]+Table24[[#This Row],[Rank2]]+Table24[[#This Row],[Rank3]]</f>
        <v>#N/A</v>
      </c>
      <c r="C11" t="e">
        <f>VLOOKUP(A11, Individual_Batting___Dashboard[], 16, FALSE)</f>
        <v>#N/A</v>
      </c>
      <c r="D11" t="e">
        <f>VLOOKUP(A11, Individual_Batting___Dashboard[], 17, FALSE)</f>
        <v>#N/A</v>
      </c>
      <c r="E11" t="e">
        <f t="shared" si="0"/>
        <v>#N/A</v>
      </c>
      <c r="F11">
        <f>VLOOKUP(A11, Batting___Career[], 16, FALSE)</f>
        <v>0.32200000000000001</v>
      </c>
      <c r="G11" t="e">
        <f t="shared" si="1"/>
        <v>#N/A</v>
      </c>
      <c r="H11" t="e">
        <f t="shared" si="2"/>
        <v>#N/A</v>
      </c>
      <c r="I11" t="e">
        <f>VLOOKUP(A11,Statcast___Batter[],14,FALSE)</f>
        <v>#N/A</v>
      </c>
      <c r="J11" t="e">
        <f>VLOOKUP(A11,Statcast___Batter[], 15, FALSE)</f>
        <v>#N/A</v>
      </c>
      <c r="K11" t="e">
        <f t="shared" si="3"/>
        <v>#N/A</v>
      </c>
      <c r="L11" t="e">
        <f t="shared" si="4"/>
        <v>#N/A</v>
      </c>
      <c r="M11">
        <f>VLOOKUP(A11, Batting___Career[[Name]:[BABIP]], 12, FALSE)</f>
        <v>0.30199999999999999</v>
      </c>
      <c r="N11" t="e">
        <f t="shared" si="5"/>
        <v>#N/A</v>
      </c>
      <c r="O11" t="e">
        <f>VLOOKUP(A11, Individual_Batting___Dashboard[[Name]:[BABIP]], 12, FALSE)</f>
        <v>#N/A</v>
      </c>
      <c r="P11">
        <f>'League Batting Stats'!$L$22</f>
        <v>0.28899999999999998</v>
      </c>
      <c r="Q11" t="e">
        <f t="shared" si="6"/>
        <v>#N/A</v>
      </c>
      <c r="R11">
        <f>VLOOKUP(A11, Batting___Career[[Name]:[BABIP]], 12, FALSE)</f>
        <v>0.30199999999999999</v>
      </c>
      <c r="S11" t="e">
        <f t="shared" si="7"/>
        <v>#N/A</v>
      </c>
      <c r="T11" t="e">
        <f t="shared" si="8"/>
        <v>#N/A</v>
      </c>
      <c r="U11" t="e">
        <f>VLOOKUP(A11, Individual_Batting___Dashboard[[Name]:[wRC+]], 18, FALSE)</f>
        <v>#N/A</v>
      </c>
      <c r="V11" t="e">
        <f>(VLOOKUP(A11, Individual_Batting___Dashboard[[Name]:[WAR]], 22, FALSE)/VLOOKUP(A11, Individual_Batting___Dashboard[[Name]:[wRC+]], 3, FALSE))*162</f>
        <v>#N/A</v>
      </c>
    </row>
    <row r="12" spans="1:22" ht="15" customHeight="1" x14ac:dyDescent="0.45">
      <c r="A12" t="s">
        <v>72</v>
      </c>
      <c r="B12" t="e">
        <f>Table24[[#This Row],[Rank]]+Table24[[#This Row],[Rank2]]+Table24[[#This Row],[Rank3]]</f>
        <v>#N/A</v>
      </c>
      <c r="C12">
        <f>VLOOKUP(A12, Individual_Batting___Dashboard[], 16, FALSE)</f>
        <v>0.29799999999999999</v>
      </c>
      <c r="D12">
        <f>VLOOKUP(A12, Individual_Batting___Dashboard[], 17, FALSE)</f>
        <v>0.35399999999999998</v>
      </c>
      <c r="E12">
        <f t="shared" si="0"/>
        <v>-5.5999999999999994E-2</v>
      </c>
      <c r="F12">
        <f>VLOOKUP(A12, Batting___Career[], 16, FALSE)</f>
        <v>0.32400000000000001</v>
      </c>
      <c r="G12">
        <f t="shared" si="1"/>
        <v>-2.6000000000000023E-2</v>
      </c>
      <c r="H12" t="e">
        <f t="shared" si="2"/>
        <v>#N/A</v>
      </c>
      <c r="I12">
        <f>VLOOKUP(A12,Statcast___Batter[],14,FALSE)</f>
        <v>0.37</v>
      </c>
      <c r="J12">
        <f>VLOOKUP(A12,Statcast___Batter[], 15, FALSE)</f>
        <v>0.46200000000000002</v>
      </c>
      <c r="K12">
        <f t="shared" si="3"/>
        <v>-9.2000000000000026E-2</v>
      </c>
      <c r="L12" t="e">
        <f t="shared" si="4"/>
        <v>#N/A</v>
      </c>
      <c r="M12">
        <f>VLOOKUP(A12, Batting___Career[[Name]:[BABIP]], 12, FALSE)</f>
        <v>0.28000000000000003</v>
      </c>
      <c r="N12">
        <f t="shared" si="5"/>
        <v>8.9999999999999969E-2</v>
      </c>
      <c r="O12">
        <f>VLOOKUP(A12, Individual_Batting___Dashboard[[Name]:[BABIP]], 12, FALSE)</f>
        <v>0.216</v>
      </c>
      <c r="P12">
        <f>'League Batting Stats'!$L$22</f>
        <v>0.28899999999999998</v>
      </c>
      <c r="Q12">
        <f t="shared" si="6"/>
        <v>-7.2999999999999982E-2</v>
      </c>
      <c r="R12">
        <f>VLOOKUP(A12, Batting___Career[[Name]:[BABIP]], 12, FALSE)</f>
        <v>0.28000000000000003</v>
      </c>
      <c r="S12">
        <f t="shared" si="7"/>
        <v>-6.4000000000000029E-2</v>
      </c>
      <c r="T12" t="e">
        <f t="shared" si="8"/>
        <v>#N/A</v>
      </c>
      <c r="U12">
        <f>VLOOKUP(A12, Individual_Batting___Dashboard[[Name]:[wRC+]], 18, FALSE)</f>
        <v>93</v>
      </c>
      <c r="V12">
        <f>(VLOOKUP(A12, Individual_Batting___Dashboard[[Name]:[WAR]], 22, FALSE)/VLOOKUP(A12, Individual_Batting___Dashboard[[Name]:[wRC+]], 3, FALSE))*162</f>
        <v>-0.17608695652173914</v>
      </c>
    </row>
    <row r="13" spans="1:22" ht="15" customHeight="1" x14ac:dyDescent="0.45">
      <c r="A13" t="s">
        <v>195</v>
      </c>
      <c r="B13" t="e">
        <f>Table24[[#This Row],[Rank]]+Table24[[#This Row],[Rank2]]+Table24[[#This Row],[Rank3]]</f>
        <v>#N/A</v>
      </c>
      <c r="C13" t="e">
        <f>VLOOKUP(A13, Individual_Batting___Dashboard[], 16, FALSE)</f>
        <v>#N/A</v>
      </c>
      <c r="D13" t="e">
        <f>VLOOKUP(A13, Individual_Batting___Dashboard[], 17, FALSE)</f>
        <v>#N/A</v>
      </c>
      <c r="E13" t="e">
        <f t="shared" si="0"/>
        <v>#N/A</v>
      </c>
      <c r="F13">
        <f>VLOOKUP(A13, Batting___Career[], 16, FALSE)</f>
        <v>0.29599999999999999</v>
      </c>
      <c r="G13" t="e">
        <f t="shared" si="1"/>
        <v>#N/A</v>
      </c>
      <c r="H13" t="e">
        <f t="shared" si="2"/>
        <v>#N/A</v>
      </c>
      <c r="I13" t="e">
        <f>VLOOKUP(A13,Statcast___Batter[],14,FALSE)</f>
        <v>#N/A</v>
      </c>
      <c r="J13" t="e">
        <f>VLOOKUP(A13,Statcast___Batter[], 15, FALSE)</f>
        <v>#N/A</v>
      </c>
      <c r="K13" t="e">
        <f t="shared" si="3"/>
        <v>#N/A</v>
      </c>
      <c r="L13" t="e">
        <f t="shared" si="4"/>
        <v>#N/A</v>
      </c>
      <c r="M13">
        <f>VLOOKUP(A13, Batting___Career[[Name]:[BABIP]], 12, FALSE)</f>
        <v>0.33800000000000002</v>
      </c>
      <c r="N13" t="e">
        <f t="shared" si="5"/>
        <v>#N/A</v>
      </c>
      <c r="O13" t="e">
        <f>VLOOKUP(A13, Individual_Batting___Dashboard[[Name]:[BABIP]], 12, FALSE)</f>
        <v>#N/A</v>
      </c>
      <c r="P13">
        <f>'League Batting Stats'!$L$22</f>
        <v>0.28899999999999998</v>
      </c>
      <c r="Q13" t="e">
        <f t="shared" si="6"/>
        <v>#N/A</v>
      </c>
      <c r="R13">
        <f>VLOOKUP(A13, Batting___Career[[Name]:[BABIP]], 12, FALSE)</f>
        <v>0.33800000000000002</v>
      </c>
      <c r="S13" t="e">
        <f t="shared" si="7"/>
        <v>#N/A</v>
      </c>
      <c r="T13" t="e">
        <f t="shared" si="8"/>
        <v>#N/A</v>
      </c>
      <c r="U13" t="e">
        <f>VLOOKUP(A13, Individual_Batting___Dashboard[[Name]:[wRC+]], 18, FALSE)</f>
        <v>#N/A</v>
      </c>
      <c r="V13" t="e">
        <f>(VLOOKUP(A13, Individual_Batting___Dashboard[[Name]:[WAR]], 22, FALSE)/VLOOKUP(A13, Individual_Batting___Dashboard[[Name]:[wRC+]], 3, FALSE))*162</f>
        <v>#N/A</v>
      </c>
    </row>
    <row r="14" spans="1:22" ht="15" customHeight="1" x14ac:dyDescent="0.45">
      <c r="A14" t="s">
        <v>25</v>
      </c>
      <c r="B14" t="e">
        <f>Table24[[#This Row],[Rank]]+Table24[[#This Row],[Rank2]]+Table24[[#This Row],[Rank3]]</f>
        <v>#N/A</v>
      </c>
      <c r="C14">
        <f>VLOOKUP(A14, Individual_Batting___Dashboard[], 16, FALSE)</f>
        <v>0.35499999999999998</v>
      </c>
      <c r="D14">
        <f>VLOOKUP(A14, Individual_Batting___Dashboard[], 17, FALSE)</f>
        <v>0.38300000000000001</v>
      </c>
      <c r="E14">
        <f t="shared" si="0"/>
        <v>-2.8000000000000025E-2</v>
      </c>
      <c r="F14">
        <f>VLOOKUP(A14, Batting___Career[], 16, FALSE)</f>
        <v>0.35899999999999999</v>
      </c>
      <c r="G14">
        <f t="shared" si="1"/>
        <v>-4.0000000000000036E-3</v>
      </c>
      <c r="H14" t="e">
        <f t="shared" si="2"/>
        <v>#N/A</v>
      </c>
      <c r="I14">
        <f>VLOOKUP(A14,Statcast___Batter[],14,FALSE)</f>
        <v>0.44800000000000001</v>
      </c>
      <c r="J14">
        <f>VLOOKUP(A14,Statcast___Batter[], 15, FALSE)</f>
        <v>0.52200000000000002</v>
      </c>
      <c r="K14">
        <f t="shared" si="3"/>
        <v>-7.400000000000001E-2</v>
      </c>
      <c r="L14" t="e">
        <f t="shared" si="4"/>
        <v>#N/A</v>
      </c>
      <c r="M14">
        <f>VLOOKUP(A14, Batting___Career[[Name]:[BABIP]], 12, FALSE)</f>
        <v>0.29799999999999999</v>
      </c>
      <c r="N14">
        <f t="shared" si="5"/>
        <v>0.15000000000000002</v>
      </c>
      <c r="O14">
        <f>VLOOKUP(A14, Individual_Batting___Dashboard[[Name]:[BABIP]], 12, FALSE)</f>
        <v>0.32</v>
      </c>
      <c r="P14">
        <f>'League Batting Stats'!$L$22</f>
        <v>0.28899999999999998</v>
      </c>
      <c r="Q14">
        <f t="shared" si="6"/>
        <v>3.1000000000000028E-2</v>
      </c>
      <c r="R14">
        <f>VLOOKUP(A14, Batting___Career[[Name]:[BABIP]], 12, FALSE)</f>
        <v>0.29799999999999999</v>
      </c>
      <c r="S14">
        <f t="shared" si="7"/>
        <v>2.200000000000002E-2</v>
      </c>
      <c r="T14" t="e">
        <f t="shared" si="8"/>
        <v>#N/A</v>
      </c>
      <c r="U14">
        <f>VLOOKUP(A14, Individual_Batting___Dashboard[[Name]:[wRC+]], 18, FALSE)</f>
        <v>132</v>
      </c>
      <c r="V14">
        <f>(VLOOKUP(A14, Individual_Batting___Dashboard[[Name]:[WAR]], 22, FALSE)/VLOOKUP(A14, Individual_Batting___Dashboard[[Name]:[wRC+]], 3, FALSE))*162</f>
        <v>2.7870967741935484</v>
      </c>
    </row>
    <row r="15" spans="1:22" ht="15" customHeight="1" x14ac:dyDescent="0.45">
      <c r="A15" t="s">
        <v>165</v>
      </c>
      <c r="B15" t="e">
        <f>Table24[[#This Row],[Rank]]+Table24[[#This Row],[Rank2]]+Table24[[#This Row],[Rank3]]</f>
        <v>#N/A</v>
      </c>
      <c r="C15">
        <f>VLOOKUP(A15, Individual_Batting___Dashboard[], 16, FALSE)</f>
        <v>0.33200000000000002</v>
      </c>
      <c r="D15">
        <f>VLOOKUP(A15, Individual_Batting___Dashboard[], 17, FALSE)</f>
        <v>0.36599999999999999</v>
      </c>
      <c r="E15">
        <f t="shared" si="0"/>
        <v>-3.3999999999999975E-2</v>
      </c>
      <c r="F15">
        <f>VLOOKUP(A15, Batting___Career[], 16, FALSE)</f>
        <v>0.34499999999999997</v>
      </c>
      <c r="G15">
        <f t="shared" si="1"/>
        <v>-1.2999999999999956E-2</v>
      </c>
      <c r="H15" t="e">
        <f t="shared" si="2"/>
        <v>#N/A</v>
      </c>
      <c r="I15">
        <f>VLOOKUP(A15,Statcast___Batter[],14,FALSE)</f>
        <v>0.44700000000000001</v>
      </c>
      <c r="J15">
        <f>VLOOKUP(A15,Statcast___Batter[], 15, FALSE)</f>
        <v>0.51100000000000001</v>
      </c>
      <c r="K15">
        <f t="shared" si="3"/>
        <v>-6.4000000000000001E-2</v>
      </c>
      <c r="L15" t="e">
        <f t="shared" si="4"/>
        <v>#N/A</v>
      </c>
      <c r="M15">
        <f>VLOOKUP(A15, Batting___Career[[Name]:[BABIP]], 12, FALSE)</f>
        <v>0.28999999999999998</v>
      </c>
      <c r="N15">
        <f t="shared" si="5"/>
        <v>0.15700000000000003</v>
      </c>
      <c r="O15">
        <f>VLOOKUP(A15, Individual_Batting___Dashboard[[Name]:[BABIP]], 12, FALSE)</f>
        <v>0.26600000000000001</v>
      </c>
      <c r="P15">
        <f>'League Batting Stats'!$L$22</f>
        <v>0.28899999999999998</v>
      </c>
      <c r="Q15">
        <f t="shared" si="6"/>
        <v>-2.2999999999999965E-2</v>
      </c>
      <c r="R15">
        <f>VLOOKUP(A15, Batting___Career[[Name]:[BABIP]], 12, FALSE)</f>
        <v>0.28999999999999998</v>
      </c>
      <c r="S15">
        <f t="shared" si="7"/>
        <v>-2.3999999999999966E-2</v>
      </c>
      <c r="T15" t="e">
        <f t="shared" si="8"/>
        <v>#N/A</v>
      </c>
      <c r="U15">
        <f>VLOOKUP(A15, Individual_Batting___Dashboard[[Name]:[wRC+]], 18, FALSE)</f>
        <v>120</v>
      </c>
      <c r="V15">
        <f>(VLOOKUP(A15, Individual_Batting___Dashboard[[Name]:[WAR]], 22, FALSE)/VLOOKUP(A15, Individual_Batting___Dashboard[[Name]:[wRC+]], 3, FALSE))*162</f>
        <v>6.5152173913043487</v>
      </c>
    </row>
    <row r="16" spans="1:22" ht="15" customHeight="1" x14ac:dyDescent="0.45">
      <c r="A16" t="s">
        <v>158</v>
      </c>
      <c r="B16" t="e">
        <f>Table24[[#This Row],[Rank]]+Table24[[#This Row],[Rank2]]+Table24[[#This Row],[Rank3]]</f>
        <v>#N/A</v>
      </c>
      <c r="C16">
        <f>VLOOKUP(A16, Individual_Batting___Dashboard[], 16, FALSE)</f>
        <v>0.29099999999999998</v>
      </c>
      <c r="D16">
        <f>VLOOKUP(A16, Individual_Batting___Dashboard[], 17, FALSE)</f>
        <v>0.32</v>
      </c>
      <c r="E16">
        <f t="shared" si="0"/>
        <v>-2.9000000000000026E-2</v>
      </c>
      <c r="F16">
        <f>VLOOKUP(A16, Batting___Career[], 16, FALSE)</f>
        <v>0.29299999999999998</v>
      </c>
      <c r="G16">
        <f t="shared" si="1"/>
        <v>-2.0000000000000018E-3</v>
      </c>
      <c r="H16" t="e">
        <f t="shared" si="2"/>
        <v>#N/A</v>
      </c>
      <c r="I16">
        <f>VLOOKUP(A16,Statcast___Batter[],14,FALSE)</f>
        <v>0.34899999999999998</v>
      </c>
      <c r="J16">
        <f>VLOOKUP(A16,Statcast___Batter[], 15, FALSE)</f>
        <v>0.40300000000000002</v>
      </c>
      <c r="K16">
        <f t="shared" si="3"/>
        <v>-5.4000000000000048E-2</v>
      </c>
      <c r="L16" t="e">
        <f t="shared" si="4"/>
        <v>#N/A</v>
      </c>
      <c r="M16">
        <f>VLOOKUP(A16, Batting___Career[[Name]:[BABIP]], 12, FALSE)</f>
        <v>0.30499999999999999</v>
      </c>
      <c r="N16">
        <f t="shared" si="5"/>
        <v>4.3999999999999984E-2</v>
      </c>
      <c r="O16">
        <f>VLOOKUP(A16, Individual_Batting___Dashboard[[Name]:[BABIP]], 12, FALSE)</f>
        <v>0.27900000000000003</v>
      </c>
      <c r="P16">
        <f>'League Batting Stats'!$L$22</f>
        <v>0.28899999999999998</v>
      </c>
      <c r="Q16">
        <f t="shared" si="6"/>
        <v>-9.9999999999999534E-3</v>
      </c>
      <c r="R16">
        <f>VLOOKUP(A16, Batting___Career[[Name]:[BABIP]], 12, FALSE)</f>
        <v>0.30499999999999999</v>
      </c>
      <c r="S16">
        <f t="shared" si="7"/>
        <v>-2.5999999999999968E-2</v>
      </c>
      <c r="T16" t="e">
        <f t="shared" si="8"/>
        <v>#N/A</v>
      </c>
      <c r="U16">
        <f>VLOOKUP(A16, Individual_Batting___Dashboard[[Name]:[wRC+]], 18, FALSE)</f>
        <v>85</v>
      </c>
      <c r="V16">
        <f>(VLOOKUP(A16, Individual_Batting___Dashboard[[Name]:[WAR]], 22, FALSE)/VLOOKUP(A16, Individual_Batting___Dashboard[[Name]:[wRC+]], 3, FALSE))*162</f>
        <v>1.4727272727272729</v>
      </c>
    </row>
    <row r="17" spans="1:22" ht="15" customHeight="1" x14ac:dyDescent="0.45">
      <c r="A17" t="s">
        <v>46</v>
      </c>
      <c r="B17" t="e">
        <f>Table24[[#This Row],[Rank]]+Table24[[#This Row],[Rank2]]+Table24[[#This Row],[Rank3]]</f>
        <v>#N/A</v>
      </c>
      <c r="C17">
        <f>VLOOKUP(A17, Individual_Batting___Dashboard[], 16, FALSE)</f>
        <v>0.45200000000000001</v>
      </c>
      <c r="D17">
        <f>VLOOKUP(A17, Individual_Batting___Dashboard[], 17, FALSE)</f>
        <v>0.46</v>
      </c>
      <c r="E17">
        <f t="shared" si="0"/>
        <v>-8.0000000000000071E-3</v>
      </c>
      <c r="F17">
        <f>VLOOKUP(A17, Batting___Career[], 16, FALSE)</f>
        <v>0.41299999999999998</v>
      </c>
      <c r="G17">
        <f t="shared" si="1"/>
        <v>3.9000000000000035E-2</v>
      </c>
      <c r="H17" t="e">
        <f t="shared" si="2"/>
        <v>#N/A</v>
      </c>
      <c r="I17">
        <f>VLOOKUP(A17,Statcast___Batter[],14,FALSE)</f>
        <v>0.66400000000000003</v>
      </c>
      <c r="J17">
        <f>VLOOKUP(A17,Statcast___Batter[], 15, FALSE)</f>
        <v>0.71199999999999997</v>
      </c>
      <c r="K17">
        <f t="shared" si="3"/>
        <v>-4.7999999999999932E-2</v>
      </c>
      <c r="L17" t="e">
        <f t="shared" si="4"/>
        <v>#N/A</v>
      </c>
      <c r="M17">
        <f>VLOOKUP(A17, Batting___Career[[Name]:[BABIP]], 12, FALSE)</f>
        <v>0.34</v>
      </c>
      <c r="N17">
        <f t="shared" si="5"/>
        <v>0.32400000000000001</v>
      </c>
      <c r="O17">
        <f>VLOOKUP(A17, Individual_Batting___Dashboard[[Name]:[BABIP]], 12, FALSE)</f>
        <v>0.34499999999999997</v>
      </c>
      <c r="P17">
        <f>'League Batting Stats'!$L$22</f>
        <v>0.28899999999999998</v>
      </c>
      <c r="Q17">
        <f t="shared" si="6"/>
        <v>5.5999999999999994E-2</v>
      </c>
      <c r="R17">
        <f>VLOOKUP(A17, Batting___Career[[Name]:[BABIP]], 12, FALSE)</f>
        <v>0.34</v>
      </c>
      <c r="S17">
        <f t="shared" si="7"/>
        <v>4.9999999999999489E-3</v>
      </c>
      <c r="T17" t="e">
        <f t="shared" si="8"/>
        <v>#N/A</v>
      </c>
      <c r="U17">
        <f>VLOOKUP(A17, Individual_Batting___Dashboard[[Name]:[wRC+]], 18, FALSE)</f>
        <v>199</v>
      </c>
      <c r="V17">
        <f>(VLOOKUP(A17, Individual_Batting___Dashboard[[Name]:[WAR]], 22, FALSE)/VLOOKUP(A17, Individual_Batting___Dashboard[[Name]:[wRC+]], 3, FALSE))*162</f>
        <v>9.9290322580645167</v>
      </c>
    </row>
    <row r="18" spans="1:22" ht="15" customHeight="1" x14ac:dyDescent="0.45">
      <c r="A18" t="s">
        <v>128</v>
      </c>
      <c r="B18" t="e">
        <f>Table24[[#This Row],[Rank]]+Table24[[#This Row],[Rank2]]+Table24[[#This Row],[Rank3]]</f>
        <v>#N/A</v>
      </c>
      <c r="C18">
        <f>VLOOKUP(A18, Individual_Batting___Dashboard[], 16, FALSE)</f>
        <v>0.35099999999999998</v>
      </c>
      <c r="D18">
        <f>VLOOKUP(A18, Individual_Batting___Dashboard[], 17, FALSE)</f>
        <v>0.38900000000000001</v>
      </c>
      <c r="E18">
        <f t="shared" si="0"/>
        <v>-3.8000000000000034E-2</v>
      </c>
      <c r="F18">
        <f>VLOOKUP(A18, Batting___Career[], 16, FALSE)</f>
        <v>0.36699999999999999</v>
      </c>
      <c r="G18">
        <f t="shared" si="1"/>
        <v>-1.6000000000000014E-2</v>
      </c>
      <c r="H18" t="e">
        <f t="shared" si="2"/>
        <v>#N/A</v>
      </c>
      <c r="I18">
        <f>VLOOKUP(A18,Statcast___Batter[],14,FALSE)</f>
        <v>0.47499999999999998</v>
      </c>
      <c r="J18">
        <f>VLOOKUP(A18,Statcast___Batter[], 15, FALSE)</f>
        <v>0.56399999999999995</v>
      </c>
      <c r="K18">
        <f t="shared" si="3"/>
        <v>-8.8999999999999968E-2</v>
      </c>
      <c r="L18" t="e">
        <f t="shared" si="4"/>
        <v>#N/A</v>
      </c>
      <c r="M18">
        <f>VLOOKUP(A18, Batting___Career[[Name]:[BABIP]], 12, FALSE)</f>
        <v>0.317</v>
      </c>
      <c r="N18">
        <f t="shared" si="5"/>
        <v>0.15799999999999997</v>
      </c>
      <c r="O18">
        <f>VLOOKUP(A18, Individual_Batting___Dashboard[[Name]:[BABIP]], 12, FALSE)</f>
        <v>0.28399999999999997</v>
      </c>
      <c r="P18">
        <f>'League Batting Stats'!$L$22</f>
        <v>0.28899999999999998</v>
      </c>
      <c r="Q18">
        <f t="shared" si="6"/>
        <v>-5.0000000000000044E-3</v>
      </c>
      <c r="R18">
        <f>VLOOKUP(A18, Batting___Career[[Name]:[BABIP]], 12, FALSE)</f>
        <v>0.317</v>
      </c>
      <c r="S18">
        <f t="shared" si="7"/>
        <v>-3.3000000000000029E-2</v>
      </c>
      <c r="T18" t="e">
        <f t="shared" si="8"/>
        <v>#N/A</v>
      </c>
      <c r="U18">
        <f>VLOOKUP(A18, Individual_Batting___Dashboard[[Name]:[wRC+]], 18, FALSE)</f>
        <v>126</v>
      </c>
      <c r="V18">
        <f>(VLOOKUP(A18, Individual_Batting___Dashboard[[Name]:[WAR]], 22, FALSE)/VLOOKUP(A18, Individual_Batting___Dashboard[[Name]:[wRC+]], 3, FALSE))*162</f>
        <v>4.6574999999999998</v>
      </c>
    </row>
    <row r="19" spans="1:22" ht="15" customHeight="1" x14ac:dyDescent="0.45">
      <c r="A19" t="s">
        <v>124</v>
      </c>
      <c r="B19" t="e">
        <f>Table24[[#This Row],[Rank]]+Table24[[#This Row],[Rank2]]+Table24[[#This Row],[Rank3]]</f>
        <v>#N/A</v>
      </c>
      <c r="C19">
        <f>VLOOKUP(A19, Individual_Batting___Dashboard[], 16, FALSE)</f>
        <v>0.35799999999999998</v>
      </c>
      <c r="D19">
        <f>VLOOKUP(A19, Individual_Batting___Dashboard[], 17, FALSE)</f>
        <v>0.4</v>
      </c>
      <c r="E19">
        <f t="shared" si="0"/>
        <v>-4.2000000000000037E-2</v>
      </c>
      <c r="F19">
        <f>VLOOKUP(A19, Batting___Career[], 16, FALSE)</f>
        <v>0.373</v>
      </c>
      <c r="G19">
        <f t="shared" si="1"/>
        <v>-1.5000000000000013E-2</v>
      </c>
      <c r="H19" t="e">
        <f t="shared" si="2"/>
        <v>#N/A</v>
      </c>
      <c r="I19">
        <f>VLOOKUP(A19,Statcast___Batter[],14,FALSE)</f>
        <v>0.46800000000000003</v>
      </c>
      <c r="J19">
        <f>VLOOKUP(A19,Statcast___Batter[], 15, FALSE)</f>
        <v>0.55300000000000005</v>
      </c>
      <c r="K19">
        <f t="shared" si="3"/>
        <v>-8.500000000000002E-2</v>
      </c>
      <c r="L19" t="e">
        <f t="shared" si="4"/>
        <v>#N/A</v>
      </c>
      <c r="M19">
        <f>VLOOKUP(A19, Batting___Career[[Name]:[BABIP]], 12, FALSE)</f>
        <v>0.32700000000000001</v>
      </c>
      <c r="N19">
        <f t="shared" si="5"/>
        <v>0.14100000000000001</v>
      </c>
      <c r="O19">
        <f>VLOOKUP(A19, Individual_Batting___Dashboard[[Name]:[BABIP]], 12, FALSE)</f>
        <v>0.32100000000000001</v>
      </c>
      <c r="P19">
        <f>'League Batting Stats'!$L$22</f>
        <v>0.28899999999999998</v>
      </c>
      <c r="Q19">
        <f t="shared" si="6"/>
        <v>3.2000000000000028E-2</v>
      </c>
      <c r="R19">
        <f>VLOOKUP(A19, Batting___Career[[Name]:[BABIP]], 12, FALSE)</f>
        <v>0.32700000000000001</v>
      </c>
      <c r="S19">
        <f t="shared" si="7"/>
        <v>-6.0000000000000053E-3</v>
      </c>
      <c r="T19" t="e">
        <f t="shared" si="8"/>
        <v>#N/A</v>
      </c>
      <c r="U19">
        <f>VLOOKUP(A19, Individual_Batting___Dashboard[[Name]:[wRC+]], 18, FALSE)</f>
        <v>138</v>
      </c>
      <c r="V19">
        <f>(VLOOKUP(A19, Individual_Batting___Dashboard[[Name]:[WAR]], 22, FALSE)/VLOOKUP(A19, Individual_Batting___Dashboard[[Name]:[wRC+]], 3, FALSE))*162</f>
        <v>5.0625</v>
      </c>
    </row>
    <row r="20" spans="1:22" ht="15" customHeight="1" x14ac:dyDescent="0.45">
      <c r="A20" t="s">
        <v>173</v>
      </c>
      <c r="B20" t="e">
        <f>Table24[[#This Row],[Rank]]+Table24[[#This Row],[Rank2]]+Table24[[#This Row],[Rank3]]</f>
        <v>#N/A</v>
      </c>
      <c r="C20">
        <f>VLOOKUP(A20, Individual_Batting___Dashboard[], 16, FALSE)</f>
        <v>0.29699999999999999</v>
      </c>
      <c r="D20">
        <f>VLOOKUP(A20, Individual_Batting___Dashboard[], 17, FALSE)</f>
        <v>0.316</v>
      </c>
      <c r="E20">
        <f t="shared" si="0"/>
        <v>-1.9000000000000017E-2</v>
      </c>
      <c r="F20">
        <f>VLOOKUP(A20, Batting___Career[], 16, FALSE)</f>
        <v>0.33700000000000002</v>
      </c>
      <c r="G20">
        <f t="shared" si="1"/>
        <v>-4.0000000000000036E-2</v>
      </c>
      <c r="H20" t="e">
        <f t="shared" si="2"/>
        <v>#N/A</v>
      </c>
      <c r="I20">
        <f>VLOOKUP(A20,Statcast___Batter[],14,FALSE)</f>
        <v>0.38700000000000001</v>
      </c>
      <c r="J20">
        <f>VLOOKUP(A20,Statcast___Batter[], 15, FALSE)</f>
        <v>0.42299999999999999</v>
      </c>
      <c r="K20">
        <f t="shared" si="3"/>
        <v>-3.5999999999999976E-2</v>
      </c>
      <c r="L20" t="e">
        <f t="shared" si="4"/>
        <v>#N/A</v>
      </c>
      <c r="M20">
        <f>VLOOKUP(A20, Batting___Career[[Name]:[BABIP]], 12, FALSE)</f>
        <v>0.32800000000000001</v>
      </c>
      <c r="N20">
        <f t="shared" si="5"/>
        <v>5.8999999999999997E-2</v>
      </c>
      <c r="O20">
        <f>VLOOKUP(A20, Individual_Batting___Dashboard[[Name]:[BABIP]], 12, FALSE)</f>
        <v>0.27700000000000002</v>
      </c>
      <c r="P20">
        <f>'League Batting Stats'!$L$22</f>
        <v>0.28899999999999998</v>
      </c>
      <c r="Q20">
        <f t="shared" si="6"/>
        <v>-1.1999999999999955E-2</v>
      </c>
      <c r="R20">
        <f>VLOOKUP(A20, Batting___Career[[Name]:[BABIP]], 12, FALSE)</f>
        <v>0.32800000000000001</v>
      </c>
      <c r="S20">
        <f t="shared" si="7"/>
        <v>-5.099999999999999E-2</v>
      </c>
      <c r="T20" t="e">
        <f t="shared" si="8"/>
        <v>#N/A</v>
      </c>
      <c r="U20">
        <f>VLOOKUP(A20, Individual_Batting___Dashboard[[Name]:[wRC+]], 18, FALSE)</f>
        <v>91</v>
      </c>
      <c r="V20">
        <f>(VLOOKUP(A20, Individual_Batting___Dashboard[[Name]:[WAR]], 22, FALSE)/VLOOKUP(A20, Individual_Batting___Dashboard[[Name]:[wRC+]], 3, FALSE))*162</f>
        <v>-1.0451612903225806</v>
      </c>
    </row>
    <row r="21" spans="1:22" ht="15" customHeight="1" x14ac:dyDescent="0.45">
      <c r="A21" t="s">
        <v>118</v>
      </c>
      <c r="B21" t="e">
        <f>Table24[[#This Row],[Rank]]+Table24[[#This Row],[Rank2]]+Table24[[#This Row],[Rank3]]</f>
        <v>#N/A</v>
      </c>
      <c r="C21">
        <f>VLOOKUP(A21, Individual_Batting___Dashboard[], 16, FALSE)</f>
        <v>0.32900000000000001</v>
      </c>
      <c r="D21">
        <f>VLOOKUP(A21, Individual_Batting___Dashboard[], 17, FALSE)</f>
        <v>0.32900000000000001</v>
      </c>
      <c r="E21">
        <f t="shared" si="0"/>
        <v>0</v>
      </c>
      <c r="F21">
        <f>VLOOKUP(A21, Batting___Career[], 16, FALSE)</f>
        <v>0.34100000000000003</v>
      </c>
      <c r="G21">
        <f t="shared" si="1"/>
        <v>-1.2000000000000011E-2</v>
      </c>
      <c r="H21" t="e">
        <f t="shared" si="2"/>
        <v>#N/A</v>
      </c>
      <c r="I21">
        <f>VLOOKUP(A21,Statcast___Batter[],14,FALSE)</f>
        <v>0.40799999999999997</v>
      </c>
      <c r="J21">
        <f>VLOOKUP(A21,Statcast___Batter[], 15, FALSE)</f>
        <v>0.41</v>
      </c>
      <c r="K21">
        <f t="shared" si="3"/>
        <v>-2.0000000000000018E-3</v>
      </c>
      <c r="L21" t="e">
        <f t="shared" si="4"/>
        <v>#N/A</v>
      </c>
      <c r="M21">
        <f>VLOOKUP(A21, Batting___Career[[Name]:[BABIP]], 12, FALSE)</f>
        <v>0.313</v>
      </c>
      <c r="N21">
        <f t="shared" si="5"/>
        <v>9.4999999999999973E-2</v>
      </c>
      <c r="O21">
        <f>VLOOKUP(A21, Individual_Batting___Dashboard[[Name]:[BABIP]], 12, FALSE)</f>
        <v>0.29599999999999999</v>
      </c>
      <c r="P21">
        <f>'League Batting Stats'!$L$22</f>
        <v>0.28899999999999998</v>
      </c>
      <c r="Q21">
        <f t="shared" si="6"/>
        <v>7.0000000000000062E-3</v>
      </c>
      <c r="R21">
        <f>VLOOKUP(A21, Batting___Career[[Name]:[BABIP]], 12, FALSE)</f>
        <v>0.313</v>
      </c>
      <c r="S21">
        <f t="shared" si="7"/>
        <v>-1.7000000000000015E-2</v>
      </c>
      <c r="T21" t="e">
        <f t="shared" si="8"/>
        <v>#N/A</v>
      </c>
      <c r="U21">
        <f>VLOOKUP(A21, Individual_Batting___Dashboard[[Name]:[wRC+]], 18, FALSE)</f>
        <v>115</v>
      </c>
      <c r="V21">
        <f>(VLOOKUP(A21, Individual_Batting___Dashboard[[Name]:[WAR]], 22, FALSE)/VLOOKUP(A21, Individual_Batting___Dashboard[[Name]:[wRC+]], 3, FALSE))*162</f>
        <v>2.9793103448275859</v>
      </c>
    </row>
    <row r="22" spans="1:22" ht="15" customHeight="1" x14ac:dyDescent="0.45">
      <c r="A22" t="s">
        <v>203</v>
      </c>
      <c r="B22" t="e">
        <f>Table24[[#This Row],[Rank]]+Table24[[#This Row],[Rank2]]+Table24[[#This Row],[Rank3]]</f>
        <v>#N/A</v>
      </c>
      <c r="C22" t="e">
        <f>VLOOKUP(A22, Individual_Batting___Dashboard[], 16, FALSE)</f>
        <v>#N/A</v>
      </c>
      <c r="D22" t="e">
        <f>VLOOKUP(A22, Individual_Batting___Dashboard[], 17, FALSE)</f>
        <v>#N/A</v>
      </c>
      <c r="E22" t="e">
        <f t="shared" si="0"/>
        <v>#N/A</v>
      </c>
      <c r="F22">
        <f>VLOOKUP(A22, Batting___Career[], 16, FALSE)</f>
        <v>0.314</v>
      </c>
      <c r="G22" t="e">
        <f t="shared" si="1"/>
        <v>#N/A</v>
      </c>
      <c r="H22" t="e">
        <f t="shared" si="2"/>
        <v>#N/A</v>
      </c>
      <c r="I22" t="e">
        <f>VLOOKUP(A22,Statcast___Batter[],14,FALSE)</f>
        <v>#N/A</v>
      </c>
      <c r="J22" t="e">
        <f>VLOOKUP(A22,Statcast___Batter[], 15, FALSE)</f>
        <v>#N/A</v>
      </c>
      <c r="K22" t="e">
        <f t="shared" si="3"/>
        <v>#N/A</v>
      </c>
      <c r="L22" t="e">
        <f t="shared" si="4"/>
        <v>#N/A</v>
      </c>
      <c r="M22">
        <f>VLOOKUP(A22, Batting___Career[[Name]:[BABIP]], 12, FALSE)</f>
        <v>0.25800000000000001</v>
      </c>
      <c r="N22" t="e">
        <f t="shared" si="5"/>
        <v>#N/A</v>
      </c>
      <c r="O22" t="e">
        <f>VLOOKUP(A22, Individual_Batting___Dashboard[[Name]:[BABIP]], 12, FALSE)</f>
        <v>#N/A</v>
      </c>
      <c r="P22">
        <f>'League Batting Stats'!$L$22</f>
        <v>0.28899999999999998</v>
      </c>
      <c r="Q22" t="e">
        <f t="shared" si="6"/>
        <v>#N/A</v>
      </c>
      <c r="R22">
        <f>VLOOKUP(A22, Batting___Career[[Name]:[BABIP]], 12, FALSE)</f>
        <v>0.25800000000000001</v>
      </c>
      <c r="S22" t="e">
        <f t="shared" si="7"/>
        <v>#N/A</v>
      </c>
      <c r="T22" t="e">
        <f t="shared" si="8"/>
        <v>#N/A</v>
      </c>
      <c r="U22" t="e">
        <f>VLOOKUP(A22, Individual_Batting___Dashboard[[Name]:[wRC+]], 18, FALSE)</f>
        <v>#N/A</v>
      </c>
      <c r="V22" t="e">
        <f>(VLOOKUP(A22, Individual_Batting___Dashboard[[Name]:[WAR]], 22, FALSE)/VLOOKUP(A22, Individual_Batting___Dashboard[[Name]:[wRC+]], 3, FALSE))*162</f>
        <v>#N/A</v>
      </c>
    </row>
    <row r="23" spans="1:22" ht="15" customHeight="1" x14ac:dyDescent="0.45">
      <c r="A23" t="s">
        <v>225</v>
      </c>
      <c r="B23" t="e">
        <f>Table24[[#This Row],[Rank]]+Table24[[#This Row],[Rank2]]+Table24[[#This Row],[Rank3]]</f>
        <v>#N/A</v>
      </c>
      <c r="C23">
        <f>VLOOKUP(A23, Individual_Batting___Dashboard[], 16, FALSE)</f>
        <v>0.27600000000000002</v>
      </c>
      <c r="D23">
        <f>VLOOKUP(A23, Individual_Batting___Dashboard[], 17, FALSE)</f>
        <v>0.30199999999999999</v>
      </c>
      <c r="E23">
        <f t="shared" si="0"/>
        <v>-2.5999999999999968E-2</v>
      </c>
      <c r="F23">
        <f>VLOOKUP(A23, Batting___Career[], 16, FALSE)</f>
        <v>0.33700000000000002</v>
      </c>
      <c r="G23">
        <f t="shared" si="1"/>
        <v>-6.0999999999999999E-2</v>
      </c>
      <c r="H23" t="e">
        <f t="shared" si="2"/>
        <v>#N/A</v>
      </c>
      <c r="I23">
        <f>VLOOKUP(A23,Statcast___Batter[],14,FALSE)</f>
        <v>0.317</v>
      </c>
      <c r="J23">
        <f>VLOOKUP(A23,Statcast___Batter[], 15, FALSE)</f>
        <v>0.33700000000000002</v>
      </c>
      <c r="K23">
        <f t="shared" si="3"/>
        <v>-2.0000000000000018E-2</v>
      </c>
      <c r="L23" t="e">
        <f t="shared" si="4"/>
        <v>#N/A</v>
      </c>
      <c r="M23">
        <f>VLOOKUP(A23, Batting___Career[[Name]:[BABIP]], 12, FALSE)</f>
        <v>0.3</v>
      </c>
      <c r="N23">
        <f t="shared" si="5"/>
        <v>1.7000000000000015E-2</v>
      </c>
      <c r="O23">
        <f>VLOOKUP(A23, Individual_Batting___Dashboard[[Name]:[BABIP]], 12, FALSE)</f>
        <v>0.253</v>
      </c>
      <c r="P23">
        <f>'League Batting Stats'!$L$22</f>
        <v>0.28899999999999998</v>
      </c>
      <c r="Q23">
        <f t="shared" si="6"/>
        <v>-3.5999999999999976E-2</v>
      </c>
      <c r="R23">
        <f>VLOOKUP(A23, Batting___Career[[Name]:[BABIP]], 12, FALSE)</f>
        <v>0.3</v>
      </c>
      <c r="S23">
        <f t="shared" si="7"/>
        <v>-4.6999999999999986E-2</v>
      </c>
      <c r="T23" t="e">
        <f t="shared" si="8"/>
        <v>#N/A</v>
      </c>
      <c r="U23">
        <f>VLOOKUP(A23, Individual_Batting___Dashboard[[Name]:[wRC+]], 18, FALSE)</f>
        <v>77</v>
      </c>
      <c r="V23">
        <f>(VLOOKUP(A23, Individual_Batting___Dashboard[[Name]:[WAR]], 22, FALSE)/VLOOKUP(A23, Individual_Batting___Dashboard[[Name]:[wRC+]], 3, FALSE))*162</f>
        <v>1.2461538461538462</v>
      </c>
    </row>
    <row r="24" spans="1:22" ht="15" customHeight="1" x14ac:dyDescent="0.45">
      <c r="A24" t="s">
        <v>194</v>
      </c>
      <c r="B24" t="e">
        <f>Table24[[#This Row],[Rank]]+Table24[[#This Row],[Rank2]]+Table24[[#This Row],[Rank3]]</f>
        <v>#N/A</v>
      </c>
      <c r="C24">
        <f>VLOOKUP(A24, Individual_Batting___Dashboard[], 16, FALSE)</f>
        <v>0.29899999999999999</v>
      </c>
      <c r="D24">
        <f>VLOOKUP(A24, Individual_Batting___Dashboard[], 17, FALSE)</f>
        <v>0.33900000000000002</v>
      </c>
      <c r="E24">
        <f t="shared" si="0"/>
        <v>-4.0000000000000036E-2</v>
      </c>
      <c r="F24">
        <f>VLOOKUP(A24, Batting___Career[], 16, FALSE)</f>
        <v>0.35499999999999998</v>
      </c>
      <c r="G24">
        <f t="shared" si="1"/>
        <v>-5.5999999999999994E-2</v>
      </c>
      <c r="H24" t="e">
        <f t="shared" si="2"/>
        <v>#N/A</v>
      </c>
      <c r="I24">
        <f>VLOOKUP(A24,Statcast___Batter[],14,FALSE)</f>
        <v>0.36099999999999999</v>
      </c>
      <c r="J24">
        <f>VLOOKUP(A24,Statcast___Batter[], 15, FALSE)</f>
        <v>0.43</v>
      </c>
      <c r="K24">
        <f t="shared" si="3"/>
        <v>-6.9000000000000006E-2</v>
      </c>
      <c r="L24" t="e">
        <f t="shared" si="4"/>
        <v>#N/A</v>
      </c>
      <c r="M24">
        <f>VLOOKUP(A24, Batting___Career[[Name]:[BABIP]], 12, FALSE)</f>
        <v>0.29599999999999999</v>
      </c>
      <c r="N24">
        <f t="shared" si="5"/>
        <v>6.5000000000000002E-2</v>
      </c>
      <c r="O24">
        <f>VLOOKUP(A24, Individual_Batting___Dashboard[[Name]:[BABIP]], 12, FALSE)</f>
        <v>0.24399999999999999</v>
      </c>
      <c r="P24">
        <f>'League Batting Stats'!$L$22</f>
        <v>0.28899999999999998</v>
      </c>
      <c r="Q24">
        <f t="shared" si="6"/>
        <v>-4.4999999999999984E-2</v>
      </c>
      <c r="R24">
        <f>VLOOKUP(A24, Batting___Career[[Name]:[BABIP]], 12, FALSE)</f>
        <v>0.29599999999999999</v>
      </c>
      <c r="S24">
        <f t="shared" si="7"/>
        <v>-5.1999999999999991E-2</v>
      </c>
      <c r="T24" t="e">
        <f t="shared" si="8"/>
        <v>#N/A</v>
      </c>
      <c r="U24">
        <f>VLOOKUP(A24, Individual_Batting___Dashboard[[Name]:[wRC+]], 18, FALSE)</f>
        <v>94</v>
      </c>
      <c r="V24">
        <f>(VLOOKUP(A24, Individual_Batting___Dashboard[[Name]:[WAR]], 22, FALSE)/VLOOKUP(A24, Individual_Batting___Dashboard[[Name]:[wRC+]], 3, FALSE))*162</f>
        <v>2.0482758620689658</v>
      </c>
    </row>
    <row r="25" spans="1:22" ht="15" customHeight="1" x14ac:dyDescent="0.45">
      <c r="A25" t="s">
        <v>130</v>
      </c>
      <c r="B25" t="e">
        <f>Table24[[#This Row],[Rank]]+Table24[[#This Row],[Rank2]]+Table24[[#This Row],[Rank3]]</f>
        <v>#N/A</v>
      </c>
      <c r="C25">
        <f>VLOOKUP(A25, Individual_Batting___Dashboard[], 16, FALSE)</f>
        <v>0.28899999999999998</v>
      </c>
      <c r="D25">
        <f>VLOOKUP(A25, Individual_Batting___Dashboard[], 17, FALSE)</f>
        <v>0.29699999999999999</v>
      </c>
      <c r="E25">
        <f t="shared" si="0"/>
        <v>-8.0000000000000071E-3</v>
      </c>
      <c r="F25">
        <f>VLOOKUP(A25, Batting___Career[], 16, FALSE)</f>
        <v>0.34200000000000003</v>
      </c>
      <c r="G25">
        <f t="shared" si="1"/>
        <v>-5.3000000000000047E-2</v>
      </c>
      <c r="H25" t="e">
        <f t="shared" si="2"/>
        <v>#N/A</v>
      </c>
      <c r="I25">
        <f>VLOOKUP(A25,Statcast___Batter[],14,FALSE)</f>
        <v>0.35899999999999999</v>
      </c>
      <c r="J25">
        <f>VLOOKUP(A25,Statcast___Batter[], 15, FALSE)</f>
        <v>0.36099999999999999</v>
      </c>
      <c r="K25">
        <f t="shared" si="3"/>
        <v>-2.0000000000000018E-3</v>
      </c>
      <c r="L25" t="e">
        <f t="shared" si="4"/>
        <v>#N/A</v>
      </c>
      <c r="M25">
        <f>VLOOKUP(A25, Batting___Career[[Name]:[BABIP]], 12, FALSE)</f>
        <v>0.28499999999999998</v>
      </c>
      <c r="N25">
        <f t="shared" si="5"/>
        <v>7.400000000000001E-2</v>
      </c>
      <c r="O25">
        <f>VLOOKUP(A25, Individual_Batting___Dashboard[[Name]:[BABIP]], 12, FALSE)</f>
        <v>0.21299999999999999</v>
      </c>
      <c r="P25">
        <f>'League Batting Stats'!$L$22</f>
        <v>0.28899999999999998</v>
      </c>
      <c r="Q25">
        <f t="shared" si="6"/>
        <v>-7.5999999999999984E-2</v>
      </c>
      <c r="R25">
        <f>VLOOKUP(A25, Batting___Career[[Name]:[BABIP]], 12, FALSE)</f>
        <v>0.28499999999999998</v>
      </c>
      <c r="S25">
        <f t="shared" si="7"/>
        <v>-7.1999999999999981E-2</v>
      </c>
      <c r="T25" t="e">
        <f t="shared" si="8"/>
        <v>#N/A</v>
      </c>
      <c r="U25">
        <f>VLOOKUP(A25, Individual_Batting___Dashboard[[Name]:[wRC+]], 18, FALSE)</f>
        <v>90</v>
      </c>
      <c r="V25">
        <f>(VLOOKUP(A25, Individual_Batting___Dashboard[[Name]:[WAR]], 22, FALSE)/VLOOKUP(A25, Individual_Batting___Dashboard[[Name]:[wRC+]], 3, FALSE))*162</f>
        <v>-0.20506329113924052</v>
      </c>
    </row>
    <row r="26" spans="1:22" ht="15" customHeight="1" x14ac:dyDescent="0.45">
      <c r="A26" t="s">
        <v>148</v>
      </c>
      <c r="B26" t="e">
        <f>Table24[[#This Row],[Rank]]+Table24[[#This Row],[Rank2]]+Table24[[#This Row],[Rank3]]</f>
        <v>#N/A</v>
      </c>
      <c r="C26" t="e">
        <f>VLOOKUP(A26, Individual_Batting___Dashboard[], 16, FALSE)</f>
        <v>#N/A</v>
      </c>
      <c r="D26" t="e">
        <f>VLOOKUP(A26, Individual_Batting___Dashboard[], 17, FALSE)</f>
        <v>#N/A</v>
      </c>
      <c r="E26" t="e">
        <f t="shared" si="0"/>
        <v>#N/A</v>
      </c>
      <c r="F26">
        <f>VLOOKUP(A26, Batting___Career[], 16, FALSE)</f>
        <v>0.35699999999999998</v>
      </c>
      <c r="G26" t="e">
        <f t="shared" si="1"/>
        <v>#N/A</v>
      </c>
      <c r="H26" t="e">
        <f t="shared" si="2"/>
        <v>#N/A</v>
      </c>
      <c r="I26" t="e">
        <f>VLOOKUP(A26,Statcast___Batter[],14,FALSE)</f>
        <v>#N/A</v>
      </c>
      <c r="J26" t="e">
        <f>VLOOKUP(A26,Statcast___Batter[], 15, FALSE)</f>
        <v>#N/A</v>
      </c>
      <c r="K26" t="e">
        <f t="shared" si="3"/>
        <v>#N/A</v>
      </c>
      <c r="L26" t="e">
        <f t="shared" si="4"/>
        <v>#N/A</v>
      </c>
      <c r="M26">
        <f>VLOOKUP(A26, Batting___Career[[Name]:[BABIP]], 12, FALSE)</f>
        <v>0.27100000000000002</v>
      </c>
      <c r="N26" t="e">
        <f t="shared" si="5"/>
        <v>#N/A</v>
      </c>
      <c r="O26" t="e">
        <f>VLOOKUP(A26, Individual_Batting___Dashboard[[Name]:[BABIP]], 12, FALSE)</f>
        <v>#N/A</v>
      </c>
      <c r="P26">
        <f>'League Batting Stats'!$L$22</f>
        <v>0.28899999999999998</v>
      </c>
      <c r="Q26" t="e">
        <f t="shared" si="6"/>
        <v>#N/A</v>
      </c>
      <c r="R26">
        <f>VLOOKUP(A26, Batting___Career[[Name]:[BABIP]], 12, FALSE)</f>
        <v>0.27100000000000002</v>
      </c>
      <c r="S26" t="e">
        <f t="shared" si="7"/>
        <v>#N/A</v>
      </c>
      <c r="T26" t="e">
        <f t="shared" si="8"/>
        <v>#N/A</v>
      </c>
      <c r="U26" t="e">
        <f>VLOOKUP(A26, Individual_Batting___Dashboard[[Name]:[wRC+]], 18, FALSE)</f>
        <v>#N/A</v>
      </c>
      <c r="V26" t="e">
        <f>(VLOOKUP(A26, Individual_Batting___Dashboard[[Name]:[WAR]], 22, FALSE)/VLOOKUP(A26, Individual_Batting___Dashboard[[Name]:[wRC+]], 3, FALSE))*162</f>
        <v>#N/A</v>
      </c>
    </row>
    <row r="27" spans="1:22" ht="15" customHeight="1" x14ac:dyDescent="0.45">
      <c r="A27" t="s">
        <v>69</v>
      </c>
      <c r="B27" t="e">
        <f>Table24[[#This Row],[Rank]]+Table24[[#This Row],[Rank2]]+Table24[[#This Row],[Rank3]]</f>
        <v>#N/A</v>
      </c>
      <c r="C27">
        <f>VLOOKUP(A27, Individual_Batting___Dashboard[], 16, FALSE)</f>
        <v>0.32200000000000001</v>
      </c>
      <c r="D27">
        <f>VLOOKUP(A27, Individual_Batting___Dashboard[], 17, FALSE)</f>
        <v>0.318</v>
      </c>
      <c r="E27">
        <f t="shared" si="0"/>
        <v>4.0000000000000036E-3</v>
      </c>
      <c r="F27">
        <f>VLOOKUP(A27, Batting___Career[], 16, FALSE)</f>
        <v>0.34200000000000003</v>
      </c>
      <c r="G27">
        <f t="shared" si="1"/>
        <v>-2.0000000000000018E-2</v>
      </c>
      <c r="H27" t="e">
        <f t="shared" si="2"/>
        <v>#N/A</v>
      </c>
      <c r="I27">
        <f>VLOOKUP(A27,Statcast___Batter[],14,FALSE)</f>
        <v>0.41599999999999998</v>
      </c>
      <c r="J27">
        <f>VLOOKUP(A27,Statcast___Batter[], 15, FALSE)</f>
        <v>0.40200000000000002</v>
      </c>
      <c r="K27">
        <f t="shared" si="3"/>
        <v>1.3999999999999957E-2</v>
      </c>
      <c r="L27" t="e">
        <f t="shared" si="4"/>
        <v>#N/A</v>
      </c>
      <c r="M27">
        <f>VLOOKUP(A27, Batting___Career[[Name]:[BABIP]], 12, FALSE)</f>
        <v>0.25800000000000001</v>
      </c>
      <c r="N27">
        <f t="shared" si="5"/>
        <v>0.15799999999999997</v>
      </c>
      <c r="O27">
        <f>VLOOKUP(A27, Individual_Batting___Dashboard[[Name]:[BABIP]], 12, FALSE)</f>
        <v>0.25900000000000001</v>
      </c>
      <c r="P27">
        <f>'League Batting Stats'!$L$22</f>
        <v>0.28899999999999998</v>
      </c>
      <c r="Q27">
        <f t="shared" si="6"/>
        <v>-2.9999999999999971E-2</v>
      </c>
      <c r="R27">
        <f>VLOOKUP(A27, Batting___Career[[Name]:[BABIP]], 12, FALSE)</f>
        <v>0.25800000000000001</v>
      </c>
      <c r="S27">
        <f t="shared" si="7"/>
        <v>1.0000000000000009E-3</v>
      </c>
      <c r="T27" t="e">
        <f t="shared" si="8"/>
        <v>#N/A</v>
      </c>
      <c r="U27">
        <f>VLOOKUP(A27, Individual_Batting___Dashboard[[Name]:[wRC+]], 18, FALSE)</f>
        <v>110</v>
      </c>
      <c r="V27">
        <f>(VLOOKUP(A27, Individual_Batting___Dashboard[[Name]:[WAR]], 22, FALSE)/VLOOKUP(A27, Individual_Batting___Dashboard[[Name]:[wRC+]], 3, FALSE))*162</f>
        <v>2.6372093023255814</v>
      </c>
    </row>
    <row r="28" spans="1:22" ht="15" customHeight="1" x14ac:dyDescent="0.45">
      <c r="A28" t="s">
        <v>49</v>
      </c>
      <c r="B28" t="e">
        <f>Table24[[#This Row],[Rank]]+Table24[[#This Row],[Rank2]]+Table24[[#This Row],[Rank3]]</f>
        <v>#N/A</v>
      </c>
      <c r="C28">
        <f>VLOOKUP(A28, Individual_Batting___Dashboard[], 16, FALSE)</f>
        <v>0.36199999999999999</v>
      </c>
      <c r="D28">
        <f>VLOOKUP(A28, Individual_Batting___Dashboard[], 17, FALSE)</f>
        <v>0.36699999999999999</v>
      </c>
      <c r="E28">
        <f t="shared" si="0"/>
        <v>-5.0000000000000044E-3</v>
      </c>
      <c r="F28">
        <f>VLOOKUP(A28, Batting___Career[], 16, FALSE)</f>
        <v>0.35299999999999998</v>
      </c>
      <c r="G28">
        <f t="shared" si="1"/>
        <v>9.000000000000008E-3</v>
      </c>
      <c r="H28" t="e">
        <f t="shared" si="2"/>
        <v>#N/A</v>
      </c>
      <c r="I28">
        <f>VLOOKUP(A28,Statcast___Batter[],14,FALSE)</f>
        <v>0.45800000000000002</v>
      </c>
      <c r="J28">
        <f>VLOOKUP(A28,Statcast___Batter[], 15, FALSE)</f>
        <v>0.47499999999999998</v>
      </c>
      <c r="K28">
        <f t="shared" si="3"/>
        <v>-1.699999999999996E-2</v>
      </c>
      <c r="L28" t="e">
        <f t="shared" si="4"/>
        <v>#N/A</v>
      </c>
      <c r="M28">
        <f>VLOOKUP(A28, Batting___Career[[Name]:[BABIP]], 12, FALSE)</f>
        <v>0.26200000000000001</v>
      </c>
      <c r="N28">
        <f t="shared" si="5"/>
        <v>0.19600000000000001</v>
      </c>
      <c r="O28">
        <f>VLOOKUP(A28, Individual_Batting___Dashboard[[Name]:[BABIP]], 12, FALSE)</f>
        <v>0.30599999999999999</v>
      </c>
      <c r="P28">
        <f>'League Batting Stats'!$L$22</f>
        <v>0.28899999999999998</v>
      </c>
      <c r="Q28">
        <f t="shared" si="6"/>
        <v>1.7000000000000015E-2</v>
      </c>
      <c r="R28">
        <f>VLOOKUP(A28, Batting___Career[[Name]:[BABIP]], 12, FALSE)</f>
        <v>0.26200000000000001</v>
      </c>
      <c r="S28">
        <f t="shared" si="7"/>
        <v>4.3999999999999984E-2</v>
      </c>
      <c r="T28" t="e">
        <f t="shared" si="8"/>
        <v>#N/A</v>
      </c>
      <c r="U28">
        <f>VLOOKUP(A28, Individual_Batting___Dashboard[[Name]:[wRC+]], 18, FALSE)</f>
        <v>135</v>
      </c>
      <c r="V28">
        <f>(VLOOKUP(A28, Individual_Batting___Dashboard[[Name]:[WAR]], 22, FALSE)/VLOOKUP(A28, Individual_Batting___Dashboard[[Name]:[wRC+]], 3, FALSE))*162</f>
        <v>3.9512195121951219</v>
      </c>
    </row>
    <row r="29" spans="1:22" ht="15" customHeight="1" x14ac:dyDescent="0.45">
      <c r="A29" t="s">
        <v>110</v>
      </c>
      <c r="B29" t="e">
        <f>Table24[[#This Row],[Rank]]+Table24[[#This Row],[Rank2]]+Table24[[#This Row],[Rank3]]</f>
        <v>#N/A</v>
      </c>
      <c r="C29">
        <f>VLOOKUP(A29, Individual_Batting___Dashboard[], 16, FALSE)</f>
        <v>0.33500000000000002</v>
      </c>
      <c r="D29">
        <f>VLOOKUP(A29, Individual_Batting___Dashboard[], 17, FALSE)</f>
        <v>0.34699999999999998</v>
      </c>
      <c r="E29">
        <f t="shared" si="0"/>
        <v>-1.1999999999999955E-2</v>
      </c>
      <c r="F29">
        <f>VLOOKUP(A29, Batting___Career[], 16, FALSE)</f>
        <v>0.32600000000000001</v>
      </c>
      <c r="G29">
        <f t="shared" si="1"/>
        <v>9.000000000000008E-3</v>
      </c>
      <c r="H29" t="e">
        <f t="shared" si="2"/>
        <v>#N/A</v>
      </c>
      <c r="I29">
        <f>VLOOKUP(A29,Statcast___Batter[],14,FALSE)</f>
        <v>0.439</v>
      </c>
      <c r="J29">
        <f>VLOOKUP(A29,Statcast___Batter[], 15, FALSE)</f>
        <v>0.45900000000000002</v>
      </c>
      <c r="K29">
        <f t="shared" si="3"/>
        <v>-2.0000000000000018E-2</v>
      </c>
      <c r="L29" t="e">
        <f t="shared" si="4"/>
        <v>#N/A</v>
      </c>
      <c r="M29">
        <f>VLOOKUP(A29, Batting___Career[[Name]:[BABIP]], 12, FALSE)</f>
        <v>0.28199999999999997</v>
      </c>
      <c r="N29">
        <f t="shared" si="5"/>
        <v>0.15700000000000003</v>
      </c>
      <c r="O29">
        <f>VLOOKUP(A29, Individual_Batting___Dashboard[[Name]:[BABIP]], 12, FALSE)</f>
        <v>0.28899999999999998</v>
      </c>
      <c r="P29">
        <f>'League Batting Stats'!$L$22</f>
        <v>0.28899999999999998</v>
      </c>
      <c r="Q29">
        <f t="shared" si="6"/>
        <v>0</v>
      </c>
      <c r="R29">
        <f>VLOOKUP(A29, Batting___Career[[Name]:[BABIP]], 12, FALSE)</f>
        <v>0.28199999999999997</v>
      </c>
      <c r="S29">
        <f t="shared" si="7"/>
        <v>7.0000000000000062E-3</v>
      </c>
      <c r="T29" t="e">
        <f t="shared" si="8"/>
        <v>#N/A</v>
      </c>
      <c r="U29">
        <f>VLOOKUP(A29, Individual_Batting___Dashboard[[Name]:[wRC+]], 18, FALSE)</f>
        <v>123</v>
      </c>
      <c r="V29">
        <f>(VLOOKUP(A29, Individual_Batting___Dashboard[[Name]:[WAR]], 22, FALSE)/VLOOKUP(A29, Individual_Batting___Dashboard[[Name]:[wRC+]], 3, FALSE))*162</f>
        <v>3.0263736263736263</v>
      </c>
    </row>
    <row r="30" spans="1:22" ht="15" customHeight="1" x14ac:dyDescent="0.45">
      <c r="A30" t="s">
        <v>131</v>
      </c>
      <c r="B30" t="e">
        <f>Table24[[#This Row],[Rank]]+Table24[[#This Row],[Rank2]]+Table24[[#This Row],[Rank3]]</f>
        <v>#N/A</v>
      </c>
      <c r="C30">
        <f>VLOOKUP(A30, Individual_Batting___Dashboard[], 16, FALSE)</f>
        <v>0.30299999999999999</v>
      </c>
      <c r="D30">
        <f>VLOOKUP(A30, Individual_Batting___Dashboard[], 17, FALSE)</f>
        <v>0.32900000000000001</v>
      </c>
      <c r="E30">
        <f t="shared" si="0"/>
        <v>-2.6000000000000023E-2</v>
      </c>
      <c r="F30">
        <f>VLOOKUP(A30, Batting___Career[], 16, FALSE)</f>
        <v>0.316</v>
      </c>
      <c r="G30">
        <f t="shared" si="1"/>
        <v>-1.3000000000000012E-2</v>
      </c>
      <c r="H30" t="e">
        <f t="shared" si="2"/>
        <v>#N/A</v>
      </c>
      <c r="I30">
        <f>VLOOKUP(A30,Statcast___Batter[],14,FALSE)</f>
        <v>0.39500000000000002</v>
      </c>
      <c r="J30">
        <f>VLOOKUP(A30,Statcast___Batter[], 15, FALSE)</f>
        <v>0.45600000000000002</v>
      </c>
      <c r="K30">
        <f t="shared" si="3"/>
        <v>-6.0999999999999999E-2</v>
      </c>
      <c r="L30" t="e">
        <f t="shared" si="4"/>
        <v>#N/A</v>
      </c>
      <c r="M30">
        <f>VLOOKUP(A30, Batting___Career[[Name]:[BABIP]], 12, FALSE)</f>
        <v>0.29099999999999998</v>
      </c>
      <c r="N30">
        <f t="shared" si="5"/>
        <v>0.10400000000000004</v>
      </c>
      <c r="O30">
        <f>VLOOKUP(A30, Individual_Batting___Dashboard[[Name]:[BABIP]], 12, FALSE)</f>
        <v>0.28699999999999998</v>
      </c>
      <c r="P30">
        <f>'League Batting Stats'!$L$22</f>
        <v>0.28899999999999998</v>
      </c>
      <c r="Q30">
        <f t="shared" si="6"/>
        <v>-2.0000000000000018E-3</v>
      </c>
      <c r="R30">
        <f>VLOOKUP(A30, Batting___Career[[Name]:[BABIP]], 12, FALSE)</f>
        <v>0.29099999999999998</v>
      </c>
      <c r="S30">
        <f t="shared" si="7"/>
        <v>-4.0000000000000036E-3</v>
      </c>
      <c r="T30" t="e">
        <f t="shared" si="8"/>
        <v>#N/A</v>
      </c>
      <c r="U30">
        <f>VLOOKUP(A30, Individual_Batting___Dashboard[[Name]:[wRC+]], 18, FALSE)</f>
        <v>94</v>
      </c>
      <c r="V30">
        <f>(VLOOKUP(A30, Individual_Batting___Dashboard[[Name]:[WAR]], 22, FALSE)/VLOOKUP(A30, Individual_Batting___Dashboard[[Name]:[wRC+]], 3, FALSE))*162</f>
        <v>-0.18620689655172412</v>
      </c>
    </row>
    <row r="31" spans="1:22" ht="15" customHeight="1" x14ac:dyDescent="0.45">
      <c r="A31" t="s">
        <v>202</v>
      </c>
      <c r="B31" t="e">
        <f>Table24[[#This Row],[Rank]]+Table24[[#This Row],[Rank2]]+Table24[[#This Row],[Rank3]]</f>
        <v>#N/A</v>
      </c>
      <c r="C31" t="e">
        <f>VLOOKUP(A31, Individual_Batting___Dashboard[], 16, FALSE)</f>
        <v>#N/A</v>
      </c>
      <c r="D31" t="e">
        <f>VLOOKUP(A31, Individual_Batting___Dashboard[], 17, FALSE)</f>
        <v>#N/A</v>
      </c>
      <c r="E31" t="e">
        <f t="shared" si="0"/>
        <v>#N/A</v>
      </c>
      <c r="F31">
        <f>VLOOKUP(A31, Batting___Career[], 16, FALSE)</f>
        <v>0.33</v>
      </c>
      <c r="G31" t="e">
        <f t="shared" si="1"/>
        <v>#N/A</v>
      </c>
      <c r="H31" t="e">
        <f t="shared" si="2"/>
        <v>#N/A</v>
      </c>
      <c r="I31" t="e">
        <f>VLOOKUP(A31,Statcast___Batter[],14,FALSE)</f>
        <v>#N/A</v>
      </c>
      <c r="J31" t="e">
        <f>VLOOKUP(A31,Statcast___Batter[], 15, FALSE)</f>
        <v>#N/A</v>
      </c>
      <c r="K31" t="e">
        <f t="shared" si="3"/>
        <v>#N/A</v>
      </c>
      <c r="L31" t="e">
        <f t="shared" si="4"/>
        <v>#N/A</v>
      </c>
      <c r="M31">
        <f>VLOOKUP(A31, Batting___Career[[Name]:[BABIP]], 12, FALSE)</f>
        <v>0.30199999999999999</v>
      </c>
      <c r="N31" t="e">
        <f t="shared" si="5"/>
        <v>#N/A</v>
      </c>
      <c r="O31" t="e">
        <f>VLOOKUP(A31, Individual_Batting___Dashboard[[Name]:[BABIP]], 12, FALSE)</f>
        <v>#N/A</v>
      </c>
      <c r="P31">
        <f>'League Batting Stats'!$L$22</f>
        <v>0.28899999999999998</v>
      </c>
      <c r="Q31" t="e">
        <f t="shared" si="6"/>
        <v>#N/A</v>
      </c>
      <c r="R31">
        <f>VLOOKUP(A31, Batting___Career[[Name]:[BABIP]], 12, FALSE)</f>
        <v>0.30199999999999999</v>
      </c>
      <c r="S31" t="e">
        <f t="shared" si="7"/>
        <v>#N/A</v>
      </c>
      <c r="T31" t="e">
        <f t="shared" si="8"/>
        <v>#N/A</v>
      </c>
      <c r="U31" t="e">
        <f>VLOOKUP(A31, Individual_Batting___Dashboard[[Name]:[wRC+]], 18, FALSE)</f>
        <v>#N/A</v>
      </c>
      <c r="V31" t="e">
        <f>(VLOOKUP(A31, Individual_Batting___Dashboard[[Name]:[WAR]], 22, FALSE)/VLOOKUP(A31, Individual_Batting___Dashboard[[Name]:[wRC+]], 3, FALSE))*162</f>
        <v>#N/A</v>
      </c>
    </row>
    <row r="32" spans="1:22" ht="15" customHeight="1" x14ac:dyDescent="0.45">
      <c r="A32" t="s">
        <v>159</v>
      </c>
      <c r="B32" t="e">
        <f>Table24[[#This Row],[Rank]]+Table24[[#This Row],[Rank2]]+Table24[[#This Row],[Rank3]]</f>
        <v>#N/A</v>
      </c>
      <c r="C32" t="e">
        <f>VLOOKUP(A32, Individual_Batting___Dashboard[], 16, FALSE)</f>
        <v>#N/A</v>
      </c>
      <c r="D32" t="e">
        <f>VLOOKUP(A32, Individual_Batting___Dashboard[], 17, FALSE)</f>
        <v>#N/A</v>
      </c>
      <c r="E32" t="e">
        <f t="shared" si="0"/>
        <v>#N/A</v>
      </c>
      <c r="F32">
        <f>VLOOKUP(A32, Batting___Career[], 16, FALSE)</f>
        <v>0.41499999999999998</v>
      </c>
      <c r="G32" t="e">
        <f t="shared" si="1"/>
        <v>#N/A</v>
      </c>
      <c r="H32" t="e">
        <f t="shared" si="2"/>
        <v>#N/A</v>
      </c>
      <c r="I32" t="e">
        <f>VLOOKUP(A32,Statcast___Batter[],14,FALSE)</f>
        <v>#N/A</v>
      </c>
      <c r="J32" t="e">
        <f>VLOOKUP(A32,Statcast___Batter[], 15, FALSE)</f>
        <v>#N/A</v>
      </c>
      <c r="K32" t="e">
        <f t="shared" si="3"/>
        <v>#N/A</v>
      </c>
      <c r="L32" t="e">
        <f t="shared" si="4"/>
        <v>#N/A</v>
      </c>
      <c r="M32">
        <f>VLOOKUP(A32, Batting___Career[[Name]:[BABIP]], 12, FALSE)</f>
        <v>0.34300000000000003</v>
      </c>
      <c r="N32" t="e">
        <f t="shared" si="5"/>
        <v>#N/A</v>
      </c>
      <c r="O32" t="e">
        <f>VLOOKUP(A32, Individual_Batting___Dashboard[[Name]:[BABIP]], 12, FALSE)</f>
        <v>#N/A</v>
      </c>
      <c r="P32">
        <f>'League Batting Stats'!$L$22</f>
        <v>0.28899999999999998</v>
      </c>
      <c r="Q32" t="e">
        <f t="shared" si="6"/>
        <v>#N/A</v>
      </c>
      <c r="R32">
        <f>VLOOKUP(A32, Batting___Career[[Name]:[BABIP]], 12, FALSE)</f>
        <v>0.34300000000000003</v>
      </c>
      <c r="S32" t="e">
        <f t="shared" si="7"/>
        <v>#N/A</v>
      </c>
      <c r="T32" t="e">
        <f t="shared" si="8"/>
        <v>#N/A</v>
      </c>
      <c r="U32" t="e">
        <f>VLOOKUP(A32, Individual_Batting___Dashboard[[Name]:[wRC+]], 18, FALSE)</f>
        <v>#N/A</v>
      </c>
      <c r="V32" t="e">
        <f>(VLOOKUP(A32, Individual_Batting___Dashboard[[Name]:[WAR]], 22, FALSE)/VLOOKUP(A32, Individual_Batting___Dashboard[[Name]:[wRC+]], 3, FALSE))*162</f>
        <v>#N/A</v>
      </c>
    </row>
    <row r="33" spans="1:22" ht="15" customHeight="1" x14ac:dyDescent="0.45">
      <c r="A33" t="s">
        <v>81</v>
      </c>
      <c r="B33" t="e">
        <f>Table24[[#This Row],[Rank]]+Table24[[#This Row],[Rank2]]+Table24[[#This Row],[Rank3]]</f>
        <v>#N/A</v>
      </c>
      <c r="C33" t="e">
        <f>VLOOKUP(A33, Individual_Batting___Dashboard[], 16, FALSE)</f>
        <v>#N/A</v>
      </c>
      <c r="D33" t="e">
        <f>VLOOKUP(A33, Individual_Batting___Dashboard[], 17, FALSE)</f>
        <v>#N/A</v>
      </c>
      <c r="E33" t="e">
        <f t="shared" si="0"/>
        <v>#N/A</v>
      </c>
      <c r="F33">
        <f>VLOOKUP(A33, Batting___Career[], 16, FALSE)</f>
        <v>0.30299999999999999</v>
      </c>
      <c r="G33" t="e">
        <f t="shared" si="1"/>
        <v>#N/A</v>
      </c>
      <c r="H33" t="e">
        <f t="shared" si="2"/>
        <v>#N/A</v>
      </c>
      <c r="I33" t="e">
        <f>VLOOKUP(A33,Statcast___Batter[],14,FALSE)</f>
        <v>#N/A</v>
      </c>
      <c r="J33" t="e">
        <f>VLOOKUP(A33,Statcast___Batter[], 15, FALSE)</f>
        <v>#N/A</v>
      </c>
      <c r="K33" t="e">
        <f t="shared" si="3"/>
        <v>#N/A</v>
      </c>
      <c r="L33" t="e">
        <f t="shared" si="4"/>
        <v>#N/A</v>
      </c>
      <c r="M33">
        <f>VLOOKUP(A33, Batting___Career[[Name]:[BABIP]], 12, FALSE)</f>
        <v>0.27300000000000002</v>
      </c>
      <c r="N33" t="e">
        <f t="shared" si="5"/>
        <v>#N/A</v>
      </c>
      <c r="O33" t="e">
        <f>VLOOKUP(A33, Individual_Batting___Dashboard[[Name]:[BABIP]], 12, FALSE)</f>
        <v>#N/A</v>
      </c>
      <c r="P33">
        <f>'League Batting Stats'!$L$22</f>
        <v>0.28899999999999998</v>
      </c>
      <c r="Q33" t="e">
        <f t="shared" si="6"/>
        <v>#N/A</v>
      </c>
      <c r="R33">
        <f>VLOOKUP(A33, Batting___Career[[Name]:[BABIP]], 12, FALSE)</f>
        <v>0.27300000000000002</v>
      </c>
      <c r="S33" t="e">
        <f t="shared" si="7"/>
        <v>#N/A</v>
      </c>
      <c r="T33" t="e">
        <f t="shared" si="8"/>
        <v>#N/A</v>
      </c>
      <c r="U33" t="e">
        <f>VLOOKUP(A33, Individual_Batting___Dashboard[[Name]:[wRC+]], 18, FALSE)</f>
        <v>#N/A</v>
      </c>
      <c r="V33" t="e">
        <f>(VLOOKUP(A33, Individual_Batting___Dashboard[[Name]:[WAR]], 22, FALSE)/VLOOKUP(A33, Individual_Batting___Dashboard[[Name]:[wRC+]], 3, FALSE))*162</f>
        <v>#N/A</v>
      </c>
    </row>
    <row r="34" spans="1:22" ht="15" customHeight="1" x14ac:dyDescent="0.45">
      <c r="A34" t="s">
        <v>183</v>
      </c>
      <c r="B34" t="e">
        <f>Table24[[#This Row],[Rank]]+Table24[[#This Row],[Rank2]]+Table24[[#This Row],[Rank3]]</f>
        <v>#N/A</v>
      </c>
      <c r="C34">
        <f>VLOOKUP(A34, Individual_Batting___Dashboard[], 16, FALSE)</f>
        <v>0.29299999999999998</v>
      </c>
      <c r="D34">
        <f>VLOOKUP(A34, Individual_Batting___Dashboard[], 17, FALSE)</f>
        <v>0.32700000000000001</v>
      </c>
      <c r="E34">
        <f t="shared" ref="E34:E65" si="9">C34-D34</f>
        <v>-3.400000000000003E-2</v>
      </c>
      <c r="F34">
        <f>VLOOKUP(A34, Batting___Career[], 16, FALSE)</f>
        <v>0.38</v>
      </c>
      <c r="G34">
        <f t="shared" ref="G34:G65" si="10">C34-F34</f>
        <v>-8.7000000000000022E-2</v>
      </c>
      <c r="H34" t="e">
        <f t="shared" ref="H34:H65" si="11">_xlfn.RANK.EQ(E34, $E$2:$E$172,1)</f>
        <v>#N/A</v>
      </c>
      <c r="I34">
        <f>VLOOKUP(A34,Statcast___Batter[],14,FALSE)</f>
        <v>0.374</v>
      </c>
      <c r="J34">
        <f>VLOOKUP(A34,Statcast___Batter[], 15, FALSE)</f>
        <v>0.44500000000000001</v>
      </c>
      <c r="K34">
        <f t="shared" ref="K34:K65" si="12">I34-J34</f>
        <v>-7.1000000000000008E-2</v>
      </c>
      <c r="L34" t="e">
        <f t="shared" ref="L34:L65" si="13">_xlfn.RANK.EQ(K34, $K$2:$K$172, 1)</f>
        <v>#N/A</v>
      </c>
      <c r="M34">
        <f>VLOOKUP(A34, Batting___Career[[Name]:[BABIP]], 12, FALSE)</f>
        <v>0.34399999999999997</v>
      </c>
      <c r="N34">
        <f t="shared" ref="N34:N65" si="14">I34-M34</f>
        <v>3.0000000000000027E-2</v>
      </c>
      <c r="O34">
        <f>VLOOKUP(A34, Individual_Batting___Dashboard[[Name]:[BABIP]], 12, FALSE)</f>
        <v>0.29499999999999998</v>
      </c>
      <c r="P34">
        <f>'League Batting Stats'!$L$22</f>
        <v>0.28899999999999998</v>
      </c>
      <c r="Q34">
        <f t="shared" ref="Q34:Q65" si="15">O34-P34</f>
        <v>6.0000000000000053E-3</v>
      </c>
      <c r="R34">
        <f>VLOOKUP(A34, Batting___Career[[Name]:[BABIP]], 12, FALSE)</f>
        <v>0.34399999999999997</v>
      </c>
      <c r="S34">
        <f t="shared" ref="S34:S65" si="16">O34-R34</f>
        <v>-4.8999999999999988E-2</v>
      </c>
      <c r="T34" t="e">
        <f t="shared" ref="T34:T65" si="17">_xlfn.RANK.EQ(S34, $S$2:$S$172, 1)</f>
        <v>#N/A</v>
      </c>
      <c r="U34">
        <f>VLOOKUP(A34, Individual_Batting___Dashboard[[Name]:[wRC+]], 18, FALSE)</f>
        <v>91</v>
      </c>
      <c r="V34">
        <f>(VLOOKUP(A34, Individual_Batting___Dashboard[[Name]:[WAR]], 22, FALSE)/VLOOKUP(A34, Individual_Batting___Dashboard[[Name]:[wRC+]], 3, FALSE))*162</f>
        <v>0.36404494382022473</v>
      </c>
    </row>
    <row r="35" spans="1:22" ht="15" customHeight="1" x14ac:dyDescent="0.45">
      <c r="A35" t="s">
        <v>1913</v>
      </c>
      <c r="B35" t="e">
        <f>Table24[[#This Row],[Rank]]+Table24[[#This Row],[Rank2]]+Table24[[#This Row],[Rank3]]</f>
        <v>#N/A</v>
      </c>
      <c r="C35" t="e">
        <f>VLOOKUP(A35, Individual_Batting___Dashboard[], 16, FALSE)</f>
        <v>#N/A</v>
      </c>
      <c r="D35" t="e">
        <f>VLOOKUP(A35, Individual_Batting___Dashboard[], 17, FALSE)</f>
        <v>#N/A</v>
      </c>
      <c r="E35" t="e">
        <f t="shared" si="9"/>
        <v>#N/A</v>
      </c>
      <c r="F35">
        <f>VLOOKUP(A35, Batting___Career[], 16, FALSE)</f>
        <v>0.28799999999999998</v>
      </c>
      <c r="G35" t="e">
        <f t="shared" si="10"/>
        <v>#N/A</v>
      </c>
      <c r="H35" t="e">
        <f t="shared" si="11"/>
        <v>#N/A</v>
      </c>
      <c r="I35" t="e">
        <f>VLOOKUP(A35,Statcast___Batter[],14,FALSE)</f>
        <v>#N/A</v>
      </c>
      <c r="J35" t="e">
        <f>VLOOKUP(A35,Statcast___Batter[], 15, FALSE)</f>
        <v>#N/A</v>
      </c>
      <c r="K35" t="e">
        <f t="shared" si="12"/>
        <v>#N/A</v>
      </c>
      <c r="L35" t="e">
        <f t="shared" si="13"/>
        <v>#N/A</v>
      </c>
      <c r="M35">
        <f>VLOOKUP(A35, Batting___Career[[Name]:[BABIP]], 12, FALSE)</f>
        <v>0.30499999999999999</v>
      </c>
      <c r="N35" t="e">
        <f t="shared" si="14"/>
        <v>#N/A</v>
      </c>
      <c r="O35" t="e">
        <f>VLOOKUP(A35, Individual_Batting___Dashboard[[Name]:[BABIP]], 12, FALSE)</f>
        <v>#N/A</v>
      </c>
      <c r="P35">
        <f>'League Batting Stats'!$L$22</f>
        <v>0.28899999999999998</v>
      </c>
      <c r="Q35" t="e">
        <f t="shared" si="15"/>
        <v>#N/A</v>
      </c>
      <c r="R35">
        <f>VLOOKUP(A35, Batting___Career[[Name]:[BABIP]], 12, FALSE)</f>
        <v>0.30499999999999999</v>
      </c>
      <c r="S35" t="e">
        <f t="shared" si="16"/>
        <v>#N/A</v>
      </c>
      <c r="T35" t="e">
        <f t="shared" si="17"/>
        <v>#N/A</v>
      </c>
      <c r="U35" t="e">
        <f>VLOOKUP(A35, Individual_Batting___Dashboard[[Name]:[wRC+]], 18, FALSE)</f>
        <v>#N/A</v>
      </c>
      <c r="V35" t="e">
        <f>(VLOOKUP(A35, Individual_Batting___Dashboard[[Name]:[WAR]], 22, FALSE)/VLOOKUP(A35, Individual_Batting___Dashboard[[Name]:[wRC+]], 3, FALSE))*162</f>
        <v>#N/A</v>
      </c>
    </row>
    <row r="36" spans="1:22" ht="15" customHeight="1" x14ac:dyDescent="0.45">
      <c r="A36" t="s">
        <v>208</v>
      </c>
      <c r="B36" t="e">
        <f>Table24[[#This Row],[Rank]]+Table24[[#This Row],[Rank2]]+Table24[[#This Row],[Rank3]]</f>
        <v>#N/A</v>
      </c>
      <c r="C36" t="e">
        <f>VLOOKUP(A36, Individual_Batting___Dashboard[], 16, FALSE)</f>
        <v>#N/A</v>
      </c>
      <c r="D36" t="e">
        <f>VLOOKUP(A36, Individual_Batting___Dashboard[], 17, FALSE)</f>
        <v>#N/A</v>
      </c>
      <c r="E36" t="e">
        <f t="shared" si="9"/>
        <v>#N/A</v>
      </c>
      <c r="F36">
        <f>VLOOKUP(A36, Batting___Career[], 16, FALSE)</f>
        <v>0.31</v>
      </c>
      <c r="G36" t="e">
        <f t="shared" si="10"/>
        <v>#N/A</v>
      </c>
      <c r="H36" t="e">
        <f t="shared" si="11"/>
        <v>#N/A</v>
      </c>
      <c r="I36" t="e">
        <f>VLOOKUP(A36,Statcast___Batter[],14,FALSE)</f>
        <v>#N/A</v>
      </c>
      <c r="J36" t="e">
        <f>VLOOKUP(A36,Statcast___Batter[], 15, FALSE)</f>
        <v>#N/A</v>
      </c>
      <c r="K36" t="e">
        <f t="shared" si="12"/>
        <v>#N/A</v>
      </c>
      <c r="L36" t="e">
        <f t="shared" si="13"/>
        <v>#N/A</v>
      </c>
      <c r="M36">
        <f>VLOOKUP(A36, Batting___Career[[Name]:[BABIP]], 12, FALSE)</f>
        <v>0.316</v>
      </c>
      <c r="N36" t="e">
        <f t="shared" si="14"/>
        <v>#N/A</v>
      </c>
      <c r="O36" t="e">
        <f>VLOOKUP(A36, Individual_Batting___Dashboard[[Name]:[BABIP]], 12, FALSE)</f>
        <v>#N/A</v>
      </c>
      <c r="P36">
        <f>'League Batting Stats'!$L$22</f>
        <v>0.28899999999999998</v>
      </c>
      <c r="Q36" t="e">
        <f t="shared" si="15"/>
        <v>#N/A</v>
      </c>
      <c r="R36">
        <f>VLOOKUP(A36, Batting___Career[[Name]:[BABIP]], 12, FALSE)</f>
        <v>0.316</v>
      </c>
      <c r="S36" t="e">
        <f t="shared" si="16"/>
        <v>#N/A</v>
      </c>
      <c r="T36" t="e">
        <f t="shared" si="17"/>
        <v>#N/A</v>
      </c>
      <c r="U36" t="e">
        <f>VLOOKUP(A36, Individual_Batting___Dashboard[[Name]:[wRC+]], 18, FALSE)</f>
        <v>#N/A</v>
      </c>
      <c r="V36" t="e">
        <f>(VLOOKUP(A36, Individual_Batting___Dashboard[[Name]:[WAR]], 22, FALSE)/VLOOKUP(A36, Individual_Batting___Dashboard[[Name]:[wRC+]], 3, FALSE))*162</f>
        <v>#N/A</v>
      </c>
    </row>
    <row r="37" spans="1:22" ht="15" customHeight="1" x14ac:dyDescent="0.45">
      <c r="A37" t="s">
        <v>90</v>
      </c>
      <c r="B37" t="e">
        <f>Table24[[#This Row],[Rank]]+Table24[[#This Row],[Rank2]]+Table24[[#This Row],[Rank3]]</f>
        <v>#N/A</v>
      </c>
      <c r="C37">
        <f>VLOOKUP(A37, Individual_Batting___Dashboard[], 16, FALSE)</f>
        <v>0.31900000000000001</v>
      </c>
      <c r="D37">
        <f>VLOOKUP(A37, Individual_Batting___Dashboard[], 17, FALSE)</f>
        <v>0.36199999999999999</v>
      </c>
      <c r="E37">
        <f t="shared" si="9"/>
        <v>-4.2999999999999983E-2</v>
      </c>
      <c r="F37">
        <f>VLOOKUP(A37, Batting___Career[], 16, FALSE)</f>
        <v>0.33</v>
      </c>
      <c r="G37">
        <f t="shared" si="10"/>
        <v>-1.100000000000001E-2</v>
      </c>
      <c r="H37" t="e">
        <f t="shared" si="11"/>
        <v>#N/A</v>
      </c>
      <c r="I37">
        <f>VLOOKUP(A37,Statcast___Batter[],14,FALSE)</f>
        <v>0.40899999999999997</v>
      </c>
      <c r="J37">
        <f>VLOOKUP(A37,Statcast___Batter[], 15, FALSE)</f>
        <v>0.495</v>
      </c>
      <c r="K37">
        <f t="shared" si="12"/>
        <v>-8.6000000000000021E-2</v>
      </c>
      <c r="L37" t="e">
        <f t="shared" si="13"/>
        <v>#N/A</v>
      </c>
      <c r="M37">
        <f>VLOOKUP(A37, Batting___Career[[Name]:[BABIP]], 12, FALSE)</f>
        <v>0.3</v>
      </c>
      <c r="N37">
        <f t="shared" si="14"/>
        <v>0.10899999999999999</v>
      </c>
      <c r="O37">
        <f>VLOOKUP(A37, Individual_Batting___Dashboard[[Name]:[BABIP]], 12, FALSE)</f>
        <v>0.27600000000000002</v>
      </c>
      <c r="P37">
        <f>'League Batting Stats'!$L$22</f>
        <v>0.28899999999999998</v>
      </c>
      <c r="Q37">
        <f t="shared" si="15"/>
        <v>-1.2999999999999956E-2</v>
      </c>
      <c r="R37">
        <f>VLOOKUP(A37, Batting___Career[[Name]:[BABIP]], 12, FALSE)</f>
        <v>0.3</v>
      </c>
      <c r="S37">
        <f t="shared" si="16"/>
        <v>-2.3999999999999966E-2</v>
      </c>
      <c r="T37" t="e">
        <f t="shared" si="17"/>
        <v>#N/A</v>
      </c>
      <c r="U37">
        <f>VLOOKUP(A37, Individual_Batting___Dashboard[[Name]:[wRC+]], 18, FALSE)</f>
        <v>105</v>
      </c>
      <c r="V37">
        <f>(VLOOKUP(A37, Individual_Batting___Dashboard[[Name]:[WAR]], 22, FALSE)/VLOOKUP(A37, Individual_Batting___Dashboard[[Name]:[wRC+]], 3, FALSE))*162</f>
        <v>1.8</v>
      </c>
    </row>
    <row r="38" spans="1:22" ht="15" customHeight="1" x14ac:dyDescent="0.45">
      <c r="A38" t="s">
        <v>204</v>
      </c>
      <c r="B38" t="e">
        <f>Table24[[#This Row],[Rank]]+Table24[[#This Row],[Rank2]]+Table24[[#This Row],[Rank3]]</f>
        <v>#N/A</v>
      </c>
      <c r="C38">
        <f>VLOOKUP(A38, Individual_Batting___Dashboard[], 16, FALSE)</f>
        <v>0.29799999999999999</v>
      </c>
      <c r="D38">
        <f>VLOOKUP(A38, Individual_Batting___Dashboard[], 17, FALSE)</f>
        <v>0.32300000000000001</v>
      </c>
      <c r="E38">
        <f t="shared" si="9"/>
        <v>-2.5000000000000022E-2</v>
      </c>
      <c r="F38">
        <f>VLOOKUP(A38, Batting___Career[], 16, FALSE)</f>
        <v>0.317</v>
      </c>
      <c r="G38">
        <f t="shared" si="10"/>
        <v>-1.9000000000000017E-2</v>
      </c>
      <c r="H38" t="e">
        <f t="shared" si="11"/>
        <v>#N/A</v>
      </c>
      <c r="I38">
        <f>VLOOKUP(A38,Statcast___Batter[],14,FALSE)</f>
        <v>0.35699999999999998</v>
      </c>
      <c r="J38">
        <f>VLOOKUP(A38,Statcast___Batter[], 15, FALSE)</f>
        <v>0.39800000000000002</v>
      </c>
      <c r="K38">
        <f t="shared" si="12"/>
        <v>-4.1000000000000036E-2</v>
      </c>
      <c r="L38" t="e">
        <f t="shared" si="13"/>
        <v>#N/A</v>
      </c>
      <c r="M38">
        <f>VLOOKUP(A38, Batting___Career[[Name]:[BABIP]], 12, FALSE)</f>
        <v>0.29399999999999998</v>
      </c>
      <c r="N38">
        <f t="shared" si="14"/>
        <v>6.3E-2</v>
      </c>
      <c r="O38">
        <f>VLOOKUP(A38, Individual_Batting___Dashboard[[Name]:[BABIP]], 12, FALSE)</f>
        <v>0.253</v>
      </c>
      <c r="P38">
        <f>'League Batting Stats'!$L$22</f>
        <v>0.28899999999999998</v>
      </c>
      <c r="Q38">
        <f t="shared" si="15"/>
        <v>-3.5999999999999976E-2</v>
      </c>
      <c r="R38">
        <f>VLOOKUP(A38, Batting___Career[[Name]:[BABIP]], 12, FALSE)</f>
        <v>0.29399999999999998</v>
      </c>
      <c r="S38">
        <f t="shared" si="16"/>
        <v>-4.0999999999999981E-2</v>
      </c>
      <c r="T38" t="e">
        <f t="shared" si="17"/>
        <v>#N/A</v>
      </c>
      <c r="U38">
        <f>VLOOKUP(A38, Individual_Batting___Dashboard[[Name]:[wRC+]], 18, FALSE)</f>
        <v>96</v>
      </c>
      <c r="V38">
        <f>(VLOOKUP(A38, Individual_Batting___Dashboard[[Name]:[WAR]], 22, FALSE)/VLOOKUP(A38, Individual_Batting___Dashboard[[Name]:[wRC+]], 3, FALSE))*162</f>
        <v>3.24</v>
      </c>
    </row>
    <row r="39" spans="1:22" ht="15" customHeight="1" x14ac:dyDescent="0.45">
      <c r="A39" t="s">
        <v>51</v>
      </c>
      <c r="B39" t="e">
        <f>Table24[[#This Row],[Rank]]+Table24[[#This Row],[Rank2]]+Table24[[#This Row],[Rank3]]</f>
        <v>#N/A</v>
      </c>
      <c r="C39">
        <f>VLOOKUP(A39, Individual_Batting___Dashboard[], 16, FALSE)</f>
        <v>0.307</v>
      </c>
      <c r="D39">
        <f>VLOOKUP(A39, Individual_Batting___Dashboard[], 17, FALSE)</f>
        <v>0.32</v>
      </c>
      <c r="E39">
        <f t="shared" si="9"/>
        <v>-1.3000000000000012E-2</v>
      </c>
      <c r="F39">
        <f>VLOOKUP(A39, Batting___Career[], 16, FALSE)</f>
        <v>0.33</v>
      </c>
      <c r="G39">
        <f t="shared" si="10"/>
        <v>-2.300000000000002E-2</v>
      </c>
      <c r="H39" t="e">
        <f t="shared" si="11"/>
        <v>#N/A</v>
      </c>
      <c r="I39">
        <f>VLOOKUP(A39,Statcast___Batter[],14,FALSE)</f>
        <v>0.36299999999999999</v>
      </c>
      <c r="J39">
        <f>VLOOKUP(A39,Statcast___Batter[], 15, FALSE)</f>
        <v>0.40699999999999997</v>
      </c>
      <c r="K39">
        <f t="shared" si="12"/>
        <v>-4.3999999999999984E-2</v>
      </c>
      <c r="L39" t="e">
        <f t="shared" si="13"/>
        <v>#N/A</v>
      </c>
      <c r="M39">
        <f>VLOOKUP(A39, Batting___Career[[Name]:[BABIP]], 12, FALSE)</f>
        <v>0.307</v>
      </c>
      <c r="N39">
        <f t="shared" si="14"/>
        <v>5.5999999999999994E-2</v>
      </c>
      <c r="O39">
        <f>VLOOKUP(A39, Individual_Batting___Dashboard[[Name]:[BABIP]], 12, FALSE)</f>
        <v>0.29299999999999998</v>
      </c>
      <c r="P39">
        <f>'League Batting Stats'!$L$22</f>
        <v>0.28899999999999998</v>
      </c>
      <c r="Q39">
        <f t="shared" si="15"/>
        <v>4.0000000000000036E-3</v>
      </c>
      <c r="R39">
        <f>VLOOKUP(A39, Batting___Career[[Name]:[BABIP]], 12, FALSE)</f>
        <v>0.307</v>
      </c>
      <c r="S39">
        <f t="shared" si="16"/>
        <v>-1.4000000000000012E-2</v>
      </c>
      <c r="T39" t="e">
        <f t="shared" si="17"/>
        <v>#N/A</v>
      </c>
      <c r="U39">
        <f>VLOOKUP(A39, Individual_Batting___Dashboard[[Name]:[wRC+]], 18, FALSE)</f>
        <v>103</v>
      </c>
      <c r="V39">
        <f>(VLOOKUP(A39, Individual_Batting___Dashboard[[Name]:[WAR]], 22, FALSE)/VLOOKUP(A39, Individual_Batting___Dashboard[[Name]:[wRC+]], 3, FALSE))*162</f>
        <v>0.19756097560975611</v>
      </c>
    </row>
    <row r="40" spans="1:22" ht="15" customHeight="1" x14ac:dyDescent="0.45">
      <c r="A40" t="s">
        <v>157</v>
      </c>
      <c r="B40" t="e">
        <f>Table24[[#This Row],[Rank]]+Table24[[#This Row],[Rank2]]+Table24[[#This Row],[Rank3]]</f>
        <v>#N/A</v>
      </c>
      <c r="C40">
        <f>VLOOKUP(A40, Individual_Batting___Dashboard[], 16, FALSE)</f>
        <v>0.36699999999999999</v>
      </c>
      <c r="D40">
        <f>VLOOKUP(A40, Individual_Batting___Dashboard[], 17, FALSE)</f>
        <v>0.35899999999999999</v>
      </c>
      <c r="E40">
        <f t="shared" si="9"/>
        <v>8.0000000000000071E-3</v>
      </c>
      <c r="F40">
        <f>VLOOKUP(A40, Batting___Career[], 16, FALSE)</f>
        <v>0.33700000000000002</v>
      </c>
      <c r="G40">
        <f t="shared" si="10"/>
        <v>2.9999999999999971E-2</v>
      </c>
      <c r="H40" t="e">
        <f t="shared" si="11"/>
        <v>#N/A</v>
      </c>
      <c r="I40">
        <f>VLOOKUP(A40,Statcast___Batter[],14,FALSE)</f>
        <v>0.497</v>
      </c>
      <c r="J40">
        <f>VLOOKUP(A40,Statcast___Batter[], 15, FALSE)</f>
        <v>0.495</v>
      </c>
      <c r="K40">
        <f t="shared" si="12"/>
        <v>2.0000000000000018E-3</v>
      </c>
      <c r="L40" t="e">
        <f t="shared" si="13"/>
        <v>#N/A</v>
      </c>
      <c r="M40">
        <f>VLOOKUP(A40, Batting___Career[[Name]:[BABIP]], 12, FALSE)</f>
        <v>0.35699999999999998</v>
      </c>
      <c r="N40">
        <f t="shared" si="14"/>
        <v>0.14000000000000001</v>
      </c>
      <c r="O40">
        <f>VLOOKUP(A40, Individual_Batting___Dashboard[[Name]:[BABIP]], 12, FALSE)</f>
        <v>0.32900000000000001</v>
      </c>
      <c r="P40">
        <f>'League Batting Stats'!$L$22</f>
        <v>0.28899999999999998</v>
      </c>
      <c r="Q40">
        <f t="shared" si="15"/>
        <v>4.0000000000000036E-2</v>
      </c>
      <c r="R40">
        <f>VLOOKUP(A40, Batting___Career[[Name]:[BABIP]], 12, FALSE)</f>
        <v>0.35699999999999998</v>
      </c>
      <c r="S40">
        <f t="shared" si="16"/>
        <v>-2.7999999999999969E-2</v>
      </c>
      <c r="T40" t="e">
        <f t="shared" si="17"/>
        <v>#N/A</v>
      </c>
      <c r="U40">
        <f>VLOOKUP(A40, Individual_Batting___Dashboard[[Name]:[wRC+]], 18, FALSE)</f>
        <v>139</v>
      </c>
      <c r="V40">
        <f>(VLOOKUP(A40, Individual_Batting___Dashboard[[Name]:[WAR]], 22, FALSE)/VLOOKUP(A40, Individual_Batting___Dashboard[[Name]:[wRC+]], 3, FALSE))*162</f>
        <v>4.7032258064516128</v>
      </c>
    </row>
    <row r="41" spans="1:22" ht="15" customHeight="1" x14ac:dyDescent="0.45">
      <c r="A41" t="s">
        <v>201</v>
      </c>
      <c r="B41" t="e">
        <f>Table24[[#This Row],[Rank]]+Table24[[#This Row],[Rank2]]+Table24[[#This Row],[Rank3]]</f>
        <v>#N/A</v>
      </c>
      <c r="C41">
        <f>VLOOKUP(A41, Individual_Batting___Dashboard[], 16, FALSE)</f>
        <v>0.30399999999999999</v>
      </c>
      <c r="D41">
        <f>VLOOKUP(A41, Individual_Batting___Dashboard[], 17, FALSE)</f>
        <v>0.313</v>
      </c>
      <c r="E41">
        <f t="shared" si="9"/>
        <v>-9.000000000000008E-3</v>
      </c>
      <c r="F41">
        <f>VLOOKUP(A41, Batting___Career[], 16, FALSE)</f>
        <v>0.32400000000000001</v>
      </c>
      <c r="G41">
        <f t="shared" si="10"/>
        <v>-2.0000000000000018E-2</v>
      </c>
      <c r="H41" t="e">
        <f t="shared" si="11"/>
        <v>#N/A</v>
      </c>
      <c r="I41">
        <f>VLOOKUP(A41,Statcast___Batter[],14,FALSE)</f>
        <v>0.42099999999999999</v>
      </c>
      <c r="J41">
        <f>VLOOKUP(A41,Statcast___Batter[], 15, FALSE)</f>
        <v>0.443</v>
      </c>
      <c r="K41">
        <f t="shared" si="12"/>
        <v>-2.200000000000002E-2</v>
      </c>
      <c r="L41" t="e">
        <f t="shared" si="13"/>
        <v>#N/A</v>
      </c>
      <c r="M41">
        <f>VLOOKUP(A41, Batting___Career[[Name]:[BABIP]], 12, FALSE)</f>
        <v>0.29299999999999998</v>
      </c>
      <c r="N41">
        <f t="shared" si="14"/>
        <v>0.128</v>
      </c>
      <c r="O41">
        <f>VLOOKUP(A41, Individual_Batting___Dashboard[[Name]:[BABIP]], 12, FALSE)</f>
        <v>0.28100000000000003</v>
      </c>
      <c r="P41">
        <f>'League Batting Stats'!$L$22</f>
        <v>0.28899999999999998</v>
      </c>
      <c r="Q41">
        <f t="shared" si="15"/>
        <v>-7.9999999999999516E-3</v>
      </c>
      <c r="R41">
        <f>VLOOKUP(A41, Batting___Career[[Name]:[BABIP]], 12, FALSE)</f>
        <v>0.29299999999999998</v>
      </c>
      <c r="S41">
        <f t="shared" si="16"/>
        <v>-1.1999999999999955E-2</v>
      </c>
      <c r="T41" t="e">
        <f t="shared" si="17"/>
        <v>#N/A</v>
      </c>
      <c r="U41">
        <f>VLOOKUP(A41, Individual_Batting___Dashboard[[Name]:[wRC+]], 18, FALSE)</f>
        <v>98</v>
      </c>
      <c r="V41">
        <f>(VLOOKUP(A41, Individual_Batting___Dashboard[[Name]:[WAR]], 22, FALSE)/VLOOKUP(A41, Individual_Batting___Dashboard[[Name]:[wRC+]], 3, FALSE))*162</f>
        <v>1.3186046511627907</v>
      </c>
    </row>
    <row r="42" spans="1:22" ht="15" customHeight="1" x14ac:dyDescent="0.45">
      <c r="A42" t="s">
        <v>179</v>
      </c>
      <c r="B42" t="e">
        <f>Table24[[#This Row],[Rank]]+Table24[[#This Row],[Rank2]]+Table24[[#This Row],[Rank3]]</f>
        <v>#N/A</v>
      </c>
      <c r="C42">
        <f>VLOOKUP(A42, Individual_Batting___Dashboard[], 16, FALSE)</f>
        <v>0.30099999999999999</v>
      </c>
      <c r="D42">
        <f>VLOOKUP(A42, Individual_Batting___Dashboard[], 17, FALSE)</f>
        <v>0.32400000000000001</v>
      </c>
      <c r="E42">
        <f t="shared" si="9"/>
        <v>-2.300000000000002E-2</v>
      </c>
      <c r="F42">
        <f>VLOOKUP(A42, Batting___Career[], 16, FALSE)</f>
        <v>0.32900000000000001</v>
      </c>
      <c r="G42">
        <f t="shared" si="10"/>
        <v>-2.8000000000000025E-2</v>
      </c>
      <c r="H42" t="e">
        <f t="shared" si="11"/>
        <v>#N/A</v>
      </c>
      <c r="I42">
        <f>VLOOKUP(A42,Statcast___Batter[],14,FALSE)</f>
        <v>0.38200000000000001</v>
      </c>
      <c r="J42">
        <f>VLOOKUP(A42,Statcast___Batter[], 15, FALSE)</f>
        <v>0.41399999999999998</v>
      </c>
      <c r="K42">
        <f t="shared" si="12"/>
        <v>-3.1999999999999973E-2</v>
      </c>
      <c r="L42" t="e">
        <f t="shared" si="13"/>
        <v>#N/A</v>
      </c>
      <c r="M42">
        <f>VLOOKUP(A42, Batting___Career[[Name]:[BABIP]], 12, FALSE)</f>
        <v>0.28399999999999997</v>
      </c>
      <c r="N42">
        <f t="shared" si="14"/>
        <v>9.8000000000000032E-2</v>
      </c>
      <c r="O42">
        <f>VLOOKUP(A42, Individual_Batting___Dashboard[[Name]:[BABIP]], 12, FALSE)</f>
        <v>0.247</v>
      </c>
      <c r="P42">
        <f>'League Batting Stats'!$L$22</f>
        <v>0.28899999999999998</v>
      </c>
      <c r="Q42">
        <f t="shared" si="15"/>
        <v>-4.1999999999999982E-2</v>
      </c>
      <c r="R42">
        <f>VLOOKUP(A42, Batting___Career[[Name]:[BABIP]], 12, FALSE)</f>
        <v>0.28399999999999997</v>
      </c>
      <c r="S42">
        <f t="shared" si="16"/>
        <v>-3.6999999999999977E-2</v>
      </c>
      <c r="T42" t="e">
        <f t="shared" si="17"/>
        <v>#N/A</v>
      </c>
      <c r="U42">
        <f>VLOOKUP(A42, Individual_Batting___Dashboard[[Name]:[wRC+]], 18, FALSE)</f>
        <v>92</v>
      </c>
      <c r="V42">
        <f>(VLOOKUP(A42, Individual_Batting___Dashboard[[Name]:[WAR]], 22, FALSE)/VLOOKUP(A42, Individual_Batting___Dashboard[[Name]:[wRC+]], 3, FALSE))*162</f>
        <v>3.7384615384615385</v>
      </c>
    </row>
    <row r="43" spans="1:22" ht="15" customHeight="1" x14ac:dyDescent="0.45">
      <c r="A43" t="s">
        <v>133</v>
      </c>
      <c r="B43" t="e">
        <f>Table24[[#This Row],[Rank]]+Table24[[#This Row],[Rank2]]+Table24[[#This Row],[Rank3]]</f>
        <v>#N/A</v>
      </c>
      <c r="C43" t="e">
        <f>VLOOKUP(A43, Individual_Batting___Dashboard[], 16, FALSE)</f>
        <v>#N/A</v>
      </c>
      <c r="D43" t="e">
        <f>VLOOKUP(A43, Individual_Batting___Dashboard[], 17, FALSE)</f>
        <v>#N/A</v>
      </c>
      <c r="E43" t="e">
        <f t="shared" si="9"/>
        <v>#N/A</v>
      </c>
      <c r="F43">
        <f>VLOOKUP(A43, Batting___Career[], 16, FALSE)</f>
        <v>0.35099999999999998</v>
      </c>
      <c r="G43" t="e">
        <f t="shared" si="10"/>
        <v>#N/A</v>
      </c>
      <c r="H43" t="e">
        <f t="shared" si="11"/>
        <v>#N/A</v>
      </c>
      <c r="I43" t="e">
        <f>VLOOKUP(A43,Statcast___Batter[],14,FALSE)</f>
        <v>#N/A</v>
      </c>
      <c r="J43" t="e">
        <f>VLOOKUP(A43,Statcast___Batter[], 15, FALSE)</f>
        <v>#N/A</v>
      </c>
      <c r="K43" t="e">
        <f t="shared" si="12"/>
        <v>#N/A</v>
      </c>
      <c r="L43" t="e">
        <f t="shared" si="13"/>
        <v>#N/A</v>
      </c>
      <c r="M43">
        <f>VLOOKUP(A43, Batting___Career[[Name]:[BABIP]], 12, FALSE)</f>
        <v>0.37</v>
      </c>
      <c r="N43" t="e">
        <f t="shared" si="14"/>
        <v>#N/A</v>
      </c>
      <c r="O43" t="e">
        <f>VLOOKUP(A43, Individual_Batting___Dashboard[[Name]:[BABIP]], 12, FALSE)</f>
        <v>#N/A</v>
      </c>
      <c r="P43">
        <f>'League Batting Stats'!$L$22</f>
        <v>0.28899999999999998</v>
      </c>
      <c r="Q43" t="e">
        <f t="shared" si="15"/>
        <v>#N/A</v>
      </c>
      <c r="R43">
        <f>VLOOKUP(A43, Batting___Career[[Name]:[BABIP]], 12, FALSE)</f>
        <v>0.37</v>
      </c>
      <c r="S43" t="e">
        <f t="shared" si="16"/>
        <v>#N/A</v>
      </c>
      <c r="T43" t="e">
        <f t="shared" si="17"/>
        <v>#N/A</v>
      </c>
      <c r="U43" t="e">
        <f>VLOOKUP(A43, Individual_Batting___Dashboard[[Name]:[wRC+]], 18, FALSE)</f>
        <v>#N/A</v>
      </c>
      <c r="V43" t="e">
        <f>(VLOOKUP(A43, Individual_Batting___Dashboard[[Name]:[WAR]], 22, FALSE)/VLOOKUP(A43, Individual_Batting___Dashboard[[Name]:[wRC+]], 3, FALSE))*162</f>
        <v>#N/A</v>
      </c>
    </row>
    <row r="44" spans="1:22" ht="15" customHeight="1" x14ac:dyDescent="0.45">
      <c r="A44" t="s">
        <v>42</v>
      </c>
      <c r="B44" t="e">
        <f>Table24[[#This Row],[Rank]]+Table24[[#This Row],[Rank2]]+Table24[[#This Row],[Rank3]]</f>
        <v>#N/A</v>
      </c>
      <c r="C44">
        <f>VLOOKUP(A44, Individual_Batting___Dashboard[], 16, FALSE)</f>
        <v>0.32400000000000001</v>
      </c>
      <c r="D44">
        <f>VLOOKUP(A44, Individual_Batting___Dashboard[], 17, FALSE)</f>
        <v>0.34899999999999998</v>
      </c>
      <c r="E44">
        <f t="shared" si="9"/>
        <v>-2.4999999999999967E-2</v>
      </c>
      <c r="F44">
        <f>VLOOKUP(A44, Batting___Career[], 16, FALSE)</f>
        <v>0.33700000000000002</v>
      </c>
      <c r="G44">
        <f t="shared" si="10"/>
        <v>-1.3000000000000012E-2</v>
      </c>
      <c r="H44" t="e">
        <f t="shared" si="11"/>
        <v>#N/A</v>
      </c>
      <c r="I44">
        <f>VLOOKUP(A44,Statcast___Batter[],14,FALSE)</f>
        <v>0.42099999999999999</v>
      </c>
      <c r="J44">
        <f>VLOOKUP(A44,Statcast___Batter[], 15, FALSE)</f>
        <v>0.46800000000000003</v>
      </c>
      <c r="K44">
        <f t="shared" si="12"/>
        <v>-4.7000000000000042E-2</v>
      </c>
      <c r="L44" t="e">
        <f t="shared" si="13"/>
        <v>#N/A</v>
      </c>
      <c r="M44">
        <f>VLOOKUP(A44, Batting___Career[[Name]:[BABIP]], 12, FALSE)</f>
        <v>0.29399999999999998</v>
      </c>
      <c r="N44">
        <f t="shared" si="14"/>
        <v>0.127</v>
      </c>
      <c r="O44">
        <f>VLOOKUP(A44, Individual_Batting___Dashboard[[Name]:[BABIP]], 12, FALSE)</f>
        <v>0.28999999999999998</v>
      </c>
      <c r="P44">
        <f>'League Batting Stats'!$L$22</f>
        <v>0.28899999999999998</v>
      </c>
      <c r="Q44">
        <f t="shared" si="15"/>
        <v>1.0000000000000009E-3</v>
      </c>
      <c r="R44">
        <f>VLOOKUP(A44, Batting___Career[[Name]:[BABIP]], 12, FALSE)</f>
        <v>0.29399999999999998</v>
      </c>
      <c r="S44">
        <f t="shared" si="16"/>
        <v>-4.0000000000000036E-3</v>
      </c>
      <c r="T44" t="e">
        <f t="shared" si="17"/>
        <v>#N/A</v>
      </c>
      <c r="U44">
        <f>VLOOKUP(A44, Individual_Batting___Dashboard[[Name]:[wRC+]], 18, FALSE)</f>
        <v>113</v>
      </c>
      <c r="V44">
        <f>(VLOOKUP(A44, Individual_Batting___Dashboard[[Name]:[WAR]], 22, FALSE)/VLOOKUP(A44, Individual_Batting___Dashboard[[Name]:[wRC+]], 3, FALSE))*162</f>
        <v>4.2725274725274724</v>
      </c>
    </row>
    <row r="45" spans="1:22" ht="15" customHeight="1" x14ac:dyDescent="0.45">
      <c r="A45" t="s">
        <v>65</v>
      </c>
      <c r="B45" t="e">
        <f>Table24[[#This Row],[Rank]]+Table24[[#This Row],[Rank2]]+Table24[[#This Row],[Rank3]]</f>
        <v>#N/A</v>
      </c>
      <c r="C45">
        <f>VLOOKUP(A45, Individual_Batting___Dashboard[], 16, FALSE)</f>
        <v>0.40100000000000002</v>
      </c>
      <c r="D45">
        <f>VLOOKUP(A45, Individual_Batting___Dashboard[], 17, FALSE)</f>
        <v>0.42899999999999999</v>
      </c>
      <c r="E45">
        <f t="shared" si="9"/>
        <v>-2.7999999999999969E-2</v>
      </c>
      <c r="F45">
        <f>VLOOKUP(A45, Batting___Career[], 16, FALSE)</f>
        <v>0.34499999999999997</v>
      </c>
      <c r="G45">
        <f t="shared" si="10"/>
        <v>5.600000000000005E-2</v>
      </c>
      <c r="H45" t="e">
        <f t="shared" si="11"/>
        <v>#N/A</v>
      </c>
      <c r="I45">
        <f>VLOOKUP(A45,Statcast___Batter[],14,FALSE)</f>
        <v>0.56699999999999995</v>
      </c>
      <c r="J45">
        <f>VLOOKUP(A45,Statcast___Batter[], 15, FALSE)</f>
        <v>0.63600000000000001</v>
      </c>
      <c r="K45">
        <f t="shared" si="12"/>
        <v>-6.9000000000000061E-2</v>
      </c>
      <c r="L45" t="e">
        <f t="shared" si="13"/>
        <v>#N/A</v>
      </c>
      <c r="M45">
        <f>VLOOKUP(A45, Batting___Career[[Name]:[BABIP]], 12, FALSE)</f>
        <v>0.309</v>
      </c>
      <c r="N45">
        <f t="shared" si="14"/>
        <v>0.25799999999999995</v>
      </c>
      <c r="O45">
        <f>VLOOKUP(A45, Individual_Batting___Dashboard[[Name]:[BABIP]], 12, FALSE)</f>
        <v>0.34100000000000003</v>
      </c>
      <c r="P45">
        <f>'League Batting Stats'!$L$22</f>
        <v>0.28899999999999998</v>
      </c>
      <c r="Q45">
        <f t="shared" si="15"/>
        <v>5.2000000000000046E-2</v>
      </c>
      <c r="R45">
        <f>VLOOKUP(A45, Batting___Career[[Name]:[BABIP]], 12, FALSE)</f>
        <v>0.309</v>
      </c>
      <c r="S45">
        <f t="shared" si="16"/>
        <v>3.2000000000000028E-2</v>
      </c>
      <c r="T45" t="e">
        <f t="shared" si="17"/>
        <v>#N/A</v>
      </c>
      <c r="U45">
        <f>VLOOKUP(A45, Individual_Batting___Dashboard[[Name]:[wRC+]], 18, FALSE)</f>
        <v>161</v>
      </c>
      <c r="V45">
        <f>(VLOOKUP(A45, Individual_Batting___Dashboard[[Name]:[WAR]], 22, FALSE)/VLOOKUP(A45, Individual_Batting___Dashboard[[Name]:[wRC+]], 3, FALSE))*162</f>
        <v>5.1065217391304349</v>
      </c>
    </row>
    <row r="46" spans="1:22" ht="15" customHeight="1" x14ac:dyDescent="0.45">
      <c r="A46" t="s">
        <v>68</v>
      </c>
      <c r="B46" t="e">
        <f>Table24[[#This Row],[Rank]]+Table24[[#This Row],[Rank2]]+Table24[[#This Row],[Rank3]]</f>
        <v>#N/A</v>
      </c>
      <c r="C46" t="e">
        <f>VLOOKUP(A46, Individual_Batting___Dashboard[], 16, FALSE)</f>
        <v>#N/A</v>
      </c>
      <c r="D46" t="e">
        <f>VLOOKUP(A46, Individual_Batting___Dashboard[], 17, FALSE)</f>
        <v>#N/A</v>
      </c>
      <c r="E46" t="e">
        <f t="shared" si="9"/>
        <v>#N/A</v>
      </c>
      <c r="F46">
        <f>VLOOKUP(A46, Batting___Career[], 16, FALSE)</f>
        <v>0.36499999999999999</v>
      </c>
      <c r="G46" t="e">
        <f t="shared" si="10"/>
        <v>#N/A</v>
      </c>
      <c r="H46" t="e">
        <f t="shared" si="11"/>
        <v>#N/A</v>
      </c>
      <c r="I46" t="e">
        <f>VLOOKUP(A46,Statcast___Batter[],14,FALSE)</f>
        <v>#N/A</v>
      </c>
      <c r="J46" t="e">
        <f>VLOOKUP(A46,Statcast___Batter[], 15, FALSE)</f>
        <v>#N/A</v>
      </c>
      <c r="K46" t="e">
        <f t="shared" si="12"/>
        <v>#N/A</v>
      </c>
      <c r="L46" t="e">
        <f t="shared" si="13"/>
        <v>#N/A</v>
      </c>
      <c r="M46">
        <f>VLOOKUP(A46, Batting___Career[[Name]:[BABIP]], 12, FALSE)</f>
        <v>0.28100000000000003</v>
      </c>
      <c r="N46" t="e">
        <f t="shared" si="14"/>
        <v>#N/A</v>
      </c>
      <c r="O46" t="e">
        <f>VLOOKUP(A46, Individual_Batting___Dashboard[[Name]:[BABIP]], 12, FALSE)</f>
        <v>#N/A</v>
      </c>
      <c r="P46">
        <f>'League Batting Stats'!$L$22</f>
        <v>0.28899999999999998</v>
      </c>
      <c r="Q46" t="e">
        <f t="shared" si="15"/>
        <v>#N/A</v>
      </c>
      <c r="R46">
        <f>VLOOKUP(A46, Batting___Career[[Name]:[BABIP]], 12, FALSE)</f>
        <v>0.28100000000000003</v>
      </c>
      <c r="S46" t="e">
        <f t="shared" si="16"/>
        <v>#N/A</v>
      </c>
      <c r="T46" t="e">
        <f t="shared" si="17"/>
        <v>#N/A</v>
      </c>
      <c r="U46" t="e">
        <f>VLOOKUP(A46, Individual_Batting___Dashboard[[Name]:[wRC+]], 18, FALSE)</f>
        <v>#N/A</v>
      </c>
      <c r="V46" t="e">
        <f>(VLOOKUP(A46, Individual_Batting___Dashboard[[Name]:[WAR]], 22, FALSE)/VLOOKUP(A46, Individual_Batting___Dashboard[[Name]:[wRC+]], 3, FALSE))*162</f>
        <v>#N/A</v>
      </c>
    </row>
    <row r="47" spans="1:22" ht="15" customHeight="1" x14ac:dyDescent="0.45">
      <c r="A47" t="s">
        <v>199</v>
      </c>
      <c r="B47" t="e">
        <f>Table24[[#This Row],[Rank]]+Table24[[#This Row],[Rank2]]+Table24[[#This Row],[Rank3]]</f>
        <v>#N/A</v>
      </c>
      <c r="C47">
        <f>VLOOKUP(A47, Individual_Batting___Dashboard[], 16, FALSE)</f>
        <v>0.35299999999999998</v>
      </c>
      <c r="D47">
        <f>VLOOKUP(A47, Individual_Batting___Dashboard[], 17, FALSE)</f>
        <v>0.36099999999999999</v>
      </c>
      <c r="E47">
        <f t="shared" si="9"/>
        <v>-8.0000000000000071E-3</v>
      </c>
      <c r="F47">
        <f>VLOOKUP(A47, Batting___Career[], 16, FALSE)</f>
        <v>0.35399999999999998</v>
      </c>
      <c r="G47">
        <f t="shared" si="10"/>
        <v>-1.0000000000000009E-3</v>
      </c>
      <c r="H47" t="e">
        <f t="shared" si="11"/>
        <v>#N/A</v>
      </c>
      <c r="I47">
        <f>VLOOKUP(A47,Statcast___Batter[],14,FALSE)</f>
        <v>0.47899999999999998</v>
      </c>
      <c r="J47">
        <f>VLOOKUP(A47,Statcast___Batter[], 15, FALSE)</f>
        <v>0.49399999999999999</v>
      </c>
      <c r="K47">
        <f t="shared" si="12"/>
        <v>-1.5000000000000013E-2</v>
      </c>
      <c r="L47" t="e">
        <f t="shared" si="13"/>
        <v>#N/A</v>
      </c>
      <c r="M47">
        <f>VLOOKUP(A47, Batting___Career[[Name]:[BABIP]], 12, FALSE)</f>
        <v>0.32600000000000001</v>
      </c>
      <c r="N47">
        <f t="shared" si="14"/>
        <v>0.15299999999999997</v>
      </c>
      <c r="O47">
        <f>VLOOKUP(A47, Individual_Batting___Dashboard[[Name]:[BABIP]], 12, FALSE)</f>
        <v>0.32</v>
      </c>
      <c r="P47">
        <f>'League Batting Stats'!$L$22</f>
        <v>0.28899999999999998</v>
      </c>
      <c r="Q47">
        <f t="shared" si="15"/>
        <v>3.1000000000000028E-2</v>
      </c>
      <c r="R47">
        <f>VLOOKUP(A47, Batting___Career[[Name]:[BABIP]], 12, FALSE)</f>
        <v>0.32600000000000001</v>
      </c>
      <c r="S47">
        <f t="shared" si="16"/>
        <v>-6.0000000000000053E-3</v>
      </c>
      <c r="T47" t="e">
        <f t="shared" si="17"/>
        <v>#N/A</v>
      </c>
      <c r="U47">
        <f>VLOOKUP(A47, Individual_Batting___Dashboard[[Name]:[wRC+]], 18, FALSE)</f>
        <v>128</v>
      </c>
      <c r="V47">
        <f>(VLOOKUP(A47, Individual_Batting___Dashboard[[Name]:[WAR]], 22, FALSE)/VLOOKUP(A47, Individual_Batting___Dashboard[[Name]:[wRC+]], 3, FALSE))*162</f>
        <v>3.1354838709677422</v>
      </c>
    </row>
    <row r="48" spans="1:22" ht="15" customHeight="1" x14ac:dyDescent="0.45">
      <c r="A48" t="s">
        <v>88</v>
      </c>
      <c r="B48" t="e">
        <f>Table24[[#This Row],[Rank]]+Table24[[#This Row],[Rank2]]+Table24[[#This Row],[Rank3]]</f>
        <v>#N/A</v>
      </c>
      <c r="C48">
        <f>VLOOKUP(A48, Individual_Batting___Dashboard[], 16, FALSE)</f>
        <v>0.28000000000000003</v>
      </c>
      <c r="D48">
        <f>VLOOKUP(A48, Individual_Batting___Dashboard[], 17, FALSE)</f>
        <v>0.29299999999999998</v>
      </c>
      <c r="E48">
        <f t="shared" si="9"/>
        <v>-1.2999999999999956E-2</v>
      </c>
      <c r="F48">
        <f>VLOOKUP(A48, Batting___Career[], 16, FALSE)</f>
        <v>0.33600000000000002</v>
      </c>
      <c r="G48">
        <f t="shared" si="10"/>
        <v>-5.5999999999999994E-2</v>
      </c>
      <c r="H48" t="e">
        <f t="shared" si="11"/>
        <v>#N/A</v>
      </c>
      <c r="I48">
        <f>VLOOKUP(A48,Statcast___Batter[],14,FALSE)</f>
        <v>0.34799999999999998</v>
      </c>
      <c r="J48">
        <f>VLOOKUP(A48,Statcast___Batter[], 15, FALSE)</f>
        <v>0.377</v>
      </c>
      <c r="K48">
        <f t="shared" si="12"/>
        <v>-2.9000000000000026E-2</v>
      </c>
      <c r="L48" t="e">
        <f t="shared" si="13"/>
        <v>#N/A</v>
      </c>
      <c r="M48">
        <f>VLOOKUP(A48, Batting___Career[[Name]:[BABIP]], 12, FALSE)</f>
        <v>0.28599999999999998</v>
      </c>
      <c r="N48">
        <f t="shared" si="14"/>
        <v>6.2E-2</v>
      </c>
      <c r="O48">
        <f>VLOOKUP(A48, Individual_Batting___Dashboard[[Name]:[BABIP]], 12, FALSE)</f>
        <v>0.26500000000000001</v>
      </c>
      <c r="P48">
        <f>'League Batting Stats'!$L$22</f>
        <v>0.28899999999999998</v>
      </c>
      <c r="Q48">
        <f t="shared" si="15"/>
        <v>-2.3999999999999966E-2</v>
      </c>
      <c r="R48">
        <f>VLOOKUP(A48, Batting___Career[[Name]:[BABIP]], 12, FALSE)</f>
        <v>0.28599999999999998</v>
      </c>
      <c r="S48">
        <f t="shared" si="16"/>
        <v>-2.0999999999999963E-2</v>
      </c>
      <c r="T48" t="e">
        <f t="shared" si="17"/>
        <v>#N/A</v>
      </c>
      <c r="U48">
        <f>VLOOKUP(A48, Individual_Batting___Dashboard[[Name]:[wRC+]], 18, FALSE)</f>
        <v>79</v>
      </c>
      <c r="V48">
        <f>(VLOOKUP(A48, Individual_Batting___Dashboard[[Name]:[WAR]], 22, FALSE)/VLOOKUP(A48, Individual_Batting___Dashboard[[Name]:[wRC+]], 3, FALSE))*162</f>
        <v>-1.6021978021978021</v>
      </c>
    </row>
    <row r="49" spans="1:22" ht="15" customHeight="1" x14ac:dyDescent="0.45">
      <c r="A49" t="s">
        <v>138</v>
      </c>
      <c r="B49" t="e">
        <f>Table24[[#This Row],[Rank]]+Table24[[#This Row],[Rank2]]+Table24[[#This Row],[Rank3]]</f>
        <v>#N/A</v>
      </c>
      <c r="C49" t="e">
        <f>VLOOKUP(A49, Individual_Batting___Dashboard[], 16, FALSE)</f>
        <v>#N/A</v>
      </c>
      <c r="D49" t="e">
        <f>VLOOKUP(A49, Individual_Batting___Dashboard[], 17, FALSE)</f>
        <v>#N/A</v>
      </c>
      <c r="E49" t="e">
        <f t="shared" si="9"/>
        <v>#N/A</v>
      </c>
      <c r="F49">
        <f>VLOOKUP(A49, Batting___Career[], 16, FALSE)</f>
        <v>0.317</v>
      </c>
      <c r="G49" t="e">
        <f t="shared" si="10"/>
        <v>#N/A</v>
      </c>
      <c r="H49" t="e">
        <f t="shared" si="11"/>
        <v>#N/A</v>
      </c>
      <c r="I49" t="e">
        <f>VLOOKUP(A49,Statcast___Batter[],14,FALSE)</f>
        <v>#N/A</v>
      </c>
      <c r="J49" t="e">
        <f>VLOOKUP(A49,Statcast___Batter[], 15, FALSE)</f>
        <v>#N/A</v>
      </c>
      <c r="K49" t="e">
        <f t="shared" si="12"/>
        <v>#N/A</v>
      </c>
      <c r="L49" t="e">
        <f t="shared" si="13"/>
        <v>#N/A</v>
      </c>
      <c r="M49">
        <f>VLOOKUP(A49, Batting___Career[[Name]:[BABIP]], 12, FALSE)</f>
        <v>0.314</v>
      </c>
      <c r="N49" t="e">
        <f t="shared" si="14"/>
        <v>#N/A</v>
      </c>
      <c r="O49" t="e">
        <f>VLOOKUP(A49, Individual_Batting___Dashboard[[Name]:[BABIP]], 12, FALSE)</f>
        <v>#N/A</v>
      </c>
      <c r="P49">
        <f>'League Batting Stats'!$L$22</f>
        <v>0.28899999999999998</v>
      </c>
      <c r="Q49" t="e">
        <f t="shared" si="15"/>
        <v>#N/A</v>
      </c>
      <c r="R49">
        <f>VLOOKUP(A49, Batting___Career[[Name]:[BABIP]], 12, FALSE)</f>
        <v>0.314</v>
      </c>
      <c r="S49" t="e">
        <f t="shared" si="16"/>
        <v>#N/A</v>
      </c>
      <c r="T49" t="e">
        <f t="shared" si="17"/>
        <v>#N/A</v>
      </c>
      <c r="U49" t="e">
        <f>VLOOKUP(A49, Individual_Batting___Dashboard[[Name]:[wRC+]], 18, FALSE)</f>
        <v>#N/A</v>
      </c>
      <c r="V49" t="e">
        <f>(VLOOKUP(A49, Individual_Batting___Dashboard[[Name]:[WAR]], 22, FALSE)/VLOOKUP(A49, Individual_Batting___Dashboard[[Name]:[wRC+]], 3, FALSE))*162</f>
        <v>#N/A</v>
      </c>
    </row>
    <row r="50" spans="1:22" ht="15" customHeight="1" x14ac:dyDescent="0.45">
      <c r="A50" t="s">
        <v>123</v>
      </c>
      <c r="B50" t="e">
        <f>Table24[[#This Row],[Rank]]+Table24[[#This Row],[Rank2]]+Table24[[#This Row],[Rank3]]</f>
        <v>#N/A</v>
      </c>
      <c r="C50" t="e">
        <f>VLOOKUP(A50, Individual_Batting___Dashboard[], 16, FALSE)</f>
        <v>#N/A</v>
      </c>
      <c r="D50" t="e">
        <f>VLOOKUP(A50, Individual_Batting___Dashboard[], 17, FALSE)</f>
        <v>#N/A</v>
      </c>
      <c r="E50" t="e">
        <f t="shared" si="9"/>
        <v>#N/A</v>
      </c>
      <c r="F50">
        <f>VLOOKUP(A50, Batting___Career[], 16, FALSE)</f>
        <v>0.33400000000000002</v>
      </c>
      <c r="G50" t="e">
        <f t="shared" si="10"/>
        <v>#N/A</v>
      </c>
      <c r="H50" t="e">
        <f t="shared" si="11"/>
        <v>#N/A</v>
      </c>
      <c r="I50" t="e">
        <f>VLOOKUP(A50,Statcast___Batter[],14,FALSE)</f>
        <v>#N/A</v>
      </c>
      <c r="J50" t="e">
        <f>VLOOKUP(A50,Statcast___Batter[], 15, FALSE)</f>
        <v>#N/A</v>
      </c>
      <c r="K50" t="e">
        <f t="shared" si="12"/>
        <v>#N/A</v>
      </c>
      <c r="L50" t="e">
        <f t="shared" si="13"/>
        <v>#N/A</v>
      </c>
      <c r="M50">
        <f>VLOOKUP(A50, Batting___Career[[Name]:[BABIP]], 12, FALSE)</f>
        <v>0.25700000000000001</v>
      </c>
      <c r="N50" t="e">
        <f t="shared" si="14"/>
        <v>#N/A</v>
      </c>
      <c r="O50" t="e">
        <f>VLOOKUP(A50, Individual_Batting___Dashboard[[Name]:[BABIP]], 12, FALSE)</f>
        <v>#N/A</v>
      </c>
      <c r="P50">
        <f>'League Batting Stats'!$L$22</f>
        <v>0.28899999999999998</v>
      </c>
      <c r="Q50" t="e">
        <f t="shared" si="15"/>
        <v>#N/A</v>
      </c>
      <c r="R50">
        <f>VLOOKUP(A50, Batting___Career[[Name]:[BABIP]], 12, FALSE)</f>
        <v>0.25700000000000001</v>
      </c>
      <c r="S50" t="e">
        <f t="shared" si="16"/>
        <v>#N/A</v>
      </c>
      <c r="T50" t="e">
        <f t="shared" si="17"/>
        <v>#N/A</v>
      </c>
      <c r="U50" t="e">
        <f>VLOOKUP(A50, Individual_Batting___Dashboard[[Name]:[wRC+]], 18, FALSE)</f>
        <v>#N/A</v>
      </c>
      <c r="V50" t="e">
        <f>(VLOOKUP(A50, Individual_Batting___Dashboard[[Name]:[WAR]], 22, FALSE)/VLOOKUP(A50, Individual_Batting___Dashboard[[Name]:[wRC+]], 3, FALSE))*162</f>
        <v>#N/A</v>
      </c>
    </row>
    <row r="51" spans="1:22" ht="15" customHeight="1" x14ac:dyDescent="0.45">
      <c r="A51" t="s">
        <v>135</v>
      </c>
      <c r="B51" t="e">
        <f>Table24[[#This Row],[Rank]]+Table24[[#This Row],[Rank2]]+Table24[[#This Row],[Rank3]]</f>
        <v>#N/A</v>
      </c>
      <c r="C51">
        <f>VLOOKUP(A51, Individual_Batting___Dashboard[], 16, FALSE)</f>
        <v>0.318</v>
      </c>
      <c r="D51">
        <f>VLOOKUP(A51, Individual_Batting___Dashboard[], 17, FALSE)</f>
        <v>0.3</v>
      </c>
      <c r="E51">
        <f t="shared" si="9"/>
        <v>1.8000000000000016E-2</v>
      </c>
      <c r="F51">
        <f>VLOOKUP(A51, Batting___Career[], 16, FALSE)</f>
        <v>0.36399999999999999</v>
      </c>
      <c r="G51">
        <f t="shared" si="10"/>
        <v>-4.5999999999999985E-2</v>
      </c>
      <c r="H51" t="e">
        <f t="shared" si="11"/>
        <v>#N/A</v>
      </c>
      <c r="I51">
        <f>VLOOKUP(A51,Statcast___Batter[],14,FALSE)</f>
        <v>0.41</v>
      </c>
      <c r="J51">
        <f>VLOOKUP(A51,Statcast___Batter[], 15, FALSE)</f>
        <v>0.374</v>
      </c>
      <c r="K51">
        <f t="shared" si="12"/>
        <v>3.5999999999999976E-2</v>
      </c>
      <c r="L51" t="e">
        <f t="shared" si="13"/>
        <v>#N/A</v>
      </c>
      <c r="M51">
        <f>VLOOKUP(A51, Batting___Career[[Name]:[BABIP]], 12, FALSE)</f>
        <v>0.28100000000000003</v>
      </c>
      <c r="N51">
        <f t="shared" si="14"/>
        <v>0.12899999999999995</v>
      </c>
      <c r="O51">
        <f>VLOOKUP(A51, Individual_Batting___Dashboard[[Name]:[BABIP]], 12, FALSE)</f>
        <v>0.26900000000000002</v>
      </c>
      <c r="P51">
        <f>'League Batting Stats'!$L$22</f>
        <v>0.28899999999999998</v>
      </c>
      <c r="Q51">
        <f t="shared" si="15"/>
        <v>-1.9999999999999962E-2</v>
      </c>
      <c r="R51">
        <f>VLOOKUP(A51, Batting___Career[[Name]:[BABIP]], 12, FALSE)</f>
        <v>0.28100000000000003</v>
      </c>
      <c r="S51">
        <f t="shared" si="16"/>
        <v>-1.2000000000000011E-2</v>
      </c>
      <c r="T51" t="e">
        <f t="shared" si="17"/>
        <v>#N/A</v>
      </c>
      <c r="U51">
        <f>VLOOKUP(A51, Individual_Batting___Dashboard[[Name]:[wRC+]], 18, FALSE)</f>
        <v>106</v>
      </c>
      <c r="V51">
        <f>(VLOOKUP(A51, Individual_Batting___Dashboard[[Name]:[WAR]], 22, FALSE)/VLOOKUP(A51, Individual_Batting___Dashboard[[Name]:[wRC+]], 3, FALSE))*162</f>
        <v>3.6404494382022472</v>
      </c>
    </row>
    <row r="52" spans="1:22" ht="15" customHeight="1" x14ac:dyDescent="0.45">
      <c r="A52" t="s">
        <v>66</v>
      </c>
      <c r="B52" t="e">
        <f>Table24[[#This Row],[Rank]]+Table24[[#This Row],[Rank2]]+Table24[[#This Row],[Rank3]]</f>
        <v>#N/A</v>
      </c>
      <c r="C52" t="e">
        <f>VLOOKUP(A52, Individual_Batting___Dashboard[], 16, FALSE)</f>
        <v>#N/A</v>
      </c>
      <c r="D52" t="e">
        <f>VLOOKUP(A52, Individual_Batting___Dashboard[], 17, FALSE)</f>
        <v>#N/A</v>
      </c>
      <c r="E52" t="e">
        <f t="shared" si="9"/>
        <v>#N/A</v>
      </c>
      <c r="F52">
        <f>VLOOKUP(A52, Batting___Career[], 16, FALSE)</f>
        <v>0.37</v>
      </c>
      <c r="G52" t="e">
        <f t="shared" si="10"/>
        <v>#N/A</v>
      </c>
      <c r="H52" t="e">
        <f t="shared" si="11"/>
        <v>#N/A</v>
      </c>
      <c r="I52" t="e">
        <f>VLOOKUP(A52,Statcast___Batter[],14,FALSE)</f>
        <v>#N/A</v>
      </c>
      <c r="J52" t="e">
        <f>VLOOKUP(A52,Statcast___Batter[], 15, FALSE)</f>
        <v>#N/A</v>
      </c>
      <c r="K52" t="e">
        <f t="shared" si="12"/>
        <v>#N/A</v>
      </c>
      <c r="L52" t="e">
        <f t="shared" si="13"/>
        <v>#N/A</v>
      </c>
      <c r="M52">
        <f>VLOOKUP(A52, Batting___Career[[Name]:[BABIP]], 12, FALSE)</f>
        <v>0.307</v>
      </c>
      <c r="N52" t="e">
        <f t="shared" si="14"/>
        <v>#N/A</v>
      </c>
      <c r="O52" t="e">
        <f>VLOOKUP(A52, Individual_Batting___Dashboard[[Name]:[BABIP]], 12, FALSE)</f>
        <v>#N/A</v>
      </c>
      <c r="P52">
        <f>'League Batting Stats'!$L$22</f>
        <v>0.28899999999999998</v>
      </c>
      <c r="Q52" t="e">
        <f t="shared" si="15"/>
        <v>#N/A</v>
      </c>
      <c r="R52">
        <f>VLOOKUP(A52, Batting___Career[[Name]:[BABIP]], 12, FALSE)</f>
        <v>0.307</v>
      </c>
      <c r="S52" t="e">
        <f t="shared" si="16"/>
        <v>#N/A</v>
      </c>
      <c r="T52" t="e">
        <f t="shared" si="17"/>
        <v>#N/A</v>
      </c>
      <c r="U52" t="e">
        <f>VLOOKUP(A52, Individual_Batting___Dashboard[[Name]:[wRC+]], 18, FALSE)</f>
        <v>#N/A</v>
      </c>
      <c r="V52" t="e">
        <f>(VLOOKUP(A52, Individual_Batting___Dashboard[[Name]:[WAR]], 22, FALSE)/VLOOKUP(A52, Individual_Batting___Dashboard[[Name]:[wRC+]], 3, FALSE))*162</f>
        <v>#N/A</v>
      </c>
    </row>
    <row r="53" spans="1:22" ht="15" customHeight="1" x14ac:dyDescent="0.45">
      <c r="A53" t="s">
        <v>94</v>
      </c>
      <c r="B53" t="e">
        <f>Table24[[#This Row],[Rank]]+Table24[[#This Row],[Rank2]]+Table24[[#This Row],[Rank3]]</f>
        <v>#N/A</v>
      </c>
      <c r="C53">
        <f>VLOOKUP(A53, Individual_Batting___Dashboard[], 16, FALSE)</f>
        <v>0.35</v>
      </c>
      <c r="D53">
        <f>VLOOKUP(A53, Individual_Batting___Dashboard[], 17, FALSE)</f>
        <v>0.35799999999999998</v>
      </c>
      <c r="E53">
        <f t="shared" si="9"/>
        <v>-8.0000000000000071E-3</v>
      </c>
      <c r="F53">
        <f>VLOOKUP(A53, Batting___Career[], 16, FALSE)</f>
        <v>0.33</v>
      </c>
      <c r="G53">
        <f t="shared" si="10"/>
        <v>1.9999999999999962E-2</v>
      </c>
      <c r="H53" t="e">
        <f t="shared" si="11"/>
        <v>#N/A</v>
      </c>
      <c r="I53">
        <f>VLOOKUP(A53,Statcast___Batter[],14,FALSE)</f>
        <v>0.502</v>
      </c>
      <c r="J53">
        <f>VLOOKUP(A53,Statcast___Batter[], 15, FALSE)</f>
        <v>0.499</v>
      </c>
      <c r="K53">
        <f t="shared" si="12"/>
        <v>3.0000000000000027E-3</v>
      </c>
      <c r="L53" t="e">
        <f t="shared" si="13"/>
        <v>#N/A</v>
      </c>
      <c r="M53">
        <f>VLOOKUP(A53, Batting___Career[[Name]:[BABIP]], 12, FALSE)</f>
        <v>0.28599999999999998</v>
      </c>
      <c r="N53">
        <f t="shared" si="14"/>
        <v>0.21600000000000003</v>
      </c>
      <c r="O53">
        <f>VLOOKUP(A53, Individual_Batting___Dashboard[[Name]:[BABIP]], 12, FALSE)</f>
        <v>0.24099999999999999</v>
      </c>
      <c r="P53">
        <f>'League Batting Stats'!$L$22</f>
        <v>0.28899999999999998</v>
      </c>
      <c r="Q53">
        <f t="shared" si="15"/>
        <v>-4.7999999999999987E-2</v>
      </c>
      <c r="R53">
        <f>VLOOKUP(A53, Batting___Career[[Name]:[BABIP]], 12, FALSE)</f>
        <v>0.28599999999999998</v>
      </c>
      <c r="S53">
        <f t="shared" si="16"/>
        <v>-4.4999999999999984E-2</v>
      </c>
      <c r="T53" t="e">
        <f t="shared" si="17"/>
        <v>#N/A</v>
      </c>
      <c r="U53">
        <f>VLOOKUP(A53, Individual_Batting___Dashboard[[Name]:[wRC+]], 18, FALSE)</f>
        <v>130</v>
      </c>
      <c r="V53">
        <f>(VLOOKUP(A53, Individual_Batting___Dashboard[[Name]:[WAR]], 22, FALSE)/VLOOKUP(A53, Individual_Batting___Dashboard[[Name]:[wRC+]], 3, FALSE))*162</f>
        <v>3.1655172413793102</v>
      </c>
    </row>
    <row r="54" spans="1:22" ht="15" customHeight="1" x14ac:dyDescent="0.45">
      <c r="A54" t="s">
        <v>186</v>
      </c>
      <c r="B54" t="e">
        <f>Table24[[#This Row],[Rank]]+Table24[[#This Row],[Rank2]]+Table24[[#This Row],[Rank3]]</f>
        <v>#N/A</v>
      </c>
      <c r="C54">
        <f>VLOOKUP(A54, Individual_Batting___Dashboard[], 16, FALSE)</f>
        <v>0.26500000000000001</v>
      </c>
      <c r="D54">
        <f>VLOOKUP(A54, Individual_Batting___Dashboard[], 17, FALSE)</f>
        <v>0.27600000000000002</v>
      </c>
      <c r="E54">
        <f t="shared" si="9"/>
        <v>-1.100000000000001E-2</v>
      </c>
      <c r="F54">
        <f>VLOOKUP(A54, Batting___Career[], 16, FALSE)</f>
        <v>0.317</v>
      </c>
      <c r="G54">
        <f t="shared" si="10"/>
        <v>-5.1999999999999991E-2</v>
      </c>
      <c r="H54" t="e">
        <f t="shared" si="11"/>
        <v>#N/A</v>
      </c>
      <c r="I54">
        <f>VLOOKUP(A54,Statcast___Batter[],14,FALSE)</f>
        <v>0.30199999999999999</v>
      </c>
      <c r="J54">
        <f>VLOOKUP(A54,Statcast___Batter[], 15, FALSE)</f>
        <v>0.33100000000000002</v>
      </c>
      <c r="K54">
        <f t="shared" si="12"/>
        <v>-2.9000000000000026E-2</v>
      </c>
      <c r="L54" t="e">
        <f t="shared" si="13"/>
        <v>#N/A</v>
      </c>
      <c r="M54">
        <f>VLOOKUP(A54, Batting___Career[[Name]:[BABIP]], 12, FALSE)</f>
        <v>0.32400000000000001</v>
      </c>
      <c r="N54">
        <f t="shared" si="14"/>
        <v>-2.200000000000002E-2</v>
      </c>
      <c r="O54">
        <f>VLOOKUP(A54, Individual_Batting___Dashboard[[Name]:[BABIP]], 12, FALSE)</f>
        <v>0.28100000000000003</v>
      </c>
      <c r="P54">
        <f>'League Batting Stats'!$L$22</f>
        <v>0.28899999999999998</v>
      </c>
      <c r="Q54">
        <f t="shared" si="15"/>
        <v>-7.9999999999999516E-3</v>
      </c>
      <c r="R54">
        <f>VLOOKUP(A54, Batting___Career[[Name]:[BABIP]], 12, FALSE)</f>
        <v>0.32400000000000001</v>
      </c>
      <c r="S54">
        <f t="shared" si="16"/>
        <v>-4.2999999999999983E-2</v>
      </c>
      <c r="T54" t="e">
        <f t="shared" si="17"/>
        <v>#N/A</v>
      </c>
      <c r="U54">
        <f>VLOOKUP(A54, Individual_Batting___Dashboard[[Name]:[wRC+]], 18, FALSE)</f>
        <v>69</v>
      </c>
      <c r="V54">
        <f>(VLOOKUP(A54, Individual_Batting___Dashboard[[Name]:[WAR]], 22, FALSE)/VLOOKUP(A54, Individual_Batting___Dashboard[[Name]:[wRC+]], 3, FALSE))*162</f>
        <v>-1.918421052631579</v>
      </c>
    </row>
    <row r="55" spans="1:22" ht="15" customHeight="1" x14ac:dyDescent="0.45">
      <c r="A55" t="s">
        <v>19</v>
      </c>
      <c r="B55" t="e">
        <f>Table24[[#This Row],[Rank]]+Table24[[#This Row],[Rank2]]+Table24[[#This Row],[Rank3]]</f>
        <v>#N/A</v>
      </c>
      <c r="C55">
        <f>VLOOKUP(A55, Individual_Batting___Dashboard[], 16, FALSE)</f>
        <v>0.39200000000000002</v>
      </c>
      <c r="D55">
        <f>VLOOKUP(A55, Individual_Batting___Dashboard[], 17, FALSE)</f>
        <v>0.40899999999999997</v>
      </c>
      <c r="E55">
        <f t="shared" si="9"/>
        <v>-1.699999999999996E-2</v>
      </c>
      <c r="F55">
        <f>VLOOKUP(A55, Batting___Career[], 16, FALSE)</f>
        <v>0.34300000000000003</v>
      </c>
      <c r="G55">
        <f t="shared" si="10"/>
        <v>4.8999999999999988E-2</v>
      </c>
      <c r="H55" t="e">
        <f t="shared" si="11"/>
        <v>#N/A</v>
      </c>
      <c r="I55">
        <f>VLOOKUP(A55,Statcast___Batter[],14,FALSE)</f>
        <v>0.56000000000000005</v>
      </c>
      <c r="J55">
        <f>VLOOKUP(A55,Statcast___Batter[], 15, FALSE)</f>
        <v>0.59799999999999998</v>
      </c>
      <c r="K55">
        <f t="shared" si="12"/>
        <v>-3.7999999999999923E-2</v>
      </c>
      <c r="L55" t="e">
        <f t="shared" si="13"/>
        <v>#N/A</v>
      </c>
      <c r="M55">
        <f>VLOOKUP(A55, Batting___Career[[Name]:[BABIP]], 12, FALSE)</f>
        <v>0.31</v>
      </c>
      <c r="N55">
        <f t="shared" si="14"/>
        <v>0.25000000000000006</v>
      </c>
      <c r="O55">
        <f>VLOOKUP(A55, Individual_Batting___Dashboard[[Name]:[BABIP]], 12, FALSE)</f>
        <v>0.35899999999999999</v>
      </c>
      <c r="P55">
        <f>'League Batting Stats'!$L$22</f>
        <v>0.28899999999999998</v>
      </c>
      <c r="Q55">
        <f t="shared" si="15"/>
        <v>7.0000000000000007E-2</v>
      </c>
      <c r="R55">
        <f>VLOOKUP(A55, Batting___Career[[Name]:[BABIP]], 12, FALSE)</f>
        <v>0.31</v>
      </c>
      <c r="S55">
        <f t="shared" si="16"/>
        <v>4.8999999999999988E-2</v>
      </c>
      <c r="T55" t="e">
        <f t="shared" si="17"/>
        <v>#N/A</v>
      </c>
      <c r="U55">
        <f>VLOOKUP(A55, Individual_Batting___Dashboard[[Name]:[wRC+]], 18, FALSE)</f>
        <v>153</v>
      </c>
      <c r="V55">
        <f>(VLOOKUP(A55, Individual_Batting___Dashboard[[Name]:[WAR]], 22, FALSE)/VLOOKUP(A55, Individual_Batting___Dashboard[[Name]:[wRC+]], 3, FALSE))*162</f>
        <v>9.823404255319149</v>
      </c>
    </row>
    <row r="56" spans="1:22" ht="15" customHeight="1" x14ac:dyDescent="0.45">
      <c r="A56" t="s">
        <v>1898</v>
      </c>
      <c r="B56" t="e">
        <f>Table24[[#This Row],[Rank]]+Table24[[#This Row],[Rank2]]+Table24[[#This Row],[Rank3]]</f>
        <v>#N/A</v>
      </c>
      <c r="C56">
        <f>VLOOKUP(A56, Individual_Batting___Dashboard[], 16, FALSE)</f>
        <v>0.29499999999999998</v>
      </c>
      <c r="D56">
        <f>VLOOKUP(A56, Individual_Batting___Dashboard[], 17, FALSE)</f>
        <v>0.31</v>
      </c>
      <c r="E56">
        <f t="shared" si="9"/>
        <v>-1.5000000000000013E-2</v>
      </c>
      <c r="F56">
        <f>VLOOKUP(A56, Batting___Career[], 16, FALSE)</f>
        <v>0.28999999999999998</v>
      </c>
      <c r="G56">
        <f t="shared" si="10"/>
        <v>5.0000000000000044E-3</v>
      </c>
      <c r="H56" t="e">
        <f t="shared" si="11"/>
        <v>#N/A</v>
      </c>
      <c r="I56">
        <f>VLOOKUP(A56,Statcast___Batter[],14,FALSE)</f>
        <v>0.34499999999999997</v>
      </c>
      <c r="J56">
        <f>VLOOKUP(A56,Statcast___Batter[], 15, FALSE)</f>
        <v>0.35599999999999998</v>
      </c>
      <c r="K56">
        <f t="shared" si="12"/>
        <v>-1.100000000000001E-2</v>
      </c>
      <c r="L56" t="e">
        <f t="shared" si="13"/>
        <v>#N/A</v>
      </c>
      <c r="M56">
        <f>VLOOKUP(A56, Batting___Career[[Name]:[BABIP]], 12, FALSE)</f>
        <v>0.254</v>
      </c>
      <c r="N56">
        <f t="shared" si="14"/>
        <v>9.099999999999997E-2</v>
      </c>
      <c r="O56">
        <f>VLOOKUP(A56, Individual_Batting___Dashboard[[Name]:[BABIP]], 12, FALSE)</f>
        <v>0.23400000000000001</v>
      </c>
      <c r="P56">
        <f>'League Batting Stats'!$L$22</f>
        <v>0.28899999999999998</v>
      </c>
      <c r="Q56">
        <f t="shared" si="15"/>
        <v>-5.4999999999999966E-2</v>
      </c>
      <c r="R56">
        <f>VLOOKUP(A56, Batting___Career[[Name]:[BABIP]], 12, FALSE)</f>
        <v>0.254</v>
      </c>
      <c r="S56">
        <f t="shared" si="16"/>
        <v>-1.999999999999999E-2</v>
      </c>
      <c r="T56" t="e">
        <f t="shared" si="17"/>
        <v>#N/A</v>
      </c>
      <c r="U56">
        <f>VLOOKUP(A56, Individual_Batting___Dashboard[[Name]:[wRC+]], 18, FALSE)</f>
        <v>92</v>
      </c>
      <c r="V56">
        <f>(VLOOKUP(A56, Individual_Batting___Dashboard[[Name]:[WAR]], 22, FALSE)/VLOOKUP(A56, Individual_Batting___Dashboard[[Name]:[wRC+]], 3, FALSE))*162</f>
        <v>1</v>
      </c>
    </row>
    <row r="57" spans="1:22" ht="15" customHeight="1" x14ac:dyDescent="0.45">
      <c r="A57" t="s">
        <v>170</v>
      </c>
      <c r="B57" t="e">
        <f>Table24[[#This Row],[Rank]]+Table24[[#This Row],[Rank2]]+Table24[[#This Row],[Rank3]]</f>
        <v>#N/A</v>
      </c>
      <c r="C57">
        <f>VLOOKUP(A57, Individual_Batting___Dashboard[], 16, FALSE)</f>
        <v>0.311</v>
      </c>
      <c r="D57">
        <f>VLOOKUP(A57, Individual_Batting___Dashboard[], 17, FALSE)</f>
        <v>0.33700000000000002</v>
      </c>
      <c r="E57">
        <f t="shared" si="9"/>
        <v>-2.6000000000000023E-2</v>
      </c>
      <c r="F57">
        <f>VLOOKUP(A57, Batting___Career[], 16, FALSE)</f>
        <v>0.314</v>
      </c>
      <c r="G57">
        <f t="shared" si="10"/>
        <v>-3.0000000000000027E-3</v>
      </c>
      <c r="H57" t="e">
        <f t="shared" si="11"/>
        <v>#N/A</v>
      </c>
      <c r="I57">
        <f>VLOOKUP(A57,Statcast___Batter[],14,FALSE)</f>
        <v>0.42199999999999999</v>
      </c>
      <c r="J57">
        <f>VLOOKUP(A57,Statcast___Batter[], 15, FALSE)</f>
        <v>0.47899999999999998</v>
      </c>
      <c r="K57">
        <f t="shared" si="12"/>
        <v>-5.6999999999999995E-2</v>
      </c>
      <c r="L57" t="e">
        <f t="shared" si="13"/>
        <v>#N/A</v>
      </c>
      <c r="M57">
        <f>VLOOKUP(A57, Batting___Career[[Name]:[BABIP]], 12, FALSE)</f>
        <v>0.314</v>
      </c>
      <c r="N57">
        <f t="shared" si="14"/>
        <v>0.10799999999999998</v>
      </c>
      <c r="O57">
        <f>VLOOKUP(A57, Individual_Batting___Dashboard[[Name]:[BABIP]], 12, FALSE)</f>
        <v>0.29599999999999999</v>
      </c>
      <c r="P57">
        <f>'League Batting Stats'!$L$22</f>
        <v>0.28899999999999998</v>
      </c>
      <c r="Q57">
        <f t="shared" si="15"/>
        <v>7.0000000000000062E-3</v>
      </c>
      <c r="R57">
        <f>VLOOKUP(A57, Batting___Career[[Name]:[BABIP]], 12, FALSE)</f>
        <v>0.314</v>
      </c>
      <c r="S57">
        <f t="shared" si="16"/>
        <v>-1.8000000000000016E-2</v>
      </c>
      <c r="T57" t="e">
        <f t="shared" si="17"/>
        <v>#N/A</v>
      </c>
      <c r="U57">
        <f>VLOOKUP(A57, Individual_Batting___Dashboard[[Name]:[wRC+]], 18, FALSE)</f>
        <v>100</v>
      </c>
      <c r="V57">
        <f>(VLOOKUP(A57, Individual_Batting___Dashboard[[Name]:[WAR]], 22, FALSE)/VLOOKUP(A57, Individual_Batting___Dashboard[[Name]:[wRC+]], 3, FALSE))*162</f>
        <v>0.52826086956521734</v>
      </c>
    </row>
    <row r="58" spans="1:22" ht="15" customHeight="1" x14ac:dyDescent="0.45">
      <c r="A58" t="s">
        <v>141</v>
      </c>
      <c r="B58" t="e">
        <f>Table24[[#This Row],[Rank]]+Table24[[#This Row],[Rank2]]+Table24[[#This Row],[Rank3]]</f>
        <v>#N/A</v>
      </c>
      <c r="C58">
        <f>VLOOKUP(A58, Individual_Batting___Dashboard[], 16, FALSE)</f>
        <v>0.32100000000000001</v>
      </c>
      <c r="D58">
        <f>VLOOKUP(A58, Individual_Batting___Dashboard[], 17, FALSE)</f>
        <v>0.29299999999999998</v>
      </c>
      <c r="E58">
        <f t="shared" si="9"/>
        <v>2.8000000000000025E-2</v>
      </c>
      <c r="F58">
        <f>VLOOKUP(A58, Batting___Career[], 16, FALSE)</f>
        <v>0.34399999999999997</v>
      </c>
      <c r="G58">
        <f t="shared" si="10"/>
        <v>-2.2999999999999965E-2</v>
      </c>
      <c r="H58" t="e">
        <f t="shared" si="11"/>
        <v>#N/A</v>
      </c>
      <c r="I58">
        <f>VLOOKUP(A58,Statcast___Batter[],14,FALSE)</f>
        <v>0.41</v>
      </c>
      <c r="J58">
        <f>VLOOKUP(A58,Statcast___Batter[], 15, FALSE)</f>
        <v>0.377</v>
      </c>
      <c r="K58">
        <f t="shared" si="12"/>
        <v>3.2999999999999974E-2</v>
      </c>
      <c r="L58" t="e">
        <f t="shared" si="13"/>
        <v>#N/A</v>
      </c>
      <c r="M58">
        <f>VLOOKUP(A58, Batting___Career[[Name]:[BABIP]], 12, FALSE)</f>
        <v>0.28699999999999998</v>
      </c>
      <c r="N58">
        <f t="shared" si="14"/>
        <v>0.123</v>
      </c>
      <c r="O58">
        <f>VLOOKUP(A58, Individual_Batting___Dashboard[[Name]:[BABIP]], 12, FALSE)</f>
        <v>0.30499999999999999</v>
      </c>
      <c r="P58">
        <f>'League Batting Stats'!$L$22</f>
        <v>0.28899999999999998</v>
      </c>
      <c r="Q58">
        <f t="shared" si="15"/>
        <v>1.6000000000000014E-2</v>
      </c>
      <c r="R58">
        <f>VLOOKUP(A58, Batting___Career[[Name]:[BABIP]], 12, FALSE)</f>
        <v>0.28699999999999998</v>
      </c>
      <c r="S58">
        <f t="shared" si="16"/>
        <v>1.8000000000000016E-2</v>
      </c>
      <c r="T58" t="e">
        <f t="shared" si="17"/>
        <v>#N/A</v>
      </c>
      <c r="U58">
        <f>VLOOKUP(A58, Individual_Batting___Dashboard[[Name]:[wRC+]], 18, FALSE)</f>
        <v>109</v>
      </c>
      <c r="V58">
        <f>(VLOOKUP(A58, Individual_Batting___Dashboard[[Name]:[WAR]], 22, FALSE)/VLOOKUP(A58, Individual_Batting___Dashboard[[Name]:[wRC+]], 3, FALSE))*162</f>
        <v>2.4607594936708859</v>
      </c>
    </row>
    <row r="59" spans="1:22" ht="15" customHeight="1" x14ac:dyDescent="0.45">
      <c r="A59" t="s">
        <v>76</v>
      </c>
      <c r="B59" t="e">
        <f>Table24[[#This Row],[Rank]]+Table24[[#This Row],[Rank2]]+Table24[[#This Row],[Rank3]]</f>
        <v>#N/A</v>
      </c>
      <c r="C59" t="e">
        <f>VLOOKUP(A59, Individual_Batting___Dashboard[], 16, FALSE)</f>
        <v>#N/A</v>
      </c>
      <c r="D59" t="e">
        <f>VLOOKUP(A59, Individual_Batting___Dashboard[], 17, FALSE)</f>
        <v>#N/A</v>
      </c>
      <c r="E59" t="e">
        <f t="shared" si="9"/>
        <v>#N/A</v>
      </c>
      <c r="F59">
        <f>VLOOKUP(A59, Batting___Career[], 16, FALSE)</f>
        <v>0.29899999999999999</v>
      </c>
      <c r="G59" t="e">
        <f t="shared" si="10"/>
        <v>#N/A</v>
      </c>
      <c r="H59" t="e">
        <f t="shared" si="11"/>
        <v>#N/A</v>
      </c>
      <c r="I59" t="e">
        <f>VLOOKUP(A59,Statcast___Batter[],14,FALSE)</f>
        <v>#N/A</v>
      </c>
      <c r="J59" t="e">
        <f>VLOOKUP(A59,Statcast___Batter[], 15, FALSE)</f>
        <v>#N/A</v>
      </c>
      <c r="K59" t="e">
        <f t="shared" si="12"/>
        <v>#N/A</v>
      </c>
      <c r="L59" t="e">
        <f t="shared" si="13"/>
        <v>#N/A</v>
      </c>
      <c r="M59">
        <f>VLOOKUP(A59, Batting___Career[[Name]:[BABIP]], 12, FALSE)</f>
        <v>0.28999999999999998</v>
      </c>
      <c r="N59" t="e">
        <f t="shared" si="14"/>
        <v>#N/A</v>
      </c>
      <c r="O59" t="e">
        <f>VLOOKUP(A59, Individual_Batting___Dashboard[[Name]:[BABIP]], 12, FALSE)</f>
        <v>#N/A</v>
      </c>
      <c r="P59">
        <f>'League Batting Stats'!$L$22</f>
        <v>0.28899999999999998</v>
      </c>
      <c r="Q59" t="e">
        <f t="shared" si="15"/>
        <v>#N/A</v>
      </c>
      <c r="R59">
        <f>VLOOKUP(A59, Batting___Career[[Name]:[BABIP]], 12, FALSE)</f>
        <v>0.28999999999999998</v>
      </c>
      <c r="S59" t="e">
        <f t="shared" si="16"/>
        <v>#N/A</v>
      </c>
      <c r="T59" t="e">
        <f t="shared" si="17"/>
        <v>#N/A</v>
      </c>
      <c r="U59" t="e">
        <f>VLOOKUP(A59, Individual_Batting___Dashboard[[Name]:[wRC+]], 18, FALSE)</f>
        <v>#N/A</v>
      </c>
      <c r="V59" t="e">
        <f>(VLOOKUP(A59, Individual_Batting___Dashboard[[Name]:[WAR]], 22, FALSE)/VLOOKUP(A59, Individual_Batting___Dashboard[[Name]:[wRC+]], 3, FALSE))*162</f>
        <v>#N/A</v>
      </c>
    </row>
    <row r="60" spans="1:22" ht="15" customHeight="1" x14ac:dyDescent="0.45">
      <c r="A60" t="s">
        <v>115</v>
      </c>
      <c r="B60" t="e">
        <f>Table24[[#This Row],[Rank]]+Table24[[#This Row],[Rank2]]+Table24[[#This Row],[Rank3]]</f>
        <v>#N/A</v>
      </c>
      <c r="C60">
        <f>VLOOKUP(A60, Individual_Batting___Dashboard[], 16, FALSE)</f>
        <v>0.31900000000000001</v>
      </c>
      <c r="D60">
        <f>VLOOKUP(A60, Individual_Batting___Dashboard[], 17, FALSE)</f>
        <v>0.33200000000000002</v>
      </c>
      <c r="E60">
        <f t="shared" si="9"/>
        <v>-1.3000000000000012E-2</v>
      </c>
      <c r="F60">
        <f>VLOOKUP(A60, Batting___Career[], 16, FALSE)</f>
        <v>0.35199999999999998</v>
      </c>
      <c r="G60">
        <f t="shared" si="10"/>
        <v>-3.2999999999999974E-2</v>
      </c>
      <c r="H60" t="e">
        <f t="shared" si="11"/>
        <v>#N/A</v>
      </c>
      <c r="I60">
        <f>VLOOKUP(A60,Statcast___Batter[],14,FALSE)</f>
        <v>0.39400000000000002</v>
      </c>
      <c r="J60">
        <f>VLOOKUP(A60,Statcast___Batter[], 15, FALSE)</f>
        <v>0.42199999999999999</v>
      </c>
      <c r="K60">
        <f t="shared" si="12"/>
        <v>-2.7999999999999969E-2</v>
      </c>
      <c r="L60" t="e">
        <f t="shared" si="13"/>
        <v>#N/A</v>
      </c>
      <c r="M60">
        <f>VLOOKUP(A60, Batting___Career[[Name]:[BABIP]], 12, FALSE)</f>
        <v>0.32200000000000001</v>
      </c>
      <c r="N60">
        <f t="shared" si="14"/>
        <v>7.2000000000000008E-2</v>
      </c>
      <c r="O60">
        <f>VLOOKUP(A60, Individual_Batting___Dashboard[[Name]:[BABIP]], 12, FALSE)</f>
        <v>0.30399999999999999</v>
      </c>
      <c r="P60">
        <f>'League Batting Stats'!$L$22</f>
        <v>0.28899999999999998</v>
      </c>
      <c r="Q60">
        <f t="shared" si="15"/>
        <v>1.5000000000000013E-2</v>
      </c>
      <c r="R60">
        <f>VLOOKUP(A60, Batting___Career[[Name]:[BABIP]], 12, FALSE)</f>
        <v>0.32200000000000001</v>
      </c>
      <c r="S60">
        <f t="shared" si="16"/>
        <v>-1.8000000000000016E-2</v>
      </c>
      <c r="T60" t="e">
        <f t="shared" si="17"/>
        <v>#N/A</v>
      </c>
      <c r="U60">
        <f>VLOOKUP(A60, Individual_Batting___Dashboard[[Name]:[wRC+]], 18, FALSE)</f>
        <v>111</v>
      </c>
      <c r="V60">
        <f>(VLOOKUP(A60, Individual_Batting___Dashboard[[Name]:[WAR]], 22, FALSE)/VLOOKUP(A60, Individual_Batting___Dashboard[[Name]:[wRC+]], 3, FALSE))*162</f>
        <v>1.4241758241758242</v>
      </c>
    </row>
    <row r="61" spans="1:22" ht="15" customHeight="1" x14ac:dyDescent="0.45">
      <c r="A61" t="s">
        <v>108</v>
      </c>
      <c r="B61" t="e">
        <f>Table24[[#This Row],[Rank]]+Table24[[#This Row],[Rank2]]+Table24[[#This Row],[Rank3]]</f>
        <v>#N/A</v>
      </c>
      <c r="C61">
        <f>VLOOKUP(A61, Individual_Batting___Dashboard[], 16, FALSE)</f>
        <v>0.34899999999999998</v>
      </c>
      <c r="D61">
        <f>VLOOKUP(A61, Individual_Batting___Dashboard[], 17, FALSE)</f>
        <v>0.34799999999999998</v>
      </c>
      <c r="E61">
        <f t="shared" si="9"/>
        <v>1.0000000000000009E-3</v>
      </c>
      <c r="F61">
        <f>VLOOKUP(A61, Batting___Career[], 16, FALSE)</f>
        <v>0.32700000000000001</v>
      </c>
      <c r="G61">
        <f t="shared" si="10"/>
        <v>2.1999999999999964E-2</v>
      </c>
      <c r="H61" t="e">
        <f t="shared" si="11"/>
        <v>#N/A</v>
      </c>
      <c r="I61">
        <f>VLOOKUP(A61,Statcast___Batter[],14,FALSE)</f>
        <v>0.47199999999999998</v>
      </c>
      <c r="J61">
        <f>VLOOKUP(A61,Statcast___Batter[], 15, FALSE)</f>
        <v>0.46500000000000002</v>
      </c>
      <c r="K61">
        <f t="shared" si="12"/>
        <v>6.9999999999999507E-3</v>
      </c>
      <c r="L61" t="e">
        <f t="shared" si="13"/>
        <v>#N/A</v>
      </c>
      <c r="M61">
        <f>VLOOKUP(A61, Batting___Career[[Name]:[BABIP]], 12, FALSE)</f>
        <v>0.34499999999999997</v>
      </c>
      <c r="N61">
        <f t="shared" si="14"/>
        <v>0.127</v>
      </c>
      <c r="O61">
        <f>VLOOKUP(A61, Individual_Batting___Dashboard[[Name]:[BABIP]], 12, FALSE)</f>
        <v>0.34200000000000003</v>
      </c>
      <c r="P61">
        <f>'League Batting Stats'!$L$22</f>
        <v>0.28899999999999998</v>
      </c>
      <c r="Q61">
        <f t="shared" si="15"/>
        <v>5.3000000000000047E-2</v>
      </c>
      <c r="R61">
        <f>VLOOKUP(A61, Batting___Career[[Name]:[BABIP]], 12, FALSE)</f>
        <v>0.34499999999999997</v>
      </c>
      <c r="S61">
        <f t="shared" si="16"/>
        <v>-2.9999999999999472E-3</v>
      </c>
      <c r="T61" t="e">
        <f t="shared" si="17"/>
        <v>#N/A</v>
      </c>
      <c r="U61">
        <f>VLOOKUP(A61, Individual_Batting___Dashboard[[Name]:[wRC+]], 18, FALSE)</f>
        <v>121</v>
      </c>
      <c r="V61">
        <f>(VLOOKUP(A61, Individual_Batting___Dashboard[[Name]:[WAR]], 22, FALSE)/VLOOKUP(A61, Individual_Batting___Dashboard[[Name]:[wRC+]], 3, FALSE))*162</f>
        <v>5.9225806451612906</v>
      </c>
    </row>
    <row r="62" spans="1:22" ht="15" customHeight="1" x14ac:dyDescent="0.45">
      <c r="A62" t="s">
        <v>27</v>
      </c>
      <c r="B62" t="e">
        <f>Table24[[#This Row],[Rank]]+Table24[[#This Row],[Rank2]]+Table24[[#This Row],[Rank3]]</f>
        <v>#N/A</v>
      </c>
      <c r="C62">
        <f>VLOOKUP(A62, Individual_Batting___Dashboard[], 16, FALSE)</f>
        <v>0.43</v>
      </c>
      <c r="D62">
        <f>VLOOKUP(A62, Individual_Batting___Dashboard[], 17, FALSE)</f>
        <v>0.44900000000000001</v>
      </c>
      <c r="E62">
        <f t="shared" si="9"/>
        <v>-1.9000000000000017E-2</v>
      </c>
      <c r="F62">
        <f>VLOOKUP(A62, Batting___Career[], 16, FALSE)</f>
        <v>0.38900000000000001</v>
      </c>
      <c r="G62">
        <f t="shared" si="10"/>
        <v>4.0999999999999981E-2</v>
      </c>
      <c r="H62" t="e">
        <f t="shared" si="11"/>
        <v>#N/A</v>
      </c>
      <c r="I62">
        <f>VLOOKUP(A62,Statcast___Batter[],14,FALSE)</f>
        <v>0.627</v>
      </c>
      <c r="J62">
        <f>VLOOKUP(A62,Statcast___Batter[], 15, FALSE)</f>
        <v>0.65800000000000003</v>
      </c>
      <c r="K62">
        <f t="shared" si="12"/>
        <v>-3.1000000000000028E-2</v>
      </c>
      <c r="L62" t="e">
        <f t="shared" si="13"/>
        <v>#N/A</v>
      </c>
      <c r="M62">
        <f>VLOOKUP(A62, Batting___Career[[Name]:[BABIP]], 12, FALSE)</f>
        <v>0.32800000000000001</v>
      </c>
      <c r="N62">
        <f t="shared" si="14"/>
        <v>0.29899999999999999</v>
      </c>
      <c r="O62">
        <f>VLOOKUP(A62, Individual_Batting___Dashboard[[Name]:[BABIP]], 12, FALSE)</f>
        <v>0.34899999999999998</v>
      </c>
      <c r="P62">
        <f>'League Batting Stats'!$L$22</f>
        <v>0.28899999999999998</v>
      </c>
      <c r="Q62">
        <f t="shared" si="15"/>
        <v>0.06</v>
      </c>
      <c r="R62">
        <f>VLOOKUP(A62, Batting___Career[[Name]:[BABIP]], 12, FALSE)</f>
        <v>0.32800000000000001</v>
      </c>
      <c r="S62">
        <f t="shared" si="16"/>
        <v>2.0999999999999963E-2</v>
      </c>
      <c r="T62" t="e">
        <f t="shared" si="17"/>
        <v>#N/A</v>
      </c>
      <c r="U62">
        <f>VLOOKUP(A62, Individual_Batting___Dashboard[[Name]:[wRC+]], 18, FALSE)</f>
        <v>185</v>
      </c>
      <c r="V62">
        <f>(VLOOKUP(A62, Individual_Batting___Dashboard[[Name]:[WAR]], 22, FALSE)/VLOOKUP(A62, Individual_Batting___Dashboard[[Name]:[wRC+]], 3, FALSE))*162</f>
        <v>8.9010989010989015</v>
      </c>
    </row>
    <row r="63" spans="1:22" ht="15" customHeight="1" x14ac:dyDescent="0.45">
      <c r="A63" t="s">
        <v>99</v>
      </c>
      <c r="B63" t="e">
        <f>Table24[[#This Row],[Rank]]+Table24[[#This Row],[Rank2]]+Table24[[#This Row],[Rank3]]</f>
        <v>#N/A</v>
      </c>
      <c r="C63">
        <f>VLOOKUP(A63, Individual_Batting___Dashboard[], 16, FALSE)</f>
        <v>0.34399999999999997</v>
      </c>
      <c r="D63">
        <f>VLOOKUP(A63, Individual_Batting___Dashboard[], 17, FALSE)</f>
        <v>0.33900000000000002</v>
      </c>
      <c r="E63">
        <f t="shared" si="9"/>
        <v>4.9999999999999489E-3</v>
      </c>
      <c r="F63">
        <f>VLOOKUP(A63, Batting___Career[], 16, FALSE)</f>
        <v>0.35</v>
      </c>
      <c r="G63">
        <f t="shared" si="10"/>
        <v>-6.0000000000000053E-3</v>
      </c>
      <c r="H63" t="e">
        <f t="shared" si="11"/>
        <v>#N/A</v>
      </c>
      <c r="I63">
        <f>VLOOKUP(A63,Statcast___Batter[],14,FALSE)</f>
        <v>0.45200000000000001</v>
      </c>
      <c r="J63">
        <f>VLOOKUP(A63,Statcast___Batter[], 15, FALSE)</f>
        <v>0.44500000000000001</v>
      </c>
      <c r="K63">
        <f t="shared" si="12"/>
        <v>7.0000000000000062E-3</v>
      </c>
      <c r="L63" t="e">
        <f t="shared" si="13"/>
        <v>#N/A</v>
      </c>
      <c r="M63">
        <f>VLOOKUP(A63, Batting___Career[[Name]:[BABIP]], 12, FALSE)</f>
        <v>0.3</v>
      </c>
      <c r="N63">
        <f t="shared" si="14"/>
        <v>0.15200000000000002</v>
      </c>
      <c r="O63">
        <f>VLOOKUP(A63, Individual_Batting___Dashboard[[Name]:[BABIP]], 12, FALSE)</f>
        <v>0.30399999999999999</v>
      </c>
      <c r="P63">
        <f>'League Batting Stats'!$L$22</f>
        <v>0.28899999999999998</v>
      </c>
      <c r="Q63">
        <f t="shared" si="15"/>
        <v>1.5000000000000013E-2</v>
      </c>
      <c r="R63">
        <f>VLOOKUP(A63, Batting___Career[[Name]:[BABIP]], 12, FALSE)</f>
        <v>0.3</v>
      </c>
      <c r="S63">
        <f t="shared" si="16"/>
        <v>4.0000000000000036E-3</v>
      </c>
      <c r="T63" t="e">
        <f t="shared" si="17"/>
        <v>#N/A</v>
      </c>
      <c r="U63">
        <f>VLOOKUP(A63, Individual_Batting___Dashboard[[Name]:[wRC+]], 18, FALSE)</f>
        <v>126</v>
      </c>
      <c r="V63">
        <f>(VLOOKUP(A63, Individual_Batting___Dashboard[[Name]:[WAR]], 22, FALSE)/VLOOKUP(A63, Individual_Batting___Dashboard[[Name]:[wRC+]], 3, FALSE))*162</f>
        <v>5.0275862068965518</v>
      </c>
    </row>
    <row r="64" spans="1:22" ht="15" customHeight="1" x14ac:dyDescent="0.45">
      <c r="A64" t="s">
        <v>528</v>
      </c>
      <c r="B64" t="e">
        <f>Table24[[#This Row],[Rank]]+Table24[[#This Row],[Rank2]]+Table24[[#This Row],[Rank3]]</f>
        <v>#N/A</v>
      </c>
      <c r="C64">
        <f>VLOOKUP(A64, Individual_Batting___Dashboard[], 16, FALSE)</f>
        <v>0.32200000000000001</v>
      </c>
      <c r="D64">
        <f>VLOOKUP(A64, Individual_Batting___Dashboard[], 17, FALSE)</f>
        <v>0.34100000000000003</v>
      </c>
      <c r="E64">
        <f t="shared" si="9"/>
        <v>-1.9000000000000017E-2</v>
      </c>
      <c r="F64">
        <f>VLOOKUP(A64, Batting___Career[], 16, FALSE)</f>
        <v>0.30199999999999999</v>
      </c>
      <c r="G64">
        <f t="shared" si="10"/>
        <v>2.0000000000000018E-2</v>
      </c>
      <c r="H64" t="e">
        <f t="shared" si="11"/>
        <v>#N/A</v>
      </c>
      <c r="I64">
        <f>VLOOKUP(A64,Statcast___Batter[],14,FALSE)</f>
        <v>0.433</v>
      </c>
      <c r="J64">
        <f>VLOOKUP(A64,Statcast___Batter[], 15, FALSE)</f>
        <v>0.47299999999999998</v>
      </c>
      <c r="K64">
        <f t="shared" si="12"/>
        <v>-3.999999999999998E-2</v>
      </c>
      <c r="L64" t="e">
        <f t="shared" si="13"/>
        <v>#N/A</v>
      </c>
      <c r="M64">
        <f>VLOOKUP(A64, Batting___Career[[Name]:[BABIP]], 12, FALSE)</f>
        <v>0.30399999999999999</v>
      </c>
      <c r="N64">
        <f t="shared" si="14"/>
        <v>0.129</v>
      </c>
      <c r="O64">
        <f>VLOOKUP(A64, Individual_Batting___Dashboard[[Name]:[BABIP]], 12, FALSE)</f>
        <v>0.30399999999999999</v>
      </c>
      <c r="P64">
        <f>'League Batting Stats'!$L$22</f>
        <v>0.28899999999999998</v>
      </c>
      <c r="Q64">
        <f t="shared" si="15"/>
        <v>1.5000000000000013E-2</v>
      </c>
      <c r="R64">
        <f>VLOOKUP(A64, Batting___Career[[Name]:[BABIP]], 12, FALSE)</f>
        <v>0.30399999999999999</v>
      </c>
      <c r="S64">
        <f t="shared" si="16"/>
        <v>0</v>
      </c>
      <c r="T64" t="e">
        <f t="shared" si="17"/>
        <v>#N/A</v>
      </c>
      <c r="U64">
        <f>VLOOKUP(A64, Individual_Batting___Dashboard[[Name]:[wRC+]], 18, FALSE)</f>
        <v>108</v>
      </c>
      <c r="V64">
        <f>(VLOOKUP(A64, Individual_Batting___Dashboard[[Name]:[WAR]], 22, FALSE)/VLOOKUP(A64, Individual_Batting___Dashboard[[Name]:[wRC+]], 3, FALSE))*162</f>
        <v>2.9634146341463414</v>
      </c>
    </row>
    <row r="65" spans="1:22" ht="15" customHeight="1" x14ac:dyDescent="0.45">
      <c r="A65" t="s">
        <v>31</v>
      </c>
      <c r="B65" t="e">
        <f>Table24[[#This Row],[Rank]]+Table24[[#This Row],[Rank2]]+Table24[[#This Row],[Rank3]]</f>
        <v>#N/A</v>
      </c>
      <c r="C65">
        <f>VLOOKUP(A65, Individual_Batting___Dashboard[], 16, FALSE)</f>
        <v>0.317</v>
      </c>
      <c r="D65">
        <f>VLOOKUP(A65, Individual_Batting___Dashboard[], 17, FALSE)</f>
        <v>0.32900000000000001</v>
      </c>
      <c r="E65">
        <f t="shared" si="9"/>
        <v>-1.2000000000000011E-2</v>
      </c>
      <c r="F65">
        <f>VLOOKUP(A65, Batting___Career[], 16, FALSE)</f>
        <v>0.36199999999999999</v>
      </c>
      <c r="G65">
        <f t="shared" si="10"/>
        <v>-4.4999999999999984E-2</v>
      </c>
      <c r="H65" t="e">
        <f t="shared" si="11"/>
        <v>#N/A</v>
      </c>
      <c r="I65">
        <f>VLOOKUP(A65,Statcast___Batter[],14,FALSE)</f>
        <v>0.41499999999999998</v>
      </c>
      <c r="J65">
        <f>VLOOKUP(A65,Statcast___Batter[], 15, FALSE)</f>
        <v>0.42799999999999999</v>
      </c>
      <c r="K65">
        <f t="shared" si="12"/>
        <v>-1.3000000000000012E-2</v>
      </c>
      <c r="L65" t="e">
        <f t="shared" si="13"/>
        <v>#N/A</v>
      </c>
      <c r="M65">
        <f>VLOOKUP(A65, Batting___Career[[Name]:[BABIP]], 12, FALSE)</f>
        <v>0.28100000000000003</v>
      </c>
      <c r="N65">
        <f t="shared" si="14"/>
        <v>0.13399999999999995</v>
      </c>
      <c r="O65">
        <f>VLOOKUP(A65, Individual_Batting___Dashboard[[Name]:[BABIP]], 12, FALSE)</f>
        <v>0.29399999999999998</v>
      </c>
      <c r="P65">
        <f>'League Batting Stats'!$L$22</f>
        <v>0.28899999999999998</v>
      </c>
      <c r="Q65">
        <f t="shared" si="15"/>
        <v>5.0000000000000044E-3</v>
      </c>
      <c r="R65">
        <f>VLOOKUP(A65, Batting___Career[[Name]:[BABIP]], 12, FALSE)</f>
        <v>0.28100000000000003</v>
      </c>
      <c r="S65">
        <f t="shared" si="16"/>
        <v>1.2999999999999956E-2</v>
      </c>
      <c r="T65" t="e">
        <f t="shared" si="17"/>
        <v>#N/A</v>
      </c>
      <c r="U65">
        <f>VLOOKUP(A65, Individual_Batting___Dashboard[[Name]:[wRC+]], 18, FALSE)</f>
        <v>103</v>
      </c>
      <c r="V65">
        <f>(VLOOKUP(A65, Individual_Batting___Dashboard[[Name]:[WAR]], 22, FALSE)/VLOOKUP(A65, Individual_Batting___Dashboard[[Name]:[wRC+]], 3, FALSE))*162</f>
        <v>0.70434782608695656</v>
      </c>
    </row>
    <row r="66" spans="1:22" ht="15" customHeight="1" x14ac:dyDescent="0.45">
      <c r="A66" t="s">
        <v>119</v>
      </c>
      <c r="B66" t="e">
        <f>Table24[[#This Row],[Rank]]+Table24[[#This Row],[Rank2]]+Table24[[#This Row],[Rank3]]</f>
        <v>#N/A</v>
      </c>
      <c r="C66">
        <f>VLOOKUP(A66, Individual_Batting___Dashboard[], 16, FALSE)</f>
        <v>0.34200000000000003</v>
      </c>
      <c r="D66">
        <f>VLOOKUP(A66, Individual_Batting___Dashboard[], 17, FALSE)</f>
        <v>0.34</v>
      </c>
      <c r="E66">
        <f t="shared" ref="E66:E97" si="18">C66-D66</f>
        <v>2.0000000000000018E-3</v>
      </c>
      <c r="F66">
        <f>VLOOKUP(A66, Batting___Career[], 16, FALSE)</f>
        <v>0.34399999999999997</v>
      </c>
      <c r="G66">
        <f t="shared" ref="G66:G97" si="19">C66-F66</f>
        <v>-1.9999999999999463E-3</v>
      </c>
      <c r="H66" t="e">
        <f t="shared" ref="H66:H97" si="20">_xlfn.RANK.EQ(E66, $E$2:$E$172,1)</f>
        <v>#N/A</v>
      </c>
      <c r="I66">
        <f>VLOOKUP(A66,Statcast___Batter[],14,FALSE)</f>
        <v>0.442</v>
      </c>
      <c r="J66">
        <f>VLOOKUP(A66,Statcast___Batter[], 15, FALSE)</f>
        <v>0.42899999999999999</v>
      </c>
      <c r="K66">
        <f t="shared" ref="K66:K97" si="21">I66-J66</f>
        <v>1.3000000000000012E-2</v>
      </c>
      <c r="L66" t="e">
        <f t="shared" ref="L66:L97" si="22">_xlfn.RANK.EQ(K66, $K$2:$K$172, 1)</f>
        <v>#N/A</v>
      </c>
      <c r="M66">
        <f>VLOOKUP(A66, Batting___Career[[Name]:[BABIP]], 12, FALSE)</f>
        <v>0.30099999999999999</v>
      </c>
      <c r="N66">
        <f t="shared" ref="N66:N97" si="23">I66-M66</f>
        <v>0.14100000000000001</v>
      </c>
      <c r="O66">
        <f>VLOOKUP(A66, Individual_Batting___Dashboard[[Name]:[BABIP]], 12, FALSE)</f>
        <v>0.28000000000000003</v>
      </c>
      <c r="P66">
        <f>'League Batting Stats'!$L$22</f>
        <v>0.28899999999999998</v>
      </c>
      <c r="Q66">
        <f t="shared" ref="Q66:Q97" si="24">O66-P66</f>
        <v>-8.9999999999999525E-3</v>
      </c>
      <c r="R66">
        <f>VLOOKUP(A66, Batting___Career[[Name]:[BABIP]], 12, FALSE)</f>
        <v>0.30099999999999999</v>
      </c>
      <c r="S66">
        <f t="shared" ref="S66:S97" si="25">O66-R66</f>
        <v>-2.0999999999999963E-2</v>
      </c>
      <c r="T66" t="e">
        <f t="shared" ref="T66:T97" si="26">_xlfn.RANK.EQ(S66, $S$2:$S$172, 1)</f>
        <v>#N/A</v>
      </c>
      <c r="U66">
        <f>VLOOKUP(A66, Individual_Batting___Dashboard[[Name]:[wRC+]], 18, FALSE)</f>
        <v>117</v>
      </c>
      <c r="V66">
        <f>(VLOOKUP(A66, Individual_Batting___Dashboard[[Name]:[WAR]], 22, FALSE)/VLOOKUP(A66, Individual_Batting___Dashboard[[Name]:[wRC+]], 3, FALSE))*162</f>
        <v>2.6413043478260869</v>
      </c>
    </row>
    <row r="67" spans="1:22" ht="15" customHeight="1" x14ac:dyDescent="0.45">
      <c r="A67" t="s">
        <v>146</v>
      </c>
      <c r="B67" t="e">
        <f>Table24[[#This Row],[Rank]]+Table24[[#This Row],[Rank2]]+Table24[[#This Row],[Rank3]]</f>
        <v>#N/A</v>
      </c>
      <c r="C67">
        <f>VLOOKUP(A67, Individual_Batting___Dashboard[], 16, FALSE)</f>
        <v>0.28000000000000003</v>
      </c>
      <c r="D67">
        <f>VLOOKUP(A67, Individual_Batting___Dashboard[], 17, FALSE)</f>
        <v>0.32300000000000001</v>
      </c>
      <c r="E67">
        <f t="shared" si="18"/>
        <v>-4.2999999999999983E-2</v>
      </c>
      <c r="F67">
        <f>VLOOKUP(A67, Batting___Career[], 16, FALSE)</f>
        <v>0.314</v>
      </c>
      <c r="G67">
        <f t="shared" si="19"/>
        <v>-3.3999999999999975E-2</v>
      </c>
      <c r="H67" t="e">
        <f t="shared" si="20"/>
        <v>#N/A</v>
      </c>
      <c r="I67">
        <f>VLOOKUP(A67,Statcast___Batter[],14,FALSE)</f>
        <v>0.35299999999999998</v>
      </c>
      <c r="J67">
        <f>VLOOKUP(A67,Statcast___Batter[], 15, FALSE)</f>
        <v>0.42699999999999999</v>
      </c>
      <c r="K67">
        <f t="shared" si="21"/>
        <v>-7.400000000000001E-2</v>
      </c>
      <c r="L67" t="e">
        <f t="shared" si="22"/>
        <v>#N/A</v>
      </c>
      <c r="M67">
        <f>VLOOKUP(A67, Batting___Career[[Name]:[BABIP]], 12, FALSE)</f>
        <v>0.308</v>
      </c>
      <c r="N67">
        <f t="shared" si="23"/>
        <v>4.4999999999999984E-2</v>
      </c>
      <c r="O67">
        <f>VLOOKUP(A67, Individual_Batting___Dashboard[[Name]:[BABIP]], 12, FALSE)</f>
        <v>0.26800000000000002</v>
      </c>
      <c r="P67">
        <f>'League Batting Stats'!$L$22</f>
        <v>0.28899999999999998</v>
      </c>
      <c r="Q67">
        <f t="shared" si="24"/>
        <v>-2.0999999999999963E-2</v>
      </c>
      <c r="R67">
        <f>VLOOKUP(A67, Batting___Career[[Name]:[BABIP]], 12, FALSE)</f>
        <v>0.308</v>
      </c>
      <c r="S67">
        <f t="shared" si="25"/>
        <v>-3.999999999999998E-2</v>
      </c>
      <c r="T67" t="e">
        <f t="shared" si="26"/>
        <v>#N/A</v>
      </c>
      <c r="U67">
        <f>VLOOKUP(A67, Individual_Batting___Dashboard[[Name]:[wRC+]], 18, FALSE)</f>
        <v>81</v>
      </c>
      <c r="V67">
        <f>(VLOOKUP(A67, Individual_Batting___Dashboard[[Name]:[WAR]], 22, FALSE)/VLOOKUP(A67, Individual_Batting___Dashboard[[Name]:[wRC+]], 3, FALSE))*162</f>
        <v>2.7325301204819277</v>
      </c>
    </row>
    <row r="68" spans="1:22" ht="15" customHeight="1" x14ac:dyDescent="0.45">
      <c r="A68" t="s">
        <v>470</v>
      </c>
      <c r="B68" t="e">
        <f>Table24[[#This Row],[Rank]]+Table24[[#This Row],[Rank2]]+Table24[[#This Row],[Rank3]]</f>
        <v>#N/A</v>
      </c>
      <c r="C68" t="e">
        <f>VLOOKUP(A68, Individual_Batting___Dashboard[], 16, FALSE)</f>
        <v>#N/A</v>
      </c>
      <c r="D68" t="e">
        <f>VLOOKUP(A68, Individual_Batting___Dashboard[], 17, FALSE)</f>
        <v>#N/A</v>
      </c>
      <c r="E68" t="e">
        <f t="shared" si="18"/>
        <v>#N/A</v>
      </c>
      <c r="F68">
        <f>VLOOKUP(A68, Batting___Career[], 16, FALSE)</f>
        <v>0.30499999999999999</v>
      </c>
      <c r="G68" t="e">
        <f t="shared" si="19"/>
        <v>#N/A</v>
      </c>
      <c r="H68" t="e">
        <f t="shared" si="20"/>
        <v>#N/A</v>
      </c>
      <c r="I68" t="e">
        <f>VLOOKUP(A68,Statcast___Batter[],14,FALSE)</f>
        <v>#N/A</v>
      </c>
      <c r="J68" t="e">
        <f>VLOOKUP(A68,Statcast___Batter[], 15, FALSE)</f>
        <v>#N/A</v>
      </c>
      <c r="K68" t="e">
        <f t="shared" si="21"/>
        <v>#N/A</v>
      </c>
      <c r="L68" t="e">
        <f t="shared" si="22"/>
        <v>#N/A</v>
      </c>
      <c r="M68">
        <f>VLOOKUP(A68, Batting___Career[[Name]:[BABIP]], 12, FALSE)</f>
        <v>0.30299999999999999</v>
      </c>
      <c r="N68" t="e">
        <f t="shared" si="23"/>
        <v>#N/A</v>
      </c>
      <c r="O68" t="e">
        <f>VLOOKUP(A68, Individual_Batting___Dashboard[[Name]:[BABIP]], 12, FALSE)</f>
        <v>#N/A</v>
      </c>
      <c r="P68">
        <f>'League Batting Stats'!$L$22</f>
        <v>0.28899999999999998</v>
      </c>
      <c r="Q68" t="e">
        <f t="shared" si="24"/>
        <v>#N/A</v>
      </c>
      <c r="R68">
        <f>VLOOKUP(A68, Batting___Career[[Name]:[BABIP]], 12, FALSE)</f>
        <v>0.30299999999999999</v>
      </c>
      <c r="S68" t="e">
        <f t="shared" si="25"/>
        <v>#N/A</v>
      </c>
      <c r="T68" t="e">
        <f t="shared" si="26"/>
        <v>#N/A</v>
      </c>
      <c r="U68" t="e">
        <f>VLOOKUP(A68, Individual_Batting___Dashboard[[Name]:[wRC+]], 18, FALSE)</f>
        <v>#N/A</v>
      </c>
      <c r="V68" t="e">
        <f>(VLOOKUP(A68, Individual_Batting___Dashboard[[Name]:[WAR]], 22, FALSE)/VLOOKUP(A68, Individual_Batting___Dashboard[[Name]:[wRC+]], 3, FALSE))*162</f>
        <v>#N/A</v>
      </c>
    </row>
    <row r="69" spans="1:22" ht="15" customHeight="1" x14ac:dyDescent="0.45">
      <c r="A69" t="s">
        <v>127</v>
      </c>
      <c r="B69" t="e">
        <f>Table24[[#This Row],[Rank]]+Table24[[#This Row],[Rank2]]+Table24[[#This Row],[Rank3]]</f>
        <v>#N/A</v>
      </c>
      <c r="C69">
        <f>VLOOKUP(A69, Individual_Batting___Dashboard[], 16, FALSE)</f>
        <v>0.28399999999999997</v>
      </c>
      <c r="D69">
        <f>VLOOKUP(A69, Individual_Batting___Dashboard[], 17, FALSE)</f>
        <v>0.28999999999999998</v>
      </c>
      <c r="E69">
        <f t="shared" si="18"/>
        <v>-6.0000000000000053E-3</v>
      </c>
      <c r="F69">
        <f>VLOOKUP(A69, Batting___Career[], 16, FALSE)</f>
        <v>0.33200000000000002</v>
      </c>
      <c r="G69">
        <f t="shared" si="19"/>
        <v>-4.8000000000000043E-2</v>
      </c>
      <c r="H69" t="e">
        <f t="shared" si="20"/>
        <v>#N/A</v>
      </c>
      <c r="I69">
        <f>VLOOKUP(A69,Statcast___Batter[],14,FALSE)</f>
        <v>0.34</v>
      </c>
      <c r="J69">
        <f>VLOOKUP(A69,Statcast___Batter[], 15, FALSE)</f>
        <v>0.35099999999999998</v>
      </c>
      <c r="K69">
        <f t="shared" si="21"/>
        <v>-1.0999999999999954E-2</v>
      </c>
      <c r="L69" t="e">
        <f t="shared" si="22"/>
        <v>#N/A</v>
      </c>
      <c r="M69">
        <f>VLOOKUP(A69, Batting___Career[[Name]:[BABIP]], 12, FALSE)</f>
        <v>0.29699999999999999</v>
      </c>
      <c r="N69">
        <f t="shared" si="23"/>
        <v>4.3000000000000038E-2</v>
      </c>
      <c r="O69">
        <f>VLOOKUP(A69, Individual_Batting___Dashboard[[Name]:[BABIP]], 12, FALSE)</f>
        <v>0.27100000000000002</v>
      </c>
      <c r="P69">
        <f>'League Batting Stats'!$L$22</f>
        <v>0.28899999999999998</v>
      </c>
      <c r="Q69">
        <f t="shared" si="24"/>
        <v>-1.799999999999996E-2</v>
      </c>
      <c r="R69">
        <f>VLOOKUP(A69, Batting___Career[[Name]:[BABIP]], 12, FALSE)</f>
        <v>0.29699999999999999</v>
      </c>
      <c r="S69">
        <f t="shared" si="25"/>
        <v>-2.5999999999999968E-2</v>
      </c>
      <c r="T69" t="e">
        <f t="shared" si="26"/>
        <v>#N/A</v>
      </c>
      <c r="U69">
        <f>VLOOKUP(A69, Individual_Batting___Dashboard[[Name]:[wRC+]], 18, FALSE)</f>
        <v>84</v>
      </c>
      <c r="V69">
        <f>(VLOOKUP(A69, Individual_Batting___Dashboard[[Name]:[WAR]], 22, FALSE)/VLOOKUP(A69, Individual_Batting___Dashboard[[Name]:[wRC+]], 3, FALSE))*162</f>
        <v>0.72</v>
      </c>
    </row>
    <row r="70" spans="1:22" ht="15" customHeight="1" x14ac:dyDescent="0.45">
      <c r="A70" t="s">
        <v>151</v>
      </c>
      <c r="B70" t="e">
        <f>Table24[[#This Row],[Rank]]+Table24[[#This Row],[Rank2]]+Table24[[#This Row],[Rank3]]</f>
        <v>#N/A</v>
      </c>
      <c r="C70" t="e">
        <f>VLOOKUP(A70, Individual_Batting___Dashboard[], 16, FALSE)</f>
        <v>#N/A</v>
      </c>
      <c r="D70" t="e">
        <f>VLOOKUP(A70, Individual_Batting___Dashboard[], 17, FALSE)</f>
        <v>#N/A</v>
      </c>
      <c r="E70" t="e">
        <f t="shared" si="18"/>
        <v>#N/A</v>
      </c>
      <c r="F70">
        <f>VLOOKUP(A70, Batting___Career[], 16, FALSE)</f>
        <v>0.33400000000000002</v>
      </c>
      <c r="G70" t="e">
        <f t="shared" si="19"/>
        <v>#N/A</v>
      </c>
      <c r="H70" t="e">
        <f t="shared" si="20"/>
        <v>#N/A</v>
      </c>
      <c r="I70" t="e">
        <f>VLOOKUP(A70,Statcast___Batter[],14,FALSE)</f>
        <v>#N/A</v>
      </c>
      <c r="J70" t="e">
        <f>VLOOKUP(A70,Statcast___Batter[], 15, FALSE)</f>
        <v>#N/A</v>
      </c>
      <c r="K70" t="e">
        <f t="shared" si="21"/>
        <v>#N/A</v>
      </c>
      <c r="L70" t="e">
        <f t="shared" si="22"/>
        <v>#N/A</v>
      </c>
      <c r="M70">
        <f>VLOOKUP(A70, Batting___Career[[Name]:[BABIP]], 12, FALSE)</f>
        <v>0.317</v>
      </c>
      <c r="N70" t="e">
        <f t="shared" si="23"/>
        <v>#N/A</v>
      </c>
      <c r="O70" t="e">
        <f>VLOOKUP(A70, Individual_Batting___Dashboard[[Name]:[BABIP]], 12, FALSE)</f>
        <v>#N/A</v>
      </c>
      <c r="P70">
        <f>'League Batting Stats'!$L$22</f>
        <v>0.28899999999999998</v>
      </c>
      <c r="Q70" t="e">
        <f t="shared" si="24"/>
        <v>#N/A</v>
      </c>
      <c r="R70">
        <f>VLOOKUP(A70, Batting___Career[[Name]:[BABIP]], 12, FALSE)</f>
        <v>0.317</v>
      </c>
      <c r="S70" t="e">
        <f t="shared" si="25"/>
        <v>#N/A</v>
      </c>
      <c r="T70" t="e">
        <f t="shared" si="26"/>
        <v>#N/A</v>
      </c>
      <c r="U70" t="e">
        <f>VLOOKUP(A70, Individual_Batting___Dashboard[[Name]:[wRC+]], 18, FALSE)</f>
        <v>#N/A</v>
      </c>
      <c r="V70" t="e">
        <f>(VLOOKUP(A70, Individual_Batting___Dashboard[[Name]:[WAR]], 22, FALSE)/VLOOKUP(A70, Individual_Batting___Dashboard[[Name]:[wRC+]], 3, FALSE))*162</f>
        <v>#N/A</v>
      </c>
    </row>
    <row r="71" spans="1:22" ht="15" customHeight="1" x14ac:dyDescent="0.45">
      <c r="A71" t="s">
        <v>217</v>
      </c>
      <c r="B71" t="e">
        <f>Table24[[#This Row],[Rank]]+Table24[[#This Row],[Rank2]]+Table24[[#This Row],[Rank3]]</f>
        <v>#N/A</v>
      </c>
      <c r="C71">
        <f>VLOOKUP(A71, Individual_Batting___Dashboard[], 16, FALSE)</f>
        <v>0.307</v>
      </c>
      <c r="D71">
        <f>VLOOKUP(A71, Individual_Batting___Dashboard[], 17, FALSE)</f>
        <v>0.32400000000000001</v>
      </c>
      <c r="E71">
        <f t="shared" si="18"/>
        <v>-1.7000000000000015E-2</v>
      </c>
      <c r="F71">
        <f>VLOOKUP(A71, Batting___Career[], 16, FALSE)</f>
        <v>0.308</v>
      </c>
      <c r="G71">
        <f t="shared" si="19"/>
        <v>-1.0000000000000009E-3</v>
      </c>
      <c r="H71" t="e">
        <f t="shared" si="20"/>
        <v>#N/A</v>
      </c>
      <c r="I71">
        <f>VLOOKUP(A71,Statcast___Batter[],14,FALSE)</f>
        <v>0.35899999999999999</v>
      </c>
      <c r="J71">
        <f>VLOOKUP(A71,Statcast___Batter[], 15, FALSE)</f>
        <v>0.38300000000000001</v>
      </c>
      <c r="K71">
        <f t="shared" si="21"/>
        <v>-2.4000000000000021E-2</v>
      </c>
      <c r="L71" t="e">
        <f t="shared" si="22"/>
        <v>#N/A</v>
      </c>
      <c r="M71">
        <f>VLOOKUP(A71, Batting___Career[[Name]:[BABIP]], 12, FALSE)</f>
        <v>0.29099999999999998</v>
      </c>
      <c r="N71">
        <f t="shared" si="23"/>
        <v>6.8000000000000005E-2</v>
      </c>
      <c r="O71">
        <f>VLOOKUP(A71, Individual_Batting___Dashboard[[Name]:[BABIP]], 12, FALSE)</f>
        <v>0.27300000000000002</v>
      </c>
      <c r="P71">
        <f>'League Batting Stats'!$L$22</f>
        <v>0.28899999999999998</v>
      </c>
      <c r="Q71">
        <f t="shared" si="24"/>
        <v>-1.5999999999999959E-2</v>
      </c>
      <c r="R71">
        <f>VLOOKUP(A71, Batting___Career[[Name]:[BABIP]], 12, FALSE)</f>
        <v>0.29099999999999998</v>
      </c>
      <c r="S71">
        <f t="shared" si="25"/>
        <v>-1.799999999999996E-2</v>
      </c>
      <c r="T71" t="e">
        <f t="shared" si="26"/>
        <v>#N/A</v>
      </c>
      <c r="U71">
        <f>VLOOKUP(A71, Individual_Batting___Dashboard[[Name]:[wRC+]], 18, FALSE)</f>
        <v>98</v>
      </c>
      <c r="V71">
        <f>(VLOOKUP(A71, Individual_Batting___Dashboard[[Name]:[WAR]], 22, FALSE)/VLOOKUP(A71, Individual_Batting___Dashboard[[Name]:[wRC+]], 3, FALSE))*162</f>
        <v>2.420689655172414</v>
      </c>
    </row>
    <row r="72" spans="1:22" ht="15" customHeight="1" x14ac:dyDescent="0.45">
      <c r="A72" t="s">
        <v>191</v>
      </c>
      <c r="B72" t="e">
        <f>Table24[[#This Row],[Rank]]+Table24[[#This Row],[Rank2]]+Table24[[#This Row],[Rank3]]</f>
        <v>#N/A</v>
      </c>
      <c r="C72" t="e">
        <f>VLOOKUP(A72, Individual_Batting___Dashboard[], 16, FALSE)</f>
        <v>#N/A</v>
      </c>
      <c r="D72" t="e">
        <f>VLOOKUP(A72, Individual_Batting___Dashboard[], 17, FALSE)</f>
        <v>#N/A</v>
      </c>
      <c r="E72" t="e">
        <f t="shared" si="18"/>
        <v>#N/A</v>
      </c>
      <c r="F72">
        <f>VLOOKUP(A72, Batting___Career[], 16, FALSE)</f>
        <v>0.35699999999999998</v>
      </c>
      <c r="G72" t="e">
        <f t="shared" si="19"/>
        <v>#N/A</v>
      </c>
      <c r="H72" t="e">
        <f t="shared" si="20"/>
        <v>#N/A</v>
      </c>
      <c r="I72" t="e">
        <f>VLOOKUP(A72,Statcast___Batter[],14,FALSE)</f>
        <v>#N/A</v>
      </c>
      <c r="J72" t="e">
        <f>VLOOKUP(A72,Statcast___Batter[], 15, FALSE)</f>
        <v>#N/A</v>
      </c>
      <c r="K72" t="e">
        <f t="shared" si="21"/>
        <v>#N/A</v>
      </c>
      <c r="L72" t="e">
        <f t="shared" si="22"/>
        <v>#N/A</v>
      </c>
      <c r="M72">
        <f>VLOOKUP(A72, Batting___Career[[Name]:[BABIP]], 12, FALSE)</f>
        <v>0.32700000000000001</v>
      </c>
      <c r="N72" t="e">
        <f t="shared" si="23"/>
        <v>#N/A</v>
      </c>
      <c r="O72" t="e">
        <f>VLOOKUP(A72, Individual_Batting___Dashboard[[Name]:[BABIP]], 12, FALSE)</f>
        <v>#N/A</v>
      </c>
      <c r="P72">
        <f>'League Batting Stats'!$L$22</f>
        <v>0.28899999999999998</v>
      </c>
      <c r="Q72" t="e">
        <f t="shared" si="24"/>
        <v>#N/A</v>
      </c>
      <c r="R72">
        <f>VLOOKUP(A72, Batting___Career[[Name]:[BABIP]], 12, FALSE)</f>
        <v>0.32700000000000001</v>
      </c>
      <c r="S72" t="e">
        <f t="shared" si="25"/>
        <v>#N/A</v>
      </c>
      <c r="T72" t="e">
        <f t="shared" si="26"/>
        <v>#N/A</v>
      </c>
      <c r="U72" t="e">
        <f>VLOOKUP(A72, Individual_Batting___Dashboard[[Name]:[wRC+]], 18, FALSE)</f>
        <v>#N/A</v>
      </c>
      <c r="V72" t="e">
        <f>(VLOOKUP(A72, Individual_Batting___Dashboard[[Name]:[WAR]], 22, FALSE)/VLOOKUP(A72, Individual_Batting___Dashboard[[Name]:[wRC+]], 3, FALSE))*162</f>
        <v>#N/A</v>
      </c>
    </row>
    <row r="73" spans="1:22" ht="15" customHeight="1" x14ac:dyDescent="0.45">
      <c r="A73" t="s">
        <v>21</v>
      </c>
      <c r="B73" t="e">
        <f>Table24[[#This Row],[Rank]]+Table24[[#This Row],[Rank2]]+Table24[[#This Row],[Rank3]]</f>
        <v>#N/A</v>
      </c>
      <c r="C73">
        <f>VLOOKUP(A73, Individual_Batting___Dashboard[], 16, FALSE)</f>
        <v>0.42499999999999999</v>
      </c>
      <c r="D73">
        <f>VLOOKUP(A73, Individual_Batting___Dashboard[], 17, FALSE)</f>
        <v>0.45900000000000002</v>
      </c>
      <c r="E73">
        <f t="shared" si="18"/>
        <v>-3.400000000000003E-2</v>
      </c>
      <c r="F73">
        <f>VLOOKUP(A73, Batting___Career[], 16, FALSE)</f>
        <v>0.40300000000000002</v>
      </c>
      <c r="G73">
        <f t="shared" si="19"/>
        <v>2.1999999999999964E-2</v>
      </c>
      <c r="H73" t="e">
        <f t="shared" si="20"/>
        <v>#N/A</v>
      </c>
      <c r="I73">
        <f>VLOOKUP(A73,Statcast___Batter[],14,FALSE)</f>
        <v>0.56000000000000005</v>
      </c>
      <c r="J73">
        <f>VLOOKUP(A73,Statcast___Batter[], 15, FALSE)</f>
        <v>0.63600000000000001</v>
      </c>
      <c r="K73">
        <f t="shared" si="21"/>
        <v>-7.5999999999999956E-2</v>
      </c>
      <c r="L73" t="e">
        <f t="shared" si="22"/>
        <v>#N/A</v>
      </c>
      <c r="M73">
        <f>VLOOKUP(A73, Batting___Career[[Name]:[BABIP]], 12, FALSE)</f>
        <v>0.307</v>
      </c>
      <c r="N73">
        <f t="shared" si="23"/>
        <v>0.25300000000000006</v>
      </c>
      <c r="O73">
        <f>VLOOKUP(A73, Individual_Batting___Dashboard[[Name]:[BABIP]], 12, FALSE)</f>
        <v>0.307</v>
      </c>
      <c r="P73">
        <f>'League Batting Stats'!$L$22</f>
        <v>0.28899999999999998</v>
      </c>
      <c r="Q73">
        <f t="shared" si="24"/>
        <v>1.8000000000000016E-2</v>
      </c>
      <c r="R73">
        <f>VLOOKUP(A73, Batting___Career[[Name]:[BABIP]], 12, FALSE)</f>
        <v>0.307</v>
      </c>
      <c r="S73">
        <f t="shared" si="25"/>
        <v>0</v>
      </c>
      <c r="T73" t="e">
        <f t="shared" si="26"/>
        <v>#N/A</v>
      </c>
      <c r="U73">
        <f>VLOOKUP(A73, Individual_Batting___Dashboard[[Name]:[wRC+]], 18, FALSE)</f>
        <v>181</v>
      </c>
      <c r="V73">
        <f>(VLOOKUP(A73, Individual_Batting___Dashboard[[Name]:[WAR]], 22, FALSE)/VLOOKUP(A73, Individual_Batting___Dashboard[[Name]:[wRC+]], 3, FALSE))*162</f>
        <v>9.6131868131868146</v>
      </c>
    </row>
    <row r="74" spans="1:22" ht="15" customHeight="1" x14ac:dyDescent="0.45">
      <c r="A74" t="s">
        <v>161</v>
      </c>
      <c r="B74" t="e">
        <f>Table24[[#This Row],[Rank]]+Table24[[#This Row],[Rank2]]+Table24[[#This Row],[Rank3]]</f>
        <v>#N/A</v>
      </c>
      <c r="C74">
        <f>VLOOKUP(A74, Individual_Batting___Dashboard[], 16, FALSE)</f>
        <v>0.26300000000000001</v>
      </c>
      <c r="D74">
        <f>VLOOKUP(A74, Individual_Batting___Dashboard[], 17, FALSE)</f>
        <v>0.30599999999999999</v>
      </c>
      <c r="E74">
        <f t="shared" si="18"/>
        <v>-4.2999999999999983E-2</v>
      </c>
      <c r="F74">
        <f>VLOOKUP(A74, Batting___Career[], 16, FALSE)</f>
        <v>0.34200000000000003</v>
      </c>
      <c r="G74">
        <f t="shared" si="19"/>
        <v>-7.9000000000000015E-2</v>
      </c>
      <c r="H74" t="e">
        <f t="shared" si="20"/>
        <v>#N/A</v>
      </c>
      <c r="I74">
        <f>VLOOKUP(A74,Statcast___Batter[],14,FALSE)</f>
        <v>0.32</v>
      </c>
      <c r="J74">
        <f>VLOOKUP(A74,Statcast___Batter[], 15, FALSE)</f>
        <v>0.38400000000000001</v>
      </c>
      <c r="K74">
        <f t="shared" si="21"/>
        <v>-6.4000000000000001E-2</v>
      </c>
      <c r="L74" t="e">
        <f t="shared" si="22"/>
        <v>#N/A</v>
      </c>
      <c r="M74">
        <f>VLOOKUP(A74, Batting___Career[[Name]:[BABIP]], 12, FALSE)</f>
        <v>0.33800000000000002</v>
      </c>
      <c r="N74">
        <f t="shared" si="23"/>
        <v>-1.8000000000000016E-2</v>
      </c>
      <c r="O74">
        <f>VLOOKUP(A74, Individual_Batting___Dashboard[[Name]:[BABIP]], 12, FALSE)</f>
        <v>0.26500000000000001</v>
      </c>
      <c r="P74">
        <f>'League Batting Stats'!$L$22</f>
        <v>0.28899999999999998</v>
      </c>
      <c r="Q74">
        <f t="shared" si="24"/>
        <v>-2.3999999999999966E-2</v>
      </c>
      <c r="R74">
        <f>VLOOKUP(A74, Batting___Career[[Name]:[BABIP]], 12, FALSE)</f>
        <v>0.33800000000000002</v>
      </c>
      <c r="S74">
        <f t="shared" si="25"/>
        <v>-7.3000000000000009E-2</v>
      </c>
      <c r="T74" t="e">
        <f t="shared" si="26"/>
        <v>#N/A</v>
      </c>
      <c r="U74">
        <f>VLOOKUP(A74, Individual_Batting___Dashboard[[Name]:[wRC+]], 18, FALSE)</f>
        <v>69</v>
      </c>
      <c r="V74">
        <f>(VLOOKUP(A74, Individual_Batting___Dashboard[[Name]:[WAR]], 22, FALSE)/VLOOKUP(A74, Individual_Batting___Dashboard[[Name]:[wRC+]], 3, FALSE))*162</f>
        <v>0.41012658227848103</v>
      </c>
    </row>
    <row r="75" spans="1:22" ht="15" customHeight="1" x14ac:dyDescent="0.45">
      <c r="A75" t="s">
        <v>197</v>
      </c>
      <c r="B75" t="e">
        <f>Table24[[#This Row],[Rank]]+Table24[[#This Row],[Rank2]]+Table24[[#This Row],[Rank3]]</f>
        <v>#N/A</v>
      </c>
      <c r="C75" t="e">
        <f>VLOOKUP(A75, Individual_Batting___Dashboard[], 16, FALSE)</f>
        <v>#N/A</v>
      </c>
      <c r="D75" t="e">
        <f>VLOOKUP(A75, Individual_Batting___Dashboard[], 17, FALSE)</f>
        <v>#N/A</v>
      </c>
      <c r="E75" t="e">
        <f t="shared" si="18"/>
        <v>#N/A</v>
      </c>
      <c r="F75">
        <f>VLOOKUP(A75, Batting___Career[], 16, FALSE)</f>
        <v>0.309</v>
      </c>
      <c r="G75" t="e">
        <f t="shared" si="19"/>
        <v>#N/A</v>
      </c>
      <c r="H75" t="e">
        <f t="shared" si="20"/>
        <v>#N/A</v>
      </c>
      <c r="I75" t="e">
        <f>VLOOKUP(A75,Statcast___Batter[],14,FALSE)</f>
        <v>#N/A</v>
      </c>
      <c r="J75" t="e">
        <f>VLOOKUP(A75,Statcast___Batter[], 15, FALSE)</f>
        <v>#N/A</v>
      </c>
      <c r="K75" t="e">
        <f t="shared" si="21"/>
        <v>#N/A</v>
      </c>
      <c r="L75" t="e">
        <f t="shared" si="22"/>
        <v>#N/A</v>
      </c>
      <c r="M75">
        <f>VLOOKUP(A75, Batting___Career[[Name]:[BABIP]], 12, FALSE)</f>
        <v>0.34499999999999997</v>
      </c>
      <c r="N75" t="e">
        <f t="shared" si="23"/>
        <v>#N/A</v>
      </c>
      <c r="O75" t="e">
        <f>VLOOKUP(A75, Individual_Batting___Dashboard[[Name]:[BABIP]], 12, FALSE)</f>
        <v>#N/A</v>
      </c>
      <c r="P75">
        <f>'League Batting Stats'!$L$22</f>
        <v>0.28899999999999998</v>
      </c>
      <c r="Q75" t="e">
        <f t="shared" si="24"/>
        <v>#N/A</v>
      </c>
      <c r="R75">
        <f>VLOOKUP(A75, Batting___Career[[Name]:[BABIP]], 12, FALSE)</f>
        <v>0.34499999999999997</v>
      </c>
      <c r="S75" t="e">
        <f t="shared" si="25"/>
        <v>#N/A</v>
      </c>
      <c r="T75" t="e">
        <f t="shared" si="26"/>
        <v>#N/A</v>
      </c>
      <c r="U75" t="e">
        <f>VLOOKUP(A75, Individual_Batting___Dashboard[[Name]:[wRC+]], 18, FALSE)</f>
        <v>#N/A</v>
      </c>
      <c r="V75" t="e">
        <f>(VLOOKUP(A75, Individual_Batting___Dashboard[[Name]:[WAR]], 22, FALSE)/VLOOKUP(A75, Individual_Batting___Dashboard[[Name]:[wRC+]], 3, FALSE))*162</f>
        <v>#N/A</v>
      </c>
    </row>
    <row r="76" spans="1:22" ht="15" customHeight="1" x14ac:dyDescent="0.45">
      <c r="A76" t="s">
        <v>221</v>
      </c>
      <c r="B76" t="e">
        <f>Table24[[#This Row],[Rank]]+Table24[[#This Row],[Rank2]]+Table24[[#This Row],[Rank3]]</f>
        <v>#N/A</v>
      </c>
      <c r="C76" t="e">
        <f>VLOOKUP(A76, Individual_Batting___Dashboard[], 16, FALSE)</f>
        <v>#N/A</v>
      </c>
      <c r="D76" t="e">
        <f>VLOOKUP(A76, Individual_Batting___Dashboard[], 17, FALSE)</f>
        <v>#N/A</v>
      </c>
      <c r="E76" t="e">
        <f t="shared" si="18"/>
        <v>#N/A</v>
      </c>
      <c r="F76">
        <f>VLOOKUP(A76, Batting___Career[], 16, FALSE)</f>
        <v>0.315</v>
      </c>
      <c r="G76" t="e">
        <f t="shared" si="19"/>
        <v>#N/A</v>
      </c>
      <c r="H76" t="e">
        <f t="shared" si="20"/>
        <v>#N/A</v>
      </c>
      <c r="I76" t="e">
        <f>VLOOKUP(A76,Statcast___Batter[],14,FALSE)</f>
        <v>#N/A</v>
      </c>
      <c r="J76" t="e">
        <f>VLOOKUP(A76,Statcast___Batter[], 15, FALSE)</f>
        <v>#N/A</v>
      </c>
      <c r="K76" t="e">
        <f t="shared" si="21"/>
        <v>#N/A</v>
      </c>
      <c r="L76" t="e">
        <f t="shared" si="22"/>
        <v>#N/A</v>
      </c>
      <c r="M76">
        <f>VLOOKUP(A76, Batting___Career[[Name]:[BABIP]], 12, FALSE)</f>
        <v>0.33400000000000002</v>
      </c>
      <c r="N76" t="e">
        <f t="shared" si="23"/>
        <v>#N/A</v>
      </c>
      <c r="O76" t="e">
        <f>VLOOKUP(A76, Individual_Batting___Dashboard[[Name]:[BABIP]], 12, FALSE)</f>
        <v>#N/A</v>
      </c>
      <c r="P76">
        <f>'League Batting Stats'!$L$22</f>
        <v>0.28899999999999998</v>
      </c>
      <c r="Q76" t="e">
        <f t="shared" si="24"/>
        <v>#N/A</v>
      </c>
      <c r="R76">
        <f>VLOOKUP(A76, Batting___Career[[Name]:[BABIP]], 12, FALSE)</f>
        <v>0.33400000000000002</v>
      </c>
      <c r="S76" t="e">
        <f t="shared" si="25"/>
        <v>#N/A</v>
      </c>
      <c r="T76" t="e">
        <f t="shared" si="26"/>
        <v>#N/A</v>
      </c>
      <c r="U76" t="e">
        <f>VLOOKUP(A76, Individual_Batting___Dashboard[[Name]:[wRC+]], 18, FALSE)</f>
        <v>#N/A</v>
      </c>
      <c r="V76" t="e">
        <f>(VLOOKUP(A76, Individual_Batting___Dashboard[[Name]:[WAR]], 22, FALSE)/VLOOKUP(A76, Individual_Batting___Dashboard[[Name]:[wRC+]], 3, FALSE))*162</f>
        <v>#N/A</v>
      </c>
    </row>
    <row r="77" spans="1:22" ht="15" customHeight="1" x14ac:dyDescent="0.45">
      <c r="A77" t="s">
        <v>220</v>
      </c>
      <c r="B77" t="e">
        <f>Table24[[#This Row],[Rank]]+Table24[[#This Row],[Rank2]]+Table24[[#This Row],[Rank3]]</f>
        <v>#N/A</v>
      </c>
      <c r="C77" t="e">
        <f>VLOOKUP(A77, Individual_Batting___Dashboard[], 16, FALSE)</f>
        <v>#N/A</v>
      </c>
      <c r="D77" t="e">
        <f>VLOOKUP(A77, Individual_Batting___Dashboard[], 17, FALSE)</f>
        <v>#N/A</v>
      </c>
      <c r="E77" t="e">
        <f t="shared" si="18"/>
        <v>#N/A</v>
      </c>
      <c r="F77">
        <f>VLOOKUP(A77, Batting___Career[], 16, FALSE)</f>
        <v>0.32</v>
      </c>
      <c r="G77" t="e">
        <f t="shared" si="19"/>
        <v>#N/A</v>
      </c>
      <c r="H77" t="e">
        <f t="shared" si="20"/>
        <v>#N/A</v>
      </c>
      <c r="I77" t="e">
        <f>VLOOKUP(A77,Statcast___Batter[],14,FALSE)</f>
        <v>#N/A</v>
      </c>
      <c r="J77" t="e">
        <f>VLOOKUP(A77,Statcast___Batter[], 15, FALSE)</f>
        <v>#N/A</v>
      </c>
      <c r="K77" t="e">
        <f t="shared" si="21"/>
        <v>#N/A</v>
      </c>
      <c r="L77" t="e">
        <f t="shared" si="22"/>
        <v>#N/A</v>
      </c>
      <c r="M77">
        <f>VLOOKUP(A77, Batting___Career[[Name]:[BABIP]], 12, FALSE)</f>
        <v>0.316</v>
      </c>
      <c r="N77" t="e">
        <f t="shared" si="23"/>
        <v>#N/A</v>
      </c>
      <c r="O77" t="e">
        <f>VLOOKUP(A77, Individual_Batting___Dashboard[[Name]:[BABIP]], 12, FALSE)</f>
        <v>#N/A</v>
      </c>
      <c r="P77">
        <f>'League Batting Stats'!$L$22</f>
        <v>0.28899999999999998</v>
      </c>
      <c r="Q77" t="e">
        <f t="shared" si="24"/>
        <v>#N/A</v>
      </c>
      <c r="R77">
        <f>VLOOKUP(A77, Batting___Career[[Name]:[BABIP]], 12, FALSE)</f>
        <v>0.316</v>
      </c>
      <c r="S77" t="e">
        <f t="shared" si="25"/>
        <v>#N/A</v>
      </c>
      <c r="T77" t="e">
        <f t="shared" si="26"/>
        <v>#N/A</v>
      </c>
      <c r="U77" t="e">
        <f>VLOOKUP(A77, Individual_Batting___Dashboard[[Name]:[wRC+]], 18, FALSE)</f>
        <v>#N/A</v>
      </c>
      <c r="V77" t="e">
        <f>(VLOOKUP(A77, Individual_Batting___Dashboard[[Name]:[WAR]], 22, FALSE)/VLOOKUP(A77, Individual_Batting___Dashboard[[Name]:[wRC+]], 3, FALSE))*162</f>
        <v>#N/A</v>
      </c>
    </row>
    <row r="78" spans="1:22" ht="15" customHeight="1" x14ac:dyDescent="0.45">
      <c r="A78" t="s">
        <v>33</v>
      </c>
      <c r="B78" t="e">
        <f>Table24[[#This Row],[Rank]]+Table24[[#This Row],[Rank2]]+Table24[[#This Row],[Rank3]]</f>
        <v>#N/A</v>
      </c>
      <c r="C78">
        <f>VLOOKUP(A78, Individual_Batting___Dashboard[], 16, FALSE)</f>
        <v>0.35899999999999999</v>
      </c>
      <c r="D78">
        <f>VLOOKUP(A78, Individual_Batting___Dashboard[], 17, FALSE)</f>
        <v>0.36099999999999999</v>
      </c>
      <c r="E78">
        <f t="shared" si="18"/>
        <v>-2.0000000000000018E-3</v>
      </c>
      <c r="F78">
        <f>VLOOKUP(A78, Batting___Career[], 16, FALSE)</f>
        <v>0.33900000000000002</v>
      </c>
      <c r="G78">
        <f t="shared" si="19"/>
        <v>1.9999999999999962E-2</v>
      </c>
      <c r="H78" t="e">
        <f t="shared" si="20"/>
        <v>#N/A</v>
      </c>
      <c r="I78">
        <f>VLOOKUP(A78,Statcast___Batter[],14,FALSE)</f>
        <v>0.51200000000000001</v>
      </c>
      <c r="J78">
        <f>VLOOKUP(A78,Statcast___Batter[], 15, FALSE)</f>
        <v>0.50900000000000001</v>
      </c>
      <c r="K78">
        <f t="shared" si="21"/>
        <v>3.0000000000000027E-3</v>
      </c>
      <c r="L78" t="e">
        <f t="shared" si="22"/>
        <v>#N/A</v>
      </c>
      <c r="M78">
        <f>VLOOKUP(A78, Batting___Career[[Name]:[BABIP]], 12, FALSE)</f>
        <v>0.32700000000000001</v>
      </c>
      <c r="N78">
        <f t="shared" si="23"/>
        <v>0.185</v>
      </c>
      <c r="O78">
        <f>VLOOKUP(A78, Individual_Batting___Dashboard[[Name]:[BABIP]], 12, FALSE)</f>
        <v>0.32200000000000001</v>
      </c>
      <c r="P78">
        <f>'League Batting Stats'!$L$22</f>
        <v>0.28899999999999998</v>
      </c>
      <c r="Q78">
        <f t="shared" si="24"/>
        <v>3.3000000000000029E-2</v>
      </c>
      <c r="R78">
        <f>VLOOKUP(A78, Batting___Career[[Name]:[BABIP]], 12, FALSE)</f>
        <v>0.32700000000000001</v>
      </c>
      <c r="S78">
        <f t="shared" si="25"/>
        <v>-5.0000000000000044E-3</v>
      </c>
      <c r="T78" t="e">
        <f t="shared" si="26"/>
        <v>#N/A</v>
      </c>
      <c r="U78">
        <f>VLOOKUP(A78, Individual_Batting___Dashboard[[Name]:[wRC+]], 18, FALSE)</f>
        <v>136</v>
      </c>
      <c r="V78">
        <f>(VLOOKUP(A78, Individual_Batting___Dashboard[[Name]:[WAR]], 22, FALSE)/VLOOKUP(A78, Individual_Batting___Dashboard[[Name]:[wRC+]], 3, FALSE))*162</f>
        <v>5.4627906976744178</v>
      </c>
    </row>
    <row r="79" spans="1:22" ht="15" customHeight="1" x14ac:dyDescent="0.45">
      <c r="A79" t="s">
        <v>169</v>
      </c>
      <c r="B79" t="e">
        <f>Table24[[#This Row],[Rank]]+Table24[[#This Row],[Rank2]]+Table24[[#This Row],[Rank3]]</f>
        <v>#N/A</v>
      </c>
      <c r="C79">
        <f>VLOOKUP(A79, Individual_Batting___Dashboard[], 16, FALSE)</f>
        <v>0.30199999999999999</v>
      </c>
      <c r="D79">
        <f>VLOOKUP(A79, Individual_Batting___Dashboard[], 17, FALSE)</f>
        <v>0.307</v>
      </c>
      <c r="E79">
        <f t="shared" si="18"/>
        <v>-5.0000000000000044E-3</v>
      </c>
      <c r="F79">
        <f>VLOOKUP(A79, Batting___Career[], 16, FALSE)</f>
        <v>0.313</v>
      </c>
      <c r="G79">
        <f t="shared" si="19"/>
        <v>-1.100000000000001E-2</v>
      </c>
      <c r="H79" t="e">
        <f t="shared" si="20"/>
        <v>#N/A</v>
      </c>
      <c r="I79">
        <f>VLOOKUP(A79,Statcast___Batter[],14,FALSE)</f>
        <v>0.38200000000000001</v>
      </c>
      <c r="J79">
        <f>VLOOKUP(A79,Statcast___Batter[], 15, FALSE)</f>
        <v>0.39200000000000002</v>
      </c>
      <c r="K79">
        <f t="shared" si="21"/>
        <v>-1.0000000000000009E-2</v>
      </c>
      <c r="L79" t="e">
        <f t="shared" si="22"/>
        <v>#N/A</v>
      </c>
      <c r="M79">
        <f>VLOOKUP(A79, Batting___Career[[Name]:[BABIP]], 12, FALSE)</f>
        <v>0.316</v>
      </c>
      <c r="N79">
        <f t="shared" si="23"/>
        <v>6.6000000000000003E-2</v>
      </c>
      <c r="O79">
        <f>VLOOKUP(A79, Individual_Batting___Dashboard[[Name]:[BABIP]], 12, FALSE)</f>
        <v>0.33</v>
      </c>
      <c r="P79">
        <f>'League Batting Stats'!$L$22</f>
        <v>0.28899999999999998</v>
      </c>
      <c r="Q79">
        <f t="shared" si="24"/>
        <v>4.1000000000000036E-2</v>
      </c>
      <c r="R79">
        <f>VLOOKUP(A79, Batting___Career[[Name]:[BABIP]], 12, FALSE)</f>
        <v>0.316</v>
      </c>
      <c r="S79">
        <f t="shared" si="25"/>
        <v>1.4000000000000012E-2</v>
      </c>
      <c r="T79" t="e">
        <f t="shared" si="26"/>
        <v>#N/A</v>
      </c>
      <c r="U79">
        <f>VLOOKUP(A79, Individual_Batting___Dashboard[[Name]:[wRC+]], 18, FALSE)</f>
        <v>79</v>
      </c>
      <c r="V79">
        <f>(VLOOKUP(A79, Individual_Batting___Dashboard[[Name]:[WAR]], 22, FALSE)/VLOOKUP(A79, Individual_Batting___Dashboard[[Name]:[wRC+]], 3, FALSE))*162</f>
        <v>1.0657894736842104</v>
      </c>
    </row>
    <row r="80" spans="1:22" ht="15" customHeight="1" x14ac:dyDescent="0.45">
      <c r="A80" t="s">
        <v>145</v>
      </c>
      <c r="B80" t="e">
        <f>Table24[[#This Row],[Rank]]+Table24[[#This Row],[Rank2]]+Table24[[#This Row],[Rank3]]</f>
        <v>#N/A</v>
      </c>
      <c r="C80" t="e">
        <f>VLOOKUP(A80, Individual_Batting___Dashboard[], 16, FALSE)</f>
        <v>#N/A</v>
      </c>
      <c r="D80" t="e">
        <f>VLOOKUP(A80, Individual_Batting___Dashboard[], 17, FALSE)</f>
        <v>#N/A</v>
      </c>
      <c r="E80" t="e">
        <f t="shared" si="18"/>
        <v>#N/A</v>
      </c>
      <c r="F80">
        <f>VLOOKUP(A80, Batting___Career[], 16, FALSE)</f>
        <v>0.35899999999999999</v>
      </c>
      <c r="G80" t="e">
        <f t="shared" si="19"/>
        <v>#N/A</v>
      </c>
      <c r="H80" t="e">
        <f t="shared" si="20"/>
        <v>#N/A</v>
      </c>
      <c r="I80" t="e">
        <f>VLOOKUP(A80,Statcast___Batter[],14,FALSE)</f>
        <v>#N/A</v>
      </c>
      <c r="J80" t="e">
        <f>VLOOKUP(A80,Statcast___Batter[], 15, FALSE)</f>
        <v>#N/A</v>
      </c>
      <c r="K80" t="e">
        <f t="shared" si="21"/>
        <v>#N/A</v>
      </c>
      <c r="L80" t="e">
        <f t="shared" si="22"/>
        <v>#N/A</v>
      </c>
      <c r="M80">
        <f>VLOOKUP(A80, Batting___Career[[Name]:[BABIP]], 12, FALSE)</f>
        <v>0.308</v>
      </c>
      <c r="N80" t="e">
        <f t="shared" si="23"/>
        <v>#N/A</v>
      </c>
      <c r="O80" t="e">
        <f>VLOOKUP(A80, Individual_Batting___Dashboard[[Name]:[BABIP]], 12, FALSE)</f>
        <v>#N/A</v>
      </c>
      <c r="P80">
        <f>'League Batting Stats'!$L$22</f>
        <v>0.28899999999999998</v>
      </c>
      <c r="Q80" t="e">
        <f t="shared" si="24"/>
        <v>#N/A</v>
      </c>
      <c r="R80">
        <f>VLOOKUP(A80, Batting___Career[[Name]:[BABIP]], 12, FALSE)</f>
        <v>0.308</v>
      </c>
      <c r="S80" t="e">
        <f t="shared" si="25"/>
        <v>#N/A</v>
      </c>
      <c r="T80" t="e">
        <f t="shared" si="26"/>
        <v>#N/A</v>
      </c>
      <c r="U80" t="e">
        <f>VLOOKUP(A80, Individual_Batting___Dashboard[[Name]:[wRC+]], 18, FALSE)</f>
        <v>#N/A</v>
      </c>
      <c r="V80" t="e">
        <f>(VLOOKUP(A80, Individual_Batting___Dashboard[[Name]:[WAR]], 22, FALSE)/VLOOKUP(A80, Individual_Batting___Dashboard[[Name]:[wRC+]], 3, FALSE))*162</f>
        <v>#N/A</v>
      </c>
    </row>
    <row r="81" spans="1:22" ht="15" customHeight="1" x14ac:dyDescent="0.45">
      <c r="A81" t="s">
        <v>113</v>
      </c>
      <c r="B81" t="e">
        <f>Table24[[#This Row],[Rank]]+Table24[[#This Row],[Rank2]]+Table24[[#This Row],[Rank3]]</f>
        <v>#N/A</v>
      </c>
      <c r="C81" t="e">
        <f>VLOOKUP(A81, Individual_Batting___Dashboard[], 16, FALSE)</f>
        <v>#N/A</v>
      </c>
      <c r="D81" t="e">
        <f>VLOOKUP(A81, Individual_Batting___Dashboard[], 17, FALSE)</f>
        <v>#N/A</v>
      </c>
      <c r="E81" t="e">
        <f t="shared" si="18"/>
        <v>#N/A</v>
      </c>
      <c r="F81">
        <f>VLOOKUP(A81, Batting___Career[], 16, FALSE)</f>
        <v>0.34</v>
      </c>
      <c r="G81" t="e">
        <f t="shared" si="19"/>
        <v>#N/A</v>
      </c>
      <c r="H81" t="e">
        <f t="shared" si="20"/>
        <v>#N/A</v>
      </c>
      <c r="I81" t="e">
        <f>VLOOKUP(A81,Statcast___Batter[],14,FALSE)</f>
        <v>#N/A</v>
      </c>
      <c r="J81" t="e">
        <f>VLOOKUP(A81,Statcast___Batter[], 15, FALSE)</f>
        <v>#N/A</v>
      </c>
      <c r="K81" t="e">
        <f t="shared" si="21"/>
        <v>#N/A</v>
      </c>
      <c r="L81" t="e">
        <f t="shared" si="22"/>
        <v>#N/A</v>
      </c>
      <c r="M81">
        <f>VLOOKUP(A81, Batting___Career[[Name]:[BABIP]], 12, FALSE)</f>
        <v>0.34100000000000003</v>
      </c>
      <c r="N81" t="e">
        <f t="shared" si="23"/>
        <v>#N/A</v>
      </c>
      <c r="O81" t="e">
        <f>VLOOKUP(A81, Individual_Batting___Dashboard[[Name]:[BABIP]], 12, FALSE)</f>
        <v>#N/A</v>
      </c>
      <c r="P81">
        <f>'League Batting Stats'!$L$22</f>
        <v>0.28899999999999998</v>
      </c>
      <c r="Q81" t="e">
        <f t="shared" si="24"/>
        <v>#N/A</v>
      </c>
      <c r="R81">
        <f>VLOOKUP(A81, Batting___Career[[Name]:[BABIP]], 12, FALSE)</f>
        <v>0.34100000000000003</v>
      </c>
      <c r="S81" t="e">
        <f t="shared" si="25"/>
        <v>#N/A</v>
      </c>
      <c r="T81" t="e">
        <f t="shared" si="26"/>
        <v>#N/A</v>
      </c>
      <c r="U81" t="e">
        <f>VLOOKUP(A81, Individual_Batting___Dashboard[[Name]:[wRC+]], 18, FALSE)</f>
        <v>#N/A</v>
      </c>
      <c r="V81" t="e">
        <f>(VLOOKUP(A81, Individual_Batting___Dashboard[[Name]:[WAR]], 22, FALSE)/VLOOKUP(A81, Individual_Batting___Dashboard[[Name]:[wRC+]], 3, FALSE))*162</f>
        <v>#N/A</v>
      </c>
    </row>
    <row r="82" spans="1:22" ht="15" customHeight="1" x14ac:dyDescent="0.45">
      <c r="A82" t="s">
        <v>162</v>
      </c>
      <c r="B82" t="e">
        <f>Table24[[#This Row],[Rank]]+Table24[[#This Row],[Rank2]]+Table24[[#This Row],[Rank3]]</f>
        <v>#N/A</v>
      </c>
      <c r="C82">
        <f>VLOOKUP(A82, Individual_Batting___Dashboard[], 16, FALSE)</f>
        <v>0.28999999999999998</v>
      </c>
      <c r="D82">
        <f>VLOOKUP(A82, Individual_Batting___Dashboard[], 17, FALSE)</f>
        <v>0.29599999999999999</v>
      </c>
      <c r="E82">
        <f t="shared" si="18"/>
        <v>-6.0000000000000053E-3</v>
      </c>
      <c r="F82">
        <f>VLOOKUP(A82, Batting___Career[], 16, FALSE)</f>
        <v>0.33500000000000002</v>
      </c>
      <c r="G82">
        <f t="shared" si="19"/>
        <v>-4.500000000000004E-2</v>
      </c>
      <c r="H82" t="e">
        <f t="shared" si="20"/>
        <v>#N/A</v>
      </c>
      <c r="I82">
        <f>VLOOKUP(A82,Statcast___Batter[],14,FALSE)</f>
        <v>0.35599999999999998</v>
      </c>
      <c r="J82">
        <f>VLOOKUP(A82,Statcast___Batter[], 15, FALSE)</f>
        <v>0.36399999999999999</v>
      </c>
      <c r="K82">
        <f t="shared" si="21"/>
        <v>-8.0000000000000071E-3</v>
      </c>
      <c r="L82" t="e">
        <f t="shared" si="22"/>
        <v>#N/A</v>
      </c>
      <c r="M82">
        <f>VLOOKUP(A82, Batting___Career[[Name]:[BABIP]], 12, FALSE)</f>
        <v>0.29899999999999999</v>
      </c>
      <c r="N82">
        <f t="shared" si="23"/>
        <v>5.6999999999999995E-2</v>
      </c>
      <c r="O82">
        <f>VLOOKUP(A82, Individual_Batting___Dashboard[[Name]:[BABIP]], 12, FALSE)</f>
        <v>0.27500000000000002</v>
      </c>
      <c r="P82">
        <f>'League Batting Stats'!$L$22</f>
        <v>0.28899999999999998</v>
      </c>
      <c r="Q82">
        <f t="shared" si="24"/>
        <v>-1.3999999999999957E-2</v>
      </c>
      <c r="R82">
        <f>VLOOKUP(A82, Batting___Career[[Name]:[BABIP]], 12, FALSE)</f>
        <v>0.29899999999999999</v>
      </c>
      <c r="S82">
        <f t="shared" si="25"/>
        <v>-2.3999999999999966E-2</v>
      </c>
      <c r="T82" t="e">
        <f t="shared" si="26"/>
        <v>#N/A</v>
      </c>
      <c r="U82">
        <f>VLOOKUP(A82, Individual_Batting___Dashboard[[Name]:[wRC+]], 18, FALSE)</f>
        <v>86</v>
      </c>
      <c r="V82">
        <f>(VLOOKUP(A82, Individual_Batting___Dashboard[[Name]:[WAR]], 22, FALSE)/VLOOKUP(A82, Individual_Batting___Dashboard[[Name]:[wRC+]], 3, FALSE))*162</f>
        <v>1.44</v>
      </c>
    </row>
    <row r="83" spans="1:22" ht="15" customHeight="1" x14ac:dyDescent="0.45">
      <c r="A83" t="s">
        <v>198</v>
      </c>
      <c r="B83" t="e">
        <f>Table24[[#This Row],[Rank]]+Table24[[#This Row],[Rank2]]+Table24[[#This Row],[Rank3]]</f>
        <v>#N/A</v>
      </c>
      <c r="C83">
        <f>VLOOKUP(A83, Individual_Batting___Dashboard[], 16, FALSE)</f>
        <v>0.34499999999999997</v>
      </c>
      <c r="D83">
        <f>VLOOKUP(A83, Individual_Batting___Dashboard[], 17, FALSE)</f>
        <v>0.32900000000000001</v>
      </c>
      <c r="E83">
        <f t="shared" si="18"/>
        <v>1.5999999999999959E-2</v>
      </c>
      <c r="F83">
        <f>VLOOKUP(A83, Batting___Career[], 16, FALSE)</f>
        <v>0.31</v>
      </c>
      <c r="G83">
        <f t="shared" si="19"/>
        <v>3.4999999999999976E-2</v>
      </c>
      <c r="H83" t="e">
        <f t="shared" si="20"/>
        <v>#N/A</v>
      </c>
      <c r="I83">
        <f>VLOOKUP(A83,Statcast___Batter[],14,FALSE)</f>
        <v>0.43</v>
      </c>
      <c r="J83">
        <f>VLOOKUP(A83,Statcast___Batter[], 15, FALSE)</f>
        <v>0.40100000000000002</v>
      </c>
      <c r="K83">
        <f t="shared" si="21"/>
        <v>2.899999999999997E-2</v>
      </c>
      <c r="L83" t="e">
        <f t="shared" si="22"/>
        <v>#N/A</v>
      </c>
      <c r="M83">
        <f>VLOOKUP(A83, Batting___Career[[Name]:[BABIP]], 12, FALSE)</f>
        <v>0.318</v>
      </c>
      <c r="N83">
        <f t="shared" si="23"/>
        <v>0.11199999999999999</v>
      </c>
      <c r="O83">
        <f>VLOOKUP(A83, Individual_Batting___Dashboard[[Name]:[BABIP]], 12, FALSE)</f>
        <v>0.34499999999999997</v>
      </c>
      <c r="P83">
        <f>'League Batting Stats'!$L$22</f>
        <v>0.28899999999999998</v>
      </c>
      <c r="Q83">
        <f t="shared" si="24"/>
        <v>5.5999999999999994E-2</v>
      </c>
      <c r="R83">
        <f>VLOOKUP(A83, Batting___Career[[Name]:[BABIP]], 12, FALSE)</f>
        <v>0.318</v>
      </c>
      <c r="S83">
        <f t="shared" si="25"/>
        <v>2.6999999999999968E-2</v>
      </c>
      <c r="T83" t="e">
        <f t="shared" si="26"/>
        <v>#N/A</v>
      </c>
      <c r="U83">
        <f>VLOOKUP(A83, Individual_Batting___Dashboard[[Name]:[wRC+]], 18, FALSE)</f>
        <v>125</v>
      </c>
      <c r="V83">
        <f>(VLOOKUP(A83, Individual_Batting___Dashboard[[Name]:[WAR]], 22, FALSE)/VLOOKUP(A83, Individual_Batting___Dashboard[[Name]:[wRC+]], 3, FALSE))*162</f>
        <v>4.8774193548387093</v>
      </c>
    </row>
    <row r="84" spans="1:22" ht="15" customHeight="1" x14ac:dyDescent="0.45">
      <c r="A84" t="s">
        <v>215</v>
      </c>
      <c r="B84" t="e">
        <f>Table24[[#This Row],[Rank]]+Table24[[#This Row],[Rank2]]+Table24[[#This Row],[Rank3]]</f>
        <v>#N/A</v>
      </c>
      <c r="C84">
        <f>VLOOKUP(A84, Individual_Batting___Dashboard[], 16, FALSE)</f>
        <v>0.316</v>
      </c>
      <c r="D84">
        <f>VLOOKUP(A84, Individual_Batting___Dashboard[], 17, FALSE)</f>
        <v>0.33400000000000002</v>
      </c>
      <c r="E84">
        <f t="shared" si="18"/>
        <v>-1.8000000000000016E-2</v>
      </c>
      <c r="F84">
        <f>VLOOKUP(A84, Batting___Career[], 16, FALSE)</f>
        <v>0.34399999999999997</v>
      </c>
      <c r="G84">
        <f t="shared" si="19"/>
        <v>-2.7999999999999969E-2</v>
      </c>
      <c r="H84" t="e">
        <f t="shared" si="20"/>
        <v>#N/A</v>
      </c>
      <c r="I84">
        <f>VLOOKUP(A84,Statcast___Batter[],14,FALSE)</f>
        <v>0.376</v>
      </c>
      <c r="J84">
        <f>VLOOKUP(A84,Statcast___Batter[], 15, FALSE)</f>
        <v>0.41</v>
      </c>
      <c r="K84">
        <f t="shared" si="21"/>
        <v>-3.3999999999999975E-2</v>
      </c>
      <c r="L84" t="e">
        <f t="shared" si="22"/>
        <v>#N/A</v>
      </c>
      <c r="M84">
        <f>VLOOKUP(A84, Batting___Career[[Name]:[BABIP]], 12, FALSE)</f>
        <v>0.34</v>
      </c>
      <c r="N84">
        <f t="shared" si="23"/>
        <v>3.5999999999999976E-2</v>
      </c>
      <c r="O84">
        <f>VLOOKUP(A84, Individual_Batting___Dashboard[[Name]:[BABIP]], 12, FALSE)</f>
        <v>0.32300000000000001</v>
      </c>
      <c r="P84">
        <f>'League Batting Stats'!$L$22</f>
        <v>0.28899999999999998</v>
      </c>
      <c r="Q84">
        <f t="shared" si="24"/>
        <v>3.400000000000003E-2</v>
      </c>
      <c r="R84">
        <f>VLOOKUP(A84, Batting___Career[[Name]:[BABIP]], 12, FALSE)</f>
        <v>0.34</v>
      </c>
      <c r="S84">
        <f t="shared" si="25"/>
        <v>-1.7000000000000015E-2</v>
      </c>
      <c r="T84" t="e">
        <f t="shared" si="26"/>
        <v>#N/A</v>
      </c>
      <c r="U84">
        <f>VLOOKUP(A84, Individual_Batting___Dashboard[[Name]:[wRC+]], 18, FALSE)</f>
        <v>107</v>
      </c>
      <c r="V84">
        <f>(VLOOKUP(A84, Individual_Batting___Dashboard[[Name]:[WAR]], 22, FALSE)/VLOOKUP(A84, Individual_Batting___Dashboard[[Name]:[wRC+]], 3, FALSE))*162</f>
        <v>0.89010989010989017</v>
      </c>
    </row>
    <row r="85" spans="1:22" ht="15" customHeight="1" x14ac:dyDescent="0.45">
      <c r="A85" t="s">
        <v>1902</v>
      </c>
      <c r="B85" t="e">
        <f>Table24[[#This Row],[Rank]]+Table24[[#This Row],[Rank2]]+Table24[[#This Row],[Rank3]]</f>
        <v>#N/A</v>
      </c>
      <c r="C85">
        <f>VLOOKUP(A85, Individual_Batting___Dashboard[], 16, FALSE)</f>
        <v>0.30099999999999999</v>
      </c>
      <c r="D85">
        <f>VLOOKUP(A85, Individual_Batting___Dashboard[], 17, FALSE)</f>
        <v>0.30299999999999999</v>
      </c>
      <c r="E85">
        <f t="shared" si="18"/>
        <v>-2.0000000000000018E-3</v>
      </c>
      <c r="F85">
        <f>VLOOKUP(A85, Batting___Career[], 16, FALSE)</f>
        <v>0.28399999999999997</v>
      </c>
      <c r="G85">
        <f t="shared" si="19"/>
        <v>1.7000000000000015E-2</v>
      </c>
      <c r="H85" t="e">
        <f t="shared" si="20"/>
        <v>#N/A</v>
      </c>
      <c r="I85">
        <f>VLOOKUP(A85,Statcast___Batter[],14,FALSE)</f>
        <v>0.38600000000000001</v>
      </c>
      <c r="J85">
        <f>VLOOKUP(A85,Statcast___Batter[], 15, FALSE)</f>
        <v>0.39800000000000002</v>
      </c>
      <c r="K85">
        <f t="shared" si="21"/>
        <v>-1.2000000000000011E-2</v>
      </c>
      <c r="L85" t="e">
        <f t="shared" si="22"/>
        <v>#N/A</v>
      </c>
      <c r="M85">
        <f>VLOOKUP(A85, Batting___Career[[Name]:[BABIP]], 12, FALSE)</f>
        <v>0.247</v>
      </c>
      <c r="N85">
        <f t="shared" si="23"/>
        <v>0.13900000000000001</v>
      </c>
      <c r="O85">
        <f>VLOOKUP(A85, Individual_Batting___Dashboard[[Name]:[BABIP]], 12, FALSE)</f>
        <v>0.30299999999999999</v>
      </c>
      <c r="P85">
        <f>'League Batting Stats'!$L$22</f>
        <v>0.28899999999999998</v>
      </c>
      <c r="Q85">
        <f t="shared" si="24"/>
        <v>1.4000000000000012E-2</v>
      </c>
      <c r="R85">
        <f>VLOOKUP(A85, Batting___Career[[Name]:[BABIP]], 12, FALSE)</f>
        <v>0.247</v>
      </c>
      <c r="S85">
        <f t="shared" si="25"/>
        <v>5.5999999999999994E-2</v>
      </c>
      <c r="T85" t="e">
        <f t="shared" si="26"/>
        <v>#N/A</v>
      </c>
      <c r="U85">
        <f>VLOOKUP(A85, Individual_Batting___Dashboard[[Name]:[wRC+]], 18, FALSE)</f>
        <v>99</v>
      </c>
      <c r="V85">
        <f>(VLOOKUP(A85, Individual_Batting___Dashboard[[Name]:[WAR]], 22, FALSE)/VLOOKUP(A85, Individual_Batting___Dashboard[[Name]:[wRC+]], 3, FALSE))*162</f>
        <v>2.2191780821917808</v>
      </c>
    </row>
    <row r="86" spans="1:22" ht="15" customHeight="1" x14ac:dyDescent="0.45">
      <c r="A86" t="s">
        <v>106</v>
      </c>
      <c r="B86" t="e">
        <f>Table24[[#This Row],[Rank]]+Table24[[#This Row],[Rank2]]+Table24[[#This Row],[Rank3]]</f>
        <v>#N/A</v>
      </c>
      <c r="C86">
        <f>VLOOKUP(A86, Individual_Batting___Dashboard[], 16, FALSE)</f>
        <v>0.35599999999999998</v>
      </c>
      <c r="D86">
        <f>VLOOKUP(A86, Individual_Batting___Dashboard[], 17, FALSE)</f>
        <v>0.36699999999999999</v>
      </c>
      <c r="E86">
        <f t="shared" si="18"/>
        <v>-1.100000000000001E-2</v>
      </c>
      <c r="F86">
        <f>VLOOKUP(A86, Batting___Career[], 16, FALSE)</f>
        <v>0.34</v>
      </c>
      <c r="G86">
        <f t="shared" si="19"/>
        <v>1.5999999999999959E-2</v>
      </c>
      <c r="H86" t="e">
        <f t="shared" si="20"/>
        <v>#N/A</v>
      </c>
      <c r="I86">
        <f>VLOOKUP(A86,Statcast___Batter[],14,FALSE)</f>
        <v>0.499</v>
      </c>
      <c r="J86">
        <f>VLOOKUP(A86,Statcast___Batter[], 15, FALSE)</f>
        <v>0.503</v>
      </c>
      <c r="K86">
        <f t="shared" si="21"/>
        <v>-4.0000000000000036E-3</v>
      </c>
      <c r="L86" t="e">
        <f t="shared" si="22"/>
        <v>#N/A</v>
      </c>
      <c r="M86">
        <f>VLOOKUP(A86, Batting___Career[[Name]:[BABIP]], 12, FALSE)</f>
        <v>0.28499999999999998</v>
      </c>
      <c r="N86">
        <f t="shared" si="23"/>
        <v>0.21400000000000002</v>
      </c>
      <c r="O86">
        <f>VLOOKUP(A86, Individual_Batting___Dashboard[[Name]:[BABIP]], 12, FALSE)</f>
        <v>0.3</v>
      </c>
      <c r="P86">
        <f>'League Batting Stats'!$L$22</f>
        <v>0.28899999999999998</v>
      </c>
      <c r="Q86">
        <f t="shared" si="24"/>
        <v>1.100000000000001E-2</v>
      </c>
      <c r="R86">
        <f>VLOOKUP(A86, Batting___Career[[Name]:[BABIP]], 12, FALSE)</f>
        <v>0.28499999999999998</v>
      </c>
      <c r="S86">
        <f t="shared" si="25"/>
        <v>1.5000000000000013E-2</v>
      </c>
      <c r="T86" t="e">
        <f t="shared" si="26"/>
        <v>#N/A</v>
      </c>
      <c r="U86">
        <f>VLOOKUP(A86, Individual_Batting___Dashboard[[Name]:[wRC+]], 18, FALSE)</f>
        <v>131</v>
      </c>
      <c r="V86">
        <f>(VLOOKUP(A86, Individual_Batting___Dashboard[[Name]:[WAR]], 22, FALSE)/VLOOKUP(A86, Individual_Batting___Dashboard[[Name]:[wRC+]], 3, FALSE))*162</f>
        <v>4.6531914893617028</v>
      </c>
    </row>
    <row r="87" spans="1:22" ht="15" customHeight="1" x14ac:dyDescent="0.45">
      <c r="A87" t="s">
        <v>107</v>
      </c>
      <c r="B87" t="e">
        <f>Table24[[#This Row],[Rank]]+Table24[[#This Row],[Rank2]]+Table24[[#This Row],[Rank3]]</f>
        <v>#N/A</v>
      </c>
      <c r="C87" t="e">
        <f>VLOOKUP(A87, Individual_Batting___Dashboard[], 16, FALSE)</f>
        <v>#N/A</v>
      </c>
      <c r="D87" t="e">
        <f>VLOOKUP(A87, Individual_Batting___Dashboard[], 17, FALSE)</f>
        <v>#N/A</v>
      </c>
      <c r="E87" t="e">
        <f t="shared" si="18"/>
        <v>#N/A</v>
      </c>
      <c r="F87">
        <f>VLOOKUP(A87, Batting___Career[], 16, FALSE)</f>
        <v>0.32200000000000001</v>
      </c>
      <c r="G87" t="e">
        <f t="shared" si="19"/>
        <v>#N/A</v>
      </c>
      <c r="H87" t="e">
        <f t="shared" si="20"/>
        <v>#N/A</v>
      </c>
      <c r="I87" t="e">
        <f>VLOOKUP(A87,Statcast___Batter[],14,FALSE)</f>
        <v>#N/A</v>
      </c>
      <c r="J87" t="e">
        <f>VLOOKUP(A87,Statcast___Batter[], 15, FALSE)</f>
        <v>#N/A</v>
      </c>
      <c r="K87" t="e">
        <f t="shared" si="21"/>
        <v>#N/A</v>
      </c>
      <c r="L87" t="e">
        <f t="shared" si="22"/>
        <v>#N/A</v>
      </c>
      <c r="M87">
        <f>VLOOKUP(A87, Batting___Career[[Name]:[BABIP]], 12, FALSE)</f>
        <v>0.34300000000000003</v>
      </c>
      <c r="N87" t="e">
        <f t="shared" si="23"/>
        <v>#N/A</v>
      </c>
      <c r="O87" t="e">
        <f>VLOOKUP(A87, Individual_Batting___Dashboard[[Name]:[BABIP]], 12, FALSE)</f>
        <v>#N/A</v>
      </c>
      <c r="P87">
        <f>'League Batting Stats'!$L$22</f>
        <v>0.28899999999999998</v>
      </c>
      <c r="Q87" t="e">
        <f t="shared" si="24"/>
        <v>#N/A</v>
      </c>
      <c r="R87">
        <f>VLOOKUP(A87, Batting___Career[[Name]:[BABIP]], 12, FALSE)</f>
        <v>0.34300000000000003</v>
      </c>
      <c r="S87" t="e">
        <f t="shared" si="25"/>
        <v>#N/A</v>
      </c>
      <c r="T87" t="e">
        <f t="shared" si="26"/>
        <v>#N/A</v>
      </c>
      <c r="U87" t="e">
        <f>VLOOKUP(A87, Individual_Batting___Dashboard[[Name]:[wRC+]], 18, FALSE)</f>
        <v>#N/A</v>
      </c>
      <c r="V87" t="e">
        <f>(VLOOKUP(A87, Individual_Batting___Dashboard[[Name]:[WAR]], 22, FALSE)/VLOOKUP(A87, Individual_Batting___Dashboard[[Name]:[wRC+]], 3, FALSE))*162</f>
        <v>#N/A</v>
      </c>
    </row>
    <row r="88" spans="1:22" ht="15" customHeight="1" x14ac:dyDescent="0.45">
      <c r="A88" t="s">
        <v>164</v>
      </c>
      <c r="B88" t="e">
        <f>Table24[[#This Row],[Rank]]+Table24[[#This Row],[Rank2]]+Table24[[#This Row],[Rank3]]</f>
        <v>#N/A</v>
      </c>
      <c r="C88">
        <f>VLOOKUP(A88, Individual_Batting___Dashboard[], 16, FALSE)</f>
        <v>0.318</v>
      </c>
      <c r="D88">
        <f>VLOOKUP(A88, Individual_Batting___Dashboard[], 17, FALSE)</f>
        <v>0.313</v>
      </c>
      <c r="E88">
        <f t="shared" si="18"/>
        <v>5.0000000000000044E-3</v>
      </c>
      <c r="F88">
        <f>VLOOKUP(A88, Batting___Career[], 16, FALSE)</f>
        <v>0.31</v>
      </c>
      <c r="G88">
        <f t="shared" si="19"/>
        <v>8.0000000000000071E-3</v>
      </c>
      <c r="H88" t="e">
        <f t="shared" si="20"/>
        <v>#N/A</v>
      </c>
      <c r="I88">
        <f>VLOOKUP(A88,Statcast___Batter[],14,FALSE)</f>
        <v>0.434</v>
      </c>
      <c r="J88">
        <f>VLOOKUP(A88,Statcast___Batter[], 15, FALSE)</f>
        <v>0.43099999999999999</v>
      </c>
      <c r="K88">
        <f t="shared" si="21"/>
        <v>3.0000000000000027E-3</v>
      </c>
      <c r="L88" t="e">
        <f t="shared" si="22"/>
        <v>#N/A</v>
      </c>
      <c r="M88">
        <f>VLOOKUP(A88, Batting___Career[[Name]:[BABIP]], 12, FALSE)</f>
        <v>0.28499999999999998</v>
      </c>
      <c r="N88">
        <f t="shared" si="23"/>
        <v>0.14900000000000002</v>
      </c>
      <c r="O88">
        <f>VLOOKUP(A88, Individual_Batting___Dashboard[[Name]:[BABIP]], 12, FALSE)</f>
        <v>0.29699999999999999</v>
      </c>
      <c r="P88">
        <f>'League Batting Stats'!$L$22</f>
        <v>0.28899999999999998</v>
      </c>
      <c r="Q88">
        <f t="shared" si="24"/>
        <v>8.0000000000000071E-3</v>
      </c>
      <c r="R88">
        <f>VLOOKUP(A88, Batting___Career[[Name]:[BABIP]], 12, FALSE)</f>
        <v>0.28499999999999998</v>
      </c>
      <c r="S88">
        <f t="shared" si="25"/>
        <v>1.2000000000000011E-2</v>
      </c>
      <c r="T88" t="e">
        <f t="shared" si="26"/>
        <v>#N/A</v>
      </c>
      <c r="U88">
        <f>VLOOKUP(A88, Individual_Batting___Dashboard[[Name]:[wRC+]], 18, FALSE)</f>
        <v>104</v>
      </c>
      <c r="V88">
        <f>(VLOOKUP(A88, Individual_Batting___Dashboard[[Name]:[WAR]], 22, FALSE)/VLOOKUP(A88, Individual_Batting___Dashboard[[Name]:[wRC+]], 3, FALSE))*162</f>
        <v>2.3400000000000003</v>
      </c>
    </row>
    <row r="89" spans="1:22" ht="15" customHeight="1" x14ac:dyDescent="0.45">
      <c r="A89" t="s">
        <v>212</v>
      </c>
      <c r="B89" t="e">
        <f>Table24[[#This Row],[Rank]]+Table24[[#This Row],[Rank2]]+Table24[[#This Row],[Rank3]]</f>
        <v>#N/A</v>
      </c>
      <c r="C89">
        <f>VLOOKUP(A89, Individual_Batting___Dashboard[], 16, FALSE)</f>
        <v>0.29899999999999999</v>
      </c>
      <c r="D89">
        <f>VLOOKUP(A89, Individual_Batting___Dashboard[], 17, FALSE)</f>
        <v>0.314</v>
      </c>
      <c r="E89">
        <f t="shared" si="18"/>
        <v>-1.5000000000000013E-2</v>
      </c>
      <c r="F89">
        <f>VLOOKUP(A89, Batting___Career[], 16, FALSE)</f>
        <v>0.32500000000000001</v>
      </c>
      <c r="G89">
        <f t="shared" si="19"/>
        <v>-2.6000000000000023E-2</v>
      </c>
      <c r="H89" t="e">
        <f t="shared" si="20"/>
        <v>#N/A</v>
      </c>
      <c r="I89">
        <f>VLOOKUP(A89,Statcast___Batter[],14,FALSE)</f>
        <v>0.39</v>
      </c>
      <c r="J89">
        <f>VLOOKUP(A89,Statcast___Batter[], 15, FALSE)</f>
        <v>0.40200000000000002</v>
      </c>
      <c r="K89">
        <f t="shared" si="21"/>
        <v>-1.2000000000000011E-2</v>
      </c>
      <c r="L89" t="e">
        <f t="shared" si="22"/>
        <v>#N/A</v>
      </c>
      <c r="M89">
        <f>VLOOKUP(A89, Batting___Career[[Name]:[BABIP]], 12, FALSE)</f>
        <v>0.30599999999999999</v>
      </c>
      <c r="N89">
        <f t="shared" si="23"/>
        <v>8.4000000000000019E-2</v>
      </c>
      <c r="O89">
        <f>VLOOKUP(A89, Individual_Batting___Dashboard[[Name]:[BABIP]], 12, FALSE)</f>
        <v>0.25800000000000001</v>
      </c>
      <c r="P89">
        <f>'League Batting Stats'!$L$22</f>
        <v>0.28899999999999998</v>
      </c>
      <c r="Q89">
        <f t="shared" si="24"/>
        <v>-3.0999999999999972E-2</v>
      </c>
      <c r="R89">
        <f>VLOOKUP(A89, Batting___Career[[Name]:[BABIP]], 12, FALSE)</f>
        <v>0.30599999999999999</v>
      </c>
      <c r="S89">
        <f t="shared" si="25"/>
        <v>-4.7999999999999987E-2</v>
      </c>
      <c r="T89" t="e">
        <f t="shared" si="26"/>
        <v>#N/A</v>
      </c>
      <c r="U89">
        <f>VLOOKUP(A89, Individual_Batting___Dashboard[[Name]:[wRC+]], 18, FALSE)</f>
        <v>95</v>
      </c>
      <c r="V89">
        <f>(VLOOKUP(A89, Individual_Batting___Dashboard[[Name]:[WAR]], 22, FALSE)/VLOOKUP(A89, Individual_Batting___Dashboard[[Name]:[wRC+]], 3, FALSE))*162</f>
        <v>1.6021978021978021</v>
      </c>
    </row>
    <row r="90" spans="1:22" ht="15" customHeight="1" x14ac:dyDescent="0.45">
      <c r="A90" t="s">
        <v>1907</v>
      </c>
      <c r="B90" t="e">
        <f>Table24[[#This Row],[Rank]]+Table24[[#This Row],[Rank2]]+Table24[[#This Row],[Rank3]]</f>
        <v>#N/A</v>
      </c>
      <c r="C90">
        <f>VLOOKUP(A90, Individual_Batting___Dashboard[], 16, FALSE)</f>
        <v>0.31</v>
      </c>
      <c r="D90">
        <f>VLOOKUP(A90, Individual_Batting___Dashboard[], 17, FALSE)</f>
        <v>0.33100000000000002</v>
      </c>
      <c r="E90">
        <f t="shared" si="18"/>
        <v>-2.1000000000000019E-2</v>
      </c>
      <c r="F90">
        <f>VLOOKUP(A90, Batting___Career[], 16, FALSE)</f>
        <v>0.30199999999999999</v>
      </c>
      <c r="G90">
        <f t="shared" si="19"/>
        <v>8.0000000000000071E-3</v>
      </c>
      <c r="H90" t="e">
        <f t="shared" si="20"/>
        <v>#N/A</v>
      </c>
      <c r="I90">
        <f>VLOOKUP(A90,Statcast___Batter[],14,FALSE)</f>
        <v>0.38400000000000001</v>
      </c>
      <c r="J90">
        <f>VLOOKUP(A90,Statcast___Batter[], 15, FALSE)</f>
        <v>0.40799999999999997</v>
      </c>
      <c r="K90">
        <f t="shared" si="21"/>
        <v>-2.3999999999999966E-2</v>
      </c>
      <c r="L90" t="e">
        <f t="shared" si="22"/>
        <v>#N/A</v>
      </c>
      <c r="M90">
        <f>VLOOKUP(A90, Batting___Career[[Name]:[BABIP]], 12, FALSE)</f>
        <v>0.255</v>
      </c>
      <c r="N90">
        <f t="shared" si="23"/>
        <v>0.129</v>
      </c>
      <c r="O90">
        <f>VLOOKUP(A90, Individual_Batting___Dashboard[[Name]:[BABIP]], 12, FALSE)</f>
        <v>0.26500000000000001</v>
      </c>
      <c r="P90">
        <f>'League Batting Stats'!$L$22</f>
        <v>0.28899999999999998</v>
      </c>
      <c r="Q90">
        <f t="shared" si="24"/>
        <v>-2.3999999999999966E-2</v>
      </c>
      <c r="R90">
        <f>VLOOKUP(A90, Batting___Career[[Name]:[BABIP]], 12, FALSE)</f>
        <v>0.255</v>
      </c>
      <c r="S90">
        <f t="shared" si="25"/>
        <v>1.0000000000000009E-2</v>
      </c>
      <c r="T90" t="e">
        <f t="shared" si="26"/>
        <v>#N/A</v>
      </c>
      <c r="U90">
        <f>VLOOKUP(A90, Individual_Batting___Dashboard[[Name]:[wRC+]], 18, FALSE)</f>
        <v>100</v>
      </c>
      <c r="V90">
        <f>(VLOOKUP(A90, Individual_Batting___Dashboard[[Name]:[WAR]], 22, FALSE)/VLOOKUP(A90, Individual_Batting___Dashboard[[Name]:[wRC+]], 3, FALSE))*162</f>
        <v>0</v>
      </c>
    </row>
    <row r="91" spans="1:22" ht="15" customHeight="1" x14ac:dyDescent="0.45">
      <c r="A91" t="s">
        <v>98</v>
      </c>
      <c r="B91" t="e">
        <f>Table24[[#This Row],[Rank]]+Table24[[#This Row],[Rank2]]+Table24[[#This Row],[Rank3]]</f>
        <v>#N/A</v>
      </c>
      <c r="C91">
        <f>VLOOKUP(A91, Individual_Batting___Dashboard[], 16, FALSE)</f>
        <v>0.32</v>
      </c>
      <c r="D91">
        <f>VLOOKUP(A91, Individual_Batting___Dashboard[], 17, FALSE)</f>
        <v>0.34699999999999998</v>
      </c>
      <c r="E91">
        <f t="shared" si="18"/>
        <v>-2.6999999999999968E-2</v>
      </c>
      <c r="F91">
        <f>VLOOKUP(A91, Batting___Career[], 16, FALSE)</f>
        <v>0.33700000000000002</v>
      </c>
      <c r="G91">
        <f t="shared" si="19"/>
        <v>-1.7000000000000015E-2</v>
      </c>
      <c r="H91" t="e">
        <f t="shared" si="20"/>
        <v>#N/A</v>
      </c>
      <c r="I91">
        <f>VLOOKUP(A91,Statcast___Batter[],14,FALSE)</f>
        <v>0.43099999999999999</v>
      </c>
      <c r="J91">
        <f>VLOOKUP(A91,Statcast___Batter[], 15, FALSE)</f>
        <v>0.46800000000000003</v>
      </c>
      <c r="K91">
        <f t="shared" si="21"/>
        <v>-3.7000000000000033E-2</v>
      </c>
      <c r="L91" t="e">
        <f t="shared" si="22"/>
        <v>#N/A</v>
      </c>
      <c r="M91">
        <f>VLOOKUP(A91, Batting___Career[[Name]:[BABIP]], 12, FALSE)</f>
        <v>0.26900000000000002</v>
      </c>
      <c r="N91">
        <f t="shared" si="23"/>
        <v>0.16199999999999998</v>
      </c>
      <c r="O91">
        <f>VLOOKUP(A91, Individual_Batting___Dashboard[[Name]:[BABIP]], 12, FALSE)</f>
        <v>0.255</v>
      </c>
      <c r="P91">
        <f>'League Batting Stats'!$L$22</f>
        <v>0.28899999999999998</v>
      </c>
      <c r="Q91">
        <f t="shared" si="24"/>
        <v>-3.3999999999999975E-2</v>
      </c>
      <c r="R91">
        <f>VLOOKUP(A91, Batting___Career[[Name]:[BABIP]], 12, FALSE)</f>
        <v>0.26900000000000002</v>
      </c>
      <c r="S91">
        <f t="shared" si="25"/>
        <v>-1.4000000000000012E-2</v>
      </c>
      <c r="T91" t="e">
        <f t="shared" si="26"/>
        <v>#N/A</v>
      </c>
      <c r="U91">
        <f>VLOOKUP(A91, Individual_Batting___Dashboard[[Name]:[wRC+]], 18, FALSE)</f>
        <v>103</v>
      </c>
      <c r="V91">
        <f>(VLOOKUP(A91, Individual_Batting___Dashboard[[Name]:[WAR]], 22, FALSE)/VLOOKUP(A91, Individual_Batting___Dashboard[[Name]:[wRC+]], 3, FALSE))*162</f>
        <v>1.44</v>
      </c>
    </row>
    <row r="92" spans="1:22" ht="15" customHeight="1" x14ac:dyDescent="0.45">
      <c r="A92" t="s">
        <v>93</v>
      </c>
      <c r="B92" t="e">
        <f>Table24[[#This Row],[Rank]]+Table24[[#This Row],[Rank2]]+Table24[[#This Row],[Rank3]]</f>
        <v>#N/A</v>
      </c>
      <c r="C92">
        <f>VLOOKUP(A92, Individual_Batting___Dashboard[], 16, FALSE)</f>
        <v>0.29599999999999999</v>
      </c>
      <c r="D92">
        <f>VLOOKUP(A92, Individual_Batting___Dashboard[], 17, FALSE)</f>
        <v>0.34</v>
      </c>
      <c r="E92">
        <f t="shared" si="18"/>
        <v>-4.4000000000000039E-2</v>
      </c>
      <c r="F92">
        <f>VLOOKUP(A92, Batting___Career[], 16, FALSE)</f>
        <v>0.34200000000000003</v>
      </c>
      <c r="G92">
        <f t="shared" si="19"/>
        <v>-4.6000000000000041E-2</v>
      </c>
      <c r="H92" t="e">
        <f t="shared" si="20"/>
        <v>#N/A</v>
      </c>
      <c r="I92">
        <f>VLOOKUP(A92,Statcast___Batter[],14,FALSE)</f>
        <v>0.35799999999999998</v>
      </c>
      <c r="J92">
        <f>VLOOKUP(A92,Statcast___Batter[], 15, FALSE)</f>
        <v>0.45900000000000002</v>
      </c>
      <c r="K92">
        <f t="shared" si="21"/>
        <v>-0.10100000000000003</v>
      </c>
      <c r="L92" t="e">
        <f t="shared" si="22"/>
        <v>#N/A</v>
      </c>
      <c r="M92">
        <f>VLOOKUP(A92, Batting___Career[[Name]:[BABIP]], 12, FALSE)</f>
        <v>0.33800000000000002</v>
      </c>
      <c r="N92">
        <f t="shared" si="23"/>
        <v>1.9999999999999962E-2</v>
      </c>
      <c r="O92">
        <f>VLOOKUP(A92, Individual_Batting___Dashboard[[Name]:[BABIP]], 12, FALSE)</f>
        <v>0.34100000000000003</v>
      </c>
      <c r="P92">
        <f>'League Batting Stats'!$L$22</f>
        <v>0.28899999999999998</v>
      </c>
      <c r="Q92">
        <f t="shared" si="24"/>
        <v>5.2000000000000046E-2</v>
      </c>
      <c r="R92">
        <f>VLOOKUP(A92, Batting___Career[[Name]:[BABIP]], 12, FALSE)</f>
        <v>0.33800000000000002</v>
      </c>
      <c r="S92">
        <f t="shared" si="25"/>
        <v>3.0000000000000027E-3</v>
      </c>
      <c r="T92" t="e">
        <f t="shared" si="26"/>
        <v>#N/A</v>
      </c>
      <c r="U92">
        <f>VLOOKUP(A92, Individual_Batting___Dashboard[[Name]:[wRC+]], 18, FALSE)</f>
        <v>95</v>
      </c>
      <c r="V92">
        <f>(VLOOKUP(A92, Individual_Batting___Dashboard[[Name]:[WAR]], 22, FALSE)/VLOOKUP(A92, Individual_Batting___Dashboard[[Name]:[wRC+]], 3, FALSE))*162</f>
        <v>2.4127659574468083</v>
      </c>
    </row>
    <row r="93" spans="1:22" ht="15" customHeight="1" x14ac:dyDescent="0.45">
      <c r="A93" t="s">
        <v>1865</v>
      </c>
      <c r="B93" t="e">
        <f>Table24[[#This Row],[Rank]]+Table24[[#This Row],[Rank2]]+Table24[[#This Row],[Rank3]]</f>
        <v>#N/A</v>
      </c>
      <c r="C93" t="e">
        <f>VLOOKUP(A93, Individual_Batting___Dashboard[], 16, FALSE)</f>
        <v>#N/A</v>
      </c>
      <c r="D93" t="e">
        <f>VLOOKUP(A93, Individual_Batting___Dashboard[], 17, FALSE)</f>
        <v>#N/A</v>
      </c>
      <c r="E93" t="e">
        <f t="shared" si="18"/>
        <v>#N/A</v>
      </c>
      <c r="F93">
        <f>VLOOKUP(A93, Batting___Career[], 16, FALSE)</f>
        <v>0.35399999999999998</v>
      </c>
      <c r="G93" t="e">
        <f t="shared" si="19"/>
        <v>#N/A</v>
      </c>
      <c r="H93" t="e">
        <f t="shared" si="20"/>
        <v>#N/A</v>
      </c>
      <c r="I93" t="e">
        <f>VLOOKUP(A93,Statcast___Batter[],14,FALSE)</f>
        <v>#N/A</v>
      </c>
      <c r="J93" t="e">
        <f>VLOOKUP(A93,Statcast___Batter[], 15, FALSE)</f>
        <v>#N/A</v>
      </c>
      <c r="K93" t="e">
        <f t="shared" si="21"/>
        <v>#N/A</v>
      </c>
      <c r="L93" t="e">
        <f t="shared" si="22"/>
        <v>#N/A</v>
      </c>
      <c r="M93">
        <f>VLOOKUP(A93, Batting___Career[[Name]:[BABIP]], 12, FALSE)</f>
        <v>0.33</v>
      </c>
      <c r="N93" t="e">
        <f t="shared" si="23"/>
        <v>#N/A</v>
      </c>
      <c r="O93" t="e">
        <f>VLOOKUP(A93, Individual_Batting___Dashboard[[Name]:[BABIP]], 12, FALSE)</f>
        <v>#N/A</v>
      </c>
      <c r="P93">
        <f>'League Batting Stats'!$L$22</f>
        <v>0.28899999999999998</v>
      </c>
      <c r="Q93" t="e">
        <f t="shared" si="24"/>
        <v>#N/A</v>
      </c>
      <c r="R93">
        <f>VLOOKUP(A93, Batting___Career[[Name]:[BABIP]], 12, FALSE)</f>
        <v>0.33</v>
      </c>
      <c r="S93" t="e">
        <f t="shared" si="25"/>
        <v>#N/A</v>
      </c>
      <c r="T93" t="e">
        <f t="shared" si="26"/>
        <v>#N/A</v>
      </c>
      <c r="U93" t="e">
        <f>VLOOKUP(A93, Individual_Batting___Dashboard[[Name]:[wRC+]], 18, FALSE)</f>
        <v>#N/A</v>
      </c>
      <c r="V93" t="e">
        <f>(VLOOKUP(A93, Individual_Batting___Dashboard[[Name]:[WAR]], 22, FALSE)/VLOOKUP(A93, Individual_Batting___Dashboard[[Name]:[wRC+]], 3, FALSE))*162</f>
        <v>#N/A</v>
      </c>
    </row>
    <row r="94" spans="1:22" ht="15" customHeight="1" x14ac:dyDescent="0.45">
      <c r="A94" t="s">
        <v>211</v>
      </c>
      <c r="B94" t="e">
        <f>Table24[[#This Row],[Rank]]+Table24[[#This Row],[Rank2]]+Table24[[#This Row],[Rank3]]</f>
        <v>#N/A</v>
      </c>
      <c r="C94">
        <f>VLOOKUP(A94, Individual_Batting___Dashboard[], 16, FALSE)</f>
        <v>0.26100000000000001</v>
      </c>
      <c r="D94">
        <f>VLOOKUP(A94, Individual_Batting___Dashboard[], 17, FALSE)</f>
        <v>0.27500000000000002</v>
      </c>
      <c r="E94">
        <f t="shared" si="18"/>
        <v>-1.4000000000000012E-2</v>
      </c>
      <c r="F94">
        <f>VLOOKUP(A94, Batting___Career[], 16, FALSE)</f>
        <v>0.33800000000000002</v>
      </c>
      <c r="G94">
        <f t="shared" si="19"/>
        <v>-7.7000000000000013E-2</v>
      </c>
      <c r="H94" t="e">
        <f t="shared" si="20"/>
        <v>#N/A</v>
      </c>
      <c r="I94">
        <f>VLOOKUP(A94,Statcast___Batter[],14,FALSE)</f>
        <v>0.309</v>
      </c>
      <c r="J94">
        <f>VLOOKUP(A94,Statcast___Batter[], 15, FALSE)</f>
        <v>0.318</v>
      </c>
      <c r="K94">
        <f t="shared" si="21"/>
        <v>-9.000000000000008E-3</v>
      </c>
      <c r="L94" t="e">
        <f t="shared" si="22"/>
        <v>#N/A</v>
      </c>
      <c r="M94">
        <f>VLOOKUP(A94, Batting___Career[[Name]:[BABIP]], 12, FALSE)</f>
        <v>0.312</v>
      </c>
      <c r="N94">
        <f t="shared" si="23"/>
        <v>-3.0000000000000027E-3</v>
      </c>
      <c r="O94">
        <f>VLOOKUP(A94, Individual_Batting___Dashboard[[Name]:[BABIP]], 12, FALSE)</f>
        <v>0.23200000000000001</v>
      </c>
      <c r="P94">
        <f>'League Batting Stats'!$L$22</f>
        <v>0.28899999999999998</v>
      </c>
      <c r="Q94">
        <f t="shared" si="24"/>
        <v>-5.6999999999999967E-2</v>
      </c>
      <c r="R94">
        <f>VLOOKUP(A94, Batting___Career[[Name]:[BABIP]], 12, FALSE)</f>
        <v>0.312</v>
      </c>
      <c r="S94">
        <f t="shared" si="25"/>
        <v>-7.9999999999999988E-2</v>
      </c>
      <c r="T94" t="e">
        <f t="shared" si="26"/>
        <v>#N/A</v>
      </c>
      <c r="U94">
        <f>VLOOKUP(A94, Individual_Batting___Dashboard[[Name]:[wRC+]], 18, FALSE)</f>
        <v>71</v>
      </c>
      <c r="V94">
        <f>(VLOOKUP(A94, Individual_Batting___Dashboard[[Name]:[WAR]], 22, FALSE)/VLOOKUP(A94, Individual_Batting___Dashboard[[Name]:[wRC+]], 3, FALSE))*162</f>
        <v>-0.57176470588235284</v>
      </c>
    </row>
    <row r="95" spans="1:22" ht="15" customHeight="1" x14ac:dyDescent="0.45">
      <c r="A95" t="s">
        <v>196</v>
      </c>
      <c r="B95" t="e">
        <f>Table24[[#This Row],[Rank]]+Table24[[#This Row],[Rank2]]+Table24[[#This Row],[Rank3]]</f>
        <v>#N/A</v>
      </c>
      <c r="C95" t="e">
        <f>VLOOKUP(A95, Individual_Batting___Dashboard[], 16, FALSE)</f>
        <v>#N/A</v>
      </c>
      <c r="D95" t="e">
        <f>VLOOKUP(A95, Individual_Batting___Dashboard[], 17, FALSE)</f>
        <v>#N/A</v>
      </c>
      <c r="E95" t="e">
        <f t="shared" si="18"/>
        <v>#N/A</v>
      </c>
      <c r="F95">
        <f>VLOOKUP(A95, Batting___Career[], 16, FALSE)</f>
        <v>0.33300000000000002</v>
      </c>
      <c r="G95" t="e">
        <f t="shared" si="19"/>
        <v>#N/A</v>
      </c>
      <c r="H95" t="e">
        <f t="shared" si="20"/>
        <v>#N/A</v>
      </c>
      <c r="I95" t="e">
        <f>VLOOKUP(A95,Statcast___Batter[],14,FALSE)</f>
        <v>#N/A</v>
      </c>
      <c r="J95" t="e">
        <f>VLOOKUP(A95,Statcast___Batter[], 15, FALSE)</f>
        <v>#N/A</v>
      </c>
      <c r="K95" t="e">
        <f t="shared" si="21"/>
        <v>#N/A</v>
      </c>
      <c r="L95" t="e">
        <f t="shared" si="22"/>
        <v>#N/A</v>
      </c>
      <c r="M95">
        <f>VLOOKUP(A95, Batting___Career[[Name]:[BABIP]], 12, FALSE)</f>
        <v>0.29799999999999999</v>
      </c>
      <c r="N95" t="e">
        <f t="shared" si="23"/>
        <v>#N/A</v>
      </c>
      <c r="O95" t="e">
        <f>VLOOKUP(A95, Individual_Batting___Dashboard[[Name]:[BABIP]], 12, FALSE)</f>
        <v>#N/A</v>
      </c>
      <c r="P95">
        <f>'League Batting Stats'!$L$22</f>
        <v>0.28899999999999998</v>
      </c>
      <c r="Q95" t="e">
        <f t="shared" si="24"/>
        <v>#N/A</v>
      </c>
      <c r="R95">
        <f>VLOOKUP(A95, Batting___Career[[Name]:[BABIP]], 12, FALSE)</f>
        <v>0.29799999999999999</v>
      </c>
      <c r="S95" t="e">
        <f t="shared" si="25"/>
        <v>#N/A</v>
      </c>
      <c r="T95" t="e">
        <f t="shared" si="26"/>
        <v>#N/A</v>
      </c>
      <c r="U95" t="e">
        <f>VLOOKUP(A95, Individual_Batting___Dashboard[[Name]:[wRC+]], 18, FALSE)</f>
        <v>#N/A</v>
      </c>
      <c r="V95" t="e">
        <f>(VLOOKUP(A95, Individual_Batting___Dashboard[[Name]:[WAR]], 22, FALSE)/VLOOKUP(A95, Individual_Batting___Dashboard[[Name]:[wRC+]], 3, FALSE))*162</f>
        <v>#N/A</v>
      </c>
    </row>
    <row r="96" spans="1:22" ht="15" customHeight="1" x14ac:dyDescent="0.45">
      <c r="A96" t="s">
        <v>150</v>
      </c>
      <c r="B96" t="e">
        <f>Table24[[#This Row],[Rank]]+Table24[[#This Row],[Rank2]]+Table24[[#This Row],[Rank3]]</f>
        <v>#N/A</v>
      </c>
      <c r="C96" t="e">
        <f>VLOOKUP(A96, Individual_Batting___Dashboard[], 16, FALSE)</f>
        <v>#N/A</v>
      </c>
      <c r="D96" t="e">
        <f>VLOOKUP(A96, Individual_Batting___Dashboard[], 17, FALSE)</f>
        <v>#N/A</v>
      </c>
      <c r="E96" t="e">
        <f t="shared" si="18"/>
        <v>#N/A</v>
      </c>
      <c r="F96">
        <f>VLOOKUP(A96, Batting___Career[], 16, FALSE)</f>
        <v>0.33400000000000002</v>
      </c>
      <c r="G96" t="e">
        <f t="shared" si="19"/>
        <v>#N/A</v>
      </c>
      <c r="H96" t="e">
        <f t="shared" si="20"/>
        <v>#N/A</v>
      </c>
      <c r="I96" t="e">
        <f>VLOOKUP(A96,Statcast___Batter[],14,FALSE)</f>
        <v>#N/A</v>
      </c>
      <c r="J96" t="e">
        <f>VLOOKUP(A96,Statcast___Batter[], 15, FALSE)</f>
        <v>#N/A</v>
      </c>
      <c r="K96" t="e">
        <f t="shared" si="21"/>
        <v>#N/A</v>
      </c>
      <c r="L96" t="e">
        <f t="shared" si="22"/>
        <v>#N/A</v>
      </c>
      <c r="M96">
        <f>VLOOKUP(A96, Batting___Career[[Name]:[BABIP]], 12, FALSE)</f>
        <v>0.311</v>
      </c>
      <c r="N96" t="e">
        <f t="shared" si="23"/>
        <v>#N/A</v>
      </c>
      <c r="O96" t="e">
        <f>VLOOKUP(A96, Individual_Batting___Dashboard[[Name]:[BABIP]], 12, FALSE)</f>
        <v>#N/A</v>
      </c>
      <c r="P96">
        <f>'League Batting Stats'!$L$22</f>
        <v>0.28899999999999998</v>
      </c>
      <c r="Q96" t="e">
        <f t="shared" si="24"/>
        <v>#N/A</v>
      </c>
      <c r="R96">
        <f>VLOOKUP(A96, Batting___Career[[Name]:[BABIP]], 12, FALSE)</f>
        <v>0.311</v>
      </c>
      <c r="S96" t="e">
        <f t="shared" si="25"/>
        <v>#N/A</v>
      </c>
      <c r="T96" t="e">
        <f t="shared" si="26"/>
        <v>#N/A</v>
      </c>
      <c r="U96" t="e">
        <f>VLOOKUP(A96, Individual_Batting___Dashboard[[Name]:[wRC+]], 18, FALSE)</f>
        <v>#N/A</v>
      </c>
      <c r="V96" t="e">
        <f>(VLOOKUP(A96, Individual_Batting___Dashboard[[Name]:[WAR]], 22, FALSE)/VLOOKUP(A96, Individual_Batting___Dashboard[[Name]:[wRC+]], 3, FALSE))*162</f>
        <v>#N/A</v>
      </c>
    </row>
    <row r="97" spans="1:22" ht="15" customHeight="1" x14ac:dyDescent="0.45">
      <c r="A97" t="s">
        <v>147</v>
      </c>
      <c r="B97" t="e">
        <f>Table24[[#This Row],[Rank]]+Table24[[#This Row],[Rank2]]+Table24[[#This Row],[Rank3]]</f>
        <v>#N/A</v>
      </c>
      <c r="C97">
        <f>VLOOKUP(A97, Individual_Batting___Dashboard[], 16, FALSE)</f>
        <v>0.32300000000000001</v>
      </c>
      <c r="D97">
        <f>VLOOKUP(A97, Individual_Batting___Dashboard[], 17, FALSE)</f>
        <v>0.33900000000000002</v>
      </c>
      <c r="E97">
        <f t="shared" si="18"/>
        <v>-1.6000000000000014E-2</v>
      </c>
      <c r="F97">
        <f>VLOOKUP(A97, Batting___Career[], 16, FALSE)</f>
        <v>0.32600000000000001</v>
      </c>
      <c r="G97">
        <f t="shared" si="19"/>
        <v>-3.0000000000000027E-3</v>
      </c>
      <c r="H97" t="e">
        <f t="shared" si="20"/>
        <v>#N/A</v>
      </c>
      <c r="I97">
        <f>VLOOKUP(A97,Statcast___Batter[],14,FALSE)</f>
        <v>0.41299999999999998</v>
      </c>
      <c r="J97">
        <f>VLOOKUP(A97,Statcast___Batter[], 15, FALSE)</f>
        <v>0.45300000000000001</v>
      </c>
      <c r="K97">
        <f t="shared" si="21"/>
        <v>-4.0000000000000036E-2</v>
      </c>
      <c r="L97" t="e">
        <f t="shared" si="22"/>
        <v>#N/A</v>
      </c>
      <c r="M97">
        <f>VLOOKUP(A97, Batting___Career[[Name]:[BABIP]], 12, FALSE)</f>
        <v>0.30599999999999999</v>
      </c>
      <c r="N97">
        <f t="shared" si="23"/>
        <v>0.10699999999999998</v>
      </c>
      <c r="O97">
        <f>VLOOKUP(A97, Individual_Batting___Dashboard[[Name]:[BABIP]], 12, FALSE)</f>
        <v>0.27700000000000002</v>
      </c>
      <c r="P97">
        <f>'League Batting Stats'!$L$22</f>
        <v>0.28899999999999998</v>
      </c>
      <c r="Q97">
        <f t="shared" si="24"/>
        <v>-1.1999999999999955E-2</v>
      </c>
      <c r="R97">
        <f>VLOOKUP(A97, Batting___Career[[Name]:[BABIP]], 12, FALSE)</f>
        <v>0.30599999999999999</v>
      </c>
      <c r="S97">
        <f t="shared" si="25"/>
        <v>-2.899999999999997E-2</v>
      </c>
      <c r="T97" t="e">
        <f t="shared" si="26"/>
        <v>#N/A</v>
      </c>
      <c r="U97">
        <f>VLOOKUP(A97, Individual_Batting___Dashboard[[Name]:[wRC+]], 18, FALSE)</f>
        <v>109</v>
      </c>
      <c r="V97">
        <f>(VLOOKUP(A97, Individual_Batting___Dashboard[[Name]:[WAR]], 22, FALSE)/VLOOKUP(A97, Individual_Batting___Dashboard[[Name]:[wRC+]], 3, FALSE))*162</f>
        <v>4.9978723404255314</v>
      </c>
    </row>
    <row r="98" spans="1:22" ht="15" customHeight="1" x14ac:dyDescent="0.45">
      <c r="A98" t="s">
        <v>144</v>
      </c>
      <c r="B98" t="e">
        <f>Table24[[#This Row],[Rank]]+Table24[[#This Row],[Rank2]]+Table24[[#This Row],[Rank3]]</f>
        <v>#N/A</v>
      </c>
      <c r="C98">
        <f>VLOOKUP(A98, Individual_Batting___Dashboard[], 16, FALSE)</f>
        <v>0.311</v>
      </c>
      <c r="D98">
        <f>VLOOKUP(A98, Individual_Batting___Dashboard[], 17, FALSE)</f>
        <v>0.31900000000000001</v>
      </c>
      <c r="E98">
        <f t="shared" ref="E98:E129" si="27">C98-D98</f>
        <v>-8.0000000000000071E-3</v>
      </c>
      <c r="F98">
        <f>VLOOKUP(A98, Batting___Career[], 16, FALSE)</f>
        <v>0.31</v>
      </c>
      <c r="G98">
        <f t="shared" ref="G98:G129" si="28">C98-F98</f>
        <v>1.0000000000000009E-3</v>
      </c>
      <c r="H98" t="e">
        <f t="shared" ref="H98:H129" si="29">_xlfn.RANK.EQ(E98, $E$2:$E$172,1)</f>
        <v>#N/A</v>
      </c>
      <c r="I98">
        <f>VLOOKUP(A98,Statcast___Batter[],14,FALSE)</f>
        <v>0.38900000000000001</v>
      </c>
      <c r="J98">
        <f>VLOOKUP(A98,Statcast___Batter[], 15, FALSE)</f>
        <v>0.4</v>
      </c>
      <c r="K98">
        <f t="shared" ref="K98:K129" si="30">I98-J98</f>
        <v>-1.100000000000001E-2</v>
      </c>
      <c r="L98" t="e">
        <f t="shared" ref="L98:L129" si="31">_xlfn.RANK.EQ(K98, $K$2:$K$172, 1)</f>
        <v>#N/A</v>
      </c>
      <c r="M98">
        <f>VLOOKUP(A98, Batting___Career[[Name]:[BABIP]], 12, FALSE)</f>
        <v>0.312</v>
      </c>
      <c r="N98">
        <f t="shared" ref="N98:N129" si="32">I98-M98</f>
        <v>7.7000000000000013E-2</v>
      </c>
      <c r="O98">
        <f>VLOOKUP(A98, Individual_Batting___Dashboard[[Name]:[BABIP]], 12, FALSE)</f>
        <v>0.313</v>
      </c>
      <c r="P98">
        <f>'League Batting Stats'!$L$22</f>
        <v>0.28899999999999998</v>
      </c>
      <c r="Q98">
        <f t="shared" ref="Q98:Q129" si="33">O98-P98</f>
        <v>2.4000000000000021E-2</v>
      </c>
      <c r="R98">
        <f>VLOOKUP(A98, Batting___Career[[Name]:[BABIP]], 12, FALSE)</f>
        <v>0.312</v>
      </c>
      <c r="S98">
        <f t="shared" ref="S98:S129" si="34">O98-R98</f>
        <v>1.0000000000000009E-3</v>
      </c>
      <c r="T98" t="e">
        <f t="shared" ref="T98:T129" si="35">_xlfn.RANK.EQ(S98, $S$2:$S$172, 1)</f>
        <v>#N/A</v>
      </c>
      <c r="U98">
        <f>VLOOKUP(A98, Individual_Batting___Dashboard[[Name]:[wRC+]], 18, FALSE)</f>
        <v>102</v>
      </c>
      <c r="V98">
        <f>(VLOOKUP(A98, Individual_Batting___Dashboard[[Name]:[WAR]], 22, FALSE)/VLOOKUP(A98, Individual_Batting___Dashboard[[Name]:[wRC+]], 3, FALSE))*162</f>
        <v>3.3824175824175824</v>
      </c>
    </row>
    <row r="99" spans="1:22" ht="15" customHeight="1" x14ac:dyDescent="0.45">
      <c r="A99" t="s">
        <v>223</v>
      </c>
      <c r="B99" t="e">
        <f>Table24[[#This Row],[Rank]]+Table24[[#This Row],[Rank2]]+Table24[[#This Row],[Rank3]]</f>
        <v>#N/A</v>
      </c>
      <c r="C99" t="e">
        <f>VLOOKUP(A99, Individual_Batting___Dashboard[], 16, FALSE)</f>
        <v>#N/A</v>
      </c>
      <c r="D99" t="e">
        <f>VLOOKUP(A99, Individual_Batting___Dashboard[], 17, FALSE)</f>
        <v>#N/A</v>
      </c>
      <c r="E99" t="e">
        <f t="shared" si="27"/>
        <v>#N/A</v>
      </c>
      <c r="F99">
        <f>VLOOKUP(A99, Batting___Career[], 16, FALSE)</f>
        <v>0.27</v>
      </c>
      <c r="G99" t="e">
        <f t="shared" si="28"/>
        <v>#N/A</v>
      </c>
      <c r="H99" t="e">
        <f t="shared" si="29"/>
        <v>#N/A</v>
      </c>
      <c r="I99" t="e">
        <f>VLOOKUP(A99,Statcast___Batter[],14,FALSE)</f>
        <v>#N/A</v>
      </c>
      <c r="J99" t="e">
        <f>VLOOKUP(A99,Statcast___Batter[], 15, FALSE)</f>
        <v>#N/A</v>
      </c>
      <c r="K99" t="e">
        <f t="shared" si="30"/>
        <v>#N/A</v>
      </c>
      <c r="L99" t="e">
        <f t="shared" si="31"/>
        <v>#N/A</v>
      </c>
      <c r="M99">
        <f>VLOOKUP(A99, Batting___Career[[Name]:[BABIP]], 12, FALSE)</f>
        <v>0.27500000000000002</v>
      </c>
      <c r="N99" t="e">
        <f t="shared" si="32"/>
        <v>#N/A</v>
      </c>
      <c r="O99" t="e">
        <f>VLOOKUP(A99, Individual_Batting___Dashboard[[Name]:[BABIP]], 12, FALSE)</f>
        <v>#N/A</v>
      </c>
      <c r="P99">
        <f>'League Batting Stats'!$L$22</f>
        <v>0.28899999999999998</v>
      </c>
      <c r="Q99" t="e">
        <f t="shared" si="33"/>
        <v>#N/A</v>
      </c>
      <c r="R99">
        <f>VLOOKUP(A99, Batting___Career[[Name]:[BABIP]], 12, FALSE)</f>
        <v>0.27500000000000002</v>
      </c>
      <c r="S99" t="e">
        <f t="shared" si="34"/>
        <v>#N/A</v>
      </c>
      <c r="T99" t="e">
        <f t="shared" si="35"/>
        <v>#N/A</v>
      </c>
      <c r="U99" t="e">
        <f>VLOOKUP(A99, Individual_Batting___Dashboard[[Name]:[wRC+]], 18, FALSE)</f>
        <v>#N/A</v>
      </c>
      <c r="V99" t="e">
        <f>(VLOOKUP(A99, Individual_Batting___Dashboard[[Name]:[WAR]], 22, FALSE)/VLOOKUP(A99, Individual_Batting___Dashboard[[Name]:[wRC+]], 3, FALSE))*162</f>
        <v>#N/A</v>
      </c>
    </row>
    <row r="100" spans="1:22" ht="15" customHeight="1" x14ac:dyDescent="0.45">
      <c r="A100" t="s">
        <v>111</v>
      </c>
      <c r="B100" t="e">
        <f>Table24[[#This Row],[Rank]]+Table24[[#This Row],[Rank2]]+Table24[[#This Row],[Rank3]]</f>
        <v>#N/A</v>
      </c>
      <c r="C100">
        <f>VLOOKUP(A100, Individual_Batting___Dashboard[], 16, FALSE)</f>
        <v>0.32</v>
      </c>
      <c r="D100">
        <f>VLOOKUP(A100, Individual_Batting___Dashboard[], 17, FALSE)</f>
        <v>0.31</v>
      </c>
      <c r="E100">
        <f t="shared" si="27"/>
        <v>1.0000000000000009E-2</v>
      </c>
      <c r="F100">
        <f>VLOOKUP(A100, Batting___Career[], 16, FALSE)</f>
        <v>0.32300000000000001</v>
      </c>
      <c r="G100">
        <f t="shared" si="28"/>
        <v>-3.0000000000000027E-3</v>
      </c>
      <c r="H100" t="e">
        <f t="shared" si="29"/>
        <v>#N/A</v>
      </c>
      <c r="I100">
        <f>VLOOKUP(A100,Statcast___Batter[],14,FALSE)</f>
        <v>0.41899999999999998</v>
      </c>
      <c r="J100">
        <f>VLOOKUP(A100,Statcast___Batter[], 15, FALSE)</f>
        <v>0.42099999999999999</v>
      </c>
      <c r="K100">
        <f t="shared" si="30"/>
        <v>-2.0000000000000018E-3</v>
      </c>
      <c r="L100" t="e">
        <f t="shared" si="31"/>
        <v>#N/A</v>
      </c>
      <c r="M100">
        <f>VLOOKUP(A100, Batting___Career[[Name]:[BABIP]], 12, FALSE)</f>
        <v>0.311</v>
      </c>
      <c r="N100">
        <f t="shared" si="32"/>
        <v>0.10799999999999998</v>
      </c>
      <c r="O100">
        <f>VLOOKUP(A100, Individual_Batting___Dashboard[[Name]:[BABIP]], 12, FALSE)</f>
        <v>0.31900000000000001</v>
      </c>
      <c r="P100">
        <f>'League Batting Stats'!$L$22</f>
        <v>0.28899999999999998</v>
      </c>
      <c r="Q100">
        <f t="shared" si="33"/>
        <v>3.0000000000000027E-2</v>
      </c>
      <c r="R100">
        <f>VLOOKUP(A100, Batting___Career[[Name]:[BABIP]], 12, FALSE)</f>
        <v>0.311</v>
      </c>
      <c r="S100">
        <f t="shared" si="34"/>
        <v>8.0000000000000071E-3</v>
      </c>
      <c r="T100" t="e">
        <f t="shared" si="35"/>
        <v>#N/A</v>
      </c>
      <c r="U100">
        <f>VLOOKUP(A100, Individual_Batting___Dashboard[[Name]:[wRC+]], 18, FALSE)</f>
        <v>107</v>
      </c>
      <c r="V100">
        <f>(VLOOKUP(A100, Individual_Batting___Dashboard[[Name]:[WAR]], 22, FALSE)/VLOOKUP(A100, Individual_Batting___Dashboard[[Name]:[wRC+]], 3, FALSE))*162</f>
        <v>2.7</v>
      </c>
    </row>
    <row r="101" spans="1:22" ht="15" customHeight="1" x14ac:dyDescent="0.45">
      <c r="A101" t="s">
        <v>175</v>
      </c>
      <c r="B101" t="e">
        <f>Table24[[#This Row],[Rank]]+Table24[[#This Row],[Rank2]]+Table24[[#This Row],[Rank3]]</f>
        <v>#N/A</v>
      </c>
      <c r="C101">
        <f>VLOOKUP(A101, Individual_Batting___Dashboard[], 16, FALSE)</f>
        <v>0.27</v>
      </c>
      <c r="D101">
        <f>VLOOKUP(A101, Individual_Batting___Dashboard[], 17, FALSE)</f>
        <v>0.26800000000000002</v>
      </c>
      <c r="E101">
        <f t="shared" si="27"/>
        <v>2.0000000000000018E-3</v>
      </c>
      <c r="F101">
        <f>VLOOKUP(A101, Batting___Career[], 16, FALSE)</f>
        <v>0.30599999999999999</v>
      </c>
      <c r="G101">
        <f t="shared" si="28"/>
        <v>-3.5999999999999976E-2</v>
      </c>
      <c r="H101" t="e">
        <f t="shared" si="29"/>
        <v>#N/A</v>
      </c>
      <c r="I101">
        <f>VLOOKUP(A101,Statcast___Batter[],14,FALSE)</f>
        <v>0.36499999999999999</v>
      </c>
      <c r="J101">
        <f>VLOOKUP(A101,Statcast___Batter[], 15, FALSE)</f>
        <v>0.35099999999999998</v>
      </c>
      <c r="K101">
        <f t="shared" si="30"/>
        <v>1.4000000000000012E-2</v>
      </c>
      <c r="L101" t="e">
        <f t="shared" si="31"/>
        <v>#N/A</v>
      </c>
      <c r="M101">
        <f>VLOOKUP(A101, Batting___Career[[Name]:[BABIP]], 12, FALSE)</f>
        <v>0.29399999999999998</v>
      </c>
      <c r="N101">
        <f t="shared" si="32"/>
        <v>7.1000000000000008E-2</v>
      </c>
      <c r="O101">
        <f>VLOOKUP(A101, Individual_Batting___Dashboard[[Name]:[BABIP]], 12, FALSE)</f>
        <v>0.253</v>
      </c>
      <c r="P101">
        <f>'League Batting Stats'!$L$22</f>
        <v>0.28899999999999998</v>
      </c>
      <c r="Q101">
        <f t="shared" si="33"/>
        <v>-3.5999999999999976E-2</v>
      </c>
      <c r="R101">
        <f>VLOOKUP(A101, Batting___Career[[Name]:[BABIP]], 12, FALSE)</f>
        <v>0.29399999999999998</v>
      </c>
      <c r="S101">
        <f t="shared" si="34"/>
        <v>-4.0999999999999981E-2</v>
      </c>
      <c r="T101" t="e">
        <f t="shared" si="35"/>
        <v>#N/A</v>
      </c>
      <c r="U101">
        <f>VLOOKUP(A101, Individual_Batting___Dashboard[[Name]:[wRC+]], 18, FALSE)</f>
        <v>77</v>
      </c>
      <c r="V101">
        <f>(VLOOKUP(A101, Individual_Batting___Dashboard[[Name]:[WAR]], 22, FALSE)/VLOOKUP(A101, Individual_Batting___Dashboard[[Name]:[wRC+]], 3, FALSE))*162</f>
        <v>1.8225</v>
      </c>
    </row>
    <row r="102" spans="1:22" ht="15" customHeight="1" x14ac:dyDescent="0.45">
      <c r="A102" t="s">
        <v>190</v>
      </c>
      <c r="B102" t="e">
        <f>Table24[[#This Row],[Rank]]+Table24[[#This Row],[Rank2]]+Table24[[#This Row],[Rank3]]</f>
        <v>#N/A</v>
      </c>
      <c r="C102">
        <f>VLOOKUP(A102, Individual_Batting___Dashboard[], 16, FALSE)</f>
        <v>0.28699999999999998</v>
      </c>
      <c r="D102">
        <f>VLOOKUP(A102, Individual_Batting___Dashboard[], 17, FALSE)</f>
        <v>0.316</v>
      </c>
      <c r="E102">
        <f t="shared" si="27"/>
        <v>-2.9000000000000026E-2</v>
      </c>
      <c r="F102">
        <f>VLOOKUP(A102, Batting___Career[], 16, FALSE)</f>
        <v>0.318</v>
      </c>
      <c r="G102">
        <f t="shared" si="28"/>
        <v>-3.1000000000000028E-2</v>
      </c>
      <c r="H102" t="e">
        <f t="shared" si="29"/>
        <v>#N/A</v>
      </c>
      <c r="I102">
        <f>VLOOKUP(A102,Statcast___Batter[],14,FALSE)</f>
        <v>0.34100000000000003</v>
      </c>
      <c r="J102">
        <f>VLOOKUP(A102,Statcast___Batter[], 15, FALSE)</f>
        <v>0.38300000000000001</v>
      </c>
      <c r="K102">
        <f t="shared" si="30"/>
        <v>-4.1999999999999982E-2</v>
      </c>
      <c r="L102" t="e">
        <f t="shared" si="31"/>
        <v>#N/A</v>
      </c>
      <c r="M102">
        <f>VLOOKUP(A102, Batting___Career[[Name]:[BABIP]], 12, FALSE)</f>
        <v>0.30499999999999999</v>
      </c>
      <c r="N102">
        <f t="shared" si="32"/>
        <v>3.6000000000000032E-2</v>
      </c>
      <c r="O102">
        <f>VLOOKUP(A102, Individual_Batting___Dashboard[[Name]:[BABIP]], 12, FALSE)</f>
        <v>0.28000000000000003</v>
      </c>
      <c r="P102">
        <f>'League Batting Stats'!$L$22</f>
        <v>0.28899999999999998</v>
      </c>
      <c r="Q102">
        <f t="shared" si="33"/>
        <v>-8.9999999999999525E-3</v>
      </c>
      <c r="R102">
        <f>VLOOKUP(A102, Batting___Career[[Name]:[BABIP]], 12, FALSE)</f>
        <v>0.30499999999999999</v>
      </c>
      <c r="S102">
        <f t="shared" si="34"/>
        <v>-2.4999999999999967E-2</v>
      </c>
      <c r="T102" t="e">
        <f t="shared" si="35"/>
        <v>#N/A</v>
      </c>
      <c r="U102">
        <f>VLOOKUP(A102, Individual_Batting___Dashboard[[Name]:[wRC+]], 18, FALSE)</f>
        <v>87</v>
      </c>
      <c r="V102">
        <f>(VLOOKUP(A102, Individual_Batting___Dashboard[[Name]:[WAR]], 22, FALSE)/VLOOKUP(A102, Individual_Batting___Dashboard[[Name]:[wRC+]], 3, FALSE))*162</f>
        <v>2.8255813953488373</v>
      </c>
    </row>
    <row r="103" spans="1:22" ht="15" customHeight="1" x14ac:dyDescent="0.45">
      <c r="A103" t="s">
        <v>182</v>
      </c>
      <c r="B103" t="e">
        <f>Table24[[#This Row],[Rank]]+Table24[[#This Row],[Rank2]]+Table24[[#This Row],[Rank3]]</f>
        <v>#N/A</v>
      </c>
      <c r="C103" t="e">
        <f>VLOOKUP(A103, Individual_Batting___Dashboard[], 16, FALSE)</f>
        <v>#N/A</v>
      </c>
      <c r="D103" t="e">
        <f>VLOOKUP(A103, Individual_Batting___Dashboard[], 17, FALSE)</f>
        <v>#N/A</v>
      </c>
      <c r="E103" t="e">
        <f t="shared" si="27"/>
        <v>#N/A</v>
      </c>
      <c r="F103">
        <f>VLOOKUP(A103, Batting___Career[], 16, FALSE)</f>
        <v>0.28399999999999997</v>
      </c>
      <c r="G103" t="e">
        <f t="shared" si="28"/>
        <v>#N/A</v>
      </c>
      <c r="H103" t="e">
        <f t="shared" si="29"/>
        <v>#N/A</v>
      </c>
      <c r="I103" t="e">
        <f>VLOOKUP(A103,Statcast___Batter[],14,FALSE)</f>
        <v>#N/A</v>
      </c>
      <c r="J103" t="e">
        <f>VLOOKUP(A103,Statcast___Batter[], 15, FALSE)</f>
        <v>#N/A</v>
      </c>
      <c r="K103" t="e">
        <f t="shared" si="30"/>
        <v>#N/A</v>
      </c>
      <c r="L103" t="e">
        <f t="shared" si="31"/>
        <v>#N/A</v>
      </c>
      <c r="M103">
        <f>VLOOKUP(A103, Batting___Career[[Name]:[BABIP]], 12, FALSE)</f>
        <v>0.27400000000000002</v>
      </c>
      <c r="N103" t="e">
        <f t="shared" si="32"/>
        <v>#N/A</v>
      </c>
      <c r="O103" t="e">
        <f>VLOOKUP(A103, Individual_Batting___Dashboard[[Name]:[BABIP]], 12, FALSE)</f>
        <v>#N/A</v>
      </c>
      <c r="P103">
        <f>'League Batting Stats'!$L$22</f>
        <v>0.28899999999999998</v>
      </c>
      <c r="Q103" t="e">
        <f t="shared" si="33"/>
        <v>#N/A</v>
      </c>
      <c r="R103">
        <f>VLOOKUP(A103, Batting___Career[[Name]:[BABIP]], 12, FALSE)</f>
        <v>0.27400000000000002</v>
      </c>
      <c r="S103" t="e">
        <f t="shared" si="34"/>
        <v>#N/A</v>
      </c>
      <c r="T103" t="e">
        <f t="shared" si="35"/>
        <v>#N/A</v>
      </c>
      <c r="U103" t="e">
        <f>VLOOKUP(A103, Individual_Batting___Dashboard[[Name]:[wRC+]], 18, FALSE)</f>
        <v>#N/A</v>
      </c>
      <c r="V103" t="e">
        <f>(VLOOKUP(A103, Individual_Batting___Dashboard[[Name]:[WAR]], 22, FALSE)/VLOOKUP(A103, Individual_Batting___Dashboard[[Name]:[wRC+]], 3, FALSE))*162</f>
        <v>#N/A</v>
      </c>
    </row>
    <row r="104" spans="1:22" ht="15" customHeight="1" x14ac:dyDescent="0.45">
      <c r="A104" t="s">
        <v>174</v>
      </c>
      <c r="B104" t="e">
        <f>Table24[[#This Row],[Rank]]+Table24[[#This Row],[Rank2]]+Table24[[#This Row],[Rank3]]</f>
        <v>#N/A</v>
      </c>
      <c r="C104">
        <f>VLOOKUP(A104, Individual_Batting___Dashboard[], 16, FALSE)</f>
        <v>0.32100000000000001</v>
      </c>
      <c r="D104">
        <f>VLOOKUP(A104, Individual_Batting___Dashboard[], 17, FALSE)</f>
        <v>0.28999999999999998</v>
      </c>
      <c r="E104">
        <f t="shared" si="27"/>
        <v>3.1000000000000028E-2</v>
      </c>
      <c r="F104">
        <f>VLOOKUP(A104, Batting___Career[], 16, FALSE)</f>
        <v>0.32100000000000001</v>
      </c>
      <c r="G104">
        <f t="shared" si="28"/>
        <v>0</v>
      </c>
      <c r="H104" t="e">
        <f t="shared" si="29"/>
        <v>#N/A</v>
      </c>
      <c r="I104">
        <f>VLOOKUP(A104,Statcast___Batter[],14,FALSE)</f>
        <v>0.44900000000000001</v>
      </c>
      <c r="J104">
        <f>VLOOKUP(A104,Statcast___Batter[], 15, FALSE)</f>
        <v>0.379</v>
      </c>
      <c r="K104">
        <f t="shared" si="30"/>
        <v>7.0000000000000007E-2</v>
      </c>
      <c r="L104" t="e">
        <f t="shared" si="31"/>
        <v>#N/A</v>
      </c>
      <c r="M104">
        <f>VLOOKUP(A104, Batting___Career[[Name]:[BABIP]], 12, FALSE)</f>
        <v>0.29499999999999998</v>
      </c>
      <c r="N104">
        <f t="shared" si="32"/>
        <v>0.15400000000000003</v>
      </c>
      <c r="O104">
        <f>VLOOKUP(A104, Individual_Batting___Dashboard[[Name]:[BABIP]], 12, FALSE)</f>
        <v>0.28100000000000003</v>
      </c>
      <c r="P104">
        <f>'League Batting Stats'!$L$22</f>
        <v>0.28899999999999998</v>
      </c>
      <c r="Q104">
        <f t="shared" si="33"/>
        <v>-7.9999999999999516E-3</v>
      </c>
      <c r="R104">
        <f>VLOOKUP(A104, Batting___Career[[Name]:[BABIP]], 12, FALSE)</f>
        <v>0.29499999999999998</v>
      </c>
      <c r="S104">
        <f t="shared" si="34"/>
        <v>-1.3999999999999957E-2</v>
      </c>
      <c r="T104" t="e">
        <f t="shared" si="35"/>
        <v>#N/A</v>
      </c>
      <c r="U104">
        <f>VLOOKUP(A104, Individual_Batting___Dashboard[[Name]:[wRC+]], 18, FALSE)</f>
        <v>102</v>
      </c>
      <c r="V104">
        <f>(VLOOKUP(A104, Individual_Batting___Dashboard[[Name]:[WAR]], 22, FALSE)/VLOOKUP(A104, Individual_Batting___Dashboard[[Name]:[wRC+]], 3, FALSE))*162</f>
        <v>1.1853658536585365</v>
      </c>
    </row>
    <row r="105" spans="1:22" ht="15" customHeight="1" x14ac:dyDescent="0.45">
      <c r="A105" t="s">
        <v>82</v>
      </c>
      <c r="B105" t="e">
        <f>Table24[[#This Row],[Rank]]+Table24[[#This Row],[Rank2]]+Table24[[#This Row],[Rank3]]</f>
        <v>#N/A</v>
      </c>
      <c r="C105">
        <f>VLOOKUP(A105, Individual_Batting___Dashboard[], 16, FALSE)</f>
        <v>0.34599999999999997</v>
      </c>
      <c r="D105">
        <f>VLOOKUP(A105, Individual_Batting___Dashboard[], 17, FALSE)</f>
        <v>0.36499999999999999</v>
      </c>
      <c r="E105">
        <f t="shared" si="27"/>
        <v>-1.9000000000000017E-2</v>
      </c>
      <c r="F105">
        <f>VLOOKUP(A105, Batting___Career[], 16, FALSE)</f>
        <v>0.35799999999999998</v>
      </c>
      <c r="G105">
        <f t="shared" si="28"/>
        <v>-1.2000000000000011E-2</v>
      </c>
      <c r="H105" t="e">
        <f t="shared" si="29"/>
        <v>#N/A</v>
      </c>
      <c r="I105">
        <f>VLOOKUP(A105,Statcast___Batter[],14,FALSE)</f>
        <v>0.46200000000000002</v>
      </c>
      <c r="J105">
        <f>VLOOKUP(A105,Statcast___Batter[], 15, FALSE)</f>
        <v>0.51100000000000001</v>
      </c>
      <c r="K105">
        <f t="shared" si="30"/>
        <v>-4.8999999999999988E-2</v>
      </c>
      <c r="L105" t="e">
        <f t="shared" si="31"/>
        <v>#N/A</v>
      </c>
      <c r="M105">
        <f>VLOOKUP(A105, Batting___Career[[Name]:[BABIP]], 12, FALSE)</f>
        <v>0.32600000000000001</v>
      </c>
      <c r="N105">
        <f t="shared" si="32"/>
        <v>0.13600000000000001</v>
      </c>
      <c r="O105">
        <f>VLOOKUP(A105, Individual_Batting___Dashboard[[Name]:[BABIP]], 12, FALSE)</f>
        <v>0.32200000000000001</v>
      </c>
      <c r="P105">
        <f>'League Batting Stats'!$L$22</f>
        <v>0.28899999999999998</v>
      </c>
      <c r="Q105">
        <f t="shared" si="33"/>
        <v>3.3000000000000029E-2</v>
      </c>
      <c r="R105">
        <f>VLOOKUP(A105, Batting___Career[[Name]:[BABIP]], 12, FALSE)</f>
        <v>0.32600000000000001</v>
      </c>
      <c r="S105">
        <f t="shared" si="34"/>
        <v>-4.0000000000000036E-3</v>
      </c>
      <c r="T105" t="e">
        <f t="shared" si="35"/>
        <v>#N/A</v>
      </c>
      <c r="U105">
        <f>VLOOKUP(A105, Individual_Batting___Dashboard[[Name]:[wRC+]], 18, FALSE)</f>
        <v>123</v>
      </c>
      <c r="V105">
        <f>(VLOOKUP(A105, Individual_Batting___Dashboard[[Name]:[WAR]], 22, FALSE)/VLOOKUP(A105, Individual_Batting___Dashboard[[Name]:[wRC+]], 3, FALSE))*162</f>
        <v>4.7164556962025319</v>
      </c>
    </row>
    <row r="106" spans="1:22" ht="15" customHeight="1" x14ac:dyDescent="0.45">
      <c r="A106" t="s">
        <v>77</v>
      </c>
      <c r="B106" t="e">
        <f>Table24[[#This Row],[Rank]]+Table24[[#This Row],[Rank2]]+Table24[[#This Row],[Rank3]]</f>
        <v>#N/A</v>
      </c>
      <c r="C106">
        <f>VLOOKUP(A106, Individual_Batting___Dashboard[], 16, FALSE)</f>
        <v>0.40500000000000003</v>
      </c>
      <c r="D106">
        <f>VLOOKUP(A106, Individual_Batting___Dashboard[], 17, FALSE)</f>
        <v>0.379</v>
      </c>
      <c r="E106">
        <f t="shared" si="27"/>
        <v>2.6000000000000023E-2</v>
      </c>
      <c r="F106">
        <f>VLOOKUP(A106, Batting___Career[], 16, FALSE)</f>
        <v>0.38600000000000001</v>
      </c>
      <c r="G106">
        <f t="shared" si="28"/>
        <v>1.9000000000000017E-2</v>
      </c>
      <c r="H106" t="e">
        <f t="shared" si="29"/>
        <v>#N/A</v>
      </c>
      <c r="I106">
        <f>VLOOKUP(A106,Statcast___Batter[],14,FALSE)</f>
        <v>0.56899999999999995</v>
      </c>
      <c r="J106">
        <f>VLOOKUP(A106,Statcast___Batter[], 15, FALSE)</f>
        <v>0.52100000000000002</v>
      </c>
      <c r="K106">
        <f t="shared" si="30"/>
        <v>4.7999999999999932E-2</v>
      </c>
      <c r="L106" t="e">
        <f t="shared" si="31"/>
        <v>#N/A</v>
      </c>
      <c r="M106">
        <f>VLOOKUP(A106, Batting___Career[[Name]:[BABIP]], 12, FALSE)</f>
        <v>0.32400000000000001</v>
      </c>
      <c r="N106">
        <f t="shared" si="32"/>
        <v>0.24499999999999994</v>
      </c>
      <c r="O106">
        <f>VLOOKUP(A106, Individual_Batting___Dashboard[[Name]:[BABIP]], 12, FALSE)</f>
        <v>0.33800000000000002</v>
      </c>
      <c r="P106">
        <f>'League Batting Stats'!$L$22</f>
        <v>0.28899999999999998</v>
      </c>
      <c r="Q106">
        <f t="shared" si="33"/>
        <v>4.9000000000000044E-2</v>
      </c>
      <c r="R106">
        <f>VLOOKUP(A106, Batting___Career[[Name]:[BABIP]], 12, FALSE)</f>
        <v>0.32400000000000001</v>
      </c>
      <c r="S106">
        <f t="shared" si="34"/>
        <v>1.4000000000000012E-2</v>
      </c>
      <c r="T106" t="e">
        <f t="shared" si="35"/>
        <v>#N/A</v>
      </c>
      <c r="U106">
        <f>VLOOKUP(A106, Individual_Batting___Dashboard[[Name]:[wRC+]], 18, FALSE)</f>
        <v>164</v>
      </c>
      <c r="V106">
        <f>(VLOOKUP(A106, Individual_Batting___Dashboard[[Name]:[WAR]], 22, FALSE)/VLOOKUP(A106, Individual_Batting___Dashboard[[Name]:[wRC+]], 3, FALSE))*162</f>
        <v>7.8923076923076927</v>
      </c>
    </row>
    <row r="107" spans="1:22" ht="15" customHeight="1" x14ac:dyDescent="0.45">
      <c r="A107" t="s">
        <v>136</v>
      </c>
      <c r="B107" t="e">
        <f>Table24[[#This Row],[Rank]]+Table24[[#This Row],[Rank2]]+Table24[[#This Row],[Rank3]]</f>
        <v>#N/A</v>
      </c>
      <c r="C107" t="e">
        <f>VLOOKUP(A107, Individual_Batting___Dashboard[], 16, FALSE)</f>
        <v>#N/A</v>
      </c>
      <c r="D107" t="e">
        <f>VLOOKUP(A107, Individual_Batting___Dashboard[], 17, FALSE)</f>
        <v>#N/A</v>
      </c>
      <c r="E107" t="e">
        <f t="shared" si="27"/>
        <v>#N/A</v>
      </c>
      <c r="F107">
        <f>VLOOKUP(A107, Batting___Career[], 16, FALSE)</f>
        <v>0.31900000000000001</v>
      </c>
      <c r="G107" t="e">
        <f t="shared" si="28"/>
        <v>#N/A</v>
      </c>
      <c r="H107" t="e">
        <f t="shared" si="29"/>
        <v>#N/A</v>
      </c>
      <c r="I107" t="e">
        <f>VLOOKUP(A107,Statcast___Batter[],14,FALSE)</f>
        <v>#N/A</v>
      </c>
      <c r="J107" t="e">
        <f>VLOOKUP(A107,Statcast___Batter[], 15, FALSE)</f>
        <v>#N/A</v>
      </c>
      <c r="K107" t="e">
        <f t="shared" si="30"/>
        <v>#N/A</v>
      </c>
      <c r="L107" t="e">
        <f t="shared" si="31"/>
        <v>#N/A</v>
      </c>
      <c r="M107">
        <f>VLOOKUP(A107, Batting___Career[[Name]:[BABIP]], 12, FALSE)</f>
        <v>0.28999999999999998</v>
      </c>
      <c r="N107" t="e">
        <f t="shared" si="32"/>
        <v>#N/A</v>
      </c>
      <c r="O107" t="e">
        <f>VLOOKUP(A107, Individual_Batting___Dashboard[[Name]:[BABIP]], 12, FALSE)</f>
        <v>#N/A</v>
      </c>
      <c r="P107">
        <f>'League Batting Stats'!$L$22</f>
        <v>0.28899999999999998</v>
      </c>
      <c r="Q107" t="e">
        <f t="shared" si="33"/>
        <v>#N/A</v>
      </c>
      <c r="R107">
        <f>VLOOKUP(A107, Batting___Career[[Name]:[BABIP]], 12, FALSE)</f>
        <v>0.28999999999999998</v>
      </c>
      <c r="S107" t="e">
        <f t="shared" si="34"/>
        <v>#N/A</v>
      </c>
      <c r="T107" t="e">
        <f t="shared" si="35"/>
        <v>#N/A</v>
      </c>
      <c r="U107" t="e">
        <f>VLOOKUP(A107, Individual_Batting___Dashboard[[Name]:[wRC+]], 18, FALSE)</f>
        <v>#N/A</v>
      </c>
      <c r="V107" t="e">
        <f>(VLOOKUP(A107, Individual_Batting___Dashboard[[Name]:[WAR]], 22, FALSE)/VLOOKUP(A107, Individual_Batting___Dashboard[[Name]:[wRC+]], 3, FALSE))*162</f>
        <v>#N/A</v>
      </c>
    </row>
    <row r="108" spans="1:22" ht="15" customHeight="1" x14ac:dyDescent="0.45">
      <c r="A108" t="s">
        <v>167</v>
      </c>
      <c r="B108" t="e">
        <f>Table24[[#This Row],[Rank]]+Table24[[#This Row],[Rank2]]+Table24[[#This Row],[Rank3]]</f>
        <v>#N/A</v>
      </c>
      <c r="C108">
        <f>VLOOKUP(A108, Individual_Batting___Dashboard[], 16, FALSE)</f>
        <v>0.34</v>
      </c>
      <c r="D108">
        <f>VLOOKUP(A108, Individual_Batting___Dashboard[], 17, FALSE)</f>
        <v>0.32700000000000001</v>
      </c>
      <c r="E108">
        <f t="shared" si="27"/>
        <v>1.3000000000000012E-2</v>
      </c>
      <c r="F108">
        <f>VLOOKUP(A108, Batting___Career[], 16, FALSE)</f>
        <v>0.32800000000000001</v>
      </c>
      <c r="G108">
        <f t="shared" si="28"/>
        <v>1.2000000000000011E-2</v>
      </c>
      <c r="H108" t="e">
        <f t="shared" si="29"/>
        <v>#N/A</v>
      </c>
      <c r="I108">
        <f>VLOOKUP(A108,Statcast___Batter[],14,FALSE)</f>
        <v>0.49399999999999999</v>
      </c>
      <c r="J108">
        <f>VLOOKUP(A108,Statcast___Batter[], 15, FALSE)</f>
        <v>0.45200000000000001</v>
      </c>
      <c r="K108">
        <f t="shared" si="30"/>
        <v>4.1999999999999982E-2</v>
      </c>
      <c r="L108" t="e">
        <f t="shared" si="31"/>
        <v>#N/A</v>
      </c>
      <c r="M108">
        <f>VLOOKUP(A108, Batting___Career[[Name]:[BABIP]], 12, FALSE)</f>
        <v>0.26700000000000002</v>
      </c>
      <c r="N108">
        <f t="shared" si="32"/>
        <v>0.22699999999999998</v>
      </c>
      <c r="O108">
        <f>VLOOKUP(A108, Individual_Batting___Dashboard[[Name]:[BABIP]], 12, FALSE)</f>
        <v>0.224</v>
      </c>
      <c r="P108">
        <f>'League Batting Stats'!$L$22</f>
        <v>0.28899999999999998</v>
      </c>
      <c r="Q108">
        <f t="shared" si="33"/>
        <v>-6.4999999999999974E-2</v>
      </c>
      <c r="R108">
        <f>VLOOKUP(A108, Batting___Career[[Name]:[BABIP]], 12, FALSE)</f>
        <v>0.26700000000000002</v>
      </c>
      <c r="S108">
        <f t="shared" si="34"/>
        <v>-4.300000000000001E-2</v>
      </c>
      <c r="T108" t="e">
        <f t="shared" si="35"/>
        <v>#N/A</v>
      </c>
      <c r="U108">
        <f>VLOOKUP(A108, Individual_Batting___Dashboard[[Name]:[wRC+]], 18, FALSE)</f>
        <v>123</v>
      </c>
      <c r="V108">
        <f>(VLOOKUP(A108, Individual_Batting___Dashboard[[Name]:[WAR]], 22, FALSE)/VLOOKUP(A108, Individual_Batting___Dashboard[[Name]:[wRC+]], 3, FALSE))*162</f>
        <v>3.1295454545454544</v>
      </c>
    </row>
    <row r="109" spans="1:22" ht="15" customHeight="1" x14ac:dyDescent="0.45">
      <c r="A109" t="s">
        <v>155</v>
      </c>
      <c r="B109" t="e">
        <f>Table24[[#This Row],[Rank]]+Table24[[#This Row],[Rank2]]+Table24[[#This Row],[Rank3]]</f>
        <v>#N/A</v>
      </c>
      <c r="C109">
        <f>VLOOKUP(A109, Individual_Batting___Dashboard[], 16, FALSE)</f>
        <v>0.38100000000000001</v>
      </c>
      <c r="D109">
        <f>VLOOKUP(A109, Individual_Batting___Dashboard[], 17, FALSE)</f>
        <v>0.378</v>
      </c>
      <c r="E109">
        <f t="shared" si="27"/>
        <v>3.0000000000000027E-3</v>
      </c>
      <c r="F109">
        <f>VLOOKUP(A109, Batting___Career[], 16, FALSE)</f>
        <v>0.38300000000000001</v>
      </c>
      <c r="G109">
        <f t="shared" si="28"/>
        <v>-2.0000000000000018E-3</v>
      </c>
      <c r="H109" t="e">
        <f t="shared" si="29"/>
        <v>#N/A</v>
      </c>
      <c r="I109">
        <f>VLOOKUP(A109,Statcast___Batter[],14,FALSE)</f>
        <v>0.49099999999999999</v>
      </c>
      <c r="J109">
        <f>VLOOKUP(A109,Statcast___Batter[], 15, FALSE)</f>
        <v>0.48</v>
      </c>
      <c r="K109">
        <f t="shared" si="30"/>
        <v>1.100000000000001E-2</v>
      </c>
      <c r="L109" t="e">
        <f t="shared" si="31"/>
        <v>#N/A</v>
      </c>
      <c r="M109">
        <f>VLOOKUP(A109, Batting___Career[[Name]:[BABIP]], 12, FALSE)</f>
        <v>0.34300000000000003</v>
      </c>
      <c r="N109">
        <f t="shared" si="32"/>
        <v>0.14799999999999996</v>
      </c>
      <c r="O109">
        <f>VLOOKUP(A109, Individual_Batting___Dashboard[[Name]:[BABIP]], 12, FALSE)</f>
        <v>0.32100000000000001</v>
      </c>
      <c r="P109">
        <f>'League Batting Stats'!$L$22</f>
        <v>0.28899999999999998</v>
      </c>
      <c r="Q109">
        <f t="shared" si="33"/>
        <v>3.2000000000000028E-2</v>
      </c>
      <c r="R109">
        <f>VLOOKUP(A109, Batting___Career[[Name]:[BABIP]], 12, FALSE)</f>
        <v>0.34300000000000003</v>
      </c>
      <c r="S109">
        <f t="shared" si="34"/>
        <v>-2.200000000000002E-2</v>
      </c>
      <c r="T109" t="e">
        <f t="shared" si="35"/>
        <v>#N/A</v>
      </c>
      <c r="U109">
        <f>VLOOKUP(A109, Individual_Batting___Dashboard[[Name]:[wRC+]], 18, FALSE)</f>
        <v>151</v>
      </c>
      <c r="V109">
        <f>(VLOOKUP(A109, Individual_Batting___Dashboard[[Name]:[WAR]], 22, FALSE)/VLOOKUP(A109, Individual_Batting___Dashboard[[Name]:[wRC+]], 3, FALSE))*162</f>
        <v>5.5148936170212766</v>
      </c>
    </row>
    <row r="110" spans="1:22" ht="15" customHeight="1" x14ac:dyDescent="0.45">
      <c r="A110" t="s">
        <v>40</v>
      </c>
      <c r="B110" t="e">
        <f>Table24[[#This Row],[Rank]]+Table24[[#This Row],[Rank2]]+Table24[[#This Row],[Rank3]]</f>
        <v>#N/A</v>
      </c>
      <c r="C110">
        <f>VLOOKUP(A110, Individual_Batting___Dashboard[], 16, FALSE)</f>
        <v>0.36299999999999999</v>
      </c>
      <c r="D110">
        <f>VLOOKUP(A110, Individual_Batting___Dashboard[], 17, FALSE)</f>
        <v>0.376</v>
      </c>
      <c r="E110">
        <f t="shared" si="27"/>
        <v>-1.3000000000000012E-2</v>
      </c>
      <c r="F110">
        <f>VLOOKUP(A110, Batting___Career[], 16, FALSE)</f>
        <v>0.34300000000000003</v>
      </c>
      <c r="G110">
        <f t="shared" si="28"/>
        <v>1.9999999999999962E-2</v>
      </c>
      <c r="H110" t="e">
        <f t="shared" si="29"/>
        <v>#N/A</v>
      </c>
      <c r="I110">
        <f>VLOOKUP(A110,Statcast___Batter[],14,FALSE)</f>
        <v>0.50600000000000001</v>
      </c>
      <c r="J110">
        <f>VLOOKUP(A110,Statcast___Batter[], 15, FALSE)</f>
        <v>0.51200000000000001</v>
      </c>
      <c r="K110">
        <f t="shared" si="30"/>
        <v>-6.0000000000000053E-3</v>
      </c>
      <c r="L110" t="e">
        <f t="shared" si="31"/>
        <v>#N/A</v>
      </c>
      <c r="M110">
        <f>VLOOKUP(A110, Batting___Career[[Name]:[BABIP]], 12, FALSE)</f>
        <v>0.309</v>
      </c>
      <c r="N110">
        <f t="shared" si="32"/>
        <v>0.19700000000000001</v>
      </c>
      <c r="O110">
        <f>VLOOKUP(A110, Individual_Batting___Dashboard[[Name]:[BABIP]], 12, FALSE)</f>
        <v>0.30399999999999999</v>
      </c>
      <c r="P110">
        <f>'League Batting Stats'!$L$22</f>
        <v>0.28899999999999998</v>
      </c>
      <c r="Q110">
        <f t="shared" si="33"/>
        <v>1.5000000000000013E-2</v>
      </c>
      <c r="R110">
        <f>VLOOKUP(A110, Batting___Career[[Name]:[BABIP]], 12, FALSE)</f>
        <v>0.309</v>
      </c>
      <c r="S110">
        <f t="shared" si="34"/>
        <v>-5.0000000000000044E-3</v>
      </c>
      <c r="T110" t="e">
        <f t="shared" si="35"/>
        <v>#N/A</v>
      </c>
      <c r="U110">
        <f>VLOOKUP(A110, Individual_Batting___Dashboard[[Name]:[wRC+]], 18, FALSE)</f>
        <v>136</v>
      </c>
      <c r="V110">
        <f>(VLOOKUP(A110, Individual_Batting___Dashboard[[Name]:[WAR]], 22, FALSE)/VLOOKUP(A110, Individual_Batting___Dashboard[[Name]:[wRC+]], 3, FALSE))*162</f>
        <v>6.5528089887640455</v>
      </c>
    </row>
    <row r="111" spans="1:22" ht="15" customHeight="1" x14ac:dyDescent="0.45">
      <c r="A111" t="s">
        <v>109</v>
      </c>
      <c r="B111" t="e">
        <f>Table24[[#This Row],[Rank]]+Table24[[#This Row],[Rank2]]+Table24[[#This Row],[Rank3]]</f>
        <v>#N/A</v>
      </c>
      <c r="C111">
        <f>VLOOKUP(A111, Individual_Batting___Dashboard[], 16, FALSE)</f>
        <v>0.34899999999999998</v>
      </c>
      <c r="D111">
        <f>VLOOKUP(A111, Individual_Batting___Dashboard[], 17, FALSE)</f>
        <v>0.379</v>
      </c>
      <c r="E111">
        <f t="shared" si="27"/>
        <v>-3.0000000000000027E-2</v>
      </c>
      <c r="F111">
        <f>VLOOKUP(A111, Batting___Career[], 16, FALSE)</f>
        <v>0.32500000000000001</v>
      </c>
      <c r="G111">
        <f t="shared" si="28"/>
        <v>2.3999999999999966E-2</v>
      </c>
      <c r="H111" t="e">
        <f t="shared" si="29"/>
        <v>#N/A</v>
      </c>
      <c r="I111">
        <f>VLOOKUP(A111,Statcast___Batter[],14,FALSE)</f>
        <v>0.47099999999999997</v>
      </c>
      <c r="J111">
        <f>VLOOKUP(A111,Statcast___Batter[], 15, FALSE)</f>
        <v>0.55100000000000005</v>
      </c>
      <c r="K111">
        <f t="shared" si="30"/>
        <v>-8.0000000000000071E-2</v>
      </c>
      <c r="L111" t="e">
        <f t="shared" si="31"/>
        <v>#N/A</v>
      </c>
      <c r="M111">
        <f>VLOOKUP(A111, Batting___Career[[Name]:[BABIP]], 12, FALSE)</f>
        <v>0.28999999999999998</v>
      </c>
      <c r="N111">
        <f t="shared" si="32"/>
        <v>0.18099999999999999</v>
      </c>
      <c r="O111">
        <f>VLOOKUP(A111, Individual_Batting___Dashboard[[Name]:[BABIP]], 12, FALSE)</f>
        <v>0.31</v>
      </c>
      <c r="P111">
        <f>'League Batting Stats'!$L$22</f>
        <v>0.28899999999999998</v>
      </c>
      <c r="Q111">
        <f t="shared" si="33"/>
        <v>2.1000000000000019E-2</v>
      </c>
      <c r="R111">
        <f>VLOOKUP(A111, Batting___Career[[Name]:[BABIP]], 12, FALSE)</f>
        <v>0.28999999999999998</v>
      </c>
      <c r="S111">
        <f t="shared" si="34"/>
        <v>2.0000000000000018E-2</v>
      </c>
      <c r="T111" t="e">
        <f t="shared" si="35"/>
        <v>#N/A</v>
      </c>
      <c r="U111">
        <f>VLOOKUP(A111, Individual_Batting___Dashboard[[Name]:[wRC+]], 18, FALSE)</f>
        <v>123</v>
      </c>
      <c r="V111">
        <f>(VLOOKUP(A111, Individual_Batting___Dashboard[[Name]:[WAR]], 22, FALSE)/VLOOKUP(A111, Individual_Batting___Dashboard[[Name]:[wRC+]], 3, FALSE))*162</f>
        <v>3.5604395604395607</v>
      </c>
    </row>
    <row r="112" spans="1:22" ht="15" customHeight="1" x14ac:dyDescent="0.45">
      <c r="A112" t="s">
        <v>92</v>
      </c>
      <c r="B112" t="e">
        <f>Table24[[#This Row],[Rank]]+Table24[[#This Row],[Rank2]]+Table24[[#This Row],[Rank3]]</f>
        <v>#N/A</v>
      </c>
      <c r="C112">
        <f>VLOOKUP(A112, Individual_Batting___Dashboard[], 16, FALSE)</f>
        <v>0.314</v>
      </c>
      <c r="D112">
        <f>VLOOKUP(A112, Individual_Batting___Dashboard[], 17, FALSE)</f>
        <v>0.32800000000000001</v>
      </c>
      <c r="E112">
        <f t="shared" si="27"/>
        <v>-1.4000000000000012E-2</v>
      </c>
      <c r="F112">
        <f>VLOOKUP(A112, Batting___Career[], 16, FALSE)</f>
        <v>0.33400000000000002</v>
      </c>
      <c r="G112">
        <f t="shared" si="28"/>
        <v>-2.0000000000000018E-2</v>
      </c>
      <c r="H112" t="e">
        <f t="shared" si="29"/>
        <v>#N/A</v>
      </c>
      <c r="I112">
        <f>VLOOKUP(A112,Statcast___Batter[],14,FALSE)</f>
        <v>0.41599999999999998</v>
      </c>
      <c r="J112">
        <f>VLOOKUP(A112,Statcast___Batter[], 15, FALSE)</f>
        <v>0.436</v>
      </c>
      <c r="K112">
        <f t="shared" si="30"/>
        <v>-2.0000000000000018E-2</v>
      </c>
      <c r="L112" t="e">
        <f t="shared" si="31"/>
        <v>#N/A</v>
      </c>
      <c r="M112">
        <f>VLOOKUP(A112, Batting___Career[[Name]:[BABIP]], 12, FALSE)</f>
        <v>0.30099999999999999</v>
      </c>
      <c r="N112">
        <f t="shared" si="32"/>
        <v>0.11499999999999999</v>
      </c>
      <c r="O112">
        <f>VLOOKUP(A112, Individual_Batting___Dashboard[[Name]:[BABIP]], 12, FALSE)</f>
        <v>0.313</v>
      </c>
      <c r="P112">
        <f>'League Batting Stats'!$L$22</f>
        <v>0.28899999999999998</v>
      </c>
      <c r="Q112">
        <f t="shared" si="33"/>
        <v>2.4000000000000021E-2</v>
      </c>
      <c r="R112">
        <f>VLOOKUP(A112, Batting___Career[[Name]:[BABIP]], 12, FALSE)</f>
        <v>0.30099999999999999</v>
      </c>
      <c r="S112">
        <f t="shared" si="34"/>
        <v>1.2000000000000011E-2</v>
      </c>
      <c r="T112" t="e">
        <f t="shared" si="35"/>
        <v>#N/A</v>
      </c>
      <c r="U112">
        <f>VLOOKUP(A112, Individual_Batting___Dashboard[[Name]:[wRC+]], 18, FALSE)</f>
        <v>104</v>
      </c>
      <c r="V112">
        <f>(VLOOKUP(A112, Individual_Batting___Dashboard[[Name]:[WAR]], 22, FALSE)/VLOOKUP(A112, Individual_Batting___Dashboard[[Name]:[wRC+]], 3, FALSE))*162</f>
        <v>2.5682926829268293</v>
      </c>
    </row>
    <row r="113" spans="1:22" ht="15" customHeight="1" x14ac:dyDescent="0.45">
      <c r="A113" t="s">
        <v>105</v>
      </c>
      <c r="B113" t="e">
        <f>Table24[[#This Row],[Rank]]+Table24[[#This Row],[Rank2]]+Table24[[#This Row],[Rank3]]</f>
        <v>#N/A</v>
      </c>
      <c r="C113">
        <f>VLOOKUP(A113, Individual_Batting___Dashboard[], 16, FALSE)</f>
        <v>0.311</v>
      </c>
      <c r="D113">
        <f>VLOOKUP(A113, Individual_Batting___Dashboard[], 17, FALSE)</f>
        <v>0.313</v>
      </c>
      <c r="E113">
        <f t="shared" si="27"/>
        <v>-2.0000000000000018E-3</v>
      </c>
      <c r="F113">
        <f>VLOOKUP(A113, Batting___Career[], 16, FALSE)</f>
        <v>0.34899999999999998</v>
      </c>
      <c r="G113">
        <f t="shared" si="28"/>
        <v>-3.7999999999999978E-2</v>
      </c>
      <c r="H113" t="e">
        <f t="shared" si="29"/>
        <v>#N/A</v>
      </c>
      <c r="I113">
        <f>VLOOKUP(A113,Statcast___Batter[],14,FALSE)</f>
        <v>0.40899999999999997</v>
      </c>
      <c r="J113">
        <f>VLOOKUP(A113,Statcast___Batter[], 15, FALSE)</f>
        <v>0.41399999999999998</v>
      </c>
      <c r="K113">
        <f t="shared" si="30"/>
        <v>-5.0000000000000044E-3</v>
      </c>
      <c r="L113" t="e">
        <f t="shared" si="31"/>
        <v>#N/A</v>
      </c>
      <c r="M113">
        <f>VLOOKUP(A113, Batting___Career[[Name]:[BABIP]], 12, FALSE)</f>
        <v>0.29799999999999999</v>
      </c>
      <c r="N113">
        <f t="shared" si="32"/>
        <v>0.11099999999999999</v>
      </c>
      <c r="O113">
        <f>VLOOKUP(A113, Individual_Batting___Dashboard[[Name]:[BABIP]], 12, FALSE)</f>
        <v>0.30499999999999999</v>
      </c>
      <c r="P113">
        <f>'League Batting Stats'!$L$22</f>
        <v>0.28899999999999998</v>
      </c>
      <c r="Q113">
        <f t="shared" si="33"/>
        <v>1.6000000000000014E-2</v>
      </c>
      <c r="R113">
        <f>VLOOKUP(A113, Batting___Career[[Name]:[BABIP]], 12, FALSE)</f>
        <v>0.29799999999999999</v>
      </c>
      <c r="S113">
        <f t="shared" si="34"/>
        <v>7.0000000000000062E-3</v>
      </c>
      <c r="T113" t="e">
        <f t="shared" si="35"/>
        <v>#N/A</v>
      </c>
      <c r="U113">
        <f>VLOOKUP(A113, Individual_Batting___Dashboard[[Name]:[wRC+]], 18, FALSE)</f>
        <v>106</v>
      </c>
      <c r="V113">
        <f>(VLOOKUP(A113, Individual_Batting___Dashboard[[Name]:[WAR]], 22, FALSE)/VLOOKUP(A113, Individual_Batting___Dashboard[[Name]:[wRC+]], 3, FALSE))*162</f>
        <v>1.6568181818181817</v>
      </c>
    </row>
    <row r="114" spans="1:22" ht="15" customHeight="1" x14ac:dyDescent="0.45">
      <c r="A114" t="s">
        <v>143</v>
      </c>
      <c r="B114" t="e">
        <f>Table24[[#This Row],[Rank]]+Table24[[#This Row],[Rank2]]+Table24[[#This Row],[Rank3]]</f>
        <v>#N/A</v>
      </c>
      <c r="C114">
        <f>VLOOKUP(A114, Individual_Batting___Dashboard[], 16, FALSE)</f>
        <v>0.307</v>
      </c>
      <c r="D114">
        <f>VLOOKUP(A114, Individual_Batting___Dashboard[], 17, FALSE)</f>
        <v>0.316</v>
      </c>
      <c r="E114">
        <f t="shared" si="27"/>
        <v>-9.000000000000008E-3</v>
      </c>
      <c r="F114">
        <f>VLOOKUP(A114, Batting___Career[], 16, FALSE)</f>
        <v>0.33700000000000002</v>
      </c>
      <c r="G114">
        <f t="shared" si="28"/>
        <v>-3.0000000000000027E-2</v>
      </c>
      <c r="H114" t="e">
        <f t="shared" si="29"/>
        <v>#N/A</v>
      </c>
      <c r="I114">
        <f>VLOOKUP(A114,Statcast___Batter[],14,FALSE)</f>
        <v>0.39300000000000002</v>
      </c>
      <c r="J114">
        <f>VLOOKUP(A114,Statcast___Batter[], 15, FALSE)</f>
        <v>0.40799999999999997</v>
      </c>
      <c r="K114">
        <f t="shared" si="30"/>
        <v>-1.4999999999999958E-2</v>
      </c>
      <c r="L114" t="e">
        <f t="shared" si="31"/>
        <v>#N/A</v>
      </c>
      <c r="M114">
        <f>VLOOKUP(A114, Batting___Career[[Name]:[BABIP]], 12, FALSE)</f>
        <v>0.28699999999999998</v>
      </c>
      <c r="N114">
        <f t="shared" si="32"/>
        <v>0.10600000000000004</v>
      </c>
      <c r="O114">
        <f>VLOOKUP(A114, Individual_Batting___Dashboard[[Name]:[BABIP]], 12, FALSE)</f>
        <v>0.27</v>
      </c>
      <c r="P114">
        <f>'League Batting Stats'!$L$22</f>
        <v>0.28899999999999998</v>
      </c>
      <c r="Q114">
        <f t="shared" si="33"/>
        <v>-1.8999999999999961E-2</v>
      </c>
      <c r="R114">
        <f>VLOOKUP(A114, Batting___Career[[Name]:[BABIP]], 12, FALSE)</f>
        <v>0.28699999999999998</v>
      </c>
      <c r="S114">
        <f t="shared" si="34"/>
        <v>-1.699999999999996E-2</v>
      </c>
      <c r="T114" t="e">
        <f t="shared" si="35"/>
        <v>#N/A</v>
      </c>
      <c r="U114">
        <f>VLOOKUP(A114, Individual_Batting___Dashboard[[Name]:[wRC+]], 18, FALSE)</f>
        <v>102</v>
      </c>
      <c r="V114">
        <f>(VLOOKUP(A114, Individual_Batting___Dashboard[[Name]:[WAR]], 22, FALSE)/VLOOKUP(A114, Individual_Batting___Dashboard[[Name]:[wRC+]], 3, FALSE))*162</f>
        <v>0.41012658227848103</v>
      </c>
    </row>
    <row r="115" spans="1:22" ht="15" customHeight="1" x14ac:dyDescent="0.45">
      <c r="A115" t="s">
        <v>210</v>
      </c>
      <c r="B115" t="e">
        <f>Table24[[#This Row],[Rank]]+Table24[[#This Row],[Rank2]]+Table24[[#This Row],[Rank3]]</f>
        <v>#N/A</v>
      </c>
      <c r="C115">
        <f>VLOOKUP(A115, Individual_Batting___Dashboard[], 16, FALSE)</f>
        <v>0.30499999999999999</v>
      </c>
      <c r="D115">
        <f>VLOOKUP(A115, Individual_Batting___Dashboard[], 17, FALSE)</f>
        <v>0.312</v>
      </c>
      <c r="E115">
        <f t="shared" si="27"/>
        <v>-7.0000000000000062E-3</v>
      </c>
      <c r="F115">
        <f>VLOOKUP(A115, Batting___Career[], 16, FALSE)</f>
        <v>0.315</v>
      </c>
      <c r="G115">
        <f t="shared" si="28"/>
        <v>-1.0000000000000009E-2</v>
      </c>
      <c r="H115" t="e">
        <f t="shared" si="29"/>
        <v>#N/A</v>
      </c>
      <c r="I115">
        <f>VLOOKUP(A115,Statcast___Batter[],14,FALSE)</f>
        <v>0.34499999999999997</v>
      </c>
      <c r="J115">
        <f>VLOOKUP(A115,Statcast___Batter[], 15, FALSE)</f>
        <v>0.34200000000000003</v>
      </c>
      <c r="K115">
        <f t="shared" si="30"/>
        <v>2.9999999999999472E-3</v>
      </c>
      <c r="L115" t="e">
        <f t="shared" si="31"/>
        <v>#N/A</v>
      </c>
      <c r="M115">
        <f>VLOOKUP(A115, Batting___Career[[Name]:[BABIP]], 12, FALSE)</f>
        <v>0.30299999999999999</v>
      </c>
      <c r="N115">
        <f t="shared" si="32"/>
        <v>4.1999999999999982E-2</v>
      </c>
      <c r="O115">
        <f>VLOOKUP(A115, Individual_Batting___Dashboard[[Name]:[BABIP]], 12, FALSE)</f>
        <v>0.27400000000000002</v>
      </c>
      <c r="P115">
        <f>'League Batting Stats'!$L$22</f>
        <v>0.28899999999999998</v>
      </c>
      <c r="Q115">
        <f t="shared" si="33"/>
        <v>-1.4999999999999958E-2</v>
      </c>
      <c r="R115">
        <f>VLOOKUP(A115, Batting___Career[[Name]:[BABIP]], 12, FALSE)</f>
        <v>0.30299999999999999</v>
      </c>
      <c r="S115">
        <f t="shared" si="34"/>
        <v>-2.899999999999997E-2</v>
      </c>
      <c r="T115" t="e">
        <f t="shared" si="35"/>
        <v>#N/A</v>
      </c>
      <c r="U115">
        <f>VLOOKUP(A115, Individual_Batting___Dashboard[[Name]:[wRC+]], 18, FALSE)</f>
        <v>98</v>
      </c>
      <c r="V115">
        <f>(VLOOKUP(A115, Individual_Batting___Dashboard[[Name]:[WAR]], 22, FALSE)/VLOOKUP(A115, Individual_Batting___Dashboard[[Name]:[wRC+]], 3, FALSE))*162</f>
        <v>3.4305882352941173</v>
      </c>
    </row>
    <row r="116" spans="1:22" ht="15" customHeight="1" x14ac:dyDescent="0.45">
      <c r="A116" t="s">
        <v>178</v>
      </c>
      <c r="B116" t="e">
        <f>Table24[[#This Row],[Rank]]+Table24[[#This Row],[Rank2]]+Table24[[#This Row],[Rank3]]</f>
        <v>#N/A</v>
      </c>
      <c r="C116" t="e">
        <f>VLOOKUP(A116, Individual_Batting___Dashboard[], 16, FALSE)</f>
        <v>#N/A</v>
      </c>
      <c r="D116" t="e">
        <f>VLOOKUP(A116, Individual_Batting___Dashboard[], 17, FALSE)</f>
        <v>#N/A</v>
      </c>
      <c r="E116" t="e">
        <f t="shared" si="27"/>
        <v>#N/A</v>
      </c>
      <c r="F116">
        <f>VLOOKUP(A116, Batting___Career[], 16, FALSE)</f>
        <v>0.35699999999999998</v>
      </c>
      <c r="G116" t="e">
        <f t="shared" si="28"/>
        <v>#N/A</v>
      </c>
      <c r="H116" t="e">
        <f t="shared" si="29"/>
        <v>#N/A</v>
      </c>
      <c r="I116" t="e">
        <f>VLOOKUP(A116,Statcast___Batter[],14,FALSE)</f>
        <v>#N/A</v>
      </c>
      <c r="J116" t="e">
        <f>VLOOKUP(A116,Statcast___Batter[], 15, FALSE)</f>
        <v>#N/A</v>
      </c>
      <c r="K116" t="e">
        <f t="shared" si="30"/>
        <v>#N/A</v>
      </c>
      <c r="L116" t="e">
        <f t="shared" si="31"/>
        <v>#N/A</v>
      </c>
      <c r="M116">
        <f>VLOOKUP(A116, Batting___Career[[Name]:[BABIP]], 12, FALSE)</f>
        <v>0.27800000000000002</v>
      </c>
      <c r="N116" t="e">
        <f t="shared" si="32"/>
        <v>#N/A</v>
      </c>
      <c r="O116" t="e">
        <f>VLOOKUP(A116, Individual_Batting___Dashboard[[Name]:[BABIP]], 12, FALSE)</f>
        <v>#N/A</v>
      </c>
      <c r="P116">
        <f>'League Batting Stats'!$L$22</f>
        <v>0.28899999999999998</v>
      </c>
      <c r="Q116" t="e">
        <f t="shared" si="33"/>
        <v>#N/A</v>
      </c>
      <c r="R116">
        <f>VLOOKUP(A116, Batting___Career[[Name]:[BABIP]], 12, FALSE)</f>
        <v>0.27800000000000002</v>
      </c>
      <c r="S116" t="e">
        <f t="shared" si="34"/>
        <v>#N/A</v>
      </c>
      <c r="T116" t="e">
        <f t="shared" si="35"/>
        <v>#N/A</v>
      </c>
      <c r="U116" t="e">
        <f>VLOOKUP(A116, Individual_Batting___Dashboard[[Name]:[wRC+]], 18, FALSE)</f>
        <v>#N/A</v>
      </c>
      <c r="V116" t="e">
        <f>(VLOOKUP(A116, Individual_Batting___Dashboard[[Name]:[WAR]], 22, FALSE)/VLOOKUP(A116, Individual_Batting___Dashboard[[Name]:[wRC+]], 3, FALSE))*162</f>
        <v>#N/A</v>
      </c>
    </row>
    <row r="117" spans="1:22" ht="15" customHeight="1" x14ac:dyDescent="0.45">
      <c r="A117" t="s">
        <v>103</v>
      </c>
      <c r="B117" t="e">
        <f>Table24[[#This Row],[Rank]]+Table24[[#This Row],[Rank2]]+Table24[[#This Row],[Rank3]]</f>
        <v>#N/A</v>
      </c>
      <c r="C117">
        <f>VLOOKUP(A117, Individual_Batting___Dashboard[], 16, FALSE)</f>
        <v>0.314</v>
      </c>
      <c r="D117">
        <f>VLOOKUP(A117, Individual_Batting___Dashboard[], 17, FALSE)</f>
        <v>0.30499999999999999</v>
      </c>
      <c r="E117">
        <f t="shared" si="27"/>
        <v>9.000000000000008E-3</v>
      </c>
      <c r="F117">
        <f>VLOOKUP(A117, Batting___Career[], 16, FALSE)</f>
        <v>0.33400000000000002</v>
      </c>
      <c r="G117">
        <f t="shared" si="28"/>
        <v>-2.0000000000000018E-2</v>
      </c>
      <c r="H117" t="e">
        <f t="shared" si="29"/>
        <v>#N/A</v>
      </c>
      <c r="I117">
        <f>VLOOKUP(A117,Statcast___Batter[],14,FALSE)</f>
        <v>0.42799999999999999</v>
      </c>
      <c r="J117">
        <f>VLOOKUP(A117,Statcast___Batter[], 15, FALSE)</f>
        <v>0.41599999999999998</v>
      </c>
      <c r="K117">
        <f t="shared" si="30"/>
        <v>1.2000000000000011E-2</v>
      </c>
      <c r="L117" t="e">
        <f t="shared" si="31"/>
        <v>#N/A</v>
      </c>
      <c r="M117">
        <f>VLOOKUP(A117, Batting___Career[[Name]:[BABIP]], 12, FALSE)</f>
        <v>0.314</v>
      </c>
      <c r="N117">
        <f t="shared" si="32"/>
        <v>0.11399999999999999</v>
      </c>
      <c r="O117">
        <f>VLOOKUP(A117, Individual_Batting___Dashboard[[Name]:[BABIP]], 12, FALSE)</f>
        <v>0.29899999999999999</v>
      </c>
      <c r="P117">
        <f>'League Batting Stats'!$L$22</f>
        <v>0.28899999999999998</v>
      </c>
      <c r="Q117">
        <f t="shared" si="33"/>
        <v>1.0000000000000009E-2</v>
      </c>
      <c r="R117">
        <f>VLOOKUP(A117, Batting___Career[[Name]:[BABIP]], 12, FALSE)</f>
        <v>0.314</v>
      </c>
      <c r="S117">
        <f t="shared" si="34"/>
        <v>-1.5000000000000013E-2</v>
      </c>
      <c r="T117" t="e">
        <f t="shared" si="35"/>
        <v>#N/A</v>
      </c>
      <c r="U117">
        <f>VLOOKUP(A117, Individual_Batting___Dashboard[[Name]:[wRC+]], 18, FALSE)</f>
        <v>102</v>
      </c>
      <c r="V117">
        <f>(VLOOKUP(A117, Individual_Batting___Dashboard[[Name]:[WAR]], 22, FALSE)/VLOOKUP(A117, Individual_Batting___Dashboard[[Name]:[wRC+]], 3, FALSE))*162</f>
        <v>2.2604651162790699</v>
      </c>
    </row>
    <row r="118" spans="1:22" ht="15" customHeight="1" x14ac:dyDescent="0.45">
      <c r="A118" t="s">
        <v>188</v>
      </c>
      <c r="B118" t="e">
        <f>Table24[[#This Row],[Rank]]+Table24[[#This Row],[Rank2]]+Table24[[#This Row],[Rank3]]</f>
        <v>#N/A</v>
      </c>
      <c r="C118">
        <f>VLOOKUP(A118, Individual_Batting___Dashboard[], 16, FALSE)</f>
        <v>0.309</v>
      </c>
      <c r="D118">
        <f>VLOOKUP(A118, Individual_Batting___Dashboard[], 17, FALSE)</f>
        <v>0.32400000000000001</v>
      </c>
      <c r="E118">
        <f t="shared" si="27"/>
        <v>-1.5000000000000013E-2</v>
      </c>
      <c r="F118">
        <f>VLOOKUP(A118, Batting___Career[], 16, FALSE)</f>
        <v>0.311</v>
      </c>
      <c r="G118">
        <f t="shared" si="28"/>
        <v>-2.0000000000000018E-3</v>
      </c>
      <c r="H118" t="e">
        <f t="shared" si="29"/>
        <v>#N/A</v>
      </c>
      <c r="I118">
        <f>VLOOKUP(A118,Statcast___Batter[],14,FALSE)</f>
        <v>0.377</v>
      </c>
      <c r="J118">
        <f>VLOOKUP(A118,Statcast___Batter[], 15, FALSE)</f>
        <v>0.371</v>
      </c>
      <c r="K118">
        <f t="shared" si="30"/>
        <v>6.0000000000000053E-3</v>
      </c>
      <c r="L118" t="e">
        <f t="shared" si="31"/>
        <v>#N/A</v>
      </c>
      <c r="M118">
        <f>VLOOKUP(A118, Batting___Career[[Name]:[BABIP]], 12, FALSE)</f>
        <v>0.27800000000000002</v>
      </c>
      <c r="N118">
        <f t="shared" si="32"/>
        <v>9.8999999999999977E-2</v>
      </c>
      <c r="O118">
        <f>VLOOKUP(A118, Individual_Batting___Dashboard[[Name]:[BABIP]], 12, FALSE)</f>
        <v>0.24299999999999999</v>
      </c>
      <c r="P118">
        <f>'League Batting Stats'!$L$22</f>
        <v>0.28899999999999998</v>
      </c>
      <c r="Q118">
        <f t="shared" si="33"/>
        <v>-4.5999999999999985E-2</v>
      </c>
      <c r="R118">
        <f>VLOOKUP(A118, Batting___Career[[Name]:[BABIP]], 12, FALSE)</f>
        <v>0.27800000000000002</v>
      </c>
      <c r="S118">
        <f t="shared" si="34"/>
        <v>-3.5000000000000031E-2</v>
      </c>
      <c r="T118" t="e">
        <f t="shared" si="35"/>
        <v>#N/A</v>
      </c>
      <c r="U118">
        <f>VLOOKUP(A118, Individual_Batting___Dashboard[[Name]:[wRC+]], 18, FALSE)</f>
        <v>104</v>
      </c>
      <c r="V118">
        <f>(VLOOKUP(A118, Individual_Batting___Dashboard[[Name]:[WAR]], 22, FALSE)/VLOOKUP(A118, Individual_Batting___Dashboard[[Name]:[wRC+]], 3, FALSE))*162</f>
        <v>4.3085106382978724</v>
      </c>
    </row>
    <row r="119" spans="1:22" ht="15" customHeight="1" x14ac:dyDescent="0.45">
      <c r="A119" t="s">
        <v>200</v>
      </c>
      <c r="B119" t="e">
        <f>Table24[[#This Row],[Rank]]+Table24[[#This Row],[Rank2]]+Table24[[#This Row],[Rank3]]</f>
        <v>#N/A</v>
      </c>
      <c r="C119" t="e">
        <f>VLOOKUP(A119, Individual_Batting___Dashboard[], 16, FALSE)</f>
        <v>#N/A</v>
      </c>
      <c r="D119" t="e">
        <f>VLOOKUP(A119, Individual_Batting___Dashboard[], 17, FALSE)</f>
        <v>#N/A</v>
      </c>
      <c r="E119" t="e">
        <f t="shared" si="27"/>
        <v>#N/A</v>
      </c>
      <c r="F119">
        <f>VLOOKUP(A119, Batting___Career[], 16, FALSE)</f>
        <v>0.29899999999999999</v>
      </c>
      <c r="G119" t="e">
        <f t="shared" si="28"/>
        <v>#N/A</v>
      </c>
      <c r="H119" t="e">
        <f t="shared" si="29"/>
        <v>#N/A</v>
      </c>
      <c r="I119" t="e">
        <f>VLOOKUP(A119,Statcast___Batter[],14,FALSE)</f>
        <v>#N/A</v>
      </c>
      <c r="J119" t="e">
        <f>VLOOKUP(A119,Statcast___Batter[], 15, FALSE)</f>
        <v>#N/A</v>
      </c>
      <c r="K119" t="e">
        <f t="shared" si="30"/>
        <v>#N/A</v>
      </c>
      <c r="L119" t="e">
        <f t="shared" si="31"/>
        <v>#N/A</v>
      </c>
      <c r="M119">
        <f>VLOOKUP(A119, Batting___Career[[Name]:[BABIP]], 12, FALSE)</f>
        <v>0.26200000000000001</v>
      </c>
      <c r="N119" t="e">
        <f t="shared" si="32"/>
        <v>#N/A</v>
      </c>
      <c r="O119" t="e">
        <f>VLOOKUP(A119, Individual_Batting___Dashboard[[Name]:[BABIP]], 12, FALSE)</f>
        <v>#N/A</v>
      </c>
      <c r="P119">
        <f>'League Batting Stats'!$L$22</f>
        <v>0.28899999999999998</v>
      </c>
      <c r="Q119" t="e">
        <f t="shared" si="33"/>
        <v>#N/A</v>
      </c>
      <c r="R119">
        <f>VLOOKUP(A119, Batting___Career[[Name]:[BABIP]], 12, FALSE)</f>
        <v>0.26200000000000001</v>
      </c>
      <c r="S119" t="e">
        <f t="shared" si="34"/>
        <v>#N/A</v>
      </c>
      <c r="T119" t="e">
        <f t="shared" si="35"/>
        <v>#N/A</v>
      </c>
      <c r="U119" t="e">
        <f>VLOOKUP(A119, Individual_Batting___Dashboard[[Name]:[wRC+]], 18, FALSE)</f>
        <v>#N/A</v>
      </c>
      <c r="V119" t="e">
        <f>(VLOOKUP(A119, Individual_Batting___Dashboard[[Name]:[WAR]], 22, FALSE)/VLOOKUP(A119, Individual_Batting___Dashboard[[Name]:[wRC+]], 3, FALSE))*162</f>
        <v>#N/A</v>
      </c>
    </row>
    <row r="120" spans="1:22" ht="15" customHeight="1" x14ac:dyDescent="0.45">
      <c r="A120" t="s">
        <v>114</v>
      </c>
      <c r="B120" t="e">
        <f>Table24[[#This Row],[Rank]]+Table24[[#This Row],[Rank2]]+Table24[[#This Row],[Rank3]]</f>
        <v>#N/A</v>
      </c>
      <c r="C120" t="e">
        <f>VLOOKUP(A120, Individual_Batting___Dashboard[], 16, FALSE)</f>
        <v>#N/A</v>
      </c>
      <c r="D120" t="e">
        <f>VLOOKUP(A120, Individual_Batting___Dashboard[], 17, FALSE)</f>
        <v>#N/A</v>
      </c>
      <c r="E120" t="e">
        <f t="shared" si="27"/>
        <v>#N/A</v>
      </c>
      <c r="F120">
        <f>VLOOKUP(A120, Batting___Career[], 16, FALSE)</f>
        <v>0.34499999999999997</v>
      </c>
      <c r="G120" t="e">
        <f t="shared" si="28"/>
        <v>#N/A</v>
      </c>
      <c r="H120" t="e">
        <f t="shared" si="29"/>
        <v>#N/A</v>
      </c>
      <c r="I120" t="e">
        <f>VLOOKUP(A120,Statcast___Batter[],14,FALSE)</f>
        <v>#N/A</v>
      </c>
      <c r="J120" t="e">
        <f>VLOOKUP(A120,Statcast___Batter[], 15, FALSE)</f>
        <v>#N/A</v>
      </c>
      <c r="K120" t="e">
        <f t="shared" si="30"/>
        <v>#N/A</v>
      </c>
      <c r="L120" t="e">
        <f t="shared" si="31"/>
        <v>#N/A</v>
      </c>
      <c r="M120">
        <f>VLOOKUP(A120, Batting___Career[[Name]:[BABIP]], 12, FALSE)</f>
        <v>0.29599999999999999</v>
      </c>
      <c r="N120" t="e">
        <f t="shared" si="32"/>
        <v>#N/A</v>
      </c>
      <c r="O120" t="e">
        <f>VLOOKUP(A120, Individual_Batting___Dashboard[[Name]:[BABIP]], 12, FALSE)</f>
        <v>#N/A</v>
      </c>
      <c r="P120">
        <f>'League Batting Stats'!$L$22</f>
        <v>0.28899999999999998</v>
      </c>
      <c r="Q120" t="e">
        <f t="shared" si="33"/>
        <v>#N/A</v>
      </c>
      <c r="R120">
        <f>VLOOKUP(A120, Batting___Career[[Name]:[BABIP]], 12, FALSE)</f>
        <v>0.29599999999999999</v>
      </c>
      <c r="S120" t="e">
        <f t="shared" si="34"/>
        <v>#N/A</v>
      </c>
      <c r="T120" t="e">
        <f t="shared" si="35"/>
        <v>#N/A</v>
      </c>
      <c r="U120" t="e">
        <f>VLOOKUP(A120, Individual_Batting___Dashboard[[Name]:[wRC+]], 18, FALSE)</f>
        <v>#N/A</v>
      </c>
      <c r="V120" t="e">
        <f>(VLOOKUP(A120, Individual_Batting___Dashboard[[Name]:[WAR]], 22, FALSE)/VLOOKUP(A120, Individual_Batting___Dashboard[[Name]:[wRC+]], 3, FALSE))*162</f>
        <v>#N/A</v>
      </c>
    </row>
    <row r="121" spans="1:22" ht="15" customHeight="1" x14ac:dyDescent="0.45">
      <c r="A121" t="s">
        <v>78</v>
      </c>
      <c r="B121" t="e">
        <f>Table24[[#This Row],[Rank]]+Table24[[#This Row],[Rank2]]+Table24[[#This Row],[Rank3]]</f>
        <v>#N/A</v>
      </c>
      <c r="C121">
        <f>VLOOKUP(A121, Individual_Batting___Dashboard[], 16, FALSE)</f>
        <v>0.33100000000000002</v>
      </c>
      <c r="D121">
        <f>VLOOKUP(A121, Individual_Batting___Dashboard[], 17, FALSE)</f>
        <v>0.34899999999999998</v>
      </c>
      <c r="E121">
        <f t="shared" si="27"/>
        <v>-1.799999999999996E-2</v>
      </c>
      <c r="F121">
        <f>VLOOKUP(A121, Batting___Career[], 16, FALSE)</f>
        <v>0.33100000000000002</v>
      </c>
      <c r="G121">
        <f t="shared" si="28"/>
        <v>0</v>
      </c>
      <c r="H121" t="e">
        <f t="shared" si="29"/>
        <v>#N/A</v>
      </c>
      <c r="I121">
        <f>VLOOKUP(A121,Statcast___Batter[],14,FALSE)</f>
        <v>0.45600000000000002</v>
      </c>
      <c r="J121">
        <f>VLOOKUP(A121,Statcast___Batter[], 15, FALSE)</f>
        <v>0.48099999999999998</v>
      </c>
      <c r="K121">
        <f t="shared" si="30"/>
        <v>-2.4999999999999967E-2</v>
      </c>
      <c r="L121" t="e">
        <f t="shared" si="31"/>
        <v>#N/A</v>
      </c>
      <c r="M121">
        <f>VLOOKUP(A121, Batting___Career[[Name]:[BABIP]], 12, FALSE)</f>
        <v>0.312</v>
      </c>
      <c r="N121">
        <f t="shared" si="32"/>
        <v>0.14400000000000002</v>
      </c>
      <c r="O121">
        <f>VLOOKUP(A121, Individual_Batting___Dashboard[[Name]:[BABIP]], 12, FALSE)</f>
        <v>0.313</v>
      </c>
      <c r="P121">
        <f>'League Batting Stats'!$L$22</f>
        <v>0.28899999999999998</v>
      </c>
      <c r="Q121">
        <f t="shared" si="33"/>
        <v>2.4000000000000021E-2</v>
      </c>
      <c r="R121">
        <f>VLOOKUP(A121, Batting___Career[[Name]:[BABIP]], 12, FALSE)</f>
        <v>0.312</v>
      </c>
      <c r="S121">
        <f t="shared" si="34"/>
        <v>1.0000000000000009E-3</v>
      </c>
      <c r="T121" t="e">
        <f t="shared" si="35"/>
        <v>#N/A</v>
      </c>
      <c r="U121">
        <f>VLOOKUP(A121, Individual_Batting___Dashboard[[Name]:[wRC+]], 18, FALSE)</f>
        <v>117</v>
      </c>
      <c r="V121">
        <f>(VLOOKUP(A121, Individual_Batting___Dashboard[[Name]:[WAR]], 22, FALSE)/VLOOKUP(A121, Individual_Batting___Dashboard[[Name]:[wRC+]], 3, FALSE))*162</f>
        <v>1.9058823529411764</v>
      </c>
    </row>
    <row r="122" spans="1:22" ht="15" customHeight="1" x14ac:dyDescent="0.45">
      <c r="A122" t="s">
        <v>139</v>
      </c>
      <c r="B122" t="e">
        <f>Table24[[#This Row],[Rank]]+Table24[[#This Row],[Rank2]]+Table24[[#This Row],[Rank3]]</f>
        <v>#N/A</v>
      </c>
      <c r="C122" t="e">
        <f>VLOOKUP(A122, Individual_Batting___Dashboard[], 16, FALSE)</f>
        <v>#N/A</v>
      </c>
      <c r="D122" t="e">
        <f>VLOOKUP(A122, Individual_Batting___Dashboard[], 17, FALSE)</f>
        <v>#N/A</v>
      </c>
      <c r="E122" t="e">
        <f t="shared" si="27"/>
        <v>#N/A</v>
      </c>
      <c r="F122">
        <f>VLOOKUP(A122, Batting___Career[], 16, FALSE)</f>
        <v>0.34599999999999997</v>
      </c>
      <c r="G122" t="e">
        <f t="shared" si="28"/>
        <v>#N/A</v>
      </c>
      <c r="H122" t="e">
        <f t="shared" si="29"/>
        <v>#N/A</v>
      </c>
      <c r="I122" t="e">
        <f>VLOOKUP(A122,Statcast___Batter[],14,FALSE)</f>
        <v>#N/A</v>
      </c>
      <c r="J122" t="e">
        <f>VLOOKUP(A122,Statcast___Batter[], 15, FALSE)</f>
        <v>#N/A</v>
      </c>
      <c r="K122" t="e">
        <f t="shared" si="30"/>
        <v>#N/A</v>
      </c>
      <c r="L122" t="e">
        <f t="shared" si="31"/>
        <v>#N/A</v>
      </c>
      <c r="M122">
        <f>VLOOKUP(A122, Batting___Career[[Name]:[BABIP]], 12, FALSE)</f>
        <v>0.34499999999999997</v>
      </c>
      <c r="N122" t="e">
        <f t="shared" si="32"/>
        <v>#N/A</v>
      </c>
      <c r="O122" t="e">
        <f>VLOOKUP(A122, Individual_Batting___Dashboard[[Name]:[BABIP]], 12, FALSE)</f>
        <v>#N/A</v>
      </c>
      <c r="P122">
        <f>'League Batting Stats'!$L$22</f>
        <v>0.28899999999999998</v>
      </c>
      <c r="Q122" t="e">
        <f t="shared" si="33"/>
        <v>#N/A</v>
      </c>
      <c r="R122">
        <f>VLOOKUP(A122, Batting___Career[[Name]:[BABIP]], 12, FALSE)</f>
        <v>0.34499999999999997</v>
      </c>
      <c r="S122" t="e">
        <f t="shared" si="34"/>
        <v>#N/A</v>
      </c>
      <c r="T122" t="e">
        <f t="shared" si="35"/>
        <v>#N/A</v>
      </c>
      <c r="U122" t="e">
        <f>VLOOKUP(A122, Individual_Batting___Dashboard[[Name]:[wRC+]], 18, FALSE)</f>
        <v>#N/A</v>
      </c>
      <c r="V122" t="e">
        <f>(VLOOKUP(A122, Individual_Batting___Dashboard[[Name]:[WAR]], 22, FALSE)/VLOOKUP(A122, Individual_Batting___Dashboard[[Name]:[wRC+]], 3, FALSE))*162</f>
        <v>#N/A</v>
      </c>
    </row>
    <row r="123" spans="1:22" ht="15" customHeight="1" x14ac:dyDescent="0.45">
      <c r="A123" t="s">
        <v>87</v>
      </c>
      <c r="B123" t="e">
        <f>Table24[[#This Row],[Rank]]+Table24[[#This Row],[Rank2]]+Table24[[#This Row],[Rank3]]</f>
        <v>#N/A</v>
      </c>
      <c r="C123" t="e">
        <f>VLOOKUP(A123, Individual_Batting___Dashboard[], 16, FALSE)</f>
        <v>#N/A</v>
      </c>
      <c r="D123" t="e">
        <f>VLOOKUP(A123, Individual_Batting___Dashboard[], 17, FALSE)</f>
        <v>#N/A</v>
      </c>
      <c r="E123" t="e">
        <f t="shared" si="27"/>
        <v>#N/A</v>
      </c>
      <c r="F123">
        <f>VLOOKUP(A123, Batting___Career[], 16, FALSE)</f>
        <v>0.31</v>
      </c>
      <c r="G123" t="e">
        <f t="shared" si="28"/>
        <v>#N/A</v>
      </c>
      <c r="H123" t="e">
        <f t="shared" si="29"/>
        <v>#N/A</v>
      </c>
      <c r="I123" t="e">
        <f>VLOOKUP(A123,Statcast___Batter[],14,FALSE)</f>
        <v>#N/A</v>
      </c>
      <c r="J123" t="e">
        <f>VLOOKUP(A123,Statcast___Batter[], 15, FALSE)</f>
        <v>#N/A</v>
      </c>
      <c r="K123" t="e">
        <f t="shared" si="30"/>
        <v>#N/A</v>
      </c>
      <c r="L123" t="e">
        <f t="shared" si="31"/>
        <v>#N/A</v>
      </c>
      <c r="M123">
        <f>VLOOKUP(A123, Batting___Career[[Name]:[BABIP]], 12, FALSE)</f>
        <v>0.247</v>
      </c>
      <c r="N123" t="e">
        <f t="shared" si="32"/>
        <v>#N/A</v>
      </c>
      <c r="O123" t="e">
        <f>VLOOKUP(A123, Individual_Batting___Dashboard[[Name]:[BABIP]], 12, FALSE)</f>
        <v>#N/A</v>
      </c>
      <c r="P123">
        <f>'League Batting Stats'!$L$22</f>
        <v>0.28899999999999998</v>
      </c>
      <c r="Q123" t="e">
        <f t="shared" si="33"/>
        <v>#N/A</v>
      </c>
      <c r="R123">
        <f>VLOOKUP(A123, Batting___Career[[Name]:[BABIP]], 12, FALSE)</f>
        <v>0.247</v>
      </c>
      <c r="S123" t="e">
        <f t="shared" si="34"/>
        <v>#N/A</v>
      </c>
      <c r="T123" t="e">
        <f t="shared" si="35"/>
        <v>#N/A</v>
      </c>
      <c r="U123" t="e">
        <f>VLOOKUP(A123, Individual_Batting___Dashboard[[Name]:[wRC+]], 18, FALSE)</f>
        <v>#N/A</v>
      </c>
      <c r="V123" t="e">
        <f>(VLOOKUP(A123, Individual_Batting___Dashboard[[Name]:[WAR]], 22, FALSE)/VLOOKUP(A123, Individual_Batting___Dashboard[[Name]:[wRC+]], 3, FALSE))*162</f>
        <v>#N/A</v>
      </c>
    </row>
    <row r="124" spans="1:22" ht="15" customHeight="1" x14ac:dyDescent="0.45">
      <c r="A124" t="s">
        <v>137</v>
      </c>
      <c r="B124" t="e">
        <f>Table24[[#This Row],[Rank]]+Table24[[#This Row],[Rank2]]+Table24[[#This Row],[Rank3]]</f>
        <v>#N/A</v>
      </c>
      <c r="C124">
        <f>VLOOKUP(A124, Individual_Batting___Dashboard[], 16, FALSE)</f>
        <v>0.35499999999999998</v>
      </c>
      <c r="D124">
        <f>VLOOKUP(A124, Individual_Batting___Dashboard[], 17, FALSE)</f>
        <v>0.33800000000000002</v>
      </c>
      <c r="E124">
        <f t="shared" si="27"/>
        <v>1.699999999999996E-2</v>
      </c>
      <c r="F124">
        <f>VLOOKUP(A124, Batting___Career[], 16, FALSE)</f>
        <v>0.35399999999999998</v>
      </c>
      <c r="G124">
        <f t="shared" si="28"/>
        <v>1.0000000000000009E-3</v>
      </c>
      <c r="H124" t="e">
        <f t="shared" si="29"/>
        <v>#N/A</v>
      </c>
      <c r="I124">
        <f>VLOOKUP(A124,Statcast___Batter[],14,FALSE)</f>
        <v>0.42399999999999999</v>
      </c>
      <c r="J124">
        <f>VLOOKUP(A124,Statcast___Batter[], 15, FALSE)</f>
        <v>0.39400000000000002</v>
      </c>
      <c r="K124">
        <f t="shared" si="30"/>
        <v>2.9999999999999971E-2</v>
      </c>
      <c r="L124" t="e">
        <f t="shared" si="31"/>
        <v>#N/A</v>
      </c>
      <c r="M124">
        <f>VLOOKUP(A124, Batting___Career[[Name]:[BABIP]], 12, FALSE)</f>
        <v>0.29899999999999999</v>
      </c>
      <c r="N124">
        <f t="shared" si="32"/>
        <v>0.125</v>
      </c>
      <c r="O124">
        <f>VLOOKUP(A124, Individual_Batting___Dashboard[[Name]:[BABIP]], 12, FALSE)</f>
        <v>0.31900000000000001</v>
      </c>
      <c r="P124">
        <f>'League Batting Stats'!$L$22</f>
        <v>0.28899999999999998</v>
      </c>
      <c r="Q124">
        <f t="shared" si="33"/>
        <v>3.0000000000000027E-2</v>
      </c>
      <c r="R124">
        <f>VLOOKUP(A124, Batting___Career[[Name]:[BABIP]], 12, FALSE)</f>
        <v>0.29899999999999999</v>
      </c>
      <c r="S124">
        <f t="shared" si="34"/>
        <v>2.0000000000000018E-2</v>
      </c>
      <c r="T124" t="e">
        <f t="shared" si="35"/>
        <v>#N/A</v>
      </c>
      <c r="U124">
        <f>VLOOKUP(A124, Individual_Batting___Dashboard[[Name]:[wRC+]], 18, FALSE)</f>
        <v>130</v>
      </c>
      <c r="V124">
        <f>(VLOOKUP(A124, Individual_Batting___Dashboard[[Name]:[WAR]], 22, FALSE)/VLOOKUP(A124, Individual_Batting___Dashboard[[Name]:[wRC+]], 3, FALSE))*162</f>
        <v>2.4923076923076923</v>
      </c>
    </row>
    <row r="125" spans="1:22" ht="15" customHeight="1" x14ac:dyDescent="0.45">
      <c r="A125" t="s">
        <v>120</v>
      </c>
      <c r="B125" t="e">
        <f>Table24[[#This Row],[Rank]]+Table24[[#This Row],[Rank2]]+Table24[[#This Row],[Rank3]]</f>
        <v>#N/A</v>
      </c>
      <c r="C125" t="e">
        <f>VLOOKUP(A125, Individual_Batting___Dashboard[], 16, FALSE)</f>
        <v>#N/A</v>
      </c>
      <c r="D125" t="e">
        <f>VLOOKUP(A125, Individual_Batting___Dashboard[], 17, FALSE)</f>
        <v>#N/A</v>
      </c>
      <c r="E125" t="e">
        <f t="shared" si="27"/>
        <v>#N/A</v>
      </c>
      <c r="F125">
        <f>VLOOKUP(A125, Batting___Career[], 16, FALSE)</f>
        <v>0.38400000000000001</v>
      </c>
      <c r="G125" t="e">
        <f t="shared" si="28"/>
        <v>#N/A</v>
      </c>
      <c r="H125" t="e">
        <f t="shared" si="29"/>
        <v>#N/A</v>
      </c>
      <c r="I125" t="e">
        <f>VLOOKUP(A125,Statcast___Batter[],14,FALSE)</f>
        <v>#N/A</v>
      </c>
      <c r="J125" t="e">
        <f>VLOOKUP(A125,Statcast___Batter[], 15, FALSE)</f>
        <v>#N/A</v>
      </c>
      <c r="K125" t="e">
        <f t="shared" si="30"/>
        <v>#N/A</v>
      </c>
      <c r="L125" t="e">
        <f t="shared" si="31"/>
        <v>#N/A</v>
      </c>
      <c r="M125">
        <f>VLOOKUP(A125, Batting___Career[[Name]:[BABIP]], 12, FALSE)</f>
        <v>0.33400000000000002</v>
      </c>
      <c r="N125" t="e">
        <f t="shared" si="32"/>
        <v>#N/A</v>
      </c>
      <c r="O125" t="e">
        <f>VLOOKUP(A125, Individual_Batting___Dashboard[[Name]:[BABIP]], 12, FALSE)</f>
        <v>#N/A</v>
      </c>
      <c r="P125">
        <f>'League Batting Stats'!$L$22</f>
        <v>0.28899999999999998</v>
      </c>
      <c r="Q125" t="e">
        <f t="shared" si="33"/>
        <v>#N/A</v>
      </c>
      <c r="R125">
        <f>VLOOKUP(A125, Batting___Career[[Name]:[BABIP]], 12, FALSE)</f>
        <v>0.33400000000000002</v>
      </c>
      <c r="S125" t="e">
        <f t="shared" si="34"/>
        <v>#N/A</v>
      </c>
      <c r="T125" t="e">
        <f t="shared" si="35"/>
        <v>#N/A</v>
      </c>
      <c r="U125" t="e">
        <f>VLOOKUP(A125, Individual_Batting___Dashboard[[Name]:[wRC+]], 18, FALSE)</f>
        <v>#N/A</v>
      </c>
      <c r="V125" t="e">
        <f>(VLOOKUP(A125, Individual_Batting___Dashboard[[Name]:[WAR]], 22, FALSE)/VLOOKUP(A125, Individual_Batting___Dashboard[[Name]:[wRC+]], 3, FALSE))*162</f>
        <v>#N/A</v>
      </c>
    </row>
    <row r="126" spans="1:22" ht="15" customHeight="1" x14ac:dyDescent="0.45">
      <c r="A126" t="s">
        <v>85</v>
      </c>
      <c r="B126" t="e">
        <f>Table24[[#This Row],[Rank]]+Table24[[#This Row],[Rank2]]+Table24[[#This Row],[Rank3]]</f>
        <v>#N/A</v>
      </c>
      <c r="C126">
        <f>VLOOKUP(A126, Individual_Batting___Dashboard[], 16, FALSE)</f>
        <v>0.35099999999999998</v>
      </c>
      <c r="D126">
        <f>VLOOKUP(A126, Individual_Batting___Dashboard[], 17, FALSE)</f>
        <v>0.34300000000000003</v>
      </c>
      <c r="E126">
        <f t="shared" si="27"/>
        <v>7.9999999999999516E-3</v>
      </c>
      <c r="F126">
        <f>VLOOKUP(A126, Batting___Career[], 16, FALSE)</f>
        <v>0.34300000000000003</v>
      </c>
      <c r="G126">
        <f t="shared" si="28"/>
        <v>7.9999999999999516E-3</v>
      </c>
      <c r="H126" t="e">
        <f t="shared" si="29"/>
        <v>#N/A</v>
      </c>
      <c r="I126">
        <f>VLOOKUP(A126,Statcast___Batter[],14,FALSE)</f>
        <v>0.45</v>
      </c>
      <c r="J126">
        <f>VLOOKUP(A126,Statcast___Batter[], 15, FALSE)</f>
        <v>0.433</v>
      </c>
      <c r="K126">
        <f t="shared" si="30"/>
        <v>1.7000000000000015E-2</v>
      </c>
      <c r="L126" t="e">
        <f t="shared" si="31"/>
        <v>#N/A</v>
      </c>
      <c r="M126">
        <f>VLOOKUP(A126, Batting___Career[[Name]:[BABIP]], 12, FALSE)</f>
        <v>0.314</v>
      </c>
      <c r="N126">
        <f t="shared" si="32"/>
        <v>0.13600000000000001</v>
      </c>
      <c r="O126">
        <f>VLOOKUP(A126, Individual_Batting___Dashboard[[Name]:[BABIP]], 12, FALSE)</f>
        <v>0.30499999999999999</v>
      </c>
      <c r="P126">
        <f>'League Batting Stats'!$L$22</f>
        <v>0.28899999999999998</v>
      </c>
      <c r="Q126">
        <f t="shared" si="33"/>
        <v>1.6000000000000014E-2</v>
      </c>
      <c r="R126">
        <f>VLOOKUP(A126, Batting___Career[[Name]:[BABIP]], 12, FALSE)</f>
        <v>0.314</v>
      </c>
      <c r="S126">
        <f t="shared" si="34"/>
        <v>-9.000000000000008E-3</v>
      </c>
      <c r="T126" t="e">
        <f t="shared" si="35"/>
        <v>#N/A</v>
      </c>
      <c r="U126">
        <f>VLOOKUP(A126, Individual_Batting___Dashboard[[Name]:[wRC+]], 18, FALSE)</f>
        <v>129</v>
      </c>
      <c r="V126">
        <f>(VLOOKUP(A126, Individual_Batting___Dashboard[[Name]:[WAR]], 22, FALSE)/VLOOKUP(A126, Individual_Batting___Dashboard[[Name]:[wRC+]], 3, FALSE))*162</f>
        <v>3.4977272727272726</v>
      </c>
    </row>
    <row r="127" spans="1:22" ht="15" customHeight="1" x14ac:dyDescent="0.45">
      <c r="A127" t="s">
        <v>44</v>
      </c>
      <c r="B127" t="e">
        <f>Table24[[#This Row],[Rank]]+Table24[[#This Row],[Rank2]]+Table24[[#This Row],[Rank3]]</f>
        <v>#N/A</v>
      </c>
      <c r="C127">
        <f>VLOOKUP(A127, Individual_Batting___Dashboard[], 16, FALSE)</f>
        <v>0.29899999999999999</v>
      </c>
      <c r="D127">
        <f>VLOOKUP(A127, Individual_Batting___Dashboard[], 17, FALSE)</f>
        <v>0.313</v>
      </c>
      <c r="E127">
        <f t="shared" si="27"/>
        <v>-1.4000000000000012E-2</v>
      </c>
      <c r="F127">
        <f>VLOOKUP(A127, Batting___Career[], 16, FALSE)</f>
        <v>0.32400000000000001</v>
      </c>
      <c r="G127">
        <f t="shared" si="28"/>
        <v>-2.5000000000000022E-2</v>
      </c>
      <c r="H127" t="e">
        <f t="shared" si="29"/>
        <v>#N/A</v>
      </c>
      <c r="I127">
        <f>VLOOKUP(A127,Statcast___Batter[],14,FALSE)</f>
        <v>0.41499999999999998</v>
      </c>
      <c r="J127">
        <f>VLOOKUP(A127,Statcast___Batter[], 15, FALSE)</f>
        <v>0.43099999999999999</v>
      </c>
      <c r="K127">
        <f t="shared" si="30"/>
        <v>-1.6000000000000014E-2</v>
      </c>
      <c r="L127" t="e">
        <f t="shared" si="31"/>
        <v>#N/A</v>
      </c>
      <c r="M127">
        <f>VLOOKUP(A127, Batting___Career[[Name]:[BABIP]], 12, FALSE)</f>
        <v>0.28899999999999998</v>
      </c>
      <c r="N127">
        <f t="shared" si="32"/>
        <v>0.126</v>
      </c>
      <c r="O127">
        <f>VLOOKUP(A127, Individual_Batting___Dashboard[[Name]:[BABIP]], 12, FALSE)</f>
        <v>0.249</v>
      </c>
      <c r="P127">
        <f>'League Batting Stats'!$L$22</f>
        <v>0.28899999999999998</v>
      </c>
      <c r="Q127">
        <f t="shared" si="33"/>
        <v>-3.999999999999998E-2</v>
      </c>
      <c r="R127">
        <f>VLOOKUP(A127, Batting___Career[[Name]:[BABIP]], 12, FALSE)</f>
        <v>0.28899999999999998</v>
      </c>
      <c r="S127">
        <f t="shared" si="34"/>
        <v>-3.999999999999998E-2</v>
      </c>
      <c r="T127" t="e">
        <f t="shared" si="35"/>
        <v>#N/A</v>
      </c>
      <c r="U127">
        <f>VLOOKUP(A127, Individual_Batting___Dashboard[[Name]:[wRC+]], 18, FALSE)</f>
        <v>91</v>
      </c>
      <c r="V127">
        <f>(VLOOKUP(A127, Individual_Batting___Dashboard[[Name]:[WAR]], 22, FALSE)/VLOOKUP(A127, Individual_Batting___Dashboard[[Name]:[wRC+]], 3, FALSE))*162</f>
        <v>0.18409090909090911</v>
      </c>
    </row>
    <row r="128" spans="1:22" ht="15" customHeight="1" x14ac:dyDescent="0.45">
      <c r="A128" t="s">
        <v>166</v>
      </c>
      <c r="B128" t="e">
        <f>Table24[[#This Row],[Rank]]+Table24[[#This Row],[Rank2]]+Table24[[#This Row],[Rank3]]</f>
        <v>#N/A</v>
      </c>
      <c r="C128" t="e">
        <f>VLOOKUP(A128, Individual_Batting___Dashboard[], 16, FALSE)</f>
        <v>#N/A</v>
      </c>
      <c r="D128" t="e">
        <f>VLOOKUP(A128, Individual_Batting___Dashboard[], 17, FALSE)</f>
        <v>#N/A</v>
      </c>
      <c r="E128" t="e">
        <f t="shared" si="27"/>
        <v>#N/A</v>
      </c>
      <c r="F128">
        <f>VLOOKUP(A128, Batting___Career[], 16, FALSE)</f>
        <v>0.308</v>
      </c>
      <c r="G128" t="e">
        <f t="shared" si="28"/>
        <v>#N/A</v>
      </c>
      <c r="H128" t="e">
        <f t="shared" si="29"/>
        <v>#N/A</v>
      </c>
      <c r="I128" t="e">
        <f>VLOOKUP(A128,Statcast___Batter[],14,FALSE)</f>
        <v>#N/A</v>
      </c>
      <c r="J128" t="e">
        <f>VLOOKUP(A128,Statcast___Batter[], 15, FALSE)</f>
        <v>#N/A</v>
      </c>
      <c r="K128" t="e">
        <f t="shared" si="30"/>
        <v>#N/A</v>
      </c>
      <c r="L128" t="e">
        <f t="shared" si="31"/>
        <v>#N/A</v>
      </c>
      <c r="M128">
        <f>VLOOKUP(A128, Batting___Career[[Name]:[BABIP]], 12, FALSE)</f>
        <v>0.314</v>
      </c>
      <c r="N128" t="e">
        <f t="shared" si="32"/>
        <v>#N/A</v>
      </c>
      <c r="O128" t="e">
        <f>VLOOKUP(A128, Individual_Batting___Dashboard[[Name]:[BABIP]], 12, FALSE)</f>
        <v>#N/A</v>
      </c>
      <c r="P128">
        <f>'League Batting Stats'!$L$22</f>
        <v>0.28899999999999998</v>
      </c>
      <c r="Q128" t="e">
        <f t="shared" si="33"/>
        <v>#N/A</v>
      </c>
      <c r="R128">
        <f>VLOOKUP(A128, Batting___Career[[Name]:[BABIP]], 12, FALSE)</f>
        <v>0.314</v>
      </c>
      <c r="S128" t="e">
        <f t="shared" si="34"/>
        <v>#N/A</v>
      </c>
      <c r="T128" t="e">
        <f t="shared" si="35"/>
        <v>#N/A</v>
      </c>
      <c r="U128" t="e">
        <f>VLOOKUP(A128, Individual_Batting___Dashboard[[Name]:[wRC+]], 18, FALSE)</f>
        <v>#N/A</v>
      </c>
      <c r="V128" t="e">
        <f>(VLOOKUP(A128, Individual_Batting___Dashboard[[Name]:[WAR]], 22, FALSE)/VLOOKUP(A128, Individual_Batting___Dashboard[[Name]:[wRC+]], 3, FALSE))*162</f>
        <v>#N/A</v>
      </c>
    </row>
    <row r="129" spans="1:22" ht="15" customHeight="1" x14ac:dyDescent="0.45">
      <c r="A129" t="s">
        <v>222</v>
      </c>
      <c r="B129" t="e">
        <f>Table24[[#This Row],[Rank]]+Table24[[#This Row],[Rank2]]+Table24[[#This Row],[Rank3]]</f>
        <v>#N/A</v>
      </c>
      <c r="C129" t="e">
        <f>VLOOKUP(A129, Individual_Batting___Dashboard[], 16, FALSE)</f>
        <v>#N/A</v>
      </c>
      <c r="D129" t="e">
        <f>VLOOKUP(A129, Individual_Batting___Dashboard[], 17, FALSE)</f>
        <v>#N/A</v>
      </c>
      <c r="E129" t="e">
        <f t="shared" si="27"/>
        <v>#N/A</v>
      </c>
      <c r="F129">
        <f>VLOOKUP(A129, Batting___Career[], 16, FALSE)</f>
        <v>0.29799999999999999</v>
      </c>
      <c r="G129" t="e">
        <f t="shared" si="28"/>
        <v>#N/A</v>
      </c>
      <c r="H129" t="e">
        <f t="shared" si="29"/>
        <v>#N/A</v>
      </c>
      <c r="I129" t="e">
        <f>VLOOKUP(A129,Statcast___Batter[],14,FALSE)</f>
        <v>#N/A</v>
      </c>
      <c r="J129" t="e">
        <f>VLOOKUP(A129,Statcast___Batter[], 15, FALSE)</f>
        <v>#N/A</v>
      </c>
      <c r="K129" t="e">
        <f t="shared" si="30"/>
        <v>#N/A</v>
      </c>
      <c r="L129" t="e">
        <f t="shared" si="31"/>
        <v>#N/A</v>
      </c>
      <c r="M129">
        <f>VLOOKUP(A129, Batting___Career[[Name]:[BABIP]], 12, FALSE)</f>
        <v>0.29899999999999999</v>
      </c>
      <c r="N129" t="e">
        <f t="shared" si="32"/>
        <v>#N/A</v>
      </c>
      <c r="O129" t="e">
        <f>VLOOKUP(A129, Individual_Batting___Dashboard[[Name]:[BABIP]], 12, FALSE)</f>
        <v>#N/A</v>
      </c>
      <c r="P129">
        <f>'League Batting Stats'!$L$22</f>
        <v>0.28899999999999998</v>
      </c>
      <c r="Q129" t="e">
        <f t="shared" si="33"/>
        <v>#N/A</v>
      </c>
      <c r="R129">
        <f>VLOOKUP(A129, Batting___Career[[Name]:[BABIP]], 12, FALSE)</f>
        <v>0.29899999999999999</v>
      </c>
      <c r="S129" t="e">
        <f t="shared" si="34"/>
        <v>#N/A</v>
      </c>
      <c r="T129" t="e">
        <f t="shared" si="35"/>
        <v>#N/A</v>
      </c>
      <c r="U129" t="e">
        <f>VLOOKUP(A129, Individual_Batting___Dashboard[[Name]:[wRC+]], 18, FALSE)</f>
        <v>#N/A</v>
      </c>
      <c r="V129" t="e">
        <f>(VLOOKUP(A129, Individual_Batting___Dashboard[[Name]:[WAR]], 22, FALSE)/VLOOKUP(A129, Individual_Batting___Dashboard[[Name]:[wRC+]], 3, FALSE))*162</f>
        <v>#N/A</v>
      </c>
    </row>
    <row r="130" spans="1:22" ht="15" customHeight="1" x14ac:dyDescent="0.45">
      <c r="A130" t="s">
        <v>38</v>
      </c>
      <c r="B130" t="e">
        <f>Table24[[#This Row],[Rank]]+Table24[[#This Row],[Rank2]]+Table24[[#This Row],[Rank3]]</f>
        <v>#N/A</v>
      </c>
      <c r="C130">
        <f>VLOOKUP(A130, Individual_Batting___Dashboard[], 16, FALSE)</f>
        <v>0.31900000000000001</v>
      </c>
      <c r="D130">
        <f>VLOOKUP(A130, Individual_Batting___Dashboard[], 17, FALSE)</f>
        <v>0.35</v>
      </c>
      <c r="E130">
        <f t="shared" ref="E130:E161" si="36">C130-D130</f>
        <v>-3.0999999999999972E-2</v>
      </c>
      <c r="F130">
        <f>VLOOKUP(A130, Batting___Career[], 16, FALSE)</f>
        <v>0.32200000000000001</v>
      </c>
      <c r="G130">
        <f t="shared" ref="G130:G161" si="37">C130-F130</f>
        <v>-3.0000000000000027E-3</v>
      </c>
      <c r="H130" t="e">
        <f t="shared" ref="H130:H161" si="38">_xlfn.RANK.EQ(E130, $E$2:$E$172,1)</f>
        <v>#N/A</v>
      </c>
      <c r="I130">
        <f>VLOOKUP(A130,Statcast___Batter[],14,FALSE)</f>
        <v>0.442</v>
      </c>
      <c r="J130">
        <f>VLOOKUP(A130,Statcast___Batter[], 15, FALSE)</f>
        <v>0.505</v>
      </c>
      <c r="K130">
        <f t="shared" ref="K130:K161" si="39">I130-J130</f>
        <v>-6.3E-2</v>
      </c>
      <c r="L130" t="e">
        <f t="shared" ref="L130:L161" si="40">_xlfn.RANK.EQ(K130, $K$2:$K$172, 1)</f>
        <v>#N/A</v>
      </c>
      <c r="M130">
        <f>VLOOKUP(A130, Batting___Career[[Name]:[BABIP]], 12, FALSE)</f>
        <v>0.32400000000000001</v>
      </c>
      <c r="N130">
        <f t="shared" ref="N130:N161" si="41">I130-M130</f>
        <v>0.11799999999999999</v>
      </c>
      <c r="O130">
        <f>VLOOKUP(A130, Individual_Batting___Dashboard[[Name]:[BABIP]], 12, FALSE)</f>
        <v>0.33200000000000002</v>
      </c>
      <c r="P130">
        <f>'League Batting Stats'!$L$22</f>
        <v>0.28899999999999998</v>
      </c>
      <c r="Q130">
        <f t="shared" ref="Q130:Q161" si="42">O130-P130</f>
        <v>4.3000000000000038E-2</v>
      </c>
      <c r="R130">
        <f>VLOOKUP(A130, Batting___Career[[Name]:[BABIP]], 12, FALSE)</f>
        <v>0.32400000000000001</v>
      </c>
      <c r="S130">
        <f t="shared" ref="S130:S161" si="43">O130-R130</f>
        <v>8.0000000000000071E-3</v>
      </c>
      <c r="T130" t="e">
        <f t="shared" ref="T130:T161" si="44">_xlfn.RANK.EQ(S130, $S$2:$S$172, 1)</f>
        <v>#N/A</v>
      </c>
      <c r="U130">
        <f>VLOOKUP(A130, Individual_Batting___Dashboard[[Name]:[wRC+]], 18, FALSE)</f>
        <v>105</v>
      </c>
      <c r="V130">
        <f>(VLOOKUP(A130, Individual_Batting___Dashboard[[Name]:[WAR]], 22, FALSE)/VLOOKUP(A130, Individual_Batting___Dashboard[[Name]:[wRC+]], 3, FALSE))*162</f>
        <v>3.5132530120481928</v>
      </c>
    </row>
    <row r="131" spans="1:22" ht="15" customHeight="1" x14ac:dyDescent="0.45">
      <c r="A131" t="s">
        <v>156</v>
      </c>
      <c r="B131" t="e">
        <f>Table24[[#This Row],[Rank]]+Table24[[#This Row],[Rank2]]+Table24[[#This Row],[Rank3]]</f>
        <v>#N/A</v>
      </c>
      <c r="C131">
        <f>VLOOKUP(A131, Individual_Batting___Dashboard[], 16, FALSE)</f>
        <v>0.35799999999999998</v>
      </c>
      <c r="D131">
        <f>VLOOKUP(A131, Individual_Batting___Dashboard[], 17, FALSE)</f>
        <v>0.32300000000000001</v>
      </c>
      <c r="E131">
        <f t="shared" si="36"/>
        <v>3.4999999999999976E-2</v>
      </c>
      <c r="F131">
        <f>VLOOKUP(A131, Batting___Career[], 16, FALSE)</f>
        <v>0.35899999999999999</v>
      </c>
      <c r="G131">
        <f t="shared" si="37"/>
        <v>-1.0000000000000009E-3</v>
      </c>
      <c r="H131" t="e">
        <f t="shared" si="38"/>
        <v>#N/A</v>
      </c>
      <c r="I131">
        <f>VLOOKUP(A131,Statcast___Batter[],14,FALSE)</f>
        <v>0.52500000000000002</v>
      </c>
      <c r="J131">
        <f>VLOOKUP(A131,Statcast___Batter[], 15, FALSE)</f>
        <v>0.45100000000000001</v>
      </c>
      <c r="K131">
        <f t="shared" si="39"/>
        <v>7.400000000000001E-2</v>
      </c>
      <c r="L131" t="e">
        <f t="shared" si="40"/>
        <v>#N/A</v>
      </c>
      <c r="M131">
        <f>VLOOKUP(A131, Batting___Career[[Name]:[BABIP]], 12, FALSE)</f>
        <v>0.28000000000000003</v>
      </c>
      <c r="N131">
        <f t="shared" si="41"/>
        <v>0.245</v>
      </c>
      <c r="O131">
        <f>VLOOKUP(A131, Individual_Batting___Dashboard[[Name]:[BABIP]], 12, FALSE)</f>
        <v>0.26</v>
      </c>
      <c r="P131">
        <f>'League Batting Stats'!$L$22</f>
        <v>0.28899999999999998</v>
      </c>
      <c r="Q131">
        <f t="shared" si="42"/>
        <v>-2.899999999999997E-2</v>
      </c>
      <c r="R131">
        <f>VLOOKUP(A131, Batting___Career[[Name]:[BABIP]], 12, FALSE)</f>
        <v>0.28000000000000003</v>
      </c>
      <c r="S131">
        <f t="shared" si="43"/>
        <v>-2.0000000000000018E-2</v>
      </c>
      <c r="T131" t="e">
        <f t="shared" si="44"/>
        <v>#N/A</v>
      </c>
      <c r="U131">
        <f>VLOOKUP(A131, Individual_Batting___Dashboard[[Name]:[wRC+]], 18, FALSE)</f>
        <v>136</v>
      </c>
      <c r="V131">
        <f>(VLOOKUP(A131, Individual_Batting___Dashboard[[Name]:[WAR]], 22, FALSE)/VLOOKUP(A131, Individual_Batting___Dashboard[[Name]:[wRC+]], 3, FALSE))*162</f>
        <v>5.4606741573033704</v>
      </c>
    </row>
    <row r="132" spans="1:22" ht="15" customHeight="1" x14ac:dyDescent="0.45">
      <c r="A132" t="s">
        <v>61</v>
      </c>
      <c r="B132" t="e">
        <f>Table24[[#This Row],[Rank]]+Table24[[#This Row],[Rank2]]+Table24[[#This Row],[Rank3]]</f>
        <v>#N/A</v>
      </c>
      <c r="C132" t="e">
        <f>VLOOKUP(A132, Individual_Batting___Dashboard[], 16, FALSE)</f>
        <v>#N/A</v>
      </c>
      <c r="D132" t="e">
        <f>VLOOKUP(A132, Individual_Batting___Dashboard[], 17, FALSE)</f>
        <v>#N/A</v>
      </c>
      <c r="E132" t="e">
        <f t="shared" si="36"/>
        <v>#N/A</v>
      </c>
      <c r="F132">
        <f>VLOOKUP(A132, Batting___Career[], 16, FALSE)</f>
        <v>0.311</v>
      </c>
      <c r="G132" t="e">
        <f t="shared" si="37"/>
        <v>#N/A</v>
      </c>
      <c r="H132" t="e">
        <f t="shared" si="38"/>
        <v>#N/A</v>
      </c>
      <c r="I132" t="e">
        <f>VLOOKUP(A132,Statcast___Batter[],14,FALSE)</f>
        <v>#N/A</v>
      </c>
      <c r="J132" t="e">
        <f>VLOOKUP(A132,Statcast___Batter[], 15, FALSE)</f>
        <v>#N/A</v>
      </c>
      <c r="K132" t="e">
        <f t="shared" si="39"/>
        <v>#N/A</v>
      </c>
      <c r="L132" t="e">
        <f t="shared" si="40"/>
        <v>#N/A</v>
      </c>
      <c r="M132">
        <f>VLOOKUP(A132, Batting___Career[[Name]:[BABIP]], 12, FALSE)</f>
        <v>0.30199999999999999</v>
      </c>
      <c r="N132" t="e">
        <f t="shared" si="41"/>
        <v>#N/A</v>
      </c>
      <c r="O132" t="e">
        <f>VLOOKUP(A132, Individual_Batting___Dashboard[[Name]:[BABIP]], 12, FALSE)</f>
        <v>#N/A</v>
      </c>
      <c r="P132">
        <f>'League Batting Stats'!$L$22</f>
        <v>0.28899999999999998</v>
      </c>
      <c r="Q132" t="e">
        <f t="shared" si="42"/>
        <v>#N/A</v>
      </c>
      <c r="R132">
        <f>VLOOKUP(A132, Batting___Career[[Name]:[BABIP]], 12, FALSE)</f>
        <v>0.30199999999999999</v>
      </c>
      <c r="S132" t="e">
        <f t="shared" si="43"/>
        <v>#N/A</v>
      </c>
      <c r="T132" t="e">
        <f t="shared" si="44"/>
        <v>#N/A</v>
      </c>
      <c r="U132" t="e">
        <f>VLOOKUP(A132, Individual_Batting___Dashboard[[Name]:[wRC+]], 18, FALSE)</f>
        <v>#N/A</v>
      </c>
      <c r="V132" t="e">
        <f>(VLOOKUP(A132, Individual_Batting___Dashboard[[Name]:[WAR]], 22, FALSE)/VLOOKUP(A132, Individual_Batting___Dashboard[[Name]:[wRC+]], 3, FALSE))*162</f>
        <v>#N/A</v>
      </c>
    </row>
    <row r="133" spans="1:22" ht="15" customHeight="1" x14ac:dyDescent="0.45">
      <c r="A133" t="s">
        <v>207</v>
      </c>
      <c r="B133" t="e">
        <f>Table24[[#This Row],[Rank]]+Table24[[#This Row],[Rank2]]+Table24[[#This Row],[Rank3]]</f>
        <v>#N/A</v>
      </c>
      <c r="C133">
        <f>VLOOKUP(A133, Individual_Batting___Dashboard[], 16, FALSE)</f>
        <v>0.307</v>
      </c>
      <c r="D133">
        <f>VLOOKUP(A133, Individual_Batting___Dashboard[], 17, FALSE)</f>
        <v>0.28199999999999997</v>
      </c>
      <c r="E133">
        <f t="shared" si="36"/>
        <v>2.5000000000000022E-2</v>
      </c>
      <c r="F133">
        <f>VLOOKUP(A133, Batting___Career[], 16, FALSE)</f>
        <v>0.308</v>
      </c>
      <c r="G133">
        <f t="shared" si="37"/>
        <v>-1.0000000000000009E-3</v>
      </c>
      <c r="H133" t="e">
        <f t="shared" si="38"/>
        <v>#N/A</v>
      </c>
      <c r="I133">
        <f>VLOOKUP(A133,Statcast___Batter[],14,FALSE)</f>
        <v>0.34100000000000003</v>
      </c>
      <c r="J133">
        <f>VLOOKUP(A133,Statcast___Batter[], 15, FALSE)</f>
        <v>0.30399999999999999</v>
      </c>
      <c r="K133">
        <f t="shared" si="39"/>
        <v>3.7000000000000033E-2</v>
      </c>
      <c r="L133" t="e">
        <f t="shared" si="40"/>
        <v>#N/A</v>
      </c>
      <c r="M133">
        <f>VLOOKUP(A133, Batting___Career[[Name]:[BABIP]], 12, FALSE)</f>
        <v>0.308</v>
      </c>
      <c r="N133">
        <f t="shared" si="41"/>
        <v>3.3000000000000029E-2</v>
      </c>
      <c r="O133">
        <f>VLOOKUP(A133, Individual_Batting___Dashboard[[Name]:[BABIP]], 12, FALSE)</f>
        <v>0.32300000000000001</v>
      </c>
      <c r="P133">
        <f>'League Batting Stats'!$L$22</f>
        <v>0.28899999999999998</v>
      </c>
      <c r="Q133">
        <f t="shared" si="42"/>
        <v>3.400000000000003E-2</v>
      </c>
      <c r="R133">
        <f>VLOOKUP(A133, Batting___Career[[Name]:[BABIP]], 12, FALSE)</f>
        <v>0.308</v>
      </c>
      <c r="S133">
        <f t="shared" si="43"/>
        <v>1.5000000000000013E-2</v>
      </c>
      <c r="T133" t="e">
        <f t="shared" si="44"/>
        <v>#N/A</v>
      </c>
      <c r="U133">
        <f>VLOOKUP(A133, Individual_Batting___Dashboard[[Name]:[wRC+]], 18, FALSE)</f>
        <v>98</v>
      </c>
      <c r="V133">
        <f>(VLOOKUP(A133, Individual_Batting___Dashboard[[Name]:[WAR]], 22, FALSE)/VLOOKUP(A133, Individual_Batting___Dashboard[[Name]:[wRC+]], 3, FALSE))*162</f>
        <v>2.3142857142857141</v>
      </c>
    </row>
    <row r="134" spans="1:22" ht="15" customHeight="1" x14ac:dyDescent="0.45">
      <c r="A134" t="s">
        <v>17</v>
      </c>
      <c r="B134" t="e">
        <f>Table24[[#This Row],[Rank]]+Table24[[#This Row],[Rank2]]+Table24[[#This Row],[Rank3]]</f>
        <v>#N/A</v>
      </c>
      <c r="C134">
        <f>VLOOKUP(A134, Individual_Batting___Dashboard[], 16, FALSE)</f>
        <v>0.40899999999999997</v>
      </c>
      <c r="D134">
        <f>VLOOKUP(A134, Individual_Batting___Dashboard[], 17, FALSE)</f>
        <v>0.38800000000000001</v>
      </c>
      <c r="E134">
        <f t="shared" si="36"/>
        <v>2.0999999999999963E-2</v>
      </c>
      <c r="F134">
        <f>VLOOKUP(A134, Batting___Career[], 16, FALSE)</f>
        <v>0.36799999999999999</v>
      </c>
      <c r="G134">
        <f t="shared" si="37"/>
        <v>4.0999999999999981E-2</v>
      </c>
      <c r="H134" t="e">
        <f t="shared" si="38"/>
        <v>#N/A</v>
      </c>
      <c r="I134">
        <f>VLOOKUP(A134,Statcast___Batter[],14,FALSE)</f>
        <v>0.58799999999999997</v>
      </c>
      <c r="J134">
        <f>VLOOKUP(A134,Statcast___Batter[], 15, FALSE)</f>
        <v>0.53200000000000003</v>
      </c>
      <c r="K134">
        <f t="shared" si="39"/>
        <v>5.5999999999999939E-2</v>
      </c>
      <c r="L134" t="e">
        <f t="shared" si="40"/>
        <v>#N/A</v>
      </c>
      <c r="M134">
        <f>VLOOKUP(A134, Batting___Career[[Name]:[BABIP]], 12, FALSE)</f>
        <v>0.315</v>
      </c>
      <c r="N134">
        <f t="shared" si="41"/>
        <v>0.27299999999999996</v>
      </c>
      <c r="O134">
        <f>VLOOKUP(A134, Individual_Batting___Dashboard[[Name]:[BABIP]], 12, FALSE)</f>
        <v>0.32200000000000001</v>
      </c>
      <c r="P134">
        <f>'League Batting Stats'!$L$22</f>
        <v>0.28899999999999998</v>
      </c>
      <c r="Q134">
        <f t="shared" si="42"/>
        <v>3.3000000000000029E-2</v>
      </c>
      <c r="R134">
        <f>VLOOKUP(A134, Batting___Career[[Name]:[BABIP]], 12, FALSE)</f>
        <v>0.315</v>
      </c>
      <c r="S134">
        <f t="shared" si="43"/>
        <v>7.0000000000000062E-3</v>
      </c>
      <c r="T134" t="e">
        <f t="shared" si="44"/>
        <v>#N/A</v>
      </c>
      <c r="U134">
        <f>VLOOKUP(A134, Individual_Batting___Dashboard[[Name]:[wRC+]], 18, FALSE)</f>
        <v>170</v>
      </c>
      <c r="V134">
        <f>(VLOOKUP(A134, Individual_Batting___Dashboard[[Name]:[WAR]], 22, FALSE)/VLOOKUP(A134, Individual_Batting___Dashboard[[Name]:[wRC+]], 3, FALSE))*162</f>
        <v>10.741304347826086</v>
      </c>
    </row>
    <row r="135" spans="1:22" ht="15" customHeight="1" x14ac:dyDescent="0.45">
      <c r="A135" t="s">
        <v>177</v>
      </c>
      <c r="B135" t="e">
        <f>Table24[[#This Row],[Rank]]+Table24[[#This Row],[Rank2]]+Table24[[#This Row],[Rank3]]</f>
        <v>#N/A</v>
      </c>
      <c r="C135" t="e">
        <f>VLOOKUP(A135, Individual_Batting___Dashboard[], 16, FALSE)</f>
        <v>#N/A</v>
      </c>
      <c r="D135" t="e">
        <f>VLOOKUP(A135, Individual_Batting___Dashboard[], 17, FALSE)</f>
        <v>#N/A</v>
      </c>
      <c r="E135" t="e">
        <f t="shared" si="36"/>
        <v>#N/A</v>
      </c>
      <c r="F135">
        <f>VLOOKUP(A135, Batting___Career[], 16, FALSE)</f>
        <v>0.35199999999999998</v>
      </c>
      <c r="G135" t="e">
        <f t="shared" si="37"/>
        <v>#N/A</v>
      </c>
      <c r="H135" t="e">
        <f t="shared" si="38"/>
        <v>#N/A</v>
      </c>
      <c r="I135" t="e">
        <f>VLOOKUP(A135,Statcast___Batter[],14,FALSE)</f>
        <v>#N/A</v>
      </c>
      <c r="J135" t="e">
        <f>VLOOKUP(A135,Statcast___Batter[], 15, FALSE)</f>
        <v>#N/A</v>
      </c>
      <c r="K135" t="e">
        <f t="shared" si="39"/>
        <v>#N/A</v>
      </c>
      <c r="L135" t="e">
        <f t="shared" si="40"/>
        <v>#N/A</v>
      </c>
      <c r="M135">
        <f>VLOOKUP(A135, Batting___Career[[Name]:[BABIP]], 12, FALSE)</f>
        <v>0.25</v>
      </c>
      <c r="N135" t="e">
        <f t="shared" si="41"/>
        <v>#N/A</v>
      </c>
      <c r="O135" t="e">
        <f>VLOOKUP(A135, Individual_Batting___Dashboard[[Name]:[BABIP]], 12, FALSE)</f>
        <v>#N/A</v>
      </c>
      <c r="P135">
        <f>'League Batting Stats'!$L$22</f>
        <v>0.28899999999999998</v>
      </c>
      <c r="Q135" t="e">
        <f t="shared" si="42"/>
        <v>#N/A</v>
      </c>
      <c r="R135">
        <f>VLOOKUP(A135, Batting___Career[[Name]:[BABIP]], 12, FALSE)</f>
        <v>0.25</v>
      </c>
      <c r="S135" t="e">
        <f t="shared" si="43"/>
        <v>#N/A</v>
      </c>
      <c r="T135" t="e">
        <f t="shared" si="44"/>
        <v>#N/A</v>
      </c>
      <c r="U135" t="e">
        <f>VLOOKUP(A135, Individual_Batting___Dashboard[[Name]:[wRC+]], 18, FALSE)</f>
        <v>#N/A</v>
      </c>
      <c r="V135" t="e">
        <f>(VLOOKUP(A135, Individual_Batting___Dashboard[[Name]:[WAR]], 22, FALSE)/VLOOKUP(A135, Individual_Batting___Dashboard[[Name]:[wRC+]], 3, FALSE))*162</f>
        <v>#N/A</v>
      </c>
    </row>
    <row r="136" spans="1:22" ht="15" customHeight="1" x14ac:dyDescent="0.45">
      <c r="A136" t="s">
        <v>206</v>
      </c>
      <c r="B136" t="e">
        <f>Table24[[#This Row],[Rank]]+Table24[[#This Row],[Rank2]]+Table24[[#This Row],[Rank3]]</f>
        <v>#N/A</v>
      </c>
      <c r="C136">
        <f>VLOOKUP(A136, Individual_Batting___Dashboard[], 16, FALSE)</f>
        <v>0.30599999999999999</v>
      </c>
      <c r="D136">
        <f>VLOOKUP(A136, Individual_Batting___Dashboard[], 17, FALSE)</f>
        <v>0.29499999999999998</v>
      </c>
      <c r="E136">
        <f t="shared" si="36"/>
        <v>1.100000000000001E-2</v>
      </c>
      <c r="F136">
        <f>VLOOKUP(A136, Batting___Career[], 16, FALSE)</f>
        <v>0.36199999999999999</v>
      </c>
      <c r="G136">
        <f t="shared" si="37"/>
        <v>-5.5999999999999994E-2</v>
      </c>
      <c r="H136" t="e">
        <f t="shared" si="38"/>
        <v>#N/A</v>
      </c>
      <c r="I136">
        <f>VLOOKUP(A136,Statcast___Batter[],14,FALSE)</f>
        <v>0.38100000000000001</v>
      </c>
      <c r="J136">
        <f>VLOOKUP(A136,Statcast___Batter[], 15, FALSE)</f>
        <v>0.35599999999999998</v>
      </c>
      <c r="K136">
        <f t="shared" si="39"/>
        <v>2.5000000000000022E-2</v>
      </c>
      <c r="L136" t="e">
        <f t="shared" si="40"/>
        <v>#N/A</v>
      </c>
      <c r="M136">
        <f>VLOOKUP(A136, Batting___Career[[Name]:[BABIP]], 12, FALSE)</f>
        <v>0.29099999999999998</v>
      </c>
      <c r="N136">
        <f t="shared" si="41"/>
        <v>9.0000000000000024E-2</v>
      </c>
      <c r="O136">
        <f>VLOOKUP(A136, Individual_Batting___Dashboard[[Name]:[BABIP]], 12, FALSE)</f>
        <v>0.29299999999999998</v>
      </c>
      <c r="P136">
        <f>'League Batting Stats'!$L$22</f>
        <v>0.28899999999999998</v>
      </c>
      <c r="Q136">
        <f t="shared" si="42"/>
        <v>4.0000000000000036E-3</v>
      </c>
      <c r="R136">
        <f>VLOOKUP(A136, Batting___Career[[Name]:[BABIP]], 12, FALSE)</f>
        <v>0.29099999999999998</v>
      </c>
      <c r="S136">
        <f t="shared" si="43"/>
        <v>2.0000000000000018E-3</v>
      </c>
      <c r="T136" t="e">
        <f t="shared" si="44"/>
        <v>#N/A</v>
      </c>
      <c r="U136">
        <f>VLOOKUP(A136, Individual_Batting___Dashboard[[Name]:[wRC+]], 18, FALSE)</f>
        <v>100</v>
      </c>
      <c r="V136">
        <f>(VLOOKUP(A136, Individual_Batting___Dashboard[[Name]:[WAR]], 22, FALSE)/VLOOKUP(A136, Individual_Batting___Dashboard[[Name]:[wRC+]], 3, FALSE))*162</f>
        <v>2.6372093023255814</v>
      </c>
    </row>
    <row r="137" spans="1:22" ht="15" customHeight="1" x14ac:dyDescent="0.45">
      <c r="A137" t="s">
        <v>213</v>
      </c>
      <c r="B137" t="e">
        <f>Table24[[#This Row],[Rank]]+Table24[[#This Row],[Rank2]]+Table24[[#This Row],[Rank3]]</f>
        <v>#N/A</v>
      </c>
      <c r="C137" t="e">
        <f>VLOOKUP(A137, Individual_Batting___Dashboard[], 16, FALSE)</f>
        <v>#N/A</v>
      </c>
      <c r="D137" t="e">
        <f>VLOOKUP(A137, Individual_Batting___Dashboard[], 17, FALSE)</f>
        <v>#N/A</v>
      </c>
      <c r="E137" t="e">
        <f t="shared" si="36"/>
        <v>#N/A</v>
      </c>
      <c r="F137">
        <f>VLOOKUP(A137, Batting___Career[], 16, FALSE)</f>
        <v>0.3</v>
      </c>
      <c r="G137" t="e">
        <f t="shared" si="37"/>
        <v>#N/A</v>
      </c>
      <c r="H137" t="e">
        <f t="shared" si="38"/>
        <v>#N/A</v>
      </c>
      <c r="I137" t="e">
        <f>VLOOKUP(A137,Statcast___Batter[],14,FALSE)</f>
        <v>#N/A</v>
      </c>
      <c r="J137" t="e">
        <f>VLOOKUP(A137,Statcast___Batter[], 15, FALSE)</f>
        <v>#N/A</v>
      </c>
      <c r="K137" t="e">
        <f t="shared" si="39"/>
        <v>#N/A</v>
      </c>
      <c r="L137" t="e">
        <f t="shared" si="40"/>
        <v>#N/A</v>
      </c>
      <c r="M137">
        <f>VLOOKUP(A137, Batting___Career[[Name]:[BABIP]], 12, FALSE)</f>
        <v>0.27400000000000002</v>
      </c>
      <c r="N137" t="e">
        <f t="shared" si="41"/>
        <v>#N/A</v>
      </c>
      <c r="O137" t="e">
        <f>VLOOKUP(A137, Individual_Batting___Dashboard[[Name]:[BABIP]], 12, FALSE)</f>
        <v>#N/A</v>
      </c>
      <c r="P137">
        <f>'League Batting Stats'!$L$22</f>
        <v>0.28899999999999998</v>
      </c>
      <c r="Q137" t="e">
        <f t="shared" si="42"/>
        <v>#N/A</v>
      </c>
      <c r="R137">
        <f>VLOOKUP(A137, Batting___Career[[Name]:[BABIP]], 12, FALSE)</f>
        <v>0.27400000000000002</v>
      </c>
      <c r="S137" t="e">
        <f t="shared" si="43"/>
        <v>#N/A</v>
      </c>
      <c r="T137" t="e">
        <f t="shared" si="44"/>
        <v>#N/A</v>
      </c>
      <c r="U137" t="e">
        <f>VLOOKUP(A137, Individual_Batting___Dashboard[[Name]:[wRC+]], 18, FALSE)</f>
        <v>#N/A</v>
      </c>
      <c r="V137" t="e">
        <f>(VLOOKUP(A137, Individual_Batting___Dashboard[[Name]:[WAR]], 22, FALSE)/VLOOKUP(A137, Individual_Batting___Dashboard[[Name]:[wRC+]], 3, FALSE))*162</f>
        <v>#N/A</v>
      </c>
    </row>
    <row r="138" spans="1:22" ht="15" customHeight="1" x14ac:dyDescent="0.45">
      <c r="A138" t="s">
        <v>122</v>
      </c>
      <c r="B138" t="e">
        <f>Table24[[#This Row],[Rank]]+Table24[[#This Row],[Rank2]]+Table24[[#This Row],[Rank3]]</f>
        <v>#N/A</v>
      </c>
      <c r="C138" t="e">
        <f>VLOOKUP(A138, Individual_Batting___Dashboard[], 16, FALSE)</f>
        <v>#N/A</v>
      </c>
      <c r="D138" t="e">
        <f>VLOOKUP(A138, Individual_Batting___Dashboard[], 17, FALSE)</f>
        <v>#N/A</v>
      </c>
      <c r="E138" t="e">
        <f t="shared" si="36"/>
        <v>#N/A</v>
      </c>
      <c r="F138">
        <f>VLOOKUP(A138, Batting___Career[], 16, FALSE)</f>
        <v>0.36299999999999999</v>
      </c>
      <c r="G138" t="e">
        <f t="shared" si="37"/>
        <v>#N/A</v>
      </c>
      <c r="H138" t="e">
        <f t="shared" si="38"/>
        <v>#N/A</v>
      </c>
      <c r="I138" t="e">
        <f>VLOOKUP(A138,Statcast___Batter[],14,FALSE)</f>
        <v>#N/A</v>
      </c>
      <c r="J138" t="e">
        <f>VLOOKUP(A138,Statcast___Batter[], 15, FALSE)</f>
        <v>#N/A</v>
      </c>
      <c r="K138" t="e">
        <f t="shared" si="39"/>
        <v>#N/A</v>
      </c>
      <c r="L138" t="e">
        <f t="shared" si="40"/>
        <v>#N/A</v>
      </c>
      <c r="M138">
        <f>VLOOKUP(A138, Batting___Career[[Name]:[BABIP]], 12, FALSE)</f>
        <v>0.29899999999999999</v>
      </c>
      <c r="N138" t="e">
        <f t="shared" si="41"/>
        <v>#N/A</v>
      </c>
      <c r="O138" t="e">
        <f>VLOOKUP(A138, Individual_Batting___Dashboard[[Name]:[BABIP]], 12, FALSE)</f>
        <v>#N/A</v>
      </c>
      <c r="P138">
        <f>'League Batting Stats'!$L$22</f>
        <v>0.28899999999999998</v>
      </c>
      <c r="Q138" t="e">
        <f t="shared" si="42"/>
        <v>#N/A</v>
      </c>
      <c r="R138">
        <f>VLOOKUP(A138, Batting___Career[[Name]:[BABIP]], 12, FALSE)</f>
        <v>0.29899999999999999</v>
      </c>
      <c r="S138" t="e">
        <f t="shared" si="43"/>
        <v>#N/A</v>
      </c>
      <c r="T138" t="e">
        <f t="shared" si="44"/>
        <v>#N/A</v>
      </c>
      <c r="U138" t="e">
        <f>VLOOKUP(A138, Individual_Batting___Dashboard[[Name]:[wRC+]], 18, FALSE)</f>
        <v>#N/A</v>
      </c>
      <c r="V138" t="e">
        <f>(VLOOKUP(A138, Individual_Batting___Dashboard[[Name]:[WAR]], 22, FALSE)/VLOOKUP(A138, Individual_Batting___Dashboard[[Name]:[wRC+]], 3, FALSE))*162</f>
        <v>#N/A</v>
      </c>
    </row>
    <row r="139" spans="1:22" ht="15" customHeight="1" x14ac:dyDescent="0.45">
      <c r="A139" t="s">
        <v>149</v>
      </c>
      <c r="B139" t="e">
        <f>Table24[[#This Row],[Rank]]+Table24[[#This Row],[Rank2]]+Table24[[#This Row],[Rank3]]</f>
        <v>#N/A</v>
      </c>
      <c r="C139">
        <f>VLOOKUP(A139, Individual_Batting___Dashboard[], 16, FALSE)</f>
        <v>0.33500000000000002</v>
      </c>
      <c r="D139">
        <f>VLOOKUP(A139, Individual_Batting___Dashboard[], 17, FALSE)</f>
        <v>0.33300000000000002</v>
      </c>
      <c r="E139">
        <f t="shared" si="36"/>
        <v>2.0000000000000018E-3</v>
      </c>
      <c r="F139">
        <f>VLOOKUP(A139, Batting___Career[], 16, FALSE)</f>
        <v>0.36</v>
      </c>
      <c r="G139">
        <f t="shared" si="37"/>
        <v>-2.4999999999999967E-2</v>
      </c>
      <c r="H139" t="e">
        <f t="shared" si="38"/>
        <v>#N/A</v>
      </c>
      <c r="I139">
        <f>VLOOKUP(A139,Statcast___Batter[],14,FALSE)</f>
        <v>0.45500000000000002</v>
      </c>
      <c r="J139">
        <f>VLOOKUP(A139,Statcast___Batter[], 15, FALSE)</f>
        <v>0.45100000000000001</v>
      </c>
      <c r="K139">
        <f t="shared" si="39"/>
        <v>4.0000000000000036E-3</v>
      </c>
      <c r="L139" t="e">
        <f t="shared" si="40"/>
        <v>#N/A</v>
      </c>
      <c r="M139">
        <f>VLOOKUP(A139, Batting___Career[[Name]:[BABIP]], 12, FALSE)</f>
        <v>0.26</v>
      </c>
      <c r="N139">
        <f t="shared" si="41"/>
        <v>0.19500000000000001</v>
      </c>
      <c r="O139">
        <f>VLOOKUP(A139, Individual_Batting___Dashboard[[Name]:[BABIP]], 12, FALSE)</f>
        <v>0.26400000000000001</v>
      </c>
      <c r="P139">
        <f>'League Batting Stats'!$L$22</f>
        <v>0.28899999999999998</v>
      </c>
      <c r="Q139">
        <f t="shared" si="42"/>
        <v>-2.4999999999999967E-2</v>
      </c>
      <c r="R139">
        <f>VLOOKUP(A139, Batting___Career[[Name]:[BABIP]], 12, FALSE)</f>
        <v>0.26</v>
      </c>
      <c r="S139">
        <f t="shared" si="43"/>
        <v>4.0000000000000036E-3</v>
      </c>
      <c r="T139" t="e">
        <f t="shared" si="44"/>
        <v>#N/A</v>
      </c>
      <c r="U139">
        <f>VLOOKUP(A139, Individual_Batting___Dashboard[[Name]:[wRC+]], 18, FALSE)</f>
        <v>122</v>
      </c>
      <c r="V139">
        <f>(VLOOKUP(A139, Individual_Batting___Dashboard[[Name]:[WAR]], 22, FALSE)/VLOOKUP(A139, Individual_Batting___Dashboard[[Name]:[wRC+]], 3, FALSE))*162</f>
        <v>1.9369565217391305</v>
      </c>
    </row>
    <row r="140" spans="1:22" ht="15" customHeight="1" x14ac:dyDescent="0.45">
      <c r="A140" t="s">
        <v>171</v>
      </c>
      <c r="B140" t="e">
        <f>Table24[[#This Row],[Rank]]+Table24[[#This Row],[Rank2]]+Table24[[#This Row],[Rank3]]</f>
        <v>#N/A</v>
      </c>
      <c r="C140" t="e">
        <f>VLOOKUP(A140, Individual_Batting___Dashboard[], 16, FALSE)</f>
        <v>#N/A</v>
      </c>
      <c r="D140" t="e">
        <f>VLOOKUP(A140, Individual_Batting___Dashboard[], 17, FALSE)</f>
        <v>#N/A</v>
      </c>
      <c r="E140" t="e">
        <f t="shared" si="36"/>
        <v>#N/A</v>
      </c>
      <c r="F140">
        <f>VLOOKUP(A140, Batting___Career[], 16, FALSE)</f>
        <v>0.27800000000000002</v>
      </c>
      <c r="G140" t="e">
        <f t="shared" si="37"/>
        <v>#N/A</v>
      </c>
      <c r="H140" t="e">
        <f t="shared" si="38"/>
        <v>#N/A</v>
      </c>
      <c r="I140" t="e">
        <f>VLOOKUP(A140,Statcast___Batter[],14,FALSE)</f>
        <v>#N/A</v>
      </c>
      <c r="J140" t="e">
        <f>VLOOKUP(A140,Statcast___Batter[], 15, FALSE)</f>
        <v>#N/A</v>
      </c>
      <c r="K140" t="e">
        <f t="shared" si="39"/>
        <v>#N/A</v>
      </c>
      <c r="L140" t="e">
        <f t="shared" si="40"/>
        <v>#N/A</v>
      </c>
      <c r="M140">
        <f>VLOOKUP(A140, Batting___Career[[Name]:[BABIP]], 12, FALSE)</f>
        <v>0.27400000000000002</v>
      </c>
      <c r="N140" t="e">
        <f t="shared" si="41"/>
        <v>#N/A</v>
      </c>
      <c r="O140" t="e">
        <f>VLOOKUP(A140, Individual_Batting___Dashboard[[Name]:[BABIP]], 12, FALSE)</f>
        <v>#N/A</v>
      </c>
      <c r="P140">
        <f>'League Batting Stats'!$L$22</f>
        <v>0.28899999999999998</v>
      </c>
      <c r="Q140" t="e">
        <f t="shared" si="42"/>
        <v>#N/A</v>
      </c>
      <c r="R140">
        <f>VLOOKUP(A140, Batting___Career[[Name]:[BABIP]], 12, FALSE)</f>
        <v>0.27400000000000002</v>
      </c>
      <c r="S140" t="e">
        <f t="shared" si="43"/>
        <v>#N/A</v>
      </c>
      <c r="T140" t="e">
        <f t="shared" si="44"/>
        <v>#N/A</v>
      </c>
      <c r="U140" t="e">
        <f>VLOOKUP(A140, Individual_Batting___Dashboard[[Name]:[wRC+]], 18, FALSE)</f>
        <v>#N/A</v>
      </c>
      <c r="V140" t="e">
        <f>(VLOOKUP(A140, Individual_Batting___Dashboard[[Name]:[WAR]], 22, FALSE)/VLOOKUP(A140, Individual_Batting___Dashboard[[Name]:[wRC+]], 3, FALSE))*162</f>
        <v>#N/A</v>
      </c>
    </row>
    <row r="141" spans="1:22" ht="15" customHeight="1" x14ac:dyDescent="0.45">
      <c r="A141" t="s">
        <v>101</v>
      </c>
      <c r="B141" t="e">
        <f>Table24[[#This Row],[Rank]]+Table24[[#This Row],[Rank2]]+Table24[[#This Row],[Rank3]]</f>
        <v>#N/A</v>
      </c>
      <c r="C141">
        <f>VLOOKUP(A141, Individual_Batting___Dashboard[], 16, FALSE)</f>
        <v>0.29799999999999999</v>
      </c>
      <c r="D141">
        <f>VLOOKUP(A141, Individual_Batting___Dashboard[], 17, FALSE)</f>
        <v>0.28899999999999998</v>
      </c>
      <c r="E141">
        <f t="shared" si="36"/>
        <v>9.000000000000008E-3</v>
      </c>
      <c r="F141">
        <f>VLOOKUP(A141, Batting___Career[], 16, FALSE)</f>
        <v>0.33400000000000002</v>
      </c>
      <c r="G141">
        <f t="shared" si="37"/>
        <v>-3.6000000000000032E-2</v>
      </c>
      <c r="H141" t="e">
        <f t="shared" si="38"/>
        <v>#N/A</v>
      </c>
      <c r="I141">
        <f>VLOOKUP(A141,Statcast___Batter[],14,FALSE)</f>
        <v>0.33400000000000002</v>
      </c>
      <c r="J141">
        <f>VLOOKUP(A141,Statcast___Batter[], 15, FALSE)</f>
        <v>0.313</v>
      </c>
      <c r="K141">
        <f t="shared" si="39"/>
        <v>2.1000000000000019E-2</v>
      </c>
      <c r="L141" t="e">
        <f t="shared" si="40"/>
        <v>#N/A</v>
      </c>
      <c r="M141">
        <f>VLOOKUP(A141, Batting___Career[[Name]:[BABIP]], 12, FALSE)</f>
        <v>0.28799999999999998</v>
      </c>
      <c r="N141">
        <f t="shared" si="41"/>
        <v>4.6000000000000041E-2</v>
      </c>
      <c r="O141">
        <f>VLOOKUP(A141, Individual_Batting___Dashboard[[Name]:[BABIP]], 12, FALSE)</f>
        <v>0.26500000000000001</v>
      </c>
      <c r="P141">
        <f>'League Batting Stats'!$L$22</f>
        <v>0.28899999999999998</v>
      </c>
      <c r="Q141">
        <f t="shared" si="42"/>
        <v>-2.3999999999999966E-2</v>
      </c>
      <c r="R141">
        <f>VLOOKUP(A141, Batting___Career[[Name]:[BABIP]], 12, FALSE)</f>
        <v>0.28799999999999998</v>
      </c>
      <c r="S141">
        <f t="shared" si="43"/>
        <v>-2.2999999999999965E-2</v>
      </c>
      <c r="T141" t="e">
        <f t="shared" si="44"/>
        <v>#N/A</v>
      </c>
      <c r="U141">
        <f>VLOOKUP(A141, Individual_Batting___Dashboard[[Name]:[wRC+]], 18, FALSE)</f>
        <v>92</v>
      </c>
      <c r="V141">
        <f>(VLOOKUP(A141, Individual_Batting___Dashboard[[Name]:[WAR]], 22, FALSE)/VLOOKUP(A141, Individual_Batting___Dashboard[[Name]:[wRC+]], 3, FALSE))*162</f>
        <v>0.79024390243902443</v>
      </c>
    </row>
    <row r="142" spans="1:22" ht="15" customHeight="1" x14ac:dyDescent="0.45">
      <c r="A142" t="s">
        <v>100</v>
      </c>
      <c r="B142" t="e">
        <f>Table24[[#This Row],[Rank]]+Table24[[#This Row],[Rank2]]+Table24[[#This Row],[Rank3]]</f>
        <v>#N/A</v>
      </c>
      <c r="C142">
        <f>VLOOKUP(A142, Individual_Batting___Dashboard[], 16, FALSE)</f>
        <v>0.315</v>
      </c>
      <c r="D142">
        <f>VLOOKUP(A142, Individual_Batting___Dashboard[], 17, FALSE)</f>
        <v>0.33700000000000002</v>
      </c>
      <c r="E142">
        <f t="shared" si="36"/>
        <v>-2.200000000000002E-2</v>
      </c>
      <c r="F142">
        <f>VLOOKUP(A142, Batting___Career[], 16, FALSE)</f>
        <v>0.35499999999999998</v>
      </c>
      <c r="G142">
        <f t="shared" si="37"/>
        <v>-3.999999999999998E-2</v>
      </c>
      <c r="H142" t="e">
        <f t="shared" si="38"/>
        <v>#N/A</v>
      </c>
      <c r="I142">
        <f>VLOOKUP(A142,Statcast___Batter[],14,FALSE)</f>
        <v>0.35399999999999998</v>
      </c>
      <c r="J142">
        <f>VLOOKUP(A142,Statcast___Batter[], 15, FALSE)</f>
        <v>0.38700000000000001</v>
      </c>
      <c r="K142">
        <f t="shared" si="39"/>
        <v>-3.3000000000000029E-2</v>
      </c>
      <c r="L142" t="e">
        <f t="shared" si="40"/>
        <v>#N/A</v>
      </c>
      <c r="M142">
        <f>VLOOKUP(A142, Batting___Career[[Name]:[BABIP]], 12, FALSE)</f>
        <v>0.312</v>
      </c>
      <c r="N142">
        <f t="shared" si="41"/>
        <v>4.1999999999999982E-2</v>
      </c>
      <c r="O142">
        <f>VLOOKUP(A142, Individual_Batting___Dashboard[[Name]:[BABIP]], 12, FALSE)</f>
        <v>0.27500000000000002</v>
      </c>
      <c r="P142">
        <f>'League Batting Stats'!$L$22</f>
        <v>0.28899999999999998</v>
      </c>
      <c r="Q142">
        <f t="shared" si="42"/>
        <v>-1.3999999999999957E-2</v>
      </c>
      <c r="R142">
        <f>VLOOKUP(A142, Batting___Career[[Name]:[BABIP]], 12, FALSE)</f>
        <v>0.312</v>
      </c>
      <c r="S142">
        <f t="shared" si="43"/>
        <v>-3.6999999999999977E-2</v>
      </c>
      <c r="T142" t="e">
        <f t="shared" si="44"/>
        <v>#N/A</v>
      </c>
      <c r="U142">
        <f>VLOOKUP(A142, Individual_Batting___Dashboard[[Name]:[wRC+]], 18, FALSE)</f>
        <v>105</v>
      </c>
      <c r="V142">
        <f>(VLOOKUP(A142, Individual_Batting___Dashboard[[Name]:[WAR]], 22, FALSE)/VLOOKUP(A142, Individual_Batting___Dashboard[[Name]:[wRC+]], 3, FALSE))*162</f>
        <v>0.20506329113924052</v>
      </c>
    </row>
    <row r="143" spans="1:22" ht="15" customHeight="1" x14ac:dyDescent="0.45">
      <c r="A143" t="s">
        <v>214</v>
      </c>
      <c r="B143" t="e">
        <f>Table24[[#This Row],[Rank]]+Table24[[#This Row],[Rank2]]+Table24[[#This Row],[Rank3]]</f>
        <v>#N/A</v>
      </c>
      <c r="C143">
        <f>VLOOKUP(A143, Individual_Batting___Dashboard[], 16, FALSE)</f>
        <v>0.41</v>
      </c>
      <c r="D143">
        <f>VLOOKUP(A143, Individual_Batting___Dashboard[], 17, FALSE)</f>
        <v>0.35099999999999998</v>
      </c>
      <c r="E143">
        <f t="shared" si="36"/>
        <v>5.8999999999999997E-2</v>
      </c>
      <c r="F143">
        <f>VLOOKUP(A143, Batting___Career[], 16, FALSE)</f>
        <v>0.34100000000000003</v>
      </c>
      <c r="G143">
        <f t="shared" si="37"/>
        <v>6.899999999999995E-2</v>
      </c>
      <c r="H143" t="e">
        <f t="shared" si="38"/>
        <v>#N/A</v>
      </c>
      <c r="I143">
        <f>VLOOKUP(A143,Statcast___Batter[],14,FALSE)</f>
        <v>0.52800000000000002</v>
      </c>
      <c r="J143">
        <f>VLOOKUP(A143,Statcast___Batter[], 15, FALSE)</f>
        <v>0.42199999999999999</v>
      </c>
      <c r="K143">
        <f t="shared" si="39"/>
        <v>0.10600000000000004</v>
      </c>
      <c r="L143" t="e">
        <f t="shared" si="40"/>
        <v>#N/A</v>
      </c>
      <c r="M143">
        <f>VLOOKUP(A143, Batting___Career[[Name]:[BABIP]], 12, FALSE)</f>
        <v>0.32</v>
      </c>
      <c r="N143">
        <f t="shared" si="41"/>
        <v>0.20800000000000002</v>
      </c>
      <c r="O143">
        <f>VLOOKUP(A143, Individual_Batting___Dashboard[[Name]:[BABIP]], 12, FALSE)</f>
        <v>0.371</v>
      </c>
      <c r="P143">
        <f>'League Batting Stats'!$L$22</f>
        <v>0.28899999999999998</v>
      </c>
      <c r="Q143">
        <f t="shared" si="42"/>
        <v>8.2000000000000017E-2</v>
      </c>
      <c r="R143">
        <f>VLOOKUP(A143, Batting___Career[[Name]:[BABIP]], 12, FALSE)</f>
        <v>0.32</v>
      </c>
      <c r="S143">
        <f t="shared" si="43"/>
        <v>5.099999999999999E-2</v>
      </c>
      <c r="T143" t="e">
        <f t="shared" si="44"/>
        <v>#N/A</v>
      </c>
      <c r="U143">
        <f>VLOOKUP(A143, Individual_Batting___Dashboard[[Name]:[wRC+]], 18, FALSE)</f>
        <v>171</v>
      </c>
      <c r="V143">
        <f>(VLOOKUP(A143, Individual_Batting___Dashboard[[Name]:[WAR]], 22, FALSE)/VLOOKUP(A143, Individual_Batting___Dashboard[[Name]:[wRC+]], 3, FALSE))*162</f>
        <v>9.3272727272727263</v>
      </c>
    </row>
    <row r="144" spans="1:22" ht="15" customHeight="1" x14ac:dyDescent="0.45">
      <c r="A144" t="s">
        <v>58</v>
      </c>
      <c r="B144" t="e">
        <f>Table24[[#This Row],[Rank]]+Table24[[#This Row],[Rank2]]+Table24[[#This Row],[Rank3]]</f>
        <v>#N/A</v>
      </c>
      <c r="C144">
        <f>VLOOKUP(A144, Individual_Batting___Dashboard[], 16, FALSE)</f>
        <v>0.315</v>
      </c>
      <c r="D144">
        <f>VLOOKUP(A144, Individual_Batting___Dashboard[], 17, FALSE)</f>
        <v>0.34200000000000003</v>
      </c>
      <c r="E144">
        <f t="shared" si="36"/>
        <v>-2.7000000000000024E-2</v>
      </c>
      <c r="F144">
        <f>VLOOKUP(A144, Batting___Career[], 16, FALSE)</f>
        <v>0.315</v>
      </c>
      <c r="G144">
        <f t="shared" si="37"/>
        <v>0</v>
      </c>
      <c r="H144" t="e">
        <f t="shared" si="38"/>
        <v>#N/A</v>
      </c>
      <c r="I144">
        <f>VLOOKUP(A144,Statcast___Batter[],14,FALSE)</f>
        <v>0.432</v>
      </c>
      <c r="J144">
        <f>VLOOKUP(A144,Statcast___Batter[], 15, FALSE)</f>
        <v>0.48599999999999999</v>
      </c>
      <c r="K144">
        <f t="shared" si="39"/>
        <v>-5.3999999999999992E-2</v>
      </c>
      <c r="L144" t="e">
        <f t="shared" si="40"/>
        <v>#N/A</v>
      </c>
      <c r="M144">
        <f>VLOOKUP(A144, Batting___Career[[Name]:[BABIP]], 12, FALSE)</f>
        <v>0.25600000000000001</v>
      </c>
      <c r="N144">
        <f t="shared" si="41"/>
        <v>0.17599999999999999</v>
      </c>
      <c r="O144">
        <f>VLOOKUP(A144, Individual_Batting___Dashboard[[Name]:[BABIP]], 12, FALSE)</f>
        <v>0.26</v>
      </c>
      <c r="P144">
        <f>'League Batting Stats'!$L$22</f>
        <v>0.28899999999999998</v>
      </c>
      <c r="Q144">
        <f t="shared" si="42"/>
        <v>-2.899999999999997E-2</v>
      </c>
      <c r="R144">
        <f>VLOOKUP(A144, Batting___Career[[Name]:[BABIP]], 12, FALSE)</f>
        <v>0.25600000000000001</v>
      </c>
      <c r="S144">
        <f t="shared" si="43"/>
        <v>4.0000000000000036E-3</v>
      </c>
      <c r="T144" t="e">
        <f t="shared" si="44"/>
        <v>#N/A</v>
      </c>
      <c r="U144">
        <f>VLOOKUP(A144, Individual_Batting___Dashboard[[Name]:[wRC+]], 18, FALSE)</f>
        <v>108</v>
      </c>
      <c r="V144">
        <f>(VLOOKUP(A144, Individual_Batting___Dashboard[[Name]:[WAR]], 22, FALSE)/VLOOKUP(A144, Individual_Batting___Dashboard[[Name]:[wRC+]], 3, FALSE))*162</f>
        <v>4.1865168539325843</v>
      </c>
    </row>
    <row r="145" spans="1:22" ht="15" customHeight="1" x14ac:dyDescent="0.45">
      <c r="A145" t="s">
        <v>205</v>
      </c>
      <c r="B145" t="e">
        <f>Table24[[#This Row],[Rank]]+Table24[[#This Row],[Rank2]]+Table24[[#This Row],[Rank3]]</f>
        <v>#N/A</v>
      </c>
      <c r="C145">
        <f>VLOOKUP(A145, Individual_Batting___Dashboard[], 16, FALSE)</f>
        <v>0.314</v>
      </c>
      <c r="D145">
        <f>VLOOKUP(A145, Individual_Batting___Dashboard[], 17, FALSE)</f>
        <v>0.33</v>
      </c>
      <c r="E145">
        <f t="shared" si="36"/>
        <v>-1.6000000000000014E-2</v>
      </c>
      <c r="F145">
        <f>VLOOKUP(A145, Batting___Career[], 16, FALSE)</f>
        <v>0.29599999999999999</v>
      </c>
      <c r="G145">
        <f t="shared" si="37"/>
        <v>1.8000000000000016E-2</v>
      </c>
      <c r="H145" t="e">
        <f t="shared" si="38"/>
        <v>#N/A</v>
      </c>
      <c r="I145">
        <f>VLOOKUP(A145,Statcast___Batter[],14,FALSE)</f>
        <v>0.41099999999999998</v>
      </c>
      <c r="J145">
        <f>VLOOKUP(A145,Statcast___Batter[], 15, FALSE)</f>
        <v>0.42599999999999999</v>
      </c>
      <c r="K145">
        <f t="shared" si="39"/>
        <v>-1.5000000000000013E-2</v>
      </c>
      <c r="L145" t="e">
        <f t="shared" si="40"/>
        <v>#N/A</v>
      </c>
      <c r="M145">
        <f>VLOOKUP(A145, Batting___Career[[Name]:[BABIP]], 12, FALSE)</f>
        <v>0.23899999999999999</v>
      </c>
      <c r="N145">
        <f t="shared" si="41"/>
        <v>0.17199999999999999</v>
      </c>
      <c r="O145">
        <f>VLOOKUP(A145, Individual_Batting___Dashboard[[Name]:[BABIP]], 12, FALSE)</f>
        <v>0.26</v>
      </c>
      <c r="P145">
        <f>'League Batting Stats'!$L$22</f>
        <v>0.28899999999999998</v>
      </c>
      <c r="Q145">
        <f t="shared" si="42"/>
        <v>-2.899999999999997E-2</v>
      </c>
      <c r="R145">
        <f>VLOOKUP(A145, Batting___Career[[Name]:[BABIP]], 12, FALSE)</f>
        <v>0.23899999999999999</v>
      </c>
      <c r="S145">
        <f t="shared" si="43"/>
        <v>2.1000000000000019E-2</v>
      </c>
      <c r="T145" t="e">
        <f t="shared" si="44"/>
        <v>#N/A</v>
      </c>
      <c r="U145">
        <f>VLOOKUP(A145, Individual_Batting___Dashboard[[Name]:[wRC+]], 18, FALSE)</f>
        <v>108</v>
      </c>
      <c r="V145">
        <f>(VLOOKUP(A145, Individual_Batting___Dashboard[[Name]:[WAR]], 22, FALSE)/VLOOKUP(A145, Individual_Batting___Dashboard[[Name]:[wRC+]], 3, FALSE))*162</f>
        <v>1.9161290322580646</v>
      </c>
    </row>
    <row r="146" spans="1:22" ht="15" customHeight="1" x14ac:dyDescent="0.45">
      <c r="A146" t="s">
        <v>224</v>
      </c>
      <c r="B146" t="e">
        <f>Table24[[#This Row],[Rank]]+Table24[[#This Row],[Rank2]]+Table24[[#This Row],[Rank3]]</f>
        <v>#N/A</v>
      </c>
      <c r="C146" t="e">
        <f>VLOOKUP(A146, Individual_Batting___Dashboard[], 16, FALSE)</f>
        <v>#N/A</v>
      </c>
      <c r="D146" t="e">
        <f>VLOOKUP(A146, Individual_Batting___Dashboard[], 17, FALSE)</f>
        <v>#N/A</v>
      </c>
      <c r="E146" t="e">
        <f t="shared" si="36"/>
        <v>#N/A</v>
      </c>
      <c r="F146">
        <f>VLOOKUP(A146, Batting___Career[], 16, FALSE)</f>
        <v>0.32700000000000001</v>
      </c>
      <c r="G146" t="e">
        <f t="shared" si="37"/>
        <v>#N/A</v>
      </c>
      <c r="H146" t="e">
        <f t="shared" si="38"/>
        <v>#N/A</v>
      </c>
      <c r="I146" t="e">
        <f>VLOOKUP(A146,Statcast___Batter[],14,FALSE)</f>
        <v>#N/A</v>
      </c>
      <c r="J146" t="e">
        <f>VLOOKUP(A146,Statcast___Batter[], 15, FALSE)</f>
        <v>#N/A</v>
      </c>
      <c r="K146" t="e">
        <f t="shared" si="39"/>
        <v>#N/A</v>
      </c>
      <c r="L146" t="e">
        <f t="shared" si="40"/>
        <v>#N/A</v>
      </c>
      <c r="M146">
        <f>VLOOKUP(A146, Batting___Career[[Name]:[BABIP]], 12, FALSE)</f>
        <v>0.29099999999999998</v>
      </c>
      <c r="N146" t="e">
        <f t="shared" si="41"/>
        <v>#N/A</v>
      </c>
      <c r="O146" t="e">
        <f>VLOOKUP(A146, Individual_Batting___Dashboard[[Name]:[BABIP]], 12, FALSE)</f>
        <v>#N/A</v>
      </c>
      <c r="P146">
        <f>'League Batting Stats'!$L$22</f>
        <v>0.28899999999999998</v>
      </c>
      <c r="Q146" t="e">
        <f t="shared" si="42"/>
        <v>#N/A</v>
      </c>
      <c r="R146">
        <f>VLOOKUP(A146, Batting___Career[[Name]:[BABIP]], 12, FALSE)</f>
        <v>0.29099999999999998</v>
      </c>
      <c r="S146" t="e">
        <f t="shared" si="43"/>
        <v>#N/A</v>
      </c>
      <c r="T146" t="e">
        <f t="shared" si="44"/>
        <v>#N/A</v>
      </c>
      <c r="U146" t="e">
        <f>VLOOKUP(A146, Individual_Batting___Dashboard[[Name]:[wRC+]], 18, FALSE)</f>
        <v>#N/A</v>
      </c>
      <c r="V146" t="e">
        <f>(VLOOKUP(A146, Individual_Batting___Dashboard[[Name]:[WAR]], 22, FALSE)/VLOOKUP(A146, Individual_Batting___Dashboard[[Name]:[wRC+]], 3, FALSE))*162</f>
        <v>#N/A</v>
      </c>
    </row>
    <row r="147" spans="1:22" ht="15" customHeight="1" x14ac:dyDescent="0.45">
      <c r="A147" t="s">
        <v>79</v>
      </c>
      <c r="B147" t="e">
        <f>Table24[[#This Row],[Rank]]+Table24[[#This Row],[Rank2]]+Table24[[#This Row],[Rank3]]</f>
        <v>#N/A</v>
      </c>
      <c r="C147">
        <f>VLOOKUP(A147, Individual_Batting___Dashboard[], 16, FALSE)</f>
        <v>0.35699999999999998</v>
      </c>
      <c r="D147">
        <f>VLOOKUP(A147, Individual_Batting___Dashboard[], 17, FALSE)</f>
        <v>0.35899999999999999</v>
      </c>
      <c r="E147">
        <f t="shared" si="36"/>
        <v>-2.0000000000000018E-3</v>
      </c>
      <c r="F147">
        <f>VLOOKUP(A147, Batting___Career[], 16, FALSE)</f>
        <v>0.312</v>
      </c>
      <c r="G147">
        <f t="shared" si="37"/>
        <v>4.4999999999999984E-2</v>
      </c>
      <c r="H147" t="e">
        <f t="shared" si="38"/>
        <v>#N/A</v>
      </c>
      <c r="I147">
        <f>VLOOKUP(A147,Statcast___Batter[],14,FALSE)</f>
        <v>0.48499999999999999</v>
      </c>
      <c r="J147">
        <f>VLOOKUP(A147,Statcast___Batter[], 15, FALSE)</f>
        <v>0.46500000000000002</v>
      </c>
      <c r="K147">
        <f t="shared" si="39"/>
        <v>1.9999999999999962E-2</v>
      </c>
      <c r="L147" t="e">
        <f t="shared" si="40"/>
        <v>#N/A</v>
      </c>
      <c r="M147">
        <f>VLOOKUP(A147, Batting___Career[[Name]:[BABIP]], 12, FALSE)</f>
        <v>0.28999999999999998</v>
      </c>
      <c r="N147">
        <f t="shared" si="41"/>
        <v>0.19500000000000001</v>
      </c>
      <c r="O147">
        <f>VLOOKUP(A147, Individual_Batting___Dashboard[[Name]:[BABIP]], 12, FALSE)</f>
        <v>0.31</v>
      </c>
      <c r="P147">
        <f>'League Batting Stats'!$L$22</f>
        <v>0.28899999999999998</v>
      </c>
      <c r="Q147">
        <f t="shared" si="42"/>
        <v>2.1000000000000019E-2</v>
      </c>
      <c r="R147">
        <f>VLOOKUP(A147, Batting___Career[[Name]:[BABIP]], 12, FALSE)</f>
        <v>0.28999999999999998</v>
      </c>
      <c r="S147">
        <f t="shared" si="43"/>
        <v>2.0000000000000018E-2</v>
      </c>
      <c r="T147" t="e">
        <f t="shared" si="44"/>
        <v>#N/A</v>
      </c>
      <c r="U147">
        <f>VLOOKUP(A147, Individual_Batting___Dashboard[[Name]:[wRC+]], 18, FALSE)</f>
        <v>132</v>
      </c>
      <c r="V147">
        <f>(VLOOKUP(A147, Individual_Batting___Dashboard[[Name]:[WAR]], 22, FALSE)/VLOOKUP(A147, Individual_Batting___Dashboard[[Name]:[wRC+]], 3, FALSE))*162</f>
        <v>3.9558139534883718</v>
      </c>
    </row>
    <row r="148" spans="1:22" ht="15" customHeight="1" x14ac:dyDescent="0.45">
      <c r="A148" t="s">
        <v>189</v>
      </c>
      <c r="B148" t="e">
        <f>Table24[[#This Row],[Rank]]+Table24[[#This Row],[Rank2]]+Table24[[#This Row],[Rank3]]</f>
        <v>#N/A</v>
      </c>
      <c r="C148" t="e">
        <f>VLOOKUP(A148, Individual_Batting___Dashboard[], 16, FALSE)</f>
        <v>#N/A</v>
      </c>
      <c r="D148" t="e">
        <f>VLOOKUP(A148, Individual_Batting___Dashboard[], 17, FALSE)</f>
        <v>#N/A</v>
      </c>
      <c r="E148" t="e">
        <f t="shared" si="36"/>
        <v>#N/A</v>
      </c>
      <c r="F148">
        <f>VLOOKUP(A148, Batting___Career[], 16, FALSE)</f>
        <v>0.30599999999999999</v>
      </c>
      <c r="G148" t="e">
        <f t="shared" si="37"/>
        <v>#N/A</v>
      </c>
      <c r="H148" t="e">
        <f t="shared" si="38"/>
        <v>#N/A</v>
      </c>
      <c r="I148" t="e">
        <f>VLOOKUP(A148,Statcast___Batter[],14,FALSE)</f>
        <v>#N/A</v>
      </c>
      <c r="J148" t="e">
        <f>VLOOKUP(A148,Statcast___Batter[], 15, FALSE)</f>
        <v>#N/A</v>
      </c>
      <c r="K148" t="e">
        <f t="shared" si="39"/>
        <v>#N/A</v>
      </c>
      <c r="L148" t="e">
        <f t="shared" si="40"/>
        <v>#N/A</v>
      </c>
      <c r="M148">
        <f>VLOOKUP(A148, Batting___Career[[Name]:[BABIP]], 12, FALSE)</f>
        <v>0.32800000000000001</v>
      </c>
      <c r="N148" t="e">
        <f t="shared" si="41"/>
        <v>#N/A</v>
      </c>
      <c r="O148" t="e">
        <f>VLOOKUP(A148, Individual_Batting___Dashboard[[Name]:[BABIP]], 12, FALSE)</f>
        <v>#N/A</v>
      </c>
      <c r="P148">
        <f>'League Batting Stats'!$L$22</f>
        <v>0.28899999999999998</v>
      </c>
      <c r="Q148" t="e">
        <f t="shared" si="42"/>
        <v>#N/A</v>
      </c>
      <c r="R148">
        <f>VLOOKUP(A148, Batting___Career[[Name]:[BABIP]], 12, FALSE)</f>
        <v>0.32800000000000001</v>
      </c>
      <c r="S148" t="e">
        <f t="shared" si="43"/>
        <v>#N/A</v>
      </c>
      <c r="T148" t="e">
        <f t="shared" si="44"/>
        <v>#N/A</v>
      </c>
      <c r="U148" t="e">
        <f>VLOOKUP(A148, Individual_Batting___Dashboard[[Name]:[wRC+]], 18, FALSE)</f>
        <v>#N/A</v>
      </c>
      <c r="V148" t="e">
        <f>(VLOOKUP(A148, Individual_Batting___Dashboard[[Name]:[WAR]], 22, FALSE)/VLOOKUP(A148, Individual_Batting___Dashboard[[Name]:[wRC+]], 3, FALSE))*162</f>
        <v>#N/A</v>
      </c>
    </row>
    <row r="149" spans="1:22" ht="15" customHeight="1" x14ac:dyDescent="0.45">
      <c r="A149" t="s">
        <v>457</v>
      </c>
      <c r="B149" t="e">
        <f>Table24[[#This Row],[Rank]]+Table24[[#This Row],[Rank2]]+Table24[[#This Row],[Rank3]]</f>
        <v>#N/A</v>
      </c>
      <c r="C149" t="e">
        <f>VLOOKUP(A149, Individual_Batting___Dashboard[], 16, FALSE)</f>
        <v>#N/A</v>
      </c>
      <c r="D149" t="e">
        <f>VLOOKUP(A149, Individual_Batting___Dashboard[], 17, FALSE)</f>
        <v>#N/A</v>
      </c>
      <c r="E149" t="e">
        <f t="shared" si="36"/>
        <v>#N/A</v>
      </c>
      <c r="F149">
        <f>VLOOKUP(A149, Batting___Career[], 16, FALSE)</f>
        <v>0.35199999999999998</v>
      </c>
      <c r="G149" t="e">
        <f t="shared" si="37"/>
        <v>#N/A</v>
      </c>
      <c r="H149" t="e">
        <f t="shared" si="38"/>
        <v>#N/A</v>
      </c>
      <c r="I149" t="e">
        <f>VLOOKUP(A149,Statcast___Batter[],14,FALSE)</f>
        <v>#N/A</v>
      </c>
      <c r="J149" t="e">
        <f>VLOOKUP(A149,Statcast___Batter[], 15, FALSE)</f>
        <v>#N/A</v>
      </c>
      <c r="K149" t="e">
        <f t="shared" si="39"/>
        <v>#N/A</v>
      </c>
      <c r="L149" t="e">
        <f t="shared" si="40"/>
        <v>#N/A</v>
      </c>
      <c r="M149">
        <f>VLOOKUP(A149, Batting___Career[[Name]:[BABIP]], 12, FALSE)</f>
        <v>0.309</v>
      </c>
      <c r="N149" t="e">
        <f t="shared" si="41"/>
        <v>#N/A</v>
      </c>
      <c r="O149" t="e">
        <f>VLOOKUP(A149, Individual_Batting___Dashboard[[Name]:[BABIP]], 12, FALSE)</f>
        <v>#N/A</v>
      </c>
      <c r="P149">
        <f>'League Batting Stats'!$L$22</f>
        <v>0.28899999999999998</v>
      </c>
      <c r="Q149" t="e">
        <f t="shared" si="42"/>
        <v>#N/A</v>
      </c>
      <c r="R149">
        <f>VLOOKUP(A149, Batting___Career[[Name]:[BABIP]], 12, FALSE)</f>
        <v>0.309</v>
      </c>
      <c r="S149" t="e">
        <f t="shared" si="43"/>
        <v>#N/A</v>
      </c>
      <c r="T149" t="e">
        <f t="shared" si="44"/>
        <v>#N/A</v>
      </c>
      <c r="U149" t="e">
        <f>VLOOKUP(A149, Individual_Batting___Dashboard[[Name]:[wRC+]], 18, FALSE)</f>
        <v>#N/A</v>
      </c>
      <c r="V149" t="e">
        <f>(VLOOKUP(A149, Individual_Batting___Dashboard[[Name]:[WAR]], 22, FALSE)/VLOOKUP(A149, Individual_Batting___Dashboard[[Name]:[wRC+]], 3, FALSE))*162</f>
        <v>#N/A</v>
      </c>
    </row>
    <row r="150" spans="1:22" ht="15" customHeight="1" x14ac:dyDescent="0.45">
      <c r="A150" t="s">
        <v>86</v>
      </c>
      <c r="B150" t="e">
        <f>Table24[[#This Row],[Rank]]+Table24[[#This Row],[Rank2]]+Table24[[#This Row],[Rank3]]</f>
        <v>#N/A</v>
      </c>
      <c r="C150" t="e">
        <f>VLOOKUP(A150, Individual_Batting___Dashboard[], 16, FALSE)</f>
        <v>#N/A</v>
      </c>
      <c r="D150" t="e">
        <f>VLOOKUP(A150, Individual_Batting___Dashboard[], 17, FALSE)</f>
        <v>#N/A</v>
      </c>
      <c r="E150" t="e">
        <f t="shared" si="36"/>
        <v>#N/A</v>
      </c>
      <c r="F150">
        <f>VLOOKUP(A150, Batting___Career[], 16, FALSE)</f>
        <v>0.34</v>
      </c>
      <c r="G150" t="e">
        <f t="shared" si="37"/>
        <v>#N/A</v>
      </c>
      <c r="H150" t="e">
        <f t="shared" si="38"/>
        <v>#N/A</v>
      </c>
      <c r="I150" t="e">
        <f>VLOOKUP(A150,Statcast___Batter[],14,FALSE)</f>
        <v>#N/A</v>
      </c>
      <c r="J150" t="e">
        <f>VLOOKUP(A150,Statcast___Batter[], 15, FALSE)</f>
        <v>#N/A</v>
      </c>
      <c r="K150" t="e">
        <f t="shared" si="39"/>
        <v>#N/A</v>
      </c>
      <c r="L150" t="e">
        <f t="shared" si="40"/>
        <v>#N/A</v>
      </c>
      <c r="M150">
        <f>VLOOKUP(A150, Batting___Career[[Name]:[BABIP]], 12, FALSE)</f>
        <v>0.33600000000000002</v>
      </c>
      <c r="N150" t="e">
        <f t="shared" si="41"/>
        <v>#N/A</v>
      </c>
      <c r="O150" t="e">
        <f>VLOOKUP(A150, Individual_Batting___Dashboard[[Name]:[BABIP]], 12, FALSE)</f>
        <v>#N/A</v>
      </c>
      <c r="P150">
        <f>'League Batting Stats'!$L$22</f>
        <v>0.28899999999999998</v>
      </c>
      <c r="Q150" t="e">
        <f t="shared" si="42"/>
        <v>#N/A</v>
      </c>
      <c r="R150">
        <f>VLOOKUP(A150, Batting___Career[[Name]:[BABIP]], 12, FALSE)</f>
        <v>0.33600000000000002</v>
      </c>
      <c r="S150" t="e">
        <f t="shared" si="43"/>
        <v>#N/A</v>
      </c>
      <c r="T150" t="e">
        <f t="shared" si="44"/>
        <v>#N/A</v>
      </c>
      <c r="U150" t="e">
        <f>VLOOKUP(A150, Individual_Batting___Dashboard[[Name]:[wRC+]], 18, FALSE)</f>
        <v>#N/A</v>
      </c>
      <c r="V150" t="e">
        <f>(VLOOKUP(A150, Individual_Batting___Dashboard[[Name]:[WAR]], 22, FALSE)/VLOOKUP(A150, Individual_Batting___Dashboard[[Name]:[wRC+]], 3, FALSE))*162</f>
        <v>#N/A</v>
      </c>
    </row>
    <row r="151" spans="1:22" ht="15" customHeight="1" x14ac:dyDescent="0.45">
      <c r="A151" t="s">
        <v>226</v>
      </c>
      <c r="B151" t="e">
        <f>Table24[[#This Row],[Rank]]+Table24[[#This Row],[Rank2]]+Table24[[#This Row],[Rank3]]</f>
        <v>#N/A</v>
      </c>
      <c r="C151">
        <f>VLOOKUP(A151, Individual_Batting___Dashboard[], 16, FALSE)</f>
        <v>0.315</v>
      </c>
      <c r="D151">
        <f>VLOOKUP(A151, Individual_Batting___Dashboard[], 17, FALSE)</f>
        <v>0.28899999999999998</v>
      </c>
      <c r="E151">
        <f t="shared" si="36"/>
        <v>2.6000000000000023E-2</v>
      </c>
      <c r="F151">
        <f>VLOOKUP(A151, Batting___Career[], 16, FALSE)</f>
        <v>0.32500000000000001</v>
      </c>
      <c r="G151">
        <f t="shared" si="37"/>
        <v>-1.0000000000000009E-2</v>
      </c>
      <c r="H151" t="e">
        <f t="shared" si="38"/>
        <v>#N/A</v>
      </c>
      <c r="I151">
        <f>VLOOKUP(A151,Statcast___Batter[],14,FALSE)</f>
        <v>0.39100000000000001</v>
      </c>
      <c r="J151">
        <f>VLOOKUP(A151,Statcast___Batter[], 15, FALSE)</f>
        <v>0.34</v>
      </c>
      <c r="K151">
        <f t="shared" si="39"/>
        <v>5.099999999999999E-2</v>
      </c>
      <c r="L151" t="e">
        <f t="shared" si="40"/>
        <v>#N/A</v>
      </c>
      <c r="M151">
        <f>VLOOKUP(A151, Batting___Career[[Name]:[BABIP]], 12, FALSE)</f>
        <v>0.3</v>
      </c>
      <c r="N151">
        <f t="shared" si="41"/>
        <v>9.1000000000000025E-2</v>
      </c>
      <c r="O151">
        <f>VLOOKUP(A151, Individual_Batting___Dashboard[[Name]:[BABIP]], 12, FALSE)</f>
        <v>0.28399999999999997</v>
      </c>
      <c r="P151">
        <f>'League Batting Stats'!$L$22</f>
        <v>0.28899999999999998</v>
      </c>
      <c r="Q151">
        <f t="shared" si="42"/>
        <v>-5.0000000000000044E-3</v>
      </c>
      <c r="R151">
        <f>VLOOKUP(A151, Batting___Career[[Name]:[BABIP]], 12, FALSE)</f>
        <v>0.3</v>
      </c>
      <c r="S151">
        <f t="shared" si="43"/>
        <v>-1.6000000000000014E-2</v>
      </c>
      <c r="T151" t="e">
        <f t="shared" si="44"/>
        <v>#N/A</v>
      </c>
      <c r="U151">
        <f>VLOOKUP(A151, Individual_Batting___Dashboard[[Name]:[wRC+]], 18, FALSE)</f>
        <v>102</v>
      </c>
      <c r="V151">
        <f>(VLOOKUP(A151, Individual_Batting___Dashboard[[Name]:[WAR]], 22, FALSE)/VLOOKUP(A151, Individual_Batting___Dashboard[[Name]:[wRC+]], 3, FALSE))*162</f>
        <v>1.2303797468354429</v>
      </c>
    </row>
    <row r="152" spans="1:22" ht="15" customHeight="1" x14ac:dyDescent="0.45">
      <c r="A152" t="s">
        <v>34</v>
      </c>
      <c r="B152" t="e">
        <f>Table24[[#This Row],[Rank]]+Table24[[#This Row],[Rank2]]+Table24[[#This Row],[Rank3]]</f>
        <v>#N/A</v>
      </c>
      <c r="C152">
        <f>VLOOKUP(A152, Individual_Batting___Dashboard[], 16, FALSE)</f>
        <v>0.34699999999999998</v>
      </c>
      <c r="D152">
        <f>VLOOKUP(A152, Individual_Batting___Dashboard[], 17, FALSE)</f>
        <v>0.35</v>
      </c>
      <c r="E152">
        <f t="shared" si="36"/>
        <v>-3.0000000000000027E-3</v>
      </c>
      <c r="F152">
        <f>VLOOKUP(A152, Batting___Career[], 16, FALSE)</f>
        <v>0.32700000000000001</v>
      </c>
      <c r="G152">
        <f t="shared" si="37"/>
        <v>1.9999999999999962E-2</v>
      </c>
      <c r="H152" t="e">
        <f t="shared" si="38"/>
        <v>#N/A</v>
      </c>
      <c r="I152">
        <f>VLOOKUP(A152,Statcast___Batter[],14,FALSE)</f>
        <v>0.45</v>
      </c>
      <c r="J152">
        <f>VLOOKUP(A152,Statcast___Batter[], 15, FALSE)</f>
        <v>0.46700000000000003</v>
      </c>
      <c r="K152">
        <f t="shared" si="39"/>
        <v>-1.7000000000000015E-2</v>
      </c>
      <c r="L152" t="e">
        <f t="shared" si="40"/>
        <v>#N/A</v>
      </c>
      <c r="M152">
        <f>VLOOKUP(A152, Batting___Career[[Name]:[BABIP]], 12, FALSE)</f>
        <v>0.32</v>
      </c>
      <c r="N152">
        <f t="shared" si="41"/>
        <v>0.13</v>
      </c>
      <c r="O152">
        <f>VLOOKUP(A152, Individual_Batting___Dashboard[[Name]:[BABIP]], 12, FALSE)</f>
        <v>0.35799999999999998</v>
      </c>
      <c r="P152">
        <f>'League Batting Stats'!$L$22</f>
        <v>0.28899999999999998</v>
      </c>
      <c r="Q152">
        <f t="shared" si="42"/>
        <v>6.9000000000000006E-2</v>
      </c>
      <c r="R152">
        <f>VLOOKUP(A152, Batting___Career[[Name]:[BABIP]], 12, FALSE)</f>
        <v>0.32</v>
      </c>
      <c r="S152">
        <f t="shared" si="43"/>
        <v>3.7999999999999978E-2</v>
      </c>
      <c r="T152" t="e">
        <f t="shared" si="44"/>
        <v>#N/A</v>
      </c>
      <c r="U152">
        <f>VLOOKUP(A152, Individual_Batting___Dashboard[[Name]:[wRC+]], 18, FALSE)</f>
        <v>110</v>
      </c>
      <c r="V152">
        <f>(VLOOKUP(A152, Individual_Batting___Dashboard[[Name]:[WAR]], 22, FALSE)/VLOOKUP(A152, Individual_Batting___Dashboard[[Name]:[wRC+]], 3, FALSE))*162</f>
        <v>3.8739130434782609</v>
      </c>
    </row>
    <row r="153" spans="1:22" ht="15" customHeight="1" x14ac:dyDescent="0.45">
      <c r="A153" t="s">
        <v>121</v>
      </c>
      <c r="B153" t="e">
        <f>Table24[[#This Row],[Rank]]+Table24[[#This Row],[Rank2]]+Table24[[#This Row],[Rank3]]</f>
        <v>#N/A</v>
      </c>
      <c r="C153" t="e">
        <f>VLOOKUP(A153, Individual_Batting___Dashboard[], 16, FALSE)</f>
        <v>#N/A</v>
      </c>
      <c r="D153" t="e">
        <f>VLOOKUP(A153, Individual_Batting___Dashboard[], 17, FALSE)</f>
        <v>#N/A</v>
      </c>
      <c r="E153" t="e">
        <f t="shared" si="36"/>
        <v>#N/A</v>
      </c>
      <c r="F153">
        <f>VLOOKUP(A153, Batting___Career[], 16, FALSE)</f>
        <v>0.35799999999999998</v>
      </c>
      <c r="G153" t="e">
        <f t="shared" si="37"/>
        <v>#N/A</v>
      </c>
      <c r="H153" t="e">
        <f t="shared" si="38"/>
        <v>#N/A</v>
      </c>
      <c r="I153" t="e">
        <f>VLOOKUP(A153,Statcast___Batter[],14,FALSE)</f>
        <v>#N/A</v>
      </c>
      <c r="J153" t="e">
        <f>VLOOKUP(A153,Statcast___Batter[], 15, FALSE)</f>
        <v>#N/A</v>
      </c>
      <c r="K153" t="e">
        <f t="shared" si="39"/>
        <v>#N/A</v>
      </c>
      <c r="L153" t="e">
        <f t="shared" si="40"/>
        <v>#N/A</v>
      </c>
      <c r="M153">
        <f>VLOOKUP(A153, Batting___Career[[Name]:[BABIP]], 12, FALSE)</f>
        <v>0.34200000000000003</v>
      </c>
      <c r="N153" t="e">
        <f t="shared" si="41"/>
        <v>#N/A</v>
      </c>
      <c r="O153" t="e">
        <f>VLOOKUP(A153, Individual_Batting___Dashboard[[Name]:[BABIP]], 12, FALSE)</f>
        <v>#N/A</v>
      </c>
      <c r="P153">
        <f>'League Batting Stats'!$L$22</f>
        <v>0.28899999999999998</v>
      </c>
      <c r="Q153" t="e">
        <f t="shared" si="42"/>
        <v>#N/A</v>
      </c>
      <c r="R153">
        <f>VLOOKUP(A153, Batting___Career[[Name]:[BABIP]], 12, FALSE)</f>
        <v>0.34200000000000003</v>
      </c>
      <c r="S153" t="e">
        <f t="shared" si="43"/>
        <v>#N/A</v>
      </c>
      <c r="T153" t="e">
        <f t="shared" si="44"/>
        <v>#N/A</v>
      </c>
      <c r="U153" t="e">
        <f>VLOOKUP(A153, Individual_Batting___Dashboard[[Name]:[wRC+]], 18, FALSE)</f>
        <v>#N/A</v>
      </c>
      <c r="V153" t="e">
        <f>(VLOOKUP(A153, Individual_Batting___Dashboard[[Name]:[WAR]], 22, FALSE)/VLOOKUP(A153, Individual_Batting___Dashboard[[Name]:[wRC+]], 3, FALSE))*162</f>
        <v>#N/A</v>
      </c>
    </row>
    <row r="154" spans="1:22" ht="15" customHeight="1" x14ac:dyDescent="0.45">
      <c r="A154" t="s">
        <v>84</v>
      </c>
      <c r="B154" t="e">
        <f>Table24[[#This Row],[Rank]]+Table24[[#This Row],[Rank2]]+Table24[[#This Row],[Rank3]]</f>
        <v>#N/A</v>
      </c>
      <c r="C154">
        <f>VLOOKUP(A154, Individual_Batting___Dashboard[], 16, FALSE)</f>
        <v>0.34300000000000003</v>
      </c>
      <c r="D154">
        <f>VLOOKUP(A154, Individual_Batting___Dashboard[], 17, FALSE)</f>
        <v>0.34</v>
      </c>
      <c r="E154">
        <f t="shared" si="36"/>
        <v>3.0000000000000027E-3</v>
      </c>
      <c r="F154">
        <f>VLOOKUP(A154, Batting___Career[], 16, FALSE)</f>
        <v>0.34100000000000003</v>
      </c>
      <c r="G154">
        <f t="shared" si="37"/>
        <v>2.0000000000000018E-3</v>
      </c>
      <c r="H154" t="e">
        <f t="shared" si="38"/>
        <v>#N/A</v>
      </c>
      <c r="I154">
        <f>VLOOKUP(A154,Statcast___Batter[],14,FALSE)</f>
        <v>0.47599999999999998</v>
      </c>
      <c r="J154">
        <f>VLOOKUP(A154,Statcast___Batter[], 15, FALSE)</f>
        <v>0.48199999999999998</v>
      </c>
      <c r="K154">
        <f t="shared" si="39"/>
        <v>-6.0000000000000053E-3</v>
      </c>
      <c r="L154" t="e">
        <f t="shared" si="40"/>
        <v>#N/A</v>
      </c>
      <c r="M154">
        <f>VLOOKUP(A154, Batting___Career[[Name]:[BABIP]], 12, FALSE)</f>
        <v>0.32800000000000001</v>
      </c>
      <c r="N154">
        <f t="shared" si="41"/>
        <v>0.14799999999999996</v>
      </c>
      <c r="O154">
        <f>VLOOKUP(A154, Individual_Batting___Dashboard[[Name]:[BABIP]], 12, FALSE)</f>
        <v>0.31900000000000001</v>
      </c>
      <c r="P154">
        <f>'League Batting Stats'!$L$22</f>
        <v>0.28899999999999998</v>
      </c>
      <c r="Q154">
        <f t="shared" si="42"/>
        <v>3.0000000000000027E-2</v>
      </c>
      <c r="R154">
        <f>VLOOKUP(A154, Batting___Career[[Name]:[BABIP]], 12, FALSE)</f>
        <v>0.32800000000000001</v>
      </c>
      <c r="S154">
        <f t="shared" si="43"/>
        <v>-9.000000000000008E-3</v>
      </c>
      <c r="T154" t="e">
        <f t="shared" si="44"/>
        <v>#N/A</v>
      </c>
      <c r="U154">
        <f>VLOOKUP(A154, Individual_Batting___Dashboard[[Name]:[wRC+]], 18, FALSE)</f>
        <v>125</v>
      </c>
      <c r="V154">
        <f>(VLOOKUP(A154, Individual_Batting___Dashboard[[Name]:[WAR]], 22, FALSE)/VLOOKUP(A154, Individual_Batting___Dashboard[[Name]:[wRC+]], 3, FALSE))*162</f>
        <v>3.1695652173913045</v>
      </c>
    </row>
    <row r="155" spans="1:22" ht="15" customHeight="1" x14ac:dyDescent="0.45">
      <c r="A155" t="s">
        <v>163</v>
      </c>
      <c r="B155" t="e">
        <f>Table24[[#This Row],[Rank]]+Table24[[#This Row],[Rank2]]+Table24[[#This Row],[Rank3]]</f>
        <v>#N/A</v>
      </c>
      <c r="C155">
        <f>VLOOKUP(A155, Individual_Batting___Dashboard[], 16, FALSE)</f>
        <v>0.35499999999999998</v>
      </c>
      <c r="D155">
        <f>VLOOKUP(A155, Individual_Batting___Dashboard[], 17, FALSE)</f>
        <v>0.34699999999999998</v>
      </c>
      <c r="E155">
        <f t="shared" si="36"/>
        <v>8.0000000000000071E-3</v>
      </c>
      <c r="F155">
        <f>VLOOKUP(A155, Batting___Career[], 16, FALSE)</f>
        <v>0.35699999999999998</v>
      </c>
      <c r="G155">
        <f t="shared" si="37"/>
        <v>-2.0000000000000018E-3</v>
      </c>
      <c r="H155" t="e">
        <f t="shared" si="38"/>
        <v>#N/A</v>
      </c>
      <c r="I155">
        <f>VLOOKUP(A155,Statcast___Batter[],14,FALSE)</f>
        <v>0.49099999999999999</v>
      </c>
      <c r="J155">
        <f>VLOOKUP(A155,Statcast___Batter[], 15, FALSE)</f>
        <v>0.48799999999999999</v>
      </c>
      <c r="K155">
        <f t="shared" si="39"/>
        <v>3.0000000000000027E-3</v>
      </c>
      <c r="L155" t="e">
        <f t="shared" si="40"/>
        <v>#N/A</v>
      </c>
      <c r="M155">
        <f>VLOOKUP(A155, Batting___Career[[Name]:[BABIP]], 12, FALSE)</f>
        <v>0.27700000000000002</v>
      </c>
      <c r="N155">
        <f t="shared" si="41"/>
        <v>0.21399999999999997</v>
      </c>
      <c r="O155">
        <f>VLOOKUP(A155, Individual_Batting___Dashboard[[Name]:[BABIP]], 12, FALSE)</f>
        <v>0.28599999999999998</v>
      </c>
      <c r="P155">
        <f>'League Batting Stats'!$L$22</f>
        <v>0.28899999999999998</v>
      </c>
      <c r="Q155">
        <f t="shared" si="42"/>
        <v>-3.0000000000000027E-3</v>
      </c>
      <c r="R155">
        <f>VLOOKUP(A155, Batting___Career[[Name]:[BABIP]], 12, FALSE)</f>
        <v>0.27700000000000002</v>
      </c>
      <c r="S155">
        <f t="shared" si="43"/>
        <v>8.9999999999999525E-3</v>
      </c>
      <c r="T155" t="e">
        <f t="shared" si="44"/>
        <v>#N/A</v>
      </c>
      <c r="U155">
        <f>VLOOKUP(A155, Individual_Batting___Dashboard[[Name]:[wRC+]], 18, FALSE)</f>
        <v>133</v>
      </c>
      <c r="V155">
        <f>(VLOOKUP(A155, Individual_Batting___Dashboard[[Name]:[WAR]], 22, FALSE)/VLOOKUP(A155, Individual_Batting___Dashboard[[Name]:[wRC+]], 3, FALSE))*162</f>
        <v>6.8538461538461535</v>
      </c>
    </row>
    <row r="156" spans="1:22" ht="15" customHeight="1" x14ac:dyDescent="0.45">
      <c r="A156" t="s">
        <v>1896</v>
      </c>
      <c r="B156" t="e">
        <f>Table24[[#This Row],[Rank]]+Table24[[#This Row],[Rank2]]+Table24[[#This Row],[Rank3]]</f>
        <v>#N/A</v>
      </c>
      <c r="C156">
        <f>VLOOKUP(A156, Individual_Batting___Dashboard[], 16, FALSE)</f>
        <v>0.373</v>
      </c>
      <c r="D156">
        <f>VLOOKUP(A156, Individual_Batting___Dashboard[], 17, FALSE)</f>
        <v>0.313</v>
      </c>
      <c r="E156">
        <f t="shared" si="36"/>
        <v>0.06</v>
      </c>
      <c r="F156">
        <f>VLOOKUP(A156, Batting___Career[], 16, FALSE)</f>
        <v>0.314</v>
      </c>
      <c r="G156">
        <f t="shared" si="37"/>
        <v>5.8999999999999997E-2</v>
      </c>
      <c r="H156" t="e">
        <f t="shared" si="38"/>
        <v>#N/A</v>
      </c>
      <c r="I156">
        <f>VLOOKUP(A156,Statcast___Batter[],14,FALSE)</f>
        <v>0.45600000000000002</v>
      </c>
      <c r="J156">
        <f>VLOOKUP(A156,Statcast___Batter[], 15, FALSE)</f>
        <v>0.34799999999999998</v>
      </c>
      <c r="K156">
        <f t="shared" si="39"/>
        <v>0.10800000000000004</v>
      </c>
      <c r="L156" t="e">
        <f t="shared" si="40"/>
        <v>#N/A</v>
      </c>
      <c r="M156">
        <f>VLOOKUP(A156, Batting___Career[[Name]:[BABIP]], 12, FALSE)</f>
        <v>0.28299999999999997</v>
      </c>
      <c r="N156">
        <f t="shared" si="41"/>
        <v>0.17300000000000004</v>
      </c>
      <c r="O156">
        <f>VLOOKUP(A156, Individual_Batting___Dashboard[[Name]:[BABIP]], 12, FALSE)</f>
        <v>0.35199999999999998</v>
      </c>
      <c r="P156">
        <f>'League Batting Stats'!$L$22</f>
        <v>0.28899999999999998</v>
      </c>
      <c r="Q156">
        <f t="shared" si="42"/>
        <v>6.3E-2</v>
      </c>
      <c r="R156">
        <f>VLOOKUP(A156, Batting___Career[[Name]:[BABIP]], 12, FALSE)</f>
        <v>0.28299999999999997</v>
      </c>
      <c r="S156">
        <f t="shared" si="43"/>
        <v>6.9000000000000006E-2</v>
      </c>
      <c r="T156" t="e">
        <f t="shared" si="44"/>
        <v>#N/A</v>
      </c>
      <c r="U156">
        <f>VLOOKUP(A156, Individual_Batting___Dashboard[[Name]:[wRC+]], 18, FALSE)</f>
        <v>141</v>
      </c>
      <c r="V156">
        <f>(VLOOKUP(A156, Individual_Batting___Dashboard[[Name]:[WAR]], 22, FALSE)/VLOOKUP(A156, Individual_Batting___Dashboard[[Name]:[wRC+]], 3, FALSE))*162</f>
        <v>5.5862068965517242</v>
      </c>
    </row>
    <row r="157" spans="1:22" ht="15" customHeight="1" x14ac:dyDescent="0.45">
      <c r="A157" t="s">
        <v>154</v>
      </c>
      <c r="B157" t="e">
        <f>Table24[[#This Row],[Rank]]+Table24[[#This Row],[Rank2]]+Table24[[#This Row],[Rank3]]</f>
        <v>#N/A</v>
      </c>
      <c r="C157">
        <f>VLOOKUP(A157, Individual_Batting___Dashboard[], 16, FALSE)</f>
        <v>0.28899999999999998</v>
      </c>
      <c r="D157">
        <f>VLOOKUP(A157, Individual_Batting___Dashboard[], 17, FALSE)</f>
        <v>0.29599999999999999</v>
      </c>
      <c r="E157">
        <f t="shared" si="36"/>
        <v>-7.0000000000000062E-3</v>
      </c>
      <c r="F157">
        <f>VLOOKUP(A157, Batting___Career[], 16, FALSE)</f>
        <v>0.29699999999999999</v>
      </c>
      <c r="G157">
        <f t="shared" si="37"/>
        <v>-8.0000000000000071E-3</v>
      </c>
      <c r="H157" t="e">
        <f t="shared" si="38"/>
        <v>#N/A</v>
      </c>
      <c r="I157">
        <f>VLOOKUP(A157,Statcast___Batter[],14,FALSE)</f>
        <v>0.36399999999999999</v>
      </c>
      <c r="J157">
        <f>VLOOKUP(A157,Statcast___Batter[], 15, FALSE)</f>
        <v>0.38800000000000001</v>
      </c>
      <c r="K157">
        <f t="shared" si="39"/>
        <v>-2.4000000000000021E-2</v>
      </c>
      <c r="L157" t="e">
        <f t="shared" si="40"/>
        <v>#N/A</v>
      </c>
      <c r="M157">
        <f>VLOOKUP(A157, Batting___Career[[Name]:[BABIP]], 12, FALSE)</f>
        <v>0.26100000000000001</v>
      </c>
      <c r="N157">
        <f t="shared" si="41"/>
        <v>0.10299999999999998</v>
      </c>
      <c r="O157">
        <f>VLOOKUP(A157, Individual_Batting___Dashboard[[Name]:[BABIP]], 12, FALSE)</f>
        <v>0.28299999999999997</v>
      </c>
      <c r="P157">
        <f>'League Batting Stats'!$L$22</f>
        <v>0.28899999999999998</v>
      </c>
      <c r="Q157">
        <f t="shared" si="42"/>
        <v>-6.0000000000000053E-3</v>
      </c>
      <c r="R157">
        <f>VLOOKUP(A157, Batting___Career[[Name]:[BABIP]], 12, FALSE)</f>
        <v>0.26100000000000001</v>
      </c>
      <c r="S157">
        <f t="shared" si="43"/>
        <v>2.1999999999999964E-2</v>
      </c>
      <c r="T157" t="e">
        <f t="shared" si="44"/>
        <v>#N/A</v>
      </c>
      <c r="U157">
        <f>VLOOKUP(A157, Individual_Batting___Dashboard[[Name]:[wRC+]], 18, FALSE)</f>
        <v>83</v>
      </c>
      <c r="V157">
        <f>(VLOOKUP(A157, Individual_Batting___Dashboard[[Name]:[WAR]], 22, FALSE)/VLOOKUP(A157, Individual_Batting___Dashboard[[Name]:[wRC+]], 3, FALSE))*162</f>
        <v>1.6405063291139241</v>
      </c>
    </row>
    <row r="158" spans="1:22" ht="15" customHeight="1" x14ac:dyDescent="0.45">
      <c r="A158" t="s">
        <v>152</v>
      </c>
      <c r="B158" t="e">
        <f>Table24[[#This Row],[Rank]]+Table24[[#This Row],[Rank2]]+Table24[[#This Row],[Rank3]]</f>
        <v>#N/A</v>
      </c>
      <c r="C158">
        <f>VLOOKUP(A158, Individual_Batting___Dashboard[], 16, FALSE)</f>
        <v>0.29299999999999998</v>
      </c>
      <c r="D158">
        <f>VLOOKUP(A158, Individual_Batting___Dashboard[], 17, FALSE)</f>
        <v>0.253</v>
      </c>
      <c r="E158">
        <f t="shared" si="36"/>
        <v>3.999999999999998E-2</v>
      </c>
      <c r="F158">
        <f>VLOOKUP(A158, Batting___Career[], 16, FALSE)</f>
        <v>0.30599999999999999</v>
      </c>
      <c r="G158">
        <f t="shared" si="37"/>
        <v>-1.3000000000000012E-2</v>
      </c>
      <c r="H158" t="e">
        <f t="shared" si="38"/>
        <v>#N/A</v>
      </c>
      <c r="I158">
        <f>VLOOKUP(A158,Statcast___Batter[],14,FALSE)</f>
        <v>0.38900000000000001</v>
      </c>
      <c r="J158">
        <f>VLOOKUP(A158,Statcast___Batter[], 15, FALSE)</f>
        <v>0.30299999999999999</v>
      </c>
      <c r="K158">
        <f t="shared" si="39"/>
        <v>8.6000000000000021E-2</v>
      </c>
      <c r="L158" t="e">
        <f t="shared" si="40"/>
        <v>#N/A</v>
      </c>
      <c r="M158">
        <f>VLOOKUP(A158, Batting___Career[[Name]:[BABIP]], 12, FALSE)</f>
        <v>0.26200000000000001</v>
      </c>
      <c r="N158">
        <f t="shared" si="41"/>
        <v>0.127</v>
      </c>
      <c r="O158">
        <f>VLOOKUP(A158, Individual_Batting___Dashboard[[Name]:[BABIP]], 12, FALSE)</f>
        <v>0.23799999999999999</v>
      </c>
      <c r="P158">
        <f>'League Batting Stats'!$L$22</f>
        <v>0.28899999999999998</v>
      </c>
      <c r="Q158">
        <f t="shared" si="42"/>
        <v>-5.099999999999999E-2</v>
      </c>
      <c r="R158">
        <f>VLOOKUP(A158, Batting___Career[[Name]:[BABIP]], 12, FALSE)</f>
        <v>0.26200000000000001</v>
      </c>
      <c r="S158">
        <f t="shared" si="43"/>
        <v>-2.4000000000000021E-2</v>
      </c>
      <c r="T158" t="e">
        <f t="shared" si="44"/>
        <v>#N/A</v>
      </c>
      <c r="U158">
        <f>VLOOKUP(A158, Individual_Batting___Dashboard[[Name]:[wRC+]], 18, FALSE)</f>
        <v>90</v>
      </c>
      <c r="V158">
        <f>(VLOOKUP(A158, Individual_Batting___Dashboard[[Name]:[WAR]], 22, FALSE)/VLOOKUP(A158, Individual_Batting___Dashboard[[Name]:[wRC+]], 3, FALSE))*162</f>
        <v>3.4305882352941173</v>
      </c>
    </row>
    <row r="159" spans="1:22" ht="15" customHeight="1" x14ac:dyDescent="0.45">
      <c r="A159" t="s">
        <v>56</v>
      </c>
      <c r="B159" t="e">
        <f>Table24[[#This Row],[Rank]]+Table24[[#This Row],[Rank2]]+Table24[[#This Row],[Rank3]]</f>
        <v>#N/A</v>
      </c>
      <c r="C159">
        <f>VLOOKUP(A159, Individual_Batting___Dashboard[], 16, FALSE)</f>
        <v>0.35099999999999998</v>
      </c>
      <c r="D159">
        <f>VLOOKUP(A159, Individual_Batting___Dashboard[], 17, FALSE)</f>
        <v>0.33200000000000002</v>
      </c>
      <c r="E159">
        <f t="shared" si="36"/>
        <v>1.8999999999999961E-2</v>
      </c>
      <c r="F159">
        <f>VLOOKUP(A159, Batting___Career[], 16, FALSE)</f>
        <v>0.32700000000000001</v>
      </c>
      <c r="G159">
        <f t="shared" si="37"/>
        <v>2.3999999999999966E-2</v>
      </c>
      <c r="H159" t="e">
        <f t="shared" si="38"/>
        <v>#N/A</v>
      </c>
      <c r="I159">
        <f>VLOOKUP(A159,Statcast___Batter[],14,FALSE)</f>
        <v>0.46600000000000003</v>
      </c>
      <c r="J159">
        <f>VLOOKUP(A159,Statcast___Batter[], 15, FALSE)</f>
        <v>0.436</v>
      </c>
      <c r="K159">
        <f t="shared" si="39"/>
        <v>3.0000000000000027E-2</v>
      </c>
      <c r="L159" t="e">
        <f t="shared" si="40"/>
        <v>#N/A</v>
      </c>
      <c r="M159">
        <f>VLOOKUP(A159, Batting___Career[[Name]:[BABIP]], 12, FALSE)</f>
        <v>0.34</v>
      </c>
      <c r="N159">
        <f t="shared" si="41"/>
        <v>0.126</v>
      </c>
      <c r="O159">
        <f>VLOOKUP(A159, Individual_Batting___Dashboard[[Name]:[BABIP]], 12, FALSE)</f>
        <v>0.34399999999999997</v>
      </c>
      <c r="P159">
        <f>'League Batting Stats'!$L$22</f>
        <v>0.28899999999999998</v>
      </c>
      <c r="Q159">
        <f t="shared" si="42"/>
        <v>5.4999999999999993E-2</v>
      </c>
      <c r="R159">
        <f>VLOOKUP(A159, Batting___Career[[Name]:[BABIP]], 12, FALSE)</f>
        <v>0.34</v>
      </c>
      <c r="S159">
        <f t="shared" si="43"/>
        <v>3.999999999999948E-3</v>
      </c>
      <c r="T159" t="e">
        <f t="shared" si="44"/>
        <v>#N/A</v>
      </c>
      <c r="U159">
        <f>VLOOKUP(A159, Individual_Batting___Dashboard[[Name]:[wRC+]], 18, FALSE)</f>
        <v>123</v>
      </c>
      <c r="V159">
        <f>(VLOOKUP(A159, Individual_Batting___Dashboard[[Name]:[WAR]], 22, FALSE)/VLOOKUP(A159, Individual_Batting___Dashboard[[Name]:[wRC+]], 3, FALSE))*162</f>
        <v>7.3161290322580648</v>
      </c>
    </row>
    <row r="160" spans="1:22" ht="15" customHeight="1" x14ac:dyDescent="0.45">
      <c r="A160" t="s">
        <v>129</v>
      </c>
      <c r="B160" t="e">
        <f>Table24[[#This Row],[Rank]]+Table24[[#This Row],[Rank2]]+Table24[[#This Row],[Rank3]]</f>
        <v>#N/A</v>
      </c>
      <c r="C160">
        <f>VLOOKUP(A160, Individual_Batting___Dashboard[], 16, FALSE)</f>
        <v>0.35499999999999998</v>
      </c>
      <c r="D160">
        <f>VLOOKUP(A160, Individual_Batting___Dashboard[], 17, FALSE)</f>
        <v>0.32</v>
      </c>
      <c r="E160">
        <f t="shared" si="36"/>
        <v>3.4999999999999976E-2</v>
      </c>
      <c r="F160">
        <f>VLOOKUP(A160, Batting___Career[], 16, FALSE)</f>
        <v>0.35799999999999998</v>
      </c>
      <c r="G160">
        <f t="shared" si="37"/>
        <v>-3.0000000000000027E-3</v>
      </c>
      <c r="H160" t="e">
        <f t="shared" si="38"/>
        <v>#N/A</v>
      </c>
      <c r="I160">
        <f>VLOOKUP(A160,Statcast___Batter[],14,FALSE)</f>
        <v>0.45800000000000002</v>
      </c>
      <c r="J160">
        <f>VLOOKUP(A160,Statcast___Batter[], 15, FALSE)</f>
        <v>0.41699999999999998</v>
      </c>
      <c r="K160">
        <f t="shared" si="39"/>
        <v>4.1000000000000036E-2</v>
      </c>
      <c r="L160" t="e">
        <f t="shared" si="40"/>
        <v>#N/A</v>
      </c>
      <c r="M160">
        <f>VLOOKUP(A160, Batting___Career[[Name]:[BABIP]], 12, FALSE)</f>
        <v>0.33</v>
      </c>
      <c r="N160">
        <f t="shared" si="41"/>
        <v>0.128</v>
      </c>
      <c r="O160">
        <f>VLOOKUP(A160, Individual_Batting___Dashboard[[Name]:[BABIP]], 12, FALSE)</f>
        <v>0.35799999999999998</v>
      </c>
      <c r="P160">
        <f>'League Batting Stats'!$L$22</f>
        <v>0.28899999999999998</v>
      </c>
      <c r="Q160">
        <f t="shared" si="42"/>
        <v>6.9000000000000006E-2</v>
      </c>
      <c r="R160">
        <f>VLOOKUP(A160, Batting___Career[[Name]:[BABIP]], 12, FALSE)</f>
        <v>0.33</v>
      </c>
      <c r="S160">
        <f t="shared" si="43"/>
        <v>2.7999999999999969E-2</v>
      </c>
      <c r="T160" t="e">
        <f t="shared" si="44"/>
        <v>#N/A</v>
      </c>
      <c r="U160">
        <f>VLOOKUP(A160, Individual_Batting___Dashboard[[Name]:[wRC+]], 18, FALSE)</f>
        <v>132</v>
      </c>
      <c r="V160">
        <f>(VLOOKUP(A160, Individual_Batting___Dashboard[[Name]:[WAR]], 22, FALSE)/VLOOKUP(A160, Individual_Batting___Dashboard[[Name]:[wRC+]], 3, FALSE))*162</f>
        <v>4.8600000000000003</v>
      </c>
    </row>
    <row r="161" spans="1:22" ht="15" customHeight="1" x14ac:dyDescent="0.45">
      <c r="A161" t="s">
        <v>112</v>
      </c>
      <c r="B161" t="e">
        <f>Table24[[#This Row],[Rank]]+Table24[[#This Row],[Rank2]]+Table24[[#This Row],[Rank3]]</f>
        <v>#N/A</v>
      </c>
      <c r="C161" t="e">
        <f>VLOOKUP(A161, Individual_Batting___Dashboard[], 16, FALSE)</f>
        <v>#N/A</v>
      </c>
      <c r="D161" t="e">
        <f>VLOOKUP(A161, Individual_Batting___Dashboard[], 17, FALSE)</f>
        <v>#N/A</v>
      </c>
      <c r="E161" t="e">
        <f t="shared" si="36"/>
        <v>#N/A</v>
      </c>
      <c r="F161">
        <f>VLOOKUP(A161, Batting___Career[], 16, FALSE)</f>
        <v>0.32800000000000001</v>
      </c>
      <c r="G161" t="e">
        <f t="shared" si="37"/>
        <v>#N/A</v>
      </c>
      <c r="H161" t="e">
        <f t="shared" si="38"/>
        <v>#N/A</v>
      </c>
      <c r="I161" t="e">
        <f>VLOOKUP(A161,Statcast___Batter[],14,FALSE)</f>
        <v>#N/A</v>
      </c>
      <c r="J161" t="e">
        <f>VLOOKUP(A161,Statcast___Batter[], 15, FALSE)</f>
        <v>#N/A</v>
      </c>
      <c r="K161" t="e">
        <f t="shared" si="39"/>
        <v>#N/A</v>
      </c>
      <c r="L161" t="e">
        <f t="shared" si="40"/>
        <v>#N/A</v>
      </c>
      <c r="M161">
        <f>VLOOKUP(A161, Batting___Career[[Name]:[BABIP]], 12, FALSE)</f>
        <v>0.30399999999999999</v>
      </c>
      <c r="N161" t="e">
        <f t="shared" si="41"/>
        <v>#N/A</v>
      </c>
      <c r="O161" t="e">
        <f>VLOOKUP(A161, Individual_Batting___Dashboard[[Name]:[BABIP]], 12, FALSE)</f>
        <v>#N/A</v>
      </c>
      <c r="P161">
        <f>'League Batting Stats'!$L$22</f>
        <v>0.28899999999999998</v>
      </c>
      <c r="Q161" t="e">
        <f t="shared" si="42"/>
        <v>#N/A</v>
      </c>
      <c r="R161">
        <f>VLOOKUP(A161, Batting___Career[[Name]:[BABIP]], 12, FALSE)</f>
        <v>0.30399999999999999</v>
      </c>
      <c r="S161" t="e">
        <f t="shared" si="43"/>
        <v>#N/A</v>
      </c>
      <c r="T161" t="e">
        <f t="shared" si="44"/>
        <v>#N/A</v>
      </c>
      <c r="U161" t="e">
        <f>VLOOKUP(A161, Individual_Batting___Dashboard[[Name]:[wRC+]], 18, FALSE)</f>
        <v>#N/A</v>
      </c>
      <c r="V161" t="e">
        <f>(VLOOKUP(A161, Individual_Batting___Dashboard[[Name]:[WAR]], 22, FALSE)/VLOOKUP(A161, Individual_Batting___Dashboard[[Name]:[wRC+]], 3, FALSE))*162</f>
        <v>#N/A</v>
      </c>
    </row>
    <row r="162" spans="1:22" ht="15" customHeight="1" x14ac:dyDescent="0.45">
      <c r="A162" t="s">
        <v>104</v>
      </c>
      <c r="B162" t="e">
        <f>Table24[[#This Row],[Rank]]+Table24[[#This Row],[Rank2]]+Table24[[#This Row],[Rank3]]</f>
        <v>#N/A</v>
      </c>
      <c r="C162">
        <f>VLOOKUP(A162, Individual_Batting___Dashboard[], 16, FALSE)</f>
        <v>0.29699999999999999</v>
      </c>
      <c r="D162">
        <f>VLOOKUP(A162, Individual_Batting___Dashboard[], 17, FALSE)</f>
        <v>0.29199999999999998</v>
      </c>
      <c r="E162">
        <f t="shared" ref="E162:E172" si="45">C162-D162</f>
        <v>5.0000000000000044E-3</v>
      </c>
      <c r="F162">
        <f>VLOOKUP(A162, Batting___Career[], 16, FALSE)</f>
        <v>0.29299999999999998</v>
      </c>
      <c r="G162">
        <f t="shared" ref="G162:G172" si="46">C162-F162</f>
        <v>4.0000000000000036E-3</v>
      </c>
      <c r="H162" t="e">
        <f t="shared" ref="H162:H172" si="47">_xlfn.RANK.EQ(E162, $E$2:$E$172,1)</f>
        <v>#N/A</v>
      </c>
      <c r="I162">
        <f>VLOOKUP(A162,Statcast___Batter[],14,FALSE)</f>
        <v>0.37</v>
      </c>
      <c r="J162">
        <f>VLOOKUP(A162,Statcast___Batter[], 15, FALSE)</f>
        <v>0.35</v>
      </c>
      <c r="K162">
        <f t="shared" ref="K162:K172" si="48">I162-J162</f>
        <v>2.0000000000000018E-2</v>
      </c>
      <c r="L162" t="e">
        <f t="shared" ref="L162:L172" si="49">_xlfn.RANK.EQ(K162, $K$2:$K$172, 1)</f>
        <v>#N/A</v>
      </c>
      <c r="M162">
        <f>VLOOKUP(A162, Batting___Career[[Name]:[BABIP]], 12, FALSE)</f>
        <v>0.28199999999999997</v>
      </c>
      <c r="N162">
        <f t="shared" ref="N162:N172" si="50">I162-M162</f>
        <v>8.8000000000000023E-2</v>
      </c>
      <c r="O162">
        <f>VLOOKUP(A162, Individual_Batting___Dashboard[[Name]:[BABIP]], 12, FALSE)</f>
        <v>0.308</v>
      </c>
      <c r="P162">
        <f>'League Batting Stats'!$L$22</f>
        <v>0.28899999999999998</v>
      </c>
      <c r="Q162">
        <f t="shared" ref="Q162:Q172" si="51">O162-P162</f>
        <v>1.9000000000000017E-2</v>
      </c>
      <c r="R162">
        <f>VLOOKUP(A162, Batting___Career[[Name]:[BABIP]], 12, FALSE)</f>
        <v>0.28199999999999997</v>
      </c>
      <c r="S162">
        <f t="shared" ref="S162:S172" si="52">O162-R162</f>
        <v>2.6000000000000023E-2</v>
      </c>
      <c r="T162" t="e">
        <f t="shared" ref="T162:T172" si="53">_xlfn.RANK.EQ(S162, $S$2:$S$172, 1)</f>
        <v>#N/A</v>
      </c>
      <c r="U162">
        <f>VLOOKUP(A162, Individual_Batting___Dashboard[[Name]:[wRC+]], 18, FALSE)</f>
        <v>93</v>
      </c>
      <c r="V162">
        <f>(VLOOKUP(A162, Individual_Batting___Dashboard[[Name]:[WAR]], 22, FALSE)/VLOOKUP(A162, Individual_Batting___Dashboard[[Name]:[wRC+]], 3, FALSE))*162</f>
        <v>4.3085106382978724</v>
      </c>
    </row>
    <row r="163" spans="1:22" ht="15" customHeight="1" x14ac:dyDescent="0.45">
      <c r="A163" t="s">
        <v>172</v>
      </c>
      <c r="B163" t="e">
        <f>Table24[[#This Row],[Rank]]+Table24[[#This Row],[Rank2]]+Table24[[#This Row],[Rank3]]</f>
        <v>#N/A</v>
      </c>
      <c r="C163" t="e">
        <f>VLOOKUP(A163, Individual_Batting___Dashboard[], 16, FALSE)</f>
        <v>#N/A</v>
      </c>
      <c r="D163" t="e">
        <f>VLOOKUP(A163, Individual_Batting___Dashboard[], 17, FALSE)</f>
        <v>#N/A</v>
      </c>
      <c r="E163" t="e">
        <f t="shared" si="45"/>
        <v>#N/A</v>
      </c>
      <c r="F163">
        <f>VLOOKUP(A163, Batting___Career[], 16, FALSE)</f>
        <v>0.30299999999999999</v>
      </c>
      <c r="G163" t="e">
        <f t="shared" si="46"/>
        <v>#N/A</v>
      </c>
      <c r="H163" t="e">
        <f t="shared" si="47"/>
        <v>#N/A</v>
      </c>
      <c r="I163" t="e">
        <f>VLOOKUP(A163,Statcast___Batter[],14,FALSE)</f>
        <v>#N/A</v>
      </c>
      <c r="J163" t="e">
        <f>VLOOKUP(A163,Statcast___Batter[], 15, FALSE)</f>
        <v>#N/A</v>
      </c>
      <c r="K163" t="e">
        <f t="shared" si="48"/>
        <v>#N/A</v>
      </c>
      <c r="L163" t="e">
        <f t="shared" si="49"/>
        <v>#N/A</v>
      </c>
      <c r="M163">
        <f>VLOOKUP(A163, Batting___Career[[Name]:[BABIP]], 12, FALSE)</f>
        <v>0.29199999999999998</v>
      </c>
      <c r="N163" t="e">
        <f t="shared" si="50"/>
        <v>#N/A</v>
      </c>
      <c r="O163" t="e">
        <f>VLOOKUP(A163, Individual_Batting___Dashboard[[Name]:[BABIP]], 12, FALSE)</f>
        <v>#N/A</v>
      </c>
      <c r="P163">
        <f>'League Batting Stats'!$L$22</f>
        <v>0.28899999999999998</v>
      </c>
      <c r="Q163" t="e">
        <f t="shared" si="51"/>
        <v>#N/A</v>
      </c>
      <c r="R163">
        <f>VLOOKUP(A163, Batting___Career[[Name]:[BABIP]], 12, FALSE)</f>
        <v>0.29199999999999998</v>
      </c>
      <c r="S163" t="e">
        <f t="shared" si="52"/>
        <v>#N/A</v>
      </c>
      <c r="T163" t="e">
        <f t="shared" si="53"/>
        <v>#N/A</v>
      </c>
      <c r="U163" t="e">
        <f>VLOOKUP(A163, Individual_Batting___Dashboard[[Name]:[wRC+]], 18, FALSE)</f>
        <v>#N/A</v>
      </c>
      <c r="V163" t="e">
        <f>(VLOOKUP(A163, Individual_Batting___Dashboard[[Name]:[WAR]], 22, FALSE)/VLOOKUP(A163, Individual_Batting___Dashboard[[Name]:[wRC+]], 3, FALSE))*162</f>
        <v>#N/A</v>
      </c>
    </row>
    <row r="164" spans="1:22" ht="15" customHeight="1" x14ac:dyDescent="0.45">
      <c r="A164" t="s">
        <v>209</v>
      </c>
      <c r="B164" t="e">
        <f>Table24[[#This Row],[Rank]]+Table24[[#This Row],[Rank2]]+Table24[[#This Row],[Rank3]]</f>
        <v>#N/A</v>
      </c>
      <c r="C164">
        <f>VLOOKUP(A164, Individual_Batting___Dashboard[], 16, FALSE)</f>
        <v>0.35199999999999998</v>
      </c>
      <c r="D164">
        <f>VLOOKUP(A164, Individual_Batting___Dashboard[], 17, FALSE)</f>
        <v>0.36099999999999999</v>
      </c>
      <c r="E164">
        <f t="shared" si="45"/>
        <v>-9.000000000000008E-3</v>
      </c>
      <c r="F164">
        <f>VLOOKUP(A164, Batting___Career[], 16, FALSE)</f>
        <v>0.32400000000000001</v>
      </c>
      <c r="G164">
        <f t="shared" si="46"/>
        <v>2.7999999999999969E-2</v>
      </c>
      <c r="H164" t="e">
        <f t="shared" si="47"/>
        <v>#N/A</v>
      </c>
      <c r="I164">
        <f>VLOOKUP(A164,Statcast___Batter[],14,FALSE)</f>
        <v>0.47899999999999998</v>
      </c>
      <c r="J164">
        <f>VLOOKUP(A164,Statcast___Batter[], 15, FALSE)</f>
        <v>0.48199999999999998</v>
      </c>
      <c r="K164">
        <f t="shared" si="48"/>
        <v>-3.0000000000000027E-3</v>
      </c>
      <c r="L164" t="e">
        <f t="shared" si="49"/>
        <v>#N/A</v>
      </c>
      <c r="M164">
        <f>VLOOKUP(A164, Batting___Career[[Name]:[BABIP]], 12, FALSE)</f>
        <v>0.31900000000000001</v>
      </c>
      <c r="N164">
        <f t="shared" si="50"/>
        <v>0.15999999999999998</v>
      </c>
      <c r="O164">
        <f>VLOOKUP(A164, Individual_Batting___Dashboard[[Name]:[BABIP]], 12, FALSE)</f>
        <v>0.312</v>
      </c>
      <c r="P164">
        <f>'League Batting Stats'!$L$22</f>
        <v>0.28899999999999998</v>
      </c>
      <c r="Q164">
        <f t="shared" si="51"/>
        <v>2.300000000000002E-2</v>
      </c>
      <c r="R164">
        <f>VLOOKUP(A164, Batting___Career[[Name]:[BABIP]], 12, FALSE)</f>
        <v>0.31900000000000001</v>
      </c>
      <c r="S164">
        <f t="shared" si="52"/>
        <v>-7.0000000000000062E-3</v>
      </c>
      <c r="T164" t="e">
        <f t="shared" si="53"/>
        <v>#N/A</v>
      </c>
      <c r="U164">
        <f>VLOOKUP(A164, Individual_Batting___Dashboard[[Name]:[wRC+]], 18, FALSE)</f>
        <v>128</v>
      </c>
      <c r="V164">
        <f>(VLOOKUP(A164, Individual_Batting___Dashboard[[Name]:[WAR]], 22, FALSE)/VLOOKUP(A164, Individual_Batting___Dashboard[[Name]:[wRC+]], 3, FALSE))*162</f>
        <v>4.8065934065934073</v>
      </c>
    </row>
    <row r="165" spans="1:22" ht="15" customHeight="1" x14ac:dyDescent="0.45">
      <c r="A165" t="s">
        <v>140</v>
      </c>
      <c r="B165" t="e">
        <f>Table24[[#This Row],[Rank]]+Table24[[#This Row],[Rank2]]+Table24[[#This Row],[Rank3]]</f>
        <v>#N/A</v>
      </c>
      <c r="C165">
        <f>VLOOKUP(A165, Individual_Batting___Dashboard[], 16, FALSE)</f>
        <v>0.246</v>
      </c>
      <c r="D165">
        <f>VLOOKUP(A165, Individual_Batting___Dashboard[], 17, FALSE)</f>
        <v>0.23899999999999999</v>
      </c>
      <c r="E165">
        <f t="shared" si="45"/>
        <v>7.0000000000000062E-3</v>
      </c>
      <c r="F165">
        <f>VLOOKUP(A165, Batting___Career[], 16, FALSE)</f>
        <v>0.28799999999999998</v>
      </c>
      <c r="G165">
        <f t="shared" si="46"/>
        <v>-4.1999999999999982E-2</v>
      </c>
      <c r="H165" t="e">
        <f t="shared" si="47"/>
        <v>#N/A</v>
      </c>
      <c r="I165">
        <f>VLOOKUP(A165,Statcast___Batter[],14,FALSE)</f>
        <v>0.32500000000000001</v>
      </c>
      <c r="J165">
        <f>VLOOKUP(A165,Statcast___Batter[], 15, FALSE)</f>
        <v>0.308</v>
      </c>
      <c r="K165">
        <f t="shared" si="48"/>
        <v>1.7000000000000015E-2</v>
      </c>
      <c r="L165" t="e">
        <f t="shared" si="49"/>
        <v>#N/A</v>
      </c>
      <c r="M165">
        <f>VLOOKUP(A165, Batting___Career[[Name]:[BABIP]], 12, FALSE)</f>
        <v>0.28299999999999997</v>
      </c>
      <c r="N165">
        <f t="shared" si="50"/>
        <v>4.2000000000000037E-2</v>
      </c>
      <c r="O165">
        <f>VLOOKUP(A165, Individual_Batting___Dashboard[[Name]:[BABIP]], 12, FALSE)</f>
        <v>0.245</v>
      </c>
      <c r="P165">
        <f>'League Batting Stats'!$L$22</f>
        <v>0.28899999999999998</v>
      </c>
      <c r="Q165">
        <f t="shared" si="51"/>
        <v>-4.3999999999999984E-2</v>
      </c>
      <c r="R165">
        <f>VLOOKUP(A165, Batting___Career[[Name]:[BABIP]], 12, FALSE)</f>
        <v>0.28299999999999997</v>
      </c>
      <c r="S165">
        <f t="shared" si="52"/>
        <v>-3.7999999999999978E-2</v>
      </c>
      <c r="T165" t="e">
        <f t="shared" si="53"/>
        <v>#N/A</v>
      </c>
      <c r="U165">
        <f>VLOOKUP(A165, Individual_Batting___Dashboard[[Name]:[wRC+]], 18, FALSE)</f>
        <v>55</v>
      </c>
      <c r="V165">
        <f>(VLOOKUP(A165, Individual_Batting___Dashboard[[Name]:[WAR]], 22, FALSE)/VLOOKUP(A165, Individual_Batting___Dashboard[[Name]:[wRC+]], 3, FALSE))*162</f>
        <v>-0.18620689655172412</v>
      </c>
    </row>
    <row r="166" spans="1:22" ht="15" customHeight="1" x14ac:dyDescent="0.45">
      <c r="A166" t="s">
        <v>67</v>
      </c>
      <c r="B166" t="e">
        <f>Table24[[#This Row],[Rank]]+Table24[[#This Row],[Rank2]]+Table24[[#This Row],[Rank3]]</f>
        <v>#N/A</v>
      </c>
      <c r="C166">
        <f>VLOOKUP(A166, Individual_Batting___Dashboard[], 16, FALSE)</f>
        <v>0.39</v>
      </c>
      <c r="D166">
        <f>VLOOKUP(A166, Individual_Batting___Dashboard[], 17, FALSE)</f>
        <v>0.377</v>
      </c>
      <c r="E166">
        <f t="shared" si="45"/>
        <v>1.3000000000000012E-2</v>
      </c>
      <c r="F166">
        <f>VLOOKUP(A166, Batting___Career[], 16, FALSE)</f>
        <v>0.38100000000000001</v>
      </c>
      <c r="G166">
        <f t="shared" si="46"/>
        <v>9.000000000000008E-3</v>
      </c>
      <c r="H166" t="e">
        <f t="shared" si="47"/>
        <v>#N/A</v>
      </c>
      <c r="I166">
        <f>VLOOKUP(A166,Statcast___Batter[],14,FALSE)</f>
        <v>0.48799999999999999</v>
      </c>
      <c r="J166">
        <f>VLOOKUP(A166,Statcast___Batter[], 15, FALSE)</f>
        <v>0.46500000000000002</v>
      </c>
      <c r="K166">
        <f t="shared" si="48"/>
        <v>2.2999999999999965E-2</v>
      </c>
      <c r="L166" t="e">
        <f t="shared" si="49"/>
        <v>#N/A</v>
      </c>
      <c r="M166">
        <f>VLOOKUP(A166, Batting___Career[[Name]:[BABIP]], 12, FALSE)</f>
        <v>0.30599999999999999</v>
      </c>
      <c r="N166">
        <f t="shared" si="50"/>
        <v>0.182</v>
      </c>
      <c r="O166">
        <f>VLOOKUP(A166, Individual_Batting___Dashboard[[Name]:[BABIP]], 12, FALSE)</f>
        <v>0.318</v>
      </c>
      <c r="P166">
        <f>'League Batting Stats'!$L$22</f>
        <v>0.28899999999999998</v>
      </c>
      <c r="Q166">
        <f t="shared" si="51"/>
        <v>2.9000000000000026E-2</v>
      </c>
      <c r="R166">
        <f>VLOOKUP(A166, Batting___Career[[Name]:[BABIP]], 12, FALSE)</f>
        <v>0.30599999999999999</v>
      </c>
      <c r="S166">
        <f t="shared" si="52"/>
        <v>1.2000000000000011E-2</v>
      </c>
      <c r="T166" t="e">
        <f t="shared" si="53"/>
        <v>#N/A</v>
      </c>
      <c r="U166">
        <f>VLOOKUP(A166, Individual_Batting___Dashboard[[Name]:[wRC+]], 18, FALSE)</f>
        <v>157</v>
      </c>
      <c r="V166">
        <f>(VLOOKUP(A166, Individual_Batting___Dashboard[[Name]:[WAR]], 22, FALSE)/VLOOKUP(A166, Individual_Batting___Dashboard[[Name]:[wRC+]], 3, FALSE))*162</f>
        <v>7.6499999999999995</v>
      </c>
    </row>
    <row r="167" spans="1:22" ht="15" customHeight="1" x14ac:dyDescent="0.45">
      <c r="A167" t="s">
        <v>160</v>
      </c>
      <c r="B167" t="e">
        <f>Table24[[#This Row],[Rank]]+Table24[[#This Row],[Rank2]]+Table24[[#This Row],[Rank3]]</f>
        <v>#N/A</v>
      </c>
      <c r="C167">
        <f>VLOOKUP(A167, Individual_Batting___Dashboard[], 16, FALSE)</f>
        <v>0.32700000000000001</v>
      </c>
      <c r="D167">
        <f>VLOOKUP(A167, Individual_Batting___Dashboard[], 17, FALSE)</f>
        <v>0.30299999999999999</v>
      </c>
      <c r="E167">
        <f t="shared" si="45"/>
        <v>2.4000000000000021E-2</v>
      </c>
      <c r="F167">
        <f>VLOOKUP(A167, Batting___Career[], 16, FALSE)</f>
        <v>0.29099999999999998</v>
      </c>
      <c r="G167">
        <f t="shared" si="46"/>
        <v>3.6000000000000032E-2</v>
      </c>
      <c r="H167" t="e">
        <f t="shared" si="47"/>
        <v>#N/A</v>
      </c>
      <c r="I167">
        <f>VLOOKUP(A167,Statcast___Batter[],14,FALSE)</f>
        <v>0.39800000000000002</v>
      </c>
      <c r="J167">
        <f>VLOOKUP(A167,Statcast___Batter[], 15, FALSE)</f>
        <v>0.35499999999999998</v>
      </c>
      <c r="K167">
        <f t="shared" si="48"/>
        <v>4.3000000000000038E-2</v>
      </c>
      <c r="L167" t="e">
        <f t="shared" si="49"/>
        <v>#N/A</v>
      </c>
      <c r="M167">
        <f>VLOOKUP(A167, Batting___Career[[Name]:[BABIP]], 12, FALSE)</f>
        <v>0.29499999999999998</v>
      </c>
      <c r="N167">
        <f t="shared" si="50"/>
        <v>0.10300000000000004</v>
      </c>
      <c r="O167">
        <f>VLOOKUP(A167, Individual_Batting___Dashboard[[Name]:[BABIP]], 12, FALSE)</f>
        <v>0.32700000000000001</v>
      </c>
      <c r="P167">
        <f>'League Batting Stats'!$L$22</f>
        <v>0.28899999999999998</v>
      </c>
      <c r="Q167">
        <f t="shared" si="51"/>
        <v>3.8000000000000034E-2</v>
      </c>
      <c r="R167">
        <f>VLOOKUP(A167, Batting___Career[[Name]:[BABIP]], 12, FALSE)</f>
        <v>0.29499999999999998</v>
      </c>
      <c r="S167">
        <f t="shared" si="52"/>
        <v>3.2000000000000028E-2</v>
      </c>
      <c r="T167" t="e">
        <f t="shared" si="53"/>
        <v>#N/A</v>
      </c>
      <c r="U167">
        <f>VLOOKUP(A167, Individual_Batting___Dashboard[[Name]:[wRC+]], 18, FALSE)</f>
        <v>111</v>
      </c>
      <c r="V167">
        <f>(VLOOKUP(A167, Individual_Batting___Dashboard[[Name]:[WAR]], 22, FALSE)/VLOOKUP(A167, Individual_Batting___Dashboard[[Name]:[wRC+]], 3, FALSE))*162</f>
        <v>4.3199999999999994</v>
      </c>
    </row>
    <row r="168" spans="1:22" ht="15" customHeight="1" x14ac:dyDescent="0.45">
      <c r="A168" t="s">
        <v>74</v>
      </c>
      <c r="B168" t="e">
        <f>Table24[[#This Row],[Rank]]+Table24[[#This Row],[Rank2]]+Table24[[#This Row],[Rank3]]</f>
        <v>#N/A</v>
      </c>
      <c r="C168">
        <f>VLOOKUP(A168, Individual_Batting___Dashboard[], 16, FALSE)</f>
        <v>0.38900000000000001</v>
      </c>
      <c r="D168">
        <f>VLOOKUP(A168, Individual_Batting___Dashboard[], 17, FALSE)</f>
        <v>0.37</v>
      </c>
      <c r="E168">
        <f t="shared" si="45"/>
        <v>1.9000000000000017E-2</v>
      </c>
      <c r="F168">
        <f>VLOOKUP(A168, Batting___Career[], 16, FALSE)</f>
        <v>0.317</v>
      </c>
      <c r="G168">
        <f t="shared" si="46"/>
        <v>7.2000000000000008E-2</v>
      </c>
      <c r="H168" t="e">
        <f t="shared" si="47"/>
        <v>#N/A</v>
      </c>
      <c r="I168">
        <f>VLOOKUP(A168,Statcast___Batter[],14,FALSE)</f>
        <v>0.48899999999999999</v>
      </c>
      <c r="J168">
        <f>VLOOKUP(A168,Statcast___Batter[], 15, FALSE)</f>
        <v>0.45500000000000002</v>
      </c>
      <c r="K168">
        <f t="shared" si="48"/>
        <v>3.3999999999999975E-2</v>
      </c>
      <c r="L168" t="e">
        <f t="shared" si="49"/>
        <v>#N/A</v>
      </c>
      <c r="M168">
        <f>VLOOKUP(A168, Batting___Career[[Name]:[BABIP]], 12, FALSE)</f>
        <v>0.27300000000000002</v>
      </c>
      <c r="N168">
        <f t="shared" si="50"/>
        <v>0.21599999999999997</v>
      </c>
      <c r="O168">
        <f>VLOOKUP(A168, Individual_Batting___Dashboard[[Name]:[BABIP]], 12, FALSE)</f>
        <v>0.34100000000000003</v>
      </c>
      <c r="P168">
        <f>'League Batting Stats'!$L$22</f>
        <v>0.28899999999999998</v>
      </c>
      <c r="Q168">
        <f t="shared" si="51"/>
        <v>5.2000000000000046E-2</v>
      </c>
      <c r="R168">
        <f>VLOOKUP(A168, Batting___Career[[Name]:[BABIP]], 12, FALSE)</f>
        <v>0.27300000000000002</v>
      </c>
      <c r="S168">
        <f t="shared" si="52"/>
        <v>6.8000000000000005E-2</v>
      </c>
      <c r="T168" t="e">
        <f t="shared" si="53"/>
        <v>#N/A</v>
      </c>
      <c r="U168">
        <f>VLOOKUP(A168, Individual_Batting___Dashboard[[Name]:[wRC+]], 18, FALSE)</f>
        <v>159</v>
      </c>
      <c r="V168">
        <f>(VLOOKUP(A168, Individual_Batting___Dashboard[[Name]:[WAR]], 22, FALSE)/VLOOKUP(A168, Individual_Batting___Dashboard[[Name]:[wRC+]], 3, FALSE))*162</f>
        <v>5.5148936170212766</v>
      </c>
    </row>
    <row r="169" spans="1:22" ht="15" customHeight="1" x14ac:dyDescent="0.45">
      <c r="A169" t="s">
        <v>187</v>
      </c>
      <c r="B169" t="e">
        <f>Table24[[#This Row],[Rank]]+Table24[[#This Row],[Rank2]]+Table24[[#This Row],[Rank3]]</f>
        <v>#N/A</v>
      </c>
      <c r="C169">
        <f>VLOOKUP(A169, Individual_Batting___Dashboard[], 16, FALSE)</f>
        <v>0.36099999999999999</v>
      </c>
      <c r="D169">
        <f>VLOOKUP(A169, Individual_Batting___Dashboard[], 17, FALSE)</f>
        <v>0.311</v>
      </c>
      <c r="E169">
        <f t="shared" si="45"/>
        <v>4.9999999999999989E-2</v>
      </c>
      <c r="F169">
        <f>VLOOKUP(A169, Batting___Career[], 16, FALSE)</f>
        <v>0.33900000000000002</v>
      </c>
      <c r="G169">
        <f t="shared" si="46"/>
        <v>2.1999999999999964E-2</v>
      </c>
      <c r="H169" t="e">
        <f t="shared" si="47"/>
        <v>#N/A</v>
      </c>
      <c r="I169">
        <f>VLOOKUP(A169,Statcast___Batter[],14,FALSE)</f>
        <v>0.46400000000000002</v>
      </c>
      <c r="J169">
        <f>VLOOKUP(A169,Statcast___Batter[], 15, FALSE)</f>
        <v>0.37</v>
      </c>
      <c r="K169">
        <f t="shared" si="48"/>
        <v>9.4000000000000028E-2</v>
      </c>
      <c r="L169" t="e">
        <f t="shared" si="49"/>
        <v>#N/A</v>
      </c>
      <c r="M169">
        <f>VLOOKUP(A169, Batting___Career[[Name]:[BABIP]], 12, FALSE)</f>
        <v>0.248</v>
      </c>
      <c r="N169">
        <f t="shared" si="50"/>
        <v>0.21600000000000003</v>
      </c>
      <c r="O169">
        <f>VLOOKUP(A169, Individual_Batting___Dashboard[[Name]:[BABIP]], 12, FALSE)</f>
        <v>0.28499999999999998</v>
      </c>
      <c r="P169">
        <f>'League Batting Stats'!$L$22</f>
        <v>0.28899999999999998</v>
      </c>
      <c r="Q169">
        <f t="shared" si="51"/>
        <v>-4.0000000000000036E-3</v>
      </c>
      <c r="R169">
        <f>VLOOKUP(A169, Batting___Career[[Name]:[BABIP]], 12, FALSE)</f>
        <v>0.248</v>
      </c>
      <c r="S169">
        <f t="shared" si="52"/>
        <v>3.6999999999999977E-2</v>
      </c>
      <c r="T169" t="e">
        <f t="shared" si="53"/>
        <v>#N/A</v>
      </c>
      <c r="U169">
        <f>VLOOKUP(A169, Individual_Batting___Dashboard[[Name]:[wRC+]], 18, FALSE)</f>
        <v>139</v>
      </c>
      <c r="V169">
        <f>(VLOOKUP(A169, Individual_Batting___Dashboard[[Name]:[WAR]], 22, FALSE)/VLOOKUP(A169, Individual_Batting___Dashboard[[Name]:[wRC+]], 3, FALSE))*162</f>
        <v>5.338636363636363</v>
      </c>
    </row>
    <row r="170" spans="1:22" ht="15" customHeight="1" x14ac:dyDescent="0.45">
      <c r="A170" t="s">
        <v>91</v>
      </c>
      <c r="B170" t="e">
        <f>Table24[[#This Row],[Rank]]+Table24[[#This Row],[Rank2]]+Table24[[#This Row],[Rank3]]</f>
        <v>#N/A</v>
      </c>
      <c r="C170">
        <f>VLOOKUP(A170, Individual_Batting___Dashboard[], 16, FALSE)</f>
        <v>0.313</v>
      </c>
      <c r="D170">
        <f>VLOOKUP(A170, Individual_Batting___Dashboard[], 17, FALSE)</f>
        <v>0.26900000000000002</v>
      </c>
      <c r="E170">
        <f t="shared" si="45"/>
        <v>4.3999999999999984E-2</v>
      </c>
      <c r="F170">
        <f>VLOOKUP(A170, Batting___Career[], 16, FALSE)</f>
        <v>0.30299999999999999</v>
      </c>
      <c r="G170">
        <f t="shared" si="46"/>
        <v>1.0000000000000009E-2</v>
      </c>
      <c r="H170" t="e">
        <f t="shared" si="47"/>
        <v>#N/A</v>
      </c>
      <c r="I170">
        <f>VLOOKUP(A170,Statcast___Batter[],14,FALSE)</f>
        <v>0.436</v>
      </c>
      <c r="J170">
        <f>VLOOKUP(A170,Statcast___Batter[], 15, FALSE)</f>
        <v>0.36899999999999999</v>
      </c>
      <c r="K170">
        <f t="shared" si="48"/>
        <v>6.7000000000000004E-2</v>
      </c>
      <c r="L170" t="e">
        <f t="shared" si="49"/>
        <v>#N/A</v>
      </c>
      <c r="M170">
        <f>VLOOKUP(A170, Batting___Career[[Name]:[BABIP]], 12, FALSE)</f>
        <v>0.33300000000000002</v>
      </c>
      <c r="N170">
        <f t="shared" si="50"/>
        <v>0.10299999999999998</v>
      </c>
      <c r="O170">
        <f>VLOOKUP(A170, Individual_Batting___Dashboard[[Name]:[BABIP]], 12, FALSE)</f>
        <v>0.34799999999999998</v>
      </c>
      <c r="P170">
        <f>'League Batting Stats'!$L$22</f>
        <v>0.28899999999999998</v>
      </c>
      <c r="Q170">
        <f t="shared" si="51"/>
        <v>5.8999999999999997E-2</v>
      </c>
      <c r="R170">
        <f>VLOOKUP(A170, Batting___Career[[Name]:[BABIP]], 12, FALSE)</f>
        <v>0.33300000000000002</v>
      </c>
      <c r="S170">
        <f t="shared" si="52"/>
        <v>1.4999999999999958E-2</v>
      </c>
      <c r="T170" t="e">
        <f t="shared" si="53"/>
        <v>#N/A</v>
      </c>
      <c r="U170">
        <f>VLOOKUP(A170, Individual_Batting___Dashboard[[Name]:[wRC+]], 18, FALSE)</f>
        <v>87</v>
      </c>
      <c r="V170">
        <f>(VLOOKUP(A170, Individual_Batting___Dashboard[[Name]:[WAR]], 22, FALSE)/VLOOKUP(A170, Individual_Batting___Dashboard[[Name]:[wRC+]], 3, FALSE))*162</f>
        <v>2.9934782608695651</v>
      </c>
    </row>
    <row r="171" spans="1:22" ht="15" customHeight="1" x14ac:dyDescent="0.45">
      <c r="A171" t="s">
        <v>23</v>
      </c>
      <c r="B171" t="e">
        <f>Table24[[#This Row],[Rank]]+Table24[[#This Row],[Rank2]]+Table24[[#This Row],[Rank3]]</f>
        <v>#N/A</v>
      </c>
      <c r="C171">
        <f>VLOOKUP(A171, Individual_Batting___Dashboard[], 16, FALSE)</f>
        <v>0.34599999999999997</v>
      </c>
      <c r="D171">
        <f>VLOOKUP(A171, Individual_Batting___Dashboard[], 17, FALSE)</f>
        <v>0.34599999999999997</v>
      </c>
      <c r="E171">
        <f t="shared" si="45"/>
        <v>0</v>
      </c>
      <c r="F171">
        <f>VLOOKUP(A171, Batting___Career[], 16, FALSE)</f>
        <v>0.35199999999999998</v>
      </c>
      <c r="G171">
        <f t="shared" si="46"/>
        <v>-6.0000000000000053E-3</v>
      </c>
      <c r="H171" t="e">
        <f t="shared" si="47"/>
        <v>#N/A</v>
      </c>
      <c r="I171">
        <f>VLOOKUP(A171,Statcast___Batter[],14,FALSE)</f>
        <v>0.441</v>
      </c>
      <c r="J171">
        <f>VLOOKUP(A171,Statcast___Batter[], 15, FALSE)</f>
        <v>0.46600000000000003</v>
      </c>
      <c r="K171">
        <f t="shared" si="48"/>
        <v>-2.5000000000000022E-2</v>
      </c>
      <c r="L171" t="e">
        <f t="shared" si="49"/>
        <v>#N/A</v>
      </c>
      <c r="M171">
        <f>VLOOKUP(A171, Batting___Career[[Name]:[BABIP]], 12, FALSE)</f>
        <v>0.33900000000000002</v>
      </c>
      <c r="N171">
        <f t="shared" si="50"/>
        <v>0.10199999999999998</v>
      </c>
      <c r="O171">
        <f>VLOOKUP(A171, Individual_Batting___Dashboard[[Name]:[BABIP]], 12, FALSE)</f>
        <v>0.34300000000000003</v>
      </c>
      <c r="P171">
        <f>'League Batting Stats'!$L$22</f>
        <v>0.28899999999999998</v>
      </c>
      <c r="Q171">
        <f t="shared" si="51"/>
        <v>5.4000000000000048E-2</v>
      </c>
      <c r="R171">
        <f>VLOOKUP(A171, Batting___Career[[Name]:[BABIP]], 12, FALSE)</f>
        <v>0.33900000000000002</v>
      </c>
      <c r="S171">
        <f t="shared" si="52"/>
        <v>4.0000000000000036E-3</v>
      </c>
      <c r="T171" t="e">
        <f t="shared" si="53"/>
        <v>#N/A</v>
      </c>
      <c r="U171">
        <f>VLOOKUP(A171, Individual_Batting___Dashboard[[Name]:[wRC+]], 18, FALSE)</f>
        <v>125</v>
      </c>
      <c r="V171">
        <f>(VLOOKUP(A171, Individual_Batting___Dashboard[[Name]:[WAR]], 22, FALSE)/VLOOKUP(A171, Individual_Batting___Dashboard[[Name]:[wRC+]], 3, FALSE))*162</f>
        <v>4.8600000000000003</v>
      </c>
    </row>
    <row r="172" spans="1:22" ht="15" customHeight="1" x14ac:dyDescent="0.45">
      <c r="A172" t="s">
        <v>168</v>
      </c>
      <c r="B172" t="e">
        <f>Table24[[#This Row],[Rank]]+Table24[[#This Row],[Rank2]]+Table24[[#This Row],[Rank3]]</f>
        <v>#N/A</v>
      </c>
      <c r="C172">
        <f>VLOOKUP(A172, Individual_Batting___Dashboard[], 16, FALSE)</f>
        <v>0.34899999999999998</v>
      </c>
      <c r="D172">
        <f>VLOOKUP(A172, Individual_Batting___Dashboard[], 17, FALSE)</f>
        <v>0.34300000000000003</v>
      </c>
      <c r="E172">
        <f t="shared" si="45"/>
        <v>5.9999999999999498E-3</v>
      </c>
      <c r="F172">
        <f>VLOOKUP(A172, Batting___Career[], 16, FALSE)</f>
        <v>0.29899999999999999</v>
      </c>
      <c r="G172">
        <f t="shared" si="46"/>
        <v>4.9999999999999989E-2</v>
      </c>
      <c r="H172" t="e">
        <f t="shared" si="47"/>
        <v>#N/A</v>
      </c>
      <c r="I172">
        <f>VLOOKUP(A172,Statcast___Batter[],14,FALSE)</f>
        <v>0.46100000000000002</v>
      </c>
      <c r="J172">
        <f>VLOOKUP(A172,Statcast___Batter[], 15, FALSE)</f>
        <v>0.45</v>
      </c>
      <c r="K172">
        <f t="shared" si="48"/>
        <v>1.100000000000001E-2</v>
      </c>
      <c r="L172" t="e">
        <f t="shared" si="49"/>
        <v>#N/A</v>
      </c>
      <c r="M172">
        <f>VLOOKUP(A172, Batting___Career[[Name]:[BABIP]], 12, FALSE)</f>
        <v>0.317</v>
      </c>
      <c r="N172">
        <f t="shared" si="50"/>
        <v>0.14400000000000002</v>
      </c>
      <c r="O172">
        <f>VLOOKUP(A172, Individual_Batting___Dashboard[[Name]:[BABIP]], 12, FALSE)</f>
        <v>0.34200000000000003</v>
      </c>
      <c r="P172">
        <f>'League Batting Stats'!$L$22</f>
        <v>0.28899999999999998</v>
      </c>
      <c r="Q172">
        <f t="shared" si="51"/>
        <v>5.3000000000000047E-2</v>
      </c>
      <c r="R172">
        <f>VLOOKUP(A172, Batting___Career[[Name]:[BABIP]], 12, FALSE)</f>
        <v>0.317</v>
      </c>
      <c r="S172">
        <f t="shared" si="52"/>
        <v>2.5000000000000022E-2</v>
      </c>
      <c r="T172" t="e">
        <f t="shared" si="53"/>
        <v>#N/A</v>
      </c>
      <c r="U172">
        <f>VLOOKUP(A172, Individual_Batting___Dashboard[[Name]:[wRC+]], 18, FALSE)</f>
        <v>112</v>
      </c>
      <c r="V172">
        <f>(VLOOKUP(A172, Individual_Batting___Dashboard[[Name]:[WAR]], 22, FALSE)/VLOOKUP(A172, Individual_Batting___Dashboard[[Name]:[wRC+]], 3, FALSE))*162</f>
        <v>5.096629213483145</v>
      </c>
    </row>
    <row r="173" spans="1:22" ht="15" customHeight="1" x14ac:dyDescent="0.45"/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D6C30-562D-4550-8667-75C0A37BCF34}">
  <dimension ref="A1:V22"/>
  <sheetViews>
    <sheetView workbookViewId="0"/>
  </sheetViews>
  <sheetFormatPr defaultRowHeight="14.25" x14ac:dyDescent="0.45"/>
  <cols>
    <col min="1" max="1" width="8.796875" bestFit="1" customWidth="1"/>
    <col min="2" max="2" width="5.06640625" bestFit="1" customWidth="1"/>
    <col min="3" max="3" width="5.73046875" bestFit="1" customWidth="1"/>
    <col min="4" max="4" width="6.73046875" bestFit="1" customWidth="1"/>
    <col min="5" max="5" width="5.33203125" bestFit="1" customWidth="1"/>
    <col min="6" max="7" width="5.73046875" bestFit="1" customWidth="1"/>
    <col min="8" max="8" width="5.06640625" bestFit="1" customWidth="1"/>
    <col min="9" max="9" width="6.53125" bestFit="1" customWidth="1"/>
    <col min="10" max="10" width="5.73046875" bestFit="1" customWidth="1"/>
    <col min="11" max="11" width="5.796875" bestFit="1" customWidth="1"/>
    <col min="12" max="12" width="7.73046875" bestFit="1" customWidth="1"/>
    <col min="13" max="14" width="6.33203125" bestFit="1" customWidth="1"/>
    <col min="15" max="15" width="6.1328125" bestFit="1" customWidth="1"/>
    <col min="16" max="16" width="7.6640625" bestFit="1" customWidth="1"/>
    <col min="17" max="17" width="8.53125" bestFit="1" customWidth="1"/>
    <col min="18" max="18" width="7.59765625" bestFit="1" customWidth="1"/>
    <col min="19" max="19" width="6" bestFit="1" customWidth="1"/>
    <col min="20" max="21" width="6.33203125" bestFit="1" customWidth="1"/>
    <col min="22" max="22" width="6.73046875" bestFit="1" customWidth="1"/>
  </cols>
  <sheetData>
    <row r="1" spans="1:22" x14ac:dyDescent="0.45">
      <c r="A1" t="s">
        <v>1917</v>
      </c>
      <c r="B1" t="s">
        <v>372</v>
      </c>
      <c r="C1" t="s">
        <v>346</v>
      </c>
      <c r="D1" t="s">
        <v>2</v>
      </c>
      <c r="E1" t="s">
        <v>374</v>
      </c>
      <c r="F1" t="s">
        <v>375</v>
      </c>
      <c r="G1" t="s">
        <v>376</v>
      </c>
      <c r="H1" t="s">
        <v>377</v>
      </c>
      <c r="I1" t="s">
        <v>249</v>
      </c>
      <c r="J1" t="s">
        <v>248</v>
      </c>
      <c r="K1" t="s">
        <v>378</v>
      </c>
      <c r="L1" t="s">
        <v>227</v>
      </c>
      <c r="M1" t="s">
        <v>11</v>
      </c>
      <c r="N1" t="s">
        <v>379</v>
      </c>
      <c r="O1" t="s">
        <v>13</v>
      </c>
      <c r="P1" t="s">
        <v>15</v>
      </c>
      <c r="Q1" t="s">
        <v>16</v>
      </c>
      <c r="R1" t="s">
        <v>380</v>
      </c>
      <c r="S1" t="s">
        <v>381</v>
      </c>
      <c r="T1" t="s">
        <v>382</v>
      </c>
      <c r="U1" t="s">
        <v>383</v>
      </c>
      <c r="V1" t="s">
        <v>351</v>
      </c>
    </row>
    <row r="2" spans="1:22" x14ac:dyDescent="0.45">
      <c r="A2">
        <v>2004</v>
      </c>
      <c r="B2">
        <v>4856</v>
      </c>
      <c r="C2">
        <v>68880</v>
      </c>
      <c r="D2">
        <v>188539</v>
      </c>
      <c r="E2">
        <v>5451</v>
      </c>
      <c r="F2">
        <v>23376</v>
      </c>
      <c r="G2">
        <v>22248</v>
      </c>
      <c r="H2">
        <v>2589</v>
      </c>
      <c r="I2">
        <v>8.5999999999999993E-2</v>
      </c>
      <c r="J2">
        <v>0.16900000000000001</v>
      </c>
      <c r="K2">
        <v>0.16200000000000001</v>
      </c>
      <c r="L2">
        <v>0.29699999999999999</v>
      </c>
      <c r="M2">
        <v>0.26600000000000001</v>
      </c>
      <c r="N2">
        <v>0.33500000000000002</v>
      </c>
      <c r="O2">
        <v>0.42799999999999999</v>
      </c>
      <c r="P2">
        <v>0.33</v>
      </c>
      <c r="Q2" t="s">
        <v>373</v>
      </c>
      <c r="R2">
        <v>96</v>
      </c>
      <c r="S2">
        <v>0.3</v>
      </c>
      <c r="T2">
        <v>-928.9</v>
      </c>
      <c r="U2">
        <v>385.2</v>
      </c>
      <c r="V2">
        <v>569.5</v>
      </c>
    </row>
    <row r="3" spans="1:22" x14ac:dyDescent="0.45">
      <c r="A3">
        <v>2005</v>
      </c>
      <c r="B3">
        <v>4862</v>
      </c>
      <c r="C3">
        <v>68432</v>
      </c>
      <c r="D3">
        <v>186294</v>
      </c>
      <c r="E3">
        <v>5017</v>
      </c>
      <c r="F3">
        <v>22326</v>
      </c>
      <c r="G3">
        <v>21248</v>
      </c>
      <c r="H3">
        <v>2565</v>
      </c>
      <c r="I3">
        <v>8.2000000000000003E-2</v>
      </c>
      <c r="J3">
        <v>0.16400000000000001</v>
      </c>
      <c r="K3">
        <v>0.154</v>
      </c>
      <c r="L3">
        <v>0.29499999999999998</v>
      </c>
      <c r="M3">
        <v>0.26400000000000001</v>
      </c>
      <c r="N3">
        <v>0.33</v>
      </c>
      <c r="O3">
        <v>0.41899999999999998</v>
      </c>
      <c r="P3">
        <v>0.32600000000000001</v>
      </c>
      <c r="Q3" t="s">
        <v>373</v>
      </c>
      <c r="R3">
        <v>96</v>
      </c>
      <c r="S3">
        <v>0.1</v>
      </c>
      <c r="T3">
        <v>-834.6</v>
      </c>
      <c r="U3">
        <v>349.3</v>
      </c>
      <c r="V3">
        <v>570.20000000000005</v>
      </c>
    </row>
    <row r="4" spans="1:22" x14ac:dyDescent="0.45">
      <c r="A4">
        <v>2006</v>
      </c>
      <c r="B4">
        <v>4858</v>
      </c>
      <c r="C4">
        <v>69333</v>
      </c>
      <c r="D4">
        <v>188071</v>
      </c>
      <c r="E4">
        <v>5386</v>
      </c>
      <c r="F4">
        <v>23599</v>
      </c>
      <c r="G4">
        <v>22491</v>
      </c>
      <c r="H4">
        <v>2767</v>
      </c>
      <c r="I4">
        <v>8.4000000000000005E-2</v>
      </c>
      <c r="J4">
        <v>0.16800000000000001</v>
      </c>
      <c r="K4">
        <v>0.16300000000000001</v>
      </c>
      <c r="L4">
        <v>0.30099999999999999</v>
      </c>
      <c r="M4">
        <v>0.26900000000000002</v>
      </c>
      <c r="N4">
        <v>0.33700000000000002</v>
      </c>
      <c r="O4">
        <v>0.432</v>
      </c>
      <c r="P4">
        <v>0.33200000000000002</v>
      </c>
      <c r="Q4" t="s">
        <v>373</v>
      </c>
      <c r="R4">
        <v>96</v>
      </c>
      <c r="S4">
        <v>-0.3</v>
      </c>
      <c r="T4">
        <v>-935.6</v>
      </c>
      <c r="U4">
        <v>437.3</v>
      </c>
      <c r="V4">
        <v>569.79999999999995</v>
      </c>
    </row>
    <row r="5" spans="1:22" x14ac:dyDescent="0.45">
      <c r="A5">
        <v>2007</v>
      </c>
      <c r="B5">
        <v>4862</v>
      </c>
      <c r="C5">
        <v>70143</v>
      </c>
      <c r="D5">
        <v>188623</v>
      </c>
      <c r="E5">
        <v>4957</v>
      </c>
      <c r="F5">
        <v>23322</v>
      </c>
      <c r="G5">
        <v>22257</v>
      </c>
      <c r="H5">
        <v>2918</v>
      </c>
      <c r="I5">
        <v>8.5000000000000006E-2</v>
      </c>
      <c r="J5">
        <v>0.17100000000000001</v>
      </c>
      <c r="K5">
        <v>0.155</v>
      </c>
      <c r="L5">
        <v>0.30299999999999999</v>
      </c>
      <c r="M5">
        <v>0.26800000000000002</v>
      </c>
      <c r="N5">
        <v>0.33600000000000002</v>
      </c>
      <c r="O5">
        <v>0.42299999999999999</v>
      </c>
      <c r="P5">
        <v>0.33100000000000002</v>
      </c>
      <c r="Q5" t="s">
        <v>373</v>
      </c>
      <c r="R5">
        <v>97</v>
      </c>
      <c r="S5">
        <v>0.9</v>
      </c>
      <c r="T5">
        <v>-846.1</v>
      </c>
      <c r="U5">
        <v>323.7</v>
      </c>
      <c r="V5">
        <v>570.20000000000005</v>
      </c>
    </row>
    <row r="6" spans="1:22" x14ac:dyDescent="0.45">
      <c r="A6">
        <v>2008</v>
      </c>
      <c r="B6">
        <v>4856</v>
      </c>
      <c r="C6">
        <v>69564</v>
      </c>
      <c r="D6">
        <v>187631</v>
      </c>
      <c r="E6">
        <v>4878</v>
      </c>
      <c r="F6">
        <v>22585</v>
      </c>
      <c r="G6">
        <v>21541</v>
      </c>
      <c r="H6">
        <v>2799</v>
      </c>
      <c r="I6">
        <v>8.6999999999999994E-2</v>
      </c>
      <c r="J6">
        <v>0.17499999999999999</v>
      </c>
      <c r="K6">
        <v>0.152</v>
      </c>
      <c r="L6">
        <v>0.3</v>
      </c>
      <c r="M6">
        <v>0.26400000000000001</v>
      </c>
      <c r="N6">
        <v>0.33300000000000002</v>
      </c>
      <c r="O6">
        <v>0.41599999999999998</v>
      </c>
      <c r="P6">
        <v>0.32800000000000001</v>
      </c>
      <c r="Q6" t="s">
        <v>373</v>
      </c>
      <c r="R6">
        <v>96</v>
      </c>
      <c r="S6">
        <v>0</v>
      </c>
      <c r="T6">
        <v>-864</v>
      </c>
      <c r="U6">
        <v>337.9</v>
      </c>
      <c r="V6">
        <v>569.5</v>
      </c>
    </row>
    <row r="7" spans="1:22" x14ac:dyDescent="0.45">
      <c r="A7">
        <v>2009</v>
      </c>
      <c r="B7">
        <v>4860</v>
      </c>
      <c r="C7">
        <v>69035</v>
      </c>
      <c r="D7">
        <v>187079</v>
      </c>
      <c r="E7">
        <v>5042</v>
      </c>
      <c r="F7">
        <v>22419</v>
      </c>
      <c r="G7">
        <v>21364</v>
      </c>
      <c r="H7">
        <v>2970</v>
      </c>
      <c r="I7">
        <v>8.8999999999999996E-2</v>
      </c>
      <c r="J7">
        <v>0.18</v>
      </c>
      <c r="K7">
        <v>0.155</v>
      </c>
      <c r="L7">
        <v>0.29899999999999999</v>
      </c>
      <c r="M7">
        <v>0.26200000000000001</v>
      </c>
      <c r="N7">
        <v>0.33300000000000002</v>
      </c>
      <c r="O7">
        <v>0.41799999999999998</v>
      </c>
      <c r="P7">
        <v>0.32900000000000001</v>
      </c>
      <c r="Q7" t="s">
        <v>373</v>
      </c>
      <c r="R7">
        <v>96</v>
      </c>
      <c r="S7">
        <v>1.9</v>
      </c>
      <c r="T7">
        <v>-871.1</v>
      </c>
      <c r="U7">
        <v>386.8</v>
      </c>
      <c r="V7">
        <v>570</v>
      </c>
    </row>
    <row r="8" spans="1:22" x14ac:dyDescent="0.45">
      <c r="A8">
        <v>2010</v>
      </c>
      <c r="B8">
        <v>4860</v>
      </c>
      <c r="C8">
        <v>68923</v>
      </c>
      <c r="D8">
        <v>185553</v>
      </c>
      <c r="E8">
        <v>4613</v>
      </c>
      <c r="F8">
        <v>21308</v>
      </c>
      <c r="G8">
        <v>20288</v>
      </c>
      <c r="H8">
        <v>2959</v>
      </c>
      <c r="I8">
        <v>8.5000000000000006E-2</v>
      </c>
      <c r="J8">
        <v>0.185</v>
      </c>
      <c r="K8">
        <v>0.14499999999999999</v>
      </c>
      <c r="L8">
        <v>0.29699999999999999</v>
      </c>
      <c r="M8">
        <v>0.25700000000000001</v>
      </c>
      <c r="N8">
        <v>0.32500000000000001</v>
      </c>
      <c r="O8">
        <v>0.40300000000000002</v>
      </c>
      <c r="P8">
        <v>0.32100000000000001</v>
      </c>
      <c r="Q8" t="s">
        <v>373</v>
      </c>
      <c r="R8">
        <v>96</v>
      </c>
      <c r="S8">
        <v>-0.7</v>
      </c>
      <c r="T8">
        <v>-845.2</v>
      </c>
      <c r="U8">
        <v>299.5</v>
      </c>
      <c r="V8">
        <v>570</v>
      </c>
    </row>
    <row r="9" spans="1:22" x14ac:dyDescent="0.45">
      <c r="A9">
        <v>2011</v>
      </c>
      <c r="B9">
        <v>4858</v>
      </c>
      <c r="C9">
        <v>68729</v>
      </c>
      <c r="D9">
        <v>185245</v>
      </c>
      <c r="E9">
        <v>4552</v>
      </c>
      <c r="F9">
        <v>20808</v>
      </c>
      <c r="G9">
        <v>19804</v>
      </c>
      <c r="H9">
        <v>3279</v>
      </c>
      <c r="I9">
        <v>8.1000000000000003E-2</v>
      </c>
      <c r="J9">
        <v>0.186</v>
      </c>
      <c r="K9">
        <v>0.14399999999999999</v>
      </c>
      <c r="L9">
        <v>0.29499999999999998</v>
      </c>
      <c r="M9">
        <v>0.255</v>
      </c>
      <c r="N9">
        <v>0.32100000000000001</v>
      </c>
      <c r="O9">
        <v>0.39900000000000002</v>
      </c>
      <c r="P9">
        <v>0.316</v>
      </c>
      <c r="Q9" t="s">
        <v>373</v>
      </c>
      <c r="R9">
        <v>96</v>
      </c>
      <c r="S9">
        <v>1.1000000000000001</v>
      </c>
      <c r="T9">
        <v>-759.8</v>
      </c>
      <c r="U9">
        <v>278.60000000000002</v>
      </c>
      <c r="V9">
        <v>569.79999999999995</v>
      </c>
    </row>
    <row r="10" spans="1:22" x14ac:dyDescent="0.45">
      <c r="A10">
        <v>2012</v>
      </c>
      <c r="B10">
        <v>4860</v>
      </c>
      <c r="C10">
        <v>69521</v>
      </c>
      <c r="D10">
        <v>184179</v>
      </c>
      <c r="E10">
        <v>4934</v>
      </c>
      <c r="F10">
        <v>21017</v>
      </c>
      <c r="G10">
        <v>19998</v>
      </c>
      <c r="H10">
        <v>3229</v>
      </c>
      <c r="I10">
        <v>0.08</v>
      </c>
      <c r="J10">
        <v>0.19800000000000001</v>
      </c>
      <c r="K10">
        <v>0.151</v>
      </c>
      <c r="L10">
        <v>0.29699999999999999</v>
      </c>
      <c r="M10">
        <v>0.255</v>
      </c>
      <c r="N10">
        <v>0.31900000000000001</v>
      </c>
      <c r="O10">
        <v>0.40500000000000003</v>
      </c>
      <c r="P10">
        <v>0.315</v>
      </c>
      <c r="Q10" t="s">
        <v>373</v>
      </c>
      <c r="R10">
        <v>96</v>
      </c>
      <c r="S10">
        <v>1</v>
      </c>
      <c r="T10">
        <v>-814.9</v>
      </c>
      <c r="U10">
        <v>370.4</v>
      </c>
      <c r="V10">
        <v>570</v>
      </c>
    </row>
    <row r="11" spans="1:22" x14ac:dyDescent="0.45">
      <c r="A11">
        <v>2013</v>
      </c>
      <c r="B11">
        <v>4862</v>
      </c>
      <c r="C11">
        <v>69267</v>
      </c>
      <c r="D11">
        <v>184872</v>
      </c>
      <c r="E11">
        <v>4661</v>
      </c>
      <c r="F11">
        <v>20255</v>
      </c>
      <c r="G11">
        <v>19271</v>
      </c>
      <c r="H11">
        <v>2693</v>
      </c>
      <c r="I11">
        <v>7.9000000000000001E-2</v>
      </c>
      <c r="J11">
        <v>0.19900000000000001</v>
      </c>
      <c r="K11">
        <v>0.14299999999999999</v>
      </c>
      <c r="L11">
        <v>0.29699999999999999</v>
      </c>
      <c r="M11">
        <v>0.253</v>
      </c>
      <c r="N11">
        <v>0.318</v>
      </c>
      <c r="O11">
        <v>0.39600000000000002</v>
      </c>
      <c r="P11">
        <v>0.314</v>
      </c>
      <c r="Q11" t="s">
        <v>373</v>
      </c>
      <c r="R11">
        <v>96</v>
      </c>
      <c r="S11">
        <v>-1</v>
      </c>
      <c r="T11">
        <v>-747.2</v>
      </c>
      <c r="U11">
        <v>268.89999999999998</v>
      </c>
      <c r="V11">
        <v>570.20000000000005</v>
      </c>
    </row>
    <row r="12" spans="1:22" x14ac:dyDescent="0.45">
      <c r="A12">
        <v>2014</v>
      </c>
      <c r="B12">
        <v>4860</v>
      </c>
      <c r="C12">
        <v>69565</v>
      </c>
      <c r="D12">
        <v>183928</v>
      </c>
      <c r="E12">
        <v>4186</v>
      </c>
      <c r="F12">
        <v>19761</v>
      </c>
      <c r="G12">
        <v>18745</v>
      </c>
      <c r="H12">
        <v>2764</v>
      </c>
      <c r="I12">
        <v>7.5999999999999998E-2</v>
      </c>
      <c r="J12">
        <v>0.20399999999999999</v>
      </c>
      <c r="K12">
        <v>0.13500000000000001</v>
      </c>
      <c r="L12">
        <v>0.29899999999999999</v>
      </c>
      <c r="M12">
        <v>0.251</v>
      </c>
      <c r="N12">
        <v>0.314</v>
      </c>
      <c r="O12">
        <v>0.38600000000000001</v>
      </c>
      <c r="P12">
        <v>0.31</v>
      </c>
      <c r="Q12" t="s">
        <v>373</v>
      </c>
      <c r="R12">
        <v>96</v>
      </c>
      <c r="S12">
        <v>0.4</v>
      </c>
      <c r="T12">
        <v>-759.7</v>
      </c>
      <c r="U12">
        <v>277.7</v>
      </c>
      <c r="V12">
        <v>570</v>
      </c>
    </row>
    <row r="13" spans="1:22" x14ac:dyDescent="0.45">
      <c r="A13">
        <v>2015</v>
      </c>
      <c r="B13">
        <v>4858</v>
      </c>
      <c r="C13">
        <v>70535</v>
      </c>
      <c r="D13">
        <v>183627</v>
      </c>
      <c r="E13">
        <v>4909</v>
      </c>
      <c r="F13">
        <v>20647</v>
      </c>
      <c r="G13">
        <v>19650</v>
      </c>
      <c r="H13">
        <v>2505</v>
      </c>
      <c r="I13">
        <v>7.6999999999999999E-2</v>
      </c>
      <c r="J13">
        <v>0.20399999999999999</v>
      </c>
      <c r="K13">
        <v>0.15</v>
      </c>
      <c r="L13">
        <v>0.29899999999999999</v>
      </c>
      <c r="M13">
        <v>0.254</v>
      </c>
      <c r="N13">
        <v>0.317</v>
      </c>
      <c r="O13">
        <v>0.40500000000000003</v>
      </c>
      <c r="P13">
        <v>0.313</v>
      </c>
      <c r="Q13" t="s">
        <v>373</v>
      </c>
      <c r="R13">
        <v>97</v>
      </c>
      <c r="S13">
        <v>-0.7</v>
      </c>
      <c r="T13">
        <v>-751.2</v>
      </c>
      <c r="U13">
        <v>282.7</v>
      </c>
      <c r="V13">
        <v>569.79999999999995</v>
      </c>
    </row>
    <row r="14" spans="1:22" x14ac:dyDescent="0.45">
      <c r="A14">
        <v>2016</v>
      </c>
      <c r="B14">
        <v>4856</v>
      </c>
      <c r="C14">
        <v>70449</v>
      </c>
      <c r="D14">
        <v>184577</v>
      </c>
      <c r="E14">
        <v>5610</v>
      </c>
      <c r="F14">
        <v>21744</v>
      </c>
      <c r="G14">
        <v>20746</v>
      </c>
      <c r="H14">
        <v>2537</v>
      </c>
      <c r="I14">
        <v>8.2000000000000003E-2</v>
      </c>
      <c r="J14">
        <v>0.21099999999999999</v>
      </c>
      <c r="K14">
        <v>0.16200000000000001</v>
      </c>
      <c r="L14">
        <v>0.3</v>
      </c>
      <c r="M14">
        <v>0.255</v>
      </c>
      <c r="N14">
        <v>0.32200000000000001</v>
      </c>
      <c r="O14">
        <v>0.41699999999999998</v>
      </c>
      <c r="P14">
        <v>0.318</v>
      </c>
      <c r="Q14" t="s">
        <v>373</v>
      </c>
      <c r="R14">
        <v>97</v>
      </c>
      <c r="S14">
        <v>-1.2</v>
      </c>
      <c r="T14">
        <v>-771.6</v>
      </c>
      <c r="U14">
        <v>279</v>
      </c>
      <c r="V14">
        <v>569.5</v>
      </c>
    </row>
    <row r="15" spans="1:22" x14ac:dyDescent="0.45">
      <c r="A15">
        <v>2017</v>
      </c>
      <c r="B15">
        <v>4860</v>
      </c>
      <c r="C15">
        <v>70745</v>
      </c>
      <c r="D15">
        <v>185295</v>
      </c>
      <c r="E15">
        <v>6105</v>
      </c>
      <c r="F15">
        <v>22582</v>
      </c>
      <c r="G15">
        <v>21558</v>
      </c>
      <c r="H15">
        <v>2527</v>
      </c>
      <c r="I15">
        <v>8.5000000000000006E-2</v>
      </c>
      <c r="J15">
        <v>0.216</v>
      </c>
      <c r="K15">
        <v>0.17100000000000001</v>
      </c>
      <c r="L15">
        <v>0.3</v>
      </c>
      <c r="M15">
        <v>0.255</v>
      </c>
      <c r="N15">
        <v>0.32400000000000001</v>
      </c>
      <c r="O15">
        <v>0.42599999999999999</v>
      </c>
      <c r="P15">
        <v>0.32100000000000001</v>
      </c>
      <c r="Q15" t="s">
        <v>373</v>
      </c>
      <c r="R15">
        <v>96</v>
      </c>
      <c r="S15">
        <v>-6.3</v>
      </c>
      <c r="T15">
        <v>-858.8</v>
      </c>
      <c r="U15">
        <v>339.7</v>
      </c>
      <c r="V15">
        <v>570</v>
      </c>
    </row>
    <row r="16" spans="1:22" x14ac:dyDescent="0.45">
      <c r="A16">
        <v>2018</v>
      </c>
      <c r="B16">
        <v>4862</v>
      </c>
      <c r="C16">
        <v>71590</v>
      </c>
      <c r="D16">
        <v>185139</v>
      </c>
      <c r="E16">
        <v>5585</v>
      </c>
      <c r="F16">
        <v>21630</v>
      </c>
      <c r="G16">
        <v>20606</v>
      </c>
      <c r="H16">
        <v>2474</v>
      </c>
      <c r="I16">
        <v>8.5000000000000006E-2</v>
      </c>
      <c r="J16">
        <v>0.223</v>
      </c>
      <c r="K16">
        <v>0.161</v>
      </c>
      <c r="L16">
        <v>0.29599999999999999</v>
      </c>
      <c r="M16">
        <v>0.248</v>
      </c>
      <c r="N16">
        <v>0.318</v>
      </c>
      <c r="O16">
        <v>0.40899999999999997</v>
      </c>
      <c r="P16">
        <v>0.315</v>
      </c>
      <c r="Q16" t="s">
        <v>373</v>
      </c>
      <c r="R16">
        <v>97</v>
      </c>
      <c r="S16">
        <v>-1.1000000000000001</v>
      </c>
      <c r="T16">
        <v>-783.4</v>
      </c>
      <c r="U16">
        <v>322.89999999999998</v>
      </c>
      <c r="V16">
        <v>570.20000000000005</v>
      </c>
    </row>
    <row r="17" spans="1:22" x14ac:dyDescent="0.45">
      <c r="A17">
        <v>2019</v>
      </c>
      <c r="B17">
        <v>4858</v>
      </c>
      <c r="C17">
        <v>71684</v>
      </c>
      <c r="D17">
        <v>186516</v>
      </c>
      <c r="E17">
        <v>6776</v>
      </c>
      <c r="F17">
        <v>23467</v>
      </c>
      <c r="G17">
        <v>22471</v>
      </c>
      <c r="H17">
        <v>2280</v>
      </c>
      <c r="I17">
        <v>8.5000000000000006E-2</v>
      </c>
      <c r="J17">
        <v>0.23</v>
      </c>
      <c r="K17">
        <v>0.183</v>
      </c>
      <c r="L17">
        <v>0.29799999999999999</v>
      </c>
      <c r="M17">
        <v>0.252</v>
      </c>
      <c r="N17">
        <v>0.32300000000000001</v>
      </c>
      <c r="O17">
        <v>0.435</v>
      </c>
      <c r="P17">
        <v>0.32</v>
      </c>
      <c r="Q17" t="s">
        <v>373</v>
      </c>
      <c r="R17">
        <v>97</v>
      </c>
      <c r="S17">
        <v>-6</v>
      </c>
      <c r="T17">
        <v>-823.8</v>
      </c>
      <c r="U17">
        <v>334.4</v>
      </c>
      <c r="V17">
        <v>569.79999999999995</v>
      </c>
    </row>
    <row r="18" spans="1:22" x14ac:dyDescent="0.45">
      <c r="A18">
        <v>2020</v>
      </c>
      <c r="B18">
        <v>1796</v>
      </c>
      <c r="C18">
        <v>26721</v>
      </c>
      <c r="D18">
        <v>66506</v>
      </c>
      <c r="E18">
        <v>2304</v>
      </c>
      <c r="F18">
        <v>8344</v>
      </c>
      <c r="G18">
        <v>7978</v>
      </c>
      <c r="H18">
        <v>885</v>
      </c>
      <c r="I18">
        <v>9.1999999999999998E-2</v>
      </c>
      <c r="J18">
        <v>0.23400000000000001</v>
      </c>
      <c r="K18">
        <v>0.17299999999999999</v>
      </c>
      <c r="L18">
        <v>0.29199999999999998</v>
      </c>
      <c r="M18">
        <v>0.245</v>
      </c>
      <c r="N18">
        <v>0.32200000000000001</v>
      </c>
      <c r="O18">
        <v>0.41799999999999998</v>
      </c>
      <c r="P18">
        <v>0.32</v>
      </c>
      <c r="Q18" t="s">
        <v>373</v>
      </c>
      <c r="R18">
        <v>100</v>
      </c>
      <c r="S18">
        <v>-6.2</v>
      </c>
      <c r="T18">
        <v>-12.2</v>
      </c>
      <c r="U18">
        <v>-213.8</v>
      </c>
      <c r="V18">
        <v>210.6</v>
      </c>
    </row>
    <row r="19" spans="1:22" x14ac:dyDescent="0.45">
      <c r="A19">
        <v>2021</v>
      </c>
      <c r="B19">
        <v>4858</v>
      </c>
      <c r="C19">
        <v>71621</v>
      </c>
      <c r="D19">
        <v>181817</v>
      </c>
      <c r="E19">
        <v>5944</v>
      </c>
      <c r="F19">
        <v>22010</v>
      </c>
      <c r="G19">
        <v>20993</v>
      </c>
      <c r="H19">
        <v>2213</v>
      </c>
      <c r="I19">
        <v>8.6999999999999994E-2</v>
      </c>
      <c r="J19">
        <v>0.23200000000000001</v>
      </c>
      <c r="K19">
        <v>0.16700000000000001</v>
      </c>
      <c r="L19">
        <v>0.29199999999999998</v>
      </c>
      <c r="M19">
        <v>0.24399999999999999</v>
      </c>
      <c r="N19">
        <v>0.317</v>
      </c>
      <c r="O19">
        <v>0.41099999999999998</v>
      </c>
      <c r="P19">
        <v>0.314</v>
      </c>
      <c r="Q19" t="s">
        <v>373</v>
      </c>
      <c r="R19">
        <v>97</v>
      </c>
      <c r="S19">
        <v>-1.1000000000000001</v>
      </c>
      <c r="T19">
        <v>-781.9</v>
      </c>
      <c r="U19">
        <v>286</v>
      </c>
      <c r="V19">
        <v>569.79999999999995</v>
      </c>
    </row>
    <row r="20" spans="1:22" x14ac:dyDescent="0.45">
      <c r="A20">
        <v>2022</v>
      </c>
      <c r="B20">
        <v>4860</v>
      </c>
      <c r="C20">
        <v>70911</v>
      </c>
      <c r="D20">
        <v>182052</v>
      </c>
      <c r="E20">
        <v>5215</v>
      </c>
      <c r="F20">
        <v>20817</v>
      </c>
      <c r="G20">
        <v>19888</v>
      </c>
      <c r="H20">
        <v>2486</v>
      </c>
      <c r="I20">
        <v>8.2000000000000003E-2</v>
      </c>
      <c r="J20">
        <v>0.224</v>
      </c>
      <c r="K20">
        <v>0.152</v>
      </c>
      <c r="L20">
        <v>0.28999999999999998</v>
      </c>
      <c r="M20">
        <v>0.24299999999999999</v>
      </c>
      <c r="N20">
        <v>0.312</v>
      </c>
      <c r="O20">
        <v>0.39500000000000002</v>
      </c>
      <c r="P20">
        <v>0.31</v>
      </c>
      <c r="Q20" t="s">
        <v>373</v>
      </c>
      <c r="R20">
        <v>100</v>
      </c>
      <c r="S20">
        <v>-1.5</v>
      </c>
      <c r="T20">
        <v>38</v>
      </c>
      <c r="U20">
        <v>-597.29999999999995</v>
      </c>
      <c r="V20">
        <v>570</v>
      </c>
    </row>
    <row r="21" spans="1:22" x14ac:dyDescent="0.45">
      <c r="A21">
        <v>2023</v>
      </c>
      <c r="B21">
        <v>4860</v>
      </c>
      <c r="C21">
        <v>71144</v>
      </c>
      <c r="D21">
        <v>184104</v>
      </c>
      <c r="E21">
        <v>5868</v>
      </c>
      <c r="F21">
        <v>22432</v>
      </c>
      <c r="G21">
        <v>21512</v>
      </c>
      <c r="H21">
        <v>3503</v>
      </c>
      <c r="I21">
        <v>8.5999999999999993E-2</v>
      </c>
      <c r="J21">
        <v>0.22700000000000001</v>
      </c>
      <c r="K21">
        <v>0.16600000000000001</v>
      </c>
      <c r="L21">
        <v>0.29699999999999999</v>
      </c>
      <c r="M21">
        <v>0.248</v>
      </c>
      <c r="N21">
        <v>0.32</v>
      </c>
      <c r="O21">
        <v>0.41399999999999998</v>
      </c>
      <c r="P21">
        <v>0.318</v>
      </c>
      <c r="Q21" t="s">
        <v>373</v>
      </c>
      <c r="R21">
        <v>100</v>
      </c>
      <c r="S21">
        <v>4.9000000000000004</v>
      </c>
      <c r="T21">
        <v>46.2</v>
      </c>
      <c r="U21">
        <v>-602.70000000000005</v>
      </c>
      <c r="V21">
        <v>570</v>
      </c>
    </row>
    <row r="22" spans="1:22" x14ac:dyDescent="0.45">
      <c r="A22">
        <v>2024</v>
      </c>
      <c r="B22">
        <v>2808</v>
      </c>
      <c r="C22">
        <v>40886</v>
      </c>
      <c r="D22">
        <v>105293</v>
      </c>
      <c r="E22">
        <v>3047</v>
      </c>
      <c r="F22">
        <v>12316</v>
      </c>
      <c r="G22">
        <v>11753</v>
      </c>
      <c r="H22">
        <v>2016</v>
      </c>
      <c r="I22">
        <v>8.2000000000000003E-2</v>
      </c>
      <c r="J22">
        <v>0.223</v>
      </c>
      <c r="K22">
        <v>0.153</v>
      </c>
      <c r="L22">
        <v>0.28899999999999998</v>
      </c>
      <c r="M22">
        <v>0.24299999999999999</v>
      </c>
      <c r="N22">
        <v>0.312</v>
      </c>
      <c r="O22">
        <v>0.39600000000000002</v>
      </c>
      <c r="P22">
        <v>0.31</v>
      </c>
      <c r="Q22" t="s">
        <v>373</v>
      </c>
      <c r="R22">
        <v>100</v>
      </c>
      <c r="S22">
        <v>0.4</v>
      </c>
      <c r="T22">
        <v>24.5</v>
      </c>
      <c r="U22">
        <v>-334.6</v>
      </c>
      <c r="V22">
        <v>329.3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35568-41DC-48E3-A337-AFC8D565F452}">
  <dimension ref="A1:V140"/>
  <sheetViews>
    <sheetView workbookViewId="0"/>
  </sheetViews>
  <sheetFormatPr defaultRowHeight="14.25" x14ac:dyDescent="0.45"/>
  <cols>
    <col min="1" max="1" width="16.59765625" bestFit="1" customWidth="1"/>
    <col min="2" max="2" width="7.265625" bestFit="1" customWidth="1"/>
    <col min="3" max="3" width="4.19921875" bestFit="1" customWidth="1"/>
    <col min="4" max="4" width="5.06640625" bestFit="1" customWidth="1"/>
    <col min="5" max="5" width="5.33203125" bestFit="1" customWidth="1"/>
    <col min="6" max="6" width="4.06640625" bestFit="1" customWidth="1"/>
    <col min="7" max="7" width="5.6640625" bestFit="1" customWidth="1"/>
    <col min="8" max="8" width="5.06640625" bestFit="1" customWidth="1"/>
    <col min="9" max="9" width="6.53125" bestFit="1" customWidth="1"/>
    <col min="10" max="10" width="5.73046875" bestFit="1" customWidth="1"/>
    <col min="11" max="11" width="5.796875" bestFit="1" customWidth="1"/>
    <col min="12" max="12" width="7.73046875" bestFit="1" customWidth="1"/>
    <col min="13" max="14" width="6.33203125" bestFit="1" customWidth="1"/>
    <col min="15" max="15" width="6.1328125" bestFit="1" customWidth="1"/>
    <col min="16" max="16" width="7.6640625" bestFit="1" customWidth="1"/>
    <col min="17" max="17" width="8.53125" bestFit="1" customWidth="1"/>
    <col min="18" max="18" width="7.59765625" bestFit="1" customWidth="1"/>
    <col min="19" max="19" width="6" bestFit="1" customWidth="1"/>
    <col min="20" max="20" width="5.3984375" bestFit="1" customWidth="1"/>
    <col min="21" max="21" width="5.73046875" bestFit="1" customWidth="1"/>
    <col min="22" max="22" width="6.73046875" bestFit="1" customWidth="1"/>
  </cols>
  <sheetData>
    <row r="1" spans="1:22" x14ac:dyDescent="0.45">
      <c r="A1" t="s">
        <v>0</v>
      </c>
      <c r="B1" t="s">
        <v>1</v>
      </c>
      <c r="C1" t="s">
        <v>346</v>
      </c>
      <c r="D1" t="s">
        <v>2</v>
      </c>
      <c r="E1" t="s">
        <v>374</v>
      </c>
      <c r="F1" t="s">
        <v>375</v>
      </c>
      <c r="G1" t="s">
        <v>376</v>
      </c>
      <c r="H1" t="s">
        <v>377</v>
      </c>
      <c r="I1" t="s">
        <v>249</v>
      </c>
      <c r="J1" t="s">
        <v>248</v>
      </c>
      <c r="K1" t="s">
        <v>378</v>
      </c>
      <c r="L1" t="s">
        <v>227</v>
      </c>
      <c r="M1" t="s">
        <v>11</v>
      </c>
      <c r="N1" t="s">
        <v>379</v>
      </c>
      <c r="O1" t="s">
        <v>13</v>
      </c>
      <c r="P1" t="s">
        <v>15</v>
      </c>
      <c r="Q1" t="s">
        <v>16</v>
      </c>
      <c r="R1" t="s">
        <v>380</v>
      </c>
      <c r="S1" t="s">
        <v>381</v>
      </c>
      <c r="T1" t="s">
        <v>382</v>
      </c>
      <c r="U1" t="s">
        <v>383</v>
      </c>
      <c r="V1" t="s">
        <v>351</v>
      </c>
    </row>
    <row r="2" spans="1:22" x14ac:dyDescent="0.45">
      <c r="A2" t="s">
        <v>17</v>
      </c>
      <c r="B2" t="s">
        <v>18</v>
      </c>
      <c r="C2">
        <v>92</v>
      </c>
      <c r="D2">
        <v>419</v>
      </c>
      <c r="E2">
        <v>27</v>
      </c>
      <c r="F2">
        <v>77</v>
      </c>
      <c r="G2">
        <v>61</v>
      </c>
      <c r="H2">
        <v>14</v>
      </c>
      <c r="I2">
        <v>0.112</v>
      </c>
      <c r="J2">
        <v>0.23200000000000001</v>
      </c>
      <c r="K2">
        <v>0.29899999999999999</v>
      </c>
      <c r="L2">
        <v>0.32200000000000001</v>
      </c>
      <c r="M2">
        <v>0.28799999999999998</v>
      </c>
      <c r="N2">
        <v>0.377</v>
      </c>
      <c r="O2">
        <v>0.58799999999999997</v>
      </c>
      <c r="P2">
        <v>0.40899999999999997</v>
      </c>
      <c r="Q2">
        <v>0.38800000000000001</v>
      </c>
      <c r="R2">
        <v>170</v>
      </c>
      <c r="S2">
        <v>2.9</v>
      </c>
      <c r="T2">
        <v>37.299999999999997</v>
      </c>
      <c r="U2">
        <v>8</v>
      </c>
      <c r="V2">
        <v>6.1</v>
      </c>
    </row>
    <row r="3" spans="1:22" x14ac:dyDescent="0.45">
      <c r="A3" t="s">
        <v>46</v>
      </c>
      <c r="B3" t="s">
        <v>22</v>
      </c>
      <c r="C3">
        <v>93</v>
      </c>
      <c r="D3">
        <v>409</v>
      </c>
      <c r="E3">
        <v>32</v>
      </c>
      <c r="F3">
        <v>70</v>
      </c>
      <c r="G3">
        <v>83</v>
      </c>
      <c r="H3">
        <v>5</v>
      </c>
      <c r="I3">
        <v>0.159</v>
      </c>
      <c r="J3">
        <v>0.252</v>
      </c>
      <c r="K3">
        <v>0.36</v>
      </c>
      <c r="L3">
        <v>0.34499999999999997</v>
      </c>
      <c r="M3">
        <v>0.30399999999999999</v>
      </c>
      <c r="N3">
        <v>0.42199999999999999</v>
      </c>
      <c r="O3">
        <v>0.66400000000000003</v>
      </c>
      <c r="P3">
        <v>0.45200000000000001</v>
      </c>
      <c r="Q3">
        <v>0.46</v>
      </c>
      <c r="R3">
        <v>199</v>
      </c>
      <c r="S3">
        <v>-0.3</v>
      </c>
      <c r="T3">
        <v>47.1</v>
      </c>
      <c r="U3">
        <v>-4.9000000000000004</v>
      </c>
      <c r="V3">
        <v>5.7</v>
      </c>
    </row>
    <row r="4" spans="1:22" x14ac:dyDescent="0.45">
      <c r="A4" t="s">
        <v>19</v>
      </c>
      <c r="B4" t="s">
        <v>20</v>
      </c>
      <c r="C4">
        <v>94</v>
      </c>
      <c r="D4">
        <v>412</v>
      </c>
      <c r="E4">
        <v>15</v>
      </c>
      <c r="F4">
        <v>74</v>
      </c>
      <c r="G4">
        <v>62</v>
      </c>
      <c r="H4">
        <v>22</v>
      </c>
      <c r="I4">
        <v>6.8000000000000005E-2</v>
      </c>
      <c r="J4">
        <v>0.16500000000000001</v>
      </c>
      <c r="K4">
        <v>0.23499999999999999</v>
      </c>
      <c r="L4">
        <v>0.35899999999999999</v>
      </c>
      <c r="M4">
        <v>0.32500000000000001</v>
      </c>
      <c r="N4">
        <v>0.371</v>
      </c>
      <c r="O4">
        <v>0.56000000000000005</v>
      </c>
      <c r="P4">
        <v>0.39200000000000002</v>
      </c>
      <c r="Q4">
        <v>0.40899999999999997</v>
      </c>
      <c r="R4">
        <v>153</v>
      </c>
      <c r="S4">
        <v>3.5</v>
      </c>
      <c r="T4">
        <v>28.8</v>
      </c>
      <c r="U4">
        <v>13</v>
      </c>
      <c r="V4">
        <v>5.7</v>
      </c>
    </row>
    <row r="5" spans="1:22" x14ac:dyDescent="0.45">
      <c r="A5" t="s">
        <v>21</v>
      </c>
      <c r="B5" t="s">
        <v>22</v>
      </c>
      <c r="C5">
        <v>91</v>
      </c>
      <c r="D5">
        <v>412</v>
      </c>
      <c r="E5">
        <v>22</v>
      </c>
      <c r="F5">
        <v>73</v>
      </c>
      <c r="G5">
        <v>64</v>
      </c>
      <c r="H5">
        <v>5</v>
      </c>
      <c r="I5">
        <v>0.192</v>
      </c>
      <c r="J5">
        <v>0.158</v>
      </c>
      <c r="K5">
        <v>0.26300000000000001</v>
      </c>
      <c r="L5">
        <v>0.307</v>
      </c>
      <c r="M5">
        <v>0.29699999999999999</v>
      </c>
      <c r="N5">
        <v>0.432</v>
      </c>
      <c r="O5">
        <v>0.56000000000000005</v>
      </c>
      <c r="P5">
        <v>0.42499999999999999</v>
      </c>
      <c r="Q5">
        <v>0.45900000000000002</v>
      </c>
      <c r="R5">
        <v>181</v>
      </c>
      <c r="S5">
        <v>-1.3</v>
      </c>
      <c r="T5">
        <v>37.700000000000003</v>
      </c>
      <c r="U5">
        <v>1</v>
      </c>
      <c r="V5">
        <v>5.4</v>
      </c>
    </row>
    <row r="6" spans="1:22" x14ac:dyDescent="0.45">
      <c r="A6" t="s">
        <v>27</v>
      </c>
      <c r="B6" t="s">
        <v>28</v>
      </c>
      <c r="C6">
        <v>91</v>
      </c>
      <c r="D6">
        <v>414</v>
      </c>
      <c r="E6">
        <v>28</v>
      </c>
      <c r="F6">
        <v>72</v>
      </c>
      <c r="G6">
        <v>66</v>
      </c>
      <c r="H6">
        <v>22</v>
      </c>
      <c r="I6">
        <v>0.11799999999999999</v>
      </c>
      <c r="J6">
        <v>0.22</v>
      </c>
      <c r="K6">
        <v>0.314</v>
      </c>
      <c r="L6">
        <v>0.34899999999999998</v>
      </c>
      <c r="M6">
        <v>0.314</v>
      </c>
      <c r="N6">
        <v>0.39800000000000002</v>
      </c>
      <c r="O6">
        <v>0.627</v>
      </c>
      <c r="P6">
        <v>0.43</v>
      </c>
      <c r="Q6">
        <v>0.44900000000000001</v>
      </c>
      <c r="R6">
        <v>185</v>
      </c>
      <c r="S6">
        <v>3</v>
      </c>
      <c r="T6">
        <v>44.1</v>
      </c>
      <c r="U6">
        <v>-9.8000000000000007</v>
      </c>
      <c r="V6">
        <v>5</v>
      </c>
    </row>
    <row r="7" spans="1:22" x14ac:dyDescent="0.45">
      <c r="A7" t="s">
        <v>56</v>
      </c>
      <c r="B7" t="s">
        <v>57</v>
      </c>
      <c r="C7">
        <v>93</v>
      </c>
      <c r="D7">
        <v>399</v>
      </c>
      <c r="E7">
        <v>15</v>
      </c>
      <c r="F7">
        <v>62</v>
      </c>
      <c r="G7">
        <v>40</v>
      </c>
      <c r="H7">
        <v>45</v>
      </c>
      <c r="I7">
        <v>0.11</v>
      </c>
      <c r="J7">
        <v>0.311</v>
      </c>
      <c r="K7">
        <v>0.216</v>
      </c>
      <c r="L7">
        <v>0.34399999999999997</v>
      </c>
      <c r="M7">
        <v>0.25</v>
      </c>
      <c r="N7">
        <v>0.34300000000000003</v>
      </c>
      <c r="O7">
        <v>0.46600000000000003</v>
      </c>
      <c r="P7">
        <v>0.35099999999999998</v>
      </c>
      <c r="Q7">
        <v>0.33200000000000002</v>
      </c>
      <c r="R7">
        <v>123</v>
      </c>
      <c r="S7">
        <v>6.9</v>
      </c>
      <c r="T7">
        <v>17.600000000000001</v>
      </c>
      <c r="U7">
        <v>9.6</v>
      </c>
      <c r="V7">
        <v>4.2</v>
      </c>
    </row>
    <row r="8" spans="1:22" x14ac:dyDescent="0.45">
      <c r="A8" t="s">
        <v>77</v>
      </c>
      <c r="B8" t="s">
        <v>50</v>
      </c>
      <c r="C8">
        <v>78</v>
      </c>
      <c r="D8">
        <v>345</v>
      </c>
      <c r="E8">
        <v>20</v>
      </c>
      <c r="F8">
        <v>52</v>
      </c>
      <c r="G8">
        <v>58</v>
      </c>
      <c r="H8">
        <v>4</v>
      </c>
      <c r="I8">
        <v>0.13900000000000001</v>
      </c>
      <c r="J8">
        <v>0.22</v>
      </c>
      <c r="K8">
        <v>0.27100000000000002</v>
      </c>
      <c r="L8">
        <v>0.33800000000000002</v>
      </c>
      <c r="M8">
        <v>0.29799999999999999</v>
      </c>
      <c r="N8">
        <v>0.39400000000000002</v>
      </c>
      <c r="O8">
        <v>0.56899999999999995</v>
      </c>
      <c r="P8">
        <v>0.40500000000000003</v>
      </c>
      <c r="Q8">
        <v>0.379</v>
      </c>
      <c r="R8">
        <v>164</v>
      </c>
      <c r="S8">
        <v>0.4</v>
      </c>
      <c r="T8">
        <v>26.5</v>
      </c>
      <c r="U8">
        <v>-1.1000000000000001</v>
      </c>
      <c r="V8">
        <v>3.8</v>
      </c>
    </row>
    <row r="9" spans="1:22" x14ac:dyDescent="0.45">
      <c r="A9" t="s">
        <v>214</v>
      </c>
      <c r="B9" t="s">
        <v>95</v>
      </c>
      <c r="C9">
        <v>66</v>
      </c>
      <c r="D9">
        <v>295</v>
      </c>
      <c r="E9">
        <v>9</v>
      </c>
      <c r="F9">
        <v>55</v>
      </c>
      <c r="G9">
        <v>27</v>
      </c>
      <c r="H9">
        <v>4</v>
      </c>
      <c r="I9">
        <v>7.4999999999999997E-2</v>
      </c>
      <c r="J9">
        <v>7.8E-2</v>
      </c>
      <c r="K9">
        <v>0.16700000000000001</v>
      </c>
      <c r="L9">
        <v>0.371</v>
      </c>
      <c r="M9">
        <v>0.36099999999999999</v>
      </c>
      <c r="N9">
        <v>0.41499999999999998</v>
      </c>
      <c r="O9">
        <v>0.52800000000000002</v>
      </c>
      <c r="P9">
        <v>0.41</v>
      </c>
      <c r="Q9">
        <v>0.35099999999999998</v>
      </c>
      <c r="R9">
        <v>171</v>
      </c>
      <c r="S9">
        <v>-0.5</v>
      </c>
      <c r="T9">
        <v>23.8</v>
      </c>
      <c r="U9">
        <v>3.4</v>
      </c>
      <c r="V9">
        <v>3.8</v>
      </c>
    </row>
    <row r="10" spans="1:22" x14ac:dyDescent="0.45">
      <c r="A10" t="s">
        <v>165</v>
      </c>
      <c r="B10" t="s">
        <v>64</v>
      </c>
      <c r="C10">
        <v>92</v>
      </c>
      <c r="D10">
        <v>416</v>
      </c>
      <c r="E10">
        <v>16</v>
      </c>
      <c r="F10">
        <v>62</v>
      </c>
      <c r="G10">
        <v>48</v>
      </c>
      <c r="H10">
        <v>16</v>
      </c>
      <c r="I10">
        <v>7.1999999999999995E-2</v>
      </c>
      <c r="J10">
        <v>0.17100000000000001</v>
      </c>
      <c r="K10">
        <v>0.19800000000000001</v>
      </c>
      <c r="L10">
        <v>0.26600000000000001</v>
      </c>
      <c r="M10">
        <v>0.249</v>
      </c>
      <c r="N10">
        <v>0.317</v>
      </c>
      <c r="O10">
        <v>0.44700000000000001</v>
      </c>
      <c r="P10">
        <v>0.33200000000000002</v>
      </c>
      <c r="Q10">
        <v>0.36599999999999999</v>
      </c>
      <c r="R10">
        <v>120</v>
      </c>
      <c r="S10">
        <v>2.8</v>
      </c>
      <c r="T10">
        <v>12.4</v>
      </c>
      <c r="U10">
        <v>9.6</v>
      </c>
      <c r="V10">
        <v>3.7</v>
      </c>
    </row>
    <row r="11" spans="1:22" x14ac:dyDescent="0.45">
      <c r="A11" t="s">
        <v>40</v>
      </c>
      <c r="B11" t="s">
        <v>41</v>
      </c>
      <c r="C11">
        <v>89</v>
      </c>
      <c r="D11">
        <v>397</v>
      </c>
      <c r="E11">
        <v>18</v>
      </c>
      <c r="F11">
        <v>62</v>
      </c>
      <c r="G11">
        <v>52</v>
      </c>
      <c r="H11">
        <v>4</v>
      </c>
      <c r="I11">
        <v>9.2999999999999999E-2</v>
      </c>
      <c r="J11">
        <v>0.17399999999999999</v>
      </c>
      <c r="K11">
        <v>0.22</v>
      </c>
      <c r="L11">
        <v>0.30399999999999999</v>
      </c>
      <c r="M11">
        <v>0.28599999999999998</v>
      </c>
      <c r="N11">
        <v>0.35299999999999998</v>
      </c>
      <c r="O11">
        <v>0.50600000000000001</v>
      </c>
      <c r="P11">
        <v>0.36299999999999999</v>
      </c>
      <c r="Q11">
        <v>0.376</v>
      </c>
      <c r="R11">
        <v>136</v>
      </c>
      <c r="S11">
        <v>0.3</v>
      </c>
      <c r="T11">
        <v>17.2</v>
      </c>
      <c r="U11">
        <v>4.5</v>
      </c>
      <c r="V11">
        <v>3.6</v>
      </c>
    </row>
    <row r="12" spans="1:22" x14ac:dyDescent="0.45">
      <c r="A12" t="s">
        <v>2040</v>
      </c>
      <c r="B12" t="s">
        <v>62</v>
      </c>
      <c r="C12">
        <v>74</v>
      </c>
      <c r="D12">
        <v>312</v>
      </c>
      <c r="E12">
        <v>13</v>
      </c>
      <c r="F12">
        <v>50</v>
      </c>
      <c r="G12">
        <v>47</v>
      </c>
      <c r="H12">
        <v>0</v>
      </c>
      <c r="I12">
        <v>9.6000000000000002E-2</v>
      </c>
      <c r="J12">
        <v>0.17</v>
      </c>
      <c r="K12">
        <v>0.215</v>
      </c>
      <c r="L12">
        <v>0.34</v>
      </c>
      <c r="M12">
        <v>0.31</v>
      </c>
      <c r="N12">
        <v>0.379</v>
      </c>
      <c r="O12">
        <v>0.52600000000000002</v>
      </c>
      <c r="P12">
        <v>0.38600000000000001</v>
      </c>
      <c r="Q12">
        <v>0.36299999999999999</v>
      </c>
      <c r="R12">
        <v>154</v>
      </c>
      <c r="S12">
        <v>0</v>
      </c>
      <c r="T12">
        <v>19.600000000000001</v>
      </c>
      <c r="U12">
        <v>5</v>
      </c>
      <c r="V12">
        <v>3.6</v>
      </c>
    </row>
    <row r="13" spans="1:22" x14ac:dyDescent="0.45">
      <c r="A13" t="s">
        <v>67</v>
      </c>
      <c r="B13" t="s">
        <v>28</v>
      </c>
      <c r="C13">
        <v>72</v>
      </c>
      <c r="D13">
        <v>331</v>
      </c>
      <c r="E13">
        <v>10</v>
      </c>
      <c r="F13">
        <v>50</v>
      </c>
      <c r="G13">
        <v>40</v>
      </c>
      <c r="H13">
        <v>9</v>
      </c>
      <c r="I13">
        <v>0.14199999999999999</v>
      </c>
      <c r="J13">
        <v>0.10299999999999999</v>
      </c>
      <c r="K13">
        <v>0.184</v>
      </c>
      <c r="L13">
        <v>0.318</v>
      </c>
      <c r="M13">
        <v>0.30399999999999999</v>
      </c>
      <c r="N13">
        <v>0.40500000000000003</v>
      </c>
      <c r="O13">
        <v>0.48799999999999999</v>
      </c>
      <c r="P13">
        <v>0.39</v>
      </c>
      <c r="Q13">
        <v>0.377</v>
      </c>
      <c r="R13">
        <v>157</v>
      </c>
      <c r="S13">
        <v>0.7</v>
      </c>
      <c r="T13">
        <v>22.9</v>
      </c>
      <c r="U13">
        <v>-1.1000000000000001</v>
      </c>
      <c r="V13">
        <v>3.4</v>
      </c>
    </row>
    <row r="14" spans="1:22" x14ac:dyDescent="0.45">
      <c r="A14" t="s">
        <v>108</v>
      </c>
      <c r="B14" t="s">
        <v>60</v>
      </c>
      <c r="C14">
        <v>93</v>
      </c>
      <c r="D14">
        <v>427</v>
      </c>
      <c r="E14">
        <v>10</v>
      </c>
      <c r="F14">
        <v>61</v>
      </c>
      <c r="G14">
        <v>41</v>
      </c>
      <c r="H14">
        <v>22</v>
      </c>
      <c r="I14">
        <v>0.08</v>
      </c>
      <c r="J14">
        <v>0.222</v>
      </c>
      <c r="K14">
        <v>0.19400000000000001</v>
      </c>
      <c r="L14">
        <v>0.34200000000000003</v>
      </c>
      <c r="M14">
        <v>0.27700000000000002</v>
      </c>
      <c r="N14">
        <v>0.33800000000000002</v>
      </c>
      <c r="O14">
        <v>0.47199999999999998</v>
      </c>
      <c r="P14">
        <v>0.34899999999999998</v>
      </c>
      <c r="Q14">
        <v>0.34799999999999998</v>
      </c>
      <c r="R14">
        <v>121</v>
      </c>
      <c r="S14">
        <v>5.6</v>
      </c>
      <c r="T14">
        <v>15.9</v>
      </c>
      <c r="U14">
        <v>3.3</v>
      </c>
      <c r="V14">
        <v>3.4</v>
      </c>
    </row>
    <row r="15" spans="1:22" x14ac:dyDescent="0.45">
      <c r="A15" t="s">
        <v>163</v>
      </c>
      <c r="B15" t="s">
        <v>28</v>
      </c>
      <c r="C15">
        <v>78</v>
      </c>
      <c r="D15">
        <v>335</v>
      </c>
      <c r="E15">
        <v>15</v>
      </c>
      <c r="F15">
        <v>46</v>
      </c>
      <c r="G15">
        <v>55</v>
      </c>
      <c r="H15">
        <v>0</v>
      </c>
      <c r="I15">
        <v>9.6000000000000002E-2</v>
      </c>
      <c r="J15">
        <v>0.17899999999999999</v>
      </c>
      <c r="K15">
        <v>0.222</v>
      </c>
      <c r="L15">
        <v>0.28599999999999998</v>
      </c>
      <c r="M15">
        <v>0.27</v>
      </c>
      <c r="N15">
        <v>0.34300000000000003</v>
      </c>
      <c r="O15">
        <v>0.49099999999999999</v>
      </c>
      <c r="P15">
        <v>0.35499999999999998</v>
      </c>
      <c r="Q15">
        <v>0.34699999999999998</v>
      </c>
      <c r="R15">
        <v>133</v>
      </c>
      <c r="S15">
        <v>-1.1000000000000001</v>
      </c>
      <c r="T15">
        <v>11.9</v>
      </c>
      <c r="U15">
        <v>8.3000000000000007</v>
      </c>
      <c r="V15">
        <v>3.3</v>
      </c>
    </row>
    <row r="16" spans="1:22" x14ac:dyDescent="0.45">
      <c r="A16" t="s">
        <v>455</v>
      </c>
      <c r="B16" t="s">
        <v>60</v>
      </c>
      <c r="C16">
        <v>81</v>
      </c>
      <c r="D16">
        <v>349</v>
      </c>
      <c r="E16">
        <v>21</v>
      </c>
      <c r="F16">
        <v>58</v>
      </c>
      <c r="G16">
        <v>58</v>
      </c>
      <c r="H16">
        <v>2</v>
      </c>
      <c r="I16">
        <v>0.11700000000000001</v>
      </c>
      <c r="J16">
        <v>0.23799999999999999</v>
      </c>
      <c r="K16">
        <v>0.29099999999999998</v>
      </c>
      <c r="L16">
        <v>0.32700000000000001</v>
      </c>
      <c r="M16">
        <v>0.28799999999999998</v>
      </c>
      <c r="N16">
        <v>0.372</v>
      </c>
      <c r="O16">
        <v>0.57899999999999996</v>
      </c>
      <c r="P16">
        <v>0.39600000000000002</v>
      </c>
      <c r="Q16">
        <v>0.39</v>
      </c>
      <c r="R16">
        <v>153</v>
      </c>
      <c r="S16">
        <v>-0.3</v>
      </c>
      <c r="T16">
        <v>21.4</v>
      </c>
      <c r="U16">
        <v>-1.5</v>
      </c>
      <c r="V16">
        <v>3.2</v>
      </c>
    </row>
    <row r="17" spans="1:22" x14ac:dyDescent="0.45">
      <c r="A17" t="s">
        <v>2024</v>
      </c>
      <c r="B17" t="s">
        <v>24</v>
      </c>
      <c r="C17">
        <v>68</v>
      </c>
      <c r="D17">
        <v>293</v>
      </c>
      <c r="E17">
        <v>11</v>
      </c>
      <c r="F17">
        <v>43</v>
      </c>
      <c r="G17">
        <v>41</v>
      </c>
      <c r="H17">
        <v>21</v>
      </c>
      <c r="I17">
        <v>0.11899999999999999</v>
      </c>
      <c r="J17">
        <v>0.184</v>
      </c>
      <c r="K17">
        <v>0.19600000000000001</v>
      </c>
      <c r="L17">
        <v>0.38200000000000001</v>
      </c>
      <c r="M17">
        <v>0.32900000000000001</v>
      </c>
      <c r="N17">
        <v>0.41099999999999998</v>
      </c>
      <c r="O17">
        <v>0.52500000000000002</v>
      </c>
      <c r="P17">
        <v>0.40200000000000002</v>
      </c>
      <c r="Q17">
        <v>0.379</v>
      </c>
      <c r="R17">
        <v>163</v>
      </c>
      <c r="S17">
        <v>4.8</v>
      </c>
      <c r="T17">
        <v>26.4</v>
      </c>
      <c r="U17">
        <v>-5.3</v>
      </c>
      <c r="V17">
        <v>3.2</v>
      </c>
    </row>
    <row r="18" spans="1:22" x14ac:dyDescent="0.45">
      <c r="A18" t="s">
        <v>155</v>
      </c>
      <c r="B18" t="s">
        <v>28</v>
      </c>
      <c r="C18">
        <v>94</v>
      </c>
      <c r="D18">
        <v>410</v>
      </c>
      <c r="E18">
        <v>13</v>
      </c>
      <c r="F18">
        <v>55</v>
      </c>
      <c r="G18">
        <v>58</v>
      </c>
      <c r="H18">
        <v>4</v>
      </c>
      <c r="I18">
        <v>0.13400000000000001</v>
      </c>
      <c r="J18">
        <v>0.154</v>
      </c>
      <c r="K18">
        <v>0.19900000000000001</v>
      </c>
      <c r="L18">
        <v>0.32100000000000001</v>
      </c>
      <c r="M18">
        <v>0.29199999999999998</v>
      </c>
      <c r="N18">
        <v>0.39800000000000002</v>
      </c>
      <c r="O18">
        <v>0.49099999999999999</v>
      </c>
      <c r="P18">
        <v>0.38100000000000001</v>
      </c>
      <c r="Q18">
        <v>0.378</v>
      </c>
      <c r="R18">
        <v>151</v>
      </c>
      <c r="S18">
        <v>-2.2999999999999998</v>
      </c>
      <c r="T18">
        <v>22.2</v>
      </c>
      <c r="U18">
        <v>-5.5</v>
      </c>
      <c r="V18">
        <v>3.2</v>
      </c>
    </row>
    <row r="19" spans="1:22" x14ac:dyDescent="0.45">
      <c r="A19" t="s">
        <v>74</v>
      </c>
      <c r="B19" t="s">
        <v>75</v>
      </c>
      <c r="C19">
        <v>94</v>
      </c>
      <c r="D19">
        <v>380</v>
      </c>
      <c r="E19">
        <v>14</v>
      </c>
      <c r="F19">
        <v>52</v>
      </c>
      <c r="G19">
        <v>59</v>
      </c>
      <c r="H19">
        <v>5</v>
      </c>
      <c r="I19">
        <v>0.121</v>
      </c>
      <c r="J19">
        <v>0.153</v>
      </c>
      <c r="K19">
        <v>0.17799999999999999</v>
      </c>
      <c r="L19">
        <v>0.34100000000000003</v>
      </c>
      <c r="M19">
        <v>0.311</v>
      </c>
      <c r="N19">
        <v>0.40200000000000002</v>
      </c>
      <c r="O19">
        <v>0.48899999999999999</v>
      </c>
      <c r="P19">
        <v>0.38900000000000001</v>
      </c>
      <c r="Q19">
        <v>0.37</v>
      </c>
      <c r="R19">
        <v>159</v>
      </c>
      <c r="S19">
        <v>-2.4</v>
      </c>
      <c r="T19">
        <v>23.9</v>
      </c>
      <c r="U19">
        <v>-6.3</v>
      </c>
      <c r="V19">
        <v>3.2</v>
      </c>
    </row>
    <row r="20" spans="1:22" x14ac:dyDescent="0.45">
      <c r="A20" t="s">
        <v>63</v>
      </c>
      <c r="B20" t="s">
        <v>64</v>
      </c>
      <c r="C20">
        <v>87</v>
      </c>
      <c r="D20">
        <v>384</v>
      </c>
      <c r="E20">
        <v>16</v>
      </c>
      <c r="F20">
        <v>59</v>
      </c>
      <c r="G20">
        <v>62</v>
      </c>
      <c r="H20">
        <v>8</v>
      </c>
      <c r="I20">
        <v>0.122</v>
      </c>
      <c r="J20">
        <v>0.24199999999999999</v>
      </c>
      <c r="K20">
        <v>0.215</v>
      </c>
      <c r="L20">
        <v>0.30399999999999999</v>
      </c>
      <c r="M20">
        <v>0.252</v>
      </c>
      <c r="N20">
        <v>0.36499999999999999</v>
      </c>
      <c r="O20">
        <v>0.46600000000000003</v>
      </c>
      <c r="P20">
        <v>0.36299999999999999</v>
      </c>
      <c r="Q20">
        <v>0.38</v>
      </c>
      <c r="R20">
        <v>141</v>
      </c>
      <c r="S20">
        <v>1.5</v>
      </c>
      <c r="T20">
        <v>20.100000000000001</v>
      </c>
      <c r="U20">
        <v>-3</v>
      </c>
      <c r="V20">
        <v>3.1</v>
      </c>
    </row>
    <row r="21" spans="1:22" x14ac:dyDescent="0.45">
      <c r="A21" t="s">
        <v>156</v>
      </c>
      <c r="B21" t="s">
        <v>95</v>
      </c>
      <c r="C21">
        <v>89</v>
      </c>
      <c r="D21">
        <v>388</v>
      </c>
      <c r="E21">
        <v>23</v>
      </c>
      <c r="F21">
        <v>70</v>
      </c>
      <c r="G21">
        <v>77</v>
      </c>
      <c r="H21">
        <v>18</v>
      </c>
      <c r="I21">
        <v>7.4999999999999997E-2</v>
      </c>
      <c r="J21">
        <v>0.129</v>
      </c>
      <c r="K21">
        <v>0.253</v>
      </c>
      <c r="L21">
        <v>0.26</v>
      </c>
      <c r="M21">
        <v>0.27200000000000002</v>
      </c>
      <c r="N21">
        <v>0.32700000000000001</v>
      </c>
      <c r="O21">
        <v>0.52500000000000002</v>
      </c>
      <c r="P21">
        <v>0.35799999999999998</v>
      </c>
      <c r="Q21">
        <v>0.32300000000000001</v>
      </c>
      <c r="R21">
        <v>136</v>
      </c>
      <c r="S21">
        <v>2.8</v>
      </c>
      <c r="T21">
        <v>18.899999999999999</v>
      </c>
      <c r="U21">
        <v>-2.1</v>
      </c>
      <c r="V21">
        <v>3</v>
      </c>
    </row>
    <row r="22" spans="1:22" x14ac:dyDescent="0.45">
      <c r="A22" t="s">
        <v>1896</v>
      </c>
      <c r="B22" t="s">
        <v>45</v>
      </c>
      <c r="C22">
        <v>87</v>
      </c>
      <c r="D22">
        <v>326</v>
      </c>
      <c r="E22">
        <v>8</v>
      </c>
      <c r="F22">
        <v>42</v>
      </c>
      <c r="G22">
        <v>36</v>
      </c>
      <c r="H22">
        <v>4</v>
      </c>
      <c r="I22">
        <v>8.8999999999999996E-2</v>
      </c>
      <c r="J22">
        <v>0.184</v>
      </c>
      <c r="K22">
        <v>0.16</v>
      </c>
      <c r="L22">
        <v>0.35199999999999998</v>
      </c>
      <c r="M22">
        <v>0.29499999999999998</v>
      </c>
      <c r="N22">
        <v>0.38900000000000001</v>
      </c>
      <c r="O22">
        <v>0.45600000000000002</v>
      </c>
      <c r="P22">
        <v>0.373</v>
      </c>
      <c r="Q22">
        <v>0.313</v>
      </c>
      <c r="R22">
        <v>141</v>
      </c>
      <c r="S22">
        <v>0.7</v>
      </c>
      <c r="T22">
        <v>16.2</v>
      </c>
      <c r="U22">
        <v>1.9</v>
      </c>
      <c r="V22">
        <v>3</v>
      </c>
    </row>
    <row r="23" spans="1:22" x14ac:dyDescent="0.45">
      <c r="A23" t="s">
        <v>65</v>
      </c>
      <c r="B23" t="s">
        <v>32</v>
      </c>
      <c r="C23">
        <v>92</v>
      </c>
      <c r="D23">
        <v>389</v>
      </c>
      <c r="E23">
        <v>24</v>
      </c>
      <c r="F23">
        <v>55</v>
      </c>
      <c r="G23">
        <v>75</v>
      </c>
      <c r="H23">
        <v>0</v>
      </c>
      <c r="I23">
        <v>0.108</v>
      </c>
      <c r="J23">
        <v>0.23699999999999999</v>
      </c>
      <c r="K23">
        <v>0.26900000000000002</v>
      </c>
      <c r="L23">
        <v>0.34100000000000003</v>
      </c>
      <c r="M23">
        <v>0.29799999999999999</v>
      </c>
      <c r="N23">
        <v>0.375</v>
      </c>
      <c r="O23">
        <v>0.56699999999999995</v>
      </c>
      <c r="P23">
        <v>0.40100000000000002</v>
      </c>
      <c r="Q23">
        <v>0.42899999999999999</v>
      </c>
      <c r="R23">
        <v>161</v>
      </c>
      <c r="S23">
        <v>-2.9</v>
      </c>
      <c r="T23">
        <v>24.9</v>
      </c>
      <c r="U23">
        <v>-9.9</v>
      </c>
      <c r="V23">
        <v>2.9</v>
      </c>
    </row>
    <row r="24" spans="1:22" x14ac:dyDescent="0.45">
      <c r="A24" t="s">
        <v>33</v>
      </c>
      <c r="B24" t="s">
        <v>18</v>
      </c>
      <c r="C24">
        <v>86</v>
      </c>
      <c r="D24">
        <v>357</v>
      </c>
      <c r="E24">
        <v>15</v>
      </c>
      <c r="F24">
        <v>46</v>
      </c>
      <c r="G24">
        <v>50</v>
      </c>
      <c r="H24">
        <v>6</v>
      </c>
      <c r="I24">
        <v>4.8000000000000001E-2</v>
      </c>
      <c r="J24">
        <v>0.21299999999999999</v>
      </c>
      <c r="K24">
        <v>0.23200000000000001</v>
      </c>
      <c r="L24">
        <v>0.32200000000000001</v>
      </c>
      <c r="M24">
        <v>0.28000000000000003</v>
      </c>
      <c r="N24">
        <v>0.32600000000000001</v>
      </c>
      <c r="O24">
        <v>0.51200000000000001</v>
      </c>
      <c r="P24">
        <v>0.35899999999999999</v>
      </c>
      <c r="Q24">
        <v>0.36099999999999999</v>
      </c>
      <c r="R24">
        <v>136</v>
      </c>
      <c r="S24">
        <v>0.1</v>
      </c>
      <c r="T24">
        <v>15.1</v>
      </c>
      <c r="U24">
        <v>1.3</v>
      </c>
      <c r="V24">
        <v>2.9</v>
      </c>
    </row>
    <row r="25" spans="1:22" x14ac:dyDescent="0.45">
      <c r="A25" t="s">
        <v>147</v>
      </c>
      <c r="B25" t="s">
        <v>24</v>
      </c>
      <c r="C25">
        <v>94</v>
      </c>
      <c r="D25">
        <v>408</v>
      </c>
      <c r="E25">
        <v>14</v>
      </c>
      <c r="F25">
        <v>49</v>
      </c>
      <c r="G25">
        <v>62</v>
      </c>
      <c r="H25">
        <v>12</v>
      </c>
      <c r="I25">
        <v>0.113</v>
      </c>
      <c r="J25">
        <v>0.223</v>
      </c>
      <c r="K25">
        <v>0.17599999999999999</v>
      </c>
      <c r="L25">
        <v>0.27700000000000002</v>
      </c>
      <c r="M25">
        <v>0.23699999999999999</v>
      </c>
      <c r="N25">
        <v>0.32400000000000001</v>
      </c>
      <c r="O25">
        <v>0.41299999999999998</v>
      </c>
      <c r="P25">
        <v>0.32300000000000001</v>
      </c>
      <c r="Q25">
        <v>0.33900000000000002</v>
      </c>
      <c r="R25">
        <v>109</v>
      </c>
      <c r="S25">
        <v>1.2</v>
      </c>
      <c r="T25">
        <v>5.3</v>
      </c>
      <c r="U25">
        <v>8.5</v>
      </c>
      <c r="V25">
        <v>2.9</v>
      </c>
    </row>
    <row r="26" spans="1:22" x14ac:dyDescent="0.45">
      <c r="A26" t="s">
        <v>187</v>
      </c>
      <c r="B26" t="s">
        <v>71</v>
      </c>
      <c r="C26">
        <v>88</v>
      </c>
      <c r="D26">
        <v>373</v>
      </c>
      <c r="E26">
        <v>15</v>
      </c>
      <c r="F26">
        <v>36</v>
      </c>
      <c r="G26">
        <v>50</v>
      </c>
      <c r="H26">
        <v>0</v>
      </c>
      <c r="I26">
        <v>0.11799999999999999</v>
      </c>
      <c r="J26">
        <v>0.17199999999999999</v>
      </c>
      <c r="K26">
        <v>0.20100000000000001</v>
      </c>
      <c r="L26">
        <v>0.28499999999999998</v>
      </c>
      <c r="M26">
        <v>0.26300000000000001</v>
      </c>
      <c r="N26">
        <v>0.36499999999999999</v>
      </c>
      <c r="O26">
        <v>0.46400000000000002</v>
      </c>
      <c r="P26">
        <v>0.36099999999999999</v>
      </c>
      <c r="Q26">
        <v>0.311</v>
      </c>
      <c r="R26">
        <v>139</v>
      </c>
      <c r="S26">
        <v>-0.7</v>
      </c>
      <c r="T26">
        <v>16.5</v>
      </c>
      <c r="U26">
        <v>-0.9</v>
      </c>
      <c r="V26">
        <v>2.9</v>
      </c>
    </row>
    <row r="27" spans="1:22" x14ac:dyDescent="0.45">
      <c r="A27" t="s">
        <v>168</v>
      </c>
      <c r="B27" t="s">
        <v>35</v>
      </c>
      <c r="C27">
        <v>89</v>
      </c>
      <c r="D27">
        <v>365</v>
      </c>
      <c r="E27">
        <v>13</v>
      </c>
      <c r="F27">
        <v>53</v>
      </c>
      <c r="G27">
        <v>39</v>
      </c>
      <c r="H27">
        <v>20</v>
      </c>
      <c r="I27">
        <v>0.09</v>
      </c>
      <c r="J27">
        <v>0.247</v>
      </c>
      <c r="K27">
        <v>0.184</v>
      </c>
      <c r="L27">
        <v>0.34200000000000003</v>
      </c>
      <c r="M27">
        <v>0.27700000000000002</v>
      </c>
      <c r="N27">
        <v>0.34599999999999997</v>
      </c>
      <c r="O27">
        <v>0.46100000000000002</v>
      </c>
      <c r="P27">
        <v>0.34899999999999998</v>
      </c>
      <c r="Q27">
        <v>0.34300000000000003</v>
      </c>
      <c r="R27">
        <v>112</v>
      </c>
      <c r="S27">
        <v>3.5</v>
      </c>
      <c r="T27">
        <v>8.5</v>
      </c>
      <c r="U27">
        <v>6.1</v>
      </c>
      <c r="V27">
        <v>2.8</v>
      </c>
    </row>
    <row r="28" spans="1:22" x14ac:dyDescent="0.45">
      <c r="A28" t="s">
        <v>198</v>
      </c>
      <c r="B28" t="s">
        <v>62</v>
      </c>
      <c r="C28">
        <v>93</v>
      </c>
      <c r="D28">
        <v>373</v>
      </c>
      <c r="E28">
        <v>7</v>
      </c>
      <c r="F28">
        <v>54</v>
      </c>
      <c r="G28">
        <v>29</v>
      </c>
      <c r="H28">
        <v>10</v>
      </c>
      <c r="I28">
        <v>8.3000000000000004E-2</v>
      </c>
      <c r="J28">
        <v>0.23300000000000001</v>
      </c>
      <c r="K28">
        <v>0.16200000000000001</v>
      </c>
      <c r="L28">
        <v>0.34499999999999997</v>
      </c>
      <c r="M28">
        <v>0.26800000000000002</v>
      </c>
      <c r="N28">
        <v>0.35399999999999998</v>
      </c>
      <c r="O28">
        <v>0.43</v>
      </c>
      <c r="P28">
        <v>0.34499999999999997</v>
      </c>
      <c r="Q28">
        <v>0.32900000000000001</v>
      </c>
      <c r="R28">
        <v>125</v>
      </c>
      <c r="S28">
        <v>-0.2</v>
      </c>
      <c r="T28">
        <v>10.9</v>
      </c>
      <c r="U28">
        <v>4</v>
      </c>
      <c r="V28">
        <v>2.8</v>
      </c>
    </row>
    <row r="29" spans="1:22" x14ac:dyDescent="0.45">
      <c r="A29" t="s">
        <v>99</v>
      </c>
      <c r="B29" t="s">
        <v>18</v>
      </c>
      <c r="C29">
        <v>87</v>
      </c>
      <c r="D29">
        <v>391</v>
      </c>
      <c r="E29">
        <v>16</v>
      </c>
      <c r="F29">
        <v>46</v>
      </c>
      <c r="G29">
        <v>59</v>
      </c>
      <c r="H29">
        <v>1</v>
      </c>
      <c r="I29">
        <v>8.6999999999999994E-2</v>
      </c>
      <c r="J29">
        <v>0.17100000000000001</v>
      </c>
      <c r="K29">
        <v>0.17</v>
      </c>
      <c r="L29">
        <v>0.30399999999999999</v>
      </c>
      <c r="M29">
        <v>0.28100000000000003</v>
      </c>
      <c r="N29">
        <v>0.34300000000000003</v>
      </c>
      <c r="O29">
        <v>0.45200000000000001</v>
      </c>
      <c r="P29">
        <v>0.34399999999999997</v>
      </c>
      <c r="Q29">
        <v>0.33900000000000002</v>
      </c>
      <c r="R29">
        <v>126</v>
      </c>
      <c r="S29">
        <v>-1.6</v>
      </c>
      <c r="T29">
        <v>10.1</v>
      </c>
      <c r="U29">
        <v>3.6</v>
      </c>
      <c r="V29">
        <v>2.7</v>
      </c>
    </row>
    <row r="30" spans="1:22" x14ac:dyDescent="0.45">
      <c r="A30" t="s">
        <v>106</v>
      </c>
      <c r="B30" t="s">
        <v>41</v>
      </c>
      <c r="C30">
        <v>94</v>
      </c>
      <c r="D30">
        <v>405</v>
      </c>
      <c r="E30">
        <v>22</v>
      </c>
      <c r="F30">
        <v>58</v>
      </c>
      <c r="G30">
        <v>66</v>
      </c>
      <c r="H30">
        <v>2</v>
      </c>
      <c r="I30">
        <v>9.6000000000000002E-2</v>
      </c>
      <c r="J30">
        <v>0.254</v>
      </c>
      <c r="K30">
        <v>0.23799999999999999</v>
      </c>
      <c r="L30">
        <v>0.3</v>
      </c>
      <c r="M30">
        <v>0.26100000000000001</v>
      </c>
      <c r="N30">
        <v>0.33600000000000002</v>
      </c>
      <c r="O30">
        <v>0.499</v>
      </c>
      <c r="P30">
        <v>0.35599999999999998</v>
      </c>
      <c r="Q30">
        <v>0.36699999999999999</v>
      </c>
      <c r="R30">
        <v>131</v>
      </c>
      <c r="S30">
        <v>-2.8</v>
      </c>
      <c r="T30">
        <v>12</v>
      </c>
      <c r="U30">
        <v>0.6</v>
      </c>
      <c r="V30">
        <v>2.7</v>
      </c>
    </row>
    <row r="31" spans="1:22" x14ac:dyDescent="0.45">
      <c r="A31" t="s">
        <v>157</v>
      </c>
      <c r="B31" t="s">
        <v>102</v>
      </c>
      <c r="C31">
        <v>93</v>
      </c>
      <c r="D31">
        <v>394</v>
      </c>
      <c r="E31">
        <v>17</v>
      </c>
      <c r="F31">
        <v>54</v>
      </c>
      <c r="G31">
        <v>48</v>
      </c>
      <c r="H31">
        <v>4</v>
      </c>
      <c r="I31">
        <v>0.122</v>
      </c>
      <c r="J31">
        <v>0.25600000000000001</v>
      </c>
      <c r="K31">
        <v>0.23100000000000001</v>
      </c>
      <c r="L31">
        <v>0.32900000000000001</v>
      </c>
      <c r="M31">
        <v>0.26600000000000001</v>
      </c>
      <c r="N31">
        <v>0.35899999999999999</v>
      </c>
      <c r="O31">
        <v>0.497</v>
      </c>
      <c r="P31">
        <v>0.36699999999999999</v>
      </c>
      <c r="Q31">
        <v>0.35899999999999999</v>
      </c>
      <c r="R31">
        <v>139</v>
      </c>
      <c r="S31">
        <v>0.1</v>
      </c>
      <c r="T31">
        <v>18.2</v>
      </c>
      <c r="U31">
        <v>-4.7</v>
      </c>
      <c r="V31">
        <v>2.7</v>
      </c>
    </row>
    <row r="32" spans="1:22" x14ac:dyDescent="0.45">
      <c r="A32" t="s">
        <v>23</v>
      </c>
      <c r="B32" t="s">
        <v>24</v>
      </c>
      <c r="C32">
        <v>90</v>
      </c>
      <c r="D32">
        <v>405</v>
      </c>
      <c r="E32">
        <v>10</v>
      </c>
      <c r="F32">
        <v>62</v>
      </c>
      <c r="G32">
        <v>54</v>
      </c>
      <c r="H32">
        <v>5</v>
      </c>
      <c r="I32">
        <v>8.4000000000000005E-2</v>
      </c>
      <c r="J32">
        <v>0.188</v>
      </c>
      <c r="K32">
        <v>0.15</v>
      </c>
      <c r="L32">
        <v>0.34300000000000003</v>
      </c>
      <c r="M32">
        <v>0.29199999999999998</v>
      </c>
      <c r="N32">
        <v>0.35299999999999998</v>
      </c>
      <c r="O32">
        <v>0.441</v>
      </c>
      <c r="P32">
        <v>0.34599999999999997</v>
      </c>
      <c r="Q32">
        <v>0.34599999999999997</v>
      </c>
      <c r="R32">
        <v>125</v>
      </c>
      <c r="S32">
        <v>-1.9</v>
      </c>
      <c r="T32">
        <v>9.9</v>
      </c>
      <c r="U32">
        <v>2.4</v>
      </c>
      <c r="V32">
        <v>2.7</v>
      </c>
    </row>
    <row r="33" spans="1:22" x14ac:dyDescent="0.45">
      <c r="A33" t="s">
        <v>209</v>
      </c>
      <c r="B33" t="s">
        <v>50</v>
      </c>
      <c r="C33">
        <v>91</v>
      </c>
      <c r="D33">
        <v>389</v>
      </c>
      <c r="E33">
        <v>11</v>
      </c>
      <c r="F33">
        <v>40</v>
      </c>
      <c r="G33">
        <v>70</v>
      </c>
      <c r="H33">
        <v>4</v>
      </c>
      <c r="I33">
        <v>6.4000000000000001E-2</v>
      </c>
      <c r="J33">
        <v>0.13600000000000001</v>
      </c>
      <c r="K33">
        <v>0.187</v>
      </c>
      <c r="L33">
        <v>0.312</v>
      </c>
      <c r="M33">
        <v>0.29199999999999998</v>
      </c>
      <c r="N33">
        <v>0.34200000000000003</v>
      </c>
      <c r="O33">
        <v>0.47899999999999998</v>
      </c>
      <c r="P33">
        <v>0.35199999999999998</v>
      </c>
      <c r="Q33">
        <v>0.36099999999999999</v>
      </c>
      <c r="R33">
        <v>128</v>
      </c>
      <c r="S33">
        <v>-1.2</v>
      </c>
      <c r="T33">
        <v>11.7</v>
      </c>
      <c r="U33">
        <v>0.9</v>
      </c>
      <c r="V33">
        <v>2.7</v>
      </c>
    </row>
    <row r="34" spans="1:22" x14ac:dyDescent="0.45">
      <c r="A34" t="s">
        <v>129</v>
      </c>
      <c r="B34" t="s">
        <v>48</v>
      </c>
      <c r="C34">
        <v>90</v>
      </c>
      <c r="D34">
        <v>402</v>
      </c>
      <c r="E34">
        <v>13</v>
      </c>
      <c r="F34">
        <v>55</v>
      </c>
      <c r="G34">
        <v>41</v>
      </c>
      <c r="H34">
        <v>14</v>
      </c>
      <c r="I34">
        <v>6.2E-2</v>
      </c>
      <c r="J34">
        <v>0.19400000000000001</v>
      </c>
      <c r="K34">
        <v>0.153</v>
      </c>
      <c r="L34">
        <v>0.35799999999999998</v>
      </c>
      <c r="M34">
        <v>0.30599999999999999</v>
      </c>
      <c r="N34">
        <v>0.35599999999999998</v>
      </c>
      <c r="O34">
        <v>0.45800000000000002</v>
      </c>
      <c r="P34">
        <v>0.35499999999999998</v>
      </c>
      <c r="Q34">
        <v>0.32</v>
      </c>
      <c r="R34">
        <v>132</v>
      </c>
      <c r="S34">
        <v>0.1</v>
      </c>
      <c r="T34">
        <v>15.1</v>
      </c>
      <c r="U34">
        <v>-2.2999999999999998</v>
      </c>
      <c r="V34">
        <v>2.7</v>
      </c>
    </row>
    <row r="35" spans="1:22" x14ac:dyDescent="0.45">
      <c r="A35" t="s">
        <v>47</v>
      </c>
      <c r="B35" t="s">
        <v>48</v>
      </c>
      <c r="C35">
        <v>88</v>
      </c>
      <c r="D35">
        <v>380</v>
      </c>
      <c r="E35">
        <v>19</v>
      </c>
      <c r="F35">
        <v>56</v>
      </c>
      <c r="G35">
        <v>51</v>
      </c>
      <c r="H35">
        <v>5</v>
      </c>
      <c r="I35">
        <v>0.10299999999999999</v>
      </c>
      <c r="J35">
        <v>0.153</v>
      </c>
      <c r="K35">
        <v>0.24199999999999999</v>
      </c>
      <c r="L35">
        <v>0.309</v>
      </c>
      <c r="M35">
        <v>0.29699999999999999</v>
      </c>
      <c r="N35">
        <v>0.38200000000000001</v>
      </c>
      <c r="O35">
        <v>0.53900000000000003</v>
      </c>
      <c r="P35">
        <v>0.38900000000000001</v>
      </c>
      <c r="Q35">
        <v>0.39800000000000002</v>
      </c>
      <c r="R35">
        <v>155</v>
      </c>
      <c r="S35">
        <v>-1.4</v>
      </c>
      <c r="T35">
        <v>23.2</v>
      </c>
      <c r="U35">
        <v>-9.6999999999999993</v>
      </c>
      <c r="V35">
        <v>2.7</v>
      </c>
    </row>
    <row r="36" spans="1:22" x14ac:dyDescent="0.45">
      <c r="A36" t="s">
        <v>124</v>
      </c>
      <c r="B36" t="s">
        <v>75</v>
      </c>
      <c r="C36">
        <v>80</v>
      </c>
      <c r="D36">
        <v>345</v>
      </c>
      <c r="E36">
        <v>14</v>
      </c>
      <c r="F36">
        <v>50</v>
      </c>
      <c r="G36">
        <v>36</v>
      </c>
      <c r="H36">
        <v>8</v>
      </c>
      <c r="I36">
        <v>8.6999999999999994E-2</v>
      </c>
      <c r="J36">
        <v>0.20599999999999999</v>
      </c>
      <c r="K36">
        <v>0.188</v>
      </c>
      <c r="L36">
        <v>0.32100000000000001</v>
      </c>
      <c r="M36">
        <v>0.27900000000000003</v>
      </c>
      <c r="N36">
        <v>0.35399999999999998</v>
      </c>
      <c r="O36">
        <v>0.46800000000000003</v>
      </c>
      <c r="P36">
        <v>0.35799999999999998</v>
      </c>
      <c r="Q36">
        <v>0.4</v>
      </c>
      <c r="R36">
        <v>138</v>
      </c>
      <c r="S36">
        <v>-0.6</v>
      </c>
      <c r="T36">
        <v>14.9</v>
      </c>
      <c r="U36">
        <v>-2.5</v>
      </c>
      <c r="V36">
        <v>2.5</v>
      </c>
    </row>
    <row r="37" spans="1:22" x14ac:dyDescent="0.45">
      <c r="A37" t="s">
        <v>104</v>
      </c>
      <c r="B37" t="s">
        <v>22</v>
      </c>
      <c r="C37">
        <v>94</v>
      </c>
      <c r="D37">
        <v>428</v>
      </c>
      <c r="E37">
        <v>6</v>
      </c>
      <c r="F37">
        <v>60</v>
      </c>
      <c r="G37">
        <v>32</v>
      </c>
      <c r="H37">
        <v>15</v>
      </c>
      <c r="I37">
        <v>6.8000000000000005E-2</v>
      </c>
      <c r="J37">
        <v>0.215</v>
      </c>
      <c r="K37">
        <v>0.122</v>
      </c>
      <c r="L37">
        <v>0.308</v>
      </c>
      <c r="M37">
        <v>0.247</v>
      </c>
      <c r="N37">
        <v>0.30399999999999999</v>
      </c>
      <c r="O37">
        <v>0.37</v>
      </c>
      <c r="P37">
        <v>0.29699999999999999</v>
      </c>
      <c r="Q37">
        <v>0.29199999999999998</v>
      </c>
      <c r="R37">
        <v>93</v>
      </c>
      <c r="S37">
        <v>2.9</v>
      </c>
      <c r="T37">
        <v>-0.6</v>
      </c>
      <c r="U37">
        <v>10.9</v>
      </c>
      <c r="V37">
        <v>2.5</v>
      </c>
    </row>
    <row r="38" spans="1:22" x14ac:dyDescent="0.45">
      <c r="A38" t="s">
        <v>188</v>
      </c>
      <c r="B38" t="s">
        <v>75</v>
      </c>
      <c r="C38">
        <v>94</v>
      </c>
      <c r="D38">
        <v>370</v>
      </c>
      <c r="E38">
        <v>10</v>
      </c>
      <c r="F38">
        <v>47</v>
      </c>
      <c r="G38">
        <v>40</v>
      </c>
      <c r="H38">
        <v>17</v>
      </c>
      <c r="I38">
        <v>0.127</v>
      </c>
      <c r="J38">
        <v>0.157</v>
      </c>
      <c r="K38">
        <v>0.152</v>
      </c>
      <c r="L38">
        <v>0.24299999999999999</v>
      </c>
      <c r="M38">
        <v>0.22500000000000001</v>
      </c>
      <c r="N38">
        <v>0.32600000000000001</v>
      </c>
      <c r="O38">
        <v>0.377</v>
      </c>
      <c r="P38">
        <v>0.309</v>
      </c>
      <c r="Q38">
        <v>0.32400000000000001</v>
      </c>
      <c r="R38">
        <v>104</v>
      </c>
      <c r="S38">
        <v>2.2999999999999998</v>
      </c>
      <c r="T38">
        <v>4.2</v>
      </c>
      <c r="U38">
        <v>7</v>
      </c>
      <c r="V38">
        <v>2.5</v>
      </c>
    </row>
    <row r="39" spans="1:22" x14ac:dyDescent="0.45">
      <c r="A39" t="s">
        <v>42</v>
      </c>
      <c r="B39" t="s">
        <v>43</v>
      </c>
      <c r="C39">
        <v>91</v>
      </c>
      <c r="D39">
        <v>392</v>
      </c>
      <c r="E39">
        <v>13</v>
      </c>
      <c r="F39">
        <v>60</v>
      </c>
      <c r="G39">
        <v>43</v>
      </c>
      <c r="H39">
        <v>9</v>
      </c>
      <c r="I39">
        <v>9.9000000000000005E-2</v>
      </c>
      <c r="J39">
        <v>0.23499999999999999</v>
      </c>
      <c r="K39">
        <v>0.18099999999999999</v>
      </c>
      <c r="L39">
        <v>0.28999999999999998</v>
      </c>
      <c r="M39">
        <v>0.24099999999999999</v>
      </c>
      <c r="N39">
        <v>0.32100000000000001</v>
      </c>
      <c r="O39">
        <v>0.42099999999999999</v>
      </c>
      <c r="P39">
        <v>0.32400000000000001</v>
      </c>
      <c r="Q39">
        <v>0.34899999999999998</v>
      </c>
      <c r="R39">
        <v>113</v>
      </c>
      <c r="S39">
        <v>1.8</v>
      </c>
      <c r="T39">
        <v>8</v>
      </c>
      <c r="U39">
        <v>2.2000000000000002</v>
      </c>
      <c r="V39">
        <v>2.4</v>
      </c>
    </row>
    <row r="40" spans="1:22" x14ac:dyDescent="0.45">
      <c r="A40" t="s">
        <v>160</v>
      </c>
      <c r="B40" t="s">
        <v>24</v>
      </c>
      <c r="C40">
        <v>90</v>
      </c>
      <c r="D40">
        <v>364</v>
      </c>
      <c r="E40">
        <v>6</v>
      </c>
      <c r="F40">
        <v>44</v>
      </c>
      <c r="G40">
        <v>38</v>
      </c>
      <c r="H40">
        <v>29</v>
      </c>
      <c r="I40">
        <v>8.5000000000000006E-2</v>
      </c>
      <c r="J40">
        <v>0.16500000000000001</v>
      </c>
      <c r="K40">
        <v>0.11600000000000001</v>
      </c>
      <c r="L40">
        <v>0.32700000000000001</v>
      </c>
      <c r="M40">
        <v>0.28100000000000003</v>
      </c>
      <c r="N40">
        <v>0.34300000000000003</v>
      </c>
      <c r="O40">
        <v>0.39800000000000002</v>
      </c>
      <c r="P40">
        <v>0.32700000000000001</v>
      </c>
      <c r="Q40">
        <v>0.30299999999999999</v>
      </c>
      <c r="R40">
        <v>111</v>
      </c>
      <c r="S40">
        <v>3.5</v>
      </c>
      <c r="T40">
        <v>8.4</v>
      </c>
      <c r="U40">
        <v>2.6</v>
      </c>
      <c r="V40">
        <v>2.4</v>
      </c>
    </row>
    <row r="41" spans="1:22" x14ac:dyDescent="0.45">
      <c r="A41" t="s">
        <v>1976</v>
      </c>
      <c r="B41" t="s">
        <v>36</v>
      </c>
      <c r="C41">
        <v>80</v>
      </c>
      <c r="D41">
        <v>330</v>
      </c>
      <c r="E41">
        <v>18</v>
      </c>
      <c r="F41">
        <v>40</v>
      </c>
      <c r="G41">
        <v>55</v>
      </c>
      <c r="H41">
        <v>5</v>
      </c>
      <c r="I41">
        <v>0.106</v>
      </c>
      <c r="J41">
        <v>0.32400000000000001</v>
      </c>
      <c r="K41">
        <v>0.25900000000000001</v>
      </c>
      <c r="L41">
        <v>0.377</v>
      </c>
      <c r="M41">
        <v>0.27900000000000003</v>
      </c>
      <c r="N41">
        <v>0.36099999999999999</v>
      </c>
      <c r="O41">
        <v>0.53800000000000003</v>
      </c>
      <c r="P41">
        <v>0.38400000000000001</v>
      </c>
      <c r="Q41">
        <v>0.377</v>
      </c>
      <c r="R41">
        <v>155</v>
      </c>
      <c r="S41">
        <v>0.7</v>
      </c>
      <c r="T41">
        <v>22</v>
      </c>
      <c r="U41">
        <v>-9.5</v>
      </c>
      <c r="V41">
        <v>2.4</v>
      </c>
    </row>
    <row r="42" spans="1:22" x14ac:dyDescent="0.45">
      <c r="A42" t="s">
        <v>37</v>
      </c>
      <c r="B42" t="s">
        <v>30</v>
      </c>
      <c r="C42">
        <v>87</v>
      </c>
      <c r="D42">
        <v>317</v>
      </c>
      <c r="E42">
        <v>12</v>
      </c>
      <c r="F42">
        <v>46</v>
      </c>
      <c r="G42">
        <v>36</v>
      </c>
      <c r="H42">
        <v>1</v>
      </c>
      <c r="I42">
        <v>0.123</v>
      </c>
      <c r="J42">
        <v>0.309</v>
      </c>
      <c r="K42">
        <v>0.20499999999999999</v>
      </c>
      <c r="L42">
        <v>0.38600000000000001</v>
      </c>
      <c r="M42">
        <v>0.27800000000000002</v>
      </c>
      <c r="N42">
        <v>0.36899999999999999</v>
      </c>
      <c r="O42">
        <v>0.48399999999999999</v>
      </c>
      <c r="P42">
        <v>0.36899999999999999</v>
      </c>
      <c r="Q42">
        <v>0.33600000000000002</v>
      </c>
      <c r="R42">
        <v>141</v>
      </c>
      <c r="S42">
        <v>-0.3</v>
      </c>
      <c r="T42">
        <v>14.9</v>
      </c>
      <c r="U42">
        <v>-2.6</v>
      </c>
      <c r="V42">
        <v>2.4</v>
      </c>
    </row>
    <row r="43" spans="1:22" x14ac:dyDescent="0.45">
      <c r="A43" t="s">
        <v>128</v>
      </c>
      <c r="B43" t="s">
        <v>45</v>
      </c>
      <c r="C43">
        <v>80</v>
      </c>
      <c r="D43">
        <v>345</v>
      </c>
      <c r="E43">
        <v>17</v>
      </c>
      <c r="F43">
        <v>42</v>
      </c>
      <c r="G43">
        <v>45</v>
      </c>
      <c r="H43">
        <v>1</v>
      </c>
      <c r="I43">
        <v>0.107</v>
      </c>
      <c r="J43">
        <v>0.17399999999999999</v>
      </c>
      <c r="K43">
        <v>0.20699999999999999</v>
      </c>
      <c r="L43">
        <v>0.28399999999999997</v>
      </c>
      <c r="M43">
        <v>0.26900000000000002</v>
      </c>
      <c r="N43">
        <v>0.35099999999999998</v>
      </c>
      <c r="O43">
        <v>0.47499999999999998</v>
      </c>
      <c r="P43">
        <v>0.35099999999999998</v>
      </c>
      <c r="Q43">
        <v>0.38900000000000001</v>
      </c>
      <c r="R43">
        <v>126</v>
      </c>
      <c r="S43">
        <v>-2.5</v>
      </c>
      <c r="T43">
        <v>7.8</v>
      </c>
      <c r="U43">
        <v>3.3</v>
      </c>
      <c r="V43">
        <v>2.2999999999999998</v>
      </c>
    </row>
    <row r="44" spans="1:22" x14ac:dyDescent="0.45">
      <c r="A44" t="s">
        <v>58</v>
      </c>
      <c r="B44" t="s">
        <v>52</v>
      </c>
      <c r="C44">
        <v>89</v>
      </c>
      <c r="D44">
        <v>345</v>
      </c>
      <c r="E44">
        <v>19</v>
      </c>
      <c r="F44">
        <v>39</v>
      </c>
      <c r="G44">
        <v>59</v>
      </c>
      <c r="H44">
        <v>5</v>
      </c>
      <c r="I44">
        <v>0.104</v>
      </c>
      <c r="J44">
        <v>0.32200000000000001</v>
      </c>
      <c r="K44">
        <v>0.218</v>
      </c>
      <c r="L44">
        <v>0.26</v>
      </c>
      <c r="M44">
        <v>0.215</v>
      </c>
      <c r="N44">
        <v>0.29899999999999999</v>
      </c>
      <c r="O44">
        <v>0.432</v>
      </c>
      <c r="P44">
        <v>0.315</v>
      </c>
      <c r="Q44">
        <v>0.34200000000000003</v>
      </c>
      <c r="R44">
        <v>108</v>
      </c>
      <c r="S44">
        <v>-1.2</v>
      </c>
      <c r="T44">
        <v>2</v>
      </c>
      <c r="U44">
        <v>8.9</v>
      </c>
      <c r="V44">
        <v>2.2999999999999998</v>
      </c>
    </row>
    <row r="45" spans="1:22" x14ac:dyDescent="0.45">
      <c r="A45" t="s">
        <v>134</v>
      </c>
      <c r="B45" t="s">
        <v>75</v>
      </c>
      <c r="C45">
        <v>92</v>
      </c>
      <c r="D45">
        <v>338</v>
      </c>
      <c r="E45">
        <v>12</v>
      </c>
      <c r="F45">
        <v>40</v>
      </c>
      <c r="G45">
        <v>46</v>
      </c>
      <c r="H45">
        <v>10</v>
      </c>
      <c r="I45">
        <v>4.3999999999999997E-2</v>
      </c>
      <c r="J45">
        <v>0.16900000000000001</v>
      </c>
      <c r="K45">
        <v>0.16</v>
      </c>
      <c r="L45">
        <v>0.315</v>
      </c>
      <c r="M45">
        <v>0.28499999999999998</v>
      </c>
      <c r="N45">
        <v>0.318</v>
      </c>
      <c r="O45">
        <v>0.44500000000000001</v>
      </c>
      <c r="P45">
        <v>0.33</v>
      </c>
      <c r="Q45">
        <v>0.35499999999999998</v>
      </c>
      <c r="R45">
        <v>119</v>
      </c>
      <c r="S45">
        <v>2.2999999999999998</v>
      </c>
      <c r="T45">
        <v>9.8000000000000007</v>
      </c>
      <c r="U45">
        <v>0.7</v>
      </c>
      <c r="V45">
        <v>2.2999999999999998</v>
      </c>
    </row>
    <row r="46" spans="1:22" x14ac:dyDescent="0.45">
      <c r="A46" t="s">
        <v>82</v>
      </c>
      <c r="B46" t="s">
        <v>32</v>
      </c>
      <c r="C46">
        <v>79</v>
      </c>
      <c r="D46">
        <v>335</v>
      </c>
      <c r="E46">
        <v>12</v>
      </c>
      <c r="F46">
        <v>48</v>
      </c>
      <c r="G46">
        <v>38</v>
      </c>
      <c r="H46">
        <v>0</v>
      </c>
      <c r="I46">
        <v>0.09</v>
      </c>
      <c r="J46">
        <v>0.245</v>
      </c>
      <c r="K46">
        <v>0.19900000000000001</v>
      </c>
      <c r="L46">
        <v>0.32200000000000001</v>
      </c>
      <c r="M46">
        <v>0.26200000000000001</v>
      </c>
      <c r="N46">
        <v>0.33400000000000002</v>
      </c>
      <c r="O46">
        <v>0.46200000000000002</v>
      </c>
      <c r="P46">
        <v>0.34599999999999997</v>
      </c>
      <c r="Q46">
        <v>0.36499999999999999</v>
      </c>
      <c r="R46">
        <v>123</v>
      </c>
      <c r="S46">
        <v>-0.6</v>
      </c>
      <c r="T46">
        <v>8.4</v>
      </c>
      <c r="U46">
        <v>2</v>
      </c>
      <c r="V46">
        <v>2.2999999999999998</v>
      </c>
    </row>
    <row r="47" spans="1:22" x14ac:dyDescent="0.45">
      <c r="A47" t="s">
        <v>192</v>
      </c>
      <c r="B47" t="s">
        <v>57</v>
      </c>
      <c r="C47">
        <v>86</v>
      </c>
      <c r="D47">
        <v>355</v>
      </c>
      <c r="E47">
        <v>7</v>
      </c>
      <c r="F47">
        <v>46</v>
      </c>
      <c r="G47">
        <v>37</v>
      </c>
      <c r="H47">
        <v>8</v>
      </c>
      <c r="I47">
        <v>0.121</v>
      </c>
      <c r="J47">
        <v>0.2</v>
      </c>
      <c r="K47">
        <v>0.14299999999999999</v>
      </c>
      <c r="L47">
        <v>0.33500000000000002</v>
      </c>
      <c r="M47">
        <v>0.27600000000000002</v>
      </c>
      <c r="N47">
        <v>0.375</v>
      </c>
      <c r="O47">
        <v>0.41899999999999998</v>
      </c>
      <c r="P47">
        <v>0.35099999999999998</v>
      </c>
      <c r="Q47">
        <v>0.35799999999999998</v>
      </c>
      <c r="R47">
        <v>123</v>
      </c>
      <c r="S47">
        <v>-0.3</v>
      </c>
      <c r="T47">
        <v>9.1999999999999993</v>
      </c>
      <c r="U47">
        <v>0.5</v>
      </c>
      <c r="V47">
        <v>2.2999999999999998</v>
      </c>
    </row>
    <row r="48" spans="1:22" x14ac:dyDescent="0.45">
      <c r="A48" t="s">
        <v>34</v>
      </c>
      <c r="B48" t="s">
        <v>35</v>
      </c>
      <c r="C48">
        <v>92</v>
      </c>
      <c r="D48">
        <v>395</v>
      </c>
      <c r="E48">
        <v>14</v>
      </c>
      <c r="F48">
        <v>48</v>
      </c>
      <c r="G48">
        <v>45</v>
      </c>
      <c r="H48">
        <v>3</v>
      </c>
      <c r="I48">
        <v>0.10100000000000001</v>
      </c>
      <c r="J48">
        <v>0.28100000000000003</v>
      </c>
      <c r="K48">
        <v>0.17799999999999999</v>
      </c>
      <c r="L48">
        <v>0.35799999999999998</v>
      </c>
      <c r="M48">
        <v>0.27200000000000002</v>
      </c>
      <c r="N48">
        <v>0.34899999999999998</v>
      </c>
      <c r="O48">
        <v>0.45</v>
      </c>
      <c r="P48">
        <v>0.34699999999999998</v>
      </c>
      <c r="Q48">
        <v>0.35</v>
      </c>
      <c r="R48">
        <v>110</v>
      </c>
      <c r="S48">
        <v>-1.5</v>
      </c>
      <c r="T48">
        <v>3.2</v>
      </c>
      <c r="U48">
        <v>4.2</v>
      </c>
      <c r="V48">
        <v>2.2000000000000002</v>
      </c>
    </row>
    <row r="49" spans="1:22" x14ac:dyDescent="0.45">
      <c r="A49" t="s">
        <v>79</v>
      </c>
      <c r="B49" t="s">
        <v>80</v>
      </c>
      <c r="C49">
        <v>86</v>
      </c>
      <c r="D49">
        <v>384</v>
      </c>
      <c r="E49">
        <v>14</v>
      </c>
      <c r="F49">
        <v>56</v>
      </c>
      <c r="G49">
        <v>46</v>
      </c>
      <c r="H49">
        <v>14</v>
      </c>
      <c r="I49">
        <v>7.8E-2</v>
      </c>
      <c r="J49">
        <v>0.19800000000000001</v>
      </c>
      <c r="K49">
        <v>0.215</v>
      </c>
      <c r="L49">
        <v>0.31</v>
      </c>
      <c r="M49">
        <v>0.27100000000000002</v>
      </c>
      <c r="N49">
        <v>0.34699999999999998</v>
      </c>
      <c r="O49">
        <v>0.48499999999999999</v>
      </c>
      <c r="P49">
        <v>0.35699999999999998</v>
      </c>
      <c r="Q49">
        <v>0.35899999999999999</v>
      </c>
      <c r="R49">
        <v>132</v>
      </c>
      <c r="S49">
        <v>-1.2</v>
      </c>
      <c r="T49">
        <v>13.3</v>
      </c>
      <c r="U49">
        <v>-5.9</v>
      </c>
      <c r="V49">
        <v>2.1</v>
      </c>
    </row>
    <row r="50" spans="1:22" x14ac:dyDescent="0.45">
      <c r="A50" t="s">
        <v>179</v>
      </c>
      <c r="B50" t="s">
        <v>45</v>
      </c>
      <c r="C50">
        <v>91</v>
      </c>
      <c r="D50">
        <v>412</v>
      </c>
      <c r="E50">
        <v>12</v>
      </c>
      <c r="F50">
        <v>59</v>
      </c>
      <c r="G50">
        <v>50</v>
      </c>
      <c r="H50">
        <v>3</v>
      </c>
      <c r="I50">
        <v>8.6999999999999994E-2</v>
      </c>
      <c r="J50">
        <v>0.13300000000000001</v>
      </c>
      <c r="K50">
        <v>0.14699999999999999</v>
      </c>
      <c r="L50">
        <v>0.247</v>
      </c>
      <c r="M50">
        <v>0.23499999999999999</v>
      </c>
      <c r="N50">
        <v>0.30299999999999999</v>
      </c>
      <c r="O50">
        <v>0.38200000000000001</v>
      </c>
      <c r="P50">
        <v>0.30099999999999999</v>
      </c>
      <c r="Q50">
        <v>0.32400000000000001</v>
      </c>
      <c r="R50">
        <v>92</v>
      </c>
      <c r="S50">
        <v>0</v>
      </c>
      <c r="T50">
        <v>-3.8</v>
      </c>
      <c r="U50">
        <v>10.8</v>
      </c>
      <c r="V50">
        <v>2.1</v>
      </c>
    </row>
    <row r="51" spans="1:22" x14ac:dyDescent="0.45">
      <c r="A51" t="s">
        <v>109</v>
      </c>
      <c r="B51" t="s">
        <v>20</v>
      </c>
      <c r="C51">
        <v>91</v>
      </c>
      <c r="D51">
        <v>367</v>
      </c>
      <c r="E51">
        <v>16</v>
      </c>
      <c r="F51">
        <v>36</v>
      </c>
      <c r="G51">
        <v>59</v>
      </c>
      <c r="H51">
        <v>0</v>
      </c>
      <c r="I51">
        <v>7.0999999999999994E-2</v>
      </c>
      <c r="J51">
        <v>0.191</v>
      </c>
      <c r="K51">
        <v>0.192</v>
      </c>
      <c r="L51">
        <v>0.31</v>
      </c>
      <c r="M51">
        <v>0.27900000000000003</v>
      </c>
      <c r="N51">
        <v>0.34300000000000003</v>
      </c>
      <c r="O51">
        <v>0.47099999999999997</v>
      </c>
      <c r="P51">
        <v>0.34899999999999998</v>
      </c>
      <c r="Q51">
        <v>0.379</v>
      </c>
      <c r="R51">
        <v>123</v>
      </c>
      <c r="S51">
        <v>-4.0999999999999996</v>
      </c>
      <c r="T51">
        <v>5.7</v>
      </c>
      <c r="U51">
        <v>2</v>
      </c>
      <c r="V51">
        <v>2</v>
      </c>
    </row>
    <row r="52" spans="1:22" x14ac:dyDescent="0.45">
      <c r="A52" t="s">
        <v>49</v>
      </c>
      <c r="B52" t="s">
        <v>50</v>
      </c>
      <c r="C52">
        <v>82</v>
      </c>
      <c r="D52">
        <v>381</v>
      </c>
      <c r="E52">
        <v>19</v>
      </c>
      <c r="F52">
        <v>63</v>
      </c>
      <c r="G52">
        <v>53</v>
      </c>
      <c r="H52">
        <v>4</v>
      </c>
      <c r="I52">
        <v>0.16</v>
      </c>
      <c r="J52">
        <v>0.27600000000000002</v>
      </c>
      <c r="K52">
        <v>0.20799999999999999</v>
      </c>
      <c r="L52">
        <v>0.30599999999999999</v>
      </c>
      <c r="M52">
        <v>0.25</v>
      </c>
      <c r="N52">
        <v>0.373</v>
      </c>
      <c r="O52">
        <v>0.45800000000000002</v>
      </c>
      <c r="P52">
        <v>0.36199999999999999</v>
      </c>
      <c r="Q52">
        <v>0.36699999999999999</v>
      </c>
      <c r="R52">
        <v>135</v>
      </c>
      <c r="S52">
        <v>-0.5</v>
      </c>
      <c r="T52">
        <v>15.2</v>
      </c>
      <c r="U52">
        <v>-9</v>
      </c>
      <c r="V52">
        <v>2</v>
      </c>
    </row>
    <row r="53" spans="1:22" x14ac:dyDescent="0.45">
      <c r="A53" t="s">
        <v>135</v>
      </c>
      <c r="B53" t="s">
        <v>48</v>
      </c>
      <c r="C53">
        <v>89</v>
      </c>
      <c r="D53">
        <v>389</v>
      </c>
      <c r="E53">
        <v>11</v>
      </c>
      <c r="F53">
        <v>45</v>
      </c>
      <c r="G53">
        <v>46</v>
      </c>
      <c r="H53">
        <v>2</v>
      </c>
      <c r="I53">
        <v>0.08</v>
      </c>
      <c r="J53">
        <v>0.13100000000000001</v>
      </c>
      <c r="K53">
        <v>0.155</v>
      </c>
      <c r="L53">
        <v>0.26900000000000002</v>
      </c>
      <c r="M53">
        <v>0.254</v>
      </c>
      <c r="N53">
        <v>0.316</v>
      </c>
      <c r="O53">
        <v>0.41</v>
      </c>
      <c r="P53">
        <v>0.318</v>
      </c>
      <c r="Q53">
        <v>0.3</v>
      </c>
      <c r="R53">
        <v>106</v>
      </c>
      <c r="S53">
        <v>-0.6</v>
      </c>
      <c r="T53">
        <v>2.2000000000000002</v>
      </c>
      <c r="U53">
        <v>4.3</v>
      </c>
      <c r="V53">
        <v>2</v>
      </c>
    </row>
    <row r="54" spans="1:22" x14ac:dyDescent="0.45">
      <c r="A54" t="s">
        <v>85</v>
      </c>
      <c r="B54" t="s">
        <v>30</v>
      </c>
      <c r="C54">
        <v>88</v>
      </c>
      <c r="D54">
        <v>366</v>
      </c>
      <c r="E54">
        <v>14</v>
      </c>
      <c r="F54">
        <v>50</v>
      </c>
      <c r="G54">
        <v>56</v>
      </c>
      <c r="H54">
        <v>7</v>
      </c>
      <c r="I54">
        <v>0.13400000000000001</v>
      </c>
      <c r="J54">
        <v>0.26800000000000002</v>
      </c>
      <c r="K54">
        <v>0.20899999999999999</v>
      </c>
      <c r="L54">
        <v>0.30499999999999999</v>
      </c>
      <c r="M54">
        <v>0.24099999999999999</v>
      </c>
      <c r="N54">
        <v>0.35199999999999998</v>
      </c>
      <c r="O54">
        <v>0.45</v>
      </c>
      <c r="P54">
        <v>0.35099999999999998</v>
      </c>
      <c r="Q54">
        <v>0.34300000000000003</v>
      </c>
      <c r="R54">
        <v>129</v>
      </c>
      <c r="S54">
        <v>-0.1</v>
      </c>
      <c r="T54">
        <v>12.4</v>
      </c>
      <c r="U54">
        <v>-6.3</v>
      </c>
      <c r="V54">
        <v>1.9</v>
      </c>
    </row>
    <row r="55" spans="1:22" x14ac:dyDescent="0.45">
      <c r="A55" t="s">
        <v>116</v>
      </c>
      <c r="B55" t="s">
        <v>117</v>
      </c>
      <c r="C55">
        <v>84</v>
      </c>
      <c r="D55">
        <v>334</v>
      </c>
      <c r="E55">
        <v>4</v>
      </c>
      <c r="F55">
        <v>38</v>
      </c>
      <c r="G55">
        <v>30</v>
      </c>
      <c r="H55">
        <v>9</v>
      </c>
      <c r="I55">
        <v>7.1999999999999995E-2</v>
      </c>
      <c r="J55">
        <v>0.186</v>
      </c>
      <c r="K55">
        <v>0.11799999999999999</v>
      </c>
      <c r="L55">
        <v>0.34300000000000003</v>
      </c>
      <c r="M55">
        <v>0.28599999999999998</v>
      </c>
      <c r="N55">
        <v>0.33400000000000002</v>
      </c>
      <c r="O55">
        <v>0.40500000000000003</v>
      </c>
      <c r="P55">
        <v>0.32200000000000001</v>
      </c>
      <c r="Q55">
        <v>0.28699999999999998</v>
      </c>
      <c r="R55">
        <v>110</v>
      </c>
      <c r="S55">
        <v>0.6</v>
      </c>
      <c r="T55">
        <v>4.5999999999999996</v>
      </c>
      <c r="U55">
        <v>2.4</v>
      </c>
      <c r="V55">
        <v>1.9</v>
      </c>
    </row>
    <row r="56" spans="1:22" x14ac:dyDescent="0.45">
      <c r="A56" t="s">
        <v>144</v>
      </c>
      <c r="B56" t="s">
        <v>48</v>
      </c>
      <c r="C56">
        <v>91</v>
      </c>
      <c r="D56">
        <v>380</v>
      </c>
      <c r="E56">
        <v>7</v>
      </c>
      <c r="F56">
        <v>46</v>
      </c>
      <c r="G56">
        <v>41</v>
      </c>
      <c r="H56">
        <v>11</v>
      </c>
      <c r="I56">
        <v>4.4999999999999998E-2</v>
      </c>
      <c r="J56">
        <v>0.155</v>
      </c>
      <c r="K56">
        <v>0.111</v>
      </c>
      <c r="L56">
        <v>0.313</v>
      </c>
      <c r="M56">
        <v>0.27700000000000002</v>
      </c>
      <c r="N56">
        <v>0.32</v>
      </c>
      <c r="O56">
        <v>0.38900000000000001</v>
      </c>
      <c r="P56">
        <v>0.311</v>
      </c>
      <c r="Q56">
        <v>0.31900000000000001</v>
      </c>
      <c r="R56">
        <v>102</v>
      </c>
      <c r="S56">
        <v>0.9</v>
      </c>
      <c r="T56">
        <v>1.6</v>
      </c>
      <c r="U56">
        <v>4.0999999999999996</v>
      </c>
      <c r="V56">
        <v>1.9</v>
      </c>
    </row>
    <row r="57" spans="1:22" x14ac:dyDescent="0.45">
      <c r="A57" t="s">
        <v>84</v>
      </c>
      <c r="B57" t="s">
        <v>28</v>
      </c>
      <c r="C57">
        <v>92</v>
      </c>
      <c r="D57">
        <v>388</v>
      </c>
      <c r="E57">
        <v>19</v>
      </c>
      <c r="F57">
        <v>46</v>
      </c>
      <c r="G57">
        <v>60</v>
      </c>
      <c r="H57">
        <v>4</v>
      </c>
      <c r="I57">
        <v>7.6999999999999999E-2</v>
      </c>
      <c r="J57">
        <v>0.28100000000000003</v>
      </c>
      <c r="K57">
        <v>0.218</v>
      </c>
      <c r="L57">
        <v>0.31900000000000001</v>
      </c>
      <c r="M57">
        <v>0.25800000000000001</v>
      </c>
      <c r="N57">
        <v>0.32</v>
      </c>
      <c r="O57">
        <v>0.47599999999999998</v>
      </c>
      <c r="P57">
        <v>0.34300000000000003</v>
      </c>
      <c r="Q57">
        <v>0.34</v>
      </c>
      <c r="R57">
        <v>125</v>
      </c>
      <c r="S57">
        <v>0</v>
      </c>
      <c r="T57">
        <v>11.4</v>
      </c>
      <c r="U57">
        <v>-6.9</v>
      </c>
      <c r="V57">
        <v>1.8</v>
      </c>
    </row>
    <row r="58" spans="1:22" x14ac:dyDescent="0.45">
      <c r="A58" t="s">
        <v>38</v>
      </c>
      <c r="B58" t="s">
        <v>39</v>
      </c>
      <c r="C58">
        <v>83</v>
      </c>
      <c r="D58">
        <v>334</v>
      </c>
      <c r="E58">
        <v>14</v>
      </c>
      <c r="F58">
        <v>40</v>
      </c>
      <c r="G58">
        <v>41</v>
      </c>
      <c r="H58">
        <v>7</v>
      </c>
      <c r="I58">
        <v>7.1999999999999995E-2</v>
      </c>
      <c r="J58">
        <v>0.32300000000000001</v>
      </c>
      <c r="K58">
        <v>0.19500000000000001</v>
      </c>
      <c r="L58">
        <v>0.33200000000000002</v>
      </c>
      <c r="M58">
        <v>0.247</v>
      </c>
      <c r="N58">
        <v>0.30199999999999999</v>
      </c>
      <c r="O58">
        <v>0.442</v>
      </c>
      <c r="P58">
        <v>0.31900000000000001</v>
      </c>
      <c r="Q58">
        <v>0.35</v>
      </c>
      <c r="R58">
        <v>105</v>
      </c>
      <c r="S58">
        <v>1.3</v>
      </c>
      <c r="T58">
        <v>3.2</v>
      </c>
      <c r="U58">
        <v>3.1</v>
      </c>
      <c r="V58">
        <v>1.8</v>
      </c>
    </row>
    <row r="59" spans="1:22" x14ac:dyDescent="0.45">
      <c r="A59" t="s">
        <v>210</v>
      </c>
      <c r="B59" t="s">
        <v>30</v>
      </c>
      <c r="C59">
        <v>85</v>
      </c>
      <c r="D59">
        <v>362</v>
      </c>
      <c r="E59">
        <v>4</v>
      </c>
      <c r="F59">
        <v>46</v>
      </c>
      <c r="G59">
        <v>26</v>
      </c>
      <c r="H59">
        <v>14</v>
      </c>
      <c r="I59">
        <v>8.3000000000000004E-2</v>
      </c>
      <c r="J59">
        <v>0.11</v>
      </c>
      <c r="K59">
        <v>9.4E-2</v>
      </c>
      <c r="L59">
        <v>0.27400000000000002</v>
      </c>
      <c r="M59">
        <v>0.251</v>
      </c>
      <c r="N59">
        <v>0.33400000000000002</v>
      </c>
      <c r="O59">
        <v>0.34499999999999997</v>
      </c>
      <c r="P59">
        <v>0.30499999999999999</v>
      </c>
      <c r="Q59">
        <v>0.312</v>
      </c>
      <c r="R59">
        <v>98</v>
      </c>
      <c r="S59">
        <v>1.9</v>
      </c>
      <c r="T59">
        <v>0.9</v>
      </c>
      <c r="U59">
        <v>4.3</v>
      </c>
      <c r="V59">
        <v>1.8</v>
      </c>
    </row>
    <row r="60" spans="1:22" x14ac:dyDescent="0.45">
      <c r="A60" t="s">
        <v>53</v>
      </c>
      <c r="B60" t="s">
        <v>54</v>
      </c>
      <c r="C60">
        <v>80</v>
      </c>
      <c r="D60">
        <v>305</v>
      </c>
      <c r="E60">
        <v>14</v>
      </c>
      <c r="F60">
        <v>41</v>
      </c>
      <c r="G60">
        <v>42</v>
      </c>
      <c r="H60">
        <v>1</v>
      </c>
      <c r="I60">
        <v>5.8999999999999997E-2</v>
      </c>
      <c r="J60">
        <v>0.24299999999999999</v>
      </c>
      <c r="K60">
        <v>0.20399999999999999</v>
      </c>
      <c r="L60">
        <v>0.33200000000000002</v>
      </c>
      <c r="M60">
        <v>0.27900000000000003</v>
      </c>
      <c r="N60">
        <v>0.33200000000000002</v>
      </c>
      <c r="O60">
        <v>0.48199999999999998</v>
      </c>
      <c r="P60">
        <v>0.35199999999999998</v>
      </c>
      <c r="Q60">
        <v>0.35399999999999998</v>
      </c>
      <c r="R60">
        <v>127</v>
      </c>
      <c r="S60">
        <v>-1.5</v>
      </c>
      <c r="T60">
        <v>8.1999999999999993</v>
      </c>
      <c r="U60">
        <v>-0.5</v>
      </c>
      <c r="V60">
        <v>1.8</v>
      </c>
    </row>
    <row r="61" spans="1:22" x14ac:dyDescent="0.45">
      <c r="A61" t="s">
        <v>152</v>
      </c>
      <c r="B61" t="s">
        <v>26</v>
      </c>
      <c r="C61">
        <v>85</v>
      </c>
      <c r="D61">
        <v>314</v>
      </c>
      <c r="E61">
        <v>11</v>
      </c>
      <c r="F61">
        <v>42</v>
      </c>
      <c r="G61">
        <v>37</v>
      </c>
      <c r="H61">
        <v>9</v>
      </c>
      <c r="I61">
        <v>0.10199999999999999</v>
      </c>
      <c r="J61">
        <v>0.26800000000000002</v>
      </c>
      <c r="K61">
        <v>0.193</v>
      </c>
      <c r="L61">
        <v>0.23799999999999999</v>
      </c>
      <c r="M61">
        <v>0.19600000000000001</v>
      </c>
      <c r="N61">
        <v>0.28100000000000003</v>
      </c>
      <c r="O61">
        <v>0.38900000000000001</v>
      </c>
      <c r="P61">
        <v>0.29299999999999998</v>
      </c>
      <c r="Q61">
        <v>0.253</v>
      </c>
      <c r="R61">
        <v>90</v>
      </c>
      <c r="S61">
        <v>1.4</v>
      </c>
      <c r="T61">
        <v>-2.2000000000000002</v>
      </c>
      <c r="U61">
        <v>9.1999999999999993</v>
      </c>
      <c r="V61">
        <v>1.8</v>
      </c>
    </row>
    <row r="62" spans="1:22" x14ac:dyDescent="0.45">
      <c r="A62" t="s">
        <v>199</v>
      </c>
      <c r="B62" t="s">
        <v>39</v>
      </c>
      <c r="C62">
        <v>93</v>
      </c>
      <c r="D62">
        <v>415</v>
      </c>
      <c r="E62">
        <v>17</v>
      </c>
      <c r="F62">
        <v>42</v>
      </c>
      <c r="G62">
        <v>56</v>
      </c>
      <c r="H62">
        <v>5</v>
      </c>
      <c r="I62">
        <v>0.08</v>
      </c>
      <c r="J62">
        <v>0.214</v>
      </c>
      <c r="K62">
        <v>0.20200000000000001</v>
      </c>
      <c r="L62">
        <v>0.32</v>
      </c>
      <c r="M62">
        <v>0.27700000000000002</v>
      </c>
      <c r="N62">
        <v>0.34</v>
      </c>
      <c r="O62">
        <v>0.47899999999999998</v>
      </c>
      <c r="P62">
        <v>0.35299999999999998</v>
      </c>
      <c r="Q62">
        <v>0.36099999999999999</v>
      </c>
      <c r="R62">
        <v>128</v>
      </c>
      <c r="S62">
        <v>0.6</v>
      </c>
      <c r="T62">
        <v>14.3</v>
      </c>
      <c r="U62">
        <v>-11.3</v>
      </c>
      <c r="V62">
        <v>1.8</v>
      </c>
    </row>
    <row r="63" spans="1:22" x14ac:dyDescent="0.45">
      <c r="A63" t="s">
        <v>91</v>
      </c>
      <c r="B63" t="s">
        <v>35</v>
      </c>
      <c r="C63">
        <v>92</v>
      </c>
      <c r="D63">
        <v>405</v>
      </c>
      <c r="E63">
        <v>12</v>
      </c>
      <c r="F63">
        <v>43</v>
      </c>
      <c r="G63">
        <v>38</v>
      </c>
      <c r="H63">
        <v>4</v>
      </c>
      <c r="I63">
        <v>3.2000000000000001E-2</v>
      </c>
      <c r="J63">
        <v>0.28599999999999998</v>
      </c>
      <c r="K63">
        <v>0.17100000000000001</v>
      </c>
      <c r="L63">
        <v>0.34799999999999998</v>
      </c>
      <c r="M63">
        <v>0.26500000000000001</v>
      </c>
      <c r="N63">
        <v>0.29299999999999998</v>
      </c>
      <c r="O63">
        <v>0.436</v>
      </c>
      <c r="P63">
        <v>0.313</v>
      </c>
      <c r="Q63">
        <v>0.26900000000000002</v>
      </c>
      <c r="R63">
        <v>87</v>
      </c>
      <c r="S63">
        <v>0.1</v>
      </c>
      <c r="T63">
        <v>-6</v>
      </c>
      <c r="U63">
        <v>8.8000000000000007</v>
      </c>
      <c r="V63">
        <v>1.7</v>
      </c>
    </row>
    <row r="64" spans="1:22" x14ac:dyDescent="0.45">
      <c r="A64" t="s">
        <v>94</v>
      </c>
      <c r="B64" t="s">
        <v>95</v>
      </c>
      <c r="C64">
        <v>87</v>
      </c>
      <c r="D64">
        <v>366</v>
      </c>
      <c r="E64">
        <v>22</v>
      </c>
      <c r="F64">
        <v>53</v>
      </c>
      <c r="G64">
        <v>70</v>
      </c>
      <c r="H64">
        <v>4</v>
      </c>
      <c r="I64">
        <v>9.2999999999999999E-2</v>
      </c>
      <c r="J64">
        <v>0.17199999999999999</v>
      </c>
      <c r="K64">
        <v>0.254</v>
      </c>
      <c r="L64">
        <v>0.24099999999999999</v>
      </c>
      <c r="M64">
        <v>0.248</v>
      </c>
      <c r="N64">
        <v>0.32600000000000001</v>
      </c>
      <c r="O64">
        <v>0.502</v>
      </c>
      <c r="P64">
        <v>0.35</v>
      </c>
      <c r="Q64">
        <v>0.35799999999999998</v>
      </c>
      <c r="R64">
        <v>130</v>
      </c>
      <c r="S64">
        <v>-2.2000000000000002</v>
      </c>
      <c r="T64">
        <v>10.5</v>
      </c>
      <c r="U64">
        <v>-5.7</v>
      </c>
      <c r="V64">
        <v>1.7</v>
      </c>
    </row>
    <row r="65" spans="1:22" x14ac:dyDescent="0.45">
      <c r="A65" t="s">
        <v>110</v>
      </c>
      <c r="B65" t="s">
        <v>75</v>
      </c>
      <c r="C65">
        <v>91</v>
      </c>
      <c r="D65">
        <v>389</v>
      </c>
      <c r="E65">
        <v>13</v>
      </c>
      <c r="F65">
        <v>48</v>
      </c>
      <c r="G65">
        <v>55</v>
      </c>
      <c r="H65">
        <v>2</v>
      </c>
      <c r="I65">
        <v>7.6999999999999999E-2</v>
      </c>
      <c r="J65">
        <v>0.17</v>
      </c>
      <c r="K65">
        <v>0.17599999999999999</v>
      </c>
      <c r="L65">
        <v>0.28899999999999998</v>
      </c>
      <c r="M65">
        <v>0.26300000000000001</v>
      </c>
      <c r="N65">
        <v>0.33</v>
      </c>
      <c r="O65">
        <v>0.439</v>
      </c>
      <c r="P65">
        <v>0.33500000000000002</v>
      </c>
      <c r="Q65">
        <v>0.34699999999999998</v>
      </c>
      <c r="R65">
        <v>123</v>
      </c>
      <c r="S65">
        <v>-0.5</v>
      </c>
      <c r="T65">
        <v>9.6999999999999993</v>
      </c>
      <c r="U65">
        <v>-6.8</v>
      </c>
      <c r="V65">
        <v>1.7</v>
      </c>
    </row>
    <row r="66" spans="1:22" x14ac:dyDescent="0.45">
      <c r="A66" t="s">
        <v>167</v>
      </c>
      <c r="B66" t="s">
        <v>18</v>
      </c>
      <c r="C66">
        <v>88</v>
      </c>
      <c r="D66">
        <v>370</v>
      </c>
      <c r="E66">
        <v>23</v>
      </c>
      <c r="F66">
        <v>48</v>
      </c>
      <c r="G66">
        <v>57</v>
      </c>
      <c r="H66">
        <v>0</v>
      </c>
      <c r="I66">
        <v>7.2999999999999995E-2</v>
      </c>
      <c r="J66">
        <v>0.184</v>
      </c>
      <c r="K66">
        <v>0.26</v>
      </c>
      <c r="L66">
        <v>0.224</v>
      </c>
      <c r="M66">
        <v>0.23400000000000001</v>
      </c>
      <c r="N66">
        <v>0.3</v>
      </c>
      <c r="O66">
        <v>0.49399999999999999</v>
      </c>
      <c r="P66">
        <v>0.34</v>
      </c>
      <c r="Q66">
        <v>0.32700000000000001</v>
      </c>
      <c r="R66">
        <v>123</v>
      </c>
      <c r="S66">
        <v>-1.4</v>
      </c>
      <c r="T66">
        <v>8.5</v>
      </c>
      <c r="U66">
        <v>-4.5</v>
      </c>
      <c r="V66">
        <v>1.7</v>
      </c>
    </row>
    <row r="67" spans="1:22" x14ac:dyDescent="0.45">
      <c r="A67" t="s">
        <v>118</v>
      </c>
      <c r="B67" t="s">
        <v>117</v>
      </c>
      <c r="C67">
        <v>87</v>
      </c>
      <c r="D67">
        <v>381</v>
      </c>
      <c r="E67">
        <v>8</v>
      </c>
      <c r="F67">
        <v>41</v>
      </c>
      <c r="G67">
        <v>44</v>
      </c>
      <c r="H67">
        <v>2</v>
      </c>
      <c r="I67">
        <v>7.0999999999999994E-2</v>
      </c>
      <c r="J67">
        <v>0.13600000000000001</v>
      </c>
      <c r="K67">
        <v>0.13800000000000001</v>
      </c>
      <c r="L67">
        <v>0.29599999999999999</v>
      </c>
      <c r="M67">
        <v>0.27</v>
      </c>
      <c r="N67">
        <v>0.33900000000000002</v>
      </c>
      <c r="O67">
        <v>0.40799999999999997</v>
      </c>
      <c r="P67">
        <v>0.32900000000000001</v>
      </c>
      <c r="Q67">
        <v>0.32900000000000001</v>
      </c>
      <c r="R67">
        <v>115</v>
      </c>
      <c r="S67">
        <v>-0.9</v>
      </c>
      <c r="T67">
        <v>5.9</v>
      </c>
      <c r="U67">
        <v>-3.1</v>
      </c>
      <c r="V67">
        <v>1.6</v>
      </c>
    </row>
    <row r="68" spans="1:22" x14ac:dyDescent="0.45">
      <c r="A68" t="s">
        <v>25</v>
      </c>
      <c r="B68" t="s">
        <v>26</v>
      </c>
      <c r="C68">
        <v>93</v>
      </c>
      <c r="D68">
        <v>403</v>
      </c>
      <c r="E68">
        <v>13</v>
      </c>
      <c r="F68">
        <v>45</v>
      </c>
      <c r="G68">
        <v>53</v>
      </c>
      <c r="H68">
        <v>2</v>
      </c>
      <c r="I68">
        <v>0.10199999999999999</v>
      </c>
      <c r="J68">
        <v>0.16400000000000001</v>
      </c>
      <c r="K68">
        <v>0.16200000000000001</v>
      </c>
      <c r="L68">
        <v>0.32</v>
      </c>
      <c r="M68">
        <v>0.28699999999999998</v>
      </c>
      <c r="N68">
        <v>0.36199999999999999</v>
      </c>
      <c r="O68">
        <v>0.44800000000000001</v>
      </c>
      <c r="P68">
        <v>0.35499999999999998</v>
      </c>
      <c r="Q68">
        <v>0.38300000000000001</v>
      </c>
      <c r="R68">
        <v>132</v>
      </c>
      <c r="S68">
        <v>-2.7</v>
      </c>
      <c r="T68">
        <v>12.5</v>
      </c>
      <c r="U68">
        <v>-9.9</v>
      </c>
      <c r="V68">
        <v>1.6</v>
      </c>
    </row>
    <row r="69" spans="1:22" x14ac:dyDescent="0.45">
      <c r="A69" t="s">
        <v>190</v>
      </c>
      <c r="B69" t="s">
        <v>95</v>
      </c>
      <c r="C69">
        <v>86</v>
      </c>
      <c r="D69">
        <v>368</v>
      </c>
      <c r="E69">
        <v>5</v>
      </c>
      <c r="F69">
        <v>43</v>
      </c>
      <c r="G69">
        <v>44</v>
      </c>
      <c r="H69">
        <v>14</v>
      </c>
      <c r="I69">
        <v>4.2999999999999997E-2</v>
      </c>
      <c r="J69">
        <v>0.14099999999999999</v>
      </c>
      <c r="K69">
        <v>0.09</v>
      </c>
      <c r="L69">
        <v>0.28000000000000003</v>
      </c>
      <c r="M69">
        <v>0.251</v>
      </c>
      <c r="N69">
        <v>0.30499999999999999</v>
      </c>
      <c r="O69">
        <v>0.34100000000000003</v>
      </c>
      <c r="P69">
        <v>0.28699999999999998</v>
      </c>
      <c r="Q69">
        <v>0.316</v>
      </c>
      <c r="R69">
        <v>87</v>
      </c>
      <c r="S69">
        <v>1.2</v>
      </c>
      <c r="T69">
        <v>-4.5</v>
      </c>
      <c r="U69">
        <v>7.4</v>
      </c>
      <c r="V69">
        <v>1.5</v>
      </c>
    </row>
    <row r="70" spans="1:22" x14ac:dyDescent="0.45">
      <c r="A70" t="s">
        <v>119</v>
      </c>
      <c r="B70" t="s">
        <v>57</v>
      </c>
      <c r="C70">
        <v>92</v>
      </c>
      <c r="D70">
        <v>385</v>
      </c>
      <c r="E70">
        <v>14</v>
      </c>
      <c r="F70">
        <v>48</v>
      </c>
      <c r="G70">
        <v>59</v>
      </c>
      <c r="H70">
        <v>14</v>
      </c>
      <c r="I70">
        <v>0.112</v>
      </c>
      <c r="J70">
        <v>0.20499999999999999</v>
      </c>
      <c r="K70">
        <v>0.19700000000000001</v>
      </c>
      <c r="L70">
        <v>0.28000000000000003</v>
      </c>
      <c r="M70">
        <v>0.245</v>
      </c>
      <c r="N70">
        <v>0.34</v>
      </c>
      <c r="O70">
        <v>0.442</v>
      </c>
      <c r="P70">
        <v>0.34200000000000003</v>
      </c>
      <c r="Q70">
        <v>0.34</v>
      </c>
      <c r="R70">
        <v>117</v>
      </c>
      <c r="S70">
        <v>3.1</v>
      </c>
      <c r="T70">
        <v>10.6</v>
      </c>
      <c r="U70">
        <v>-9.1</v>
      </c>
      <c r="V70">
        <v>1.5</v>
      </c>
    </row>
    <row r="71" spans="1:22" x14ac:dyDescent="0.45">
      <c r="A71" t="s">
        <v>111</v>
      </c>
      <c r="B71" t="s">
        <v>89</v>
      </c>
      <c r="C71">
        <v>90</v>
      </c>
      <c r="D71">
        <v>377</v>
      </c>
      <c r="E71">
        <v>12</v>
      </c>
      <c r="F71">
        <v>40</v>
      </c>
      <c r="G71">
        <v>42</v>
      </c>
      <c r="H71">
        <v>18</v>
      </c>
      <c r="I71">
        <v>8.5000000000000006E-2</v>
      </c>
      <c r="J71">
        <v>0.252</v>
      </c>
      <c r="K71">
        <v>0.16400000000000001</v>
      </c>
      <c r="L71">
        <v>0.31900000000000001</v>
      </c>
      <c r="M71">
        <v>0.255</v>
      </c>
      <c r="N71">
        <v>0.32400000000000001</v>
      </c>
      <c r="O71">
        <v>0.41899999999999998</v>
      </c>
      <c r="P71">
        <v>0.32</v>
      </c>
      <c r="Q71">
        <v>0.31</v>
      </c>
      <c r="R71">
        <v>107</v>
      </c>
      <c r="S71">
        <v>1.7</v>
      </c>
      <c r="T71">
        <v>4.7</v>
      </c>
      <c r="U71">
        <v>-3</v>
      </c>
      <c r="V71">
        <v>1.5</v>
      </c>
    </row>
    <row r="72" spans="1:22" x14ac:dyDescent="0.45">
      <c r="A72" t="s">
        <v>528</v>
      </c>
      <c r="B72" t="s">
        <v>80</v>
      </c>
      <c r="C72">
        <v>82</v>
      </c>
      <c r="D72">
        <v>314</v>
      </c>
      <c r="E72">
        <v>10</v>
      </c>
      <c r="F72">
        <v>31</v>
      </c>
      <c r="G72">
        <v>44</v>
      </c>
      <c r="H72">
        <v>12</v>
      </c>
      <c r="I72">
        <v>4.4999999999999998E-2</v>
      </c>
      <c r="J72">
        <v>0.159</v>
      </c>
      <c r="K72">
        <v>0.157</v>
      </c>
      <c r="L72">
        <v>0.30399999999999999</v>
      </c>
      <c r="M72">
        <v>0.27700000000000002</v>
      </c>
      <c r="N72">
        <v>0.309</v>
      </c>
      <c r="O72">
        <v>0.433</v>
      </c>
      <c r="P72">
        <v>0.32200000000000001</v>
      </c>
      <c r="Q72">
        <v>0.34100000000000003</v>
      </c>
      <c r="R72">
        <v>108</v>
      </c>
      <c r="S72">
        <v>-1.2</v>
      </c>
      <c r="T72">
        <v>1.8</v>
      </c>
      <c r="U72">
        <v>1.9</v>
      </c>
      <c r="V72">
        <v>1.5</v>
      </c>
    </row>
    <row r="73" spans="1:22" x14ac:dyDescent="0.45">
      <c r="A73" t="s">
        <v>29</v>
      </c>
      <c r="B73" t="s">
        <v>30</v>
      </c>
      <c r="C73">
        <v>68</v>
      </c>
      <c r="D73">
        <v>297</v>
      </c>
      <c r="E73">
        <v>12</v>
      </c>
      <c r="F73">
        <v>38</v>
      </c>
      <c r="G73">
        <v>42</v>
      </c>
      <c r="H73">
        <v>9</v>
      </c>
      <c r="I73">
        <v>8.1000000000000003E-2</v>
      </c>
      <c r="J73">
        <v>0.27600000000000002</v>
      </c>
      <c r="K73">
        <v>0.21099999999999999</v>
      </c>
      <c r="L73">
        <v>0.33300000000000002</v>
      </c>
      <c r="M73">
        <v>0.26400000000000001</v>
      </c>
      <c r="N73">
        <v>0.33300000000000002</v>
      </c>
      <c r="O73">
        <v>0.47499999999999998</v>
      </c>
      <c r="P73">
        <v>0.34899999999999998</v>
      </c>
      <c r="Q73">
        <v>0.34100000000000003</v>
      </c>
      <c r="R73">
        <v>128</v>
      </c>
      <c r="S73">
        <v>0.7</v>
      </c>
      <c r="T73">
        <v>10.3</v>
      </c>
      <c r="U73">
        <v>-6.1</v>
      </c>
      <c r="V73">
        <v>1.5</v>
      </c>
    </row>
    <row r="74" spans="1:22" x14ac:dyDescent="0.45">
      <c r="A74" t="s">
        <v>69</v>
      </c>
      <c r="B74" t="s">
        <v>62</v>
      </c>
      <c r="C74">
        <v>86</v>
      </c>
      <c r="D74">
        <v>333</v>
      </c>
      <c r="E74">
        <v>12</v>
      </c>
      <c r="F74">
        <v>34</v>
      </c>
      <c r="G74">
        <v>40</v>
      </c>
      <c r="H74">
        <v>2</v>
      </c>
      <c r="I74">
        <v>9.2999999999999999E-2</v>
      </c>
      <c r="J74">
        <v>0.16200000000000001</v>
      </c>
      <c r="K74">
        <v>0.17399999999999999</v>
      </c>
      <c r="L74">
        <v>0.25900000000000001</v>
      </c>
      <c r="M74">
        <v>0.24199999999999999</v>
      </c>
      <c r="N74">
        <v>0.32100000000000001</v>
      </c>
      <c r="O74">
        <v>0.41599999999999998</v>
      </c>
      <c r="P74">
        <v>0.32200000000000001</v>
      </c>
      <c r="Q74">
        <v>0.318</v>
      </c>
      <c r="R74">
        <v>110</v>
      </c>
      <c r="S74">
        <v>-1.2</v>
      </c>
      <c r="T74">
        <v>2.7</v>
      </c>
      <c r="U74">
        <v>0.6</v>
      </c>
      <c r="V74">
        <v>1.4</v>
      </c>
    </row>
    <row r="75" spans="1:22" x14ac:dyDescent="0.45">
      <c r="A75" t="s">
        <v>146</v>
      </c>
      <c r="B75" t="s">
        <v>30</v>
      </c>
      <c r="C75">
        <v>83</v>
      </c>
      <c r="D75">
        <v>323</v>
      </c>
      <c r="E75">
        <v>9</v>
      </c>
      <c r="F75">
        <v>35</v>
      </c>
      <c r="G75">
        <v>30</v>
      </c>
      <c r="H75">
        <v>5</v>
      </c>
      <c r="I75">
        <v>8.6999999999999994E-2</v>
      </c>
      <c r="J75">
        <v>0.27900000000000003</v>
      </c>
      <c r="K75">
        <v>0.14399999999999999</v>
      </c>
      <c r="L75">
        <v>0.26800000000000002</v>
      </c>
      <c r="M75">
        <v>0.20899999999999999</v>
      </c>
      <c r="N75">
        <v>0.28199999999999997</v>
      </c>
      <c r="O75">
        <v>0.35299999999999998</v>
      </c>
      <c r="P75">
        <v>0.28000000000000003</v>
      </c>
      <c r="Q75">
        <v>0.32300000000000001</v>
      </c>
      <c r="R75">
        <v>81</v>
      </c>
      <c r="S75">
        <v>0.7</v>
      </c>
      <c r="T75">
        <v>-6.6</v>
      </c>
      <c r="U75">
        <v>9.5</v>
      </c>
      <c r="V75">
        <v>1.4</v>
      </c>
    </row>
    <row r="76" spans="1:22" x14ac:dyDescent="0.45">
      <c r="A76" t="s">
        <v>137</v>
      </c>
      <c r="B76" t="s">
        <v>80</v>
      </c>
      <c r="C76">
        <v>91</v>
      </c>
      <c r="D76">
        <v>347</v>
      </c>
      <c r="E76">
        <v>10</v>
      </c>
      <c r="F76">
        <v>46</v>
      </c>
      <c r="G76">
        <v>41</v>
      </c>
      <c r="H76">
        <v>12</v>
      </c>
      <c r="I76">
        <v>0.13800000000000001</v>
      </c>
      <c r="J76">
        <v>0.219</v>
      </c>
      <c r="K76">
        <v>0.16300000000000001</v>
      </c>
      <c r="L76">
        <v>0.31900000000000001</v>
      </c>
      <c r="M76">
        <v>0.26</v>
      </c>
      <c r="N76">
        <v>0.377</v>
      </c>
      <c r="O76">
        <v>0.42399999999999999</v>
      </c>
      <c r="P76">
        <v>0.35499999999999998</v>
      </c>
      <c r="Q76">
        <v>0.33800000000000002</v>
      </c>
      <c r="R76">
        <v>130</v>
      </c>
      <c r="S76">
        <v>-1.8</v>
      </c>
      <c r="T76">
        <v>10.5</v>
      </c>
      <c r="U76">
        <v>-8.6999999999999993</v>
      </c>
      <c r="V76">
        <v>1.4</v>
      </c>
    </row>
    <row r="77" spans="1:22" x14ac:dyDescent="0.45">
      <c r="A77" t="s">
        <v>206</v>
      </c>
      <c r="B77" t="s">
        <v>117</v>
      </c>
      <c r="C77">
        <v>86</v>
      </c>
      <c r="D77">
        <v>364</v>
      </c>
      <c r="E77">
        <v>8</v>
      </c>
      <c r="F77">
        <v>33</v>
      </c>
      <c r="G77">
        <v>38</v>
      </c>
      <c r="H77">
        <v>1</v>
      </c>
      <c r="I77">
        <v>6.3E-2</v>
      </c>
      <c r="J77">
        <v>0.151</v>
      </c>
      <c r="K77">
        <v>0.115</v>
      </c>
      <c r="L77">
        <v>0.29299999999999998</v>
      </c>
      <c r="M77">
        <v>0.26600000000000001</v>
      </c>
      <c r="N77">
        <v>0.317</v>
      </c>
      <c r="O77">
        <v>0.38100000000000001</v>
      </c>
      <c r="P77">
        <v>0.30599999999999999</v>
      </c>
      <c r="Q77">
        <v>0.29499999999999998</v>
      </c>
      <c r="R77">
        <v>100</v>
      </c>
      <c r="S77">
        <v>-1</v>
      </c>
      <c r="T77">
        <v>-1</v>
      </c>
      <c r="U77">
        <v>2</v>
      </c>
      <c r="V77">
        <v>1.4</v>
      </c>
    </row>
    <row r="78" spans="1:22" x14ac:dyDescent="0.45">
      <c r="A78" t="s">
        <v>204</v>
      </c>
      <c r="B78" t="s">
        <v>52</v>
      </c>
      <c r="C78">
        <v>70</v>
      </c>
      <c r="D78">
        <v>308</v>
      </c>
      <c r="E78">
        <v>8</v>
      </c>
      <c r="F78">
        <v>38</v>
      </c>
      <c r="G78">
        <v>31</v>
      </c>
      <c r="H78">
        <v>5</v>
      </c>
      <c r="I78">
        <v>0.12</v>
      </c>
      <c r="J78">
        <v>0.221</v>
      </c>
      <c r="K78">
        <v>0.14499999999999999</v>
      </c>
      <c r="L78">
        <v>0.253</v>
      </c>
      <c r="M78">
        <v>0.21199999999999999</v>
      </c>
      <c r="N78">
        <v>0.308</v>
      </c>
      <c r="O78">
        <v>0.35699999999999998</v>
      </c>
      <c r="P78">
        <v>0.29799999999999999</v>
      </c>
      <c r="Q78">
        <v>0.32300000000000001</v>
      </c>
      <c r="R78">
        <v>96</v>
      </c>
      <c r="S78">
        <v>1.6</v>
      </c>
      <c r="T78">
        <v>0.1</v>
      </c>
      <c r="U78">
        <v>3.3</v>
      </c>
      <c r="V78">
        <v>1.4</v>
      </c>
    </row>
    <row r="79" spans="1:22" x14ac:dyDescent="0.45">
      <c r="A79" t="s">
        <v>93</v>
      </c>
      <c r="B79" t="s">
        <v>52</v>
      </c>
      <c r="C79">
        <v>94</v>
      </c>
      <c r="D79">
        <v>389</v>
      </c>
      <c r="E79">
        <v>9</v>
      </c>
      <c r="F79">
        <v>43</v>
      </c>
      <c r="G79">
        <v>32</v>
      </c>
      <c r="H79">
        <v>18</v>
      </c>
      <c r="I79">
        <v>5.8999999999999997E-2</v>
      </c>
      <c r="J79">
        <v>0.27</v>
      </c>
      <c r="K79">
        <v>9.9000000000000005E-2</v>
      </c>
      <c r="L79">
        <v>0.34100000000000003</v>
      </c>
      <c r="M79">
        <v>0.25900000000000001</v>
      </c>
      <c r="N79">
        <v>0.308</v>
      </c>
      <c r="O79">
        <v>0.35799999999999998</v>
      </c>
      <c r="P79">
        <v>0.29599999999999999</v>
      </c>
      <c r="Q79">
        <v>0.34</v>
      </c>
      <c r="R79">
        <v>95</v>
      </c>
      <c r="S79">
        <v>0.8</v>
      </c>
      <c r="T79">
        <v>-1.5</v>
      </c>
      <c r="U79">
        <v>2.2999999999999998</v>
      </c>
      <c r="V79">
        <v>1.4</v>
      </c>
    </row>
    <row r="80" spans="1:22" x14ac:dyDescent="0.45">
      <c r="A80" t="s">
        <v>217</v>
      </c>
      <c r="B80" t="s">
        <v>50</v>
      </c>
      <c r="C80">
        <v>87</v>
      </c>
      <c r="D80">
        <v>343</v>
      </c>
      <c r="E80">
        <v>6</v>
      </c>
      <c r="F80">
        <v>44</v>
      </c>
      <c r="G80">
        <v>41</v>
      </c>
      <c r="H80">
        <v>21</v>
      </c>
      <c r="I80">
        <v>0.114</v>
      </c>
      <c r="J80">
        <v>0.155</v>
      </c>
      <c r="K80">
        <v>0.115</v>
      </c>
      <c r="L80">
        <v>0.27300000000000002</v>
      </c>
      <c r="M80">
        <v>0.24399999999999999</v>
      </c>
      <c r="N80">
        <v>0.33200000000000002</v>
      </c>
      <c r="O80">
        <v>0.35899999999999999</v>
      </c>
      <c r="P80">
        <v>0.307</v>
      </c>
      <c r="Q80">
        <v>0.32400000000000001</v>
      </c>
      <c r="R80">
        <v>98</v>
      </c>
      <c r="S80">
        <v>2.6</v>
      </c>
      <c r="T80">
        <v>1.7</v>
      </c>
      <c r="U80">
        <v>-0.7</v>
      </c>
      <c r="V80">
        <v>1.3</v>
      </c>
    </row>
    <row r="81" spans="1:22" x14ac:dyDescent="0.45">
      <c r="A81" t="s">
        <v>92</v>
      </c>
      <c r="B81" t="s">
        <v>48</v>
      </c>
      <c r="C81">
        <v>82</v>
      </c>
      <c r="D81">
        <v>334</v>
      </c>
      <c r="E81">
        <v>7</v>
      </c>
      <c r="F81">
        <v>39</v>
      </c>
      <c r="G81">
        <v>48</v>
      </c>
      <c r="H81">
        <v>1</v>
      </c>
      <c r="I81">
        <v>3.9E-2</v>
      </c>
      <c r="J81">
        <v>0.14399999999999999</v>
      </c>
      <c r="K81">
        <v>0.13</v>
      </c>
      <c r="L81">
        <v>0.313</v>
      </c>
      <c r="M81">
        <v>0.28599999999999998</v>
      </c>
      <c r="N81">
        <v>0.311</v>
      </c>
      <c r="O81">
        <v>0.41599999999999998</v>
      </c>
      <c r="P81">
        <v>0.314</v>
      </c>
      <c r="Q81">
        <v>0.32800000000000001</v>
      </c>
      <c r="R81">
        <v>104</v>
      </c>
      <c r="S81">
        <v>-1.2</v>
      </c>
      <c r="T81">
        <v>0.4</v>
      </c>
      <c r="U81">
        <v>1.1000000000000001</v>
      </c>
      <c r="V81">
        <v>1.3</v>
      </c>
    </row>
    <row r="82" spans="1:22" x14ac:dyDescent="0.45">
      <c r="A82" t="s">
        <v>164</v>
      </c>
      <c r="B82" t="s">
        <v>54</v>
      </c>
      <c r="C82">
        <v>90</v>
      </c>
      <c r="D82">
        <v>335</v>
      </c>
      <c r="E82">
        <v>12</v>
      </c>
      <c r="F82">
        <v>35</v>
      </c>
      <c r="G82">
        <v>42</v>
      </c>
      <c r="H82">
        <v>14</v>
      </c>
      <c r="I82">
        <v>4.4999999999999998E-2</v>
      </c>
      <c r="J82">
        <v>0.23300000000000001</v>
      </c>
      <c r="K82">
        <v>0.183</v>
      </c>
      <c r="L82">
        <v>0.29699999999999999</v>
      </c>
      <c r="M82">
        <v>0.251</v>
      </c>
      <c r="N82">
        <v>0.29899999999999999</v>
      </c>
      <c r="O82">
        <v>0.434</v>
      </c>
      <c r="P82">
        <v>0.318</v>
      </c>
      <c r="Q82">
        <v>0.313</v>
      </c>
      <c r="R82">
        <v>104</v>
      </c>
      <c r="S82">
        <v>-0.5</v>
      </c>
      <c r="T82">
        <v>1.1000000000000001</v>
      </c>
      <c r="U82">
        <v>0.2</v>
      </c>
      <c r="V82">
        <v>1.3</v>
      </c>
    </row>
    <row r="83" spans="1:22" x14ac:dyDescent="0.45">
      <c r="A83" t="s">
        <v>103</v>
      </c>
      <c r="B83" t="s">
        <v>41</v>
      </c>
      <c r="C83">
        <v>86</v>
      </c>
      <c r="D83">
        <v>366</v>
      </c>
      <c r="E83">
        <v>13</v>
      </c>
      <c r="F83">
        <v>42</v>
      </c>
      <c r="G83">
        <v>55</v>
      </c>
      <c r="H83">
        <v>4</v>
      </c>
      <c r="I83">
        <v>3.7999999999999999E-2</v>
      </c>
      <c r="J83">
        <v>0.19700000000000001</v>
      </c>
      <c r="K83">
        <v>0.16200000000000001</v>
      </c>
      <c r="L83">
        <v>0.29899999999999999</v>
      </c>
      <c r="M83">
        <v>0.26600000000000001</v>
      </c>
      <c r="N83">
        <v>0.29799999999999999</v>
      </c>
      <c r="O83">
        <v>0.42799999999999999</v>
      </c>
      <c r="P83">
        <v>0.314</v>
      </c>
      <c r="Q83">
        <v>0.30499999999999999</v>
      </c>
      <c r="R83">
        <v>102</v>
      </c>
      <c r="S83">
        <v>-0.9</v>
      </c>
      <c r="T83">
        <v>0.2</v>
      </c>
      <c r="U83">
        <v>-0.7</v>
      </c>
      <c r="V83">
        <v>1.2</v>
      </c>
    </row>
    <row r="84" spans="1:22" x14ac:dyDescent="0.45">
      <c r="A84" t="s">
        <v>96</v>
      </c>
      <c r="B84" t="s">
        <v>36</v>
      </c>
      <c r="C84">
        <v>79</v>
      </c>
      <c r="D84">
        <v>300</v>
      </c>
      <c r="E84">
        <v>17</v>
      </c>
      <c r="F84">
        <v>32</v>
      </c>
      <c r="G84">
        <v>48</v>
      </c>
      <c r="H84">
        <v>4</v>
      </c>
      <c r="I84">
        <v>5.7000000000000002E-2</v>
      </c>
      <c r="J84">
        <v>0.28999999999999998</v>
      </c>
      <c r="K84">
        <v>0.22800000000000001</v>
      </c>
      <c r="L84">
        <v>0.23300000000000001</v>
      </c>
      <c r="M84">
        <v>0.21</v>
      </c>
      <c r="N84">
        <v>0.26</v>
      </c>
      <c r="O84">
        <v>0.438</v>
      </c>
      <c r="P84">
        <v>0.29599999999999999</v>
      </c>
      <c r="Q84">
        <v>0.33400000000000002</v>
      </c>
      <c r="R84">
        <v>95</v>
      </c>
      <c r="S84">
        <v>0.1</v>
      </c>
      <c r="T84">
        <v>-1.5</v>
      </c>
      <c r="U84">
        <v>3.5</v>
      </c>
      <c r="V84">
        <v>1.2</v>
      </c>
    </row>
    <row r="85" spans="1:22" x14ac:dyDescent="0.45">
      <c r="A85" t="s">
        <v>207</v>
      </c>
      <c r="B85" t="s">
        <v>24</v>
      </c>
      <c r="C85">
        <v>84</v>
      </c>
      <c r="D85">
        <v>313</v>
      </c>
      <c r="E85">
        <v>2</v>
      </c>
      <c r="F85">
        <v>41</v>
      </c>
      <c r="G85">
        <v>19</v>
      </c>
      <c r="H85">
        <v>12</v>
      </c>
      <c r="I85">
        <v>9.2999999999999999E-2</v>
      </c>
      <c r="J85">
        <v>0.17299999999999999</v>
      </c>
      <c r="K85">
        <v>7.4999999999999997E-2</v>
      </c>
      <c r="L85">
        <v>0.32300000000000001</v>
      </c>
      <c r="M85">
        <v>0.26500000000000001</v>
      </c>
      <c r="N85">
        <v>0.34100000000000003</v>
      </c>
      <c r="O85">
        <v>0.34100000000000003</v>
      </c>
      <c r="P85">
        <v>0.307</v>
      </c>
      <c r="Q85">
        <v>0.28199999999999997</v>
      </c>
      <c r="R85">
        <v>98</v>
      </c>
      <c r="S85">
        <v>2.2999999999999998</v>
      </c>
      <c r="T85">
        <v>1.5</v>
      </c>
      <c r="U85">
        <v>-0.6</v>
      </c>
      <c r="V85">
        <v>1.2</v>
      </c>
    </row>
    <row r="86" spans="1:22" x14ac:dyDescent="0.45">
      <c r="A86" t="s">
        <v>176</v>
      </c>
      <c r="B86" t="s">
        <v>32</v>
      </c>
      <c r="C86">
        <v>84</v>
      </c>
      <c r="D86">
        <v>369</v>
      </c>
      <c r="E86">
        <v>8</v>
      </c>
      <c r="F86">
        <v>46</v>
      </c>
      <c r="G86">
        <v>44</v>
      </c>
      <c r="H86">
        <v>7</v>
      </c>
      <c r="I86">
        <v>6.2E-2</v>
      </c>
      <c r="J86">
        <v>0.157</v>
      </c>
      <c r="K86">
        <v>0.14799999999999999</v>
      </c>
      <c r="L86">
        <v>0.28399999999999997</v>
      </c>
      <c r="M86">
        <v>0.254</v>
      </c>
      <c r="N86">
        <v>0.309</v>
      </c>
      <c r="O86">
        <v>0.40200000000000002</v>
      </c>
      <c r="P86">
        <v>0.311</v>
      </c>
      <c r="Q86">
        <v>0.307</v>
      </c>
      <c r="R86">
        <v>99</v>
      </c>
      <c r="S86">
        <v>-0.2</v>
      </c>
      <c r="T86">
        <v>-0.5</v>
      </c>
      <c r="U86">
        <v>-0.6</v>
      </c>
      <c r="V86">
        <v>1.2</v>
      </c>
    </row>
    <row r="87" spans="1:22" x14ac:dyDescent="0.45">
      <c r="A87" t="s">
        <v>1973</v>
      </c>
      <c r="B87" t="s">
        <v>45</v>
      </c>
      <c r="C87">
        <v>72</v>
      </c>
      <c r="D87">
        <v>289</v>
      </c>
      <c r="E87">
        <v>6</v>
      </c>
      <c r="F87">
        <v>32</v>
      </c>
      <c r="G87">
        <v>36</v>
      </c>
      <c r="H87">
        <v>2</v>
      </c>
      <c r="I87">
        <v>0.114</v>
      </c>
      <c r="J87">
        <v>0.218</v>
      </c>
      <c r="K87">
        <v>0.115</v>
      </c>
      <c r="L87">
        <v>0.33300000000000002</v>
      </c>
      <c r="M87">
        <v>0.27</v>
      </c>
      <c r="N87">
        <v>0.35299999999999998</v>
      </c>
      <c r="O87">
        <v>0.38500000000000001</v>
      </c>
      <c r="P87">
        <v>0.32800000000000001</v>
      </c>
      <c r="Q87">
        <v>0.30499999999999999</v>
      </c>
      <c r="R87">
        <v>110</v>
      </c>
      <c r="S87">
        <v>0.2</v>
      </c>
      <c r="T87">
        <v>3.7</v>
      </c>
      <c r="U87">
        <v>-1.7</v>
      </c>
      <c r="V87">
        <v>1.2</v>
      </c>
    </row>
    <row r="88" spans="1:22" x14ac:dyDescent="0.45">
      <c r="A88" t="s">
        <v>141</v>
      </c>
      <c r="B88" t="s">
        <v>30</v>
      </c>
      <c r="C88">
        <v>79</v>
      </c>
      <c r="D88">
        <v>344</v>
      </c>
      <c r="E88">
        <v>9</v>
      </c>
      <c r="F88">
        <v>39</v>
      </c>
      <c r="G88">
        <v>37</v>
      </c>
      <c r="H88">
        <v>5</v>
      </c>
      <c r="I88">
        <v>7.8E-2</v>
      </c>
      <c r="J88">
        <v>0.17199999999999999</v>
      </c>
      <c r="K88">
        <v>0.14099999999999999</v>
      </c>
      <c r="L88">
        <v>0.30499999999999999</v>
      </c>
      <c r="M88">
        <v>0.26900000000000002</v>
      </c>
      <c r="N88">
        <v>0.33100000000000002</v>
      </c>
      <c r="O88">
        <v>0.41</v>
      </c>
      <c r="P88">
        <v>0.32100000000000001</v>
      </c>
      <c r="Q88">
        <v>0.29299999999999998</v>
      </c>
      <c r="R88">
        <v>109</v>
      </c>
      <c r="S88">
        <v>0.4</v>
      </c>
      <c r="T88">
        <v>4</v>
      </c>
      <c r="U88">
        <v>-4.4000000000000004</v>
      </c>
      <c r="V88">
        <v>1.2</v>
      </c>
    </row>
    <row r="89" spans="1:22" x14ac:dyDescent="0.45">
      <c r="A89" t="s">
        <v>205</v>
      </c>
      <c r="B89" t="s">
        <v>36</v>
      </c>
      <c r="C89">
        <v>93</v>
      </c>
      <c r="D89">
        <v>379</v>
      </c>
      <c r="E89">
        <v>11</v>
      </c>
      <c r="F89">
        <v>37</v>
      </c>
      <c r="G89">
        <v>32</v>
      </c>
      <c r="H89">
        <v>0</v>
      </c>
      <c r="I89">
        <v>0.10299999999999999</v>
      </c>
      <c r="J89">
        <v>0.193</v>
      </c>
      <c r="K89">
        <v>0.183</v>
      </c>
      <c r="L89">
        <v>0.26</v>
      </c>
      <c r="M89">
        <v>0.22800000000000001</v>
      </c>
      <c r="N89">
        <v>0.31</v>
      </c>
      <c r="O89">
        <v>0.41099999999999998</v>
      </c>
      <c r="P89">
        <v>0.314</v>
      </c>
      <c r="Q89">
        <v>0.33</v>
      </c>
      <c r="R89">
        <v>108</v>
      </c>
      <c r="S89">
        <v>-1.4</v>
      </c>
      <c r="T89">
        <v>2</v>
      </c>
      <c r="U89">
        <v>-3.2</v>
      </c>
      <c r="V89">
        <v>1.1000000000000001</v>
      </c>
    </row>
    <row r="90" spans="1:22" x14ac:dyDescent="0.45">
      <c r="A90" t="s">
        <v>149</v>
      </c>
      <c r="B90" t="s">
        <v>64</v>
      </c>
      <c r="C90">
        <v>92</v>
      </c>
      <c r="D90">
        <v>398</v>
      </c>
      <c r="E90">
        <v>18</v>
      </c>
      <c r="F90">
        <v>51</v>
      </c>
      <c r="G90">
        <v>49</v>
      </c>
      <c r="H90">
        <v>2</v>
      </c>
      <c r="I90">
        <v>0.09</v>
      </c>
      <c r="J90">
        <v>0.20100000000000001</v>
      </c>
      <c r="K90">
        <v>0.21199999999999999</v>
      </c>
      <c r="L90">
        <v>0.26400000000000001</v>
      </c>
      <c r="M90">
        <v>0.24299999999999999</v>
      </c>
      <c r="N90">
        <v>0.32200000000000001</v>
      </c>
      <c r="O90">
        <v>0.45500000000000002</v>
      </c>
      <c r="P90">
        <v>0.33500000000000002</v>
      </c>
      <c r="Q90">
        <v>0.33300000000000002</v>
      </c>
      <c r="R90">
        <v>122</v>
      </c>
      <c r="S90">
        <v>-2.4</v>
      </c>
      <c r="T90">
        <v>7.6</v>
      </c>
      <c r="U90">
        <v>-10.3</v>
      </c>
      <c r="V90">
        <v>1.1000000000000001</v>
      </c>
    </row>
    <row r="91" spans="1:22" x14ac:dyDescent="0.45">
      <c r="A91" t="s">
        <v>194</v>
      </c>
      <c r="B91" t="s">
        <v>26</v>
      </c>
      <c r="C91">
        <v>87</v>
      </c>
      <c r="D91">
        <v>357</v>
      </c>
      <c r="E91">
        <v>10</v>
      </c>
      <c r="F91">
        <v>42</v>
      </c>
      <c r="G91">
        <v>34</v>
      </c>
      <c r="H91">
        <v>9</v>
      </c>
      <c r="I91">
        <v>0.109</v>
      </c>
      <c r="J91">
        <v>0.17599999999999999</v>
      </c>
      <c r="K91">
        <v>0.14099999999999999</v>
      </c>
      <c r="L91">
        <v>0.24399999999999999</v>
      </c>
      <c r="M91">
        <v>0.22</v>
      </c>
      <c r="N91">
        <v>0.309</v>
      </c>
      <c r="O91">
        <v>0.36099999999999999</v>
      </c>
      <c r="P91">
        <v>0.29899999999999999</v>
      </c>
      <c r="Q91">
        <v>0.33900000000000002</v>
      </c>
      <c r="R91">
        <v>94</v>
      </c>
      <c r="S91">
        <v>2.2000000000000002</v>
      </c>
      <c r="T91">
        <v>-0.3</v>
      </c>
      <c r="U91">
        <v>-0.5</v>
      </c>
      <c r="V91">
        <v>1.1000000000000001</v>
      </c>
    </row>
    <row r="92" spans="1:22" x14ac:dyDescent="0.45">
      <c r="A92" t="s">
        <v>1869</v>
      </c>
      <c r="B92" t="s">
        <v>102</v>
      </c>
      <c r="C92">
        <v>83</v>
      </c>
      <c r="D92">
        <v>321</v>
      </c>
      <c r="E92">
        <v>12</v>
      </c>
      <c r="F92">
        <v>42</v>
      </c>
      <c r="G92">
        <v>39</v>
      </c>
      <c r="H92">
        <v>0</v>
      </c>
      <c r="I92">
        <v>4.7E-2</v>
      </c>
      <c r="J92">
        <v>0.23400000000000001</v>
      </c>
      <c r="K92">
        <v>0.193</v>
      </c>
      <c r="L92">
        <v>0.28999999999999998</v>
      </c>
      <c r="M92">
        <v>0.249</v>
      </c>
      <c r="N92">
        <v>0.28699999999999998</v>
      </c>
      <c r="O92">
        <v>0.442</v>
      </c>
      <c r="P92">
        <v>0.312</v>
      </c>
      <c r="Q92">
        <v>0.32100000000000001</v>
      </c>
      <c r="R92">
        <v>102</v>
      </c>
      <c r="S92">
        <v>0.1</v>
      </c>
      <c r="T92">
        <v>0.7</v>
      </c>
      <c r="U92">
        <v>-0.7</v>
      </c>
      <c r="V92">
        <v>1.1000000000000001</v>
      </c>
    </row>
    <row r="93" spans="1:22" x14ac:dyDescent="0.45">
      <c r="A93" t="s">
        <v>1908</v>
      </c>
      <c r="B93" t="s">
        <v>117</v>
      </c>
      <c r="C93">
        <v>85</v>
      </c>
      <c r="D93">
        <v>324</v>
      </c>
      <c r="E93">
        <v>15</v>
      </c>
      <c r="F93">
        <v>38</v>
      </c>
      <c r="G93">
        <v>48</v>
      </c>
      <c r="H93">
        <v>7</v>
      </c>
      <c r="I93">
        <v>4.2999999999999997E-2</v>
      </c>
      <c r="J93">
        <v>0.13900000000000001</v>
      </c>
      <c r="K93">
        <v>0.189</v>
      </c>
      <c r="L93">
        <v>0.28699999999999998</v>
      </c>
      <c r="M93">
        <v>0.28199999999999997</v>
      </c>
      <c r="N93">
        <v>0.318</v>
      </c>
      <c r="O93">
        <v>0.47199999999999998</v>
      </c>
      <c r="P93">
        <v>0.34</v>
      </c>
      <c r="Q93">
        <v>0.33500000000000002</v>
      </c>
      <c r="R93">
        <v>123</v>
      </c>
      <c r="S93">
        <v>-0.4</v>
      </c>
      <c r="T93">
        <v>8.4</v>
      </c>
      <c r="U93">
        <v>-9.1</v>
      </c>
      <c r="V93">
        <v>1.1000000000000001</v>
      </c>
    </row>
    <row r="94" spans="1:22" x14ac:dyDescent="0.45">
      <c r="A94" t="s">
        <v>1902</v>
      </c>
      <c r="B94" t="s">
        <v>36</v>
      </c>
      <c r="C94">
        <v>73</v>
      </c>
      <c r="D94">
        <v>295</v>
      </c>
      <c r="E94">
        <v>6</v>
      </c>
      <c r="F94">
        <v>32</v>
      </c>
      <c r="G94">
        <v>24</v>
      </c>
      <c r="H94">
        <v>3</v>
      </c>
      <c r="I94">
        <v>4.1000000000000002E-2</v>
      </c>
      <c r="J94">
        <v>0.18</v>
      </c>
      <c r="K94">
        <v>0.126</v>
      </c>
      <c r="L94">
        <v>0.30299999999999999</v>
      </c>
      <c r="M94">
        <v>0.26</v>
      </c>
      <c r="N94">
        <v>0.30299999999999999</v>
      </c>
      <c r="O94">
        <v>0.38600000000000001</v>
      </c>
      <c r="P94">
        <v>0.30099999999999999</v>
      </c>
      <c r="Q94">
        <v>0.30299999999999999</v>
      </c>
      <c r="R94">
        <v>99</v>
      </c>
      <c r="S94">
        <v>0.1</v>
      </c>
      <c r="T94">
        <v>-0.3</v>
      </c>
      <c r="U94">
        <v>0.9</v>
      </c>
      <c r="V94">
        <v>1</v>
      </c>
    </row>
    <row r="95" spans="1:22" x14ac:dyDescent="0.45">
      <c r="A95" t="s">
        <v>78</v>
      </c>
      <c r="B95" t="s">
        <v>18</v>
      </c>
      <c r="C95">
        <v>85</v>
      </c>
      <c r="D95">
        <v>353</v>
      </c>
      <c r="E95">
        <v>12</v>
      </c>
      <c r="F95">
        <v>44</v>
      </c>
      <c r="G95">
        <v>42</v>
      </c>
      <c r="H95">
        <v>2</v>
      </c>
      <c r="I95">
        <v>5.8999999999999997E-2</v>
      </c>
      <c r="J95">
        <v>0.20699999999999999</v>
      </c>
      <c r="K95">
        <v>0.183</v>
      </c>
      <c r="L95">
        <v>0.313</v>
      </c>
      <c r="M95">
        <v>0.27200000000000002</v>
      </c>
      <c r="N95">
        <v>0.314</v>
      </c>
      <c r="O95">
        <v>0.45600000000000002</v>
      </c>
      <c r="P95">
        <v>0.33100000000000002</v>
      </c>
      <c r="Q95">
        <v>0.34899999999999998</v>
      </c>
      <c r="R95">
        <v>117</v>
      </c>
      <c r="S95">
        <v>-0.2</v>
      </c>
      <c r="T95">
        <v>6.9</v>
      </c>
      <c r="U95">
        <v>-8.5</v>
      </c>
      <c r="V95">
        <v>1</v>
      </c>
    </row>
    <row r="96" spans="1:22" x14ac:dyDescent="0.45">
      <c r="A96" t="s">
        <v>3688</v>
      </c>
      <c r="B96" t="s">
        <v>28</v>
      </c>
      <c r="C96">
        <v>74</v>
      </c>
      <c r="D96">
        <v>300</v>
      </c>
      <c r="E96">
        <v>8</v>
      </c>
      <c r="F96">
        <v>42</v>
      </c>
      <c r="G96">
        <v>24</v>
      </c>
      <c r="H96">
        <v>1</v>
      </c>
      <c r="I96">
        <v>5.7000000000000002E-2</v>
      </c>
      <c r="J96">
        <v>0.247</v>
      </c>
      <c r="K96">
        <v>0.14499999999999999</v>
      </c>
      <c r="L96">
        <v>0.316</v>
      </c>
      <c r="M96">
        <v>0.255</v>
      </c>
      <c r="N96">
        <v>0.307</v>
      </c>
      <c r="O96">
        <v>0.4</v>
      </c>
      <c r="P96">
        <v>0.309</v>
      </c>
      <c r="Q96">
        <v>0.314</v>
      </c>
      <c r="R96">
        <v>102</v>
      </c>
      <c r="S96">
        <v>-0.8</v>
      </c>
      <c r="T96">
        <v>-0.2</v>
      </c>
      <c r="U96">
        <v>-0.2</v>
      </c>
      <c r="V96">
        <v>1</v>
      </c>
    </row>
    <row r="97" spans="1:22" x14ac:dyDescent="0.45">
      <c r="A97" t="s">
        <v>483</v>
      </c>
      <c r="B97" t="s">
        <v>132</v>
      </c>
      <c r="C97">
        <v>88</v>
      </c>
      <c r="D97">
        <v>318</v>
      </c>
      <c r="E97">
        <v>16</v>
      </c>
      <c r="F97">
        <v>36</v>
      </c>
      <c r="G97">
        <v>37</v>
      </c>
      <c r="H97">
        <v>2</v>
      </c>
      <c r="I97">
        <v>4.1000000000000002E-2</v>
      </c>
      <c r="J97">
        <v>0.318</v>
      </c>
      <c r="K97">
        <v>0.20399999999999999</v>
      </c>
      <c r="L97">
        <v>0.28299999999999997</v>
      </c>
      <c r="M97">
        <v>0.22800000000000001</v>
      </c>
      <c r="N97">
        <v>0.27700000000000002</v>
      </c>
      <c r="O97">
        <v>0.432</v>
      </c>
      <c r="P97">
        <v>0.30599999999999999</v>
      </c>
      <c r="Q97">
        <v>0.29399999999999998</v>
      </c>
      <c r="R97">
        <v>97</v>
      </c>
      <c r="S97">
        <v>-1.3</v>
      </c>
      <c r="T97">
        <v>-2.6</v>
      </c>
      <c r="U97">
        <v>1.7</v>
      </c>
      <c r="V97">
        <v>1</v>
      </c>
    </row>
    <row r="98" spans="1:22" x14ac:dyDescent="0.45">
      <c r="A98" t="s">
        <v>90</v>
      </c>
      <c r="B98" t="s">
        <v>54</v>
      </c>
      <c r="C98">
        <v>90</v>
      </c>
      <c r="D98">
        <v>379</v>
      </c>
      <c r="E98">
        <v>14</v>
      </c>
      <c r="F98">
        <v>43</v>
      </c>
      <c r="G98">
        <v>44</v>
      </c>
      <c r="H98">
        <v>3</v>
      </c>
      <c r="I98">
        <v>0.108</v>
      </c>
      <c r="J98">
        <v>0.245</v>
      </c>
      <c r="K98">
        <v>0.17599999999999999</v>
      </c>
      <c r="L98">
        <v>0.27600000000000002</v>
      </c>
      <c r="M98">
        <v>0.23300000000000001</v>
      </c>
      <c r="N98">
        <v>0.31900000000000001</v>
      </c>
      <c r="O98">
        <v>0.40899999999999997</v>
      </c>
      <c r="P98">
        <v>0.31900000000000001</v>
      </c>
      <c r="Q98">
        <v>0.36199999999999999</v>
      </c>
      <c r="R98">
        <v>105</v>
      </c>
      <c r="S98">
        <v>-2.2999999999999998</v>
      </c>
      <c r="T98">
        <v>-0.2</v>
      </c>
      <c r="U98">
        <v>-2.9</v>
      </c>
      <c r="V98">
        <v>1</v>
      </c>
    </row>
    <row r="99" spans="1:22" x14ac:dyDescent="0.45">
      <c r="A99" t="s">
        <v>175</v>
      </c>
      <c r="B99" t="s">
        <v>43</v>
      </c>
      <c r="C99">
        <v>80</v>
      </c>
      <c r="D99">
        <v>323</v>
      </c>
      <c r="E99">
        <v>9</v>
      </c>
      <c r="F99">
        <v>40</v>
      </c>
      <c r="G99">
        <v>40</v>
      </c>
      <c r="H99">
        <v>1</v>
      </c>
      <c r="I99">
        <v>3.1E-2</v>
      </c>
      <c r="J99">
        <v>0.19500000000000001</v>
      </c>
      <c r="K99">
        <v>0.14000000000000001</v>
      </c>
      <c r="L99">
        <v>0.253</v>
      </c>
      <c r="M99">
        <v>0.22500000000000001</v>
      </c>
      <c r="N99">
        <v>0.25700000000000001</v>
      </c>
      <c r="O99">
        <v>0.36499999999999999</v>
      </c>
      <c r="P99">
        <v>0.27</v>
      </c>
      <c r="Q99">
        <v>0.26800000000000002</v>
      </c>
      <c r="R99">
        <v>77</v>
      </c>
      <c r="S99">
        <v>-0.1</v>
      </c>
      <c r="T99">
        <v>-8.8000000000000007</v>
      </c>
      <c r="U99">
        <v>6.9</v>
      </c>
      <c r="V99">
        <v>0.9</v>
      </c>
    </row>
    <row r="100" spans="1:22" x14ac:dyDescent="0.45">
      <c r="A100" t="s">
        <v>3635</v>
      </c>
      <c r="B100" t="s">
        <v>26</v>
      </c>
      <c r="C100">
        <v>85</v>
      </c>
      <c r="D100">
        <v>296</v>
      </c>
      <c r="E100">
        <v>10</v>
      </c>
      <c r="F100">
        <v>36</v>
      </c>
      <c r="G100">
        <v>36</v>
      </c>
      <c r="H100">
        <v>3</v>
      </c>
      <c r="I100">
        <v>0.108</v>
      </c>
      <c r="J100">
        <v>0.28000000000000003</v>
      </c>
      <c r="K100">
        <v>0.17599999999999999</v>
      </c>
      <c r="L100">
        <v>0.27500000000000002</v>
      </c>
      <c r="M100">
        <v>0.219</v>
      </c>
      <c r="N100">
        <v>0.311</v>
      </c>
      <c r="O100">
        <v>0.39500000000000002</v>
      </c>
      <c r="P100">
        <v>0.31</v>
      </c>
      <c r="Q100">
        <v>0.32</v>
      </c>
      <c r="R100">
        <v>102</v>
      </c>
      <c r="S100">
        <v>0</v>
      </c>
      <c r="T100">
        <v>0.7</v>
      </c>
      <c r="U100">
        <v>-1.1000000000000001</v>
      </c>
      <c r="V100">
        <v>0.9</v>
      </c>
    </row>
    <row r="101" spans="1:22" x14ac:dyDescent="0.45">
      <c r="A101" t="s">
        <v>212</v>
      </c>
      <c r="B101" t="s">
        <v>22</v>
      </c>
      <c r="C101">
        <v>91</v>
      </c>
      <c r="D101">
        <v>380</v>
      </c>
      <c r="E101">
        <v>10</v>
      </c>
      <c r="F101">
        <v>42</v>
      </c>
      <c r="G101">
        <v>45</v>
      </c>
      <c r="H101">
        <v>1</v>
      </c>
      <c r="I101">
        <v>7.5999999999999998E-2</v>
      </c>
      <c r="J101">
        <v>0.15</v>
      </c>
      <c r="K101">
        <v>0.14799999999999999</v>
      </c>
      <c r="L101">
        <v>0.25800000000000001</v>
      </c>
      <c r="M101">
        <v>0.24099999999999999</v>
      </c>
      <c r="N101">
        <v>0.29699999999999999</v>
      </c>
      <c r="O101">
        <v>0.39</v>
      </c>
      <c r="P101">
        <v>0.29899999999999999</v>
      </c>
      <c r="Q101">
        <v>0.314</v>
      </c>
      <c r="R101">
        <v>95</v>
      </c>
      <c r="S101">
        <v>-1.2</v>
      </c>
      <c r="T101">
        <v>-3.4</v>
      </c>
      <c r="U101">
        <v>-0.2</v>
      </c>
      <c r="V101">
        <v>0.9</v>
      </c>
    </row>
    <row r="102" spans="1:22" x14ac:dyDescent="0.45">
      <c r="A102" t="s">
        <v>105</v>
      </c>
      <c r="B102" t="s">
        <v>75</v>
      </c>
      <c r="C102">
        <v>88</v>
      </c>
      <c r="D102">
        <v>364</v>
      </c>
      <c r="E102">
        <v>12</v>
      </c>
      <c r="F102">
        <v>42</v>
      </c>
      <c r="G102">
        <v>50</v>
      </c>
      <c r="H102">
        <v>5</v>
      </c>
      <c r="I102">
        <v>7.0999999999999994E-2</v>
      </c>
      <c r="J102">
        <v>0.21199999999999999</v>
      </c>
      <c r="K102">
        <v>0.14799999999999999</v>
      </c>
      <c r="L102">
        <v>0.30499999999999999</v>
      </c>
      <c r="M102">
        <v>0.26100000000000001</v>
      </c>
      <c r="N102">
        <v>0.313</v>
      </c>
      <c r="O102">
        <v>0.40899999999999997</v>
      </c>
      <c r="P102">
        <v>0.311</v>
      </c>
      <c r="Q102">
        <v>0.313</v>
      </c>
      <c r="R102">
        <v>106</v>
      </c>
      <c r="S102">
        <v>-0.3</v>
      </c>
      <c r="T102">
        <v>2.2999999999999998</v>
      </c>
      <c r="U102">
        <v>-6.2</v>
      </c>
      <c r="V102">
        <v>0.9</v>
      </c>
    </row>
    <row r="103" spans="1:22" x14ac:dyDescent="0.45">
      <c r="A103" t="s">
        <v>73</v>
      </c>
      <c r="B103" t="s">
        <v>20</v>
      </c>
      <c r="C103">
        <v>92</v>
      </c>
      <c r="D103">
        <v>404</v>
      </c>
      <c r="E103">
        <v>6</v>
      </c>
      <c r="F103">
        <v>54</v>
      </c>
      <c r="G103">
        <v>43</v>
      </c>
      <c r="H103">
        <v>21</v>
      </c>
      <c r="I103">
        <v>6.9000000000000006E-2</v>
      </c>
      <c r="J103">
        <v>0.161</v>
      </c>
      <c r="K103">
        <v>0.11600000000000001</v>
      </c>
      <c r="L103">
        <v>0.26200000000000001</v>
      </c>
      <c r="M103">
        <v>0.22900000000000001</v>
      </c>
      <c r="N103">
        <v>0.28199999999999997</v>
      </c>
      <c r="O103">
        <v>0.34499999999999997</v>
      </c>
      <c r="P103">
        <v>0.27600000000000002</v>
      </c>
      <c r="Q103">
        <v>0.30399999999999999</v>
      </c>
      <c r="R103">
        <v>73</v>
      </c>
      <c r="S103">
        <v>4.5</v>
      </c>
      <c r="T103">
        <v>-8.1999999999999993</v>
      </c>
      <c r="U103">
        <v>3.4</v>
      </c>
      <c r="V103">
        <v>0.9</v>
      </c>
    </row>
    <row r="104" spans="1:22" x14ac:dyDescent="0.45">
      <c r="A104" t="s">
        <v>162</v>
      </c>
      <c r="B104" t="s">
        <v>41</v>
      </c>
      <c r="C104">
        <v>90</v>
      </c>
      <c r="D104">
        <v>354</v>
      </c>
      <c r="E104">
        <v>9</v>
      </c>
      <c r="F104">
        <v>35</v>
      </c>
      <c r="G104">
        <v>44</v>
      </c>
      <c r="H104">
        <v>2</v>
      </c>
      <c r="I104">
        <v>9.2999999999999999E-2</v>
      </c>
      <c r="J104">
        <v>0.28499999999999998</v>
      </c>
      <c r="K104">
        <v>0.14599999999999999</v>
      </c>
      <c r="L104">
        <v>0.27500000000000002</v>
      </c>
      <c r="M104">
        <v>0.21</v>
      </c>
      <c r="N104">
        <v>0.29699999999999999</v>
      </c>
      <c r="O104">
        <v>0.35599999999999998</v>
      </c>
      <c r="P104">
        <v>0.28999999999999998</v>
      </c>
      <c r="Q104">
        <v>0.29599999999999999</v>
      </c>
      <c r="R104">
        <v>86</v>
      </c>
      <c r="S104">
        <v>0.3</v>
      </c>
      <c r="T104">
        <v>-5.4</v>
      </c>
      <c r="U104">
        <v>1</v>
      </c>
      <c r="V104">
        <v>0.8</v>
      </c>
    </row>
    <row r="105" spans="1:22" x14ac:dyDescent="0.45">
      <c r="A105" t="s">
        <v>98</v>
      </c>
      <c r="B105" t="s">
        <v>20</v>
      </c>
      <c r="C105">
        <v>90</v>
      </c>
      <c r="D105">
        <v>371</v>
      </c>
      <c r="E105">
        <v>11</v>
      </c>
      <c r="F105">
        <v>41</v>
      </c>
      <c r="G105">
        <v>61</v>
      </c>
      <c r="H105">
        <v>0</v>
      </c>
      <c r="I105">
        <v>8.5999999999999993E-2</v>
      </c>
      <c r="J105">
        <v>0.13200000000000001</v>
      </c>
      <c r="K105">
        <v>0.182</v>
      </c>
      <c r="L105">
        <v>0.255</v>
      </c>
      <c r="M105">
        <v>0.249</v>
      </c>
      <c r="N105">
        <v>0.315</v>
      </c>
      <c r="O105">
        <v>0.43099999999999999</v>
      </c>
      <c r="P105">
        <v>0.32</v>
      </c>
      <c r="Q105">
        <v>0.34699999999999998</v>
      </c>
      <c r="R105">
        <v>103</v>
      </c>
      <c r="S105">
        <v>-1.4</v>
      </c>
      <c r="T105">
        <v>0</v>
      </c>
      <c r="U105">
        <v>-4.4000000000000004</v>
      </c>
      <c r="V105">
        <v>0.8</v>
      </c>
    </row>
    <row r="106" spans="1:22" x14ac:dyDescent="0.45">
      <c r="A106" t="s">
        <v>115</v>
      </c>
      <c r="B106" t="s">
        <v>71</v>
      </c>
      <c r="C106">
        <v>91</v>
      </c>
      <c r="D106">
        <v>403</v>
      </c>
      <c r="E106">
        <v>8</v>
      </c>
      <c r="F106">
        <v>35</v>
      </c>
      <c r="G106">
        <v>44</v>
      </c>
      <c r="H106">
        <v>0</v>
      </c>
      <c r="I106">
        <v>7.6999999999999999E-2</v>
      </c>
      <c r="J106">
        <v>0.14599999999999999</v>
      </c>
      <c r="K106">
        <v>0.122</v>
      </c>
      <c r="L106">
        <v>0.30399999999999999</v>
      </c>
      <c r="M106">
        <v>0.27200000000000002</v>
      </c>
      <c r="N106">
        <v>0.33</v>
      </c>
      <c r="O106">
        <v>0.39400000000000002</v>
      </c>
      <c r="P106">
        <v>0.31900000000000001</v>
      </c>
      <c r="Q106">
        <v>0.33200000000000002</v>
      </c>
      <c r="R106">
        <v>111</v>
      </c>
      <c r="S106">
        <v>-3.4</v>
      </c>
      <c r="T106">
        <v>1.8</v>
      </c>
      <c r="U106">
        <v>-7.4</v>
      </c>
      <c r="V106">
        <v>0.8</v>
      </c>
    </row>
    <row r="107" spans="1:22" x14ac:dyDescent="0.45">
      <c r="A107" t="s">
        <v>158</v>
      </c>
      <c r="B107" t="s">
        <v>45</v>
      </c>
      <c r="C107">
        <v>88</v>
      </c>
      <c r="D107">
        <v>323</v>
      </c>
      <c r="E107">
        <v>6</v>
      </c>
      <c r="F107">
        <v>35</v>
      </c>
      <c r="G107">
        <v>24</v>
      </c>
      <c r="H107">
        <v>11</v>
      </c>
      <c r="I107">
        <v>0.09</v>
      </c>
      <c r="J107">
        <v>0.189</v>
      </c>
      <c r="K107">
        <v>0.113</v>
      </c>
      <c r="L107">
        <v>0.27900000000000003</v>
      </c>
      <c r="M107">
        <v>0.23599999999999999</v>
      </c>
      <c r="N107">
        <v>0.30399999999999999</v>
      </c>
      <c r="O107">
        <v>0.34899999999999998</v>
      </c>
      <c r="P107">
        <v>0.29099999999999998</v>
      </c>
      <c r="Q107">
        <v>0.32</v>
      </c>
      <c r="R107">
        <v>85</v>
      </c>
      <c r="S107">
        <v>0.5</v>
      </c>
      <c r="T107">
        <v>-5.3</v>
      </c>
      <c r="U107">
        <v>2.2999999999999998</v>
      </c>
      <c r="V107">
        <v>0.8</v>
      </c>
    </row>
    <row r="108" spans="1:22" x14ac:dyDescent="0.45">
      <c r="A108" t="s">
        <v>154</v>
      </c>
      <c r="B108" t="s">
        <v>45</v>
      </c>
      <c r="C108">
        <v>79</v>
      </c>
      <c r="D108">
        <v>304</v>
      </c>
      <c r="E108">
        <v>8</v>
      </c>
      <c r="F108">
        <v>32</v>
      </c>
      <c r="G108">
        <v>36</v>
      </c>
      <c r="H108">
        <v>1</v>
      </c>
      <c r="I108">
        <v>5.8999999999999997E-2</v>
      </c>
      <c r="J108">
        <v>0.191</v>
      </c>
      <c r="K108">
        <v>0.11700000000000001</v>
      </c>
      <c r="L108">
        <v>0.28299999999999997</v>
      </c>
      <c r="M108">
        <v>0.247</v>
      </c>
      <c r="N108">
        <v>0.29299999999999998</v>
      </c>
      <c r="O108">
        <v>0.36399999999999999</v>
      </c>
      <c r="P108">
        <v>0.28899999999999998</v>
      </c>
      <c r="Q108">
        <v>0.29599999999999999</v>
      </c>
      <c r="R108">
        <v>83</v>
      </c>
      <c r="S108">
        <v>-2.4</v>
      </c>
      <c r="T108">
        <v>-8.1999999999999993</v>
      </c>
      <c r="U108">
        <v>5.8</v>
      </c>
      <c r="V108">
        <v>0.8</v>
      </c>
    </row>
    <row r="109" spans="1:22" x14ac:dyDescent="0.45">
      <c r="A109" t="s">
        <v>225</v>
      </c>
      <c r="B109" t="s">
        <v>41</v>
      </c>
      <c r="C109">
        <v>91</v>
      </c>
      <c r="D109">
        <v>391</v>
      </c>
      <c r="E109">
        <v>3</v>
      </c>
      <c r="F109">
        <v>56</v>
      </c>
      <c r="G109">
        <v>25</v>
      </c>
      <c r="H109">
        <v>16</v>
      </c>
      <c r="I109">
        <v>0.1</v>
      </c>
      <c r="J109">
        <v>0.17899999999999999</v>
      </c>
      <c r="K109">
        <v>0.108</v>
      </c>
      <c r="L109">
        <v>0.253</v>
      </c>
      <c r="M109">
        <v>0.20899999999999999</v>
      </c>
      <c r="N109">
        <v>0.29599999999999999</v>
      </c>
      <c r="O109">
        <v>0.317</v>
      </c>
      <c r="P109">
        <v>0.27600000000000002</v>
      </c>
      <c r="Q109">
        <v>0.30199999999999999</v>
      </c>
      <c r="R109">
        <v>77</v>
      </c>
      <c r="S109">
        <v>5.7</v>
      </c>
      <c r="T109">
        <v>-5</v>
      </c>
      <c r="U109">
        <v>-1.5</v>
      </c>
      <c r="V109">
        <v>0.7</v>
      </c>
    </row>
    <row r="110" spans="1:22" x14ac:dyDescent="0.45">
      <c r="A110" t="s">
        <v>201</v>
      </c>
      <c r="B110" t="s">
        <v>117</v>
      </c>
      <c r="C110">
        <v>86</v>
      </c>
      <c r="D110">
        <v>330</v>
      </c>
      <c r="E110">
        <v>17</v>
      </c>
      <c r="F110">
        <v>37</v>
      </c>
      <c r="G110">
        <v>46</v>
      </c>
      <c r="H110">
        <v>6</v>
      </c>
      <c r="I110">
        <v>9.0999999999999998E-2</v>
      </c>
      <c r="J110">
        <v>0.37</v>
      </c>
      <c r="K110">
        <v>0.21199999999999999</v>
      </c>
      <c r="L110">
        <v>0.28100000000000003</v>
      </c>
      <c r="M110">
        <v>0.20899999999999999</v>
      </c>
      <c r="N110">
        <v>0.28199999999999997</v>
      </c>
      <c r="O110">
        <v>0.42099999999999999</v>
      </c>
      <c r="P110">
        <v>0.30399999999999999</v>
      </c>
      <c r="Q110">
        <v>0.313</v>
      </c>
      <c r="R110">
        <v>98</v>
      </c>
      <c r="S110">
        <v>-0.6</v>
      </c>
      <c r="T110">
        <v>-1.2</v>
      </c>
      <c r="U110">
        <v>-3.6</v>
      </c>
      <c r="V110">
        <v>0.7</v>
      </c>
    </row>
    <row r="111" spans="1:22" x14ac:dyDescent="0.45">
      <c r="A111" t="s">
        <v>174</v>
      </c>
      <c r="B111" t="s">
        <v>57</v>
      </c>
      <c r="C111">
        <v>82</v>
      </c>
      <c r="D111">
        <v>339</v>
      </c>
      <c r="E111">
        <v>14</v>
      </c>
      <c r="F111">
        <v>35</v>
      </c>
      <c r="G111">
        <v>43</v>
      </c>
      <c r="H111">
        <v>4</v>
      </c>
      <c r="I111">
        <v>6.2E-2</v>
      </c>
      <c r="J111">
        <v>0.245</v>
      </c>
      <c r="K111">
        <v>0.20799999999999999</v>
      </c>
      <c r="L111">
        <v>0.28100000000000003</v>
      </c>
      <c r="M111">
        <v>0.24</v>
      </c>
      <c r="N111">
        <v>0.29499999999999998</v>
      </c>
      <c r="O111">
        <v>0.44900000000000001</v>
      </c>
      <c r="P111">
        <v>0.32100000000000001</v>
      </c>
      <c r="Q111">
        <v>0.28999999999999998</v>
      </c>
      <c r="R111">
        <v>102</v>
      </c>
      <c r="S111">
        <v>0.5</v>
      </c>
      <c r="T111">
        <v>1.3</v>
      </c>
      <c r="U111">
        <v>-7.1</v>
      </c>
      <c r="V111">
        <v>0.6</v>
      </c>
    </row>
    <row r="112" spans="1:22" x14ac:dyDescent="0.45">
      <c r="A112" t="s">
        <v>226</v>
      </c>
      <c r="B112" t="s">
        <v>39</v>
      </c>
      <c r="C112">
        <v>79</v>
      </c>
      <c r="D112">
        <v>294</v>
      </c>
      <c r="E112">
        <v>7</v>
      </c>
      <c r="F112">
        <v>38</v>
      </c>
      <c r="G112">
        <v>28</v>
      </c>
      <c r="H112">
        <v>2</v>
      </c>
      <c r="I112">
        <v>9.1999999999999998E-2</v>
      </c>
      <c r="J112">
        <v>0.19700000000000001</v>
      </c>
      <c r="K112">
        <v>0.14899999999999999</v>
      </c>
      <c r="L112">
        <v>0.28399999999999997</v>
      </c>
      <c r="M112">
        <v>0.24099999999999999</v>
      </c>
      <c r="N112">
        <v>0.32300000000000001</v>
      </c>
      <c r="O112">
        <v>0.39100000000000001</v>
      </c>
      <c r="P112">
        <v>0.315</v>
      </c>
      <c r="Q112">
        <v>0.28899999999999998</v>
      </c>
      <c r="R112">
        <v>102</v>
      </c>
      <c r="S112">
        <v>-0.5</v>
      </c>
      <c r="T112">
        <v>0.2</v>
      </c>
      <c r="U112">
        <v>-4.8</v>
      </c>
      <c r="V112">
        <v>0.6</v>
      </c>
    </row>
    <row r="113" spans="1:22" x14ac:dyDescent="0.45">
      <c r="A113" t="s">
        <v>3656</v>
      </c>
      <c r="B113" t="s">
        <v>102</v>
      </c>
      <c r="C113">
        <v>83</v>
      </c>
      <c r="D113">
        <v>306</v>
      </c>
      <c r="E113">
        <v>8</v>
      </c>
      <c r="F113">
        <v>34</v>
      </c>
      <c r="G113">
        <v>33</v>
      </c>
      <c r="H113">
        <v>5</v>
      </c>
      <c r="I113">
        <v>6.5000000000000002E-2</v>
      </c>
      <c r="J113">
        <v>0.19</v>
      </c>
      <c r="K113">
        <v>0.13100000000000001</v>
      </c>
      <c r="L113">
        <v>0.28399999999999997</v>
      </c>
      <c r="M113">
        <v>0.247</v>
      </c>
      <c r="N113">
        <v>0.30099999999999999</v>
      </c>
      <c r="O113">
        <v>0.378</v>
      </c>
      <c r="P113">
        <v>0.29699999999999999</v>
      </c>
      <c r="Q113">
        <v>0.32</v>
      </c>
      <c r="R113">
        <v>91</v>
      </c>
      <c r="S113">
        <v>0.2</v>
      </c>
      <c r="T113">
        <v>-3</v>
      </c>
      <c r="U113">
        <v>-1.6</v>
      </c>
      <c r="V113">
        <v>0.6</v>
      </c>
    </row>
    <row r="114" spans="1:22" x14ac:dyDescent="0.45">
      <c r="A114" t="s">
        <v>215</v>
      </c>
      <c r="B114" t="s">
        <v>1989</v>
      </c>
      <c r="C114">
        <v>91</v>
      </c>
      <c r="D114">
        <v>408</v>
      </c>
      <c r="E114">
        <v>2</v>
      </c>
      <c r="F114">
        <v>50</v>
      </c>
      <c r="G114">
        <v>23</v>
      </c>
      <c r="H114">
        <v>3</v>
      </c>
      <c r="I114">
        <v>3.6999999999999998E-2</v>
      </c>
      <c r="J114">
        <v>5.6000000000000001E-2</v>
      </c>
      <c r="K114">
        <v>6.7000000000000004E-2</v>
      </c>
      <c r="L114">
        <v>0.32300000000000001</v>
      </c>
      <c r="M114">
        <v>0.308</v>
      </c>
      <c r="N114">
        <v>0.34200000000000003</v>
      </c>
      <c r="O114">
        <v>0.376</v>
      </c>
      <c r="P114">
        <v>0.316</v>
      </c>
      <c r="Q114">
        <v>0.33400000000000002</v>
      </c>
      <c r="R114">
        <v>107</v>
      </c>
      <c r="S114">
        <v>-1.3</v>
      </c>
      <c r="T114">
        <v>2.2999999999999998</v>
      </c>
      <c r="U114">
        <v>-11.1</v>
      </c>
      <c r="V114">
        <v>0.5</v>
      </c>
    </row>
    <row r="115" spans="1:22" x14ac:dyDescent="0.45">
      <c r="A115" t="s">
        <v>1898</v>
      </c>
      <c r="B115" t="s">
        <v>95</v>
      </c>
      <c r="C115">
        <v>81</v>
      </c>
      <c r="D115">
        <v>307</v>
      </c>
      <c r="E115">
        <v>7</v>
      </c>
      <c r="F115">
        <v>42</v>
      </c>
      <c r="G115">
        <v>31</v>
      </c>
      <c r="H115">
        <v>8</v>
      </c>
      <c r="I115">
        <v>8.1000000000000003E-2</v>
      </c>
      <c r="J115">
        <v>0.14699999999999999</v>
      </c>
      <c r="K115">
        <v>0.129</v>
      </c>
      <c r="L115">
        <v>0.23400000000000001</v>
      </c>
      <c r="M115">
        <v>0.216</v>
      </c>
      <c r="N115">
        <v>0.313</v>
      </c>
      <c r="O115">
        <v>0.34499999999999997</v>
      </c>
      <c r="P115">
        <v>0.29499999999999998</v>
      </c>
      <c r="Q115">
        <v>0.31</v>
      </c>
      <c r="R115">
        <v>92</v>
      </c>
      <c r="S115">
        <v>-0.9</v>
      </c>
      <c r="T115">
        <v>-3.7</v>
      </c>
      <c r="U115">
        <v>-1.4</v>
      </c>
      <c r="V115">
        <v>0.5</v>
      </c>
    </row>
    <row r="116" spans="1:22" x14ac:dyDescent="0.45">
      <c r="A116" t="s">
        <v>169</v>
      </c>
      <c r="B116" t="s">
        <v>35</v>
      </c>
      <c r="C116">
        <v>76</v>
      </c>
      <c r="D116">
        <v>298</v>
      </c>
      <c r="E116">
        <v>5</v>
      </c>
      <c r="F116">
        <v>31</v>
      </c>
      <c r="G116">
        <v>28</v>
      </c>
      <c r="H116">
        <v>1</v>
      </c>
      <c r="I116">
        <v>5.7000000000000002E-2</v>
      </c>
      <c r="J116">
        <v>0.215</v>
      </c>
      <c r="K116">
        <v>0.114</v>
      </c>
      <c r="L116">
        <v>0.33</v>
      </c>
      <c r="M116">
        <v>0.26800000000000002</v>
      </c>
      <c r="N116">
        <v>0.309</v>
      </c>
      <c r="O116">
        <v>0.38200000000000001</v>
      </c>
      <c r="P116">
        <v>0.30199999999999999</v>
      </c>
      <c r="Q116">
        <v>0.307</v>
      </c>
      <c r="R116">
        <v>79</v>
      </c>
      <c r="S116">
        <v>-0.5</v>
      </c>
      <c r="T116">
        <v>-7.7</v>
      </c>
      <c r="U116">
        <v>2.2000000000000002</v>
      </c>
      <c r="V116">
        <v>0.5</v>
      </c>
    </row>
    <row r="117" spans="1:22" x14ac:dyDescent="0.45">
      <c r="A117" t="s">
        <v>70</v>
      </c>
      <c r="B117" t="s">
        <v>71</v>
      </c>
      <c r="C117">
        <v>90</v>
      </c>
      <c r="D117">
        <v>367</v>
      </c>
      <c r="E117">
        <v>12</v>
      </c>
      <c r="F117">
        <v>39</v>
      </c>
      <c r="G117">
        <v>31</v>
      </c>
      <c r="H117">
        <v>12</v>
      </c>
      <c r="I117">
        <v>0.112</v>
      </c>
      <c r="J117">
        <v>0.248</v>
      </c>
      <c r="K117">
        <v>0.16500000000000001</v>
      </c>
      <c r="L117">
        <v>0.24299999999999999</v>
      </c>
      <c r="M117">
        <v>0.20300000000000001</v>
      </c>
      <c r="N117">
        <v>0.311</v>
      </c>
      <c r="O117">
        <v>0.36799999999999999</v>
      </c>
      <c r="P117">
        <v>0.30399999999999999</v>
      </c>
      <c r="Q117">
        <v>0.32700000000000001</v>
      </c>
      <c r="R117">
        <v>101</v>
      </c>
      <c r="S117">
        <v>-1.2</v>
      </c>
      <c r="T117">
        <v>-1</v>
      </c>
      <c r="U117">
        <v>-6.3</v>
      </c>
      <c r="V117">
        <v>0.5</v>
      </c>
    </row>
    <row r="118" spans="1:22" x14ac:dyDescent="0.45">
      <c r="A118" t="s">
        <v>216</v>
      </c>
      <c r="B118" t="s">
        <v>60</v>
      </c>
      <c r="C118">
        <v>90</v>
      </c>
      <c r="D118">
        <v>337</v>
      </c>
      <c r="E118">
        <v>11</v>
      </c>
      <c r="F118">
        <v>45</v>
      </c>
      <c r="G118">
        <v>51</v>
      </c>
      <c r="H118">
        <v>11</v>
      </c>
      <c r="I118">
        <v>3.3000000000000002E-2</v>
      </c>
      <c r="J118">
        <v>0.26400000000000001</v>
      </c>
      <c r="K118">
        <v>0.17599999999999999</v>
      </c>
      <c r="L118">
        <v>0.30599999999999999</v>
      </c>
      <c r="M118">
        <v>0.248</v>
      </c>
      <c r="N118">
        <v>0.27500000000000002</v>
      </c>
      <c r="O118">
        <v>0.42299999999999999</v>
      </c>
      <c r="P118">
        <v>0.29799999999999999</v>
      </c>
      <c r="Q118">
        <v>0.27</v>
      </c>
      <c r="R118">
        <v>86</v>
      </c>
      <c r="S118">
        <v>1</v>
      </c>
      <c r="T118">
        <v>-4.4000000000000004</v>
      </c>
      <c r="U118">
        <v>-2.1</v>
      </c>
      <c r="V118">
        <v>0.5</v>
      </c>
    </row>
    <row r="119" spans="1:22" x14ac:dyDescent="0.45">
      <c r="A119" t="s">
        <v>31</v>
      </c>
      <c r="B119" t="s">
        <v>32</v>
      </c>
      <c r="C119">
        <v>92</v>
      </c>
      <c r="D119">
        <v>386</v>
      </c>
      <c r="E119">
        <v>13</v>
      </c>
      <c r="F119">
        <v>40</v>
      </c>
      <c r="G119">
        <v>43</v>
      </c>
      <c r="H119">
        <v>0</v>
      </c>
      <c r="I119">
        <v>9.0999999999999998E-2</v>
      </c>
      <c r="J119">
        <v>0.26900000000000002</v>
      </c>
      <c r="K119">
        <v>0.18099999999999999</v>
      </c>
      <c r="L119">
        <v>0.29399999999999998</v>
      </c>
      <c r="M119">
        <v>0.23400000000000001</v>
      </c>
      <c r="N119">
        <v>0.313</v>
      </c>
      <c r="O119">
        <v>0.41499999999999998</v>
      </c>
      <c r="P119">
        <v>0.317</v>
      </c>
      <c r="Q119">
        <v>0.32900000000000001</v>
      </c>
      <c r="R119">
        <v>103</v>
      </c>
      <c r="S119">
        <v>-2.9</v>
      </c>
      <c r="T119">
        <v>-1.3</v>
      </c>
      <c r="U119">
        <v>-7.6</v>
      </c>
      <c r="V119">
        <v>0.4</v>
      </c>
    </row>
    <row r="120" spans="1:22" x14ac:dyDescent="0.45">
      <c r="A120" t="s">
        <v>127</v>
      </c>
      <c r="B120" t="s">
        <v>22</v>
      </c>
      <c r="C120">
        <v>90</v>
      </c>
      <c r="D120">
        <v>368</v>
      </c>
      <c r="E120">
        <v>8</v>
      </c>
      <c r="F120">
        <v>41</v>
      </c>
      <c r="G120">
        <v>34</v>
      </c>
      <c r="H120">
        <v>4</v>
      </c>
      <c r="I120">
        <v>0.09</v>
      </c>
      <c r="J120">
        <v>0.22600000000000001</v>
      </c>
      <c r="K120">
        <v>0.11700000000000001</v>
      </c>
      <c r="L120">
        <v>0.27100000000000002</v>
      </c>
      <c r="M120">
        <v>0.224</v>
      </c>
      <c r="N120">
        <v>0.29699999999999999</v>
      </c>
      <c r="O120">
        <v>0.34</v>
      </c>
      <c r="P120">
        <v>0.28399999999999997</v>
      </c>
      <c r="Q120">
        <v>0.28999999999999998</v>
      </c>
      <c r="R120">
        <v>84</v>
      </c>
      <c r="S120">
        <v>-1.8</v>
      </c>
      <c r="T120">
        <v>-8.5</v>
      </c>
      <c r="U120">
        <v>0.8</v>
      </c>
      <c r="V120">
        <v>0.4</v>
      </c>
    </row>
    <row r="121" spans="1:22" x14ac:dyDescent="0.45">
      <c r="A121" t="s">
        <v>101</v>
      </c>
      <c r="B121" t="s">
        <v>102</v>
      </c>
      <c r="C121">
        <v>82</v>
      </c>
      <c r="D121">
        <v>336</v>
      </c>
      <c r="E121">
        <v>6</v>
      </c>
      <c r="F121">
        <v>35</v>
      </c>
      <c r="G121">
        <v>34</v>
      </c>
      <c r="H121">
        <v>4</v>
      </c>
      <c r="I121">
        <v>0.107</v>
      </c>
      <c r="J121">
        <v>0.193</v>
      </c>
      <c r="K121">
        <v>0.111</v>
      </c>
      <c r="L121">
        <v>0.26500000000000001</v>
      </c>
      <c r="M121">
        <v>0.223</v>
      </c>
      <c r="N121">
        <v>0.32700000000000001</v>
      </c>
      <c r="O121">
        <v>0.33400000000000002</v>
      </c>
      <c r="P121">
        <v>0.29799999999999999</v>
      </c>
      <c r="Q121">
        <v>0.28899999999999998</v>
      </c>
      <c r="R121">
        <v>92</v>
      </c>
      <c r="S121">
        <v>1.4</v>
      </c>
      <c r="T121">
        <v>-1.8</v>
      </c>
      <c r="U121">
        <v>-4.9000000000000004</v>
      </c>
      <c r="V121">
        <v>0.4</v>
      </c>
    </row>
    <row r="122" spans="1:22" x14ac:dyDescent="0.45">
      <c r="A122" t="s">
        <v>452</v>
      </c>
      <c r="B122" t="s">
        <v>39</v>
      </c>
      <c r="C122">
        <v>78</v>
      </c>
      <c r="D122">
        <v>337</v>
      </c>
      <c r="E122">
        <v>12</v>
      </c>
      <c r="F122">
        <v>46</v>
      </c>
      <c r="G122">
        <v>25</v>
      </c>
      <c r="H122">
        <v>2</v>
      </c>
      <c r="I122">
        <v>0.122</v>
      </c>
      <c r="J122">
        <v>0.26100000000000001</v>
      </c>
      <c r="K122">
        <v>0.158</v>
      </c>
      <c r="L122">
        <v>0.27700000000000002</v>
      </c>
      <c r="M122">
        <v>0.223</v>
      </c>
      <c r="N122">
        <v>0.32900000000000001</v>
      </c>
      <c r="O122">
        <v>0.38100000000000001</v>
      </c>
      <c r="P122">
        <v>0.317</v>
      </c>
      <c r="Q122">
        <v>0.35099999999999998</v>
      </c>
      <c r="R122">
        <v>104</v>
      </c>
      <c r="S122">
        <v>-1.4</v>
      </c>
      <c r="T122">
        <v>0</v>
      </c>
      <c r="U122">
        <v>-8.5</v>
      </c>
      <c r="V122">
        <v>0.3</v>
      </c>
    </row>
    <row r="123" spans="1:22" x14ac:dyDescent="0.45">
      <c r="A123" t="s">
        <v>170</v>
      </c>
      <c r="B123" t="s">
        <v>89</v>
      </c>
      <c r="C123">
        <v>92</v>
      </c>
      <c r="D123">
        <v>394</v>
      </c>
      <c r="E123">
        <v>16</v>
      </c>
      <c r="F123">
        <v>39</v>
      </c>
      <c r="G123">
        <v>44</v>
      </c>
      <c r="H123">
        <v>1</v>
      </c>
      <c r="I123">
        <v>6.0999999999999999E-2</v>
      </c>
      <c r="J123">
        <v>0.25600000000000001</v>
      </c>
      <c r="K123">
        <v>0.17499999999999999</v>
      </c>
      <c r="L123">
        <v>0.29599999999999999</v>
      </c>
      <c r="M123">
        <v>0.247</v>
      </c>
      <c r="N123">
        <v>0.29499999999999998</v>
      </c>
      <c r="O123">
        <v>0.42199999999999999</v>
      </c>
      <c r="P123">
        <v>0.311</v>
      </c>
      <c r="Q123">
        <v>0.33700000000000002</v>
      </c>
      <c r="R123">
        <v>100</v>
      </c>
      <c r="S123">
        <v>-1.5</v>
      </c>
      <c r="T123">
        <v>-1.5</v>
      </c>
      <c r="U123">
        <v>-9.1</v>
      </c>
      <c r="V123">
        <v>0.3</v>
      </c>
    </row>
    <row r="124" spans="1:22" x14ac:dyDescent="0.45">
      <c r="A124" t="s">
        <v>143</v>
      </c>
      <c r="B124" t="s">
        <v>43</v>
      </c>
      <c r="C124">
        <v>79</v>
      </c>
      <c r="D124">
        <v>329</v>
      </c>
      <c r="E124">
        <v>10</v>
      </c>
      <c r="F124">
        <v>45</v>
      </c>
      <c r="G124">
        <v>32</v>
      </c>
      <c r="H124">
        <v>0</v>
      </c>
      <c r="I124">
        <v>9.7000000000000003E-2</v>
      </c>
      <c r="J124">
        <v>0.24</v>
      </c>
      <c r="K124">
        <v>0.16900000000000001</v>
      </c>
      <c r="L124">
        <v>0.27</v>
      </c>
      <c r="M124">
        <v>0.224</v>
      </c>
      <c r="N124">
        <v>0.30499999999999999</v>
      </c>
      <c r="O124">
        <v>0.39300000000000002</v>
      </c>
      <c r="P124">
        <v>0.307</v>
      </c>
      <c r="Q124">
        <v>0.316</v>
      </c>
      <c r="R124">
        <v>102</v>
      </c>
      <c r="S124">
        <v>-1.6</v>
      </c>
      <c r="T124">
        <v>-0.9</v>
      </c>
      <c r="U124">
        <v>-8.4</v>
      </c>
      <c r="V124">
        <v>0.2</v>
      </c>
    </row>
    <row r="125" spans="1:22" x14ac:dyDescent="0.45">
      <c r="A125" t="s">
        <v>161</v>
      </c>
      <c r="B125" t="s">
        <v>26</v>
      </c>
      <c r="C125">
        <v>79</v>
      </c>
      <c r="D125">
        <v>328</v>
      </c>
      <c r="E125">
        <v>4</v>
      </c>
      <c r="F125">
        <v>29</v>
      </c>
      <c r="G125">
        <v>30</v>
      </c>
      <c r="H125">
        <v>5</v>
      </c>
      <c r="I125">
        <v>6.0999999999999999E-2</v>
      </c>
      <c r="J125">
        <v>0.192</v>
      </c>
      <c r="K125">
        <v>9.9000000000000005E-2</v>
      </c>
      <c r="L125">
        <v>0.26500000000000001</v>
      </c>
      <c r="M125">
        <v>0.221</v>
      </c>
      <c r="N125">
        <v>0.27400000000000002</v>
      </c>
      <c r="O125">
        <v>0.32</v>
      </c>
      <c r="P125">
        <v>0.26300000000000001</v>
      </c>
      <c r="Q125">
        <v>0.30599999999999999</v>
      </c>
      <c r="R125">
        <v>69</v>
      </c>
      <c r="S125">
        <v>-0.1</v>
      </c>
      <c r="T125">
        <v>-11.8</v>
      </c>
      <c r="U125">
        <v>2.8</v>
      </c>
      <c r="V125">
        <v>0.2</v>
      </c>
    </row>
    <row r="126" spans="1:22" x14ac:dyDescent="0.45">
      <c r="A126" t="s">
        <v>183</v>
      </c>
      <c r="B126" t="s">
        <v>117</v>
      </c>
      <c r="C126">
        <v>89</v>
      </c>
      <c r="D126">
        <v>392</v>
      </c>
      <c r="E126">
        <v>13</v>
      </c>
      <c r="F126">
        <v>46</v>
      </c>
      <c r="G126">
        <v>36</v>
      </c>
      <c r="H126">
        <v>6</v>
      </c>
      <c r="I126">
        <v>7.6999999999999999E-2</v>
      </c>
      <c r="J126">
        <v>0.28299999999999997</v>
      </c>
      <c r="K126">
        <v>0.14499999999999999</v>
      </c>
      <c r="L126">
        <v>0.29499999999999998</v>
      </c>
      <c r="M126">
        <v>0.22900000000000001</v>
      </c>
      <c r="N126">
        <v>0.29199999999999998</v>
      </c>
      <c r="O126">
        <v>0.374</v>
      </c>
      <c r="P126">
        <v>0.29299999999999998</v>
      </c>
      <c r="Q126">
        <v>0.32700000000000001</v>
      </c>
      <c r="R126">
        <v>91</v>
      </c>
      <c r="S126">
        <v>0.9</v>
      </c>
      <c r="T126">
        <v>-3.1</v>
      </c>
      <c r="U126">
        <v>-8.6999999999999993</v>
      </c>
      <c r="V126">
        <v>0.2</v>
      </c>
    </row>
    <row r="127" spans="1:22" x14ac:dyDescent="0.45">
      <c r="A127" t="s">
        <v>193</v>
      </c>
      <c r="B127" t="s">
        <v>54</v>
      </c>
      <c r="C127">
        <v>85</v>
      </c>
      <c r="D127">
        <v>353</v>
      </c>
      <c r="E127">
        <v>8</v>
      </c>
      <c r="F127">
        <v>32</v>
      </c>
      <c r="G127">
        <v>31</v>
      </c>
      <c r="H127">
        <v>3</v>
      </c>
      <c r="I127">
        <v>9.2999999999999999E-2</v>
      </c>
      <c r="J127">
        <v>0.16400000000000001</v>
      </c>
      <c r="K127">
        <v>0.111</v>
      </c>
      <c r="L127">
        <v>0.26500000000000001</v>
      </c>
      <c r="M127">
        <v>0.23899999999999999</v>
      </c>
      <c r="N127">
        <v>0.318</v>
      </c>
      <c r="O127">
        <v>0.35</v>
      </c>
      <c r="P127">
        <v>0.29799999999999999</v>
      </c>
      <c r="Q127">
        <v>0.313</v>
      </c>
      <c r="R127">
        <v>90</v>
      </c>
      <c r="S127">
        <v>-1.4</v>
      </c>
      <c r="T127">
        <v>-5.4</v>
      </c>
      <c r="U127">
        <v>-4.5999999999999996</v>
      </c>
      <c r="V127">
        <v>0.1</v>
      </c>
    </row>
    <row r="128" spans="1:22" x14ac:dyDescent="0.45">
      <c r="A128" t="s">
        <v>100</v>
      </c>
      <c r="B128" t="s">
        <v>26</v>
      </c>
      <c r="C128">
        <v>79</v>
      </c>
      <c r="D128">
        <v>303</v>
      </c>
      <c r="E128">
        <v>5</v>
      </c>
      <c r="F128">
        <v>32</v>
      </c>
      <c r="G128">
        <v>29</v>
      </c>
      <c r="H128">
        <v>0</v>
      </c>
      <c r="I128">
        <v>0.122</v>
      </c>
      <c r="J128">
        <v>0.16800000000000001</v>
      </c>
      <c r="K128">
        <v>0.11700000000000001</v>
      </c>
      <c r="L128">
        <v>0.27500000000000002</v>
      </c>
      <c r="M128">
        <v>0.23699999999999999</v>
      </c>
      <c r="N128">
        <v>0.34300000000000003</v>
      </c>
      <c r="O128">
        <v>0.35399999999999998</v>
      </c>
      <c r="P128">
        <v>0.315</v>
      </c>
      <c r="Q128">
        <v>0.33700000000000002</v>
      </c>
      <c r="R128">
        <v>105</v>
      </c>
      <c r="S128">
        <v>-2.5</v>
      </c>
      <c r="T128">
        <v>-0.8</v>
      </c>
      <c r="U128">
        <v>-7.7</v>
      </c>
      <c r="V128">
        <v>0.1</v>
      </c>
    </row>
    <row r="129" spans="1:22" x14ac:dyDescent="0.45">
      <c r="A129" t="s">
        <v>44</v>
      </c>
      <c r="B129" t="s">
        <v>45</v>
      </c>
      <c r="C129">
        <v>88</v>
      </c>
      <c r="D129">
        <v>366</v>
      </c>
      <c r="E129">
        <v>17</v>
      </c>
      <c r="F129">
        <v>47</v>
      </c>
      <c r="G129">
        <v>45</v>
      </c>
      <c r="H129">
        <v>7</v>
      </c>
      <c r="I129">
        <v>7.3999999999999996E-2</v>
      </c>
      <c r="J129">
        <v>0.27600000000000002</v>
      </c>
      <c r="K129">
        <v>0.2</v>
      </c>
      <c r="L129">
        <v>0.249</v>
      </c>
      <c r="M129">
        <v>0.215</v>
      </c>
      <c r="N129">
        <v>0.27900000000000003</v>
      </c>
      <c r="O129">
        <v>0.41499999999999998</v>
      </c>
      <c r="P129">
        <v>0.29899999999999999</v>
      </c>
      <c r="Q129">
        <v>0.313</v>
      </c>
      <c r="R129">
        <v>91</v>
      </c>
      <c r="S129">
        <v>-0.7</v>
      </c>
      <c r="T129">
        <v>-4.7</v>
      </c>
      <c r="U129">
        <v>-6.5</v>
      </c>
      <c r="V129">
        <v>0.1</v>
      </c>
    </row>
    <row r="130" spans="1:22" x14ac:dyDescent="0.45">
      <c r="A130" t="s">
        <v>51</v>
      </c>
      <c r="B130" t="s">
        <v>52</v>
      </c>
      <c r="C130">
        <v>82</v>
      </c>
      <c r="D130">
        <v>323</v>
      </c>
      <c r="E130">
        <v>8</v>
      </c>
      <c r="F130">
        <v>28</v>
      </c>
      <c r="G130">
        <v>31</v>
      </c>
      <c r="H130">
        <v>0</v>
      </c>
      <c r="I130">
        <v>8.6999999999999994E-2</v>
      </c>
      <c r="J130">
        <v>0.245</v>
      </c>
      <c r="K130">
        <v>0.13</v>
      </c>
      <c r="L130">
        <v>0.29299999999999998</v>
      </c>
      <c r="M130">
        <v>0.23200000000000001</v>
      </c>
      <c r="N130">
        <v>0.32200000000000001</v>
      </c>
      <c r="O130">
        <v>0.36299999999999999</v>
      </c>
      <c r="P130">
        <v>0.307</v>
      </c>
      <c r="Q130">
        <v>0.32</v>
      </c>
      <c r="R130">
        <v>103</v>
      </c>
      <c r="S130">
        <v>-2.2000000000000002</v>
      </c>
      <c r="T130">
        <v>-1.2</v>
      </c>
      <c r="U130">
        <v>-8.6999999999999993</v>
      </c>
      <c r="V130">
        <v>0.1</v>
      </c>
    </row>
    <row r="131" spans="1:22" x14ac:dyDescent="0.45">
      <c r="A131" t="s">
        <v>1907</v>
      </c>
      <c r="B131" t="s">
        <v>132</v>
      </c>
      <c r="C131">
        <v>85</v>
      </c>
      <c r="D131">
        <v>307</v>
      </c>
      <c r="E131">
        <v>7</v>
      </c>
      <c r="F131">
        <v>25</v>
      </c>
      <c r="G131">
        <v>29</v>
      </c>
      <c r="H131">
        <v>1</v>
      </c>
      <c r="I131">
        <v>0.111</v>
      </c>
      <c r="J131">
        <v>0.192</v>
      </c>
      <c r="K131">
        <v>0.157</v>
      </c>
      <c r="L131">
        <v>0.26500000000000001</v>
      </c>
      <c r="M131">
        <v>0.22800000000000001</v>
      </c>
      <c r="N131">
        <v>0.31900000000000001</v>
      </c>
      <c r="O131">
        <v>0.38400000000000001</v>
      </c>
      <c r="P131">
        <v>0.31</v>
      </c>
      <c r="Q131">
        <v>0.33100000000000002</v>
      </c>
      <c r="R131">
        <v>100</v>
      </c>
      <c r="S131">
        <v>-0.7</v>
      </c>
      <c r="T131">
        <v>-0.9</v>
      </c>
      <c r="U131">
        <v>-9.3000000000000007</v>
      </c>
      <c r="V131">
        <v>0</v>
      </c>
    </row>
    <row r="132" spans="1:22" x14ac:dyDescent="0.45">
      <c r="A132" t="s">
        <v>131</v>
      </c>
      <c r="B132" t="s">
        <v>132</v>
      </c>
      <c r="C132">
        <v>87</v>
      </c>
      <c r="D132">
        <v>360</v>
      </c>
      <c r="E132">
        <v>11</v>
      </c>
      <c r="F132">
        <v>34</v>
      </c>
      <c r="G132">
        <v>43</v>
      </c>
      <c r="H132">
        <v>1</v>
      </c>
      <c r="I132">
        <v>6.4000000000000001E-2</v>
      </c>
      <c r="J132">
        <v>0.23300000000000001</v>
      </c>
      <c r="K132">
        <v>0.155</v>
      </c>
      <c r="L132">
        <v>0.28699999999999998</v>
      </c>
      <c r="M132">
        <v>0.24</v>
      </c>
      <c r="N132">
        <v>0.29699999999999999</v>
      </c>
      <c r="O132">
        <v>0.39500000000000002</v>
      </c>
      <c r="P132">
        <v>0.30299999999999999</v>
      </c>
      <c r="Q132">
        <v>0.32900000000000001</v>
      </c>
      <c r="R132">
        <v>94</v>
      </c>
      <c r="S132">
        <v>-1.5</v>
      </c>
      <c r="T132">
        <v>-3.8</v>
      </c>
      <c r="U132">
        <v>-8.5</v>
      </c>
      <c r="V132">
        <v>-0.1</v>
      </c>
    </row>
    <row r="133" spans="1:22" x14ac:dyDescent="0.45">
      <c r="A133" t="s">
        <v>140</v>
      </c>
      <c r="B133" t="s">
        <v>32</v>
      </c>
      <c r="C133">
        <v>87</v>
      </c>
      <c r="D133">
        <v>330</v>
      </c>
      <c r="E133">
        <v>6</v>
      </c>
      <c r="F133">
        <v>25</v>
      </c>
      <c r="G133">
        <v>23</v>
      </c>
      <c r="H133">
        <v>0</v>
      </c>
      <c r="I133">
        <v>4.2000000000000003E-2</v>
      </c>
      <c r="J133">
        <v>0.215</v>
      </c>
      <c r="K133">
        <v>0.11700000000000001</v>
      </c>
      <c r="L133">
        <v>0.245</v>
      </c>
      <c r="M133">
        <v>0.20799999999999999</v>
      </c>
      <c r="N133">
        <v>0.24199999999999999</v>
      </c>
      <c r="O133">
        <v>0.32500000000000001</v>
      </c>
      <c r="P133">
        <v>0.246</v>
      </c>
      <c r="Q133">
        <v>0.23899999999999999</v>
      </c>
      <c r="R133">
        <v>55</v>
      </c>
      <c r="S133">
        <v>-0.3</v>
      </c>
      <c r="T133">
        <v>-17.8</v>
      </c>
      <c r="U133">
        <v>5.8</v>
      </c>
      <c r="V133">
        <v>-0.1</v>
      </c>
    </row>
    <row r="134" spans="1:22" x14ac:dyDescent="0.45">
      <c r="A134" t="s">
        <v>72</v>
      </c>
      <c r="B134" t="s">
        <v>30</v>
      </c>
      <c r="C134">
        <v>92</v>
      </c>
      <c r="D134">
        <v>379</v>
      </c>
      <c r="E134">
        <v>16</v>
      </c>
      <c r="F134">
        <v>39</v>
      </c>
      <c r="G134">
        <v>47</v>
      </c>
      <c r="H134">
        <v>7</v>
      </c>
      <c r="I134">
        <v>0.113</v>
      </c>
      <c r="J134">
        <v>0.23699999999999999</v>
      </c>
      <c r="K134">
        <v>0.17299999999999999</v>
      </c>
      <c r="L134">
        <v>0.216</v>
      </c>
      <c r="M134">
        <v>0.19800000000000001</v>
      </c>
      <c r="N134">
        <v>0.30299999999999999</v>
      </c>
      <c r="O134">
        <v>0.37</v>
      </c>
      <c r="P134">
        <v>0.29799999999999999</v>
      </c>
      <c r="Q134">
        <v>0.35399999999999998</v>
      </c>
      <c r="R134">
        <v>93</v>
      </c>
      <c r="S134">
        <v>-1.5</v>
      </c>
      <c r="T134">
        <v>-4.5999999999999996</v>
      </c>
      <c r="U134">
        <v>-9.1</v>
      </c>
      <c r="V134">
        <v>-0.1</v>
      </c>
    </row>
    <row r="135" spans="1:22" x14ac:dyDescent="0.45">
      <c r="A135" t="s">
        <v>130</v>
      </c>
      <c r="B135" t="s">
        <v>52</v>
      </c>
      <c r="C135">
        <v>79</v>
      </c>
      <c r="D135">
        <v>305</v>
      </c>
      <c r="E135">
        <v>12</v>
      </c>
      <c r="F135">
        <v>30</v>
      </c>
      <c r="G135">
        <v>36</v>
      </c>
      <c r="H135">
        <v>0</v>
      </c>
      <c r="I135">
        <v>0.125</v>
      </c>
      <c r="J135">
        <v>0.311</v>
      </c>
      <c r="K135">
        <v>0.185</v>
      </c>
      <c r="L135">
        <v>0.21299999999999999</v>
      </c>
      <c r="M135">
        <v>0.17399999999999999</v>
      </c>
      <c r="N135">
        <v>0.28899999999999998</v>
      </c>
      <c r="O135">
        <v>0.35899999999999999</v>
      </c>
      <c r="P135">
        <v>0.28899999999999998</v>
      </c>
      <c r="Q135">
        <v>0.29699999999999999</v>
      </c>
      <c r="R135">
        <v>90</v>
      </c>
      <c r="S135">
        <v>-1.3</v>
      </c>
      <c r="T135">
        <v>-4.7</v>
      </c>
      <c r="U135">
        <v>-5.9</v>
      </c>
      <c r="V135">
        <v>-0.1</v>
      </c>
    </row>
    <row r="136" spans="1:22" x14ac:dyDescent="0.45">
      <c r="A136" t="s">
        <v>211</v>
      </c>
      <c r="B136" t="s">
        <v>64</v>
      </c>
      <c r="C136">
        <v>85</v>
      </c>
      <c r="D136">
        <v>311</v>
      </c>
      <c r="E136">
        <v>5</v>
      </c>
      <c r="F136">
        <v>34</v>
      </c>
      <c r="G136">
        <v>21</v>
      </c>
      <c r="H136">
        <v>4</v>
      </c>
      <c r="I136">
        <v>6.8000000000000005E-2</v>
      </c>
      <c r="J136">
        <v>0.129</v>
      </c>
      <c r="K136">
        <v>9.5000000000000001E-2</v>
      </c>
      <c r="L136">
        <v>0.23200000000000001</v>
      </c>
      <c r="M136">
        <v>0.214</v>
      </c>
      <c r="N136">
        <v>0.27400000000000002</v>
      </c>
      <c r="O136">
        <v>0.309</v>
      </c>
      <c r="P136">
        <v>0.26100000000000001</v>
      </c>
      <c r="Q136">
        <v>0.27500000000000002</v>
      </c>
      <c r="R136">
        <v>71</v>
      </c>
      <c r="S136">
        <v>-0.7</v>
      </c>
      <c r="T136">
        <v>-11.1</v>
      </c>
      <c r="U136">
        <v>-2.2000000000000002</v>
      </c>
      <c r="V136">
        <v>-0.3</v>
      </c>
    </row>
    <row r="137" spans="1:22" x14ac:dyDescent="0.45">
      <c r="A137" t="s">
        <v>173</v>
      </c>
      <c r="B137" t="s">
        <v>50</v>
      </c>
      <c r="C137">
        <v>93</v>
      </c>
      <c r="D137">
        <v>389</v>
      </c>
      <c r="E137">
        <v>12</v>
      </c>
      <c r="F137">
        <v>43</v>
      </c>
      <c r="G137">
        <v>43</v>
      </c>
      <c r="H137">
        <v>3</v>
      </c>
      <c r="I137">
        <v>6.9000000000000006E-2</v>
      </c>
      <c r="J137">
        <v>0.224</v>
      </c>
      <c r="K137">
        <v>0.151</v>
      </c>
      <c r="L137">
        <v>0.27700000000000002</v>
      </c>
      <c r="M137">
        <v>0.23499999999999999</v>
      </c>
      <c r="N137">
        <v>0.29299999999999998</v>
      </c>
      <c r="O137">
        <v>0.38700000000000001</v>
      </c>
      <c r="P137">
        <v>0.29699999999999999</v>
      </c>
      <c r="Q137">
        <v>0.316</v>
      </c>
      <c r="R137">
        <v>91</v>
      </c>
      <c r="S137">
        <v>-3.6</v>
      </c>
      <c r="T137">
        <v>-7.9</v>
      </c>
      <c r="U137">
        <v>-10.9</v>
      </c>
      <c r="V137">
        <v>-0.6</v>
      </c>
    </row>
    <row r="138" spans="1:22" x14ac:dyDescent="0.45">
      <c r="A138" t="s">
        <v>125</v>
      </c>
      <c r="B138" t="s">
        <v>89</v>
      </c>
      <c r="C138">
        <v>71</v>
      </c>
      <c r="D138">
        <v>293</v>
      </c>
      <c r="E138">
        <v>9</v>
      </c>
      <c r="F138">
        <v>27</v>
      </c>
      <c r="G138">
        <v>31</v>
      </c>
      <c r="H138">
        <v>0</v>
      </c>
      <c r="I138">
        <v>5.5E-2</v>
      </c>
      <c r="J138">
        <v>0.27600000000000002</v>
      </c>
      <c r="K138">
        <v>0.13500000000000001</v>
      </c>
      <c r="L138">
        <v>0.26700000000000002</v>
      </c>
      <c r="M138">
        <v>0.215</v>
      </c>
      <c r="N138">
        <v>0.25600000000000001</v>
      </c>
      <c r="O138">
        <v>0.34899999999999998</v>
      </c>
      <c r="P138">
        <v>0.26500000000000001</v>
      </c>
      <c r="Q138">
        <v>0.28499999999999998</v>
      </c>
      <c r="R138">
        <v>69</v>
      </c>
      <c r="S138">
        <v>-0.7</v>
      </c>
      <c r="T138">
        <v>-11.5</v>
      </c>
      <c r="U138">
        <v>-4.0999999999999996</v>
      </c>
      <c r="V138">
        <v>-0.6</v>
      </c>
    </row>
    <row r="139" spans="1:22" x14ac:dyDescent="0.45">
      <c r="A139" t="s">
        <v>186</v>
      </c>
      <c r="B139" t="s">
        <v>80</v>
      </c>
      <c r="C139">
        <v>76</v>
      </c>
      <c r="D139">
        <v>313</v>
      </c>
      <c r="E139">
        <v>3</v>
      </c>
      <c r="F139">
        <v>19</v>
      </c>
      <c r="G139">
        <v>42</v>
      </c>
      <c r="H139">
        <v>2</v>
      </c>
      <c r="I139">
        <v>6.7000000000000004E-2</v>
      </c>
      <c r="J139">
        <v>0.20100000000000001</v>
      </c>
      <c r="K139">
        <v>7.0999999999999994E-2</v>
      </c>
      <c r="L139">
        <v>0.28100000000000003</v>
      </c>
      <c r="M139">
        <v>0.23100000000000001</v>
      </c>
      <c r="N139">
        <v>0.29099999999999998</v>
      </c>
      <c r="O139">
        <v>0.30199999999999999</v>
      </c>
      <c r="P139">
        <v>0.26500000000000001</v>
      </c>
      <c r="Q139">
        <v>0.27600000000000002</v>
      </c>
      <c r="R139">
        <v>69</v>
      </c>
      <c r="S139">
        <v>-0.1</v>
      </c>
      <c r="T139">
        <v>-11.6</v>
      </c>
      <c r="U139">
        <v>-7.5</v>
      </c>
      <c r="V139">
        <v>-0.9</v>
      </c>
    </row>
    <row r="140" spans="1:22" x14ac:dyDescent="0.45">
      <c r="A140" t="s">
        <v>88</v>
      </c>
      <c r="B140" t="s">
        <v>89</v>
      </c>
      <c r="C140">
        <v>91</v>
      </c>
      <c r="D140">
        <v>383</v>
      </c>
      <c r="E140">
        <v>8</v>
      </c>
      <c r="F140">
        <v>31</v>
      </c>
      <c r="G140">
        <v>37</v>
      </c>
      <c r="H140">
        <v>0</v>
      </c>
      <c r="I140">
        <v>6.8000000000000005E-2</v>
      </c>
      <c r="J140">
        <v>0.19600000000000001</v>
      </c>
      <c r="K140">
        <v>0.121</v>
      </c>
      <c r="L140">
        <v>0.26500000000000001</v>
      </c>
      <c r="M140">
        <v>0.22700000000000001</v>
      </c>
      <c r="N140">
        <v>0.28799999999999998</v>
      </c>
      <c r="O140">
        <v>0.34799999999999998</v>
      </c>
      <c r="P140">
        <v>0.28000000000000003</v>
      </c>
      <c r="Q140">
        <v>0.29299999999999998</v>
      </c>
      <c r="R140">
        <v>79</v>
      </c>
      <c r="S140">
        <v>-2.6</v>
      </c>
      <c r="T140">
        <v>-11.8</v>
      </c>
      <c r="U140">
        <v>-10.1</v>
      </c>
      <c r="V140">
        <v>-0.9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1BF93-AFE6-49FF-AF57-DD6CB0F6D007}">
  <dimension ref="A1:V1701"/>
  <sheetViews>
    <sheetView workbookViewId="0"/>
  </sheetViews>
  <sheetFormatPr defaultRowHeight="14.25" x14ac:dyDescent="0.45"/>
  <cols>
    <col min="1" max="1" width="23.9296875" bestFit="1" customWidth="1"/>
    <col min="2" max="2" width="7.265625" bestFit="1" customWidth="1"/>
    <col min="3" max="3" width="4.73046875" bestFit="1" customWidth="1"/>
    <col min="4" max="4" width="5.73046875" bestFit="1" customWidth="1"/>
    <col min="5" max="5" width="5.33203125" bestFit="1" customWidth="1"/>
    <col min="6" max="6" width="4.73046875" bestFit="1" customWidth="1"/>
    <col min="7" max="7" width="5.6640625" bestFit="1" customWidth="1"/>
    <col min="8" max="8" width="5.06640625" bestFit="1" customWidth="1"/>
    <col min="9" max="9" width="6.53125" bestFit="1" customWidth="1"/>
    <col min="10" max="10" width="5.73046875" bestFit="1" customWidth="1"/>
    <col min="11" max="11" width="5.796875" bestFit="1" customWidth="1"/>
    <col min="12" max="12" width="7.73046875" bestFit="1" customWidth="1"/>
    <col min="13" max="14" width="6.33203125" bestFit="1" customWidth="1"/>
    <col min="15" max="15" width="6.1328125" bestFit="1" customWidth="1"/>
    <col min="16" max="16" width="7.6640625" bestFit="1" customWidth="1"/>
    <col min="17" max="17" width="8.53125" bestFit="1" customWidth="1"/>
    <col min="18" max="18" width="7.59765625" bestFit="1" customWidth="1"/>
    <col min="19" max="19" width="6" bestFit="1" customWidth="1"/>
    <col min="20" max="21" width="6.33203125" bestFit="1" customWidth="1"/>
    <col min="22" max="22" width="6.73046875" bestFit="1" customWidth="1"/>
  </cols>
  <sheetData>
    <row r="1" spans="1:22" x14ac:dyDescent="0.45">
      <c r="A1" t="s">
        <v>0</v>
      </c>
      <c r="B1" t="s">
        <v>1</v>
      </c>
      <c r="C1" t="s">
        <v>346</v>
      </c>
      <c r="D1" t="s">
        <v>2</v>
      </c>
      <c r="E1" t="s">
        <v>374</v>
      </c>
      <c r="F1" t="s">
        <v>375</v>
      </c>
      <c r="G1" t="s">
        <v>376</v>
      </c>
      <c r="H1" t="s">
        <v>377</v>
      </c>
      <c r="I1" t="s">
        <v>249</v>
      </c>
      <c r="J1" t="s">
        <v>248</v>
      </c>
      <c r="K1" t="s">
        <v>378</v>
      </c>
      <c r="L1" t="s">
        <v>227</v>
      </c>
      <c r="M1" t="s">
        <v>11</v>
      </c>
      <c r="N1" t="s">
        <v>379</v>
      </c>
      <c r="O1" t="s">
        <v>13</v>
      </c>
      <c r="P1" t="s">
        <v>15</v>
      </c>
      <c r="Q1" t="s">
        <v>16</v>
      </c>
      <c r="R1" t="s">
        <v>380</v>
      </c>
      <c r="S1" t="s">
        <v>381</v>
      </c>
      <c r="T1" t="s">
        <v>382</v>
      </c>
      <c r="U1" t="s">
        <v>383</v>
      </c>
      <c r="V1" t="s">
        <v>351</v>
      </c>
    </row>
    <row r="2" spans="1:22" x14ac:dyDescent="0.45">
      <c r="A2" t="s">
        <v>159</v>
      </c>
      <c r="B2" t="s">
        <v>54</v>
      </c>
      <c r="C2">
        <v>1518</v>
      </c>
      <c r="D2">
        <v>6647</v>
      </c>
      <c r="E2">
        <v>378</v>
      </c>
      <c r="F2">
        <v>1123</v>
      </c>
      <c r="G2">
        <v>954</v>
      </c>
      <c r="H2">
        <v>212</v>
      </c>
      <c r="I2">
        <v>0.14699999999999999</v>
      </c>
      <c r="J2">
        <v>0.223</v>
      </c>
      <c r="K2">
        <v>0.28199999999999997</v>
      </c>
      <c r="L2">
        <v>0.34300000000000003</v>
      </c>
      <c r="M2">
        <v>0.29899999999999999</v>
      </c>
      <c r="N2">
        <v>0.41</v>
      </c>
      <c r="O2">
        <v>0.58099999999999996</v>
      </c>
      <c r="P2">
        <v>0.41499999999999998</v>
      </c>
      <c r="Q2" t="s">
        <v>373</v>
      </c>
      <c r="R2">
        <v>169</v>
      </c>
      <c r="S2">
        <v>50.6</v>
      </c>
      <c r="T2">
        <v>595.5</v>
      </c>
      <c r="U2">
        <v>9.8000000000000007</v>
      </c>
      <c r="V2">
        <v>85.7</v>
      </c>
    </row>
    <row r="3" spans="1:22" x14ac:dyDescent="0.45">
      <c r="A3" t="s">
        <v>1995</v>
      </c>
      <c r="B3" t="s">
        <v>1989</v>
      </c>
      <c r="C3">
        <v>2123</v>
      </c>
      <c r="D3">
        <v>8969</v>
      </c>
      <c r="E3">
        <v>378</v>
      </c>
      <c r="F3">
        <v>1172</v>
      </c>
      <c r="G3">
        <v>1318</v>
      </c>
      <c r="H3">
        <v>66</v>
      </c>
      <c r="I3">
        <v>6.9000000000000006E-2</v>
      </c>
      <c r="J3">
        <v>0.13700000000000001</v>
      </c>
      <c r="K3">
        <v>0.20300000000000001</v>
      </c>
      <c r="L3">
        <v>0.30599999999999999</v>
      </c>
      <c r="M3">
        <v>0.29499999999999998</v>
      </c>
      <c r="N3">
        <v>0.34599999999999997</v>
      </c>
      <c r="O3">
        <v>0.498</v>
      </c>
      <c r="P3">
        <v>0.36</v>
      </c>
      <c r="Q3" t="s">
        <v>373</v>
      </c>
      <c r="R3">
        <v>122</v>
      </c>
      <c r="S3">
        <v>-12.3</v>
      </c>
      <c r="T3">
        <v>218.9</v>
      </c>
      <c r="U3">
        <v>143.19999999999999</v>
      </c>
      <c r="V3">
        <v>68</v>
      </c>
    </row>
    <row r="4" spans="1:22" x14ac:dyDescent="0.45">
      <c r="A4" t="s">
        <v>1996</v>
      </c>
      <c r="B4" t="s">
        <v>1989</v>
      </c>
      <c r="C4">
        <v>2710</v>
      </c>
      <c r="D4">
        <v>11450</v>
      </c>
      <c r="E4">
        <v>499</v>
      </c>
      <c r="F4">
        <v>1512</v>
      </c>
      <c r="G4">
        <v>1819</v>
      </c>
      <c r="H4">
        <v>40</v>
      </c>
      <c r="I4">
        <v>0.108</v>
      </c>
      <c r="J4">
        <v>0.17699999999999999</v>
      </c>
      <c r="K4">
        <v>0.21199999999999999</v>
      </c>
      <c r="L4">
        <v>0.34</v>
      </c>
      <c r="M4">
        <v>0.308</v>
      </c>
      <c r="N4">
        <v>0.38400000000000001</v>
      </c>
      <c r="O4">
        <v>0.52</v>
      </c>
      <c r="P4">
        <v>0.38300000000000001</v>
      </c>
      <c r="Q4" t="s">
        <v>373</v>
      </c>
      <c r="R4">
        <v>140</v>
      </c>
      <c r="S4">
        <v>-76.5</v>
      </c>
      <c r="T4">
        <v>467.6</v>
      </c>
      <c r="U4">
        <v>-195.1</v>
      </c>
      <c r="V4">
        <v>67.8</v>
      </c>
    </row>
    <row r="5" spans="1:22" x14ac:dyDescent="0.45">
      <c r="A5" t="s">
        <v>1997</v>
      </c>
      <c r="B5" t="s">
        <v>1989</v>
      </c>
      <c r="C5">
        <v>2605</v>
      </c>
      <c r="D5">
        <v>11005</v>
      </c>
      <c r="E5">
        <v>589</v>
      </c>
      <c r="F5">
        <v>1547</v>
      </c>
      <c r="G5">
        <v>1837</v>
      </c>
      <c r="H5">
        <v>109</v>
      </c>
      <c r="I5">
        <v>0.105</v>
      </c>
      <c r="J5">
        <v>0.107</v>
      </c>
      <c r="K5">
        <v>0.24199999999999999</v>
      </c>
      <c r="L5">
        <v>0.27600000000000002</v>
      </c>
      <c r="M5">
        <v>0.28899999999999998</v>
      </c>
      <c r="N5">
        <v>0.36699999999999999</v>
      </c>
      <c r="O5">
        <v>0.53100000000000003</v>
      </c>
      <c r="P5">
        <v>0.376</v>
      </c>
      <c r="Q5" t="s">
        <v>373</v>
      </c>
      <c r="R5">
        <v>137</v>
      </c>
      <c r="S5">
        <v>-44.1</v>
      </c>
      <c r="T5">
        <v>461</v>
      </c>
      <c r="U5">
        <v>-149.80000000000001</v>
      </c>
      <c r="V5">
        <v>67.7</v>
      </c>
    </row>
    <row r="6" spans="1:22" x14ac:dyDescent="0.45">
      <c r="A6" t="s">
        <v>1998</v>
      </c>
      <c r="B6" t="s">
        <v>1989</v>
      </c>
      <c r="C6">
        <v>1894</v>
      </c>
      <c r="D6">
        <v>7711</v>
      </c>
      <c r="E6">
        <v>257</v>
      </c>
      <c r="F6">
        <v>1090</v>
      </c>
      <c r="G6">
        <v>1004</v>
      </c>
      <c r="H6">
        <v>152</v>
      </c>
      <c r="I6">
        <v>9.1999999999999998E-2</v>
      </c>
      <c r="J6">
        <v>0.152</v>
      </c>
      <c r="K6">
        <v>0.191</v>
      </c>
      <c r="L6">
        <v>0.29699999999999999</v>
      </c>
      <c r="M6">
        <v>0.27600000000000002</v>
      </c>
      <c r="N6">
        <v>0.35899999999999999</v>
      </c>
      <c r="O6">
        <v>0.46700000000000003</v>
      </c>
      <c r="P6">
        <v>0.35699999999999998</v>
      </c>
      <c r="Q6" t="s">
        <v>373</v>
      </c>
      <c r="R6">
        <v>119</v>
      </c>
      <c r="S6">
        <v>71.5</v>
      </c>
      <c r="T6">
        <v>254.6</v>
      </c>
      <c r="U6">
        <v>106</v>
      </c>
      <c r="V6">
        <v>61.2</v>
      </c>
    </row>
    <row r="7" spans="1:22" x14ac:dyDescent="0.45">
      <c r="A7" t="s">
        <v>155</v>
      </c>
      <c r="B7" t="s">
        <v>1989</v>
      </c>
      <c r="C7">
        <v>1979</v>
      </c>
      <c r="D7">
        <v>8508</v>
      </c>
      <c r="E7">
        <v>334</v>
      </c>
      <c r="F7">
        <v>1272</v>
      </c>
      <c r="G7">
        <v>1201</v>
      </c>
      <c r="H7">
        <v>93</v>
      </c>
      <c r="I7">
        <v>0.11600000000000001</v>
      </c>
      <c r="J7">
        <v>0.188</v>
      </c>
      <c r="K7">
        <v>0.21199999999999999</v>
      </c>
      <c r="L7">
        <v>0.34300000000000003</v>
      </c>
      <c r="M7">
        <v>0.30099999999999999</v>
      </c>
      <c r="N7">
        <v>0.38900000000000001</v>
      </c>
      <c r="O7">
        <v>0.51300000000000001</v>
      </c>
      <c r="P7">
        <v>0.38300000000000001</v>
      </c>
      <c r="Q7" t="s">
        <v>373</v>
      </c>
      <c r="R7">
        <v>143</v>
      </c>
      <c r="S7">
        <v>-2.5</v>
      </c>
      <c r="T7">
        <v>437.6</v>
      </c>
      <c r="U7">
        <v>-121</v>
      </c>
      <c r="V7">
        <v>60.3</v>
      </c>
    </row>
    <row r="8" spans="1:22" x14ac:dyDescent="0.45">
      <c r="A8" t="s">
        <v>1999</v>
      </c>
      <c r="B8" t="s">
        <v>57</v>
      </c>
      <c r="C8">
        <v>2056</v>
      </c>
      <c r="D8">
        <v>8746</v>
      </c>
      <c r="E8">
        <v>356</v>
      </c>
      <c r="F8">
        <v>1171</v>
      </c>
      <c r="G8">
        <v>1144</v>
      </c>
      <c r="H8">
        <v>80</v>
      </c>
      <c r="I8">
        <v>0.156</v>
      </c>
      <c r="J8">
        <v>0.188</v>
      </c>
      <c r="K8">
        <v>0.217</v>
      </c>
      <c r="L8">
        <v>0.33500000000000002</v>
      </c>
      <c r="M8">
        <v>0.29399999999999998</v>
      </c>
      <c r="N8">
        <v>0.40899999999999997</v>
      </c>
      <c r="O8">
        <v>0.51100000000000001</v>
      </c>
      <c r="P8">
        <v>0.39400000000000002</v>
      </c>
      <c r="Q8" t="s">
        <v>373</v>
      </c>
      <c r="R8">
        <v>145</v>
      </c>
      <c r="S8">
        <v>-31.9</v>
      </c>
      <c r="T8">
        <v>440.9</v>
      </c>
      <c r="U8">
        <v>-151.30000000000001</v>
      </c>
      <c r="V8">
        <v>58.8</v>
      </c>
    </row>
    <row r="9" spans="1:22" x14ac:dyDescent="0.45">
      <c r="A9" t="s">
        <v>67</v>
      </c>
      <c r="B9" t="s">
        <v>1989</v>
      </c>
      <c r="C9">
        <v>1337</v>
      </c>
      <c r="D9">
        <v>6088</v>
      </c>
      <c r="E9">
        <v>262</v>
      </c>
      <c r="F9">
        <v>1046</v>
      </c>
      <c r="G9">
        <v>796</v>
      </c>
      <c r="H9">
        <v>181</v>
      </c>
      <c r="I9">
        <v>0.109</v>
      </c>
      <c r="J9">
        <v>0.13700000000000001</v>
      </c>
      <c r="K9">
        <v>0.23</v>
      </c>
      <c r="L9">
        <v>0.30599999999999999</v>
      </c>
      <c r="M9">
        <v>0.29499999999999998</v>
      </c>
      <c r="N9">
        <v>0.375</v>
      </c>
      <c r="O9">
        <v>0.52400000000000002</v>
      </c>
      <c r="P9">
        <v>0.38100000000000001</v>
      </c>
      <c r="Q9" t="s">
        <v>373</v>
      </c>
      <c r="R9">
        <v>141</v>
      </c>
      <c r="S9">
        <v>44.8</v>
      </c>
      <c r="T9">
        <v>346</v>
      </c>
      <c r="U9">
        <v>24.7</v>
      </c>
      <c r="V9">
        <v>58.8</v>
      </c>
    </row>
    <row r="10" spans="1:22" x14ac:dyDescent="0.45">
      <c r="A10" t="s">
        <v>2000</v>
      </c>
      <c r="B10" t="s">
        <v>43</v>
      </c>
      <c r="C10">
        <v>1371</v>
      </c>
      <c r="D10">
        <v>5607</v>
      </c>
      <c r="E10">
        <v>158</v>
      </c>
      <c r="F10">
        <v>663</v>
      </c>
      <c r="G10">
        <v>729</v>
      </c>
      <c r="H10">
        <v>23</v>
      </c>
      <c r="I10">
        <v>9.6000000000000002E-2</v>
      </c>
      <c r="J10">
        <v>0.129</v>
      </c>
      <c r="K10">
        <v>0.158</v>
      </c>
      <c r="L10">
        <v>0.32400000000000001</v>
      </c>
      <c r="M10">
        <v>0.30199999999999999</v>
      </c>
      <c r="N10">
        <v>0.372</v>
      </c>
      <c r="O10">
        <v>0.46</v>
      </c>
      <c r="P10">
        <v>0.35799999999999998</v>
      </c>
      <c r="Q10" t="s">
        <v>373</v>
      </c>
      <c r="R10">
        <v>129</v>
      </c>
      <c r="S10">
        <v>-28.2</v>
      </c>
      <c r="T10">
        <v>163.1</v>
      </c>
      <c r="U10">
        <v>215.4</v>
      </c>
      <c r="V10">
        <v>57.8</v>
      </c>
    </row>
    <row r="11" spans="1:22" x14ac:dyDescent="0.45">
      <c r="A11" t="s">
        <v>2001</v>
      </c>
      <c r="B11" t="s">
        <v>1989</v>
      </c>
      <c r="C11">
        <v>2267</v>
      </c>
      <c r="D11">
        <v>9550</v>
      </c>
      <c r="E11">
        <v>335</v>
      </c>
      <c r="F11">
        <v>1262</v>
      </c>
      <c r="G11">
        <v>1306</v>
      </c>
      <c r="H11">
        <v>51</v>
      </c>
      <c r="I11">
        <v>6.5000000000000002E-2</v>
      </c>
      <c r="J11">
        <v>0.127</v>
      </c>
      <c r="K11">
        <v>0.187</v>
      </c>
      <c r="L11">
        <v>0.316</v>
      </c>
      <c r="M11">
        <v>0.30099999999999999</v>
      </c>
      <c r="N11">
        <v>0.35099999999999998</v>
      </c>
      <c r="O11">
        <v>0.48799999999999999</v>
      </c>
      <c r="P11">
        <v>0.35799999999999998</v>
      </c>
      <c r="Q11" t="s">
        <v>373</v>
      </c>
      <c r="R11">
        <v>124</v>
      </c>
      <c r="S11">
        <v>-36.799999999999997</v>
      </c>
      <c r="T11">
        <v>236.8</v>
      </c>
      <c r="U11">
        <v>0.5</v>
      </c>
      <c r="V11">
        <v>57.5</v>
      </c>
    </row>
    <row r="12" spans="1:22" x14ac:dyDescent="0.45">
      <c r="A12" t="s">
        <v>129</v>
      </c>
      <c r="B12" t="s">
        <v>48</v>
      </c>
      <c r="C12">
        <v>1758</v>
      </c>
      <c r="D12">
        <v>7762</v>
      </c>
      <c r="E12">
        <v>222</v>
      </c>
      <c r="F12">
        <v>1117</v>
      </c>
      <c r="G12">
        <v>788</v>
      </c>
      <c r="H12">
        <v>307</v>
      </c>
      <c r="I12">
        <v>7.3999999999999996E-2</v>
      </c>
      <c r="J12">
        <v>0.127</v>
      </c>
      <c r="K12">
        <v>0.16300000000000001</v>
      </c>
      <c r="L12">
        <v>0.33</v>
      </c>
      <c r="M12">
        <v>0.307</v>
      </c>
      <c r="N12">
        <v>0.36299999999999999</v>
      </c>
      <c r="O12">
        <v>0.47</v>
      </c>
      <c r="P12">
        <v>0.35799999999999998</v>
      </c>
      <c r="Q12" t="s">
        <v>373</v>
      </c>
      <c r="R12">
        <v>130</v>
      </c>
      <c r="S12">
        <v>15.2</v>
      </c>
      <c r="T12">
        <v>293.39999999999998</v>
      </c>
      <c r="U12">
        <v>2.9</v>
      </c>
      <c r="V12">
        <v>56.7</v>
      </c>
    </row>
    <row r="13" spans="1:22" x14ac:dyDescent="0.45">
      <c r="A13" t="s">
        <v>183</v>
      </c>
      <c r="B13" t="s">
        <v>1989</v>
      </c>
      <c r="C13">
        <v>1863</v>
      </c>
      <c r="D13">
        <v>8030</v>
      </c>
      <c r="E13">
        <v>353</v>
      </c>
      <c r="F13">
        <v>1180</v>
      </c>
      <c r="G13">
        <v>1158</v>
      </c>
      <c r="H13">
        <v>164</v>
      </c>
      <c r="I13">
        <v>0.129</v>
      </c>
      <c r="J13">
        <v>0.22600000000000001</v>
      </c>
      <c r="K13">
        <v>0.222</v>
      </c>
      <c r="L13">
        <v>0.34399999999999997</v>
      </c>
      <c r="M13">
        <v>0.28899999999999998</v>
      </c>
      <c r="N13">
        <v>0.38400000000000001</v>
      </c>
      <c r="O13">
        <v>0.51200000000000001</v>
      </c>
      <c r="P13">
        <v>0.38</v>
      </c>
      <c r="Q13" t="s">
        <v>373</v>
      </c>
      <c r="R13">
        <v>140</v>
      </c>
      <c r="S13">
        <v>17.100000000000001</v>
      </c>
      <c r="T13">
        <v>397.6</v>
      </c>
      <c r="U13">
        <v>-119.9</v>
      </c>
      <c r="V13">
        <v>55.6</v>
      </c>
    </row>
    <row r="14" spans="1:22" x14ac:dyDescent="0.45">
      <c r="A14" t="s">
        <v>2002</v>
      </c>
      <c r="B14" t="s">
        <v>117</v>
      </c>
      <c r="C14">
        <v>2226</v>
      </c>
      <c r="D14">
        <v>8554</v>
      </c>
      <c r="E14">
        <v>176</v>
      </c>
      <c r="F14">
        <v>777</v>
      </c>
      <c r="G14">
        <v>1022</v>
      </c>
      <c r="H14">
        <v>71</v>
      </c>
      <c r="I14">
        <v>6.3E-2</v>
      </c>
      <c r="J14">
        <v>0.108</v>
      </c>
      <c r="K14">
        <v>0.122</v>
      </c>
      <c r="L14">
        <v>0.29299999999999998</v>
      </c>
      <c r="M14">
        <v>0.27700000000000002</v>
      </c>
      <c r="N14">
        <v>0.32700000000000001</v>
      </c>
      <c r="O14">
        <v>0.39900000000000002</v>
      </c>
      <c r="P14">
        <v>0.316</v>
      </c>
      <c r="Q14" t="s">
        <v>373</v>
      </c>
      <c r="R14">
        <v>97</v>
      </c>
      <c r="S14">
        <v>-68.7</v>
      </c>
      <c r="T14">
        <v>-109.8</v>
      </c>
      <c r="U14">
        <v>373.6</v>
      </c>
      <c r="V14">
        <v>55.6</v>
      </c>
    </row>
    <row r="15" spans="1:22" x14ac:dyDescent="0.45">
      <c r="A15" t="s">
        <v>2003</v>
      </c>
      <c r="B15" t="s">
        <v>1989</v>
      </c>
      <c r="C15">
        <v>1986</v>
      </c>
      <c r="D15">
        <v>8206</v>
      </c>
      <c r="E15">
        <v>342</v>
      </c>
      <c r="F15">
        <v>1017</v>
      </c>
      <c r="G15">
        <v>1159</v>
      </c>
      <c r="H15">
        <v>58</v>
      </c>
      <c r="I15">
        <v>8.8999999999999996E-2</v>
      </c>
      <c r="J15">
        <v>0.20699999999999999</v>
      </c>
      <c r="K15">
        <v>0.20699999999999999</v>
      </c>
      <c r="L15">
        <v>0.29599999999999999</v>
      </c>
      <c r="M15">
        <v>0.26400000000000001</v>
      </c>
      <c r="N15">
        <v>0.33300000000000002</v>
      </c>
      <c r="O15">
        <v>0.47099999999999997</v>
      </c>
      <c r="P15">
        <v>0.34300000000000003</v>
      </c>
      <c r="Q15" t="s">
        <v>373</v>
      </c>
      <c r="R15">
        <v>117</v>
      </c>
      <c r="S15">
        <v>-2.4</v>
      </c>
      <c r="T15">
        <v>166.2</v>
      </c>
      <c r="U15">
        <v>96.1</v>
      </c>
      <c r="V15">
        <v>55.2</v>
      </c>
    </row>
    <row r="16" spans="1:22" x14ac:dyDescent="0.45">
      <c r="A16" t="s">
        <v>2004</v>
      </c>
      <c r="B16" t="s">
        <v>1989</v>
      </c>
      <c r="C16">
        <v>1693</v>
      </c>
      <c r="D16">
        <v>6648</v>
      </c>
      <c r="E16">
        <v>191</v>
      </c>
      <c r="F16">
        <v>803</v>
      </c>
      <c r="G16">
        <v>771</v>
      </c>
      <c r="H16">
        <v>101</v>
      </c>
      <c r="I16">
        <v>0.11899999999999999</v>
      </c>
      <c r="J16">
        <v>0.182</v>
      </c>
      <c r="K16">
        <v>0.14799999999999999</v>
      </c>
      <c r="L16">
        <v>0.28299999999999997</v>
      </c>
      <c r="M16">
        <v>0.248</v>
      </c>
      <c r="N16">
        <v>0.34899999999999998</v>
      </c>
      <c r="O16">
        <v>0.39700000000000002</v>
      </c>
      <c r="P16">
        <v>0.33</v>
      </c>
      <c r="Q16" t="s">
        <v>373</v>
      </c>
      <c r="R16">
        <v>104</v>
      </c>
      <c r="S16">
        <v>-22.1</v>
      </c>
      <c r="T16">
        <v>12.2</v>
      </c>
      <c r="U16">
        <v>301.5</v>
      </c>
      <c r="V16">
        <v>54.5</v>
      </c>
    </row>
    <row r="17" spans="1:22" x14ac:dyDescent="0.45">
      <c r="A17" t="s">
        <v>2005</v>
      </c>
      <c r="B17" t="s">
        <v>62</v>
      </c>
      <c r="C17">
        <v>1858</v>
      </c>
      <c r="D17">
        <v>7960</v>
      </c>
      <c r="E17">
        <v>143</v>
      </c>
      <c r="F17">
        <v>1018</v>
      </c>
      <c r="G17">
        <v>923</v>
      </c>
      <c r="H17">
        <v>52</v>
      </c>
      <c r="I17">
        <v>0.11799999999999999</v>
      </c>
      <c r="J17">
        <v>0.13</v>
      </c>
      <c r="K17">
        <v>0.13200000000000001</v>
      </c>
      <c r="L17">
        <v>0.34100000000000003</v>
      </c>
      <c r="M17">
        <v>0.30599999999999999</v>
      </c>
      <c r="N17">
        <v>0.38800000000000001</v>
      </c>
      <c r="O17">
        <v>0.439</v>
      </c>
      <c r="P17">
        <v>0.35799999999999998</v>
      </c>
      <c r="Q17" t="s">
        <v>373</v>
      </c>
      <c r="R17">
        <v>123</v>
      </c>
      <c r="S17">
        <v>-2.1</v>
      </c>
      <c r="T17">
        <v>217.8</v>
      </c>
      <c r="U17">
        <v>41</v>
      </c>
      <c r="V17">
        <v>53.5</v>
      </c>
    </row>
    <row r="18" spans="1:22" x14ac:dyDescent="0.45">
      <c r="A18" t="s">
        <v>452</v>
      </c>
      <c r="B18" t="s">
        <v>1989</v>
      </c>
      <c r="C18">
        <v>2085</v>
      </c>
      <c r="D18">
        <v>8978</v>
      </c>
      <c r="E18">
        <v>311</v>
      </c>
      <c r="F18">
        <v>1219</v>
      </c>
      <c r="G18">
        <v>1070</v>
      </c>
      <c r="H18">
        <v>218</v>
      </c>
      <c r="I18">
        <v>0.122</v>
      </c>
      <c r="J18">
        <v>0.193</v>
      </c>
      <c r="K18">
        <v>0.188</v>
      </c>
      <c r="L18">
        <v>0.314</v>
      </c>
      <c r="M18">
        <v>0.27400000000000002</v>
      </c>
      <c r="N18">
        <v>0.36799999999999999</v>
      </c>
      <c r="O18">
        <v>0.46200000000000002</v>
      </c>
      <c r="P18">
        <v>0.35899999999999999</v>
      </c>
      <c r="Q18" t="s">
        <v>373</v>
      </c>
      <c r="R18">
        <v>128</v>
      </c>
      <c r="S18">
        <v>11.1</v>
      </c>
      <c r="T18">
        <v>302.7</v>
      </c>
      <c r="U18">
        <v>-87.1</v>
      </c>
      <c r="V18">
        <v>52.4</v>
      </c>
    </row>
    <row r="19" spans="1:22" x14ac:dyDescent="0.45">
      <c r="A19" t="s">
        <v>2006</v>
      </c>
      <c r="B19" t="s">
        <v>1989</v>
      </c>
      <c r="C19">
        <v>1755</v>
      </c>
      <c r="D19">
        <v>6850</v>
      </c>
      <c r="E19">
        <v>282</v>
      </c>
      <c r="F19">
        <v>742</v>
      </c>
      <c r="G19">
        <v>1018</v>
      </c>
      <c r="H19">
        <v>25</v>
      </c>
      <c r="I19">
        <v>9.2999999999999999E-2</v>
      </c>
      <c r="J19">
        <v>0.154</v>
      </c>
      <c r="K19">
        <v>0.19</v>
      </c>
      <c r="L19">
        <v>0.27300000000000002</v>
      </c>
      <c r="M19">
        <v>0.26200000000000001</v>
      </c>
      <c r="N19">
        <v>0.33700000000000002</v>
      </c>
      <c r="O19">
        <v>0.45200000000000001</v>
      </c>
      <c r="P19">
        <v>0.34</v>
      </c>
      <c r="Q19" t="s">
        <v>373</v>
      </c>
      <c r="R19">
        <v>110</v>
      </c>
      <c r="S19">
        <v>-61.1</v>
      </c>
      <c r="T19">
        <v>23.6</v>
      </c>
      <c r="U19">
        <v>266.10000000000002</v>
      </c>
      <c r="V19">
        <v>52.1</v>
      </c>
    </row>
    <row r="20" spans="1:22" x14ac:dyDescent="0.45">
      <c r="A20" t="s">
        <v>2007</v>
      </c>
      <c r="B20" t="s">
        <v>22</v>
      </c>
      <c r="C20">
        <v>1509</v>
      </c>
      <c r="D20">
        <v>6520</v>
      </c>
      <c r="E20">
        <v>351</v>
      </c>
      <c r="F20">
        <v>1012</v>
      </c>
      <c r="G20">
        <v>1096</v>
      </c>
      <c r="H20">
        <v>152</v>
      </c>
      <c r="I20">
        <v>0.11899999999999999</v>
      </c>
      <c r="J20">
        <v>0.19800000000000001</v>
      </c>
      <c r="K20">
        <v>0.23899999999999999</v>
      </c>
      <c r="L20">
        <v>0.308</v>
      </c>
      <c r="M20">
        <v>0.28299999999999997</v>
      </c>
      <c r="N20">
        <v>0.378</v>
      </c>
      <c r="O20">
        <v>0.52300000000000002</v>
      </c>
      <c r="P20">
        <v>0.38500000000000001</v>
      </c>
      <c r="Q20" t="s">
        <v>373</v>
      </c>
      <c r="R20">
        <v>138</v>
      </c>
      <c r="S20">
        <v>12.6</v>
      </c>
      <c r="T20">
        <v>317.39999999999998</v>
      </c>
      <c r="U20">
        <v>-25</v>
      </c>
      <c r="V20">
        <v>51.5</v>
      </c>
    </row>
    <row r="21" spans="1:22" x14ac:dyDescent="0.45">
      <c r="A21" t="s">
        <v>2008</v>
      </c>
      <c r="B21" t="s">
        <v>64</v>
      </c>
      <c r="C21">
        <v>1585</v>
      </c>
      <c r="D21">
        <v>6872</v>
      </c>
      <c r="E21">
        <v>242</v>
      </c>
      <c r="F21">
        <v>949</v>
      </c>
      <c r="G21">
        <v>970</v>
      </c>
      <c r="H21">
        <v>196</v>
      </c>
      <c r="I21">
        <v>0.111</v>
      </c>
      <c r="J21">
        <v>0.188</v>
      </c>
      <c r="K21">
        <v>0.19500000000000001</v>
      </c>
      <c r="L21">
        <v>0.33900000000000002</v>
      </c>
      <c r="M21">
        <v>0.29599999999999999</v>
      </c>
      <c r="N21">
        <v>0.376</v>
      </c>
      <c r="O21">
        <v>0.49099999999999999</v>
      </c>
      <c r="P21">
        <v>0.373</v>
      </c>
      <c r="Q21" t="s">
        <v>373</v>
      </c>
      <c r="R21">
        <v>133</v>
      </c>
      <c r="S21">
        <v>18.100000000000001</v>
      </c>
      <c r="T21">
        <v>297.89999999999998</v>
      </c>
      <c r="U21">
        <v>-8.6999999999999993</v>
      </c>
      <c r="V21">
        <v>51.3</v>
      </c>
    </row>
    <row r="22" spans="1:22" x14ac:dyDescent="0.45">
      <c r="A22" t="s">
        <v>77</v>
      </c>
      <c r="B22" t="s">
        <v>1989</v>
      </c>
      <c r="C22">
        <v>1586</v>
      </c>
      <c r="D22">
        <v>6799</v>
      </c>
      <c r="E22">
        <v>326</v>
      </c>
      <c r="F22">
        <v>1049</v>
      </c>
      <c r="G22">
        <v>947</v>
      </c>
      <c r="H22">
        <v>137</v>
      </c>
      <c r="I22">
        <v>0.14799999999999999</v>
      </c>
      <c r="J22">
        <v>0.216</v>
      </c>
      <c r="K22">
        <v>0.24199999999999999</v>
      </c>
      <c r="L22">
        <v>0.32400000000000001</v>
      </c>
      <c r="M22">
        <v>0.28199999999999997</v>
      </c>
      <c r="N22">
        <v>0.39100000000000001</v>
      </c>
      <c r="O22">
        <v>0.52400000000000002</v>
      </c>
      <c r="P22">
        <v>0.38600000000000001</v>
      </c>
      <c r="Q22" t="s">
        <v>373</v>
      </c>
      <c r="R22">
        <v>143</v>
      </c>
      <c r="S22">
        <v>4.3</v>
      </c>
      <c r="T22">
        <v>357.9</v>
      </c>
      <c r="U22">
        <v>-77.8</v>
      </c>
      <c r="V22">
        <v>51.1</v>
      </c>
    </row>
    <row r="23" spans="1:22" x14ac:dyDescent="0.45">
      <c r="A23" t="s">
        <v>105</v>
      </c>
      <c r="B23" t="s">
        <v>1989</v>
      </c>
      <c r="C23">
        <v>1671</v>
      </c>
      <c r="D23">
        <v>7238</v>
      </c>
      <c r="E23">
        <v>325</v>
      </c>
      <c r="F23">
        <v>956</v>
      </c>
      <c r="G23">
        <v>994</v>
      </c>
      <c r="H23">
        <v>93</v>
      </c>
      <c r="I23">
        <v>8.1000000000000003E-2</v>
      </c>
      <c r="J23">
        <v>0.17299999999999999</v>
      </c>
      <c r="K23">
        <v>0.20699999999999999</v>
      </c>
      <c r="L23">
        <v>0.29799999999999999</v>
      </c>
      <c r="M23">
        <v>0.27800000000000002</v>
      </c>
      <c r="N23">
        <v>0.33800000000000002</v>
      </c>
      <c r="O23">
        <v>0.48599999999999999</v>
      </c>
      <c r="P23">
        <v>0.34899999999999998</v>
      </c>
      <c r="Q23" t="s">
        <v>373</v>
      </c>
      <c r="R23">
        <v>122</v>
      </c>
      <c r="S23">
        <v>-11</v>
      </c>
      <c r="T23">
        <v>180.7</v>
      </c>
      <c r="U23">
        <v>73.900000000000006</v>
      </c>
      <c r="V23">
        <v>51.1</v>
      </c>
    </row>
    <row r="24" spans="1:22" x14ac:dyDescent="0.45">
      <c r="A24" t="s">
        <v>165</v>
      </c>
      <c r="B24" t="s">
        <v>1989</v>
      </c>
      <c r="C24">
        <v>1315</v>
      </c>
      <c r="D24">
        <v>5843</v>
      </c>
      <c r="E24">
        <v>231</v>
      </c>
      <c r="F24">
        <v>849</v>
      </c>
      <c r="G24">
        <v>727</v>
      </c>
      <c r="H24">
        <v>172</v>
      </c>
      <c r="I24">
        <v>8.5000000000000006E-2</v>
      </c>
      <c r="J24">
        <v>0.16</v>
      </c>
      <c r="K24">
        <v>0.19900000000000001</v>
      </c>
      <c r="L24">
        <v>0.28999999999999998</v>
      </c>
      <c r="M24">
        <v>0.27200000000000002</v>
      </c>
      <c r="N24">
        <v>0.34</v>
      </c>
      <c r="O24">
        <v>0.47099999999999997</v>
      </c>
      <c r="P24">
        <v>0.34499999999999997</v>
      </c>
      <c r="Q24" t="s">
        <v>373</v>
      </c>
      <c r="R24">
        <v>118</v>
      </c>
      <c r="S24">
        <v>10.5</v>
      </c>
      <c r="T24">
        <v>139.6</v>
      </c>
      <c r="U24">
        <v>154.5</v>
      </c>
      <c r="V24">
        <v>50.3</v>
      </c>
    </row>
    <row r="25" spans="1:22" x14ac:dyDescent="0.45">
      <c r="A25" t="s">
        <v>2009</v>
      </c>
      <c r="B25" t="s">
        <v>1989</v>
      </c>
      <c r="C25">
        <v>1903</v>
      </c>
      <c r="D25">
        <v>7981</v>
      </c>
      <c r="E25">
        <v>316</v>
      </c>
      <c r="F25">
        <v>1157</v>
      </c>
      <c r="G25">
        <v>1220</v>
      </c>
      <c r="H25">
        <v>108</v>
      </c>
      <c r="I25">
        <v>0.1</v>
      </c>
      <c r="J25">
        <v>0.17100000000000001</v>
      </c>
      <c r="K25">
        <v>0.21099999999999999</v>
      </c>
      <c r="L25">
        <v>0.33100000000000002</v>
      </c>
      <c r="M25">
        <v>0.29899999999999999</v>
      </c>
      <c r="N25">
        <v>0.379</v>
      </c>
      <c r="O25">
        <v>0.51</v>
      </c>
      <c r="P25">
        <v>0.38300000000000001</v>
      </c>
      <c r="Q25" t="s">
        <v>373</v>
      </c>
      <c r="R25">
        <v>135</v>
      </c>
      <c r="S25">
        <v>-0.5</v>
      </c>
      <c r="T25">
        <v>334.8</v>
      </c>
      <c r="U25">
        <v>-104.2</v>
      </c>
      <c r="V25">
        <v>49.4</v>
      </c>
    </row>
    <row r="26" spans="1:22" x14ac:dyDescent="0.45">
      <c r="A26" t="s">
        <v>206</v>
      </c>
      <c r="B26" t="s">
        <v>1989</v>
      </c>
      <c r="C26">
        <v>1614</v>
      </c>
      <c r="D26">
        <v>6807</v>
      </c>
      <c r="E26">
        <v>333</v>
      </c>
      <c r="F26">
        <v>907</v>
      </c>
      <c r="G26">
        <v>1099</v>
      </c>
      <c r="H26">
        <v>27</v>
      </c>
      <c r="I26">
        <v>7.8E-2</v>
      </c>
      <c r="J26">
        <v>0.14799999999999999</v>
      </c>
      <c r="K26">
        <v>0.23400000000000001</v>
      </c>
      <c r="L26">
        <v>0.29099999999999998</v>
      </c>
      <c r="M26">
        <v>0.28499999999999998</v>
      </c>
      <c r="N26">
        <v>0.34200000000000003</v>
      </c>
      <c r="O26">
        <v>0.52</v>
      </c>
      <c r="P26">
        <v>0.36199999999999999</v>
      </c>
      <c r="Q26" t="s">
        <v>373</v>
      </c>
      <c r="R26">
        <v>118</v>
      </c>
      <c r="S26">
        <v>-11.8</v>
      </c>
      <c r="T26">
        <v>143.4</v>
      </c>
      <c r="U26">
        <v>113.8</v>
      </c>
      <c r="V26">
        <v>48.9</v>
      </c>
    </row>
    <row r="27" spans="1:22" x14ac:dyDescent="0.45">
      <c r="A27" t="s">
        <v>156</v>
      </c>
      <c r="B27" t="s">
        <v>95</v>
      </c>
      <c r="C27">
        <v>1382</v>
      </c>
      <c r="D27">
        <v>5792</v>
      </c>
      <c r="E27">
        <v>239</v>
      </c>
      <c r="F27">
        <v>854</v>
      </c>
      <c r="G27">
        <v>823</v>
      </c>
      <c r="H27">
        <v>220</v>
      </c>
      <c r="I27">
        <v>9.9000000000000005E-2</v>
      </c>
      <c r="J27">
        <v>0.12</v>
      </c>
      <c r="K27">
        <v>0.223</v>
      </c>
      <c r="L27">
        <v>0.28000000000000003</v>
      </c>
      <c r="M27">
        <v>0.27900000000000003</v>
      </c>
      <c r="N27">
        <v>0.35299999999999998</v>
      </c>
      <c r="O27">
        <v>0.501</v>
      </c>
      <c r="P27">
        <v>0.35899999999999999</v>
      </c>
      <c r="Q27" t="s">
        <v>373</v>
      </c>
      <c r="R27">
        <v>128</v>
      </c>
      <c r="S27">
        <v>42.1</v>
      </c>
      <c r="T27">
        <v>240.6</v>
      </c>
      <c r="U27">
        <v>38.700000000000003</v>
      </c>
      <c r="V27">
        <v>48.3</v>
      </c>
    </row>
    <row r="28" spans="1:22" x14ac:dyDescent="0.45">
      <c r="A28" t="s">
        <v>2010</v>
      </c>
      <c r="B28" t="s">
        <v>1989</v>
      </c>
      <c r="C28">
        <v>1888</v>
      </c>
      <c r="D28">
        <v>8299</v>
      </c>
      <c r="E28">
        <v>257</v>
      </c>
      <c r="F28">
        <v>1243</v>
      </c>
      <c r="G28">
        <v>909</v>
      </c>
      <c r="H28">
        <v>243</v>
      </c>
      <c r="I28">
        <v>8.4000000000000005E-2</v>
      </c>
      <c r="J28">
        <v>0.126</v>
      </c>
      <c r="K28">
        <v>0.17100000000000001</v>
      </c>
      <c r="L28">
        <v>0.28199999999999997</v>
      </c>
      <c r="M28">
        <v>0.26900000000000002</v>
      </c>
      <c r="N28">
        <v>0.33700000000000002</v>
      </c>
      <c r="O28">
        <v>0.44</v>
      </c>
      <c r="P28">
        <v>0.33800000000000002</v>
      </c>
      <c r="Q28" t="s">
        <v>373</v>
      </c>
      <c r="R28">
        <v>107</v>
      </c>
      <c r="S28">
        <v>49.6</v>
      </c>
      <c r="T28">
        <v>118.6</v>
      </c>
      <c r="U28">
        <v>61.2</v>
      </c>
      <c r="V28">
        <v>47.3</v>
      </c>
    </row>
    <row r="29" spans="1:22" x14ac:dyDescent="0.45">
      <c r="A29" t="s">
        <v>2011</v>
      </c>
      <c r="B29" t="s">
        <v>1989</v>
      </c>
      <c r="C29">
        <v>2057</v>
      </c>
      <c r="D29">
        <v>8306</v>
      </c>
      <c r="E29">
        <v>344</v>
      </c>
      <c r="F29">
        <v>1217</v>
      </c>
      <c r="G29">
        <v>937</v>
      </c>
      <c r="H29">
        <v>153</v>
      </c>
      <c r="I29">
        <v>0.111</v>
      </c>
      <c r="J29">
        <v>0.23100000000000001</v>
      </c>
      <c r="K29">
        <v>0.217</v>
      </c>
      <c r="L29">
        <v>0.28999999999999998</v>
      </c>
      <c r="M29">
        <v>0.249</v>
      </c>
      <c r="N29">
        <v>0.33700000000000002</v>
      </c>
      <c r="O29">
        <v>0.46500000000000002</v>
      </c>
      <c r="P29">
        <v>0.34699999999999998</v>
      </c>
      <c r="Q29" t="s">
        <v>373</v>
      </c>
      <c r="R29">
        <v>115</v>
      </c>
      <c r="S29">
        <v>44.5</v>
      </c>
      <c r="T29">
        <v>193</v>
      </c>
      <c r="U29">
        <v>-9.5</v>
      </c>
      <c r="V29">
        <v>47</v>
      </c>
    </row>
    <row r="30" spans="1:22" x14ac:dyDescent="0.45">
      <c r="A30" t="s">
        <v>2012</v>
      </c>
      <c r="B30" t="s">
        <v>1989</v>
      </c>
      <c r="C30">
        <v>1384</v>
      </c>
      <c r="D30">
        <v>5856</v>
      </c>
      <c r="E30">
        <v>279</v>
      </c>
      <c r="F30">
        <v>816</v>
      </c>
      <c r="G30">
        <v>816</v>
      </c>
      <c r="H30">
        <v>40</v>
      </c>
      <c r="I30">
        <v>0.124</v>
      </c>
      <c r="J30">
        <v>0.20899999999999999</v>
      </c>
      <c r="K30">
        <v>0.22900000000000001</v>
      </c>
      <c r="L30">
        <v>0.28899999999999998</v>
      </c>
      <c r="M30">
        <v>0.26100000000000001</v>
      </c>
      <c r="N30">
        <v>0.35799999999999998</v>
      </c>
      <c r="O30">
        <v>0.48899999999999999</v>
      </c>
      <c r="P30">
        <v>0.36299999999999999</v>
      </c>
      <c r="Q30" t="s">
        <v>373</v>
      </c>
      <c r="R30">
        <v>132</v>
      </c>
      <c r="S30">
        <v>-5.8</v>
      </c>
      <c r="T30">
        <v>216.4</v>
      </c>
      <c r="U30">
        <v>40.5</v>
      </c>
      <c r="V30">
        <v>46.7</v>
      </c>
    </row>
    <row r="31" spans="1:22" x14ac:dyDescent="0.45">
      <c r="A31" t="s">
        <v>46</v>
      </c>
      <c r="B31" t="s">
        <v>22</v>
      </c>
      <c r="C31">
        <v>928</v>
      </c>
      <c r="D31">
        <v>4028</v>
      </c>
      <c r="E31">
        <v>289</v>
      </c>
      <c r="F31">
        <v>684</v>
      </c>
      <c r="G31">
        <v>655</v>
      </c>
      <c r="H31">
        <v>48</v>
      </c>
      <c r="I31">
        <v>0.155</v>
      </c>
      <c r="J31">
        <v>0.28299999999999997</v>
      </c>
      <c r="K31">
        <v>0.31</v>
      </c>
      <c r="L31">
        <v>0.34</v>
      </c>
      <c r="M31">
        <v>0.28399999999999997</v>
      </c>
      <c r="N31">
        <v>0.39800000000000002</v>
      </c>
      <c r="O31">
        <v>0.59399999999999997</v>
      </c>
      <c r="P31">
        <v>0.41299999999999998</v>
      </c>
      <c r="Q31" t="s">
        <v>373</v>
      </c>
      <c r="R31">
        <v>169</v>
      </c>
      <c r="S31">
        <v>-4.4000000000000004</v>
      </c>
      <c r="T31">
        <v>323.7</v>
      </c>
      <c r="U31">
        <v>-3.2</v>
      </c>
      <c r="V31">
        <v>46.2</v>
      </c>
    </row>
    <row r="32" spans="1:22" x14ac:dyDescent="0.45">
      <c r="A32" t="s">
        <v>2013</v>
      </c>
      <c r="B32" t="s">
        <v>60</v>
      </c>
      <c r="C32">
        <v>1825</v>
      </c>
      <c r="D32">
        <v>7889</v>
      </c>
      <c r="E32">
        <v>452</v>
      </c>
      <c r="F32">
        <v>1125</v>
      </c>
      <c r="G32">
        <v>1429</v>
      </c>
      <c r="H32">
        <v>13</v>
      </c>
      <c r="I32">
        <v>0.13600000000000001</v>
      </c>
      <c r="J32">
        <v>0.16800000000000001</v>
      </c>
      <c r="K32">
        <v>0.27800000000000002</v>
      </c>
      <c r="L32">
        <v>0.29899999999999999</v>
      </c>
      <c r="M32">
        <v>0.28999999999999998</v>
      </c>
      <c r="N32">
        <v>0.38700000000000001</v>
      </c>
      <c r="O32">
        <v>0.56899999999999995</v>
      </c>
      <c r="P32">
        <v>0.4</v>
      </c>
      <c r="Q32" t="s">
        <v>373</v>
      </c>
      <c r="R32">
        <v>147</v>
      </c>
      <c r="S32">
        <v>-69.5</v>
      </c>
      <c r="T32">
        <v>373.8</v>
      </c>
      <c r="U32">
        <v>-190.9</v>
      </c>
      <c r="V32">
        <v>45.6</v>
      </c>
    </row>
    <row r="33" spans="1:22" x14ac:dyDescent="0.45">
      <c r="A33" t="s">
        <v>2014</v>
      </c>
      <c r="B33" t="s">
        <v>1989</v>
      </c>
      <c r="C33">
        <v>1860</v>
      </c>
      <c r="D33">
        <v>7828</v>
      </c>
      <c r="E33">
        <v>327</v>
      </c>
      <c r="F33">
        <v>1087</v>
      </c>
      <c r="G33">
        <v>1122</v>
      </c>
      <c r="H33">
        <v>162</v>
      </c>
      <c r="I33">
        <v>0.10299999999999999</v>
      </c>
      <c r="J33">
        <v>0.16</v>
      </c>
      <c r="K33">
        <v>0.214</v>
      </c>
      <c r="L33">
        <v>0.29199999999999998</v>
      </c>
      <c r="M33">
        <v>0.27500000000000002</v>
      </c>
      <c r="N33">
        <v>0.35099999999999998</v>
      </c>
      <c r="O33">
        <v>0.49</v>
      </c>
      <c r="P33">
        <v>0.35799999999999998</v>
      </c>
      <c r="Q33" t="s">
        <v>373</v>
      </c>
      <c r="R33">
        <v>122</v>
      </c>
      <c r="S33">
        <v>37.1</v>
      </c>
      <c r="T33">
        <v>249.6</v>
      </c>
      <c r="U33">
        <v>-54.4</v>
      </c>
      <c r="V33">
        <v>44.8</v>
      </c>
    </row>
    <row r="34" spans="1:22" x14ac:dyDescent="0.45">
      <c r="A34" t="s">
        <v>2015</v>
      </c>
      <c r="B34" t="s">
        <v>60</v>
      </c>
      <c r="C34">
        <v>1512</v>
      </c>
      <c r="D34">
        <v>6777</v>
      </c>
      <c r="E34">
        <v>140</v>
      </c>
      <c r="F34">
        <v>922</v>
      </c>
      <c r="G34">
        <v>725</v>
      </c>
      <c r="H34">
        <v>138</v>
      </c>
      <c r="I34">
        <v>9.1999999999999998E-2</v>
      </c>
      <c r="J34">
        <v>9.7000000000000003E-2</v>
      </c>
      <c r="K34">
        <v>0.14000000000000001</v>
      </c>
      <c r="L34">
        <v>0.314</v>
      </c>
      <c r="M34">
        <v>0.29899999999999999</v>
      </c>
      <c r="N34">
        <v>0.36499999999999999</v>
      </c>
      <c r="O34">
        <v>0.439</v>
      </c>
      <c r="P34">
        <v>0.35199999999999998</v>
      </c>
      <c r="Q34" t="s">
        <v>373</v>
      </c>
      <c r="R34">
        <v>115</v>
      </c>
      <c r="S34">
        <v>-2.8</v>
      </c>
      <c r="T34">
        <v>118.3</v>
      </c>
      <c r="U34">
        <v>86.1</v>
      </c>
      <c r="V34">
        <v>44.8</v>
      </c>
    </row>
    <row r="35" spans="1:22" x14ac:dyDescent="0.45">
      <c r="A35" t="s">
        <v>2016</v>
      </c>
      <c r="B35" t="s">
        <v>1989</v>
      </c>
      <c r="C35">
        <v>1793</v>
      </c>
      <c r="D35">
        <v>8071</v>
      </c>
      <c r="E35">
        <v>198</v>
      </c>
      <c r="F35">
        <v>1152</v>
      </c>
      <c r="G35">
        <v>755</v>
      </c>
      <c r="H35">
        <v>370</v>
      </c>
      <c r="I35">
        <v>8.1000000000000003E-2</v>
      </c>
      <c r="J35">
        <v>0.11600000000000001</v>
      </c>
      <c r="K35">
        <v>0.16</v>
      </c>
      <c r="L35">
        <v>0.27900000000000003</v>
      </c>
      <c r="M35">
        <v>0.26500000000000001</v>
      </c>
      <c r="N35">
        <v>0.32600000000000001</v>
      </c>
      <c r="O35">
        <v>0.42499999999999999</v>
      </c>
      <c r="P35">
        <v>0.32600000000000001</v>
      </c>
      <c r="Q35" t="s">
        <v>373</v>
      </c>
      <c r="R35">
        <v>98</v>
      </c>
      <c r="S35">
        <v>70.5</v>
      </c>
      <c r="T35">
        <v>51.4</v>
      </c>
      <c r="U35">
        <v>126.4</v>
      </c>
      <c r="V35">
        <v>43.9</v>
      </c>
    </row>
    <row r="36" spans="1:22" x14ac:dyDescent="0.45">
      <c r="A36" t="s">
        <v>2017</v>
      </c>
      <c r="B36" t="s">
        <v>24</v>
      </c>
      <c r="C36">
        <v>1766</v>
      </c>
      <c r="D36">
        <v>7340</v>
      </c>
      <c r="E36">
        <v>352</v>
      </c>
      <c r="F36">
        <v>1080</v>
      </c>
      <c r="G36">
        <v>1154</v>
      </c>
      <c r="H36">
        <v>216</v>
      </c>
      <c r="I36">
        <v>0.08</v>
      </c>
      <c r="J36">
        <v>0.186</v>
      </c>
      <c r="K36">
        <v>0.23599999999999999</v>
      </c>
      <c r="L36">
        <v>0.32500000000000001</v>
      </c>
      <c r="M36">
        <v>0.29599999999999999</v>
      </c>
      <c r="N36">
        <v>0.35799999999999998</v>
      </c>
      <c r="O36">
        <v>0.53200000000000003</v>
      </c>
      <c r="P36">
        <v>0.379</v>
      </c>
      <c r="Q36" t="s">
        <v>373</v>
      </c>
      <c r="R36">
        <v>135</v>
      </c>
      <c r="S36">
        <v>22.3</v>
      </c>
      <c r="T36">
        <v>333.6</v>
      </c>
      <c r="U36">
        <v>-139.30000000000001</v>
      </c>
      <c r="V36">
        <v>43.8</v>
      </c>
    </row>
    <row r="37" spans="1:22" x14ac:dyDescent="0.45">
      <c r="A37" t="s">
        <v>2018</v>
      </c>
      <c r="B37" t="s">
        <v>1989</v>
      </c>
      <c r="C37">
        <v>1716</v>
      </c>
      <c r="D37">
        <v>7440</v>
      </c>
      <c r="E37">
        <v>383</v>
      </c>
      <c r="F37">
        <v>1033</v>
      </c>
      <c r="G37">
        <v>1214</v>
      </c>
      <c r="H37">
        <v>25</v>
      </c>
      <c r="I37">
        <v>0.11700000000000001</v>
      </c>
      <c r="J37">
        <v>0.17799999999999999</v>
      </c>
      <c r="K37">
        <v>0.24299999999999999</v>
      </c>
      <c r="L37">
        <v>0.28199999999999997</v>
      </c>
      <c r="M37">
        <v>0.26900000000000002</v>
      </c>
      <c r="N37">
        <v>0.36199999999999999</v>
      </c>
      <c r="O37">
        <v>0.51200000000000001</v>
      </c>
      <c r="P37">
        <v>0.373</v>
      </c>
      <c r="Q37" t="s">
        <v>373</v>
      </c>
      <c r="R37">
        <v>128</v>
      </c>
      <c r="S37">
        <v>-3.1</v>
      </c>
      <c r="T37">
        <v>256.8</v>
      </c>
      <c r="U37">
        <v>-78.3</v>
      </c>
      <c r="V37">
        <v>43.3</v>
      </c>
    </row>
    <row r="38" spans="1:22" x14ac:dyDescent="0.45">
      <c r="A38" t="s">
        <v>2024</v>
      </c>
      <c r="B38" t="s">
        <v>1989</v>
      </c>
      <c r="C38">
        <v>1461</v>
      </c>
      <c r="D38">
        <v>6361</v>
      </c>
      <c r="E38">
        <v>204</v>
      </c>
      <c r="F38">
        <v>944</v>
      </c>
      <c r="G38">
        <v>747</v>
      </c>
      <c r="H38">
        <v>205</v>
      </c>
      <c r="I38">
        <v>0.12</v>
      </c>
      <c r="J38">
        <v>0.216</v>
      </c>
      <c r="K38">
        <v>0.17899999999999999</v>
      </c>
      <c r="L38">
        <v>0.34899999999999998</v>
      </c>
      <c r="M38">
        <v>0.28799999999999998</v>
      </c>
      <c r="N38">
        <v>0.377</v>
      </c>
      <c r="O38">
        <v>0.46700000000000003</v>
      </c>
      <c r="P38">
        <v>0.36299999999999999</v>
      </c>
      <c r="Q38" t="s">
        <v>373</v>
      </c>
      <c r="R38">
        <v>130</v>
      </c>
      <c r="S38">
        <v>46.9</v>
      </c>
      <c r="T38">
        <v>283.10000000000002</v>
      </c>
      <c r="U38">
        <v>-69.8</v>
      </c>
      <c r="V38">
        <v>43.1</v>
      </c>
    </row>
    <row r="39" spans="1:22" x14ac:dyDescent="0.45">
      <c r="A39" t="s">
        <v>2019</v>
      </c>
      <c r="B39" t="s">
        <v>1989</v>
      </c>
      <c r="C39">
        <v>1651</v>
      </c>
      <c r="D39">
        <v>6836</v>
      </c>
      <c r="E39">
        <v>167</v>
      </c>
      <c r="F39">
        <v>884</v>
      </c>
      <c r="G39">
        <v>768</v>
      </c>
      <c r="H39">
        <v>116</v>
      </c>
      <c r="I39">
        <v>0.122</v>
      </c>
      <c r="J39">
        <v>0.14499999999999999</v>
      </c>
      <c r="K39">
        <v>0.16</v>
      </c>
      <c r="L39">
        <v>0.29199999999999998</v>
      </c>
      <c r="M39">
        <v>0.26600000000000001</v>
      </c>
      <c r="N39">
        <v>0.35699999999999998</v>
      </c>
      <c r="O39">
        <v>0.42599999999999999</v>
      </c>
      <c r="P39">
        <v>0.34200000000000003</v>
      </c>
      <c r="Q39" t="s">
        <v>373</v>
      </c>
      <c r="R39">
        <v>116</v>
      </c>
      <c r="S39">
        <v>16.8</v>
      </c>
      <c r="T39">
        <v>142</v>
      </c>
      <c r="U39">
        <v>40.700000000000003</v>
      </c>
      <c r="V39">
        <v>42.7</v>
      </c>
    </row>
    <row r="40" spans="1:22" x14ac:dyDescent="0.45">
      <c r="A40" t="s">
        <v>66</v>
      </c>
      <c r="B40" t="s">
        <v>1989</v>
      </c>
      <c r="C40">
        <v>1604</v>
      </c>
      <c r="D40">
        <v>6718</v>
      </c>
      <c r="E40">
        <v>420</v>
      </c>
      <c r="F40">
        <v>892</v>
      </c>
      <c r="G40">
        <v>1076</v>
      </c>
      <c r="H40">
        <v>42</v>
      </c>
      <c r="I40">
        <v>0.113</v>
      </c>
      <c r="J40">
        <v>0.28399999999999997</v>
      </c>
      <c r="K40">
        <v>0.26900000000000002</v>
      </c>
      <c r="L40">
        <v>0.307</v>
      </c>
      <c r="M40">
        <v>0.25900000000000001</v>
      </c>
      <c r="N40">
        <v>0.34699999999999998</v>
      </c>
      <c r="O40">
        <v>0.52700000000000002</v>
      </c>
      <c r="P40">
        <v>0.37</v>
      </c>
      <c r="Q40" t="s">
        <v>373</v>
      </c>
      <c r="R40">
        <v>136</v>
      </c>
      <c r="S40">
        <v>-19.600000000000001</v>
      </c>
      <c r="T40">
        <v>268.60000000000002</v>
      </c>
      <c r="U40">
        <v>-75.5</v>
      </c>
      <c r="V40">
        <v>42.6</v>
      </c>
    </row>
    <row r="41" spans="1:22" x14ac:dyDescent="0.45">
      <c r="A41" t="s">
        <v>2020</v>
      </c>
      <c r="B41" t="s">
        <v>1989</v>
      </c>
      <c r="C41">
        <v>1668</v>
      </c>
      <c r="D41">
        <v>7127</v>
      </c>
      <c r="E41">
        <v>271</v>
      </c>
      <c r="F41">
        <v>1049</v>
      </c>
      <c r="G41">
        <v>917</v>
      </c>
      <c r="H41">
        <v>281</v>
      </c>
      <c r="I41">
        <v>9.2999999999999999E-2</v>
      </c>
      <c r="J41">
        <v>0.17299999999999999</v>
      </c>
      <c r="K41">
        <v>0.19700000000000001</v>
      </c>
      <c r="L41">
        <v>0.32</v>
      </c>
      <c r="M41">
        <v>0.28899999999999998</v>
      </c>
      <c r="N41">
        <v>0.36</v>
      </c>
      <c r="O41">
        <v>0.48599999999999999</v>
      </c>
      <c r="P41">
        <v>0.36399999999999999</v>
      </c>
      <c r="Q41" t="s">
        <v>373</v>
      </c>
      <c r="R41">
        <v>125</v>
      </c>
      <c r="S41">
        <v>20.2</v>
      </c>
      <c r="T41">
        <v>236.4</v>
      </c>
      <c r="U41">
        <v>-53.5</v>
      </c>
      <c r="V41">
        <v>41.8</v>
      </c>
    </row>
    <row r="42" spans="1:22" x14ac:dyDescent="0.45">
      <c r="A42" t="s">
        <v>2021</v>
      </c>
      <c r="B42" t="s">
        <v>1989</v>
      </c>
      <c r="C42">
        <v>1808</v>
      </c>
      <c r="D42">
        <v>7948</v>
      </c>
      <c r="E42">
        <v>140</v>
      </c>
      <c r="F42">
        <v>1133</v>
      </c>
      <c r="G42">
        <v>687</v>
      </c>
      <c r="H42">
        <v>504</v>
      </c>
      <c r="I42">
        <v>7.1999999999999995E-2</v>
      </c>
      <c r="J42">
        <v>0.11</v>
      </c>
      <c r="K42">
        <v>0.14399999999999999</v>
      </c>
      <c r="L42">
        <v>0.30399999999999999</v>
      </c>
      <c r="M42">
        <v>0.28199999999999997</v>
      </c>
      <c r="N42">
        <v>0.33400000000000002</v>
      </c>
      <c r="O42">
        <v>0.42599999999999999</v>
      </c>
      <c r="P42">
        <v>0.32900000000000001</v>
      </c>
      <c r="Q42" t="s">
        <v>373</v>
      </c>
      <c r="R42">
        <v>103</v>
      </c>
      <c r="S42">
        <v>70.5</v>
      </c>
      <c r="T42">
        <v>100.6</v>
      </c>
      <c r="U42">
        <v>53.2</v>
      </c>
      <c r="V42">
        <v>41.6</v>
      </c>
    </row>
    <row r="43" spans="1:22" x14ac:dyDescent="0.45">
      <c r="A43" t="s">
        <v>2022</v>
      </c>
      <c r="B43" t="s">
        <v>1989</v>
      </c>
      <c r="C43">
        <v>2180</v>
      </c>
      <c r="D43">
        <v>8543</v>
      </c>
      <c r="E43">
        <v>88</v>
      </c>
      <c r="F43">
        <v>1071</v>
      </c>
      <c r="G43">
        <v>598</v>
      </c>
      <c r="H43">
        <v>388</v>
      </c>
      <c r="I43">
        <v>0.06</v>
      </c>
      <c r="J43">
        <v>0.105</v>
      </c>
      <c r="K43">
        <v>8.5999999999999993E-2</v>
      </c>
      <c r="L43">
        <v>0.33600000000000002</v>
      </c>
      <c r="M43">
        <v>0.307</v>
      </c>
      <c r="N43">
        <v>0.35</v>
      </c>
      <c r="O43">
        <v>0.39200000000000002</v>
      </c>
      <c r="P43">
        <v>0.32300000000000001</v>
      </c>
      <c r="Q43" t="s">
        <v>373</v>
      </c>
      <c r="R43">
        <v>101</v>
      </c>
      <c r="S43">
        <v>75.3</v>
      </c>
      <c r="T43">
        <v>87.8</v>
      </c>
      <c r="U43">
        <v>36.9</v>
      </c>
      <c r="V43">
        <v>41.2</v>
      </c>
    </row>
    <row r="44" spans="1:22" x14ac:dyDescent="0.45">
      <c r="A44" t="s">
        <v>2023</v>
      </c>
      <c r="B44" t="s">
        <v>1989</v>
      </c>
      <c r="C44">
        <v>2055</v>
      </c>
      <c r="D44">
        <v>8396</v>
      </c>
      <c r="E44">
        <v>464</v>
      </c>
      <c r="F44">
        <v>1090</v>
      </c>
      <c r="G44">
        <v>1325</v>
      </c>
      <c r="H44">
        <v>84</v>
      </c>
      <c r="I44">
        <v>8.7999999999999995E-2</v>
      </c>
      <c r="J44">
        <v>0.22800000000000001</v>
      </c>
      <c r="K44">
        <v>0.23899999999999999</v>
      </c>
      <c r="L44">
        <v>0.307</v>
      </c>
      <c r="M44">
        <v>0.27400000000000002</v>
      </c>
      <c r="N44">
        <v>0.34300000000000003</v>
      </c>
      <c r="O44">
        <v>0.51300000000000001</v>
      </c>
      <c r="P44">
        <v>0.36299999999999999</v>
      </c>
      <c r="Q44" t="s">
        <v>373</v>
      </c>
      <c r="R44">
        <v>128</v>
      </c>
      <c r="S44">
        <v>-28.9</v>
      </c>
      <c r="T44">
        <v>256.5</v>
      </c>
      <c r="U44">
        <v>-140.80000000000001</v>
      </c>
      <c r="V44">
        <v>41.1</v>
      </c>
    </row>
    <row r="45" spans="1:22" x14ac:dyDescent="0.45">
      <c r="A45" t="s">
        <v>121</v>
      </c>
      <c r="B45" t="s">
        <v>1989</v>
      </c>
      <c r="C45">
        <v>1058</v>
      </c>
      <c r="D45">
        <v>4672</v>
      </c>
      <c r="E45">
        <v>159</v>
      </c>
      <c r="F45">
        <v>734</v>
      </c>
      <c r="G45">
        <v>539</v>
      </c>
      <c r="H45">
        <v>272</v>
      </c>
      <c r="I45">
        <v>7.0000000000000007E-2</v>
      </c>
      <c r="J45">
        <v>0.186</v>
      </c>
      <c r="K45">
        <v>0.186</v>
      </c>
      <c r="L45">
        <v>0.34200000000000003</v>
      </c>
      <c r="M45">
        <v>0.29899999999999999</v>
      </c>
      <c r="N45">
        <v>0.35199999999999998</v>
      </c>
      <c r="O45">
        <v>0.48499999999999999</v>
      </c>
      <c r="P45">
        <v>0.35799999999999998</v>
      </c>
      <c r="Q45" t="s">
        <v>373</v>
      </c>
      <c r="R45">
        <v>124</v>
      </c>
      <c r="S45">
        <v>58.3</v>
      </c>
      <c r="T45">
        <v>196.9</v>
      </c>
      <c r="U45">
        <v>46</v>
      </c>
      <c r="V45">
        <v>40</v>
      </c>
    </row>
    <row r="46" spans="1:22" x14ac:dyDescent="0.45">
      <c r="A46" t="s">
        <v>2025</v>
      </c>
      <c r="B46" t="s">
        <v>80</v>
      </c>
      <c r="C46">
        <v>1799</v>
      </c>
      <c r="D46">
        <v>7402</v>
      </c>
      <c r="E46">
        <v>284</v>
      </c>
      <c r="F46">
        <v>963</v>
      </c>
      <c r="G46">
        <v>1061</v>
      </c>
      <c r="H46">
        <v>43</v>
      </c>
      <c r="I46">
        <v>8.6999999999999994E-2</v>
      </c>
      <c r="J46">
        <v>0.187</v>
      </c>
      <c r="K46">
        <v>0.19700000000000001</v>
      </c>
      <c r="L46">
        <v>0.309</v>
      </c>
      <c r="M46">
        <v>0.27700000000000002</v>
      </c>
      <c r="N46">
        <v>0.34100000000000003</v>
      </c>
      <c r="O46">
        <v>0.47499999999999998</v>
      </c>
      <c r="P46">
        <v>0.35</v>
      </c>
      <c r="Q46" t="s">
        <v>373</v>
      </c>
      <c r="R46">
        <v>116</v>
      </c>
      <c r="S46">
        <v>2.1</v>
      </c>
      <c r="T46">
        <v>142.6</v>
      </c>
      <c r="U46">
        <v>10.9</v>
      </c>
      <c r="V46">
        <v>39.5</v>
      </c>
    </row>
    <row r="47" spans="1:22" x14ac:dyDescent="0.45">
      <c r="A47" t="s">
        <v>219</v>
      </c>
      <c r="B47" t="s">
        <v>1989</v>
      </c>
      <c r="C47">
        <v>1466</v>
      </c>
      <c r="D47">
        <v>6254</v>
      </c>
      <c r="E47">
        <v>179</v>
      </c>
      <c r="F47">
        <v>858</v>
      </c>
      <c r="G47">
        <v>755</v>
      </c>
      <c r="H47">
        <v>97</v>
      </c>
      <c r="I47">
        <v>8.5000000000000006E-2</v>
      </c>
      <c r="J47">
        <v>0.182</v>
      </c>
      <c r="K47">
        <v>0.16300000000000001</v>
      </c>
      <c r="L47">
        <v>0.33100000000000002</v>
      </c>
      <c r="M47">
        <v>0.28899999999999998</v>
      </c>
      <c r="N47">
        <v>0.35299999999999998</v>
      </c>
      <c r="O47">
        <v>0.45200000000000001</v>
      </c>
      <c r="P47">
        <v>0.34599999999999997</v>
      </c>
      <c r="Q47" t="s">
        <v>373</v>
      </c>
      <c r="R47">
        <v>116</v>
      </c>
      <c r="S47">
        <v>24.7</v>
      </c>
      <c r="T47">
        <v>149.5</v>
      </c>
      <c r="U47">
        <v>26.9</v>
      </c>
      <c r="V47">
        <v>39</v>
      </c>
    </row>
    <row r="48" spans="1:22" x14ac:dyDescent="0.45">
      <c r="A48" t="s">
        <v>2026</v>
      </c>
      <c r="B48" t="s">
        <v>1989</v>
      </c>
      <c r="C48">
        <v>1502</v>
      </c>
      <c r="D48">
        <v>6239</v>
      </c>
      <c r="E48">
        <v>129</v>
      </c>
      <c r="F48">
        <v>895</v>
      </c>
      <c r="G48">
        <v>682</v>
      </c>
      <c r="H48">
        <v>416</v>
      </c>
      <c r="I48">
        <v>5.5E-2</v>
      </c>
      <c r="J48">
        <v>0.14799999999999999</v>
      </c>
      <c r="K48">
        <v>0.153</v>
      </c>
      <c r="L48">
        <v>0.32800000000000001</v>
      </c>
      <c r="M48">
        <v>0.29299999999999998</v>
      </c>
      <c r="N48">
        <v>0.33400000000000002</v>
      </c>
      <c r="O48">
        <v>0.44600000000000001</v>
      </c>
      <c r="P48">
        <v>0.33800000000000002</v>
      </c>
      <c r="Q48" t="s">
        <v>373</v>
      </c>
      <c r="R48">
        <v>109</v>
      </c>
      <c r="S48">
        <v>77.599999999999994</v>
      </c>
      <c r="T48">
        <v>144</v>
      </c>
      <c r="U48">
        <v>30</v>
      </c>
      <c r="V48">
        <v>38.700000000000003</v>
      </c>
    </row>
    <row r="49" spans="1:22" x14ac:dyDescent="0.45">
      <c r="A49" t="s">
        <v>2027</v>
      </c>
      <c r="B49" t="s">
        <v>1989</v>
      </c>
      <c r="C49">
        <v>1277</v>
      </c>
      <c r="D49">
        <v>4774</v>
      </c>
      <c r="E49">
        <v>188</v>
      </c>
      <c r="F49">
        <v>518</v>
      </c>
      <c r="G49">
        <v>582</v>
      </c>
      <c r="H49">
        <v>13</v>
      </c>
      <c r="I49">
        <v>0.13800000000000001</v>
      </c>
      <c r="J49">
        <v>0.23</v>
      </c>
      <c r="K49">
        <v>0.187</v>
      </c>
      <c r="L49">
        <v>0.27300000000000002</v>
      </c>
      <c r="M49">
        <v>0.23499999999999999</v>
      </c>
      <c r="N49">
        <v>0.34300000000000003</v>
      </c>
      <c r="O49">
        <v>0.42199999999999999</v>
      </c>
      <c r="P49">
        <v>0.33400000000000002</v>
      </c>
      <c r="Q49" t="s">
        <v>373</v>
      </c>
      <c r="R49">
        <v>111</v>
      </c>
      <c r="S49">
        <v>-37.299999999999997</v>
      </c>
      <c r="T49">
        <v>30.7</v>
      </c>
      <c r="U49">
        <v>189.1</v>
      </c>
      <c r="V49">
        <v>38.4</v>
      </c>
    </row>
    <row r="50" spans="1:22" x14ac:dyDescent="0.45">
      <c r="A50" t="s">
        <v>2028</v>
      </c>
      <c r="B50" t="s">
        <v>1989</v>
      </c>
      <c r="C50">
        <v>1291</v>
      </c>
      <c r="D50">
        <v>5415</v>
      </c>
      <c r="E50">
        <v>225</v>
      </c>
      <c r="F50">
        <v>762</v>
      </c>
      <c r="G50">
        <v>780</v>
      </c>
      <c r="H50">
        <v>57</v>
      </c>
      <c r="I50">
        <v>9.4E-2</v>
      </c>
      <c r="J50">
        <v>0.16600000000000001</v>
      </c>
      <c r="K50">
        <v>0.20499999999999999</v>
      </c>
      <c r="L50">
        <v>0.313</v>
      </c>
      <c r="M50">
        <v>0.28999999999999998</v>
      </c>
      <c r="N50">
        <v>0.36099999999999999</v>
      </c>
      <c r="O50">
        <v>0.495</v>
      </c>
      <c r="P50">
        <v>0.36799999999999999</v>
      </c>
      <c r="Q50" t="s">
        <v>373</v>
      </c>
      <c r="R50">
        <v>119</v>
      </c>
      <c r="S50">
        <v>-17.3</v>
      </c>
      <c r="T50">
        <v>100.2</v>
      </c>
      <c r="U50">
        <v>91.6</v>
      </c>
      <c r="V50">
        <v>37.799999999999997</v>
      </c>
    </row>
    <row r="51" spans="1:22" x14ac:dyDescent="0.45">
      <c r="A51" t="s">
        <v>2040</v>
      </c>
      <c r="B51" t="s">
        <v>1989</v>
      </c>
      <c r="C51">
        <v>1097</v>
      </c>
      <c r="D51">
        <v>4705</v>
      </c>
      <c r="E51">
        <v>186</v>
      </c>
      <c r="F51">
        <v>618</v>
      </c>
      <c r="G51">
        <v>665</v>
      </c>
      <c r="H51">
        <v>33</v>
      </c>
      <c r="I51">
        <v>0.106</v>
      </c>
      <c r="J51">
        <v>0.20499999999999999</v>
      </c>
      <c r="K51">
        <v>0.19700000000000001</v>
      </c>
      <c r="L51">
        <v>0.314</v>
      </c>
      <c r="M51">
        <v>0.27500000000000002</v>
      </c>
      <c r="N51">
        <v>0.35299999999999998</v>
      </c>
      <c r="O51">
        <v>0.47199999999999998</v>
      </c>
      <c r="P51">
        <v>0.35299999999999998</v>
      </c>
      <c r="Q51" t="s">
        <v>373</v>
      </c>
      <c r="R51">
        <v>127</v>
      </c>
      <c r="S51">
        <v>-0.2</v>
      </c>
      <c r="T51">
        <v>152.4</v>
      </c>
      <c r="U51">
        <v>58.1</v>
      </c>
      <c r="V51">
        <v>37.5</v>
      </c>
    </row>
    <row r="52" spans="1:22" x14ac:dyDescent="0.45">
      <c r="A52" t="s">
        <v>135</v>
      </c>
      <c r="B52" t="s">
        <v>48</v>
      </c>
      <c r="C52">
        <v>1055</v>
      </c>
      <c r="D52">
        <v>4587</v>
      </c>
      <c r="E52">
        <v>176</v>
      </c>
      <c r="F52">
        <v>660</v>
      </c>
      <c r="G52">
        <v>634</v>
      </c>
      <c r="H52">
        <v>41</v>
      </c>
      <c r="I52">
        <v>0.123</v>
      </c>
      <c r="J52">
        <v>0.13300000000000001</v>
      </c>
      <c r="K52">
        <v>0.20799999999999999</v>
      </c>
      <c r="L52">
        <v>0.28100000000000003</v>
      </c>
      <c r="M52">
        <v>0.27300000000000002</v>
      </c>
      <c r="N52">
        <v>0.36799999999999999</v>
      </c>
      <c r="O52">
        <v>0.48</v>
      </c>
      <c r="P52">
        <v>0.36399999999999999</v>
      </c>
      <c r="Q52" t="s">
        <v>373</v>
      </c>
      <c r="R52">
        <v>134</v>
      </c>
      <c r="S52">
        <v>-3.7</v>
      </c>
      <c r="T52">
        <v>187.4</v>
      </c>
      <c r="U52">
        <v>28.9</v>
      </c>
      <c r="V52">
        <v>37.5</v>
      </c>
    </row>
    <row r="53" spans="1:22" x14ac:dyDescent="0.45">
      <c r="A53" t="s">
        <v>2029</v>
      </c>
      <c r="B53" t="s">
        <v>22</v>
      </c>
      <c r="C53">
        <v>1688</v>
      </c>
      <c r="D53">
        <v>6614</v>
      </c>
      <c r="E53">
        <v>139</v>
      </c>
      <c r="F53">
        <v>943</v>
      </c>
      <c r="G53">
        <v>578</v>
      </c>
      <c r="H53">
        <v>274</v>
      </c>
      <c r="I53">
        <v>0.106</v>
      </c>
      <c r="J53">
        <v>0.188</v>
      </c>
      <c r="K53">
        <v>0.14199999999999999</v>
      </c>
      <c r="L53">
        <v>0.30299999999999999</v>
      </c>
      <c r="M53">
        <v>0.25600000000000001</v>
      </c>
      <c r="N53">
        <v>0.34200000000000003</v>
      </c>
      <c r="O53">
        <v>0.39800000000000002</v>
      </c>
      <c r="P53">
        <v>0.32600000000000001</v>
      </c>
      <c r="Q53" t="s">
        <v>373</v>
      </c>
      <c r="R53">
        <v>103</v>
      </c>
      <c r="S53">
        <v>68.8</v>
      </c>
      <c r="T53">
        <v>92.6</v>
      </c>
      <c r="U53">
        <v>46.1</v>
      </c>
      <c r="V53">
        <v>37.200000000000003</v>
      </c>
    </row>
    <row r="54" spans="1:22" x14ac:dyDescent="0.45">
      <c r="A54" t="s">
        <v>2030</v>
      </c>
      <c r="B54" t="s">
        <v>1989</v>
      </c>
      <c r="C54">
        <v>1929</v>
      </c>
      <c r="D54">
        <v>8046</v>
      </c>
      <c r="E54">
        <v>317</v>
      </c>
      <c r="F54">
        <v>997</v>
      </c>
      <c r="G54">
        <v>1202</v>
      </c>
      <c r="H54">
        <v>6</v>
      </c>
      <c r="I54">
        <v>9.7000000000000003E-2</v>
      </c>
      <c r="J54">
        <v>0.17399999999999999</v>
      </c>
      <c r="K54">
        <v>0.19800000000000001</v>
      </c>
      <c r="L54">
        <v>0.315</v>
      </c>
      <c r="M54">
        <v>0.28699999999999998</v>
      </c>
      <c r="N54">
        <v>0.35799999999999998</v>
      </c>
      <c r="O54">
        <v>0.48499999999999999</v>
      </c>
      <c r="P54">
        <v>0.35899999999999999</v>
      </c>
      <c r="Q54" t="s">
        <v>373</v>
      </c>
      <c r="R54">
        <v>127</v>
      </c>
      <c r="S54">
        <v>-52.5</v>
      </c>
      <c r="T54">
        <v>204.4</v>
      </c>
      <c r="U54">
        <v>-106.7</v>
      </c>
      <c r="V54">
        <v>36.6</v>
      </c>
    </row>
    <row r="55" spans="1:22" x14ac:dyDescent="0.45">
      <c r="A55" t="s">
        <v>2031</v>
      </c>
      <c r="B55" t="s">
        <v>22</v>
      </c>
      <c r="C55">
        <v>1535</v>
      </c>
      <c r="D55">
        <v>7079</v>
      </c>
      <c r="E55">
        <v>133</v>
      </c>
      <c r="F55">
        <v>997</v>
      </c>
      <c r="G55">
        <v>696</v>
      </c>
      <c r="H55">
        <v>180</v>
      </c>
      <c r="I55">
        <v>0.08</v>
      </c>
      <c r="J55">
        <v>0.13700000000000001</v>
      </c>
      <c r="K55">
        <v>0.11899999999999999</v>
      </c>
      <c r="L55">
        <v>0.34</v>
      </c>
      <c r="M55">
        <v>0.30299999999999999</v>
      </c>
      <c r="N55">
        <v>0.36799999999999999</v>
      </c>
      <c r="O55">
        <v>0.42299999999999999</v>
      </c>
      <c r="P55">
        <v>0.34899999999999998</v>
      </c>
      <c r="Q55" t="s">
        <v>373</v>
      </c>
      <c r="R55">
        <v>114</v>
      </c>
      <c r="S55">
        <v>6.5</v>
      </c>
      <c r="T55">
        <v>129.6</v>
      </c>
      <c r="U55">
        <v>-5.3</v>
      </c>
      <c r="V55">
        <v>36.4</v>
      </c>
    </row>
    <row r="56" spans="1:22" x14ac:dyDescent="0.45">
      <c r="A56" t="s">
        <v>2032</v>
      </c>
      <c r="B56" t="s">
        <v>1989</v>
      </c>
      <c r="C56">
        <v>2059</v>
      </c>
      <c r="D56">
        <v>8603</v>
      </c>
      <c r="E56">
        <v>102</v>
      </c>
      <c r="F56">
        <v>1058</v>
      </c>
      <c r="G56">
        <v>775</v>
      </c>
      <c r="H56">
        <v>347</v>
      </c>
      <c r="I56">
        <v>7.0999999999999994E-2</v>
      </c>
      <c r="J56">
        <v>0.14000000000000001</v>
      </c>
      <c r="K56">
        <v>0.10100000000000001</v>
      </c>
      <c r="L56">
        <v>0.30499999999999999</v>
      </c>
      <c r="M56">
        <v>0.26900000000000002</v>
      </c>
      <c r="N56">
        <v>0.32500000000000001</v>
      </c>
      <c r="O56">
        <v>0.37</v>
      </c>
      <c r="P56">
        <v>0.30599999999999999</v>
      </c>
      <c r="Q56" t="s">
        <v>373</v>
      </c>
      <c r="R56">
        <v>86</v>
      </c>
      <c r="S56">
        <v>66.099999999999994</v>
      </c>
      <c r="T56">
        <v>-76.3</v>
      </c>
      <c r="U56">
        <v>137.9</v>
      </c>
      <c r="V56">
        <v>36.200000000000003</v>
      </c>
    </row>
    <row r="57" spans="1:22" x14ac:dyDescent="0.45">
      <c r="A57" t="s">
        <v>178</v>
      </c>
      <c r="B57" t="s">
        <v>1989</v>
      </c>
      <c r="C57">
        <v>1705</v>
      </c>
      <c r="D57">
        <v>7252</v>
      </c>
      <c r="E57">
        <v>303</v>
      </c>
      <c r="F57">
        <v>916</v>
      </c>
      <c r="G57">
        <v>958</v>
      </c>
      <c r="H57">
        <v>72</v>
      </c>
      <c r="I57">
        <v>0.107</v>
      </c>
      <c r="J57">
        <v>0.16400000000000001</v>
      </c>
      <c r="K57">
        <v>0.20699999999999999</v>
      </c>
      <c r="L57">
        <v>0.27800000000000002</v>
      </c>
      <c r="M57">
        <v>0.26200000000000001</v>
      </c>
      <c r="N57">
        <v>0.36099999999999999</v>
      </c>
      <c r="O57">
        <v>0.46899999999999997</v>
      </c>
      <c r="P57">
        <v>0.35699999999999998</v>
      </c>
      <c r="Q57" t="s">
        <v>373</v>
      </c>
      <c r="R57">
        <v>126</v>
      </c>
      <c r="S57">
        <v>-31.3</v>
      </c>
      <c r="T57">
        <v>194.4</v>
      </c>
      <c r="U57">
        <v>-81.099999999999994</v>
      </c>
      <c r="V57">
        <v>35.799999999999997</v>
      </c>
    </row>
    <row r="58" spans="1:22" x14ac:dyDescent="0.45">
      <c r="A58" t="s">
        <v>2033</v>
      </c>
      <c r="B58" t="s">
        <v>1989</v>
      </c>
      <c r="C58">
        <v>1542</v>
      </c>
      <c r="D58">
        <v>6262</v>
      </c>
      <c r="E58">
        <v>227</v>
      </c>
      <c r="F58">
        <v>872</v>
      </c>
      <c r="G58">
        <v>783</v>
      </c>
      <c r="H58">
        <v>130</v>
      </c>
      <c r="I58">
        <v>0.121</v>
      </c>
      <c r="J58">
        <v>0.22600000000000001</v>
      </c>
      <c r="K58">
        <v>0.189</v>
      </c>
      <c r="L58">
        <v>0.32</v>
      </c>
      <c r="M58">
        <v>0.26800000000000002</v>
      </c>
      <c r="N58">
        <v>0.36099999999999999</v>
      </c>
      <c r="O58">
        <v>0.45600000000000002</v>
      </c>
      <c r="P58">
        <v>0.35699999999999998</v>
      </c>
      <c r="Q58" t="s">
        <v>373</v>
      </c>
      <c r="R58">
        <v>120</v>
      </c>
      <c r="S58">
        <v>38.6</v>
      </c>
      <c r="T58">
        <v>190.2</v>
      </c>
      <c r="U58">
        <v>-40.700000000000003</v>
      </c>
      <c r="V58">
        <v>35.6</v>
      </c>
    </row>
    <row r="59" spans="1:22" x14ac:dyDescent="0.45">
      <c r="A59" t="s">
        <v>2034</v>
      </c>
      <c r="B59" t="s">
        <v>1989</v>
      </c>
      <c r="C59">
        <v>1845</v>
      </c>
      <c r="D59">
        <v>7649</v>
      </c>
      <c r="E59">
        <v>325</v>
      </c>
      <c r="F59">
        <v>1058</v>
      </c>
      <c r="G59">
        <v>1003</v>
      </c>
      <c r="H59">
        <v>151</v>
      </c>
      <c r="I59">
        <v>0.10299999999999999</v>
      </c>
      <c r="J59">
        <v>0.25800000000000001</v>
      </c>
      <c r="K59">
        <v>0.20799999999999999</v>
      </c>
      <c r="L59">
        <v>0.31900000000000001</v>
      </c>
      <c r="M59">
        <v>0.26100000000000001</v>
      </c>
      <c r="N59">
        <v>0.34200000000000003</v>
      </c>
      <c r="O59">
        <v>0.46899999999999997</v>
      </c>
      <c r="P59">
        <v>0.35</v>
      </c>
      <c r="Q59" t="s">
        <v>373</v>
      </c>
      <c r="R59">
        <v>117</v>
      </c>
      <c r="S59">
        <v>32</v>
      </c>
      <c r="T59">
        <v>187.2</v>
      </c>
      <c r="U59">
        <v>-93.1</v>
      </c>
      <c r="V59">
        <v>35.299999999999997</v>
      </c>
    </row>
    <row r="60" spans="1:22" x14ac:dyDescent="0.45">
      <c r="A60" t="s">
        <v>2035</v>
      </c>
      <c r="B60" t="s">
        <v>32</v>
      </c>
      <c r="C60">
        <v>1094</v>
      </c>
      <c r="D60">
        <v>4547</v>
      </c>
      <c r="E60">
        <v>188</v>
      </c>
      <c r="F60">
        <v>653</v>
      </c>
      <c r="G60">
        <v>680</v>
      </c>
      <c r="H60">
        <v>34</v>
      </c>
      <c r="I60">
        <v>0.14499999999999999</v>
      </c>
      <c r="J60">
        <v>0.13800000000000001</v>
      </c>
      <c r="K60">
        <v>0.217</v>
      </c>
      <c r="L60">
        <v>0.31</v>
      </c>
      <c r="M60">
        <v>0.29599999999999999</v>
      </c>
      <c r="N60">
        <v>0.39700000000000002</v>
      </c>
      <c r="O60">
        <v>0.51300000000000001</v>
      </c>
      <c r="P60">
        <v>0.38900000000000001</v>
      </c>
      <c r="Q60" t="s">
        <v>373</v>
      </c>
      <c r="R60">
        <v>139</v>
      </c>
      <c r="S60">
        <v>-10.199999999999999</v>
      </c>
      <c r="T60">
        <v>210.7</v>
      </c>
      <c r="U60">
        <v>-2.2000000000000002</v>
      </c>
      <c r="V60">
        <v>35.299999999999997</v>
      </c>
    </row>
    <row r="61" spans="1:22" x14ac:dyDescent="0.45">
      <c r="A61" t="s">
        <v>194</v>
      </c>
      <c r="B61" t="s">
        <v>1989</v>
      </c>
      <c r="C61">
        <v>1247</v>
      </c>
      <c r="D61">
        <v>5532</v>
      </c>
      <c r="E61">
        <v>252</v>
      </c>
      <c r="F61">
        <v>844</v>
      </c>
      <c r="G61">
        <v>690</v>
      </c>
      <c r="H61">
        <v>95</v>
      </c>
      <c r="I61">
        <v>0.106</v>
      </c>
      <c r="J61">
        <v>0.20799999999999999</v>
      </c>
      <c r="K61">
        <v>0.21</v>
      </c>
      <c r="L61">
        <v>0.29599999999999999</v>
      </c>
      <c r="M61">
        <v>0.26400000000000001</v>
      </c>
      <c r="N61">
        <v>0.35099999999999998</v>
      </c>
      <c r="O61">
        <v>0.47399999999999998</v>
      </c>
      <c r="P61">
        <v>0.35499999999999998</v>
      </c>
      <c r="Q61" t="s">
        <v>373</v>
      </c>
      <c r="R61">
        <v>128</v>
      </c>
      <c r="S61">
        <v>12.1</v>
      </c>
      <c r="T61">
        <v>198.4</v>
      </c>
      <c r="U61">
        <v>-37.700000000000003</v>
      </c>
      <c r="V61">
        <v>35.299999999999997</v>
      </c>
    </row>
    <row r="62" spans="1:22" x14ac:dyDescent="0.45">
      <c r="A62" t="s">
        <v>113</v>
      </c>
      <c r="B62" t="s">
        <v>1989</v>
      </c>
      <c r="C62">
        <v>1404</v>
      </c>
      <c r="D62">
        <v>5874</v>
      </c>
      <c r="E62">
        <v>154</v>
      </c>
      <c r="F62">
        <v>832</v>
      </c>
      <c r="G62">
        <v>623</v>
      </c>
      <c r="H62">
        <v>350</v>
      </c>
      <c r="I62">
        <v>5.2999999999999999E-2</v>
      </c>
      <c r="J62">
        <v>0.2</v>
      </c>
      <c r="K62">
        <v>0.157</v>
      </c>
      <c r="L62">
        <v>0.34100000000000003</v>
      </c>
      <c r="M62">
        <v>0.28699999999999998</v>
      </c>
      <c r="N62">
        <v>0.34200000000000003</v>
      </c>
      <c r="O62">
        <v>0.44400000000000001</v>
      </c>
      <c r="P62">
        <v>0.34</v>
      </c>
      <c r="Q62" t="s">
        <v>373</v>
      </c>
      <c r="R62">
        <v>116</v>
      </c>
      <c r="S62">
        <v>46.9</v>
      </c>
      <c r="T62">
        <v>161.30000000000001</v>
      </c>
      <c r="U62">
        <v>-9.3000000000000007</v>
      </c>
      <c r="V62">
        <v>35.200000000000003</v>
      </c>
    </row>
    <row r="63" spans="1:22" x14ac:dyDescent="0.45">
      <c r="A63" t="s">
        <v>2036</v>
      </c>
      <c r="B63" t="s">
        <v>1989</v>
      </c>
      <c r="C63">
        <v>1210</v>
      </c>
      <c r="D63">
        <v>4591</v>
      </c>
      <c r="E63">
        <v>108</v>
      </c>
      <c r="F63">
        <v>483</v>
      </c>
      <c r="G63">
        <v>548</v>
      </c>
      <c r="H63">
        <v>30</v>
      </c>
      <c r="I63">
        <v>0.08</v>
      </c>
      <c r="J63">
        <v>0.14399999999999999</v>
      </c>
      <c r="K63">
        <v>0.14199999999999999</v>
      </c>
      <c r="L63">
        <v>0.30099999999999999</v>
      </c>
      <c r="M63">
        <v>0.27400000000000002</v>
      </c>
      <c r="N63">
        <v>0.33500000000000002</v>
      </c>
      <c r="O63">
        <v>0.41599999999999998</v>
      </c>
      <c r="P63">
        <v>0.32700000000000001</v>
      </c>
      <c r="Q63" t="s">
        <v>373</v>
      </c>
      <c r="R63">
        <v>102</v>
      </c>
      <c r="S63">
        <v>-19.399999999999999</v>
      </c>
      <c r="T63">
        <v>-10.5</v>
      </c>
      <c r="U63">
        <v>195.9</v>
      </c>
      <c r="V63">
        <v>35.200000000000003</v>
      </c>
    </row>
    <row r="64" spans="1:22" x14ac:dyDescent="0.45">
      <c r="A64" t="s">
        <v>100</v>
      </c>
      <c r="B64" t="s">
        <v>1989</v>
      </c>
      <c r="C64">
        <v>1618</v>
      </c>
      <c r="D64">
        <v>6075</v>
      </c>
      <c r="E64">
        <v>192</v>
      </c>
      <c r="F64">
        <v>770</v>
      </c>
      <c r="G64">
        <v>788</v>
      </c>
      <c r="H64">
        <v>45</v>
      </c>
      <c r="I64">
        <v>9.0999999999999998E-2</v>
      </c>
      <c r="J64">
        <v>0.153</v>
      </c>
      <c r="K64">
        <v>0.17499999999999999</v>
      </c>
      <c r="L64">
        <v>0.312</v>
      </c>
      <c r="M64">
        <v>0.28499999999999998</v>
      </c>
      <c r="N64">
        <v>0.36199999999999999</v>
      </c>
      <c r="O64">
        <v>0.46</v>
      </c>
      <c r="P64">
        <v>0.35499999999999998</v>
      </c>
      <c r="Q64" t="s">
        <v>373</v>
      </c>
      <c r="R64">
        <v>126</v>
      </c>
      <c r="S64">
        <v>-26</v>
      </c>
      <c r="T64">
        <v>168.4</v>
      </c>
      <c r="U64">
        <v>-23</v>
      </c>
      <c r="V64">
        <v>35</v>
      </c>
    </row>
    <row r="65" spans="1:22" x14ac:dyDescent="0.45">
      <c r="A65" t="s">
        <v>2037</v>
      </c>
      <c r="B65" t="s">
        <v>1989</v>
      </c>
      <c r="C65">
        <v>1798</v>
      </c>
      <c r="D65">
        <v>7244</v>
      </c>
      <c r="E65">
        <v>344</v>
      </c>
      <c r="F65">
        <v>1022</v>
      </c>
      <c r="G65">
        <v>975</v>
      </c>
      <c r="H65">
        <v>70</v>
      </c>
      <c r="I65">
        <v>0.14199999999999999</v>
      </c>
      <c r="J65">
        <v>0.192</v>
      </c>
      <c r="K65">
        <v>0.22800000000000001</v>
      </c>
      <c r="L65">
        <v>0.26400000000000001</v>
      </c>
      <c r="M65">
        <v>0.247</v>
      </c>
      <c r="N65">
        <v>0.36099999999999999</v>
      </c>
      <c r="O65">
        <v>0.47499999999999998</v>
      </c>
      <c r="P65">
        <v>0.36199999999999999</v>
      </c>
      <c r="Q65" t="s">
        <v>373</v>
      </c>
      <c r="R65">
        <v>126</v>
      </c>
      <c r="S65">
        <v>-13.7</v>
      </c>
      <c r="T65">
        <v>198.2</v>
      </c>
      <c r="U65">
        <v>-108.7</v>
      </c>
      <c r="V65">
        <v>34.9</v>
      </c>
    </row>
    <row r="66" spans="1:22" x14ac:dyDescent="0.45">
      <c r="A66" t="s">
        <v>2039</v>
      </c>
      <c r="B66" t="s">
        <v>1989</v>
      </c>
      <c r="C66">
        <v>1745</v>
      </c>
      <c r="D66">
        <v>6779</v>
      </c>
      <c r="E66">
        <v>178</v>
      </c>
      <c r="F66">
        <v>853</v>
      </c>
      <c r="G66">
        <v>701</v>
      </c>
      <c r="H66">
        <v>123</v>
      </c>
      <c r="I66">
        <v>0.10199999999999999</v>
      </c>
      <c r="J66">
        <v>0.17499999999999999</v>
      </c>
      <c r="K66">
        <v>0.153</v>
      </c>
      <c r="L66">
        <v>0.29199999999999998</v>
      </c>
      <c r="M66">
        <v>0.25700000000000001</v>
      </c>
      <c r="N66">
        <v>0.33900000000000002</v>
      </c>
      <c r="O66">
        <v>0.41</v>
      </c>
      <c r="P66">
        <v>0.32800000000000001</v>
      </c>
      <c r="Q66" t="s">
        <v>373</v>
      </c>
      <c r="R66">
        <v>105</v>
      </c>
      <c r="S66">
        <v>29.2</v>
      </c>
      <c r="T66">
        <v>68.5</v>
      </c>
      <c r="U66">
        <v>50.7</v>
      </c>
      <c r="V66">
        <v>34.9</v>
      </c>
    </row>
    <row r="67" spans="1:22" x14ac:dyDescent="0.45">
      <c r="A67" t="s">
        <v>128</v>
      </c>
      <c r="B67" t="s">
        <v>1989</v>
      </c>
      <c r="C67">
        <v>986</v>
      </c>
      <c r="D67">
        <v>4254</v>
      </c>
      <c r="E67">
        <v>187</v>
      </c>
      <c r="F67">
        <v>615</v>
      </c>
      <c r="G67">
        <v>588</v>
      </c>
      <c r="H67">
        <v>18</v>
      </c>
      <c r="I67">
        <v>9.4E-2</v>
      </c>
      <c r="J67">
        <v>0.17699999999999999</v>
      </c>
      <c r="K67">
        <v>0.219</v>
      </c>
      <c r="L67">
        <v>0.317</v>
      </c>
      <c r="M67">
        <v>0.28999999999999998</v>
      </c>
      <c r="N67">
        <v>0.36099999999999999</v>
      </c>
      <c r="O67">
        <v>0.50900000000000001</v>
      </c>
      <c r="P67">
        <v>0.36699999999999999</v>
      </c>
      <c r="Q67" t="s">
        <v>373</v>
      </c>
      <c r="R67">
        <v>134</v>
      </c>
      <c r="S67">
        <v>1.6</v>
      </c>
      <c r="T67">
        <v>176.8</v>
      </c>
      <c r="U67">
        <v>25.8</v>
      </c>
      <c r="V67">
        <v>34.5</v>
      </c>
    </row>
    <row r="68" spans="1:22" x14ac:dyDescent="0.45">
      <c r="A68" t="s">
        <v>2038</v>
      </c>
      <c r="B68" t="s">
        <v>1989</v>
      </c>
      <c r="C68">
        <v>1572</v>
      </c>
      <c r="D68">
        <v>6478</v>
      </c>
      <c r="E68">
        <v>295</v>
      </c>
      <c r="F68">
        <v>845</v>
      </c>
      <c r="G68">
        <v>1062</v>
      </c>
      <c r="H68">
        <v>20</v>
      </c>
      <c r="I68">
        <v>7.4999999999999997E-2</v>
      </c>
      <c r="J68">
        <v>0.128</v>
      </c>
      <c r="K68">
        <v>0.221</v>
      </c>
      <c r="L68">
        <v>0.29399999999999998</v>
      </c>
      <c r="M68">
        <v>0.29099999999999998</v>
      </c>
      <c r="N68">
        <v>0.35199999999999998</v>
      </c>
      <c r="O68">
        <v>0.51200000000000001</v>
      </c>
      <c r="P68">
        <v>0.37</v>
      </c>
      <c r="Q68" t="s">
        <v>373</v>
      </c>
      <c r="R68">
        <v>125</v>
      </c>
      <c r="S68">
        <v>-60.1</v>
      </c>
      <c r="T68">
        <v>137.30000000000001</v>
      </c>
      <c r="U68">
        <v>-2</v>
      </c>
      <c r="V68">
        <v>34.4</v>
      </c>
    </row>
    <row r="69" spans="1:22" x14ac:dyDescent="0.45">
      <c r="A69" t="s">
        <v>2041</v>
      </c>
      <c r="B69" t="s">
        <v>1989</v>
      </c>
      <c r="C69">
        <v>1264</v>
      </c>
      <c r="D69">
        <v>5253</v>
      </c>
      <c r="E69">
        <v>240</v>
      </c>
      <c r="F69">
        <v>734</v>
      </c>
      <c r="G69">
        <v>805</v>
      </c>
      <c r="H69">
        <v>55</v>
      </c>
      <c r="I69">
        <v>0.157</v>
      </c>
      <c r="J69">
        <v>0.16400000000000001</v>
      </c>
      <c r="K69">
        <v>0.23400000000000001</v>
      </c>
      <c r="L69">
        <v>0.311</v>
      </c>
      <c r="M69">
        <v>0.28999999999999998</v>
      </c>
      <c r="N69">
        <v>0.40500000000000003</v>
      </c>
      <c r="O69">
        <v>0.52400000000000002</v>
      </c>
      <c r="P69">
        <v>0.39600000000000002</v>
      </c>
      <c r="Q69" t="s">
        <v>373</v>
      </c>
      <c r="R69">
        <v>143</v>
      </c>
      <c r="S69">
        <v>-13.6</v>
      </c>
      <c r="T69">
        <v>270.39999999999998</v>
      </c>
      <c r="U69">
        <v>-95.3</v>
      </c>
      <c r="V69">
        <v>34.299999999999997</v>
      </c>
    </row>
    <row r="70" spans="1:22" x14ac:dyDescent="0.45">
      <c r="A70" t="s">
        <v>2042</v>
      </c>
      <c r="B70" t="s">
        <v>1989</v>
      </c>
      <c r="C70">
        <v>1652</v>
      </c>
      <c r="D70">
        <v>7157</v>
      </c>
      <c r="E70">
        <v>218</v>
      </c>
      <c r="F70">
        <v>961</v>
      </c>
      <c r="G70">
        <v>782</v>
      </c>
      <c r="H70">
        <v>157</v>
      </c>
      <c r="I70">
        <v>0.121</v>
      </c>
      <c r="J70">
        <v>0.221</v>
      </c>
      <c r="K70">
        <v>0.17299999999999999</v>
      </c>
      <c r="L70">
        <v>0.33600000000000002</v>
      </c>
      <c r="M70">
        <v>0.27500000000000002</v>
      </c>
      <c r="N70">
        <v>0.377</v>
      </c>
      <c r="O70">
        <v>0.44700000000000001</v>
      </c>
      <c r="P70">
        <v>0.36</v>
      </c>
      <c r="Q70" t="s">
        <v>373</v>
      </c>
      <c r="R70">
        <v>123</v>
      </c>
      <c r="S70">
        <v>21.2</v>
      </c>
      <c r="T70">
        <v>219</v>
      </c>
      <c r="U70">
        <v>-127.8</v>
      </c>
      <c r="V70">
        <v>34.299999999999997</v>
      </c>
    </row>
    <row r="71" spans="1:22" x14ac:dyDescent="0.45">
      <c r="A71" t="s">
        <v>2043</v>
      </c>
      <c r="B71" t="s">
        <v>52</v>
      </c>
      <c r="C71">
        <v>1480</v>
      </c>
      <c r="D71">
        <v>6204</v>
      </c>
      <c r="E71">
        <v>242</v>
      </c>
      <c r="F71">
        <v>705</v>
      </c>
      <c r="G71">
        <v>807</v>
      </c>
      <c r="H71">
        <v>55</v>
      </c>
      <c r="I71">
        <v>8.5999999999999993E-2</v>
      </c>
      <c r="J71">
        <v>0.18099999999999999</v>
      </c>
      <c r="K71">
        <v>0.191</v>
      </c>
      <c r="L71">
        <v>0.27200000000000002</v>
      </c>
      <c r="M71">
        <v>0.251</v>
      </c>
      <c r="N71">
        <v>0.32100000000000001</v>
      </c>
      <c r="O71">
        <v>0.442</v>
      </c>
      <c r="P71">
        <v>0.32800000000000001</v>
      </c>
      <c r="Q71" t="s">
        <v>373</v>
      </c>
      <c r="R71">
        <v>111</v>
      </c>
      <c r="S71">
        <v>-10.3</v>
      </c>
      <c r="T71">
        <v>69</v>
      </c>
      <c r="U71">
        <v>52</v>
      </c>
      <c r="V71">
        <v>34.1</v>
      </c>
    </row>
    <row r="72" spans="1:22" x14ac:dyDescent="0.45">
      <c r="A72" t="s">
        <v>179</v>
      </c>
      <c r="B72" t="s">
        <v>1989</v>
      </c>
      <c r="C72">
        <v>1434</v>
      </c>
      <c r="D72">
        <v>6233</v>
      </c>
      <c r="E72">
        <v>227</v>
      </c>
      <c r="F72">
        <v>864</v>
      </c>
      <c r="G72">
        <v>715</v>
      </c>
      <c r="H72">
        <v>123</v>
      </c>
      <c r="I72">
        <v>8.8999999999999996E-2</v>
      </c>
      <c r="J72">
        <v>0.186</v>
      </c>
      <c r="K72">
        <v>0.186</v>
      </c>
      <c r="L72">
        <v>0.28399999999999997</v>
      </c>
      <c r="M72">
        <v>0.25600000000000001</v>
      </c>
      <c r="N72">
        <v>0.32300000000000001</v>
      </c>
      <c r="O72">
        <v>0.442</v>
      </c>
      <c r="P72">
        <v>0.32900000000000001</v>
      </c>
      <c r="Q72" t="s">
        <v>373</v>
      </c>
      <c r="R72">
        <v>109</v>
      </c>
      <c r="S72">
        <v>17.3</v>
      </c>
      <c r="T72">
        <v>88.9</v>
      </c>
      <c r="U72">
        <v>37</v>
      </c>
      <c r="V72">
        <v>34</v>
      </c>
    </row>
    <row r="73" spans="1:22" x14ac:dyDescent="0.45">
      <c r="A73" t="s">
        <v>145</v>
      </c>
      <c r="B73" t="s">
        <v>1989</v>
      </c>
      <c r="C73">
        <v>1139</v>
      </c>
      <c r="D73">
        <v>4884</v>
      </c>
      <c r="E73">
        <v>158</v>
      </c>
      <c r="F73">
        <v>672</v>
      </c>
      <c r="G73">
        <v>661</v>
      </c>
      <c r="H73">
        <v>52</v>
      </c>
      <c r="I73">
        <v>0.109</v>
      </c>
      <c r="J73">
        <v>0.156</v>
      </c>
      <c r="K73">
        <v>0.188</v>
      </c>
      <c r="L73">
        <v>0.308</v>
      </c>
      <c r="M73">
        <v>0.28199999999999997</v>
      </c>
      <c r="N73">
        <v>0.36599999999999999</v>
      </c>
      <c r="O73">
        <v>0.47</v>
      </c>
      <c r="P73">
        <v>0.35899999999999999</v>
      </c>
      <c r="Q73" t="s">
        <v>373</v>
      </c>
      <c r="R73">
        <v>124</v>
      </c>
      <c r="S73">
        <v>7.1</v>
      </c>
      <c r="T73">
        <v>154.19999999999999</v>
      </c>
      <c r="U73">
        <v>21.6</v>
      </c>
      <c r="V73">
        <v>33.9</v>
      </c>
    </row>
    <row r="74" spans="1:22" x14ac:dyDescent="0.45">
      <c r="A74" t="s">
        <v>21</v>
      </c>
      <c r="B74" t="s">
        <v>1989</v>
      </c>
      <c r="C74">
        <v>870</v>
      </c>
      <c r="D74">
        <v>3787</v>
      </c>
      <c r="E74">
        <v>182</v>
      </c>
      <c r="F74">
        <v>600</v>
      </c>
      <c r="G74">
        <v>547</v>
      </c>
      <c r="H74">
        <v>55</v>
      </c>
      <c r="I74">
        <v>0.19</v>
      </c>
      <c r="J74">
        <v>0.17</v>
      </c>
      <c r="K74">
        <v>0.24299999999999999</v>
      </c>
      <c r="L74">
        <v>0.307</v>
      </c>
      <c r="M74">
        <v>0.28499999999999998</v>
      </c>
      <c r="N74">
        <v>0.42199999999999999</v>
      </c>
      <c r="O74">
        <v>0.52800000000000002</v>
      </c>
      <c r="P74">
        <v>0.40300000000000002</v>
      </c>
      <c r="Q74" t="s">
        <v>373</v>
      </c>
      <c r="R74">
        <v>157</v>
      </c>
      <c r="S74">
        <v>-7.3</v>
      </c>
      <c r="T74">
        <v>257.89999999999998</v>
      </c>
      <c r="U74">
        <v>-47.5</v>
      </c>
      <c r="V74">
        <v>33.6</v>
      </c>
    </row>
    <row r="75" spans="1:22" x14ac:dyDescent="0.45">
      <c r="A75" t="s">
        <v>151</v>
      </c>
      <c r="B75" t="s">
        <v>1989</v>
      </c>
      <c r="C75">
        <v>1191</v>
      </c>
      <c r="D75">
        <v>4802</v>
      </c>
      <c r="E75">
        <v>161</v>
      </c>
      <c r="F75">
        <v>617</v>
      </c>
      <c r="G75">
        <v>598</v>
      </c>
      <c r="H75">
        <v>95</v>
      </c>
      <c r="I75">
        <v>6.6000000000000003E-2</v>
      </c>
      <c r="J75">
        <v>0.20899999999999999</v>
      </c>
      <c r="K75">
        <v>0.18099999999999999</v>
      </c>
      <c r="L75">
        <v>0.317</v>
      </c>
      <c r="M75">
        <v>0.27200000000000002</v>
      </c>
      <c r="N75">
        <v>0.32900000000000001</v>
      </c>
      <c r="O75">
        <v>0.45300000000000001</v>
      </c>
      <c r="P75">
        <v>0.33400000000000002</v>
      </c>
      <c r="Q75" t="s">
        <v>373</v>
      </c>
      <c r="R75">
        <v>110</v>
      </c>
      <c r="S75">
        <v>20.5</v>
      </c>
      <c r="T75">
        <v>81</v>
      </c>
      <c r="U75">
        <v>95.5</v>
      </c>
      <c r="V75">
        <v>33.6</v>
      </c>
    </row>
    <row r="76" spans="1:22" x14ac:dyDescent="0.45">
      <c r="A76" t="s">
        <v>2044</v>
      </c>
      <c r="B76" t="s">
        <v>1989</v>
      </c>
      <c r="C76">
        <v>1960</v>
      </c>
      <c r="D76">
        <v>8126</v>
      </c>
      <c r="E76">
        <v>424</v>
      </c>
      <c r="F76">
        <v>1099</v>
      </c>
      <c r="G76">
        <v>1261</v>
      </c>
      <c r="H76">
        <v>61</v>
      </c>
      <c r="I76">
        <v>0.111</v>
      </c>
      <c r="J76">
        <v>0.17499999999999999</v>
      </c>
      <c r="K76">
        <v>0.23599999999999999</v>
      </c>
      <c r="L76">
        <v>0.26800000000000002</v>
      </c>
      <c r="M76">
        <v>0.26</v>
      </c>
      <c r="N76">
        <v>0.35</v>
      </c>
      <c r="O76">
        <v>0.496</v>
      </c>
      <c r="P76">
        <v>0.36199999999999999</v>
      </c>
      <c r="Q76" t="s">
        <v>373</v>
      </c>
      <c r="R76">
        <v>125</v>
      </c>
      <c r="S76">
        <v>-10</v>
      </c>
      <c r="T76">
        <v>226.3</v>
      </c>
      <c r="U76">
        <v>-175.1</v>
      </c>
      <c r="V76">
        <v>33.5</v>
      </c>
    </row>
    <row r="77" spans="1:22" x14ac:dyDescent="0.45">
      <c r="A77" t="s">
        <v>2047</v>
      </c>
      <c r="B77" t="s">
        <v>1989</v>
      </c>
      <c r="C77">
        <v>1585</v>
      </c>
      <c r="D77">
        <v>6638</v>
      </c>
      <c r="E77">
        <v>325</v>
      </c>
      <c r="F77">
        <v>878</v>
      </c>
      <c r="G77">
        <v>1040</v>
      </c>
      <c r="H77">
        <v>26</v>
      </c>
      <c r="I77">
        <v>8.6999999999999994E-2</v>
      </c>
      <c r="J77">
        <v>0.248</v>
      </c>
      <c r="K77">
        <v>0.23599999999999999</v>
      </c>
      <c r="L77">
        <v>0.34100000000000003</v>
      </c>
      <c r="M77">
        <v>0.28599999999999998</v>
      </c>
      <c r="N77">
        <v>0.35</v>
      </c>
      <c r="O77">
        <v>0.52200000000000002</v>
      </c>
      <c r="P77">
        <v>0.36799999999999999</v>
      </c>
      <c r="Q77" t="s">
        <v>373</v>
      </c>
      <c r="R77">
        <v>132</v>
      </c>
      <c r="S77">
        <v>-24.5</v>
      </c>
      <c r="T77">
        <v>231.4</v>
      </c>
      <c r="U77">
        <v>-130.5</v>
      </c>
      <c r="V77">
        <v>32.9</v>
      </c>
    </row>
    <row r="78" spans="1:22" x14ac:dyDescent="0.45">
      <c r="A78" t="s">
        <v>2045</v>
      </c>
      <c r="B78" t="s">
        <v>20</v>
      </c>
      <c r="C78">
        <v>1753</v>
      </c>
      <c r="D78">
        <v>7250</v>
      </c>
      <c r="E78">
        <v>190</v>
      </c>
      <c r="F78">
        <v>867</v>
      </c>
      <c r="G78">
        <v>749</v>
      </c>
      <c r="H78">
        <v>113</v>
      </c>
      <c r="I78">
        <v>9.4E-2</v>
      </c>
      <c r="J78">
        <v>0.21199999999999999</v>
      </c>
      <c r="K78">
        <v>0.153</v>
      </c>
      <c r="L78">
        <v>0.309</v>
      </c>
      <c r="M78">
        <v>0.25700000000000001</v>
      </c>
      <c r="N78">
        <v>0.33800000000000002</v>
      </c>
      <c r="O78">
        <v>0.41</v>
      </c>
      <c r="P78">
        <v>0.32800000000000001</v>
      </c>
      <c r="Q78" t="s">
        <v>373</v>
      </c>
      <c r="R78">
        <v>102</v>
      </c>
      <c r="S78">
        <v>18.100000000000001</v>
      </c>
      <c r="T78">
        <v>32.9</v>
      </c>
      <c r="U78">
        <v>23.5</v>
      </c>
      <c r="V78">
        <v>31.7</v>
      </c>
    </row>
    <row r="79" spans="1:22" x14ac:dyDescent="0.45">
      <c r="A79" t="s">
        <v>2046</v>
      </c>
      <c r="B79" t="s">
        <v>1989</v>
      </c>
      <c r="C79">
        <v>1485</v>
      </c>
      <c r="D79">
        <v>5724</v>
      </c>
      <c r="E79">
        <v>177</v>
      </c>
      <c r="F79">
        <v>808</v>
      </c>
      <c r="G79">
        <v>652</v>
      </c>
      <c r="H79">
        <v>28</v>
      </c>
      <c r="I79">
        <v>0.13400000000000001</v>
      </c>
      <c r="J79">
        <v>0.21099999999999999</v>
      </c>
      <c r="K79">
        <v>0.189</v>
      </c>
      <c r="L79">
        <v>0.307</v>
      </c>
      <c r="M79">
        <v>0.25900000000000001</v>
      </c>
      <c r="N79">
        <v>0.36599999999999999</v>
      </c>
      <c r="O79">
        <v>0.44900000000000001</v>
      </c>
      <c r="P79">
        <v>0.35299999999999998</v>
      </c>
      <c r="Q79" t="s">
        <v>373</v>
      </c>
      <c r="R79">
        <v>125</v>
      </c>
      <c r="S79">
        <v>-3.2</v>
      </c>
      <c r="T79">
        <v>163.19999999999999</v>
      </c>
      <c r="U79">
        <v>-43.9</v>
      </c>
      <c r="V79">
        <v>31.6</v>
      </c>
    </row>
    <row r="80" spans="1:22" x14ac:dyDescent="0.45">
      <c r="A80" t="s">
        <v>2048</v>
      </c>
      <c r="B80" t="s">
        <v>1989</v>
      </c>
      <c r="C80">
        <v>1621</v>
      </c>
      <c r="D80">
        <v>6421</v>
      </c>
      <c r="E80">
        <v>127</v>
      </c>
      <c r="F80">
        <v>792</v>
      </c>
      <c r="G80">
        <v>724</v>
      </c>
      <c r="H80">
        <v>126</v>
      </c>
      <c r="I80">
        <v>5.3999999999999999E-2</v>
      </c>
      <c r="J80">
        <v>0.17199999999999999</v>
      </c>
      <c r="K80">
        <v>0.13600000000000001</v>
      </c>
      <c r="L80">
        <v>0.34</v>
      </c>
      <c r="M80">
        <v>0.29399999999999998</v>
      </c>
      <c r="N80">
        <v>0.33700000000000002</v>
      </c>
      <c r="O80">
        <v>0.43</v>
      </c>
      <c r="P80">
        <v>0.33300000000000002</v>
      </c>
      <c r="Q80" t="s">
        <v>373</v>
      </c>
      <c r="R80">
        <v>109</v>
      </c>
      <c r="S80">
        <v>-0.4</v>
      </c>
      <c r="T80">
        <v>66.2</v>
      </c>
      <c r="U80">
        <v>25.8</v>
      </c>
      <c r="V80">
        <v>31.4</v>
      </c>
    </row>
    <row r="81" spans="1:22" x14ac:dyDescent="0.45">
      <c r="A81" t="s">
        <v>2049</v>
      </c>
      <c r="B81" t="s">
        <v>1989</v>
      </c>
      <c r="C81">
        <v>1681</v>
      </c>
      <c r="D81">
        <v>7044</v>
      </c>
      <c r="E81">
        <v>257</v>
      </c>
      <c r="F81">
        <v>946</v>
      </c>
      <c r="G81">
        <v>1022</v>
      </c>
      <c r="H81">
        <v>143</v>
      </c>
      <c r="I81">
        <v>7.0999999999999994E-2</v>
      </c>
      <c r="J81">
        <v>0.17699999999999999</v>
      </c>
      <c r="K81">
        <v>0.183</v>
      </c>
      <c r="L81">
        <v>0.311</v>
      </c>
      <c r="M81">
        <v>0.28100000000000003</v>
      </c>
      <c r="N81">
        <v>0.33700000000000002</v>
      </c>
      <c r="O81">
        <v>0.46400000000000002</v>
      </c>
      <c r="P81">
        <v>0.34599999999999997</v>
      </c>
      <c r="Q81" t="s">
        <v>373</v>
      </c>
      <c r="R81">
        <v>115</v>
      </c>
      <c r="S81">
        <v>-5.6</v>
      </c>
      <c r="T81">
        <v>120.3</v>
      </c>
      <c r="U81">
        <v>-50</v>
      </c>
      <c r="V81">
        <v>31.3</v>
      </c>
    </row>
    <row r="82" spans="1:22" x14ac:dyDescent="0.45">
      <c r="A82" t="s">
        <v>2050</v>
      </c>
      <c r="B82" t="s">
        <v>1989</v>
      </c>
      <c r="C82">
        <v>985</v>
      </c>
      <c r="D82">
        <v>3989</v>
      </c>
      <c r="E82">
        <v>124</v>
      </c>
      <c r="F82">
        <v>543</v>
      </c>
      <c r="G82">
        <v>580</v>
      </c>
      <c r="H82">
        <v>31</v>
      </c>
      <c r="I82">
        <v>9.2999999999999999E-2</v>
      </c>
      <c r="J82">
        <v>0.14000000000000001</v>
      </c>
      <c r="K82">
        <v>0.189</v>
      </c>
      <c r="L82">
        <v>0.29799999999999999</v>
      </c>
      <c r="M82">
        <v>0.27900000000000003</v>
      </c>
      <c r="N82">
        <v>0.35399999999999998</v>
      </c>
      <c r="O82">
        <v>0.46800000000000003</v>
      </c>
      <c r="P82">
        <v>0.35499999999999998</v>
      </c>
      <c r="Q82" t="s">
        <v>373</v>
      </c>
      <c r="R82">
        <v>116</v>
      </c>
      <c r="S82">
        <v>10.3</v>
      </c>
      <c r="T82">
        <v>91.5</v>
      </c>
      <c r="U82">
        <v>91.1</v>
      </c>
      <c r="V82">
        <v>31.1</v>
      </c>
    </row>
    <row r="83" spans="1:22" x14ac:dyDescent="0.45">
      <c r="A83" t="s">
        <v>453</v>
      </c>
      <c r="B83" t="s">
        <v>1989</v>
      </c>
      <c r="C83">
        <v>1677</v>
      </c>
      <c r="D83">
        <v>6304</v>
      </c>
      <c r="E83">
        <v>147</v>
      </c>
      <c r="F83">
        <v>674</v>
      </c>
      <c r="G83">
        <v>747</v>
      </c>
      <c r="H83">
        <v>47</v>
      </c>
      <c r="I83">
        <v>8.5999999999999993E-2</v>
      </c>
      <c r="J83">
        <v>0.20399999999999999</v>
      </c>
      <c r="K83">
        <v>0.14599999999999999</v>
      </c>
      <c r="L83">
        <v>0.29499999999999998</v>
      </c>
      <c r="M83">
        <v>0.249</v>
      </c>
      <c r="N83">
        <v>0.318</v>
      </c>
      <c r="O83">
        <v>0.39500000000000002</v>
      </c>
      <c r="P83">
        <v>0.307</v>
      </c>
      <c r="Q83" t="s">
        <v>373</v>
      </c>
      <c r="R83">
        <v>95</v>
      </c>
      <c r="S83">
        <v>-3.8</v>
      </c>
      <c r="T83">
        <v>-42.1</v>
      </c>
      <c r="U83">
        <v>140.80000000000001</v>
      </c>
      <c r="V83">
        <v>31</v>
      </c>
    </row>
    <row r="84" spans="1:22" x14ac:dyDescent="0.45">
      <c r="A84" t="s">
        <v>2051</v>
      </c>
      <c r="B84" t="s">
        <v>1989</v>
      </c>
      <c r="C84">
        <v>1171</v>
      </c>
      <c r="D84">
        <v>4758</v>
      </c>
      <c r="E84">
        <v>87</v>
      </c>
      <c r="F84">
        <v>626</v>
      </c>
      <c r="G84">
        <v>454</v>
      </c>
      <c r="H84">
        <v>190</v>
      </c>
      <c r="I84">
        <v>7.5999999999999998E-2</v>
      </c>
      <c r="J84">
        <v>0.17899999999999999</v>
      </c>
      <c r="K84">
        <v>0.124</v>
      </c>
      <c r="L84">
        <v>0.33300000000000002</v>
      </c>
      <c r="M84">
        <v>0.28299999999999997</v>
      </c>
      <c r="N84">
        <v>0.34300000000000003</v>
      </c>
      <c r="O84">
        <v>0.40699999999999997</v>
      </c>
      <c r="P84">
        <v>0.32700000000000001</v>
      </c>
      <c r="Q84" t="s">
        <v>373</v>
      </c>
      <c r="R84">
        <v>103</v>
      </c>
      <c r="S84">
        <v>33.799999999999997</v>
      </c>
      <c r="T84">
        <v>51.9</v>
      </c>
      <c r="U84">
        <v>91.3</v>
      </c>
      <c r="V84">
        <v>30.9</v>
      </c>
    </row>
    <row r="85" spans="1:22" x14ac:dyDescent="0.45">
      <c r="A85" t="s">
        <v>2052</v>
      </c>
      <c r="B85" t="s">
        <v>1989</v>
      </c>
      <c r="C85">
        <v>1235</v>
      </c>
      <c r="D85">
        <v>5375</v>
      </c>
      <c r="E85">
        <v>104</v>
      </c>
      <c r="F85">
        <v>749</v>
      </c>
      <c r="G85">
        <v>512</v>
      </c>
      <c r="H85">
        <v>343</v>
      </c>
      <c r="I85">
        <v>7.3999999999999996E-2</v>
      </c>
      <c r="J85">
        <v>0.13700000000000001</v>
      </c>
      <c r="K85">
        <v>0.13400000000000001</v>
      </c>
      <c r="L85">
        <v>0.315</v>
      </c>
      <c r="M85">
        <v>0.28399999999999997</v>
      </c>
      <c r="N85">
        <v>0.34200000000000003</v>
      </c>
      <c r="O85">
        <v>0.41699999999999998</v>
      </c>
      <c r="P85">
        <v>0.33300000000000002</v>
      </c>
      <c r="Q85" t="s">
        <v>373</v>
      </c>
      <c r="R85">
        <v>104</v>
      </c>
      <c r="S85">
        <v>53</v>
      </c>
      <c r="T85">
        <v>77.400000000000006</v>
      </c>
      <c r="U85">
        <v>32.799999999999997</v>
      </c>
      <c r="V85">
        <v>30.2</v>
      </c>
    </row>
    <row r="86" spans="1:22" x14ac:dyDescent="0.45">
      <c r="A86" t="s">
        <v>2053</v>
      </c>
      <c r="B86" t="s">
        <v>1989</v>
      </c>
      <c r="C86">
        <v>1061</v>
      </c>
      <c r="D86">
        <v>4436</v>
      </c>
      <c r="E86">
        <v>150</v>
      </c>
      <c r="F86">
        <v>653</v>
      </c>
      <c r="G86">
        <v>618</v>
      </c>
      <c r="H86">
        <v>26</v>
      </c>
      <c r="I86">
        <v>0.122</v>
      </c>
      <c r="J86">
        <v>0.187</v>
      </c>
      <c r="K86">
        <v>0.19700000000000001</v>
      </c>
      <c r="L86">
        <v>0.32100000000000001</v>
      </c>
      <c r="M86">
        <v>0.28100000000000003</v>
      </c>
      <c r="N86">
        <v>0.38200000000000001</v>
      </c>
      <c r="O86">
        <v>0.47799999999999998</v>
      </c>
      <c r="P86">
        <v>0.375</v>
      </c>
      <c r="Q86" t="s">
        <v>373</v>
      </c>
      <c r="R86">
        <v>127</v>
      </c>
      <c r="S86">
        <v>2.2999999999999998</v>
      </c>
      <c r="T86">
        <v>150.19999999999999</v>
      </c>
      <c r="U86">
        <v>-1.8</v>
      </c>
      <c r="V86">
        <v>30.2</v>
      </c>
    </row>
    <row r="87" spans="1:22" x14ac:dyDescent="0.45">
      <c r="A87" t="s">
        <v>2055</v>
      </c>
      <c r="B87" t="s">
        <v>1989</v>
      </c>
      <c r="C87">
        <v>1779</v>
      </c>
      <c r="D87">
        <v>7563</v>
      </c>
      <c r="E87">
        <v>205</v>
      </c>
      <c r="F87">
        <v>964</v>
      </c>
      <c r="G87">
        <v>914</v>
      </c>
      <c r="H87">
        <v>205</v>
      </c>
      <c r="I87">
        <v>5.2999999999999999E-2</v>
      </c>
      <c r="J87">
        <v>0.13300000000000001</v>
      </c>
      <c r="K87">
        <v>0.14699999999999999</v>
      </c>
      <c r="L87">
        <v>0.29899999999999999</v>
      </c>
      <c r="M87">
        <v>0.27900000000000003</v>
      </c>
      <c r="N87">
        <v>0.32300000000000001</v>
      </c>
      <c r="O87">
        <v>0.42599999999999999</v>
      </c>
      <c r="P87">
        <v>0.32500000000000001</v>
      </c>
      <c r="Q87" t="s">
        <v>373</v>
      </c>
      <c r="R87">
        <v>97</v>
      </c>
      <c r="S87">
        <v>1.3</v>
      </c>
      <c r="T87">
        <v>-25.2</v>
      </c>
      <c r="U87">
        <v>77.8</v>
      </c>
      <c r="V87">
        <v>30</v>
      </c>
    </row>
    <row r="88" spans="1:22" x14ac:dyDescent="0.45">
      <c r="A88" t="s">
        <v>2054</v>
      </c>
      <c r="B88" t="s">
        <v>1989</v>
      </c>
      <c r="C88">
        <v>1030</v>
      </c>
      <c r="D88">
        <v>4455</v>
      </c>
      <c r="E88">
        <v>184</v>
      </c>
      <c r="F88">
        <v>661</v>
      </c>
      <c r="G88">
        <v>542</v>
      </c>
      <c r="H88">
        <v>44</v>
      </c>
      <c r="I88">
        <v>0.112</v>
      </c>
      <c r="J88">
        <v>0.23200000000000001</v>
      </c>
      <c r="K88">
        <v>0.21299999999999999</v>
      </c>
      <c r="L88">
        <v>0.32800000000000001</v>
      </c>
      <c r="M88">
        <v>0.27400000000000002</v>
      </c>
      <c r="N88">
        <v>0.37</v>
      </c>
      <c r="O88">
        <v>0.48699999999999999</v>
      </c>
      <c r="P88">
        <v>0.36699999999999999</v>
      </c>
      <c r="Q88" t="s">
        <v>373</v>
      </c>
      <c r="R88">
        <v>128</v>
      </c>
      <c r="S88">
        <v>15.4</v>
      </c>
      <c r="T88">
        <v>169.3</v>
      </c>
      <c r="U88">
        <v>-21.6</v>
      </c>
      <c r="V88">
        <v>29.9</v>
      </c>
    </row>
    <row r="89" spans="1:22" x14ac:dyDescent="0.45">
      <c r="A89" t="s">
        <v>2056</v>
      </c>
      <c r="B89" t="s">
        <v>1989</v>
      </c>
      <c r="C89">
        <v>1455</v>
      </c>
      <c r="D89">
        <v>6037</v>
      </c>
      <c r="E89">
        <v>126</v>
      </c>
      <c r="F89">
        <v>806</v>
      </c>
      <c r="G89">
        <v>603</v>
      </c>
      <c r="H89">
        <v>290</v>
      </c>
      <c r="I89">
        <v>8.6999999999999994E-2</v>
      </c>
      <c r="J89">
        <v>0.13200000000000001</v>
      </c>
      <c r="K89">
        <v>0.14099999999999999</v>
      </c>
      <c r="L89">
        <v>0.28899999999999998</v>
      </c>
      <c r="M89">
        <v>0.26500000000000001</v>
      </c>
      <c r="N89">
        <v>0.32900000000000001</v>
      </c>
      <c r="O89">
        <v>0.40600000000000003</v>
      </c>
      <c r="P89">
        <v>0.32200000000000001</v>
      </c>
      <c r="Q89" t="s">
        <v>373</v>
      </c>
      <c r="R89">
        <v>99</v>
      </c>
      <c r="S89">
        <v>59.4</v>
      </c>
      <c r="T89">
        <v>48.3</v>
      </c>
      <c r="U89">
        <v>42.1</v>
      </c>
      <c r="V89">
        <v>29.8</v>
      </c>
    </row>
    <row r="90" spans="1:22" x14ac:dyDescent="0.45">
      <c r="A90" t="s">
        <v>2057</v>
      </c>
      <c r="B90" t="s">
        <v>1989</v>
      </c>
      <c r="C90">
        <v>1101</v>
      </c>
      <c r="D90">
        <v>4724</v>
      </c>
      <c r="E90">
        <v>150</v>
      </c>
      <c r="F90">
        <v>660</v>
      </c>
      <c r="G90">
        <v>518</v>
      </c>
      <c r="H90">
        <v>143</v>
      </c>
      <c r="I90">
        <v>0.10199999999999999</v>
      </c>
      <c r="J90">
        <v>0.20200000000000001</v>
      </c>
      <c r="K90">
        <v>0.192</v>
      </c>
      <c r="L90">
        <v>0.309</v>
      </c>
      <c r="M90">
        <v>0.26500000000000001</v>
      </c>
      <c r="N90">
        <v>0.34899999999999998</v>
      </c>
      <c r="O90">
        <v>0.45700000000000002</v>
      </c>
      <c r="P90">
        <v>0.35</v>
      </c>
      <c r="Q90" t="s">
        <v>373</v>
      </c>
      <c r="R90">
        <v>115</v>
      </c>
      <c r="S90">
        <v>35</v>
      </c>
      <c r="T90">
        <v>126.4</v>
      </c>
      <c r="U90">
        <v>15.5</v>
      </c>
      <c r="V90">
        <v>29.7</v>
      </c>
    </row>
    <row r="91" spans="1:22" x14ac:dyDescent="0.45">
      <c r="A91" t="s">
        <v>2058</v>
      </c>
      <c r="B91" t="s">
        <v>1989</v>
      </c>
      <c r="C91">
        <v>1263</v>
      </c>
      <c r="D91">
        <v>5081</v>
      </c>
      <c r="E91">
        <v>108</v>
      </c>
      <c r="F91">
        <v>723</v>
      </c>
      <c r="G91">
        <v>485</v>
      </c>
      <c r="H91">
        <v>224</v>
      </c>
      <c r="I91">
        <v>7.3999999999999996E-2</v>
      </c>
      <c r="J91">
        <v>0.12</v>
      </c>
      <c r="K91">
        <v>0.152</v>
      </c>
      <c r="L91">
        <v>0.29899999999999999</v>
      </c>
      <c r="M91">
        <v>0.27700000000000002</v>
      </c>
      <c r="N91">
        <v>0.34100000000000003</v>
      </c>
      <c r="O91">
        <v>0.42899999999999999</v>
      </c>
      <c r="P91">
        <v>0.33800000000000002</v>
      </c>
      <c r="Q91" t="s">
        <v>373</v>
      </c>
      <c r="R91">
        <v>106</v>
      </c>
      <c r="S91">
        <v>52.6</v>
      </c>
      <c r="T91">
        <v>87.4</v>
      </c>
      <c r="U91">
        <v>40.799999999999997</v>
      </c>
      <c r="V91">
        <v>29.6</v>
      </c>
    </row>
    <row r="92" spans="1:22" x14ac:dyDescent="0.45">
      <c r="A92" t="s">
        <v>2059</v>
      </c>
      <c r="B92" t="s">
        <v>1989</v>
      </c>
      <c r="C92">
        <v>1707</v>
      </c>
      <c r="D92">
        <v>7006</v>
      </c>
      <c r="E92">
        <v>244</v>
      </c>
      <c r="F92">
        <v>891</v>
      </c>
      <c r="G92">
        <v>942</v>
      </c>
      <c r="H92">
        <v>120</v>
      </c>
      <c r="I92">
        <v>7.3999999999999996E-2</v>
      </c>
      <c r="J92">
        <v>0.191</v>
      </c>
      <c r="K92">
        <v>0.182</v>
      </c>
      <c r="L92">
        <v>0.317</v>
      </c>
      <c r="M92">
        <v>0.27900000000000003</v>
      </c>
      <c r="N92">
        <v>0.33400000000000002</v>
      </c>
      <c r="O92">
        <v>0.46100000000000002</v>
      </c>
      <c r="P92">
        <v>0.34300000000000003</v>
      </c>
      <c r="Q92" t="s">
        <v>373</v>
      </c>
      <c r="R92">
        <v>115</v>
      </c>
      <c r="S92">
        <v>14.8</v>
      </c>
      <c r="T92">
        <v>138.19999999999999</v>
      </c>
      <c r="U92">
        <v>-73.7</v>
      </c>
      <c r="V92">
        <v>29.6</v>
      </c>
    </row>
    <row r="93" spans="1:22" x14ac:dyDescent="0.45">
      <c r="A93" t="s">
        <v>2060</v>
      </c>
      <c r="B93" t="s">
        <v>1989</v>
      </c>
      <c r="C93">
        <v>1823</v>
      </c>
      <c r="D93">
        <v>7516</v>
      </c>
      <c r="E93">
        <v>282</v>
      </c>
      <c r="F93">
        <v>963</v>
      </c>
      <c r="G93">
        <v>945</v>
      </c>
      <c r="H93">
        <v>97</v>
      </c>
      <c r="I93">
        <v>4.4999999999999998E-2</v>
      </c>
      <c r="J93">
        <v>0.186</v>
      </c>
      <c r="K93">
        <v>0.17699999999999999</v>
      </c>
      <c r="L93">
        <v>0.308</v>
      </c>
      <c r="M93">
        <v>0.27700000000000002</v>
      </c>
      <c r="N93">
        <v>0.317</v>
      </c>
      <c r="O93">
        <v>0.45400000000000001</v>
      </c>
      <c r="P93">
        <v>0.33200000000000002</v>
      </c>
      <c r="Q93" t="s">
        <v>373</v>
      </c>
      <c r="R93">
        <v>105</v>
      </c>
      <c r="S93">
        <v>17.8</v>
      </c>
      <c r="T93">
        <v>61.6</v>
      </c>
      <c r="U93">
        <v>-35.9</v>
      </c>
      <c r="V93">
        <v>29.1</v>
      </c>
    </row>
    <row r="94" spans="1:22" x14ac:dyDescent="0.45">
      <c r="A94" t="s">
        <v>2061</v>
      </c>
      <c r="B94" t="s">
        <v>1989</v>
      </c>
      <c r="C94">
        <v>1474</v>
      </c>
      <c r="D94">
        <v>6245</v>
      </c>
      <c r="E94">
        <v>314</v>
      </c>
      <c r="F94">
        <v>826</v>
      </c>
      <c r="G94">
        <v>889</v>
      </c>
      <c r="H94">
        <v>168</v>
      </c>
      <c r="I94">
        <v>6.5000000000000002E-2</v>
      </c>
      <c r="J94">
        <v>0.22</v>
      </c>
      <c r="K94">
        <v>0.23400000000000001</v>
      </c>
      <c r="L94">
        <v>0.29599999999999999</v>
      </c>
      <c r="M94">
        <v>0.26600000000000001</v>
      </c>
      <c r="N94">
        <v>0.318</v>
      </c>
      <c r="O94">
        <v>0.499</v>
      </c>
      <c r="P94">
        <v>0.34699999999999998</v>
      </c>
      <c r="Q94" t="s">
        <v>373</v>
      </c>
      <c r="R94">
        <v>109</v>
      </c>
      <c r="S94">
        <v>16.399999999999999</v>
      </c>
      <c r="T94">
        <v>91.2</v>
      </c>
      <c r="U94">
        <v>-2.7</v>
      </c>
      <c r="V94">
        <v>28.9</v>
      </c>
    </row>
    <row r="95" spans="1:22" x14ac:dyDescent="0.45">
      <c r="A95" t="s">
        <v>2062</v>
      </c>
      <c r="B95" t="s">
        <v>1989</v>
      </c>
      <c r="C95">
        <v>2154</v>
      </c>
      <c r="D95">
        <v>9321</v>
      </c>
      <c r="E95">
        <v>189</v>
      </c>
      <c r="F95">
        <v>1119</v>
      </c>
      <c r="G95">
        <v>1046</v>
      </c>
      <c r="H95">
        <v>66</v>
      </c>
      <c r="I95">
        <v>9.6000000000000002E-2</v>
      </c>
      <c r="J95">
        <v>0.13200000000000001</v>
      </c>
      <c r="K95">
        <v>0.13600000000000001</v>
      </c>
      <c r="L95">
        <v>0.316</v>
      </c>
      <c r="M95">
        <v>0.28799999999999998</v>
      </c>
      <c r="N95">
        <v>0.35699999999999998</v>
      </c>
      <c r="O95">
        <v>0.42299999999999999</v>
      </c>
      <c r="P95">
        <v>0.34</v>
      </c>
      <c r="Q95" t="s">
        <v>373</v>
      </c>
      <c r="R95">
        <v>108</v>
      </c>
      <c r="S95">
        <v>-12.9</v>
      </c>
      <c r="T95">
        <v>83.2</v>
      </c>
      <c r="U95">
        <v>-108.1</v>
      </c>
      <c r="V95">
        <v>28.7</v>
      </c>
    </row>
    <row r="96" spans="1:22" x14ac:dyDescent="0.45">
      <c r="A96" t="s">
        <v>2063</v>
      </c>
      <c r="B96" t="s">
        <v>1989</v>
      </c>
      <c r="C96">
        <v>1185</v>
      </c>
      <c r="D96">
        <v>4343</v>
      </c>
      <c r="E96">
        <v>126</v>
      </c>
      <c r="F96">
        <v>458</v>
      </c>
      <c r="G96">
        <v>550</v>
      </c>
      <c r="H96">
        <v>5</v>
      </c>
      <c r="I96">
        <v>0.10299999999999999</v>
      </c>
      <c r="J96">
        <v>0.20300000000000001</v>
      </c>
      <c r="K96">
        <v>0.155</v>
      </c>
      <c r="L96">
        <v>0.29899999999999999</v>
      </c>
      <c r="M96">
        <v>0.25600000000000001</v>
      </c>
      <c r="N96">
        <v>0.34</v>
      </c>
      <c r="O96">
        <v>0.41099999999999998</v>
      </c>
      <c r="P96">
        <v>0.32700000000000001</v>
      </c>
      <c r="Q96" t="s">
        <v>373</v>
      </c>
      <c r="R96">
        <v>99</v>
      </c>
      <c r="S96">
        <v>-30.5</v>
      </c>
      <c r="T96">
        <v>-37.299999999999997</v>
      </c>
      <c r="U96">
        <v>175.6</v>
      </c>
      <c r="V96">
        <v>28.6</v>
      </c>
    </row>
    <row r="97" spans="1:22" x14ac:dyDescent="0.45">
      <c r="A97" t="s">
        <v>2064</v>
      </c>
      <c r="B97" t="s">
        <v>1989</v>
      </c>
      <c r="C97">
        <v>969</v>
      </c>
      <c r="D97">
        <v>3929</v>
      </c>
      <c r="E97">
        <v>146</v>
      </c>
      <c r="F97">
        <v>589</v>
      </c>
      <c r="G97">
        <v>515</v>
      </c>
      <c r="H97">
        <v>28</v>
      </c>
      <c r="I97">
        <v>0.15</v>
      </c>
      <c r="J97">
        <v>0.184</v>
      </c>
      <c r="K97">
        <v>0.20899999999999999</v>
      </c>
      <c r="L97">
        <v>0.31</v>
      </c>
      <c r="M97">
        <v>0.27500000000000002</v>
      </c>
      <c r="N97">
        <v>0.38700000000000001</v>
      </c>
      <c r="O97">
        <v>0.48399999999999999</v>
      </c>
      <c r="P97">
        <v>0.377</v>
      </c>
      <c r="Q97" t="s">
        <v>373</v>
      </c>
      <c r="R97">
        <v>128</v>
      </c>
      <c r="S97">
        <v>11.5</v>
      </c>
      <c r="T97">
        <v>151.19999999999999</v>
      </c>
      <c r="U97">
        <v>3.5</v>
      </c>
      <c r="V97">
        <v>28.5</v>
      </c>
    </row>
    <row r="98" spans="1:22" x14ac:dyDescent="0.45">
      <c r="A98" t="s">
        <v>2065</v>
      </c>
      <c r="B98" t="s">
        <v>1989</v>
      </c>
      <c r="C98">
        <v>1721</v>
      </c>
      <c r="D98">
        <v>7049</v>
      </c>
      <c r="E98">
        <v>198</v>
      </c>
      <c r="F98">
        <v>817</v>
      </c>
      <c r="G98">
        <v>852</v>
      </c>
      <c r="H98">
        <v>16</v>
      </c>
      <c r="I98">
        <v>8.3000000000000004E-2</v>
      </c>
      <c r="J98">
        <v>0.19600000000000001</v>
      </c>
      <c r="K98">
        <v>0.158</v>
      </c>
      <c r="L98">
        <v>0.312</v>
      </c>
      <c r="M98">
        <v>0.26800000000000002</v>
      </c>
      <c r="N98">
        <v>0.33</v>
      </c>
      <c r="O98">
        <v>0.42699999999999999</v>
      </c>
      <c r="P98">
        <v>0.33</v>
      </c>
      <c r="Q98" t="s">
        <v>373</v>
      </c>
      <c r="R98">
        <v>104</v>
      </c>
      <c r="S98">
        <v>-48.1</v>
      </c>
      <c r="T98">
        <v>-17.3</v>
      </c>
      <c r="U98">
        <v>54.2</v>
      </c>
      <c r="V98">
        <v>28.4</v>
      </c>
    </row>
    <row r="99" spans="1:22" x14ac:dyDescent="0.45">
      <c r="A99" t="s">
        <v>42</v>
      </c>
      <c r="B99" t="s">
        <v>1989</v>
      </c>
      <c r="C99">
        <v>959</v>
      </c>
      <c r="D99">
        <v>3980</v>
      </c>
      <c r="E99">
        <v>168</v>
      </c>
      <c r="F99">
        <v>547</v>
      </c>
      <c r="G99">
        <v>469</v>
      </c>
      <c r="H99">
        <v>20</v>
      </c>
      <c r="I99">
        <v>0.106</v>
      </c>
      <c r="J99">
        <v>0.26800000000000002</v>
      </c>
      <c r="K99">
        <v>0.217</v>
      </c>
      <c r="L99">
        <v>0.29399999999999998</v>
      </c>
      <c r="M99">
        <v>0.24</v>
      </c>
      <c r="N99">
        <v>0.32800000000000001</v>
      </c>
      <c r="O99">
        <v>0.45700000000000002</v>
      </c>
      <c r="P99">
        <v>0.33700000000000002</v>
      </c>
      <c r="Q99" t="s">
        <v>373</v>
      </c>
      <c r="R99">
        <v>118</v>
      </c>
      <c r="S99">
        <v>4.9000000000000004</v>
      </c>
      <c r="T99">
        <v>89.2</v>
      </c>
      <c r="U99">
        <v>55.6</v>
      </c>
      <c r="V99">
        <v>28.3</v>
      </c>
    </row>
    <row r="100" spans="1:22" x14ac:dyDescent="0.45">
      <c r="A100" t="s">
        <v>2066</v>
      </c>
      <c r="B100" t="s">
        <v>1989</v>
      </c>
      <c r="C100">
        <v>1822</v>
      </c>
      <c r="D100">
        <v>7401</v>
      </c>
      <c r="E100">
        <v>195</v>
      </c>
      <c r="F100">
        <v>886</v>
      </c>
      <c r="G100">
        <v>869</v>
      </c>
      <c r="H100">
        <v>91</v>
      </c>
      <c r="I100">
        <v>0.08</v>
      </c>
      <c r="J100">
        <v>0.18</v>
      </c>
      <c r="K100">
        <v>0.157</v>
      </c>
      <c r="L100">
        <v>0.30299999999999999</v>
      </c>
      <c r="M100">
        <v>0.26600000000000001</v>
      </c>
      <c r="N100">
        <v>0.32900000000000001</v>
      </c>
      <c r="O100">
        <v>0.42299999999999999</v>
      </c>
      <c r="P100">
        <v>0.32700000000000001</v>
      </c>
      <c r="Q100" t="s">
        <v>373</v>
      </c>
      <c r="R100">
        <v>104</v>
      </c>
      <c r="S100">
        <v>-15.2</v>
      </c>
      <c r="T100">
        <v>22.9</v>
      </c>
      <c r="U100">
        <v>7.3</v>
      </c>
      <c r="V100">
        <v>28.3</v>
      </c>
    </row>
    <row r="101" spans="1:22" x14ac:dyDescent="0.45">
      <c r="A101" t="s">
        <v>120</v>
      </c>
      <c r="B101" t="s">
        <v>32</v>
      </c>
      <c r="C101">
        <v>722</v>
      </c>
      <c r="D101">
        <v>3254</v>
      </c>
      <c r="E101">
        <v>165</v>
      </c>
      <c r="F101">
        <v>581</v>
      </c>
      <c r="G101">
        <v>417</v>
      </c>
      <c r="H101">
        <v>196</v>
      </c>
      <c r="I101">
        <v>0.113</v>
      </c>
      <c r="J101">
        <v>0.221</v>
      </c>
      <c r="K101">
        <v>0.23599999999999999</v>
      </c>
      <c r="L101">
        <v>0.33400000000000002</v>
      </c>
      <c r="M101">
        <v>0.28899999999999998</v>
      </c>
      <c r="N101">
        <v>0.379</v>
      </c>
      <c r="O101">
        <v>0.52500000000000002</v>
      </c>
      <c r="P101">
        <v>0.38400000000000001</v>
      </c>
      <c r="Q101" t="s">
        <v>373</v>
      </c>
      <c r="R101">
        <v>141</v>
      </c>
      <c r="S101">
        <v>28.3</v>
      </c>
      <c r="T101">
        <v>193.9</v>
      </c>
      <c r="U101">
        <v>-17.899999999999999</v>
      </c>
      <c r="V101">
        <v>28.3</v>
      </c>
    </row>
    <row r="102" spans="1:22" x14ac:dyDescent="0.45">
      <c r="A102" t="s">
        <v>2067</v>
      </c>
      <c r="B102" t="s">
        <v>1989</v>
      </c>
      <c r="C102">
        <v>1445</v>
      </c>
      <c r="D102">
        <v>6149</v>
      </c>
      <c r="E102">
        <v>129</v>
      </c>
      <c r="F102">
        <v>758</v>
      </c>
      <c r="G102">
        <v>720</v>
      </c>
      <c r="H102">
        <v>125</v>
      </c>
      <c r="I102">
        <v>7.9000000000000001E-2</v>
      </c>
      <c r="J102">
        <v>0.107</v>
      </c>
      <c r="K102">
        <v>0.14099999999999999</v>
      </c>
      <c r="L102">
        <v>0.316</v>
      </c>
      <c r="M102">
        <v>0.29799999999999999</v>
      </c>
      <c r="N102">
        <v>0.35499999999999998</v>
      </c>
      <c r="O102">
        <v>0.439</v>
      </c>
      <c r="P102">
        <v>0.34399999999999997</v>
      </c>
      <c r="Q102" t="s">
        <v>373</v>
      </c>
      <c r="R102">
        <v>117</v>
      </c>
      <c r="S102">
        <v>14.5</v>
      </c>
      <c r="T102">
        <v>140.1</v>
      </c>
      <c r="U102">
        <v>-75</v>
      </c>
      <c r="V102">
        <v>28.2</v>
      </c>
    </row>
    <row r="103" spans="1:22" x14ac:dyDescent="0.45">
      <c r="A103" t="s">
        <v>2068</v>
      </c>
      <c r="B103" t="s">
        <v>1989</v>
      </c>
      <c r="C103">
        <v>1027</v>
      </c>
      <c r="D103">
        <v>4350</v>
      </c>
      <c r="E103">
        <v>200</v>
      </c>
      <c r="F103">
        <v>609</v>
      </c>
      <c r="G103">
        <v>701</v>
      </c>
      <c r="H103">
        <v>50</v>
      </c>
      <c r="I103">
        <v>8.1000000000000003E-2</v>
      </c>
      <c r="J103">
        <v>0.216</v>
      </c>
      <c r="K103">
        <v>0.22600000000000001</v>
      </c>
      <c r="L103">
        <v>0.33100000000000002</v>
      </c>
      <c r="M103">
        <v>0.28999999999999998</v>
      </c>
      <c r="N103">
        <v>0.34899999999999998</v>
      </c>
      <c r="O103">
        <v>0.51600000000000001</v>
      </c>
      <c r="P103">
        <v>0.36799999999999999</v>
      </c>
      <c r="Q103" t="s">
        <v>373</v>
      </c>
      <c r="R103">
        <v>127</v>
      </c>
      <c r="S103">
        <v>19.600000000000001</v>
      </c>
      <c r="T103">
        <v>159.19999999999999</v>
      </c>
      <c r="U103">
        <v>-35.1</v>
      </c>
      <c r="V103">
        <v>27.9</v>
      </c>
    </row>
    <row r="104" spans="1:22" x14ac:dyDescent="0.45">
      <c r="A104" t="s">
        <v>2069</v>
      </c>
      <c r="B104" t="s">
        <v>1989</v>
      </c>
      <c r="C104">
        <v>1595</v>
      </c>
      <c r="D104">
        <v>6578</v>
      </c>
      <c r="E104">
        <v>122</v>
      </c>
      <c r="F104">
        <v>875</v>
      </c>
      <c r="G104">
        <v>636</v>
      </c>
      <c r="H104">
        <v>93</v>
      </c>
      <c r="I104">
        <v>8.5000000000000006E-2</v>
      </c>
      <c r="J104">
        <v>0.152</v>
      </c>
      <c r="K104">
        <v>0.121</v>
      </c>
      <c r="L104">
        <v>0.33</v>
      </c>
      <c r="M104">
        <v>0.29099999999999998</v>
      </c>
      <c r="N104">
        <v>0.35299999999999998</v>
      </c>
      <c r="O104">
        <v>0.41199999999999998</v>
      </c>
      <c r="P104">
        <v>0.33300000000000002</v>
      </c>
      <c r="Q104" t="s">
        <v>373</v>
      </c>
      <c r="R104">
        <v>101</v>
      </c>
      <c r="S104">
        <v>-18</v>
      </c>
      <c r="T104">
        <v>-3.5</v>
      </c>
      <c r="U104">
        <v>66.099999999999994</v>
      </c>
      <c r="V104">
        <v>27.8</v>
      </c>
    </row>
    <row r="105" spans="1:22" x14ac:dyDescent="0.45">
      <c r="A105" t="s">
        <v>65</v>
      </c>
      <c r="B105" t="s">
        <v>1989</v>
      </c>
      <c r="C105">
        <v>1399</v>
      </c>
      <c r="D105">
        <v>5824</v>
      </c>
      <c r="E105">
        <v>260</v>
      </c>
      <c r="F105">
        <v>721</v>
      </c>
      <c r="G105">
        <v>851</v>
      </c>
      <c r="H105">
        <v>28</v>
      </c>
      <c r="I105">
        <v>8.2000000000000003E-2</v>
      </c>
      <c r="J105">
        <v>0.218</v>
      </c>
      <c r="K105">
        <v>0.20200000000000001</v>
      </c>
      <c r="L105">
        <v>0.309</v>
      </c>
      <c r="M105">
        <v>0.27100000000000002</v>
      </c>
      <c r="N105">
        <v>0.33200000000000002</v>
      </c>
      <c r="O105">
        <v>0.47299999999999998</v>
      </c>
      <c r="P105">
        <v>0.34499999999999997</v>
      </c>
      <c r="Q105" t="s">
        <v>373</v>
      </c>
      <c r="R105">
        <v>118</v>
      </c>
      <c r="S105">
        <v>-4.5</v>
      </c>
      <c r="T105">
        <v>126</v>
      </c>
      <c r="U105">
        <v>-41.9</v>
      </c>
      <c r="V105">
        <v>27.7</v>
      </c>
    </row>
    <row r="106" spans="1:22" x14ac:dyDescent="0.45">
      <c r="A106" t="s">
        <v>2070</v>
      </c>
      <c r="B106" t="s">
        <v>1989</v>
      </c>
      <c r="C106">
        <v>1561</v>
      </c>
      <c r="D106">
        <v>6309</v>
      </c>
      <c r="E106">
        <v>188</v>
      </c>
      <c r="F106">
        <v>718</v>
      </c>
      <c r="G106">
        <v>688</v>
      </c>
      <c r="H106">
        <v>8</v>
      </c>
      <c r="I106">
        <v>6.5000000000000002E-2</v>
      </c>
      <c r="J106">
        <v>0.152</v>
      </c>
      <c r="K106">
        <v>0.152</v>
      </c>
      <c r="L106">
        <v>0.27700000000000002</v>
      </c>
      <c r="M106">
        <v>0.25600000000000001</v>
      </c>
      <c r="N106">
        <v>0.30499999999999999</v>
      </c>
      <c r="O106">
        <v>0.40799999999999997</v>
      </c>
      <c r="P106">
        <v>0.311</v>
      </c>
      <c r="Q106" t="s">
        <v>373</v>
      </c>
      <c r="R106">
        <v>89</v>
      </c>
      <c r="S106">
        <v>-24</v>
      </c>
      <c r="T106">
        <v>-103.6</v>
      </c>
      <c r="U106">
        <v>163.19999999999999</v>
      </c>
      <c r="V106">
        <v>27.5</v>
      </c>
    </row>
    <row r="107" spans="1:22" x14ac:dyDescent="0.45">
      <c r="A107" t="s">
        <v>2071</v>
      </c>
      <c r="B107" t="s">
        <v>1989</v>
      </c>
      <c r="C107">
        <v>1611</v>
      </c>
      <c r="D107">
        <v>6853</v>
      </c>
      <c r="E107">
        <v>319</v>
      </c>
      <c r="F107">
        <v>862</v>
      </c>
      <c r="G107">
        <v>1028</v>
      </c>
      <c r="H107">
        <v>18</v>
      </c>
      <c r="I107">
        <v>0.124</v>
      </c>
      <c r="J107">
        <v>0.16900000000000001</v>
      </c>
      <c r="K107">
        <v>0.223</v>
      </c>
      <c r="L107">
        <v>0.30099999999999999</v>
      </c>
      <c r="M107">
        <v>0.28299999999999997</v>
      </c>
      <c r="N107">
        <v>0.38200000000000001</v>
      </c>
      <c r="O107">
        <v>0.50600000000000001</v>
      </c>
      <c r="P107">
        <v>0.377</v>
      </c>
      <c r="Q107" t="s">
        <v>373</v>
      </c>
      <c r="R107">
        <v>133</v>
      </c>
      <c r="S107">
        <v>-56.5</v>
      </c>
      <c r="T107">
        <v>219</v>
      </c>
      <c r="U107">
        <v>-172.7</v>
      </c>
      <c r="V107">
        <v>27.4</v>
      </c>
    </row>
    <row r="108" spans="1:22" x14ac:dyDescent="0.45">
      <c r="A108" t="s">
        <v>2072</v>
      </c>
      <c r="B108" t="s">
        <v>1989</v>
      </c>
      <c r="C108">
        <v>1193</v>
      </c>
      <c r="D108">
        <v>5300</v>
      </c>
      <c r="E108">
        <v>89</v>
      </c>
      <c r="F108">
        <v>725</v>
      </c>
      <c r="G108">
        <v>473</v>
      </c>
      <c r="H108">
        <v>241</v>
      </c>
      <c r="I108">
        <v>0.10100000000000001</v>
      </c>
      <c r="J108">
        <v>0.13800000000000001</v>
      </c>
      <c r="K108">
        <v>0.14099999999999999</v>
      </c>
      <c r="L108">
        <v>0.312</v>
      </c>
      <c r="M108">
        <v>0.27900000000000003</v>
      </c>
      <c r="N108">
        <v>0.35199999999999998</v>
      </c>
      <c r="O108">
        <v>0.42</v>
      </c>
      <c r="P108">
        <v>0.33900000000000002</v>
      </c>
      <c r="Q108" t="s">
        <v>373</v>
      </c>
      <c r="R108">
        <v>105</v>
      </c>
      <c r="S108">
        <v>32.200000000000003</v>
      </c>
      <c r="T108">
        <v>66.5</v>
      </c>
      <c r="U108">
        <v>28.5</v>
      </c>
      <c r="V108">
        <v>27.4</v>
      </c>
    </row>
    <row r="109" spans="1:22" x14ac:dyDescent="0.45">
      <c r="A109" t="s">
        <v>2073</v>
      </c>
      <c r="B109" t="s">
        <v>1989</v>
      </c>
      <c r="C109">
        <v>1413</v>
      </c>
      <c r="D109">
        <v>5483</v>
      </c>
      <c r="E109">
        <v>194</v>
      </c>
      <c r="F109">
        <v>681</v>
      </c>
      <c r="G109">
        <v>627</v>
      </c>
      <c r="H109">
        <v>47</v>
      </c>
      <c r="I109">
        <v>0.124</v>
      </c>
      <c r="J109">
        <v>0.245</v>
      </c>
      <c r="K109">
        <v>0.2</v>
      </c>
      <c r="L109">
        <v>0.32300000000000001</v>
      </c>
      <c r="M109">
        <v>0.26100000000000001</v>
      </c>
      <c r="N109">
        <v>0.35699999999999998</v>
      </c>
      <c r="O109">
        <v>0.46</v>
      </c>
      <c r="P109">
        <v>0.35199999999999998</v>
      </c>
      <c r="Q109" t="s">
        <v>373</v>
      </c>
      <c r="R109">
        <v>125</v>
      </c>
      <c r="S109">
        <v>-8.5</v>
      </c>
      <c r="T109">
        <v>158.4</v>
      </c>
      <c r="U109">
        <v>-70.3</v>
      </c>
      <c r="V109">
        <v>27.1</v>
      </c>
    </row>
    <row r="110" spans="1:22" x14ac:dyDescent="0.45">
      <c r="A110" t="s">
        <v>69</v>
      </c>
      <c r="B110" t="s">
        <v>1989</v>
      </c>
      <c r="C110">
        <v>2016</v>
      </c>
      <c r="D110">
        <v>8519</v>
      </c>
      <c r="E110">
        <v>313</v>
      </c>
      <c r="F110">
        <v>1029</v>
      </c>
      <c r="G110">
        <v>1051</v>
      </c>
      <c r="H110">
        <v>56</v>
      </c>
      <c r="I110">
        <v>0.14599999999999999</v>
      </c>
      <c r="J110">
        <v>0.16500000000000001</v>
      </c>
      <c r="K110">
        <v>0.189</v>
      </c>
      <c r="L110">
        <v>0.25800000000000001</v>
      </c>
      <c r="M110">
        <v>0.24199999999999999</v>
      </c>
      <c r="N110">
        <v>0.35399999999999998</v>
      </c>
      <c r="O110">
        <v>0.43099999999999999</v>
      </c>
      <c r="P110">
        <v>0.34200000000000003</v>
      </c>
      <c r="Q110" t="s">
        <v>373</v>
      </c>
      <c r="R110">
        <v>115</v>
      </c>
      <c r="S110">
        <v>-18.3</v>
      </c>
      <c r="T110">
        <v>137.80000000000001</v>
      </c>
      <c r="U110">
        <v>-159.69999999999999</v>
      </c>
      <c r="V110">
        <v>26.9</v>
      </c>
    </row>
    <row r="111" spans="1:22" x14ac:dyDescent="0.45">
      <c r="A111" t="s">
        <v>2074</v>
      </c>
      <c r="B111" t="s">
        <v>1989</v>
      </c>
      <c r="C111">
        <v>1359</v>
      </c>
      <c r="D111">
        <v>5956</v>
      </c>
      <c r="E111">
        <v>71</v>
      </c>
      <c r="F111">
        <v>773</v>
      </c>
      <c r="G111">
        <v>490</v>
      </c>
      <c r="H111">
        <v>185</v>
      </c>
      <c r="I111">
        <v>8.5999999999999993E-2</v>
      </c>
      <c r="J111">
        <v>0.12</v>
      </c>
      <c r="K111">
        <v>0.11700000000000001</v>
      </c>
      <c r="L111">
        <v>0.313</v>
      </c>
      <c r="M111">
        <v>0.28100000000000003</v>
      </c>
      <c r="N111">
        <v>0.34699999999999998</v>
      </c>
      <c r="O111">
        <v>0.39800000000000002</v>
      </c>
      <c r="P111">
        <v>0.32900000000000001</v>
      </c>
      <c r="Q111" t="s">
        <v>373</v>
      </c>
      <c r="R111">
        <v>105</v>
      </c>
      <c r="S111">
        <v>30.4</v>
      </c>
      <c r="T111">
        <v>65.099999999999994</v>
      </c>
      <c r="U111">
        <v>-4.5</v>
      </c>
      <c r="V111">
        <v>26.8</v>
      </c>
    </row>
    <row r="112" spans="1:22" x14ac:dyDescent="0.45">
      <c r="A112" t="s">
        <v>2075</v>
      </c>
      <c r="B112" t="s">
        <v>1989</v>
      </c>
      <c r="C112">
        <v>1436</v>
      </c>
      <c r="D112">
        <v>5761</v>
      </c>
      <c r="E112">
        <v>130</v>
      </c>
      <c r="F112">
        <v>637</v>
      </c>
      <c r="G112">
        <v>596</v>
      </c>
      <c r="H112">
        <v>93</v>
      </c>
      <c r="I112">
        <v>0.1</v>
      </c>
      <c r="J112">
        <v>0.22500000000000001</v>
      </c>
      <c r="K112">
        <v>0.13600000000000001</v>
      </c>
      <c r="L112">
        <v>0.32600000000000001</v>
      </c>
      <c r="M112">
        <v>0.26300000000000001</v>
      </c>
      <c r="N112">
        <v>0.34200000000000003</v>
      </c>
      <c r="O112">
        <v>0.39900000000000002</v>
      </c>
      <c r="P112">
        <v>0.32700000000000001</v>
      </c>
      <c r="Q112" t="s">
        <v>373</v>
      </c>
      <c r="R112">
        <v>107</v>
      </c>
      <c r="S112">
        <v>0</v>
      </c>
      <c r="T112">
        <v>49</v>
      </c>
      <c r="U112">
        <v>24.1</v>
      </c>
      <c r="V112">
        <v>26.7</v>
      </c>
    </row>
    <row r="113" spans="1:22" x14ac:dyDescent="0.45">
      <c r="A113" t="s">
        <v>2076</v>
      </c>
      <c r="B113" t="s">
        <v>1989</v>
      </c>
      <c r="C113">
        <v>1912</v>
      </c>
      <c r="D113">
        <v>7956</v>
      </c>
      <c r="E113">
        <v>244</v>
      </c>
      <c r="F113">
        <v>897</v>
      </c>
      <c r="G113">
        <v>1157</v>
      </c>
      <c r="H113">
        <v>6</v>
      </c>
      <c r="I113">
        <v>0.09</v>
      </c>
      <c r="J113">
        <v>0.109</v>
      </c>
      <c r="K113">
        <v>0.16300000000000001</v>
      </c>
      <c r="L113">
        <v>0.30499999999999999</v>
      </c>
      <c r="M113">
        <v>0.29499999999999998</v>
      </c>
      <c r="N113">
        <v>0.36</v>
      </c>
      <c r="O113">
        <v>0.45800000000000002</v>
      </c>
      <c r="P113">
        <v>0.35199999999999998</v>
      </c>
      <c r="Q113" t="s">
        <v>373</v>
      </c>
      <c r="R113">
        <v>117</v>
      </c>
      <c r="S113">
        <v>-81.7</v>
      </c>
      <c r="T113">
        <v>83.6</v>
      </c>
      <c r="U113">
        <v>-87</v>
      </c>
      <c r="V113">
        <v>26.7</v>
      </c>
    </row>
    <row r="114" spans="1:22" x14ac:dyDescent="0.45">
      <c r="A114" t="s">
        <v>2077</v>
      </c>
      <c r="B114" t="s">
        <v>1989</v>
      </c>
      <c r="C114">
        <v>1263</v>
      </c>
      <c r="D114">
        <v>5416</v>
      </c>
      <c r="E114">
        <v>71</v>
      </c>
      <c r="F114">
        <v>676</v>
      </c>
      <c r="G114">
        <v>504</v>
      </c>
      <c r="H114">
        <v>43</v>
      </c>
      <c r="I114">
        <v>5.5E-2</v>
      </c>
      <c r="J114">
        <v>6.6000000000000003E-2</v>
      </c>
      <c r="K114">
        <v>9.7000000000000003E-2</v>
      </c>
      <c r="L114">
        <v>0.308</v>
      </c>
      <c r="M114">
        <v>0.29799999999999999</v>
      </c>
      <c r="N114">
        <v>0.34499999999999997</v>
      </c>
      <c r="O114">
        <v>0.39500000000000002</v>
      </c>
      <c r="P114">
        <v>0.32700000000000001</v>
      </c>
      <c r="Q114" t="s">
        <v>373</v>
      </c>
      <c r="R114">
        <v>98</v>
      </c>
      <c r="S114">
        <v>-5.4</v>
      </c>
      <c r="T114">
        <v>-19.7</v>
      </c>
      <c r="U114">
        <v>105.3</v>
      </c>
      <c r="V114">
        <v>26.5</v>
      </c>
    </row>
    <row r="115" spans="1:22" x14ac:dyDescent="0.45">
      <c r="A115" t="s">
        <v>2078</v>
      </c>
      <c r="B115" t="s">
        <v>1989</v>
      </c>
      <c r="C115">
        <v>1115</v>
      </c>
      <c r="D115">
        <v>3948</v>
      </c>
      <c r="E115">
        <v>93</v>
      </c>
      <c r="F115">
        <v>488</v>
      </c>
      <c r="G115">
        <v>365</v>
      </c>
      <c r="H115">
        <v>131</v>
      </c>
      <c r="I115">
        <v>7.0000000000000007E-2</v>
      </c>
      <c r="J115">
        <v>0.224</v>
      </c>
      <c r="K115">
        <v>0.157</v>
      </c>
      <c r="L115">
        <v>0.30099999999999999</v>
      </c>
      <c r="M115">
        <v>0.247</v>
      </c>
      <c r="N115">
        <v>0.30599999999999999</v>
      </c>
      <c r="O115">
        <v>0.40300000000000002</v>
      </c>
      <c r="P115">
        <v>0.30599999999999999</v>
      </c>
      <c r="Q115" t="s">
        <v>373</v>
      </c>
      <c r="R115">
        <v>96</v>
      </c>
      <c r="S115">
        <v>38.700000000000003</v>
      </c>
      <c r="T115">
        <v>18</v>
      </c>
      <c r="U115">
        <v>109.3</v>
      </c>
      <c r="V115">
        <v>26.4</v>
      </c>
    </row>
    <row r="116" spans="1:22" x14ac:dyDescent="0.45">
      <c r="A116" t="s">
        <v>2079</v>
      </c>
      <c r="B116" t="s">
        <v>1989</v>
      </c>
      <c r="C116">
        <v>1461</v>
      </c>
      <c r="D116">
        <v>5227</v>
      </c>
      <c r="E116">
        <v>145</v>
      </c>
      <c r="F116">
        <v>675</v>
      </c>
      <c r="G116">
        <v>546</v>
      </c>
      <c r="H116">
        <v>268</v>
      </c>
      <c r="I116">
        <v>6.0999999999999999E-2</v>
      </c>
      <c r="J116">
        <v>0.24099999999999999</v>
      </c>
      <c r="K116">
        <v>0.159</v>
      </c>
      <c r="L116">
        <v>0.312</v>
      </c>
      <c r="M116">
        <v>0.252</v>
      </c>
      <c r="N116">
        <v>0.313</v>
      </c>
      <c r="O116">
        <v>0.41099999999999998</v>
      </c>
      <c r="P116">
        <v>0.317</v>
      </c>
      <c r="Q116" t="s">
        <v>373</v>
      </c>
      <c r="R116">
        <v>95</v>
      </c>
      <c r="S116">
        <v>39</v>
      </c>
      <c r="T116">
        <v>3.7</v>
      </c>
      <c r="U116">
        <v>77.599999999999994</v>
      </c>
      <c r="V116">
        <v>26.3</v>
      </c>
    </row>
    <row r="117" spans="1:22" x14ac:dyDescent="0.45">
      <c r="A117" t="s">
        <v>454</v>
      </c>
      <c r="B117" t="s">
        <v>1989</v>
      </c>
      <c r="C117">
        <v>1446</v>
      </c>
      <c r="D117">
        <v>6220</v>
      </c>
      <c r="E117">
        <v>263</v>
      </c>
      <c r="F117">
        <v>769</v>
      </c>
      <c r="G117">
        <v>960</v>
      </c>
      <c r="H117">
        <v>11</v>
      </c>
      <c r="I117">
        <v>6.9000000000000006E-2</v>
      </c>
      <c r="J117">
        <v>0.2</v>
      </c>
      <c r="K117">
        <v>0.20499999999999999</v>
      </c>
      <c r="L117">
        <v>0.31900000000000001</v>
      </c>
      <c r="M117">
        <v>0.28299999999999997</v>
      </c>
      <c r="N117">
        <v>0.34499999999999997</v>
      </c>
      <c r="O117">
        <v>0.48799999999999999</v>
      </c>
      <c r="P117">
        <v>0.35399999999999998</v>
      </c>
      <c r="Q117" t="s">
        <v>373</v>
      </c>
      <c r="R117">
        <v>126</v>
      </c>
      <c r="S117">
        <v>-20.3</v>
      </c>
      <c r="T117">
        <v>168.2</v>
      </c>
      <c r="U117">
        <v>-123.9</v>
      </c>
      <c r="V117">
        <v>26.3</v>
      </c>
    </row>
    <row r="118" spans="1:22" x14ac:dyDescent="0.45">
      <c r="A118" t="s">
        <v>162</v>
      </c>
      <c r="B118" t="s">
        <v>1989</v>
      </c>
      <c r="C118">
        <v>1403</v>
      </c>
      <c r="D118">
        <v>5684</v>
      </c>
      <c r="E118">
        <v>255</v>
      </c>
      <c r="F118">
        <v>685</v>
      </c>
      <c r="G118">
        <v>774</v>
      </c>
      <c r="H118">
        <v>32</v>
      </c>
      <c r="I118">
        <v>0.1</v>
      </c>
      <c r="J118">
        <v>0.27100000000000002</v>
      </c>
      <c r="K118">
        <v>0.20399999999999999</v>
      </c>
      <c r="L118">
        <v>0.29899999999999999</v>
      </c>
      <c r="M118">
        <v>0.245</v>
      </c>
      <c r="N118">
        <v>0.33</v>
      </c>
      <c r="O118">
        <v>0.44900000000000001</v>
      </c>
      <c r="P118">
        <v>0.33500000000000002</v>
      </c>
      <c r="Q118" t="s">
        <v>373</v>
      </c>
      <c r="R118">
        <v>109</v>
      </c>
      <c r="S118">
        <v>-17.600000000000001</v>
      </c>
      <c r="T118">
        <v>47.4</v>
      </c>
      <c r="U118">
        <v>21.7</v>
      </c>
      <c r="V118">
        <v>26</v>
      </c>
    </row>
    <row r="119" spans="1:22" x14ac:dyDescent="0.45">
      <c r="A119" t="s">
        <v>2080</v>
      </c>
      <c r="B119" t="s">
        <v>1989</v>
      </c>
      <c r="C119">
        <v>1691</v>
      </c>
      <c r="D119">
        <v>6929</v>
      </c>
      <c r="E119">
        <v>169</v>
      </c>
      <c r="F119">
        <v>885</v>
      </c>
      <c r="G119">
        <v>794</v>
      </c>
      <c r="H119">
        <v>253</v>
      </c>
      <c r="I119">
        <v>5.8000000000000003E-2</v>
      </c>
      <c r="J119">
        <v>0.161</v>
      </c>
      <c r="K119">
        <v>0.157</v>
      </c>
      <c r="L119">
        <v>0.31</v>
      </c>
      <c r="M119">
        <v>0.27700000000000002</v>
      </c>
      <c r="N119">
        <v>0.32100000000000001</v>
      </c>
      <c r="O119">
        <v>0.434</v>
      </c>
      <c r="P119">
        <v>0.32700000000000001</v>
      </c>
      <c r="Q119" t="s">
        <v>373</v>
      </c>
      <c r="R119">
        <v>98</v>
      </c>
      <c r="S119">
        <v>25.9</v>
      </c>
      <c r="T119">
        <v>14.2</v>
      </c>
      <c r="U119">
        <v>8.3000000000000007</v>
      </c>
      <c r="V119">
        <v>25.8</v>
      </c>
    </row>
    <row r="120" spans="1:22" x14ac:dyDescent="0.45">
      <c r="A120" t="s">
        <v>2081</v>
      </c>
      <c r="B120" t="s">
        <v>1989</v>
      </c>
      <c r="C120">
        <v>1750</v>
      </c>
      <c r="D120">
        <v>6983</v>
      </c>
      <c r="E120">
        <v>287</v>
      </c>
      <c r="F120">
        <v>950</v>
      </c>
      <c r="G120">
        <v>1031</v>
      </c>
      <c r="H120">
        <v>184</v>
      </c>
      <c r="I120">
        <v>7.3999999999999996E-2</v>
      </c>
      <c r="J120">
        <v>0.23499999999999999</v>
      </c>
      <c r="K120">
        <v>0.2</v>
      </c>
      <c r="L120">
        <v>0.33700000000000002</v>
      </c>
      <c r="M120">
        <v>0.28399999999999997</v>
      </c>
      <c r="N120">
        <v>0.33700000000000002</v>
      </c>
      <c r="O120">
        <v>0.48399999999999999</v>
      </c>
      <c r="P120">
        <v>0.35</v>
      </c>
      <c r="Q120" t="s">
        <v>373</v>
      </c>
      <c r="R120">
        <v>120</v>
      </c>
      <c r="S120">
        <v>10.199999999999999</v>
      </c>
      <c r="T120">
        <v>174.1</v>
      </c>
      <c r="U120">
        <v>-147.19999999999999</v>
      </c>
      <c r="V120">
        <v>25.7</v>
      </c>
    </row>
    <row r="121" spans="1:22" x14ac:dyDescent="0.45">
      <c r="A121" t="s">
        <v>2082</v>
      </c>
      <c r="B121" t="s">
        <v>1989</v>
      </c>
      <c r="C121">
        <v>1460</v>
      </c>
      <c r="D121">
        <v>5906</v>
      </c>
      <c r="E121">
        <v>99</v>
      </c>
      <c r="F121">
        <v>740</v>
      </c>
      <c r="G121">
        <v>573</v>
      </c>
      <c r="H121">
        <v>66</v>
      </c>
      <c r="I121">
        <v>8.5999999999999993E-2</v>
      </c>
      <c r="J121">
        <v>0.14199999999999999</v>
      </c>
      <c r="K121">
        <v>0.13700000000000001</v>
      </c>
      <c r="L121">
        <v>0.309</v>
      </c>
      <c r="M121">
        <v>0.27500000000000002</v>
      </c>
      <c r="N121">
        <v>0.34899999999999998</v>
      </c>
      <c r="O121">
        <v>0.41099999999999998</v>
      </c>
      <c r="P121">
        <v>0.33600000000000002</v>
      </c>
      <c r="Q121" t="s">
        <v>373</v>
      </c>
      <c r="R121">
        <v>105</v>
      </c>
      <c r="S121">
        <v>5</v>
      </c>
      <c r="T121">
        <v>39.200000000000003</v>
      </c>
      <c r="U121">
        <v>16.3</v>
      </c>
      <c r="V121">
        <v>25.5</v>
      </c>
    </row>
    <row r="122" spans="1:22" x14ac:dyDescent="0.45">
      <c r="A122" t="s">
        <v>2083</v>
      </c>
      <c r="B122" t="s">
        <v>1989</v>
      </c>
      <c r="C122">
        <v>1226</v>
      </c>
      <c r="D122">
        <v>4816</v>
      </c>
      <c r="E122">
        <v>70</v>
      </c>
      <c r="F122">
        <v>501</v>
      </c>
      <c r="G122">
        <v>444</v>
      </c>
      <c r="H122">
        <v>72</v>
      </c>
      <c r="I122">
        <v>6.3E-2</v>
      </c>
      <c r="J122">
        <v>9.6000000000000002E-2</v>
      </c>
      <c r="K122">
        <v>0.10299999999999999</v>
      </c>
      <c r="L122">
        <v>0.27900000000000003</v>
      </c>
      <c r="M122">
        <v>0.26300000000000001</v>
      </c>
      <c r="N122">
        <v>0.312</v>
      </c>
      <c r="O122">
        <v>0.36599999999999999</v>
      </c>
      <c r="P122">
        <v>0.29699999999999999</v>
      </c>
      <c r="Q122" t="s">
        <v>373</v>
      </c>
      <c r="R122">
        <v>86</v>
      </c>
      <c r="S122">
        <v>2.8</v>
      </c>
      <c r="T122">
        <v>-77.599999999999994</v>
      </c>
      <c r="U122">
        <v>167.1</v>
      </c>
      <c r="V122">
        <v>25.5</v>
      </c>
    </row>
    <row r="123" spans="1:22" x14ac:dyDescent="0.45">
      <c r="A123" t="s">
        <v>63</v>
      </c>
      <c r="B123" t="s">
        <v>64</v>
      </c>
      <c r="C123">
        <v>847</v>
      </c>
      <c r="D123">
        <v>3434</v>
      </c>
      <c r="E123">
        <v>103</v>
      </c>
      <c r="F123">
        <v>483</v>
      </c>
      <c r="G123">
        <v>343</v>
      </c>
      <c r="H123">
        <v>34</v>
      </c>
      <c r="I123">
        <v>0.129</v>
      </c>
      <c r="J123">
        <v>0.224</v>
      </c>
      <c r="K123">
        <v>0.182</v>
      </c>
      <c r="L123">
        <v>0.33</v>
      </c>
      <c r="M123">
        <v>0.26800000000000002</v>
      </c>
      <c r="N123">
        <v>0.379</v>
      </c>
      <c r="O123">
        <v>0.44900000000000001</v>
      </c>
      <c r="P123">
        <v>0.36199999999999999</v>
      </c>
      <c r="Q123" t="s">
        <v>373</v>
      </c>
      <c r="R123">
        <v>134</v>
      </c>
      <c r="S123">
        <v>4.3</v>
      </c>
      <c r="T123">
        <v>145.4</v>
      </c>
      <c r="U123">
        <v>-8.1</v>
      </c>
      <c r="V123">
        <v>25.4</v>
      </c>
    </row>
    <row r="124" spans="1:22" x14ac:dyDescent="0.45">
      <c r="A124" t="s">
        <v>40</v>
      </c>
      <c r="B124" t="s">
        <v>1989</v>
      </c>
      <c r="C124">
        <v>1057</v>
      </c>
      <c r="D124">
        <v>4350</v>
      </c>
      <c r="E124">
        <v>125</v>
      </c>
      <c r="F124">
        <v>570</v>
      </c>
      <c r="G124">
        <v>472</v>
      </c>
      <c r="H124">
        <v>58</v>
      </c>
      <c r="I124">
        <v>8.6999999999999994E-2</v>
      </c>
      <c r="J124">
        <v>0.158</v>
      </c>
      <c r="K124">
        <v>0.17899999999999999</v>
      </c>
      <c r="L124">
        <v>0.309</v>
      </c>
      <c r="M124">
        <v>0.27900000000000003</v>
      </c>
      <c r="N124">
        <v>0.34499999999999997</v>
      </c>
      <c r="O124">
        <v>0.45900000000000002</v>
      </c>
      <c r="P124">
        <v>0.34300000000000003</v>
      </c>
      <c r="Q124" t="s">
        <v>373</v>
      </c>
      <c r="R124">
        <v>115</v>
      </c>
      <c r="S124">
        <v>8.1999999999999993</v>
      </c>
      <c r="T124">
        <v>93.3</v>
      </c>
      <c r="U124">
        <v>13.5</v>
      </c>
      <c r="V124">
        <v>25.3</v>
      </c>
    </row>
    <row r="125" spans="1:22" x14ac:dyDescent="0.45">
      <c r="A125" t="s">
        <v>2084</v>
      </c>
      <c r="B125" t="s">
        <v>1989</v>
      </c>
      <c r="C125">
        <v>1144</v>
      </c>
      <c r="D125">
        <v>4900</v>
      </c>
      <c r="E125">
        <v>192</v>
      </c>
      <c r="F125">
        <v>664</v>
      </c>
      <c r="G125">
        <v>561</v>
      </c>
      <c r="H125">
        <v>105</v>
      </c>
      <c r="I125">
        <v>0.1</v>
      </c>
      <c r="J125">
        <v>0.19900000000000001</v>
      </c>
      <c r="K125">
        <v>0.19700000000000001</v>
      </c>
      <c r="L125">
        <v>0.27100000000000002</v>
      </c>
      <c r="M125">
        <v>0.24399999999999999</v>
      </c>
      <c r="N125">
        <v>0.32500000000000001</v>
      </c>
      <c r="O125">
        <v>0.441</v>
      </c>
      <c r="P125">
        <v>0.33100000000000002</v>
      </c>
      <c r="Q125" t="s">
        <v>373</v>
      </c>
      <c r="R125">
        <v>107</v>
      </c>
      <c r="S125">
        <v>21.1</v>
      </c>
      <c r="T125">
        <v>59.1</v>
      </c>
      <c r="U125">
        <v>23.7</v>
      </c>
      <c r="V125">
        <v>25.2</v>
      </c>
    </row>
    <row r="126" spans="1:22" x14ac:dyDescent="0.45">
      <c r="A126" t="s">
        <v>2085</v>
      </c>
      <c r="B126" t="s">
        <v>1989</v>
      </c>
      <c r="C126">
        <v>1059</v>
      </c>
      <c r="D126">
        <v>4034</v>
      </c>
      <c r="E126">
        <v>213</v>
      </c>
      <c r="F126">
        <v>529</v>
      </c>
      <c r="G126">
        <v>614</v>
      </c>
      <c r="H126">
        <v>34</v>
      </c>
      <c r="I126">
        <v>0.114</v>
      </c>
      <c r="J126">
        <v>0.218</v>
      </c>
      <c r="K126">
        <v>0.23799999999999999</v>
      </c>
      <c r="L126">
        <v>0.253</v>
      </c>
      <c r="M126">
        <v>0.23799999999999999</v>
      </c>
      <c r="N126">
        <v>0.33300000000000002</v>
      </c>
      <c r="O126">
        <v>0.47499999999999998</v>
      </c>
      <c r="P126">
        <v>0.34599999999999997</v>
      </c>
      <c r="Q126" t="s">
        <v>373</v>
      </c>
      <c r="R126">
        <v>108</v>
      </c>
      <c r="S126">
        <v>-5.8</v>
      </c>
      <c r="T126">
        <v>34.9</v>
      </c>
      <c r="U126">
        <v>84.4</v>
      </c>
      <c r="V126">
        <v>25.1</v>
      </c>
    </row>
    <row r="127" spans="1:22" x14ac:dyDescent="0.45">
      <c r="A127" t="s">
        <v>2086</v>
      </c>
      <c r="B127" t="s">
        <v>1989</v>
      </c>
      <c r="C127">
        <v>1377</v>
      </c>
      <c r="D127">
        <v>5551</v>
      </c>
      <c r="E127">
        <v>234</v>
      </c>
      <c r="F127">
        <v>821</v>
      </c>
      <c r="G127">
        <v>785</v>
      </c>
      <c r="H127">
        <v>122</v>
      </c>
      <c r="I127">
        <v>8.1000000000000003E-2</v>
      </c>
      <c r="J127">
        <v>0.223</v>
      </c>
      <c r="K127">
        <v>0.215</v>
      </c>
      <c r="L127">
        <v>0.33300000000000002</v>
      </c>
      <c r="M127">
        <v>0.28499999999999998</v>
      </c>
      <c r="N127">
        <v>0.34300000000000003</v>
      </c>
      <c r="O127">
        <v>0.5</v>
      </c>
      <c r="P127">
        <v>0.35899999999999999</v>
      </c>
      <c r="Q127" t="s">
        <v>373</v>
      </c>
      <c r="R127">
        <v>111</v>
      </c>
      <c r="S127">
        <v>17.899999999999999</v>
      </c>
      <c r="T127">
        <v>89.3</v>
      </c>
      <c r="U127">
        <v>-24.3</v>
      </c>
      <c r="V127">
        <v>25.1</v>
      </c>
    </row>
    <row r="128" spans="1:22" x14ac:dyDescent="0.45">
      <c r="A128" t="s">
        <v>2087</v>
      </c>
      <c r="B128" t="s">
        <v>1989</v>
      </c>
      <c r="C128">
        <v>1527</v>
      </c>
      <c r="D128">
        <v>6308</v>
      </c>
      <c r="E128">
        <v>245</v>
      </c>
      <c r="F128">
        <v>805</v>
      </c>
      <c r="G128">
        <v>803</v>
      </c>
      <c r="H128">
        <v>13</v>
      </c>
      <c r="I128">
        <v>0.13</v>
      </c>
      <c r="J128">
        <v>0.218</v>
      </c>
      <c r="K128">
        <v>0.19800000000000001</v>
      </c>
      <c r="L128">
        <v>0.28699999999999998</v>
      </c>
      <c r="M128">
        <v>0.249</v>
      </c>
      <c r="N128">
        <v>0.35099999999999998</v>
      </c>
      <c r="O128">
        <v>0.44700000000000001</v>
      </c>
      <c r="P128">
        <v>0.34799999999999998</v>
      </c>
      <c r="Q128" t="s">
        <v>373</v>
      </c>
      <c r="R128">
        <v>114</v>
      </c>
      <c r="S128">
        <v>-5.5</v>
      </c>
      <c r="T128">
        <v>104.2</v>
      </c>
      <c r="U128">
        <v>-69.599999999999994</v>
      </c>
      <c r="V128">
        <v>25</v>
      </c>
    </row>
    <row r="129" spans="1:22" x14ac:dyDescent="0.45">
      <c r="A129" t="s">
        <v>2088</v>
      </c>
      <c r="B129" t="s">
        <v>1989</v>
      </c>
      <c r="C129">
        <v>1413</v>
      </c>
      <c r="D129">
        <v>5937</v>
      </c>
      <c r="E129">
        <v>110</v>
      </c>
      <c r="F129">
        <v>737</v>
      </c>
      <c r="G129">
        <v>513</v>
      </c>
      <c r="H129">
        <v>211</v>
      </c>
      <c r="I129">
        <v>5.3999999999999999E-2</v>
      </c>
      <c r="J129">
        <v>0.13900000000000001</v>
      </c>
      <c r="K129">
        <v>0.12</v>
      </c>
      <c r="L129">
        <v>0.313</v>
      </c>
      <c r="M129">
        <v>0.28100000000000003</v>
      </c>
      <c r="N129">
        <v>0.32700000000000001</v>
      </c>
      <c r="O129">
        <v>0.40100000000000002</v>
      </c>
      <c r="P129">
        <v>0.316</v>
      </c>
      <c r="Q129" t="s">
        <v>373</v>
      </c>
      <c r="R129">
        <v>96</v>
      </c>
      <c r="S129">
        <v>24</v>
      </c>
      <c r="T129">
        <v>-2.6</v>
      </c>
      <c r="U129">
        <v>52.9</v>
      </c>
      <c r="V129">
        <v>24.6</v>
      </c>
    </row>
    <row r="130" spans="1:22" x14ac:dyDescent="0.45">
      <c r="A130" t="s">
        <v>455</v>
      </c>
      <c r="B130" t="s">
        <v>60</v>
      </c>
      <c r="C130">
        <v>923</v>
      </c>
      <c r="D130">
        <v>3963</v>
      </c>
      <c r="E130">
        <v>193</v>
      </c>
      <c r="F130">
        <v>587</v>
      </c>
      <c r="G130">
        <v>613</v>
      </c>
      <c r="H130">
        <v>31</v>
      </c>
      <c r="I130">
        <v>8.4000000000000005E-2</v>
      </c>
      <c r="J130">
        <v>0.20899999999999999</v>
      </c>
      <c r="K130">
        <v>0.23400000000000001</v>
      </c>
      <c r="L130">
        <v>0.316</v>
      </c>
      <c r="M130">
        <v>0.28100000000000003</v>
      </c>
      <c r="N130">
        <v>0.34599999999999997</v>
      </c>
      <c r="O130">
        <v>0.51600000000000001</v>
      </c>
      <c r="P130">
        <v>0.36199999999999999</v>
      </c>
      <c r="Q130" t="s">
        <v>373</v>
      </c>
      <c r="R130">
        <v>126</v>
      </c>
      <c r="S130">
        <v>-5.2</v>
      </c>
      <c r="T130">
        <v>118</v>
      </c>
      <c r="U130">
        <v>-6.9</v>
      </c>
      <c r="V130">
        <v>24.5</v>
      </c>
    </row>
    <row r="131" spans="1:22" x14ac:dyDescent="0.45">
      <c r="A131" t="s">
        <v>27</v>
      </c>
      <c r="B131" t="s">
        <v>1989</v>
      </c>
      <c r="C131">
        <v>807</v>
      </c>
      <c r="D131">
        <v>3285</v>
      </c>
      <c r="E131">
        <v>199</v>
      </c>
      <c r="F131">
        <v>500</v>
      </c>
      <c r="G131">
        <v>503</v>
      </c>
      <c r="H131">
        <v>108</v>
      </c>
      <c r="I131">
        <v>0.122</v>
      </c>
      <c r="J131">
        <v>0.25800000000000001</v>
      </c>
      <c r="K131">
        <v>0.28599999999999998</v>
      </c>
      <c r="L131">
        <v>0.32800000000000001</v>
      </c>
      <c r="M131">
        <v>0.27900000000000003</v>
      </c>
      <c r="N131">
        <v>0.37</v>
      </c>
      <c r="O131">
        <v>0.56499999999999995</v>
      </c>
      <c r="P131">
        <v>0.38900000000000001</v>
      </c>
      <c r="Q131" t="s">
        <v>373</v>
      </c>
      <c r="R131">
        <v>151</v>
      </c>
      <c r="S131">
        <v>10</v>
      </c>
      <c r="T131">
        <v>207.2</v>
      </c>
      <c r="U131">
        <v>-77.5</v>
      </c>
      <c r="V131">
        <v>24.5</v>
      </c>
    </row>
    <row r="132" spans="1:22" x14ac:dyDescent="0.45">
      <c r="A132" t="s">
        <v>2089</v>
      </c>
      <c r="B132" t="s">
        <v>28</v>
      </c>
      <c r="C132">
        <v>1455</v>
      </c>
      <c r="D132">
        <v>5425</v>
      </c>
      <c r="E132">
        <v>162</v>
      </c>
      <c r="F132">
        <v>641</v>
      </c>
      <c r="G132">
        <v>687</v>
      </c>
      <c r="H132">
        <v>29</v>
      </c>
      <c r="I132">
        <v>9.6000000000000002E-2</v>
      </c>
      <c r="J132">
        <v>0.17299999999999999</v>
      </c>
      <c r="K132">
        <v>0.17899999999999999</v>
      </c>
      <c r="L132">
        <v>0.32200000000000001</v>
      </c>
      <c r="M132">
        <v>0.28499999999999998</v>
      </c>
      <c r="N132">
        <v>0.35899999999999999</v>
      </c>
      <c r="O132">
        <v>0.46300000000000002</v>
      </c>
      <c r="P132">
        <v>0.35499999999999998</v>
      </c>
      <c r="Q132" t="s">
        <v>373</v>
      </c>
      <c r="R132">
        <v>122</v>
      </c>
      <c r="S132">
        <v>-1.9</v>
      </c>
      <c r="T132">
        <v>143.9</v>
      </c>
      <c r="U132">
        <v>-77.5</v>
      </c>
      <c r="V132">
        <v>24.3</v>
      </c>
    </row>
    <row r="133" spans="1:22" x14ac:dyDescent="0.45">
      <c r="A133" t="s">
        <v>31</v>
      </c>
      <c r="B133" t="s">
        <v>1989</v>
      </c>
      <c r="C133">
        <v>991</v>
      </c>
      <c r="D133">
        <v>4174</v>
      </c>
      <c r="E133">
        <v>243</v>
      </c>
      <c r="F133">
        <v>576</v>
      </c>
      <c r="G133">
        <v>658</v>
      </c>
      <c r="H133">
        <v>8</v>
      </c>
      <c r="I133">
        <v>0.11600000000000001</v>
      </c>
      <c r="J133">
        <v>0.23899999999999999</v>
      </c>
      <c r="K133">
        <v>0.25800000000000001</v>
      </c>
      <c r="L133">
        <v>0.28100000000000003</v>
      </c>
      <c r="M133">
        <v>0.254</v>
      </c>
      <c r="N133">
        <v>0.34799999999999998</v>
      </c>
      <c r="O133">
        <v>0.51200000000000001</v>
      </c>
      <c r="P133">
        <v>0.36199999999999999</v>
      </c>
      <c r="Q133" t="s">
        <v>373</v>
      </c>
      <c r="R133">
        <v>132</v>
      </c>
      <c r="S133">
        <v>-13.8</v>
      </c>
      <c r="T133">
        <v>152.6</v>
      </c>
      <c r="U133">
        <v>-55.6</v>
      </c>
      <c r="V133">
        <v>24.2</v>
      </c>
    </row>
    <row r="134" spans="1:22" x14ac:dyDescent="0.45">
      <c r="A134" t="s">
        <v>2090</v>
      </c>
      <c r="B134" t="s">
        <v>1989</v>
      </c>
      <c r="C134">
        <v>1469</v>
      </c>
      <c r="D134">
        <v>5858</v>
      </c>
      <c r="E134">
        <v>164</v>
      </c>
      <c r="F134">
        <v>723</v>
      </c>
      <c r="G134">
        <v>586</v>
      </c>
      <c r="H134">
        <v>300</v>
      </c>
      <c r="I134">
        <v>0.10100000000000001</v>
      </c>
      <c r="J134">
        <v>0.26600000000000001</v>
      </c>
      <c r="K134">
        <v>0.158</v>
      </c>
      <c r="L134">
        <v>0.314</v>
      </c>
      <c r="M134">
        <v>0.24299999999999999</v>
      </c>
      <c r="N134">
        <v>0.32100000000000001</v>
      </c>
      <c r="O134">
        <v>0.40200000000000002</v>
      </c>
      <c r="P134">
        <v>0.318</v>
      </c>
      <c r="Q134" t="s">
        <v>373</v>
      </c>
      <c r="R134">
        <v>98</v>
      </c>
      <c r="S134">
        <v>39.299999999999997</v>
      </c>
      <c r="T134">
        <v>26.6</v>
      </c>
      <c r="U134">
        <v>15.2</v>
      </c>
      <c r="V134">
        <v>24.1</v>
      </c>
    </row>
    <row r="135" spans="1:22" x14ac:dyDescent="0.45">
      <c r="A135" t="s">
        <v>2091</v>
      </c>
      <c r="B135" t="s">
        <v>1989</v>
      </c>
      <c r="C135">
        <v>1244</v>
      </c>
      <c r="D135">
        <v>4949</v>
      </c>
      <c r="E135">
        <v>218</v>
      </c>
      <c r="F135">
        <v>604</v>
      </c>
      <c r="G135">
        <v>640</v>
      </c>
      <c r="H135">
        <v>73</v>
      </c>
      <c r="I135">
        <v>8.8999999999999996E-2</v>
      </c>
      <c r="J135">
        <v>0.219</v>
      </c>
      <c r="K135">
        <v>0.20399999999999999</v>
      </c>
      <c r="L135">
        <v>0.26900000000000002</v>
      </c>
      <c r="M135">
        <v>0.24099999999999999</v>
      </c>
      <c r="N135">
        <v>0.318</v>
      </c>
      <c r="O135">
        <v>0.44500000000000001</v>
      </c>
      <c r="P135">
        <v>0.33</v>
      </c>
      <c r="Q135" t="s">
        <v>373</v>
      </c>
      <c r="R135">
        <v>107</v>
      </c>
      <c r="S135">
        <v>-0.5</v>
      </c>
      <c r="T135">
        <v>41.1</v>
      </c>
      <c r="U135">
        <v>32.299999999999997</v>
      </c>
      <c r="V135">
        <v>24</v>
      </c>
    </row>
    <row r="136" spans="1:22" x14ac:dyDescent="0.45">
      <c r="A136" t="s">
        <v>2092</v>
      </c>
      <c r="B136" t="s">
        <v>1989</v>
      </c>
      <c r="C136">
        <v>1233</v>
      </c>
      <c r="D136">
        <v>5399</v>
      </c>
      <c r="E136">
        <v>135</v>
      </c>
      <c r="F136">
        <v>835</v>
      </c>
      <c r="G136">
        <v>608</v>
      </c>
      <c r="H136">
        <v>164</v>
      </c>
      <c r="I136">
        <v>9.9000000000000005E-2</v>
      </c>
      <c r="J136">
        <v>0.128</v>
      </c>
      <c r="K136">
        <v>0.157</v>
      </c>
      <c r="L136">
        <v>0.307</v>
      </c>
      <c r="M136">
        <v>0.28399999999999997</v>
      </c>
      <c r="N136">
        <v>0.35699999999999998</v>
      </c>
      <c r="O136">
        <v>0.441</v>
      </c>
      <c r="P136">
        <v>0.35</v>
      </c>
      <c r="Q136" t="s">
        <v>373</v>
      </c>
      <c r="R136">
        <v>113</v>
      </c>
      <c r="S136">
        <v>49.1</v>
      </c>
      <c r="T136">
        <v>134.80000000000001</v>
      </c>
      <c r="U136">
        <v>-79.400000000000006</v>
      </c>
      <c r="V136">
        <v>23.9</v>
      </c>
    </row>
    <row r="137" spans="1:22" x14ac:dyDescent="0.45">
      <c r="A137" t="s">
        <v>2093</v>
      </c>
      <c r="B137" t="s">
        <v>1989</v>
      </c>
      <c r="C137">
        <v>1434</v>
      </c>
      <c r="D137">
        <v>5957</v>
      </c>
      <c r="E137">
        <v>90</v>
      </c>
      <c r="F137">
        <v>689</v>
      </c>
      <c r="G137">
        <v>519</v>
      </c>
      <c r="H137">
        <v>34</v>
      </c>
      <c r="I137">
        <v>8.5000000000000006E-2</v>
      </c>
      <c r="J137">
        <v>0.115</v>
      </c>
      <c r="K137">
        <v>0.104</v>
      </c>
      <c r="L137">
        <v>0.309</v>
      </c>
      <c r="M137">
        <v>0.28199999999999997</v>
      </c>
      <c r="N137">
        <v>0.35</v>
      </c>
      <c r="O137">
        <v>0.38600000000000001</v>
      </c>
      <c r="P137">
        <v>0.32700000000000001</v>
      </c>
      <c r="Q137" t="s">
        <v>373</v>
      </c>
      <c r="R137">
        <v>103</v>
      </c>
      <c r="S137">
        <v>-25.2</v>
      </c>
      <c r="T137">
        <v>-3.4</v>
      </c>
      <c r="U137">
        <v>40.4</v>
      </c>
      <c r="V137">
        <v>23.7</v>
      </c>
    </row>
    <row r="138" spans="1:22" x14ac:dyDescent="0.45">
      <c r="A138" t="s">
        <v>2094</v>
      </c>
      <c r="B138" t="s">
        <v>1989</v>
      </c>
      <c r="C138">
        <v>1076</v>
      </c>
      <c r="D138">
        <v>4649</v>
      </c>
      <c r="E138">
        <v>201</v>
      </c>
      <c r="F138">
        <v>650</v>
      </c>
      <c r="G138">
        <v>657</v>
      </c>
      <c r="H138">
        <v>53</v>
      </c>
      <c r="I138">
        <v>0.108</v>
      </c>
      <c r="J138">
        <v>0.186</v>
      </c>
      <c r="K138">
        <v>0.22</v>
      </c>
      <c r="L138">
        <v>0.32800000000000001</v>
      </c>
      <c r="M138">
        <v>0.29399999999999998</v>
      </c>
      <c r="N138">
        <v>0.373</v>
      </c>
      <c r="O138">
        <v>0.51400000000000001</v>
      </c>
      <c r="P138">
        <v>0.38</v>
      </c>
      <c r="Q138" t="s">
        <v>373</v>
      </c>
      <c r="R138">
        <v>129</v>
      </c>
      <c r="S138">
        <v>-18.600000000000001</v>
      </c>
      <c r="T138">
        <v>149.4</v>
      </c>
      <c r="U138">
        <v>-63</v>
      </c>
      <c r="V138">
        <v>23.6</v>
      </c>
    </row>
    <row r="139" spans="1:22" x14ac:dyDescent="0.45">
      <c r="A139" t="s">
        <v>2095</v>
      </c>
      <c r="B139" t="s">
        <v>1989</v>
      </c>
      <c r="C139">
        <v>1417</v>
      </c>
      <c r="D139">
        <v>5832</v>
      </c>
      <c r="E139">
        <v>152</v>
      </c>
      <c r="F139">
        <v>822</v>
      </c>
      <c r="G139">
        <v>794</v>
      </c>
      <c r="H139">
        <v>230</v>
      </c>
      <c r="I139">
        <v>0.14399999999999999</v>
      </c>
      <c r="J139">
        <v>0.18</v>
      </c>
      <c r="K139">
        <v>0.16600000000000001</v>
      </c>
      <c r="L139">
        <v>0.32600000000000001</v>
      </c>
      <c r="M139">
        <v>0.28100000000000003</v>
      </c>
      <c r="N139">
        <v>0.38500000000000001</v>
      </c>
      <c r="O139">
        <v>0.44700000000000001</v>
      </c>
      <c r="P139">
        <v>0.36399999999999999</v>
      </c>
      <c r="Q139" t="s">
        <v>373</v>
      </c>
      <c r="R139">
        <v>123</v>
      </c>
      <c r="S139">
        <v>27.6</v>
      </c>
      <c r="T139">
        <v>195.6</v>
      </c>
      <c r="U139">
        <v>-156.4</v>
      </c>
      <c r="V139">
        <v>23.3</v>
      </c>
    </row>
    <row r="140" spans="1:22" x14ac:dyDescent="0.45">
      <c r="A140" t="s">
        <v>208</v>
      </c>
      <c r="B140" t="s">
        <v>1989</v>
      </c>
      <c r="C140">
        <v>1199</v>
      </c>
      <c r="D140">
        <v>4600</v>
      </c>
      <c r="E140">
        <v>176</v>
      </c>
      <c r="F140">
        <v>589</v>
      </c>
      <c r="G140">
        <v>616</v>
      </c>
      <c r="H140">
        <v>108</v>
      </c>
      <c r="I140">
        <v>4.7E-2</v>
      </c>
      <c r="J140">
        <v>0.27500000000000002</v>
      </c>
      <c r="K140">
        <v>0.185</v>
      </c>
      <c r="L140">
        <v>0.316</v>
      </c>
      <c r="M140">
        <v>0.252</v>
      </c>
      <c r="N140">
        <v>0.29399999999999998</v>
      </c>
      <c r="O140">
        <v>0.438</v>
      </c>
      <c r="P140">
        <v>0.31</v>
      </c>
      <c r="Q140" t="s">
        <v>373</v>
      </c>
      <c r="R140">
        <v>93</v>
      </c>
      <c r="S140">
        <v>21.6</v>
      </c>
      <c r="T140">
        <v>-12.2</v>
      </c>
      <c r="U140">
        <v>93</v>
      </c>
      <c r="V140">
        <v>23.3</v>
      </c>
    </row>
    <row r="141" spans="1:22" x14ac:dyDescent="0.45">
      <c r="A141" t="s">
        <v>2096</v>
      </c>
      <c r="B141" t="s">
        <v>1989</v>
      </c>
      <c r="C141">
        <v>1346</v>
      </c>
      <c r="D141">
        <v>5509</v>
      </c>
      <c r="E141">
        <v>235</v>
      </c>
      <c r="F141">
        <v>759</v>
      </c>
      <c r="G141">
        <v>706</v>
      </c>
      <c r="H141">
        <v>26</v>
      </c>
      <c r="I141">
        <v>0.114</v>
      </c>
      <c r="J141">
        <v>0.24299999999999999</v>
      </c>
      <c r="K141">
        <v>0.20599999999999999</v>
      </c>
      <c r="L141">
        <v>0.28299999999999997</v>
      </c>
      <c r="M141">
        <v>0.24099999999999999</v>
      </c>
      <c r="N141">
        <v>0.33600000000000002</v>
      </c>
      <c r="O141">
        <v>0.44700000000000001</v>
      </c>
      <c r="P141">
        <v>0.34100000000000003</v>
      </c>
      <c r="Q141" t="s">
        <v>373</v>
      </c>
      <c r="R141">
        <v>109</v>
      </c>
      <c r="S141">
        <v>13.2</v>
      </c>
      <c r="T141">
        <v>75</v>
      </c>
      <c r="U141">
        <v>-17.600000000000001</v>
      </c>
      <c r="V141">
        <v>23.3</v>
      </c>
    </row>
    <row r="142" spans="1:22" x14ac:dyDescent="0.45">
      <c r="A142" t="s">
        <v>2097</v>
      </c>
      <c r="B142" t="s">
        <v>1989</v>
      </c>
      <c r="C142">
        <v>890</v>
      </c>
      <c r="D142">
        <v>3734</v>
      </c>
      <c r="E142">
        <v>177</v>
      </c>
      <c r="F142">
        <v>529</v>
      </c>
      <c r="G142">
        <v>534</v>
      </c>
      <c r="H142">
        <v>124</v>
      </c>
      <c r="I142">
        <v>8.3000000000000004E-2</v>
      </c>
      <c r="J142">
        <v>0.28100000000000003</v>
      </c>
      <c r="K142">
        <v>0.23699999999999999</v>
      </c>
      <c r="L142">
        <v>0.33100000000000002</v>
      </c>
      <c r="M142">
        <v>0.26500000000000001</v>
      </c>
      <c r="N142">
        <v>0.33200000000000002</v>
      </c>
      <c r="O142">
        <v>0.502</v>
      </c>
      <c r="P142">
        <v>0.35199999999999998</v>
      </c>
      <c r="Q142" t="s">
        <v>373</v>
      </c>
      <c r="R142">
        <v>107</v>
      </c>
      <c r="S142">
        <v>16.399999999999999</v>
      </c>
      <c r="T142">
        <v>48.7</v>
      </c>
      <c r="U142">
        <v>59.4</v>
      </c>
      <c r="V142">
        <v>23.1</v>
      </c>
    </row>
    <row r="143" spans="1:22" x14ac:dyDescent="0.45">
      <c r="A143" t="s">
        <v>2098</v>
      </c>
      <c r="B143" t="s">
        <v>1989</v>
      </c>
      <c r="C143">
        <v>1573</v>
      </c>
      <c r="D143">
        <v>6579</v>
      </c>
      <c r="E143">
        <v>138</v>
      </c>
      <c r="F143">
        <v>698</v>
      </c>
      <c r="G143">
        <v>678</v>
      </c>
      <c r="H143">
        <v>89</v>
      </c>
      <c r="I143">
        <v>5.0999999999999997E-2</v>
      </c>
      <c r="J143">
        <v>0.16800000000000001</v>
      </c>
      <c r="K143">
        <v>0.13200000000000001</v>
      </c>
      <c r="L143">
        <v>0.32</v>
      </c>
      <c r="M143">
        <v>0.28000000000000003</v>
      </c>
      <c r="N143">
        <v>0.31900000000000001</v>
      </c>
      <c r="O143">
        <v>0.41199999999999998</v>
      </c>
      <c r="P143">
        <v>0.316</v>
      </c>
      <c r="Q143" t="s">
        <v>373</v>
      </c>
      <c r="R143">
        <v>97</v>
      </c>
      <c r="S143">
        <v>-18.3</v>
      </c>
      <c r="T143">
        <v>-45.8</v>
      </c>
      <c r="U143">
        <v>62.6</v>
      </c>
      <c r="V143">
        <v>23</v>
      </c>
    </row>
    <row r="144" spans="1:22" x14ac:dyDescent="0.45">
      <c r="A144" t="s">
        <v>141</v>
      </c>
      <c r="B144" t="s">
        <v>1989</v>
      </c>
      <c r="C144">
        <v>954</v>
      </c>
      <c r="D144">
        <v>3883</v>
      </c>
      <c r="E144">
        <v>187</v>
      </c>
      <c r="F144">
        <v>568</v>
      </c>
      <c r="G144">
        <v>556</v>
      </c>
      <c r="H144">
        <v>87</v>
      </c>
      <c r="I144">
        <v>0.10100000000000001</v>
      </c>
      <c r="J144">
        <v>0.216</v>
      </c>
      <c r="K144">
        <v>0.22700000000000001</v>
      </c>
      <c r="L144">
        <v>0.28699999999999998</v>
      </c>
      <c r="M144">
        <v>0.25900000000000001</v>
      </c>
      <c r="N144">
        <v>0.33500000000000002</v>
      </c>
      <c r="O144">
        <v>0.48599999999999999</v>
      </c>
      <c r="P144">
        <v>0.34399999999999997</v>
      </c>
      <c r="Q144" t="s">
        <v>373</v>
      </c>
      <c r="R144">
        <v>118</v>
      </c>
      <c r="S144">
        <v>14.1</v>
      </c>
      <c r="T144">
        <v>106.1</v>
      </c>
      <c r="U144">
        <v>-5.7</v>
      </c>
      <c r="V144">
        <v>22.9</v>
      </c>
    </row>
    <row r="145" spans="1:22" x14ac:dyDescent="0.45">
      <c r="A145" t="s">
        <v>2099</v>
      </c>
      <c r="B145" t="s">
        <v>1989</v>
      </c>
      <c r="C145">
        <v>1505</v>
      </c>
      <c r="D145">
        <v>6277</v>
      </c>
      <c r="E145">
        <v>243</v>
      </c>
      <c r="F145">
        <v>758</v>
      </c>
      <c r="G145">
        <v>969</v>
      </c>
      <c r="H145">
        <v>5</v>
      </c>
      <c r="I145">
        <v>0.09</v>
      </c>
      <c r="J145">
        <v>0.153</v>
      </c>
      <c r="K145">
        <v>0.2</v>
      </c>
      <c r="L145">
        <v>0.29899999999999999</v>
      </c>
      <c r="M145">
        <v>0.28199999999999997</v>
      </c>
      <c r="N145">
        <v>0.34899999999999998</v>
      </c>
      <c r="O145">
        <v>0.48299999999999998</v>
      </c>
      <c r="P145">
        <v>0.35399999999999998</v>
      </c>
      <c r="Q145" t="s">
        <v>373</v>
      </c>
      <c r="R145">
        <v>117</v>
      </c>
      <c r="S145">
        <v>-24.9</v>
      </c>
      <c r="T145">
        <v>107.5</v>
      </c>
      <c r="U145">
        <v>-92.1</v>
      </c>
      <c r="V145">
        <v>22.9</v>
      </c>
    </row>
    <row r="146" spans="1:22" x14ac:dyDescent="0.45">
      <c r="A146" t="s">
        <v>2100</v>
      </c>
      <c r="B146" t="s">
        <v>1989</v>
      </c>
      <c r="C146">
        <v>1235</v>
      </c>
      <c r="D146">
        <v>5238</v>
      </c>
      <c r="E146">
        <v>151</v>
      </c>
      <c r="F146">
        <v>656</v>
      </c>
      <c r="G146">
        <v>698</v>
      </c>
      <c r="H146">
        <v>36</v>
      </c>
      <c r="I146">
        <v>5.0999999999999997E-2</v>
      </c>
      <c r="J146">
        <v>0.10299999999999999</v>
      </c>
      <c r="K146">
        <v>0.155</v>
      </c>
      <c r="L146">
        <v>0.30599999999999999</v>
      </c>
      <c r="M146">
        <v>0.29699999999999999</v>
      </c>
      <c r="N146">
        <v>0.33900000000000002</v>
      </c>
      <c r="O146">
        <v>0.45200000000000001</v>
      </c>
      <c r="P146">
        <v>0.34100000000000003</v>
      </c>
      <c r="Q146" t="s">
        <v>373</v>
      </c>
      <c r="R146">
        <v>108</v>
      </c>
      <c r="S146">
        <v>-33.200000000000003</v>
      </c>
      <c r="T146">
        <v>18.8</v>
      </c>
      <c r="U146">
        <v>38</v>
      </c>
      <c r="V146">
        <v>22.7</v>
      </c>
    </row>
    <row r="147" spans="1:22" x14ac:dyDescent="0.45">
      <c r="A147" t="s">
        <v>2101</v>
      </c>
      <c r="B147" t="s">
        <v>1989</v>
      </c>
      <c r="C147">
        <v>1094</v>
      </c>
      <c r="D147">
        <v>4909</v>
      </c>
      <c r="E147">
        <v>82</v>
      </c>
      <c r="F147">
        <v>712</v>
      </c>
      <c r="G147">
        <v>412</v>
      </c>
      <c r="H147">
        <v>200</v>
      </c>
      <c r="I147">
        <v>0.09</v>
      </c>
      <c r="J147">
        <v>0.11899999999999999</v>
      </c>
      <c r="K147">
        <v>0.124</v>
      </c>
      <c r="L147">
        <v>0.30399999999999999</v>
      </c>
      <c r="M147">
        <v>0.27900000000000003</v>
      </c>
      <c r="N147">
        <v>0.34399999999999997</v>
      </c>
      <c r="O147">
        <v>0.40300000000000002</v>
      </c>
      <c r="P147">
        <v>0.32900000000000001</v>
      </c>
      <c r="Q147" t="s">
        <v>373</v>
      </c>
      <c r="R147">
        <v>100</v>
      </c>
      <c r="S147">
        <v>35</v>
      </c>
      <c r="T147">
        <v>37</v>
      </c>
      <c r="U147">
        <v>31.3</v>
      </c>
      <c r="V147">
        <v>22.6</v>
      </c>
    </row>
    <row r="148" spans="1:22" x14ac:dyDescent="0.45">
      <c r="A148" t="s">
        <v>146</v>
      </c>
      <c r="B148" t="s">
        <v>1989</v>
      </c>
      <c r="C148">
        <v>1057</v>
      </c>
      <c r="D148">
        <v>4348</v>
      </c>
      <c r="E148">
        <v>133</v>
      </c>
      <c r="F148">
        <v>549</v>
      </c>
      <c r="G148">
        <v>521</v>
      </c>
      <c r="H148">
        <v>72</v>
      </c>
      <c r="I148">
        <v>8.7999999999999995E-2</v>
      </c>
      <c r="J148">
        <v>0.245</v>
      </c>
      <c r="K148">
        <v>0.16200000000000001</v>
      </c>
      <c r="L148">
        <v>0.308</v>
      </c>
      <c r="M148">
        <v>0.25</v>
      </c>
      <c r="N148">
        <v>0.31900000000000001</v>
      </c>
      <c r="O148">
        <v>0.41199999999999998</v>
      </c>
      <c r="P148">
        <v>0.314</v>
      </c>
      <c r="Q148" t="s">
        <v>373</v>
      </c>
      <c r="R148">
        <v>94</v>
      </c>
      <c r="S148">
        <v>17.7</v>
      </c>
      <c r="T148">
        <v>-13.8</v>
      </c>
      <c r="U148">
        <v>89.2</v>
      </c>
      <c r="V148">
        <v>22.1</v>
      </c>
    </row>
    <row r="149" spans="1:22" x14ac:dyDescent="0.45">
      <c r="A149" t="s">
        <v>2102</v>
      </c>
      <c r="B149" t="s">
        <v>1989</v>
      </c>
      <c r="C149">
        <v>1183</v>
      </c>
      <c r="D149">
        <v>4702</v>
      </c>
      <c r="E149">
        <v>90</v>
      </c>
      <c r="F149">
        <v>554</v>
      </c>
      <c r="G149">
        <v>463</v>
      </c>
      <c r="H149">
        <v>72</v>
      </c>
      <c r="I149">
        <v>7.3999999999999996E-2</v>
      </c>
      <c r="J149">
        <v>0.13900000000000001</v>
      </c>
      <c r="K149">
        <v>0.121</v>
      </c>
      <c r="L149">
        <v>0.29099999999999998</v>
      </c>
      <c r="M149">
        <v>0.26400000000000001</v>
      </c>
      <c r="N149">
        <v>0.32700000000000001</v>
      </c>
      <c r="O149">
        <v>0.38500000000000001</v>
      </c>
      <c r="P149">
        <v>0.315</v>
      </c>
      <c r="Q149" t="s">
        <v>373</v>
      </c>
      <c r="R149">
        <v>93</v>
      </c>
      <c r="S149">
        <v>20.5</v>
      </c>
      <c r="T149">
        <v>-16.100000000000001</v>
      </c>
      <c r="U149">
        <v>79.7</v>
      </c>
      <c r="V149">
        <v>22.1</v>
      </c>
    </row>
    <row r="150" spans="1:22" x14ac:dyDescent="0.45">
      <c r="A150" t="s">
        <v>2103</v>
      </c>
      <c r="B150" t="s">
        <v>1989</v>
      </c>
      <c r="C150">
        <v>1512</v>
      </c>
      <c r="D150">
        <v>5471</v>
      </c>
      <c r="E150">
        <v>175</v>
      </c>
      <c r="F150">
        <v>578</v>
      </c>
      <c r="G150">
        <v>681</v>
      </c>
      <c r="H150">
        <v>29</v>
      </c>
      <c r="I150">
        <v>0.06</v>
      </c>
      <c r="J150">
        <v>0.18099999999999999</v>
      </c>
      <c r="K150">
        <v>0.16600000000000001</v>
      </c>
      <c r="L150">
        <v>0.28100000000000003</v>
      </c>
      <c r="M150">
        <v>0.254</v>
      </c>
      <c r="N150">
        <v>0.30199999999999999</v>
      </c>
      <c r="O150">
        <v>0.42</v>
      </c>
      <c r="P150">
        <v>0.312</v>
      </c>
      <c r="Q150" t="s">
        <v>373</v>
      </c>
      <c r="R150">
        <v>90</v>
      </c>
      <c r="S150">
        <v>-8.6</v>
      </c>
      <c r="T150">
        <v>-76.400000000000006</v>
      </c>
      <c r="U150">
        <v>113.5</v>
      </c>
      <c r="V150">
        <v>22.1</v>
      </c>
    </row>
    <row r="151" spans="1:22" x14ac:dyDescent="0.45">
      <c r="A151" t="s">
        <v>2104</v>
      </c>
      <c r="B151" t="s">
        <v>1989</v>
      </c>
      <c r="C151">
        <v>1069</v>
      </c>
      <c r="D151">
        <v>4388</v>
      </c>
      <c r="E151">
        <v>198</v>
      </c>
      <c r="F151">
        <v>578</v>
      </c>
      <c r="G151">
        <v>685</v>
      </c>
      <c r="H151">
        <v>9</v>
      </c>
      <c r="I151">
        <v>0.129</v>
      </c>
      <c r="J151">
        <v>0.20100000000000001</v>
      </c>
      <c r="K151">
        <v>0.22600000000000001</v>
      </c>
      <c r="L151">
        <v>0.309</v>
      </c>
      <c r="M151">
        <v>0.27500000000000002</v>
      </c>
      <c r="N151">
        <v>0.38</v>
      </c>
      <c r="O151">
        <v>0.501</v>
      </c>
      <c r="P151">
        <v>0.377</v>
      </c>
      <c r="Q151" t="s">
        <v>373</v>
      </c>
      <c r="R151">
        <v>134</v>
      </c>
      <c r="S151">
        <v>-8.6</v>
      </c>
      <c r="T151">
        <v>177.3</v>
      </c>
      <c r="U151">
        <v>-105.7</v>
      </c>
      <c r="V151">
        <v>21.9</v>
      </c>
    </row>
    <row r="152" spans="1:22" x14ac:dyDescent="0.45">
      <c r="A152" t="s">
        <v>2105</v>
      </c>
      <c r="B152" t="s">
        <v>1989</v>
      </c>
      <c r="C152">
        <v>1361</v>
      </c>
      <c r="D152">
        <v>5323</v>
      </c>
      <c r="E152">
        <v>36</v>
      </c>
      <c r="F152">
        <v>678</v>
      </c>
      <c r="G152">
        <v>361</v>
      </c>
      <c r="H152">
        <v>341</v>
      </c>
      <c r="I152">
        <v>8.4000000000000005E-2</v>
      </c>
      <c r="J152">
        <v>0.21099999999999999</v>
      </c>
      <c r="K152">
        <v>9.0999999999999998E-2</v>
      </c>
      <c r="L152">
        <v>0.33900000000000002</v>
      </c>
      <c r="M152">
        <v>0.26600000000000001</v>
      </c>
      <c r="N152">
        <v>0.32900000000000001</v>
      </c>
      <c r="O152">
        <v>0.35699999999999998</v>
      </c>
      <c r="P152">
        <v>0.30599999999999999</v>
      </c>
      <c r="Q152" t="s">
        <v>373</v>
      </c>
      <c r="R152">
        <v>88</v>
      </c>
      <c r="S152">
        <v>64.099999999999994</v>
      </c>
      <c r="T152">
        <v>-12.7</v>
      </c>
      <c r="U152">
        <v>56.4</v>
      </c>
      <c r="V152">
        <v>21.9</v>
      </c>
    </row>
    <row r="153" spans="1:22" x14ac:dyDescent="0.45">
      <c r="A153" t="s">
        <v>2106</v>
      </c>
      <c r="B153" t="s">
        <v>35</v>
      </c>
      <c r="C153">
        <v>1266</v>
      </c>
      <c r="D153">
        <v>5335</v>
      </c>
      <c r="E153">
        <v>150</v>
      </c>
      <c r="F153">
        <v>684</v>
      </c>
      <c r="G153">
        <v>666</v>
      </c>
      <c r="H153">
        <v>10</v>
      </c>
      <c r="I153">
        <v>0.14899999999999999</v>
      </c>
      <c r="J153">
        <v>0.13200000000000001</v>
      </c>
      <c r="K153">
        <v>0.17899999999999999</v>
      </c>
      <c r="L153">
        <v>0.32500000000000001</v>
      </c>
      <c r="M153">
        <v>0.3</v>
      </c>
      <c r="N153">
        <v>0.40500000000000003</v>
      </c>
      <c r="O153">
        <v>0.47899999999999998</v>
      </c>
      <c r="P153">
        <v>0.38200000000000001</v>
      </c>
      <c r="Q153" t="s">
        <v>373</v>
      </c>
      <c r="R153">
        <v>123</v>
      </c>
      <c r="S153">
        <v>-30.4</v>
      </c>
      <c r="T153">
        <v>124.6</v>
      </c>
      <c r="U153">
        <v>-75.2</v>
      </c>
      <c r="V153">
        <v>21.7</v>
      </c>
    </row>
    <row r="154" spans="1:22" x14ac:dyDescent="0.45">
      <c r="A154" t="s">
        <v>2107</v>
      </c>
      <c r="B154" t="s">
        <v>1989</v>
      </c>
      <c r="C154">
        <v>1546</v>
      </c>
      <c r="D154">
        <v>6835</v>
      </c>
      <c r="E154">
        <v>151</v>
      </c>
      <c r="F154">
        <v>897</v>
      </c>
      <c r="G154">
        <v>847</v>
      </c>
      <c r="H154">
        <v>68</v>
      </c>
      <c r="I154">
        <v>6.9000000000000006E-2</v>
      </c>
      <c r="J154">
        <v>0.13600000000000001</v>
      </c>
      <c r="K154">
        <v>0.14199999999999999</v>
      </c>
      <c r="L154">
        <v>0.33700000000000002</v>
      </c>
      <c r="M154">
        <v>0.30599999999999999</v>
      </c>
      <c r="N154">
        <v>0.35299999999999998</v>
      </c>
      <c r="O154">
        <v>0.44800000000000001</v>
      </c>
      <c r="P154">
        <v>0.34899999999999998</v>
      </c>
      <c r="Q154" t="s">
        <v>373</v>
      </c>
      <c r="R154">
        <v>109</v>
      </c>
      <c r="S154">
        <v>-19.5</v>
      </c>
      <c r="T154">
        <v>57.3</v>
      </c>
      <c r="U154">
        <v>-72.3</v>
      </c>
      <c r="V154">
        <v>21.6</v>
      </c>
    </row>
    <row r="155" spans="1:22" x14ac:dyDescent="0.45">
      <c r="A155" t="s">
        <v>2108</v>
      </c>
      <c r="B155" t="s">
        <v>1989</v>
      </c>
      <c r="C155">
        <v>1392</v>
      </c>
      <c r="D155">
        <v>5330</v>
      </c>
      <c r="E155">
        <v>267</v>
      </c>
      <c r="F155">
        <v>697</v>
      </c>
      <c r="G155">
        <v>744</v>
      </c>
      <c r="H155">
        <v>39</v>
      </c>
      <c r="I155">
        <v>0.122</v>
      </c>
      <c r="J155">
        <v>0.27500000000000002</v>
      </c>
      <c r="K155">
        <v>0.22900000000000001</v>
      </c>
      <c r="L155">
        <v>0.29899999999999999</v>
      </c>
      <c r="M155">
        <v>0.246</v>
      </c>
      <c r="N155">
        <v>0.34599999999999997</v>
      </c>
      <c r="O155">
        <v>0.47499999999999998</v>
      </c>
      <c r="P155">
        <v>0.35499999999999998</v>
      </c>
      <c r="Q155" t="s">
        <v>373</v>
      </c>
      <c r="R155">
        <v>119</v>
      </c>
      <c r="S155">
        <v>-13</v>
      </c>
      <c r="T155">
        <v>104</v>
      </c>
      <c r="U155">
        <v>-74.7</v>
      </c>
      <c r="V155">
        <v>21.5</v>
      </c>
    </row>
    <row r="156" spans="1:22" x14ac:dyDescent="0.45">
      <c r="A156" t="s">
        <v>2109</v>
      </c>
      <c r="B156" t="s">
        <v>1989</v>
      </c>
      <c r="C156">
        <v>1087</v>
      </c>
      <c r="D156">
        <v>4152</v>
      </c>
      <c r="E156">
        <v>145</v>
      </c>
      <c r="F156">
        <v>575</v>
      </c>
      <c r="G156">
        <v>485</v>
      </c>
      <c r="H156">
        <v>122</v>
      </c>
      <c r="I156">
        <v>7.0000000000000007E-2</v>
      </c>
      <c r="J156">
        <v>0.17699999999999999</v>
      </c>
      <c r="K156">
        <v>0.191</v>
      </c>
      <c r="L156">
        <v>0.30199999999999999</v>
      </c>
      <c r="M156">
        <v>0.27300000000000002</v>
      </c>
      <c r="N156">
        <v>0.32800000000000001</v>
      </c>
      <c r="O156">
        <v>0.46400000000000002</v>
      </c>
      <c r="P156">
        <v>0.33900000000000002</v>
      </c>
      <c r="Q156" t="s">
        <v>373</v>
      </c>
      <c r="R156">
        <v>111</v>
      </c>
      <c r="S156">
        <v>12.5</v>
      </c>
      <c r="T156">
        <v>67.8</v>
      </c>
      <c r="U156">
        <v>3.7</v>
      </c>
      <c r="V156">
        <v>21.3</v>
      </c>
    </row>
    <row r="157" spans="1:22" x14ac:dyDescent="0.45">
      <c r="A157" t="s">
        <v>112</v>
      </c>
      <c r="B157" t="s">
        <v>62</v>
      </c>
      <c r="C157">
        <v>740</v>
      </c>
      <c r="D157">
        <v>2750</v>
      </c>
      <c r="E157">
        <v>124</v>
      </c>
      <c r="F157">
        <v>406</v>
      </c>
      <c r="G157">
        <v>335</v>
      </c>
      <c r="H157">
        <v>91</v>
      </c>
      <c r="I157">
        <v>6.7000000000000004E-2</v>
      </c>
      <c r="J157">
        <v>0.29099999999999998</v>
      </c>
      <c r="K157">
        <v>0.22800000000000001</v>
      </c>
      <c r="L157">
        <v>0.30399999999999999</v>
      </c>
      <c r="M157">
        <v>0.24299999999999999</v>
      </c>
      <c r="N157">
        <v>0.30299999999999999</v>
      </c>
      <c r="O157">
        <v>0.47099999999999997</v>
      </c>
      <c r="P157">
        <v>0.32800000000000001</v>
      </c>
      <c r="Q157" t="s">
        <v>373</v>
      </c>
      <c r="R157">
        <v>108</v>
      </c>
      <c r="S157">
        <v>29.6</v>
      </c>
      <c r="T157">
        <v>54.1</v>
      </c>
      <c r="U157">
        <v>60.5</v>
      </c>
      <c r="V157">
        <v>21</v>
      </c>
    </row>
    <row r="158" spans="1:22" x14ac:dyDescent="0.45">
      <c r="A158" t="s">
        <v>2111</v>
      </c>
      <c r="B158" t="s">
        <v>1989</v>
      </c>
      <c r="C158">
        <v>1452</v>
      </c>
      <c r="D158">
        <v>5755</v>
      </c>
      <c r="E158">
        <v>138</v>
      </c>
      <c r="F158">
        <v>710</v>
      </c>
      <c r="G158">
        <v>735</v>
      </c>
      <c r="H158">
        <v>68</v>
      </c>
      <c r="I158">
        <v>6.3E-2</v>
      </c>
      <c r="J158">
        <v>0.123</v>
      </c>
      <c r="K158">
        <v>0.159</v>
      </c>
      <c r="L158">
        <v>0.318</v>
      </c>
      <c r="M158">
        <v>0.29599999999999999</v>
      </c>
      <c r="N158">
        <v>0.34100000000000003</v>
      </c>
      <c r="O158">
        <v>0.45500000000000002</v>
      </c>
      <c r="P158">
        <v>0.34</v>
      </c>
      <c r="Q158" t="s">
        <v>373</v>
      </c>
      <c r="R158">
        <v>113</v>
      </c>
      <c r="S158">
        <v>0</v>
      </c>
      <c r="T158">
        <v>87.1</v>
      </c>
      <c r="U158">
        <v>-67.900000000000006</v>
      </c>
      <c r="V158">
        <v>20.9</v>
      </c>
    </row>
    <row r="159" spans="1:22" x14ac:dyDescent="0.45">
      <c r="A159" t="s">
        <v>2110</v>
      </c>
      <c r="B159" t="s">
        <v>1989</v>
      </c>
      <c r="C159">
        <v>1165</v>
      </c>
      <c r="D159">
        <v>4984</v>
      </c>
      <c r="E159">
        <v>126</v>
      </c>
      <c r="F159">
        <v>607</v>
      </c>
      <c r="G159">
        <v>545</v>
      </c>
      <c r="H159">
        <v>136</v>
      </c>
      <c r="I159">
        <v>9.4E-2</v>
      </c>
      <c r="J159">
        <v>0.191</v>
      </c>
      <c r="K159">
        <v>0.156</v>
      </c>
      <c r="L159">
        <v>0.30299999999999999</v>
      </c>
      <c r="M159">
        <v>0.26</v>
      </c>
      <c r="N159">
        <v>0.33300000000000002</v>
      </c>
      <c r="O159">
        <v>0.41599999999999998</v>
      </c>
      <c r="P159">
        <v>0.32600000000000001</v>
      </c>
      <c r="Q159" t="s">
        <v>373</v>
      </c>
      <c r="R159">
        <v>103</v>
      </c>
      <c r="S159">
        <v>28.2</v>
      </c>
      <c r="T159">
        <v>47.3</v>
      </c>
      <c r="U159">
        <v>-15.9</v>
      </c>
      <c r="V159">
        <v>20.9</v>
      </c>
    </row>
    <row r="160" spans="1:22" x14ac:dyDescent="0.45">
      <c r="A160" t="s">
        <v>457</v>
      </c>
      <c r="B160" t="s">
        <v>1989</v>
      </c>
      <c r="C160">
        <v>906</v>
      </c>
      <c r="D160">
        <v>3556</v>
      </c>
      <c r="E160">
        <v>146</v>
      </c>
      <c r="F160">
        <v>436</v>
      </c>
      <c r="G160">
        <v>454</v>
      </c>
      <c r="H160">
        <v>31</v>
      </c>
      <c r="I160">
        <v>0.10100000000000001</v>
      </c>
      <c r="J160">
        <v>0.24</v>
      </c>
      <c r="K160">
        <v>0.20499999999999999</v>
      </c>
      <c r="L160">
        <v>0.309</v>
      </c>
      <c r="M160">
        <v>0.25800000000000001</v>
      </c>
      <c r="N160">
        <v>0.35199999999999998</v>
      </c>
      <c r="O160">
        <v>0.46300000000000002</v>
      </c>
      <c r="P160">
        <v>0.35199999999999998</v>
      </c>
      <c r="Q160" t="s">
        <v>373</v>
      </c>
      <c r="R160">
        <v>121</v>
      </c>
      <c r="S160">
        <v>-12.9</v>
      </c>
      <c r="T160">
        <v>80.5</v>
      </c>
      <c r="U160">
        <v>6.9</v>
      </c>
      <c r="V160">
        <v>20.9</v>
      </c>
    </row>
    <row r="161" spans="1:22" x14ac:dyDescent="0.45">
      <c r="A161" t="s">
        <v>2112</v>
      </c>
      <c r="B161" t="s">
        <v>1989</v>
      </c>
      <c r="C161">
        <v>1143</v>
      </c>
      <c r="D161">
        <v>4839</v>
      </c>
      <c r="E161">
        <v>215</v>
      </c>
      <c r="F161">
        <v>687</v>
      </c>
      <c r="G161">
        <v>794</v>
      </c>
      <c r="H161">
        <v>58</v>
      </c>
      <c r="I161">
        <v>7.3999999999999996E-2</v>
      </c>
      <c r="J161">
        <v>0.104</v>
      </c>
      <c r="K161">
        <v>0.20899999999999999</v>
      </c>
      <c r="L161">
        <v>0.312</v>
      </c>
      <c r="M161">
        <v>0.313</v>
      </c>
      <c r="N161">
        <v>0.36899999999999999</v>
      </c>
      <c r="O161">
        <v>0.52300000000000002</v>
      </c>
      <c r="P161">
        <v>0.376</v>
      </c>
      <c r="Q161" t="s">
        <v>373</v>
      </c>
      <c r="R161">
        <v>130</v>
      </c>
      <c r="S161">
        <v>-41.1</v>
      </c>
      <c r="T161">
        <v>142.9</v>
      </c>
      <c r="U161">
        <v>-98.3</v>
      </c>
      <c r="V161">
        <v>20.7</v>
      </c>
    </row>
    <row r="162" spans="1:22" x14ac:dyDescent="0.45">
      <c r="A162" t="s">
        <v>2113</v>
      </c>
      <c r="B162" t="s">
        <v>1989</v>
      </c>
      <c r="C162">
        <v>1064</v>
      </c>
      <c r="D162">
        <v>4345</v>
      </c>
      <c r="E162">
        <v>148</v>
      </c>
      <c r="F162">
        <v>552</v>
      </c>
      <c r="G162">
        <v>542</v>
      </c>
      <c r="H162">
        <v>26</v>
      </c>
      <c r="I162">
        <v>9.0999999999999998E-2</v>
      </c>
      <c r="J162">
        <v>0.20599999999999999</v>
      </c>
      <c r="K162">
        <v>0.184</v>
      </c>
      <c r="L162">
        <v>0.308</v>
      </c>
      <c r="M162">
        <v>0.26500000000000001</v>
      </c>
      <c r="N162">
        <v>0.34100000000000003</v>
      </c>
      <c r="O162">
        <v>0.44900000000000001</v>
      </c>
      <c r="P162">
        <v>0.34200000000000003</v>
      </c>
      <c r="Q162" t="s">
        <v>373</v>
      </c>
      <c r="R162">
        <v>109</v>
      </c>
      <c r="S162">
        <v>2.4</v>
      </c>
      <c r="T162">
        <v>54.1</v>
      </c>
      <c r="U162">
        <v>9.6999999999999993</v>
      </c>
      <c r="V162">
        <v>20.7</v>
      </c>
    </row>
    <row r="163" spans="1:22" x14ac:dyDescent="0.45">
      <c r="A163" t="s">
        <v>2115</v>
      </c>
      <c r="B163" t="s">
        <v>1989</v>
      </c>
      <c r="C163">
        <v>1458</v>
      </c>
      <c r="D163">
        <v>5861</v>
      </c>
      <c r="E163">
        <v>100</v>
      </c>
      <c r="F163">
        <v>664</v>
      </c>
      <c r="G163">
        <v>609</v>
      </c>
      <c r="H163">
        <v>40</v>
      </c>
      <c r="I163">
        <v>6.6000000000000003E-2</v>
      </c>
      <c r="J163">
        <v>0.115</v>
      </c>
      <c r="K163">
        <v>0.125</v>
      </c>
      <c r="L163">
        <v>0.31</v>
      </c>
      <c r="M163">
        <v>0.28699999999999998</v>
      </c>
      <c r="N163">
        <v>0.33500000000000002</v>
      </c>
      <c r="O163">
        <v>0.41199999999999998</v>
      </c>
      <c r="P163">
        <v>0.32600000000000001</v>
      </c>
      <c r="Q163" t="s">
        <v>373</v>
      </c>
      <c r="R163">
        <v>103</v>
      </c>
      <c r="S163">
        <v>-14.6</v>
      </c>
      <c r="T163">
        <v>6.1</v>
      </c>
      <c r="U163">
        <v>9.6</v>
      </c>
      <c r="V163">
        <v>20.7</v>
      </c>
    </row>
    <row r="164" spans="1:22" x14ac:dyDescent="0.45">
      <c r="A164" t="s">
        <v>2114</v>
      </c>
      <c r="B164" t="s">
        <v>1989</v>
      </c>
      <c r="C164">
        <v>834</v>
      </c>
      <c r="D164">
        <v>3490</v>
      </c>
      <c r="E164">
        <v>165</v>
      </c>
      <c r="F164">
        <v>475</v>
      </c>
      <c r="G164">
        <v>528</v>
      </c>
      <c r="H164">
        <v>43</v>
      </c>
      <c r="I164">
        <v>6.9000000000000006E-2</v>
      </c>
      <c r="J164">
        <v>0.21299999999999999</v>
      </c>
      <c r="K164">
        <v>0.224</v>
      </c>
      <c r="L164">
        <v>0.30499999999999999</v>
      </c>
      <c r="M164">
        <v>0.27300000000000002</v>
      </c>
      <c r="N164">
        <v>0.32700000000000001</v>
      </c>
      <c r="O164">
        <v>0.497</v>
      </c>
      <c r="P164">
        <v>0.35</v>
      </c>
      <c r="Q164" t="s">
        <v>373</v>
      </c>
      <c r="R164">
        <v>124</v>
      </c>
      <c r="S164">
        <v>9.6999999999999993</v>
      </c>
      <c r="T164">
        <v>107.8</v>
      </c>
      <c r="U164">
        <v>-24.1</v>
      </c>
      <c r="V164">
        <v>20.7</v>
      </c>
    </row>
    <row r="165" spans="1:22" x14ac:dyDescent="0.45">
      <c r="A165" t="s">
        <v>2116</v>
      </c>
      <c r="B165" t="s">
        <v>1989</v>
      </c>
      <c r="C165">
        <v>1650</v>
      </c>
      <c r="D165">
        <v>6642</v>
      </c>
      <c r="E165">
        <v>319</v>
      </c>
      <c r="F165">
        <v>839</v>
      </c>
      <c r="G165">
        <v>951</v>
      </c>
      <c r="H165">
        <v>65</v>
      </c>
      <c r="I165">
        <v>0.09</v>
      </c>
      <c r="J165">
        <v>0.23699999999999999</v>
      </c>
      <c r="K165">
        <v>0.224</v>
      </c>
      <c r="L165">
        <v>0.27600000000000002</v>
      </c>
      <c r="M165">
        <v>0.24399999999999999</v>
      </c>
      <c r="N165">
        <v>0.314</v>
      </c>
      <c r="O165">
        <v>0.46700000000000003</v>
      </c>
      <c r="P165">
        <v>0.33200000000000002</v>
      </c>
      <c r="Q165" t="s">
        <v>373</v>
      </c>
      <c r="R165">
        <v>106</v>
      </c>
      <c r="S165">
        <v>-0.4</v>
      </c>
      <c r="T165">
        <v>47.4</v>
      </c>
      <c r="U165">
        <v>-55.8</v>
      </c>
      <c r="V165">
        <v>20.6</v>
      </c>
    </row>
    <row r="166" spans="1:22" x14ac:dyDescent="0.45">
      <c r="A166" t="s">
        <v>47</v>
      </c>
      <c r="B166" t="s">
        <v>48</v>
      </c>
      <c r="C166">
        <v>570</v>
      </c>
      <c r="D166">
        <v>2413</v>
      </c>
      <c r="E166">
        <v>148</v>
      </c>
      <c r="F166">
        <v>380</v>
      </c>
      <c r="G166">
        <v>431</v>
      </c>
      <c r="H166">
        <v>7</v>
      </c>
      <c r="I166">
        <v>0.11899999999999999</v>
      </c>
      <c r="J166">
        <v>0.20599999999999999</v>
      </c>
      <c r="K166">
        <v>0.28499999999999998</v>
      </c>
      <c r="L166">
        <v>0.32100000000000001</v>
      </c>
      <c r="M166">
        <v>0.29499999999999998</v>
      </c>
      <c r="N166">
        <v>0.38800000000000001</v>
      </c>
      <c r="O166">
        <v>0.57999999999999996</v>
      </c>
      <c r="P166">
        <v>0.40500000000000003</v>
      </c>
      <c r="Q166" t="s">
        <v>373</v>
      </c>
      <c r="R166">
        <v>164</v>
      </c>
      <c r="S166">
        <v>-9.1999999999999993</v>
      </c>
      <c r="T166">
        <v>174.3</v>
      </c>
      <c r="U166">
        <v>-52.1</v>
      </c>
      <c r="V166">
        <v>20.6</v>
      </c>
    </row>
    <row r="167" spans="1:22" x14ac:dyDescent="0.45">
      <c r="A167" t="s">
        <v>2117</v>
      </c>
      <c r="B167" t="s">
        <v>1989</v>
      </c>
      <c r="C167">
        <v>1196</v>
      </c>
      <c r="D167">
        <v>5078</v>
      </c>
      <c r="E167">
        <v>35</v>
      </c>
      <c r="F167">
        <v>668</v>
      </c>
      <c r="G167">
        <v>375</v>
      </c>
      <c r="H167">
        <v>326</v>
      </c>
      <c r="I167">
        <v>0.10199999999999999</v>
      </c>
      <c r="J167">
        <v>0.155</v>
      </c>
      <c r="K167">
        <v>8.7999999999999995E-2</v>
      </c>
      <c r="L167">
        <v>0.32500000000000001</v>
      </c>
      <c r="M167">
        <v>0.27500000000000002</v>
      </c>
      <c r="N167">
        <v>0.35</v>
      </c>
      <c r="O167">
        <v>0.36299999999999999</v>
      </c>
      <c r="P167">
        <v>0.32</v>
      </c>
      <c r="Q167" t="s">
        <v>373</v>
      </c>
      <c r="R167">
        <v>96</v>
      </c>
      <c r="S167">
        <v>56.7</v>
      </c>
      <c r="T167">
        <v>31.7</v>
      </c>
      <c r="U167">
        <v>1.5</v>
      </c>
      <c r="V167">
        <v>20.5</v>
      </c>
    </row>
    <row r="168" spans="1:22" x14ac:dyDescent="0.45">
      <c r="A168" t="s">
        <v>2118</v>
      </c>
      <c r="B168" t="s">
        <v>1989</v>
      </c>
      <c r="C168">
        <v>1559</v>
      </c>
      <c r="D168">
        <v>6217</v>
      </c>
      <c r="E168">
        <v>162</v>
      </c>
      <c r="F168">
        <v>736</v>
      </c>
      <c r="G168">
        <v>695</v>
      </c>
      <c r="H168">
        <v>74</v>
      </c>
      <c r="I168">
        <v>7.0999999999999994E-2</v>
      </c>
      <c r="J168">
        <v>0.13600000000000001</v>
      </c>
      <c r="K168">
        <v>0.151</v>
      </c>
      <c r="L168">
        <v>0.28599999999999998</v>
      </c>
      <c r="M168">
        <v>0.26600000000000001</v>
      </c>
      <c r="N168">
        <v>0.32300000000000001</v>
      </c>
      <c r="O168">
        <v>0.41699999999999998</v>
      </c>
      <c r="P168">
        <v>0.32300000000000001</v>
      </c>
      <c r="Q168" t="s">
        <v>373</v>
      </c>
      <c r="R168">
        <v>96</v>
      </c>
      <c r="S168">
        <v>7.6</v>
      </c>
      <c r="T168">
        <v>-22.6</v>
      </c>
      <c r="U168">
        <v>20.100000000000001</v>
      </c>
      <c r="V168">
        <v>20.5</v>
      </c>
    </row>
    <row r="169" spans="1:22" x14ac:dyDescent="0.45">
      <c r="A169" t="s">
        <v>2119</v>
      </c>
      <c r="B169" t="s">
        <v>1989</v>
      </c>
      <c r="C169">
        <v>1305</v>
      </c>
      <c r="D169">
        <v>4879</v>
      </c>
      <c r="E169">
        <v>146</v>
      </c>
      <c r="F169">
        <v>597</v>
      </c>
      <c r="G169">
        <v>575</v>
      </c>
      <c r="H169">
        <v>61</v>
      </c>
      <c r="I169">
        <v>8.1000000000000003E-2</v>
      </c>
      <c r="J169">
        <v>0.16200000000000001</v>
      </c>
      <c r="K169">
        <v>0.16400000000000001</v>
      </c>
      <c r="L169">
        <v>0.28699999999999998</v>
      </c>
      <c r="M169">
        <v>0.26200000000000001</v>
      </c>
      <c r="N169">
        <v>0.32100000000000001</v>
      </c>
      <c r="O169">
        <v>0.42599999999999999</v>
      </c>
      <c r="P169">
        <v>0.32200000000000001</v>
      </c>
      <c r="Q169" t="s">
        <v>373</v>
      </c>
      <c r="R169">
        <v>104</v>
      </c>
      <c r="S169">
        <v>23.2</v>
      </c>
      <c r="T169">
        <v>43.6</v>
      </c>
      <c r="U169">
        <v>-11.9</v>
      </c>
      <c r="V169">
        <v>20.399999999999999</v>
      </c>
    </row>
    <row r="170" spans="1:22" x14ac:dyDescent="0.45">
      <c r="A170" t="s">
        <v>2120</v>
      </c>
      <c r="B170" t="s">
        <v>1989</v>
      </c>
      <c r="C170">
        <v>903</v>
      </c>
      <c r="D170">
        <v>3775</v>
      </c>
      <c r="E170">
        <v>147</v>
      </c>
      <c r="F170">
        <v>497</v>
      </c>
      <c r="G170">
        <v>458</v>
      </c>
      <c r="H170">
        <v>103</v>
      </c>
      <c r="I170">
        <v>0.105</v>
      </c>
      <c r="J170">
        <v>0.247</v>
      </c>
      <c r="K170">
        <v>0.20699999999999999</v>
      </c>
      <c r="L170">
        <v>0.29699999999999999</v>
      </c>
      <c r="M170">
        <v>0.247</v>
      </c>
      <c r="N170">
        <v>0.33200000000000002</v>
      </c>
      <c r="O170">
        <v>0.45400000000000001</v>
      </c>
      <c r="P170">
        <v>0.34100000000000003</v>
      </c>
      <c r="Q170" t="s">
        <v>373</v>
      </c>
      <c r="R170">
        <v>108</v>
      </c>
      <c r="S170">
        <v>27.3</v>
      </c>
      <c r="T170">
        <v>66.900000000000006</v>
      </c>
      <c r="U170">
        <v>16.7</v>
      </c>
      <c r="V170">
        <v>20.399999999999999</v>
      </c>
    </row>
    <row r="171" spans="1:22" x14ac:dyDescent="0.45">
      <c r="A171" t="s">
        <v>176</v>
      </c>
      <c r="B171" t="s">
        <v>32</v>
      </c>
      <c r="C171">
        <v>856</v>
      </c>
      <c r="D171">
        <v>3738</v>
      </c>
      <c r="E171">
        <v>139</v>
      </c>
      <c r="F171">
        <v>543</v>
      </c>
      <c r="G171">
        <v>499</v>
      </c>
      <c r="H171">
        <v>83</v>
      </c>
      <c r="I171">
        <v>6.6000000000000003E-2</v>
      </c>
      <c r="J171">
        <v>0.17</v>
      </c>
      <c r="K171">
        <v>0.2</v>
      </c>
      <c r="L171">
        <v>0.29399999999999998</v>
      </c>
      <c r="M171">
        <v>0.27100000000000002</v>
      </c>
      <c r="N171">
        <v>0.32300000000000001</v>
      </c>
      <c r="O171">
        <v>0.47099999999999997</v>
      </c>
      <c r="P171">
        <v>0.33700000000000002</v>
      </c>
      <c r="Q171" t="s">
        <v>373</v>
      </c>
      <c r="R171">
        <v>109</v>
      </c>
      <c r="S171">
        <v>23.3</v>
      </c>
      <c r="T171">
        <v>65.2</v>
      </c>
      <c r="U171">
        <v>15.3</v>
      </c>
      <c r="V171">
        <v>20.3</v>
      </c>
    </row>
    <row r="172" spans="1:22" x14ac:dyDescent="0.45">
      <c r="A172" t="s">
        <v>191</v>
      </c>
      <c r="B172" t="s">
        <v>35</v>
      </c>
      <c r="C172">
        <v>1571</v>
      </c>
      <c r="D172">
        <v>6606</v>
      </c>
      <c r="E172">
        <v>219</v>
      </c>
      <c r="F172">
        <v>973</v>
      </c>
      <c r="G172">
        <v>778</v>
      </c>
      <c r="H172">
        <v>147</v>
      </c>
      <c r="I172">
        <v>7.0000000000000007E-2</v>
      </c>
      <c r="J172">
        <v>0.16600000000000001</v>
      </c>
      <c r="K172">
        <v>0.187</v>
      </c>
      <c r="L172">
        <v>0.32700000000000001</v>
      </c>
      <c r="M172">
        <v>0.29399999999999998</v>
      </c>
      <c r="N172">
        <v>0.35399999999999998</v>
      </c>
      <c r="O172">
        <v>0.48099999999999998</v>
      </c>
      <c r="P172">
        <v>0.35699999999999998</v>
      </c>
      <c r="Q172" t="s">
        <v>373</v>
      </c>
      <c r="R172">
        <v>109</v>
      </c>
      <c r="S172">
        <v>6.9</v>
      </c>
      <c r="T172">
        <v>87.5</v>
      </c>
      <c r="U172">
        <v>-102.4</v>
      </c>
      <c r="V172">
        <v>20.3</v>
      </c>
    </row>
    <row r="173" spans="1:22" x14ac:dyDescent="0.45">
      <c r="A173" t="s">
        <v>2121</v>
      </c>
      <c r="B173" t="s">
        <v>1989</v>
      </c>
      <c r="C173">
        <v>1248</v>
      </c>
      <c r="D173">
        <v>5151</v>
      </c>
      <c r="E173">
        <v>218</v>
      </c>
      <c r="F173">
        <v>722</v>
      </c>
      <c r="G173">
        <v>740</v>
      </c>
      <c r="H173">
        <v>92</v>
      </c>
      <c r="I173">
        <v>0.12</v>
      </c>
      <c r="J173">
        <v>0.23</v>
      </c>
      <c r="K173">
        <v>0.214</v>
      </c>
      <c r="L173">
        <v>0.312</v>
      </c>
      <c r="M173">
        <v>0.26600000000000001</v>
      </c>
      <c r="N173">
        <v>0.35899999999999999</v>
      </c>
      <c r="O173">
        <v>0.48</v>
      </c>
      <c r="P173">
        <v>0.36199999999999999</v>
      </c>
      <c r="Q173" t="s">
        <v>373</v>
      </c>
      <c r="R173">
        <v>120</v>
      </c>
      <c r="S173">
        <v>21.8</v>
      </c>
      <c r="T173">
        <v>155.19999999999999</v>
      </c>
      <c r="U173">
        <v>-119.1</v>
      </c>
      <c r="V173">
        <v>20.3</v>
      </c>
    </row>
    <row r="174" spans="1:22" x14ac:dyDescent="0.45">
      <c r="A174" t="s">
        <v>2122</v>
      </c>
      <c r="B174" t="s">
        <v>1989</v>
      </c>
      <c r="C174">
        <v>835</v>
      </c>
      <c r="D174">
        <v>2491</v>
      </c>
      <c r="E174">
        <v>95</v>
      </c>
      <c r="F174">
        <v>233</v>
      </c>
      <c r="G174">
        <v>294</v>
      </c>
      <c r="H174">
        <v>3</v>
      </c>
      <c r="I174">
        <v>0.109</v>
      </c>
      <c r="J174">
        <v>0.27700000000000002</v>
      </c>
      <c r="K174">
        <v>0.188</v>
      </c>
      <c r="L174">
        <v>0.28199999999999997</v>
      </c>
      <c r="M174">
        <v>0.22700000000000001</v>
      </c>
      <c r="N174">
        <v>0.314</v>
      </c>
      <c r="O174">
        <v>0.41499999999999998</v>
      </c>
      <c r="P174">
        <v>0.315</v>
      </c>
      <c r="Q174" t="s">
        <v>373</v>
      </c>
      <c r="R174">
        <v>90</v>
      </c>
      <c r="S174">
        <v>-7.1</v>
      </c>
      <c r="T174">
        <v>-38.200000000000003</v>
      </c>
      <c r="U174">
        <v>154.6</v>
      </c>
      <c r="V174">
        <v>20.100000000000001</v>
      </c>
    </row>
    <row r="175" spans="1:22" x14ac:dyDescent="0.45">
      <c r="A175" t="s">
        <v>2123</v>
      </c>
      <c r="B175" t="s">
        <v>1989</v>
      </c>
      <c r="C175">
        <v>1076</v>
      </c>
      <c r="D175">
        <v>4168</v>
      </c>
      <c r="E175">
        <v>119</v>
      </c>
      <c r="F175">
        <v>529</v>
      </c>
      <c r="G175">
        <v>463</v>
      </c>
      <c r="H175">
        <v>62</v>
      </c>
      <c r="I175">
        <v>5.3999999999999999E-2</v>
      </c>
      <c r="J175">
        <v>0.19500000000000001</v>
      </c>
      <c r="K175">
        <v>0.16500000000000001</v>
      </c>
      <c r="L175">
        <v>0.317</v>
      </c>
      <c r="M175">
        <v>0.27300000000000002</v>
      </c>
      <c r="N175">
        <v>0.33100000000000002</v>
      </c>
      <c r="O175">
        <v>0.438</v>
      </c>
      <c r="P175">
        <v>0.33400000000000002</v>
      </c>
      <c r="Q175" t="s">
        <v>373</v>
      </c>
      <c r="R175">
        <v>101</v>
      </c>
      <c r="S175">
        <v>7.2</v>
      </c>
      <c r="T175">
        <v>13.9</v>
      </c>
      <c r="U175">
        <v>54</v>
      </c>
      <c r="V175">
        <v>20.100000000000001</v>
      </c>
    </row>
    <row r="176" spans="1:22" x14ac:dyDescent="0.45">
      <c r="A176" t="s">
        <v>68</v>
      </c>
      <c r="B176" t="s">
        <v>48</v>
      </c>
      <c r="C176">
        <v>615</v>
      </c>
      <c r="D176">
        <v>2484</v>
      </c>
      <c r="E176">
        <v>121</v>
      </c>
      <c r="F176">
        <v>351</v>
      </c>
      <c r="G176">
        <v>408</v>
      </c>
      <c r="H176">
        <v>93</v>
      </c>
      <c r="I176">
        <v>0.107</v>
      </c>
      <c r="J176">
        <v>0.16</v>
      </c>
      <c r="K176">
        <v>0.24199999999999999</v>
      </c>
      <c r="L176">
        <v>0.28100000000000003</v>
      </c>
      <c r="M176">
        <v>0.27200000000000002</v>
      </c>
      <c r="N176">
        <v>0.35</v>
      </c>
      <c r="O176">
        <v>0.51400000000000001</v>
      </c>
      <c r="P176">
        <v>0.36499999999999999</v>
      </c>
      <c r="Q176" t="s">
        <v>373</v>
      </c>
      <c r="R176">
        <v>137</v>
      </c>
      <c r="S176">
        <v>15.6</v>
      </c>
      <c r="T176">
        <v>123.9</v>
      </c>
      <c r="U176">
        <v>-10.3</v>
      </c>
      <c r="V176">
        <v>20</v>
      </c>
    </row>
    <row r="177" spans="1:22" x14ac:dyDescent="0.45">
      <c r="A177" t="s">
        <v>2124</v>
      </c>
      <c r="B177" t="s">
        <v>1989</v>
      </c>
      <c r="C177">
        <v>840</v>
      </c>
      <c r="D177">
        <v>2528</v>
      </c>
      <c r="E177">
        <v>37</v>
      </c>
      <c r="F177">
        <v>212</v>
      </c>
      <c r="G177">
        <v>207</v>
      </c>
      <c r="H177">
        <v>20</v>
      </c>
      <c r="I177">
        <v>5.7000000000000002E-2</v>
      </c>
      <c r="J177">
        <v>0.20699999999999999</v>
      </c>
      <c r="K177">
        <v>9.7000000000000003E-2</v>
      </c>
      <c r="L177">
        <v>0.28399999999999997</v>
      </c>
      <c r="M177">
        <v>0.23300000000000001</v>
      </c>
      <c r="N177">
        <v>0.28299999999999997</v>
      </c>
      <c r="O177">
        <v>0.33</v>
      </c>
      <c r="P177">
        <v>0.27300000000000002</v>
      </c>
      <c r="Q177" t="s">
        <v>373</v>
      </c>
      <c r="R177">
        <v>65</v>
      </c>
      <c r="S177">
        <v>-18.100000000000001</v>
      </c>
      <c r="T177">
        <v>-123.4</v>
      </c>
      <c r="U177">
        <v>231.7</v>
      </c>
      <c r="V177">
        <v>20</v>
      </c>
    </row>
    <row r="178" spans="1:22" x14ac:dyDescent="0.45">
      <c r="A178" t="s">
        <v>2125</v>
      </c>
      <c r="B178" t="s">
        <v>1989</v>
      </c>
      <c r="C178">
        <v>1307</v>
      </c>
      <c r="D178">
        <v>5196</v>
      </c>
      <c r="E178">
        <v>121</v>
      </c>
      <c r="F178">
        <v>590</v>
      </c>
      <c r="G178">
        <v>594</v>
      </c>
      <c r="H178">
        <v>8</v>
      </c>
      <c r="I178">
        <v>9.7000000000000003E-2</v>
      </c>
      <c r="J178">
        <v>0.17199999999999999</v>
      </c>
      <c r="K178">
        <v>0.14899999999999999</v>
      </c>
      <c r="L178">
        <v>0.29199999999999998</v>
      </c>
      <c r="M178">
        <v>0.25700000000000001</v>
      </c>
      <c r="N178">
        <v>0.33</v>
      </c>
      <c r="O178">
        <v>0.40600000000000003</v>
      </c>
      <c r="P178">
        <v>0.32200000000000001</v>
      </c>
      <c r="Q178" t="s">
        <v>373</v>
      </c>
      <c r="R178">
        <v>103</v>
      </c>
      <c r="S178">
        <v>-12.7</v>
      </c>
      <c r="T178">
        <v>7.5</v>
      </c>
      <c r="U178">
        <v>12.4</v>
      </c>
      <c r="V178">
        <v>19.899999999999999</v>
      </c>
    </row>
    <row r="179" spans="1:22" x14ac:dyDescent="0.45">
      <c r="A179" t="s">
        <v>124</v>
      </c>
      <c r="B179" t="s">
        <v>75</v>
      </c>
      <c r="C179">
        <v>494</v>
      </c>
      <c r="D179">
        <v>2155</v>
      </c>
      <c r="E179">
        <v>120</v>
      </c>
      <c r="F179">
        <v>351</v>
      </c>
      <c r="G179">
        <v>309</v>
      </c>
      <c r="H179">
        <v>89</v>
      </c>
      <c r="I179">
        <v>9.4E-2</v>
      </c>
      <c r="J179">
        <v>0.249</v>
      </c>
      <c r="K179">
        <v>0.251</v>
      </c>
      <c r="L179">
        <v>0.32700000000000001</v>
      </c>
      <c r="M179">
        <v>0.28000000000000003</v>
      </c>
      <c r="N179">
        <v>0.35299999999999998</v>
      </c>
      <c r="O179">
        <v>0.53100000000000003</v>
      </c>
      <c r="P179">
        <v>0.373</v>
      </c>
      <c r="Q179" t="s">
        <v>373</v>
      </c>
      <c r="R179">
        <v>139</v>
      </c>
      <c r="S179">
        <v>11.5</v>
      </c>
      <c r="T179">
        <v>118.6</v>
      </c>
      <c r="U179">
        <v>7.3</v>
      </c>
      <c r="V179">
        <v>19.8</v>
      </c>
    </row>
    <row r="180" spans="1:22" x14ac:dyDescent="0.45">
      <c r="A180" t="s">
        <v>2126</v>
      </c>
      <c r="B180" t="s">
        <v>1989</v>
      </c>
      <c r="C180">
        <v>1306</v>
      </c>
      <c r="D180">
        <v>5152</v>
      </c>
      <c r="E180">
        <v>149</v>
      </c>
      <c r="F180">
        <v>611</v>
      </c>
      <c r="G180">
        <v>609</v>
      </c>
      <c r="H180">
        <v>32</v>
      </c>
      <c r="I180">
        <v>8.8999999999999996E-2</v>
      </c>
      <c r="J180">
        <v>0.18099999999999999</v>
      </c>
      <c r="K180">
        <v>0.159</v>
      </c>
      <c r="L180">
        <v>0.30299999999999999</v>
      </c>
      <c r="M180">
        <v>0.26700000000000002</v>
      </c>
      <c r="N180">
        <v>0.33800000000000002</v>
      </c>
      <c r="O180">
        <v>0.42599999999999999</v>
      </c>
      <c r="P180">
        <v>0.33300000000000002</v>
      </c>
      <c r="Q180" t="s">
        <v>373</v>
      </c>
      <c r="R180">
        <v>111</v>
      </c>
      <c r="S180">
        <v>0</v>
      </c>
      <c r="T180">
        <v>63.3</v>
      </c>
      <c r="U180">
        <v>-37.1</v>
      </c>
      <c r="V180">
        <v>19.8</v>
      </c>
    </row>
    <row r="181" spans="1:22" x14ac:dyDescent="0.45">
      <c r="A181" t="s">
        <v>458</v>
      </c>
      <c r="B181" t="s">
        <v>1989</v>
      </c>
      <c r="C181">
        <v>848</v>
      </c>
      <c r="D181">
        <v>3191</v>
      </c>
      <c r="E181">
        <v>115</v>
      </c>
      <c r="F181">
        <v>355</v>
      </c>
      <c r="G181">
        <v>417</v>
      </c>
      <c r="H181">
        <v>2</v>
      </c>
      <c r="I181">
        <v>7.0999999999999994E-2</v>
      </c>
      <c r="J181">
        <v>0.2</v>
      </c>
      <c r="K181">
        <v>0.17599999999999999</v>
      </c>
      <c r="L181">
        <v>0.28000000000000003</v>
      </c>
      <c r="M181">
        <v>0.249</v>
      </c>
      <c r="N181">
        <v>0.309</v>
      </c>
      <c r="O181">
        <v>0.42499999999999999</v>
      </c>
      <c r="P181">
        <v>0.317</v>
      </c>
      <c r="Q181" t="s">
        <v>373</v>
      </c>
      <c r="R181">
        <v>101</v>
      </c>
      <c r="S181">
        <v>-10.3</v>
      </c>
      <c r="T181">
        <v>-9.1</v>
      </c>
      <c r="U181">
        <v>95.2</v>
      </c>
      <c r="V181">
        <v>19.7</v>
      </c>
    </row>
    <row r="182" spans="1:22" x14ac:dyDescent="0.45">
      <c r="A182" t="s">
        <v>2127</v>
      </c>
      <c r="B182" t="s">
        <v>1989</v>
      </c>
      <c r="C182">
        <v>861</v>
      </c>
      <c r="D182">
        <v>3376</v>
      </c>
      <c r="E182">
        <v>132</v>
      </c>
      <c r="F182">
        <v>441</v>
      </c>
      <c r="G182">
        <v>415</v>
      </c>
      <c r="H182">
        <v>79</v>
      </c>
      <c r="I182">
        <v>8.7999999999999995E-2</v>
      </c>
      <c r="J182">
        <v>0.20200000000000001</v>
      </c>
      <c r="K182">
        <v>0.19800000000000001</v>
      </c>
      <c r="L182">
        <v>0.316</v>
      </c>
      <c r="M182">
        <v>0.27700000000000002</v>
      </c>
      <c r="N182">
        <v>0.34799999999999998</v>
      </c>
      <c r="O182">
        <v>0.47499999999999998</v>
      </c>
      <c r="P182">
        <v>0.35199999999999998</v>
      </c>
      <c r="Q182" t="s">
        <v>373</v>
      </c>
      <c r="R182">
        <v>124</v>
      </c>
      <c r="S182">
        <v>0</v>
      </c>
      <c r="T182">
        <v>93.5</v>
      </c>
      <c r="U182">
        <v>-14.1</v>
      </c>
      <c r="V182">
        <v>19.600000000000001</v>
      </c>
    </row>
    <row r="183" spans="1:22" x14ac:dyDescent="0.45">
      <c r="A183" t="s">
        <v>2128</v>
      </c>
      <c r="B183" t="s">
        <v>1989</v>
      </c>
      <c r="C183">
        <v>919</v>
      </c>
      <c r="D183">
        <v>3862</v>
      </c>
      <c r="E183">
        <v>208</v>
      </c>
      <c r="F183">
        <v>585</v>
      </c>
      <c r="G183">
        <v>691</v>
      </c>
      <c r="H183">
        <v>7</v>
      </c>
      <c r="I183">
        <v>0.13900000000000001</v>
      </c>
      <c r="J183">
        <v>0.183</v>
      </c>
      <c r="K183">
        <v>0.26100000000000001</v>
      </c>
      <c r="L183">
        <v>0.33100000000000002</v>
      </c>
      <c r="M183">
        <v>0.30499999999999999</v>
      </c>
      <c r="N183">
        <v>0.40799999999999997</v>
      </c>
      <c r="O183">
        <v>0.56599999999999995</v>
      </c>
      <c r="P183">
        <v>0.40899999999999997</v>
      </c>
      <c r="Q183" t="s">
        <v>373</v>
      </c>
      <c r="R183">
        <v>150</v>
      </c>
      <c r="S183">
        <v>-23.9</v>
      </c>
      <c r="T183">
        <v>216.1</v>
      </c>
      <c r="U183">
        <v>-148.80000000000001</v>
      </c>
      <c r="V183">
        <v>19.5</v>
      </c>
    </row>
    <row r="184" spans="1:22" x14ac:dyDescent="0.45">
      <c r="A184" t="s">
        <v>2129</v>
      </c>
      <c r="B184" t="s">
        <v>1989</v>
      </c>
      <c r="C184">
        <v>1354</v>
      </c>
      <c r="D184">
        <v>5632</v>
      </c>
      <c r="E184">
        <v>212</v>
      </c>
      <c r="F184">
        <v>703</v>
      </c>
      <c r="G184">
        <v>727</v>
      </c>
      <c r="H184">
        <v>90</v>
      </c>
      <c r="I184">
        <v>7.0000000000000007E-2</v>
      </c>
      <c r="J184">
        <v>0.13500000000000001</v>
      </c>
      <c r="K184">
        <v>0.187</v>
      </c>
      <c r="L184">
        <v>0.27</v>
      </c>
      <c r="M184">
        <v>0.26300000000000001</v>
      </c>
      <c r="N184">
        <v>0.315</v>
      </c>
      <c r="O184">
        <v>0.45</v>
      </c>
      <c r="P184">
        <v>0.33</v>
      </c>
      <c r="Q184" t="s">
        <v>373</v>
      </c>
      <c r="R184">
        <v>100</v>
      </c>
      <c r="S184">
        <v>10.6</v>
      </c>
      <c r="T184">
        <v>13.1</v>
      </c>
      <c r="U184">
        <v>-8.3000000000000007</v>
      </c>
      <c r="V184">
        <v>19.5</v>
      </c>
    </row>
    <row r="185" spans="1:22" x14ac:dyDescent="0.45">
      <c r="A185" t="s">
        <v>2130</v>
      </c>
      <c r="B185" t="s">
        <v>1989</v>
      </c>
      <c r="C185">
        <v>802</v>
      </c>
      <c r="D185">
        <v>2776</v>
      </c>
      <c r="E185">
        <v>86</v>
      </c>
      <c r="F185">
        <v>267</v>
      </c>
      <c r="G185">
        <v>301</v>
      </c>
      <c r="H185">
        <v>2</v>
      </c>
      <c r="I185">
        <v>8.2000000000000003E-2</v>
      </c>
      <c r="J185">
        <v>0.307</v>
      </c>
      <c r="K185">
        <v>0.154</v>
      </c>
      <c r="L185">
        <v>0.32400000000000001</v>
      </c>
      <c r="M185">
        <v>0.23699999999999999</v>
      </c>
      <c r="N185">
        <v>0.31900000000000001</v>
      </c>
      <c r="O185">
        <v>0.39100000000000001</v>
      </c>
      <c r="P185">
        <v>0.313</v>
      </c>
      <c r="Q185" t="s">
        <v>373</v>
      </c>
      <c r="R185">
        <v>93</v>
      </c>
      <c r="S185">
        <v>-19.3</v>
      </c>
      <c r="T185">
        <v>-42.6</v>
      </c>
      <c r="U185">
        <v>141</v>
      </c>
      <c r="V185">
        <v>19.399999999999999</v>
      </c>
    </row>
    <row r="186" spans="1:22" x14ac:dyDescent="0.45">
      <c r="A186" t="s">
        <v>2131</v>
      </c>
      <c r="B186" t="s">
        <v>50</v>
      </c>
      <c r="C186">
        <v>1572</v>
      </c>
      <c r="D186">
        <v>6531</v>
      </c>
      <c r="E186">
        <v>382</v>
      </c>
      <c r="F186">
        <v>848</v>
      </c>
      <c r="G186">
        <v>1194</v>
      </c>
      <c r="H186">
        <v>12</v>
      </c>
      <c r="I186">
        <v>0.109</v>
      </c>
      <c r="J186">
        <v>0.28199999999999997</v>
      </c>
      <c r="K186">
        <v>0.25700000000000001</v>
      </c>
      <c r="L186">
        <v>0.309</v>
      </c>
      <c r="M186">
        <v>0.25800000000000001</v>
      </c>
      <c r="N186">
        <v>0.34300000000000003</v>
      </c>
      <c r="O186">
        <v>0.51500000000000001</v>
      </c>
      <c r="P186">
        <v>0.36099999999999999</v>
      </c>
      <c r="Q186" t="s">
        <v>373</v>
      </c>
      <c r="R186">
        <v>121</v>
      </c>
      <c r="S186">
        <v>-38</v>
      </c>
      <c r="T186">
        <v>137.30000000000001</v>
      </c>
      <c r="U186">
        <v>-146.80000000000001</v>
      </c>
      <c r="V186">
        <v>19.399999999999999</v>
      </c>
    </row>
    <row r="187" spans="1:22" x14ac:dyDescent="0.45">
      <c r="A187" t="s">
        <v>2133</v>
      </c>
      <c r="B187" t="s">
        <v>1989</v>
      </c>
      <c r="C187">
        <v>1115</v>
      </c>
      <c r="D187">
        <v>4653</v>
      </c>
      <c r="E187">
        <v>65</v>
      </c>
      <c r="F187">
        <v>621</v>
      </c>
      <c r="G187">
        <v>381</v>
      </c>
      <c r="H187">
        <v>114</v>
      </c>
      <c r="I187">
        <v>0.08</v>
      </c>
      <c r="J187">
        <v>0.24099999999999999</v>
      </c>
      <c r="K187">
        <v>0.124</v>
      </c>
      <c r="L187">
        <v>0.35499999999999998</v>
      </c>
      <c r="M187">
        <v>0.27300000000000002</v>
      </c>
      <c r="N187">
        <v>0.33300000000000002</v>
      </c>
      <c r="O187">
        <v>0.39600000000000002</v>
      </c>
      <c r="P187">
        <v>0.32100000000000001</v>
      </c>
      <c r="Q187" t="s">
        <v>373</v>
      </c>
      <c r="R187">
        <v>100</v>
      </c>
      <c r="S187">
        <v>16.5</v>
      </c>
      <c r="T187">
        <v>19</v>
      </c>
      <c r="U187">
        <v>12.4</v>
      </c>
      <c r="V187">
        <v>19.3</v>
      </c>
    </row>
    <row r="188" spans="1:22" x14ac:dyDescent="0.45">
      <c r="A188" t="s">
        <v>2132</v>
      </c>
      <c r="B188" t="s">
        <v>1989</v>
      </c>
      <c r="C188">
        <v>719</v>
      </c>
      <c r="D188">
        <v>2671</v>
      </c>
      <c r="E188">
        <v>133</v>
      </c>
      <c r="F188">
        <v>378</v>
      </c>
      <c r="G188">
        <v>401</v>
      </c>
      <c r="H188">
        <v>21</v>
      </c>
      <c r="I188">
        <v>0.13700000000000001</v>
      </c>
      <c r="J188">
        <v>0.22700000000000001</v>
      </c>
      <c r="K188">
        <v>0.249</v>
      </c>
      <c r="L188">
        <v>0.30299999999999999</v>
      </c>
      <c r="M188">
        <v>0.26600000000000001</v>
      </c>
      <c r="N188">
        <v>0.36699999999999999</v>
      </c>
      <c r="O188">
        <v>0.51500000000000001</v>
      </c>
      <c r="P188">
        <v>0.375</v>
      </c>
      <c r="Q188" t="s">
        <v>373</v>
      </c>
      <c r="R188">
        <v>128</v>
      </c>
      <c r="S188">
        <v>0.4</v>
      </c>
      <c r="T188">
        <v>95.8</v>
      </c>
      <c r="U188">
        <v>12</v>
      </c>
      <c r="V188">
        <v>19.3</v>
      </c>
    </row>
    <row r="189" spans="1:22" x14ac:dyDescent="0.45">
      <c r="A189" t="s">
        <v>147</v>
      </c>
      <c r="B189" t="s">
        <v>1989</v>
      </c>
      <c r="C189">
        <v>813</v>
      </c>
      <c r="D189">
        <v>3330</v>
      </c>
      <c r="E189">
        <v>132</v>
      </c>
      <c r="F189">
        <v>423</v>
      </c>
      <c r="G189">
        <v>422</v>
      </c>
      <c r="H189">
        <v>42</v>
      </c>
      <c r="I189">
        <v>9.6000000000000002E-2</v>
      </c>
      <c r="J189">
        <v>0.27</v>
      </c>
      <c r="K189">
        <v>0.19</v>
      </c>
      <c r="L189">
        <v>0.30599999999999999</v>
      </c>
      <c r="M189">
        <v>0.246</v>
      </c>
      <c r="N189">
        <v>0.32</v>
      </c>
      <c r="O189">
        <v>0.436</v>
      </c>
      <c r="P189">
        <v>0.32600000000000001</v>
      </c>
      <c r="Q189" t="s">
        <v>373</v>
      </c>
      <c r="R189">
        <v>107</v>
      </c>
      <c r="S189">
        <v>2.5</v>
      </c>
      <c r="T189">
        <v>31.2</v>
      </c>
      <c r="U189">
        <v>46.8</v>
      </c>
      <c r="V189">
        <v>19.3</v>
      </c>
    </row>
    <row r="190" spans="1:22" x14ac:dyDescent="0.45">
      <c r="A190" t="s">
        <v>456</v>
      </c>
      <c r="B190" t="s">
        <v>1989</v>
      </c>
      <c r="C190">
        <v>1105</v>
      </c>
      <c r="D190">
        <v>4705</v>
      </c>
      <c r="E190">
        <v>93</v>
      </c>
      <c r="F190">
        <v>609</v>
      </c>
      <c r="G190">
        <v>481</v>
      </c>
      <c r="H190">
        <v>212</v>
      </c>
      <c r="I190">
        <v>6.3E-2</v>
      </c>
      <c r="J190">
        <v>0.157</v>
      </c>
      <c r="K190">
        <v>0.13500000000000001</v>
      </c>
      <c r="L190">
        <v>0.317</v>
      </c>
      <c r="M190">
        <v>0.28100000000000003</v>
      </c>
      <c r="N190">
        <v>0.32800000000000001</v>
      </c>
      <c r="O190">
        <v>0.41499999999999998</v>
      </c>
      <c r="P190">
        <v>0.32</v>
      </c>
      <c r="Q190" t="s">
        <v>373</v>
      </c>
      <c r="R190">
        <v>100</v>
      </c>
      <c r="S190">
        <v>27.3</v>
      </c>
      <c r="T190">
        <v>25.6</v>
      </c>
      <c r="U190">
        <v>3.5</v>
      </c>
      <c r="V190">
        <v>19.3</v>
      </c>
    </row>
    <row r="191" spans="1:22" x14ac:dyDescent="0.45">
      <c r="A191" t="s">
        <v>114</v>
      </c>
      <c r="B191" t="s">
        <v>1989</v>
      </c>
      <c r="C191">
        <v>952</v>
      </c>
      <c r="D191">
        <v>3715</v>
      </c>
      <c r="E191">
        <v>157</v>
      </c>
      <c r="F191">
        <v>484</v>
      </c>
      <c r="G191">
        <v>491</v>
      </c>
      <c r="H191">
        <v>22</v>
      </c>
      <c r="I191">
        <v>0.11700000000000001</v>
      </c>
      <c r="J191">
        <v>0.23699999999999999</v>
      </c>
      <c r="K191">
        <v>0.20399999999999999</v>
      </c>
      <c r="L191">
        <v>0.29599999999999999</v>
      </c>
      <c r="M191">
        <v>0.251</v>
      </c>
      <c r="N191">
        <v>0.34899999999999998</v>
      </c>
      <c r="O191">
        <v>0.45600000000000002</v>
      </c>
      <c r="P191">
        <v>0.34499999999999997</v>
      </c>
      <c r="Q191" t="s">
        <v>373</v>
      </c>
      <c r="R191">
        <v>120</v>
      </c>
      <c r="S191">
        <v>-4.0999999999999996</v>
      </c>
      <c r="T191">
        <v>90.2</v>
      </c>
      <c r="U191">
        <v>-18</v>
      </c>
      <c r="V191">
        <v>19.3</v>
      </c>
    </row>
    <row r="192" spans="1:22" x14ac:dyDescent="0.45">
      <c r="A192" t="s">
        <v>2134</v>
      </c>
      <c r="B192" t="s">
        <v>1989</v>
      </c>
      <c r="C192">
        <v>1316</v>
      </c>
      <c r="D192">
        <v>5357</v>
      </c>
      <c r="E192">
        <v>74</v>
      </c>
      <c r="F192">
        <v>671</v>
      </c>
      <c r="G192">
        <v>497</v>
      </c>
      <c r="H192">
        <v>53</v>
      </c>
      <c r="I192">
        <v>8.5999999999999993E-2</v>
      </c>
      <c r="J192">
        <v>0.10199999999999999</v>
      </c>
      <c r="K192">
        <v>0.11</v>
      </c>
      <c r="L192">
        <v>0.29899999999999999</v>
      </c>
      <c r="M192">
        <v>0.27900000000000003</v>
      </c>
      <c r="N192">
        <v>0.34200000000000003</v>
      </c>
      <c r="O192">
        <v>0.38900000000000001</v>
      </c>
      <c r="P192">
        <v>0.32400000000000001</v>
      </c>
      <c r="Q192" t="s">
        <v>373</v>
      </c>
      <c r="R192">
        <v>97</v>
      </c>
      <c r="S192">
        <v>2.5</v>
      </c>
      <c r="T192">
        <v>-17.8</v>
      </c>
      <c r="U192">
        <v>25.9</v>
      </c>
      <c r="V192">
        <v>19.2</v>
      </c>
    </row>
    <row r="193" spans="1:22" x14ac:dyDescent="0.45">
      <c r="A193" t="s">
        <v>2135</v>
      </c>
      <c r="B193" t="s">
        <v>1989</v>
      </c>
      <c r="C193">
        <v>1184</v>
      </c>
      <c r="D193">
        <v>4229</v>
      </c>
      <c r="E193">
        <v>113</v>
      </c>
      <c r="F193">
        <v>481</v>
      </c>
      <c r="G193">
        <v>535</v>
      </c>
      <c r="H193">
        <v>8</v>
      </c>
      <c r="I193">
        <v>8.6999999999999994E-2</v>
      </c>
      <c r="J193">
        <v>0.23</v>
      </c>
      <c r="K193">
        <v>0.14599999999999999</v>
      </c>
      <c r="L193">
        <v>0.34399999999999997</v>
      </c>
      <c r="M193">
        <v>0.27700000000000002</v>
      </c>
      <c r="N193">
        <v>0.35099999999999998</v>
      </c>
      <c r="O193">
        <v>0.42299999999999999</v>
      </c>
      <c r="P193">
        <v>0.34</v>
      </c>
      <c r="Q193" t="s">
        <v>373</v>
      </c>
      <c r="R193">
        <v>115</v>
      </c>
      <c r="S193">
        <v>-29</v>
      </c>
      <c r="T193">
        <v>46.8</v>
      </c>
      <c r="U193">
        <v>4.3</v>
      </c>
      <c r="V193">
        <v>19.2</v>
      </c>
    </row>
    <row r="194" spans="1:22" x14ac:dyDescent="0.45">
      <c r="A194" t="s">
        <v>2136</v>
      </c>
      <c r="B194" t="s">
        <v>1989</v>
      </c>
      <c r="C194">
        <v>1460</v>
      </c>
      <c r="D194">
        <v>5902</v>
      </c>
      <c r="E194">
        <v>127</v>
      </c>
      <c r="F194">
        <v>817</v>
      </c>
      <c r="G194">
        <v>517</v>
      </c>
      <c r="H194">
        <v>149</v>
      </c>
      <c r="I194">
        <v>0.125</v>
      </c>
      <c r="J194">
        <v>0.22500000000000001</v>
      </c>
      <c r="K194">
        <v>0.158</v>
      </c>
      <c r="L194">
        <v>0.32600000000000001</v>
      </c>
      <c r="M194">
        <v>0.25900000000000001</v>
      </c>
      <c r="N194">
        <v>0.35799999999999998</v>
      </c>
      <c r="O194">
        <v>0.41699999999999998</v>
      </c>
      <c r="P194">
        <v>0.34100000000000003</v>
      </c>
      <c r="Q194" t="s">
        <v>373</v>
      </c>
      <c r="R194">
        <v>107</v>
      </c>
      <c r="S194">
        <v>26.9</v>
      </c>
      <c r="T194">
        <v>76.8</v>
      </c>
      <c r="U194">
        <v>-80.3</v>
      </c>
      <c r="V194">
        <v>19.100000000000001</v>
      </c>
    </row>
    <row r="195" spans="1:22" x14ac:dyDescent="0.45">
      <c r="A195" t="s">
        <v>2137</v>
      </c>
      <c r="B195" t="s">
        <v>1989</v>
      </c>
      <c r="C195">
        <v>1124</v>
      </c>
      <c r="D195">
        <v>4465</v>
      </c>
      <c r="E195">
        <v>64</v>
      </c>
      <c r="F195">
        <v>584</v>
      </c>
      <c r="G195">
        <v>414</v>
      </c>
      <c r="H195">
        <v>176</v>
      </c>
      <c r="I195">
        <v>7.0999999999999994E-2</v>
      </c>
      <c r="J195">
        <v>0.14299999999999999</v>
      </c>
      <c r="K195">
        <v>0.128</v>
      </c>
      <c r="L195">
        <v>0.316</v>
      </c>
      <c r="M195">
        <v>0.28000000000000003</v>
      </c>
      <c r="N195">
        <v>0.33</v>
      </c>
      <c r="O195">
        <v>0.40799999999999997</v>
      </c>
      <c r="P195">
        <v>0.32200000000000001</v>
      </c>
      <c r="Q195" t="s">
        <v>373</v>
      </c>
      <c r="R195">
        <v>102</v>
      </c>
      <c r="S195">
        <v>40</v>
      </c>
      <c r="T195">
        <v>51.3</v>
      </c>
      <c r="U195">
        <v>-6.2</v>
      </c>
      <c r="V195">
        <v>19.100000000000001</v>
      </c>
    </row>
    <row r="196" spans="1:22" x14ac:dyDescent="0.45">
      <c r="A196" t="s">
        <v>163</v>
      </c>
      <c r="B196" t="s">
        <v>28</v>
      </c>
      <c r="C196">
        <v>562</v>
      </c>
      <c r="D196">
        <v>2301</v>
      </c>
      <c r="E196">
        <v>106</v>
      </c>
      <c r="F196">
        <v>318</v>
      </c>
      <c r="G196">
        <v>361</v>
      </c>
      <c r="H196">
        <v>9</v>
      </c>
      <c r="I196">
        <v>0.107</v>
      </c>
      <c r="J196">
        <v>0.183</v>
      </c>
      <c r="K196">
        <v>0.222</v>
      </c>
      <c r="L196">
        <v>0.27700000000000002</v>
      </c>
      <c r="M196">
        <v>0.26200000000000001</v>
      </c>
      <c r="N196">
        <v>0.35499999999999998</v>
      </c>
      <c r="O196">
        <v>0.48399999999999999</v>
      </c>
      <c r="P196">
        <v>0.35699999999999998</v>
      </c>
      <c r="Q196" t="s">
        <v>373</v>
      </c>
      <c r="R196">
        <v>129</v>
      </c>
      <c r="S196">
        <v>-6.5</v>
      </c>
      <c r="T196">
        <v>75.400000000000006</v>
      </c>
      <c r="U196">
        <v>34.4</v>
      </c>
      <c r="V196">
        <v>19</v>
      </c>
    </row>
    <row r="197" spans="1:22" x14ac:dyDescent="0.45">
      <c r="A197" t="s">
        <v>2138</v>
      </c>
      <c r="B197" t="s">
        <v>1989</v>
      </c>
      <c r="C197">
        <v>1147</v>
      </c>
      <c r="D197">
        <v>4616</v>
      </c>
      <c r="E197">
        <v>195</v>
      </c>
      <c r="F197">
        <v>564</v>
      </c>
      <c r="G197">
        <v>632</v>
      </c>
      <c r="H197">
        <v>35</v>
      </c>
      <c r="I197">
        <v>0.12</v>
      </c>
      <c r="J197">
        <v>0.224</v>
      </c>
      <c r="K197">
        <v>0.21199999999999999</v>
      </c>
      <c r="L197">
        <v>0.29199999999999998</v>
      </c>
      <c r="M197">
        <v>0.253</v>
      </c>
      <c r="N197">
        <v>0.35799999999999998</v>
      </c>
      <c r="O197">
        <v>0.46500000000000002</v>
      </c>
      <c r="P197">
        <v>0.35899999999999999</v>
      </c>
      <c r="Q197" t="s">
        <v>373</v>
      </c>
      <c r="R197">
        <v>122</v>
      </c>
      <c r="S197">
        <v>0.3</v>
      </c>
      <c r="T197">
        <v>122</v>
      </c>
      <c r="U197">
        <v>-86.3</v>
      </c>
      <c r="V197">
        <v>19</v>
      </c>
    </row>
    <row r="198" spans="1:22" x14ac:dyDescent="0.45">
      <c r="A198" t="s">
        <v>2139</v>
      </c>
      <c r="B198" t="s">
        <v>1989</v>
      </c>
      <c r="C198">
        <v>1149</v>
      </c>
      <c r="D198">
        <v>4685</v>
      </c>
      <c r="E198">
        <v>80</v>
      </c>
      <c r="F198">
        <v>574</v>
      </c>
      <c r="G198">
        <v>462</v>
      </c>
      <c r="H198">
        <v>80</v>
      </c>
      <c r="I198">
        <v>9.1999999999999998E-2</v>
      </c>
      <c r="J198">
        <v>0.152</v>
      </c>
      <c r="K198">
        <v>0.13800000000000001</v>
      </c>
      <c r="L198">
        <v>0.311</v>
      </c>
      <c r="M198">
        <v>0.27400000000000002</v>
      </c>
      <c r="N198">
        <v>0.34300000000000003</v>
      </c>
      <c r="O198">
        <v>0.41199999999999998</v>
      </c>
      <c r="P198">
        <v>0.33100000000000002</v>
      </c>
      <c r="Q198" t="s">
        <v>373</v>
      </c>
      <c r="R198">
        <v>99</v>
      </c>
      <c r="S198">
        <v>12.5</v>
      </c>
      <c r="T198">
        <v>6.4</v>
      </c>
      <c r="U198">
        <v>29.4</v>
      </c>
      <c r="V198">
        <v>18.899999999999999</v>
      </c>
    </row>
    <row r="199" spans="1:22" x14ac:dyDescent="0.45">
      <c r="A199" t="s">
        <v>2140</v>
      </c>
      <c r="B199" t="s">
        <v>43</v>
      </c>
      <c r="C199">
        <v>417</v>
      </c>
      <c r="D199">
        <v>1639</v>
      </c>
      <c r="E199">
        <v>104</v>
      </c>
      <c r="F199">
        <v>286</v>
      </c>
      <c r="G199">
        <v>254</v>
      </c>
      <c r="H199">
        <v>14</v>
      </c>
      <c r="I199">
        <v>0.29799999999999999</v>
      </c>
      <c r="J199">
        <v>9.2999999999999999E-2</v>
      </c>
      <c r="K199">
        <v>0.34100000000000003</v>
      </c>
      <c r="L199">
        <v>0.27</v>
      </c>
      <c r="M199">
        <v>0.30299999999999999</v>
      </c>
      <c r="N199">
        <v>0.51900000000000002</v>
      </c>
      <c r="O199">
        <v>0.64400000000000002</v>
      </c>
      <c r="P199">
        <v>0.46</v>
      </c>
      <c r="Q199" t="s">
        <v>373</v>
      </c>
      <c r="R199">
        <v>183</v>
      </c>
      <c r="S199">
        <v>-7.2</v>
      </c>
      <c r="T199">
        <v>168.2</v>
      </c>
      <c r="U199">
        <v>-28.4</v>
      </c>
      <c r="V199">
        <v>18.899999999999999</v>
      </c>
    </row>
    <row r="200" spans="1:22" x14ac:dyDescent="0.45">
      <c r="A200" t="s">
        <v>2141</v>
      </c>
      <c r="B200" t="s">
        <v>1989</v>
      </c>
      <c r="C200">
        <v>1041</v>
      </c>
      <c r="D200">
        <v>4171</v>
      </c>
      <c r="E200">
        <v>75</v>
      </c>
      <c r="F200">
        <v>496</v>
      </c>
      <c r="G200">
        <v>405</v>
      </c>
      <c r="H200">
        <v>112</v>
      </c>
      <c r="I200">
        <v>7.6999999999999999E-2</v>
      </c>
      <c r="J200">
        <v>0.13300000000000001</v>
      </c>
      <c r="K200">
        <v>0.13700000000000001</v>
      </c>
      <c r="L200">
        <v>0.315</v>
      </c>
      <c r="M200">
        <v>0.28499999999999998</v>
      </c>
      <c r="N200">
        <v>0.34300000000000003</v>
      </c>
      <c r="O200">
        <v>0.42199999999999999</v>
      </c>
      <c r="P200">
        <v>0.33400000000000002</v>
      </c>
      <c r="Q200" t="s">
        <v>373</v>
      </c>
      <c r="R200">
        <v>101</v>
      </c>
      <c r="S200">
        <v>21.1</v>
      </c>
      <c r="T200">
        <v>26.5</v>
      </c>
      <c r="U200">
        <v>28</v>
      </c>
      <c r="V200">
        <v>18.899999999999999</v>
      </c>
    </row>
    <row r="201" spans="1:22" x14ac:dyDescent="0.45">
      <c r="A201" t="s">
        <v>2142</v>
      </c>
      <c r="B201" t="s">
        <v>1989</v>
      </c>
      <c r="C201">
        <v>1007</v>
      </c>
      <c r="D201">
        <v>3892</v>
      </c>
      <c r="E201">
        <v>231</v>
      </c>
      <c r="F201">
        <v>555</v>
      </c>
      <c r="G201">
        <v>641</v>
      </c>
      <c r="H201">
        <v>1</v>
      </c>
      <c r="I201">
        <v>0.16400000000000001</v>
      </c>
      <c r="J201">
        <v>0.254</v>
      </c>
      <c r="K201">
        <v>0.26900000000000002</v>
      </c>
      <c r="L201">
        <v>0.30399999999999999</v>
      </c>
      <c r="M201">
        <v>0.26300000000000001</v>
      </c>
      <c r="N201">
        <v>0.38600000000000001</v>
      </c>
      <c r="O201">
        <v>0.53200000000000003</v>
      </c>
      <c r="P201">
        <v>0.38900000000000001</v>
      </c>
      <c r="Q201" t="s">
        <v>373</v>
      </c>
      <c r="R201">
        <v>136</v>
      </c>
      <c r="S201">
        <v>-32.700000000000003</v>
      </c>
      <c r="T201">
        <v>142.1</v>
      </c>
      <c r="U201">
        <v>-83.9</v>
      </c>
      <c r="V201">
        <v>18.899999999999999</v>
      </c>
    </row>
    <row r="202" spans="1:22" x14ac:dyDescent="0.45">
      <c r="A202" t="s">
        <v>1982</v>
      </c>
      <c r="B202" t="s">
        <v>62</v>
      </c>
      <c r="C202">
        <v>1036</v>
      </c>
      <c r="D202">
        <v>4113</v>
      </c>
      <c r="E202">
        <v>159</v>
      </c>
      <c r="F202">
        <v>542</v>
      </c>
      <c r="G202">
        <v>498</v>
      </c>
      <c r="H202">
        <v>35</v>
      </c>
      <c r="I202">
        <v>9.9000000000000005E-2</v>
      </c>
      <c r="J202">
        <v>0.185</v>
      </c>
      <c r="K202">
        <v>0.19500000000000001</v>
      </c>
      <c r="L202">
        <v>0.25600000000000001</v>
      </c>
      <c r="M202">
        <v>0.23699999999999999</v>
      </c>
      <c r="N202">
        <v>0.318</v>
      </c>
      <c r="O202">
        <v>0.432</v>
      </c>
      <c r="P202">
        <v>0.32200000000000001</v>
      </c>
      <c r="Q202" t="s">
        <v>373</v>
      </c>
      <c r="R202">
        <v>103</v>
      </c>
      <c r="S202">
        <v>2.6</v>
      </c>
      <c r="T202">
        <v>19.899999999999999</v>
      </c>
      <c r="U202">
        <v>26.3</v>
      </c>
      <c r="V202">
        <v>18.8</v>
      </c>
    </row>
    <row r="203" spans="1:22" x14ac:dyDescent="0.45">
      <c r="A203" t="s">
        <v>2143</v>
      </c>
      <c r="B203" t="s">
        <v>1989</v>
      </c>
      <c r="C203">
        <v>1380</v>
      </c>
      <c r="D203">
        <v>5052</v>
      </c>
      <c r="E203">
        <v>153</v>
      </c>
      <c r="F203">
        <v>548</v>
      </c>
      <c r="G203">
        <v>639</v>
      </c>
      <c r="H203">
        <v>12</v>
      </c>
      <c r="I203">
        <v>7.0999999999999994E-2</v>
      </c>
      <c r="J203">
        <v>0.15</v>
      </c>
      <c r="K203">
        <v>0.16600000000000001</v>
      </c>
      <c r="L203">
        <v>0.3</v>
      </c>
      <c r="M203">
        <v>0.27800000000000002</v>
      </c>
      <c r="N203">
        <v>0.33</v>
      </c>
      <c r="O203">
        <v>0.443</v>
      </c>
      <c r="P203">
        <v>0.33200000000000002</v>
      </c>
      <c r="Q203" t="s">
        <v>373</v>
      </c>
      <c r="R203">
        <v>110</v>
      </c>
      <c r="S203">
        <v>-33.200000000000003</v>
      </c>
      <c r="T203">
        <v>24.9</v>
      </c>
      <c r="U203">
        <v>-3.3</v>
      </c>
      <c r="V203">
        <v>18.7</v>
      </c>
    </row>
    <row r="204" spans="1:22" x14ac:dyDescent="0.45">
      <c r="A204" t="s">
        <v>177</v>
      </c>
      <c r="B204" t="s">
        <v>1989</v>
      </c>
      <c r="C204">
        <v>887</v>
      </c>
      <c r="D204">
        <v>3466</v>
      </c>
      <c r="E204">
        <v>189</v>
      </c>
      <c r="F204">
        <v>522</v>
      </c>
      <c r="G204">
        <v>517</v>
      </c>
      <c r="H204">
        <v>13</v>
      </c>
      <c r="I204">
        <v>0.14899999999999999</v>
      </c>
      <c r="J204">
        <v>0.248</v>
      </c>
      <c r="K204">
        <v>0.246</v>
      </c>
      <c r="L204">
        <v>0.25</v>
      </c>
      <c r="M204">
        <v>0.22700000000000001</v>
      </c>
      <c r="N204">
        <v>0.35</v>
      </c>
      <c r="O204">
        <v>0.47299999999999998</v>
      </c>
      <c r="P204">
        <v>0.35199999999999998</v>
      </c>
      <c r="Q204" t="s">
        <v>373</v>
      </c>
      <c r="R204">
        <v>124</v>
      </c>
      <c r="S204">
        <v>-2.6</v>
      </c>
      <c r="T204">
        <v>101.1</v>
      </c>
      <c r="U204">
        <v>-30.4</v>
      </c>
      <c r="V204">
        <v>18.7</v>
      </c>
    </row>
    <row r="205" spans="1:22" x14ac:dyDescent="0.45">
      <c r="A205" t="s">
        <v>2144</v>
      </c>
      <c r="B205" t="s">
        <v>1989</v>
      </c>
      <c r="C205">
        <v>1429</v>
      </c>
      <c r="D205">
        <v>5534</v>
      </c>
      <c r="E205">
        <v>151</v>
      </c>
      <c r="F205">
        <v>652</v>
      </c>
      <c r="G205">
        <v>664</v>
      </c>
      <c r="H205">
        <v>45</v>
      </c>
      <c r="I205">
        <v>6.0999999999999999E-2</v>
      </c>
      <c r="J205">
        <v>0.20499999999999999</v>
      </c>
      <c r="K205">
        <v>0.159</v>
      </c>
      <c r="L205">
        <v>0.32100000000000001</v>
      </c>
      <c r="M205">
        <v>0.27300000000000002</v>
      </c>
      <c r="N205">
        <v>0.32600000000000001</v>
      </c>
      <c r="O205">
        <v>0.432</v>
      </c>
      <c r="P205">
        <v>0.33</v>
      </c>
      <c r="Q205" t="s">
        <v>373</v>
      </c>
      <c r="R205">
        <v>102</v>
      </c>
      <c r="S205">
        <v>0.3</v>
      </c>
      <c r="T205">
        <v>7.9</v>
      </c>
      <c r="U205">
        <v>-6.9</v>
      </c>
      <c r="V205">
        <v>18.7</v>
      </c>
    </row>
    <row r="206" spans="1:22" x14ac:dyDescent="0.45">
      <c r="A206" t="s">
        <v>2145</v>
      </c>
      <c r="B206" t="s">
        <v>1989</v>
      </c>
      <c r="C206">
        <v>1454</v>
      </c>
      <c r="D206">
        <v>5627</v>
      </c>
      <c r="E206">
        <v>58</v>
      </c>
      <c r="F206">
        <v>643</v>
      </c>
      <c r="G206">
        <v>473</v>
      </c>
      <c r="H206">
        <v>155</v>
      </c>
      <c r="I206">
        <v>5.0999999999999997E-2</v>
      </c>
      <c r="J206">
        <v>0.11899999999999999</v>
      </c>
      <c r="K206">
        <v>0.10100000000000001</v>
      </c>
      <c r="L206">
        <v>0.3</v>
      </c>
      <c r="M206">
        <v>0.27100000000000002</v>
      </c>
      <c r="N206">
        <v>0.313</v>
      </c>
      <c r="O206">
        <v>0.372</v>
      </c>
      <c r="P206">
        <v>0.30099999999999999</v>
      </c>
      <c r="Q206" t="s">
        <v>373</v>
      </c>
      <c r="R206">
        <v>88</v>
      </c>
      <c r="S206">
        <v>21.4</v>
      </c>
      <c r="T206">
        <v>-59.2</v>
      </c>
      <c r="U206">
        <v>48.4</v>
      </c>
      <c r="V206">
        <v>18.600000000000001</v>
      </c>
    </row>
    <row r="207" spans="1:22" x14ac:dyDescent="0.45">
      <c r="A207" t="s">
        <v>2146</v>
      </c>
      <c r="B207" t="s">
        <v>1989</v>
      </c>
      <c r="C207">
        <v>1478</v>
      </c>
      <c r="D207">
        <v>5944</v>
      </c>
      <c r="E207">
        <v>181</v>
      </c>
      <c r="F207">
        <v>724</v>
      </c>
      <c r="G207">
        <v>711</v>
      </c>
      <c r="H207">
        <v>181</v>
      </c>
      <c r="I207">
        <v>6.5000000000000002E-2</v>
      </c>
      <c r="J207">
        <v>0.23599999999999999</v>
      </c>
      <c r="K207">
        <v>0.16400000000000001</v>
      </c>
      <c r="L207">
        <v>0.32100000000000001</v>
      </c>
      <c r="M207">
        <v>0.26300000000000001</v>
      </c>
      <c r="N207">
        <v>0.315</v>
      </c>
      <c r="O207">
        <v>0.42699999999999999</v>
      </c>
      <c r="P207">
        <v>0.32100000000000001</v>
      </c>
      <c r="Q207" t="s">
        <v>373</v>
      </c>
      <c r="R207">
        <v>96</v>
      </c>
      <c r="S207">
        <v>23</v>
      </c>
      <c r="T207">
        <v>-10</v>
      </c>
      <c r="U207">
        <v>-1.3</v>
      </c>
      <c r="V207">
        <v>18.600000000000001</v>
      </c>
    </row>
    <row r="208" spans="1:22" x14ac:dyDescent="0.45">
      <c r="A208" t="s">
        <v>2147</v>
      </c>
      <c r="B208" t="s">
        <v>1989</v>
      </c>
      <c r="C208">
        <v>1399</v>
      </c>
      <c r="D208">
        <v>5139</v>
      </c>
      <c r="E208">
        <v>155</v>
      </c>
      <c r="F208">
        <v>632</v>
      </c>
      <c r="G208">
        <v>550</v>
      </c>
      <c r="H208">
        <v>87</v>
      </c>
      <c r="I208">
        <v>0.1</v>
      </c>
      <c r="J208">
        <v>0.223</v>
      </c>
      <c r="K208">
        <v>0.17100000000000001</v>
      </c>
      <c r="L208">
        <v>0.30199999999999999</v>
      </c>
      <c r="M208">
        <v>0.251</v>
      </c>
      <c r="N208">
        <v>0.33</v>
      </c>
      <c r="O208">
        <v>0.42199999999999999</v>
      </c>
      <c r="P208">
        <v>0.33</v>
      </c>
      <c r="Q208" t="s">
        <v>373</v>
      </c>
      <c r="R208">
        <v>102</v>
      </c>
      <c r="S208">
        <v>9.6</v>
      </c>
      <c r="T208">
        <v>21.5</v>
      </c>
      <c r="U208">
        <v>-6.2</v>
      </c>
      <c r="V208">
        <v>18.3</v>
      </c>
    </row>
    <row r="209" spans="1:22" x14ac:dyDescent="0.45">
      <c r="A209" t="s">
        <v>82</v>
      </c>
      <c r="B209" t="s">
        <v>32</v>
      </c>
      <c r="C209">
        <v>688</v>
      </c>
      <c r="D209">
        <v>2908</v>
      </c>
      <c r="E209">
        <v>146</v>
      </c>
      <c r="F209">
        <v>411</v>
      </c>
      <c r="G209">
        <v>411</v>
      </c>
      <c r="H209">
        <v>5</v>
      </c>
      <c r="I209">
        <v>7.9000000000000001E-2</v>
      </c>
      <c r="J209">
        <v>0.25700000000000001</v>
      </c>
      <c r="K209">
        <v>0.23</v>
      </c>
      <c r="L209">
        <v>0.32600000000000001</v>
      </c>
      <c r="M209">
        <v>0.27300000000000002</v>
      </c>
      <c r="N209">
        <v>0.34</v>
      </c>
      <c r="O209">
        <v>0.504</v>
      </c>
      <c r="P209">
        <v>0.35799999999999998</v>
      </c>
      <c r="Q209" t="s">
        <v>373</v>
      </c>
      <c r="R209">
        <v>125</v>
      </c>
      <c r="S209">
        <v>-2.2000000000000002</v>
      </c>
      <c r="T209">
        <v>86.6</v>
      </c>
      <c r="U209">
        <v>-3.5</v>
      </c>
      <c r="V209">
        <v>18.3</v>
      </c>
    </row>
    <row r="210" spans="1:22" x14ac:dyDescent="0.45">
      <c r="A210" t="s">
        <v>2148</v>
      </c>
      <c r="B210" t="s">
        <v>102</v>
      </c>
      <c r="C210">
        <v>817</v>
      </c>
      <c r="D210">
        <v>3384</v>
      </c>
      <c r="E210">
        <v>95</v>
      </c>
      <c r="F210">
        <v>469</v>
      </c>
      <c r="G210">
        <v>449</v>
      </c>
      <c r="H210">
        <v>59</v>
      </c>
      <c r="I210">
        <v>9.7000000000000003E-2</v>
      </c>
      <c r="J210">
        <v>0.14499999999999999</v>
      </c>
      <c r="K210">
        <v>0.18</v>
      </c>
      <c r="L210">
        <v>0.32600000000000001</v>
      </c>
      <c r="M210">
        <v>0.29699999999999999</v>
      </c>
      <c r="N210">
        <v>0.36599999999999999</v>
      </c>
      <c r="O210">
        <v>0.47599999999999998</v>
      </c>
      <c r="P210">
        <v>0.36199999999999999</v>
      </c>
      <c r="Q210" t="s">
        <v>373</v>
      </c>
      <c r="R210">
        <v>120</v>
      </c>
      <c r="S210">
        <v>-3.6</v>
      </c>
      <c r="T210">
        <v>83.5</v>
      </c>
      <c r="U210">
        <v>-12.5</v>
      </c>
      <c r="V210">
        <v>18.3</v>
      </c>
    </row>
    <row r="211" spans="1:22" x14ac:dyDescent="0.45">
      <c r="A211" t="s">
        <v>2149</v>
      </c>
      <c r="B211" t="s">
        <v>1989</v>
      </c>
      <c r="C211">
        <v>915</v>
      </c>
      <c r="D211">
        <v>3910</v>
      </c>
      <c r="E211">
        <v>66</v>
      </c>
      <c r="F211">
        <v>566</v>
      </c>
      <c r="G211">
        <v>319</v>
      </c>
      <c r="H211">
        <v>87</v>
      </c>
      <c r="I211">
        <v>8.7999999999999995E-2</v>
      </c>
      <c r="J211">
        <v>0.17399999999999999</v>
      </c>
      <c r="K211">
        <v>0.13300000000000001</v>
      </c>
      <c r="L211">
        <v>0.32700000000000001</v>
      </c>
      <c r="M211">
        <v>0.27600000000000002</v>
      </c>
      <c r="N211">
        <v>0.35399999999999998</v>
      </c>
      <c r="O211">
        <v>0.40899999999999997</v>
      </c>
      <c r="P211">
        <v>0.33500000000000002</v>
      </c>
      <c r="Q211" t="s">
        <v>373</v>
      </c>
      <c r="R211">
        <v>109</v>
      </c>
      <c r="S211">
        <v>21</v>
      </c>
      <c r="T211">
        <v>64.2</v>
      </c>
      <c r="U211">
        <v>-14.3</v>
      </c>
      <c r="V211">
        <v>18.3</v>
      </c>
    </row>
    <row r="212" spans="1:22" x14ac:dyDescent="0.45">
      <c r="A212" t="s">
        <v>2151</v>
      </c>
      <c r="B212" t="s">
        <v>1989</v>
      </c>
      <c r="C212">
        <v>1062</v>
      </c>
      <c r="D212">
        <v>4145</v>
      </c>
      <c r="E212">
        <v>134</v>
      </c>
      <c r="F212">
        <v>586</v>
      </c>
      <c r="G212">
        <v>447</v>
      </c>
      <c r="H212">
        <v>124</v>
      </c>
      <c r="I212">
        <v>0.115</v>
      </c>
      <c r="J212">
        <v>0.23499999999999999</v>
      </c>
      <c r="K212">
        <v>0.17100000000000001</v>
      </c>
      <c r="L212">
        <v>0.317</v>
      </c>
      <c r="M212">
        <v>0.25900000000000001</v>
      </c>
      <c r="N212">
        <v>0.35</v>
      </c>
      <c r="O212">
        <v>0.43</v>
      </c>
      <c r="P212">
        <v>0.33800000000000002</v>
      </c>
      <c r="Q212" t="s">
        <v>373</v>
      </c>
      <c r="R212">
        <v>115</v>
      </c>
      <c r="S212">
        <v>14</v>
      </c>
      <c r="T212">
        <v>90</v>
      </c>
      <c r="U212">
        <v>-49</v>
      </c>
      <c r="V212">
        <v>18.100000000000001</v>
      </c>
    </row>
    <row r="213" spans="1:22" x14ac:dyDescent="0.45">
      <c r="A213" t="s">
        <v>2150</v>
      </c>
      <c r="B213" t="s">
        <v>1989</v>
      </c>
      <c r="C213">
        <v>1317</v>
      </c>
      <c r="D213">
        <v>5098</v>
      </c>
      <c r="E213">
        <v>161</v>
      </c>
      <c r="F213">
        <v>732</v>
      </c>
      <c r="G213">
        <v>474</v>
      </c>
      <c r="H213">
        <v>132</v>
      </c>
      <c r="I213">
        <v>0.104</v>
      </c>
      <c r="J213">
        <v>0.24</v>
      </c>
      <c r="K213">
        <v>0.17399999999999999</v>
      </c>
      <c r="L213">
        <v>0.30399999999999999</v>
      </c>
      <c r="M213">
        <v>0.246</v>
      </c>
      <c r="N213">
        <v>0.34399999999999997</v>
      </c>
      <c r="O213">
        <v>0.42</v>
      </c>
      <c r="P213">
        <v>0.33800000000000002</v>
      </c>
      <c r="Q213" t="s">
        <v>373</v>
      </c>
      <c r="R213">
        <v>107</v>
      </c>
      <c r="S213">
        <v>21.5</v>
      </c>
      <c r="T213">
        <v>61.8</v>
      </c>
      <c r="U213">
        <v>-44.9</v>
      </c>
      <c r="V213">
        <v>18.100000000000001</v>
      </c>
    </row>
    <row r="214" spans="1:22" x14ac:dyDescent="0.45">
      <c r="A214" t="s">
        <v>2152</v>
      </c>
      <c r="B214" t="s">
        <v>1989</v>
      </c>
      <c r="C214">
        <v>1092</v>
      </c>
      <c r="D214">
        <v>4119</v>
      </c>
      <c r="E214">
        <v>166</v>
      </c>
      <c r="F214">
        <v>536</v>
      </c>
      <c r="G214">
        <v>491</v>
      </c>
      <c r="H214">
        <v>35</v>
      </c>
      <c r="I214">
        <v>8.7999999999999995E-2</v>
      </c>
      <c r="J214">
        <v>0.26900000000000002</v>
      </c>
      <c r="K214">
        <v>0.19500000000000001</v>
      </c>
      <c r="L214">
        <v>0.29499999999999998</v>
      </c>
      <c r="M214">
        <v>0.24099999999999999</v>
      </c>
      <c r="N214">
        <v>0.31</v>
      </c>
      <c r="O214">
        <v>0.436</v>
      </c>
      <c r="P214">
        <v>0.32300000000000001</v>
      </c>
      <c r="Q214" t="s">
        <v>373</v>
      </c>
      <c r="R214">
        <v>102</v>
      </c>
      <c r="S214">
        <v>24.5</v>
      </c>
      <c r="T214">
        <v>34</v>
      </c>
      <c r="U214">
        <v>5.7</v>
      </c>
      <c r="V214">
        <v>18</v>
      </c>
    </row>
    <row r="215" spans="1:22" x14ac:dyDescent="0.45">
      <c r="A215" t="s">
        <v>2153</v>
      </c>
      <c r="B215" t="s">
        <v>132</v>
      </c>
      <c r="C215">
        <v>1539</v>
      </c>
      <c r="D215">
        <v>6333</v>
      </c>
      <c r="E215">
        <v>310</v>
      </c>
      <c r="F215">
        <v>764</v>
      </c>
      <c r="G215">
        <v>937</v>
      </c>
      <c r="H215">
        <v>6</v>
      </c>
      <c r="I215">
        <v>0.106</v>
      </c>
      <c r="J215">
        <v>0.158</v>
      </c>
      <c r="K215">
        <v>0.216</v>
      </c>
      <c r="L215">
        <v>0.28799999999999998</v>
      </c>
      <c r="M215">
        <v>0.27900000000000003</v>
      </c>
      <c r="N215">
        <v>0.36</v>
      </c>
      <c r="O215">
        <v>0.495</v>
      </c>
      <c r="P215">
        <v>0.36699999999999999</v>
      </c>
      <c r="Q215" t="s">
        <v>373</v>
      </c>
      <c r="R215">
        <v>123</v>
      </c>
      <c r="S215">
        <v>-71.099999999999994</v>
      </c>
      <c r="T215">
        <v>110.5</v>
      </c>
      <c r="U215">
        <v>-145.80000000000001</v>
      </c>
      <c r="V215">
        <v>18</v>
      </c>
    </row>
    <row r="216" spans="1:22" x14ac:dyDescent="0.45">
      <c r="A216" t="s">
        <v>2154</v>
      </c>
      <c r="B216" t="s">
        <v>1989</v>
      </c>
      <c r="C216">
        <v>1371</v>
      </c>
      <c r="D216">
        <v>5505</v>
      </c>
      <c r="E216">
        <v>115</v>
      </c>
      <c r="F216">
        <v>601</v>
      </c>
      <c r="G216">
        <v>590</v>
      </c>
      <c r="H216">
        <v>143</v>
      </c>
      <c r="I216">
        <v>4.8000000000000001E-2</v>
      </c>
      <c r="J216">
        <v>0.11799999999999999</v>
      </c>
      <c r="K216">
        <v>0.122</v>
      </c>
      <c r="L216">
        <v>0.28799999999999998</v>
      </c>
      <c r="M216">
        <v>0.27</v>
      </c>
      <c r="N216">
        <v>0.307</v>
      </c>
      <c r="O216">
        <v>0.39200000000000002</v>
      </c>
      <c r="P216">
        <v>0.30599999999999999</v>
      </c>
      <c r="Q216" t="s">
        <v>373</v>
      </c>
      <c r="R216">
        <v>87</v>
      </c>
      <c r="S216">
        <v>4.5</v>
      </c>
      <c r="T216">
        <v>-82.5</v>
      </c>
      <c r="U216">
        <v>69.7</v>
      </c>
      <c r="V216">
        <v>17.899999999999999</v>
      </c>
    </row>
    <row r="217" spans="1:22" x14ac:dyDescent="0.45">
      <c r="A217" t="s">
        <v>460</v>
      </c>
      <c r="B217" t="s">
        <v>1989</v>
      </c>
      <c r="C217">
        <v>1034</v>
      </c>
      <c r="D217">
        <v>3698</v>
      </c>
      <c r="E217">
        <v>107</v>
      </c>
      <c r="F217">
        <v>488</v>
      </c>
      <c r="G217">
        <v>422</v>
      </c>
      <c r="H217">
        <v>87</v>
      </c>
      <c r="I217">
        <v>9.7000000000000003E-2</v>
      </c>
      <c r="J217">
        <v>0.29199999999999998</v>
      </c>
      <c r="K217">
        <v>0.17499999999999999</v>
      </c>
      <c r="L217">
        <v>0.33700000000000002</v>
      </c>
      <c r="M217">
        <v>0.25</v>
      </c>
      <c r="N217">
        <v>0.32900000000000001</v>
      </c>
      <c r="O217">
        <v>0.42399999999999999</v>
      </c>
      <c r="P217">
        <v>0.32500000000000001</v>
      </c>
      <c r="Q217" t="s">
        <v>373</v>
      </c>
      <c r="R217">
        <v>106</v>
      </c>
      <c r="S217">
        <v>20.399999999999999</v>
      </c>
      <c r="T217">
        <v>49.3</v>
      </c>
      <c r="U217">
        <v>6.2</v>
      </c>
      <c r="V217">
        <v>17.899999999999999</v>
      </c>
    </row>
    <row r="218" spans="1:22" x14ac:dyDescent="0.45">
      <c r="A218" t="s">
        <v>928</v>
      </c>
      <c r="B218" t="s">
        <v>1989</v>
      </c>
      <c r="C218">
        <v>1225</v>
      </c>
      <c r="D218">
        <v>4862</v>
      </c>
      <c r="E218">
        <v>246</v>
      </c>
      <c r="F218">
        <v>645</v>
      </c>
      <c r="G218">
        <v>704</v>
      </c>
      <c r="H218">
        <v>23</v>
      </c>
      <c r="I218">
        <v>0.14699999999999999</v>
      </c>
      <c r="J218">
        <v>0.27300000000000002</v>
      </c>
      <c r="K218">
        <v>0.23699999999999999</v>
      </c>
      <c r="L218">
        <v>0.27</v>
      </c>
      <c r="M218">
        <v>0.22800000000000001</v>
      </c>
      <c r="N218">
        <v>0.35</v>
      </c>
      <c r="O218">
        <v>0.46500000000000002</v>
      </c>
      <c r="P218">
        <v>0.35299999999999998</v>
      </c>
      <c r="Q218" t="s">
        <v>373</v>
      </c>
      <c r="R218">
        <v>119</v>
      </c>
      <c r="S218">
        <v>-0.5</v>
      </c>
      <c r="T218">
        <v>116.3</v>
      </c>
      <c r="U218">
        <v>-100.7</v>
      </c>
      <c r="V218">
        <v>17.899999999999999</v>
      </c>
    </row>
    <row r="219" spans="1:22" x14ac:dyDescent="0.45">
      <c r="A219" t="s">
        <v>459</v>
      </c>
      <c r="B219" t="s">
        <v>1989</v>
      </c>
      <c r="C219">
        <v>1118</v>
      </c>
      <c r="D219">
        <v>4082</v>
      </c>
      <c r="E219">
        <v>137</v>
      </c>
      <c r="F219">
        <v>443</v>
      </c>
      <c r="G219">
        <v>517</v>
      </c>
      <c r="H219">
        <v>8</v>
      </c>
      <c r="I219">
        <v>5.2999999999999999E-2</v>
      </c>
      <c r="J219">
        <v>0.23499999999999999</v>
      </c>
      <c r="K219">
        <v>0.16600000000000001</v>
      </c>
      <c r="L219">
        <v>0.29099999999999998</v>
      </c>
      <c r="M219">
        <v>0.246</v>
      </c>
      <c r="N219">
        <v>0.29499999999999998</v>
      </c>
      <c r="O219">
        <v>0.41199999999999998</v>
      </c>
      <c r="P219">
        <v>0.30399999999999999</v>
      </c>
      <c r="Q219" t="s">
        <v>373</v>
      </c>
      <c r="R219">
        <v>89</v>
      </c>
      <c r="S219">
        <v>-9.4</v>
      </c>
      <c r="T219">
        <v>-66.099999999999994</v>
      </c>
      <c r="U219">
        <v>100.4</v>
      </c>
      <c r="V219">
        <v>17.7</v>
      </c>
    </row>
    <row r="220" spans="1:22" x14ac:dyDescent="0.45">
      <c r="A220" t="s">
        <v>2155</v>
      </c>
      <c r="B220" t="s">
        <v>1989</v>
      </c>
      <c r="C220">
        <v>1661</v>
      </c>
      <c r="D220">
        <v>6897</v>
      </c>
      <c r="E220">
        <v>390</v>
      </c>
      <c r="F220">
        <v>889</v>
      </c>
      <c r="G220">
        <v>997</v>
      </c>
      <c r="H220">
        <v>32</v>
      </c>
      <c r="I220">
        <v>0.156</v>
      </c>
      <c r="J220">
        <v>0.29099999999999998</v>
      </c>
      <c r="K220">
        <v>0.255</v>
      </c>
      <c r="L220">
        <v>0.28699999999999998</v>
      </c>
      <c r="M220">
        <v>0.23599999999999999</v>
      </c>
      <c r="N220">
        <v>0.36099999999999999</v>
      </c>
      <c r="O220">
        <v>0.49099999999999999</v>
      </c>
      <c r="P220">
        <v>0.36599999999999999</v>
      </c>
      <c r="Q220" t="s">
        <v>373</v>
      </c>
      <c r="R220">
        <v>123</v>
      </c>
      <c r="S220">
        <v>-6</v>
      </c>
      <c r="T220">
        <v>192.6</v>
      </c>
      <c r="U220">
        <v>-238.4</v>
      </c>
      <c r="V220">
        <v>17.7</v>
      </c>
    </row>
    <row r="221" spans="1:22" x14ac:dyDescent="0.45">
      <c r="A221" t="s">
        <v>197</v>
      </c>
      <c r="B221" t="s">
        <v>1989</v>
      </c>
      <c r="C221">
        <v>960</v>
      </c>
      <c r="D221">
        <v>4049</v>
      </c>
      <c r="E221">
        <v>98</v>
      </c>
      <c r="F221">
        <v>544</v>
      </c>
      <c r="G221">
        <v>347</v>
      </c>
      <c r="H221">
        <v>121</v>
      </c>
      <c r="I221">
        <v>3.6999999999999998E-2</v>
      </c>
      <c r="J221">
        <v>0.23499999999999999</v>
      </c>
      <c r="K221">
        <v>0.13300000000000001</v>
      </c>
      <c r="L221">
        <v>0.34499999999999997</v>
      </c>
      <c r="M221">
        <v>0.27800000000000002</v>
      </c>
      <c r="N221">
        <v>0.308</v>
      </c>
      <c r="O221">
        <v>0.41099999999999998</v>
      </c>
      <c r="P221">
        <v>0.309</v>
      </c>
      <c r="Q221" t="s">
        <v>373</v>
      </c>
      <c r="R221">
        <v>94</v>
      </c>
      <c r="S221">
        <v>19.2</v>
      </c>
      <c r="T221">
        <v>-7.6</v>
      </c>
      <c r="U221">
        <v>44.1</v>
      </c>
      <c r="V221">
        <v>17.7</v>
      </c>
    </row>
    <row r="222" spans="1:22" x14ac:dyDescent="0.45">
      <c r="A222" t="s">
        <v>211</v>
      </c>
      <c r="B222" t="s">
        <v>64</v>
      </c>
      <c r="C222">
        <v>757</v>
      </c>
      <c r="D222">
        <v>2998</v>
      </c>
      <c r="E222">
        <v>61</v>
      </c>
      <c r="F222">
        <v>367</v>
      </c>
      <c r="G222">
        <v>290</v>
      </c>
      <c r="H222">
        <v>33</v>
      </c>
      <c r="I222">
        <v>6.6000000000000003E-2</v>
      </c>
      <c r="J222">
        <v>0.11600000000000001</v>
      </c>
      <c r="K222">
        <v>0.13600000000000001</v>
      </c>
      <c r="L222">
        <v>0.312</v>
      </c>
      <c r="M222">
        <v>0.28899999999999998</v>
      </c>
      <c r="N222">
        <v>0.35199999999999998</v>
      </c>
      <c r="O222">
        <v>0.42499999999999999</v>
      </c>
      <c r="P222">
        <v>0.33800000000000002</v>
      </c>
      <c r="Q222" t="s">
        <v>373</v>
      </c>
      <c r="R222">
        <v>117</v>
      </c>
      <c r="S222">
        <v>-2.7</v>
      </c>
      <c r="T222">
        <v>62.5</v>
      </c>
      <c r="U222">
        <v>13.9</v>
      </c>
      <c r="V222">
        <v>17.600000000000001</v>
      </c>
    </row>
    <row r="223" spans="1:22" x14ac:dyDescent="0.45">
      <c r="A223" t="s">
        <v>2156</v>
      </c>
      <c r="B223" t="s">
        <v>1989</v>
      </c>
      <c r="C223">
        <v>1189</v>
      </c>
      <c r="D223">
        <v>4283</v>
      </c>
      <c r="E223">
        <v>86</v>
      </c>
      <c r="F223">
        <v>511</v>
      </c>
      <c r="G223">
        <v>405</v>
      </c>
      <c r="H223">
        <v>120</v>
      </c>
      <c r="I223">
        <v>7.6999999999999999E-2</v>
      </c>
      <c r="J223">
        <v>0.16</v>
      </c>
      <c r="K223">
        <v>0.13300000000000001</v>
      </c>
      <c r="L223">
        <v>0.28999999999999998</v>
      </c>
      <c r="M223">
        <v>0.25600000000000001</v>
      </c>
      <c r="N223">
        <v>0.33</v>
      </c>
      <c r="O223">
        <v>0.39</v>
      </c>
      <c r="P223">
        <v>0.313</v>
      </c>
      <c r="Q223" t="s">
        <v>373</v>
      </c>
      <c r="R223">
        <v>97</v>
      </c>
      <c r="S223">
        <v>23.4</v>
      </c>
      <c r="T223">
        <v>10.199999999999999</v>
      </c>
      <c r="U223">
        <v>20.5</v>
      </c>
      <c r="V223">
        <v>17.5</v>
      </c>
    </row>
    <row r="224" spans="1:22" x14ac:dyDescent="0.45">
      <c r="A224" t="s">
        <v>2157</v>
      </c>
      <c r="B224" t="s">
        <v>1989</v>
      </c>
      <c r="C224">
        <v>892</v>
      </c>
      <c r="D224">
        <v>3098</v>
      </c>
      <c r="E224">
        <v>149</v>
      </c>
      <c r="F224">
        <v>326</v>
      </c>
      <c r="G224">
        <v>372</v>
      </c>
      <c r="H224">
        <v>2</v>
      </c>
      <c r="I224">
        <v>7.0999999999999994E-2</v>
      </c>
      <c r="J224">
        <v>0.35099999999999998</v>
      </c>
      <c r="K224">
        <v>0.20699999999999999</v>
      </c>
      <c r="L224">
        <v>0.25900000000000001</v>
      </c>
      <c r="M224">
        <v>0.19900000000000001</v>
      </c>
      <c r="N224">
        <v>0.27100000000000002</v>
      </c>
      <c r="O224">
        <v>0.40600000000000003</v>
      </c>
      <c r="P224">
        <v>0.29299999999999998</v>
      </c>
      <c r="Q224" t="s">
        <v>373</v>
      </c>
      <c r="R224">
        <v>87</v>
      </c>
      <c r="S224">
        <v>-7.3</v>
      </c>
      <c r="T224">
        <v>-55.7</v>
      </c>
      <c r="U224">
        <v>121.9</v>
      </c>
      <c r="V224">
        <v>17.399999999999999</v>
      </c>
    </row>
    <row r="225" spans="1:22" x14ac:dyDescent="0.45">
      <c r="A225" t="s">
        <v>2158</v>
      </c>
      <c r="B225" t="s">
        <v>1989</v>
      </c>
      <c r="C225">
        <v>730</v>
      </c>
      <c r="D225">
        <v>2618</v>
      </c>
      <c r="E225">
        <v>41</v>
      </c>
      <c r="F225">
        <v>281</v>
      </c>
      <c r="G225">
        <v>275</v>
      </c>
      <c r="H225">
        <v>17</v>
      </c>
      <c r="I225">
        <v>0.10299999999999999</v>
      </c>
      <c r="J225">
        <v>0.193</v>
      </c>
      <c r="K225">
        <v>0.114</v>
      </c>
      <c r="L225">
        <v>0.32700000000000001</v>
      </c>
      <c r="M225">
        <v>0.26800000000000002</v>
      </c>
      <c r="N225">
        <v>0.35799999999999998</v>
      </c>
      <c r="O225">
        <v>0.38200000000000001</v>
      </c>
      <c r="P225">
        <v>0.32900000000000001</v>
      </c>
      <c r="Q225" t="s">
        <v>373</v>
      </c>
      <c r="R225">
        <v>105</v>
      </c>
      <c r="S225">
        <v>-4.5999999999999996</v>
      </c>
      <c r="T225">
        <v>9.6999999999999993</v>
      </c>
      <c r="U225">
        <v>71.8</v>
      </c>
      <c r="V225">
        <v>17.399999999999999</v>
      </c>
    </row>
    <row r="226" spans="1:22" x14ac:dyDescent="0.45">
      <c r="A226" t="s">
        <v>2159</v>
      </c>
      <c r="B226" t="s">
        <v>1989</v>
      </c>
      <c r="C226">
        <v>954</v>
      </c>
      <c r="D226">
        <v>3335</v>
      </c>
      <c r="E226">
        <v>97</v>
      </c>
      <c r="F226">
        <v>394</v>
      </c>
      <c r="G226">
        <v>361</v>
      </c>
      <c r="H226">
        <v>78</v>
      </c>
      <c r="I226">
        <v>6.8000000000000005E-2</v>
      </c>
      <c r="J226">
        <v>0.221</v>
      </c>
      <c r="K226">
        <v>0.151</v>
      </c>
      <c r="L226">
        <v>0.307</v>
      </c>
      <c r="M226">
        <v>0.25700000000000001</v>
      </c>
      <c r="N226">
        <v>0.311</v>
      </c>
      <c r="O226">
        <v>0.40799999999999997</v>
      </c>
      <c r="P226">
        <v>0.314</v>
      </c>
      <c r="Q226" t="s">
        <v>373</v>
      </c>
      <c r="R226">
        <v>95</v>
      </c>
      <c r="S226">
        <v>6.5</v>
      </c>
      <c r="T226">
        <v>-12.5</v>
      </c>
      <c r="U226">
        <v>69.099999999999994</v>
      </c>
      <c r="V226">
        <v>17.399999999999999</v>
      </c>
    </row>
    <row r="227" spans="1:22" x14ac:dyDescent="0.45">
      <c r="A227" t="s">
        <v>2160</v>
      </c>
      <c r="B227" t="s">
        <v>1989</v>
      </c>
      <c r="C227">
        <v>1372</v>
      </c>
      <c r="D227">
        <v>5798</v>
      </c>
      <c r="E227">
        <v>237</v>
      </c>
      <c r="F227">
        <v>695</v>
      </c>
      <c r="G227">
        <v>910</v>
      </c>
      <c r="H227">
        <v>72</v>
      </c>
      <c r="I227">
        <v>7.8E-2</v>
      </c>
      <c r="J227">
        <v>9.8000000000000004E-2</v>
      </c>
      <c r="K227">
        <v>0.19900000000000001</v>
      </c>
      <c r="L227">
        <v>0.27900000000000003</v>
      </c>
      <c r="M227">
        <v>0.28499999999999998</v>
      </c>
      <c r="N227">
        <v>0.34100000000000003</v>
      </c>
      <c r="O227">
        <v>0.48399999999999999</v>
      </c>
      <c r="P227">
        <v>0.35199999999999998</v>
      </c>
      <c r="Q227" t="s">
        <v>373</v>
      </c>
      <c r="R227">
        <v>114</v>
      </c>
      <c r="S227">
        <v>-35.1</v>
      </c>
      <c r="T227">
        <v>71.099999999999994</v>
      </c>
      <c r="U227">
        <v>-82.5</v>
      </c>
      <c r="V227">
        <v>17.3</v>
      </c>
    </row>
    <row r="228" spans="1:22" x14ac:dyDescent="0.45">
      <c r="A228" t="s">
        <v>2161</v>
      </c>
      <c r="B228" t="s">
        <v>1989</v>
      </c>
      <c r="C228">
        <v>1188</v>
      </c>
      <c r="D228">
        <v>4616</v>
      </c>
      <c r="E228">
        <v>174</v>
      </c>
      <c r="F228">
        <v>557</v>
      </c>
      <c r="G228">
        <v>544</v>
      </c>
      <c r="H228">
        <v>15</v>
      </c>
      <c r="I228">
        <v>4.2000000000000003E-2</v>
      </c>
      <c r="J228">
        <v>0.223</v>
      </c>
      <c r="K228">
        <v>0.17499999999999999</v>
      </c>
      <c r="L228">
        <v>0.29199999999999998</v>
      </c>
      <c r="M228">
        <v>0.254</v>
      </c>
      <c r="N228">
        <v>0.29299999999999998</v>
      </c>
      <c r="O228">
        <v>0.42799999999999999</v>
      </c>
      <c r="P228">
        <v>0.309</v>
      </c>
      <c r="Q228" t="s">
        <v>373</v>
      </c>
      <c r="R228">
        <v>93</v>
      </c>
      <c r="S228">
        <v>-7.5</v>
      </c>
      <c r="T228">
        <v>-42</v>
      </c>
      <c r="U228">
        <v>57.3</v>
      </c>
      <c r="V228">
        <v>17.3</v>
      </c>
    </row>
    <row r="229" spans="1:22" x14ac:dyDescent="0.45">
      <c r="A229" t="s">
        <v>2162</v>
      </c>
      <c r="B229" t="s">
        <v>1989</v>
      </c>
      <c r="C229">
        <v>1465</v>
      </c>
      <c r="D229">
        <v>5316</v>
      </c>
      <c r="E229">
        <v>191</v>
      </c>
      <c r="F229">
        <v>668</v>
      </c>
      <c r="G229">
        <v>590</v>
      </c>
      <c r="H229">
        <v>142</v>
      </c>
      <c r="I229">
        <v>9.8000000000000004E-2</v>
      </c>
      <c r="J229">
        <v>0.224</v>
      </c>
      <c r="K229">
        <v>0.193</v>
      </c>
      <c r="L229">
        <v>0.27300000000000002</v>
      </c>
      <c r="M229">
        <v>0.23499999999999999</v>
      </c>
      <c r="N229">
        <v>0.314</v>
      </c>
      <c r="O229">
        <v>0.42799999999999999</v>
      </c>
      <c r="P229">
        <v>0.32400000000000001</v>
      </c>
      <c r="Q229" t="s">
        <v>373</v>
      </c>
      <c r="R229">
        <v>95</v>
      </c>
      <c r="S229">
        <v>30.2</v>
      </c>
      <c r="T229">
        <v>-2.2999999999999998</v>
      </c>
      <c r="U229">
        <v>-0.5</v>
      </c>
      <c r="V229">
        <v>17.2</v>
      </c>
    </row>
    <row r="230" spans="1:22" x14ac:dyDescent="0.45">
      <c r="A230" t="s">
        <v>2163</v>
      </c>
      <c r="B230" t="s">
        <v>1989</v>
      </c>
      <c r="C230">
        <v>1452</v>
      </c>
      <c r="D230">
        <v>5845</v>
      </c>
      <c r="E230">
        <v>189</v>
      </c>
      <c r="F230">
        <v>782</v>
      </c>
      <c r="G230">
        <v>772</v>
      </c>
      <c r="H230">
        <v>71</v>
      </c>
      <c r="I230">
        <v>8.5999999999999993E-2</v>
      </c>
      <c r="J230">
        <v>0.17899999999999999</v>
      </c>
      <c r="K230">
        <v>0.184</v>
      </c>
      <c r="L230">
        <v>0.315</v>
      </c>
      <c r="M230">
        <v>0.27900000000000003</v>
      </c>
      <c r="N230">
        <v>0.34499999999999997</v>
      </c>
      <c r="O230">
        <v>0.46300000000000002</v>
      </c>
      <c r="P230">
        <v>0.35</v>
      </c>
      <c r="Q230" t="s">
        <v>373</v>
      </c>
      <c r="R230">
        <v>113</v>
      </c>
      <c r="S230">
        <v>-4.8</v>
      </c>
      <c r="T230">
        <v>86.2</v>
      </c>
      <c r="U230">
        <v>-112.6</v>
      </c>
      <c r="V230">
        <v>17.2</v>
      </c>
    </row>
    <row r="231" spans="1:22" x14ac:dyDescent="0.45">
      <c r="A231" t="s">
        <v>109</v>
      </c>
      <c r="B231" t="s">
        <v>20</v>
      </c>
      <c r="C231">
        <v>1485</v>
      </c>
      <c r="D231">
        <v>5978</v>
      </c>
      <c r="E231">
        <v>262</v>
      </c>
      <c r="F231">
        <v>634</v>
      </c>
      <c r="G231">
        <v>871</v>
      </c>
      <c r="H231">
        <v>6</v>
      </c>
      <c r="I231">
        <v>3.7999999999999999E-2</v>
      </c>
      <c r="J231">
        <v>0.187</v>
      </c>
      <c r="K231">
        <v>0.192</v>
      </c>
      <c r="L231">
        <v>0.28999999999999998</v>
      </c>
      <c r="M231">
        <v>0.26700000000000002</v>
      </c>
      <c r="N231">
        <v>0.30299999999999999</v>
      </c>
      <c r="O231">
        <v>0.46</v>
      </c>
      <c r="P231">
        <v>0.32500000000000001</v>
      </c>
      <c r="Q231" t="s">
        <v>373</v>
      </c>
      <c r="R231">
        <v>103</v>
      </c>
      <c r="S231">
        <v>-44</v>
      </c>
      <c r="T231">
        <v>-22.4</v>
      </c>
      <c r="U231">
        <v>-11.5</v>
      </c>
      <c r="V231">
        <v>17.100000000000001</v>
      </c>
    </row>
    <row r="232" spans="1:22" x14ac:dyDescent="0.45">
      <c r="A232" t="s">
        <v>2164</v>
      </c>
      <c r="B232" t="s">
        <v>75</v>
      </c>
      <c r="C232">
        <v>804</v>
      </c>
      <c r="D232">
        <v>3561</v>
      </c>
      <c r="E232">
        <v>79</v>
      </c>
      <c r="F232">
        <v>447</v>
      </c>
      <c r="G232">
        <v>397</v>
      </c>
      <c r="H232">
        <v>39</v>
      </c>
      <c r="I232">
        <v>0.13700000000000001</v>
      </c>
      <c r="J232">
        <v>9.8000000000000004E-2</v>
      </c>
      <c r="K232">
        <v>0.155</v>
      </c>
      <c r="L232">
        <v>0.28999999999999998</v>
      </c>
      <c r="M232">
        <v>0.27800000000000002</v>
      </c>
      <c r="N232">
        <v>0.379</v>
      </c>
      <c r="O232">
        <v>0.433</v>
      </c>
      <c r="P232">
        <v>0.35599999999999998</v>
      </c>
      <c r="Q232" t="s">
        <v>373</v>
      </c>
      <c r="R232">
        <v>122</v>
      </c>
      <c r="S232">
        <v>11.3</v>
      </c>
      <c r="T232">
        <v>109.2</v>
      </c>
      <c r="U232">
        <v>-52.4</v>
      </c>
      <c r="V232">
        <v>17.100000000000001</v>
      </c>
    </row>
    <row r="233" spans="1:22" x14ac:dyDescent="0.45">
      <c r="A233" t="s">
        <v>2165</v>
      </c>
      <c r="B233" t="s">
        <v>1989</v>
      </c>
      <c r="C233">
        <v>871</v>
      </c>
      <c r="D233">
        <v>3298</v>
      </c>
      <c r="E233">
        <v>126</v>
      </c>
      <c r="F233">
        <v>402</v>
      </c>
      <c r="G233">
        <v>436</v>
      </c>
      <c r="H233">
        <v>22</v>
      </c>
      <c r="I233">
        <v>0.109</v>
      </c>
      <c r="J233">
        <v>0.187</v>
      </c>
      <c r="K233">
        <v>0.191</v>
      </c>
      <c r="L233">
        <v>0.28499999999999998</v>
      </c>
      <c r="M233">
        <v>0.25900000000000001</v>
      </c>
      <c r="N233">
        <v>0.33900000000000002</v>
      </c>
      <c r="O233">
        <v>0.45100000000000001</v>
      </c>
      <c r="P233">
        <v>0.34</v>
      </c>
      <c r="Q233" t="s">
        <v>373</v>
      </c>
      <c r="R233">
        <v>108</v>
      </c>
      <c r="S233">
        <v>-2.2000000000000002</v>
      </c>
      <c r="T233">
        <v>31.3</v>
      </c>
      <c r="U233">
        <v>28.9</v>
      </c>
      <c r="V233">
        <v>17.100000000000001</v>
      </c>
    </row>
    <row r="234" spans="1:22" x14ac:dyDescent="0.45">
      <c r="A234" t="s">
        <v>199</v>
      </c>
      <c r="B234" t="s">
        <v>39</v>
      </c>
      <c r="C234">
        <v>731</v>
      </c>
      <c r="D234">
        <v>3069</v>
      </c>
      <c r="E234">
        <v>115</v>
      </c>
      <c r="F234">
        <v>401</v>
      </c>
      <c r="G234">
        <v>379</v>
      </c>
      <c r="H234">
        <v>33</v>
      </c>
      <c r="I234">
        <v>9.2999999999999999E-2</v>
      </c>
      <c r="J234">
        <v>0.217</v>
      </c>
      <c r="K234">
        <v>0.19900000000000001</v>
      </c>
      <c r="L234">
        <v>0.32600000000000001</v>
      </c>
      <c r="M234">
        <v>0.27700000000000002</v>
      </c>
      <c r="N234">
        <v>0.35199999999999998</v>
      </c>
      <c r="O234">
        <v>0.47599999999999998</v>
      </c>
      <c r="P234">
        <v>0.35399999999999998</v>
      </c>
      <c r="Q234" t="s">
        <v>373</v>
      </c>
      <c r="R234">
        <v>122</v>
      </c>
      <c r="S234">
        <v>-0.9</v>
      </c>
      <c r="T234">
        <v>84.5</v>
      </c>
      <c r="U234">
        <v>-19.899999999999999</v>
      </c>
      <c r="V234">
        <v>17</v>
      </c>
    </row>
    <row r="235" spans="1:22" x14ac:dyDescent="0.45">
      <c r="A235" t="s">
        <v>2166</v>
      </c>
      <c r="B235" t="s">
        <v>1989</v>
      </c>
      <c r="C235">
        <v>892</v>
      </c>
      <c r="D235">
        <v>3521</v>
      </c>
      <c r="E235">
        <v>31</v>
      </c>
      <c r="F235">
        <v>435</v>
      </c>
      <c r="G235">
        <v>286</v>
      </c>
      <c r="H235">
        <v>123</v>
      </c>
      <c r="I235">
        <v>7.8E-2</v>
      </c>
      <c r="J235">
        <v>0.14899999999999999</v>
      </c>
      <c r="K235">
        <v>9.6000000000000002E-2</v>
      </c>
      <c r="L235">
        <v>0.313</v>
      </c>
      <c r="M235">
        <v>0.27</v>
      </c>
      <c r="N235">
        <v>0.33600000000000002</v>
      </c>
      <c r="O235">
        <v>0.36599999999999999</v>
      </c>
      <c r="P235">
        <v>0.314</v>
      </c>
      <c r="Q235" t="s">
        <v>373</v>
      </c>
      <c r="R235">
        <v>93</v>
      </c>
      <c r="S235">
        <v>25.8</v>
      </c>
      <c r="T235">
        <v>-2.5</v>
      </c>
      <c r="U235">
        <v>54.7</v>
      </c>
      <c r="V235">
        <v>17</v>
      </c>
    </row>
    <row r="236" spans="1:22" x14ac:dyDescent="0.45">
      <c r="A236" t="s">
        <v>2167</v>
      </c>
      <c r="B236" t="s">
        <v>22</v>
      </c>
      <c r="C236">
        <v>963</v>
      </c>
      <c r="D236">
        <v>3698</v>
      </c>
      <c r="E236">
        <v>140</v>
      </c>
      <c r="F236">
        <v>451</v>
      </c>
      <c r="G236">
        <v>539</v>
      </c>
      <c r="H236">
        <v>11</v>
      </c>
      <c r="I236">
        <v>0.125</v>
      </c>
      <c r="J236">
        <v>0.188</v>
      </c>
      <c r="K236">
        <v>0.19800000000000001</v>
      </c>
      <c r="L236">
        <v>0.312</v>
      </c>
      <c r="M236">
        <v>0.27600000000000002</v>
      </c>
      <c r="N236">
        <v>0.373</v>
      </c>
      <c r="O236">
        <v>0.47399999999999998</v>
      </c>
      <c r="P236">
        <v>0.36799999999999999</v>
      </c>
      <c r="Q236" t="s">
        <v>373</v>
      </c>
      <c r="R236">
        <v>124</v>
      </c>
      <c r="S236">
        <v>-41.2</v>
      </c>
      <c r="T236">
        <v>71.400000000000006</v>
      </c>
      <c r="U236">
        <v>-26.1</v>
      </c>
      <c r="V236">
        <v>16.7</v>
      </c>
    </row>
    <row r="237" spans="1:22" x14ac:dyDescent="0.45">
      <c r="A237" t="s">
        <v>2168</v>
      </c>
      <c r="B237" t="s">
        <v>1989</v>
      </c>
      <c r="C237">
        <v>985</v>
      </c>
      <c r="D237">
        <v>4087</v>
      </c>
      <c r="E237">
        <v>122</v>
      </c>
      <c r="F237">
        <v>525</v>
      </c>
      <c r="G237">
        <v>546</v>
      </c>
      <c r="H237">
        <v>46</v>
      </c>
      <c r="I237">
        <v>7.9000000000000001E-2</v>
      </c>
      <c r="J237">
        <v>0.14599999999999999</v>
      </c>
      <c r="K237">
        <v>0.157</v>
      </c>
      <c r="L237">
        <v>0.31</v>
      </c>
      <c r="M237">
        <v>0.28499999999999998</v>
      </c>
      <c r="N237">
        <v>0.35</v>
      </c>
      <c r="O237">
        <v>0.441</v>
      </c>
      <c r="P237">
        <v>0.34599999999999997</v>
      </c>
      <c r="Q237" t="s">
        <v>373</v>
      </c>
      <c r="R237">
        <v>108</v>
      </c>
      <c r="S237">
        <v>-11.2</v>
      </c>
      <c r="T237">
        <v>29</v>
      </c>
      <c r="U237">
        <v>1.5</v>
      </c>
      <c r="V237">
        <v>16.600000000000001</v>
      </c>
    </row>
    <row r="238" spans="1:22" x14ac:dyDescent="0.45">
      <c r="A238" t="s">
        <v>149</v>
      </c>
      <c r="B238" t="s">
        <v>64</v>
      </c>
      <c r="C238">
        <v>776</v>
      </c>
      <c r="D238">
        <v>3310</v>
      </c>
      <c r="E238">
        <v>210</v>
      </c>
      <c r="F238">
        <v>453</v>
      </c>
      <c r="G238">
        <v>547</v>
      </c>
      <c r="H238">
        <v>16</v>
      </c>
      <c r="I238">
        <v>9.8000000000000004E-2</v>
      </c>
      <c r="J238">
        <v>0.221</v>
      </c>
      <c r="K238">
        <v>0.26900000000000002</v>
      </c>
      <c r="L238">
        <v>0.26</v>
      </c>
      <c r="M238">
        <v>0.25</v>
      </c>
      <c r="N238">
        <v>0.33900000000000002</v>
      </c>
      <c r="O238">
        <v>0.51900000000000002</v>
      </c>
      <c r="P238">
        <v>0.36</v>
      </c>
      <c r="Q238" t="s">
        <v>373</v>
      </c>
      <c r="R238">
        <v>132</v>
      </c>
      <c r="S238">
        <v>-8.3000000000000007</v>
      </c>
      <c r="T238">
        <v>123.5</v>
      </c>
      <c r="U238">
        <v>-69.099999999999994</v>
      </c>
      <c r="V238">
        <v>16.399999999999999</v>
      </c>
    </row>
    <row r="239" spans="1:22" x14ac:dyDescent="0.45">
      <c r="A239" t="s">
        <v>462</v>
      </c>
      <c r="B239" t="s">
        <v>1989</v>
      </c>
      <c r="C239">
        <v>1218</v>
      </c>
      <c r="D239">
        <v>4125</v>
      </c>
      <c r="E239">
        <v>199</v>
      </c>
      <c r="F239">
        <v>550</v>
      </c>
      <c r="G239">
        <v>523</v>
      </c>
      <c r="H239">
        <v>26</v>
      </c>
      <c r="I239">
        <v>0.114</v>
      </c>
      <c r="J239">
        <v>0.23799999999999999</v>
      </c>
      <c r="K239">
        <v>0.22700000000000001</v>
      </c>
      <c r="L239">
        <v>0.27100000000000002</v>
      </c>
      <c r="M239">
        <v>0.23899999999999999</v>
      </c>
      <c r="N239">
        <v>0.33900000000000002</v>
      </c>
      <c r="O239">
        <v>0.46600000000000003</v>
      </c>
      <c r="P239">
        <v>0.34399999999999997</v>
      </c>
      <c r="Q239" t="s">
        <v>373</v>
      </c>
      <c r="R239">
        <v>119</v>
      </c>
      <c r="S239">
        <v>-3.1</v>
      </c>
      <c r="T239">
        <v>92.3</v>
      </c>
      <c r="U239">
        <v>-68</v>
      </c>
      <c r="V239">
        <v>16.3</v>
      </c>
    </row>
    <row r="240" spans="1:22" x14ac:dyDescent="0.45">
      <c r="A240" t="s">
        <v>2169</v>
      </c>
      <c r="B240" t="s">
        <v>1989</v>
      </c>
      <c r="C240">
        <v>1052</v>
      </c>
      <c r="D240">
        <v>3638</v>
      </c>
      <c r="E240">
        <v>105</v>
      </c>
      <c r="F240">
        <v>352</v>
      </c>
      <c r="G240">
        <v>397</v>
      </c>
      <c r="H240">
        <v>8</v>
      </c>
      <c r="I240">
        <v>0.14499999999999999</v>
      </c>
      <c r="J240">
        <v>0.29399999999999998</v>
      </c>
      <c r="K240">
        <v>0.159</v>
      </c>
      <c r="L240">
        <v>0.31900000000000001</v>
      </c>
      <c r="M240">
        <v>0.23300000000000001</v>
      </c>
      <c r="N240">
        <v>0.34799999999999998</v>
      </c>
      <c r="O240">
        <v>0.39300000000000002</v>
      </c>
      <c r="P240">
        <v>0.32800000000000001</v>
      </c>
      <c r="Q240" t="s">
        <v>373</v>
      </c>
      <c r="R240">
        <v>104</v>
      </c>
      <c r="S240">
        <v>-24.3</v>
      </c>
      <c r="T240">
        <v>-7.5</v>
      </c>
      <c r="U240">
        <v>44.4</v>
      </c>
      <c r="V240">
        <v>16.3</v>
      </c>
    </row>
    <row r="241" spans="1:22" x14ac:dyDescent="0.45">
      <c r="A241" t="s">
        <v>2170</v>
      </c>
      <c r="B241" t="s">
        <v>1989</v>
      </c>
      <c r="C241">
        <v>990</v>
      </c>
      <c r="D241">
        <v>3786</v>
      </c>
      <c r="E241">
        <v>136</v>
      </c>
      <c r="F241">
        <v>362</v>
      </c>
      <c r="G241">
        <v>534</v>
      </c>
      <c r="H241">
        <v>1</v>
      </c>
      <c r="I241">
        <v>6.5000000000000002E-2</v>
      </c>
      <c r="J241">
        <v>0.16900000000000001</v>
      </c>
      <c r="K241">
        <v>0.161</v>
      </c>
      <c r="L241">
        <v>0.29499999999999998</v>
      </c>
      <c r="M241">
        <v>0.27100000000000002</v>
      </c>
      <c r="N241">
        <v>0.318</v>
      </c>
      <c r="O241">
        <v>0.432</v>
      </c>
      <c r="P241">
        <v>0.32200000000000001</v>
      </c>
      <c r="Q241" t="s">
        <v>373</v>
      </c>
      <c r="R241">
        <v>102</v>
      </c>
      <c r="S241">
        <v>-30.1</v>
      </c>
      <c r="T241">
        <v>-20.2</v>
      </c>
      <c r="U241">
        <v>58</v>
      </c>
      <c r="V241">
        <v>16.3</v>
      </c>
    </row>
    <row r="242" spans="1:22" x14ac:dyDescent="0.45">
      <c r="A242" t="s">
        <v>2171</v>
      </c>
      <c r="B242" t="s">
        <v>1989</v>
      </c>
      <c r="C242">
        <v>1473</v>
      </c>
      <c r="D242">
        <v>5991</v>
      </c>
      <c r="E242">
        <v>14</v>
      </c>
      <c r="F242">
        <v>751</v>
      </c>
      <c r="G242">
        <v>366</v>
      </c>
      <c r="H242">
        <v>449</v>
      </c>
      <c r="I242">
        <v>5.3999999999999999E-2</v>
      </c>
      <c r="J242">
        <v>5.8000000000000003E-2</v>
      </c>
      <c r="K242">
        <v>6.7000000000000004E-2</v>
      </c>
      <c r="L242">
        <v>0.307</v>
      </c>
      <c r="M242">
        <v>0.28999999999999998</v>
      </c>
      <c r="N242">
        <v>0.33800000000000002</v>
      </c>
      <c r="O242">
        <v>0.35599999999999998</v>
      </c>
      <c r="P242">
        <v>0.31</v>
      </c>
      <c r="Q242" t="s">
        <v>373</v>
      </c>
      <c r="R242">
        <v>87</v>
      </c>
      <c r="S242">
        <v>72.8</v>
      </c>
      <c r="T242">
        <v>-24.4</v>
      </c>
      <c r="U242">
        <v>-8.9</v>
      </c>
      <c r="V242">
        <v>16.100000000000001</v>
      </c>
    </row>
    <row r="243" spans="1:22" x14ac:dyDescent="0.45">
      <c r="A243" t="s">
        <v>161</v>
      </c>
      <c r="B243" t="s">
        <v>26</v>
      </c>
      <c r="C243">
        <v>607</v>
      </c>
      <c r="D243">
        <v>2656</v>
      </c>
      <c r="E243">
        <v>93</v>
      </c>
      <c r="F243">
        <v>360</v>
      </c>
      <c r="G243">
        <v>342</v>
      </c>
      <c r="H243">
        <v>56</v>
      </c>
      <c r="I243">
        <v>5.5E-2</v>
      </c>
      <c r="J243">
        <v>0.20599999999999999</v>
      </c>
      <c r="K243">
        <v>0.17699999999999999</v>
      </c>
      <c r="L243">
        <v>0.33800000000000002</v>
      </c>
      <c r="M243">
        <v>0.28999999999999998</v>
      </c>
      <c r="N243">
        <v>0.33200000000000002</v>
      </c>
      <c r="O243">
        <v>0.46600000000000003</v>
      </c>
      <c r="P243">
        <v>0.34200000000000003</v>
      </c>
      <c r="Q243" t="s">
        <v>373</v>
      </c>
      <c r="R243">
        <v>120</v>
      </c>
      <c r="S243">
        <v>2</v>
      </c>
      <c r="T243">
        <v>64.400000000000006</v>
      </c>
      <c r="U243">
        <v>7.1</v>
      </c>
      <c r="V243">
        <v>16.100000000000001</v>
      </c>
    </row>
    <row r="244" spans="1:22" x14ac:dyDescent="0.45">
      <c r="A244" t="s">
        <v>2181</v>
      </c>
      <c r="B244" t="s">
        <v>1989</v>
      </c>
      <c r="C244">
        <v>470</v>
      </c>
      <c r="D244">
        <v>1813</v>
      </c>
      <c r="E244">
        <v>72</v>
      </c>
      <c r="F244">
        <v>222</v>
      </c>
      <c r="G244">
        <v>227</v>
      </c>
      <c r="H244">
        <v>1</v>
      </c>
      <c r="I244">
        <v>0.10100000000000001</v>
      </c>
      <c r="J244">
        <v>0.23100000000000001</v>
      </c>
      <c r="K244">
        <v>0.19900000000000001</v>
      </c>
      <c r="L244">
        <v>0.27700000000000002</v>
      </c>
      <c r="M244">
        <v>0.23799999999999999</v>
      </c>
      <c r="N244">
        <v>0.33300000000000002</v>
      </c>
      <c r="O244">
        <v>0.438</v>
      </c>
      <c r="P244">
        <v>0.33500000000000002</v>
      </c>
      <c r="Q244" t="s">
        <v>373</v>
      </c>
      <c r="R244">
        <v>117</v>
      </c>
      <c r="S244">
        <v>-6</v>
      </c>
      <c r="T244">
        <v>31.5</v>
      </c>
      <c r="U244">
        <v>66.2</v>
      </c>
      <c r="V244">
        <v>16.100000000000001</v>
      </c>
    </row>
    <row r="245" spans="1:22" x14ac:dyDescent="0.45">
      <c r="A245" t="s">
        <v>85</v>
      </c>
      <c r="B245" t="s">
        <v>30</v>
      </c>
      <c r="C245">
        <v>924</v>
      </c>
      <c r="D245">
        <v>3495</v>
      </c>
      <c r="E245">
        <v>139</v>
      </c>
      <c r="F245">
        <v>441</v>
      </c>
      <c r="G245">
        <v>448</v>
      </c>
      <c r="H245">
        <v>58</v>
      </c>
      <c r="I245">
        <v>0.121</v>
      </c>
      <c r="J245">
        <v>0.27300000000000002</v>
      </c>
      <c r="K245">
        <v>0.20499999999999999</v>
      </c>
      <c r="L245">
        <v>0.314</v>
      </c>
      <c r="M245">
        <v>0.248</v>
      </c>
      <c r="N245">
        <v>0.34399999999999997</v>
      </c>
      <c r="O245">
        <v>0.45300000000000001</v>
      </c>
      <c r="P245">
        <v>0.34300000000000003</v>
      </c>
      <c r="Q245" t="s">
        <v>373</v>
      </c>
      <c r="R245">
        <v>117</v>
      </c>
      <c r="S245">
        <v>0.6</v>
      </c>
      <c r="T245">
        <v>71.7</v>
      </c>
      <c r="U245">
        <v>-31.9</v>
      </c>
      <c r="V245">
        <v>16.100000000000001</v>
      </c>
    </row>
    <row r="246" spans="1:22" x14ac:dyDescent="0.45">
      <c r="A246" t="s">
        <v>2172</v>
      </c>
      <c r="B246" t="s">
        <v>1989</v>
      </c>
      <c r="C246">
        <v>1178</v>
      </c>
      <c r="D246">
        <v>4418</v>
      </c>
      <c r="E246">
        <v>118</v>
      </c>
      <c r="F246">
        <v>500</v>
      </c>
      <c r="G246">
        <v>548</v>
      </c>
      <c r="H246">
        <v>37</v>
      </c>
      <c r="I246">
        <v>7.1999999999999995E-2</v>
      </c>
      <c r="J246">
        <v>0.193</v>
      </c>
      <c r="K246">
        <v>0.16900000000000001</v>
      </c>
      <c r="L246">
        <v>0.32500000000000001</v>
      </c>
      <c r="M246">
        <v>0.27800000000000002</v>
      </c>
      <c r="N246">
        <v>0.33400000000000002</v>
      </c>
      <c r="O246">
        <v>0.44700000000000001</v>
      </c>
      <c r="P246">
        <v>0.33500000000000002</v>
      </c>
      <c r="Q246" t="s">
        <v>373</v>
      </c>
      <c r="R246">
        <v>108</v>
      </c>
      <c r="S246">
        <v>4.4000000000000004</v>
      </c>
      <c r="T246">
        <v>45.9</v>
      </c>
      <c r="U246">
        <v>-34.1</v>
      </c>
      <c r="V246">
        <v>16</v>
      </c>
    </row>
    <row r="247" spans="1:22" x14ac:dyDescent="0.45">
      <c r="A247" t="s">
        <v>2173</v>
      </c>
      <c r="B247" t="s">
        <v>1989</v>
      </c>
      <c r="C247">
        <v>1400</v>
      </c>
      <c r="D247">
        <v>4355</v>
      </c>
      <c r="E247">
        <v>149</v>
      </c>
      <c r="F247">
        <v>537</v>
      </c>
      <c r="G247">
        <v>503</v>
      </c>
      <c r="H247">
        <v>35</v>
      </c>
      <c r="I247">
        <v>0.128</v>
      </c>
      <c r="J247">
        <v>0.215</v>
      </c>
      <c r="K247">
        <v>0.184</v>
      </c>
      <c r="L247">
        <v>0.28000000000000003</v>
      </c>
      <c r="M247">
        <v>0.24199999999999999</v>
      </c>
      <c r="N247">
        <v>0.34200000000000003</v>
      </c>
      <c r="O247">
        <v>0.42499999999999999</v>
      </c>
      <c r="P247">
        <v>0.33400000000000002</v>
      </c>
      <c r="Q247" t="s">
        <v>373</v>
      </c>
      <c r="R247">
        <v>112</v>
      </c>
      <c r="S247">
        <v>5.5</v>
      </c>
      <c r="T247">
        <v>68</v>
      </c>
      <c r="U247">
        <v>-56.4</v>
      </c>
      <c r="V247">
        <v>16</v>
      </c>
    </row>
    <row r="248" spans="1:22" x14ac:dyDescent="0.45">
      <c r="A248" t="s">
        <v>2174</v>
      </c>
      <c r="B248" t="s">
        <v>1989</v>
      </c>
      <c r="C248">
        <v>869</v>
      </c>
      <c r="D248">
        <v>3422</v>
      </c>
      <c r="E248">
        <v>42</v>
      </c>
      <c r="F248">
        <v>447</v>
      </c>
      <c r="G248">
        <v>263</v>
      </c>
      <c r="H248">
        <v>118</v>
      </c>
      <c r="I248">
        <v>7.0000000000000007E-2</v>
      </c>
      <c r="J248">
        <v>0.13100000000000001</v>
      </c>
      <c r="K248">
        <v>0.10199999999999999</v>
      </c>
      <c r="L248">
        <v>0.314</v>
      </c>
      <c r="M248">
        <v>0.28000000000000003</v>
      </c>
      <c r="N248">
        <v>0.33300000000000002</v>
      </c>
      <c r="O248">
        <v>0.38200000000000001</v>
      </c>
      <c r="P248">
        <v>0.312</v>
      </c>
      <c r="Q248" t="s">
        <v>373</v>
      </c>
      <c r="R248">
        <v>91</v>
      </c>
      <c r="S248">
        <v>16.7</v>
      </c>
      <c r="T248">
        <v>-22.4</v>
      </c>
      <c r="U248">
        <v>68.5</v>
      </c>
      <c r="V248">
        <v>15.9</v>
      </c>
    </row>
    <row r="249" spans="1:22" x14ac:dyDescent="0.45">
      <c r="A249" t="s">
        <v>2175</v>
      </c>
      <c r="B249" t="s">
        <v>1989</v>
      </c>
      <c r="C249">
        <v>872</v>
      </c>
      <c r="D249">
        <v>3634</v>
      </c>
      <c r="E249">
        <v>48</v>
      </c>
      <c r="F249">
        <v>425</v>
      </c>
      <c r="G249">
        <v>367</v>
      </c>
      <c r="H249">
        <v>13</v>
      </c>
      <c r="I249">
        <v>4.9000000000000002E-2</v>
      </c>
      <c r="J249">
        <v>0.113</v>
      </c>
      <c r="K249">
        <v>0.11700000000000001</v>
      </c>
      <c r="L249">
        <v>0.32500000000000001</v>
      </c>
      <c r="M249">
        <v>0.29899999999999999</v>
      </c>
      <c r="N249">
        <v>0.33600000000000002</v>
      </c>
      <c r="O249">
        <v>0.41499999999999998</v>
      </c>
      <c r="P249">
        <v>0.32800000000000001</v>
      </c>
      <c r="Q249" t="s">
        <v>373</v>
      </c>
      <c r="R249">
        <v>98</v>
      </c>
      <c r="S249">
        <v>1.5</v>
      </c>
      <c r="T249">
        <v>-6.4</v>
      </c>
      <c r="U249">
        <v>47.8</v>
      </c>
      <c r="V249">
        <v>15.7</v>
      </c>
    </row>
    <row r="250" spans="1:22" x14ac:dyDescent="0.45">
      <c r="A250" t="s">
        <v>2176</v>
      </c>
      <c r="B250" t="s">
        <v>1989</v>
      </c>
      <c r="C250">
        <v>797</v>
      </c>
      <c r="D250">
        <v>2876</v>
      </c>
      <c r="E250">
        <v>108</v>
      </c>
      <c r="F250">
        <v>308</v>
      </c>
      <c r="G250">
        <v>361</v>
      </c>
      <c r="H250">
        <v>3</v>
      </c>
      <c r="I250">
        <v>0.108</v>
      </c>
      <c r="J250">
        <v>0.23400000000000001</v>
      </c>
      <c r="K250">
        <v>0.19</v>
      </c>
      <c r="L250">
        <v>0.28999999999999998</v>
      </c>
      <c r="M250">
        <v>0.245</v>
      </c>
      <c r="N250">
        <v>0.33</v>
      </c>
      <c r="O250">
        <v>0.435</v>
      </c>
      <c r="P250">
        <v>0.33400000000000002</v>
      </c>
      <c r="Q250" t="s">
        <v>373</v>
      </c>
      <c r="R250">
        <v>102</v>
      </c>
      <c r="S250">
        <v>-21.3</v>
      </c>
      <c r="T250">
        <v>-13.1</v>
      </c>
      <c r="U250">
        <v>74</v>
      </c>
      <c r="V250">
        <v>15.7</v>
      </c>
    </row>
    <row r="251" spans="1:22" x14ac:dyDescent="0.45">
      <c r="A251" t="s">
        <v>2177</v>
      </c>
      <c r="B251" t="s">
        <v>1989</v>
      </c>
      <c r="C251">
        <v>1364</v>
      </c>
      <c r="D251">
        <v>5121</v>
      </c>
      <c r="E251">
        <v>164</v>
      </c>
      <c r="F251">
        <v>593</v>
      </c>
      <c r="G251">
        <v>636</v>
      </c>
      <c r="H251">
        <v>23</v>
      </c>
      <c r="I251">
        <v>6.9000000000000006E-2</v>
      </c>
      <c r="J251">
        <v>0.20399999999999999</v>
      </c>
      <c r="K251">
        <v>0.17699999999999999</v>
      </c>
      <c r="L251">
        <v>0.28999999999999998</v>
      </c>
      <c r="M251">
        <v>0.253</v>
      </c>
      <c r="N251">
        <v>0.30499999999999999</v>
      </c>
      <c r="O251">
        <v>0.43</v>
      </c>
      <c r="P251">
        <v>0.314</v>
      </c>
      <c r="Q251" t="s">
        <v>373</v>
      </c>
      <c r="R251">
        <v>95</v>
      </c>
      <c r="S251">
        <v>0.1</v>
      </c>
      <c r="T251">
        <v>-28.6</v>
      </c>
      <c r="U251">
        <v>10.199999999999999</v>
      </c>
      <c r="V251">
        <v>15.6</v>
      </c>
    </row>
    <row r="252" spans="1:22" x14ac:dyDescent="0.45">
      <c r="A252" t="s">
        <v>2178</v>
      </c>
      <c r="B252" t="s">
        <v>1989</v>
      </c>
      <c r="C252">
        <v>952</v>
      </c>
      <c r="D252">
        <v>3381</v>
      </c>
      <c r="E252">
        <v>97</v>
      </c>
      <c r="F252">
        <v>368</v>
      </c>
      <c r="G252">
        <v>325</v>
      </c>
      <c r="H252">
        <v>6</v>
      </c>
      <c r="I252">
        <v>0.10299999999999999</v>
      </c>
      <c r="J252">
        <v>0.28699999999999998</v>
      </c>
      <c r="K252">
        <v>0.159</v>
      </c>
      <c r="L252">
        <v>0.30099999999999999</v>
      </c>
      <c r="M252">
        <v>0.22700000000000001</v>
      </c>
      <c r="N252">
        <v>0.312</v>
      </c>
      <c r="O252">
        <v>0.38700000000000001</v>
      </c>
      <c r="P252">
        <v>0.307</v>
      </c>
      <c r="Q252" t="s">
        <v>373</v>
      </c>
      <c r="R252">
        <v>93</v>
      </c>
      <c r="S252">
        <v>-5.5</v>
      </c>
      <c r="T252">
        <v>-34.6</v>
      </c>
      <c r="U252">
        <v>73.400000000000006</v>
      </c>
      <c r="V252">
        <v>15.6</v>
      </c>
    </row>
    <row r="253" spans="1:22" x14ac:dyDescent="0.45">
      <c r="A253" t="s">
        <v>2179</v>
      </c>
      <c r="B253" t="s">
        <v>1989</v>
      </c>
      <c r="C253">
        <v>1086</v>
      </c>
      <c r="D253">
        <v>3623</v>
      </c>
      <c r="E253">
        <v>18</v>
      </c>
      <c r="F253">
        <v>407</v>
      </c>
      <c r="G253">
        <v>259</v>
      </c>
      <c r="H253">
        <v>102</v>
      </c>
      <c r="I253">
        <v>0.105</v>
      </c>
      <c r="J253">
        <v>0.17299999999999999</v>
      </c>
      <c r="K253">
        <v>7.8E-2</v>
      </c>
      <c r="L253">
        <v>0.29899999999999999</v>
      </c>
      <c r="M253">
        <v>0.246</v>
      </c>
      <c r="N253">
        <v>0.32500000000000001</v>
      </c>
      <c r="O253">
        <v>0.32400000000000001</v>
      </c>
      <c r="P253">
        <v>0.29399999999999998</v>
      </c>
      <c r="Q253" t="s">
        <v>373</v>
      </c>
      <c r="R253">
        <v>78</v>
      </c>
      <c r="S253">
        <v>23.4</v>
      </c>
      <c r="T253">
        <v>-72.2</v>
      </c>
      <c r="U253">
        <v>104.1</v>
      </c>
      <c r="V253">
        <v>15.5</v>
      </c>
    </row>
    <row r="254" spans="1:22" x14ac:dyDescent="0.45">
      <c r="A254" t="s">
        <v>2180</v>
      </c>
      <c r="B254" t="s">
        <v>1989</v>
      </c>
      <c r="C254">
        <v>1167</v>
      </c>
      <c r="D254">
        <v>4428</v>
      </c>
      <c r="E254">
        <v>146</v>
      </c>
      <c r="F254">
        <v>440</v>
      </c>
      <c r="G254">
        <v>550</v>
      </c>
      <c r="H254">
        <v>9</v>
      </c>
      <c r="I254">
        <v>8.3000000000000004E-2</v>
      </c>
      <c r="J254">
        <v>0.191</v>
      </c>
      <c r="K254">
        <v>0.16</v>
      </c>
      <c r="L254">
        <v>0.27900000000000003</v>
      </c>
      <c r="M254">
        <v>0.249</v>
      </c>
      <c r="N254">
        <v>0.313</v>
      </c>
      <c r="O254">
        <v>0.40899999999999997</v>
      </c>
      <c r="P254">
        <v>0.313</v>
      </c>
      <c r="Q254" t="s">
        <v>373</v>
      </c>
      <c r="R254">
        <v>92</v>
      </c>
      <c r="S254">
        <v>-32.200000000000003</v>
      </c>
      <c r="T254">
        <v>-76.8</v>
      </c>
      <c r="U254">
        <v>75.599999999999994</v>
      </c>
      <c r="V254">
        <v>15.5</v>
      </c>
    </row>
    <row r="255" spans="1:22" x14ac:dyDescent="0.45">
      <c r="A255" t="s">
        <v>2182</v>
      </c>
      <c r="B255" t="s">
        <v>1989</v>
      </c>
      <c r="C255">
        <v>1100</v>
      </c>
      <c r="D255">
        <v>4290</v>
      </c>
      <c r="E255">
        <v>156</v>
      </c>
      <c r="F255">
        <v>533</v>
      </c>
      <c r="G255">
        <v>533</v>
      </c>
      <c r="H255">
        <v>107</v>
      </c>
      <c r="I255">
        <v>9.7000000000000003E-2</v>
      </c>
      <c r="J255">
        <v>0.27200000000000002</v>
      </c>
      <c r="K255">
        <v>0.185</v>
      </c>
      <c r="L255">
        <v>0.32</v>
      </c>
      <c r="M255">
        <v>0.252</v>
      </c>
      <c r="N255">
        <v>0.32600000000000001</v>
      </c>
      <c r="O255">
        <v>0.437</v>
      </c>
      <c r="P255">
        <v>0.32800000000000001</v>
      </c>
      <c r="Q255" t="s">
        <v>373</v>
      </c>
      <c r="R255">
        <v>107</v>
      </c>
      <c r="S255">
        <v>15.6</v>
      </c>
      <c r="T255">
        <v>55.7</v>
      </c>
      <c r="U255">
        <v>-46.5</v>
      </c>
      <c r="V255">
        <v>15.3</v>
      </c>
    </row>
    <row r="256" spans="1:22" x14ac:dyDescent="0.45">
      <c r="A256" t="s">
        <v>2183</v>
      </c>
      <c r="B256" t="s">
        <v>117</v>
      </c>
      <c r="C256">
        <v>596</v>
      </c>
      <c r="D256">
        <v>2425</v>
      </c>
      <c r="E256">
        <v>53</v>
      </c>
      <c r="F256">
        <v>343</v>
      </c>
      <c r="G256">
        <v>222</v>
      </c>
      <c r="H256">
        <v>106</v>
      </c>
      <c r="I256">
        <v>6.2E-2</v>
      </c>
      <c r="J256">
        <v>0.16500000000000001</v>
      </c>
      <c r="K256">
        <v>0.14299999999999999</v>
      </c>
      <c r="L256">
        <v>0.30099999999999999</v>
      </c>
      <c r="M256">
        <v>0.26500000000000001</v>
      </c>
      <c r="N256">
        <v>0.31900000000000001</v>
      </c>
      <c r="O256">
        <v>0.40799999999999997</v>
      </c>
      <c r="P256">
        <v>0.314</v>
      </c>
      <c r="Q256" t="s">
        <v>373</v>
      </c>
      <c r="R256">
        <v>99</v>
      </c>
      <c r="S256">
        <v>22.3</v>
      </c>
      <c r="T256">
        <v>20.100000000000001</v>
      </c>
      <c r="U256">
        <v>47.2</v>
      </c>
      <c r="V256">
        <v>15.2</v>
      </c>
    </row>
    <row r="257" spans="1:22" x14ac:dyDescent="0.45">
      <c r="A257" t="s">
        <v>49</v>
      </c>
      <c r="B257" t="s">
        <v>1989</v>
      </c>
      <c r="C257">
        <v>1061</v>
      </c>
      <c r="D257">
        <v>4349</v>
      </c>
      <c r="E257">
        <v>265</v>
      </c>
      <c r="F257">
        <v>642</v>
      </c>
      <c r="G257">
        <v>601</v>
      </c>
      <c r="H257">
        <v>26</v>
      </c>
      <c r="I257">
        <v>0.14000000000000001</v>
      </c>
      <c r="J257">
        <v>0.28499999999999998</v>
      </c>
      <c r="K257">
        <v>0.26</v>
      </c>
      <c r="L257">
        <v>0.26200000000000001</v>
      </c>
      <c r="M257">
        <v>0.22900000000000001</v>
      </c>
      <c r="N257">
        <v>0.34200000000000003</v>
      </c>
      <c r="O257">
        <v>0.48899999999999999</v>
      </c>
      <c r="P257">
        <v>0.35299999999999998</v>
      </c>
      <c r="Q257" t="s">
        <v>373</v>
      </c>
      <c r="R257">
        <v>122</v>
      </c>
      <c r="S257">
        <v>-9.1999999999999993</v>
      </c>
      <c r="T257">
        <v>105.7</v>
      </c>
      <c r="U257">
        <v>-102.7</v>
      </c>
      <c r="V257">
        <v>15.2</v>
      </c>
    </row>
    <row r="258" spans="1:22" x14ac:dyDescent="0.45">
      <c r="A258" t="s">
        <v>202</v>
      </c>
      <c r="B258" t="s">
        <v>1989</v>
      </c>
      <c r="C258">
        <v>890</v>
      </c>
      <c r="D258">
        <v>3756</v>
      </c>
      <c r="E258">
        <v>117</v>
      </c>
      <c r="F258">
        <v>461</v>
      </c>
      <c r="G258">
        <v>465</v>
      </c>
      <c r="H258">
        <v>53</v>
      </c>
      <c r="I258">
        <v>8.6999999999999994E-2</v>
      </c>
      <c r="J258">
        <v>0.19</v>
      </c>
      <c r="K258">
        <v>0.17100000000000001</v>
      </c>
      <c r="L258">
        <v>0.30199999999999999</v>
      </c>
      <c r="M258">
        <v>0.26500000000000001</v>
      </c>
      <c r="N258">
        <v>0.33200000000000002</v>
      </c>
      <c r="O258">
        <v>0.436</v>
      </c>
      <c r="P258">
        <v>0.33</v>
      </c>
      <c r="Q258" t="s">
        <v>373</v>
      </c>
      <c r="R258">
        <v>109</v>
      </c>
      <c r="S258">
        <v>2.2000000000000002</v>
      </c>
      <c r="T258">
        <v>44.1</v>
      </c>
      <c r="U258">
        <v>-22.8</v>
      </c>
      <c r="V258">
        <v>15.2</v>
      </c>
    </row>
    <row r="259" spans="1:22" x14ac:dyDescent="0.45">
      <c r="A259" t="s">
        <v>2184</v>
      </c>
      <c r="B259" t="s">
        <v>1989</v>
      </c>
      <c r="C259">
        <v>1427</v>
      </c>
      <c r="D259">
        <v>5577</v>
      </c>
      <c r="E259">
        <v>215</v>
      </c>
      <c r="F259">
        <v>595</v>
      </c>
      <c r="G259">
        <v>683</v>
      </c>
      <c r="H259">
        <v>21</v>
      </c>
      <c r="I259">
        <v>7.1999999999999995E-2</v>
      </c>
      <c r="J259">
        <v>0.17399999999999999</v>
      </c>
      <c r="K259">
        <v>0.184</v>
      </c>
      <c r="L259">
        <v>0.26400000000000001</v>
      </c>
      <c r="M259">
        <v>0.247</v>
      </c>
      <c r="N259">
        <v>0.307</v>
      </c>
      <c r="O259">
        <v>0.43099999999999999</v>
      </c>
      <c r="P259">
        <v>0.317</v>
      </c>
      <c r="Q259" t="s">
        <v>373</v>
      </c>
      <c r="R259">
        <v>96</v>
      </c>
      <c r="S259">
        <v>-21.9</v>
      </c>
      <c r="T259">
        <v>-46.7</v>
      </c>
      <c r="U259">
        <v>8.9</v>
      </c>
      <c r="V259">
        <v>15.1</v>
      </c>
    </row>
    <row r="260" spans="1:22" x14ac:dyDescent="0.45">
      <c r="A260" t="s">
        <v>2185</v>
      </c>
      <c r="B260" t="s">
        <v>1989</v>
      </c>
      <c r="C260">
        <v>768</v>
      </c>
      <c r="D260">
        <v>3118</v>
      </c>
      <c r="E260">
        <v>156</v>
      </c>
      <c r="F260">
        <v>413</v>
      </c>
      <c r="G260">
        <v>477</v>
      </c>
      <c r="H260">
        <v>9</v>
      </c>
      <c r="I260">
        <v>0.13300000000000001</v>
      </c>
      <c r="J260">
        <v>0.20699999999999999</v>
      </c>
      <c r="K260">
        <v>0.23200000000000001</v>
      </c>
      <c r="L260">
        <v>0.27900000000000003</v>
      </c>
      <c r="M260">
        <v>0.25600000000000001</v>
      </c>
      <c r="N260">
        <v>0.35899999999999999</v>
      </c>
      <c r="O260">
        <v>0.48699999999999999</v>
      </c>
      <c r="P260">
        <v>0.36499999999999999</v>
      </c>
      <c r="Q260" t="s">
        <v>373</v>
      </c>
      <c r="R260">
        <v>121</v>
      </c>
      <c r="S260">
        <v>-5.8</v>
      </c>
      <c r="T260">
        <v>76.599999999999994</v>
      </c>
      <c r="U260">
        <v>-25.9</v>
      </c>
      <c r="V260">
        <v>15.1</v>
      </c>
    </row>
    <row r="261" spans="1:22" x14ac:dyDescent="0.45">
      <c r="A261" t="s">
        <v>101</v>
      </c>
      <c r="B261" t="s">
        <v>1989</v>
      </c>
      <c r="C261">
        <v>1006</v>
      </c>
      <c r="D261">
        <v>3877</v>
      </c>
      <c r="E261">
        <v>119</v>
      </c>
      <c r="F261">
        <v>503</v>
      </c>
      <c r="G261">
        <v>451</v>
      </c>
      <c r="H261">
        <v>47</v>
      </c>
      <c r="I261">
        <v>0.1</v>
      </c>
      <c r="J261">
        <v>0.20399999999999999</v>
      </c>
      <c r="K261">
        <v>0.16700000000000001</v>
      </c>
      <c r="L261">
        <v>0.28799999999999998</v>
      </c>
      <c r="M261">
        <v>0.248</v>
      </c>
      <c r="N261">
        <v>0.34799999999999998</v>
      </c>
      <c r="O261">
        <v>0.41499999999999998</v>
      </c>
      <c r="P261">
        <v>0.33400000000000002</v>
      </c>
      <c r="Q261" t="s">
        <v>373</v>
      </c>
      <c r="R261">
        <v>115</v>
      </c>
      <c r="S261">
        <v>4.3</v>
      </c>
      <c r="T261">
        <v>74.3</v>
      </c>
      <c r="U261">
        <v>-57.5</v>
      </c>
      <c r="V261">
        <v>15.1</v>
      </c>
    </row>
    <row r="262" spans="1:22" x14ac:dyDescent="0.45">
      <c r="A262" t="s">
        <v>2186</v>
      </c>
      <c r="B262" t="s">
        <v>1989</v>
      </c>
      <c r="C262">
        <v>680</v>
      </c>
      <c r="D262">
        <v>2269</v>
      </c>
      <c r="E262">
        <v>30</v>
      </c>
      <c r="F262">
        <v>192</v>
      </c>
      <c r="G262">
        <v>214</v>
      </c>
      <c r="H262">
        <v>1</v>
      </c>
      <c r="I262">
        <v>0.112</v>
      </c>
      <c r="J262">
        <v>0.128</v>
      </c>
      <c r="K262">
        <v>8.3000000000000004E-2</v>
      </c>
      <c r="L262">
        <v>0.28000000000000003</v>
      </c>
      <c r="M262">
        <v>0.251</v>
      </c>
      <c r="N262">
        <v>0.34399999999999997</v>
      </c>
      <c r="O262">
        <v>0.33400000000000002</v>
      </c>
      <c r="P262">
        <v>0.30299999999999999</v>
      </c>
      <c r="Q262" t="s">
        <v>373</v>
      </c>
      <c r="R262">
        <v>84</v>
      </c>
      <c r="S262">
        <v>-8.1999999999999993</v>
      </c>
      <c r="T262">
        <v>-50.1</v>
      </c>
      <c r="U262">
        <v>123</v>
      </c>
      <c r="V262">
        <v>15</v>
      </c>
    </row>
    <row r="263" spans="1:22" x14ac:dyDescent="0.45">
      <c r="A263" t="s">
        <v>2187</v>
      </c>
      <c r="B263" t="s">
        <v>1989</v>
      </c>
      <c r="C263">
        <v>1532</v>
      </c>
      <c r="D263">
        <v>6233</v>
      </c>
      <c r="E263">
        <v>236</v>
      </c>
      <c r="F263">
        <v>787</v>
      </c>
      <c r="G263">
        <v>902</v>
      </c>
      <c r="H263">
        <v>30</v>
      </c>
      <c r="I263">
        <v>8.8999999999999996E-2</v>
      </c>
      <c r="J263">
        <v>0.17299999999999999</v>
      </c>
      <c r="K263">
        <v>0.19500000000000001</v>
      </c>
      <c r="L263">
        <v>0.29499999999999998</v>
      </c>
      <c r="M263">
        <v>0.27</v>
      </c>
      <c r="N263">
        <v>0.33600000000000002</v>
      </c>
      <c r="O263">
        <v>0.46600000000000003</v>
      </c>
      <c r="P263">
        <v>0.34399999999999997</v>
      </c>
      <c r="Q263" t="s">
        <v>373</v>
      </c>
      <c r="R263">
        <v>113</v>
      </c>
      <c r="S263">
        <v>-13.8</v>
      </c>
      <c r="T263">
        <v>85.6</v>
      </c>
      <c r="U263">
        <v>-138.69999999999999</v>
      </c>
      <c r="V263">
        <v>14.9</v>
      </c>
    </row>
    <row r="264" spans="1:22" x14ac:dyDescent="0.45">
      <c r="A264" t="s">
        <v>2196</v>
      </c>
      <c r="B264" t="s">
        <v>1989</v>
      </c>
      <c r="C264">
        <v>1123</v>
      </c>
      <c r="D264">
        <v>4118</v>
      </c>
      <c r="E264">
        <v>48</v>
      </c>
      <c r="F264">
        <v>448</v>
      </c>
      <c r="G264">
        <v>380</v>
      </c>
      <c r="H264">
        <v>60</v>
      </c>
      <c r="I264">
        <v>4.2999999999999997E-2</v>
      </c>
      <c r="J264">
        <v>0.123</v>
      </c>
      <c r="K264">
        <v>0.104</v>
      </c>
      <c r="L264">
        <v>0.311</v>
      </c>
      <c r="M264">
        <v>0.28000000000000003</v>
      </c>
      <c r="N264">
        <v>0.32</v>
      </c>
      <c r="O264">
        <v>0.38400000000000001</v>
      </c>
      <c r="P264">
        <v>0.30599999999999999</v>
      </c>
      <c r="Q264" t="s">
        <v>373</v>
      </c>
      <c r="R264">
        <v>88</v>
      </c>
      <c r="S264">
        <v>-4</v>
      </c>
      <c r="T264">
        <v>-65.8</v>
      </c>
      <c r="U264">
        <v>74.900000000000006</v>
      </c>
      <c r="V264">
        <v>14.9</v>
      </c>
    </row>
    <row r="265" spans="1:22" x14ac:dyDescent="0.45">
      <c r="A265" t="s">
        <v>2188</v>
      </c>
      <c r="B265" t="s">
        <v>1989</v>
      </c>
      <c r="C265">
        <v>1268</v>
      </c>
      <c r="D265">
        <v>4917</v>
      </c>
      <c r="E265">
        <v>123</v>
      </c>
      <c r="F265">
        <v>565</v>
      </c>
      <c r="G265">
        <v>524</v>
      </c>
      <c r="H265">
        <v>41</v>
      </c>
      <c r="I265">
        <v>8.7999999999999995E-2</v>
      </c>
      <c r="J265">
        <v>0.188</v>
      </c>
      <c r="K265">
        <v>0.17100000000000001</v>
      </c>
      <c r="L265">
        <v>0.28999999999999998</v>
      </c>
      <c r="M265">
        <v>0.252</v>
      </c>
      <c r="N265">
        <v>0.318</v>
      </c>
      <c r="O265">
        <v>0.42299999999999999</v>
      </c>
      <c r="P265">
        <v>0.32100000000000001</v>
      </c>
      <c r="Q265" t="s">
        <v>373</v>
      </c>
      <c r="R265">
        <v>92</v>
      </c>
      <c r="S265">
        <v>0.5</v>
      </c>
      <c r="T265">
        <v>-47.7</v>
      </c>
      <c r="U265">
        <v>34.299999999999997</v>
      </c>
      <c r="V265">
        <v>14.8</v>
      </c>
    </row>
    <row r="266" spans="1:22" x14ac:dyDescent="0.45">
      <c r="A266" t="s">
        <v>127</v>
      </c>
      <c r="B266" t="s">
        <v>22</v>
      </c>
      <c r="C266">
        <v>824</v>
      </c>
      <c r="D266">
        <v>3376</v>
      </c>
      <c r="E266">
        <v>131</v>
      </c>
      <c r="F266">
        <v>421</v>
      </c>
      <c r="G266">
        <v>412</v>
      </c>
      <c r="H266">
        <v>53</v>
      </c>
      <c r="I266">
        <v>8.8999999999999996E-2</v>
      </c>
      <c r="J266">
        <v>0.20499999999999999</v>
      </c>
      <c r="K266">
        <v>0.18</v>
      </c>
      <c r="L266">
        <v>0.29699999999999999</v>
      </c>
      <c r="M266">
        <v>0.26200000000000001</v>
      </c>
      <c r="N266">
        <v>0.33</v>
      </c>
      <c r="O266">
        <v>0.442</v>
      </c>
      <c r="P266">
        <v>0.33200000000000002</v>
      </c>
      <c r="Q266" t="s">
        <v>373</v>
      </c>
      <c r="R266">
        <v>113</v>
      </c>
      <c r="S266">
        <v>-7.8</v>
      </c>
      <c r="T266">
        <v>44.7</v>
      </c>
      <c r="U266">
        <v>-11</v>
      </c>
      <c r="V266">
        <v>14.8</v>
      </c>
    </row>
    <row r="267" spans="1:22" x14ac:dyDescent="0.45">
      <c r="A267" t="s">
        <v>106</v>
      </c>
      <c r="B267" t="s">
        <v>1989</v>
      </c>
      <c r="C267">
        <v>796</v>
      </c>
      <c r="D267">
        <v>3123</v>
      </c>
      <c r="E267">
        <v>143</v>
      </c>
      <c r="F267">
        <v>413</v>
      </c>
      <c r="G267">
        <v>425</v>
      </c>
      <c r="H267">
        <v>25</v>
      </c>
      <c r="I267">
        <v>9.7000000000000003E-2</v>
      </c>
      <c r="J267">
        <v>0.22800000000000001</v>
      </c>
      <c r="K267">
        <v>0.215</v>
      </c>
      <c r="L267">
        <v>0.28499999999999998</v>
      </c>
      <c r="M267">
        <v>0.251</v>
      </c>
      <c r="N267">
        <v>0.33</v>
      </c>
      <c r="O267">
        <v>0.46700000000000003</v>
      </c>
      <c r="P267">
        <v>0.34</v>
      </c>
      <c r="Q267" t="s">
        <v>373</v>
      </c>
      <c r="R267">
        <v>114</v>
      </c>
      <c r="S267">
        <v>-2.1</v>
      </c>
      <c r="T267">
        <v>50.3</v>
      </c>
      <c r="U267">
        <v>-9.1999999999999993</v>
      </c>
      <c r="V267">
        <v>14.8</v>
      </c>
    </row>
    <row r="268" spans="1:22" x14ac:dyDescent="0.45">
      <c r="A268" t="s">
        <v>2189</v>
      </c>
      <c r="B268" t="s">
        <v>1989</v>
      </c>
      <c r="C268">
        <v>899</v>
      </c>
      <c r="D268">
        <v>3753</v>
      </c>
      <c r="E268">
        <v>116</v>
      </c>
      <c r="F268">
        <v>484</v>
      </c>
      <c r="G268">
        <v>570</v>
      </c>
      <c r="H268">
        <v>12</v>
      </c>
      <c r="I268">
        <v>8.8999999999999996E-2</v>
      </c>
      <c r="J268">
        <v>0.11799999999999999</v>
      </c>
      <c r="K268">
        <v>0.16500000000000001</v>
      </c>
      <c r="L268">
        <v>0.32800000000000001</v>
      </c>
      <c r="M268">
        <v>0.311</v>
      </c>
      <c r="N268">
        <v>0.372</v>
      </c>
      <c r="O268">
        <v>0.47599999999999998</v>
      </c>
      <c r="P268">
        <v>0.36799999999999999</v>
      </c>
      <c r="Q268" t="s">
        <v>373</v>
      </c>
      <c r="R268">
        <v>124</v>
      </c>
      <c r="S268">
        <v>-23.3</v>
      </c>
      <c r="T268">
        <v>89</v>
      </c>
      <c r="U268">
        <v>-68.5</v>
      </c>
      <c r="V268">
        <v>14.7</v>
      </c>
    </row>
    <row r="269" spans="1:22" x14ac:dyDescent="0.45">
      <c r="A269" t="s">
        <v>84</v>
      </c>
      <c r="B269" t="s">
        <v>1989</v>
      </c>
      <c r="C269">
        <v>903</v>
      </c>
      <c r="D269">
        <v>3597</v>
      </c>
      <c r="E269">
        <v>178</v>
      </c>
      <c r="F269">
        <v>468</v>
      </c>
      <c r="G269">
        <v>533</v>
      </c>
      <c r="H269">
        <v>46</v>
      </c>
      <c r="I269">
        <v>7.0999999999999994E-2</v>
      </c>
      <c r="J269">
        <v>0.29599999999999999</v>
      </c>
      <c r="K269">
        <v>0.224</v>
      </c>
      <c r="L269">
        <v>0.32800000000000001</v>
      </c>
      <c r="M269">
        <v>0.26</v>
      </c>
      <c r="N269">
        <v>0.317</v>
      </c>
      <c r="O269">
        <v>0.48499999999999999</v>
      </c>
      <c r="P269">
        <v>0.34100000000000003</v>
      </c>
      <c r="Q269" t="s">
        <v>373</v>
      </c>
      <c r="R269">
        <v>118</v>
      </c>
      <c r="S269">
        <v>-1.5</v>
      </c>
      <c r="T269">
        <v>74.2</v>
      </c>
      <c r="U269">
        <v>-50</v>
      </c>
      <c r="V269">
        <v>14.7</v>
      </c>
    </row>
    <row r="270" spans="1:22" x14ac:dyDescent="0.45">
      <c r="A270" t="s">
        <v>2190</v>
      </c>
      <c r="B270" t="s">
        <v>1989</v>
      </c>
      <c r="C270">
        <v>1162</v>
      </c>
      <c r="D270">
        <v>4251</v>
      </c>
      <c r="E270">
        <v>72</v>
      </c>
      <c r="F270">
        <v>556</v>
      </c>
      <c r="G270">
        <v>354</v>
      </c>
      <c r="H270">
        <v>187</v>
      </c>
      <c r="I270">
        <v>8.6999999999999994E-2</v>
      </c>
      <c r="J270">
        <v>0.217</v>
      </c>
      <c r="K270">
        <v>0.12</v>
      </c>
      <c r="L270">
        <v>0.317</v>
      </c>
      <c r="M270">
        <v>0.254</v>
      </c>
      <c r="N270">
        <v>0.32300000000000001</v>
      </c>
      <c r="O270">
        <v>0.374</v>
      </c>
      <c r="P270">
        <v>0.307</v>
      </c>
      <c r="Q270" t="s">
        <v>373</v>
      </c>
      <c r="R270">
        <v>93</v>
      </c>
      <c r="S270">
        <v>34.5</v>
      </c>
      <c r="T270">
        <v>0.4</v>
      </c>
      <c r="U270">
        <v>6.1</v>
      </c>
      <c r="V270">
        <v>14.7</v>
      </c>
    </row>
    <row r="271" spans="1:22" x14ac:dyDescent="0.45">
      <c r="A271" t="s">
        <v>2191</v>
      </c>
      <c r="B271" t="s">
        <v>1989</v>
      </c>
      <c r="C271">
        <v>920</v>
      </c>
      <c r="D271">
        <v>3630</v>
      </c>
      <c r="E271">
        <v>80</v>
      </c>
      <c r="F271">
        <v>412</v>
      </c>
      <c r="G271">
        <v>418</v>
      </c>
      <c r="H271">
        <v>37</v>
      </c>
      <c r="I271">
        <v>4.2000000000000003E-2</v>
      </c>
      <c r="J271">
        <v>0.17100000000000001</v>
      </c>
      <c r="K271">
        <v>0.13800000000000001</v>
      </c>
      <c r="L271">
        <v>0.32300000000000001</v>
      </c>
      <c r="M271">
        <v>0.28299999999999997</v>
      </c>
      <c r="N271">
        <v>0.314</v>
      </c>
      <c r="O271">
        <v>0.42099999999999999</v>
      </c>
      <c r="P271">
        <v>0.317</v>
      </c>
      <c r="Q271" t="s">
        <v>373</v>
      </c>
      <c r="R271">
        <v>91</v>
      </c>
      <c r="S271">
        <v>-19.2</v>
      </c>
      <c r="T271">
        <v>-58.6</v>
      </c>
      <c r="U271">
        <v>85.6</v>
      </c>
      <c r="V271">
        <v>14.6</v>
      </c>
    </row>
    <row r="272" spans="1:22" x14ac:dyDescent="0.45">
      <c r="A272" t="s">
        <v>461</v>
      </c>
      <c r="B272" t="s">
        <v>1989</v>
      </c>
      <c r="C272">
        <v>888</v>
      </c>
      <c r="D272">
        <v>3172</v>
      </c>
      <c r="E272">
        <v>65</v>
      </c>
      <c r="F272">
        <v>330</v>
      </c>
      <c r="G272">
        <v>324</v>
      </c>
      <c r="H272">
        <v>31</v>
      </c>
      <c r="I272">
        <v>6.0999999999999999E-2</v>
      </c>
      <c r="J272">
        <v>0.188</v>
      </c>
      <c r="K272">
        <v>0.12</v>
      </c>
      <c r="L272">
        <v>0.29599999999999999</v>
      </c>
      <c r="M272">
        <v>0.253</v>
      </c>
      <c r="N272">
        <v>0.30099999999999999</v>
      </c>
      <c r="O272">
        <v>0.373</v>
      </c>
      <c r="P272">
        <v>0.29299999999999998</v>
      </c>
      <c r="Q272" t="s">
        <v>373</v>
      </c>
      <c r="R272">
        <v>80</v>
      </c>
      <c r="S272">
        <v>-24.6</v>
      </c>
      <c r="T272">
        <v>-101.1</v>
      </c>
      <c r="U272">
        <v>139.5</v>
      </c>
      <c r="V272">
        <v>14.6</v>
      </c>
    </row>
    <row r="273" spans="1:22" x14ac:dyDescent="0.45">
      <c r="A273" t="s">
        <v>2192</v>
      </c>
      <c r="B273" t="s">
        <v>1989</v>
      </c>
      <c r="C273">
        <v>1887</v>
      </c>
      <c r="D273">
        <v>7527</v>
      </c>
      <c r="E273">
        <v>144</v>
      </c>
      <c r="F273">
        <v>895</v>
      </c>
      <c r="G273">
        <v>854</v>
      </c>
      <c r="H273">
        <v>101</v>
      </c>
      <c r="I273">
        <v>6.8000000000000005E-2</v>
      </c>
      <c r="J273">
        <v>0.11799999999999999</v>
      </c>
      <c r="K273">
        <v>0.13200000000000001</v>
      </c>
      <c r="L273">
        <v>0.308</v>
      </c>
      <c r="M273">
        <v>0.28499999999999998</v>
      </c>
      <c r="N273">
        <v>0.33400000000000002</v>
      </c>
      <c r="O273">
        <v>0.41699999999999998</v>
      </c>
      <c r="P273">
        <v>0.32600000000000001</v>
      </c>
      <c r="Q273" t="s">
        <v>373</v>
      </c>
      <c r="R273">
        <v>101</v>
      </c>
      <c r="S273">
        <v>-8.6999999999999993</v>
      </c>
      <c r="T273">
        <v>0</v>
      </c>
      <c r="U273">
        <v>-109</v>
      </c>
      <c r="V273">
        <v>14.6</v>
      </c>
    </row>
    <row r="274" spans="1:22" x14ac:dyDescent="0.45">
      <c r="A274" t="s">
        <v>204</v>
      </c>
      <c r="B274" t="s">
        <v>1989</v>
      </c>
      <c r="C274">
        <v>738</v>
      </c>
      <c r="D274">
        <v>3089</v>
      </c>
      <c r="E274">
        <v>54</v>
      </c>
      <c r="F274">
        <v>379</v>
      </c>
      <c r="G274">
        <v>280</v>
      </c>
      <c r="H274">
        <v>27</v>
      </c>
      <c r="I274">
        <v>0.114</v>
      </c>
      <c r="J274">
        <v>0.184</v>
      </c>
      <c r="K274">
        <v>0.126</v>
      </c>
      <c r="L274">
        <v>0.29399999999999998</v>
      </c>
      <c r="M274">
        <v>0.248</v>
      </c>
      <c r="N274">
        <v>0.34</v>
      </c>
      <c r="O274">
        <v>0.374</v>
      </c>
      <c r="P274">
        <v>0.317</v>
      </c>
      <c r="Q274" t="s">
        <v>373</v>
      </c>
      <c r="R274">
        <v>105</v>
      </c>
      <c r="S274">
        <v>0.7</v>
      </c>
      <c r="T274">
        <v>18.8</v>
      </c>
      <c r="U274">
        <v>20.6</v>
      </c>
      <c r="V274">
        <v>14.5</v>
      </c>
    </row>
    <row r="275" spans="1:22" x14ac:dyDescent="0.45">
      <c r="A275" t="s">
        <v>463</v>
      </c>
      <c r="B275" t="s">
        <v>1989</v>
      </c>
      <c r="C275">
        <v>792</v>
      </c>
      <c r="D275">
        <v>3096</v>
      </c>
      <c r="E275">
        <v>180</v>
      </c>
      <c r="F275">
        <v>392</v>
      </c>
      <c r="G275">
        <v>469</v>
      </c>
      <c r="H275">
        <v>6</v>
      </c>
      <c r="I275">
        <v>9.5000000000000001E-2</v>
      </c>
      <c r="J275">
        <v>0.26800000000000002</v>
      </c>
      <c r="K275">
        <v>0.24099999999999999</v>
      </c>
      <c r="L275">
        <v>0.249</v>
      </c>
      <c r="M275">
        <v>0.224</v>
      </c>
      <c r="N275">
        <v>0.308</v>
      </c>
      <c r="O275">
        <v>0.46600000000000003</v>
      </c>
      <c r="P275">
        <v>0.32900000000000001</v>
      </c>
      <c r="Q275" t="s">
        <v>373</v>
      </c>
      <c r="R275">
        <v>109</v>
      </c>
      <c r="S275">
        <v>-14.7</v>
      </c>
      <c r="T275">
        <v>20.100000000000001</v>
      </c>
      <c r="U275">
        <v>19.7</v>
      </c>
      <c r="V275">
        <v>14.4</v>
      </c>
    </row>
    <row r="276" spans="1:22" x14ac:dyDescent="0.45">
      <c r="A276" t="s">
        <v>2193</v>
      </c>
      <c r="B276" t="s">
        <v>1989</v>
      </c>
      <c r="C276">
        <v>1209</v>
      </c>
      <c r="D276">
        <v>4347</v>
      </c>
      <c r="E276">
        <v>73</v>
      </c>
      <c r="F276">
        <v>500</v>
      </c>
      <c r="G276">
        <v>388</v>
      </c>
      <c r="H276">
        <v>91</v>
      </c>
      <c r="I276">
        <v>4.2999999999999997E-2</v>
      </c>
      <c r="J276">
        <v>0.152</v>
      </c>
      <c r="K276">
        <v>0.125</v>
      </c>
      <c r="L276">
        <v>0.30499999999999999</v>
      </c>
      <c r="M276">
        <v>0.27</v>
      </c>
      <c r="N276">
        <v>0.316</v>
      </c>
      <c r="O276">
        <v>0.39600000000000002</v>
      </c>
      <c r="P276">
        <v>0.31</v>
      </c>
      <c r="Q276" t="s">
        <v>373</v>
      </c>
      <c r="R276">
        <v>95</v>
      </c>
      <c r="S276">
        <v>12.2</v>
      </c>
      <c r="T276">
        <v>-16.2</v>
      </c>
      <c r="U276">
        <v>14.5</v>
      </c>
      <c r="V276">
        <v>14.4</v>
      </c>
    </row>
    <row r="277" spans="1:22" x14ac:dyDescent="0.45">
      <c r="A277" t="s">
        <v>2194</v>
      </c>
      <c r="B277" t="s">
        <v>1989</v>
      </c>
      <c r="C277">
        <v>1184</v>
      </c>
      <c r="D277">
        <v>5088</v>
      </c>
      <c r="E277">
        <v>61</v>
      </c>
      <c r="F277">
        <v>619</v>
      </c>
      <c r="G277">
        <v>504</v>
      </c>
      <c r="H277">
        <v>135</v>
      </c>
      <c r="I277">
        <v>6.0999999999999999E-2</v>
      </c>
      <c r="J277">
        <v>9.4E-2</v>
      </c>
      <c r="K277">
        <v>0.10100000000000001</v>
      </c>
      <c r="L277">
        <v>0.28899999999999998</v>
      </c>
      <c r="M277">
        <v>0.27300000000000002</v>
      </c>
      <c r="N277">
        <v>0.317</v>
      </c>
      <c r="O277">
        <v>0.374</v>
      </c>
      <c r="P277">
        <v>0.30499999999999999</v>
      </c>
      <c r="Q277" t="s">
        <v>373</v>
      </c>
      <c r="R277">
        <v>82</v>
      </c>
      <c r="S277">
        <v>16.100000000000001</v>
      </c>
      <c r="T277">
        <v>-96</v>
      </c>
      <c r="U277">
        <v>70.400000000000006</v>
      </c>
      <c r="V277">
        <v>14.4</v>
      </c>
    </row>
    <row r="278" spans="1:22" x14ac:dyDescent="0.45">
      <c r="A278" t="s">
        <v>2195</v>
      </c>
      <c r="B278" t="s">
        <v>1989</v>
      </c>
      <c r="C278">
        <v>1254</v>
      </c>
      <c r="D278">
        <v>4698</v>
      </c>
      <c r="E278">
        <v>137</v>
      </c>
      <c r="F278">
        <v>491</v>
      </c>
      <c r="G278">
        <v>579</v>
      </c>
      <c r="H278">
        <v>39</v>
      </c>
      <c r="I278">
        <v>8.2000000000000003E-2</v>
      </c>
      <c r="J278">
        <v>0.23100000000000001</v>
      </c>
      <c r="K278">
        <v>0.159</v>
      </c>
      <c r="L278">
        <v>0.28799999999999998</v>
      </c>
      <c r="M278">
        <v>0.24</v>
      </c>
      <c r="N278">
        <v>0.31</v>
      </c>
      <c r="O278">
        <v>0.39800000000000002</v>
      </c>
      <c r="P278">
        <v>0.31</v>
      </c>
      <c r="Q278" t="s">
        <v>373</v>
      </c>
      <c r="R278">
        <v>87</v>
      </c>
      <c r="S278">
        <v>-1</v>
      </c>
      <c r="T278">
        <v>-76</v>
      </c>
      <c r="U278">
        <v>60.3</v>
      </c>
      <c r="V278">
        <v>14.3</v>
      </c>
    </row>
    <row r="279" spans="1:22" x14ac:dyDescent="0.45">
      <c r="A279" t="s">
        <v>2197</v>
      </c>
      <c r="B279" t="s">
        <v>1989</v>
      </c>
      <c r="C279">
        <v>1186</v>
      </c>
      <c r="D279">
        <v>4797</v>
      </c>
      <c r="E279">
        <v>71</v>
      </c>
      <c r="F279">
        <v>590</v>
      </c>
      <c r="G279">
        <v>369</v>
      </c>
      <c r="H279">
        <v>91</v>
      </c>
      <c r="I279">
        <v>9.4E-2</v>
      </c>
      <c r="J279">
        <v>0.193</v>
      </c>
      <c r="K279">
        <v>0.108</v>
      </c>
      <c r="L279">
        <v>0.32500000000000001</v>
      </c>
      <c r="M279">
        <v>0.26700000000000002</v>
      </c>
      <c r="N279">
        <v>0.34100000000000003</v>
      </c>
      <c r="O279">
        <v>0.375</v>
      </c>
      <c r="P279">
        <v>0.315</v>
      </c>
      <c r="Q279" t="s">
        <v>373</v>
      </c>
      <c r="R279">
        <v>96</v>
      </c>
      <c r="S279">
        <v>5.7</v>
      </c>
      <c r="T279">
        <v>-17</v>
      </c>
      <c r="U279">
        <v>0.5</v>
      </c>
      <c r="V279">
        <v>14.3</v>
      </c>
    </row>
    <row r="280" spans="1:22" x14ac:dyDescent="0.45">
      <c r="A280" t="s">
        <v>2198</v>
      </c>
      <c r="B280" t="s">
        <v>1989</v>
      </c>
      <c r="C280">
        <v>1005</v>
      </c>
      <c r="D280">
        <v>4207</v>
      </c>
      <c r="E280">
        <v>67</v>
      </c>
      <c r="F280">
        <v>550</v>
      </c>
      <c r="G280">
        <v>430</v>
      </c>
      <c r="H280">
        <v>74</v>
      </c>
      <c r="I280">
        <v>7.6999999999999999E-2</v>
      </c>
      <c r="J280">
        <v>0.13900000000000001</v>
      </c>
      <c r="K280">
        <v>0.114</v>
      </c>
      <c r="L280">
        <v>0.316</v>
      </c>
      <c r="M280">
        <v>0.28199999999999997</v>
      </c>
      <c r="N280">
        <v>0.33700000000000002</v>
      </c>
      <c r="O280">
        <v>0.39600000000000002</v>
      </c>
      <c r="P280">
        <v>0.32300000000000001</v>
      </c>
      <c r="Q280" t="s">
        <v>373</v>
      </c>
      <c r="R280">
        <v>93</v>
      </c>
      <c r="S280">
        <v>7.6</v>
      </c>
      <c r="T280">
        <v>-26.1</v>
      </c>
      <c r="U280">
        <v>32.200000000000003</v>
      </c>
      <c r="V280">
        <v>14.3</v>
      </c>
    </row>
    <row r="281" spans="1:22" x14ac:dyDescent="0.45">
      <c r="A281" t="s">
        <v>282</v>
      </c>
      <c r="B281" t="s">
        <v>1989</v>
      </c>
      <c r="C281">
        <v>864</v>
      </c>
      <c r="D281">
        <v>3678</v>
      </c>
      <c r="E281">
        <v>14</v>
      </c>
      <c r="F281">
        <v>489</v>
      </c>
      <c r="G281">
        <v>249</v>
      </c>
      <c r="H281">
        <v>120</v>
      </c>
      <c r="I281">
        <v>0.111</v>
      </c>
      <c r="J281">
        <v>8.6999999999999994E-2</v>
      </c>
      <c r="K281">
        <v>5.8999999999999997E-2</v>
      </c>
      <c r="L281">
        <v>0.315</v>
      </c>
      <c r="M281">
        <v>0.28799999999999998</v>
      </c>
      <c r="N281">
        <v>0.36799999999999999</v>
      </c>
      <c r="O281">
        <v>0.34699999999999998</v>
      </c>
      <c r="P281">
        <v>0.32500000000000001</v>
      </c>
      <c r="Q281" t="s">
        <v>373</v>
      </c>
      <c r="R281">
        <v>97</v>
      </c>
      <c r="S281">
        <v>18.8</v>
      </c>
      <c r="T281">
        <v>4.3</v>
      </c>
      <c r="U281">
        <v>19</v>
      </c>
      <c r="V281">
        <v>14.3</v>
      </c>
    </row>
    <row r="282" spans="1:22" x14ac:dyDescent="0.45">
      <c r="A282" t="s">
        <v>2214</v>
      </c>
      <c r="B282" t="s">
        <v>71</v>
      </c>
      <c r="C282">
        <v>550</v>
      </c>
      <c r="D282">
        <v>2189</v>
      </c>
      <c r="E282">
        <v>113</v>
      </c>
      <c r="F282">
        <v>304</v>
      </c>
      <c r="G282">
        <v>331</v>
      </c>
      <c r="H282">
        <v>26</v>
      </c>
      <c r="I282">
        <v>0.105</v>
      </c>
      <c r="J282">
        <v>0.27400000000000002</v>
      </c>
      <c r="K282">
        <v>0.23799999999999999</v>
      </c>
      <c r="L282">
        <v>0.29399999999999998</v>
      </c>
      <c r="M282">
        <v>0.245</v>
      </c>
      <c r="N282">
        <v>0.33400000000000002</v>
      </c>
      <c r="O282">
        <v>0.48299999999999998</v>
      </c>
      <c r="P282">
        <v>0.34799999999999998</v>
      </c>
      <c r="Q282" t="s">
        <v>373</v>
      </c>
      <c r="R282">
        <v>127</v>
      </c>
      <c r="S282">
        <v>7.8</v>
      </c>
      <c r="T282">
        <v>79.8</v>
      </c>
      <c r="U282">
        <v>-10.9</v>
      </c>
      <c r="V282">
        <v>14.2</v>
      </c>
    </row>
    <row r="283" spans="1:22" x14ac:dyDescent="0.45">
      <c r="A283" t="s">
        <v>2199</v>
      </c>
      <c r="B283" t="s">
        <v>1989</v>
      </c>
      <c r="C283">
        <v>724</v>
      </c>
      <c r="D283">
        <v>2938</v>
      </c>
      <c r="E283">
        <v>103</v>
      </c>
      <c r="F283">
        <v>390</v>
      </c>
      <c r="G283">
        <v>353</v>
      </c>
      <c r="H283">
        <v>55</v>
      </c>
      <c r="I283">
        <v>0.124</v>
      </c>
      <c r="J283">
        <v>0.2</v>
      </c>
      <c r="K283">
        <v>0.17899999999999999</v>
      </c>
      <c r="L283">
        <v>0.31900000000000001</v>
      </c>
      <c r="M283">
        <v>0.27400000000000002</v>
      </c>
      <c r="N283">
        <v>0.372</v>
      </c>
      <c r="O283">
        <v>0.45300000000000001</v>
      </c>
      <c r="P283">
        <v>0.36</v>
      </c>
      <c r="Q283" t="s">
        <v>373</v>
      </c>
      <c r="R283">
        <v>120</v>
      </c>
      <c r="S283">
        <v>-4</v>
      </c>
      <c r="T283">
        <v>70</v>
      </c>
      <c r="U283">
        <v>-25.6</v>
      </c>
      <c r="V283">
        <v>14</v>
      </c>
    </row>
    <row r="284" spans="1:22" x14ac:dyDescent="0.45">
      <c r="A284" t="s">
        <v>19</v>
      </c>
      <c r="B284" t="s">
        <v>20</v>
      </c>
      <c r="C284">
        <v>402</v>
      </c>
      <c r="D284">
        <v>1738</v>
      </c>
      <c r="E284">
        <v>65</v>
      </c>
      <c r="F284">
        <v>253</v>
      </c>
      <c r="G284">
        <v>238</v>
      </c>
      <c r="H284">
        <v>101</v>
      </c>
      <c r="I284">
        <v>5.6000000000000001E-2</v>
      </c>
      <c r="J284">
        <v>0.186</v>
      </c>
      <c r="K284">
        <v>0.20599999999999999</v>
      </c>
      <c r="L284">
        <v>0.31</v>
      </c>
      <c r="M284">
        <v>0.27900000000000003</v>
      </c>
      <c r="N284">
        <v>0.32200000000000001</v>
      </c>
      <c r="O284">
        <v>0.48499999999999999</v>
      </c>
      <c r="P284">
        <v>0.34300000000000003</v>
      </c>
      <c r="Q284" t="s">
        <v>373</v>
      </c>
      <c r="R284">
        <v>118</v>
      </c>
      <c r="S284">
        <v>18.3</v>
      </c>
      <c r="T284">
        <v>54.8</v>
      </c>
      <c r="U284">
        <v>24.6</v>
      </c>
      <c r="V284">
        <v>13.9</v>
      </c>
    </row>
    <row r="285" spans="1:22" x14ac:dyDescent="0.45">
      <c r="A285" t="s">
        <v>115</v>
      </c>
      <c r="B285" t="s">
        <v>1989</v>
      </c>
      <c r="C285">
        <v>700</v>
      </c>
      <c r="D285">
        <v>2886</v>
      </c>
      <c r="E285">
        <v>69</v>
      </c>
      <c r="F285">
        <v>372</v>
      </c>
      <c r="G285">
        <v>320</v>
      </c>
      <c r="H285">
        <v>8</v>
      </c>
      <c r="I285">
        <v>0.115</v>
      </c>
      <c r="J285">
        <v>0.14899999999999999</v>
      </c>
      <c r="K285">
        <v>0.14399999999999999</v>
      </c>
      <c r="L285">
        <v>0.32200000000000001</v>
      </c>
      <c r="M285">
        <v>0.28799999999999998</v>
      </c>
      <c r="N285">
        <v>0.374</v>
      </c>
      <c r="O285">
        <v>0.43099999999999999</v>
      </c>
      <c r="P285">
        <v>0.35199999999999998</v>
      </c>
      <c r="Q285" t="s">
        <v>373</v>
      </c>
      <c r="R285">
        <v>129</v>
      </c>
      <c r="S285">
        <v>-17.100000000000001</v>
      </c>
      <c r="T285">
        <v>83.3</v>
      </c>
      <c r="U285">
        <v>-42.1</v>
      </c>
      <c r="V285">
        <v>13.9</v>
      </c>
    </row>
    <row r="286" spans="1:22" x14ac:dyDescent="0.45">
      <c r="A286" t="s">
        <v>2201</v>
      </c>
      <c r="B286" t="s">
        <v>1989</v>
      </c>
      <c r="C286">
        <v>1249</v>
      </c>
      <c r="D286">
        <v>4084</v>
      </c>
      <c r="E286">
        <v>126</v>
      </c>
      <c r="F286">
        <v>525</v>
      </c>
      <c r="G286">
        <v>458</v>
      </c>
      <c r="H286">
        <v>22</v>
      </c>
      <c r="I286">
        <v>0.106</v>
      </c>
      <c r="J286">
        <v>0.19500000000000001</v>
      </c>
      <c r="K286">
        <v>0.185</v>
      </c>
      <c r="L286">
        <v>0.3</v>
      </c>
      <c r="M286">
        <v>0.26100000000000001</v>
      </c>
      <c r="N286">
        <v>0.34399999999999997</v>
      </c>
      <c r="O286">
        <v>0.44600000000000001</v>
      </c>
      <c r="P286">
        <v>0.34200000000000003</v>
      </c>
      <c r="Q286" t="s">
        <v>373</v>
      </c>
      <c r="R286">
        <v>112</v>
      </c>
      <c r="S286">
        <v>-0.1</v>
      </c>
      <c r="T286">
        <v>55.2</v>
      </c>
      <c r="U286">
        <v>-52.9</v>
      </c>
      <c r="V286">
        <v>13.9</v>
      </c>
    </row>
    <row r="287" spans="1:22" x14ac:dyDescent="0.45">
      <c r="A287" t="s">
        <v>2200</v>
      </c>
      <c r="B287" t="s">
        <v>1989</v>
      </c>
      <c r="C287">
        <v>746</v>
      </c>
      <c r="D287">
        <v>3141</v>
      </c>
      <c r="E287">
        <v>93</v>
      </c>
      <c r="F287">
        <v>376</v>
      </c>
      <c r="G287">
        <v>339</v>
      </c>
      <c r="H287">
        <v>32</v>
      </c>
      <c r="I287">
        <v>9.7000000000000003E-2</v>
      </c>
      <c r="J287">
        <v>0.29199999999999998</v>
      </c>
      <c r="K287">
        <v>0.17</v>
      </c>
      <c r="L287">
        <v>0.34399999999999997</v>
      </c>
      <c r="M287">
        <v>0.254</v>
      </c>
      <c r="N287">
        <v>0.33200000000000002</v>
      </c>
      <c r="O287">
        <v>0.42399999999999999</v>
      </c>
      <c r="P287">
        <v>0.32700000000000001</v>
      </c>
      <c r="Q287" t="s">
        <v>373</v>
      </c>
      <c r="R287">
        <v>107</v>
      </c>
      <c r="S287">
        <v>2.7</v>
      </c>
      <c r="T287">
        <v>30.1</v>
      </c>
      <c r="U287">
        <v>0.3</v>
      </c>
      <c r="V287">
        <v>13.9</v>
      </c>
    </row>
    <row r="288" spans="1:22" x14ac:dyDescent="0.45">
      <c r="A288" t="s">
        <v>2202</v>
      </c>
      <c r="B288" t="s">
        <v>1989</v>
      </c>
      <c r="C288">
        <v>1629</v>
      </c>
      <c r="D288">
        <v>6273</v>
      </c>
      <c r="E288">
        <v>162</v>
      </c>
      <c r="F288">
        <v>623</v>
      </c>
      <c r="G288">
        <v>716</v>
      </c>
      <c r="H288">
        <v>9</v>
      </c>
      <c r="I288">
        <v>0.04</v>
      </c>
      <c r="J288">
        <v>0.112</v>
      </c>
      <c r="K288">
        <v>0.13800000000000001</v>
      </c>
      <c r="L288">
        <v>0.28799999999999998</v>
      </c>
      <c r="M288">
        <v>0.27500000000000002</v>
      </c>
      <c r="N288">
        <v>0.313</v>
      </c>
      <c r="O288">
        <v>0.41399999999999998</v>
      </c>
      <c r="P288">
        <v>0.314</v>
      </c>
      <c r="Q288" t="s">
        <v>373</v>
      </c>
      <c r="R288">
        <v>89</v>
      </c>
      <c r="S288">
        <v>-55.7</v>
      </c>
      <c r="T288">
        <v>-140.9</v>
      </c>
      <c r="U288">
        <v>66.900000000000006</v>
      </c>
      <c r="V288">
        <v>13.8</v>
      </c>
    </row>
    <row r="289" spans="1:22" x14ac:dyDescent="0.45">
      <c r="A289" t="s">
        <v>2203</v>
      </c>
      <c r="B289" t="s">
        <v>1989</v>
      </c>
      <c r="C289">
        <v>1239</v>
      </c>
      <c r="D289">
        <v>4988</v>
      </c>
      <c r="E289">
        <v>179</v>
      </c>
      <c r="F289">
        <v>636</v>
      </c>
      <c r="G289">
        <v>582</v>
      </c>
      <c r="H289">
        <v>34</v>
      </c>
      <c r="I289">
        <v>0.09</v>
      </c>
      <c r="J289">
        <v>0.22600000000000001</v>
      </c>
      <c r="K289">
        <v>0.17499999999999999</v>
      </c>
      <c r="L289">
        <v>0.28199999999999997</v>
      </c>
      <c r="M289">
        <v>0.24199999999999999</v>
      </c>
      <c r="N289">
        <v>0.315</v>
      </c>
      <c r="O289">
        <v>0.41699999999999998</v>
      </c>
      <c r="P289">
        <v>0.317</v>
      </c>
      <c r="Q289" t="s">
        <v>373</v>
      </c>
      <c r="R289">
        <v>100</v>
      </c>
      <c r="S289">
        <v>1</v>
      </c>
      <c r="T289">
        <v>3.2</v>
      </c>
      <c r="U289">
        <v>-38.1</v>
      </c>
      <c r="V289">
        <v>13.7</v>
      </c>
    </row>
    <row r="290" spans="1:22" x14ac:dyDescent="0.45">
      <c r="A290" t="s">
        <v>173</v>
      </c>
      <c r="B290" t="s">
        <v>1989</v>
      </c>
      <c r="C290">
        <v>1472</v>
      </c>
      <c r="D290">
        <v>6091</v>
      </c>
      <c r="E290">
        <v>222</v>
      </c>
      <c r="F290">
        <v>718</v>
      </c>
      <c r="G290">
        <v>805</v>
      </c>
      <c r="H290">
        <v>35</v>
      </c>
      <c r="I290">
        <v>6.3E-2</v>
      </c>
      <c r="J290">
        <v>0.23499999999999999</v>
      </c>
      <c r="K290">
        <v>0.19600000000000001</v>
      </c>
      <c r="L290">
        <v>0.32800000000000001</v>
      </c>
      <c r="M290">
        <v>0.27300000000000002</v>
      </c>
      <c r="N290">
        <v>0.32200000000000001</v>
      </c>
      <c r="O290">
        <v>0.46899999999999997</v>
      </c>
      <c r="P290">
        <v>0.33700000000000002</v>
      </c>
      <c r="Q290" t="s">
        <v>373</v>
      </c>
      <c r="R290">
        <v>111</v>
      </c>
      <c r="S290">
        <v>-20</v>
      </c>
      <c r="T290">
        <v>62</v>
      </c>
      <c r="U290">
        <v>-133.4</v>
      </c>
      <c r="V290">
        <v>13.6</v>
      </c>
    </row>
    <row r="291" spans="1:22" x14ac:dyDescent="0.45">
      <c r="A291" t="s">
        <v>190</v>
      </c>
      <c r="B291" t="s">
        <v>1989</v>
      </c>
      <c r="C291">
        <v>502</v>
      </c>
      <c r="D291">
        <v>1883</v>
      </c>
      <c r="E291">
        <v>45</v>
      </c>
      <c r="F291">
        <v>230</v>
      </c>
      <c r="G291">
        <v>203</v>
      </c>
      <c r="H291">
        <v>83</v>
      </c>
      <c r="I291">
        <v>5.2999999999999999E-2</v>
      </c>
      <c r="J291">
        <v>0.19</v>
      </c>
      <c r="K291">
        <v>0.14000000000000001</v>
      </c>
      <c r="L291">
        <v>0.30499999999999999</v>
      </c>
      <c r="M291">
        <v>0.26200000000000001</v>
      </c>
      <c r="N291">
        <v>0.32700000000000001</v>
      </c>
      <c r="O291">
        <v>0.40200000000000002</v>
      </c>
      <c r="P291">
        <v>0.318</v>
      </c>
      <c r="Q291" t="s">
        <v>373</v>
      </c>
      <c r="R291">
        <v>107</v>
      </c>
      <c r="S291">
        <v>13.4</v>
      </c>
      <c r="T291">
        <v>26.9</v>
      </c>
      <c r="U291">
        <v>43.8</v>
      </c>
      <c r="V291">
        <v>13.5</v>
      </c>
    </row>
    <row r="292" spans="1:22" x14ac:dyDescent="0.45">
      <c r="A292" t="s">
        <v>2204</v>
      </c>
      <c r="B292" t="s">
        <v>1989</v>
      </c>
      <c r="C292">
        <v>1182</v>
      </c>
      <c r="D292">
        <v>4192</v>
      </c>
      <c r="E292">
        <v>109</v>
      </c>
      <c r="F292">
        <v>514</v>
      </c>
      <c r="G292">
        <v>449</v>
      </c>
      <c r="H292">
        <v>69</v>
      </c>
      <c r="I292">
        <v>8.5999999999999993E-2</v>
      </c>
      <c r="J292">
        <v>0.254</v>
      </c>
      <c r="K292">
        <v>0.157</v>
      </c>
      <c r="L292">
        <v>0.28299999999999997</v>
      </c>
      <c r="M292">
        <v>0.22500000000000001</v>
      </c>
      <c r="N292">
        <v>0.30299999999999999</v>
      </c>
      <c r="O292">
        <v>0.38100000000000001</v>
      </c>
      <c r="P292">
        <v>0.29699999999999999</v>
      </c>
      <c r="Q292" t="s">
        <v>373</v>
      </c>
      <c r="R292">
        <v>82</v>
      </c>
      <c r="S292">
        <v>11.4</v>
      </c>
      <c r="T292">
        <v>-79.7</v>
      </c>
      <c r="U292">
        <v>73.400000000000006</v>
      </c>
      <c r="V292">
        <v>13.5</v>
      </c>
    </row>
    <row r="293" spans="1:22" x14ac:dyDescent="0.45">
      <c r="A293" t="s">
        <v>182</v>
      </c>
      <c r="B293" t="s">
        <v>1989</v>
      </c>
      <c r="C293">
        <v>940</v>
      </c>
      <c r="D293">
        <v>3335</v>
      </c>
      <c r="E293">
        <v>71</v>
      </c>
      <c r="F293">
        <v>357</v>
      </c>
      <c r="G293">
        <v>337</v>
      </c>
      <c r="H293">
        <v>42</v>
      </c>
      <c r="I293">
        <v>6.7000000000000004E-2</v>
      </c>
      <c r="J293">
        <v>0.19900000000000001</v>
      </c>
      <c r="K293">
        <v>0.13900000000000001</v>
      </c>
      <c r="L293">
        <v>0.27400000000000002</v>
      </c>
      <c r="M293">
        <v>0.23400000000000001</v>
      </c>
      <c r="N293">
        <v>0.28699999999999998</v>
      </c>
      <c r="O293">
        <v>0.373</v>
      </c>
      <c r="P293">
        <v>0.28399999999999997</v>
      </c>
      <c r="Q293" t="s">
        <v>373</v>
      </c>
      <c r="R293">
        <v>73</v>
      </c>
      <c r="S293">
        <v>11.8</v>
      </c>
      <c r="T293">
        <v>-99.1</v>
      </c>
      <c r="U293">
        <v>124.2</v>
      </c>
      <c r="V293">
        <v>13.4</v>
      </c>
    </row>
    <row r="294" spans="1:22" x14ac:dyDescent="0.45">
      <c r="A294" t="s">
        <v>2205</v>
      </c>
      <c r="B294" t="s">
        <v>50</v>
      </c>
      <c r="C294">
        <v>817</v>
      </c>
      <c r="D294">
        <v>3181</v>
      </c>
      <c r="E294">
        <v>78</v>
      </c>
      <c r="F294">
        <v>376</v>
      </c>
      <c r="G294">
        <v>305</v>
      </c>
      <c r="H294">
        <v>68</v>
      </c>
      <c r="I294">
        <v>6.6000000000000003E-2</v>
      </c>
      <c r="J294">
        <v>0.20799999999999999</v>
      </c>
      <c r="K294">
        <v>0.14799999999999999</v>
      </c>
      <c r="L294">
        <v>0.32600000000000001</v>
      </c>
      <c r="M294">
        <v>0.27100000000000002</v>
      </c>
      <c r="N294">
        <v>0.32600000000000001</v>
      </c>
      <c r="O294">
        <v>0.41899999999999998</v>
      </c>
      <c r="P294">
        <v>0.32100000000000001</v>
      </c>
      <c r="Q294" t="s">
        <v>373</v>
      </c>
      <c r="R294">
        <v>99</v>
      </c>
      <c r="S294">
        <v>6.3</v>
      </c>
      <c r="T294">
        <v>2.6</v>
      </c>
      <c r="U294">
        <v>24.5</v>
      </c>
      <c r="V294">
        <v>13.4</v>
      </c>
    </row>
    <row r="295" spans="1:22" x14ac:dyDescent="0.45">
      <c r="A295" t="s">
        <v>99</v>
      </c>
      <c r="B295" t="s">
        <v>18</v>
      </c>
      <c r="C295">
        <v>354</v>
      </c>
      <c r="D295">
        <v>1548</v>
      </c>
      <c r="E295">
        <v>49</v>
      </c>
      <c r="F295">
        <v>200</v>
      </c>
      <c r="G295">
        <v>181</v>
      </c>
      <c r="H295">
        <v>6</v>
      </c>
      <c r="I295">
        <v>0.123</v>
      </c>
      <c r="J295">
        <v>0.16400000000000001</v>
      </c>
      <c r="K295">
        <v>0.17100000000000001</v>
      </c>
      <c r="L295">
        <v>0.3</v>
      </c>
      <c r="M295">
        <v>0.27100000000000002</v>
      </c>
      <c r="N295">
        <v>0.36199999999999999</v>
      </c>
      <c r="O295">
        <v>0.442</v>
      </c>
      <c r="P295">
        <v>0.35</v>
      </c>
      <c r="Q295" t="s">
        <v>373</v>
      </c>
      <c r="R295">
        <v>129</v>
      </c>
      <c r="S295">
        <v>-2.1</v>
      </c>
      <c r="T295">
        <v>50.4</v>
      </c>
      <c r="U295">
        <v>28.9</v>
      </c>
      <c r="V295">
        <v>13.3</v>
      </c>
    </row>
    <row r="296" spans="1:22" x14ac:dyDescent="0.45">
      <c r="A296" t="s">
        <v>2206</v>
      </c>
      <c r="B296" t="s">
        <v>1989</v>
      </c>
      <c r="C296">
        <v>1067</v>
      </c>
      <c r="D296">
        <v>3784</v>
      </c>
      <c r="E296">
        <v>131</v>
      </c>
      <c r="F296">
        <v>448</v>
      </c>
      <c r="G296">
        <v>503</v>
      </c>
      <c r="H296">
        <v>33</v>
      </c>
      <c r="I296">
        <v>7.3999999999999996E-2</v>
      </c>
      <c r="J296">
        <v>0.21099999999999999</v>
      </c>
      <c r="K296">
        <v>0.183</v>
      </c>
      <c r="L296">
        <v>0.30399999999999999</v>
      </c>
      <c r="M296">
        <v>0.26200000000000001</v>
      </c>
      <c r="N296">
        <v>0.32300000000000001</v>
      </c>
      <c r="O296">
        <v>0.44500000000000001</v>
      </c>
      <c r="P296">
        <v>0.33300000000000002</v>
      </c>
      <c r="Q296" t="s">
        <v>373</v>
      </c>
      <c r="R296">
        <v>103</v>
      </c>
      <c r="S296">
        <v>7.5</v>
      </c>
      <c r="T296">
        <v>23.8</v>
      </c>
      <c r="U296">
        <v>-13</v>
      </c>
      <c r="V296">
        <v>13.3</v>
      </c>
    </row>
    <row r="297" spans="1:22" x14ac:dyDescent="0.45">
      <c r="A297" t="s">
        <v>2207</v>
      </c>
      <c r="B297" t="s">
        <v>1989</v>
      </c>
      <c r="C297">
        <v>1554</v>
      </c>
      <c r="D297">
        <v>6182</v>
      </c>
      <c r="E297">
        <v>45</v>
      </c>
      <c r="F297">
        <v>670</v>
      </c>
      <c r="G297">
        <v>478</v>
      </c>
      <c r="H297">
        <v>178</v>
      </c>
      <c r="I297">
        <v>4.1000000000000002E-2</v>
      </c>
      <c r="J297">
        <v>0.14000000000000001</v>
      </c>
      <c r="K297">
        <v>8.6999999999999994E-2</v>
      </c>
      <c r="L297">
        <v>0.29599999999999999</v>
      </c>
      <c r="M297">
        <v>0.25800000000000001</v>
      </c>
      <c r="N297">
        <v>0.29499999999999998</v>
      </c>
      <c r="O297">
        <v>0.34499999999999997</v>
      </c>
      <c r="P297">
        <v>0.28100000000000003</v>
      </c>
      <c r="Q297" t="s">
        <v>373</v>
      </c>
      <c r="R297">
        <v>72</v>
      </c>
      <c r="S297">
        <v>37.5</v>
      </c>
      <c r="T297">
        <v>-168.6</v>
      </c>
      <c r="U297">
        <v>91.4</v>
      </c>
      <c r="V297">
        <v>13.3</v>
      </c>
    </row>
    <row r="298" spans="1:22" x14ac:dyDescent="0.45">
      <c r="A298" t="s">
        <v>2208</v>
      </c>
      <c r="B298" t="s">
        <v>1989</v>
      </c>
      <c r="C298">
        <v>931</v>
      </c>
      <c r="D298">
        <v>3562</v>
      </c>
      <c r="E298">
        <v>109</v>
      </c>
      <c r="F298">
        <v>339</v>
      </c>
      <c r="G298">
        <v>494</v>
      </c>
      <c r="H298">
        <v>6</v>
      </c>
      <c r="I298">
        <v>7.2999999999999995E-2</v>
      </c>
      <c r="J298">
        <v>0.126</v>
      </c>
      <c r="K298">
        <v>0.158</v>
      </c>
      <c r="L298">
        <v>0.28100000000000003</v>
      </c>
      <c r="M298">
        <v>0.26900000000000002</v>
      </c>
      <c r="N298">
        <v>0.33</v>
      </c>
      <c r="O298">
        <v>0.42799999999999999</v>
      </c>
      <c r="P298">
        <v>0.33</v>
      </c>
      <c r="Q298" t="s">
        <v>373</v>
      </c>
      <c r="R298">
        <v>99</v>
      </c>
      <c r="S298">
        <v>-24.1</v>
      </c>
      <c r="T298">
        <v>-27.2</v>
      </c>
      <c r="U298">
        <v>44.4</v>
      </c>
      <c r="V298">
        <v>13.3</v>
      </c>
    </row>
    <row r="299" spans="1:22" x14ac:dyDescent="0.45">
      <c r="A299" t="s">
        <v>470</v>
      </c>
      <c r="B299" t="s">
        <v>1989</v>
      </c>
      <c r="C299">
        <v>716</v>
      </c>
      <c r="D299">
        <v>2384</v>
      </c>
      <c r="E299">
        <v>65</v>
      </c>
      <c r="F299">
        <v>310</v>
      </c>
      <c r="G299">
        <v>250</v>
      </c>
      <c r="H299">
        <v>90</v>
      </c>
      <c r="I299">
        <v>7.0000000000000007E-2</v>
      </c>
      <c r="J299">
        <v>0.24</v>
      </c>
      <c r="K299">
        <v>0.15</v>
      </c>
      <c r="L299">
        <v>0.30299999999999999</v>
      </c>
      <c r="M299">
        <v>0.247</v>
      </c>
      <c r="N299">
        <v>0.311</v>
      </c>
      <c r="O299">
        <v>0.39700000000000002</v>
      </c>
      <c r="P299">
        <v>0.30499999999999999</v>
      </c>
      <c r="Q299" t="s">
        <v>373</v>
      </c>
      <c r="R299">
        <v>94</v>
      </c>
      <c r="S299">
        <v>15</v>
      </c>
      <c r="T299">
        <v>-3.9</v>
      </c>
      <c r="U299">
        <v>54.9</v>
      </c>
      <c r="V299">
        <v>13.2</v>
      </c>
    </row>
    <row r="300" spans="1:22" x14ac:dyDescent="0.45">
      <c r="A300" t="s">
        <v>123</v>
      </c>
      <c r="B300" t="s">
        <v>1989</v>
      </c>
      <c r="C300">
        <v>909</v>
      </c>
      <c r="D300">
        <v>3308</v>
      </c>
      <c r="E300">
        <v>203</v>
      </c>
      <c r="F300">
        <v>456</v>
      </c>
      <c r="G300">
        <v>437</v>
      </c>
      <c r="H300">
        <v>31</v>
      </c>
      <c r="I300">
        <v>0.14699999999999999</v>
      </c>
      <c r="J300">
        <v>0.38100000000000001</v>
      </c>
      <c r="K300">
        <v>0.26300000000000001</v>
      </c>
      <c r="L300">
        <v>0.25700000000000001</v>
      </c>
      <c r="M300">
        <v>0.19500000000000001</v>
      </c>
      <c r="N300">
        <v>0.32100000000000001</v>
      </c>
      <c r="O300">
        <v>0.45900000000000002</v>
      </c>
      <c r="P300">
        <v>0.33400000000000002</v>
      </c>
      <c r="Q300" t="s">
        <v>373</v>
      </c>
      <c r="R300">
        <v>107</v>
      </c>
      <c r="S300">
        <v>4.4000000000000004</v>
      </c>
      <c r="T300">
        <v>35.700000000000003</v>
      </c>
      <c r="U300">
        <v>-16.399999999999999</v>
      </c>
      <c r="V300">
        <v>13.2</v>
      </c>
    </row>
    <row r="301" spans="1:22" x14ac:dyDescent="0.45">
      <c r="A301" t="s">
        <v>25</v>
      </c>
      <c r="B301" t="s">
        <v>26</v>
      </c>
      <c r="C301">
        <v>753</v>
      </c>
      <c r="D301">
        <v>3246</v>
      </c>
      <c r="E301">
        <v>143</v>
      </c>
      <c r="F301">
        <v>422</v>
      </c>
      <c r="G301">
        <v>457</v>
      </c>
      <c r="H301">
        <v>20</v>
      </c>
      <c r="I301">
        <v>9.8000000000000004E-2</v>
      </c>
      <c r="J301">
        <v>0.161</v>
      </c>
      <c r="K301">
        <v>0.20499999999999999</v>
      </c>
      <c r="L301">
        <v>0.29799999999999999</v>
      </c>
      <c r="M301">
        <v>0.28000000000000003</v>
      </c>
      <c r="N301">
        <v>0.35599999999999998</v>
      </c>
      <c r="O301">
        <v>0.48499999999999999</v>
      </c>
      <c r="P301">
        <v>0.35899999999999999</v>
      </c>
      <c r="Q301" t="s">
        <v>373</v>
      </c>
      <c r="R301">
        <v>131</v>
      </c>
      <c r="S301">
        <v>-12</v>
      </c>
      <c r="T301">
        <v>106.5</v>
      </c>
      <c r="U301">
        <v>-84.6</v>
      </c>
      <c r="V301">
        <v>13.2</v>
      </c>
    </row>
    <row r="302" spans="1:22" x14ac:dyDescent="0.45">
      <c r="A302" t="s">
        <v>2209</v>
      </c>
      <c r="B302" t="s">
        <v>1989</v>
      </c>
      <c r="C302">
        <v>1256</v>
      </c>
      <c r="D302">
        <v>5023</v>
      </c>
      <c r="E302">
        <v>173</v>
      </c>
      <c r="F302">
        <v>594</v>
      </c>
      <c r="G302">
        <v>679</v>
      </c>
      <c r="H302">
        <v>30</v>
      </c>
      <c r="I302">
        <v>0.09</v>
      </c>
      <c r="J302">
        <v>0.13600000000000001</v>
      </c>
      <c r="K302">
        <v>0.182</v>
      </c>
      <c r="L302">
        <v>0.28499999999999998</v>
      </c>
      <c r="M302">
        <v>0.27300000000000002</v>
      </c>
      <c r="N302">
        <v>0.34100000000000003</v>
      </c>
      <c r="O302">
        <v>0.45500000000000002</v>
      </c>
      <c r="P302">
        <v>0.34300000000000003</v>
      </c>
      <c r="Q302" t="s">
        <v>373</v>
      </c>
      <c r="R302">
        <v>109</v>
      </c>
      <c r="S302">
        <v>-1.5</v>
      </c>
      <c r="T302">
        <v>54.7</v>
      </c>
      <c r="U302">
        <v>-90.1</v>
      </c>
      <c r="V302">
        <v>13.2</v>
      </c>
    </row>
    <row r="303" spans="1:22" x14ac:dyDescent="0.45">
      <c r="A303" t="s">
        <v>2210</v>
      </c>
      <c r="B303" t="s">
        <v>1989</v>
      </c>
      <c r="C303">
        <v>967</v>
      </c>
      <c r="D303">
        <v>3146</v>
      </c>
      <c r="E303">
        <v>81</v>
      </c>
      <c r="F303">
        <v>378</v>
      </c>
      <c r="G303">
        <v>307</v>
      </c>
      <c r="H303">
        <v>135</v>
      </c>
      <c r="I303">
        <v>8.1000000000000003E-2</v>
      </c>
      <c r="J303">
        <v>0.23799999999999999</v>
      </c>
      <c r="K303">
        <v>0.155</v>
      </c>
      <c r="L303">
        <v>0.31</v>
      </c>
      <c r="M303">
        <v>0.249</v>
      </c>
      <c r="N303">
        <v>0.315</v>
      </c>
      <c r="O303">
        <v>0.40400000000000003</v>
      </c>
      <c r="P303">
        <v>0.314</v>
      </c>
      <c r="Q303" t="s">
        <v>373</v>
      </c>
      <c r="R303">
        <v>101</v>
      </c>
      <c r="S303">
        <v>29.5</v>
      </c>
      <c r="T303">
        <v>32.299999999999997</v>
      </c>
      <c r="U303">
        <v>-3.8</v>
      </c>
      <c r="V303">
        <v>13.1</v>
      </c>
    </row>
    <row r="304" spans="1:22" x14ac:dyDescent="0.45">
      <c r="A304" t="s">
        <v>2211</v>
      </c>
      <c r="B304" t="s">
        <v>1989</v>
      </c>
      <c r="C304">
        <v>653</v>
      </c>
      <c r="D304">
        <v>2335</v>
      </c>
      <c r="E304">
        <v>55</v>
      </c>
      <c r="F304">
        <v>263</v>
      </c>
      <c r="G304">
        <v>260</v>
      </c>
      <c r="H304">
        <v>4</v>
      </c>
      <c r="I304">
        <v>0.125</v>
      </c>
      <c r="J304">
        <v>0.14000000000000001</v>
      </c>
      <c r="K304">
        <v>0.14499999999999999</v>
      </c>
      <c r="L304">
        <v>0.27900000000000003</v>
      </c>
      <c r="M304">
        <v>0.25600000000000001</v>
      </c>
      <c r="N304">
        <v>0.35299999999999998</v>
      </c>
      <c r="O304">
        <v>0.40100000000000002</v>
      </c>
      <c r="P304">
        <v>0.33300000000000002</v>
      </c>
      <c r="Q304" t="s">
        <v>373</v>
      </c>
      <c r="R304">
        <v>99</v>
      </c>
      <c r="S304">
        <v>-15.9</v>
      </c>
      <c r="T304">
        <v>-17.899999999999999</v>
      </c>
      <c r="U304">
        <v>69.400000000000006</v>
      </c>
      <c r="V304">
        <v>13</v>
      </c>
    </row>
    <row r="305" spans="1:22" x14ac:dyDescent="0.45">
      <c r="A305" t="s">
        <v>466</v>
      </c>
      <c r="B305" t="s">
        <v>1989</v>
      </c>
      <c r="C305">
        <v>1202</v>
      </c>
      <c r="D305">
        <v>4416</v>
      </c>
      <c r="E305">
        <v>194</v>
      </c>
      <c r="F305">
        <v>554</v>
      </c>
      <c r="G305">
        <v>576</v>
      </c>
      <c r="H305">
        <v>27</v>
      </c>
      <c r="I305">
        <v>5.6000000000000001E-2</v>
      </c>
      <c r="J305">
        <v>0.251</v>
      </c>
      <c r="K305">
        <v>0.21299999999999999</v>
      </c>
      <c r="L305">
        <v>0.29499999999999998</v>
      </c>
      <c r="M305">
        <v>0.25</v>
      </c>
      <c r="N305">
        <v>0.29799999999999999</v>
      </c>
      <c r="O305">
        <v>0.46400000000000002</v>
      </c>
      <c r="P305">
        <v>0.32300000000000001</v>
      </c>
      <c r="Q305" t="s">
        <v>373</v>
      </c>
      <c r="R305">
        <v>100</v>
      </c>
      <c r="S305">
        <v>2.7</v>
      </c>
      <c r="T305">
        <v>3</v>
      </c>
      <c r="U305">
        <v>-23.8</v>
      </c>
      <c r="V305">
        <v>13</v>
      </c>
    </row>
    <row r="306" spans="1:22" x14ac:dyDescent="0.45">
      <c r="A306" t="s">
        <v>2212</v>
      </c>
      <c r="B306" t="s">
        <v>1989</v>
      </c>
      <c r="C306">
        <v>1073</v>
      </c>
      <c r="D306">
        <v>4371</v>
      </c>
      <c r="E306">
        <v>159</v>
      </c>
      <c r="F306">
        <v>574</v>
      </c>
      <c r="G306">
        <v>654</v>
      </c>
      <c r="H306">
        <v>11</v>
      </c>
      <c r="I306">
        <v>0.111</v>
      </c>
      <c r="J306">
        <v>0.13800000000000001</v>
      </c>
      <c r="K306">
        <v>0.185</v>
      </c>
      <c r="L306">
        <v>0.29499999999999998</v>
      </c>
      <c r="M306">
        <v>0.28100000000000003</v>
      </c>
      <c r="N306">
        <v>0.36099999999999999</v>
      </c>
      <c r="O306">
        <v>0.46600000000000003</v>
      </c>
      <c r="P306">
        <v>0.35899999999999999</v>
      </c>
      <c r="Q306" t="s">
        <v>373</v>
      </c>
      <c r="R306">
        <v>121</v>
      </c>
      <c r="S306">
        <v>1.3</v>
      </c>
      <c r="T306">
        <v>113.8</v>
      </c>
      <c r="U306">
        <v>-131.6</v>
      </c>
      <c r="V306">
        <v>13</v>
      </c>
    </row>
    <row r="307" spans="1:22" x14ac:dyDescent="0.45">
      <c r="A307" t="s">
        <v>2213</v>
      </c>
      <c r="B307" t="s">
        <v>1989</v>
      </c>
      <c r="C307">
        <v>1048</v>
      </c>
      <c r="D307">
        <v>4114</v>
      </c>
      <c r="E307">
        <v>162</v>
      </c>
      <c r="F307">
        <v>549</v>
      </c>
      <c r="G307">
        <v>538</v>
      </c>
      <c r="H307">
        <v>85</v>
      </c>
      <c r="I307">
        <v>7.0000000000000007E-2</v>
      </c>
      <c r="J307">
        <v>0.20699999999999999</v>
      </c>
      <c r="K307">
        <v>0.20699999999999999</v>
      </c>
      <c r="L307">
        <v>0.308</v>
      </c>
      <c r="M307">
        <v>0.27100000000000002</v>
      </c>
      <c r="N307">
        <v>0.32900000000000001</v>
      </c>
      <c r="O307">
        <v>0.47799999999999998</v>
      </c>
      <c r="P307">
        <v>0.34799999999999998</v>
      </c>
      <c r="Q307" t="s">
        <v>373</v>
      </c>
      <c r="R307">
        <v>113</v>
      </c>
      <c r="S307">
        <v>0.7</v>
      </c>
      <c r="T307">
        <v>65.400000000000006</v>
      </c>
      <c r="U307">
        <v>-67.099999999999994</v>
      </c>
      <c r="V307">
        <v>13</v>
      </c>
    </row>
    <row r="308" spans="1:22" x14ac:dyDescent="0.45">
      <c r="A308" t="s">
        <v>2229</v>
      </c>
      <c r="B308" t="s">
        <v>132</v>
      </c>
      <c r="C308">
        <v>407</v>
      </c>
      <c r="D308">
        <v>1685</v>
      </c>
      <c r="E308">
        <v>85</v>
      </c>
      <c r="F308">
        <v>242</v>
      </c>
      <c r="G308">
        <v>231</v>
      </c>
      <c r="H308">
        <v>54</v>
      </c>
      <c r="I308">
        <v>5.8000000000000003E-2</v>
      </c>
      <c r="J308">
        <v>0.26</v>
      </c>
      <c r="K308">
        <v>0.22600000000000001</v>
      </c>
      <c r="L308">
        <v>0.32800000000000001</v>
      </c>
      <c r="M308">
        <v>0.27400000000000002</v>
      </c>
      <c r="N308">
        <v>0.32400000000000001</v>
      </c>
      <c r="O308">
        <v>0.5</v>
      </c>
      <c r="P308">
        <v>0.34899999999999998</v>
      </c>
      <c r="Q308" t="s">
        <v>373</v>
      </c>
      <c r="R308">
        <v>124</v>
      </c>
      <c r="S308">
        <v>4.2</v>
      </c>
      <c r="T308">
        <v>51.9</v>
      </c>
      <c r="U308">
        <v>17.7</v>
      </c>
      <c r="V308">
        <v>12.9</v>
      </c>
    </row>
    <row r="309" spans="1:22" x14ac:dyDescent="0.45">
      <c r="A309" t="s">
        <v>210</v>
      </c>
      <c r="B309" t="s">
        <v>30</v>
      </c>
      <c r="C309">
        <v>482</v>
      </c>
      <c r="D309">
        <v>1945</v>
      </c>
      <c r="E309">
        <v>26</v>
      </c>
      <c r="F309">
        <v>249</v>
      </c>
      <c r="G309">
        <v>195</v>
      </c>
      <c r="H309">
        <v>85</v>
      </c>
      <c r="I309">
        <v>7.0999999999999994E-2</v>
      </c>
      <c r="J309">
        <v>0.123</v>
      </c>
      <c r="K309">
        <v>0.10299999999999999</v>
      </c>
      <c r="L309">
        <v>0.30299999999999999</v>
      </c>
      <c r="M309">
        <v>0.27400000000000002</v>
      </c>
      <c r="N309">
        <v>0.33800000000000002</v>
      </c>
      <c r="O309">
        <v>0.377</v>
      </c>
      <c r="P309">
        <v>0.315</v>
      </c>
      <c r="Q309" t="s">
        <v>373</v>
      </c>
      <c r="R309">
        <v>100</v>
      </c>
      <c r="S309">
        <v>11.6</v>
      </c>
      <c r="T309">
        <v>10</v>
      </c>
      <c r="U309">
        <v>49.4</v>
      </c>
      <c r="V309">
        <v>12.9</v>
      </c>
    </row>
    <row r="310" spans="1:22" x14ac:dyDescent="0.45">
      <c r="A310" t="s">
        <v>464</v>
      </c>
      <c r="B310" t="s">
        <v>1989</v>
      </c>
      <c r="C310">
        <v>1209</v>
      </c>
      <c r="D310">
        <v>4236</v>
      </c>
      <c r="E310">
        <v>153</v>
      </c>
      <c r="F310">
        <v>474</v>
      </c>
      <c r="G310">
        <v>531</v>
      </c>
      <c r="H310">
        <v>5</v>
      </c>
      <c r="I310">
        <v>6.9000000000000006E-2</v>
      </c>
      <c r="J310">
        <v>0.13700000000000001</v>
      </c>
      <c r="K310">
        <v>0.17399999999999999</v>
      </c>
      <c r="L310">
        <v>0.26900000000000002</v>
      </c>
      <c r="M310">
        <v>0.26</v>
      </c>
      <c r="N310">
        <v>0.317</v>
      </c>
      <c r="O310">
        <v>0.434</v>
      </c>
      <c r="P310">
        <v>0.32300000000000001</v>
      </c>
      <c r="Q310" t="s">
        <v>373</v>
      </c>
      <c r="R310">
        <v>106</v>
      </c>
      <c r="S310">
        <v>-19.899999999999999</v>
      </c>
      <c r="T310">
        <v>12.2</v>
      </c>
      <c r="U310">
        <v>-24.7</v>
      </c>
      <c r="V310">
        <v>12.9</v>
      </c>
    </row>
    <row r="311" spans="1:22" x14ac:dyDescent="0.45">
      <c r="A311" t="s">
        <v>2215</v>
      </c>
      <c r="B311" t="s">
        <v>1989</v>
      </c>
      <c r="C311">
        <v>1155</v>
      </c>
      <c r="D311">
        <v>3886</v>
      </c>
      <c r="E311">
        <v>11</v>
      </c>
      <c r="F311">
        <v>513</v>
      </c>
      <c r="G311">
        <v>249</v>
      </c>
      <c r="H311">
        <v>68</v>
      </c>
      <c r="I311">
        <v>0.1</v>
      </c>
      <c r="J311">
        <v>0.13600000000000001</v>
      </c>
      <c r="K311">
        <v>6.3E-2</v>
      </c>
      <c r="L311">
        <v>0.318</v>
      </c>
      <c r="M311">
        <v>0.27200000000000002</v>
      </c>
      <c r="N311">
        <v>0.35099999999999998</v>
      </c>
      <c r="O311">
        <v>0.33500000000000002</v>
      </c>
      <c r="P311">
        <v>0.311</v>
      </c>
      <c r="Q311" t="s">
        <v>373</v>
      </c>
      <c r="R311">
        <v>87</v>
      </c>
      <c r="S311">
        <v>14.3</v>
      </c>
      <c r="T311">
        <v>-45.3</v>
      </c>
      <c r="U311">
        <v>44.9</v>
      </c>
      <c r="V311">
        <v>12.8</v>
      </c>
    </row>
    <row r="312" spans="1:22" x14ac:dyDescent="0.45">
      <c r="A312" t="s">
        <v>2216</v>
      </c>
      <c r="B312" t="s">
        <v>1989</v>
      </c>
      <c r="C312">
        <v>1071</v>
      </c>
      <c r="D312">
        <v>4145</v>
      </c>
      <c r="E312">
        <v>189</v>
      </c>
      <c r="F312">
        <v>487</v>
      </c>
      <c r="G312">
        <v>628</v>
      </c>
      <c r="H312">
        <v>4</v>
      </c>
      <c r="I312">
        <v>0.154</v>
      </c>
      <c r="J312">
        <v>0.23400000000000001</v>
      </c>
      <c r="K312">
        <v>0.219</v>
      </c>
      <c r="L312">
        <v>0.29399999999999998</v>
      </c>
      <c r="M312">
        <v>0.253</v>
      </c>
      <c r="N312">
        <v>0.36899999999999999</v>
      </c>
      <c r="O312">
        <v>0.47199999999999998</v>
      </c>
      <c r="P312">
        <v>0.36499999999999999</v>
      </c>
      <c r="Q312" t="s">
        <v>373</v>
      </c>
      <c r="R312">
        <v>120</v>
      </c>
      <c r="S312">
        <v>-21.8</v>
      </c>
      <c r="T312">
        <v>83.2</v>
      </c>
      <c r="U312">
        <v>-91.1</v>
      </c>
      <c r="V312">
        <v>12.8</v>
      </c>
    </row>
    <row r="313" spans="1:22" x14ac:dyDescent="0.45">
      <c r="A313" t="s">
        <v>2217</v>
      </c>
      <c r="B313" t="s">
        <v>1989</v>
      </c>
      <c r="C313">
        <v>920</v>
      </c>
      <c r="D313">
        <v>3709</v>
      </c>
      <c r="E313">
        <v>115</v>
      </c>
      <c r="F313">
        <v>436</v>
      </c>
      <c r="G313">
        <v>517</v>
      </c>
      <c r="H313">
        <v>18</v>
      </c>
      <c r="I313">
        <v>8.2000000000000003E-2</v>
      </c>
      <c r="J313">
        <v>0.114</v>
      </c>
      <c r="K313">
        <v>0.17699999999999999</v>
      </c>
      <c r="L313">
        <v>0.29099999999999998</v>
      </c>
      <c r="M313">
        <v>0.28199999999999997</v>
      </c>
      <c r="N313">
        <v>0.34200000000000003</v>
      </c>
      <c r="O313">
        <v>0.45900000000000002</v>
      </c>
      <c r="P313">
        <v>0.34499999999999997</v>
      </c>
      <c r="Q313" t="s">
        <v>373</v>
      </c>
      <c r="R313">
        <v>106</v>
      </c>
      <c r="S313">
        <v>-37.6</v>
      </c>
      <c r="T313">
        <v>-7.8</v>
      </c>
      <c r="U313">
        <v>12.3</v>
      </c>
      <c r="V313">
        <v>12.8</v>
      </c>
    </row>
    <row r="314" spans="1:22" x14ac:dyDescent="0.45">
      <c r="A314" t="s">
        <v>2218</v>
      </c>
      <c r="B314" t="s">
        <v>1989</v>
      </c>
      <c r="C314">
        <v>995</v>
      </c>
      <c r="D314">
        <v>3723</v>
      </c>
      <c r="E314">
        <v>146</v>
      </c>
      <c r="F314">
        <v>427</v>
      </c>
      <c r="G314">
        <v>552</v>
      </c>
      <c r="H314">
        <v>13</v>
      </c>
      <c r="I314">
        <v>8.5999999999999993E-2</v>
      </c>
      <c r="J314">
        <v>0.219</v>
      </c>
      <c r="K314">
        <v>0.193</v>
      </c>
      <c r="L314">
        <v>0.30199999999999999</v>
      </c>
      <c r="M314">
        <v>0.26100000000000001</v>
      </c>
      <c r="N314">
        <v>0.33200000000000002</v>
      </c>
      <c r="O314">
        <v>0.45500000000000002</v>
      </c>
      <c r="P314">
        <v>0.34200000000000003</v>
      </c>
      <c r="Q314" t="s">
        <v>373</v>
      </c>
      <c r="R314">
        <v>112</v>
      </c>
      <c r="S314">
        <v>-2.2999999999999998</v>
      </c>
      <c r="T314">
        <v>55.1</v>
      </c>
      <c r="U314">
        <v>-44.1</v>
      </c>
      <c r="V314">
        <v>12.7</v>
      </c>
    </row>
    <row r="315" spans="1:22" x14ac:dyDescent="0.45">
      <c r="A315" t="s">
        <v>2219</v>
      </c>
      <c r="B315" t="s">
        <v>1989</v>
      </c>
      <c r="C315">
        <v>1420</v>
      </c>
      <c r="D315">
        <v>5379</v>
      </c>
      <c r="E315">
        <v>81</v>
      </c>
      <c r="F315">
        <v>581</v>
      </c>
      <c r="G315">
        <v>528</v>
      </c>
      <c r="H315">
        <v>74</v>
      </c>
      <c r="I315">
        <v>5.0999999999999997E-2</v>
      </c>
      <c r="J315">
        <v>0.13600000000000001</v>
      </c>
      <c r="K315">
        <v>0.12</v>
      </c>
      <c r="L315">
        <v>0.30199999999999999</v>
      </c>
      <c r="M315">
        <v>0.27200000000000002</v>
      </c>
      <c r="N315">
        <v>0.309</v>
      </c>
      <c r="O315">
        <v>0.39200000000000002</v>
      </c>
      <c r="P315">
        <v>0.30599999999999999</v>
      </c>
      <c r="Q315" t="s">
        <v>373</v>
      </c>
      <c r="R315">
        <v>87</v>
      </c>
      <c r="S315">
        <v>12.1</v>
      </c>
      <c r="T315">
        <v>-69.900000000000006</v>
      </c>
      <c r="U315">
        <v>19.2</v>
      </c>
      <c r="V315">
        <v>12.7</v>
      </c>
    </row>
    <row r="316" spans="1:22" x14ac:dyDescent="0.45">
      <c r="A316" t="s">
        <v>93</v>
      </c>
      <c r="B316" t="s">
        <v>52</v>
      </c>
      <c r="C316">
        <v>381</v>
      </c>
      <c r="D316">
        <v>1663</v>
      </c>
      <c r="E316">
        <v>69</v>
      </c>
      <c r="F316">
        <v>229</v>
      </c>
      <c r="G316">
        <v>210</v>
      </c>
      <c r="H316">
        <v>80</v>
      </c>
      <c r="I316">
        <v>6.6000000000000003E-2</v>
      </c>
      <c r="J316">
        <v>0.25600000000000001</v>
      </c>
      <c r="K316">
        <v>0.188</v>
      </c>
      <c r="L316">
        <v>0.33800000000000002</v>
      </c>
      <c r="M316">
        <v>0.27400000000000002</v>
      </c>
      <c r="N316">
        <v>0.33100000000000002</v>
      </c>
      <c r="O316">
        <v>0.46300000000000002</v>
      </c>
      <c r="P316">
        <v>0.34200000000000003</v>
      </c>
      <c r="Q316" t="s">
        <v>373</v>
      </c>
      <c r="R316">
        <v>125</v>
      </c>
      <c r="S316">
        <v>9.6</v>
      </c>
      <c r="T316">
        <v>58.5</v>
      </c>
      <c r="U316">
        <v>10.5</v>
      </c>
      <c r="V316">
        <v>12.7</v>
      </c>
    </row>
    <row r="317" spans="1:22" x14ac:dyDescent="0.45">
      <c r="A317" t="s">
        <v>2220</v>
      </c>
      <c r="B317" t="s">
        <v>1989</v>
      </c>
      <c r="C317">
        <v>666</v>
      </c>
      <c r="D317">
        <v>2752</v>
      </c>
      <c r="E317">
        <v>102</v>
      </c>
      <c r="F317">
        <v>377</v>
      </c>
      <c r="G317">
        <v>418</v>
      </c>
      <c r="H317">
        <v>15</v>
      </c>
      <c r="I317">
        <v>9.4E-2</v>
      </c>
      <c r="J317">
        <v>0.13200000000000001</v>
      </c>
      <c r="K317">
        <v>0.2</v>
      </c>
      <c r="L317">
        <v>0.30299999999999999</v>
      </c>
      <c r="M317">
        <v>0.28999999999999998</v>
      </c>
      <c r="N317">
        <v>0.36299999999999999</v>
      </c>
      <c r="O317">
        <v>0.49099999999999999</v>
      </c>
      <c r="P317">
        <v>0.36599999999999999</v>
      </c>
      <c r="Q317" t="s">
        <v>373</v>
      </c>
      <c r="R317">
        <v>121</v>
      </c>
      <c r="S317">
        <v>-14.1</v>
      </c>
      <c r="T317">
        <v>60.8</v>
      </c>
      <c r="U317">
        <v>-22.8</v>
      </c>
      <c r="V317">
        <v>12.6</v>
      </c>
    </row>
    <row r="318" spans="1:22" x14ac:dyDescent="0.45">
      <c r="A318" t="s">
        <v>2221</v>
      </c>
      <c r="B318" t="s">
        <v>1989</v>
      </c>
      <c r="C318">
        <v>1137</v>
      </c>
      <c r="D318">
        <v>4069</v>
      </c>
      <c r="E318">
        <v>71</v>
      </c>
      <c r="F318">
        <v>405</v>
      </c>
      <c r="G318">
        <v>415</v>
      </c>
      <c r="H318">
        <v>25</v>
      </c>
      <c r="I318">
        <v>9.9000000000000005E-2</v>
      </c>
      <c r="J318">
        <v>0.123</v>
      </c>
      <c r="K318">
        <v>0.127</v>
      </c>
      <c r="L318">
        <v>0.28899999999999998</v>
      </c>
      <c r="M318">
        <v>0.26400000000000001</v>
      </c>
      <c r="N318">
        <v>0.35</v>
      </c>
      <c r="O318">
        <v>0.39100000000000001</v>
      </c>
      <c r="P318">
        <v>0.32600000000000001</v>
      </c>
      <c r="Q318" t="s">
        <v>373</v>
      </c>
      <c r="R318">
        <v>100</v>
      </c>
      <c r="S318">
        <v>-10</v>
      </c>
      <c r="T318">
        <v>-10.4</v>
      </c>
      <c r="U318">
        <v>5.8</v>
      </c>
      <c r="V318">
        <v>12.6</v>
      </c>
    </row>
    <row r="319" spans="1:22" x14ac:dyDescent="0.45">
      <c r="A319" t="s">
        <v>2222</v>
      </c>
      <c r="B319" t="s">
        <v>1989</v>
      </c>
      <c r="C319">
        <v>478</v>
      </c>
      <c r="D319">
        <v>1957</v>
      </c>
      <c r="E319">
        <v>93</v>
      </c>
      <c r="F319">
        <v>280</v>
      </c>
      <c r="G319">
        <v>301</v>
      </c>
      <c r="H319">
        <v>14</v>
      </c>
      <c r="I319">
        <v>9.1999999999999998E-2</v>
      </c>
      <c r="J319">
        <v>9.6000000000000002E-2</v>
      </c>
      <c r="K319">
        <v>0.22700000000000001</v>
      </c>
      <c r="L319">
        <v>0.30499999999999999</v>
      </c>
      <c r="M319">
        <v>0.312</v>
      </c>
      <c r="N319">
        <v>0.376</v>
      </c>
      <c r="O319">
        <v>0.53900000000000003</v>
      </c>
      <c r="P319">
        <v>0.38900000000000001</v>
      </c>
      <c r="Q319" t="s">
        <v>373</v>
      </c>
      <c r="R319">
        <v>135</v>
      </c>
      <c r="S319">
        <v>-10.5</v>
      </c>
      <c r="T319">
        <v>77.099999999999994</v>
      </c>
      <c r="U319">
        <v>-14.1</v>
      </c>
      <c r="V319">
        <v>12.6</v>
      </c>
    </row>
    <row r="320" spans="1:22" x14ac:dyDescent="0.45">
      <c r="A320" t="s">
        <v>2223</v>
      </c>
      <c r="B320" t="s">
        <v>1989</v>
      </c>
      <c r="C320">
        <v>572</v>
      </c>
      <c r="D320">
        <v>1893</v>
      </c>
      <c r="E320">
        <v>31</v>
      </c>
      <c r="F320">
        <v>247</v>
      </c>
      <c r="G320">
        <v>162</v>
      </c>
      <c r="H320">
        <v>70</v>
      </c>
      <c r="I320">
        <v>0.1</v>
      </c>
      <c r="J320">
        <v>0.22500000000000001</v>
      </c>
      <c r="K320">
        <v>0.15</v>
      </c>
      <c r="L320">
        <v>0.311</v>
      </c>
      <c r="M320">
        <v>0.246</v>
      </c>
      <c r="N320">
        <v>0.32500000000000001</v>
      </c>
      <c r="O320">
        <v>0.39600000000000002</v>
      </c>
      <c r="P320">
        <v>0.318</v>
      </c>
      <c r="Q320" t="s">
        <v>373</v>
      </c>
      <c r="R320">
        <v>101</v>
      </c>
      <c r="S320">
        <v>16.100000000000001</v>
      </c>
      <c r="T320">
        <v>19.399999999999999</v>
      </c>
      <c r="U320">
        <v>41.4</v>
      </c>
      <c r="V320">
        <v>12.3</v>
      </c>
    </row>
    <row r="321" spans="1:22" x14ac:dyDescent="0.45">
      <c r="A321" t="s">
        <v>2224</v>
      </c>
      <c r="B321" t="s">
        <v>1989</v>
      </c>
      <c r="C321">
        <v>879</v>
      </c>
      <c r="D321">
        <v>3206</v>
      </c>
      <c r="E321">
        <v>76</v>
      </c>
      <c r="F321">
        <v>369</v>
      </c>
      <c r="G321">
        <v>377</v>
      </c>
      <c r="H321">
        <v>18</v>
      </c>
      <c r="I321">
        <v>7.4999999999999997E-2</v>
      </c>
      <c r="J321">
        <v>0.14699999999999999</v>
      </c>
      <c r="K321">
        <v>0.14899999999999999</v>
      </c>
      <c r="L321">
        <v>0.308</v>
      </c>
      <c r="M321">
        <v>0.27800000000000002</v>
      </c>
      <c r="N321">
        <v>0.33400000000000002</v>
      </c>
      <c r="O321">
        <v>0.42799999999999999</v>
      </c>
      <c r="P321">
        <v>0.33200000000000002</v>
      </c>
      <c r="Q321" t="s">
        <v>373</v>
      </c>
      <c r="R321">
        <v>101</v>
      </c>
      <c r="S321">
        <v>3.8</v>
      </c>
      <c r="T321">
        <v>6.9</v>
      </c>
      <c r="U321">
        <v>10.4</v>
      </c>
      <c r="V321">
        <v>12.2</v>
      </c>
    </row>
    <row r="322" spans="1:22" x14ac:dyDescent="0.45">
      <c r="A322" t="s">
        <v>136</v>
      </c>
      <c r="B322" t="s">
        <v>18</v>
      </c>
      <c r="C322">
        <v>630</v>
      </c>
      <c r="D322">
        <v>2504</v>
      </c>
      <c r="E322">
        <v>77</v>
      </c>
      <c r="F322">
        <v>316</v>
      </c>
      <c r="G322">
        <v>253</v>
      </c>
      <c r="H322">
        <v>109</v>
      </c>
      <c r="I322">
        <v>7.6999999999999999E-2</v>
      </c>
      <c r="J322">
        <v>0.20100000000000001</v>
      </c>
      <c r="K322">
        <v>0.17100000000000001</v>
      </c>
      <c r="L322">
        <v>0.28999999999999998</v>
      </c>
      <c r="M322">
        <v>0.251</v>
      </c>
      <c r="N322">
        <v>0.315</v>
      </c>
      <c r="O322">
        <v>0.42199999999999999</v>
      </c>
      <c r="P322">
        <v>0.31900000000000001</v>
      </c>
      <c r="Q322" t="s">
        <v>373</v>
      </c>
      <c r="R322">
        <v>104</v>
      </c>
      <c r="S322">
        <v>12.3</v>
      </c>
      <c r="T322">
        <v>24.1</v>
      </c>
      <c r="U322">
        <v>13.1</v>
      </c>
      <c r="V322">
        <v>12.2</v>
      </c>
    </row>
    <row r="323" spans="1:22" x14ac:dyDescent="0.45">
      <c r="A323" t="s">
        <v>2225</v>
      </c>
      <c r="B323" t="s">
        <v>71</v>
      </c>
      <c r="C323">
        <v>567</v>
      </c>
      <c r="D323">
        <v>2351</v>
      </c>
      <c r="E323">
        <v>55</v>
      </c>
      <c r="F323">
        <v>311</v>
      </c>
      <c r="G323">
        <v>191</v>
      </c>
      <c r="H323">
        <v>95</v>
      </c>
      <c r="I323">
        <v>9.2999999999999999E-2</v>
      </c>
      <c r="J323">
        <v>0.20499999999999999</v>
      </c>
      <c r="K323">
        <v>0.14799999999999999</v>
      </c>
      <c r="L323">
        <v>0.29199999999999998</v>
      </c>
      <c r="M323">
        <v>0.245</v>
      </c>
      <c r="N323">
        <v>0.32200000000000001</v>
      </c>
      <c r="O323">
        <v>0.39300000000000002</v>
      </c>
      <c r="P323">
        <v>0.317</v>
      </c>
      <c r="Q323" t="s">
        <v>373</v>
      </c>
      <c r="R323">
        <v>103</v>
      </c>
      <c r="S323">
        <v>19.899999999999999</v>
      </c>
      <c r="T323">
        <v>27.4</v>
      </c>
      <c r="U323">
        <v>9.6</v>
      </c>
      <c r="V323">
        <v>12.2</v>
      </c>
    </row>
    <row r="324" spans="1:22" x14ac:dyDescent="0.45">
      <c r="A324" t="s">
        <v>2226</v>
      </c>
      <c r="B324" t="s">
        <v>1989</v>
      </c>
      <c r="C324">
        <v>1084</v>
      </c>
      <c r="D324">
        <v>3938</v>
      </c>
      <c r="E324">
        <v>136</v>
      </c>
      <c r="F324">
        <v>483</v>
      </c>
      <c r="G324">
        <v>469</v>
      </c>
      <c r="H324">
        <v>30</v>
      </c>
      <c r="I324">
        <v>5.8000000000000003E-2</v>
      </c>
      <c r="J324">
        <v>0.20300000000000001</v>
      </c>
      <c r="K324">
        <v>0.19600000000000001</v>
      </c>
      <c r="L324">
        <v>0.32400000000000001</v>
      </c>
      <c r="M324">
        <v>0.28000000000000003</v>
      </c>
      <c r="N324">
        <v>0.32300000000000001</v>
      </c>
      <c r="O324">
        <v>0.47599999999999998</v>
      </c>
      <c r="P324">
        <v>0.33900000000000002</v>
      </c>
      <c r="Q324" t="s">
        <v>373</v>
      </c>
      <c r="R324">
        <v>110</v>
      </c>
      <c r="S324">
        <v>-0.1</v>
      </c>
      <c r="T324">
        <v>47.5</v>
      </c>
      <c r="U324">
        <v>-56.8</v>
      </c>
      <c r="V324">
        <v>12.1</v>
      </c>
    </row>
    <row r="325" spans="1:22" x14ac:dyDescent="0.45">
      <c r="A325" t="s">
        <v>2227</v>
      </c>
      <c r="B325" t="s">
        <v>1989</v>
      </c>
      <c r="C325">
        <v>1077</v>
      </c>
      <c r="D325">
        <v>4259</v>
      </c>
      <c r="E325">
        <v>134</v>
      </c>
      <c r="F325">
        <v>503</v>
      </c>
      <c r="G325">
        <v>530</v>
      </c>
      <c r="H325">
        <v>37</v>
      </c>
      <c r="I325">
        <v>0.06</v>
      </c>
      <c r="J325">
        <v>0.14399999999999999</v>
      </c>
      <c r="K325">
        <v>0.16300000000000001</v>
      </c>
      <c r="L325">
        <v>0.27100000000000002</v>
      </c>
      <c r="M325">
        <v>0.25700000000000001</v>
      </c>
      <c r="N325">
        <v>0.308</v>
      </c>
      <c r="O325">
        <v>0.42</v>
      </c>
      <c r="P325">
        <v>0.312</v>
      </c>
      <c r="Q325" t="s">
        <v>373</v>
      </c>
      <c r="R325">
        <v>94</v>
      </c>
      <c r="S325">
        <v>18.100000000000001</v>
      </c>
      <c r="T325">
        <v>-13.1</v>
      </c>
      <c r="U325">
        <v>-10.7</v>
      </c>
      <c r="V325">
        <v>12</v>
      </c>
    </row>
    <row r="326" spans="1:22" x14ac:dyDescent="0.45">
      <c r="A326" t="s">
        <v>2228</v>
      </c>
      <c r="B326" t="s">
        <v>1989</v>
      </c>
      <c r="C326">
        <v>584</v>
      </c>
      <c r="D326">
        <v>2391</v>
      </c>
      <c r="E326">
        <v>64</v>
      </c>
      <c r="F326">
        <v>308</v>
      </c>
      <c r="G326">
        <v>285</v>
      </c>
      <c r="H326">
        <v>23</v>
      </c>
      <c r="I326">
        <v>0.16600000000000001</v>
      </c>
      <c r="J326">
        <v>0.16800000000000001</v>
      </c>
      <c r="K326">
        <v>0.17599999999999999</v>
      </c>
      <c r="L326">
        <v>0.313</v>
      </c>
      <c r="M326">
        <v>0.27300000000000002</v>
      </c>
      <c r="N326">
        <v>0.40699999999999997</v>
      </c>
      <c r="O326">
        <v>0.44800000000000001</v>
      </c>
      <c r="P326">
        <v>0.376</v>
      </c>
      <c r="Q326" t="s">
        <v>373</v>
      </c>
      <c r="R326">
        <v>130</v>
      </c>
      <c r="S326">
        <v>-12.4</v>
      </c>
      <c r="T326">
        <v>77.400000000000006</v>
      </c>
      <c r="U326">
        <v>-33.700000000000003</v>
      </c>
      <c r="V326">
        <v>12</v>
      </c>
    </row>
    <row r="327" spans="1:22" x14ac:dyDescent="0.45">
      <c r="A327" t="s">
        <v>174</v>
      </c>
      <c r="B327" t="s">
        <v>1989</v>
      </c>
      <c r="C327">
        <v>828</v>
      </c>
      <c r="D327">
        <v>3375</v>
      </c>
      <c r="E327">
        <v>102</v>
      </c>
      <c r="F327">
        <v>395</v>
      </c>
      <c r="G327">
        <v>361</v>
      </c>
      <c r="H327">
        <v>19</v>
      </c>
      <c r="I327">
        <v>9.1999999999999998E-2</v>
      </c>
      <c r="J327">
        <v>0.23599999999999999</v>
      </c>
      <c r="K327">
        <v>0.17499999999999999</v>
      </c>
      <c r="L327">
        <v>0.29499999999999998</v>
      </c>
      <c r="M327">
        <v>0.24199999999999999</v>
      </c>
      <c r="N327">
        <v>0.32200000000000001</v>
      </c>
      <c r="O327">
        <v>0.41799999999999998</v>
      </c>
      <c r="P327">
        <v>0.32100000000000001</v>
      </c>
      <c r="Q327" t="s">
        <v>373</v>
      </c>
      <c r="R327">
        <v>102</v>
      </c>
      <c r="S327">
        <v>0.3</v>
      </c>
      <c r="T327">
        <v>8.4</v>
      </c>
      <c r="U327">
        <v>-5.2</v>
      </c>
      <c r="V327">
        <v>12</v>
      </c>
    </row>
    <row r="328" spans="1:22" x14ac:dyDescent="0.45">
      <c r="A328" t="s">
        <v>214</v>
      </c>
      <c r="B328" t="s">
        <v>95</v>
      </c>
      <c r="C328">
        <v>371</v>
      </c>
      <c r="D328">
        <v>1651</v>
      </c>
      <c r="E328">
        <v>20</v>
      </c>
      <c r="F328">
        <v>237</v>
      </c>
      <c r="G328">
        <v>133</v>
      </c>
      <c r="H328">
        <v>44</v>
      </c>
      <c r="I328">
        <v>9.2999999999999999E-2</v>
      </c>
      <c r="J328">
        <v>9.6000000000000002E-2</v>
      </c>
      <c r="K328">
        <v>0.114</v>
      </c>
      <c r="L328">
        <v>0.32</v>
      </c>
      <c r="M328">
        <v>0.29699999999999999</v>
      </c>
      <c r="N328">
        <v>0.36599999999999999</v>
      </c>
      <c r="O328">
        <v>0.41</v>
      </c>
      <c r="P328">
        <v>0.34100000000000003</v>
      </c>
      <c r="Q328" t="s">
        <v>373</v>
      </c>
      <c r="R328">
        <v>123</v>
      </c>
      <c r="S328">
        <v>9.8000000000000007</v>
      </c>
      <c r="T328">
        <v>52.9</v>
      </c>
      <c r="U328">
        <v>8.6</v>
      </c>
      <c r="V328">
        <v>11.9</v>
      </c>
    </row>
    <row r="329" spans="1:22" x14ac:dyDescent="0.45">
      <c r="A329" t="s">
        <v>474</v>
      </c>
      <c r="B329" t="s">
        <v>1989</v>
      </c>
      <c r="C329">
        <v>1141</v>
      </c>
      <c r="D329">
        <v>3695</v>
      </c>
      <c r="E329">
        <v>47</v>
      </c>
      <c r="F329">
        <v>380</v>
      </c>
      <c r="G329">
        <v>321</v>
      </c>
      <c r="H329">
        <v>58</v>
      </c>
      <c r="I329">
        <v>6.3E-2</v>
      </c>
      <c r="J329">
        <v>0.123</v>
      </c>
      <c r="K329">
        <v>9.9000000000000005E-2</v>
      </c>
      <c r="L329">
        <v>0.28499999999999998</v>
      </c>
      <c r="M329">
        <v>0.25900000000000001</v>
      </c>
      <c r="N329">
        <v>0.312</v>
      </c>
      <c r="O329">
        <v>0.35799999999999998</v>
      </c>
      <c r="P329">
        <v>0.29199999999999998</v>
      </c>
      <c r="Q329" t="s">
        <v>373</v>
      </c>
      <c r="R329">
        <v>84</v>
      </c>
      <c r="S329">
        <v>-1.3</v>
      </c>
      <c r="T329">
        <v>-73.099999999999994</v>
      </c>
      <c r="U329">
        <v>70.7</v>
      </c>
      <c r="V329">
        <v>11.9</v>
      </c>
    </row>
    <row r="330" spans="1:22" x14ac:dyDescent="0.45">
      <c r="A330" t="s">
        <v>110</v>
      </c>
      <c r="B330" t="s">
        <v>75</v>
      </c>
      <c r="C330">
        <v>582</v>
      </c>
      <c r="D330">
        <v>2430</v>
      </c>
      <c r="E330">
        <v>65</v>
      </c>
      <c r="F330">
        <v>310</v>
      </c>
      <c r="G330">
        <v>282</v>
      </c>
      <c r="H330">
        <v>18</v>
      </c>
      <c r="I330">
        <v>0.09</v>
      </c>
      <c r="J330">
        <v>0.17</v>
      </c>
      <c r="K330">
        <v>0.16900000000000001</v>
      </c>
      <c r="L330">
        <v>0.28199999999999997</v>
      </c>
      <c r="M330">
        <v>0.252</v>
      </c>
      <c r="N330">
        <v>0.33100000000000002</v>
      </c>
      <c r="O330">
        <v>0.42099999999999999</v>
      </c>
      <c r="P330">
        <v>0.32600000000000001</v>
      </c>
      <c r="Q330" t="s">
        <v>373</v>
      </c>
      <c r="R330">
        <v>111</v>
      </c>
      <c r="S330">
        <v>4.9000000000000004</v>
      </c>
      <c r="T330">
        <v>38.6</v>
      </c>
      <c r="U330">
        <v>-4.5999999999999996</v>
      </c>
      <c r="V330">
        <v>11.9</v>
      </c>
    </row>
    <row r="331" spans="1:22" x14ac:dyDescent="0.45">
      <c r="A331" t="s">
        <v>2230</v>
      </c>
      <c r="B331" t="s">
        <v>1989</v>
      </c>
      <c r="C331">
        <v>992</v>
      </c>
      <c r="D331">
        <v>2833</v>
      </c>
      <c r="E331">
        <v>21</v>
      </c>
      <c r="F331">
        <v>387</v>
      </c>
      <c r="G331">
        <v>185</v>
      </c>
      <c r="H331">
        <v>266</v>
      </c>
      <c r="I331">
        <v>8.5000000000000006E-2</v>
      </c>
      <c r="J331">
        <v>0.16900000000000001</v>
      </c>
      <c r="K331">
        <v>8.7999999999999995E-2</v>
      </c>
      <c r="L331">
        <v>0.29099999999999998</v>
      </c>
      <c r="M331">
        <v>0.24399999999999999</v>
      </c>
      <c r="N331">
        <v>0.314</v>
      </c>
      <c r="O331">
        <v>0.33200000000000002</v>
      </c>
      <c r="P331">
        <v>0.28599999999999998</v>
      </c>
      <c r="Q331" t="s">
        <v>373</v>
      </c>
      <c r="R331">
        <v>76</v>
      </c>
      <c r="S331">
        <v>54.3</v>
      </c>
      <c r="T331">
        <v>-28</v>
      </c>
      <c r="U331">
        <v>48.1</v>
      </c>
      <c r="V331">
        <v>11.9</v>
      </c>
    </row>
    <row r="332" spans="1:22" x14ac:dyDescent="0.45">
      <c r="A332" t="s">
        <v>2231</v>
      </c>
      <c r="B332" t="s">
        <v>1989</v>
      </c>
      <c r="C332">
        <v>740</v>
      </c>
      <c r="D332">
        <v>3190</v>
      </c>
      <c r="E332">
        <v>169</v>
      </c>
      <c r="F332">
        <v>426</v>
      </c>
      <c r="G332">
        <v>553</v>
      </c>
      <c r="H332">
        <v>5</v>
      </c>
      <c r="I332">
        <v>0.11</v>
      </c>
      <c r="J332">
        <v>0.19400000000000001</v>
      </c>
      <c r="K332">
        <v>0.251</v>
      </c>
      <c r="L332">
        <v>0.29099999999999998</v>
      </c>
      <c r="M332">
        <v>0.27400000000000002</v>
      </c>
      <c r="N332">
        <v>0.36399999999999999</v>
      </c>
      <c r="O332">
        <v>0.52500000000000002</v>
      </c>
      <c r="P332">
        <v>0.373</v>
      </c>
      <c r="Q332" t="s">
        <v>373</v>
      </c>
      <c r="R332">
        <v>127</v>
      </c>
      <c r="S332">
        <v>-15.8</v>
      </c>
      <c r="T332">
        <v>91.8</v>
      </c>
      <c r="U332">
        <v>-77</v>
      </c>
      <c r="V332">
        <v>11.8</v>
      </c>
    </row>
    <row r="333" spans="1:22" x14ac:dyDescent="0.45">
      <c r="A333" t="s">
        <v>465</v>
      </c>
      <c r="B333" t="s">
        <v>1989</v>
      </c>
      <c r="C333">
        <v>1166</v>
      </c>
      <c r="D333">
        <v>3865</v>
      </c>
      <c r="E333">
        <v>115</v>
      </c>
      <c r="F333">
        <v>358</v>
      </c>
      <c r="G333">
        <v>372</v>
      </c>
      <c r="H333">
        <v>3</v>
      </c>
      <c r="I333">
        <v>7.6999999999999999E-2</v>
      </c>
      <c r="J333">
        <v>0.27100000000000002</v>
      </c>
      <c r="K333">
        <v>0.14099999999999999</v>
      </c>
      <c r="L333">
        <v>0.255</v>
      </c>
      <c r="M333">
        <v>0.20300000000000001</v>
      </c>
      <c r="N333">
        <v>0.27800000000000002</v>
      </c>
      <c r="O333">
        <v>0.34399999999999997</v>
      </c>
      <c r="P333">
        <v>0.27300000000000002</v>
      </c>
      <c r="Q333" t="s">
        <v>373</v>
      </c>
      <c r="R333">
        <v>69</v>
      </c>
      <c r="S333">
        <v>-25.3</v>
      </c>
      <c r="T333">
        <v>-165.9</v>
      </c>
      <c r="U333">
        <v>152.9</v>
      </c>
      <c r="V333">
        <v>11.8</v>
      </c>
    </row>
    <row r="334" spans="1:22" x14ac:dyDescent="0.45">
      <c r="A334" t="s">
        <v>2232</v>
      </c>
      <c r="B334" t="s">
        <v>1989</v>
      </c>
      <c r="C334">
        <v>911</v>
      </c>
      <c r="D334">
        <v>3167</v>
      </c>
      <c r="E334">
        <v>92</v>
      </c>
      <c r="F334">
        <v>444</v>
      </c>
      <c r="G334">
        <v>283</v>
      </c>
      <c r="H334">
        <v>161</v>
      </c>
      <c r="I334">
        <v>8.6999999999999994E-2</v>
      </c>
      <c r="J334">
        <v>0.307</v>
      </c>
      <c r="K334">
        <v>0.14899999999999999</v>
      </c>
      <c r="L334">
        <v>0.33300000000000002</v>
      </c>
      <c r="M334">
        <v>0.24199999999999999</v>
      </c>
      <c r="N334">
        <v>0.313</v>
      </c>
      <c r="O334">
        <v>0.39100000000000001</v>
      </c>
      <c r="P334">
        <v>0.311</v>
      </c>
      <c r="Q334" t="s">
        <v>373</v>
      </c>
      <c r="R334">
        <v>89</v>
      </c>
      <c r="S334">
        <v>39.299999999999997</v>
      </c>
      <c r="T334">
        <v>-1.3</v>
      </c>
      <c r="U334">
        <v>14.8</v>
      </c>
      <c r="V334">
        <v>11.8</v>
      </c>
    </row>
    <row r="335" spans="1:22" x14ac:dyDescent="0.45">
      <c r="A335" t="s">
        <v>2233</v>
      </c>
      <c r="B335" t="s">
        <v>30</v>
      </c>
      <c r="C335">
        <v>615</v>
      </c>
      <c r="D335">
        <v>2212</v>
      </c>
      <c r="E335">
        <v>60</v>
      </c>
      <c r="F335">
        <v>256</v>
      </c>
      <c r="G335">
        <v>253</v>
      </c>
      <c r="H335">
        <v>17</v>
      </c>
      <c r="I335">
        <v>8.4000000000000005E-2</v>
      </c>
      <c r="J335">
        <v>0.24099999999999999</v>
      </c>
      <c r="K335">
        <v>0.15</v>
      </c>
      <c r="L335">
        <v>0.29899999999999999</v>
      </c>
      <c r="M335">
        <v>0.24199999999999999</v>
      </c>
      <c r="N335">
        <v>0.312</v>
      </c>
      <c r="O335">
        <v>0.39200000000000002</v>
      </c>
      <c r="P335">
        <v>0.30399999999999999</v>
      </c>
      <c r="Q335" t="s">
        <v>373</v>
      </c>
      <c r="R335">
        <v>87</v>
      </c>
      <c r="S335">
        <v>4.9000000000000004</v>
      </c>
      <c r="T335">
        <v>-30.5</v>
      </c>
      <c r="U335">
        <v>74.900000000000006</v>
      </c>
      <c r="V335">
        <v>11.7</v>
      </c>
    </row>
    <row r="336" spans="1:22" x14ac:dyDescent="0.45">
      <c r="A336" t="s">
        <v>2234</v>
      </c>
      <c r="B336" t="s">
        <v>1989</v>
      </c>
      <c r="C336">
        <v>847</v>
      </c>
      <c r="D336">
        <v>2983</v>
      </c>
      <c r="E336">
        <v>121</v>
      </c>
      <c r="F336">
        <v>317</v>
      </c>
      <c r="G336">
        <v>370</v>
      </c>
      <c r="H336">
        <v>14</v>
      </c>
      <c r="I336">
        <v>8.3000000000000004E-2</v>
      </c>
      <c r="J336">
        <v>0.22500000000000001</v>
      </c>
      <c r="K336">
        <v>0.18</v>
      </c>
      <c r="L336">
        <v>0.27900000000000003</v>
      </c>
      <c r="M336">
        <v>0.245</v>
      </c>
      <c r="N336">
        <v>0.31</v>
      </c>
      <c r="O336">
        <v>0.42399999999999999</v>
      </c>
      <c r="P336">
        <v>0.318</v>
      </c>
      <c r="Q336" t="s">
        <v>373</v>
      </c>
      <c r="R336">
        <v>101</v>
      </c>
      <c r="S336">
        <v>-8.6</v>
      </c>
      <c r="T336">
        <v>-3.3</v>
      </c>
      <c r="U336">
        <v>22</v>
      </c>
      <c r="V336">
        <v>11.7</v>
      </c>
    </row>
    <row r="337" spans="1:22" x14ac:dyDescent="0.45">
      <c r="A337" t="s">
        <v>2235</v>
      </c>
      <c r="B337" t="s">
        <v>1989</v>
      </c>
      <c r="C337">
        <v>951</v>
      </c>
      <c r="D337">
        <v>3285</v>
      </c>
      <c r="E337">
        <v>24</v>
      </c>
      <c r="F337">
        <v>454</v>
      </c>
      <c r="G337">
        <v>189</v>
      </c>
      <c r="H337">
        <v>326</v>
      </c>
      <c r="I337">
        <v>7.0000000000000007E-2</v>
      </c>
      <c r="J337">
        <v>0.216</v>
      </c>
      <c r="K337">
        <v>8.6999999999999994E-2</v>
      </c>
      <c r="L337">
        <v>0.30299999999999999</v>
      </c>
      <c r="M337">
        <v>0.23899999999999999</v>
      </c>
      <c r="N337">
        <v>0.29199999999999998</v>
      </c>
      <c r="O337">
        <v>0.32500000000000001</v>
      </c>
      <c r="P337">
        <v>0.27300000000000002</v>
      </c>
      <c r="Q337" t="s">
        <v>373</v>
      </c>
      <c r="R337">
        <v>66</v>
      </c>
      <c r="S337">
        <v>68.099999999999994</v>
      </c>
      <c r="T337">
        <v>-70.400000000000006</v>
      </c>
      <c r="U337">
        <v>76.599999999999994</v>
      </c>
      <c r="V337">
        <v>11.7</v>
      </c>
    </row>
    <row r="338" spans="1:22" x14ac:dyDescent="0.45">
      <c r="A338" t="s">
        <v>17</v>
      </c>
      <c r="B338" t="s">
        <v>18</v>
      </c>
      <c r="C338">
        <v>276</v>
      </c>
      <c r="D338">
        <v>1173</v>
      </c>
      <c r="E338">
        <v>59</v>
      </c>
      <c r="F338">
        <v>189</v>
      </c>
      <c r="G338">
        <v>161</v>
      </c>
      <c r="H338">
        <v>25</v>
      </c>
      <c r="I338">
        <v>0.10100000000000001</v>
      </c>
      <c r="J338">
        <v>0.247</v>
      </c>
      <c r="K338">
        <v>0.251</v>
      </c>
      <c r="L338">
        <v>0.315</v>
      </c>
      <c r="M338">
        <v>0.26700000000000002</v>
      </c>
      <c r="N338">
        <v>0.34599999999999997</v>
      </c>
      <c r="O338">
        <v>0.51800000000000002</v>
      </c>
      <c r="P338">
        <v>0.36799999999999999</v>
      </c>
      <c r="Q338" t="s">
        <v>373</v>
      </c>
      <c r="R338">
        <v>140</v>
      </c>
      <c r="S338">
        <v>8.4</v>
      </c>
      <c r="T338">
        <v>64.099999999999994</v>
      </c>
      <c r="U338">
        <v>11.1</v>
      </c>
      <c r="V338">
        <v>11.6</v>
      </c>
    </row>
    <row r="339" spans="1:22" x14ac:dyDescent="0.45">
      <c r="A339" t="s">
        <v>2236</v>
      </c>
      <c r="B339" t="s">
        <v>1989</v>
      </c>
      <c r="C339">
        <v>965</v>
      </c>
      <c r="D339">
        <v>3713</v>
      </c>
      <c r="E339">
        <v>45</v>
      </c>
      <c r="F339">
        <v>386</v>
      </c>
      <c r="G339">
        <v>292</v>
      </c>
      <c r="H339">
        <v>32</v>
      </c>
      <c r="I339">
        <v>4.9000000000000002E-2</v>
      </c>
      <c r="J339">
        <v>0.108</v>
      </c>
      <c r="K339">
        <v>0.108</v>
      </c>
      <c r="L339">
        <v>0.29499999999999998</v>
      </c>
      <c r="M339">
        <v>0.27300000000000002</v>
      </c>
      <c r="N339">
        <v>0.312</v>
      </c>
      <c r="O339">
        <v>0.38100000000000001</v>
      </c>
      <c r="P339">
        <v>0.30199999999999999</v>
      </c>
      <c r="Q339" t="s">
        <v>373</v>
      </c>
      <c r="R339">
        <v>80</v>
      </c>
      <c r="S339">
        <v>2</v>
      </c>
      <c r="T339">
        <v>-87.5</v>
      </c>
      <c r="U339">
        <v>83.3</v>
      </c>
      <c r="V339">
        <v>11.6</v>
      </c>
    </row>
    <row r="340" spans="1:22" x14ac:dyDescent="0.45">
      <c r="A340" t="s">
        <v>2237</v>
      </c>
      <c r="B340" t="s">
        <v>1989</v>
      </c>
      <c r="C340">
        <v>1605</v>
      </c>
      <c r="D340">
        <v>6329</v>
      </c>
      <c r="E340">
        <v>255</v>
      </c>
      <c r="F340">
        <v>752</v>
      </c>
      <c r="G340">
        <v>882</v>
      </c>
      <c r="H340">
        <v>13</v>
      </c>
      <c r="I340">
        <v>0.10299999999999999</v>
      </c>
      <c r="J340">
        <v>0.222</v>
      </c>
      <c r="K340">
        <v>0.20200000000000001</v>
      </c>
      <c r="L340">
        <v>0.3</v>
      </c>
      <c r="M340">
        <v>0.26</v>
      </c>
      <c r="N340">
        <v>0.33600000000000002</v>
      </c>
      <c r="O340">
        <v>0.46200000000000002</v>
      </c>
      <c r="P340">
        <v>0.34300000000000003</v>
      </c>
      <c r="Q340" t="s">
        <v>373</v>
      </c>
      <c r="R340">
        <v>110</v>
      </c>
      <c r="S340">
        <v>-30.2</v>
      </c>
      <c r="T340">
        <v>47.2</v>
      </c>
      <c r="U340">
        <v>-133.5</v>
      </c>
      <c r="V340">
        <v>11.6</v>
      </c>
    </row>
    <row r="341" spans="1:22" x14ac:dyDescent="0.45">
      <c r="A341" t="s">
        <v>468</v>
      </c>
      <c r="B341" t="s">
        <v>1989</v>
      </c>
      <c r="C341">
        <v>981</v>
      </c>
      <c r="D341">
        <v>3651</v>
      </c>
      <c r="E341">
        <v>109</v>
      </c>
      <c r="F341">
        <v>469</v>
      </c>
      <c r="G341">
        <v>392</v>
      </c>
      <c r="H341">
        <v>71</v>
      </c>
      <c r="I341">
        <v>0.126</v>
      </c>
      <c r="J341">
        <v>0.217</v>
      </c>
      <c r="K341">
        <v>0.152</v>
      </c>
      <c r="L341">
        <v>0.27200000000000002</v>
      </c>
      <c r="M341">
        <v>0.23100000000000001</v>
      </c>
      <c r="N341">
        <v>0.33</v>
      </c>
      <c r="O341">
        <v>0.38300000000000001</v>
      </c>
      <c r="P341">
        <v>0.314</v>
      </c>
      <c r="Q341" t="s">
        <v>373</v>
      </c>
      <c r="R341">
        <v>98</v>
      </c>
      <c r="S341">
        <v>10.6</v>
      </c>
      <c r="T341">
        <v>4.2</v>
      </c>
      <c r="U341">
        <v>-11.1</v>
      </c>
      <c r="V341">
        <v>11.6</v>
      </c>
    </row>
    <row r="342" spans="1:22" x14ac:dyDescent="0.45">
      <c r="A342" t="s">
        <v>469</v>
      </c>
      <c r="B342" t="s">
        <v>1989</v>
      </c>
      <c r="C342">
        <v>995</v>
      </c>
      <c r="D342">
        <v>3643</v>
      </c>
      <c r="E342">
        <v>192</v>
      </c>
      <c r="F342">
        <v>449</v>
      </c>
      <c r="G342">
        <v>561</v>
      </c>
      <c r="H342">
        <v>22</v>
      </c>
      <c r="I342">
        <v>6.7000000000000004E-2</v>
      </c>
      <c r="J342">
        <v>0.28799999999999998</v>
      </c>
      <c r="K342">
        <v>0.23400000000000001</v>
      </c>
      <c r="L342">
        <v>0.26800000000000002</v>
      </c>
      <c r="M342">
        <v>0.22800000000000001</v>
      </c>
      <c r="N342">
        <v>0.28799999999999998</v>
      </c>
      <c r="O342">
        <v>0.46200000000000002</v>
      </c>
      <c r="P342">
        <v>0.317</v>
      </c>
      <c r="Q342" t="s">
        <v>373</v>
      </c>
      <c r="R342">
        <v>95</v>
      </c>
      <c r="S342">
        <v>3</v>
      </c>
      <c r="T342">
        <v>-16.600000000000001</v>
      </c>
      <c r="U342">
        <v>12.5</v>
      </c>
      <c r="V342">
        <v>11.5</v>
      </c>
    </row>
    <row r="343" spans="1:22" x14ac:dyDescent="0.45">
      <c r="A343" t="s">
        <v>2238</v>
      </c>
      <c r="B343" t="s">
        <v>1989</v>
      </c>
      <c r="C343">
        <v>1448</v>
      </c>
      <c r="D343">
        <v>4607</v>
      </c>
      <c r="E343">
        <v>62</v>
      </c>
      <c r="F343">
        <v>637</v>
      </c>
      <c r="G343">
        <v>387</v>
      </c>
      <c r="H343">
        <v>415</v>
      </c>
      <c r="I343">
        <v>5.8000000000000003E-2</v>
      </c>
      <c r="J343">
        <v>0.183</v>
      </c>
      <c r="K343">
        <v>0.11700000000000001</v>
      </c>
      <c r="L343">
        <v>0.312</v>
      </c>
      <c r="M343">
        <v>0.26200000000000001</v>
      </c>
      <c r="N343">
        <v>0.311</v>
      </c>
      <c r="O343">
        <v>0.379</v>
      </c>
      <c r="P343">
        <v>0.30299999999999999</v>
      </c>
      <c r="Q343" t="s">
        <v>373</v>
      </c>
      <c r="R343">
        <v>86</v>
      </c>
      <c r="S343">
        <v>62.1</v>
      </c>
      <c r="T343">
        <v>-12.7</v>
      </c>
      <c r="U343">
        <v>-30.3</v>
      </c>
      <c r="V343">
        <v>11.5</v>
      </c>
    </row>
    <row r="344" spans="1:22" x14ac:dyDescent="0.45">
      <c r="A344" t="s">
        <v>472</v>
      </c>
      <c r="B344" t="s">
        <v>1989</v>
      </c>
      <c r="C344">
        <v>1176</v>
      </c>
      <c r="D344">
        <v>4234</v>
      </c>
      <c r="E344">
        <v>113</v>
      </c>
      <c r="F344">
        <v>512</v>
      </c>
      <c r="G344">
        <v>453</v>
      </c>
      <c r="H344">
        <v>103</v>
      </c>
      <c r="I344">
        <v>0.04</v>
      </c>
      <c r="J344">
        <v>0.17100000000000001</v>
      </c>
      <c r="K344">
        <v>0.153</v>
      </c>
      <c r="L344">
        <v>0.28799999999999998</v>
      </c>
      <c r="M344">
        <v>0.25800000000000001</v>
      </c>
      <c r="N344">
        <v>0.29499999999999998</v>
      </c>
      <c r="O344">
        <v>0.41099999999999998</v>
      </c>
      <c r="P344">
        <v>0.30199999999999999</v>
      </c>
      <c r="Q344" t="s">
        <v>373</v>
      </c>
      <c r="R344">
        <v>88</v>
      </c>
      <c r="S344">
        <v>20.2</v>
      </c>
      <c r="T344">
        <v>-42.9</v>
      </c>
      <c r="U344">
        <v>14.4</v>
      </c>
      <c r="V344">
        <v>11.4</v>
      </c>
    </row>
    <row r="345" spans="1:22" x14ac:dyDescent="0.45">
      <c r="A345" t="s">
        <v>70</v>
      </c>
      <c r="B345" t="s">
        <v>1989</v>
      </c>
      <c r="C345">
        <v>577</v>
      </c>
      <c r="D345">
        <v>2369</v>
      </c>
      <c r="E345">
        <v>83</v>
      </c>
      <c r="F345">
        <v>319</v>
      </c>
      <c r="G345">
        <v>285</v>
      </c>
      <c r="H345">
        <v>92</v>
      </c>
      <c r="I345">
        <v>9.8000000000000004E-2</v>
      </c>
      <c r="J345">
        <v>0.253</v>
      </c>
      <c r="K345">
        <v>0.183</v>
      </c>
      <c r="L345">
        <v>0.318</v>
      </c>
      <c r="M345">
        <v>0.255</v>
      </c>
      <c r="N345">
        <v>0.34399999999999997</v>
      </c>
      <c r="O345">
        <v>0.438</v>
      </c>
      <c r="P345">
        <v>0.34</v>
      </c>
      <c r="Q345" t="s">
        <v>373</v>
      </c>
      <c r="R345">
        <v>124</v>
      </c>
      <c r="S345">
        <v>0</v>
      </c>
      <c r="T345">
        <v>66.7</v>
      </c>
      <c r="U345">
        <v>-32.200000000000003</v>
      </c>
      <c r="V345">
        <v>11.4</v>
      </c>
    </row>
    <row r="346" spans="1:22" x14ac:dyDescent="0.45">
      <c r="A346" t="s">
        <v>2239</v>
      </c>
      <c r="B346" t="s">
        <v>1989</v>
      </c>
      <c r="C346">
        <v>889</v>
      </c>
      <c r="D346">
        <v>3193</v>
      </c>
      <c r="E346">
        <v>135</v>
      </c>
      <c r="F346">
        <v>370</v>
      </c>
      <c r="G346">
        <v>436</v>
      </c>
      <c r="H346">
        <v>17</v>
      </c>
      <c r="I346">
        <v>0.105</v>
      </c>
      <c r="J346">
        <v>0.20699999999999999</v>
      </c>
      <c r="K346">
        <v>0.223</v>
      </c>
      <c r="L346">
        <v>0.28999999999999998</v>
      </c>
      <c r="M346">
        <v>0.25800000000000001</v>
      </c>
      <c r="N346">
        <v>0.34</v>
      </c>
      <c r="O346">
        <v>0.48099999999999998</v>
      </c>
      <c r="P346">
        <v>0.35199999999999998</v>
      </c>
      <c r="Q346" t="s">
        <v>373</v>
      </c>
      <c r="R346">
        <v>115</v>
      </c>
      <c r="S346">
        <v>-2.4</v>
      </c>
      <c r="T346">
        <v>57.2</v>
      </c>
      <c r="U346">
        <v>-51.5</v>
      </c>
      <c r="V346">
        <v>11.4</v>
      </c>
    </row>
    <row r="347" spans="1:22" x14ac:dyDescent="0.45">
      <c r="A347" t="s">
        <v>2240</v>
      </c>
      <c r="B347" t="s">
        <v>1989</v>
      </c>
      <c r="C347">
        <v>950</v>
      </c>
      <c r="D347">
        <v>3416</v>
      </c>
      <c r="E347">
        <v>66</v>
      </c>
      <c r="F347">
        <v>330</v>
      </c>
      <c r="G347">
        <v>308</v>
      </c>
      <c r="H347">
        <v>13</v>
      </c>
      <c r="I347">
        <v>7.1999999999999995E-2</v>
      </c>
      <c r="J347">
        <v>0.17199999999999999</v>
      </c>
      <c r="K347">
        <v>0.129</v>
      </c>
      <c r="L347">
        <v>0.29599999999999999</v>
      </c>
      <c r="M347">
        <v>0.25600000000000001</v>
      </c>
      <c r="N347">
        <v>0.315</v>
      </c>
      <c r="O347">
        <v>0.38600000000000001</v>
      </c>
      <c r="P347">
        <v>0.3</v>
      </c>
      <c r="Q347" t="s">
        <v>373</v>
      </c>
      <c r="R347">
        <v>88</v>
      </c>
      <c r="S347">
        <v>0.9</v>
      </c>
      <c r="T347">
        <v>-49.7</v>
      </c>
      <c r="U347">
        <v>49.4</v>
      </c>
      <c r="V347">
        <v>11.2</v>
      </c>
    </row>
    <row r="348" spans="1:22" x14ac:dyDescent="0.45">
      <c r="A348" t="s">
        <v>2241</v>
      </c>
      <c r="B348" t="s">
        <v>1989</v>
      </c>
      <c r="C348">
        <v>1025</v>
      </c>
      <c r="D348">
        <v>4162</v>
      </c>
      <c r="E348">
        <v>18</v>
      </c>
      <c r="F348">
        <v>538</v>
      </c>
      <c r="G348">
        <v>236</v>
      </c>
      <c r="H348">
        <v>336</v>
      </c>
      <c r="I348">
        <v>0.04</v>
      </c>
      <c r="J348">
        <v>0.14799999999999999</v>
      </c>
      <c r="K348">
        <v>7.3999999999999996E-2</v>
      </c>
      <c r="L348">
        <v>0.33400000000000002</v>
      </c>
      <c r="M348">
        <v>0.28599999999999998</v>
      </c>
      <c r="N348">
        <v>0.31900000000000001</v>
      </c>
      <c r="O348">
        <v>0.36</v>
      </c>
      <c r="P348">
        <v>0.29699999999999999</v>
      </c>
      <c r="Q348" t="s">
        <v>373</v>
      </c>
      <c r="R348">
        <v>88</v>
      </c>
      <c r="S348">
        <v>49.4</v>
      </c>
      <c r="T348">
        <v>-11.3</v>
      </c>
      <c r="U348">
        <v>-17.7</v>
      </c>
      <c r="V348">
        <v>11.2</v>
      </c>
    </row>
    <row r="349" spans="1:22" x14ac:dyDescent="0.45">
      <c r="A349" t="s">
        <v>148</v>
      </c>
      <c r="B349" t="s">
        <v>1989</v>
      </c>
      <c r="C349">
        <v>738</v>
      </c>
      <c r="D349">
        <v>3165</v>
      </c>
      <c r="E349">
        <v>162</v>
      </c>
      <c r="F349">
        <v>421</v>
      </c>
      <c r="G349">
        <v>449</v>
      </c>
      <c r="H349">
        <v>17</v>
      </c>
      <c r="I349">
        <v>0.13200000000000001</v>
      </c>
      <c r="J349">
        <v>0.24099999999999999</v>
      </c>
      <c r="K349">
        <v>0.246</v>
      </c>
      <c r="L349">
        <v>0.27100000000000002</v>
      </c>
      <c r="M349">
        <v>0.24</v>
      </c>
      <c r="N349">
        <v>0.35</v>
      </c>
      <c r="O349">
        <v>0.48599999999999999</v>
      </c>
      <c r="P349">
        <v>0.35699999999999998</v>
      </c>
      <c r="Q349" t="s">
        <v>373</v>
      </c>
      <c r="R349">
        <v>124</v>
      </c>
      <c r="S349">
        <v>-10.1</v>
      </c>
      <c r="T349">
        <v>84.1</v>
      </c>
      <c r="U349">
        <v>-76</v>
      </c>
      <c r="V349">
        <v>11.2</v>
      </c>
    </row>
    <row r="350" spans="1:22" x14ac:dyDescent="0.45">
      <c r="A350" t="s">
        <v>2242</v>
      </c>
      <c r="B350" t="s">
        <v>1989</v>
      </c>
      <c r="C350">
        <v>598</v>
      </c>
      <c r="D350">
        <v>2206</v>
      </c>
      <c r="E350">
        <v>12</v>
      </c>
      <c r="F350">
        <v>288</v>
      </c>
      <c r="G350">
        <v>136</v>
      </c>
      <c r="H350">
        <v>120</v>
      </c>
      <c r="I350">
        <v>6.6000000000000003E-2</v>
      </c>
      <c r="J350">
        <v>0.16</v>
      </c>
      <c r="K350">
        <v>8.4000000000000005E-2</v>
      </c>
      <c r="L350">
        <v>0.33600000000000002</v>
      </c>
      <c r="M350">
        <v>0.28199999999999997</v>
      </c>
      <c r="N350">
        <v>0.34300000000000003</v>
      </c>
      <c r="O350">
        <v>0.36599999999999999</v>
      </c>
      <c r="P350">
        <v>0.317</v>
      </c>
      <c r="Q350" t="s">
        <v>373</v>
      </c>
      <c r="R350">
        <v>93</v>
      </c>
      <c r="S350">
        <v>13.5</v>
      </c>
      <c r="T350">
        <v>-4.7</v>
      </c>
      <c r="U350">
        <v>45.7</v>
      </c>
      <c r="V350">
        <v>11.1</v>
      </c>
    </row>
    <row r="351" spans="1:22" x14ac:dyDescent="0.45">
      <c r="A351" t="s">
        <v>2243</v>
      </c>
      <c r="B351" t="s">
        <v>1989</v>
      </c>
      <c r="C351">
        <v>980</v>
      </c>
      <c r="D351">
        <v>3804</v>
      </c>
      <c r="E351">
        <v>221</v>
      </c>
      <c r="F351">
        <v>506</v>
      </c>
      <c r="G351">
        <v>590</v>
      </c>
      <c r="H351">
        <v>18</v>
      </c>
      <c r="I351">
        <v>8.5999999999999993E-2</v>
      </c>
      <c r="J351">
        <v>0.26700000000000002</v>
      </c>
      <c r="K351">
        <v>0.249</v>
      </c>
      <c r="L351">
        <v>0.27400000000000002</v>
      </c>
      <c r="M351">
        <v>0.24199999999999999</v>
      </c>
      <c r="N351">
        <v>0.314</v>
      </c>
      <c r="O351">
        <v>0.49099999999999999</v>
      </c>
      <c r="P351">
        <v>0.34200000000000003</v>
      </c>
      <c r="Q351" t="s">
        <v>373</v>
      </c>
      <c r="R351">
        <v>117</v>
      </c>
      <c r="S351">
        <v>-11.9</v>
      </c>
      <c r="T351">
        <v>63</v>
      </c>
      <c r="U351">
        <v>-83.7</v>
      </c>
      <c r="V351">
        <v>11</v>
      </c>
    </row>
    <row r="352" spans="1:22" x14ac:dyDescent="0.45">
      <c r="A352" t="s">
        <v>2244</v>
      </c>
      <c r="B352" t="s">
        <v>1989</v>
      </c>
      <c r="C352">
        <v>665</v>
      </c>
      <c r="D352">
        <v>2611</v>
      </c>
      <c r="E352">
        <v>72</v>
      </c>
      <c r="F352">
        <v>361</v>
      </c>
      <c r="G352">
        <v>336</v>
      </c>
      <c r="H352">
        <v>41</v>
      </c>
      <c r="I352">
        <v>0.1</v>
      </c>
      <c r="J352">
        <v>0.125</v>
      </c>
      <c r="K352">
        <v>0.17299999999999999</v>
      </c>
      <c r="L352">
        <v>0.29099999999999998</v>
      </c>
      <c r="M352">
        <v>0.27400000000000002</v>
      </c>
      <c r="N352">
        <v>0.35</v>
      </c>
      <c r="O352">
        <v>0.44700000000000001</v>
      </c>
      <c r="P352">
        <v>0.34499999999999997</v>
      </c>
      <c r="Q352" t="s">
        <v>373</v>
      </c>
      <c r="R352">
        <v>106</v>
      </c>
      <c r="S352">
        <v>1.1000000000000001</v>
      </c>
      <c r="T352">
        <v>22.1</v>
      </c>
      <c r="U352">
        <v>3.6</v>
      </c>
      <c r="V352">
        <v>11</v>
      </c>
    </row>
    <row r="353" spans="1:22" x14ac:dyDescent="0.45">
      <c r="A353" t="s">
        <v>2245</v>
      </c>
      <c r="B353" t="s">
        <v>1989</v>
      </c>
      <c r="C353">
        <v>1139</v>
      </c>
      <c r="D353">
        <v>3882</v>
      </c>
      <c r="E353">
        <v>107</v>
      </c>
      <c r="F353">
        <v>420</v>
      </c>
      <c r="G353">
        <v>415</v>
      </c>
      <c r="H353">
        <v>44</v>
      </c>
      <c r="I353">
        <v>6.7000000000000004E-2</v>
      </c>
      <c r="J353">
        <v>0.20899999999999999</v>
      </c>
      <c r="K353">
        <v>0.14699999999999999</v>
      </c>
      <c r="L353">
        <v>0.29799999999999999</v>
      </c>
      <c r="M353">
        <v>0.252</v>
      </c>
      <c r="N353">
        <v>0.31</v>
      </c>
      <c r="O353">
        <v>0.39900000000000002</v>
      </c>
      <c r="P353">
        <v>0.308</v>
      </c>
      <c r="Q353" t="s">
        <v>373</v>
      </c>
      <c r="R353">
        <v>94</v>
      </c>
      <c r="S353">
        <v>-13.7</v>
      </c>
      <c r="T353">
        <v>-39</v>
      </c>
      <c r="U353">
        <v>15.4</v>
      </c>
      <c r="V353">
        <v>11</v>
      </c>
    </row>
    <row r="354" spans="1:22" x14ac:dyDescent="0.45">
      <c r="A354" t="s">
        <v>2246</v>
      </c>
      <c r="B354" t="s">
        <v>1989</v>
      </c>
      <c r="C354">
        <v>1417</v>
      </c>
      <c r="D354">
        <v>5630</v>
      </c>
      <c r="E354">
        <v>295</v>
      </c>
      <c r="F354">
        <v>707</v>
      </c>
      <c r="G354">
        <v>780</v>
      </c>
      <c r="H354">
        <v>19</v>
      </c>
      <c r="I354">
        <v>9.9000000000000005E-2</v>
      </c>
      <c r="J354">
        <v>0.32900000000000001</v>
      </c>
      <c r="K354">
        <v>0.22600000000000001</v>
      </c>
      <c r="L354">
        <v>0.30099999999999999</v>
      </c>
      <c r="M354">
        <v>0.23300000000000001</v>
      </c>
      <c r="N354">
        <v>0.315</v>
      </c>
      <c r="O354">
        <v>0.45900000000000002</v>
      </c>
      <c r="P354">
        <v>0.33200000000000002</v>
      </c>
      <c r="Q354" t="s">
        <v>373</v>
      </c>
      <c r="R354">
        <v>105</v>
      </c>
      <c r="S354">
        <v>-6</v>
      </c>
      <c r="T354">
        <v>25.2</v>
      </c>
      <c r="U354">
        <v>-113.5</v>
      </c>
      <c r="V354">
        <v>11</v>
      </c>
    </row>
    <row r="355" spans="1:22" x14ac:dyDescent="0.45">
      <c r="A355" t="s">
        <v>2247</v>
      </c>
      <c r="B355" t="s">
        <v>1989</v>
      </c>
      <c r="C355">
        <v>1689</v>
      </c>
      <c r="D355">
        <v>6977</v>
      </c>
      <c r="E355">
        <v>198</v>
      </c>
      <c r="F355">
        <v>812</v>
      </c>
      <c r="G355">
        <v>893</v>
      </c>
      <c r="H355">
        <v>76</v>
      </c>
      <c r="I355">
        <v>8.1000000000000003E-2</v>
      </c>
      <c r="J355">
        <v>0.17699999999999999</v>
      </c>
      <c r="K355">
        <v>0.151</v>
      </c>
      <c r="L355">
        <v>0.314</v>
      </c>
      <c r="M355">
        <v>0.27600000000000002</v>
      </c>
      <c r="N355">
        <v>0.33500000000000002</v>
      </c>
      <c r="O355">
        <v>0.42699999999999999</v>
      </c>
      <c r="P355">
        <v>0.32900000000000001</v>
      </c>
      <c r="Q355" t="s">
        <v>373</v>
      </c>
      <c r="R355">
        <v>107</v>
      </c>
      <c r="S355">
        <v>-10.8</v>
      </c>
      <c r="T355">
        <v>43.2</v>
      </c>
      <c r="U355">
        <v>-166.7</v>
      </c>
      <c r="V355">
        <v>11</v>
      </c>
    </row>
    <row r="356" spans="1:22" x14ac:dyDescent="0.45">
      <c r="A356" t="s">
        <v>2248</v>
      </c>
      <c r="B356" t="s">
        <v>1989</v>
      </c>
      <c r="C356">
        <v>1688</v>
      </c>
      <c r="D356">
        <v>6243</v>
      </c>
      <c r="E356">
        <v>298</v>
      </c>
      <c r="F356">
        <v>794</v>
      </c>
      <c r="G356">
        <v>871</v>
      </c>
      <c r="H356">
        <v>64</v>
      </c>
      <c r="I356">
        <v>0.113</v>
      </c>
      <c r="J356">
        <v>0.309</v>
      </c>
      <c r="K356">
        <v>0.216</v>
      </c>
      <c r="L356">
        <v>0.30299999999999999</v>
      </c>
      <c r="M356">
        <v>0.23599999999999999</v>
      </c>
      <c r="N356">
        <v>0.32800000000000001</v>
      </c>
      <c r="O356">
        <v>0.45300000000000001</v>
      </c>
      <c r="P356">
        <v>0.33800000000000002</v>
      </c>
      <c r="Q356" t="s">
        <v>373</v>
      </c>
      <c r="R356">
        <v>103</v>
      </c>
      <c r="S356">
        <v>-10.1</v>
      </c>
      <c r="T356">
        <v>15.1</v>
      </c>
      <c r="U356">
        <v>-108.3</v>
      </c>
      <c r="V356">
        <v>10.9</v>
      </c>
    </row>
    <row r="357" spans="1:22" x14ac:dyDescent="0.45">
      <c r="A357" t="s">
        <v>2249</v>
      </c>
      <c r="B357" t="s">
        <v>1989</v>
      </c>
      <c r="C357">
        <v>1154</v>
      </c>
      <c r="D357">
        <v>4424</v>
      </c>
      <c r="E357">
        <v>178</v>
      </c>
      <c r="F357">
        <v>541</v>
      </c>
      <c r="G357">
        <v>568</v>
      </c>
      <c r="H357">
        <v>70</v>
      </c>
      <c r="I357">
        <v>6.0999999999999999E-2</v>
      </c>
      <c r="J357">
        <v>0.23599999999999999</v>
      </c>
      <c r="K357">
        <v>0.192</v>
      </c>
      <c r="L357">
        <v>0.26400000000000001</v>
      </c>
      <c r="M357">
        <v>0.23</v>
      </c>
      <c r="N357">
        <v>0.28799999999999998</v>
      </c>
      <c r="O357">
        <v>0.42199999999999999</v>
      </c>
      <c r="P357">
        <v>0.30399999999999999</v>
      </c>
      <c r="Q357" t="s">
        <v>373</v>
      </c>
      <c r="R357">
        <v>85</v>
      </c>
      <c r="S357">
        <v>6.1</v>
      </c>
      <c r="T357">
        <v>-74.3</v>
      </c>
      <c r="U357">
        <v>30.7</v>
      </c>
      <c r="V357">
        <v>10.9</v>
      </c>
    </row>
    <row r="358" spans="1:22" x14ac:dyDescent="0.45">
      <c r="A358" t="s">
        <v>467</v>
      </c>
      <c r="B358" t="s">
        <v>1989</v>
      </c>
      <c r="C358">
        <v>1101</v>
      </c>
      <c r="D358">
        <v>4277</v>
      </c>
      <c r="E358">
        <v>166</v>
      </c>
      <c r="F358">
        <v>562</v>
      </c>
      <c r="G358">
        <v>574</v>
      </c>
      <c r="H358">
        <v>64</v>
      </c>
      <c r="I358">
        <v>5.1999999999999998E-2</v>
      </c>
      <c r="J358">
        <v>0.19800000000000001</v>
      </c>
      <c r="K358">
        <v>0.189</v>
      </c>
      <c r="L358">
        <v>0.29299999999999998</v>
      </c>
      <c r="M358">
        <v>0.26300000000000001</v>
      </c>
      <c r="N358">
        <v>0.3</v>
      </c>
      <c r="O358">
        <v>0.45200000000000001</v>
      </c>
      <c r="P358">
        <v>0.318</v>
      </c>
      <c r="Q358" t="s">
        <v>373</v>
      </c>
      <c r="R358">
        <v>99</v>
      </c>
      <c r="S358">
        <v>8.8000000000000007</v>
      </c>
      <c r="T358">
        <v>3.6</v>
      </c>
      <c r="U358">
        <v>-43.6</v>
      </c>
      <c r="V358">
        <v>10.9</v>
      </c>
    </row>
    <row r="359" spans="1:22" x14ac:dyDescent="0.45">
      <c r="A359" t="s">
        <v>188</v>
      </c>
      <c r="B359" t="s">
        <v>75</v>
      </c>
      <c r="C359">
        <v>513</v>
      </c>
      <c r="D359">
        <v>1876</v>
      </c>
      <c r="E359">
        <v>46</v>
      </c>
      <c r="F359">
        <v>216</v>
      </c>
      <c r="G359">
        <v>193</v>
      </c>
      <c r="H359">
        <v>73</v>
      </c>
      <c r="I359">
        <v>0.104</v>
      </c>
      <c r="J359">
        <v>0.188</v>
      </c>
      <c r="K359">
        <v>0.14000000000000001</v>
      </c>
      <c r="L359">
        <v>0.27800000000000002</v>
      </c>
      <c r="M359">
        <v>0.24099999999999999</v>
      </c>
      <c r="N359">
        <v>0.32500000000000001</v>
      </c>
      <c r="O359">
        <v>0.38200000000000001</v>
      </c>
      <c r="P359">
        <v>0.311</v>
      </c>
      <c r="Q359" t="s">
        <v>373</v>
      </c>
      <c r="R359">
        <v>102</v>
      </c>
      <c r="S359">
        <v>8.4</v>
      </c>
      <c r="T359">
        <v>12.6</v>
      </c>
      <c r="U359">
        <v>30</v>
      </c>
      <c r="V359">
        <v>10.9</v>
      </c>
    </row>
    <row r="360" spans="1:22" x14ac:dyDescent="0.45">
      <c r="A360" t="s">
        <v>2250</v>
      </c>
      <c r="B360" t="s">
        <v>1989</v>
      </c>
      <c r="C360">
        <v>1102</v>
      </c>
      <c r="D360">
        <v>4238</v>
      </c>
      <c r="E360">
        <v>109</v>
      </c>
      <c r="F360">
        <v>436</v>
      </c>
      <c r="G360">
        <v>426</v>
      </c>
      <c r="H360">
        <v>57</v>
      </c>
      <c r="I360">
        <v>5.7000000000000002E-2</v>
      </c>
      <c r="J360">
        <v>0.20100000000000001</v>
      </c>
      <c r="K360">
        <v>0.14099999999999999</v>
      </c>
      <c r="L360">
        <v>0.28699999999999998</v>
      </c>
      <c r="M360">
        <v>0.246</v>
      </c>
      <c r="N360">
        <v>0.29199999999999998</v>
      </c>
      <c r="O360">
        <v>0.38700000000000001</v>
      </c>
      <c r="P360">
        <v>0.29199999999999998</v>
      </c>
      <c r="Q360" t="s">
        <v>373</v>
      </c>
      <c r="R360">
        <v>80</v>
      </c>
      <c r="S360">
        <v>3.1</v>
      </c>
      <c r="T360">
        <v>-99.6</v>
      </c>
      <c r="U360">
        <v>67.7</v>
      </c>
      <c r="V360">
        <v>10.9</v>
      </c>
    </row>
    <row r="361" spans="1:22" x14ac:dyDescent="0.45">
      <c r="A361" t="s">
        <v>471</v>
      </c>
      <c r="B361" t="s">
        <v>1989</v>
      </c>
      <c r="C361">
        <v>1021</v>
      </c>
      <c r="D361">
        <v>3673</v>
      </c>
      <c r="E361">
        <v>58</v>
      </c>
      <c r="F361">
        <v>450</v>
      </c>
      <c r="G361">
        <v>328</v>
      </c>
      <c r="H361">
        <v>54</v>
      </c>
      <c r="I361">
        <v>7.4999999999999997E-2</v>
      </c>
      <c r="J361">
        <v>0.13300000000000001</v>
      </c>
      <c r="K361">
        <v>0.122</v>
      </c>
      <c r="L361">
        <v>0.29599999999999999</v>
      </c>
      <c r="M361">
        <v>0.26600000000000001</v>
      </c>
      <c r="N361">
        <v>0.32900000000000001</v>
      </c>
      <c r="O361">
        <v>0.38800000000000001</v>
      </c>
      <c r="P361">
        <v>0.312</v>
      </c>
      <c r="Q361" t="s">
        <v>373</v>
      </c>
      <c r="R361">
        <v>96</v>
      </c>
      <c r="S361">
        <v>4.5999999999999996</v>
      </c>
      <c r="T361">
        <v>-11</v>
      </c>
      <c r="U361">
        <v>-3.8</v>
      </c>
      <c r="V361">
        <v>10.8</v>
      </c>
    </row>
    <row r="362" spans="1:22" x14ac:dyDescent="0.45">
      <c r="A362" t="s">
        <v>2251</v>
      </c>
      <c r="B362" t="s">
        <v>1989</v>
      </c>
      <c r="C362">
        <v>936</v>
      </c>
      <c r="D362">
        <v>3406</v>
      </c>
      <c r="E362">
        <v>93</v>
      </c>
      <c r="F362">
        <v>417</v>
      </c>
      <c r="G362">
        <v>380</v>
      </c>
      <c r="H362">
        <v>22</v>
      </c>
      <c r="I362">
        <v>0.112</v>
      </c>
      <c r="J362">
        <v>0.22</v>
      </c>
      <c r="K362">
        <v>0.153</v>
      </c>
      <c r="L362">
        <v>0.29599999999999999</v>
      </c>
      <c r="M362">
        <v>0.245</v>
      </c>
      <c r="N362">
        <v>0.34200000000000003</v>
      </c>
      <c r="O362">
        <v>0.39800000000000002</v>
      </c>
      <c r="P362">
        <v>0.32800000000000001</v>
      </c>
      <c r="Q362" t="s">
        <v>373</v>
      </c>
      <c r="R362">
        <v>98</v>
      </c>
      <c r="S362">
        <v>0.6</v>
      </c>
      <c r="T362">
        <v>-6.8</v>
      </c>
      <c r="U362">
        <v>4.3</v>
      </c>
      <c r="V362">
        <v>10.8</v>
      </c>
    </row>
    <row r="363" spans="1:22" x14ac:dyDescent="0.45">
      <c r="A363" t="s">
        <v>215</v>
      </c>
      <c r="B363" t="s">
        <v>1989</v>
      </c>
      <c r="C363">
        <v>627</v>
      </c>
      <c r="D363">
        <v>2594</v>
      </c>
      <c r="E363">
        <v>26</v>
      </c>
      <c r="F363">
        <v>337</v>
      </c>
      <c r="G363">
        <v>224</v>
      </c>
      <c r="H363">
        <v>14</v>
      </c>
      <c r="I363">
        <v>7.1999999999999995E-2</v>
      </c>
      <c r="J363">
        <v>7.1999999999999995E-2</v>
      </c>
      <c r="K363">
        <v>9.6000000000000002E-2</v>
      </c>
      <c r="L363">
        <v>0.34</v>
      </c>
      <c r="M363">
        <v>0.32300000000000001</v>
      </c>
      <c r="N363">
        <v>0.373</v>
      </c>
      <c r="O363">
        <v>0.41799999999999998</v>
      </c>
      <c r="P363">
        <v>0.34399999999999997</v>
      </c>
      <c r="Q363" t="s">
        <v>373</v>
      </c>
      <c r="R363">
        <v>121</v>
      </c>
      <c r="S363">
        <v>-3.8</v>
      </c>
      <c r="T363">
        <v>61.9</v>
      </c>
      <c r="U363">
        <v>-44.7</v>
      </c>
      <c r="V363">
        <v>10.7</v>
      </c>
    </row>
    <row r="364" spans="1:22" x14ac:dyDescent="0.45">
      <c r="A364" t="s">
        <v>2252</v>
      </c>
      <c r="B364" t="s">
        <v>1989</v>
      </c>
      <c r="C364">
        <v>516</v>
      </c>
      <c r="D364">
        <v>1769</v>
      </c>
      <c r="E364">
        <v>55</v>
      </c>
      <c r="F364">
        <v>165</v>
      </c>
      <c r="G364">
        <v>193</v>
      </c>
      <c r="H364">
        <v>2</v>
      </c>
      <c r="I364">
        <v>0.109</v>
      </c>
      <c r="J364">
        <v>0.29799999999999999</v>
      </c>
      <c r="K364">
        <v>0.151</v>
      </c>
      <c r="L364">
        <v>0.27300000000000002</v>
      </c>
      <c r="M364">
        <v>0.20699999999999999</v>
      </c>
      <c r="N364">
        <v>0.29799999999999999</v>
      </c>
      <c r="O364">
        <v>0.35799999999999998</v>
      </c>
      <c r="P364">
        <v>0.28799999999999998</v>
      </c>
      <c r="Q364" t="s">
        <v>373</v>
      </c>
      <c r="R364">
        <v>77</v>
      </c>
      <c r="S364">
        <v>-10</v>
      </c>
      <c r="T364">
        <v>-59.3</v>
      </c>
      <c r="U364">
        <v>103.6</v>
      </c>
      <c r="V364">
        <v>10.7</v>
      </c>
    </row>
    <row r="365" spans="1:22" x14ac:dyDescent="0.45">
      <c r="A365" t="s">
        <v>2253</v>
      </c>
      <c r="B365" t="s">
        <v>1989</v>
      </c>
      <c r="C365">
        <v>909</v>
      </c>
      <c r="D365">
        <v>3350</v>
      </c>
      <c r="E365">
        <v>39</v>
      </c>
      <c r="F365">
        <v>406</v>
      </c>
      <c r="G365">
        <v>334</v>
      </c>
      <c r="H365">
        <v>93</v>
      </c>
      <c r="I365">
        <v>0.08</v>
      </c>
      <c r="J365">
        <v>0.106</v>
      </c>
      <c r="K365">
        <v>0.10299999999999999</v>
      </c>
      <c r="L365">
        <v>0.29199999999999998</v>
      </c>
      <c r="M365">
        <v>0.26900000000000002</v>
      </c>
      <c r="N365">
        <v>0.33100000000000002</v>
      </c>
      <c r="O365">
        <v>0.372</v>
      </c>
      <c r="P365">
        <v>0.312</v>
      </c>
      <c r="Q365" t="s">
        <v>373</v>
      </c>
      <c r="R365">
        <v>91</v>
      </c>
      <c r="S365">
        <v>9.5</v>
      </c>
      <c r="T365">
        <v>-27.1</v>
      </c>
      <c r="U365">
        <v>20.3</v>
      </c>
      <c r="V365">
        <v>10.7</v>
      </c>
    </row>
    <row r="366" spans="1:22" x14ac:dyDescent="0.45">
      <c r="A366" t="s">
        <v>2254</v>
      </c>
      <c r="B366" t="s">
        <v>1989</v>
      </c>
      <c r="C366">
        <v>770</v>
      </c>
      <c r="D366">
        <v>2792</v>
      </c>
      <c r="E366">
        <v>58</v>
      </c>
      <c r="F366">
        <v>334</v>
      </c>
      <c r="G366">
        <v>228</v>
      </c>
      <c r="H366">
        <v>126</v>
      </c>
      <c r="I366">
        <v>6.8000000000000005E-2</v>
      </c>
      <c r="J366">
        <v>0.22800000000000001</v>
      </c>
      <c r="K366">
        <v>0.123</v>
      </c>
      <c r="L366">
        <v>0.30199999999999999</v>
      </c>
      <c r="M366">
        <v>0.24399999999999999</v>
      </c>
      <c r="N366">
        <v>0.30099999999999999</v>
      </c>
      <c r="O366">
        <v>0.36699999999999999</v>
      </c>
      <c r="P366">
        <v>0.29299999999999998</v>
      </c>
      <c r="Q366" t="s">
        <v>373</v>
      </c>
      <c r="R366">
        <v>81</v>
      </c>
      <c r="S366">
        <v>18.5</v>
      </c>
      <c r="T366">
        <v>-45.3</v>
      </c>
      <c r="U366">
        <v>52.2</v>
      </c>
      <c r="V366">
        <v>10.6</v>
      </c>
    </row>
    <row r="367" spans="1:22" x14ac:dyDescent="0.45">
      <c r="A367" t="s">
        <v>478</v>
      </c>
      <c r="B367" t="s">
        <v>43</v>
      </c>
      <c r="C367">
        <v>629</v>
      </c>
      <c r="D367">
        <v>2340</v>
      </c>
      <c r="E367">
        <v>96</v>
      </c>
      <c r="F367">
        <v>332</v>
      </c>
      <c r="G367">
        <v>290</v>
      </c>
      <c r="H367">
        <v>16</v>
      </c>
      <c r="I367">
        <v>0.10199999999999999</v>
      </c>
      <c r="J367">
        <v>0.25600000000000001</v>
      </c>
      <c r="K367">
        <v>0.217</v>
      </c>
      <c r="L367">
        <v>0.28799999999999998</v>
      </c>
      <c r="M367">
        <v>0.23899999999999999</v>
      </c>
      <c r="N367">
        <v>0.32400000000000001</v>
      </c>
      <c r="O367">
        <v>0.45600000000000002</v>
      </c>
      <c r="P367">
        <v>0.33300000000000002</v>
      </c>
      <c r="Q367" t="s">
        <v>373</v>
      </c>
      <c r="R367">
        <v>113</v>
      </c>
      <c r="S367">
        <v>3.3</v>
      </c>
      <c r="T367">
        <v>41.9</v>
      </c>
      <c r="U367">
        <v>-14.9</v>
      </c>
      <c r="V367">
        <v>10.6</v>
      </c>
    </row>
    <row r="368" spans="1:22" x14ac:dyDescent="0.45">
      <c r="A368" t="s">
        <v>473</v>
      </c>
      <c r="B368" t="s">
        <v>1989</v>
      </c>
      <c r="C368">
        <v>1040</v>
      </c>
      <c r="D368">
        <v>3366</v>
      </c>
      <c r="E368">
        <v>97</v>
      </c>
      <c r="F368">
        <v>381</v>
      </c>
      <c r="G368">
        <v>344</v>
      </c>
      <c r="H368">
        <v>114</v>
      </c>
      <c r="I368">
        <v>6.9000000000000006E-2</v>
      </c>
      <c r="J368">
        <v>0.30199999999999999</v>
      </c>
      <c r="K368">
        <v>0.14599999999999999</v>
      </c>
      <c r="L368">
        <v>0.318</v>
      </c>
      <c r="M368">
        <v>0.23699999999999999</v>
      </c>
      <c r="N368">
        <v>0.29199999999999998</v>
      </c>
      <c r="O368">
        <v>0.38200000000000001</v>
      </c>
      <c r="P368">
        <v>0.29099999999999998</v>
      </c>
      <c r="Q368" t="s">
        <v>373</v>
      </c>
      <c r="R368">
        <v>80</v>
      </c>
      <c r="S368">
        <v>13.9</v>
      </c>
      <c r="T368">
        <v>-67</v>
      </c>
      <c r="U368">
        <v>62.4</v>
      </c>
      <c r="V368">
        <v>10.6</v>
      </c>
    </row>
    <row r="369" spans="1:22" x14ac:dyDescent="0.45">
      <c r="A369" t="s">
        <v>2255</v>
      </c>
      <c r="B369" t="s">
        <v>1989</v>
      </c>
      <c r="C369">
        <v>834</v>
      </c>
      <c r="D369">
        <v>3247</v>
      </c>
      <c r="E369">
        <v>154</v>
      </c>
      <c r="F369">
        <v>416</v>
      </c>
      <c r="G369">
        <v>491</v>
      </c>
      <c r="H369">
        <v>16</v>
      </c>
      <c r="I369">
        <v>9.1999999999999998E-2</v>
      </c>
      <c r="J369">
        <v>0.159</v>
      </c>
      <c r="K369">
        <v>0.23200000000000001</v>
      </c>
      <c r="L369">
        <v>0.255</v>
      </c>
      <c r="M369">
        <v>0.252</v>
      </c>
      <c r="N369">
        <v>0.34699999999999998</v>
      </c>
      <c r="O369">
        <v>0.48399999999999999</v>
      </c>
      <c r="P369">
        <v>0.36099999999999999</v>
      </c>
      <c r="Q369" t="s">
        <v>373</v>
      </c>
      <c r="R369">
        <v>121</v>
      </c>
      <c r="S369">
        <v>-4.7</v>
      </c>
      <c r="T369">
        <v>77.7</v>
      </c>
      <c r="U369">
        <v>-82.2</v>
      </c>
      <c r="V369">
        <v>10.6</v>
      </c>
    </row>
    <row r="370" spans="1:22" x14ac:dyDescent="0.45">
      <c r="A370" t="s">
        <v>196</v>
      </c>
      <c r="B370" t="s">
        <v>1989</v>
      </c>
      <c r="C370">
        <v>706</v>
      </c>
      <c r="D370">
        <v>2956</v>
      </c>
      <c r="E370">
        <v>126</v>
      </c>
      <c r="F370">
        <v>398</v>
      </c>
      <c r="G370">
        <v>385</v>
      </c>
      <c r="H370">
        <v>19</v>
      </c>
      <c r="I370">
        <v>8.7999999999999995E-2</v>
      </c>
      <c r="J370">
        <v>0.247</v>
      </c>
      <c r="K370">
        <v>0.20200000000000001</v>
      </c>
      <c r="L370">
        <v>0.29799999999999999</v>
      </c>
      <c r="M370">
        <v>0.252</v>
      </c>
      <c r="N370">
        <v>0.32500000000000001</v>
      </c>
      <c r="O370">
        <v>0.45300000000000001</v>
      </c>
      <c r="P370">
        <v>0.33300000000000002</v>
      </c>
      <c r="Q370" t="s">
        <v>373</v>
      </c>
      <c r="R370">
        <v>114</v>
      </c>
      <c r="S370">
        <v>-4.2</v>
      </c>
      <c r="T370">
        <v>46.8</v>
      </c>
      <c r="U370">
        <v>-42.8</v>
      </c>
      <c r="V370">
        <v>10.5</v>
      </c>
    </row>
    <row r="371" spans="1:22" x14ac:dyDescent="0.45">
      <c r="A371" t="s">
        <v>2256</v>
      </c>
      <c r="B371" t="s">
        <v>1989</v>
      </c>
      <c r="C371">
        <v>1078</v>
      </c>
      <c r="D371">
        <v>3753</v>
      </c>
      <c r="E371">
        <v>44</v>
      </c>
      <c r="F371">
        <v>404</v>
      </c>
      <c r="G371">
        <v>342</v>
      </c>
      <c r="H371">
        <v>106</v>
      </c>
      <c r="I371">
        <v>7.3999999999999996E-2</v>
      </c>
      <c r="J371">
        <v>0.14199999999999999</v>
      </c>
      <c r="K371">
        <v>0.10199999999999999</v>
      </c>
      <c r="L371">
        <v>0.30499999999999999</v>
      </c>
      <c r="M371">
        <v>0.26800000000000002</v>
      </c>
      <c r="N371">
        <v>0.32900000000000001</v>
      </c>
      <c r="O371">
        <v>0.37</v>
      </c>
      <c r="P371">
        <v>0.308</v>
      </c>
      <c r="Q371" t="s">
        <v>373</v>
      </c>
      <c r="R371">
        <v>87</v>
      </c>
      <c r="S371">
        <v>3.8</v>
      </c>
      <c r="T371">
        <v>-55.1</v>
      </c>
      <c r="U371">
        <v>35.5</v>
      </c>
      <c r="V371">
        <v>10.5</v>
      </c>
    </row>
    <row r="372" spans="1:22" x14ac:dyDescent="0.45">
      <c r="A372" t="s">
        <v>58</v>
      </c>
      <c r="B372" t="s">
        <v>52</v>
      </c>
      <c r="C372">
        <v>400</v>
      </c>
      <c r="D372">
        <v>1477</v>
      </c>
      <c r="E372">
        <v>78</v>
      </c>
      <c r="F372">
        <v>169</v>
      </c>
      <c r="G372">
        <v>210</v>
      </c>
      <c r="H372">
        <v>6</v>
      </c>
      <c r="I372">
        <v>9.0999999999999998E-2</v>
      </c>
      <c r="J372">
        <v>0.3</v>
      </c>
      <c r="K372">
        <v>0.22800000000000001</v>
      </c>
      <c r="L372">
        <v>0.25600000000000001</v>
      </c>
      <c r="M372">
        <v>0.217</v>
      </c>
      <c r="N372">
        <v>0.28999999999999998</v>
      </c>
      <c r="O372">
        <v>0.44500000000000001</v>
      </c>
      <c r="P372">
        <v>0.315</v>
      </c>
      <c r="Q372" t="s">
        <v>373</v>
      </c>
      <c r="R372">
        <v>107</v>
      </c>
      <c r="S372">
        <v>-2.7</v>
      </c>
      <c r="T372">
        <v>8</v>
      </c>
      <c r="U372">
        <v>45.4</v>
      </c>
      <c r="V372">
        <v>10.5</v>
      </c>
    </row>
    <row r="373" spans="1:22" x14ac:dyDescent="0.45">
      <c r="A373" t="s">
        <v>2257</v>
      </c>
      <c r="B373" t="s">
        <v>1989</v>
      </c>
      <c r="C373">
        <v>584</v>
      </c>
      <c r="D373">
        <v>2392</v>
      </c>
      <c r="E373">
        <v>30</v>
      </c>
      <c r="F373">
        <v>297</v>
      </c>
      <c r="G373">
        <v>220</v>
      </c>
      <c r="H373">
        <v>17</v>
      </c>
      <c r="I373">
        <v>0.05</v>
      </c>
      <c r="J373">
        <v>0.122</v>
      </c>
      <c r="K373">
        <v>0.109</v>
      </c>
      <c r="L373">
        <v>0.33</v>
      </c>
      <c r="M373">
        <v>0.29799999999999999</v>
      </c>
      <c r="N373">
        <v>0.33800000000000002</v>
      </c>
      <c r="O373">
        <v>0.40600000000000003</v>
      </c>
      <c r="P373">
        <v>0.32600000000000001</v>
      </c>
      <c r="Q373" t="s">
        <v>373</v>
      </c>
      <c r="R373">
        <v>95</v>
      </c>
      <c r="S373">
        <v>3.7</v>
      </c>
      <c r="T373">
        <v>-11</v>
      </c>
      <c r="U373">
        <v>36.200000000000003</v>
      </c>
      <c r="V373">
        <v>10.5</v>
      </c>
    </row>
    <row r="374" spans="1:22" x14ac:dyDescent="0.45">
      <c r="A374" t="s">
        <v>59</v>
      </c>
      <c r="B374" t="s">
        <v>1989</v>
      </c>
      <c r="C374">
        <v>543</v>
      </c>
      <c r="D374">
        <v>1916</v>
      </c>
      <c r="E374">
        <v>94</v>
      </c>
      <c r="F374">
        <v>288</v>
      </c>
      <c r="G374">
        <v>248</v>
      </c>
      <c r="H374">
        <v>43</v>
      </c>
      <c r="I374">
        <v>8.8999999999999996E-2</v>
      </c>
      <c r="J374">
        <v>0.30399999999999999</v>
      </c>
      <c r="K374">
        <v>0.215</v>
      </c>
      <c r="L374">
        <v>0.317</v>
      </c>
      <c r="M374">
        <v>0.249</v>
      </c>
      <c r="N374">
        <v>0.32400000000000001</v>
      </c>
      <c r="O374">
        <v>0.46400000000000002</v>
      </c>
      <c r="P374">
        <v>0.33700000000000002</v>
      </c>
      <c r="Q374" t="s">
        <v>373</v>
      </c>
      <c r="R374">
        <v>114</v>
      </c>
      <c r="S374">
        <v>4.9000000000000004</v>
      </c>
      <c r="T374">
        <v>38.299999999999997</v>
      </c>
      <c r="U374">
        <v>-0.5</v>
      </c>
      <c r="V374">
        <v>10.4</v>
      </c>
    </row>
    <row r="375" spans="1:22" x14ac:dyDescent="0.45">
      <c r="A375" t="s">
        <v>166</v>
      </c>
      <c r="B375" t="s">
        <v>39</v>
      </c>
      <c r="C375">
        <v>448</v>
      </c>
      <c r="D375">
        <v>1859</v>
      </c>
      <c r="E375">
        <v>36</v>
      </c>
      <c r="F375">
        <v>212</v>
      </c>
      <c r="G375">
        <v>171</v>
      </c>
      <c r="H375">
        <v>48</v>
      </c>
      <c r="I375">
        <v>7.2999999999999995E-2</v>
      </c>
      <c r="J375">
        <v>0.20799999999999999</v>
      </c>
      <c r="K375">
        <v>0.13300000000000001</v>
      </c>
      <c r="L375">
        <v>0.314</v>
      </c>
      <c r="M375">
        <v>0.25900000000000001</v>
      </c>
      <c r="N375">
        <v>0.315</v>
      </c>
      <c r="O375">
        <v>0.39200000000000002</v>
      </c>
      <c r="P375">
        <v>0.308</v>
      </c>
      <c r="Q375" t="s">
        <v>373</v>
      </c>
      <c r="R375">
        <v>93</v>
      </c>
      <c r="S375">
        <v>5.7</v>
      </c>
      <c r="T375">
        <v>-9.6</v>
      </c>
      <c r="U375">
        <v>48.9</v>
      </c>
      <c r="V375">
        <v>10.4</v>
      </c>
    </row>
    <row r="376" spans="1:22" x14ac:dyDescent="0.45">
      <c r="A376" t="s">
        <v>103</v>
      </c>
      <c r="B376" t="s">
        <v>1989</v>
      </c>
      <c r="C376">
        <v>699</v>
      </c>
      <c r="D376">
        <v>2822</v>
      </c>
      <c r="E376">
        <v>105</v>
      </c>
      <c r="F376">
        <v>331</v>
      </c>
      <c r="G376">
        <v>391</v>
      </c>
      <c r="H376">
        <v>23</v>
      </c>
      <c r="I376">
        <v>5.3999999999999999E-2</v>
      </c>
      <c r="J376">
        <v>0.19600000000000001</v>
      </c>
      <c r="K376">
        <v>0.184</v>
      </c>
      <c r="L376">
        <v>0.314</v>
      </c>
      <c r="M376">
        <v>0.27700000000000002</v>
      </c>
      <c r="N376">
        <v>0.32100000000000001</v>
      </c>
      <c r="O376">
        <v>0.46100000000000002</v>
      </c>
      <c r="P376">
        <v>0.33400000000000002</v>
      </c>
      <c r="Q376" t="s">
        <v>373</v>
      </c>
      <c r="R376">
        <v>111</v>
      </c>
      <c r="S376">
        <v>-9.6</v>
      </c>
      <c r="T376">
        <v>29.7</v>
      </c>
      <c r="U376">
        <v>-21.1</v>
      </c>
      <c r="V376">
        <v>10.3</v>
      </c>
    </row>
    <row r="377" spans="1:22" x14ac:dyDescent="0.45">
      <c r="A377" t="s">
        <v>23</v>
      </c>
      <c r="B377" t="s">
        <v>1989</v>
      </c>
      <c r="C377">
        <v>384</v>
      </c>
      <c r="D377">
        <v>1587</v>
      </c>
      <c r="E377">
        <v>55</v>
      </c>
      <c r="F377">
        <v>218</v>
      </c>
      <c r="G377">
        <v>201</v>
      </c>
      <c r="H377">
        <v>13</v>
      </c>
      <c r="I377">
        <v>9.8000000000000004E-2</v>
      </c>
      <c r="J377">
        <v>0.22900000000000001</v>
      </c>
      <c r="K377">
        <v>0.17899999999999999</v>
      </c>
      <c r="L377">
        <v>0.33900000000000002</v>
      </c>
      <c r="M377">
        <v>0.27900000000000003</v>
      </c>
      <c r="N377">
        <v>0.35299999999999998</v>
      </c>
      <c r="O377">
        <v>0.45800000000000002</v>
      </c>
      <c r="P377">
        <v>0.35199999999999998</v>
      </c>
      <c r="Q377" t="s">
        <v>373</v>
      </c>
      <c r="R377">
        <v>124</v>
      </c>
      <c r="S377">
        <v>-9</v>
      </c>
      <c r="T377">
        <v>35.6</v>
      </c>
      <c r="U377">
        <v>12.2</v>
      </c>
      <c r="V377">
        <v>10.3</v>
      </c>
    </row>
    <row r="378" spans="1:22" x14ac:dyDescent="0.45">
      <c r="A378" t="s">
        <v>2259</v>
      </c>
      <c r="B378" t="s">
        <v>1989</v>
      </c>
      <c r="C378">
        <v>839</v>
      </c>
      <c r="D378">
        <v>3388</v>
      </c>
      <c r="E378">
        <v>87</v>
      </c>
      <c r="F378">
        <v>408</v>
      </c>
      <c r="G378">
        <v>305</v>
      </c>
      <c r="H378">
        <v>21</v>
      </c>
      <c r="I378">
        <v>6.5000000000000002E-2</v>
      </c>
      <c r="J378">
        <v>0.16200000000000001</v>
      </c>
      <c r="K378">
        <v>0.151</v>
      </c>
      <c r="L378">
        <v>0.27300000000000002</v>
      </c>
      <c r="M378">
        <v>0.247</v>
      </c>
      <c r="N378">
        <v>0.3</v>
      </c>
      <c r="O378">
        <v>0.39900000000000002</v>
      </c>
      <c r="P378">
        <v>0.30299999999999999</v>
      </c>
      <c r="Q378" t="s">
        <v>373</v>
      </c>
      <c r="R378">
        <v>86</v>
      </c>
      <c r="S378">
        <v>6.8</v>
      </c>
      <c r="T378">
        <v>-47.3</v>
      </c>
      <c r="U378">
        <v>38.6</v>
      </c>
      <c r="V378">
        <v>10.3</v>
      </c>
    </row>
    <row r="379" spans="1:22" x14ac:dyDescent="0.45">
      <c r="A379" t="s">
        <v>2258</v>
      </c>
      <c r="B379" t="s">
        <v>1989</v>
      </c>
      <c r="C379">
        <v>909</v>
      </c>
      <c r="D379">
        <v>3634</v>
      </c>
      <c r="E379">
        <v>98</v>
      </c>
      <c r="F379">
        <v>432</v>
      </c>
      <c r="G379">
        <v>462</v>
      </c>
      <c r="H379">
        <v>27</v>
      </c>
      <c r="I379">
        <v>5.8999999999999997E-2</v>
      </c>
      <c r="J379">
        <v>0.114</v>
      </c>
      <c r="K379">
        <v>0.159</v>
      </c>
      <c r="L379">
        <v>0.29199999999999998</v>
      </c>
      <c r="M379">
        <v>0.28100000000000003</v>
      </c>
      <c r="N379">
        <v>0.32600000000000001</v>
      </c>
      <c r="O379">
        <v>0.44</v>
      </c>
      <c r="P379">
        <v>0.32700000000000001</v>
      </c>
      <c r="Q379" t="s">
        <v>373</v>
      </c>
      <c r="R379">
        <v>108</v>
      </c>
      <c r="S379">
        <v>-1.5</v>
      </c>
      <c r="T379">
        <v>35.700000000000003</v>
      </c>
      <c r="U379">
        <v>-55.8</v>
      </c>
      <c r="V379">
        <v>10.3</v>
      </c>
    </row>
    <row r="380" spans="1:22" x14ac:dyDescent="0.45">
      <c r="A380" t="s">
        <v>2260</v>
      </c>
      <c r="B380" t="s">
        <v>1989</v>
      </c>
      <c r="C380">
        <v>699</v>
      </c>
      <c r="D380">
        <v>2640</v>
      </c>
      <c r="E380">
        <v>99</v>
      </c>
      <c r="F380">
        <v>309</v>
      </c>
      <c r="G380">
        <v>342</v>
      </c>
      <c r="H380">
        <v>10</v>
      </c>
      <c r="I380">
        <v>8.1000000000000003E-2</v>
      </c>
      <c r="J380">
        <v>0.22800000000000001</v>
      </c>
      <c r="K380">
        <v>0.19600000000000001</v>
      </c>
      <c r="L380">
        <v>0.318</v>
      </c>
      <c r="M380">
        <v>0.26800000000000002</v>
      </c>
      <c r="N380">
        <v>0.33900000000000002</v>
      </c>
      <c r="O380">
        <v>0.46400000000000002</v>
      </c>
      <c r="P380">
        <v>0.34200000000000003</v>
      </c>
      <c r="Q380" t="s">
        <v>373</v>
      </c>
      <c r="R380">
        <v>104</v>
      </c>
      <c r="S380">
        <v>-3.5</v>
      </c>
      <c r="T380">
        <v>10.199999999999999</v>
      </c>
      <c r="U380">
        <v>6.4</v>
      </c>
      <c r="V380">
        <v>10.3</v>
      </c>
    </row>
    <row r="381" spans="1:22" x14ac:dyDescent="0.45">
      <c r="A381" t="s">
        <v>2261</v>
      </c>
      <c r="B381" t="s">
        <v>1989</v>
      </c>
      <c r="C381">
        <v>1045</v>
      </c>
      <c r="D381">
        <v>3737</v>
      </c>
      <c r="E381">
        <v>101</v>
      </c>
      <c r="F381">
        <v>521</v>
      </c>
      <c r="G381">
        <v>333</v>
      </c>
      <c r="H381">
        <v>133</v>
      </c>
      <c r="I381">
        <v>9.8000000000000004E-2</v>
      </c>
      <c r="J381">
        <v>0.17100000000000001</v>
      </c>
      <c r="K381">
        <v>0.16300000000000001</v>
      </c>
      <c r="L381">
        <v>0.27700000000000002</v>
      </c>
      <c r="M381">
        <v>0.247</v>
      </c>
      <c r="N381">
        <v>0.33200000000000002</v>
      </c>
      <c r="O381">
        <v>0.41</v>
      </c>
      <c r="P381">
        <v>0.32600000000000001</v>
      </c>
      <c r="Q381" t="s">
        <v>373</v>
      </c>
      <c r="R381">
        <v>99</v>
      </c>
      <c r="S381">
        <v>40.4</v>
      </c>
      <c r="T381">
        <v>35.200000000000003</v>
      </c>
      <c r="U381">
        <v>-53.3</v>
      </c>
      <c r="V381">
        <v>10.199999999999999</v>
      </c>
    </row>
    <row r="382" spans="1:22" x14ac:dyDescent="0.45">
      <c r="A382" t="s">
        <v>152</v>
      </c>
      <c r="B382" t="s">
        <v>1989</v>
      </c>
      <c r="C382">
        <v>526</v>
      </c>
      <c r="D382">
        <v>1917</v>
      </c>
      <c r="E382">
        <v>72</v>
      </c>
      <c r="F382">
        <v>243</v>
      </c>
      <c r="G382">
        <v>219</v>
      </c>
      <c r="H382">
        <v>50</v>
      </c>
      <c r="I382">
        <v>8.5999999999999993E-2</v>
      </c>
      <c r="J382">
        <v>0.24199999999999999</v>
      </c>
      <c r="K382">
        <v>0.189</v>
      </c>
      <c r="L382">
        <v>0.26200000000000001</v>
      </c>
      <c r="M382">
        <v>0.223</v>
      </c>
      <c r="N382">
        <v>0.29499999999999998</v>
      </c>
      <c r="O382">
        <v>0.41199999999999998</v>
      </c>
      <c r="P382">
        <v>0.30599999999999999</v>
      </c>
      <c r="Q382" t="s">
        <v>373</v>
      </c>
      <c r="R382">
        <v>95</v>
      </c>
      <c r="S382">
        <v>9.8000000000000007</v>
      </c>
      <c r="T382">
        <v>-2.7</v>
      </c>
      <c r="U382">
        <v>36.6</v>
      </c>
      <c r="V382">
        <v>10.199999999999999</v>
      </c>
    </row>
    <row r="383" spans="1:22" x14ac:dyDescent="0.45">
      <c r="A383" t="s">
        <v>2262</v>
      </c>
      <c r="B383" t="s">
        <v>1989</v>
      </c>
      <c r="C383">
        <v>660</v>
      </c>
      <c r="D383">
        <v>2518</v>
      </c>
      <c r="E383">
        <v>109</v>
      </c>
      <c r="F383">
        <v>293</v>
      </c>
      <c r="G383">
        <v>350</v>
      </c>
      <c r="H383">
        <v>2</v>
      </c>
      <c r="I383">
        <v>6.2E-2</v>
      </c>
      <c r="J383">
        <v>0.13100000000000001</v>
      </c>
      <c r="K383">
        <v>0.19400000000000001</v>
      </c>
      <c r="L383">
        <v>0.247</v>
      </c>
      <c r="M383">
        <v>0.249</v>
      </c>
      <c r="N383">
        <v>0.30299999999999999</v>
      </c>
      <c r="O383">
        <v>0.44400000000000001</v>
      </c>
      <c r="P383">
        <v>0.32100000000000001</v>
      </c>
      <c r="Q383" t="s">
        <v>373</v>
      </c>
      <c r="R383">
        <v>90</v>
      </c>
      <c r="S383">
        <v>-2.8</v>
      </c>
      <c r="T383">
        <v>-35.700000000000003</v>
      </c>
      <c r="U383">
        <v>52.4</v>
      </c>
      <c r="V383">
        <v>10.199999999999999</v>
      </c>
    </row>
    <row r="384" spans="1:22" x14ac:dyDescent="0.45">
      <c r="A384" t="s">
        <v>477</v>
      </c>
      <c r="B384" t="s">
        <v>1989</v>
      </c>
      <c r="C384">
        <v>914</v>
      </c>
      <c r="D384">
        <v>3478</v>
      </c>
      <c r="E384">
        <v>185</v>
      </c>
      <c r="F384">
        <v>433</v>
      </c>
      <c r="G384">
        <v>484</v>
      </c>
      <c r="H384">
        <v>15</v>
      </c>
      <c r="I384">
        <v>7.6999999999999999E-2</v>
      </c>
      <c r="J384">
        <v>0.249</v>
      </c>
      <c r="K384">
        <v>0.23400000000000001</v>
      </c>
      <c r="L384">
        <v>0.26500000000000001</v>
      </c>
      <c r="M384">
        <v>0.23799999999999999</v>
      </c>
      <c r="N384">
        <v>0.3</v>
      </c>
      <c r="O384">
        <v>0.47199999999999998</v>
      </c>
      <c r="P384">
        <v>0.32700000000000001</v>
      </c>
      <c r="Q384" t="s">
        <v>373</v>
      </c>
      <c r="R384">
        <v>105</v>
      </c>
      <c r="S384">
        <v>-7.8</v>
      </c>
      <c r="T384">
        <v>13.3</v>
      </c>
      <c r="U384">
        <v>-28.1</v>
      </c>
      <c r="V384">
        <v>10.199999999999999</v>
      </c>
    </row>
    <row r="385" spans="1:22" x14ac:dyDescent="0.45">
      <c r="A385" t="s">
        <v>482</v>
      </c>
      <c r="B385" t="s">
        <v>26</v>
      </c>
      <c r="C385">
        <v>466</v>
      </c>
      <c r="D385">
        <v>1587</v>
      </c>
      <c r="E385">
        <v>71</v>
      </c>
      <c r="F385">
        <v>201</v>
      </c>
      <c r="G385">
        <v>213</v>
      </c>
      <c r="H385">
        <v>1</v>
      </c>
      <c r="I385">
        <v>9.5000000000000001E-2</v>
      </c>
      <c r="J385">
        <v>0.19700000000000001</v>
      </c>
      <c r="K385">
        <v>0.20599999999999999</v>
      </c>
      <c r="L385">
        <v>0.23599999999999999</v>
      </c>
      <c r="M385">
        <v>0.224</v>
      </c>
      <c r="N385">
        <v>0.31</v>
      </c>
      <c r="O385">
        <v>0.43</v>
      </c>
      <c r="P385">
        <v>0.31900000000000001</v>
      </c>
      <c r="Q385" t="s">
        <v>373</v>
      </c>
      <c r="R385">
        <v>103</v>
      </c>
      <c r="S385">
        <v>-4.2</v>
      </c>
      <c r="T385">
        <v>-1.2</v>
      </c>
      <c r="U385">
        <v>48</v>
      </c>
      <c r="V385">
        <v>10.1</v>
      </c>
    </row>
    <row r="386" spans="1:22" x14ac:dyDescent="0.45">
      <c r="A386" t="s">
        <v>475</v>
      </c>
      <c r="B386" t="s">
        <v>1989</v>
      </c>
      <c r="C386">
        <v>554</v>
      </c>
      <c r="D386">
        <v>2162</v>
      </c>
      <c r="E386">
        <v>73</v>
      </c>
      <c r="F386">
        <v>283</v>
      </c>
      <c r="G386">
        <v>227</v>
      </c>
      <c r="H386">
        <v>60</v>
      </c>
      <c r="I386">
        <v>7.3999999999999996E-2</v>
      </c>
      <c r="J386">
        <v>0.27300000000000002</v>
      </c>
      <c r="K386">
        <v>0.18099999999999999</v>
      </c>
      <c r="L386">
        <v>0.307</v>
      </c>
      <c r="M386">
        <v>0.24199999999999999</v>
      </c>
      <c r="N386">
        <v>0.317</v>
      </c>
      <c r="O386">
        <v>0.42299999999999999</v>
      </c>
      <c r="P386">
        <v>0.32</v>
      </c>
      <c r="Q386" t="s">
        <v>373</v>
      </c>
      <c r="R386">
        <v>107</v>
      </c>
      <c r="S386">
        <v>6.3</v>
      </c>
      <c r="T386">
        <v>24.7</v>
      </c>
      <c r="U386">
        <v>2.4</v>
      </c>
      <c r="V386">
        <v>10.1</v>
      </c>
    </row>
    <row r="387" spans="1:22" x14ac:dyDescent="0.45">
      <c r="A387" t="s">
        <v>476</v>
      </c>
      <c r="B387" t="s">
        <v>1989</v>
      </c>
      <c r="C387">
        <v>1125</v>
      </c>
      <c r="D387">
        <v>3709</v>
      </c>
      <c r="E387">
        <v>112</v>
      </c>
      <c r="F387">
        <v>458</v>
      </c>
      <c r="G387">
        <v>406</v>
      </c>
      <c r="H387">
        <v>17</v>
      </c>
      <c r="I387">
        <v>8.8999999999999996E-2</v>
      </c>
      <c r="J387">
        <v>0.19900000000000001</v>
      </c>
      <c r="K387">
        <v>0.16500000000000001</v>
      </c>
      <c r="L387">
        <v>0.26900000000000002</v>
      </c>
      <c r="M387">
        <v>0.23599999999999999</v>
      </c>
      <c r="N387">
        <v>0.308</v>
      </c>
      <c r="O387">
        <v>0.40200000000000002</v>
      </c>
      <c r="P387">
        <v>0.307</v>
      </c>
      <c r="Q387" t="s">
        <v>373</v>
      </c>
      <c r="R387">
        <v>92</v>
      </c>
      <c r="S387">
        <v>8.9</v>
      </c>
      <c r="T387">
        <v>-28</v>
      </c>
      <c r="U387">
        <v>3.4</v>
      </c>
      <c r="V387">
        <v>10</v>
      </c>
    </row>
    <row r="388" spans="1:22" x14ac:dyDescent="0.45">
      <c r="A388" t="s">
        <v>2263</v>
      </c>
      <c r="B388" t="s">
        <v>1989</v>
      </c>
      <c r="C388">
        <v>759</v>
      </c>
      <c r="D388">
        <v>3044</v>
      </c>
      <c r="E388">
        <v>33</v>
      </c>
      <c r="F388">
        <v>377</v>
      </c>
      <c r="G388">
        <v>219</v>
      </c>
      <c r="H388">
        <v>98</v>
      </c>
      <c r="I388">
        <v>7.6999999999999999E-2</v>
      </c>
      <c r="J388">
        <v>8.5000000000000006E-2</v>
      </c>
      <c r="K388">
        <v>0.10199999999999999</v>
      </c>
      <c r="L388">
        <v>0.30399999999999999</v>
      </c>
      <c r="M388">
        <v>0.28499999999999998</v>
      </c>
      <c r="N388">
        <v>0.35</v>
      </c>
      <c r="O388">
        <v>0.38700000000000001</v>
      </c>
      <c r="P388">
        <v>0.32700000000000001</v>
      </c>
      <c r="Q388" t="s">
        <v>373</v>
      </c>
      <c r="R388">
        <v>105</v>
      </c>
      <c r="S388">
        <v>-4.2</v>
      </c>
      <c r="T388">
        <v>14.6</v>
      </c>
      <c r="U388">
        <v>-16.600000000000001</v>
      </c>
      <c r="V388">
        <v>9.9</v>
      </c>
    </row>
    <row r="389" spans="1:22" x14ac:dyDescent="0.45">
      <c r="A389" t="s">
        <v>2265</v>
      </c>
      <c r="B389" t="s">
        <v>1989</v>
      </c>
      <c r="C389">
        <v>610</v>
      </c>
      <c r="D389">
        <v>2195</v>
      </c>
      <c r="E389">
        <v>63</v>
      </c>
      <c r="F389">
        <v>242</v>
      </c>
      <c r="G389">
        <v>247</v>
      </c>
      <c r="H389">
        <v>26</v>
      </c>
      <c r="I389">
        <v>8.8999999999999996E-2</v>
      </c>
      <c r="J389">
        <v>0.246</v>
      </c>
      <c r="K389">
        <v>0.15</v>
      </c>
      <c r="L389">
        <v>0.28399999999999997</v>
      </c>
      <c r="M389">
        <v>0.23</v>
      </c>
      <c r="N389">
        <v>0.30399999999999999</v>
      </c>
      <c r="O389">
        <v>0.38</v>
      </c>
      <c r="P389">
        <v>0.3</v>
      </c>
      <c r="Q389" t="s">
        <v>373</v>
      </c>
      <c r="R389">
        <v>91</v>
      </c>
      <c r="S389">
        <v>0.6</v>
      </c>
      <c r="T389">
        <v>-25.5</v>
      </c>
      <c r="U389">
        <v>48.1</v>
      </c>
      <c r="V389">
        <v>9.9</v>
      </c>
    </row>
    <row r="390" spans="1:22" x14ac:dyDescent="0.45">
      <c r="A390" t="s">
        <v>2264</v>
      </c>
      <c r="B390" t="s">
        <v>1989</v>
      </c>
      <c r="C390">
        <v>793</v>
      </c>
      <c r="D390">
        <v>2911</v>
      </c>
      <c r="E390">
        <v>87</v>
      </c>
      <c r="F390">
        <v>365</v>
      </c>
      <c r="G390">
        <v>360</v>
      </c>
      <c r="H390">
        <v>24</v>
      </c>
      <c r="I390">
        <v>5.3999999999999999E-2</v>
      </c>
      <c r="J390">
        <v>0.19600000000000001</v>
      </c>
      <c r="K390">
        <v>0.16300000000000001</v>
      </c>
      <c r="L390">
        <v>0.33300000000000002</v>
      </c>
      <c r="M390">
        <v>0.28599999999999998</v>
      </c>
      <c r="N390">
        <v>0.32700000000000001</v>
      </c>
      <c r="O390">
        <v>0.44900000000000001</v>
      </c>
      <c r="P390">
        <v>0.33300000000000002</v>
      </c>
      <c r="Q390" t="s">
        <v>373</v>
      </c>
      <c r="R390">
        <v>105</v>
      </c>
      <c r="S390">
        <v>-3.6</v>
      </c>
      <c r="T390">
        <v>14.1</v>
      </c>
      <c r="U390">
        <v>-11</v>
      </c>
      <c r="V390">
        <v>9.9</v>
      </c>
    </row>
    <row r="391" spans="1:22" x14ac:dyDescent="0.45">
      <c r="A391" t="s">
        <v>34</v>
      </c>
      <c r="B391" t="s">
        <v>35</v>
      </c>
      <c r="C391">
        <v>849</v>
      </c>
      <c r="D391">
        <v>3173</v>
      </c>
      <c r="E391">
        <v>118</v>
      </c>
      <c r="F391">
        <v>387</v>
      </c>
      <c r="G391">
        <v>397</v>
      </c>
      <c r="H391">
        <v>27</v>
      </c>
      <c r="I391">
        <v>0.10199999999999999</v>
      </c>
      <c r="J391">
        <v>0.28599999999999998</v>
      </c>
      <c r="K391">
        <v>0.184</v>
      </c>
      <c r="L391">
        <v>0.32</v>
      </c>
      <c r="M391">
        <v>0.247</v>
      </c>
      <c r="N391">
        <v>0.32600000000000001</v>
      </c>
      <c r="O391">
        <v>0.43099999999999999</v>
      </c>
      <c r="P391">
        <v>0.32700000000000001</v>
      </c>
      <c r="Q391" t="s">
        <v>373</v>
      </c>
      <c r="R391">
        <v>91</v>
      </c>
      <c r="S391">
        <v>-4.7</v>
      </c>
      <c r="T391">
        <v>-40.9</v>
      </c>
      <c r="U391">
        <v>31.7</v>
      </c>
      <c r="V391">
        <v>9.9</v>
      </c>
    </row>
    <row r="392" spans="1:22" x14ac:dyDescent="0.45">
      <c r="A392" t="s">
        <v>44</v>
      </c>
      <c r="B392" t="s">
        <v>1989</v>
      </c>
      <c r="C392">
        <v>565</v>
      </c>
      <c r="D392">
        <v>2301</v>
      </c>
      <c r="E392">
        <v>114</v>
      </c>
      <c r="F392">
        <v>323</v>
      </c>
      <c r="G392">
        <v>344</v>
      </c>
      <c r="H392">
        <v>57</v>
      </c>
      <c r="I392">
        <v>7.1999999999999995E-2</v>
      </c>
      <c r="J392">
        <v>0.28899999999999998</v>
      </c>
      <c r="K392">
        <v>0.22</v>
      </c>
      <c r="L392">
        <v>0.28899999999999998</v>
      </c>
      <c r="M392">
        <v>0.23899999999999999</v>
      </c>
      <c r="N392">
        <v>0.29899999999999999</v>
      </c>
      <c r="O392">
        <v>0.45900000000000002</v>
      </c>
      <c r="P392">
        <v>0.32400000000000001</v>
      </c>
      <c r="Q392" t="s">
        <v>373</v>
      </c>
      <c r="R392">
        <v>105</v>
      </c>
      <c r="S392">
        <v>5.3</v>
      </c>
      <c r="T392">
        <v>19.899999999999999</v>
      </c>
      <c r="U392">
        <v>1.2</v>
      </c>
      <c r="V392">
        <v>9.9</v>
      </c>
    </row>
    <row r="393" spans="1:22" x14ac:dyDescent="0.45">
      <c r="A393" t="s">
        <v>2266</v>
      </c>
      <c r="B393" t="s">
        <v>1989</v>
      </c>
      <c r="C393">
        <v>996</v>
      </c>
      <c r="D393">
        <v>3446</v>
      </c>
      <c r="E393">
        <v>171</v>
      </c>
      <c r="F393">
        <v>409</v>
      </c>
      <c r="G393">
        <v>537</v>
      </c>
      <c r="H393">
        <v>7</v>
      </c>
      <c r="I393">
        <v>0.157</v>
      </c>
      <c r="J393">
        <v>0.20799999999999999</v>
      </c>
      <c r="K393">
        <v>0.22800000000000001</v>
      </c>
      <c r="L393">
        <v>0.251</v>
      </c>
      <c r="M393">
        <v>0.23499999999999999</v>
      </c>
      <c r="N393">
        <v>0.374</v>
      </c>
      <c r="O393">
        <v>0.46300000000000002</v>
      </c>
      <c r="P393">
        <v>0.36499999999999999</v>
      </c>
      <c r="Q393" t="s">
        <v>373</v>
      </c>
      <c r="R393">
        <v>122</v>
      </c>
      <c r="S393">
        <v>-16.2</v>
      </c>
      <c r="T393">
        <v>79.400000000000006</v>
      </c>
      <c r="U393">
        <v>-94.9</v>
      </c>
      <c r="V393">
        <v>9.9</v>
      </c>
    </row>
    <row r="394" spans="1:22" x14ac:dyDescent="0.45">
      <c r="A394" t="s">
        <v>2267</v>
      </c>
      <c r="B394" t="s">
        <v>1989</v>
      </c>
      <c r="C394">
        <v>992</v>
      </c>
      <c r="D394">
        <v>4134</v>
      </c>
      <c r="E394">
        <v>75</v>
      </c>
      <c r="F394">
        <v>516</v>
      </c>
      <c r="G394">
        <v>369</v>
      </c>
      <c r="H394">
        <v>107</v>
      </c>
      <c r="I394">
        <v>9.1999999999999998E-2</v>
      </c>
      <c r="J394">
        <v>0.17499999999999999</v>
      </c>
      <c r="K394">
        <v>0.125</v>
      </c>
      <c r="L394">
        <v>0.316</v>
      </c>
      <c r="M394">
        <v>0.27</v>
      </c>
      <c r="N394">
        <v>0.33900000000000002</v>
      </c>
      <c r="O394">
        <v>0.39500000000000002</v>
      </c>
      <c r="P394">
        <v>0.32500000000000001</v>
      </c>
      <c r="Q394" t="s">
        <v>373</v>
      </c>
      <c r="R394">
        <v>94</v>
      </c>
      <c r="S394">
        <v>7.6</v>
      </c>
      <c r="T394">
        <v>-21.8</v>
      </c>
      <c r="U394">
        <v>-12.3</v>
      </c>
      <c r="V394">
        <v>9.9</v>
      </c>
    </row>
    <row r="395" spans="1:22" x14ac:dyDescent="0.45">
      <c r="A395" t="s">
        <v>2268</v>
      </c>
      <c r="B395" t="s">
        <v>1989</v>
      </c>
      <c r="C395">
        <v>1201</v>
      </c>
      <c r="D395">
        <v>4314</v>
      </c>
      <c r="E395">
        <v>37</v>
      </c>
      <c r="F395">
        <v>532</v>
      </c>
      <c r="G395">
        <v>341</v>
      </c>
      <c r="H395">
        <v>55</v>
      </c>
      <c r="I395">
        <v>6.6000000000000003E-2</v>
      </c>
      <c r="J395">
        <v>0.16600000000000001</v>
      </c>
      <c r="K395">
        <v>0.09</v>
      </c>
      <c r="L395">
        <v>0.33800000000000002</v>
      </c>
      <c r="M395">
        <v>0.28299999999999997</v>
      </c>
      <c r="N395">
        <v>0.34799999999999998</v>
      </c>
      <c r="O395">
        <v>0.373</v>
      </c>
      <c r="P395">
        <v>0.31900000000000001</v>
      </c>
      <c r="Q395" t="s">
        <v>373</v>
      </c>
      <c r="R395">
        <v>100</v>
      </c>
      <c r="S395">
        <v>3.9</v>
      </c>
      <c r="T395">
        <v>3.5</v>
      </c>
      <c r="U395">
        <v>-48.1</v>
      </c>
      <c r="V395">
        <v>9.6999999999999993</v>
      </c>
    </row>
    <row r="396" spans="1:22" x14ac:dyDescent="0.45">
      <c r="A396" t="s">
        <v>2269</v>
      </c>
      <c r="B396" t="s">
        <v>1989</v>
      </c>
      <c r="C396">
        <v>1519</v>
      </c>
      <c r="D396">
        <v>5290</v>
      </c>
      <c r="E396">
        <v>90</v>
      </c>
      <c r="F396">
        <v>633</v>
      </c>
      <c r="G396">
        <v>532</v>
      </c>
      <c r="H396">
        <v>97</v>
      </c>
      <c r="I396">
        <v>0.06</v>
      </c>
      <c r="J396">
        <v>0.17399999999999999</v>
      </c>
      <c r="K396">
        <v>0.128</v>
      </c>
      <c r="L396">
        <v>0.32</v>
      </c>
      <c r="M396">
        <v>0.27500000000000002</v>
      </c>
      <c r="N396">
        <v>0.32200000000000001</v>
      </c>
      <c r="O396">
        <v>0.40300000000000002</v>
      </c>
      <c r="P396">
        <v>0.313</v>
      </c>
      <c r="Q396" t="s">
        <v>373</v>
      </c>
      <c r="R396">
        <v>88</v>
      </c>
      <c r="S396">
        <v>-5.5</v>
      </c>
      <c r="T396">
        <v>-84</v>
      </c>
      <c r="U396">
        <v>9.8000000000000007</v>
      </c>
      <c r="V396">
        <v>9.6999999999999993</v>
      </c>
    </row>
    <row r="397" spans="1:22" x14ac:dyDescent="0.45">
      <c r="A397" t="s">
        <v>483</v>
      </c>
      <c r="B397" t="s">
        <v>1989</v>
      </c>
      <c r="C397">
        <v>817</v>
      </c>
      <c r="D397">
        <v>3128</v>
      </c>
      <c r="E397">
        <v>132</v>
      </c>
      <c r="F397">
        <v>377</v>
      </c>
      <c r="G397">
        <v>381</v>
      </c>
      <c r="H397">
        <v>25</v>
      </c>
      <c r="I397">
        <v>7.1999999999999995E-2</v>
      </c>
      <c r="J397">
        <v>0.27200000000000002</v>
      </c>
      <c r="K397">
        <v>0.19</v>
      </c>
      <c r="L397">
        <v>0.27500000000000002</v>
      </c>
      <c r="M397">
        <v>0.22900000000000001</v>
      </c>
      <c r="N397">
        <v>0.29599999999999999</v>
      </c>
      <c r="O397">
        <v>0.41899999999999998</v>
      </c>
      <c r="P397">
        <v>0.307</v>
      </c>
      <c r="Q397" t="s">
        <v>373</v>
      </c>
      <c r="R397">
        <v>93</v>
      </c>
      <c r="S397">
        <v>-9.8000000000000007</v>
      </c>
      <c r="T397">
        <v>-35.9</v>
      </c>
      <c r="U397">
        <v>28.8</v>
      </c>
      <c r="V397">
        <v>9.6999999999999993</v>
      </c>
    </row>
    <row r="398" spans="1:22" x14ac:dyDescent="0.45">
      <c r="A398" t="s">
        <v>2270</v>
      </c>
      <c r="B398" t="s">
        <v>1989</v>
      </c>
      <c r="C398">
        <v>978</v>
      </c>
      <c r="D398">
        <v>3767</v>
      </c>
      <c r="E398">
        <v>21</v>
      </c>
      <c r="F398">
        <v>398</v>
      </c>
      <c r="G398">
        <v>295</v>
      </c>
      <c r="H398">
        <v>105</v>
      </c>
      <c r="I398">
        <v>0.08</v>
      </c>
      <c r="J398">
        <v>9.4E-2</v>
      </c>
      <c r="K398">
        <v>7.4999999999999997E-2</v>
      </c>
      <c r="L398">
        <v>0.29299999999999998</v>
      </c>
      <c r="M398">
        <v>0.26800000000000002</v>
      </c>
      <c r="N398">
        <v>0.32900000000000001</v>
      </c>
      <c r="O398">
        <v>0.34399999999999997</v>
      </c>
      <c r="P398">
        <v>0.3</v>
      </c>
      <c r="Q398" t="s">
        <v>373</v>
      </c>
      <c r="R398">
        <v>78</v>
      </c>
      <c r="S398">
        <v>1.5</v>
      </c>
      <c r="T398">
        <v>-104</v>
      </c>
      <c r="U398">
        <v>77.400000000000006</v>
      </c>
      <c r="V398">
        <v>9.6</v>
      </c>
    </row>
    <row r="399" spans="1:22" x14ac:dyDescent="0.45">
      <c r="A399" t="s">
        <v>2272</v>
      </c>
      <c r="B399" t="s">
        <v>1989</v>
      </c>
      <c r="C399">
        <v>1344</v>
      </c>
      <c r="D399">
        <v>5029</v>
      </c>
      <c r="E399">
        <v>200</v>
      </c>
      <c r="F399">
        <v>588</v>
      </c>
      <c r="G399">
        <v>723</v>
      </c>
      <c r="H399">
        <v>7</v>
      </c>
      <c r="I399">
        <v>7.8E-2</v>
      </c>
      <c r="J399">
        <v>0.188</v>
      </c>
      <c r="K399">
        <v>0.193</v>
      </c>
      <c r="L399">
        <v>0.30199999999999999</v>
      </c>
      <c r="M399">
        <v>0.27200000000000002</v>
      </c>
      <c r="N399">
        <v>0.33</v>
      </c>
      <c r="O399">
        <v>0.46500000000000002</v>
      </c>
      <c r="P399">
        <v>0.34100000000000003</v>
      </c>
      <c r="Q399" t="s">
        <v>373</v>
      </c>
      <c r="R399">
        <v>111</v>
      </c>
      <c r="S399">
        <v>-19.100000000000001</v>
      </c>
      <c r="T399">
        <v>45.5</v>
      </c>
      <c r="U399">
        <v>-121.1</v>
      </c>
      <c r="V399">
        <v>9.6</v>
      </c>
    </row>
    <row r="400" spans="1:22" x14ac:dyDescent="0.45">
      <c r="A400" t="s">
        <v>2271</v>
      </c>
      <c r="B400" t="s">
        <v>1989</v>
      </c>
      <c r="C400">
        <v>1489</v>
      </c>
      <c r="D400">
        <v>5496</v>
      </c>
      <c r="E400">
        <v>147</v>
      </c>
      <c r="F400">
        <v>622</v>
      </c>
      <c r="G400">
        <v>646</v>
      </c>
      <c r="H400">
        <v>18</v>
      </c>
      <c r="I400">
        <v>0.11</v>
      </c>
      <c r="J400">
        <v>0.188</v>
      </c>
      <c r="K400">
        <v>0.16600000000000001</v>
      </c>
      <c r="L400">
        <v>0.308</v>
      </c>
      <c r="M400">
        <v>0.26500000000000001</v>
      </c>
      <c r="N400">
        <v>0.34699999999999998</v>
      </c>
      <c r="O400">
        <v>0.43099999999999999</v>
      </c>
      <c r="P400">
        <v>0.33900000000000002</v>
      </c>
      <c r="Q400" t="s">
        <v>373</v>
      </c>
      <c r="R400">
        <v>106</v>
      </c>
      <c r="S400">
        <v>-23.8</v>
      </c>
      <c r="T400">
        <v>19</v>
      </c>
      <c r="U400">
        <v>-105.2</v>
      </c>
      <c r="V400">
        <v>9.6</v>
      </c>
    </row>
    <row r="401" spans="1:22" x14ac:dyDescent="0.45">
      <c r="A401" t="s">
        <v>2273</v>
      </c>
      <c r="B401" t="s">
        <v>1989</v>
      </c>
      <c r="C401">
        <v>659</v>
      </c>
      <c r="D401">
        <v>2131</v>
      </c>
      <c r="E401">
        <v>124</v>
      </c>
      <c r="F401">
        <v>249</v>
      </c>
      <c r="G401">
        <v>287</v>
      </c>
      <c r="H401">
        <v>11</v>
      </c>
      <c r="I401">
        <v>0.123</v>
      </c>
      <c r="J401">
        <v>0.314</v>
      </c>
      <c r="K401">
        <v>0.25700000000000001</v>
      </c>
      <c r="L401">
        <v>0.29199999999999998</v>
      </c>
      <c r="M401">
        <v>0.23599999999999999</v>
      </c>
      <c r="N401">
        <v>0.33500000000000002</v>
      </c>
      <c r="O401">
        <v>0.49299999999999999</v>
      </c>
      <c r="P401">
        <v>0.35299999999999998</v>
      </c>
      <c r="Q401" t="s">
        <v>373</v>
      </c>
      <c r="R401">
        <v>117</v>
      </c>
      <c r="S401">
        <v>1.4</v>
      </c>
      <c r="T401">
        <v>46.3</v>
      </c>
      <c r="U401">
        <v>-22.4</v>
      </c>
      <c r="V401">
        <v>9.6</v>
      </c>
    </row>
    <row r="402" spans="1:22" x14ac:dyDescent="0.45">
      <c r="A402" t="s">
        <v>2274</v>
      </c>
      <c r="B402" t="s">
        <v>1989</v>
      </c>
      <c r="C402">
        <v>706</v>
      </c>
      <c r="D402">
        <v>2662</v>
      </c>
      <c r="E402">
        <v>139</v>
      </c>
      <c r="F402">
        <v>299</v>
      </c>
      <c r="G402">
        <v>410</v>
      </c>
      <c r="H402">
        <v>3</v>
      </c>
      <c r="I402">
        <v>6.3E-2</v>
      </c>
      <c r="J402">
        <v>0.216</v>
      </c>
      <c r="K402">
        <v>0.22800000000000001</v>
      </c>
      <c r="L402">
        <v>0.26600000000000001</v>
      </c>
      <c r="M402">
        <v>0.248</v>
      </c>
      <c r="N402">
        <v>0.3</v>
      </c>
      <c r="O402">
        <v>0.47599999999999998</v>
      </c>
      <c r="P402">
        <v>0.32900000000000001</v>
      </c>
      <c r="Q402" t="s">
        <v>373</v>
      </c>
      <c r="R402">
        <v>110</v>
      </c>
      <c r="S402">
        <v>-8</v>
      </c>
      <c r="T402">
        <v>23.3</v>
      </c>
      <c r="U402">
        <v>-18.5</v>
      </c>
      <c r="V402">
        <v>9.6</v>
      </c>
    </row>
    <row r="403" spans="1:22" x14ac:dyDescent="0.45">
      <c r="A403" t="s">
        <v>481</v>
      </c>
      <c r="B403" t="s">
        <v>1989</v>
      </c>
      <c r="C403">
        <v>595</v>
      </c>
      <c r="D403">
        <v>2167</v>
      </c>
      <c r="E403">
        <v>66</v>
      </c>
      <c r="F403">
        <v>265</v>
      </c>
      <c r="G403">
        <v>232</v>
      </c>
      <c r="H403">
        <v>46</v>
      </c>
      <c r="I403">
        <v>0.11600000000000001</v>
      </c>
      <c r="J403">
        <v>0.26500000000000001</v>
      </c>
      <c r="K403">
        <v>0.16800000000000001</v>
      </c>
      <c r="L403">
        <v>0.26800000000000002</v>
      </c>
      <c r="M403">
        <v>0.21299999999999999</v>
      </c>
      <c r="N403">
        <v>0.314</v>
      </c>
      <c r="O403">
        <v>0.38100000000000001</v>
      </c>
      <c r="P403">
        <v>0.30599999999999999</v>
      </c>
      <c r="Q403" t="s">
        <v>373</v>
      </c>
      <c r="R403">
        <v>95</v>
      </c>
      <c r="S403">
        <v>8.3000000000000007</v>
      </c>
      <c r="T403">
        <v>-2.9</v>
      </c>
      <c r="U403">
        <v>25</v>
      </c>
      <c r="V403">
        <v>9.6</v>
      </c>
    </row>
    <row r="404" spans="1:22" x14ac:dyDescent="0.45">
      <c r="A404" t="s">
        <v>479</v>
      </c>
      <c r="B404" t="s">
        <v>1989</v>
      </c>
      <c r="C404">
        <v>868</v>
      </c>
      <c r="D404">
        <v>3050</v>
      </c>
      <c r="E404">
        <v>55</v>
      </c>
      <c r="F404">
        <v>342</v>
      </c>
      <c r="G404">
        <v>304</v>
      </c>
      <c r="H404">
        <v>95</v>
      </c>
      <c r="I404">
        <v>7.0000000000000007E-2</v>
      </c>
      <c r="J404">
        <v>0.17599999999999999</v>
      </c>
      <c r="K404">
        <v>0.128</v>
      </c>
      <c r="L404">
        <v>0.29399999999999998</v>
      </c>
      <c r="M404">
        <v>0.254</v>
      </c>
      <c r="N404">
        <v>0.308</v>
      </c>
      <c r="O404">
        <v>0.38200000000000001</v>
      </c>
      <c r="P404">
        <v>0.29799999999999999</v>
      </c>
      <c r="Q404" t="s">
        <v>373</v>
      </c>
      <c r="R404">
        <v>90</v>
      </c>
      <c r="S404">
        <v>11.9</v>
      </c>
      <c r="T404">
        <v>-27.6</v>
      </c>
      <c r="U404">
        <v>24</v>
      </c>
      <c r="V404">
        <v>9.6</v>
      </c>
    </row>
    <row r="405" spans="1:22" x14ac:dyDescent="0.45">
      <c r="A405" t="s">
        <v>2275</v>
      </c>
      <c r="B405" t="s">
        <v>1989</v>
      </c>
      <c r="C405">
        <v>588</v>
      </c>
      <c r="D405">
        <v>2417</v>
      </c>
      <c r="E405">
        <v>71</v>
      </c>
      <c r="F405">
        <v>266</v>
      </c>
      <c r="G405">
        <v>253</v>
      </c>
      <c r="H405">
        <v>41</v>
      </c>
      <c r="I405">
        <v>6.3E-2</v>
      </c>
      <c r="J405">
        <v>0.20100000000000001</v>
      </c>
      <c r="K405">
        <v>0.158</v>
      </c>
      <c r="L405">
        <v>0.30299999999999999</v>
      </c>
      <c r="M405">
        <v>0.26100000000000001</v>
      </c>
      <c r="N405">
        <v>0.315</v>
      </c>
      <c r="O405">
        <v>0.41899999999999998</v>
      </c>
      <c r="P405">
        <v>0.32</v>
      </c>
      <c r="Q405" t="s">
        <v>373</v>
      </c>
      <c r="R405">
        <v>100</v>
      </c>
      <c r="S405">
        <v>8.6</v>
      </c>
      <c r="T405">
        <v>9.6999999999999993</v>
      </c>
      <c r="U405">
        <v>0.6</v>
      </c>
      <c r="V405">
        <v>9.5</v>
      </c>
    </row>
    <row r="406" spans="1:22" x14ac:dyDescent="0.45">
      <c r="A406" t="s">
        <v>2276</v>
      </c>
      <c r="B406" t="s">
        <v>1989</v>
      </c>
      <c r="C406">
        <v>980</v>
      </c>
      <c r="D406">
        <v>4077</v>
      </c>
      <c r="E406">
        <v>11</v>
      </c>
      <c r="F406">
        <v>410</v>
      </c>
      <c r="G406">
        <v>324</v>
      </c>
      <c r="H406">
        <v>60</v>
      </c>
      <c r="I406">
        <v>0.08</v>
      </c>
      <c r="J406">
        <v>7.9000000000000001E-2</v>
      </c>
      <c r="K406">
        <v>0.06</v>
      </c>
      <c r="L406">
        <v>0.29099999999999998</v>
      </c>
      <c r="M406">
        <v>0.27</v>
      </c>
      <c r="N406">
        <v>0.34399999999999997</v>
      </c>
      <c r="O406">
        <v>0.32900000000000001</v>
      </c>
      <c r="P406">
        <v>0.30499999999999999</v>
      </c>
      <c r="Q406" t="s">
        <v>373</v>
      </c>
      <c r="R406">
        <v>83</v>
      </c>
      <c r="S406">
        <v>0.7</v>
      </c>
      <c r="T406">
        <v>-86.5</v>
      </c>
      <c r="U406">
        <v>47.5</v>
      </c>
      <c r="V406">
        <v>9.5</v>
      </c>
    </row>
    <row r="407" spans="1:22" x14ac:dyDescent="0.45">
      <c r="A407" t="s">
        <v>2277</v>
      </c>
      <c r="B407" t="s">
        <v>1989</v>
      </c>
      <c r="C407">
        <v>694</v>
      </c>
      <c r="D407">
        <v>2912</v>
      </c>
      <c r="E407">
        <v>130</v>
      </c>
      <c r="F407">
        <v>446</v>
      </c>
      <c r="G407">
        <v>444</v>
      </c>
      <c r="H407">
        <v>53</v>
      </c>
      <c r="I407">
        <v>0.125</v>
      </c>
      <c r="J407">
        <v>0.129</v>
      </c>
      <c r="K407">
        <v>0.20499999999999999</v>
      </c>
      <c r="L407">
        <v>0.27400000000000002</v>
      </c>
      <c r="M407">
        <v>0.27300000000000002</v>
      </c>
      <c r="N407">
        <v>0.371</v>
      </c>
      <c r="O407">
        <v>0.47799999999999998</v>
      </c>
      <c r="P407">
        <v>0.36799999999999999</v>
      </c>
      <c r="Q407" t="s">
        <v>373</v>
      </c>
      <c r="R407">
        <v>124</v>
      </c>
      <c r="S407">
        <v>5.6</v>
      </c>
      <c r="T407">
        <v>94.8</v>
      </c>
      <c r="U407">
        <v>-96.8</v>
      </c>
      <c r="V407">
        <v>9.5</v>
      </c>
    </row>
    <row r="408" spans="1:22" x14ac:dyDescent="0.45">
      <c r="A408" t="s">
        <v>2278</v>
      </c>
      <c r="B408" t="s">
        <v>1989</v>
      </c>
      <c r="C408">
        <v>685</v>
      </c>
      <c r="D408">
        <v>2730</v>
      </c>
      <c r="E408">
        <v>87</v>
      </c>
      <c r="F408">
        <v>273</v>
      </c>
      <c r="G408">
        <v>371</v>
      </c>
      <c r="H408">
        <v>6</v>
      </c>
      <c r="I408">
        <v>4.5999999999999999E-2</v>
      </c>
      <c r="J408">
        <v>0.183</v>
      </c>
      <c r="K408">
        <v>0.16600000000000001</v>
      </c>
      <c r="L408">
        <v>0.28599999999999998</v>
      </c>
      <c r="M408">
        <v>0.25700000000000001</v>
      </c>
      <c r="N408">
        <v>0.30199999999999999</v>
      </c>
      <c r="O408">
        <v>0.42399999999999999</v>
      </c>
      <c r="P408">
        <v>0.315</v>
      </c>
      <c r="Q408" t="s">
        <v>373</v>
      </c>
      <c r="R408">
        <v>95</v>
      </c>
      <c r="S408">
        <v>-7.7</v>
      </c>
      <c r="T408">
        <v>-24.7</v>
      </c>
      <c r="U408">
        <v>29.4</v>
      </c>
      <c r="V408">
        <v>9.5</v>
      </c>
    </row>
    <row r="409" spans="1:22" x14ac:dyDescent="0.45">
      <c r="A409" t="s">
        <v>2279</v>
      </c>
      <c r="B409" t="s">
        <v>71</v>
      </c>
      <c r="C409">
        <v>265</v>
      </c>
      <c r="D409">
        <v>1143</v>
      </c>
      <c r="E409">
        <v>30</v>
      </c>
      <c r="F409">
        <v>164</v>
      </c>
      <c r="G409">
        <v>130</v>
      </c>
      <c r="H409">
        <v>40</v>
      </c>
      <c r="I409">
        <v>0.08</v>
      </c>
      <c r="J409">
        <v>0.122</v>
      </c>
      <c r="K409">
        <v>0.17299999999999999</v>
      </c>
      <c r="L409">
        <v>0.29899999999999999</v>
      </c>
      <c r="M409">
        <v>0.28199999999999997</v>
      </c>
      <c r="N409">
        <v>0.34</v>
      </c>
      <c r="O409">
        <v>0.45400000000000001</v>
      </c>
      <c r="P409">
        <v>0.34100000000000003</v>
      </c>
      <c r="Q409" t="s">
        <v>373</v>
      </c>
      <c r="R409">
        <v>124</v>
      </c>
      <c r="S409">
        <v>8.3000000000000007</v>
      </c>
      <c r="T409">
        <v>40.4</v>
      </c>
      <c r="U409">
        <v>15.4</v>
      </c>
      <c r="V409">
        <v>9.5</v>
      </c>
    </row>
    <row r="410" spans="1:22" x14ac:dyDescent="0.45">
      <c r="A410" t="s">
        <v>2280</v>
      </c>
      <c r="B410" t="s">
        <v>1989</v>
      </c>
      <c r="C410">
        <v>1060</v>
      </c>
      <c r="D410">
        <v>3349</v>
      </c>
      <c r="E410">
        <v>26</v>
      </c>
      <c r="F410">
        <v>394</v>
      </c>
      <c r="G410">
        <v>235</v>
      </c>
      <c r="H410">
        <v>122</v>
      </c>
      <c r="I410">
        <v>0.108</v>
      </c>
      <c r="J410">
        <v>0.19700000000000001</v>
      </c>
      <c r="K410">
        <v>9.4E-2</v>
      </c>
      <c r="L410">
        <v>0.31900000000000001</v>
      </c>
      <c r="M410">
        <v>0.255</v>
      </c>
      <c r="N410">
        <v>0.33800000000000002</v>
      </c>
      <c r="O410">
        <v>0.34799999999999998</v>
      </c>
      <c r="P410">
        <v>0.307</v>
      </c>
      <c r="Q410" t="s">
        <v>373</v>
      </c>
      <c r="R410">
        <v>93</v>
      </c>
      <c r="S410">
        <v>19.399999999999999</v>
      </c>
      <c r="T410">
        <v>-11.9</v>
      </c>
      <c r="U410">
        <v>-3.6</v>
      </c>
      <c r="V410">
        <v>9.5</v>
      </c>
    </row>
    <row r="411" spans="1:22" x14ac:dyDescent="0.45">
      <c r="A411" t="s">
        <v>2281</v>
      </c>
      <c r="B411" t="s">
        <v>1989</v>
      </c>
      <c r="C411">
        <v>869</v>
      </c>
      <c r="D411">
        <v>3373</v>
      </c>
      <c r="E411">
        <v>37</v>
      </c>
      <c r="F411">
        <v>408</v>
      </c>
      <c r="G411">
        <v>308</v>
      </c>
      <c r="H411">
        <v>143</v>
      </c>
      <c r="I411">
        <v>8.4000000000000005E-2</v>
      </c>
      <c r="J411">
        <v>0.14599999999999999</v>
      </c>
      <c r="K411">
        <v>0.106</v>
      </c>
      <c r="L411">
        <v>0.307</v>
      </c>
      <c r="M411">
        <v>0.26800000000000002</v>
      </c>
      <c r="N411">
        <v>0.33300000000000002</v>
      </c>
      <c r="O411">
        <v>0.374</v>
      </c>
      <c r="P411">
        <v>0.315</v>
      </c>
      <c r="Q411" t="s">
        <v>373</v>
      </c>
      <c r="R411">
        <v>88</v>
      </c>
      <c r="S411">
        <v>15.8</v>
      </c>
      <c r="T411">
        <v>-34.200000000000003</v>
      </c>
      <c r="U411">
        <v>16</v>
      </c>
      <c r="V411">
        <v>9.5</v>
      </c>
    </row>
    <row r="412" spans="1:22" x14ac:dyDescent="0.45">
      <c r="A412" t="s">
        <v>2282</v>
      </c>
      <c r="B412" t="s">
        <v>60</v>
      </c>
      <c r="C412">
        <v>851</v>
      </c>
      <c r="D412">
        <v>3290</v>
      </c>
      <c r="E412">
        <v>114</v>
      </c>
      <c r="F412">
        <v>368</v>
      </c>
      <c r="G412">
        <v>412</v>
      </c>
      <c r="H412">
        <v>14</v>
      </c>
      <c r="I412">
        <v>0.115</v>
      </c>
      <c r="J412">
        <v>0.23300000000000001</v>
      </c>
      <c r="K412">
        <v>0.17899999999999999</v>
      </c>
      <c r="L412">
        <v>0.3</v>
      </c>
      <c r="M412">
        <v>0.249</v>
      </c>
      <c r="N412">
        <v>0.34200000000000003</v>
      </c>
      <c r="O412">
        <v>0.42899999999999999</v>
      </c>
      <c r="P412">
        <v>0.33600000000000002</v>
      </c>
      <c r="Q412" t="s">
        <v>373</v>
      </c>
      <c r="R412">
        <v>99</v>
      </c>
      <c r="S412">
        <v>-17.2</v>
      </c>
      <c r="T412">
        <v>-20</v>
      </c>
      <c r="U412">
        <v>4.2</v>
      </c>
      <c r="V412">
        <v>9.5</v>
      </c>
    </row>
    <row r="413" spans="1:22" x14ac:dyDescent="0.45">
      <c r="A413" t="s">
        <v>2283</v>
      </c>
      <c r="B413" t="s">
        <v>1989</v>
      </c>
      <c r="C413">
        <v>723</v>
      </c>
      <c r="D413">
        <v>2913</v>
      </c>
      <c r="E413">
        <v>91</v>
      </c>
      <c r="F413">
        <v>380</v>
      </c>
      <c r="G413">
        <v>329</v>
      </c>
      <c r="H413">
        <v>113</v>
      </c>
      <c r="I413">
        <v>7.0000000000000007E-2</v>
      </c>
      <c r="J413">
        <v>0.152</v>
      </c>
      <c r="K413">
        <v>0.17799999999999999</v>
      </c>
      <c r="L413">
        <v>0.27800000000000002</v>
      </c>
      <c r="M413">
        <v>0.25800000000000001</v>
      </c>
      <c r="N413">
        <v>0.31900000000000001</v>
      </c>
      <c r="O413">
        <v>0.436</v>
      </c>
      <c r="P413">
        <v>0.32700000000000001</v>
      </c>
      <c r="Q413" t="s">
        <v>373</v>
      </c>
      <c r="R413">
        <v>92</v>
      </c>
      <c r="S413">
        <v>22.1</v>
      </c>
      <c r="T413">
        <v>-7</v>
      </c>
      <c r="U413">
        <v>7.6</v>
      </c>
      <c r="V413">
        <v>9.4</v>
      </c>
    </row>
    <row r="414" spans="1:22" x14ac:dyDescent="0.45">
      <c r="A414" t="s">
        <v>2284</v>
      </c>
      <c r="B414" t="s">
        <v>1989</v>
      </c>
      <c r="C414">
        <v>1049</v>
      </c>
      <c r="D414">
        <v>4043</v>
      </c>
      <c r="E414">
        <v>187</v>
      </c>
      <c r="F414">
        <v>470</v>
      </c>
      <c r="G414">
        <v>604</v>
      </c>
      <c r="H414">
        <v>10</v>
      </c>
      <c r="I414">
        <v>6.6000000000000003E-2</v>
      </c>
      <c r="J414">
        <v>0.23</v>
      </c>
      <c r="K414">
        <v>0.21099999999999999</v>
      </c>
      <c r="L414">
        <v>0.29599999999999999</v>
      </c>
      <c r="M414">
        <v>0.26</v>
      </c>
      <c r="N414">
        <v>0.32</v>
      </c>
      <c r="O414">
        <v>0.47099999999999997</v>
      </c>
      <c r="P414">
        <v>0.33700000000000002</v>
      </c>
      <c r="Q414" t="s">
        <v>373</v>
      </c>
      <c r="R414">
        <v>109</v>
      </c>
      <c r="S414">
        <v>-17.8</v>
      </c>
      <c r="T414">
        <v>25.5</v>
      </c>
      <c r="U414">
        <v>-69.8</v>
      </c>
      <c r="V414">
        <v>9.4</v>
      </c>
    </row>
    <row r="415" spans="1:22" x14ac:dyDescent="0.45">
      <c r="A415" t="s">
        <v>180</v>
      </c>
      <c r="B415" t="s">
        <v>1989</v>
      </c>
      <c r="C415">
        <v>968</v>
      </c>
      <c r="D415">
        <v>4062</v>
      </c>
      <c r="E415">
        <v>84</v>
      </c>
      <c r="F415">
        <v>487</v>
      </c>
      <c r="G415">
        <v>454</v>
      </c>
      <c r="H415">
        <v>84</v>
      </c>
      <c r="I415">
        <v>9.4E-2</v>
      </c>
      <c r="J415">
        <v>0.17599999999999999</v>
      </c>
      <c r="K415">
        <v>0.13900000000000001</v>
      </c>
      <c r="L415">
        <v>0.313</v>
      </c>
      <c r="M415">
        <v>0.27</v>
      </c>
      <c r="N415">
        <v>0.34100000000000003</v>
      </c>
      <c r="O415">
        <v>0.41</v>
      </c>
      <c r="P415">
        <v>0.32500000000000001</v>
      </c>
      <c r="Q415" t="s">
        <v>373</v>
      </c>
      <c r="R415">
        <v>102</v>
      </c>
      <c r="S415">
        <v>2.5</v>
      </c>
      <c r="T415">
        <v>12.3</v>
      </c>
      <c r="U415">
        <v>-57.1</v>
      </c>
      <c r="V415">
        <v>9.4</v>
      </c>
    </row>
    <row r="416" spans="1:22" x14ac:dyDescent="0.45">
      <c r="A416" t="s">
        <v>189</v>
      </c>
      <c r="B416" t="s">
        <v>1989</v>
      </c>
      <c r="C416">
        <v>907</v>
      </c>
      <c r="D416">
        <v>3611</v>
      </c>
      <c r="E416">
        <v>62</v>
      </c>
      <c r="F416">
        <v>439</v>
      </c>
      <c r="G416">
        <v>360</v>
      </c>
      <c r="H416">
        <v>103</v>
      </c>
      <c r="I416">
        <v>4.3999999999999997E-2</v>
      </c>
      <c r="J416">
        <v>0.193</v>
      </c>
      <c r="K416">
        <v>0.126</v>
      </c>
      <c r="L416">
        <v>0.32800000000000001</v>
      </c>
      <c r="M416">
        <v>0.27500000000000002</v>
      </c>
      <c r="N416">
        <v>0.309</v>
      </c>
      <c r="O416">
        <v>0.40100000000000002</v>
      </c>
      <c r="P416">
        <v>0.30599999999999999</v>
      </c>
      <c r="Q416" t="s">
        <v>373</v>
      </c>
      <c r="R416">
        <v>96</v>
      </c>
      <c r="S416">
        <v>18.2</v>
      </c>
      <c r="T416">
        <v>-1.1000000000000001</v>
      </c>
      <c r="U416">
        <v>-22.9</v>
      </c>
      <c r="V416">
        <v>9.4</v>
      </c>
    </row>
    <row r="417" spans="1:22" x14ac:dyDescent="0.45">
      <c r="A417" t="s">
        <v>2285</v>
      </c>
      <c r="B417" t="s">
        <v>1989</v>
      </c>
      <c r="C417">
        <v>966</v>
      </c>
      <c r="D417">
        <v>3148</v>
      </c>
      <c r="E417">
        <v>26</v>
      </c>
      <c r="F417">
        <v>358</v>
      </c>
      <c r="G417">
        <v>202</v>
      </c>
      <c r="H417">
        <v>71</v>
      </c>
      <c r="I417">
        <v>0.107</v>
      </c>
      <c r="J417">
        <v>0.126</v>
      </c>
      <c r="K417">
        <v>9.2999999999999999E-2</v>
      </c>
      <c r="L417">
        <v>0.27800000000000002</v>
      </c>
      <c r="M417">
        <v>0.246</v>
      </c>
      <c r="N417">
        <v>0.33600000000000002</v>
      </c>
      <c r="O417">
        <v>0.33900000000000002</v>
      </c>
      <c r="P417">
        <v>0.30399999999999999</v>
      </c>
      <c r="Q417" t="s">
        <v>373</v>
      </c>
      <c r="R417">
        <v>79</v>
      </c>
      <c r="S417">
        <v>6.8</v>
      </c>
      <c r="T417">
        <v>-75.3</v>
      </c>
      <c r="U417">
        <v>67.099999999999994</v>
      </c>
      <c r="V417">
        <v>9.4</v>
      </c>
    </row>
    <row r="418" spans="1:22" x14ac:dyDescent="0.45">
      <c r="A418" t="s">
        <v>2286</v>
      </c>
      <c r="B418" t="s">
        <v>1989</v>
      </c>
      <c r="C418">
        <v>1110</v>
      </c>
      <c r="D418">
        <v>3847</v>
      </c>
      <c r="E418">
        <v>104</v>
      </c>
      <c r="F418">
        <v>440</v>
      </c>
      <c r="G418">
        <v>472</v>
      </c>
      <c r="H418">
        <v>54</v>
      </c>
      <c r="I418">
        <v>8.2000000000000003E-2</v>
      </c>
      <c r="J418">
        <v>0.14899999999999999</v>
      </c>
      <c r="K418">
        <v>0.158</v>
      </c>
      <c r="L418">
        <v>0.29899999999999999</v>
      </c>
      <c r="M418">
        <v>0.27400000000000002</v>
      </c>
      <c r="N418">
        <v>0.33300000000000002</v>
      </c>
      <c r="O418">
        <v>0.432</v>
      </c>
      <c r="P418">
        <v>0.33300000000000002</v>
      </c>
      <c r="Q418" t="s">
        <v>373</v>
      </c>
      <c r="R418">
        <v>102</v>
      </c>
      <c r="S418">
        <v>-3.7</v>
      </c>
      <c r="T418">
        <v>6.7</v>
      </c>
      <c r="U418">
        <v>-44.1</v>
      </c>
      <c r="V418">
        <v>9.3000000000000007</v>
      </c>
    </row>
    <row r="419" spans="1:22" x14ac:dyDescent="0.45">
      <c r="A419" t="s">
        <v>187</v>
      </c>
      <c r="B419" t="s">
        <v>1989</v>
      </c>
      <c r="C419">
        <v>399</v>
      </c>
      <c r="D419">
        <v>1518</v>
      </c>
      <c r="E419">
        <v>68</v>
      </c>
      <c r="F419">
        <v>169</v>
      </c>
      <c r="G419">
        <v>204</v>
      </c>
      <c r="H419">
        <v>1</v>
      </c>
      <c r="I419">
        <v>0.108</v>
      </c>
      <c r="J419">
        <v>0.17799999999999999</v>
      </c>
      <c r="K419">
        <v>0.20699999999999999</v>
      </c>
      <c r="L419">
        <v>0.248</v>
      </c>
      <c r="M419">
        <v>0.23699999999999999</v>
      </c>
      <c r="N419">
        <v>0.33500000000000002</v>
      </c>
      <c r="O419">
        <v>0.44400000000000001</v>
      </c>
      <c r="P419">
        <v>0.33900000000000002</v>
      </c>
      <c r="Q419" t="s">
        <v>373</v>
      </c>
      <c r="R419">
        <v>123</v>
      </c>
      <c r="S419">
        <v>-4.8</v>
      </c>
      <c r="T419">
        <v>35.799999999999997</v>
      </c>
      <c r="U419">
        <v>3.5</v>
      </c>
      <c r="V419">
        <v>9.3000000000000007</v>
      </c>
    </row>
    <row r="420" spans="1:22" x14ac:dyDescent="0.45">
      <c r="A420" t="s">
        <v>2287</v>
      </c>
      <c r="B420" t="s">
        <v>1989</v>
      </c>
      <c r="C420">
        <v>551</v>
      </c>
      <c r="D420">
        <v>1979</v>
      </c>
      <c r="E420">
        <v>82</v>
      </c>
      <c r="F420">
        <v>257</v>
      </c>
      <c r="G420">
        <v>268</v>
      </c>
      <c r="H420">
        <v>13</v>
      </c>
      <c r="I420">
        <v>0.13400000000000001</v>
      </c>
      <c r="J420">
        <v>0.17699999999999999</v>
      </c>
      <c r="K420">
        <v>0.20200000000000001</v>
      </c>
      <c r="L420">
        <v>0.27800000000000002</v>
      </c>
      <c r="M420">
        <v>0.25800000000000001</v>
      </c>
      <c r="N420">
        <v>0.36099999999999999</v>
      </c>
      <c r="O420">
        <v>0.46</v>
      </c>
      <c r="P420">
        <v>0.35499999999999998</v>
      </c>
      <c r="Q420" t="s">
        <v>373</v>
      </c>
      <c r="R420">
        <v>113</v>
      </c>
      <c r="S420">
        <v>-11.2</v>
      </c>
      <c r="T420">
        <v>22.7</v>
      </c>
      <c r="U420">
        <v>5.3</v>
      </c>
      <c r="V420">
        <v>9.3000000000000007</v>
      </c>
    </row>
    <row r="421" spans="1:22" x14ac:dyDescent="0.45">
      <c r="A421" t="s">
        <v>480</v>
      </c>
      <c r="B421" t="s">
        <v>1989</v>
      </c>
      <c r="C421">
        <v>667</v>
      </c>
      <c r="D421">
        <v>2337</v>
      </c>
      <c r="E421">
        <v>32</v>
      </c>
      <c r="F421">
        <v>268</v>
      </c>
      <c r="G421">
        <v>220</v>
      </c>
      <c r="H421">
        <v>62</v>
      </c>
      <c r="I421">
        <v>5.2999999999999999E-2</v>
      </c>
      <c r="J421">
        <v>0.187</v>
      </c>
      <c r="K421">
        <v>0.122</v>
      </c>
      <c r="L421">
        <v>0.311</v>
      </c>
      <c r="M421">
        <v>0.26200000000000001</v>
      </c>
      <c r="N421">
        <v>0.311</v>
      </c>
      <c r="O421">
        <v>0.38400000000000001</v>
      </c>
      <c r="P421">
        <v>0.3</v>
      </c>
      <c r="Q421" t="s">
        <v>373</v>
      </c>
      <c r="R421">
        <v>91</v>
      </c>
      <c r="S421">
        <v>10.5</v>
      </c>
      <c r="T421">
        <v>-14.5</v>
      </c>
      <c r="U421">
        <v>26.3</v>
      </c>
      <c r="V421">
        <v>9.1999999999999993</v>
      </c>
    </row>
    <row r="422" spans="1:22" x14ac:dyDescent="0.45">
      <c r="A422" t="s">
        <v>2288</v>
      </c>
      <c r="B422" t="s">
        <v>1989</v>
      </c>
      <c r="C422">
        <v>511</v>
      </c>
      <c r="D422">
        <v>2190</v>
      </c>
      <c r="E422">
        <v>38</v>
      </c>
      <c r="F422">
        <v>304</v>
      </c>
      <c r="G422">
        <v>210</v>
      </c>
      <c r="H422">
        <v>53</v>
      </c>
      <c r="I422">
        <v>9.4E-2</v>
      </c>
      <c r="J422">
        <v>0.16700000000000001</v>
      </c>
      <c r="K422">
        <v>0.13200000000000001</v>
      </c>
      <c r="L422">
        <v>0.317</v>
      </c>
      <c r="M422">
        <v>0.27300000000000002</v>
      </c>
      <c r="N422">
        <v>0.34799999999999998</v>
      </c>
      <c r="O422">
        <v>0.40500000000000003</v>
      </c>
      <c r="P422">
        <v>0.33300000000000002</v>
      </c>
      <c r="Q422" t="s">
        <v>373</v>
      </c>
      <c r="R422">
        <v>100</v>
      </c>
      <c r="S422">
        <v>12.1</v>
      </c>
      <c r="T422">
        <v>12.2</v>
      </c>
      <c r="U422">
        <v>8</v>
      </c>
      <c r="V422">
        <v>9.1999999999999993</v>
      </c>
    </row>
    <row r="423" spans="1:22" x14ac:dyDescent="0.45">
      <c r="A423" t="s">
        <v>86</v>
      </c>
      <c r="B423" t="s">
        <v>32</v>
      </c>
      <c r="C423">
        <v>319</v>
      </c>
      <c r="D423">
        <v>1258</v>
      </c>
      <c r="E423">
        <v>42</v>
      </c>
      <c r="F423">
        <v>181</v>
      </c>
      <c r="G423">
        <v>141</v>
      </c>
      <c r="H423">
        <v>48</v>
      </c>
      <c r="I423">
        <v>4.8000000000000001E-2</v>
      </c>
      <c r="J423">
        <v>0.21199999999999999</v>
      </c>
      <c r="K423">
        <v>0.17899999999999999</v>
      </c>
      <c r="L423">
        <v>0.33600000000000002</v>
      </c>
      <c r="M423">
        <v>0.28499999999999998</v>
      </c>
      <c r="N423">
        <v>0.32600000000000001</v>
      </c>
      <c r="O423">
        <v>0.46400000000000002</v>
      </c>
      <c r="P423">
        <v>0.34</v>
      </c>
      <c r="Q423" t="s">
        <v>373</v>
      </c>
      <c r="R423">
        <v>115</v>
      </c>
      <c r="S423">
        <v>10.1</v>
      </c>
      <c r="T423">
        <v>33.1</v>
      </c>
      <c r="U423">
        <v>13.1</v>
      </c>
      <c r="V423">
        <v>9.1</v>
      </c>
    </row>
    <row r="424" spans="1:22" x14ac:dyDescent="0.45">
      <c r="A424" t="s">
        <v>2289</v>
      </c>
      <c r="B424" t="s">
        <v>1989</v>
      </c>
      <c r="C424">
        <v>966</v>
      </c>
      <c r="D424">
        <v>3364</v>
      </c>
      <c r="E424">
        <v>86</v>
      </c>
      <c r="F424">
        <v>436</v>
      </c>
      <c r="G424">
        <v>426</v>
      </c>
      <c r="H424">
        <v>18</v>
      </c>
      <c r="I424">
        <v>9.4E-2</v>
      </c>
      <c r="J424">
        <v>0.182</v>
      </c>
      <c r="K424">
        <v>0.14899999999999999</v>
      </c>
      <c r="L424">
        <v>0.30599999999999999</v>
      </c>
      <c r="M424">
        <v>0.26600000000000001</v>
      </c>
      <c r="N424">
        <v>0.34200000000000003</v>
      </c>
      <c r="O424">
        <v>0.41499999999999998</v>
      </c>
      <c r="P424">
        <v>0.33300000000000002</v>
      </c>
      <c r="Q424" t="s">
        <v>373</v>
      </c>
      <c r="R424">
        <v>98</v>
      </c>
      <c r="S424">
        <v>-8.5</v>
      </c>
      <c r="T424">
        <v>-16.100000000000001</v>
      </c>
      <c r="U424">
        <v>-2.7</v>
      </c>
      <c r="V424">
        <v>9.1</v>
      </c>
    </row>
    <row r="425" spans="1:22" x14ac:dyDescent="0.45">
      <c r="A425" t="s">
        <v>2290</v>
      </c>
      <c r="B425" t="s">
        <v>1989</v>
      </c>
      <c r="C425">
        <v>983</v>
      </c>
      <c r="D425">
        <v>3480</v>
      </c>
      <c r="E425">
        <v>119</v>
      </c>
      <c r="F425">
        <v>424</v>
      </c>
      <c r="G425">
        <v>415</v>
      </c>
      <c r="H425">
        <v>61</v>
      </c>
      <c r="I425">
        <v>7.9000000000000001E-2</v>
      </c>
      <c r="J425">
        <v>0.26700000000000002</v>
      </c>
      <c r="K425">
        <v>0.188</v>
      </c>
      <c r="L425">
        <v>0.311</v>
      </c>
      <c r="M425">
        <v>0.248</v>
      </c>
      <c r="N425">
        <v>0.309</v>
      </c>
      <c r="O425">
        <v>0.436</v>
      </c>
      <c r="P425">
        <v>0.32100000000000001</v>
      </c>
      <c r="Q425" t="s">
        <v>373</v>
      </c>
      <c r="R425">
        <v>92</v>
      </c>
      <c r="S425">
        <v>3</v>
      </c>
      <c r="T425">
        <v>-31</v>
      </c>
      <c r="U425">
        <v>9.3000000000000007</v>
      </c>
      <c r="V425">
        <v>9</v>
      </c>
    </row>
    <row r="426" spans="1:22" x14ac:dyDescent="0.45">
      <c r="A426" t="s">
        <v>212</v>
      </c>
      <c r="B426" t="s">
        <v>1989</v>
      </c>
      <c r="C426">
        <v>742</v>
      </c>
      <c r="D426">
        <v>2939</v>
      </c>
      <c r="E426">
        <v>67</v>
      </c>
      <c r="F426">
        <v>377</v>
      </c>
      <c r="G426">
        <v>300</v>
      </c>
      <c r="H426">
        <v>21</v>
      </c>
      <c r="I426">
        <v>7.4999999999999997E-2</v>
      </c>
      <c r="J426">
        <v>0.151</v>
      </c>
      <c r="K426">
        <v>0.14799999999999999</v>
      </c>
      <c r="L426">
        <v>0.30599999999999999</v>
      </c>
      <c r="M426">
        <v>0.27600000000000002</v>
      </c>
      <c r="N426">
        <v>0.33200000000000002</v>
      </c>
      <c r="O426">
        <v>0.42299999999999999</v>
      </c>
      <c r="P426">
        <v>0.32500000000000001</v>
      </c>
      <c r="Q426" t="s">
        <v>373</v>
      </c>
      <c r="R426">
        <v>104</v>
      </c>
      <c r="S426">
        <v>-2.5</v>
      </c>
      <c r="T426">
        <v>10.8</v>
      </c>
      <c r="U426">
        <v>-16</v>
      </c>
      <c r="V426">
        <v>9</v>
      </c>
    </row>
    <row r="427" spans="1:22" x14ac:dyDescent="0.45">
      <c r="A427" t="s">
        <v>2291</v>
      </c>
      <c r="B427" t="s">
        <v>1989</v>
      </c>
      <c r="C427">
        <v>877</v>
      </c>
      <c r="D427">
        <v>2247</v>
      </c>
      <c r="E427">
        <v>65</v>
      </c>
      <c r="F427">
        <v>287</v>
      </c>
      <c r="G427">
        <v>223</v>
      </c>
      <c r="H427">
        <v>81</v>
      </c>
      <c r="I427">
        <v>5.2999999999999999E-2</v>
      </c>
      <c r="J427">
        <v>0.29899999999999999</v>
      </c>
      <c r="K427">
        <v>0.156</v>
      </c>
      <c r="L427">
        <v>0.30399999999999999</v>
      </c>
      <c r="M427">
        <v>0.22800000000000001</v>
      </c>
      <c r="N427">
        <v>0.28100000000000003</v>
      </c>
      <c r="O427">
        <v>0.38500000000000001</v>
      </c>
      <c r="P427">
        <v>0.28699999999999998</v>
      </c>
      <c r="Q427" t="s">
        <v>373</v>
      </c>
      <c r="R427">
        <v>81</v>
      </c>
      <c r="S427">
        <v>10.6</v>
      </c>
      <c r="T427">
        <v>-40.1</v>
      </c>
      <c r="U427">
        <v>52.9</v>
      </c>
      <c r="V427">
        <v>8.9</v>
      </c>
    </row>
    <row r="428" spans="1:22" x14ac:dyDescent="0.45">
      <c r="A428" t="s">
        <v>2293</v>
      </c>
      <c r="B428" t="s">
        <v>1989</v>
      </c>
      <c r="C428">
        <v>755</v>
      </c>
      <c r="D428">
        <v>2885</v>
      </c>
      <c r="E428">
        <v>32</v>
      </c>
      <c r="F428">
        <v>335</v>
      </c>
      <c r="G428">
        <v>277</v>
      </c>
      <c r="H428">
        <v>19</v>
      </c>
      <c r="I428">
        <v>8.5000000000000006E-2</v>
      </c>
      <c r="J428">
        <v>8.1000000000000003E-2</v>
      </c>
      <c r="K428">
        <v>9.7000000000000003E-2</v>
      </c>
      <c r="L428">
        <v>0.308</v>
      </c>
      <c r="M428">
        <v>0.29199999999999998</v>
      </c>
      <c r="N428">
        <v>0.35799999999999998</v>
      </c>
      <c r="O428">
        <v>0.38900000000000001</v>
      </c>
      <c r="P428">
        <v>0.33100000000000002</v>
      </c>
      <c r="Q428" t="s">
        <v>373</v>
      </c>
      <c r="R428">
        <v>100</v>
      </c>
      <c r="S428">
        <v>-14.3</v>
      </c>
      <c r="T428">
        <v>-13</v>
      </c>
      <c r="U428">
        <v>8</v>
      </c>
      <c r="V428">
        <v>8.9</v>
      </c>
    </row>
    <row r="429" spans="1:22" x14ac:dyDescent="0.45">
      <c r="A429" t="s">
        <v>2294</v>
      </c>
      <c r="B429" t="s">
        <v>1989</v>
      </c>
      <c r="C429">
        <v>886</v>
      </c>
      <c r="D429">
        <v>3822</v>
      </c>
      <c r="E429">
        <v>20</v>
      </c>
      <c r="F429">
        <v>453</v>
      </c>
      <c r="G429">
        <v>257</v>
      </c>
      <c r="H429">
        <v>57</v>
      </c>
      <c r="I429">
        <v>6.6000000000000003E-2</v>
      </c>
      <c r="J429">
        <v>7.0000000000000007E-2</v>
      </c>
      <c r="K429">
        <v>7.1999999999999995E-2</v>
      </c>
      <c r="L429">
        <v>0.29899999999999999</v>
      </c>
      <c r="M429">
        <v>0.28100000000000003</v>
      </c>
      <c r="N429">
        <v>0.34300000000000003</v>
      </c>
      <c r="O429">
        <v>0.35299999999999998</v>
      </c>
      <c r="P429">
        <v>0.314</v>
      </c>
      <c r="Q429" t="s">
        <v>373</v>
      </c>
      <c r="R429">
        <v>90</v>
      </c>
      <c r="S429">
        <v>0.6</v>
      </c>
      <c r="T429">
        <v>-45.6</v>
      </c>
      <c r="U429">
        <v>10</v>
      </c>
      <c r="V429">
        <v>8.9</v>
      </c>
    </row>
    <row r="430" spans="1:22" x14ac:dyDescent="0.45">
      <c r="A430" t="s">
        <v>88</v>
      </c>
      <c r="B430" t="s">
        <v>1989</v>
      </c>
      <c r="C430">
        <v>1093</v>
      </c>
      <c r="D430">
        <v>4406</v>
      </c>
      <c r="E430">
        <v>160</v>
      </c>
      <c r="F430">
        <v>519</v>
      </c>
      <c r="G430">
        <v>579</v>
      </c>
      <c r="H430">
        <v>4</v>
      </c>
      <c r="I430">
        <v>0.112</v>
      </c>
      <c r="J430">
        <v>0.188</v>
      </c>
      <c r="K430">
        <v>0.187</v>
      </c>
      <c r="L430">
        <v>0.28599999999999998</v>
      </c>
      <c r="M430">
        <v>0.25700000000000001</v>
      </c>
      <c r="N430">
        <v>0.34200000000000003</v>
      </c>
      <c r="O430">
        <v>0.443</v>
      </c>
      <c r="P430">
        <v>0.33600000000000002</v>
      </c>
      <c r="Q430" t="s">
        <v>373</v>
      </c>
      <c r="R430">
        <v>111</v>
      </c>
      <c r="S430">
        <v>-26.7</v>
      </c>
      <c r="T430">
        <v>36.9</v>
      </c>
      <c r="U430">
        <v>-97.4</v>
      </c>
      <c r="V430">
        <v>8.9</v>
      </c>
    </row>
    <row r="431" spans="1:22" x14ac:dyDescent="0.45">
      <c r="A431" t="s">
        <v>2295</v>
      </c>
      <c r="B431" t="s">
        <v>1989</v>
      </c>
      <c r="C431">
        <v>1197</v>
      </c>
      <c r="D431">
        <v>4253</v>
      </c>
      <c r="E431">
        <v>141</v>
      </c>
      <c r="F431">
        <v>449</v>
      </c>
      <c r="G431">
        <v>502</v>
      </c>
      <c r="H431">
        <v>11</v>
      </c>
      <c r="I431">
        <v>0.13500000000000001</v>
      </c>
      <c r="J431">
        <v>0.24099999999999999</v>
      </c>
      <c r="K431">
        <v>0.17599999999999999</v>
      </c>
      <c r="L431">
        <v>0.27900000000000003</v>
      </c>
      <c r="M431">
        <v>0.23</v>
      </c>
      <c r="N431">
        <v>0.34499999999999997</v>
      </c>
      <c r="O431">
        <v>0.40600000000000003</v>
      </c>
      <c r="P431">
        <v>0.33100000000000002</v>
      </c>
      <c r="Q431" t="s">
        <v>373</v>
      </c>
      <c r="R431">
        <v>100</v>
      </c>
      <c r="S431">
        <v>-19</v>
      </c>
      <c r="T431">
        <v>-20.9</v>
      </c>
      <c r="U431">
        <v>-30.3</v>
      </c>
      <c r="V431">
        <v>8.8000000000000007</v>
      </c>
    </row>
    <row r="432" spans="1:22" x14ac:dyDescent="0.45">
      <c r="A432" t="s">
        <v>2292</v>
      </c>
      <c r="B432" t="s">
        <v>1989</v>
      </c>
      <c r="C432">
        <v>630</v>
      </c>
      <c r="D432">
        <v>2527</v>
      </c>
      <c r="E432">
        <v>66</v>
      </c>
      <c r="F432">
        <v>287</v>
      </c>
      <c r="G432">
        <v>273</v>
      </c>
      <c r="H432">
        <v>14</v>
      </c>
      <c r="I432">
        <v>9.4E-2</v>
      </c>
      <c r="J432">
        <v>0.24299999999999999</v>
      </c>
      <c r="K432">
        <v>0.152</v>
      </c>
      <c r="L432">
        <v>0.316</v>
      </c>
      <c r="M432">
        <v>0.251</v>
      </c>
      <c r="N432">
        <v>0.33600000000000002</v>
      </c>
      <c r="O432">
        <v>0.40300000000000002</v>
      </c>
      <c r="P432">
        <v>0.32200000000000001</v>
      </c>
      <c r="Q432" t="s">
        <v>373</v>
      </c>
      <c r="R432">
        <v>103</v>
      </c>
      <c r="S432">
        <v>0.5</v>
      </c>
      <c r="T432">
        <v>10.6</v>
      </c>
      <c r="U432">
        <v>-3</v>
      </c>
      <c r="V432">
        <v>8.8000000000000007</v>
      </c>
    </row>
    <row r="433" spans="1:22" x14ac:dyDescent="0.45">
      <c r="A433" t="s">
        <v>2296</v>
      </c>
      <c r="B433" t="s">
        <v>1989</v>
      </c>
      <c r="C433">
        <v>705</v>
      </c>
      <c r="D433">
        <v>2549</v>
      </c>
      <c r="E433">
        <v>31</v>
      </c>
      <c r="F433">
        <v>270</v>
      </c>
      <c r="G433">
        <v>231</v>
      </c>
      <c r="H433">
        <v>41</v>
      </c>
      <c r="I433">
        <v>6.8000000000000005E-2</v>
      </c>
      <c r="J433">
        <v>0.17100000000000001</v>
      </c>
      <c r="K433">
        <v>9.1999999999999998E-2</v>
      </c>
      <c r="L433">
        <v>0.32800000000000001</v>
      </c>
      <c r="M433">
        <v>0.27700000000000002</v>
      </c>
      <c r="N433">
        <v>0.33500000000000002</v>
      </c>
      <c r="O433">
        <v>0.36899999999999999</v>
      </c>
      <c r="P433">
        <v>0.311</v>
      </c>
      <c r="Q433" t="s">
        <v>373</v>
      </c>
      <c r="R433">
        <v>97</v>
      </c>
      <c r="S433">
        <v>2</v>
      </c>
      <c r="T433">
        <v>-7.3</v>
      </c>
      <c r="U433">
        <v>8.4</v>
      </c>
      <c r="V433">
        <v>8.8000000000000007</v>
      </c>
    </row>
    <row r="434" spans="1:22" x14ac:dyDescent="0.45">
      <c r="A434" t="s">
        <v>2297</v>
      </c>
      <c r="B434" t="s">
        <v>1989</v>
      </c>
      <c r="C434">
        <v>1363</v>
      </c>
      <c r="D434">
        <v>5357</v>
      </c>
      <c r="E434">
        <v>213</v>
      </c>
      <c r="F434">
        <v>584</v>
      </c>
      <c r="G434">
        <v>740</v>
      </c>
      <c r="H434">
        <v>6</v>
      </c>
      <c r="I434">
        <v>7.8E-2</v>
      </c>
      <c r="J434">
        <v>0.183</v>
      </c>
      <c r="K434">
        <v>0.187</v>
      </c>
      <c r="L434">
        <v>0.29099999999999998</v>
      </c>
      <c r="M434">
        <v>0.26500000000000001</v>
      </c>
      <c r="N434">
        <v>0.32700000000000001</v>
      </c>
      <c r="O434">
        <v>0.45300000000000001</v>
      </c>
      <c r="P434">
        <v>0.33500000000000002</v>
      </c>
      <c r="Q434" t="s">
        <v>373</v>
      </c>
      <c r="R434">
        <v>110</v>
      </c>
      <c r="S434">
        <v>-53.5</v>
      </c>
      <c r="T434">
        <v>10</v>
      </c>
      <c r="U434">
        <v>-105.1</v>
      </c>
      <c r="V434">
        <v>8.6999999999999993</v>
      </c>
    </row>
    <row r="435" spans="1:22" x14ac:dyDescent="0.45">
      <c r="A435" t="s">
        <v>2298</v>
      </c>
      <c r="B435" t="s">
        <v>1989</v>
      </c>
      <c r="C435">
        <v>924</v>
      </c>
      <c r="D435">
        <v>3332</v>
      </c>
      <c r="E435">
        <v>85</v>
      </c>
      <c r="F435">
        <v>416</v>
      </c>
      <c r="G435">
        <v>306</v>
      </c>
      <c r="H435">
        <v>179</v>
      </c>
      <c r="I435">
        <v>4.9000000000000002E-2</v>
      </c>
      <c r="J435">
        <v>0.2</v>
      </c>
      <c r="K435">
        <v>0.14499999999999999</v>
      </c>
      <c r="L435">
        <v>0.29099999999999998</v>
      </c>
      <c r="M435">
        <v>0.249</v>
      </c>
      <c r="N435">
        <v>0.28899999999999998</v>
      </c>
      <c r="O435">
        <v>0.39400000000000002</v>
      </c>
      <c r="P435">
        <v>0.29499999999999998</v>
      </c>
      <c r="Q435" t="s">
        <v>373</v>
      </c>
      <c r="R435">
        <v>74</v>
      </c>
      <c r="S435">
        <v>34.700000000000003</v>
      </c>
      <c r="T435">
        <v>-71.900000000000006</v>
      </c>
      <c r="U435">
        <v>50.1</v>
      </c>
      <c r="V435">
        <v>8.6999999999999993</v>
      </c>
    </row>
    <row r="436" spans="1:22" x14ac:dyDescent="0.45">
      <c r="A436" t="s">
        <v>2299</v>
      </c>
      <c r="B436" t="s">
        <v>1989</v>
      </c>
      <c r="C436">
        <v>875</v>
      </c>
      <c r="D436">
        <v>2334</v>
      </c>
      <c r="E436">
        <v>43</v>
      </c>
      <c r="F436">
        <v>284</v>
      </c>
      <c r="G436">
        <v>170</v>
      </c>
      <c r="H436">
        <v>68</v>
      </c>
      <c r="I436">
        <v>5.7000000000000002E-2</v>
      </c>
      <c r="J436">
        <v>0.24099999999999999</v>
      </c>
      <c r="K436">
        <v>0.13900000000000001</v>
      </c>
      <c r="L436">
        <v>0.30199999999999999</v>
      </c>
      <c r="M436">
        <v>0.23699999999999999</v>
      </c>
      <c r="N436">
        <v>0.29299999999999998</v>
      </c>
      <c r="O436">
        <v>0.376</v>
      </c>
      <c r="P436">
        <v>0.29199999999999998</v>
      </c>
      <c r="Q436" t="s">
        <v>373</v>
      </c>
      <c r="R436">
        <v>83</v>
      </c>
      <c r="S436">
        <v>13.6</v>
      </c>
      <c r="T436">
        <v>-33</v>
      </c>
      <c r="U436">
        <v>39.5</v>
      </c>
      <c r="V436">
        <v>8.6999999999999993</v>
      </c>
    </row>
    <row r="437" spans="1:22" x14ac:dyDescent="0.45">
      <c r="A437" t="s">
        <v>2300</v>
      </c>
      <c r="B437" t="s">
        <v>1989</v>
      </c>
      <c r="C437">
        <v>1032</v>
      </c>
      <c r="D437">
        <v>3934</v>
      </c>
      <c r="E437">
        <v>101</v>
      </c>
      <c r="F437">
        <v>482</v>
      </c>
      <c r="G437">
        <v>343</v>
      </c>
      <c r="H437">
        <v>239</v>
      </c>
      <c r="I437">
        <v>8.6999999999999994E-2</v>
      </c>
      <c r="J437">
        <v>0.26600000000000001</v>
      </c>
      <c r="K437">
        <v>0.14199999999999999</v>
      </c>
      <c r="L437">
        <v>0.33200000000000002</v>
      </c>
      <c r="M437">
        <v>0.255</v>
      </c>
      <c r="N437">
        <v>0.32200000000000001</v>
      </c>
      <c r="O437">
        <v>0.39700000000000002</v>
      </c>
      <c r="P437">
        <v>0.312</v>
      </c>
      <c r="Q437" t="s">
        <v>373</v>
      </c>
      <c r="R437">
        <v>94</v>
      </c>
      <c r="S437">
        <v>25.5</v>
      </c>
      <c r="T437">
        <v>-1</v>
      </c>
      <c r="U437">
        <v>-42</v>
      </c>
      <c r="V437">
        <v>8.6999999999999993</v>
      </c>
    </row>
    <row r="438" spans="1:22" x14ac:dyDescent="0.45">
      <c r="A438" t="s">
        <v>2301</v>
      </c>
      <c r="B438" t="s">
        <v>1989</v>
      </c>
      <c r="C438">
        <v>1016</v>
      </c>
      <c r="D438">
        <v>3521</v>
      </c>
      <c r="E438">
        <v>160</v>
      </c>
      <c r="F438">
        <v>419</v>
      </c>
      <c r="G438">
        <v>473</v>
      </c>
      <c r="H438">
        <v>11</v>
      </c>
      <c r="I438">
        <v>9.2999999999999999E-2</v>
      </c>
      <c r="J438">
        <v>0.27500000000000002</v>
      </c>
      <c r="K438">
        <v>0.215</v>
      </c>
      <c r="L438">
        <v>0.28699999999999998</v>
      </c>
      <c r="M438">
        <v>0.23699999999999999</v>
      </c>
      <c r="N438">
        <v>0.314</v>
      </c>
      <c r="O438">
        <v>0.45200000000000001</v>
      </c>
      <c r="P438">
        <v>0.33</v>
      </c>
      <c r="Q438" t="s">
        <v>373</v>
      </c>
      <c r="R438">
        <v>107</v>
      </c>
      <c r="S438">
        <v>-3.6</v>
      </c>
      <c r="T438">
        <v>22.5</v>
      </c>
      <c r="U438">
        <v>-54.5</v>
      </c>
      <c r="V438">
        <v>8.6999999999999993</v>
      </c>
    </row>
    <row r="439" spans="1:22" x14ac:dyDescent="0.45">
      <c r="A439" t="s">
        <v>1973</v>
      </c>
      <c r="B439" t="s">
        <v>1989</v>
      </c>
      <c r="C439">
        <v>618</v>
      </c>
      <c r="D439">
        <v>2545</v>
      </c>
      <c r="E439">
        <v>79</v>
      </c>
      <c r="F439">
        <v>304</v>
      </c>
      <c r="G439">
        <v>296</v>
      </c>
      <c r="H439">
        <v>14</v>
      </c>
      <c r="I439">
        <v>0.108</v>
      </c>
      <c r="J439">
        <v>0.24199999999999999</v>
      </c>
      <c r="K439">
        <v>0.16200000000000001</v>
      </c>
      <c r="L439">
        <v>0.34100000000000003</v>
      </c>
      <c r="M439">
        <v>0.27300000000000002</v>
      </c>
      <c r="N439">
        <v>0.35399999999999998</v>
      </c>
      <c r="O439">
        <v>0.435</v>
      </c>
      <c r="P439">
        <v>0.34399999999999997</v>
      </c>
      <c r="Q439" t="s">
        <v>373</v>
      </c>
      <c r="R439">
        <v>119</v>
      </c>
      <c r="S439">
        <v>-6.7</v>
      </c>
      <c r="T439">
        <v>50.3</v>
      </c>
      <c r="U439">
        <v>-50.2</v>
      </c>
      <c r="V439">
        <v>8.6999999999999993</v>
      </c>
    </row>
    <row r="440" spans="1:22" x14ac:dyDescent="0.45">
      <c r="A440" t="s">
        <v>137</v>
      </c>
      <c r="B440" t="s">
        <v>1989</v>
      </c>
      <c r="C440">
        <v>701</v>
      </c>
      <c r="D440">
        <v>2614</v>
      </c>
      <c r="E440">
        <v>91</v>
      </c>
      <c r="F440">
        <v>327</v>
      </c>
      <c r="G440">
        <v>307</v>
      </c>
      <c r="H440">
        <v>15</v>
      </c>
      <c r="I440">
        <v>0.13</v>
      </c>
      <c r="J440">
        <v>0.184</v>
      </c>
      <c r="K440">
        <v>0.17799999999999999</v>
      </c>
      <c r="L440">
        <v>0.29899999999999999</v>
      </c>
      <c r="M440">
        <v>0.26400000000000001</v>
      </c>
      <c r="N440">
        <v>0.37</v>
      </c>
      <c r="O440">
        <v>0.441</v>
      </c>
      <c r="P440">
        <v>0.35399999999999998</v>
      </c>
      <c r="Q440" t="s">
        <v>373</v>
      </c>
      <c r="R440">
        <v>122</v>
      </c>
      <c r="S440">
        <v>-14.2</v>
      </c>
      <c r="T440">
        <v>56.8</v>
      </c>
      <c r="U440">
        <v>-58.1</v>
      </c>
      <c r="V440">
        <v>8.6</v>
      </c>
    </row>
    <row r="441" spans="1:22" x14ac:dyDescent="0.45">
      <c r="A441" t="s">
        <v>2302</v>
      </c>
      <c r="B441" t="s">
        <v>1989</v>
      </c>
      <c r="C441">
        <v>896</v>
      </c>
      <c r="D441">
        <v>2886</v>
      </c>
      <c r="E441">
        <v>19</v>
      </c>
      <c r="F441">
        <v>304</v>
      </c>
      <c r="G441">
        <v>203</v>
      </c>
      <c r="H441">
        <v>67</v>
      </c>
      <c r="I441">
        <v>6.9000000000000006E-2</v>
      </c>
      <c r="J441">
        <v>0.17</v>
      </c>
      <c r="K441">
        <v>8.1000000000000003E-2</v>
      </c>
      <c r="L441">
        <v>0.27800000000000002</v>
      </c>
      <c r="M441">
        <v>0.23300000000000001</v>
      </c>
      <c r="N441">
        <v>0.29399999999999998</v>
      </c>
      <c r="O441">
        <v>0.314</v>
      </c>
      <c r="P441">
        <v>0.27200000000000002</v>
      </c>
      <c r="Q441" t="s">
        <v>373</v>
      </c>
      <c r="R441">
        <v>68</v>
      </c>
      <c r="S441">
        <v>14.6</v>
      </c>
      <c r="T441">
        <v>-93.6</v>
      </c>
      <c r="U441">
        <v>85.2</v>
      </c>
      <c r="V441">
        <v>8.6</v>
      </c>
    </row>
    <row r="442" spans="1:22" x14ac:dyDescent="0.45">
      <c r="A442" t="s">
        <v>175</v>
      </c>
      <c r="B442" t="s">
        <v>1989</v>
      </c>
      <c r="C442">
        <v>453</v>
      </c>
      <c r="D442">
        <v>1647</v>
      </c>
      <c r="E442">
        <v>48</v>
      </c>
      <c r="F442">
        <v>213</v>
      </c>
      <c r="G442">
        <v>188</v>
      </c>
      <c r="H442">
        <v>51</v>
      </c>
      <c r="I442">
        <v>4.7E-2</v>
      </c>
      <c r="J442">
        <v>0.2</v>
      </c>
      <c r="K442">
        <v>0.14599999999999999</v>
      </c>
      <c r="L442">
        <v>0.29399999999999998</v>
      </c>
      <c r="M442">
        <v>0.254</v>
      </c>
      <c r="N442">
        <v>0.30399999999999999</v>
      </c>
      <c r="O442">
        <v>0.40100000000000002</v>
      </c>
      <c r="P442">
        <v>0.30599999999999999</v>
      </c>
      <c r="Q442" t="s">
        <v>373</v>
      </c>
      <c r="R442">
        <v>97</v>
      </c>
      <c r="S442">
        <v>5.2</v>
      </c>
      <c r="T442">
        <v>-0.2</v>
      </c>
      <c r="U442">
        <v>28.7</v>
      </c>
      <c r="V442">
        <v>8.6</v>
      </c>
    </row>
    <row r="443" spans="1:22" x14ac:dyDescent="0.45">
      <c r="A443" t="s">
        <v>2303</v>
      </c>
      <c r="B443" t="s">
        <v>1989</v>
      </c>
      <c r="C443">
        <v>457</v>
      </c>
      <c r="D443">
        <v>1334</v>
      </c>
      <c r="E443">
        <v>9</v>
      </c>
      <c r="F443">
        <v>106</v>
      </c>
      <c r="G443">
        <v>90</v>
      </c>
      <c r="H443">
        <v>6</v>
      </c>
      <c r="I443">
        <v>7.3999999999999996E-2</v>
      </c>
      <c r="J443">
        <v>0.14299999999999999</v>
      </c>
      <c r="K443">
        <v>6.2E-2</v>
      </c>
      <c r="L443">
        <v>0.26500000000000001</v>
      </c>
      <c r="M443">
        <v>0.23</v>
      </c>
      <c r="N443">
        <v>0.29699999999999999</v>
      </c>
      <c r="O443">
        <v>0.29099999999999998</v>
      </c>
      <c r="P443">
        <v>0.26400000000000001</v>
      </c>
      <c r="Q443" t="s">
        <v>373</v>
      </c>
      <c r="R443">
        <v>63</v>
      </c>
      <c r="S443">
        <v>0.8</v>
      </c>
      <c r="T443">
        <v>-58.9</v>
      </c>
      <c r="U443">
        <v>95.7</v>
      </c>
      <c r="V443">
        <v>8.6</v>
      </c>
    </row>
    <row r="444" spans="1:22" x14ac:dyDescent="0.45">
      <c r="A444" t="s">
        <v>2304</v>
      </c>
      <c r="B444" t="s">
        <v>1989</v>
      </c>
      <c r="C444">
        <v>808</v>
      </c>
      <c r="D444">
        <v>2385</v>
      </c>
      <c r="E444">
        <v>41</v>
      </c>
      <c r="F444">
        <v>289</v>
      </c>
      <c r="G444">
        <v>196</v>
      </c>
      <c r="H444">
        <v>56</v>
      </c>
      <c r="I444">
        <v>7.8E-2</v>
      </c>
      <c r="J444">
        <v>0.17100000000000001</v>
      </c>
      <c r="K444">
        <v>0.12</v>
      </c>
      <c r="L444">
        <v>0.316</v>
      </c>
      <c r="M444">
        <v>0.27200000000000002</v>
      </c>
      <c r="N444">
        <v>0.33</v>
      </c>
      <c r="O444">
        <v>0.39200000000000002</v>
      </c>
      <c r="P444">
        <v>0.318</v>
      </c>
      <c r="Q444" t="s">
        <v>373</v>
      </c>
      <c r="R444">
        <v>103</v>
      </c>
      <c r="S444">
        <v>-1.1000000000000001</v>
      </c>
      <c r="T444">
        <v>7.1</v>
      </c>
      <c r="U444">
        <v>1</v>
      </c>
      <c r="V444">
        <v>8.6</v>
      </c>
    </row>
    <row r="445" spans="1:22" x14ac:dyDescent="0.45">
      <c r="A445" t="s">
        <v>2305</v>
      </c>
      <c r="B445" t="s">
        <v>1989</v>
      </c>
      <c r="C445">
        <v>838</v>
      </c>
      <c r="D445">
        <v>2878</v>
      </c>
      <c r="E445">
        <v>51</v>
      </c>
      <c r="F445">
        <v>367</v>
      </c>
      <c r="G445">
        <v>258</v>
      </c>
      <c r="H445">
        <v>91</v>
      </c>
      <c r="I445">
        <v>7.8E-2</v>
      </c>
      <c r="J445">
        <v>0.216</v>
      </c>
      <c r="K445">
        <v>0.13600000000000001</v>
      </c>
      <c r="L445">
        <v>0.32200000000000001</v>
      </c>
      <c r="M445">
        <v>0.26</v>
      </c>
      <c r="N445">
        <v>0.32500000000000001</v>
      </c>
      <c r="O445">
        <v>0.39600000000000002</v>
      </c>
      <c r="P445">
        <v>0.316</v>
      </c>
      <c r="Q445" t="s">
        <v>373</v>
      </c>
      <c r="R445">
        <v>97</v>
      </c>
      <c r="S445">
        <v>12</v>
      </c>
      <c r="T445">
        <v>-1.6</v>
      </c>
      <c r="U445">
        <v>-12.8</v>
      </c>
      <c r="V445">
        <v>8.5</v>
      </c>
    </row>
    <row r="446" spans="1:22" x14ac:dyDescent="0.45">
      <c r="A446" t="s">
        <v>2306</v>
      </c>
      <c r="B446" t="s">
        <v>1989</v>
      </c>
      <c r="C446">
        <v>682</v>
      </c>
      <c r="D446">
        <v>2338</v>
      </c>
      <c r="E446">
        <v>23</v>
      </c>
      <c r="F446">
        <v>265</v>
      </c>
      <c r="G446">
        <v>224</v>
      </c>
      <c r="H446">
        <v>18</v>
      </c>
      <c r="I446">
        <v>7.8E-2</v>
      </c>
      <c r="J446">
        <v>0.14599999999999999</v>
      </c>
      <c r="K446">
        <v>0.104</v>
      </c>
      <c r="L446">
        <v>0.317</v>
      </c>
      <c r="M446">
        <v>0.27600000000000002</v>
      </c>
      <c r="N446">
        <v>0.33300000000000002</v>
      </c>
      <c r="O446">
        <v>0.38</v>
      </c>
      <c r="P446">
        <v>0.315</v>
      </c>
      <c r="Q446" t="s">
        <v>373</v>
      </c>
      <c r="R446">
        <v>94</v>
      </c>
      <c r="S446">
        <v>1.9</v>
      </c>
      <c r="T446">
        <v>-13.8</v>
      </c>
      <c r="U446">
        <v>17.899999999999999</v>
      </c>
      <c r="V446">
        <v>8.4</v>
      </c>
    </row>
    <row r="447" spans="1:22" x14ac:dyDescent="0.45">
      <c r="A447" t="s">
        <v>2307</v>
      </c>
      <c r="B447" t="s">
        <v>1989</v>
      </c>
      <c r="C447">
        <v>818</v>
      </c>
      <c r="D447">
        <v>3099</v>
      </c>
      <c r="E447">
        <v>42</v>
      </c>
      <c r="F447">
        <v>340</v>
      </c>
      <c r="G447">
        <v>258</v>
      </c>
      <c r="H447">
        <v>22</v>
      </c>
      <c r="I447">
        <v>8.3000000000000004E-2</v>
      </c>
      <c r="J447">
        <v>0.10100000000000001</v>
      </c>
      <c r="K447">
        <v>0.108</v>
      </c>
      <c r="L447">
        <v>0.28199999999999997</v>
      </c>
      <c r="M447">
        <v>0.26400000000000001</v>
      </c>
      <c r="N447">
        <v>0.32800000000000001</v>
      </c>
      <c r="O447">
        <v>0.372</v>
      </c>
      <c r="P447">
        <v>0.30599999999999999</v>
      </c>
      <c r="Q447" t="s">
        <v>373</v>
      </c>
      <c r="R447">
        <v>92</v>
      </c>
      <c r="S447">
        <v>-1.3</v>
      </c>
      <c r="T447">
        <v>-35.1</v>
      </c>
      <c r="U447">
        <v>16.8</v>
      </c>
      <c r="V447">
        <v>8.4</v>
      </c>
    </row>
    <row r="448" spans="1:22" x14ac:dyDescent="0.45">
      <c r="A448" t="s">
        <v>2308</v>
      </c>
      <c r="B448" t="s">
        <v>1989</v>
      </c>
      <c r="C448">
        <v>1206</v>
      </c>
      <c r="D448">
        <v>3535</v>
      </c>
      <c r="E448">
        <v>55</v>
      </c>
      <c r="F448">
        <v>439</v>
      </c>
      <c r="G448">
        <v>356</v>
      </c>
      <c r="H448">
        <v>36</v>
      </c>
      <c r="I448">
        <v>4.5999999999999999E-2</v>
      </c>
      <c r="J448">
        <v>0.187</v>
      </c>
      <c r="K448">
        <v>0.125</v>
      </c>
      <c r="L448">
        <v>0.33300000000000002</v>
      </c>
      <c r="M448">
        <v>0.27800000000000002</v>
      </c>
      <c r="N448">
        <v>0.33300000000000002</v>
      </c>
      <c r="O448">
        <v>0.40200000000000002</v>
      </c>
      <c r="P448">
        <v>0.32400000000000001</v>
      </c>
      <c r="Q448" t="s">
        <v>373</v>
      </c>
      <c r="R448">
        <v>95</v>
      </c>
      <c r="S448">
        <v>-1.8</v>
      </c>
      <c r="T448">
        <v>-24.3</v>
      </c>
      <c r="U448">
        <v>-6.2</v>
      </c>
      <c r="V448">
        <v>8.4</v>
      </c>
    </row>
    <row r="449" spans="1:22" x14ac:dyDescent="0.45">
      <c r="A449" t="s">
        <v>153</v>
      </c>
      <c r="B449" t="s">
        <v>26</v>
      </c>
      <c r="C449">
        <v>381</v>
      </c>
      <c r="D449">
        <v>1354</v>
      </c>
      <c r="E449">
        <v>33</v>
      </c>
      <c r="F449">
        <v>126</v>
      </c>
      <c r="G449">
        <v>156</v>
      </c>
      <c r="H449">
        <v>0</v>
      </c>
      <c r="I449">
        <v>0.106</v>
      </c>
      <c r="J449">
        <v>0.114</v>
      </c>
      <c r="K449">
        <v>0.128</v>
      </c>
      <c r="L449">
        <v>0.27600000000000002</v>
      </c>
      <c r="M449">
        <v>0.26300000000000001</v>
      </c>
      <c r="N449">
        <v>0.34599999999999997</v>
      </c>
      <c r="O449">
        <v>0.39100000000000001</v>
      </c>
      <c r="P449">
        <v>0.32500000000000001</v>
      </c>
      <c r="Q449" t="s">
        <v>373</v>
      </c>
      <c r="R449">
        <v>110</v>
      </c>
      <c r="S449">
        <v>-14.8</v>
      </c>
      <c r="T449">
        <v>0.1</v>
      </c>
      <c r="U449">
        <v>36.799999999999997</v>
      </c>
      <c r="V449">
        <v>8.4</v>
      </c>
    </row>
    <row r="450" spans="1:22" x14ac:dyDescent="0.45">
      <c r="A450" t="s">
        <v>485</v>
      </c>
      <c r="B450" t="s">
        <v>1989</v>
      </c>
      <c r="C450">
        <v>1104</v>
      </c>
      <c r="D450">
        <v>4298</v>
      </c>
      <c r="E450">
        <v>140</v>
      </c>
      <c r="F450">
        <v>496</v>
      </c>
      <c r="G450">
        <v>524</v>
      </c>
      <c r="H450">
        <v>51</v>
      </c>
      <c r="I450">
        <v>6.0999999999999999E-2</v>
      </c>
      <c r="J450">
        <v>0.24199999999999999</v>
      </c>
      <c r="K450">
        <v>0.154</v>
      </c>
      <c r="L450">
        <v>0.32100000000000001</v>
      </c>
      <c r="M450">
        <v>0.26300000000000001</v>
      </c>
      <c r="N450">
        <v>0.316</v>
      </c>
      <c r="O450">
        <v>0.41699999999999998</v>
      </c>
      <c r="P450">
        <v>0.316</v>
      </c>
      <c r="Q450" t="s">
        <v>373</v>
      </c>
      <c r="R450">
        <v>98</v>
      </c>
      <c r="S450">
        <v>-9.1</v>
      </c>
      <c r="T450">
        <v>-14.8</v>
      </c>
      <c r="U450">
        <v>-47.4</v>
      </c>
      <c r="V450">
        <v>8.4</v>
      </c>
    </row>
    <row r="451" spans="1:22" x14ac:dyDescent="0.45">
      <c r="A451" t="s">
        <v>2310</v>
      </c>
      <c r="B451" t="s">
        <v>1989</v>
      </c>
      <c r="C451">
        <v>654</v>
      </c>
      <c r="D451">
        <v>2128</v>
      </c>
      <c r="E451">
        <v>56</v>
      </c>
      <c r="F451">
        <v>251</v>
      </c>
      <c r="G451">
        <v>267</v>
      </c>
      <c r="H451">
        <v>21</v>
      </c>
      <c r="I451">
        <v>8.7999999999999995E-2</v>
      </c>
      <c r="J451">
        <v>0.216</v>
      </c>
      <c r="K451">
        <v>0.16700000000000001</v>
      </c>
      <c r="L451">
        <v>0.31900000000000001</v>
      </c>
      <c r="M451">
        <v>0.26400000000000001</v>
      </c>
      <c r="N451">
        <v>0.33600000000000002</v>
      </c>
      <c r="O451">
        <v>0.43099999999999999</v>
      </c>
      <c r="P451">
        <v>0.33400000000000002</v>
      </c>
      <c r="Q451" t="s">
        <v>373</v>
      </c>
      <c r="R451">
        <v>102</v>
      </c>
      <c r="S451">
        <v>-1.1000000000000001</v>
      </c>
      <c r="T451">
        <v>6.4</v>
      </c>
      <c r="U451">
        <v>9.6</v>
      </c>
      <c r="V451">
        <v>8.3000000000000007</v>
      </c>
    </row>
    <row r="452" spans="1:22" x14ac:dyDescent="0.45">
      <c r="A452" t="s">
        <v>2311</v>
      </c>
      <c r="B452" t="s">
        <v>1989</v>
      </c>
      <c r="C452">
        <v>715</v>
      </c>
      <c r="D452">
        <v>2459</v>
      </c>
      <c r="E452">
        <v>77</v>
      </c>
      <c r="F452">
        <v>227</v>
      </c>
      <c r="G452">
        <v>298</v>
      </c>
      <c r="H452">
        <v>0</v>
      </c>
      <c r="I452">
        <v>0.126</v>
      </c>
      <c r="J452">
        <v>0.22800000000000001</v>
      </c>
      <c r="K452">
        <v>0.159</v>
      </c>
      <c r="L452">
        <v>0.26500000000000001</v>
      </c>
      <c r="M452">
        <v>0.224</v>
      </c>
      <c r="N452">
        <v>0.32800000000000001</v>
      </c>
      <c r="O452">
        <v>0.38200000000000001</v>
      </c>
      <c r="P452">
        <v>0.312</v>
      </c>
      <c r="Q452" t="s">
        <v>373</v>
      </c>
      <c r="R452">
        <v>83</v>
      </c>
      <c r="S452">
        <v>-19.5</v>
      </c>
      <c r="T452">
        <v>-70.5</v>
      </c>
      <c r="U452">
        <v>74.2</v>
      </c>
      <c r="V452">
        <v>8.3000000000000007</v>
      </c>
    </row>
    <row r="453" spans="1:22" x14ac:dyDescent="0.45">
      <c r="A453" t="s">
        <v>2312</v>
      </c>
      <c r="B453" t="s">
        <v>1989</v>
      </c>
      <c r="C453">
        <v>602</v>
      </c>
      <c r="D453">
        <v>1402</v>
      </c>
      <c r="E453">
        <v>7</v>
      </c>
      <c r="F453">
        <v>180</v>
      </c>
      <c r="G453">
        <v>104</v>
      </c>
      <c r="H453">
        <v>94</v>
      </c>
      <c r="I453">
        <v>7.2999999999999995E-2</v>
      </c>
      <c r="J453">
        <v>0.17799999999999999</v>
      </c>
      <c r="K453">
        <v>7.6999999999999999E-2</v>
      </c>
      <c r="L453">
        <v>0.32100000000000001</v>
      </c>
      <c r="M453">
        <v>0.26200000000000001</v>
      </c>
      <c r="N453">
        <v>0.33300000000000002</v>
      </c>
      <c r="O453">
        <v>0.33900000000000002</v>
      </c>
      <c r="P453">
        <v>0.30099999999999999</v>
      </c>
      <c r="Q453" t="s">
        <v>373</v>
      </c>
      <c r="R453">
        <v>85</v>
      </c>
      <c r="S453">
        <v>23.9</v>
      </c>
      <c r="T453">
        <v>0</v>
      </c>
      <c r="U453">
        <v>31.3</v>
      </c>
      <c r="V453">
        <v>8.1999999999999993</v>
      </c>
    </row>
    <row r="454" spans="1:22" x14ac:dyDescent="0.45">
      <c r="A454" t="s">
        <v>2313</v>
      </c>
      <c r="B454" t="s">
        <v>1989</v>
      </c>
      <c r="C454">
        <v>733</v>
      </c>
      <c r="D454">
        <v>2690</v>
      </c>
      <c r="E454">
        <v>114</v>
      </c>
      <c r="F454">
        <v>310</v>
      </c>
      <c r="G454">
        <v>366</v>
      </c>
      <c r="H454">
        <v>20</v>
      </c>
      <c r="I454">
        <v>0.10199999999999999</v>
      </c>
      <c r="J454">
        <v>0.24199999999999999</v>
      </c>
      <c r="K454">
        <v>0.2</v>
      </c>
      <c r="L454">
        <v>0.27600000000000002</v>
      </c>
      <c r="M454">
        <v>0.23699999999999999</v>
      </c>
      <c r="N454">
        <v>0.31900000000000001</v>
      </c>
      <c r="O454">
        <v>0.437</v>
      </c>
      <c r="P454">
        <v>0.32300000000000001</v>
      </c>
      <c r="Q454" t="s">
        <v>373</v>
      </c>
      <c r="R454">
        <v>99</v>
      </c>
      <c r="S454">
        <v>-6.9</v>
      </c>
      <c r="T454">
        <v>-12.6</v>
      </c>
      <c r="U454">
        <v>5.5</v>
      </c>
      <c r="V454">
        <v>8.1999999999999993</v>
      </c>
    </row>
    <row r="455" spans="1:22" x14ac:dyDescent="0.45">
      <c r="A455" t="s">
        <v>484</v>
      </c>
      <c r="B455" t="s">
        <v>1989</v>
      </c>
      <c r="C455">
        <v>1176</v>
      </c>
      <c r="D455">
        <v>4476</v>
      </c>
      <c r="E455">
        <v>92</v>
      </c>
      <c r="F455">
        <v>519</v>
      </c>
      <c r="G455">
        <v>428</v>
      </c>
      <c r="H455">
        <v>67</v>
      </c>
      <c r="I455">
        <v>0.13</v>
      </c>
      <c r="J455">
        <v>0.221</v>
      </c>
      <c r="K455">
        <v>0.13300000000000001</v>
      </c>
      <c r="L455">
        <v>0.30199999999999999</v>
      </c>
      <c r="M455">
        <v>0.24299999999999999</v>
      </c>
      <c r="N455">
        <v>0.34499999999999997</v>
      </c>
      <c r="O455">
        <v>0.376</v>
      </c>
      <c r="P455">
        <v>0.32</v>
      </c>
      <c r="Q455" t="s">
        <v>373</v>
      </c>
      <c r="R455">
        <v>102</v>
      </c>
      <c r="S455">
        <v>2</v>
      </c>
      <c r="T455">
        <v>14.4</v>
      </c>
      <c r="U455">
        <v>-83.8</v>
      </c>
      <c r="V455">
        <v>8.1999999999999993</v>
      </c>
    </row>
    <row r="456" spans="1:22" x14ac:dyDescent="0.45">
      <c r="A456" t="s">
        <v>2314</v>
      </c>
      <c r="B456" t="s">
        <v>1989</v>
      </c>
      <c r="C456">
        <v>542</v>
      </c>
      <c r="D456">
        <v>2097</v>
      </c>
      <c r="E456">
        <v>18</v>
      </c>
      <c r="F456">
        <v>282</v>
      </c>
      <c r="G456">
        <v>107</v>
      </c>
      <c r="H456">
        <v>132</v>
      </c>
      <c r="I456">
        <v>0.10100000000000001</v>
      </c>
      <c r="J456">
        <v>0.159</v>
      </c>
      <c r="K456">
        <v>9.8000000000000004E-2</v>
      </c>
      <c r="L456">
        <v>0.318</v>
      </c>
      <c r="M456">
        <v>0.26700000000000002</v>
      </c>
      <c r="N456">
        <v>0.35499999999999998</v>
      </c>
      <c r="O456">
        <v>0.36499999999999999</v>
      </c>
      <c r="P456">
        <v>0.32600000000000001</v>
      </c>
      <c r="Q456" t="s">
        <v>373</v>
      </c>
      <c r="R456">
        <v>91</v>
      </c>
      <c r="S456">
        <v>15.2</v>
      </c>
      <c r="T456">
        <v>-8.1</v>
      </c>
      <c r="U456">
        <v>22.4</v>
      </c>
      <c r="V456">
        <v>8.1999999999999993</v>
      </c>
    </row>
    <row r="457" spans="1:22" x14ac:dyDescent="0.45">
      <c r="A457" t="s">
        <v>2315</v>
      </c>
      <c r="B457" t="s">
        <v>1989</v>
      </c>
      <c r="C457">
        <v>717</v>
      </c>
      <c r="D457">
        <v>2765</v>
      </c>
      <c r="E457">
        <v>88</v>
      </c>
      <c r="F457">
        <v>314</v>
      </c>
      <c r="G457">
        <v>346</v>
      </c>
      <c r="H457">
        <v>25</v>
      </c>
      <c r="I457">
        <v>6.7000000000000004E-2</v>
      </c>
      <c r="J457">
        <v>0.19400000000000001</v>
      </c>
      <c r="K457">
        <v>0.17699999999999999</v>
      </c>
      <c r="L457">
        <v>0.27500000000000002</v>
      </c>
      <c r="M457">
        <v>0.245</v>
      </c>
      <c r="N457">
        <v>0.30199999999999999</v>
      </c>
      <c r="O457">
        <v>0.42199999999999999</v>
      </c>
      <c r="P457">
        <v>0.311</v>
      </c>
      <c r="Q457" t="s">
        <v>373</v>
      </c>
      <c r="R457">
        <v>91</v>
      </c>
      <c r="S457">
        <v>7.2</v>
      </c>
      <c r="T457">
        <v>-22.1</v>
      </c>
      <c r="U457">
        <v>15.4</v>
      </c>
      <c r="V457">
        <v>8.1999999999999993</v>
      </c>
    </row>
    <row r="458" spans="1:22" x14ac:dyDescent="0.45">
      <c r="A458" t="s">
        <v>486</v>
      </c>
      <c r="B458" t="s">
        <v>1989</v>
      </c>
      <c r="C458">
        <v>722</v>
      </c>
      <c r="D458">
        <v>2954</v>
      </c>
      <c r="E458">
        <v>164</v>
      </c>
      <c r="F458">
        <v>395</v>
      </c>
      <c r="G458">
        <v>424</v>
      </c>
      <c r="H458">
        <v>5</v>
      </c>
      <c r="I458">
        <v>0.11600000000000001</v>
      </c>
      <c r="J458">
        <v>0.36499999999999999</v>
      </c>
      <c r="K458">
        <v>0.24399999999999999</v>
      </c>
      <c r="L458">
        <v>0.32300000000000001</v>
      </c>
      <c r="M458">
        <v>0.23300000000000001</v>
      </c>
      <c r="N458">
        <v>0.32500000000000001</v>
      </c>
      <c r="O458">
        <v>0.47699999999999998</v>
      </c>
      <c r="P458">
        <v>0.34</v>
      </c>
      <c r="Q458" t="s">
        <v>373</v>
      </c>
      <c r="R458">
        <v>114</v>
      </c>
      <c r="S458">
        <v>-16.5</v>
      </c>
      <c r="T458">
        <v>34.799999999999997</v>
      </c>
      <c r="U458">
        <v>-55.6</v>
      </c>
      <c r="V458">
        <v>8.1</v>
      </c>
    </row>
    <row r="459" spans="1:22" x14ac:dyDescent="0.45">
      <c r="A459" t="s">
        <v>2316</v>
      </c>
      <c r="B459" t="s">
        <v>1989</v>
      </c>
      <c r="C459">
        <v>458</v>
      </c>
      <c r="D459">
        <v>1800</v>
      </c>
      <c r="E459">
        <v>15</v>
      </c>
      <c r="F459">
        <v>283</v>
      </c>
      <c r="G459">
        <v>133</v>
      </c>
      <c r="H459">
        <v>84</v>
      </c>
      <c r="I459">
        <v>9.0999999999999998E-2</v>
      </c>
      <c r="J459">
        <v>8.8999999999999996E-2</v>
      </c>
      <c r="K459">
        <v>0.106</v>
      </c>
      <c r="L459">
        <v>0.32700000000000001</v>
      </c>
      <c r="M459">
        <v>0.30299999999999999</v>
      </c>
      <c r="N459">
        <v>0.36699999999999999</v>
      </c>
      <c r="O459">
        <v>0.40899999999999997</v>
      </c>
      <c r="P459">
        <v>0.34300000000000003</v>
      </c>
      <c r="Q459" t="s">
        <v>373</v>
      </c>
      <c r="R459">
        <v>105</v>
      </c>
      <c r="S459">
        <v>13.2</v>
      </c>
      <c r="T459">
        <v>25.1</v>
      </c>
      <c r="U459">
        <v>-3.7</v>
      </c>
      <c r="V459">
        <v>8.1</v>
      </c>
    </row>
    <row r="460" spans="1:22" x14ac:dyDescent="0.45">
      <c r="A460" t="s">
        <v>487</v>
      </c>
      <c r="B460" t="s">
        <v>28</v>
      </c>
      <c r="C460">
        <v>574</v>
      </c>
      <c r="D460">
        <v>1647</v>
      </c>
      <c r="E460">
        <v>34</v>
      </c>
      <c r="F460">
        <v>195</v>
      </c>
      <c r="G460">
        <v>155</v>
      </c>
      <c r="H460">
        <v>21</v>
      </c>
      <c r="I460">
        <v>0.115</v>
      </c>
      <c r="J460">
        <v>0.22</v>
      </c>
      <c r="K460">
        <v>0.11799999999999999</v>
      </c>
      <c r="L460">
        <v>0.27200000000000002</v>
      </c>
      <c r="M460">
        <v>0.221</v>
      </c>
      <c r="N460">
        <v>0.32300000000000001</v>
      </c>
      <c r="O460">
        <v>0.33900000000000002</v>
      </c>
      <c r="P460">
        <v>0.29499999999999998</v>
      </c>
      <c r="Q460" t="s">
        <v>373</v>
      </c>
      <c r="R460">
        <v>86</v>
      </c>
      <c r="S460">
        <v>-2</v>
      </c>
      <c r="T460">
        <v>-31.6</v>
      </c>
      <c r="U460">
        <v>56.5</v>
      </c>
      <c r="V460">
        <v>8</v>
      </c>
    </row>
    <row r="461" spans="1:22" x14ac:dyDescent="0.45">
      <c r="A461" t="s">
        <v>2317</v>
      </c>
      <c r="B461" t="s">
        <v>1989</v>
      </c>
      <c r="C461">
        <v>1093</v>
      </c>
      <c r="D461">
        <v>3956</v>
      </c>
      <c r="E461">
        <v>52</v>
      </c>
      <c r="F461">
        <v>391</v>
      </c>
      <c r="G461">
        <v>369</v>
      </c>
      <c r="H461">
        <v>22</v>
      </c>
      <c r="I461">
        <v>8.7999999999999995E-2</v>
      </c>
      <c r="J461">
        <v>9.1999999999999998E-2</v>
      </c>
      <c r="K461">
        <v>0.1</v>
      </c>
      <c r="L461">
        <v>0.28000000000000003</v>
      </c>
      <c r="M461">
        <v>0.26500000000000001</v>
      </c>
      <c r="N461">
        <v>0.32900000000000001</v>
      </c>
      <c r="O461">
        <v>0.36399999999999999</v>
      </c>
      <c r="P461">
        <v>0.307</v>
      </c>
      <c r="Q461" t="s">
        <v>373</v>
      </c>
      <c r="R461">
        <v>91</v>
      </c>
      <c r="S461">
        <v>-24.2</v>
      </c>
      <c r="T461">
        <v>-66.2</v>
      </c>
      <c r="U461">
        <v>11.5</v>
      </c>
      <c r="V461">
        <v>8</v>
      </c>
    </row>
    <row r="462" spans="1:22" x14ac:dyDescent="0.45">
      <c r="A462" t="s">
        <v>2319</v>
      </c>
      <c r="B462" t="s">
        <v>1989</v>
      </c>
      <c r="C462">
        <v>1174</v>
      </c>
      <c r="D462">
        <v>4139</v>
      </c>
      <c r="E462">
        <v>89</v>
      </c>
      <c r="F462">
        <v>432</v>
      </c>
      <c r="G462">
        <v>413</v>
      </c>
      <c r="H462">
        <v>43</v>
      </c>
      <c r="I462">
        <v>5.1999999999999998E-2</v>
      </c>
      <c r="J462">
        <v>0.17499999999999999</v>
      </c>
      <c r="K462">
        <v>0.13400000000000001</v>
      </c>
      <c r="L462">
        <v>0.27900000000000003</v>
      </c>
      <c r="M462">
        <v>0.24399999999999999</v>
      </c>
      <c r="N462">
        <v>0.29399999999999998</v>
      </c>
      <c r="O462">
        <v>0.379</v>
      </c>
      <c r="P462">
        <v>0.29299999999999998</v>
      </c>
      <c r="Q462" t="s">
        <v>373</v>
      </c>
      <c r="R462">
        <v>71</v>
      </c>
      <c r="S462">
        <v>14.1</v>
      </c>
      <c r="T462">
        <v>-131.19999999999999</v>
      </c>
      <c r="U462">
        <v>78.900000000000006</v>
      </c>
      <c r="V462">
        <v>8</v>
      </c>
    </row>
    <row r="463" spans="1:22" x14ac:dyDescent="0.45">
      <c r="A463" t="s">
        <v>2326</v>
      </c>
      <c r="B463" t="s">
        <v>1989</v>
      </c>
      <c r="C463">
        <v>730</v>
      </c>
      <c r="D463">
        <v>2610</v>
      </c>
      <c r="E463">
        <v>67</v>
      </c>
      <c r="F463">
        <v>285</v>
      </c>
      <c r="G463">
        <v>307</v>
      </c>
      <c r="H463">
        <v>7</v>
      </c>
      <c r="I463">
        <v>5.8999999999999997E-2</v>
      </c>
      <c r="J463">
        <v>0.184</v>
      </c>
      <c r="K463">
        <v>0.14000000000000001</v>
      </c>
      <c r="L463">
        <v>0.316</v>
      </c>
      <c r="M463">
        <v>0.27500000000000002</v>
      </c>
      <c r="N463">
        <v>0.32</v>
      </c>
      <c r="O463">
        <v>0.41499999999999998</v>
      </c>
      <c r="P463">
        <v>0.317</v>
      </c>
      <c r="Q463" t="s">
        <v>373</v>
      </c>
      <c r="R463">
        <v>101</v>
      </c>
      <c r="S463">
        <v>-10.199999999999999</v>
      </c>
      <c r="T463">
        <v>-6.5</v>
      </c>
      <c r="U463">
        <v>-0.4</v>
      </c>
      <c r="V463">
        <v>8</v>
      </c>
    </row>
    <row r="464" spans="1:22" x14ac:dyDescent="0.45">
      <c r="A464" t="s">
        <v>2318</v>
      </c>
      <c r="B464" t="s">
        <v>1989</v>
      </c>
      <c r="C464">
        <v>724</v>
      </c>
      <c r="D464">
        <v>2650</v>
      </c>
      <c r="E464">
        <v>96</v>
      </c>
      <c r="F464">
        <v>335</v>
      </c>
      <c r="G464">
        <v>342</v>
      </c>
      <c r="H464">
        <v>18</v>
      </c>
      <c r="I464">
        <v>0.111</v>
      </c>
      <c r="J464">
        <v>0.26</v>
      </c>
      <c r="K464">
        <v>0.192</v>
      </c>
      <c r="L464">
        <v>0.28899999999999998</v>
      </c>
      <c r="M464">
        <v>0.23499999999999999</v>
      </c>
      <c r="N464">
        <v>0.32600000000000001</v>
      </c>
      <c r="O464">
        <v>0.42699999999999999</v>
      </c>
      <c r="P464">
        <v>0.32300000000000001</v>
      </c>
      <c r="Q464" t="s">
        <v>373</v>
      </c>
      <c r="R464">
        <v>97</v>
      </c>
      <c r="S464">
        <v>2</v>
      </c>
      <c r="T464">
        <v>-7.8</v>
      </c>
      <c r="U464">
        <v>-0.4</v>
      </c>
      <c r="V464">
        <v>8</v>
      </c>
    </row>
    <row r="465" spans="1:22" x14ac:dyDescent="0.45">
      <c r="A465" t="s">
        <v>74</v>
      </c>
      <c r="B465" t="s">
        <v>1989</v>
      </c>
      <c r="C465">
        <v>1055</v>
      </c>
      <c r="D465">
        <v>4003</v>
      </c>
      <c r="E465">
        <v>101</v>
      </c>
      <c r="F465">
        <v>486</v>
      </c>
      <c r="G465">
        <v>418</v>
      </c>
      <c r="H465">
        <v>52</v>
      </c>
      <c r="I465">
        <v>0.1</v>
      </c>
      <c r="J465">
        <v>0.16200000000000001</v>
      </c>
      <c r="K465">
        <v>0.14799999999999999</v>
      </c>
      <c r="L465">
        <v>0.27300000000000002</v>
      </c>
      <c r="M465">
        <v>0.245</v>
      </c>
      <c r="N465">
        <v>0.33</v>
      </c>
      <c r="O465">
        <v>0.39300000000000002</v>
      </c>
      <c r="P465">
        <v>0.317</v>
      </c>
      <c r="Q465" t="s">
        <v>373</v>
      </c>
      <c r="R465">
        <v>98</v>
      </c>
      <c r="S465">
        <v>1.6</v>
      </c>
      <c r="T465">
        <v>-10</v>
      </c>
      <c r="U465">
        <v>-49.8</v>
      </c>
      <c r="V465">
        <v>8</v>
      </c>
    </row>
    <row r="466" spans="1:22" x14ac:dyDescent="0.45">
      <c r="A466" t="s">
        <v>130</v>
      </c>
      <c r="B466" t="s">
        <v>1989</v>
      </c>
      <c r="C466">
        <v>530</v>
      </c>
      <c r="D466">
        <v>1934</v>
      </c>
      <c r="E466">
        <v>94</v>
      </c>
      <c r="F466">
        <v>248</v>
      </c>
      <c r="G466">
        <v>264</v>
      </c>
      <c r="H466">
        <v>2</v>
      </c>
      <c r="I466">
        <v>0.113</v>
      </c>
      <c r="J466">
        <v>0.26500000000000001</v>
      </c>
      <c r="K466">
        <v>0.224</v>
      </c>
      <c r="L466">
        <v>0.28499999999999998</v>
      </c>
      <c r="M466">
        <v>0.24</v>
      </c>
      <c r="N466">
        <v>0.33300000000000002</v>
      </c>
      <c r="O466">
        <v>0.46400000000000002</v>
      </c>
      <c r="P466">
        <v>0.34200000000000003</v>
      </c>
      <c r="Q466" t="s">
        <v>373</v>
      </c>
      <c r="R466">
        <v>118</v>
      </c>
      <c r="S466">
        <v>-6.7</v>
      </c>
      <c r="T466">
        <v>35.6</v>
      </c>
      <c r="U466">
        <v>-21.6</v>
      </c>
      <c r="V466">
        <v>8</v>
      </c>
    </row>
    <row r="467" spans="1:22" x14ac:dyDescent="0.45">
      <c r="A467" t="s">
        <v>2320</v>
      </c>
      <c r="B467" t="s">
        <v>95</v>
      </c>
      <c r="C467">
        <v>688</v>
      </c>
      <c r="D467">
        <v>2360</v>
      </c>
      <c r="E467">
        <v>64</v>
      </c>
      <c r="F467">
        <v>261</v>
      </c>
      <c r="G467">
        <v>296</v>
      </c>
      <c r="H467">
        <v>20</v>
      </c>
      <c r="I467">
        <v>6.4000000000000001E-2</v>
      </c>
      <c r="J467">
        <v>0.185</v>
      </c>
      <c r="K467">
        <v>0.159</v>
      </c>
      <c r="L467">
        <v>0.307</v>
      </c>
      <c r="M467">
        <v>0.26800000000000002</v>
      </c>
      <c r="N467">
        <v>0.32</v>
      </c>
      <c r="O467">
        <v>0.42699999999999999</v>
      </c>
      <c r="P467">
        <v>0.32300000000000001</v>
      </c>
      <c r="Q467" t="s">
        <v>373</v>
      </c>
      <c r="R467">
        <v>102</v>
      </c>
      <c r="S467">
        <v>6.5</v>
      </c>
      <c r="T467">
        <v>12.2</v>
      </c>
      <c r="U467">
        <v>-13.3</v>
      </c>
      <c r="V467">
        <v>8</v>
      </c>
    </row>
    <row r="468" spans="1:22" x14ac:dyDescent="0.45">
      <c r="A468" t="s">
        <v>2322</v>
      </c>
      <c r="B468" t="s">
        <v>1989</v>
      </c>
      <c r="C468">
        <v>1002</v>
      </c>
      <c r="D468">
        <v>3837</v>
      </c>
      <c r="E468">
        <v>104</v>
      </c>
      <c r="F468">
        <v>416</v>
      </c>
      <c r="G468">
        <v>439</v>
      </c>
      <c r="H468">
        <v>15</v>
      </c>
      <c r="I468">
        <v>4.9000000000000002E-2</v>
      </c>
      <c r="J468">
        <v>0.183</v>
      </c>
      <c r="K468">
        <v>0.153</v>
      </c>
      <c r="L468">
        <v>0.27800000000000002</v>
      </c>
      <c r="M468">
        <v>0.246</v>
      </c>
      <c r="N468">
        <v>0.28899999999999998</v>
      </c>
      <c r="O468">
        <v>0.39900000000000002</v>
      </c>
      <c r="P468">
        <v>0.29699999999999999</v>
      </c>
      <c r="Q468" t="s">
        <v>373</v>
      </c>
      <c r="R468">
        <v>78</v>
      </c>
      <c r="S468">
        <v>-10.4</v>
      </c>
      <c r="T468">
        <v>-115.5</v>
      </c>
      <c r="U468">
        <v>70.5</v>
      </c>
      <c r="V468">
        <v>7.9</v>
      </c>
    </row>
    <row r="469" spans="1:22" x14ac:dyDescent="0.45">
      <c r="A469" t="s">
        <v>2321</v>
      </c>
      <c r="B469" t="s">
        <v>1989</v>
      </c>
      <c r="C469">
        <v>872</v>
      </c>
      <c r="D469">
        <v>3267</v>
      </c>
      <c r="E469">
        <v>98</v>
      </c>
      <c r="F469">
        <v>367</v>
      </c>
      <c r="G469">
        <v>316</v>
      </c>
      <c r="H469">
        <v>64</v>
      </c>
      <c r="I469">
        <v>7.3999999999999996E-2</v>
      </c>
      <c r="J469">
        <v>0.28899999999999998</v>
      </c>
      <c r="K469">
        <v>0.157</v>
      </c>
      <c r="L469">
        <v>0.28999999999999998</v>
      </c>
      <c r="M469">
        <v>0.221</v>
      </c>
      <c r="N469">
        <v>0.29699999999999999</v>
      </c>
      <c r="O469">
        <v>0.378</v>
      </c>
      <c r="P469">
        <v>0.29499999999999998</v>
      </c>
      <c r="Q469" t="s">
        <v>373</v>
      </c>
      <c r="R469">
        <v>82</v>
      </c>
      <c r="S469">
        <v>7.7</v>
      </c>
      <c r="T469">
        <v>-62.4</v>
      </c>
      <c r="U469">
        <v>36.1</v>
      </c>
      <c r="V469">
        <v>7.9</v>
      </c>
    </row>
    <row r="470" spans="1:22" x14ac:dyDescent="0.45">
      <c r="A470" t="s">
        <v>2323</v>
      </c>
      <c r="B470" t="s">
        <v>1989</v>
      </c>
      <c r="C470">
        <v>998</v>
      </c>
      <c r="D470">
        <v>3215</v>
      </c>
      <c r="E470">
        <v>46</v>
      </c>
      <c r="F470">
        <v>382</v>
      </c>
      <c r="G470">
        <v>284</v>
      </c>
      <c r="H470">
        <v>66</v>
      </c>
      <c r="I470">
        <v>7.4999999999999997E-2</v>
      </c>
      <c r="J470">
        <v>0.11600000000000001</v>
      </c>
      <c r="K470">
        <v>0.11</v>
      </c>
      <c r="L470">
        <v>0.28100000000000003</v>
      </c>
      <c r="M470">
        <v>0.25800000000000001</v>
      </c>
      <c r="N470">
        <v>0.32400000000000001</v>
      </c>
      <c r="O470">
        <v>0.36899999999999999</v>
      </c>
      <c r="P470">
        <v>0.308</v>
      </c>
      <c r="Q470" t="s">
        <v>373</v>
      </c>
      <c r="R470">
        <v>86</v>
      </c>
      <c r="S470">
        <v>4.8</v>
      </c>
      <c r="T470">
        <v>-48.9</v>
      </c>
      <c r="U470">
        <v>24.8</v>
      </c>
      <c r="V470">
        <v>7.9</v>
      </c>
    </row>
    <row r="471" spans="1:22" x14ac:dyDescent="0.45">
      <c r="A471" t="s">
        <v>144</v>
      </c>
      <c r="B471" t="s">
        <v>48</v>
      </c>
      <c r="C471">
        <v>377</v>
      </c>
      <c r="D471">
        <v>1572</v>
      </c>
      <c r="E471">
        <v>39</v>
      </c>
      <c r="F471">
        <v>199</v>
      </c>
      <c r="G471">
        <v>156</v>
      </c>
      <c r="H471">
        <v>35</v>
      </c>
      <c r="I471">
        <v>5.1999999999999998E-2</v>
      </c>
      <c r="J471">
        <v>0.20499999999999999</v>
      </c>
      <c r="K471">
        <v>0.13600000000000001</v>
      </c>
      <c r="L471">
        <v>0.312</v>
      </c>
      <c r="M471">
        <v>0.26300000000000001</v>
      </c>
      <c r="N471">
        <v>0.31</v>
      </c>
      <c r="O471">
        <v>0.39900000000000002</v>
      </c>
      <c r="P471">
        <v>0.31</v>
      </c>
      <c r="Q471" t="s">
        <v>373</v>
      </c>
      <c r="R471">
        <v>100</v>
      </c>
      <c r="S471">
        <v>3.8</v>
      </c>
      <c r="T471">
        <v>3.2</v>
      </c>
      <c r="U471">
        <v>22.3</v>
      </c>
      <c r="V471">
        <v>7.9</v>
      </c>
    </row>
    <row r="472" spans="1:22" x14ac:dyDescent="0.45">
      <c r="A472" t="s">
        <v>2309</v>
      </c>
      <c r="B472" t="s">
        <v>1989</v>
      </c>
      <c r="C472">
        <v>703</v>
      </c>
      <c r="D472">
        <v>2539</v>
      </c>
      <c r="E472">
        <v>78</v>
      </c>
      <c r="F472">
        <v>291</v>
      </c>
      <c r="G472">
        <v>294</v>
      </c>
      <c r="H472">
        <v>15</v>
      </c>
      <c r="I472">
        <v>6.0999999999999999E-2</v>
      </c>
      <c r="J472">
        <v>0.154</v>
      </c>
      <c r="K472">
        <v>0.16500000000000001</v>
      </c>
      <c r="L472">
        <v>0.27900000000000003</v>
      </c>
      <c r="M472">
        <v>0.25900000000000001</v>
      </c>
      <c r="N472">
        <v>0.312</v>
      </c>
      <c r="O472">
        <v>0.42399999999999999</v>
      </c>
      <c r="P472">
        <v>0.315</v>
      </c>
      <c r="Q472" t="s">
        <v>373</v>
      </c>
      <c r="R472">
        <v>99</v>
      </c>
      <c r="S472">
        <v>-8.8000000000000007</v>
      </c>
      <c r="T472">
        <v>-11.6</v>
      </c>
      <c r="U472">
        <v>4</v>
      </c>
      <c r="V472">
        <v>7.9</v>
      </c>
    </row>
    <row r="473" spans="1:22" x14ac:dyDescent="0.45">
      <c r="A473" t="s">
        <v>2324</v>
      </c>
      <c r="B473" t="s">
        <v>1989</v>
      </c>
      <c r="C473">
        <v>771</v>
      </c>
      <c r="D473">
        <v>3014</v>
      </c>
      <c r="E473">
        <v>77</v>
      </c>
      <c r="F473">
        <v>396</v>
      </c>
      <c r="G473">
        <v>339</v>
      </c>
      <c r="H473">
        <v>55</v>
      </c>
      <c r="I473">
        <v>9.4E-2</v>
      </c>
      <c r="J473">
        <v>0.182</v>
      </c>
      <c r="K473">
        <v>0.158</v>
      </c>
      <c r="L473">
        <v>0.30499999999999999</v>
      </c>
      <c r="M473">
        <v>0.26600000000000001</v>
      </c>
      <c r="N473">
        <v>0.33600000000000002</v>
      </c>
      <c r="O473">
        <v>0.42299999999999999</v>
      </c>
      <c r="P473">
        <v>0.33</v>
      </c>
      <c r="Q473" t="s">
        <v>373</v>
      </c>
      <c r="R473">
        <v>96</v>
      </c>
      <c r="S473">
        <v>8.6</v>
      </c>
      <c r="T473">
        <v>-5.5</v>
      </c>
      <c r="U473">
        <v>-17.2</v>
      </c>
      <c r="V473">
        <v>7.9</v>
      </c>
    </row>
    <row r="474" spans="1:22" x14ac:dyDescent="0.45">
      <c r="A474" t="s">
        <v>2325</v>
      </c>
      <c r="B474" t="s">
        <v>1989</v>
      </c>
      <c r="C474">
        <v>542</v>
      </c>
      <c r="D474">
        <v>1629</v>
      </c>
      <c r="E474">
        <v>43</v>
      </c>
      <c r="F474">
        <v>120</v>
      </c>
      <c r="G474">
        <v>176</v>
      </c>
      <c r="H474">
        <v>1</v>
      </c>
      <c r="I474">
        <v>5.7000000000000002E-2</v>
      </c>
      <c r="J474">
        <v>0.27400000000000002</v>
      </c>
      <c r="K474">
        <v>0.13300000000000001</v>
      </c>
      <c r="L474">
        <v>0.28299999999999997</v>
      </c>
      <c r="M474">
        <v>0.221</v>
      </c>
      <c r="N474">
        <v>0.27300000000000002</v>
      </c>
      <c r="O474">
        <v>0.35399999999999998</v>
      </c>
      <c r="P474">
        <v>0.27300000000000002</v>
      </c>
      <c r="Q474" t="s">
        <v>373</v>
      </c>
      <c r="R474">
        <v>70</v>
      </c>
      <c r="S474">
        <v>-11</v>
      </c>
      <c r="T474">
        <v>-69</v>
      </c>
      <c r="U474">
        <v>89.3</v>
      </c>
      <c r="V474">
        <v>7.9</v>
      </c>
    </row>
    <row r="475" spans="1:22" x14ac:dyDescent="0.45">
      <c r="A475" t="s">
        <v>167</v>
      </c>
      <c r="B475" t="s">
        <v>18</v>
      </c>
      <c r="C475">
        <v>679</v>
      </c>
      <c r="D475">
        <v>2820</v>
      </c>
      <c r="E475">
        <v>134</v>
      </c>
      <c r="F475">
        <v>340</v>
      </c>
      <c r="G475">
        <v>390</v>
      </c>
      <c r="H475">
        <v>8</v>
      </c>
      <c r="I475">
        <v>6.9000000000000006E-2</v>
      </c>
      <c r="J475">
        <v>0.20699999999999999</v>
      </c>
      <c r="K475">
        <v>0.217</v>
      </c>
      <c r="L475">
        <v>0.26700000000000002</v>
      </c>
      <c r="M475">
        <v>0.246</v>
      </c>
      <c r="N475">
        <v>0.30599999999999999</v>
      </c>
      <c r="O475">
        <v>0.46400000000000002</v>
      </c>
      <c r="P475">
        <v>0.32800000000000001</v>
      </c>
      <c r="Q475" t="s">
        <v>373</v>
      </c>
      <c r="R475">
        <v>110</v>
      </c>
      <c r="S475">
        <v>-5.2</v>
      </c>
      <c r="T475">
        <v>27.7</v>
      </c>
      <c r="U475">
        <v>-44.2</v>
      </c>
      <c r="V475">
        <v>7.8</v>
      </c>
    </row>
    <row r="476" spans="1:22" x14ac:dyDescent="0.45">
      <c r="A476" t="s">
        <v>51</v>
      </c>
      <c r="B476" t="s">
        <v>1989</v>
      </c>
      <c r="C476">
        <v>644</v>
      </c>
      <c r="D476">
        <v>2607</v>
      </c>
      <c r="E476">
        <v>69</v>
      </c>
      <c r="F476">
        <v>296</v>
      </c>
      <c r="G476">
        <v>292</v>
      </c>
      <c r="H476">
        <v>1</v>
      </c>
      <c r="I476">
        <v>6.6000000000000003E-2</v>
      </c>
      <c r="J476">
        <v>0.185</v>
      </c>
      <c r="K476">
        <v>0.14499999999999999</v>
      </c>
      <c r="L476">
        <v>0.307</v>
      </c>
      <c r="M476">
        <v>0.26600000000000001</v>
      </c>
      <c r="N476">
        <v>0.34200000000000003</v>
      </c>
      <c r="O476">
        <v>0.41099999999999998</v>
      </c>
      <c r="P476">
        <v>0.33</v>
      </c>
      <c r="Q476" t="s">
        <v>373</v>
      </c>
      <c r="R476">
        <v>115</v>
      </c>
      <c r="S476">
        <v>-9.8000000000000007</v>
      </c>
      <c r="T476">
        <v>36.799999999999997</v>
      </c>
      <c r="U476">
        <v>-47.2</v>
      </c>
      <c r="V476">
        <v>7.8</v>
      </c>
    </row>
    <row r="477" spans="1:22" x14ac:dyDescent="0.45">
      <c r="A477" t="s">
        <v>2327</v>
      </c>
      <c r="B477" t="s">
        <v>1989</v>
      </c>
      <c r="C477">
        <v>857</v>
      </c>
      <c r="D477">
        <v>3343</v>
      </c>
      <c r="E477">
        <v>7</v>
      </c>
      <c r="F477">
        <v>400</v>
      </c>
      <c r="G477">
        <v>198</v>
      </c>
      <c r="H477">
        <v>211</v>
      </c>
      <c r="I477">
        <v>4.4999999999999998E-2</v>
      </c>
      <c r="J477">
        <v>9.1999999999999998E-2</v>
      </c>
      <c r="K477">
        <v>5.8000000000000003E-2</v>
      </c>
      <c r="L477">
        <v>0.312</v>
      </c>
      <c r="M477">
        <v>0.28399999999999997</v>
      </c>
      <c r="N477">
        <v>0.31900000000000001</v>
      </c>
      <c r="O477">
        <v>0.34300000000000003</v>
      </c>
      <c r="P477">
        <v>0.29299999999999998</v>
      </c>
      <c r="Q477" t="s">
        <v>373</v>
      </c>
      <c r="R477">
        <v>82</v>
      </c>
      <c r="S477">
        <v>37.9</v>
      </c>
      <c r="T477">
        <v>-34.299999999999997</v>
      </c>
      <c r="U477">
        <v>0.2</v>
      </c>
      <c r="V477">
        <v>7.8</v>
      </c>
    </row>
    <row r="478" spans="1:22" x14ac:dyDescent="0.45">
      <c r="A478" t="s">
        <v>143</v>
      </c>
      <c r="B478" t="s">
        <v>1989</v>
      </c>
      <c r="C478">
        <v>949</v>
      </c>
      <c r="D478">
        <v>3802</v>
      </c>
      <c r="E478">
        <v>180</v>
      </c>
      <c r="F478">
        <v>461</v>
      </c>
      <c r="G478">
        <v>484</v>
      </c>
      <c r="H478">
        <v>11</v>
      </c>
      <c r="I478">
        <v>0.104</v>
      </c>
      <c r="J478">
        <v>0.26500000000000001</v>
      </c>
      <c r="K478">
        <v>0.219</v>
      </c>
      <c r="L478">
        <v>0.28699999999999998</v>
      </c>
      <c r="M478">
        <v>0.24099999999999999</v>
      </c>
      <c r="N478">
        <v>0.32700000000000001</v>
      </c>
      <c r="O478">
        <v>0.46100000000000002</v>
      </c>
      <c r="P478">
        <v>0.33700000000000002</v>
      </c>
      <c r="Q478" t="s">
        <v>373</v>
      </c>
      <c r="R478">
        <v>111</v>
      </c>
      <c r="S478">
        <v>-10.8</v>
      </c>
      <c r="T478">
        <v>42.4</v>
      </c>
      <c r="U478">
        <v>-95.3</v>
      </c>
      <c r="V478">
        <v>7.8</v>
      </c>
    </row>
    <row r="479" spans="1:22" x14ac:dyDescent="0.45">
      <c r="A479" t="s">
        <v>154</v>
      </c>
      <c r="B479" t="s">
        <v>1989</v>
      </c>
      <c r="C479">
        <v>432</v>
      </c>
      <c r="D479">
        <v>1581</v>
      </c>
      <c r="E479">
        <v>52</v>
      </c>
      <c r="F479">
        <v>171</v>
      </c>
      <c r="G479">
        <v>216</v>
      </c>
      <c r="H479">
        <v>8</v>
      </c>
      <c r="I479">
        <v>7.3999999999999996E-2</v>
      </c>
      <c r="J479">
        <v>0.191</v>
      </c>
      <c r="K479">
        <v>0.157</v>
      </c>
      <c r="L479">
        <v>0.26100000000000001</v>
      </c>
      <c r="M479">
        <v>0.23499999999999999</v>
      </c>
      <c r="N479">
        <v>0.29199999999999998</v>
      </c>
      <c r="O479">
        <v>0.39200000000000002</v>
      </c>
      <c r="P479">
        <v>0.29699999999999999</v>
      </c>
      <c r="Q479" t="s">
        <v>373</v>
      </c>
      <c r="R479">
        <v>88</v>
      </c>
      <c r="S479">
        <v>-5.2</v>
      </c>
      <c r="T479">
        <v>-28.9</v>
      </c>
      <c r="U479">
        <v>52.4</v>
      </c>
      <c r="V479">
        <v>7.7</v>
      </c>
    </row>
    <row r="480" spans="1:22" x14ac:dyDescent="0.45">
      <c r="A480" t="s">
        <v>2328</v>
      </c>
      <c r="B480" t="s">
        <v>1989</v>
      </c>
      <c r="C480">
        <v>703</v>
      </c>
      <c r="D480">
        <v>2528</v>
      </c>
      <c r="E480">
        <v>32</v>
      </c>
      <c r="F480">
        <v>271</v>
      </c>
      <c r="G480">
        <v>228</v>
      </c>
      <c r="H480">
        <v>55</v>
      </c>
      <c r="I480">
        <v>5.2999999999999999E-2</v>
      </c>
      <c r="J480">
        <v>0.14599999999999999</v>
      </c>
      <c r="K480">
        <v>0.10299999999999999</v>
      </c>
      <c r="L480">
        <v>0.27400000000000002</v>
      </c>
      <c r="M480">
        <v>0.24199999999999999</v>
      </c>
      <c r="N480">
        <v>0.28999999999999998</v>
      </c>
      <c r="O480">
        <v>0.34499999999999997</v>
      </c>
      <c r="P480">
        <v>0.28000000000000003</v>
      </c>
      <c r="Q480" t="s">
        <v>373</v>
      </c>
      <c r="R480">
        <v>64</v>
      </c>
      <c r="S480">
        <v>16.399999999999999</v>
      </c>
      <c r="T480">
        <v>-99.2</v>
      </c>
      <c r="U480">
        <v>93.3</v>
      </c>
      <c r="V480">
        <v>7.7</v>
      </c>
    </row>
    <row r="481" spans="1:22" x14ac:dyDescent="0.45">
      <c r="A481" t="s">
        <v>2329</v>
      </c>
      <c r="B481" t="s">
        <v>1989</v>
      </c>
      <c r="C481">
        <v>605</v>
      </c>
      <c r="D481">
        <v>2416</v>
      </c>
      <c r="E481">
        <v>100</v>
      </c>
      <c r="F481">
        <v>296</v>
      </c>
      <c r="G481">
        <v>304</v>
      </c>
      <c r="H481">
        <v>6</v>
      </c>
      <c r="I481">
        <v>0.17399999999999999</v>
      </c>
      <c r="J481">
        <v>0.315</v>
      </c>
      <c r="K481">
        <v>0.19900000000000001</v>
      </c>
      <c r="L481">
        <v>0.33800000000000002</v>
      </c>
      <c r="M481">
        <v>0.24399999999999999</v>
      </c>
      <c r="N481">
        <v>0.377</v>
      </c>
      <c r="O481">
        <v>0.442</v>
      </c>
      <c r="P481">
        <v>0.36299999999999999</v>
      </c>
      <c r="Q481" t="s">
        <v>373</v>
      </c>
      <c r="R481">
        <v>125</v>
      </c>
      <c r="S481">
        <v>-6.1</v>
      </c>
      <c r="T481">
        <v>68.099999999999994</v>
      </c>
      <c r="U481">
        <v>-74.400000000000006</v>
      </c>
      <c r="V481">
        <v>7.7</v>
      </c>
    </row>
    <row r="482" spans="1:22" x14ac:dyDescent="0.45">
      <c r="A482" t="s">
        <v>2348</v>
      </c>
      <c r="B482" t="s">
        <v>1989</v>
      </c>
      <c r="C482">
        <v>870</v>
      </c>
      <c r="D482">
        <v>2874</v>
      </c>
      <c r="E482">
        <v>35</v>
      </c>
      <c r="F482">
        <v>265</v>
      </c>
      <c r="G482">
        <v>263</v>
      </c>
      <c r="H482">
        <v>13</v>
      </c>
      <c r="I482">
        <v>6.3E-2</v>
      </c>
      <c r="J482">
        <v>0.188</v>
      </c>
      <c r="K482">
        <v>9.9000000000000005E-2</v>
      </c>
      <c r="L482">
        <v>0.33700000000000002</v>
      </c>
      <c r="M482">
        <v>0.27900000000000003</v>
      </c>
      <c r="N482">
        <v>0.33500000000000002</v>
      </c>
      <c r="O482">
        <v>0.378</v>
      </c>
      <c r="P482">
        <v>0.313</v>
      </c>
      <c r="Q482" t="s">
        <v>373</v>
      </c>
      <c r="R482">
        <v>98</v>
      </c>
      <c r="S482">
        <v>-9.6999999999999993</v>
      </c>
      <c r="T482">
        <v>-13.9</v>
      </c>
      <c r="U482">
        <v>-3.8</v>
      </c>
      <c r="V482">
        <v>7.7</v>
      </c>
    </row>
    <row r="483" spans="1:22" x14ac:dyDescent="0.45">
      <c r="A483" t="s">
        <v>2330</v>
      </c>
      <c r="B483" t="s">
        <v>36</v>
      </c>
      <c r="C483">
        <v>551</v>
      </c>
      <c r="D483">
        <v>2085</v>
      </c>
      <c r="E483">
        <v>30</v>
      </c>
      <c r="F483">
        <v>242</v>
      </c>
      <c r="G483">
        <v>184</v>
      </c>
      <c r="H483">
        <v>13</v>
      </c>
      <c r="I483">
        <v>0.13900000000000001</v>
      </c>
      <c r="J483">
        <v>0.16700000000000001</v>
      </c>
      <c r="K483">
        <v>0.11799999999999999</v>
      </c>
      <c r="L483">
        <v>0.28999999999999998</v>
      </c>
      <c r="M483">
        <v>0.247</v>
      </c>
      <c r="N483">
        <v>0.35599999999999998</v>
      </c>
      <c r="O483">
        <v>0.36499999999999999</v>
      </c>
      <c r="P483">
        <v>0.32500000000000001</v>
      </c>
      <c r="Q483" t="s">
        <v>373</v>
      </c>
      <c r="R483">
        <v>102</v>
      </c>
      <c r="S483">
        <v>7.2</v>
      </c>
      <c r="T483">
        <v>13.5</v>
      </c>
      <c r="U483">
        <v>-9.6</v>
      </c>
      <c r="V483">
        <v>7.7</v>
      </c>
    </row>
    <row r="484" spans="1:22" x14ac:dyDescent="0.45">
      <c r="A484" t="s">
        <v>2331</v>
      </c>
      <c r="B484" t="s">
        <v>1989</v>
      </c>
      <c r="C484">
        <v>1038</v>
      </c>
      <c r="D484">
        <v>3897</v>
      </c>
      <c r="E484">
        <v>115</v>
      </c>
      <c r="F484">
        <v>418</v>
      </c>
      <c r="G484">
        <v>515</v>
      </c>
      <c r="H484">
        <v>9</v>
      </c>
      <c r="I484">
        <v>5.1999999999999998E-2</v>
      </c>
      <c r="J484">
        <v>0.13700000000000001</v>
      </c>
      <c r="K484">
        <v>0.157</v>
      </c>
      <c r="L484">
        <v>0.26500000000000001</v>
      </c>
      <c r="M484">
        <v>0.252</v>
      </c>
      <c r="N484">
        <v>0.28999999999999998</v>
      </c>
      <c r="O484">
        <v>0.40899999999999997</v>
      </c>
      <c r="P484">
        <v>0.30099999999999999</v>
      </c>
      <c r="Q484" t="s">
        <v>373</v>
      </c>
      <c r="R484">
        <v>78</v>
      </c>
      <c r="S484">
        <v>-19.600000000000001</v>
      </c>
      <c r="T484">
        <v>-127</v>
      </c>
      <c r="U484">
        <v>79.3</v>
      </c>
      <c r="V484">
        <v>7.7</v>
      </c>
    </row>
    <row r="485" spans="1:22" x14ac:dyDescent="0.45">
      <c r="A485" t="s">
        <v>2332</v>
      </c>
      <c r="B485" t="s">
        <v>1989</v>
      </c>
      <c r="C485">
        <v>971</v>
      </c>
      <c r="D485">
        <v>3540</v>
      </c>
      <c r="E485">
        <v>71</v>
      </c>
      <c r="F485">
        <v>389</v>
      </c>
      <c r="G485">
        <v>307</v>
      </c>
      <c r="H485">
        <v>42</v>
      </c>
      <c r="I485">
        <v>9.7000000000000003E-2</v>
      </c>
      <c r="J485">
        <v>0.214</v>
      </c>
      <c r="K485">
        <v>0.125</v>
      </c>
      <c r="L485">
        <v>0.29799999999999999</v>
      </c>
      <c r="M485">
        <v>0.24399999999999999</v>
      </c>
      <c r="N485">
        <v>0.32600000000000001</v>
      </c>
      <c r="O485">
        <v>0.36899999999999999</v>
      </c>
      <c r="P485">
        <v>0.307</v>
      </c>
      <c r="Q485" t="s">
        <v>373</v>
      </c>
      <c r="R485">
        <v>93</v>
      </c>
      <c r="S485">
        <v>1.1000000000000001</v>
      </c>
      <c r="T485">
        <v>-27.6</v>
      </c>
      <c r="U485">
        <v>-15.5</v>
      </c>
      <c r="V485">
        <v>7.6</v>
      </c>
    </row>
    <row r="486" spans="1:22" x14ac:dyDescent="0.45">
      <c r="A486" t="s">
        <v>111</v>
      </c>
      <c r="B486" t="s">
        <v>89</v>
      </c>
      <c r="C486">
        <v>392</v>
      </c>
      <c r="D486">
        <v>1570</v>
      </c>
      <c r="E486">
        <v>65</v>
      </c>
      <c r="F486">
        <v>207</v>
      </c>
      <c r="G486">
        <v>197</v>
      </c>
      <c r="H486">
        <v>77</v>
      </c>
      <c r="I486">
        <v>7.4999999999999997E-2</v>
      </c>
      <c r="J486">
        <v>0.28199999999999997</v>
      </c>
      <c r="K486">
        <v>0.19600000000000001</v>
      </c>
      <c r="L486">
        <v>0.311</v>
      </c>
      <c r="M486">
        <v>0.248</v>
      </c>
      <c r="N486">
        <v>0.309</v>
      </c>
      <c r="O486">
        <v>0.44400000000000001</v>
      </c>
      <c r="P486">
        <v>0.32300000000000001</v>
      </c>
      <c r="Q486" t="s">
        <v>373</v>
      </c>
      <c r="R486">
        <v>104</v>
      </c>
      <c r="S486">
        <v>13.9</v>
      </c>
      <c r="T486">
        <v>20.5</v>
      </c>
      <c r="U486">
        <v>0.9</v>
      </c>
      <c r="V486">
        <v>7.6</v>
      </c>
    </row>
    <row r="487" spans="1:22" x14ac:dyDescent="0.45">
      <c r="A487" t="s">
        <v>491</v>
      </c>
      <c r="B487" t="s">
        <v>1989</v>
      </c>
      <c r="C487">
        <v>624</v>
      </c>
      <c r="D487">
        <v>2179</v>
      </c>
      <c r="E487">
        <v>6</v>
      </c>
      <c r="F487">
        <v>243</v>
      </c>
      <c r="G487">
        <v>145</v>
      </c>
      <c r="H487">
        <v>46</v>
      </c>
      <c r="I487">
        <v>7.2999999999999995E-2</v>
      </c>
      <c r="J487">
        <v>0.14299999999999999</v>
      </c>
      <c r="K487">
        <v>6.7000000000000004E-2</v>
      </c>
      <c r="L487">
        <v>0.29199999999999998</v>
      </c>
      <c r="M487">
        <v>0.249</v>
      </c>
      <c r="N487">
        <v>0.311</v>
      </c>
      <c r="O487">
        <v>0.316</v>
      </c>
      <c r="P487">
        <v>0.28000000000000003</v>
      </c>
      <c r="Q487" t="s">
        <v>373</v>
      </c>
      <c r="R487">
        <v>73</v>
      </c>
      <c r="S487">
        <v>11</v>
      </c>
      <c r="T487">
        <v>-59.8</v>
      </c>
      <c r="U487">
        <v>59.6</v>
      </c>
      <c r="V487">
        <v>7.6</v>
      </c>
    </row>
    <row r="488" spans="1:22" x14ac:dyDescent="0.45">
      <c r="A488" t="s">
        <v>2333</v>
      </c>
      <c r="B488" t="s">
        <v>1989</v>
      </c>
      <c r="C488">
        <v>910</v>
      </c>
      <c r="D488">
        <v>3321</v>
      </c>
      <c r="E488">
        <v>162</v>
      </c>
      <c r="F488">
        <v>365</v>
      </c>
      <c r="G488">
        <v>472</v>
      </c>
      <c r="H488">
        <v>15</v>
      </c>
      <c r="I488">
        <v>9.5000000000000001E-2</v>
      </c>
      <c r="J488">
        <v>0.28699999999999998</v>
      </c>
      <c r="K488">
        <v>0.21099999999999999</v>
      </c>
      <c r="L488">
        <v>0.28799999999999998</v>
      </c>
      <c r="M488">
        <v>0.23599999999999999</v>
      </c>
      <c r="N488">
        <v>0.31</v>
      </c>
      <c r="O488">
        <v>0.44700000000000001</v>
      </c>
      <c r="P488">
        <v>0.32600000000000001</v>
      </c>
      <c r="Q488" t="s">
        <v>373</v>
      </c>
      <c r="R488">
        <v>107</v>
      </c>
      <c r="S488">
        <v>-4</v>
      </c>
      <c r="T488">
        <v>22.7</v>
      </c>
      <c r="U488">
        <v>-53.8</v>
      </c>
      <c r="V488">
        <v>7.6</v>
      </c>
    </row>
    <row r="489" spans="1:22" x14ac:dyDescent="0.45">
      <c r="A489" t="s">
        <v>2334</v>
      </c>
      <c r="B489" t="s">
        <v>1989</v>
      </c>
      <c r="C489">
        <v>899</v>
      </c>
      <c r="D489">
        <v>3615</v>
      </c>
      <c r="E489">
        <v>17</v>
      </c>
      <c r="F489">
        <v>446</v>
      </c>
      <c r="G489">
        <v>257</v>
      </c>
      <c r="H489">
        <v>121</v>
      </c>
      <c r="I489">
        <v>7.9000000000000001E-2</v>
      </c>
      <c r="J489">
        <v>0.106</v>
      </c>
      <c r="K489">
        <v>6.9000000000000006E-2</v>
      </c>
      <c r="L489">
        <v>0.312</v>
      </c>
      <c r="M489">
        <v>0.28100000000000003</v>
      </c>
      <c r="N489">
        <v>0.34100000000000003</v>
      </c>
      <c r="O489">
        <v>0.35</v>
      </c>
      <c r="P489">
        <v>0.311</v>
      </c>
      <c r="Q489" t="s">
        <v>373</v>
      </c>
      <c r="R489">
        <v>86</v>
      </c>
      <c r="S489">
        <v>0.4</v>
      </c>
      <c r="T489">
        <v>-62.5</v>
      </c>
      <c r="U489">
        <v>25.2</v>
      </c>
      <c r="V489">
        <v>7.6</v>
      </c>
    </row>
    <row r="490" spans="1:22" x14ac:dyDescent="0.45">
      <c r="A490" t="s">
        <v>55</v>
      </c>
      <c r="B490" t="s">
        <v>1989</v>
      </c>
      <c r="C490">
        <v>409</v>
      </c>
      <c r="D490">
        <v>1454</v>
      </c>
      <c r="E490">
        <v>34</v>
      </c>
      <c r="F490">
        <v>166</v>
      </c>
      <c r="G490">
        <v>166</v>
      </c>
      <c r="H490">
        <v>37</v>
      </c>
      <c r="I490">
        <v>9.4E-2</v>
      </c>
      <c r="J490">
        <v>0.32700000000000001</v>
      </c>
      <c r="K490">
        <v>0.152</v>
      </c>
      <c r="L490">
        <v>0.38300000000000001</v>
      </c>
      <c r="M490">
        <v>0.26200000000000001</v>
      </c>
      <c r="N490">
        <v>0.33400000000000002</v>
      </c>
      <c r="O490">
        <v>0.41399999999999998</v>
      </c>
      <c r="P490">
        <v>0.32600000000000001</v>
      </c>
      <c r="Q490" t="s">
        <v>373</v>
      </c>
      <c r="R490">
        <v>107</v>
      </c>
      <c r="S490">
        <v>7.1</v>
      </c>
      <c r="T490">
        <v>19.5</v>
      </c>
      <c r="U490">
        <v>6.3</v>
      </c>
      <c r="V490">
        <v>7.6</v>
      </c>
    </row>
    <row r="491" spans="1:22" x14ac:dyDescent="0.45">
      <c r="A491" t="s">
        <v>490</v>
      </c>
      <c r="B491" t="s">
        <v>1989</v>
      </c>
      <c r="C491">
        <v>720</v>
      </c>
      <c r="D491">
        <v>2292</v>
      </c>
      <c r="E491">
        <v>68</v>
      </c>
      <c r="F491">
        <v>195</v>
      </c>
      <c r="G491">
        <v>232</v>
      </c>
      <c r="H491">
        <v>15</v>
      </c>
      <c r="I491">
        <v>6.0999999999999999E-2</v>
      </c>
      <c r="J491">
        <v>0.27500000000000002</v>
      </c>
      <c r="K491">
        <v>0.13100000000000001</v>
      </c>
      <c r="L491">
        <v>0.23</v>
      </c>
      <c r="M491">
        <v>0.187</v>
      </c>
      <c r="N491">
        <v>0.24399999999999999</v>
      </c>
      <c r="O491">
        <v>0.318</v>
      </c>
      <c r="P491">
        <v>0.24399999999999999</v>
      </c>
      <c r="Q491" t="s">
        <v>373</v>
      </c>
      <c r="R491">
        <v>51</v>
      </c>
      <c r="S491">
        <v>-3.7</v>
      </c>
      <c r="T491">
        <v>-141.30000000000001</v>
      </c>
      <c r="U491">
        <v>141.19999999999999</v>
      </c>
      <c r="V491">
        <v>7.6</v>
      </c>
    </row>
    <row r="492" spans="1:22" x14ac:dyDescent="0.45">
      <c r="A492" t="s">
        <v>2335</v>
      </c>
      <c r="B492" t="s">
        <v>1989</v>
      </c>
      <c r="C492">
        <v>1195</v>
      </c>
      <c r="D492">
        <v>3993</v>
      </c>
      <c r="E492">
        <v>162</v>
      </c>
      <c r="F492">
        <v>494</v>
      </c>
      <c r="G492">
        <v>526</v>
      </c>
      <c r="H492">
        <v>50</v>
      </c>
      <c r="I492">
        <v>0.104</v>
      </c>
      <c r="J492">
        <v>0.27100000000000002</v>
      </c>
      <c r="K492">
        <v>0.19500000000000001</v>
      </c>
      <c r="L492">
        <v>0.29799999999999999</v>
      </c>
      <c r="M492">
        <v>0.24199999999999999</v>
      </c>
      <c r="N492">
        <v>0.33400000000000002</v>
      </c>
      <c r="O492">
        <v>0.437</v>
      </c>
      <c r="P492">
        <v>0.33600000000000002</v>
      </c>
      <c r="Q492" t="s">
        <v>373</v>
      </c>
      <c r="R492">
        <v>107</v>
      </c>
      <c r="S492">
        <v>13.9</v>
      </c>
      <c r="T492">
        <v>45.4</v>
      </c>
      <c r="U492">
        <v>-102.8</v>
      </c>
      <c r="V492">
        <v>7.5</v>
      </c>
    </row>
    <row r="493" spans="1:22" x14ac:dyDescent="0.45">
      <c r="A493" t="s">
        <v>2336</v>
      </c>
      <c r="B493" t="s">
        <v>1989</v>
      </c>
      <c r="C493">
        <v>1011</v>
      </c>
      <c r="D493">
        <v>3571</v>
      </c>
      <c r="E493">
        <v>114</v>
      </c>
      <c r="F493">
        <v>377</v>
      </c>
      <c r="G493">
        <v>367</v>
      </c>
      <c r="H493">
        <v>11</v>
      </c>
      <c r="I493">
        <v>0.105</v>
      </c>
      <c r="J493">
        <v>0.221</v>
      </c>
      <c r="K493">
        <v>0.16800000000000001</v>
      </c>
      <c r="L493">
        <v>0.26300000000000001</v>
      </c>
      <c r="M493">
        <v>0.22600000000000001</v>
      </c>
      <c r="N493">
        <v>0.31</v>
      </c>
      <c r="O493">
        <v>0.39400000000000002</v>
      </c>
      <c r="P493">
        <v>0.308</v>
      </c>
      <c r="Q493" t="s">
        <v>373</v>
      </c>
      <c r="R493">
        <v>93</v>
      </c>
      <c r="S493">
        <v>-13.5</v>
      </c>
      <c r="T493">
        <v>-45.4</v>
      </c>
      <c r="U493">
        <v>-0.8</v>
      </c>
      <c r="V493">
        <v>7.5</v>
      </c>
    </row>
    <row r="494" spans="1:22" x14ac:dyDescent="0.45">
      <c r="A494" t="s">
        <v>225</v>
      </c>
      <c r="B494" t="s">
        <v>41</v>
      </c>
      <c r="C494">
        <v>278</v>
      </c>
      <c r="D494">
        <v>1151</v>
      </c>
      <c r="E494">
        <v>32</v>
      </c>
      <c r="F494">
        <v>185</v>
      </c>
      <c r="G494">
        <v>115</v>
      </c>
      <c r="H494">
        <v>72</v>
      </c>
      <c r="I494">
        <v>0.09</v>
      </c>
      <c r="J494">
        <v>0.19600000000000001</v>
      </c>
      <c r="K494">
        <v>0.185</v>
      </c>
      <c r="L494">
        <v>0.3</v>
      </c>
      <c r="M494">
        <v>0.25700000000000001</v>
      </c>
      <c r="N494">
        <v>0.33600000000000002</v>
      </c>
      <c r="O494">
        <v>0.441</v>
      </c>
      <c r="P494">
        <v>0.33700000000000002</v>
      </c>
      <c r="Q494" t="s">
        <v>373</v>
      </c>
      <c r="R494">
        <v>114</v>
      </c>
      <c r="S494">
        <v>19.5</v>
      </c>
      <c r="T494">
        <v>39.4</v>
      </c>
      <c r="U494">
        <v>-3.9</v>
      </c>
      <c r="V494">
        <v>7.5</v>
      </c>
    </row>
    <row r="495" spans="1:22" x14ac:dyDescent="0.45">
      <c r="A495" t="s">
        <v>2337</v>
      </c>
      <c r="B495" t="s">
        <v>1989</v>
      </c>
      <c r="C495">
        <v>792</v>
      </c>
      <c r="D495">
        <v>3200</v>
      </c>
      <c r="E495">
        <v>99</v>
      </c>
      <c r="F495">
        <v>393</v>
      </c>
      <c r="G495">
        <v>484</v>
      </c>
      <c r="H495">
        <v>8</v>
      </c>
      <c r="I495">
        <v>0.09</v>
      </c>
      <c r="J495">
        <v>0.13600000000000001</v>
      </c>
      <c r="K495">
        <v>0.16700000000000001</v>
      </c>
      <c r="L495">
        <v>0.307</v>
      </c>
      <c r="M495">
        <v>0.28799999999999998</v>
      </c>
      <c r="N495">
        <v>0.35299999999999998</v>
      </c>
      <c r="O495">
        <v>0.45500000000000002</v>
      </c>
      <c r="P495">
        <v>0.35099999999999998</v>
      </c>
      <c r="Q495" t="s">
        <v>373</v>
      </c>
      <c r="R495">
        <v>102</v>
      </c>
      <c r="S495">
        <v>-8</v>
      </c>
      <c r="T495">
        <v>2.5</v>
      </c>
      <c r="U495">
        <v>-29.4</v>
      </c>
      <c r="V495">
        <v>7.5</v>
      </c>
    </row>
    <row r="496" spans="1:22" x14ac:dyDescent="0.45">
      <c r="A496" t="s">
        <v>2338</v>
      </c>
      <c r="B496" t="s">
        <v>1989</v>
      </c>
      <c r="C496">
        <v>775</v>
      </c>
      <c r="D496">
        <v>2747</v>
      </c>
      <c r="E496">
        <v>81</v>
      </c>
      <c r="F496">
        <v>324</v>
      </c>
      <c r="G496">
        <v>263</v>
      </c>
      <c r="H496">
        <v>55</v>
      </c>
      <c r="I496">
        <v>9.2999999999999999E-2</v>
      </c>
      <c r="J496">
        <v>0.25900000000000001</v>
      </c>
      <c r="K496">
        <v>0.16500000000000001</v>
      </c>
      <c r="L496">
        <v>0.29099999999999998</v>
      </c>
      <c r="M496">
        <v>0.23200000000000001</v>
      </c>
      <c r="N496">
        <v>0.30499999999999999</v>
      </c>
      <c r="O496">
        <v>0.39700000000000002</v>
      </c>
      <c r="P496">
        <v>0.30599999999999999</v>
      </c>
      <c r="Q496" t="s">
        <v>373</v>
      </c>
      <c r="R496">
        <v>94</v>
      </c>
      <c r="S496">
        <v>14.9</v>
      </c>
      <c r="T496">
        <v>-7.2</v>
      </c>
      <c r="U496">
        <v>-14.3</v>
      </c>
      <c r="V496">
        <v>7.5</v>
      </c>
    </row>
    <row r="497" spans="1:22" x14ac:dyDescent="0.45">
      <c r="A497" t="s">
        <v>2339</v>
      </c>
      <c r="B497" t="s">
        <v>1989</v>
      </c>
      <c r="C497">
        <v>726</v>
      </c>
      <c r="D497">
        <v>2802</v>
      </c>
      <c r="E497">
        <v>93</v>
      </c>
      <c r="F497">
        <v>322</v>
      </c>
      <c r="G497">
        <v>354</v>
      </c>
      <c r="H497">
        <v>23</v>
      </c>
      <c r="I497">
        <v>0.08</v>
      </c>
      <c r="J497">
        <v>0.222</v>
      </c>
      <c r="K497">
        <v>0.17399999999999999</v>
      </c>
      <c r="L497">
        <v>0.30199999999999999</v>
      </c>
      <c r="M497">
        <v>0.255</v>
      </c>
      <c r="N497">
        <v>0.32400000000000001</v>
      </c>
      <c r="O497">
        <v>0.43</v>
      </c>
      <c r="P497">
        <v>0.32500000000000001</v>
      </c>
      <c r="Q497" t="s">
        <v>373</v>
      </c>
      <c r="R497">
        <v>106</v>
      </c>
      <c r="S497">
        <v>-4</v>
      </c>
      <c r="T497">
        <v>15.7</v>
      </c>
      <c r="U497">
        <v>-37.5</v>
      </c>
      <c r="V497">
        <v>7.5</v>
      </c>
    </row>
    <row r="498" spans="1:22" x14ac:dyDescent="0.45">
      <c r="A498" t="s">
        <v>192</v>
      </c>
      <c r="B498" t="s">
        <v>57</v>
      </c>
      <c r="C498">
        <v>458</v>
      </c>
      <c r="D498">
        <v>1946</v>
      </c>
      <c r="E498">
        <v>55</v>
      </c>
      <c r="F498">
        <v>270</v>
      </c>
      <c r="G498">
        <v>208</v>
      </c>
      <c r="H498">
        <v>37</v>
      </c>
      <c r="I498">
        <v>0.10100000000000001</v>
      </c>
      <c r="J498">
        <v>0.21299999999999999</v>
      </c>
      <c r="K498">
        <v>0.16</v>
      </c>
      <c r="L498">
        <v>0.31</v>
      </c>
      <c r="M498">
        <v>0.25900000000000001</v>
      </c>
      <c r="N498">
        <v>0.35499999999999998</v>
      </c>
      <c r="O498">
        <v>0.41899999999999998</v>
      </c>
      <c r="P498">
        <v>0.34</v>
      </c>
      <c r="Q498" t="s">
        <v>373</v>
      </c>
      <c r="R498">
        <v>110</v>
      </c>
      <c r="S498">
        <v>-0.3</v>
      </c>
      <c r="T498">
        <v>24.5</v>
      </c>
      <c r="U498">
        <v>-16.899999999999999</v>
      </c>
      <c r="V498">
        <v>7.4</v>
      </c>
    </row>
    <row r="499" spans="1:22" x14ac:dyDescent="0.45">
      <c r="A499" t="s">
        <v>2340</v>
      </c>
      <c r="B499" t="s">
        <v>1989</v>
      </c>
      <c r="C499">
        <v>850</v>
      </c>
      <c r="D499">
        <v>2508</v>
      </c>
      <c r="E499">
        <v>31</v>
      </c>
      <c r="F499">
        <v>270</v>
      </c>
      <c r="G499">
        <v>217</v>
      </c>
      <c r="H499">
        <v>45</v>
      </c>
      <c r="I499">
        <v>4.8000000000000001E-2</v>
      </c>
      <c r="J499">
        <v>0.21099999999999999</v>
      </c>
      <c r="K499">
        <v>0.11</v>
      </c>
      <c r="L499">
        <v>0.309</v>
      </c>
      <c r="M499">
        <v>0.25</v>
      </c>
      <c r="N499">
        <v>0.29099999999999998</v>
      </c>
      <c r="O499">
        <v>0.36</v>
      </c>
      <c r="P499">
        <v>0.28199999999999997</v>
      </c>
      <c r="Q499" t="s">
        <v>373</v>
      </c>
      <c r="R499">
        <v>79</v>
      </c>
      <c r="S499">
        <v>5.6</v>
      </c>
      <c r="T499">
        <v>-59.1</v>
      </c>
      <c r="U499">
        <v>49</v>
      </c>
      <c r="V499">
        <v>7.4</v>
      </c>
    </row>
    <row r="500" spans="1:22" x14ac:dyDescent="0.45">
      <c r="A500" t="s">
        <v>492</v>
      </c>
      <c r="B500" t="s">
        <v>1989</v>
      </c>
      <c r="C500">
        <v>539</v>
      </c>
      <c r="D500">
        <v>2189</v>
      </c>
      <c r="E500">
        <v>16</v>
      </c>
      <c r="F500">
        <v>250</v>
      </c>
      <c r="G500">
        <v>170</v>
      </c>
      <c r="H500">
        <v>29</v>
      </c>
      <c r="I500">
        <v>6.2E-2</v>
      </c>
      <c r="J500">
        <v>9.5000000000000001E-2</v>
      </c>
      <c r="K500">
        <v>8.2000000000000003E-2</v>
      </c>
      <c r="L500">
        <v>0.30099999999999999</v>
      </c>
      <c r="M500">
        <v>0.27600000000000002</v>
      </c>
      <c r="N500">
        <v>0.32300000000000001</v>
      </c>
      <c r="O500">
        <v>0.35799999999999998</v>
      </c>
      <c r="P500">
        <v>0.29799999999999999</v>
      </c>
      <c r="Q500" t="s">
        <v>373</v>
      </c>
      <c r="R500">
        <v>86</v>
      </c>
      <c r="S500">
        <v>1.9</v>
      </c>
      <c r="T500">
        <v>-36.299999999999997</v>
      </c>
      <c r="U500">
        <v>33.799999999999997</v>
      </c>
      <c r="V500">
        <v>7.3</v>
      </c>
    </row>
    <row r="501" spans="1:22" x14ac:dyDescent="0.45">
      <c r="A501" t="s">
        <v>2342</v>
      </c>
      <c r="B501" t="s">
        <v>1989</v>
      </c>
      <c r="C501">
        <v>766</v>
      </c>
      <c r="D501">
        <v>2555</v>
      </c>
      <c r="E501">
        <v>91</v>
      </c>
      <c r="F501">
        <v>290</v>
      </c>
      <c r="G501">
        <v>303</v>
      </c>
      <c r="H501">
        <v>13</v>
      </c>
      <c r="I501">
        <v>9.4E-2</v>
      </c>
      <c r="J501">
        <v>0.19900000000000001</v>
      </c>
      <c r="K501">
        <v>0.186</v>
      </c>
      <c r="L501">
        <v>0.28699999999999998</v>
      </c>
      <c r="M501">
        <v>0.254</v>
      </c>
      <c r="N501">
        <v>0.33200000000000002</v>
      </c>
      <c r="O501">
        <v>0.44</v>
      </c>
      <c r="P501">
        <v>0.33600000000000002</v>
      </c>
      <c r="Q501" t="s">
        <v>373</v>
      </c>
      <c r="R501">
        <v>110</v>
      </c>
      <c r="S501">
        <v>0.8</v>
      </c>
      <c r="T501">
        <v>27</v>
      </c>
      <c r="U501">
        <v>-42.4</v>
      </c>
      <c r="V501">
        <v>7.3</v>
      </c>
    </row>
    <row r="502" spans="1:22" x14ac:dyDescent="0.45">
      <c r="A502" t="s">
        <v>2343</v>
      </c>
      <c r="B502" t="s">
        <v>1989</v>
      </c>
      <c r="C502">
        <v>418</v>
      </c>
      <c r="D502">
        <v>1255</v>
      </c>
      <c r="E502">
        <v>43</v>
      </c>
      <c r="F502">
        <v>133</v>
      </c>
      <c r="G502">
        <v>149</v>
      </c>
      <c r="H502">
        <v>4</v>
      </c>
      <c r="I502">
        <v>7.4999999999999997E-2</v>
      </c>
      <c r="J502">
        <v>0.20799999999999999</v>
      </c>
      <c r="K502">
        <v>0.16700000000000001</v>
      </c>
      <c r="L502">
        <v>0.27800000000000002</v>
      </c>
      <c r="M502">
        <v>0.24299999999999999</v>
      </c>
      <c r="N502">
        <v>0.312</v>
      </c>
      <c r="O502">
        <v>0.41</v>
      </c>
      <c r="P502">
        <v>0.311</v>
      </c>
      <c r="Q502" t="s">
        <v>373</v>
      </c>
      <c r="R502">
        <v>91</v>
      </c>
      <c r="S502">
        <v>-4.9000000000000004</v>
      </c>
      <c r="T502">
        <v>-19.7</v>
      </c>
      <c r="U502">
        <v>51.6</v>
      </c>
      <c r="V502">
        <v>7.3</v>
      </c>
    </row>
    <row r="503" spans="1:22" x14ac:dyDescent="0.45">
      <c r="A503" t="s">
        <v>489</v>
      </c>
      <c r="B503" t="s">
        <v>48</v>
      </c>
      <c r="C503">
        <v>396</v>
      </c>
      <c r="D503">
        <v>1351</v>
      </c>
      <c r="E503">
        <v>53</v>
      </c>
      <c r="F503">
        <v>172</v>
      </c>
      <c r="G503">
        <v>183</v>
      </c>
      <c r="H503">
        <v>34</v>
      </c>
      <c r="I503">
        <v>9.0999999999999998E-2</v>
      </c>
      <c r="J503">
        <v>0.27800000000000002</v>
      </c>
      <c r="K503">
        <v>0.17899999999999999</v>
      </c>
      <c r="L503">
        <v>0.318</v>
      </c>
      <c r="M503">
        <v>0.252</v>
      </c>
      <c r="N503">
        <v>0.32700000000000001</v>
      </c>
      <c r="O503">
        <v>0.432</v>
      </c>
      <c r="P503">
        <v>0.33</v>
      </c>
      <c r="Q503" t="s">
        <v>373</v>
      </c>
      <c r="R503">
        <v>113</v>
      </c>
      <c r="S503">
        <v>-3.4</v>
      </c>
      <c r="T503">
        <v>17</v>
      </c>
      <c r="U503">
        <v>10</v>
      </c>
      <c r="V503">
        <v>7.3</v>
      </c>
    </row>
    <row r="504" spans="1:22" x14ac:dyDescent="0.45">
      <c r="A504" t="s">
        <v>1854</v>
      </c>
      <c r="B504" t="s">
        <v>117</v>
      </c>
      <c r="C504">
        <v>325</v>
      </c>
      <c r="D504">
        <v>1150</v>
      </c>
      <c r="E504">
        <v>39</v>
      </c>
      <c r="F504">
        <v>158</v>
      </c>
      <c r="G504">
        <v>121</v>
      </c>
      <c r="H504">
        <v>20</v>
      </c>
      <c r="I504">
        <v>0.13700000000000001</v>
      </c>
      <c r="J504">
        <v>0.20399999999999999</v>
      </c>
      <c r="K504">
        <v>0.183</v>
      </c>
      <c r="L504">
        <v>0.28100000000000003</v>
      </c>
      <c r="M504">
        <v>0.24399999999999999</v>
      </c>
      <c r="N504">
        <v>0.34799999999999998</v>
      </c>
      <c r="O504">
        <v>0.42699999999999999</v>
      </c>
      <c r="P504">
        <v>0.33800000000000002</v>
      </c>
      <c r="Q504" t="s">
        <v>373</v>
      </c>
      <c r="R504">
        <v>117</v>
      </c>
      <c r="S504">
        <v>3.9</v>
      </c>
      <c r="T504">
        <v>27.4</v>
      </c>
      <c r="U504">
        <v>4.8</v>
      </c>
      <c r="V504">
        <v>7.3</v>
      </c>
    </row>
    <row r="505" spans="1:22" x14ac:dyDescent="0.45">
      <c r="A505" t="s">
        <v>2344</v>
      </c>
      <c r="B505" t="s">
        <v>1989</v>
      </c>
      <c r="C505">
        <v>626</v>
      </c>
      <c r="D505">
        <v>2412</v>
      </c>
      <c r="E505">
        <v>82</v>
      </c>
      <c r="F505">
        <v>319</v>
      </c>
      <c r="G505">
        <v>258</v>
      </c>
      <c r="H505">
        <v>31</v>
      </c>
      <c r="I505">
        <v>0.126</v>
      </c>
      <c r="J505">
        <v>0.245</v>
      </c>
      <c r="K505">
        <v>0.19400000000000001</v>
      </c>
      <c r="L505">
        <v>0.29299999999999998</v>
      </c>
      <c r="M505">
        <v>0.24</v>
      </c>
      <c r="N505">
        <v>0.34</v>
      </c>
      <c r="O505">
        <v>0.434</v>
      </c>
      <c r="P505">
        <v>0.33500000000000002</v>
      </c>
      <c r="Q505" t="s">
        <v>373</v>
      </c>
      <c r="R505">
        <v>100</v>
      </c>
      <c r="S505">
        <v>3.5</v>
      </c>
      <c r="T505">
        <v>4.2</v>
      </c>
      <c r="U505">
        <v>-11.7</v>
      </c>
      <c r="V505">
        <v>7.3</v>
      </c>
    </row>
    <row r="506" spans="1:22" x14ac:dyDescent="0.45">
      <c r="A506" t="s">
        <v>2345</v>
      </c>
      <c r="B506" t="s">
        <v>1989</v>
      </c>
      <c r="C506">
        <v>1103</v>
      </c>
      <c r="D506">
        <v>2913</v>
      </c>
      <c r="E506">
        <v>81</v>
      </c>
      <c r="F506">
        <v>344</v>
      </c>
      <c r="G506">
        <v>298</v>
      </c>
      <c r="H506">
        <v>42</v>
      </c>
      <c r="I506">
        <v>7.6999999999999999E-2</v>
      </c>
      <c r="J506">
        <v>0.26600000000000001</v>
      </c>
      <c r="K506">
        <v>0.154</v>
      </c>
      <c r="L506">
        <v>0.28799999999999998</v>
      </c>
      <c r="M506">
        <v>0.22600000000000001</v>
      </c>
      <c r="N506">
        <v>0.30099999999999999</v>
      </c>
      <c r="O506">
        <v>0.379</v>
      </c>
      <c r="P506">
        <v>0.3</v>
      </c>
      <c r="Q506" t="s">
        <v>373</v>
      </c>
      <c r="R506">
        <v>88</v>
      </c>
      <c r="S506">
        <v>4.2</v>
      </c>
      <c r="T506">
        <v>-38.1</v>
      </c>
      <c r="U506">
        <v>12.1</v>
      </c>
      <c r="V506">
        <v>7.2</v>
      </c>
    </row>
    <row r="507" spans="1:22" x14ac:dyDescent="0.45">
      <c r="A507" t="s">
        <v>198</v>
      </c>
      <c r="B507" t="s">
        <v>1989</v>
      </c>
      <c r="C507">
        <v>520</v>
      </c>
      <c r="D507">
        <v>1874</v>
      </c>
      <c r="E507">
        <v>40</v>
      </c>
      <c r="F507">
        <v>248</v>
      </c>
      <c r="G507">
        <v>164</v>
      </c>
      <c r="H507">
        <v>61</v>
      </c>
      <c r="I507">
        <v>6.2E-2</v>
      </c>
      <c r="J507">
        <v>0.24</v>
      </c>
      <c r="K507">
        <v>0.14499999999999999</v>
      </c>
      <c r="L507">
        <v>0.318</v>
      </c>
      <c r="M507">
        <v>0.252</v>
      </c>
      <c r="N507">
        <v>0.315</v>
      </c>
      <c r="O507">
        <v>0.39700000000000002</v>
      </c>
      <c r="P507">
        <v>0.31</v>
      </c>
      <c r="Q507" t="s">
        <v>373</v>
      </c>
      <c r="R507">
        <v>98</v>
      </c>
      <c r="S507">
        <v>7.3</v>
      </c>
      <c r="T507">
        <v>3.1</v>
      </c>
      <c r="U507">
        <v>4.2</v>
      </c>
      <c r="V507">
        <v>7.2</v>
      </c>
    </row>
    <row r="508" spans="1:22" x14ac:dyDescent="0.45">
      <c r="A508" t="s">
        <v>2346</v>
      </c>
      <c r="B508" t="s">
        <v>1989</v>
      </c>
      <c r="C508">
        <v>1055</v>
      </c>
      <c r="D508">
        <v>3531</v>
      </c>
      <c r="E508">
        <v>123</v>
      </c>
      <c r="F508">
        <v>397</v>
      </c>
      <c r="G508">
        <v>405</v>
      </c>
      <c r="H508">
        <v>43</v>
      </c>
      <c r="I508">
        <v>9.9000000000000005E-2</v>
      </c>
      <c r="J508">
        <v>0.247</v>
      </c>
      <c r="K508">
        <v>0.17899999999999999</v>
      </c>
      <c r="L508">
        <v>0.28599999999999998</v>
      </c>
      <c r="M508">
        <v>0.23599999999999999</v>
      </c>
      <c r="N508">
        <v>0.314</v>
      </c>
      <c r="O508">
        <v>0.41599999999999998</v>
      </c>
      <c r="P508">
        <v>0.316</v>
      </c>
      <c r="Q508" t="s">
        <v>373</v>
      </c>
      <c r="R508">
        <v>100</v>
      </c>
      <c r="S508">
        <v>0.2</v>
      </c>
      <c r="T508">
        <v>2</v>
      </c>
      <c r="U508">
        <v>-50.6</v>
      </c>
      <c r="V508">
        <v>7.2</v>
      </c>
    </row>
    <row r="509" spans="1:22" x14ac:dyDescent="0.45">
      <c r="A509" t="s">
        <v>2347</v>
      </c>
      <c r="B509" t="s">
        <v>1989</v>
      </c>
      <c r="C509">
        <v>1260</v>
      </c>
      <c r="D509">
        <v>4536</v>
      </c>
      <c r="E509">
        <v>186</v>
      </c>
      <c r="F509">
        <v>527</v>
      </c>
      <c r="G509">
        <v>618</v>
      </c>
      <c r="H509">
        <v>11</v>
      </c>
      <c r="I509">
        <v>8.5000000000000006E-2</v>
      </c>
      <c r="J509">
        <v>0.215</v>
      </c>
      <c r="K509">
        <v>0.19500000000000001</v>
      </c>
      <c r="L509">
        <v>0.28299999999999997</v>
      </c>
      <c r="M509">
        <v>0.251</v>
      </c>
      <c r="N509">
        <v>0.318</v>
      </c>
      <c r="O509">
        <v>0.44600000000000001</v>
      </c>
      <c r="P509">
        <v>0.32700000000000001</v>
      </c>
      <c r="Q509" t="s">
        <v>373</v>
      </c>
      <c r="R509">
        <v>100</v>
      </c>
      <c r="S509">
        <v>-13.5</v>
      </c>
      <c r="T509">
        <v>-12</v>
      </c>
      <c r="U509">
        <v>-69.5</v>
      </c>
      <c r="V509">
        <v>7.2</v>
      </c>
    </row>
    <row r="510" spans="1:22" x14ac:dyDescent="0.45">
      <c r="A510" t="s">
        <v>2378</v>
      </c>
      <c r="B510" t="s">
        <v>18</v>
      </c>
      <c r="C510">
        <v>549</v>
      </c>
      <c r="D510">
        <v>2106</v>
      </c>
      <c r="E510">
        <v>66</v>
      </c>
      <c r="F510">
        <v>269</v>
      </c>
      <c r="G510">
        <v>242</v>
      </c>
      <c r="H510">
        <v>15</v>
      </c>
      <c r="I510">
        <v>5.8999999999999997E-2</v>
      </c>
      <c r="J510">
        <v>0.214</v>
      </c>
      <c r="K510">
        <v>0.17299999999999999</v>
      </c>
      <c r="L510">
        <v>0.308</v>
      </c>
      <c r="M510">
        <v>0.26200000000000001</v>
      </c>
      <c r="N510">
        <v>0.314</v>
      </c>
      <c r="O510">
        <v>0.435</v>
      </c>
      <c r="P510">
        <v>0.32200000000000001</v>
      </c>
      <c r="Q510" t="s">
        <v>373</v>
      </c>
      <c r="R510">
        <v>107</v>
      </c>
      <c r="S510">
        <v>-3.8</v>
      </c>
      <c r="T510">
        <v>13</v>
      </c>
      <c r="U510">
        <v>-11.7</v>
      </c>
      <c r="V510">
        <v>7.1</v>
      </c>
    </row>
    <row r="511" spans="1:22" x14ac:dyDescent="0.45">
      <c r="A511" t="s">
        <v>2349</v>
      </c>
      <c r="B511" t="s">
        <v>1989</v>
      </c>
      <c r="C511">
        <v>1443</v>
      </c>
      <c r="D511">
        <v>5487</v>
      </c>
      <c r="E511">
        <v>108</v>
      </c>
      <c r="F511">
        <v>528</v>
      </c>
      <c r="G511">
        <v>669</v>
      </c>
      <c r="H511">
        <v>38</v>
      </c>
      <c r="I511">
        <v>7.1999999999999995E-2</v>
      </c>
      <c r="J511">
        <v>0.11899999999999999</v>
      </c>
      <c r="K511">
        <v>0.126</v>
      </c>
      <c r="L511">
        <v>0.30599999999999999</v>
      </c>
      <c r="M511">
        <v>0.28399999999999997</v>
      </c>
      <c r="N511">
        <v>0.33600000000000002</v>
      </c>
      <c r="O511">
        <v>0.41</v>
      </c>
      <c r="P511">
        <v>0.32400000000000001</v>
      </c>
      <c r="Q511" t="s">
        <v>373</v>
      </c>
      <c r="R511">
        <v>103</v>
      </c>
      <c r="S511">
        <v>-25.4</v>
      </c>
      <c r="T511">
        <v>-5.6</v>
      </c>
      <c r="U511">
        <v>-98.8</v>
      </c>
      <c r="V511">
        <v>7.1</v>
      </c>
    </row>
    <row r="512" spans="1:22" x14ac:dyDescent="0.45">
      <c r="A512" t="s">
        <v>2341</v>
      </c>
      <c r="B512" t="s">
        <v>1989</v>
      </c>
      <c r="C512">
        <v>639</v>
      </c>
      <c r="D512">
        <v>2135</v>
      </c>
      <c r="E512">
        <v>72</v>
      </c>
      <c r="F512">
        <v>246</v>
      </c>
      <c r="G512">
        <v>221</v>
      </c>
      <c r="H512">
        <v>7</v>
      </c>
      <c r="I512">
        <v>9.8000000000000004E-2</v>
      </c>
      <c r="J512">
        <v>0.27200000000000002</v>
      </c>
      <c r="K512">
        <v>0.16800000000000001</v>
      </c>
      <c r="L512">
        <v>0.33200000000000002</v>
      </c>
      <c r="M512">
        <v>0.25800000000000001</v>
      </c>
      <c r="N512">
        <v>0.34</v>
      </c>
      <c r="O512">
        <v>0.42499999999999999</v>
      </c>
      <c r="P512">
        <v>0.33200000000000002</v>
      </c>
      <c r="Q512" t="s">
        <v>373</v>
      </c>
      <c r="R512">
        <v>113</v>
      </c>
      <c r="S512">
        <v>-6.1</v>
      </c>
      <c r="T512">
        <v>28.6</v>
      </c>
      <c r="U512">
        <v>-26.8</v>
      </c>
      <c r="V512">
        <v>7.1</v>
      </c>
    </row>
    <row r="513" spans="1:22" x14ac:dyDescent="0.45">
      <c r="A513" t="s">
        <v>2350</v>
      </c>
      <c r="B513" t="s">
        <v>1989</v>
      </c>
      <c r="C513">
        <v>971</v>
      </c>
      <c r="D513">
        <v>3142</v>
      </c>
      <c r="E513">
        <v>36</v>
      </c>
      <c r="F513">
        <v>324</v>
      </c>
      <c r="G513">
        <v>242</v>
      </c>
      <c r="H513">
        <v>84</v>
      </c>
      <c r="I513">
        <v>8.5000000000000006E-2</v>
      </c>
      <c r="J513">
        <v>0.19700000000000001</v>
      </c>
      <c r="K513">
        <v>9.6000000000000002E-2</v>
      </c>
      <c r="L513">
        <v>0.29699999999999999</v>
      </c>
      <c r="M513">
        <v>0.24199999999999999</v>
      </c>
      <c r="N513">
        <v>0.309</v>
      </c>
      <c r="O513">
        <v>0.33900000000000002</v>
      </c>
      <c r="P513">
        <v>0.28899999999999998</v>
      </c>
      <c r="Q513" t="s">
        <v>373</v>
      </c>
      <c r="R513">
        <v>79</v>
      </c>
      <c r="S513">
        <v>13</v>
      </c>
      <c r="T513">
        <v>-65.5</v>
      </c>
      <c r="U513">
        <v>28.9</v>
      </c>
      <c r="V513">
        <v>7.1</v>
      </c>
    </row>
    <row r="514" spans="1:22" x14ac:dyDescent="0.45">
      <c r="A514" t="s">
        <v>2362</v>
      </c>
      <c r="B514" t="s">
        <v>1989</v>
      </c>
      <c r="C514">
        <v>453</v>
      </c>
      <c r="D514">
        <v>1610</v>
      </c>
      <c r="E514">
        <v>24</v>
      </c>
      <c r="F514">
        <v>216</v>
      </c>
      <c r="G514">
        <v>126</v>
      </c>
      <c r="H514">
        <v>96</v>
      </c>
      <c r="I514">
        <v>9.6000000000000002E-2</v>
      </c>
      <c r="J514">
        <v>0.22</v>
      </c>
      <c r="K514">
        <v>0.107</v>
      </c>
      <c r="L514">
        <v>0.32700000000000001</v>
      </c>
      <c r="M514">
        <v>0.25900000000000001</v>
      </c>
      <c r="N514">
        <v>0.33700000000000002</v>
      </c>
      <c r="O514">
        <v>0.36599999999999999</v>
      </c>
      <c r="P514">
        <v>0.311</v>
      </c>
      <c r="Q514" t="s">
        <v>373</v>
      </c>
      <c r="R514">
        <v>95</v>
      </c>
      <c r="S514">
        <v>19.600000000000001</v>
      </c>
      <c r="T514">
        <v>10.4</v>
      </c>
      <c r="U514">
        <v>6.9</v>
      </c>
      <c r="V514">
        <v>7.1</v>
      </c>
    </row>
    <row r="515" spans="1:22" x14ac:dyDescent="0.45">
      <c r="A515" t="s">
        <v>2352</v>
      </c>
      <c r="B515" t="s">
        <v>1989</v>
      </c>
      <c r="C515">
        <v>868</v>
      </c>
      <c r="D515">
        <v>2377</v>
      </c>
      <c r="E515">
        <v>52</v>
      </c>
      <c r="F515">
        <v>296</v>
      </c>
      <c r="G515">
        <v>270</v>
      </c>
      <c r="H515">
        <v>21</v>
      </c>
      <c r="I515">
        <v>0.09</v>
      </c>
      <c r="J515">
        <v>0.185</v>
      </c>
      <c r="K515">
        <v>0.13700000000000001</v>
      </c>
      <c r="L515">
        <v>0.30199999999999999</v>
      </c>
      <c r="M515">
        <v>0.25900000000000001</v>
      </c>
      <c r="N515">
        <v>0.33100000000000002</v>
      </c>
      <c r="O515">
        <v>0.39600000000000002</v>
      </c>
      <c r="P515">
        <v>0.32100000000000001</v>
      </c>
      <c r="Q515" t="s">
        <v>373</v>
      </c>
      <c r="R515">
        <v>92</v>
      </c>
      <c r="S515">
        <v>2</v>
      </c>
      <c r="T515">
        <v>-21.2</v>
      </c>
      <c r="U515">
        <v>14.2</v>
      </c>
      <c r="V515">
        <v>7.1</v>
      </c>
    </row>
    <row r="516" spans="1:22" x14ac:dyDescent="0.45">
      <c r="A516" t="s">
        <v>2351</v>
      </c>
      <c r="B516" t="s">
        <v>1989</v>
      </c>
      <c r="C516">
        <v>1635</v>
      </c>
      <c r="D516">
        <v>6163</v>
      </c>
      <c r="E516">
        <v>143</v>
      </c>
      <c r="F516">
        <v>594</v>
      </c>
      <c r="G516">
        <v>730</v>
      </c>
      <c r="H516">
        <v>20</v>
      </c>
      <c r="I516">
        <v>6.3E-2</v>
      </c>
      <c r="J516">
        <v>0.122</v>
      </c>
      <c r="K516">
        <v>0.13200000000000001</v>
      </c>
      <c r="L516">
        <v>0.27</v>
      </c>
      <c r="M516">
        <v>0.255</v>
      </c>
      <c r="N516">
        <v>0.314</v>
      </c>
      <c r="O516">
        <v>0.38800000000000001</v>
      </c>
      <c r="P516">
        <v>0.307</v>
      </c>
      <c r="Q516" t="s">
        <v>373</v>
      </c>
      <c r="R516">
        <v>89</v>
      </c>
      <c r="S516">
        <v>-21.8</v>
      </c>
      <c r="T516">
        <v>-98.4</v>
      </c>
      <c r="U516">
        <v>-33.4</v>
      </c>
      <c r="V516">
        <v>7.1</v>
      </c>
    </row>
    <row r="517" spans="1:22" x14ac:dyDescent="0.45">
      <c r="A517" t="s">
        <v>2353</v>
      </c>
      <c r="B517" t="s">
        <v>1989</v>
      </c>
      <c r="C517">
        <v>581</v>
      </c>
      <c r="D517">
        <v>2046</v>
      </c>
      <c r="E517">
        <v>72</v>
      </c>
      <c r="F517">
        <v>244</v>
      </c>
      <c r="G517">
        <v>260</v>
      </c>
      <c r="H517">
        <v>10</v>
      </c>
      <c r="I517">
        <v>6.9000000000000006E-2</v>
      </c>
      <c r="J517">
        <v>0.115</v>
      </c>
      <c r="K517">
        <v>0.191</v>
      </c>
      <c r="L517">
        <v>0.26900000000000002</v>
      </c>
      <c r="M517">
        <v>0.26600000000000001</v>
      </c>
      <c r="N517">
        <v>0.32</v>
      </c>
      <c r="O517">
        <v>0.45700000000000002</v>
      </c>
      <c r="P517">
        <v>0.33200000000000002</v>
      </c>
      <c r="Q517" t="s">
        <v>373</v>
      </c>
      <c r="R517">
        <v>96</v>
      </c>
      <c r="S517">
        <v>10.8</v>
      </c>
      <c r="T517">
        <v>-0.3</v>
      </c>
      <c r="U517">
        <v>3</v>
      </c>
      <c r="V517">
        <v>7.1</v>
      </c>
    </row>
    <row r="518" spans="1:22" x14ac:dyDescent="0.45">
      <c r="A518" t="s">
        <v>2354</v>
      </c>
      <c r="B518" t="s">
        <v>1989</v>
      </c>
      <c r="C518">
        <v>795</v>
      </c>
      <c r="D518">
        <v>2790</v>
      </c>
      <c r="E518">
        <v>52</v>
      </c>
      <c r="F518">
        <v>219</v>
      </c>
      <c r="G518">
        <v>295</v>
      </c>
      <c r="H518">
        <v>3</v>
      </c>
      <c r="I518">
        <v>9.2999999999999999E-2</v>
      </c>
      <c r="J518">
        <v>0.13700000000000001</v>
      </c>
      <c r="K518">
        <v>0.114</v>
      </c>
      <c r="L518">
        <v>0.27</v>
      </c>
      <c r="M518">
        <v>0.246</v>
      </c>
      <c r="N518">
        <v>0.32100000000000001</v>
      </c>
      <c r="O518">
        <v>0.36</v>
      </c>
      <c r="P518">
        <v>0.29799999999999999</v>
      </c>
      <c r="Q518" t="s">
        <v>373</v>
      </c>
      <c r="R518">
        <v>78</v>
      </c>
      <c r="S518">
        <v>-16.7</v>
      </c>
      <c r="T518">
        <v>-94.4</v>
      </c>
      <c r="U518">
        <v>74.8</v>
      </c>
      <c r="V518">
        <v>7</v>
      </c>
    </row>
    <row r="519" spans="1:22" x14ac:dyDescent="0.45">
      <c r="A519" t="s">
        <v>2355</v>
      </c>
      <c r="B519" t="s">
        <v>1989</v>
      </c>
      <c r="C519">
        <v>736</v>
      </c>
      <c r="D519">
        <v>2832</v>
      </c>
      <c r="E519">
        <v>62</v>
      </c>
      <c r="F519">
        <v>328</v>
      </c>
      <c r="G519">
        <v>276</v>
      </c>
      <c r="H519">
        <v>34</v>
      </c>
      <c r="I519">
        <v>8.5000000000000006E-2</v>
      </c>
      <c r="J519">
        <v>0.18</v>
      </c>
      <c r="K519">
        <v>0.13700000000000001</v>
      </c>
      <c r="L519">
        <v>0.27300000000000002</v>
      </c>
      <c r="M519">
        <v>0.23799999999999999</v>
      </c>
      <c r="N519">
        <v>0.30499999999999999</v>
      </c>
      <c r="O519">
        <v>0.374</v>
      </c>
      <c r="P519">
        <v>0.3</v>
      </c>
      <c r="Q519" t="s">
        <v>373</v>
      </c>
      <c r="R519">
        <v>81</v>
      </c>
      <c r="S519">
        <v>7.9</v>
      </c>
      <c r="T519">
        <v>-60.9</v>
      </c>
      <c r="U519">
        <v>35.1</v>
      </c>
      <c r="V519">
        <v>7</v>
      </c>
    </row>
    <row r="520" spans="1:22" x14ac:dyDescent="0.45">
      <c r="A520" t="s">
        <v>498</v>
      </c>
      <c r="B520" t="s">
        <v>52</v>
      </c>
      <c r="C520">
        <v>525</v>
      </c>
      <c r="D520">
        <v>1505</v>
      </c>
      <c r="E520">
        <v>50</v>
      </c>
      <c r="F520">
        <v>189</v>
      </c>
      <c r="G520">
        <v>157</v>
      </c>
      <c r="H520">
        <v>88</v>
      </c>
      <c r="I520">
        <v>0.104</v>
      </c>
      <c r="J520">
        <v>0.3</v>
      </c>
      <c r="K520">
        <v>0.184</v>
      </c>
      <c r="L520">
        <v>0.27600000000000002</v>
      </c>
      <c r="M520">
        <v>0.20899999999999999</v>
      </c>
      <c r="N520">
        <v>0.315</v>
      </c>
      <c r="O520">
        <v>0.39300000000000002</v>
      </c>
      <c r="P520">
        <v>0.311</v>
      </c>
      <c r="Q520" t="s">
        <v>373</v>
      </c>
      <c r="R520">
        <v>102</v>
      </c>
      <c r="S520">
        <v>7</v>
      </c>
      <c r="T520">
        <v>9.6999999999999993</v>
      </c>
      <c r="U520">
        <v>8.1</v>
      </c>
      <c r="V520">
        <v>7</v>
      </c>
    </row>
    <row r="521" spans="1:22" x14ac:dyDescent="0.45">
      <c r="A521" t="s">
        <v>2357</v>
      </c>
      <c r="B521" t="s">
        <v>1989</v>
      </c>
      <c r="C521">
        <v>512</v>
      </c>
      <c r="D521">
        <v>1894</v>
      </c>
      <c r="E521">
        <v>60</v>
      </c>
      <c r="F521">
        <v>198</v>
      </c>
      <c r="G521">
        <v>231</v>
      </c>
      <c r="H521">
        <v>3</v>
      </c>
      <c r="I521">
        <v>7.0999999999999994E-2</v>
      </c>
      <c r="J521">
        <v>0.129</v>
      </c>
      <c r="K521">
        <v>0.183</v>
      </c>
      <c r="L521">
        <v>0.28599999999999998</v>
      </c>
      <c r="M521">
        <v>0.27400000000000002</v>
      </c>
      <c r="N521">
        <v>0.33</v>
      </c>
      <c r="O521">
        <v>0.45700000000000002</v>
      </c>
      <c r="P521">
        <v>0.33700000000000002</v>
      </c>
      <c r="Q521" t="s">
        <v>373</v>
      </c>
      <c r="R521">
        <v>100</v>
      </c>
      <c r="S521">
        <v>-8.1999999999999993</v>
      </c>
      <c r="T521">
        <v>-9.1999999999999993</v>
      </c>
      <c r="U521">
        <v>17.3</v>
      </c>
      <c r="V521">
        <v>7</v>
      </c>
    </row>
    <row r="522" spans="1:22" x14ac:dyDescent="0.45">
      <c r="A522" t="s">
        <v>2356</v>
      </c>
      <c r="B522" t="s">
        <v>1989</v>
      </c>
      <c r="C522">
        <v>831</v>
      </c>
      <c r="D522">
        <v>3382</v>
      </c>
      <c r="E522">
        <v>129</v>
      </c>
      <c r="F522">
        <v>407</v>
      </c>
      <c r="G522">
        <v>400</v>
      </c>
      <c r="H522">
        <v>2</v>
      </c>
      <c r="I522">
        <v>7.8E-2</v>
      </c>
      <c r="J522">
        <v>0.23499999999999999</v>
      </c>
      <c r="K522">
        <v>0.185</v>
      </c>
      <c r="L522">
        <v>0.313</v>
      </c>
      <c r="M522">
        <v>0.26300000000000001</v>
      </c>
      <c r="N522">
        <v>0.32800000000000001</v>
      </c>
      <c r="O522">
        <v>0.44800000000000001</v>
      </c>
      <c r="P522">
        <v>0.33100000000000002</v>
      </c>
      <c r="Q522" t="s">
        <v>373</v>
      </c>
      <c r="R522">
        <v>109</v>
      </c>
      <c r="S522">
        <v>-9.4</v>
      </c>
      <c r="T522">
        <v>27</v>
      </c>
      <c r="U522">
        <v>-71.8</v>
      </c>
      <c r="V522">
        <v>7</v>
      </c>
    </row>
    <row r="523" spans="1:22" x14ac:dyDescent="0.45">
      <c r="A523" t="s">
        <v>496</v>
      </c>
      <c r="B523" t="s">
        <v>1989</v>
      </c>
      <c r="C523">
        <v>385</v>
      </c>
      <c r="D523">
        <v>1222</v>
      </c>
      <c r="E523">
        <v>32</v>
      </c>
      <c r="F523">
        <v>125</v>
      </c>
      <c r="G523">
        <v>139</v>
      </c>
      <c r="H523">
        <v>3</v>
      </c>
      <c r="I523">
        <v>4.3999999999999997E-2</v>
      </c>
      <c r="J523">
        <v>0.17499999999999999</v>
      </c>
      <c r="K523">
        <v>0.128</v>
      </c>
      <c r="L523">
        <v>0.26700000000000002</v>
      </c>
      <c r="M523">
        <v>0.24</v>
      </c>
      <c r="N523">
        <v>0.27600000000000002</v>
      </c>
      <c r="O523">
        <v>0.36899999999999999</v>
      </c>
      <c r="P523">
        <v>0.27900000000000003</v>
      </c>
      <c r="Q523" t="s">
        <v>373</v>
      </c>
      <c r="R523">
        <v>76</v>
      </c>
      <c r="S523">
        <v>-6.5</v>
      </c>
      <c r="T523">
        <v>-42</v>
      </c>
      <c r="U523">
        <v>68.099999999999994</v>
      </c>
      <c r="V523">
        <v>6.9</v>
      </c>
    </row>
    <row r="524" spans="1:22" x14ac:dyDescent="0.45">
      <c r="A524" t="s">
        <v>2358</v>
      </c>
      <c r="B524" t="s">
        <v>20</v>
      </c>
      <c r="C524">
        <v>358</v>
      </c>
      <c r="D524">
        <v>1366</v>
      </c>
      <c r="E524">
        <v>38</v>
      </c>
      <c r="F524">
        <v>180</v>
      </c>
      <c r="G524">
        <v>157</v>
      </c>
      <c r="H524">
        <v>133</v>
      </c>
      <c r="I524">
        <v>4.3999999999999997E-2</v>
      </c>
      <c r="J524">
        <v>0.30199999999999999</v>
      </c>
      <c r="K524">
        <v>0.16300000000000001</v>
      </c>
      <c r="L524">
        <v>0.32900000000000001</v>
      </c>
      <c r="M524">
        <v>0.24399999999999999</v>
      </c>
      <c r="N524">
        <v>0.28000000000000003</v>
      </c>
      <c r="O524">
        <v>0.40799999999999997</v>
      </c>
      <c r="P524">
        <v>0.29199999999999998</v>
      </c>
      <c r="Q524" t="s">
        <v>373</v>
      </c>
      <c r="R524">
        <v>79</v>
      </c>
      <c r="S524">
        <v>23.4</v>
      </c>
      <c r="T524">
        <v>-12.1</v>
      </c>
      <c r="U524">
        <v>32.200000000000003</v>
      </c>
      <c r="V524">
        <v>6.9</v>
      </c>
    </row>
    <row r="525" spans="1:22" x14ac:dyDescent="0.45">
      <c r="A525" t="s">
        <v>2359</v>
      </c>
      <c r="B525" t="s">
        <v>1989</v>
      </c>
      <c r="C525">
        <v>1097</v>
      </c>
      <c r="D525">
        <v>4419</v>
      </c>
      <c r="E525">
        <v>218</v>
      </c>
      <c r="F525">
        <v>532</v>
      </c>
      <c r="G525">
        <v>629</v>
      </c>
      <c r="H525">
        <v>23</v>
      </c>
      <c r="I525">
        <v>6.8000000000000005E-2</v>
      </c>
      <c r="J525">
        <v>0.248</v>
      </c>
      <c r="K525">
        <v>0.21</v>
      </c>
      <c r="L525">
        <v>0.28699999999999998</v>
      </c>
      <c r="M525">
        <v>0.249</v>
      </c>
      <c r="N525">
        <v>0.30199999999999999</v>
      </c>
      <c r="O525">
        <v>0.45900000000000002</v>
      </c>
      <c r="P525">
        <v>0.32600000000000001</v>
      </c>
      <c r="Q525" t="s">
        <v>373</v>
      </c>
      <c r="R525">
        <v>106</v>
      </c>
      <c r="S525">
        <v>-13.8</v>
      </c>
      <c r="T525">
        <v>15.9</v>
      </c>
      <c r="U525">
        <v>-96.4</v>
      </c>
      <c r="V525">
        <v>6.9</v>
      </c>
    </row>
    <row r="526" spans="1:22" x14ac:dyDescent="0.45">
      <c r="A526" t="s">
        <v>2360</v>
      </c>
      <c r="B526" t="s">
        <v>1989</v>
      </c>
      <c r="C526">
        <v>785</v>
      </c>
      <c r="D526">
        <v>2803</v>
      </c>
      <c r="E526">
        <v>50</v>
      </c>
      <c r="F526">
        <v>267</v>
      </c>
      <c r="G526">
        <v>294</v>
      </c>
      <c r="H526">
        <v>18</v>
      </c>
      <c r="I526">
        <v>6.9000000000000006E-2</v>
      </c>
      <c r="J526">
        <v>0.17299999999999999</v>
      </c>
      <c r="K526">
        <v>0.122</v>
      </c>
      <c r="L526">
        <v>0.29499999999999998</v>
      </c>
      <c r="M526">
        <v>0.254</v>
      </c>
      <c r="N526">
        <v>0.312</v>
      </c>
      <c r="O526">
        <v>0.377</v>
      </c>
      <c r="P526">
        <v>0.30299999999999999</v>
      </c>
      <c r="Q526" t="s">
        <v>373</v>
      </c>
      <c r="R526">
        <v>77</v>
      </c>
      <c r="S526">
        <v>-14.7</v>
      </c>
      <c r="T526">
        <v>-92.4</v>
      </c>
      <c r="U526">
        <v>70</v>
      </c>
      <c r="V526">
        <v>6.9</v>
      </c>
    </row>
    <row r="527" spans="1:22" x14ac:dyDescent="0.45">
      <c r="A527" t="s">
        <v>2361</v>
      </c>
      <c r="B527" t="s">
        <v>1989</v>
      </c>
      <c r="C527">
        <v>471</v>
      </c>
      <c r="D527">
        <v>1907</v>
      </c>
      <c r="E527">
        <v>103</v>
      </c>
      <c r="F527">
        <v>239</v>
      </c>
      <c r="G527">
        <v>314</v>
      </c>
      <c r="H527">
        <v>0</v>
      </c>
      <c r="I527">
        <v>0.14699999999999999</v>
      </c>
      <c r="J527">
        <v>0.16800000000000001</v>
      </c>
      <c r="K527">
        <v>0.23799999999999999</v>
      </c>
      <c r="L527">
        <v>0.26800000000000002</v>
      </c>
      <c r="M527">
        <v>0.26400000000000001</v>
      </c>
      <c r="N527">
        <v>0.379</v>
      </c>
      <c r="O527">
        <v>0.503</v>
      </c>
      <c r="P527">
        <v>0.38</v>
      </c>
      <c r="Q527" t="s">
        <v>373</v>
      </c>
      <c r="R527">
        <v>132</v>
      </c>
      <c r="S527">
        <v>-24.8</v>
      </c>
      <c r="T527">
        <v>52.1</v>
      </c>
      <c r="U527">
        <v>-47.2</v>
      </c>
      <c r="V527">
        <v>6.9</v>
      </c>
    </row>
    <row r="528" spans="1:22" x14ac:dyDescent="0.45">
      <c r="A528" t="s">
        <v>488</v>
      </c>
      <c r="B528" t="s">
        <v>1989</v>
      </c>
      <c r="C528">
        <v>677</v>
      </c>
      <c r="D528">
        <v>2298</v>
      </c>
      <c r="E528">
        <v>53</v>
      </c>
      <c r="F528">
        <v>228</v>
      </c>
      <c r="G528">
        <v>203</v>
      </c>
      <c r="H528">
        <v>0</v>
      </c>
      <c r="I528">
        <v>0.104</v>
      </c>
      <c r="J528">
        <v>0.189</v>
      </c>
      <c r="K528">
        <v>0.122</v>
      </c>
      <c r="L528">
        <v>0.29399999999999998</v>
      </c>
      <c r="M528">
        <v>0.251</v>
      </c>
      <c r="N528">
        <v>0.33400000000000002</v>
      </c>
      <c r="O528">
        <v>0.374</v>
      </c>
      <c r="P528">
        <v>0.311</v>
      </c>
      <c r="Q528" t="s">
        <v>373</v>
      </c>
      <c r="R528">
        <v>96</v>
      </c>
      <c r="S528">
        <v>-13.3</v>
      </c>
      <c r="T528">
        <v>-24.2</v>
      </c>
      <c r="U528">
        <v>12.6</v>
      </c>
      <c r="V528">
        <v>6.8</v>
      </c>
    </row>
    <row r="529" spans="1:22" x14ac:dyDescent="0.45">
      <c r="A529" t="s">
        <v>2363</v>
      </c>
      <c r="B529" t="s">
        <v>1989</v>
      </c>
      <c r="C529">
        <v>403</v>
      </c>
      <c r="D529">
        <v>1285</v>
      </c>
      <c r="E529">
        <v>41</v>
      </c>
      <c r="F529">
        <v>136</v>
      </c>
      <c r="G529">
        <v>128</v>
      </c>
      <c r="H529">
        <v>0</v>
      </c>
      <c r="I529">
        <v>9.2999999999999999E-2</v>
      </c>
      <c r="J529">
        <v>0.29499999999999998</v>
      </c>
      <c r="K529">
        <v>0.14899999999999999</v>
      </c>
      <c r="L529">
        <v>0.27600000000000002</v>
      </c>
      <c r="M529">
        <v>0.21199999999999999</v>
      </c>
      <c r="N529">
        <v>0.29499999999999998</v>
      </c>
      <c r="O529">
        <v>0.36099999999999999</v>
      </c>
      <c r="P529">
        <v>0.28999999999999998</v>
      </c>
      <c r="Q529" t="s">
        <v>373</v>
      </c>
      <c r="R529">
        <v>83</v>
      </c>
      <c r="S529">
        <v>-6.7</v>
      </c>
      <c r="T529">
        <v>-33.6</v>
      </c>
      <c r="U529">
        <v>57.7</v>
      </c>
      <c r="V529">
        <v>6.8</v>
      </c>
    </row>
    <row r="530" spans="1:22" x14ac:dyDescent="0.45">
      <c r="A530" t="s">
        <v>2364</v>
      </c>
      <c r="B530" t="s">
        <v>1989</v>
      </c>
      <c r="C530">
        <v>635</v>
      </c>
      <c r="D530">
        <v>2347</v>
      </c>
      <c r="E530">
        <v>46</v>
      </c>
      <c r="F530">
        <v>261</v>
      </c>
      <c r="G530">
        <v>216</v>
      </c>
      <c r="H530">
        <v>31</v>
      </c>
      <c r="I530">
        <v>8.3000000000000004E-2</v>
      </c>
      <c r="J530">
        <v>0.17899999999999999</v>
      </c>
      <c r="K530">
        <v>0.126</v>
      </c>
      <c r="L530">
        <v>0.27900000000000003</v>
      </c>
      <c r="M530">
        <v>0.24099999999999999</v>
      </c>
      <c r="N530">
        <v>0.30399999999999999</v>
      </c>
      <c r="O530">
        <v>0.36699999999999999</v>
      </c>
      <c r="P530">
        <v>0.29599999999999999</v>
      </c>
      <c r="Q530" t="s">
        <v>373</v>
      </c>
      <c r="R530">
        <v>90</v>
      </c>
      <c r="S530">
        <v>10.5</v>
      </c>
      <c r="T530">
        <v>-17.8</v>
      </c>
      <c r="U530">
        <v>5</v>
      </c>
      <c r="V530">
        <v>6.8</v>
      </c>
    </row>
    <row r="531" spans="1:22" x14ac:dyDescent="0.45">
      <c r="A531" t="s">
        <v>2365</v>
      </c>
      <c r="B531" t="s">
        <v>1989</v>
      </c>
      <c r="C531">
        <v>373</v>
      </c>
      <c r="D531">
        <v>1134</v>
      </c>
      <c r="E531">
        <v>31</v>
      </c>
      <c r="F531">
        <v>94</v>
      </c>
      <c r="G531">
        <v>114</v>
      </c>
      <c r="H531">
        <v>0</v>
      </c>
      <c r="I531">
        <v>8.5999999999999993E-2</v>
      </c>
      <c r="J531">
        <v>0.23499999999999999</v>
      </c>
      <c r="K531">
        <v>0.14499999999999999</v>
      </c>
      <c r="L531">
        <v>0.26800000000000002</v>
      </c>
      <c r="M531">
        <v>0.221</v>
      </c>
      <c r="N531">
        <v>0.29399999999999998</v>
      </c>
      <c r="O531">
        <v>0.36599999999999999</v>
      </c>
      <c r="P531">
        <v>0.29199999999999998</v>
      </c>
      <c r="Q531" t="s">
        <v>373</v>
      </c>
      <c r="R531">
        <v>86</v>
      </c>
      <c r="S531">
        <v>-6.9</v>
      </c>
      <c r="T531">
        <v>-25.2</v>
      </c>
      <c r="U531">
        <v>51.1</v>
      </c>
      <c r="V531">
        <v>6.8</v>
      </c>
    </row>
    <row r="532" spans="1:22" x14ac:dyDescent="0.45">
      <c r="A532" t="s">
        <v>2366</v>
      </c>
      <c r="B532" t="s">
        <v>1989</v>
      </c>
      <c r="C532">
        <v>865</v>
      </c>
      <c r="D532">
        <v>3222</v>
      </c>
      <c r="E532">
        <v>96</v>
      </c>
      <c r="F532">
        <v>360</v>
      </c>
      <c r="G532">
        <v>397</v>
      </c>
      <c r="H532">
        <v>11</v>
      </c>
      <c r="I532">
        <v>6.7000000000000004E-2</v>
      </c>
      <c r="J532">
        <v>0.20200000000000001</v>
      </c>
      <c r="K532">
        <v>0.157</v>
      </c>
      <c r="L532">
        <v>0.311</v>
      </c>
      <c r="M532">
        <v>0.26800000000000002</v>
      </c>
      <c r="N532">
        <v>0.317</v>
      </c>
      <c r="O532">
        <v>0.42599999999999999</v>
      </c>
      <c r="P532">
        <v>0.32100000000000001</v>
      </c>
      <c r="Q532" t="s">
        <v>373</v>
      </c>
      <c r="R532">
        <v>101</v>
      </c>
      <c r="S532">
        <v>-22.9</v>
      </c>
      <c r="T532">
        <v>-18.100000000000001</v>
      </c>
      <c r="U532">
        <v>-24.1</v>
      </c>
      <c r="V532">
        <v>6.8</v>
      </c>
    </row>
    <row r="533" spans="1:22" x14ac:dyDescent="0.45">
      <c r="A533" t="s">
        <v>209</v>
      </c>
      <c r="B533" t="s">
        <v>50</v>
      </c>
      <c r="C533">
        <v>547</v>
      </c>
      <c r="D533">
        <v>2228</v>
      </c>
      <c r="E533">
        <v>55</v>
      </c>
      <c r="F533">
        <v>263</v>
      </c>
      <c r="G533">
        <v>309</v>
      </c>
      <c r="H533">
        <v>15</v>
      </c>
      <c r="I533">
        <v>6.5000000000000002E-2</v>
      </c>
      <c r="J533">
        <v>0.18099999999999999</v>
      </c>
      <c r="K533">
        <v>0.14000000000000001</v>
      </c>
      <c r="L533">
        <v>0.31900000000000001</v>
      </c>
      <c r="M533">
        <v>0.27900000000000003</v>
      </c>
      <c r="N533">
        <v>0.32800000000000001</v>
      </c>
      <c r="O533">
        <v>0.41899999999999998</v>
      </c>
      <c r="P533">
        <v>0.32400000000000001</v>
      </c>
      <c r="Q533" t="s">
        <v>373</v>
      </c>
      <c r="R533">
        <v>104</v>
      </c>
      <c r="S533">
        <v>-7.6</v>
      </c>
      <c r="T533">
        <v>3.7</v>
      </c>
      <c r="U533">
        <v>-11.6</v>
      </c>
      <c r="V533">
        <v>6.8</v>
      </c>
    </row>
    <row r="534" spans="1:22" x14ac:dyDescent="0.45">
      <c r="A534" t="s">
        <v>504</v>
      </c>
      <c r="B534" t="s">
        <v>1989</v>
      </c>
      <c r="C534">
        <v>510</v>
      </c>
      <c r="D534">
        <v>1928</v>
      </c>
      <c r="E534">
        <v>30</v>
      </c>
      <c r="F534">
        <v>239</v>
      </c>
      <c r="G534">
        <v>175</v>
      </c>
      <c r="H534">
        <v>55</v>
      </c>
      <c r="I534">
        <v>0.1</v>
      </c>
      <c r="J534">
        <v>0.22500000000000001</v>
      </c>
      <c r="K534">
        <v>0.11600000000000001</v>
      </c>
      <c r="L534">
        <v>0.32</v>
      </c>
      <c r="M534">
        <v>0.253</v>
      </c>
      <c r="N534">
        <v>0.32800000000000001</v>
      </c>
      <c r="O534">
        <v>0.36899999999999999</v>
      </c>
      <c r="P534">
        <v>0.308</v>
      </c>
      <c r="Q534" t="s">
        <v>373</v>
      </c>
      <c r="R534">
        <v>94</v>
      </c>
      <c r="S534">
        <v>5.9</v>
      </c>
      <c r="T534">
        <v>-8.6999999999999993</v>
      </c>
      <c r="U534">
        <v>9.5</v>
      </c>
      <c r="V534">
        <v>6.8</v>
      </c>
    </row>
    <row r="535" spans="1:22" x14ac:dyDescent="0.45">
      <c r="A535" t="s">
        <v>217</v>
      </c>
      <c r="B535" t="s">
        <v>50</v>
      </c>
      <c r="C535">
        <v>365</v>
      </c>
      <c r="D535">
        <v>1449</v>
      </c>
      <c r="E535">
        <v>31</v>
      </c>
      <c r="F535">
        <v>180</v>
      </c>
      <c r="G535">
        <v>152</v>
      </c>
      <c r="H535">
        <v>64</v>
      </c>
      <c r="I535">
        <v>7.9000000000000001E-2</v>
      </c>
      <c r="J535">
        <v>0.16700000000000001</v>
      </c>
      <c r="K535">
        <v>0.129</v>
      </c>
      <c r="L535">
        <v>0.29099999999999998</v>
      </c>
      <c r="M535">
        <v>0.25700000000000001</v>
      </c>
      <c r="N535">
        <v>0.31900000000000001</v>
      </c>
      <c r="O535">
        <v>0.38600000000000001</v>
      </c>
      <c r="P535">
        <v>0.308</v>
      </c>
      <c r="Q535" t="s">
        <v>373</v>
      </c>
      <c r="R535">
        <v>95</v>
      </c>
      <c r="S535">
        <v>10.3</v>
      </c>
      <c r="T535">
        <v>1.5</v>
      </c>
      <c r="U535">
        <v>15.5</v>
      </c>
      <c r="V535">
        <v>6.7</v>
      </c>
    </row>
    <row r="536" spans="1:22" x14ac:dyDescent="0.45">
      <c r="A536" t="s">
        <v>224</v>
      </c>
      <c r="B536" t="s">
        <v>62</v>
      </c>
      <c r="C536">
        <v>346</v>
      </c>
      <c r="D536">
        <v>1211</v>
      </c>
      <c r="E536">
        <v>52</v>
      </c>
      <c r="F536">
        <v>139</v>
      </c>
      <c r="G536">
        <v>159</v>
      </c>
      <c r="H536">
        <v>5</v>
      </c>
      <c r="I536">
        <v>8.5999999999999993E-2</v>
      </c>
      <c r="J536">
        <v>0.28199999999999997</v>
      </c>
      <c r="K536">
        <v>0.20100000000000001</v>
      </c>
      <c r="L536">
        <v>0.29099999999999998</v>
      </c>
      <c r="M536">
        <v>0.23400000000000001</v>
      </c>
      <c r="N536">
        <v>0.317</v>
      </c>
      <c r="O536">
        <v>0.436</v>
      </c>
      <c r="P536">
        <v>0.32700000000000001</v>
      </c>
      <c r="Q536" t="s">
        <v>373</v>
      </c>
      <c r="R536">
        <v>111</v>
      </c>
      <c r="S536">
        <v>-4.0999999999999996</v>
      </c>
      <c r="T536">
        <v>11.7</v>
      </c>
      <c r="U536">
        <v>13.4</v>
      </c>
      <c r="V536">
        <v>6.7</v>
      </c>
    </row>
    <row r="537" spans="1:22" x14ac:dyDescent="0.45">
      <c r="A537" t="s">
        <v>2367</v>
      </c>
      <c r="B537" t="s">
        <v>1989</v>
      </c>
      <c r="C537">
        <v>670</v>
      </c>
      <c r="D537">
        <v>2645</v>
      </c>
      <c r="E537">
        <v>75</v>
      </c>
      <c r="F537">
        <v>282</v>
      </c>
      <c r="G537">
        <v>307</v>
      </c>
      <c r="H537">
        <v>6</v>
      </c>
      <c r="I537">
        <v>7.0999999999999994E-2</v>
      </c>
      <c r="J537">
        <v>0.123</v>
      </c>
      <c r="K537">
        <v>0.15</v>
      </c>
      <c r="L537">
        <v>0.26900000000000002</v>
      </c>
      <c r="M537">
        <v>0.25800000000000001</v>
      </c>
      <c r="N537">
        <v>0.315</v>
      </c>
      <c r="O537">
        <v>0.40799999999999997</v>
      </c>
      <c r="P537">
        <v>0.313</v>
      </c>
      <c r="Q537" t="s">
        <v>373</v>
      </c>
      <c r="R537">
        <v>97</v>
      </c>
      <c r="S537">
        <v>-15.1</v>
      </c>
      <c r="T537">
        <v>-24.2</v>
      </c>
      <c r="U537">
        <v>2.1</v>
      </c>
      <c r="V537">
        <v>6.7</v>
      </c>
    </row>
    <row r="538" spans="1:22" x14ac:dyDescent="0.45">
      <c r="A538" t="s">
        <v>2368</v>
      </c>
      <c r="B538" t="s">
        <v>1989</v>
      </c>
      <c r="C538">
        <v>493</v>
      </c>
      <c r="D538">
        <v>2079</v>
      </c>
      <c r="E538">
        <v>44</v>
      </c>
      <c r="F538">
        <v>267</v>
      </c>
      <c r="G538">
        <v>205</v>
      </c>
      <c r="H538">
        <v>48</v>
      </c>
      <c r="I538">
        <v>9.0999999999999998E-2</v>
      </c>
      <c r="J538">
        <v>0.186</v>
      </c>
      <c r="K538">
        <v>0.13300000000000001</v>
      </c>
      <c r="L538">
        <v>0.316</v>
      </c>
      <c r="M538">
        <v>0.26800000000000002</v>
      </c>
      <c r="N538">
        <v>0.33800000000000002</v>
      </c>
      <c r="O538">
        <v>0.40100000000000002</v>
      </c>
      <c r="P538">
        <v>0.32700000000000001</v>
      </c>
      <c r="Q538" t="s">
        <v>373</v>
      </c>
      <c r="R538">
        <v>95</v>
      </c>
      <c r="S538">
        <v>8.5</v>
      </c>
      <c r="T538">
        <v>-5.9</v>
      </c>
      <c r="U538">
        <v>2.6</v>
      </c>
      <c r="V538">
        <v>6.6</v>
      </c>
    </row>
    <row r="539" spans="1:22" x14ac:dyDescent="0.45">
      <c r="A539" t="s">
        <v>94</v>
      </c>
      <c r="B539" t="s">
        <v>1989</v>
      </c>
      <c r="C539">
        <v>533</v>
      </c>
      <c r="D539">
        <v>1992</v>
      </c>
      <c r="E539">
        <v>75</v>
      </c>
      <c r="F539">
        <v>222</v>
      </c>
      <c r="G539">
        <v>305</v>
      </c>
      <c r="H539">
        <v>23</v>
      </c>
      <c r="I539">
        <v>7.4999999999999997E-2</v>
      </c>
      <c r="J539">
        <v>0.16700000000000001</v>
      </c>
      <c r="K539">
        <v>0.184</v>
      </c>
      <c r="L539">
        <v>0.28599999999999998</v>
      </c>
      <c r="M539">
        <v>0.26600000000000001</v>
      </c>
      <c r="N539">
        <v>0.32500000000000001</v>
      </c>
      <c r="O539">
        <v>0.45</v>
      </c>
      <c r="P539">
        <v>0.33</v>
      </c>
      <c r="Q539" t="s">
        <v>373</v>
      </c>
      <c r="R539">
        <v>113</v>
      </c>
      <c r="S539">
        <v>-5.8</v>
      </c>
      <c r="T539">
        <v>24.6</v>
      </c>
      <c r="U539">
        <v>-26.9</v>
      </c>
      <c r="V539">
        <v>6.6</v>
      </c>
    </row>
    <row r="540" spans="1:22" x14ac:dyDescent="0.45">
      <c r="A540" t="s">
        <v>2369</v>
      </c>
      <c r="B540" t="s">
        <v>1989</v>
      </c>
      <c r="C540">
        <v>958</v>
      </c>
      <c r="D540">
        <v>3581</v>
      </c>
      <c r="E540">
        <v>156</v>
      </c>
      <c r="F540">
        <v>387</v>
      </c>
      <c r="G540">
        <v>470</v>
      </c>
      <c r="H540">
        <v>6</v>
      </c>
      <c r="I540">
        <v>0.11</v>
      </c>
      <c r="J540">
        <v>0.245</v>
      </c>
      <c r="K540">
        <v>0.20899999999999999</v>
      </c>
      <c r="L540">
        <v>0.28000000000000003</v>
      </c>
      <c r="M540">
        <v>0.23899999999999999</v>
      </c>
      <c r="N540">
        <v>0.33400000000000002</v>
      </c>
      <c r="O540">
        <v>0.44800000000000001</v>
      </c>
      <c r="P540">
        <v>0.33800000000000002</v>
      </c>
      <c r="Q540" t="s">
        <v>373</v>
      </c>
      <c r="R540">
        <v>116</v>
      </c>
      <c r="S540">
        <v>-12.1</v>
      </c>
      <c r="T540">
        <v>52.4</v>
      </c>
      <c r="U540">
        <v>-105.3</v>
      </c>
      <c r="V540">
        <v>6.5</v>
      </c>
    </row>
    <row r="541" spans="1:22" x14ac:dyDescent="0.45">
      <c r="A541" t="s">
        <v>2370</v>
      </c>
      <c r="B541" t="s">
        <v>1989</v>
      </c>
      <c r="C541">
        <v>938</v>
      </c>
      <c r="D541">
        <v>2988</v>
      </c>
      <c r="E541">
        <v>86</v>
      </c>
      <c r="F541">
        <v>317</v>
      </c>
      <c r="G541">
        <v>358</v>
      </c>
      <c r="H541">
        <v>11</v>
      </c>
      <c r="I541">
        <v>7.8E-2</v>
      </c>
      <c r="J541">
        <v>0.158</v>
      </c>
      <c r="K541">
        <v>0.16600000000000001</v>
      </c>
      <c r="L541">
        <v>0.30099999999999999</v>
      </c>
      <c r="M541">
        <v>0.27400000000000002</v>
      </c>
      <c r="N541">
        <v>0.33300000000000002</v>
      </c>
      <c r="O541">
        <v>0.439</v>
      </c>
      <c r="P541">
        <v>0.33300000000000002</v>
      </c>
      <c r="Q541" t="s">
        <v>373</v>
      </c>
      <c r="R541">
        <v>95</v>
      </c>
      <c r="S541">
        <v>-3.7</v>
      </c>
      <c r="T541">
        <v>-22.6</v>
      </c>
      <c r="U541">
        <v>-7.9</v>
      </c>
      <c r="V541">
        <v>6.5</v>
      </c>
    </row>
    <row r="542" spans="1:22" x14ac:dyDescent="0.45">
      <c r="A542" t="s">
        <v>185</v>
      </c>
      <c r="B542" t="s">
        <v>1989</v>
      </c>
      <c r="C542">
        <v>812</v>
      </c>
      <c r="D542">
        <v>2955</v>
      </c>
      <c r="E542">
        <v>106</v>
      </c>
      <c r="F542">
        <v>325</v>
      </c>
      <c r="G542">
        <v>366</v>
      </c>
      <c r="H542">
        <v>4</v>
      </c>
      <c r="I542">
        <v>5.8999999999999997E-2</v>
      </c>
      <c r="J542">
        <v>0.22600000000000001</v>
      </c>
      <c r="K542">
        <v>0.184</v>
      </c>
      <c r="L542">
        <v>0.29099999999999998</v>
      </c>
      <c r="M542">
        <v>0.25</v>
      </c>
      <c r="N542">
        <v>0.3</v>
      </c>
      <c r="O542">
        <v>0.434</v>
      </c>
      <c r="P542">
        <v>0.314</v>
      </c>
      <c r="Q542" t="s">
        <v>373</v>
      </c>
      <c r="R542">
        <v>94</v>
      </c>
      <c r="S542">
        <v>-10.1</v>
      </c>
      <c r="T542">
        <v>-33.6</v>
      </c>
      <c r="U542">
        <v>-3.1</v>
      </c>
      <c r="V542">
        <v>6.4</v>
      </c>
    </row>
    <row r="543" spans="1:22" x14ac:dyDescent="0.45">
      <c r="A543" t="s">
        <v>2371</v>
      </c>
      <c r="B543" t="s">
        <v>1989</v>
      </c>
      <c r="C543">
        <v>861</v>
      </c>
      <c r="D543">
        <v>3560</v>
      </c>
      <c r="E543">
        <v>187</v>
      </c>
      <c r="F543">
        <v>506</v>
      </c>
      <c r="G543">
        <v>541</v>
      </c>
      <c r="H543">
        <v>27</v>
      </c>
      <c r="I543">
        <v>8.4000000000000005E-2</v>
      </c>
      <c r="J543">
        <v>0.187</v>
      </c>
      <c r="K543">
        <v>0.23899999999999999</v>
      </c>
      <c r="L543">
        <v>0.29299999999999998</v>
      </c>
      <c r="M543">
        <v>0.27600000000000002</v>
      </c>
      <c r="N543">
        <v>0.34200000000000003</v>
      </c>
      <c r="O543">
        <v>0.51500000000000001</v>
      </c>
      <c r="P543">
        <v>0.36499999999999999</v>
      </c>
      <c r="Q543" t="s">
        <v>373</v>
      </c>
      <c r="R543">
        <v>119</v>
      </c>
      <c r="S543">
        <v>-19.2</v>
      </c>
      <c r="T543">
        <v>64.3</v>
      </c>
      <c r="U543">
        <v>-121.5</v>
      </c>
      <c r="V543">
        <v>6.4</v>
      </c>
    </row>
    <row r="544" spans="1:22" x14ac:dyDescent="0.45">
      <c r="A544" t="s">
        <v>506</v>
      </c>
      <c r="B544" t="s">
        <v>1989</v>
      </c>
      <c r="C544">
        <v>732</v>
      </c>
      <c r="D544">
        <v>2696</v>
      </c>
      <c r="E544">
        <v>33</v>
      </c>
      <c r="F544">
        <v>305</v>
      </c>
      <c r="G544">
        <v>236</v>
      </c>
      <c r="H544">
        <v>77</v>
      </c>
      <c r="I544">
        <v>5.8999999999999997E-2</v>
      </c>
      <c r="J544">
        <v>0.153</v>
      </c>
      <c r="K544">
        <v>0.09</v>
      </c>
      <c r="L544">
        <v>0.30299999999999999</v>
      </c>
      <c r="M544">
        <v>0.26400000000000001</v>
      </c>
      <c r="N544">
        <v>0.317</v>
      </c>
      <c r="O544">
        <v>0.35399999999999998</v>
      </c>
      <c r="P544">
        <v>0.29499999999999998</v>
      </c>
      <c r="Q544" t="s">
        <v>373</v>
      </c>
      <c r="R544">
        <v>85</v>
      </c>
      <c r="S544">
        <v>7.8</v>
      </c>
      <c r="T544">
        <v>-42.3</v>
      </c>
      <c r="U544">
        <v>13</v>
      </c>
      <c r="V544">
        <v>6.4</v>
      </c>
    </row>
    <row r="545" spans="1:22" x14ac:dyDescent="0.45">
      <c r="A545" t="s">
        <v>1857</v>
      </c>
      <c r="B545" t="s">
        <v>1989</v>
      </c>
      <c r="C545">
        <v>361</v>
      </c>
      <c r="D545">
        <v>1010</v>
      </c>
      <c r="E545">
        <v>23</v>
      </c>
      <c r="F545">
        <v>128</v>
      </c>
      <c r="G545">
        <v>99</v>
      </c>
      <c r="H545">
        <v>19</v>
      </c>
      <c r="I545">
        <v>4.1000000000000002E-2</v>
      </c>
      <c r="J545">
        <v>0.23100000000000001</v>
      </c>
      <c r="K545">
        <v>0.152</v>
      </c>
      <c r="L545">
        <v>0.318</v>
      </c>
      <c r="M545">
        <v>0.25600000000000001</v>
      </c>
      <c r="N545">
        <v>0.315</v>
      </c>
      <c r="O545">
        <v>0.40799999999999997</v>
      </c>
      <c r="P545">
        <v>0.314</v>
      </c>
      <c r="Q545" t="s">
        <v>373</v>
      </c>
      <c r="R545">
        <v>99</v>
      </c>
      <c r="S545">
        <v>4.5999999999999996</v>
      </c>
      <c r="T545">
        <v>3.2</v>
      </c>
      <c r="U545">
        <v>25.1</v>
      </c>
      <c r="V545">
        <v>6.4</v>
      </c>
    </row>
    <row r="546" spans="1:22" x14ac:dyDescent="0.45">
      <c r="A546" t="s">
        <v>29</v>
      </c>
      <c r="B546" t="s">
        <v>30</v>
      </c>
      <c r="C546">
        <v>317</v>
      </c>
      <c r="D546">
        <v>1326</v>
      </c>
      <c r="E546">
        <v>46</v>
      </c>
      <c r="F546">
        <v>167</v>
      </c>
      <c r="G546">
        <v>162</v>
      </c>
      <c r="H546">
        <v>24</v>
      </c>
      <c r="I546">
        <v>9.4E-2</v>
      </c>
      <c r="J546">
        <v>0.24299999999999999</v>
      </c>
      <c r="K546">
        <v>0.193</v>
      </c>
      <c r="L546">
        <v>0.33500000000000002</v>
      </c>
      <c r="M546">
        <v>0.27300000000000002</v>
      </c>
      <c r="N546">
        <v>0.34499999999999997</v>
      </c>
      <c r="O546">
        <v>0.46600000000000003</v>
      </c>
      <c r="P546">
        <v>0.34799999999999998</v>
      </c>
      <c r="Q546" t="s">
        <v>373</v>
      </c>
      <c r="R546">
        <v>123</v>
      </c>
      <c r="S546">
        <v>-1.6</v>
      </c>
      <c r="T546">
        <v>35.5</v>
      </c>
      <c r="U546">
        <v>-18.399999999999999</v>
      </c>
      <c r="V546">
        <v>6.3</v>
      </c>
    </row>
    <row r="547" spans="1:22" x14ac:dyDescent="0.45">
      <c r="A547" t="s">
        <v>126</v>
      </c>
      <c r="B547" t="s">
        <v>1989</v>
      </c>
      <c r="C547">
        <v>497</v>
      </c>
      <c r="D547">
        <v>1867</v>
      </c>
      <c r="E547">
        <v>65</v>
      </c>
      <c r="F547">
        <v>245</v>
      </c>
      <c r="G547">
        <v>217</v>
      </c>
      <c r="H547">
        <v>57</v>
      </c>
      <c r="I547">
        <v>7.8E-2</v>
      </c>
      <c r="J547">
        <v>0.24399999999999999</v>
      </c>
      <c r="K547">
        <v>0.182</v>
      </c>
      <c r="L547">
        <v>0.30199999999999999</v>
      </c>
      <c r="M547">
        <v>0.25</v>
      </c>
      <c r="N547">
        <v>0.315</v>
      </c>
      <c r="O547">
        <v>0.432</v>
      </c>
      <c r="P547">
        <v>0.32200000000000001</v>
      </c>
      <c r="Q547" t="s">
        <v>373</v>
      </c>
      <c r="R547">
        <v>104</v>
      </c>
      <c r="S547">
        <v>4.9000000000000004</v>
      </c>
      <c r="T547">
        <v>13.7</v>
      </c>
      <c r="U547">
        <v>-15</v>
      </c>
      <c r="V547">
        <v>6.3</v>
      </c>
    </row>
    <row r="548" spans="1:22" x14ac:dyDescent="0.45">
      <c r="A548" t="s">
        <v>2372</v>
      </c>
      <c r="B548" t="s">
        <v>1989</v>
      </c>
      <c r="C548">
        <v>1414</v>
      </c>
      <c r="D548">
        <v>5686</v>
      </c>
      <c r="E548">
        <v>147</v>
      </c>
      <c r="F548">
        <v>592</v>
      </c>
      <c r="G548">
        <v>728</v>
      </c>
      <c r="H548">
        <v>5</v>
      </c>
      <c r="I548">
        <v>8.7999999999999995E-2</v>
      </c>
      <c r="J548">
        <v>0.14799999999999999</v>
      </c>
      <c r="K548">
        <v>0.151</v>
      </c>
      <c r="L548">
        <v>0.32</v>
      </c>
      <c r="M548">
        <v>0.28999999999999998</v>
      </c>
      <c r="N548">
        <v>0.35399999999999998</v>
      </c>
      <c r="O548">
        <v>0.441</v>
      </c>
      <c r="P548">
        <v>0.34499999999999997</v>
      </c>
      <c r="Q548" t="s">
        <v>373</v>
      </c>
      <c r="R548">
        <v>114</v>
      </c>
      <c r="S548">
        <v>-81.2</v>
      </c>
      <c r="T548">
        <v>16</v>
      </c>
      <c r="U548">
        <v>-145.9</v>
      </c>
      <c r="V548">
        <v>6.3</v>
      </c>
    </row>
    <row r="549" spans="1:22" x14ac:dyDescent="0.45">
      <c r="A549" t="s">
        <v>76</v>
      </c>
      <c r="B549" t="s">
        <v>1989</v>
      </c>
      <c r="C549">
        <v>305</v>
      </c>
      <c r="D549">
        <v>1022</v>
      </c>
      <c r="E549">
        <v>47</v>
      </c>
      <c r="F549">
        <v>158</v>
      </c>
      <c r="G549">
        <v>120</v>
      </c>
      <c r="H549">
        <v>38</v>
      </c>
      <c r="I549">
        <v>6.3E-2</v>
      </c>
      <c r="J549">
        <v>0.34599999999999997</v>
      </c>
      <c r="K549">
        <v>0.20300000000000001</v>
      </c>
      <c r="L549">
        <v>0.28999999999999998</v>
      </c>
      <c r="M549">
        <v>0.218</v>
      </c>
      <c r="N549">
        <v>0.27500000000000002</v>
      </c>
      <c r="O549">
        <v>0.42199999999999999</v>
      </c>
      <c r="P549">
        <v>0.29899999999999999</v>
      </c>
      <c r="Q549" t="s">
        <v>373</v>
      </c>
      <c r="R549">
        <v>95</v>
      </c>
      <c r="S549">
        <v>7.3</v>
      </c>
      <c r="T549">
        <v>2.2999999999999998</v>
      </c>
      <c r="U549">
        <v>25.7</v>
      </c>
      <c r="V549">
        <v>6.3</v>
      </c>
    </row>
    <row r="550" spans="1:22" x14ac:dyDescent="0.45">
      <c r="A550" t="s">
        <v>2373</v>
      </c>
      <c r="B550" t="s">
        <v>1989</v>
      </c>
      <c r="C550">
        <v>523</v>
      </c>
      <c r="D550">
        <v>1991</v>
      </c>
      <c r="E550">
        <v>16</v>
      </c>
      <c r="F550">
        <v>288</v>
      </c>
      <c r="G550">
        <v>149</v>
      </c>
      <c r="H550">
        <v>146</v>
      </c>
      <c r="I550">
        <v>0.10199999999999999</v>
      </c>
      <c r="J550">
        <v>0.127</v>
      </c>
      <c r="K550">
        <v>0.115</v>
      </c>
      <c r="L550">
        <v>0.30499999999999999</v>
      </c>
      <c r="M550">
        <v>0.27</v>
      </c>
      <c r="N550">
        <v>0.34699999999999998</v>
      </c>
      <c r="O550">
        <v>0.38500000000000001</v>
      </c>
      <c r="P550">
        <v>0.32400000000000001</v>
      </c>
      <c r="Q550" t="s">
        <v>373</v>
      </c>
      <c r="R550">
        <v>97</v>
      </c>
      <c r="S550">
        <v>21</v>
      </c>
      <c r="T550">
        <v>12</v>
      </c>
      <c r="U550">
        <v>-13.9</v>
      </c>
      <c r="V550">
        <v>6.3</v>
      </c>
    </row>
    <row r="551" spans="1:22" x14ac:dyDescent="0.45">
      <c r="A551" t="s">
        <v>2374</v>
      </c>
      <c r="B551" t="s">
        <v>1989</v>
      </c>
      <c r="C551">
        <v>906</v>
      </c>
      <c r="D551">
        <v>3687</v>
      </c>
      <c r="E551">
        <v>32</v>
      </c>
      <c r="F551">
        <v>460</v>
      </c>
      <c r="G551">
        <v>246</v>
      </c>
      <c r="H551">
        <v>266</v>
      </c>
      <c r="I551">
        <v>7.3999999999999996E-2</v>
      </c>
      <c r="J551">
        <v>0.14399999999999999</v>
      </c>
      <c r="K551">
        <v>9.2999999999999999E-2</v>
      </c>
      <c r="L551">
        <v>0.318</v>
      </c>
      <c r="M551">
        <v>0.27600000000000002</v>
      </c>
      <c r="N551">
        <v>0.33300000000000002</v>
      </c>
      <c r="O551">
        <v>0.36899999999999999</v>
      </c>
      <c r="P551">
        <v>0.312</v>
      </c>
      <c r="Q551" t="s">
        <v>373</v>
      </c>
      <c r="R551">
        <v>85</v>
      </c>
      <c r="S551">
        <v>31</v>
      </c>
      <c r="T551">
        <v>-39.9</v>
      </c>
      <c r="U551">
        <v>-22.8</v>
      </c>
      <c r="V551">
        <v>6.3</v>
      </c>
    </row>
    <row r="552" spans="1:22" x14ac:dyDescent="0.45">
      <c r="A552" t="s">
        <v>495</v>
      </c>
      <c r="B552" t="s">
        <v>1989</v>
      </c>
      <c r="C552">
        <v>506</v>
      </c>
      <c r="D552">
        <v>1804</v>
      </c>
      <c r="E552">
        <v>49</v>
      </c>
      <c r="F552">
        <v>251</v>
      </c>
      <c r="G552">
        <v>178</v>
      </c>
      <c r="H552">
        <v>32</v>
      </c>
      <c r="I552">
        <v>0.13500000000000001</v>
      </c>
      <c r="J552">
        <v>0.27200000000000002</v>
      </c>
      <c r="K552">
        <v>0.153</v>
      </c>
      <c r="L552">
        <v>0.29799999999999999</v>
      </c>
      <c r="M552">
        <v>0.22600000000000001</v>
      </c>
      <c r="N552">
        <v>0.34200000000000003</v>
      </c>
      <c r="O552">
        <v>0.379</v>
      </c>
      <c r="P552">
        <v>0.32</v>
      </c>
      <c r="Q552" t="s">
        <v>373</v>
      </c>
      <c r="R552">
        <v>102</v>
      </c>
      <c r="S552">
        <v>5</v>
      </c>
      <c r="T552">
        <v>10.9</v>
      </c>
      <c r="U552">
        <v>-7.9</v>
      </c>
      <c r="V552">
        <v>6.2</v>
      </c>
    </row>
    <row r="553" spans="1:22" x14ac:dyDescent="0.45">
      <c r="A553" t="s">
        <v>2376</v>
      </c>
      <c r="B553" t="s">
        <v>1989</v>
      </c>
      <c r="C553">
        <v>572</v>
      </c>
      <c r="D553">
        <v>1855</v>
      </c>
      <c r="E553">
        <v>70</v>
      </c>
      <c r="F553">
        <v>208</v>
      </c>
      <c r="G553">
        <v>216</v>
      </c>
      <c r="H553">
        <v>1</v>
      </c>
      <c r="I553">
        <v>8.4000000000000005E-2</v>
      </c>
      <c r="J553">
        <v>0.33600000000000002</v>
      </c>
      <c r="K553">
        <v>0.189</v>
      </c>
      <c r="L553">
        <v>0.313</v>
      </c>
      <c r="M553">
        <v>0.223</v>
      </c>
      <c r="N553">
        <v>0.312</v>
      </c>
      <c r="O553">
        <v>0.41299999999999998</v>
      </c>
      <c r="P553">
        <v>0.31900000000000001</v>
      </c>
      <c r="Q553" t="s">
        <v>373</v>
      </c>
      <c r="R553">
        <v>96</v>
      </c>
      <c r="S553">
        <v>-1.6</v>
      </c>
      <c r="T553">
        <v>-10.5</v>
      </c>
      <c r="U553">
        <v>9.9</v>
      </c>
      <c r="V553">
        <v>6.2</v>
      </c>
    </row>
    <row r="554" spans="1:22" x14ac:dyDescent="0.45">
      <c r="A554" t="s">
        <v>2377</v>
      </c>
      <c r="B554" t="s">
        <v>1989</v>
      </c>
      <c r="C554">
        <v>970</v>
      </c>
      <c r="D554">
        <v>3507</v>
      </c>
      <c r="E554">
        <v>124</v>
      </c>
      <c r="F554">
        <v>394</v>
      </c>
      <c r="G554">
        <v>507</v>
      </c>
      <c r="H554">
        <v>16</v>
      </c>
      <c r="I554">
        <v>6.8000000000000005E-2</v>
      </c>
      <c r="J554">
        <v>0.11700000000000001</v>
      </c>
      <c r="K554">
        <v>0.16900000000000001</v>
      </c>
      <c r="L554">
        <v>0.27900000000000003</v>
      </c>
      <c r="M554">
        <v>0.27500000000000002</v>
      </c>
      <c r="N554">
        <v>0.32500000000000001</v>
      </c>
      <c r="O554">
        <v>0.44400000000000001</v>
      </c>
      <c r="P554">
        <v>0.33200000000000002</v>
      </c>
      <c r="Q554" t="s">
        <v>373</v>
      </c>
      <c r="R554">
        <v>103</v>
      </c>
      <c r="S554">
        <v>-34.299999999999997</v>
      </c>
      <c r="T554">
        <v>-19.2</v>
      </c>
      <c r="U554">
        <v>-35.4</v>
      </c>
      <c r="V554">
        <v>6.2</v>
      </c>
    </row>
    <row r="555" spans="1:22" x14ac:dyDescent="0.45">
      <c r="A555" t="s">
        <v>2375</v>
      </c>
      <c r="B555" t="s">
        <v>1989</v>
      </c>
      <c r="C555">
        <v>753</v>
      </c>
      <c r="D555">
        <v>2661</v>
      </c>
      <c r="E555">
        <v>25</v>
      </c>
      <c r="F555">
        <v>316</v>
      </c>
      <c r="G555">
        <v>234</v>
      </c>
      <c r="H555">
        <v>41</v>
      </c>
      <c r="I555">
        <v>8.7999999999999995E-2</v>
      </c>
      <c r="J555">
        <v>0.191</v>
      </c>
      <c r="K555">
        <v>0.1</v>
      </c>
      <c r="L555">
        <v>0.32100000000000001</v>
      </c>
      <c r="M555">
        <v>0.26200000000000001</v>
      </c>
      <c r="N555">
        <v>0.33200000000000002</v>
      </c>
      <c r="O555">
        <v>0.36199999999999999</v>
      </c>
      <c r="P555">
        <v>0.307</v>
      </c>
      <c r="Q555" t="s">
        <v>373</v>
      </c>
      <c r="R555">
        <v>88</v>
      </c>
      <c r="S555">
        <v>7.2</v>
      </c>
      <c r="T555">
        <v>-30</v>
      </c>
      <c r="U555">
        <v>0.4</v>
      </c>
      <c r="V555">
        <v>6.2</v>
      </c>
    </row>
    <row r="556" spans="1:22" x14ac:dyDescent="0.45">
      <c r="A556" t="s">
        <v>90</v>
      </c>
      <c r="B556" t="s">
        <v>54</v>
      </c>
      <c r="C556">
        <v>481</v>
      </c>
      <c r="D556">
        <v>1886</v>
      </c>
      <c r="E556">
        <v>66</v>
      </c>
      <c r="F556">
        <v>243</v>
      </c>
      <c r="G556">
        <v>211</v>
      </c>
      <c r="H556">
        <v>17</v>
      </c>
      <c r="I556">
        <v>9.7000000000000003E-2</v>
      </c>
      <c r="J556">
        <v>0.23499999999999999</v>
      </c>
      <c r="K556">
        <v>0.17399999999999999</v>
      </c>
      <c r="L556">
        <v>0.3</v>
      </c>
      <c r="M556">
        <v>0.251</v>
      </c>
      <c r="N556">
        <v>0.33100000000000002</v>
      </c>
      <c r="O556">
        <v>0.42499999999999999</v>
      </c>
      <c r="P556">
        <v>0.33</v>
      </c>
      <c r="Q556" t="s">
        <v>373</v>
      </c>
      <c r="R556">
        <v>110</v>
      </c>
      <c r="S556">
        <v>-4.5999999999999996</v>
      </c>
      <c r="T556">
        <v>17.2</v>
      </c>
      <c r="U556">
        <v>-19.7</v>
      </c>
      <c r="V556">
        <v>6.2</v>
      </c>
    </row>
    <row r="557" spans="1:22" x14ac:dyDescent="0.45">
      <c r="A557" t="s">
        <v>2379</v>
      </c>
      <c r="B557" t="s">
        <v>1989</v>
      </c>
      <c r="C557">
        <v>363</v>
      </c>
      <c r="D557">
        <v>1381</v>
      </c>
      <c r="E557">
        <v>49</v>
      </c>
      <c r="F557">
        <v>192</v>
      </c>
      <c r="G557">
        <v>184</v>
      </c>
      <c r="H557">
        <v>33</v>
      </c>
      <c r="I557">
        <v>5.1999999999999998E-2</v>
      </c>
      <c r="J557">
        <v>0.188</v>
      </c>
      <c r="K557">
        <v>0.184</v>
      </c>
      <c r="L557">
        <v>0.30599999999999999</v>
      </c>
      <c r="M557">
        <v>0.27300000000000002</v>
      </c>
      <c r="N557">
        <v>0.32100000000000001</v>
      </c>
      <c r="O557">
        <v>0.45600000000000002</v>
      </c>
      <c r="P557">
        <v>0.33400000000000002</v>
      </c>
      <c r="Q557" t="s">
        <v>373</v>
      </c>
      <c r="R557">
        <v>100</v>
      </c>
      <c r="S557">
        <v>11.8</v>
      </c>
      <c r="T557">
        <v>12.7</v>
      </c>
      <c r="U557">
        <v>3.3</v>
      </c>
      <c r="V557">
        <v>6.2</v>
      </c>
    </row>
    <row r="558" spans="1:22" x14ac:dyDescent="0.45">
      <c r="A558" t="s">
        <v>2380</v>
      </c>
      <c r="B558" t="s">
        <v>1989</v>
      </c>
      <c r="C558">
        <v>558</v>
      </c>
      <c r="D558">
        <v>2082</v>
      </c>
      <c r="E558">
        <v>83</v>
      </c>
      <c r="F558">
        <v>257</v>
      </c>
      <c r="G558">
        <v>289</v>
      </c>
      <c r="H558">
        <v>30</v>
      </c>
      <c r="I558">
        <v>9.8000000000000004E-2</v>
      </c>
      <c r="J558">
        <v>0.17799999999999999</v>
      </c>
      <c r="K558">
        <v>0.19</v>
      </c>
      <c r="L558">
        <v>0.28899999999999998</v>
      </c>
      <c r="M558">
        <v>0.26500000000000001</v>
      </c>
      <c r="N558">
        <v>0.35</v>
      </c>
      <c r="O558">
        <v>0.45500000000000002</v>
      </c>
      <c r="P558">
        <v>0.34699999999999998</v>
      </c>
      <c r="Q558" t="s">
        <v>373</v>
      </c>
      <c r="R558">
        <v>109</v>
      </c>
      <c r="S558">
        <v>5.2</v>
      </c>
      <c r="T558">
        <v>29.7</v>
      </c>
      <c r="U558">
        <v>-36.799999999999997</v>
      </c>
      <c r="V558">
        <v>6.2</v>
      </c>
    </row>
    <row r="559" spans="1:22" x14ac:dyDescent="0.45">
      <c r="A559" t="s">
        <v>2381</v>
      </c>
      <c r="B559" t="s">
        <v>1989</v>
      </c>
      <c r="C559">
        <v>714</v>
      </c>
      <c r="D559">
        <v>2038</v>
      </c>
      <c r="E559">
        <v>24</v>
      </c>
      <c r="F559">
        <v>221</v>
      </c>
      <c r="G559">
        <v>165</v>
      </c>
      <c r="H559">
        <v>12</v>
      </c>
      <c r="I559">
        <v>7.6999999999999999E-2</v>
      </c>
      <c r="J559">
        <v>0.15</v>
      </c>
      <c r="K559">
        <v>8.8999999999999996E-2</v>
      </c>
      <c r="L559">
        <v>0.28499999999999998</v>
      </c>
      <c r="M559">
        <v>0.247</v>
      </c>
      <c r="N559">
        <v>0.32</v>
      </c>
      <c r="O559">
        <v>0.33700000000000002</v>
      </c>
      <c r="P559">
        <v>0.29699999999999999</v>
      </c>
      <c r="Q559" t="s">
        <v>373</v>
      </c>
      <c r="R559">
        <v>79</v>
      </c>
      <c r="S559">
        <v>2.9</v>
      </c>
      <c r="T559">
        <v>-47</v>
      </c>
      <c r="U559">
        <v>37.700000000000003</v>
      </c>
      <c r="V559">
        <v>6.1</v>
      </c>
    </row>
    <row r="560" spans="1:22" x14ac:dyDescent="0.45">
      <c r="A560" t="s">
        <v>2382</v>
      </c>
      <c r="B560" t="s">
        <v>1989</v>
      </c>
      <c r="C560">
        <v>862</v>
      </c>
      <c r="D560">
        <v>3292</v>
      </c>
      <c r="E560">
        <v>104</v>
      </c>
      <c r="F560">
        <v>288</v>
      </c>
      <c r="G560">
        <v>472</v>
      </c>
      <c r="H560">
        <v>1</v>
      </c>
      <c r="I560">
        <v>4.1000000000000002E-2</v>
      </c>
      <c r="J560">
        <v>9.6000000000000002E-2</v>
      </c>
      <c r="K560">
        <v>0.14899999999999999</v>
      </c>
      <c r="L560">
        <v>0.27800000000000002</v>
      </c>
      <c r="M560">
        <v>0.27700000000000002</v>
      </c>
      <c r="N560">
        <v>0.31</v>
      </c>
      <c r="O560">
        <v>0.42699999999999999</v>
      </c>
      <c r="P560">
        <v>0.317</v>
      </c>
      <c r="Q560" t="s">
        <v>373</v>
      </c>
      <c r="R560">
        <v>90</v>
      </c>
      <c r="S560">
        <v>-51.2</v>
      </c>
      <c r="T560">
        <v>-92.8</v>
      </c>
      <c r="U560">
        <v>46</v>
      </c>
      <c r="V560">
        <v>6.1</v>
      </c>
    </row>
    <row r="561" spans="1:22" x14ac:dyDescent="0.45">
      <c r="A561" t="s">
        <v>56</v>
      </c>
      <c r="B561" t="s">
        <v>57</v>
      </c>
      <c r="C561">
        <v>191</v>
      </c>
      <c r="D561">
        <v>826</v>
      </c>
      <c r="E561">
        <v>28</v>
      </c>
      <c r="F561">
        <v>129</v>
      </c>
      <c r="G561">
        <v>84</v>
      </c>
      <c r="H561">
        <v>80</v>
      </c>
      <c r="I561">
        <v>9.6000000000000002E-2</v>
      </c>
      <c r="J561">
        <v>0.32400000000000001</v>
      </c>
      <c r="K561">
        <v>0.19400000000000001</v>
      </c>
      <c r="L561">
        <v>0.34</v>
      </c>
      <c r="M561">
        <v>0.24199999999999999</v>
      </c>
      <c r="N561">
        <v>0.32100000000000001</v>
      </c>
      <c r="O561">
        <v>0.436</v>
      </c>
      <c r="P561">
        <v>0.32700000000000001</v>
      </c>
      <c r="Q561" t="s">
        <v>373</v>
      </c>
      <c r="R561">
        <v>103</v>
      </c>
      <c r="S561">
        <v>13.6</v>
      </c>
      <c r="T561">
        <v>15.9</v>
      </c>
      <c r="U561">
        <v>15.5</v>
      </c>
      <c r="V561">
        <v>6.1</v>
      </c>
    </row>
    <row r="562" spans="1:22" x14ac:dyDescent="0.45">
      <c r="A562" t="s">
        <v>2383</v>
      </c>
      <c r="B562" t="s">
        <v>1989</v>
      </c>
      <c r="C562">
        <v>659</v>
      </c>
      <c r="D562">
        <v>2330</v>
      </c>
      <c r="E562">
        <v>60</v>
      </c>
      <c r="F562">
        <v>254</v>
      </c>
      <c r="G562">
        <v>283</v>
      </c>
      <c r="H562">
        <v>7</v>
      </c>
      <c r="I562">
        <v>7.1999999999999995E-2</v>
      </c>
      <c r="J562">
        <v>0.13500000000000001</v>
      </c>
      <c r="K562">
        <v>0.14499999999999999</v>
      </c>
      <c r="L562">
        <v>0.29099999999999998</v>
      </c>
      <c r="M562">
        <v>0.27</v>
      </c>
      <c r="N562">
        <v>0.32500000000000001</v>
      </c>
      <c r="O562">
        <v>0.41499999999999998</v>
      </c>
      <c r="P562">
        <v>0.32200000000000001</v>
      </c>
      <c r="Q562" t="s">
        <v>373</v>
      </c>
      <c r="R562">
        <v>91</v>
      </c>
      <c r="S562">
        <v>-2.9</v>
      </c>
      <c r="T562">
        <v>-28.2</v>
      </c>
      <c r="U562">
        <v>13.2</v>
      </c>
      <c r="V562">
        <v>6</v>
      </c>
    </row>
    <row r="563" spans="1:22" x14ac:dyDescent="0.45">
      <c r="A563" t="s">
        <v>2385</v>
      </c>
      <c r="B563" t="s">
        <v>1989</v>
      </c>
      <c r="C563">
        <v>746</v>
      </c>
      <c r="D563">
        <v>2513</v>
      </c>
      <c r="E563">
        <v>84</v>
      </c>
      <c r="F563">
        <v>318</v>
      </c>
      <c r="G563">
        <v>255</v>
      </c>
      <c r="H563">
        <v>7</v>
      </c>
      <c r="I563">
        <v>7.1999999999999995E-2</v>
      </c>
      <c r="J563">
        <v>0.22900000000000001</v>
      </c>
      <c r="K563">
        <v>0.183</v>
      </c>
      <c r="L563">
        <v>0.29199999999999998</v>
      </c>
      <c r="M563">
        <v>0.245</v>
      </c>
      <c r="N563">
        <v>0.33500000000000002</v>
      </c>
      <c r="O563">
        <v>0.42799999999999999</v>
      </c>
      <c r="P563">
        <v>0.33</v>
      </c>
      <c r="Q563" t="s">
        <v>373</v>
      </c>
      <c r="R563">
        <v>108</v>
      </c>
      <c r="S563">
        <v>1.5</v>
      </c>
      <c r="T563">
        <v>25.9</v>
      </c>
      <c r="U563">
        <v>-47.2</v>
      </c>
      <c r="V563">
        <v>6</v>
      </c>
    </row>
    <row r="564" spans="1:22" x14ac:dyDescent="0.45">
      <c r="A564" t="s">
        <v>78</v>
      </c>
      <c r="B564" t="s">
        <v>18</v>
      </c>
      <c r="C564">
        <v>524</v>
      </c>
      <c r="D564">
        <v>2158</v>
      </c>
      <c r="E564">
        <v>90</v>
      </c>
      <c r="F564">
        <v>259</v>
      </c>
      <c r="G564">
        <v>307</v>
      </c>
      <c r="H564">
        <v>13</v>
      </c>
      <c r="I564">
        <v>7.0999999999999994E-2</v>
      </c>
      <c r="J564">
        <v>0.24299999999999999</v>
      </c>
      <c r="K564">
        <v>0.192</v>
      </c>
      <c r="L564">
        <v>0.312</v>
      </c>
      <c r="M564">
        <v>0.26500000000000001</v>
      </c>
      <c r="N564">
        <v>0.318</v>
      </c>
      <c r="O564">
        <v>0.45600000000000002</v>
      </c>
      <c r="P564">
        <v>0.33100000000000002</v>
      </c>
      <c r="Q564" t="s">
        <v>373</v>
      </c>
      <c r="R564">
        <v>114</v>
      </c>
      <c r="S564">
        <v>0.1</v>
      </c>
      <c r="T564">
        <v>35.5</v>
      </c>
      <c r="U564">
        <v>-46.9</v>
      </c>
      <c r="V564">
        <v>6</v>
      </c>
    </row>
    <row r="565" spans="1:22" x14ac:dyDescent="0.45">
      <c r="A565" t="s">
        <v>2384</v>
      </c>
      <c r="B565" t="s">
        <v>1989</v>
      </c>
      <c r="C565">
        <v>291</v>
      </c>
      <c r="D565">
        <v>1181</v>
      </c>
      <c r="E565">
        <v>48</v>
      </c>
      <c r="F565">
        <v>146</v>
      </c>
      <c r="G565">
        <v>140</v>
      </c>
      <c r="H565">
        <v>14</v>
      </c>
      <c r="I565">
        <v>0.10299999999999999</v>
      </c>
      <c r="J565">
        <v>0.21299999999999999</v>
      </c>
      <c r="K565">
        <v>0.20799999999999999</v>
      </c>
      <c r="L565">
        <v>0.28699999999999998</v>
      </c>
      <c r="M565">
        <v>0.253</v>
      </c>
      <c r="N565">
        <v>0.34</v>
      </c>
      <c r="O565">
        <v>0.46100000000000002</v>
      </c>
      <c r="P565">
        <v>0.34200000000000003</v>
      </c>
      <c r="Q565" t="s">
        <v>373</v>
      </c>
      <c r="R565">
        <v>105</v>
      </c>
      <c r="S565">
        <v>-6.5</v>
      </c>
      <c r="T565">
        <v>1.5</v>
      </c>
      <c r="U565">
        <v>20</v>
      </c>
      <c r="V565">
        <v>6</v>
      </c>
    </row>
    <row r="566" spans="1:22" x14ac:dyDescent="0.45">
      <c r="A566" t="s">
        <v>2386</v>
      </c>
      <c r="B566" t="s">
        <v>39</v>
      </c>
      <c r="C566">
        <v>823</v>
      </c>
      <c r="D566">
        <v>3220</v>
      </c>
      <c r="E566">
        <v>96</v>
      </c>
      <c r="F566">
        <v>399</v>
      </c>
      <c r="G566">
        <v>362</v>
      </c>
      <c r="H566">
        <v>98</v>
      </c>
      <c r="I566">
        <v>8.8999999999999996E-2</v>
      </c>
      <c r="J566">
        <v>0.216</v>
      </c>
      <c r="K566">
        <v>0.16700000000000001</v>
      </c>
      <c r="L566">
        <v>0.28299999999999997</v>
      </c>
      <c r="M566">
        <v>0.24099999999999999</v>
      </c>
      <c r="N566">
        <v>0.309</v>
      </c>
      <c r="O566">
        <v>0.40899999999999997</v>
      </c>
      <c r="P566">
        <v>0.308</v>
      </c>
      <c r="Q566" t="s">
        <v>373</v>
      </c>
      <c r="R566">
        <v>92</v>
      </c>
      <c r="S566">
        <v>14.7</v>
      </c>
      <c r="T566">
        <v>-17.7</v>
      </c>
      <c r="U566">
        <v>-29.9</v>
      </c>
      <c r="V566">
        <v>6</v>
      </c>
    </row>
    <row r="567" spans="1:22" x14ac:dyDescent="0.45">
      <c r="A567" t="s">
        <v>2387</v>
      </c>
      <c r="B567" t="s">
        <v>1989</v>
      </c>
      <c r="C567">
        <v>801</v>
      </c>
      <c r="D567">
        <v>2905</v>
      </c>
      <c r="E567">
        <v>53</v>
      </c>
      <c r="F567">
        <v>353</v>
      </c>
      <c r="G567">
        <v>234</v>
      </c>
      <c r="H567">
        <v>47</v>
      </c>
      <c r="I567">
        <v>9.5000000000000001E-2</v>
      </c>
      <c r="J567">
        <v>0.184</v>
      </c>
      <c r="K567">
        <v>0.14000000000000001</v>
      </c>
      <c r="L567">
        <v>0.30599999999999999</v>
      </c>
      <c r="M567">
        <v>0.25800000000000001</v>
      </c>
      <c r="N567">
        <v>0.33400000000000002</v>
      </c>
      <c r="O567">
        <v>0.39800000000000002</v>
      </c>
      <c r="P567">
        <v>0.32200000000000001</v>
      </c>
      <c r="Q567" t="s">
        <v>373</v>
      </c>
      <c r="R567">
        <v>99</v>
      </c>
      <c r="S567">
        <v>11.6</v>
      </c>
      <c r="T567">
        <v>7.9</v>
      </c>
      <c r="U567">
        <v>-41.4</v>
      </c>
      <c r="V567">
        <v>6</v>
      </c>
    </row>
    <row r="568" spans="1:22" x14ac:dyDescent="0.45">
      <c r="A568" t="s">
        <v>501</v>
      </c>
      <c r="B568" t="s">
        <v>1989</v>
      </c>
      <c r="C568">
        <v>502</v>
      </c>
      <c r="D568">
        <v>1674</v>
      </c>
      <c r="E568">
        <v>28</v>
      </c>
      <c r="F568">
        <v>146</v>
      </c>
      <c r="G568">
        <v>167</v>
      </c>
      <c r="H568">
        <v>1</v>
      </c>
      <c r="I568">
        <v>9.5000000000000001E-2</v>
      </c>
      <c r="J568">
        <v>0.218</v>
      </c>
      <c r="K568">
        <v>0.107</v>
      </c>
      <c r="L568">
        <v>0.29399999999999998</v>
      </c>
      <c r="M568">
        <v>0.23699999999999999</v>
      </c>
      <c r="N568">
        <v>0.316</v>
      </c>
      <c r="O568">
        <v>0.34399999999999997</v>
      </c>
      <c r="P568">
        <v>0.29299999999999998</v>
      </c>
      <c r="Q568" t="s">
        <v>373</v>
      </c>
      <c r="R568">
        <v>81</v>
      </c>
      <c r="S568">
        <v>-12</v>
      </c>
      <c r="T568">
        <v>-51.8</v>
      </c>
      <c r="U568">
        <v>54.4</v>
      </c>
      <c r="V568">
        <v>6</v>
      </c>
    </row>
    <row r="569" spans="1:22" x14ac:dyDescent="0.45">
      <c r="A569" t="s">
        <v>2388</v>
      </c>
      <c r="B569" t="s">
        <v>1989</v>
      </c>
      <c r="C569">
        <v>1286</v>
      </c>
      <c r="D569">
        <v>4750</v>
      </c>
      <c r="E569">
        <v>196</v>
      </c>
      <c r="F569">
        <v>505</v>
      </c>
      <c r="G569">
        <v>570</v>
      </c>
      <c r="H569">
        <v>3</v>
      </c>
      <c r="I569">
        <v>0.11600000000000001</v>
      </c>
      <c r="J569">
        <v>0.23599999999999999</v>
      </c>
      <c r="K569">
        <v>0.19</v>
      </c>
      <c r="L569">
        <v>0.26400000000000001</v>
      </c>
      <c r="M569">
        <v>0.22900000000000001</v>
      </c>
      <c r="N569">
        <v>0.32200000000000001</v>
      </c>
      <c r="O569">
        <v>0.41899999999999998</v>
      </c>
      <c r="P569">
        <v>0.32200000000000001</v>
      </c>
      <c r="Q569" t="s">
        <v>373</v>
      </c>
      <c r="R569">
        <v>103</v>
      </c>
      <c r="S569">
        <v>-38.1</v>
      </c>
      <c r="T569">
        <v>-18.899999999999999</v>
      </c>
      <c r="U569">
        <v>-83.3</v>
      </c>
      <c r="V569">
        <v>6</v>
      </c>
    </row>
    <row r="570" spans="1:22" x14ac:dyDescent="0.45">
      <c r="A570" t="s">
        <v>2389</v>
      </c>
      <c r="B570" t="s">
        <v>1989</v>
      </c>
      <c r="C570">
        <v>417</v>
      </c>
      <c r="D570">
        <v>1693</v>
      </c>
      <c r="E570">
        <v>70</v>
      </c>
      <c r="F570">
        <v>209</v>
      </c>
      <c r="G570">
        <v>238</v>
      </c>
      <c r="H570">
        <v>23</v>
      </c>
      <c r="I570">
        <v>9.1999999999999998E-2</v>
      </c>
      <c r="J570">
        <v>0.214</v>
      </c>
      <c r="K570">
        <v>0.214</v>
      </c>
      <c r="L570">
        <v>0.29499999999999998</v>
      </c>
      <c r="M570">
        <v>0.25900000000000001</v>
      </c>
      <c r="N570">
        <v>0.33300000000000002</v>
      </c>
      <c r="O570">
        <v>0.47199999999999998</v>
      </c>
      <c r="P570">
        <v>0.34</v>
      </c>
      <c r="Q570" t="s">
        <v>373</v>
      </c>
      <c r="R570">
        <v>119</v>
      </c>
      <c r="S570">
        <v>-4.2</v>
      </c>
      <c r="T570">
        <v>35.799999999999997</v>
      </c>
      <c r="U570">
        <v>-32.299999999999997</v>
      </c>
      <c r="V570">
        <v>6</v>
      </c>
    </row>
    <row r="571" spans="1:22" x14ac:dyDescent="0.45">
      <c r="A571" t="s">
        <v>157</v>
      </c>
      <c r="B571" t="s">
        <v>102</v>
      </c>
      <c r="C571">
        <v>285</v>
      </c>
      <c r="D571">
        <v>1228</v>
      </c>
      <c r="E571">
        <v>33</v>
      </c>
      <c r="F571">
        <v>151</v>
      </c>
      <c r="G571">
        <v>127</v>
      </c>
      <c r="H571">
        <v>12</v>
      </c>
      <c r="I571">
        <v>9.7000000000000003E-2</v>
      </c>
      <c r="J571">
        <v>0.27300000000000002</v>
      </c>
      <c r="K571">
        <v>0.16400000000000001</v>
      </c>
      <c r="L571">
        <v>0.35699999999999998</v>
      </c>
      <c r="M571">
        <v>0.26900000000000002</v>
      </c>
      <c r="N571">
        <v>0.34200000000000003</v>
      </c>
      <c r="O571">
        <v>0.433</v>
      </c>
      <c r="P571">
        <v>0.33700000000000002</v>
      </c>
      <c r="Q571" t="s">
        <v>373</v>
      </c>
      <c r="R571">
        <v>118</v>
      </c>
      <c r="S571">
        <v>1.4</v>
      </c>
      <c r="T571">
        <v>27.5</v>
      </c>
      <c r="U571">
        <v>-9.3000000000000007</v>
      </c>
      <c r="V571">
        <v>6</v>
      </c>
    </row>
    <row r="572" spans="1:22" x14ac:dyDescent="0.45">
      <c r="A572" t="s">
        <v>2390</v>
      </c>
      <c r="B572" t="s">
        <v>1989</v>
      </c>
      <c r="C572">
        <v>314</v>
      </c>
      <c r="D572">
        <v>630</v>
      </c>
      <c r="E572">
        <v>22</v>
      </c>
      <c r="F572">
        <v>66</v>
      </c>
      <c r="G572">
        <v>65</v>
      </c>
      <c r="H572">
        <v>1</v>
      </c>
      <c r="I572">
        <v>1.4E-2</v>
      </c>
      <c r="J572">
        <v>0.316</v>
      </c>
      <c r="K572">
        <v>0.157</v>
      </c>
      <c r="L572">
        <v>0.33600000000000002</v>
      </c>
      <c r="M572">
        <v>0.249</v>
      </c>
      <c r="N572">
        <v>0.25900000000000001</v>
      </c>
      <c r="O572">
        <v>0.40600000000000003</v>
      </c>
      <c r="P572">
        <v>0.28499999999999998</v>
      </c>
      <c r="Q572" t="s">
        <v>373</v>
      </c>
      <c r="R572">
        <v>65</v>
      </c>
      <c r="S572">
        <v>-0.1</v>
      </c>
      <c r="T572">
        <v>-28.1</v>
      </c>
      <c r="U572">
        <v>67.099999999999994</v>
      </c>
      <c r="V572">
        <v>6</v>
      </c>
    </row>
    <row r="573" spans="1:22" x14ac:dyDescent="0.45">
      <c r="A573" t="s">
        <v>2391</v>
      </c>
      <c r="B573" t="s">
        <v>1989</v>
      </c>
      <c r="C573">
        <v>670</v>
      </c>
      <c r="D573">
        <v>2644</v>
      </c>
      <c r="E573">
        <v>8</v>
      </c>
      <c r="F573">
        <v>358</v>
      </c>
      <c r="G573">
        <v>128</v>
      </c>
      <c r="H573">
        <v>195</v>
      </c>
      <c r="I573">
        <v>5.0999999999999997E-2</v>
      </c>
      <c r="J573">
        <v>0.14799999999999999</v>
      </c>
      <c r="K573">
        <v>5.2999999999999999E-2</v>
      </c>
      <c r="L573">
        <v>0.32300000000000001</v>
      </c>
      <c r="M573">
        <v>0.27400000000000002</v>
      </c>
      <c r="N573">
        <v>0.32</v>
      </c>
      <c r="O573">
        <v>0.32700000000000001</v>
      </c>
      <c r="P573">
        <v>0.29199999999999998</v>
      </c>
      <c r="Q573" t="s">
        <v>373</v>
      </c>
      <c r="R573">
        <v>68</v>
      </c>
      <c r="S573">
        <v>42.5</v>
      </c>
      <c r="T573">
        <v>-63</v>
      </c>
      <c r="U573">
        <v>37.700000000000003</v>
      </c>
      <c r="V573">
        <v>5.9</v>
      </c>
    </row>
    <row r="574" spans="1:22" x14ac:dyDescent="0.45">
      <c r="A574" t="s">
        <v>493</v>
      </c>
      <c r="B574" t="s">
        <v>1989</v>
      </c>
      <c r="C574">
        <v>916</v>
      </c>
      <c r="D574">
        <v>3088</v>
      </c>
      <c r="E574">
        <v>53</v>
      </c>
      <c r="F574">
        <v>254</v>
      </c>
      <c r="G574">
        <v>292</v>
      </c>
      <c r="H574">
        <v>8</v>
      </c>
      <c r="I574">
        <v>9.6000000000000002E-2</v>
      </c>
      <c r="J574">
        <v>0.21</v>
      </c>
      <c r="K574">
        <v>0.11</v>
      </c>
      <c r="L574">
        <v>0.29499999999999998</v>
      </c>
      <c r="M574">
        <v>0.24099999999999999</v>
      </c>
      <c r="N574">
        <v>0.318</v>
      </c>
      <c r="O574">
        <v>0.35099999999999998</v>
      </c>
      <c r="P574">
        <v>0.29199999999999998</v>
      </c>
      <c r="Q574" t="s">
        <v>373</v>
      </c>
      <c r="R574">
        <v>78</v>
      </c>
      <c r="S574">
        <v>-16.100000000000001</v>
      </c>
      <c r="T574">
        <v>-99.8</v>
      </c>
      <c r="U574">
        <v>58.3</v>
      </c>
      <c r="V574">
        <v>5.9</v>
      </c>
    </row>
    <row r="575" spans="1:22" x14ac:dyDescent="0.45">
      <c r="A575" t="s">
        <v>2392</v>
      </c>
      <c r="B575" t="s">
        <v>1989</v>
      </c>
      <c r="C575">
        <v>518</v>
      </c>
      <c r="D575">
        <v>1487</v>
      </c>
      <c r="E575">
        <v>32</v>
      </c>
      <c r="F575">
        <v>184</v>
      </c>
      <c r="G575">
        <v>137</v>
      </c>
      <c r="H575">
        <v>22</v>
      </c>
      <c r="I575">
        <v>6.0999999999999999E-2</v>
      </c>
      <c r="J575">
        <v>0.18099999999999999</v>
      </c>
      <c r="K575">
        <v>0.13800000000000001</v>
      </c>
      <c r="L575">
        <v>0.29199999999999998</v>
      </c>
      <c r="M575">
        <v>0.25</v>
      </c>
      <c r="N575">
        <v>0.33900000000000002</v>
      </c>
      <c r="O575">
        <v>0.38800000000000001</v>
      </c>
      <c r="P575">
        <v>0.32300000000000001</v>
      </c>
      <c r="Q575" t="s">
        <v>373</v>
      </c>
      <c r="R575">
        <v>104</v>
      </c>
      <c r="S575">
        <v>6.8</v>
      </c>
      <c r="T575">
        <v>13.8</v>
      </c>
      <c r="U575">
        <v>-7.5</v>
      </c>
      <c r="V575">
        <v>5.9</v>
      </c>
    </row>
    <row r="576" spans="1:22" x14ac:dyDescent="0.45">
      <c r="A576" t="s">
        <v>118</v>
      </c>
      <c r="B576" t="s">
        <v>117</v>
      </c>
      <c r="C576">
        <v>308</v>
      </c>
      <c r="D576">
        <v>1220</v>
      </c>
      <c r="E576">
        <v>24</v>
      </c>
      <c r="F576">
        <v>153</v>
      </c>
      <c r="G576">
        <v>123</v>
      </c>
      <c r="H576">
        <v>9</v>
      </c>
      <c r="I576">
        <v>9.8000000000000004E-2</v>
      </c>
      <c r="J576">
        <v>0.14299999999999999</v>
      </c>
      <c r="K576">
        <v>0.123</v>
      </c>
      <c r="L576">
        <v>0.313</v>
      </c>
      <c r="M576">
        <v>0.27900000000000003</v>
      </c>
      <c r="N576">
        <v>0.36799999999999999</v>
      </c>
      <c r="O576">
        <v>0.40100000000000002</v>
      </c>
      <c r="P576">
        <v>0.34100000000000003</v>
      </c>
      <c r="Q576" t="s">
        <v>373</v>
      </c>
      <c r="R576">
        <v>121</v>
      </c>
      <c r="S576">
        <v>-3.7</v>
      </c>
      <c r="T576">
        <v>26.7</v>
      </c>
      <c r="U576">
        <v>-11.6</v>
      </c>
      <c r="V576">
        <v>5.8</v>
      </c>
    </row>
    <row r="577" spans="1:22" x14ac:dyDescent="0.45">
      <c r="A577" t="s">
        <v>2393</v>
      </c>
      <c r="B577" t="s">
        <v>1989</v>
      </c>
      <c r="C577">
        <v>518</v>
      </c>
      <c r="D577">
        <v>1692</v>
      </c>
      <c r="E577">
        <v>46</v>
      </c>
      <c r="F577">
        <v>205</v>
      </c>
      <c r="G577">
        <v>169</v>
      </c>
      <c r="H577">
        <v>35</v>
      </c>
      <c r="I577">
        <v>9.8000000000000004E-2</v>
      </c>
      <c r="J577">
        <v>0.189</v>
      </c>
      <c r="K577">
        <v>0.14499999999999999</v>
      </c>
      <c r="L577">
        <v>0.27900000000000003</v>
      </c>
      <c r="M577">
        <v>0.24299999999999999</v>
      </c>
      <c r="N577">
        <v>0.32</v>
      </c>
      <c r="O577">
        <v>0.38800000000000001</v>
      </c>
      <c r="P577">
        <v>0.313</v>
      </c>
      <c r="Q577" t="s">
        <v>373</v>
      </c>
      <c r="R577">
        <v>91</v>
      </c>
      <c r="S577">
        <v>2.1</v>
      </c>
      <c r="T577">
        <v>-16.2</v>
      </c>
      <c r="U577">
        <v>19.100000000000001</v>
      </c>
      <c r="V577">
        <v>5.8</v>
      </c>
    </row>
    <row r="578" spans="1:22" x14ac:dyDescent="0.45">
      <c r="A578" t="s">
        <v>2394</v>
      </c>
      <c r="B578" t="s">
        <v>39</v>
      </c>
      <c r="C578">
        <v>297</v>
      </c>
      <c r="D578">
        <v>1028</v>
      </c>
      <c r="E578">
        <v>46</v>
      </c>
      <c r="F578">
        <v>120</v>
      </c>
      <c r="G578">
        <v>144</v>
      </c>
      <c r="H578">
        <v>8</v>
      </c>
      <c r="I578">
        <v>7.2999999999999995E-2</v>
      </c>
      <c r="J578">
        <v>0.23200000000000001</v>
      </c>
      <c r="K578">
        <v>0.21199999999999999</v>
      </c>
      <c r="L578">
        <v>0.29399999999999998</v>
      </c>
      <c r="M578">
        <v>0.254</v>
      </c>
      <c r="N578">
        <v>0.33100000000000002</v>
      </c>
      <c r="O578">
        <v>0.46600000000000003</v>
      </c>
      <c r="P578">
        <v>0.34200000000000003</v>
      </c>
      <c r="Q578" t="s">
        <v>373</v>
      </c>
      <c r="R578">
        <v>116</v>
      </c>
      <c r="S578">
        <v>-0.8</v>
      </c>
      <c r="T578">
        <v>17.5</v>
      </c>
      <c r="U578">
        <v>5.4</v>
      </c>
      <c r="V578">
        <v>5.8</v>
      </c>
    </row>
    <row r="579" spans="1:22" x14ac:dyDescent="0.45">
      <c r="A579" t="s">
        <v>494</v>
      </c>
      <c r="B579" t="s">
        <v>1989</v>
      </c>
      <c r="C579">
        <v>595</v>
      </c>
      <c r="D579">
        <v>1605</v>
      </c>
      <c r="E579">
        <v>39</v>
      </c>
      <c r="F579">
        <v>198</v>
      </c>
      <c r="G579">
        <v>162</v>
      </c>
      <c r="H579">
        <v>47</v>
      </c>
      <c r="I579">
        <v>0.106</v>
      </c>
      <c r="J579">
        <v>0.27500000000000002</v>
      </c>
      <c r="K579">
        <v>0.13700000000000001</v>
      </c>
      <c r="L579">
        <v>0.34100000000000003</v>
      </c>
      <c r="M579">
        <v>0.253</v>
      </c>
      <c r="N579">
        <v>0.34399999999999997</v>
      </c>
      <c r="O579">
        <v>0.39</v>
      </c>
      <c r="P579">
        <v>0.32300000000000001</v>
      </c>
      <c r="Q579" t="s">
        <v>373</v>
      </c>
      <c r="R579">
        <v>106</v>
      </c>
      <c r="S579">
        <v>7.4</v>
      </c>
      <c r="T579">
        <v>18.2</v>
      </c>
      <c r="U579">
        <v>-14.2</v>
      </c>
      <c r="V579">
        <v>5.8</v>
      </c>
    </row>
    <row r="580" spans="1:22" x14ac:dyDescent="0.45">
      <c r="A580" t="s">
        <v>497</v>
      </c>
      <c r="B580" t="s">
        <v>1989</v>
      </c>
      <c r="C580">
        <v>663</v>
      </c>
      <c r="D580">
        <v>1996</v>
      </c>
      <c r="E580">
        <v>50</v>
      </c>
      <c r="F580">
        <v>210</v>
      </c>
      <c r="G580">
        <v>244</v>
      </c>
      <c r="H580">
        <v>16</v>
      </c>
      <c r="I580">
        <v>5.6000000000000001E-2</v>
      </c>
      <c r="J580">
        <v>0.20200000000000001</v>
      </c>
      <c r="K580">
        <v>0.13600000000000001</v>
      </c>
      <c r="L580">
        <v>0.29299999999999998</v>
      </c>
      <c r="M580">
        <v>0.25</v>
      </c>
      <c r="N580">
        <v>0.311</v>
      </c>
      <c r="O580">
        <v>0.38600000000000001</v>
      </c>
      <c r="P580">
        <v>0.30399999999999999</v>
      </c>
      <c r="Q580" t="s">
        <v>373</v>
      </c>
      <c r="R580">
        <v>88</v>
      </c>
      <c r="S580">
        <v>-6.1</v>
      </c>
      <c r="T580">
        <v>-35.5</v>
      </c>
      <c r="U580">
        <v>24.9</v>
      </c>
      <c r="V580">
        <v>5.8</v>
      </c>
    </row>
    <row r="581" spans="1:22" x14ac:dyDescent="0.45">
      <c r="A581" t="s">
        <v>2395</v>
      </c>
      <c r="B581" t="s">
        <v>1989</v>
      </c>
      <c r="C581">
        <v>739</v>
      </c>
      <c r="D581">
        <v>2247</v>
      </c>
      <c r="E581">
        <v>35</v>
      </c>
      <c r="F581">
        <v>262</v>
      </c>
      <c r="G581">
        <v>184</v>
      </c>
      <c r="H581">
        <v>53</v>
      </c>
      <c r="I581">
        <v>0.10100000000000001</v>
      </c>
      <c r="J581">
        <v>0.13300000000000001</v>
      </c>
      <c r="K581">
        <v>0.114</v>
      </c>
      <c r="L581">
        <v>0.26100000000000001</v>
      </c>
      <c r="M581">
        <v>0.23699999999999999</v>
      </c>
      <c r="N581">
        <v>0.32400000000000001</v>
      </c>
      <c r="O581">
        <v>0.35099999999999998</v>
      </c>
      <c r="P581">
        <v>0.3</v>
      </c>
      <c r="Q581" t="s">
        <v>373</v>
      </c>
      <c r="R581">
        <v>93</v>
      </c>
      <c r="S581">
        <v>4</v>
      </c>
      <c r="T581">
        <v>-14.7</v>
      </c>
      <c r="U581">
        <v>-4.2</v>
      </c>
      <c r="V581">
        <v>5.8</v>
      </c>
    </row>
    <row r="582" spans="1:22" x14ac:dyDescent="0.45">
      <c r="A582" t="s">
        <v>514</v>
      </c>
      <c r="B582" t="s">
        <v>1989</v>
      </c>
      <c r="C582">
        <v>424</v>
      </c>
      <c r="D582">
        <v>1464</v>
      </c>
      <c r="E582">
        <v>48</v>
      </c>
      <c r="F582">
        <v>185</v>
      </c>
      <c r="G582">
        <v>151</v>
      </c>
      <c r="H582">
        <v>11</v>
      </c>
      <c r="I582">
        <v>0.128</v>
      </c>
      <c r="J582">
        <v>0.20399999999999999</v>
      </c>
      <c r="K582">
        <v>0.16900000000000001</v>
      </c>
      <c r="L582">
        <v>0.29199999999999998</v>
      </c>
      <c r="M582">
        <v>0.251</v>
      </c>
      <c r="N582">
        <v>0.35699999999999998</v>
      </c>
      <c r="O582">
        <v>0.42</v>
      </c>
      <c r="P582">
        <v>0.34</v>
      </c>
      <c r="Q582" t="s">
        <v>373</v>
      </c>
      <c r="R582">
        <v>118</v>
      </c>
      <c r="S582">
        <v>-3.7</v>
      </c>
      <c r="T582">
        <v>29.3</v>
      </c>
      <c r="U582">
        <v>-23.2</v>
      </c>
      <c r="V582">
        <v>5.7</v>
      </c>
    </row>
    <row r="583" spans="1:22" x14ac:dyDescent="0.45">
      <c r="A583" t="s">
        <v>2397</v>
      </c>
      <c r="B583" t="s">
        <v>1989</v>
      </c>
      <c r="C583">
        <v>555</v>
      </c>
      <c r="D583">
        <v>1976</v>
      </c>
      <c r="E583">
        <v>6</v>
      </c>
      <c r="F583">
        <v>249</v>
      </c>
      <c r="G583">
        <v>125</v>
      </c>
      <c r="H583">
        <v>87</v>
      </c>
      <c r="I583">
        <v>9.5000000000000001E-2</v>
      </c>
      <c r="J583">
        <v>0.17799999999999999</v>
      </c>
      <c r="K583">
        <v>6.4000000000000001E-2</v>
      </c>
      <c r="L583">
        <v>0.29899999999999999</v>
      </c>
      <c r="M583">
        <v>0.24399999999999999</v>
      </c>
      <c r="N583">
        <v>0.316</v>
      </c>
      <c r="O583">
        <v>0.309</v>
      </c>
      <c r="P583">
        <v>0.28100000000000003</v>
      </c>
      <c r="Q583" t="s">
        <v>373</v>
      </c>
      <c r="R583">
        <v>79</v>
      </c>
      <c r="S583">
        <v>17.3</v>
      </c>
      <c r="T583">
        <v>-31.2</v>
      </c>
      <c r="U583">
        <v>20.9</v>
      </c>
      <c r="V583">
        <v>5.7</v>
      </c>
    </row>
    <row r="584" spans="1:22" x14ac:dyDescent="0.45">
      <c r="A584" t="s">
        <v>2396</v>
      </c>
      <c r="B584" t="s">
        <v>1989</v>
      </c>
      <c r="C584">
        <v>505</v>
      </c>
      <c r="D584">
        <v>1895</v>
      </c>
      <c r="E584">
        <v>72</v>
      </c>
      <c r="F584">
        <v>223</v>
      </c>
      <c r="G584">
        <v>207</v>
      </c>
      <c r="H584">
        <v>42</v>
      </c>
      <c r="I584">
        <v>0.104</v>
      </c>
      <c r="J584">
        <v>0.317</v>
      </c>
      <c r="K584">
        <v>0.182</v>
      </c>
      <c r="L584">
        <v>0.311</v>
      </c>
      <c r="M584">
        <v>0.22900000000000001</v>
      </c>
      <c r="N584">
        <v>0.318</v>
      </c>
      <c r="O584">
        <v>0.41099999999999998</v>
      </c>
      <c r="P584">
        <v>0.318</v>
      </c>
      <c r="Q584" t="s">
        <v>373</v>
      </c>
      <c r="R584">
        <v>100</v>
      </c>
      <c r="S584">
        <v>6.5</v>
      </c>
      <c r="T584">
        <v>7.9</v>
      </c>
      <c r="U584">
        <v>-14.1</v>
      </c>
      <c r="V584">
        <v>5.7</v>
      </c>
    </row>
    <row r="585" spans="1:22" x14ac:dyDescent="0.45">
      <c r="A585" t="s">
        <v>2398</v>
      </c>
      <c r="B585" t="s">
        <v>1989</v>
      </c>
      <c r="C585">
        <v>589</v>
      </c>
      <c r="D585">
        <v>1977</v>
      </c>
      <c r="E585">
        <v>29</v>
      </c>
      <c r="F585">
        <v>224</v>
      </c>
      <c r="G585">
        <v>206</v>
      </c>
      <c r="H585">
        <v>10</v>
      </c>
      <c r="I585">
        <v>9.9000000000000005E-2</v>
      </c>
      <c r="J585">
        <v>0.19600000000000001</v>
      </c>
      <c r="K585">
        <v>0.114</v>
      </c>
      <c r="L585">
        <v>0.32500000000000001</v>
      </c>
      <c r="M585">
        <v>0.26600000000000001</v>
      </c>
      <c r="N585">
        <v>0.35699999999999998</v>
      </c>
      <c r="O585">
        <v>0.38</v>
      </c>
      <c r="P585">
        <v>0.32900000000000001</v>
      </c>
      <c r="Q585" t="s">
        <v>373</v>
      </c>
      <c r="R585">
        <v>104</v>
      </c>
      <c r="S585">
        <v>0.2</v>
      </c>
      <c r="T585">
        <v>8.5</v>
      </c>
      <c r="U585">
        <v>-21.3</v>
      </c>
      <c r="V585">
        <v>5.6</v>
      </c>
    </row>
    <row r="586" spans="1:22" x14ac:dyDescent="0.45">
      <c r="A586" t="s">
        <v>674</v>
      </c>
      <c r="B586" t="s">
        <v>1989</v>
      </c>
      <c r="C586">
        <v>597</v>
      </c>
      <c r="D586">
        <v>600</v>
      </c>
      <c r="E586">
        <v>9</v>
      </c>
      <c r="F586">
        <v>49</v>
      </c>
      <c r="G586">
        <v>34</v>
      </c>
      <c r="H586">
        <v>9</v>
      </c>
      <c r="I586">
        <v>4.2999999999999997E-2</v>
      </c>
      <c r="J586">
        <v>0.19</v>
      </c>
      <c r="K586">
        <v>0.111</v>
      </c>
      <c r="L586">
        <v>0.26900000000000002</v>
      </c>
      <c r="M586">
        <v>0.22500000000000001</v>
      </c>
      <c r="N586">
        <v>0.26200000000000001</v>
      </c>
      <c r="O586">
        <v>0.33600000000000002</v>
      </c>
      <c r="P586">
        <v>0.26100000000000001</v>
      </c>
      <c r="Q586" t="s">
        <v>373</v>
      </c>
      <c r="R586">
        <v>59</v>
      </c>
      <c r="S586">
        <v>0.2</v>
      </c>
      <c r="T586">
        <v>-29.7</v>
      </c>
      <c r="U586">
        <v>64.900000000000006</v>
      </c>
      <c r="V586">
        <v>5.6</v>
      </c>
    </row>
    <row r="587" spans="1:22" x14ac:dyDescent="0.45">
      <c r="A587" t="s">
        <v>2399</v>
      </c>
      <c r="B587" t="s">
        <v>1989</v>
      </c>
      <c r="C587">
        <v>396</v>
      </c>
      <c r="D587">
        <v>1485</v>
      </c>
      <c r="E587">
        <v>31</v>
      </c>
      <c r="F587">
        <v>179</v>
      </c>
      <c r="G587">
        <v>174</v>
      </c>
      <c r="H587">
        <v>3</v>
      </c>
      <c r="I587">
        <v>0.12</v>
      </c>
      <c r="J587">
        <v>0.13900000000000001</v>
      </c>
      <c r="K587">
        <v>0.13800000000000001</v>
      </c>
      <c r="L587">
        <v>0.29599999999999999</v>
      </c>
      <c r="M587">
        <v>0.26900000000000002</v>
      </c>
      <c r="N587">
        <v>0.35899999999999999</v>
      </c>
      <c r="O587">
        <v>0.40699999999999997</v>
      </c>
      <c r="P587">
        <v>0.33700000000000002</v>
      </c>
      <c r="Q587" t="s">
        <v>373</v>
      </c>
      <c r="R587">
        <v>101</v>
      </c>
      <c r="S587">
        <v>-1.4</v>
      </c>
      <c r="T587">
        <v>-0.1</v>
      </c>
      <c r="U587">
        <v>5.9</v>
      </c>
      <c r="V587">
        <v>5.6</v>
      </c>
    </row>
    <row r="588" spans="1:22" x14ac:dyDescent="0.45">
      <c r="A588" t="s">
        <v>2400</v>
      </c>
      <c r="B588" t="s">
        <v>1989</v>
      </c>
      <c r="C588">
        <v>1481</v>
      </c>
      <c r="D588">
        <v>5661</v>
      </c>
      <c r="E588">
        <v>160</v>
      </c>
      <c r="F588">
        <v>626</v>
      </c>
      <c r="G588">
        <v>698</v>
      </c>
      <c r="H588">
        <v>54</v>
      </c>
      <c r="I588">
        <v>0.05</v>
      </c>
      <c r="J588">
        <v>0.191</v>
      </c>
      <c r="K588">
        <v>0.155</v>
      </c>
      <c r="L588">
        <v>0.29799999999999999</v>
      </c>
      <c r="M588">
        <v>0.26100000000000001</v>
      </c>
      <c r="N588">
        <v>0.30299999999999999</v>
      </c>
      <c r="O588">
        <v>0.41599999999999998</v>
      </c>
      <c r="P588">
        <v>0.31</v>
      </c>
      <c r="Q588" t="s">
        <v>373</v>
      </c>
      <c r="R588">
        <v>88</v>
      </c>
      <c r="S588">
        <v>-14.1</v>
      </c>
      <c r="T588">
        <v>-98.6</v>
      </c>
      <c r="U588">
        <v>-27.2</v>
      </c>
      <c r="V588">
        <v>5.6</v>
      </c>
    </row>
    <row r="589" spans="1:22" x14ac:dyDescent="0.45">
      <c r="A589" t="s">
        <v>509</v>
      </c>
      <c r="B589" t="s">
        <v>1989</v>
      </c>
      <c r="C589">
        <v>520</v>
      </c>
      <c r="D589">
        <v>1667</v>
      </c>
      <c r="E589">
        <v>52</v>
      </c>
      <c r="F589">
        <v>177</v>
      </c>
      <c r="G589">
        <v>198</v>
      </c>
      <c r="H589">
        <v>3</v>
      </c>
      <c r="I589">
        <v>9.8000000000000004E-2</v>
      </c>
      <c r="J589">
        <v>0.21</v>
      </c>
      <c r="K589">
        <v>0.154</v>
      </c>
      <c r="L589">
        <v>0.25700000000000001</v>
      </c>
      <c r="M589">
        <v>0.224</v>
      </c>
      <c r="N589">
        <v>0.308</v>
      </c>
      <c r="O589">
        <v>0.378</v>
      </c>
      <c r="P589">
        <v>0.29799999999999999</v>
      </c>
      <c r="Q589" t="s">
        <v>373</v>
      </c>
      <c r="R589">
        <v>85</v>
      </c>
      <c r="S589">
        <v>-6.7</v>
      </c>
      <c r="T589">
        <v>-36.299999999999997</v>
      </c>
      <c r="U589">
        <v>36.6</v>
      </c>
      <c r="V589">
        <v>5.6</v>
      </c>
    </row>
    <row r="590" spans="1:22" x14ac:dyDescent="0.45">
      <c r="A590" t="s">
        <v>2401</v>
      </c>
      <c r="B590" t="s">
        <v>1989</v>
      </c>
      <c r="C590">
        <v>830</v>
      </c>
      <c r="D590">
        <v>3234</v>
      </c>
      <c r="E590">
        <v>106</v>
      </c>
      <c r="F590">
        <v>364</v>
      </c>
      <c r="G590">
        <v>379</v>
      </c>
      <c r="H590">
        <v>12</v>
      </c>
      <c r="I590">
        <v>7.5999999999999998E-2</v>
      </c>
      <c r="J590">
        <v>0.20899999999999999</v>
      </c>
      <c r="K590">
        <v>0.16800000000000001</v>
      </c>
      <c r="L590">
        <v>0.27800000000000002</v>
      </c>
      <c r="M590">
        <v>0.24199999999999999</v>
      </c>
      <c r="N590">
        <v>0.30399999999999999</v>
      </c>
      <c r="O590">
        <v>0.41</v>
      </c>
      <c r="P590">
        <v>0.312</v>
      </c>
      <c r="Q590" t="s">
        <v>373</v>
      </c>
      <c r="R590">
        <v>94</v>
      </c>
      <c r="S590">
        <v>-8.9</v>
      </c>
      <c r="T590">
        <v>-31.6</v>
      </c>
      <c r="U590">
        <v>-23.7</v>
      </c>
      <c r="V590">
        <v>5.6</v>
      </c>
    </row>
    <row r="591" spans="1:22" x14ac:dyDescent="0.45">
      <c r="A591" t="s">
        <v>2402</v>
      </c>
      <c r="B591" t="s">
        <v>1989</v>
      </c>
      <c r="C591">
        <v>1069</v>
      </c>
      <c r="D591">
        <v>3782</v>
      </c>
      <c r="E591">
        <v>80</v>
      </c>
      <c r="F591">
        <v>420</v>
      </c>
      <c r="G591">
        <v>351</v>
      </c>
      <c r="H591">
        <v>35</v>
      </c>
      <c r="I591">
        <v>7.0000000000000007E-2</v>
      </c>
      <c r="J591">
        <v>0.17699999999999999</v>
      </c>
      <c r="K591">
        <v>0.13</v>
      </c>
      <c r="L591">
        <v>0.27100000000000002</v>
      </c>
      <c r="M591">
        <v>0.23699999999999999</v>
      </c>
      <c r="N591">
        <v>0.3</v>
      </c>
      <c r="O591">
        <v>0.36699999999999999</v>
      </c>
      <c r="P591">
        <v>0.29499999999999998</v>
      </c>
      <c r="Q591" t="s">
        <v>373</v>
      </c>
      <c r="R591">
        <v>80</v>
      </c>
      <c r="S591">
        <v>0.3</v>
      </c>
      <c r="T591">
        <v>-90.3</v>
      </c>
      <c r="U591">
        <v>17.3</v>
      </c>
      <c r="V591">
        <v>5.5</v>
      </c>
    </row>
    <row r="592" spans="1:22" x14ac:dyDescent="0.45">
      <c r="A592" t="s">
        <v>2403</v>
      </c>
      <c r="B592" t="s">
        <v>1989</v>
      </c>
      <c r="C592">
        <v>814</v>
      </c>
      <c r="D592">
        <v>2759</v>
      </c>
      <c r="E592">
        <v>31</v>
      </c>
      <c r="F592">
        <v>297</v>
      </c>
      <c r="G592">
        <v>201</v>
      </c>
      <c r="H592">
        <v>29</v>
      </c>
      <c r="I592">
        <v>5.6000000000000001E-2</v>
      </c>
      <c r="J592">
        <v>0.126</v>
      </c>
      <c r="K592">
        <v>9.5000000000000001E-2</v>
      </c>
      <c r="L592">
        <v>0.27300000000000002</v>
      </c>
      <c r="M592">
        <v>0.246</v>
      </c>
      <c r="N592">
        <v>0.29399999999999998</v>
      </c>
      <c r="O592">
        <v>0.34100000000000003</v>
      </c>
      <c r="P592">
        <v>0.28000000000000003</v>
      </c>
      <c r="Q592" t="s">
        <v>373</v>
      </c>
      <c r="R592">
        <v>71</v>
      </c>
      <c r="S592">
        <v>12.4</v>
      </c>
      <c r="T592">
        <v>-79.599999999999994</v>
      </c>
      <c r="U592">
        <v>45.9</v>
      </c>
      <c r="V592">
        <v>5.5</v>
      </c>
    </row>
    <row r="593" spans="1:22" x14ac:dyDescent="0.45">
      <c r="A593" t="s">
        <v>2404</v>
      </c>
      <c r="B593" t="s">
        <v>1989</v>
      </c>
      <c r="C593">
        <v>714</v>
      </c>
      <c r="D593">
        <v>2457</v>
      </c>
      <c r="E593">
        <v>95</v>
      </c>
      <c r="F593">
        <v>275</v>
      </c>
      <c r="G593">
        <v>306</v>
      </c>
      <c r="H593">
        <v>5</v>
      </c>
      <c r="I593">
        <v>9.4E-2</v>
      </c>
      <c r="J593">
        <v>0.27</v>
      </c>
      <c r="K593">
        <v>0.193</v>
      </c>
      <c r="L593">
        <v>0.27800000000000002</v>
      </c>
      <c r="M593">
        <v>0.22600000000000001</v>
      </c>
      <c r="N593">
        <v>0.31900000000000001</v>
      </c>
      <c r="O593">
        <v>0.41899999999999998</v>
      </c>
      <c r="P593">
        <v>0.32100000000000001</v>
      </c>
      <c r="Q593" t="s">
        <v>373</v>
      </c>
      <c r="R593">
        <v>98</v>
      </c>
      <c r="S593">
        <v>-13.2</v>
      </c>
      <c r="T593">
        <v>-16.2</v>
      </c>
      <c r="U593">
        <v>-11.4</v>
      </c>
      <c r="V593">
        <v>5.5</v>
      </c>
    </row>
    <row r="594" spans="1:22" x14ac:dyDescent="0.45">
      <c r="A594" t="s">
        <v>2405</v>
      </c>
      <c r="B594" t="s">
        <v>1989</v>
      </c>
      <c r="C594">
        <v>657</v>
      </c>
      <c r="D594">
        <v>1682</v>
      </c>
      <c r="E594">
        <v>40</v>
      </c>
      <c r="F594">
        <v>203</v>
      </c>
      <c r="G594">
        <v>186</v>
      </c>
      <c r="H594">
        <v>22</v>
      </c>
      <c r="I594">
        <v>0.11799999999999999</v>
      </c>
      <c r="J594">
        <v>0.20699999999999999</v>
      </c>
      <c r="K594">
        <v>0.14599999999999999</v>
      </c>
      <c r="L594">
        <v>0.28599999999999998</v>
      </c>
      <c r="M594">
        <v>0.23899999999999999</v>
      </c>
      <c r="N594">
        <v>0.33</v>
      </c>
      <c r="O594">
        <v>0.38500000000000001</v>
      </c>
      <c r="P594">
        <v>0.317</v>
      </c>
      <c r="Q594" t="s">
        <v>373</v>
      </c>
      <c r="R594">
        <v>91</v>
      </c>
      <c r="S594">
        <v>7.8</v>
      </c>
      <c r="T594">
        <v>-10.199999999999999</v>
      </c>
      <c r="U594">
        <v>8.8000000000000007</v>
      </c>
      <c r="V594">
        <v>5.5</v>
      </c>
    </row>
    <row r="595" spans="1:22" x14ac:dyDescent="0.45">
      <c r="A595" t="s">
        <v>2406</v>
      </c>
      <c r="B595" t="s">
        <v>1989</v>
      </c>
      <c r="C595">
        <v>900</v>
      </c>
      <c r="D595">
        <v>3681</v>
      </c>
      <c r="E595">
        <v>131</v>
      </c>
      <c r="F595">
        <v>432</v>
      </c>
      <c r="G595">
        <v>533</v>
      </c>
      <c r="H595">
        <v>16</v>
      </c>
      <c r="I595">
        <v>5.5E-2</v>
      </c>
      <c r="J595">
        <v>0.17100000000000001</v>
      </c>
      <c r="K595">
        <v>0.17599999999999999</v>
      </c>
      <c r="L595">
        <v>0.29599999999999999</v>
      </c>
      <c r="M595">
        <v>0.27100000000000002</v>
      </c>
      <c r="N595">
        <v>0.32600000000000001</v>
      </c>
      <c r="O595">
        <v>0.44600000000000001</v>
      </c>
      <c r="P595">
        <v>0.33400000000000002</v>
      </c>
      <c r="Q595" t="s">
        <v>373</v>
      </c>
      <c r="R595">
        <v>103</v>
      </c>
      <c r="S595">
        <v>-22.5</v>
      </c>
      <c r="T595">
        <v>-8.9</v>
      </c>
      <c r="U595">
        <v>-60.6</v>
      </c>
      <c r="V595">
        <v>5.5</v>
      </c>
    </row>
    <row r="596" spans="1:22" x14ac:dyDescent="0.45">
      <c r="A596" t="s">
        <v>1859</v>
      </c>
      <c r="B596" t="s">
        <v>1989</v>
      </c>
      <c r="C596">
        <v>353</v>
      </c>
      <c r="D596">
        <v>1045</v>
      </c>
      <c r="E596">
        <v>51</v>
      </c>
      <c r="F596">
        <v>110</v>
      </c>
      <c r="G596">
        <v>148</v>
      </c>
      <c r="H596">
        <v>0</v>
      </c>
      <c r="I596">
        <v>5.5E-2</v>
      </c>
      <c r="J596">
        <v>0.27</v>
      </c>
      <c r="K596">
        <v>0.20100000000000001</v>
      </c>
      <c r="L596">
        <v>0.23799999999999999</v>
      </c>
      <c r="M596">
        <v>0.21099999999999999</v>
      </c>
      <c r="N596">
        <v>0.254</v>
      </c>
      <c r="O596">
        <v>0.41299999999999998</v>
      </c>
      <c r="P596">
        <v>0.28499999999999998</v>
      </c>
      <c r="Q596" t="s">
        <v>373</v>
      </c>
      <c r="R596">
        <v>82</v>
      </c>
      <c r="S596">
        <v>-3.6</v>
      </c>
      <c r="T596">
        <v>-26.4</v>
      </c>
      <c r="U596">
        <v>45</v>
      </c>
      <c r="V596">
        <v>5.4</v>
      </c>
    </row>
    <row r="597" spans="1:22" x14ac:dyDescent="0.45">
      <c r="A597" t="s">
        <v>2407</v>
      </c>
      <c r="B597" t="s">
        <v>1989</v>
      </c>
      <c r="C597">
        <v>700</v>
      </c>
      <c r="D597">
        <v>2271</v>
      </c>
      <c r="E597">
        <v>61</v>
      </c>
      <c r="F597">
        <v>236</v>
      </c>
      <c r="G597">
        <v>266</v>
      </c>
      <c r="H597">
        <v>12</v>
      </c>
      <c r="I597">
        <v>9.9000000000000005E-2</v>
      </c>
      <c r="J597">
        <v>0.16200000000000001</v>
      </c>
      <c r="K597">
        <v>0.159</v>
      </c>
      <c r="L597">
        <v>0.28100000000000003</v>
      </c>
      <c r="M597">
        <v>0.254</v>
      </c>
      <c r="N597">
        <v>0.33200000000000002</v>
      </c>
      <c r="O597">
        <v>0.41299999999999998</v>
      </c>
      <c r="P597">
        <v>0.32800000000000001</v>
      </c>
      <c r="Q597" t="s">
        <v>373</v>
      </c>
      <c r="R597">
        <v>105</v>
      </c>
      <c r="S597">
        <v>-2.8</v>
      </c>
      <c r="T597">
        <v>9.4</v>
      </c>
      <c r="U597">
        <v>-26.9</v>
      </c>
      <c r="V597">
        <v>5.4</v>
      </c>
    </row>
    <row r="598" spans="1:22" x14ac:dyDescent="0.45">
      <c r="A598" t="s">
        <v>108</v>
      </c>
      <c r="B598" t="s">
        <v>60</v>
      </c>
      <c r="C598">
        <v>286</v>
      </c>
      <c r="D598">
        <v>1124</v>
      </c>
      <c r="E598">
        <v>23</v>
      </c>
      <c r="F598">
        <v>147</v>
      </c>
      <c r="G598">
        <v>108</v>
      </c>
      <c r="H598">
        <v>55</v>
      </c>
      <c r="I598">
        <v>6.8000000000000005E-2</v>
      </c>
      <c r="J598">
        <v>0.25600000000000001</v>
      </c>
      <c r="K598">
        <v>0.17399999999999999</v>
      </c>
      <c r="L598">
        <v>0.34499999999999997</v>
      </c>
      <c r="M598">
        <v>0.26500000000000001</v>
      </c>
      <c r="N598">
        <v>0.32</v>
      </c>
      <c r="O598">
        <v>0.439</v>
      </c>
      <c r="P598">
        <v>0.32700000000000001</v>
      </c>
      <c r="Q598" t="s">
        <v>373</v>
      </c>
      <c r="R598">
        <v>105</v>
      </c>
      <c r="S598">
        <v>15.5</v>
      </c>
      <c r="T598">
        <v>21.6</v>
      </c>
      <c r="U598">
        <v>-5.2</v>
      </c>
      <c r="V598">
        <v>5.4</v>
      </c>
    </row>
    <row r="599" spans="1:22" x14ac:dyDescent="0.45">
      <c r="A599" t="s">
        <v>2408</v>
      </c>
      <c r="B599" t="s">
        <v>1989</v>
      </c>
      <c r="C599">
        <v>923</v>
      </c>
      <c r="D599">
        <v>2660</v>
      </c>
      <c r="E599">
        <v>106</v>
      </c>
      <c r="F599">
        <v>300</v>
      </c>
      <c r="G599">
        <v>313</v>
      </c>
      <c r="H599">
        <v>36</v>
      </c>
      <c r="I599">
        <v>6.6000000000000003E-2</v>
      </c>
      <c r="J599">
        <v>0.217</v>
      </c>
      <c r="K599">
        <v>0.2</v>
      </c>
      <c r="L599">
        <v>0.27300000000000002</v>
      </c>
      <c r="M599">
        <v>0.24199999999999999</v>
      </c>
      <c r="N599">
        <v>0.29599999999999999</v>
      </c>
      <c r="O599">
        <v>0.442</v>
      </c>
      <c r="P599">
        <v>0.318</v>
      </c>
      <c r="Q599" t="s">
        <v>373</v>
      </c>
      <c r="R599">
        <v>96</v>
      </c>
      <c r="S599">
        <v>1.3</v>
      </c>
      <c r="T599">
        <v>-13.1</v>
      </c>
      <c r="U599">
        <v>-17.7</v>
      </c>
      <c r="V599">
        <v>5.4</v>
      </c>
    </row>
    <row r="600" spans="1:22" x14ac:dyDescent="0.45">
      <c r="A600" t="s">
        <v>2409</v>
      </c>
      <c r="B600" t="s">
        <v>1989</v>
      </c>
      <c r="C600">
        <v>895</v>
      </c>
      <c r="D600">
        <v>3191</v>
      </c>
      <c r="E600">
        <v>110</v>
      </c>
      <c r="F600">
        <v>377</v>
      </c>
      <c r="G600">
        <v>381</v>
      </c>
      <c r="H600">
        <v>5</v>
      </c>
      <c r="I600">
        <v>9.5000000000000001E-2</v>
      </c>
      <c r="J600">
        <v>0.308</v>
      </c>
      <c r="K600">
        <v>0.17599999999999999</v>
      </c>
      <c r="L600">
        <v>0.31</v>
      </c>
      <c r="M600">
        <v>0.23200000000000001</v>
      </c>
      <c r="N600">
        <v>0.30599999999999999</v>
      </c>
      <c r="O600">
        <v>0.40799999999999997</v>
      </c>
      <c r="P600">
        <v>0.313</v>
      </c>
      <c r="Q600" t="s">
        <v>373</v>
      </c>
      <c r="R600">
        <v>90</v>
      </c>
      <c r="S600">
        <v>-3.4</v>
      </c>
      <c r="T600">
        <v>-41.8</v>
      </c>
      <c r="U600">
        <v>-12.8</v>
      </c>
      <c r="V600">
        <v>5.4</v>
      </c>
    </row>
    <row r="601" spans="1:22" x14ac:dyDescent="0.45">
      <c r="A601" t="s">
        <v>2410</v>
      </c>
      <c r="B601" t="s">
        <v>1989</v>
      </c>
      <c r="C601">
        <v>438</v>
      </c>
      <c r="D601">
        <v>1786</v>
      </c>
      <c r="E601">
        <v>38</v>
      </c>
      <c r="F601">
        <v>180</v>
      </c>
      <c r="G601">
        <v>201</v>
      </c>
      <c r="H601">
        <v>4</v>
      </c>
      <c r="I601">
        <v>8.5999999999999993E-2</v>
      </c>
      <c r="J601">
        <v>0.11899999999999999</v>
      </c>
      <c r="K601">
        <v>0.13600000000000001</v>
      </c>
      <c r="L601">
        <v>0.28799999999999998</v>
      </c>
      <c r="M601">
        <v>0.26900000000000002</v>
      </c>
      <c r="N601">
        <v>0.33700000000000002</v>
      </c>
      <c r="O601">
        <v>0.40500000000000003</v>
      </c>
      <c r="P601">
        <v>0.32300000000000001</v>
      </c>
      <c r="Q601" t="s">
        <v>373</v>
      </c>
      <c r="R601">
        <v>90</v>
      </c>
      <c r="S601">
        <v>-6.7</v>
      </c>
      <c r="T601">
        <v>-29.3</v>
      </c>
      <c r="U601">
        <v>25.1</v>
      </c>
      <c r="V601">
        <v>5.4</v>
      </c>
    </row>
    <row r="602" spans="1:22" x14ac:dyDescent="0.45">
      <c r="A602" t="s">
        <v>1861</v>
      </c>
      <c r="B602" t="s">
        <v>43</v>
      </c>
      <c r="C602">
        <v>163</v>
      </c>
      <c r="D602">
        <v>605</v>
      </c>
      <c r="E602">
        <v>14</v>
      </c>
      <c r="F602">
        <v>61</v>
      </c>
      <c r="G602">
        <v>78</v>
      </c>
      <c r="H602">
        <v>3</v>
      </c>
      <c r="I602">
        <v>8.1000000000000003E-2</v>
      </c>
      <c r="J602">
        <v>0.25</v>
      </c>
      <c r="K602">
        <v>0.13400000000000001</v>
      </c>
      <c r="L602">
        <v>0.32200000000000001</v>
      </c>
      <c r="M602">
        <v>0.254</v>
      </c>
      <c r="N602">
        <v>0.316</v>
      </c>
      <c r="O602">
        <v>0.38800000000000001</v>
      </c>
      <c r="P602">
        <v>0.308</v>
      </c>
      <c r="Q602" t="s">
        <v>373</v>
      </c>
      <c r="R602">
        <v>99</v>
      </c>
      <c r="S602">
        <v>-0.3</v>
      </c>
      <c r="T602">
        <v>-1.8</v>
      </c>
      <c r="U602">
        <v>34</v>
      </c>
      <c r="V602">
        <v>5.3</v>
      </c>
    </row>
    <row r="603" spans="1:22" x14ac:dyDescent="0.45">
      <c r="A603" t="s">
        <v>2411</v>
      </c>
      <c r="B603" t="s">
        <v>1989</v>
      </c>
      <c r="C603">
        <v>369</v>
      </c>
      <c r="D603">
        <v>1303</v>
      </c>
      <c r="E603">
        <v>53</v>
      </c>
      <c r="F603">
        <v>164</v>
      </c>
      <c r="G603">
        <v>164</v>
      </c>
      <c r="H603">
        <v>19</v>
      </c>
      <c r="I603">
        <v>9.7000000000000003E-2</v>
      </c>
      <c r="J603">
        <v>0.21199999999999999</v>
      </c>
      <c r="K603">
        <v>0.20599999999999999</v>
      </c>
      <c r="L603">
        <v>0.25700000000000001</v>
      </c>
      <c r="M603">
        <v>0.23200000000000001</v>
      </c>
      <c r="N603">
        <v>0.309</v>
      </c>
      <c r="O603">
        <v>0.438</v>
      </c>
      <c r="P603">
        <v>0.318</v>
      </c>
      <c r="Q603" t="s">
        <v>373</v>
      </c>
      <c r="R603">
        <v>89</v>
      </c>
      <c r="S603">
        <v>2.2000000000000002</v>
      </c>
      <c r="T603">
        <v>-16.7</v>
      </c>
      <c r="U603">
        <v>28.1</v>
      </c>
      <c r="V603">
        <v>5.3</v>
      </c>
    </row>
    <row r="604" spans="1:22" x14ac:dyDescent="0.45">
      <c r="A604" t="s">
        <v>2412</v>
      </c>
      <c r="B604" t="s">
        <v>1989</v>
      </c>
      <c r="C604">
        <v>630</v>
      </c>
      <c r="D604">
        <v>2555</v>
      </c>
      <c r="E604">
        <v>32</v>
      </c>
      <c r="F604">
        <v>330</v>
      </c>
      <c r="G604">
        <v>211</v>
      </c>
      <c r="H604">
        <v>102</v>
      </c>
      <c r="I604">
        <v>7.0000000000000007E-2</v>
      </c>
      <c r="J604">
        <v>0.158</v>
      </c>
      <c r="K604">
        <v>0.113</v>
      </c>
      <c r="L604">
        <v>0.31</v>
      </c>
      <c r="M604">
        <v>0.26700000000000002</v>
      </c>
      <c r="N604">
        <v>0.32100000000000001</v>
      </c>
      <c r="O604">
        <v>0.38</v>
      </c>
      <c r="P604">
        <v>0.309</v>
      </c>
      <c r="Q604" t="s">
        <v>373</v>
      </c>
      <c r="R604">
        <v>82</v>
      </c>
      <c r="S604">
        <v>23.5</v>
      </c>
      <c r="T604">
        <v>-33.5</v>
      </c>
      <c r="U604">
        <v>4.7</v>
      </c>
      <c r="V604">
        <v>5.3</v>
      </c>
    </row>
    <row r="605" spans="1:22" x14ac:dyDescent="0.45">
      <c r="A605" t="s">
        <v>2413</v>
      </c>
      <c r="B605" t="s">
        <v>1989</v>
      </c>
      <c r="C605">
        <v>1004</v>
      </c>
      <c r="D605">
        <v>3626</v>
      </c>
      <c r="E605">
        <v>138</v>
      </c>
      <c r="F605">
        <v>396</v>
      </c>
      <c r="G605">
        <v>458</v>
      </c>
      <c r="H605">
        <v>47</v>
      </c>
      <c r="I605">
        <v>3.7999999999999999E-2</v>
      </c>
      <c r="J605">
        <v>0.26900000000000002</v>
      </c>
      <c r="K605">
        <v>0.18099999999999999</v>
      </c>
      <c r="L605">
        <v>0.29399999999999998</v>
      </c>
      <c r="M605">
        <v>0.24099999999999999</v>
      </c>
      <c r="N605">
        <v>0.27300000000000002</v>
      </c>
      <c r="O605">
        <v>0.42199999999999999</v>
      </c>
      <c r="P605">
        <v>0.29799999999999999</v>
      </c>
      <c r="Q605" t="s">
        <v>373</v>
      </c>
      <c r="R605">
        <v>79</v>
      </c>
      <c r="S605">
        <v>-9.5</v>
      </c>
      <c r="T605">
        <v>-103.6</v>
      </c>
      <c r="U605">
        <v>37.4</v>
      </c>
      <c r="V605">
        <v>5.3</v>
      </c>
    </row>
    <row r="606" spans="1:22" x14ac:dyDescent="0.45">
      <c r="A606" t="s">
        <v>2414</v>
      </c>
      <c r="B606" t="s">
        <v>1989</v>
      </c>
      <c r="C606">
        <v>799</v>
      </c>
      <c r="D606">
        <v>2275</v>
      </c>
      <c r="E606">
        <v>52</v>
      </c>
      <c r="F606">
        <v>238</v>
      </c>
      <c r="G606">
        <v>228</v>
      </c>
      <c r="H606">
        <v>30</v>
      </c>
      <c r="I606">
        <v>5.8999999999999997E-2</v>
      </c>
      <c r="J606">
        <v>0.17899999999999999</v>
      </c>
      <c r="K606">
        <v>0.152</v>
      </c>
      <c r="L606">
        <v>0.28799999999999998</v>
      </c>
      <c r="M606">
        <v>0.253</v>
      </c>
      <c r="N606">
        <v>0.30199999999999999</v>
      </c>
      <c r="O606">
        <v>0.40500000000000003</v>
      </c>
      <c r="P606">
        <v>0.307</v>
      </c>
      <c r="Q606" t="s">
        <v>373</v>
      </c>
      <c r="R606">
        <v>92</v>
      </c>
      <c r="S606">
        <v>10.5</v>
      </c>
      <c r="T606">
        <v>-12</v>
      </c>
      <c r="U606">
        <v>-6.6</v>
      </c>
      <c r="V606">
        <v>5.3</v>
      </c>
    </row>
    <row r="607" spans="1:22" x14ac:dyDescent="0.45">
      <c r="A607" t="s">
        <v>2415</v>
      </c>
      <c r="B607" t="s">
        <v>1989</v>
      </c>
      <c r="C607">
        <v>340</v>
      </c>
      <c r="D607">
        <v>1259</v>
      </c>
      <c r="E607">
        <v>56</v>
      </c>
      <c r="F607">
        <v>170</v>
      </c>
      <c r="G607">
        <v>181</v>
      </c>
      <c r="H607">
        <v>42</v>
      </c>
      <c r="I607">
        <v>7.9000000000000001E-2</v>
      </c>
      <c r="J607">
        <v>0.23400000000000001</v>
      </c>
      <c r="K607">
        <v>0.22</v>
      </c>
      <c r="L607">
        <v>0.30499999999999999</v>
      </c>
      <c r="M607">
        <v>0.26300000000000001</v>
      </c>
      <c r="N607">
        <v>0.32500000000000001</v>
      </c>
      <c r="O607">
        <v>0.48299999999999998</v>
      </c>
      <c r="P607">
        <v>0.34300000000000003</v>
      </c>
      <c r="Q607" t="s">
        <v>373</v>
      </c>
      <c r="R607">
        <v>107</v>
      </c>
      <c r="S607">
        <v>3.8</v>
      </c>
      <c r="T607">
        <v>14.5</v>
      </c>
      <c r="U607">
        <v>-3.5</v>
      </c>
      <c r="V607">
        <v>5.3</v>
      </c>
    </row>
    <row r="608" spans="1:22" x14ac:dyDescent="0.45">
      <c r="A608" t="s">
        <v>1855</v>
      </c>
      <c r="B608" t="s">
        <v>1989</v>
      </c>
      <c r="C608">
        <v>402</v>
      </c>
      <c r="D608">
        <v>1170</v>
      </c>
      <c r="E608">
        <v>46</v>
      </c>
      <c r="F608">
        <v>151</v>
      </c>
      <c r="G608">
        <v>159</v>
      </c>
      <c r="H608">
        <v>24</v>
      </c>
      <c r="I608">
        <v>5.1999999999999998E-2</v>
      </c>
      <c r="J608">
        <v>0.22900000000000001</v>
      </c>
      <c r="K608">
        <v>0.20499999999999999</v>
      </c>
      <c r="L608">
        <v>0.27200000000000002</v>
      </c>
      <c r="M608">
        <v>0.23699999999999999</v>
      </c>
      <c r="N608">
        <v>0.28999999999999998</v>
      </c>
      <c r="O608">
        <v>0.442</v>
      </c>
      <c r="P608">
        <v>0.314</v>
      </c>
      <c r="Q608" t="s">
        <v>373</v>
      </c>
      <c r="R608">
        <v>99</v>
      </c>
      <c r="S608">
        <v>8.6999999999999993</v>
      </c>
      <c r="T608">
        <v>7.4</v>
      </c>
      <c r="U608">
        <v>4</v>
      </c>
      <c r="V608">
        <v>5.3</v>
      </c>
    </row>
    <row r="609" spans="1:22" x14ac:dyDescent="0.45">
      <c r="A609" t="s">
        <v>510</v>
      </c>
      <c r="B609" t="s">
        <v>1989</v>
      </c>
      <c r="C609">
        <v>431</v>
      </c>
      <c r="D609">
        <v>1324</v>
      </c>
      <c r="E609">
        <v>30</v>
      </c>
      <c r="F609">
        <v>195</v>
      </c>
      <c r="G609">
        <v>145</v>
      </c>
      <c r="H609">
        <v>29</v>
      </c>
      <c r="I609">
        <v>0.128</v>
      </c>
      <c r="J609">
        <v>0.24</v>
      </c>
      <c r="K609">
        <v>0.13500000000000001</v>
      </c>
      <c r="L609">
        <v>0.309</v>
      </c>
      <c r="M609">
        <v>0.24299999999999999</v>
      </c>
      <c r="N609">
        <v>0.34399999999999997</v>
      </c>
      <c r="O609">
        <v>0.378</v>
      </c>
      <c r="P609">
        <v>0.31900000000000001</v>
      </c>
      <c r="Q609" t="s">
        <v>373</v>
      </c>
      <c r="R609">
        <v>100</v>
      </c>
      <c r="S609">
        <v>4.7</v>
      </c>
      <c r="T609">
        <v>5.2</v>
      </c>
      <c r="U609">
        <v>3</v>
      </c>
      <c r="V609">
        <v>5.2</v>
      </c>
    </row>
    <row r="610" spans="1:22" x14ac:dyDescent="0.45">
      <c r="A610" t="s">
        <v>2416</v>
      </c>
      <c r="B610" t="s">
        <v>1989</v>
      </c>
      <c r="C610">
        <v>710</v>
      </c>
      <c r="D610">
        <v>2871</v>
      </c>
      <c r="E610">
        <v>31</v>
      </c>
      <c r="F610">
        <v>353</v>
      </c>
      <c r="G610">
        <v>224</v>
      </c>
      <c r="H610">
        <v>33</v>
      </c>
      <c r="I610">
        <v>4.4999999999999998E-2</v>
      </c>
      <c r="J610">
        <v>0.124</v>
      </c>
      <c r="K610">
        <v>0.106</v>
      </c>
      <c r="L610">
        <v>0.31</v>
      </c>
      <c r="M610">
        <v>0.27800000000000002</v>
      </c>
      <c r="N610">
        <v>0.313</v>
      </c>
      <c r="O610">
        <v>0.38400000000000001</v>
      </c>
      <c r="P610">
        <v>0.30499999999999999</v>
      </c>
      <c r="Q610" t="s">
        <v>373</v>
      </c>
      <c r="R610">
        <v>82</v>
      </c>
      <c r="S610">
        <v>5.8</v>
      </c>
      <c r="T610">
        <v>-59.8</v>
      </c>
      <c r="U610">
        <v>19.899999999999999</v>
      </c>
      <c r="V610">
        <v>5.2</v>
      </c>
    </row>
    <row r="611" spans="1:22" x14ac:dyDescent="0.45">
      <c r="A611" t="s">
        <v>2439</v>
      </c>
      <c r="B611" t="s">
        <v>57</v>
      </c>
      <c r="C611">
        <v>250</v>
      </c>
      <c r="D611">
        <v>961</v>
      </c>
      <c r="E611">
        <v>31</v>
      </c>
      <c r="F611">
        <v>129</v>
      </c>
      <c r="G611">
        <v>109</v>
      </c>
      <c r="H611">
        <v>40</v>
      </c>
      <c r="I611">
        <v>8.2000000000000003E-2</v>
      </c>
      <c r="J611">
        <v>0.157</v>
      </c>
      <c r="K611">
        <v>0.183</v>
      </c>
      <c r="L611">
        <v>0.28299999999999997</v>
      </c>
      <c r="M611">
        <v>0.26200000000000001</v>
      </c>
      <c r="N611">
        <v>0.33800000000000002</v>
      </c>
      <c r="O611">
        <v>0.44500000000000001</v>
      </c>
      <c r="P611">
        <v>0.33900000000000002</v>
      </c>
      <c r="Q611" t="s">
        <v>373</v>
      </c>
      <c r="R611">
        <v>110</v>
      </c>
      <c r="S611">
        <v>8.3000000000000007</v>
      </c>
      <c r="T611">
        <v>19.600000000000001</v>
      </c>
      <c r="U611">
        <v>-0.9</v>
      </c>
      <c r="V611">
        <v>5.2</v>
      </c>
    </row>
    <row r="612" spans="1:22" x14ac:dyDescent="0.45">
      <c r="A612" t="s">
        <v>2417</v>
      </c>
      <c r="B612" t="s">
        <v>1989</v>
      </c>
      <c r="C612">
        <v>483</v>
      </c>
      <c r="D612">
        <v>1479</v>
      </c>
      <c r="E612">
        <v>53</v>
      </c>
      <c r="F612">
        <v>164</v>
      </c>
      <c r="G612">
        <v>163</v>
      </c>
      <c r="H612">
        <v>40</v>
      </c>
      <c r="I612">
        <v>7.6999999999999999E-2</v>
      </c>
      <c r="J612">
        <v>0.26600000000000001</v>
      </c>
      <c r="K612">
        <v>0.17799999999999999</v>
      </c>
      <c r="L612">
        <v>0.32200000000000001</v>
      </c>
      <c r="M612">
        <v>0.25600000000000001</v>
      </c>
      <c r="N612">
        <v>0.318</v>
      </c>
      <c r="O612">
        <v>0.434</v>
      </c>
      <c r="P612">
        <v>0.32900000000000001</v>
      </c>
      <c r="Q612" t="s">
        <v>373</v>
      </c>
      <c r="R612">
        <v>108</v>
      </c>
      <c r="S612">
        <v>-5.8</v>
      </c>
      <c r="T612">
        <v>8.1</v>
      </c>
      <c r="U612">
        <v>-5.8</v>
      </c>
      <c r="V612">
        <v>5.0999999999999996</v>
      </c>
    </row>
    <row r="613" spans="1:22" x14ac:dyDescent="0.45">
      <c r="A613" t="s">
        <v>888</v>
      </c>
      <c r="B613" t="s">
        <v>1989</v>
      </c>
      <c r="C613">
        <v>375</v>
      </c>
      <c r="D613">
        <v>731</v>
      </c>
      <c r="E613">
        <v>19</v>
      </c>
      <c r="F613">
        <v>54</v>
      </c>
      <c r="G613">
        <v>65</v>
      </c>
      <c r="H613">
        <v>0</v>
      </c>
      <c r="I613">
        <v>6.7000000000000004E-2</v>
      </c>
      <c r="J613">
        <v>0.38900000000000001</v>
      </c>
      <c r="K613">
        <v>0.12</v>
      </c>
      <c r="L613">
        <v>0.26900000000000002</v>
      </c>
      <c r="M613">
        <v>0.17199999999999999</v>
      </c>
      <c r="N613">
        <v>0.23200000000000001</v>
      </c>
      <c r="O613">
        <v>0.29199999999999998</v>
      </c>
      <c r="P613">
        <v>0.23300000000000001</v>
      </c>
      <c r="Q613" t="s">
        <v>373</v>
      </c>
      <c r="R613">
        <v>44</v>
      </c>
      <c r="S613">
        <v>-2.8</v>
      </c>
      <c r="T613">
        <v>-52.2</v>
      </c>
      <c r="U613">
        <v>78.599999999999994</v>
      </c>
      <c r="V613">
        <v>5.0999999999999996</v>
      </c>
    </row>
    <row r="614" spans="1:22" x14ac:dyDescent="0.45">
      <c r="A614" t="s">
        <v>2418</v>
      </c>
      <c r="B614" t="s">
        <v>1989</v>
      </c>
      <c r="C614">
        <v>808</v>
      </c>
      <c r="D614">
        <v>2591</v>
      </c>
      <c r="E614">
        <v>55</v>
      </c>
      <c r="F614">
        <v>295</v>
      </c>
      <c r="G614">
        <v>281</v>
      </c>
      <c r="H614">
        <v>16</v>
      </c>
      <c r="I614">
        <v>0.123</v>
      </c>
      <c r="J614">
        <v>0.159</v>
      </c>
      <c r="K614">
        <v>0.14899999999999999</v>
      </c>
      <c r="L614">
        <v>0.29199999999999998</v>
      </c>
      <c r="M614">
        <v>0.25800000000000001</v>
      </c>
      <c r="N614">
        <v>0.35599999999999998</v>
      </c>
      <c r="O614">
        <v>0.40699999999999997</v>
      </c>
      <c r="P614">
        <v>0.33800000000000002</v>
      </c>
      <c r="Q614" t="s">
        <v>373</v>
      </c>
      <c r="R614">
        <v>115</v>
      </c>
      <c r="S614">
        <v>-10.199999999999999</v>
      </c>
      <c r="T614">
        <v>34.299999999999997</v>
      </c>
      <c r="U614">
        <v>-71</v>
      </c>
      <c r="V614">
        <v>5.0999999999999996</v>
      </c>
    </row>
    <row r="615" spans="1:22" x14ac:dyDescent="0.45">
      <c r="A615" t="s">
        <v>2419</v>
      </c>
      <c r="B615" t="s">
        <v>1989</v>
      </c>
      <c r="C615">
        <v>508</v>
      </c>
      <c r="D615">
        <v>1912</v>
      </c>
      <c r="E615">
        <v>95</v>
      </c>
      <c r="F615">
        <v>247</v>
      </c>
      <c r="G615">
        <v>276</v>
      </c>
      <c r="H615">
        <v>3</v>
      </c>
      <c r="I615">
        <v>0.1</v>
      </c>
      <c r="J615">
        <v>0.28799999999999998</v>
      </c>
      <c r="K615">
        <v>0.215</v>
      </c>
      <c r="L615">
        <v>0.316</v>
      </c>
      <c r="M615">
        <v>0.253</v>
      </c>
      <c r="N615">
        <v>0.33900000000000002</v>
      </c>
      <c r="O615">
        <v>0.46800000000000003</v>
      </c>
      <c r="P615">
        <v>0.34599999999999997</v>
      </c>
      <c r="Q615" t="s">
        <v>373</v>
      </c>
      <c r="R615">
        <v>121</v>
      </c>
      <c r="S615">
        <v>-11.3</v>
      </c>
      <c r="T615">
        <v>38.4</v>
      </c>
      <c r="U615">
        <v>-52</v>
      </c>
      <c r="V615">
        <v>5.0999999999999996</v>
      </c>
    </row>
    <row r="616" spans="1:22" x14ac:dyDescent="0.45">
      <c r="A616" t="s">
        <v>2420</v>
      </c>
      <c r="B616" t="s">
        <v>1989</v>
      </c>
      <c r="C616">
        <v>945</v>
      </c>
      <c r="D616">
        <v>2692</v>
      </c>
      <c r="E616">
        <v>24</v>
      </c>
      <c r="F616">
        <v>295</v>
      </c>
      <c r="G616">
        <v>205</v>
      </c>
      <c r="H616">
        <v>85</v>
      </c>
      <c r="I616">
        <v>5.1999999999999998E-2</v>
      </c>
      <c r="J616">
        <v>0.10100000000000001</v>
      </c>
      <c r="K616">
        <v>9.0999999999999998E-2</v>
      </c>
      <c r="L616">
        <v>0.29799999999999999</v>
      </c>
      <c r="M616">
        <v>0.27400000000000002</v>
      </c>
      <c r="N616">
        <v>0.312</v>
      </c>
      <c r="O616">
        <v>0.36499999999999999</v>
      </c>
      <c r="P616">
        <v>0.29799999999999999</v>
      </c>
      <c r="Q616" t="s">
        <v>373</v>
      </c>
      <c r="R616">
        <v>79</v>
      </c>
      <c r="S616">
        <v>8.4</v>
      </c>
      <c r="T616">
        <v>-60.5</v>
      </c>
      <c r="U616">
        <v>24.3</v>
      </c>
      <c r="V616">
        <v>5.0999999999999996</v>
      </c>
    </row>
    <row r="617" spans="1:22" x14ac:dyDescent="0.45">
      <c r="A617" t="s">
        <v>2421</v>
      </c>
      <c r="B617" t="s">
        <v>1989</v>
      </c>
      <c r="C617">
        <v>408</v>
      </c>
      <c r="D617">
        <v>1755</v>
      </c>
      <c r="E617">
        <v>16</v>
      </c>
      <c r="F617">
        <v>222</v>
      </c>
      <c r="G617">
        <v>117</v>
      </c>
      <c r="H617">
        <v>32</v>
      </c>
      <c r="I617">
        <v>0.104</v>
      </c>
      <c r="J617">
        <v>0.188</v>
      </c>
      <c r="K617">
        <v>0.107</v>
      </c>
      <c r="L617">
        <v>0.32800000000000001</v>
      </c>
      <c r="M617">
        <v>0.26700000000000002</v>
      </c>
      <c r="N617">
        <v>0.34499999999999997</v>
      </c>
      <c r="O617">
        <v>0.375</v>
      </c>
      <c r="P617">
        <v>0.32200000000000001</v>
      </c>
      <c r="Q617" t="s">
        <v>373</v>
      </c>
      <c r="R617">
        <v>96</v>
      </c>
      <c r="S617">
        <v>6</v>
      </c>
      <c r="T617">
        <v>-2.2000000000000002</v>
      </c>
      <c r="U617">
        <v>-5.3</v>
      </c>
      <c r="V617">
        <v>5.0999999999999996</v>
      </c>
    </row>
    <row r="618" spans="1:22" x14ac:dyDescent="0.45">
      <c r="A618" t="s">
        <v>2422</v>
      </c>
      <c r="B618" t="s">
        <v>1989</v>
      </c>
      <c r="C618">
        <v>346</v>
      </c>
      <c r="D618">
        <v>1058</v>
      </c>
      <c r="E618">
        <v>29</v>
      </c>
      <c r="F618">
        <v>134</v>
      </c>
      <c r="G618">
        <v>112</v>
      </c>
      <c r="H618">
        <v>10</v>
      </c>
      <c r="I618">
        <v>8.7999999999999995E-2</v>
      </c>
      <c r="J618">
        <v>0.14099999999999999</v>
      </c>
      <c r="K618">
        <v>0.15</v>
      </c>
      <c r="L618">
        <v>0.312</v>
      </c>
      <c r="M618">
        <v>0.28599999999999998</v>
      </c>
      <c r="N618">
        <v>0.35199999999999998</v>
      </c>
      <c r="O618">
        <v>0.436</v>
      </c>
      <c r="P618">
        <v>0.34399999999999997</v>
      </c>
      <c r="Q618" t="s">
        <v>373</v>
      </c>
      <c r="R618">
        <v>101</v>
      </c>
      <c r="S618">
        <v>-1.3</v>
      </c>
      <c r="T618">
        <v>0.5</v>
      </c>
      <c r="U618">
        <v>16.3</v>
      </c>
      <c r="V618">
        <v>5.0999999999999996</v>
      </c>
    </row>
    <row r="619" spans="1:22" x14ac:dyDescent="0.45">
      <c r="A619" t="s">
        <v>2423</v>
      </c>
      <c r="B619" t="s">
        <v>1989</v>
      </c>
      <c r="C619">
        <v>667</v>
      </c>
      <c r="D619">
        <v>2392</v>
      </c>
      <c r="E619">
        <v>81</v>
      </c>
      <c r="F619">
        <v>260</v>
      </c>
      <c r="G619">
        <v>291</v>
      </c>
      <c r="H619">
        <v>7</v>
      </c>
      <c r="I619">
        <v>0.123</v>
      </c>
      <c r="J619">
        <v>0.22500000000000001</v>
      </c>
      <c r="K619">
        <v>0.17499999999999999</v>
      </c>
      <c r="L619">
        <v>0.28100000000000003</v>
      </c>
      <c r="M619">
        <v>0.23899999999999999</v>
      </c>
      <c r="N619">
        <v>0.33200000000000002</v>
      </c>
      <c r="O619">
        <v>0.41399999999999998</v>
      </c>
      <c r="P619">
        <v>0.32700000000000001</v>
      </c>
      <c r="Q619" t="s">
        <v>373</v>
      </c>
      <c r="R619">
        <v>108</v>
      </c>
      <c r="S619">
        <v>-10.7</v>
      </c>
      <c r="T619">
        <v>11.3</v>
      </c>
      <c r="U619">
        <v>-36.4</v>
      </c>
      <c r="V619">
        <v>5.0999999999999996</v>
      </c>
    </row>
    <row r="620" spans="1:22" x14ac:dyDescent="0.45">
      <c r="A620" t="s">
        <v>2424</v>
      </c>
      <c r="B620" t="s">
        <v>1989</v>
      </c>
      <c r="C620">
        <v>585</v>
      </c>
      <c r="D620">
        <v>2322</v>
      </c>
      <c r="E620">
        <v>33</v>
      </c>
      <c r="F620">
        <v>255</v>
      </c>
      <c r="G620">
        <v>255</v>
      </c>
      <c r="H620">
        <v>14</v>
      </c>
      <c r="I620">
        <v>5.7000000000000002E-2</v>
      </c>
      <c r="J620">
        <v>7.0000000000000007E-2</v>
      </c>
      <c r="K620">
        <v>0.108</v>
      </c>
      <c r="L620">
        <v>0.29499999999999998</v>
      </c>
      <c r="M620">
        <v>0.28699999999999998</v>
      </c>
      <c r="N620">
        <v>0.33400000000000002</v>
      </c>
      <c r="O620">
        <v>0.39400000000000002</v>
      </c>
      <c r="P620">
        <v>0.31900000000000001</v>
      </c>
      <c r="Q620" t="s">
        <v>373</v>
      </c>
      <c r="R620">
        <v>92</v>
      </c>
      <c r="S620">
        <v>-24.2</v>
      </c>
      <c r="T620">
        <v>-49</v>
      </c>
      <c r="U620">
        <v>24</v>
      </c>
      <c r="V620">
        <v>5</v>
      </c>
    </row>
    <row r="621" spans="1:22" x14ac:dyDescent="0.45">
      <c r="A621" t="s">
        <v>2425</v>
      </c>
      <c r="B621" t="s">
        <v>1989</v>
      </c>
      <c r="C621">
        <v>997</v>
      </c>
      <c r="D621">
        <v>3779</v>
      </c>
      <c r="E621">
        <v>140</v>
      </c>
      <c r="F621">
        <v>416</v>
      </c>
      <c r="G621">
        <v>426</v>
      </c>
      <c r="H621">
        <v>23</v>
      </c>
      <c r="I621">
        <v>0.104</v>
      </c>
      <c r="J621">
        <v>0.19600000000000001</v>
      </c>
      <c r="K621">
        <v>0.188</v>
      </c>
      <c r="L621">
        <v>0.26400000000000001</v>
      </c>
      <c r="M621">
        <v>0.23799999999999999</v>
      </c>
      <c r="N621">
        <v>0.32300000000000001</v>
      </c>
      <c r="O621">
        <v>0.42499999999999999</v>
      </c>
      <c r="P621">
        <v>0.32500000000000001</v>
      </c>
      <c r="Q621" t="s">
        <v>373</v>
      </c>
      <c r="R621">
        <v>105</v>
      </c>
      <c r="S621">
        <v>-6.6</v>
      </c>
      <c r="T621">
        <v>16.600000000000001</v>
      </c>
      <c r="U621">
        <v>-88.7</v>
      </c>
      <c r="V621">
        <v>5</v>
      </c>
    </row>
    <row r="622" spans="1:22" x14ac:dyDescent="0.45">
      <c r="A622" t="s">
        <v>2426</v>
      </c>
      <c r="B622" t="s">
        <v>1989</v>
      </c>
      <c r="C622">
        <v>1112</v>
      </c>
      <c r="D622">
        <v>3146</v>
      </c>
      <c r="E622">
        <v>101</v>
      </c>
      <c r="F622">
        <v>376</v>
      </c>
      <c r="G622">
        <v>375</v>
      </c>
      <c r="H622">
        <v>36</v>
      </c>
      <c r="I622">
        <v>0.1</v>
      </c>
      <c r="J622">
        <v>0.22500000000000001</v>
      </c>
      <c r="K622">
        <v>0.17499999999999999</v>
      </c>
      <c r="L622">
        <v>0.28999999999999998</v>
      </c>
      <c r="M622">
        <v>0.24399999999999999</v>
      </c>
      <c r="N622">
        <v>0.32500000000000001</v>
      </c>
      <c r="O622">
        <v>0.41899999999999998</v>
      </c>
      <c r="P622">
        <v>0.32400000000000001</v>
      </c>
      <c r="Q622" t="s">
        <v>373</v>
      </c>
      <c r="R622">
        <v>95</v>
      </c>
      <c r="S622">
        <v>0.1</v>
      </c>
      <c r="T622">
        <v>-18.7</v>
      </c>
      <c r="U622">
        <v>-35.200000000000003</v>
      </c>
      <c r="V622">
        <v>5</v>
      </c>
    </row>
    <row r="623" spans="1:22" x14ac:dyDescent="0.45">
      <c r="A623" t="s">
        <v>2427</v>
      </c>
      <c r="B623" t="s">
        <v>1989</v>
      </c>
      <c r="C623">
        <v>687</v>
      </c>
      <c r="D623">
        <v>2404</v>
      </c>
      <c r="E623">
        <v>50</v>
      </c>
      <c r="F623">
        <v>289</v>
      </c>
      <c r="G623">
        <v>277</v>
      </c>
      <c r="H623">
        <v>24</v>
      </c>
      <c r="I623">
        <v>5.6000000000000001E-2</v>
      </c>
      <c r="J623">
        <v>0.106</v>
      </c>
      <c r="K623">
        <v>0.126</v>
      </c>
      <c r="L623">
        <v>0.28199999999999997</v>
      </c>
      <c r="M623">
        <v>0.26800000000000002</v>
      </c>
      <c r="N623">
        <v>0.311</v>
      </c>
      <c r="O623">
        <v>0.39500000000000002</v>
      </c>
      <c r="P623">
        <v>0.308</v>
      </c>
      <c r="Q623" t="s">
        <v>373</v>
      </c>
      <c r="R623">
        <v>85</v>
      </c>
      <c r="S623">
        <v>3.5</v>
      </c>
      <c r="T623">
        <v>-42.9</v>
      </c>
      <c r="U623">
        <v>11.2</v>
      </c>
      <c r="V623">
        <v>5</v>
      </c>
    </row>
    <row r="624" spans="1:22" x14ac:dyDescent="0.45">
      <c r="A624" t="s">
        <v>2429</v>
      </c>
      <c r="B624" t="s">
        <v>1989</v>
      </c>
      <c r="C624">
        <v>442</v>
      </c>
      <c r="D624">
        <v>1654</v>
      </c>
      <c r="E624">
        <v>13</v>
      </c>
      <c r="F624">
        <v>198</v>
      </c>
      <c r="G624">
        <v>114</v>
      </c>
      <c r="H624">
        <v>120</v>
      </c>
      <c r="I624">
        <v>8.1000000000000003E-2</v>
      </c>
      <c r="J624">
        <v>0.219</v>
      </c>
      <c r="K624">
        <v>0.105</v>
      </c>
      <c r="L624">
        <v>0.32900000000000001</v>
      </c>
      <c r="M624">
        <v>0.255</v>
      </c>
      <c r="N624">
        <v>0.32500000000000001</v>
      </c>
      <c r="O624">
        <v>0.36099999999999999</v>
      </c>
      <c r="P624">
        <v>0.30099999999999999</v>
      </c>
      <c r="Q624" t="s">
        <v>373</v>
      </c>
      <c r="R624">
        <v>90</v>
      </c>
      <c r="S624">
        <v>21.4</v>
      </c>
      <c r="T624">
        <v>0.4</v>
      </c>
      <c r="U624">
        <v>-8.1999999999999993</v>
      </c>
      <c r="V624">
        <v>5</v>
      </c>
    </row>
    <row r="625" spans="1:22" x14ac:dyDescent="0.45">
      <c r="A625" t="s">
        <v>2428</v>
      </c>
      <c r="B625" t="s">
        <v>1989</v>
      </c>
      <c r="C625">
        <v>947</v>
      </c>
      <c r="D625">
        <v>2734</v>
      </c>
      <c r="E625">
        <v>93</v>
      </c>
      <c r="F625">
        <v>340</v>
      </c>
      <c r="G625">
        <v>358</v>
      </c>
      <c r="H625">
        <v>16</v>
      </c>
      <c r="I625">
        <v>7.6999999999999999E-2</v>
      </c>
      <c r="J625">
        <v>0.25</v>
      </c>
      <c r="K625">
        <v>0.183</v>
      </c>
      <c r="L625">
        <v>0.311</v>
      </c>
      <c r="M625">
        <v>0.253</v>
      </c>
      <c r="N625">
        <v>0.316</v>
      </c>
      <c r="O625">
        <v>0.436</v>
      </c>
      <c r="P625">
        <v>0.32700000000000001</v>
      </c>
      <c r="Q625" t="s">
        <v>373</v>
      </c>
      <c r="R625">
        <v>99</v>
      </c>
      <c r="S625">
        <v>9.1999999999999993</v>
      </c>
      <c r="T625">
        <v>7.4</v>
      </c>
      <c r="U625">
        <v>-50.8</v>
      </c>
      <c r="V625">
        <v>5</v>
      </c>
    </row>
    <row r="626" spans="1:22" x14ac:dyDescent="0.45">
      <c r="A626" t="s">
        <v>2430</v>
      </c>
      <c r="B626" t="s">
        <v>1989</v>
      </c>
      <c r="C626">
        <v>347</v>
      </c>
      <c r="D626">
        <v>1425</v>
      </c>
      <c r="E626">
        <v>46</v>
      </c>
      <c r="F626">
        <v>166</v>
      </c>
      <c r="G626">
        <v>170</v>
      </c>
      <c r="H626">
        <v>0</v>
      </c>
      <c r="I626">
        <v>0.06</v>
      </c>
      <c r="J626">
        <v>0.16900000000000001</v>
      </c>
      <c r="K626">
        <v>0.17100000000000001</v>
      </c>
      <c r="L626">
        <v>0.32100000000000001</v>
      </c>
      <c r="M626">
        <v>0.28799999999999998</v>
      </c>
      <c r="N626">
        <v>0.33700000000000002</v>
      </c>
      <c r="O626">
        <v>0.45900000000000002</v>
      </c>
      <c r="P626">
        <v>0.34300000000000003</v>
      </c>
      <c r="Q626" t="s">
        <v>373</v>
      </c>
      <c r="R626">
        <v>107</v>
      </c>
      <c r="S626">
        <v>-10</v>
      </c>
      <c r="T626">
        <v>2.6</v>
      </c>
      <c r="U626">
        <v>-0.6</v>
      </c>
      <c r="V626">
        <v>5</v>
      </c>
    </row>
    <row r="627" spans="1:22" x14ac:dyDescent="0.45">
      <c r="A627" t="s">
        <v>500</v>
      </c>
      <c r="B627" t="s">
        <v>1989</v>
      </c>
      <c r="C627">
        <v>479</v>
      </c>
      <c r="D627">
        <v>1732</v>
      </c>
      <c r="E627">
        <v>51</v>
      </c>
      <c r="F627">
        <v>200</v>
      </c>
      <c r="G627">
        <v>192</v>
      </c>
      <c r="H627">
        <v>9</v>
      </c>
      <c r="I627">
        <v>0.10299999999999999</v>
      </c>
      <c r="J627">
        <v>0.222</v>
      </c>
      <c r="K627">
        <v>0.152</v>
      </c>
      <c r="L627">
        <v>0.27400000000000002</v>
      </c>
      <c r="M627">
        <v>0.23</v>
      </c>
      <c r="N627">
        <v>0.33</v>
      </c>
      <c r="O627">
        <v>0.38200000000000001</v>
      </c>
      <c r="P627">
        <v>0.315</v>
      </c>
      <c r="Q627" t="s">
        <v>373</v>
      </c>
      <c r="R627">
        <v>98</v>
      </c>
      <c r="S627">
        <v>-1.6</v>
      </c>
      <c r="T627">
        <v>-6.8</v>
      </c>
      <c r="U627">
        <v>-3.5</v>
      </c>
      <c r="V627">
        <v>5</v>
      </c>
    </row>
    <row r="628" spans="1:22" x14ac:dyDescent="0.45">
      <c r="A628" t="s">
        <v>140</v>
      </c>
      <c r="B628" t="s">
        <v>1989</v>
      </c>
      <c r="C628">
        <v>868</v>
      </c>
      <c r="D628">
        <v>3051</v>
      </c>
      <c r="E628">
        <v>76</v>
      </c>
      <c r="F628">
        <v>307</v>
      </c>
      <c r="G628">
        <v>311</v>
      </c>
      <c r="H628">
        <v>41</v>
      </c>
      <c r="I628">
        <v>6.7000000000000004E-2</v>
      </c>
      <c r="J628">
        <v>0.20300000000000001</v>
      </c>
      <c r="K628">
        <v>0.13</v>
      </c>
      <c r="L628">
        <v>0.28299999999999997</v>
      </c>
      <c r="M628">
        <v>0.24299999999999999</v>
      </c>
      <c r="N628">
        <v>0.29399999999999998</v>
      </c>
      <c r="O628">
        <v>0.373</v>
      </c>
      <c r="P628">
        <v>0.28799999999999998</v>
      </c>
      <c r="Q628" t="s">
        <v>373</v>
      </c>
      <c r="R628">
        <v>76</v>
      </c>
      <c r="S628">
        <v>1.1000000000000001</v>
      </c>
      <c r="T628">
        <v>-89.7</v>
      </c>
      <c r="U628">
        <v>36.4</v>
      </c>
      <c r="V628">
        <v>5</v>
      </c>
    </row>
    <row r="629" spans="1:22" x14ac:dyDescent="0.45">
      <c r="A629" t="s">
        <v>753</v>
      </c>
      <c r="B629" t="s">
        <v>117</v>
      </c>
      <c r="C629">
        <v>508</v>
      </c>
      <c r="D629">
        <v>848</v>
      </c>
      <c r="E629">
        <v>10</v>
      </c>
      <c r="F629">
        <v>55</v>
      </c>
      <c r="G629">
        <v>75</v>
      </c>
      <c r="H629">
        <v>0</v>
      </c>
      <c r="I629">
        <v>3.2000000000000001E-2</v>
      </c>
      <c r="J629">
        <v>0.29499999999999998</v>
      </c>
      <c r="K629">
        <v>9.9000000000000005E-2</v>
      </c>
      <c r="L629">
        <v>0.27500000000000002</v>
      </c>
      <c r="M629">
        <v>0.19400000000000001</v>
      </c>
      <c r="N629">
        <v>0.221</v>
      </c>
      <c r="O629">
        <v>0.29299999999999998</v>
      </c>
      <c r="P629">
        <v>0.22500000000000001</v>
      </c>
      <c r="Q629" t="s">
        <v>373</v>
      </c>
      <c r="R629">
        <v>35</v>
      </c>
      <c r="S629">
        <v>-1.9</v>
      </c>
      <c r="T629">
        <v>-69.099999999999994</v>
      </c>
      <c r="U629">
        <v>91.5</v>
      </c>
      <c r="V629">
        <v>5</v>
      </c>
    </row>
    <row r="630" spans="1:22" x14ac:dyDescent="0.45">
      <c r="A630" t="s">
        <v>2431</v>
      </c>
      <c r="B630" t="s">
        <v>1989</v>
      </c>
      <c r="C630">
        <v>182</v>
      </c>
      <c r="D630">
        <v>683</v>
      </c>
      <c r="E630">
        <v>32</v>
      </c>
      <c r="F630">
        <v>117</v>
      </c>
      <c r="G630">
        <v>99</v>
      </c>
      <c r="H630">
        <v>8</v>
      </c>
      <c r="I630">
        <v>0.13200000000000001</v>
      </c>
      <c r="J630">
        <v>0.17699999999999999</v>
      </c>
      <c r="K630">
        <v>0.248</v>
      </c>
      <c r="L630">
        <v>0.32200000000000001</v>
      </c>
      <c r="M630">
        <v>0.29299999999999998</v>
      </c>
      <c r="N630">
        <v>0.40300000000000002</v>
      </c>
      <c r="O630">
        <v>0.54100000000000004</v>
      </c>
      <c r="P630">
        <v>0.40300000000000002</v>
      </c>
      <c r="Q630" t="s">
        <v>373</v>
      </c>
      <c r="R630">
        <v>145</v>
      </c>
      <c r="S630">
        <v>2.6</v>
      </c>
      <c r="T630">
        <v>41.5</v>
      </c>
      <c r="U630">
        <v>-13.7</v>
      </c>
      <c r="V630">
        <v>5</v>
      </c>
    </row>
    <row r="631" spans="1:22" x14ac:dyDescent="0.45">
      <c r="A631" t="s">
        <v>2432</v>
      </c>
      <c r="B631" t="s">
        <v>1989</v>
      </c>
      <c r="C631">
        <v>1090</v>
      </c>
      <c r="D631">
        <v>4009</v>
      </c>
      <c r="E631">
        <v>134</v>
      </c>
      <c r="F631">
        <v>389</v>
      </c>
      <c r="G631">
        <v>491</v>
      </c>
      <c r="H631">
        <v>6</v>
      </c>
      <c r="I631">
        <v>7.6999999999999999E-2</v>
      </c>
      <c r="J631">
        <v>0.23899999999999999</v>
      </c>
      <c r="K631">
        <v>0.16400000000000001</v>
      </c>
      <c r="L631">
        <v>0.27900000000000003</v>
      </c>
      <c r="M631">
        <v>0.23400000000000001</v>
      </c>
      <c r="N631">
        <v>0.30099999999999999</v>
      </c>
      <c r="O631">
        <v>0.39800000000000002</v>
      </c>
      <c r="P631">
        <v>0.30499999999999999</v>
      </c>
      <c r="Q631" t="s">
        <v>373</v>
      </c>
      <c r="R631">
        <v>85</v>
      </c>
      <c r="S631">
        <v>-12.2</v>
      </c>
      <c r="T631">
        <v>-87.2</v>
      </c>
      <c r="U631">
        <v>4.8</v>
      </c>
      <c r="V631">
        <v>5</v>
      </c>
    </row>
    <row r="632" spans="1:22" x14ac:dyDescent="0.45">
      <c r="A632" t="s">
        <v>2446</v>
      </c>
      <c r="B632" t="s">
        <v>1989</v>
      </c>
      <c r="C632">
        <v>549</v>
      </c>
      <c r="D632">
        <v>1862</v>
      </c>
      <c r="E632">
        <v>32</v>
      </c>
      <c r="F632">
        <v>216</v>
      </c>
      <c r="G632">
        <v>159</v>
      </c>
      <c r="H632">
        <v>72</v>
      </c>
      <c r="I632">
        <v>6.2E-2</v>
      </c>
      <c r="J632">
        <v>0.23100000000000001</v>
      </c>
      <c r="K632">
        <v>0.122</v>
      </c>
      <c r="L632">
        <v>0.30099999999999999</v>
      </c>
      <c r="M632">
        <v>0.23799999999999999</v>
      </c>
      <c r="N632">
        <v>0.313</v>
      </c>
      <c r="O632">
        <v>0.35899999999999999</v>
      </c>
      <c r="P632">
        <v>0.29499999999999998</v>
      </c>
      <c r="Q632" t="s">
        <v>373</v>
      </c>
      <c r="R632">
        <v>82</v>
      </c>
      <c r="S632">
        <v>7.1</v>
      </c>
      <c r="T632">
        <v>-34.700000000000003</v>
      </c>
      <c r="U632">
        <v>24.1</v>
      </c>
      <c r="V632">
        <v>4.9000000000000004</v>
      </c>
    </row>
    <row r="633" spans="1:22" x14ac:dyDescent="0.45">
      <c r="A633" t="s">
        <v>2433</v>
      </c>
      <c r="B633" t="s">
        <v>1989</v>
      </c>
      <c r="C633">
        <v>485</v>
      </c>
      <c r="D633">
        <v>1712</v>
      </c>
      <c r="E633">
        <v>32</v>
      </c>
      <c r="F633">
        <v>219</v>
      </c>
      <c r="G633">
        <v>161</v>
      </c>
      <c r="H633">
        <v>46</v>
      </c>
      <c r="I633">
        <v>8.5000000000000006E-2</v>
      </c>
      <c r="J633">
        <v>0.14000000000000001</v>
      </c>
      <c r="K633">
        <v>0.126</v>
      </c>
      <c r="L633">
        <v>0.29499999999999998</v>
      </c>
      <c r="M633">
        <v>0.26500000000000001</v>
      </c>
      <c r="N633">
        <v>0.34200000000000003</v>
      </c>
      <c r="O633">
        <v>0.39100000000000001</v>
      </c>
      <c r="P633">
        <v>0.32400000000000001</v>
      </c>
      <c r="Q633" t="s">
        <v>373</v>
      </c>
      <c r="R633">
        <v>95</v>
      </c>
      <c r="S633">
        <v>7.3</v>
      </c>
      <c r="T633">
        <v>-2.4</v>
      </c>
      <c r="U633">
        <v>-5.9</v>
      </c>
      <c r="V633">
        <v>4.9000000000000004</v>
      </c>
    </row>
    <row r="634" spans="1:22" x14ac:dyDescent="0.45">
      <c r="A634" t="s">
        <v>2434</v>
      </c>
      <c r="B634" t="s">
        <v>1989</v>
      </c>
      <c r="C634">
        <v>603</v>
      </c>
      <c r="D634">
        <v>2021</v>
      </c>
      <c r="E634">
        <v>74</v>
      </c>
      <c r="F634">
        <v>251</v>
      </c>
      <c r="G634">
        <v>242</v>
      </c>
      <c r="H634">
        <v>21</v>
      </c>
      <c r="I634">
        <v>7.8E-2</v>
      </c>
      <c r="J634">
        <v>0.26100000000000001</v>
      </c>
      <c r="K634">
        <v>0.185</v>
      </c>
      <c r="L634">
        <v>0.29699999999999999</v>
      </c>
      <c r="M634">
        <v>0.24199999999999999</v>
      </c>
      <c r="N634">
        <v>0.30399999999999999</v>
      </c>
      <c r="O634">
        <v>0.42699999999999999</v>
      </c>
      <c r="P634">
        <v>0.317</v>
      </c>
      <c r="Q634" t="s">
        <v>373</v>
      </c>
      <c r="R634">
        <v>94</v>
      </c>
      <c r="S634">
        <v>4.3</v>
      </c>
      <c r="T634">
        <v>-10</v>
      </c>
      <c r="U634">
        <v>-4.9000000000000004</v>
      </c>
      <c r="V634">
        <v>4.9000000000000004</v>
      </c>
    </row>
    <row r="635" spans="1:22" x14ac:dyDescent="0.45">
      <c r="A635" t="s">
        <v>2435</v>
      </c>
      <c r="B635" t="s">
        <v>1989</v>
      </c>
      <c r="C635">
        <v>815</v>
      </c>
      <c r="D635">
        <v>2493</v>
      </c>
      <c r="E635">
        <v>26</v>
      </c>
      <c r="F635">
        <v>267</v>
      </c>
      <c r="G635">
        <v>187</v>
      </c>
      <c r="H635">
        <v>46</v>
      </c>
      <c r="I635">
        <v>8.3000000000000004E-2</v>
      </c>
      <c r="J635">
        <v>0.13700000000000001</v>
      </c>
      <c r="K635">
        <v>9.0999999999999998E-2</v>
      </c>
      <c r="L635">
        <v>0.27900000000000003</v>
      </c>
      <c r="M635">
        <v>0.246</v>
      </c>
      <c r="N635">
        <v>0.313</v>
      </c>
      <c r="O635">
        <v>0.33800000000000002</v>
      </c>
      <c r="P635">
        <v>0.28799999999999998</v>
      </c>
      <c r="Q635" t="s">
        <v>373</v>
      </c>
      <c r="R635">
        <v>80</v>
      </c>
      <c r="S635">
        <v>3.9</v>
      </c>
      <c r="T635">
        <v>-55.2</v>
      </c>
      <c r="U635">
        <v>19.899999999999999</v>
      </c>
      <c r="V635">
        <v>4.9000000000000004</v>
      </c>
    </row>
    <row r="636" spans="1:22" x14ac:dyDescent="0.45">
      <c r="A636" t="s">
        <v>2436</v>
      </c>
      <c r="B636" t="s">
        <v>1989</v>
      </c>
      <c r="C636">
        <v>407</v>
      </c>
      <c r="D636">
        <v>1526</v>
      </c>
      <c r="E636">
        <v>26</v>
      </c>
      <c r="F636">
        <v>208</v>
      </c>
      <c r="G636">
        <v>153</v>
      </c>
      <c r="H636">
        <v>22</v>
      </c>
      <c r="I636">
        <v>8.4000000000000005E-2</v>
      </c>
      <c r="J636">
        <v>0.13500000000000001</v>
      </c>
      <c r="K636">
        <v>0.11700000000000001</v>
      </c>
      <c r="L636">
        <v>0.30399999999999999</v>
      </c>
      <c r="M636">
        <v>0.27300000000000002</v>
      </c>
      <c r="N636">
        <v>0.34</v>
      </c>
      <c r="O636">
        <v>0.39</v>
      </c>
      <c r="P636">
        <v>0.32200000000000001</v>
      </c>
      <c r="Q636" t="s">
        <v>373</v>
      </c>
      <c r="R636">
        <v>90</v>
      </c>
      <c r="S636">
        <v>3.6</v>
      </c>
      <c r="T636">
        <v>-15.6</v>
      </c>
      <c r="U636">
        <v>13.8</v>
      </c>
      <c r="V636">
        <v>4.9000000000000004</v>
      </c>
    </row>
    <row r="637" spans="1:22" x14ac:dyDescent="0.45">
      <c r="A637" t="s">
        <v>2437</v>
      </c>
      <c r="B637" t="s">
        <v>1989</v>
      </c>
      <c r="C637">
        <v>582</v>
      </c>
      <c r="D637">
        <v>1586</v>
      </c>
      <c r="E637">
        <v>27</v>
      </c>
      <c r="F637">
        <v>175</v>
      </c>
      <c r="G637">
        <v>163</v>
      </c>
      <c r="H637">
        <v>17</v>
      </c>
      <c r="I637">
        <v>8.7999999999999995E-2</v>
      </c>
      <c r="J637">
        <v>0.182</v>
      </c>
      <c r="K637">
        <v>0.13700000000000001</v>
      </c>
      <c r="L637">
        <v>0.312</v>
      </c>
      <c r="M637">
        <v>0.26500000000000001</v>
      </c>
      <c r="N637">
        <v>0.33200000000000002</v>
      </c>
      <c r="O637">
        <v>0.40100000000000002</v>
      </c>
      <c r="P637">
        <v>0.32200000000000001</v>
      </c>
      <c r="Q637" t="s">
        <v>373</v>
      </c>
      <c r="R637">
        <v>93</v>
      </c>
      <c r="S637">
        <v>5.6</v>
      </c>
      <c r="T637">
        <v>-8.5</v>
      </c>
      <c r="U637">
        <v>7</v>
      </c>
      <c r="V637">
        <v>4.9000000000000004</v>
      </c>
    </row>
    <row r="638" spans="1:22" x14ac:dyDescent="0.45">
      <c r="A638" t="s">
        <v>2438</v>
      </c>
      <c r="B638" t="s">
        <v>1989</v>
      </c>
      <c r="C638">
        <v>889</v>
      </c>
      <c r="D638">
        <v>2779</v>
      </c>
      <c r="E638">
        <v>42</v>
      </c>
      <c r="F638">
        <v>276</v>
      </c>
      <c r="G638">
        <v>245</v>
      </c>
      <c r="H638">
        <v>77</v>
      </c>
      <c r="I638">
        <v>0.112</v>
      </c>
      <c r="J638">
        <v>0.222</v>
      </c>
      <c r="K638">
        <v>0.108</v>
      </c>
      <c r="L638">
        <v>0.28399999999999997</v>
      </c>
      <c r="M638">
        <v>0.22600000000000001</v>
      </c>
      <c r="N638">
        <v>0.317</v>
      </c>
      <c r="O638">
        <v>0.33500000000000002</v>
      </c>
      <c r="P638">
        <v>0.28999999999999998</v>
      </c>
      <c r="Q638" t="s">
        <v>373</v>
      </c>
      <c r="R638">
        <v>80</v>
      </c>
      <c r="S638">
        <v>14.7</v>
      </c>
      <c r="T638">
        <v>-51.5</v>
      </c>
      <c r="U638">
        <v>6.1</v>
      </c>
      <c r="V638">
        <v>4.8</v>
      </c>
    </row>
    <row r="639" spans="1:22" x14ac:dyDescent="0.45">
      <c r="A639" t="s">
        <v>502</v>
      </c>
      <c r="B639" t="s">
        <v>132</v>
      </c>
      <c r="C639">
        <v>488</v>
      </c>
      <c r="D639">
        <v>1981</v>
      </c>
      <c r="E639">
        <v>94</v>
      </c>
      <c r="F639">
        <v>225</v>
      </c>
      <c r="G639">
        <v>289</v>
      </c>
      <c r="H639">
        <v>3</v>
      </c>
      <c r="I639">
        <v>6.7000000000000004E-2</v>
      </c>
      <c r="J639">
        <v>0.22700000000000001</v>
      </c>
      <c r="K639">
        <v>0.20200000000000001</v>
      </c>
      <c r="L639">
        <v>0.309</v>
      </c>
      <c r="M639">
        <v>0.27100000000000002</v>
      </c>
      <c r="N639">
        <v>0.32100000000000001</v>
      </c>
      <c r="O639">
        <v>0.47299999999999998</v>
      </c>
      <c r="P639">
        <v>0.33700000000000002</v>
      </c>
      <c r="Q639" t="s">
        <v>373</v>
      </c>
      <c r="R639">
        <v>115</v>
      </c>
      <c r="S639">
        <v>-4.5999999999999996</v>
      </c>
      <c r="T639">
        <v>30</v>
      </c>
      <c r="U639">
        <v>-51.6</v>
      </c>
      <c r="V639">
        <v>4.8</v>
      </c>
    </row>
    <row r="640" spans="1:22" x14ac:dyDescent="0.45">
      <c r="A640" t="s">
        <v>1860</v>
      </c>
      <c r="B640" t="s">
        <v>1989</v>
      </c>
      <c r="C640">
        <v>206</v>
      </c>
      <c r="D640">
        <v>706</v>
      </c>
      <c r="E640">
        <v>12</v>
      </c>
      <c r="F640">
        <v>70</v>
      </c>
      <c r="G640">
        <v>88</v>
      </c>
      <c r="H640">
        <v>7</v>
      </c>
      <c r="I640">
        <v>8.5999999999999993E-2</v>
      </c>
      <c r="J640">
        <v>0.16900000000000001</v>
      </c>
      <c r="K640">
        <v>0.11700000000000001</v>
      </c>
      <c r="L640">
        <v>0.32</v>
      </c>
      <c r="M640">
        <v>0.27700000000000002</v>
      </c>
      <c r="N640">
        <v>0.34</v>
      </c>
      <c r="O640">
        <v>0.39400000000000002</v>
      </c>
      <c r="P640">
        <v>0.32200000000000001</v>
      </c>
      <c r="Q640" t="s">
        <v>373</v>
      </c>
      <c r="R640">
        <v>104</v>
      </c>
      <c r="S640">
        <v>-3.3</v>
      </c>
      <c r="T640">
        <v>0.2</v>
      </c>
      <c r="U640">
        <v>23.2</v>
      </c>
      <c r="V640">
        <v>4.8</v>
      </c>
    </row>
    <row r="641" spans="1:22" x14ac:dyDescent="0.45">
      <c r="A641" t="s">
        <v>2441</v>
      </c>
      <c r="B641" t="s">
        <v>1989</v>
      </c>
      <c r="C641">
        <v>1036</v>
      </c>
      <c r="D641">
        <v>4089</v>
      </c>
      <c r="E641">
        <v>92</v>
      </c>
      <c r="F641">
        <v>421</v>
      </c>
      <c r="G641">
        <v>480</v>
      </c>
      <c r="H641">
        <v>25</v>
      </c>
      <c r="I641">
        <v>3.6999999999999998E-2</v>
      </c>
      <c r="J641">
        <v>0.115</v>
      </c>
      <c r="K641">
        <v>0.13400000000000001</v>
      </c>
      <c r="L641">
        <v>0.27600000000000002</v>
      </c>
      <c r="M641">
        <v>0.26200000000000001</v>
      </c>
      <c r="N641">
        <v>0.29199999999999998</v>
      </c>
      <c r="O641">
        <v>0.39500000000000002</v>
      </c>
      <c r="P641">
        <v>0.29799999999999999</v>
      </c>
      <c r="Q641" t="s">
        <v>373</v>
      </c>
      <c r="R641">
        <v>82</v>
      </c>
      <c r="S641">
        <v>-22.1</v>
      </c>
      <c r="T641">
        <v>-112.7</v>
      </c>
      <c r="U641">
        <v>20.9</v>
      </c>
      <c r="V641">
        <v>4.8</v>
      </c>
    </row>
    <row r="642" spans="1:22" x14ac:dyDescent="0.45">
      <c r="A642" t="s">
        <v>499</v>
      </c>
      <c r="B642" t="s">
        <v>1989</v>
      </c>
      <c r="C642">
        <v>415</v>
      </c>
      <c r="D642">
        <v>1564</v>
      </c>
      <c r="E642">
        <v>42</v>
      </c>
      <c r="F642">
        <v>175</v>
      </c>
      <c r="G642">
        <v>152</v>
      </c>
      <c r="H642">
        <v>47</v>
      </c>
      <c r="I642">
        <v>0.09</v>
      </c>
      <c r="J642">
        <v>0.313</v>
      </c>
      <c r="K642">
        <v>0.16</v>
      </c>
      <c r="L642">
        <v>0.308</v>
      </c>
      <c r="M642">
        <v>0.224</v>
      </c>
      <c r="N642">
        <v>0.29699999999999999</v>
      </c>
      <c r="O642">
        <v>0.38300000000000001</v>
      </c>
      <c r="P642">
        <v>0.29399999999999998</v>
      </c>
      <c r="Q642" t="s">
        <v>373</v>
      </c>
      <c r="R642">
        <v>83</v>
      </c>
      <c r="S642">
        <v>11.1</v>
      </c>
      <c r="T642">
        <v>-21.1</v>
      </c>
      <c r="U642">
        <v>13.7</v>
      </c>
      <c r="V642">
        <v>4.8</v>
      </c>
    </row>
    <row r="643" spans="1:22" x14ac:dyDescent="0.45">
      <c r="A643" t="s">
        <v>2442</v>
      </c>
      <c r="B643" t="s">
        <v>1989</v>
      </c>
      <c r="C643">
        <v>697</v>
      </c>
      <c r="D643">
        <v>1758</v>
      </c>
      <c r="E643">
        <v>62</v>
      </c>
      <c r="F643">
        <v>218</v>
      </c>
      <c r="G643">
        <v>178</v>
      </c>
      <c r="H643">
        <v>25</v>
      </c>
      <c r="I643">
        <v>6.3E-2</v>
      </c>
      <c r="J643">
        <v>0.23499999999999999</v>
      </c>
      <c r="K643">
        <v>0.17499999999999999</v>
      </c>
      <c r="L643">
        <v>0.28100000000000003</v>
      </c>
      <c r="M643">
        <v>0.23799999999999999</v>
      </c>
      <c r="N643">
        <v>0.29599999999999999</v>
      </c>
      <c r="O643">
        <v>0.41299999999999998</v>
      </c>
      <c r="P643">
        <v>0.309</v>
      </c>
      <c r="Q643" t="s">
        <v>373</v>
      </c>
      <c r="R643">
        <v>91</v>
      </c>
      <c r="S643">
        <v>8</v>
      </c>
      <c r="T643">
        <v>-11.4</v>
      </c>
      <c r="U643">
        <v>2</v>
      </c>
      <c r="V643">
        <v>4.7</v>
      </c>
    </row>
    <row r="644" spans="1:22" x14ac:dyDescent="0.45">
      <c r="A644" t="s">
        <v>2443</v>
      </c>
      <c r="B644" t="s">
        <v>1989</v>
      </c>
      <c r="C644">
        <v>750</v>
      </c>
      <c r="D644">
        <v>2853</v>
      </c>
      <c r="E644">
        <v>158</v>
      </c>
      <c r="F644">
        <v>334</v>
      </c>
      <c r="G644">
        <v>400</v>
      </c>
      <c r="H644">
        <v>12</v>
      </c>
      <c r="I644">
        <v>0.115</v>
      </c>
      <c r="J644">
        <v>0.33300000000000002</v>
      </c>
      <c r="K644">
        <v>0.23899999999999999</v>
      </c>
      <c r="L644">
        <v>0.27200000000000002</v>
      </c>
      <c r="M644">
        <v>0.217</v>
      </c>
      <c r="N644">
        <v>0.312</v>
      </c>
      <c r="O644">
        <v>0.45600000000000002</v>
      </c>
      <c r="P644">
        <v>0.33200000000000002</v>
      </c>
      <c r="Q644" t="s">
        <v>373</v>
      </c>
      <c r="R644">
        <v>110</v>
      </c>
      <c r="S644">
        <v>-8.6</v>
      </c>
      <c r="T644">
        <v>22.5</v>
      </c>
      <c r="U644">
        <v>-70</v>
      </c>
      <c r="V644">
        <v>4.7</v>
      </c>
    </row>
    <row r="645" spans="1:22" x14ac:dyDescent="0.45">
      <c r="A645" t="s">
        <v>2444</v>
      </c>
      <c r="B645" t="s">
        <v>1989</v>
      </c>
      <c r="C645">
        <v>367</v>
      </c>
      <c r="D645">
        <v>1375</v>
      </c>
      <c r="E645">
        <v>29</v>
      </c>
      <c r="F645">
        <v>159</v>
      </c>
      <c r="G645">
        <v>152</v>
      </c>
      <c r="H645">
        <v>0</v>
      </c>
      <c r="I645">
        <v>7.4999999999999997E-2</v>
      </c>
      <c r="J645">
        <v>0.13400000000000001</v>
      </c>
      <c r="K645">
        <v>0.14599999999999999</v>
      </c>
      <c r="L645">
        <v>0.30399999999999999</v>
      </c>
      <c r="M645">
        <v>0.27800000000000002</v>
      </c>
      <c r="N645">
        <v>0.33500000000000002</v>
      </c>
      <c r="O645">
        <v>0.42499999999999999</v>
      </c>
      <c r="P645">
        <v>0.33</v>
      </c>
      <c r="Q645" t="s">
        <v>373</v>
      </c>
      <c r="R645">
        <v>96</v>
      </c>
      <c r="S645">
        <v>0.5</v>
      </c>
      <c r="T645">
        <v>-6.2</v>
      </c>
      <c r="U645">
        <v>8.1999999999999993</v>
      </c>
      <c r="V645">
        <v>4.7</v>
      </c>
    </row>
    <row r="646" spans="1:22" x14ac:dyDescent="0.45">
      <c r="A646" t="s">
        <v>2445</v>
      </c>
      <c r="B646" t="s">
        <v>1989</v>
      </c>
      <c r="C646">
        <v>626</v>
      </c>
      <c r="D646">
        <v>2091</v>
      </c>
      <c r="E646">
        <v>30</v>
      </c>
      <c r="F646">
        <v>239</v>
      </c>
      <c r="G646">
        <v>216</v>
      </c>
      <c r="H646">
        <v>7</v>
      </c>
      <c r="I646">
        <v>8.1000000000000003E-2</v>
      </c>
      <c r="J646">
        <v>0.104</v>
      </c>
      <c r="K646">
        <v>0.13800000000000001</v>
      </c>
      <c r="L646">
        <v>0.307</v>
      </c>
      <c r="M646">
        <v>0.28499999999999998</v>
      </c>
      <c r="N646">
        <v>0.35399999999999998</v>
      </c>
      <c r="O646">
        <v>0.42299999999999999</v>
      </c>
      <c r="P646">
        <v>0.34100000000000003</v>
      </c>
      <c r="Q646" t="s">
        <v>373</v>
      </c>
      <c r="R646">
        <v>104</v>
      </c>
      <c r="S646">
        <v>-5.9</v>
      </c>
      <c r="T646">
        <v>3.9</v>
      </c>
      <c r="U646">
        <v>-26.8</v>
      </c>
      <c r="V646">
        <v>4.7</v>
      </c>
    </row>
    <row r="647" spans="1:22" x14ac:dyDescent="0.45">
      <c r="A647" t="s">
        <v>2447</v>
      </c>
      <c r="B647" t="s">
        <v>1989</v>
      </c>
      <c r="C647">
        <v>679</v>
      </c>
      <c r="D647">
        <v>1957</v>
      </c>
      <c r="E647">
        <v>40</v>
      </c>
      <c r="F647">
        <v>209</v>
      </c>
      <c r="G647">
        <v>206</v>
      </c>
      <c r="H647">
        <v>5</v>
      </c>
      <c r="I647">
        <v>8.8999999999999996E-2</v>
      </c>
      <c r="J647">
        <v>0.112</v>
      </c>
      <c r="K647">
        <v>0.13100000000000001</v>
      </c>
      <c r="L647">
        <v>0.28399999999999997</v>
      </c>
      <c r="M647">
        <v>0.26600000000000001</v>
      </c>
      <c r="N647">
        <v>0.33700000000000002</v>
      </c>
      <c r="O647">
        <v>0.39700000000000002</v>
      </c>
      <c r="P647">
        <v>0.32</v>
      </c>
      <c r="Q647" t="s">
        <v>373</v>
      </c>
      <c r="R647">
        <v>101</v>
      </c>
      <c r="S647">
        <v>-6.8</v>
      </c>
      <c r="T647">
        <v>-2</v>
      </c>
      <c r="U647">
        <v>-15.5</v>
      </c>
      <c r="V647">
        <v>4.7</v>
      </c>
    </row>
    <row r="648" spans="1:22" x14ac:dyDescent="0.45">
      <c r="A648" t="s">
        <v>2448</v>
      </c>
      <c r="B648" t="s">
        <v>1989</v>
      </c>
      <c r="C648">
        <v>535</v>
      </c>
      <c r="D648">
        <v>1763</v>
      </c>
      <c r="E648">
        <v>27</v>
      </c>
      <c r="F648">
        <v>261</v>
      </c>
      <c r="G648">
        <v>136</v>
      </c>
      <c r="H648">
        <v>53</v>
      </c>
      <c r="I648">
        <v>9.6000000000000002E-2</v>
      </c>
      <c r="J648">
        <v>0.221</v>
      </c>
      <c r="K648">
        <v>0.13700000000000001</v>
      </c>
      <c r="L648">
        <v>0.33700000000000002</v>
      </c>
      <c r="M648">
        <v>0.26600000000000001</v>
      </c>
      <c r="N648">
        <v>0.34399999999999997</v>
      </c>
      <c r="O648">
        <v>0.40300000000000002</v>
      </c>
      <c r="P648">
        <v>0.33100000000000002</v>
      </c>
      <c r="Q648" t="s">
        <v>373</v>
      </c>
      <c r="R648">
        <v>100</v>
      </c>
      <c r="S648">
        <v>10.199999999999999</v>
      </c>
      <c r="T648">
        <v>11.3</v>
      </c>
      <c r="U648">
        <v>-21.7</v>
      </c>
      <c r="V648">
        <v>4.7</v>
      </c>
    </row>
    <row r="649" spans="1:22" x14ac:dyDescent="0.45">
      <c r="A649" t="s">
        <v>2449</v>
      </c>
      <c r="B649" t="s">
        <v>1989</v>
      </c>
      <c r="C649">
        <v>909</v>
      </c>
      <c r="D649">
        <v>2464</v>
      </c>
      <c r="E649">
        <v>37</v>
      </c>
      <c r="F649">
        <v>329</v>
      </c>
      <c r="G649">
        <v>195</v>
      </c>
      <c r="H649">
        <v>87</v>
      </c>
      <c r="I649">
        <v>0.11600000000000001</v>
      </c>
      <c r="J649">
        <v>0.18</v>
      </c>
      <c r="K649">
        <v>0.11799999999999999</v>
      </c>
      <c r="L649">
        <v>0.28699999999999998</v>
      </c>
      <c r="M649">
        <v>0.24099999999999999</v>
      </c>
      <c r="N649">
        <v>0.33700000000000002</v>
      </c>
      <c r="O649">
        <v>0.35899999999999999</v>
      </c>
      <c r="P649">
        <v>0.314</v>
      </c>
      <c r="Q649" t="s">
        <v>373</v>
      </c>
      <c r="R649">
        <v>88</v>
      </c>
      <c r="S649">
        <v>10.3</v>
      </c>
      <c r="T649">
        <v>-26.9</v>
      </c>
      <c r="U649">
        <v>-4.7</v>
      </c>
      <c r="V649">
        <v>4.7</v>
      </c>
    </row>
    <row r="650" spans="1:22" x14ac:dyDescent="0.45">
      <c r="A650" t="s">
        <v>2450</v>
      </c>
      <c r="B650" t="s">
        <v>1989</v>
      </c>
      <c r="C650">
        <v>832</v>
      </c>
      <c r="D650">
        <v>2813</v>
      </c>
      <c r="E650">
        <v>105</v>
      </c>
      <c r="F650">
        <v>296</v>
      </c>
      <c r="G650">
        <v>355</v>
      </c>
      <c r="H650">
        <v>6</v>
      </c>
      <c r="I650">
        <v>6.3E-2</v>
      </c>
      <c r="J650">
        <v>0.23699999999999999</v>
      </c>
      <c r="K650">
        <v>0.183</v>
      </c>
      <c r="L650">
        <v>0.33100000000000002</v>
      </c>
      <c r="M650">
        <v>0.27400000000000002</v>
      </c>
      <c r="N650">
        <v>0.33100000000000002</v>
      </c>
      <c r="O650">
        <v>0.45700000000000002</v>
      </c>
      <c r="P650">
        <v>0.34300000000000003</v>
      </c>
      <c r="Q650" t="s">
        <v>373</v>
      </c>
      <c r="R650">
        <v>117</v>
      </c>
      <c r="S650">
        <v>-25.1</v>
      </c>
      <c r="T650">
        <v>29.6</v>
      </c>
      <c r="U650">
        <v>-72.7</v>
      </c>
      <c r="V650">
        <v>4.7</v>
      </c>
    </row>
    <row r="651" spans="1:22" x14ac:dyDescent="0.45">
      <c r="A651" t="s">
        <v>2451</v>
      </c>
      <c r="B651" t="s">
        <v>1989</v>
      </c>
      <c r="C651">
        <v>744</v>
      </c>
      <c r="D651">
        <v>3141</v>
      </c>
      <c r="E651">
        <v>121</v>
      </c>
      <c r="F651">
        <v>402</v>
      </c>
      <c r="G651">
        <v>435</v>
      </c>
      <c r="H651">
        <v>12</v>
      </c>
      <c r="I651">
        <v>7.9000000000000001E-2</v>
      </c>
      <c r="J651">
        <v>0.185</v>
      </c>
      <c r="K651">
        <v>0.192</v>
      </c>
      <c r="L651">
        <v>0.29299999999999998</v>
      </c>
      <c r="M651">
        <v>0.26600000000000001</v>
      </c>
      <c r="N651">
        <v>0.32600000000000001</v>
      </c>
      <c r="O651">
        <v>0.45800000000000002</v>
      </c>
      <c r="P651">
        <v>0.33700000000000002</v>
      </c>
      <c r="Q651" t="s">
        <v>373</v>
      </c>
      <c r="R651">
        <v>98</v>
      </c>
      <c r="S651">
        <v>-11.6</v>
      </c>
      <c r="T651">
        <v>-19.8</v>
      </c>
      <c r="U651">
        <v>-40.200000000000003</v>
      </c>
      <c r="V651">
        <v>4.7</v>
      </c>
    </row>
    <row r="652" spans="1:22" x14ac:dyDescent="0.45">
      <c r="A652" t="s">
        <v>2452</v>
      </c>
      <c r="B652" t="s">
        <v>1989</v>
      </c>
      <c r="C652">
        <v>652</v>
      </c>
      <c r="D652">
        <v>2154</v>
      </c>
      <c r="E652">
        <v>24</v>
      </c>
      <c r="F652">
        <v>268</v>
      </c>
      <c r="G652">
        <v>214</v>
      </c>
      <c r="H652">
        <v>36</v>
      </c>
      <c r="I652">
        <v>6.8000000000000005E-2</v>
      </c>
      <c r="J652">
        <v>0.16</v>
      </c>
      <c r="K652">
        <v>9.9000000000000005E-2</v>
      </c>
      <c r="L652">
        <v>0.312</v>
      </c>
      <c r="M652">
        <v>0.26700000000000002</v>
      </c>
      <c r="N652">
        <v>0.31900000000000001</v>
      </c>
      <c r="O652">
        <v>0.36599999999999999</v>
      </c>
      <c r="P652">
        <v>0.30299999999999999</v>
      </c>
      <c r="Q652" t="s">
        <v>373</v>
      </c>
      <c r="R652">
        <v>82</v>
      </c>
      <c r="S652">
        <v>12</v>
      </c>
      <c r="T652">
        <v>-37.700000000000003</v>
      </c>
      <c r="U652">
        <v>12.4</v>
      </c>
      <c r="V652">
        <v>4.5999999999999996</v>
      </c>
    </row>
    <row r="653" spans="1:22" x14ac:dyDescent="0.45">
      <c r="A653" t="s">
        <v>2453</v>
      </c>
      <c r="B653" t="s">
        <v>1989</v>
      </c>
      <c r="C653">
        <v>663</v>
      </c>
      <c r="D653">
        <v>2396</v>
      </c>
      <c r="E653">
        <v>10</v>
      </c>
      <c r="F653">
        <v>225</v>
      </c>
      <c r="G653">
        <v>158</v>
      </c>
      <c r="H653">
        <v>16</v>
      </c>
      <c r="I653">
        <v>8.4000000000000005E-2</v>
      </c>
      <c r="J653">
        <v>0.15</v>
      </c>
      <c r="K653">
        <v>6.7000000000000004E-2</v>
      </c>
      <c r="L653">
        <v>0.29499999999999998</v>
      </c>
      <c r="M653">
        <v>0.25</v>
      </c>
      <c r="N653">
        <v>0.32400000000000001</v>
      </c>
      <c r="O653">
        <v>0.317</v>
      </c>
      <c r="P653">
        <v>0.28699999999999998</v>
      </c>
      <c r="Q653" t="s">
        <v>373</v>
      </c>
      <c r="R653">
        <v>81</v>
      </c>
      <c r="S653">
        <v>-0.1</v>
      </c>
      <c r="T653">
        <v>-53</v>
      </c>
      <c r="U653">
        <v>22.6</v>
      </c>
      <c r="V653">
        <v>4.5999999999999996</v>
      </c>
    </row>
    <row r="654" spans="1:22" x14ac:dyDescent="0.45">
      <c r="A654" t="s">
        <v>2454</v>
      </c>
      <c r="B654" t="s">
        <v>1989</v>
      </c>
      <c r="C654">
        <v>1072</v>
      </c>
      <c r="D654">
        <v>3773</v>
      </c>
      <c r="E654">
        <v>100</v>
      </c>
      <c r="F654">
        <v>391</v>
      </c>
      <c r="G654">
        <v>426</v>
      </c>
      <c r="H654">
        <v>22</v>
      </c>
      <c r="I654">
        <v>9.7000000000000003E-2</v>
      </c>
      <c r="J654">
        <v>0.17199999999999999</v>
      </c>
      <c r="K654">
        <v>0.14399999999999999</v>
      </c>
      <c r="L654">
        <v>0.29199999999999998</v>
      </c>
      <c r="M654">
        <v>0.25900000000000001</v>
      </c>
      <c r="N654">
        <v>0.33200000000000002</v>
      </c>
      <c r="O654">
        <v>0.40400000000000003</v>
      </c>
      <c r="P654">
        <v>0.31900000000000001</v>
      </c>
      <c r="Q654" t="s">
        <v>373</v>
      </c>
      <c r="R654">
        <v>102</v>
      </c>
      <c r="S654">
        <v>-20.3</v>
      </c>
      <c r="T654">
        <v>-10.6</v>
      </c>
      <c r="U654">
        <v>-67.5</v>
      </c>
      <c r="V654">
        <v>4.5999999999999996</v>
      </c>
    </row>
    <row r="655" spans="1:22" x14ac:dyDescent="0.45">
      <c r="A655" t="s">
        <v>142</v>
      </c>
      <c r="B655" t="s">
        <v>64</v>
      </c>
      <c r="C655">
        <v>170</v>
      </c>
      <c r="D655">
        <v>587</v>
      </c>
      <c r="E655">
        <v>30</v>
      </c>
      <c r="F655">
        <v>70</v>
      </c>
      <c r="G655">
        <v>87</v>
      </c>
      <c r="H655">
        <v>3</v>
      </c>
      <c r="I655">
        <v>8.6999999999999994E-2</v>
      </c>
      <c r="J655">
        <v>0.252</v>
      </c>
      <c r="K655">
        <v>0.22</v>
      </c>
      <c r="L655">
        <v>0.26200000000000001</v>
      </c>
      <c r="M655">
        <v>0.23100000000000001</v>
      </c>
      <c r="N655">
        <v>0.307</v>
      </c>
      <c r="O655">
        <v>0.45200000000000001</v>
      </c>
      <c r="P655">
        <v>0.32700000000000001</v>
      </c>
      <c r="Q655" t="s">
        <v>373</v>
      </c>
      <c r="R655">
        <v>111</v>
      </c>
      <c r="S655">
        <v>-3.8</v>
      </c>
      <c r="T655">
        <v>3.5</v>
      </c>
      <c r="U655">
        <v>22.2</v>
      </c>
      <c r="V655">
        <v>4.5999999999999996</v>
      </c>
    </row>
    <row r="656" spans="1:22" x14ac:dyDescent="0.45">
      <c r="A656" t="s">
        <v>2455</v>
      </c>
      <c r="B656" t="s">
        <v>1989</v>
      </c>
      <c r="C656">
        <v>554</v>
      </c>
      <c r="D656">
        <v>2241</v>
      </c>
      <c r="E656">
        <v>115</v>
      </c>
      <c r="F656">
        <v>281</v>
      </c>
      <c r="G656">
        <v>350</v>
      </c>
      <c r="H656">
        <v>4</v>
      </c>
      <c r="I656">
        <v>0.11600000000000001</v>
      </c>
      <c r="J656">
        <v>0.23599999999999999</v>
      </c>
      <c r="K656">
        <v>0.23400000000000001</v>
      </c>
      <c r="L656">
        <v>0.27200000000000002</v>
      </c>
      <c r="M656">
        <v>0.24299999999999999</v>
      </c>
      <c r="N656">
        <v>0.33500000000000002</v>
      </c>
      <c r="O656">
        <v>0.47699999999999998</v>
      </c>
      <c r="P656">
        <v>0.34899999999999998</v>
      </c>
      <c r="Q656" t="s">
        <v>373</v>
      </c>
      <c r="R656">
        <v>114</v>
      </c>
      <c r="S656">
        <v>-10.1</v>
      </c>
      <c r="T656">
        <v>30.1</v>
      </c>
      <c r="U656">
        <v>-60.5</v>
      </c>
      <c r="V656">
        <v>4.5999999999999996</v>
      </c>
    </row>
    <row r="657" spans="1:22" x14ac:dyDescent="0.45">
      <c r="A657" t="s">
        <v>2456</v>
      </c>
      <c r="B657" t="s">
        <v>1989</v>
      </c>
      <c r="C657">
        <v>726</v>
      </c>
      <c r="D657">
        <v>2701</v>
      </c>
      <c r="E657">
        <v>98</v>
      </c>
      <c r="F657">
        <v>251</v>
      </c>
      <c r="G657">
        <v>339</v>
      </c>
      <c r="H657">
        <v>5</v>
      </c>
      <c r="I657">
        <v>6.8000000000000005E-2</v>
      </c>
      <c r="J657">
        <v>0.25600000000000001</v>
      </c>
      <c r="K657">
        <v>0.17100000000000001</v>
      </c>
      <c r="L657">
        <v>0.312</v>
      </c>
      <c r="M657">
        <v>0.254</v>
      </c>
      <c r="N657">
        <v>0.313</v>
      </c>
      <c r="O657">
        <v>0.42599999999999999</v>
      </c>
      <c r="P657">
        <v>0.31900000000000001</v>
      </c>
      <c r="Q657" t="s">
        <v>373</v>
      </c>
      <c r="R657">
        <v>98</v>
      </c>
      <c r="S657">
        <v>-17.2</v>
      </c>
      <c r="T657">
        <v>-24.8</v>
      </c>
      <c r="U657">
        <v>-17.3</v>
      </c>
      <c r="V657">
        <v>4.5999999999999996</v>
      </c>
    </row>
    <row r="658" spans="1:22" x14ac:dyDescent="0.45">
      <c r="A658" t="s">
        <v>503</v>
      </c>
      <c r="B658" t="s">
        <v>1989</v>
      </c>
      <c r="C658">
        <v>328</v>
      </c>
      <c r="D658">
        <v>1055</v>
      </c>
      <c r="E658">
        <v>49</v>
      </c>
      <c r="F658">
        <v>117</v>
      </c>
      <c r="G658">
        <v>128</v>
      </c>
      <c r="H658">
        <v>3</v>
      </c>
      <c r="I658">
        <v>8.8999999999999996E-2</v>
      </c>
      <c r="J658">
        <v>0.32100000000000001</v>
      </c>
      <c r="K658">
        <v>0.20799999999999999</v>
      </c>
      <c r="L658">
        <v>0.314</v>
      </c>
      <c r="M658">
        <v>0.23899999999999999</v>
      </c>
      <c r="N658">
        <v>0.31</v>
      </c>
      <c r="O658">
        <v>0.44800000000000001</v>
      </c>
      <c r="P658">
        <v>0.32200000000000001</v>
      </c>
      <c r="Q658" t="s">
        <v>373</v>
      </c>
      <c r="R658">
        <v>103</v>
      </c>
      <c r="S658">
        <v>-0.1</v>
      </c>
      <c r="T658">
        <v>4</v>
      </c>
      <c r="U658">
        <v>6.3</v>
      </c>
      <c r="V658">
        <v>4.5999999999999996</v>
      </c>
    </row>
    <row r="659" spans="1:22" x14ac:dyDescent="0.45">
      <c r="A659" t="s">
        <v>2457</v>
      </c>
      <c r="B659" t="s">
        <v>1989</v>
      </c>
      <c r="C659">
        <v>834</v>
      </c>
      <c r="D659">
        <v>2897</v>
      </c>
      <c r="E659">
        <v>13</v>
      </c>
      <c r="F659">
        <v>356</v>
      </c>
      <c r="G659">
        <v>165</v>
      </c>
      <c r="H659">
        <v>166</v>
      </c>
      <c r="I659">
        <v>7.3999999999999996E-2</v>
      </c>
      <c r="J659">
        <v>0.20899999999999999</v>
      </c>
      <c r="K659">
        <v>7.6999999999999999E-2</v>
      </c>
      <c r="L659">
        <v>0.32600000000000001</v>
      </c>
      <c r="M659">
        <v>0.25600000000000001</v>
      </c>
      <c r="N659">
        <v>0.312</v>
      </c>
      <c r="O659">
        <v>0.33300000000000002</v>
      </c>
      <c r="P659">
        <v>0.28899999999999998</v>
      </c>
      <c r="Q659" t="s">
        <v>373</v>
      </c>
      <c r="R659">
        <v>76</v>
      </c>
      <c r="S659">
        <v>36.4</v>
      </c>
      <c r="T659">
        <v>-47.4</v>
      </c>
      <c r="U659">
        <v>-1.6</v>
      </c>
      <c r="V659">
        <v>4.5</v>
      </c>
    </row>
    <row r="660" spans="1:22" x14ac:dyDescent="0.45">
      <c r="A660" t="s">
        <v>2458</v>
      </c>
      <c r="B660" t="s">
        <v>1989</v>
      </c>
      <c r="C660">
        <v>496</v>
      </c>
      <c r="D660">
        <v>1711</v>
      </c>
      <c r="E660">
        <v>24</v>
      </c>
      <c r="F660">
        <v>199</v>
      </c>
      <c r="G660">
        <v>140</v>
      </c>
      <c r="H660">
        <v>30</v>
      </c>
      <c r="I660">
        <v>9.1999999999999998E-2</v>
      </c>
      <c r="J660">
        <v>0.107</v>
      </c>
      <c r="K660">
        <v>0.10299999999999999</v>
      </c>
      <c r="L660">
        <v>0.309</v>
      </c>
      <c r="M660">
        <v>0.28399999999999997</v>
      </c>
      <c r="N660">
        <v>0.36699999999999999</v>
      </c>
      <c r="O660">
        <v>0.38700000000000001</v>
      </c>
      <c r="P660">
        <v>0.33700000000000002</v>
      </c>
      <c r="Q660" t="s">
        <v>373</v>
      </c>
      <c r="R660">
        <v>101</v>
      </c>
      <c r="S660">
        <v>-10</v>
      </c>
      <c r="T660">
        <v>-8.6</v>
      </c>
      <c r="U660">
        <v>-2.5</v>
      </c>
      <c r="V660">
        <v>4.5</v>
      </c>
    </row>
    <row r="661" spans="1:22" x14ac:dyDescent="0.45">
      <c r="A661" t="s">
        <v>2459</v>
      </c>
      <c r="B661" t="s">
        <v>1989</v>
      </c>
      <c r="C661">
        <v>614</v>
      </c>
      <c r="D661">
        <v>1877</v>
      </c>
      <c r="E661">
        <v>29</v>
      </c>
      <c r="F661">
        <v>167</v>
      </c>
      <c r="G661">
        <v>175</v>
      </c>
      <c r="H661">
        <v>6</v>
      </c>
      <c r="I661">
        <v>0.10299999999999999</v>
      </c>
      <c r="J661">
        <v>0.23400000000000001</v>
      </c>
      <c r="K661">
        <v>0.115</v>
      </c>
      <c r="L661">
        <v>0.29499999999999998</v>
      </c>
      <c r="M661">
        <v>0.23100000000000001</v>
      </c>
      <c r="N661">
        <v>0.314</v>
      </c>
      <c r="O661">
        <v>0.34599999999999997</v>
      </c>
      <c r="P661">
        <v>0.29599999999999999</v>
      </c>
      <c r="Q661" t="s">
        <v>373</v>
      </c>
      <c r="R661">
        <v>82</v>
      </c>
      <c r="S661">
        <v>-6.7</v>
      </c>
      <c r="T661">
        <v>-47.1</v>
      </c>
      <c r="U661">
        <v>28.3</v>
      </c>
      <c r="V661">
        <v>4.5</v>
      </c>
    </row>
    <row r="662" spans="1:22" x14ac:dyDescent="0.45">
      <c r="A662" t="s">
        <v>2460</v>
      </c>
      <c r="B662" t="s">
        <v>1989</v>
      </c>
      <c r="C662">
        <v>685</v>
      </c>
      <c r="D662">
        <v>1798</v>
      </c>
      <c r="E662">
        <v>7</v>
      </c>
      <c r="F662">
        <v>192</v>
      </c>
      <c r="G662">
        <v>98</v>
      </c>
      <c r="H662">
        <v>80</v>
      </c>
      <c r="I662">
        <v>0.09</v>
      </c>
      <c r="J662">
        <v>0.16500000000000001</v>
      </c>
      <c r="K662">
        <v>7.1999999999999995E-2</v>
      </c>
      <c r="L662">
        <v>0.28699999999999998</v>
      </c>
      <c r="M662">
        <v>0.23799999999999999</v>
      </c>
      <c r="N662">
        <v>0.309</v>
      </c>
      <c r="O662">
        <v>0.31</v>
      </c>
      <c r="P662">
        <v>0.27900000000000003</v>
      </c>
      <c r="Q662" t="s">
        <v>373</v>
      </c>
      <c r="R662">
        <v>73</v>
      </c>
      <c r="S662">
        <v>13</v>
      </c>
      <c r="T662">
        <v>-46</v>
      </c>
      <c r="U662">
        <v>34.4</v>
      </c>
      <c r="V662">
        <v>4.5</v>
      </c>
    </row>
    <row r="663" spans="1:22" x14ac:dyDescent="0.45">
      <c r="A663" t="s">
        <v>1864</v>
      </c>
      <c r="B663" t="s">
        <v>48</v>
      </c>
      <c r="C663">
        <v>297</v>
      </c>
      <c r="D663">
        <v>945</v>
      </c>
      <c r="E663">
        <v>25</v>
      </c>
      <c r="F663">
        <v>108</v>
      </c>
      <c r="G663">
        <v>114</v>
      </c>
      <c r="H663">
        <v>17</v>
      </c>
      <c r="I663">
        <v>6.8000000000000005E-2</v>
      </c>
      <c r="J663">
        <v>0.27100000000000002</v>
      </c>
      <c r="K663">
        <v>0.151</v>
      </c>
      <c r="L663">
        <v>0.307</v>
      </c>
      <c r="M663">
        <v>0.23699999999999999</v>
      </c>
      <c r="N663">
        <v>0.30099999999999999</v>
      </c>
      <c r="O663">
        <v>0.38700000000000001</v>
      </c>
      <c r="P663">
        <v>0.30199999999999999</v>
      </c>
      <c r="Q663" t="s">
        <v>373</v>
      </c>
      <c r="R663">
        <v>93</v>
      </c>
      <c r="S663">
        <v>2.9</v>
      </c>
      <c r="T663">
        <v>-4.5</v>
      </c>
      <c r="U663">
        <v>17.2</v>
      </c>
      <c r="V663">
        <v>4.5</v>
      </c>
    </row>
    <row r="664" spans="1:22" x14ac:dyDescent="0.45">
      <c r="A664" t="s">
        <v>104</v>
      </c>
      <c r="B664" t="s">
        <v>22</v>
      </c>
      <c r="C664">
        <v>253</v>
      </c>
      <c r="D664">
        <v>1029</v>
      </c>
      <c r="E664">
        <v>27</v>
      </c>
      <c r="F664">
        <v>122</v>
      </c>
      <c r="G664">
        <v>92</v>
      </c>
      <c r="H664">
        <v>39</v>
      </c>
      <c r="I664">
        <v>7.9000000000000001E-2</v>
      </c>
      <c r="J664">
        <v>0.252</v>
      </c>
      <c r="K664">
        <v>0.152</v>
      </c>
      <c r="L664">
        <v>0.28199999999999997</v>
      </c>
      <c r="M664">
        <v>0.22500000000000001</v>
      </c>
      <c r="N664">
        <v>0.29199999999999998</v>
      </c>
      <c r="O664">
        <v>0.377</v>
      </c>
      <c r="P664">
        <v>0.29299999999999998</v>
      </c>
      <c r="Q664" t="s">
        <v>373</v>
      </c>
      <c r="R664">
        <v>88</v>
      </c>
      <c r="S664">
        <v>6.2</v>
      </c>
      <c r="T664">
        <v>-8.5</v>
      </c>
      <c r="U664">
        <v>18.100000000000001</v>
      </c>
      <c r="V664">
        <v>4.5</v>
      </c>
    </row>
    <row r="665" spans="1:22" x14ac:dyDescent="0.45">
      <c r="A665" t="s">
        <v>2461</v>
      </c>
      <c r="B665" t="s">
        <v>1989</v>
      </c>
      <c r="C665">
        <v>530</v>
      </c>
      <c r="D665">
        <v>2051</v>
      </c>
      <c r="E665">
        <v>51</v>
      </c>
      <c r="F665">
        <v>244</v>
      </c>
      <c r="G665">
        <v>288</v>
      </c>
      <c r="H665">
        <v>32</v>
      </c>
      <c r="I665">
        <v>7.8E-2</v>
      </c>
      <c r="J665">
        <v>0.16500000000000001</v>
      </c>
      <c r="K665">
        <v>0.14699999999999999</v>
      </c>
      <c r="L665">
        <v>0.30299999999999999</v>
      </c>
      <c r="M665">
        <v>0.27100000000000002</v>
      </c>
      <c r="N665">
        <v>0.33100000000000002</v>
      </c>
      <c r="O665">
        <v>0.41799999999999998</v>
      </c>
      <c r="P665">
        <v>0.32600000000000001</v>
      </c>
      <c r="Q665" t="s">
        <v>373</v>
      </c>
      <c r="R665">
        <v>95</v>
      </c>
      <c r="S665">
        <v>-1.5</v>
      </c>
      <c r="T665">
        <v>-12.9</v>
      </c>
      <c r="U665">
        <v>-11.7</v>
      </c>
      <c r="V665">
        <v>4.5</v>
      </c>
    </row>
    <row r="666" spans="1:22" x14ac:dyDescent="0.45">
      <c r="A666" t="s">
        <v>507</v>
      </c>
      <c r="B666" t="s">
        <v>18</v>
      </c>
      <c r="C666">
        <v>383</v>
      </c>
      <c r="D666">
        <v>1319</v>
      </c>
      <c r="E666">
        <v>32</v>
      </c>
      <c r="F666">
        <v>149</v>
      </c>
      <c r="G666">
        <v>145</v>
      </c>
      <c r="H666">
        <v>5</v>
      </c>
      <c r="I666">
        <v>7.3999999999999996E-2</v>
      </c>
      <c r="J666">
        <v>0.23</v>
      </c>
      <c r="K666">
        <v>0.13900000000000001</v>
      </c>
      <c r="L666">
        <v>0.32300000000000001</v>
      </c>
      <c r="M666">
        <v>0.26</v>
      </c>
      <c r="N666">
        <v>0.32700000000000001</v>
      </c>
      <c r="O666">
        <v>0.4</v>
      </c>
      <c r="P666">
        <v>0.31900000000000001</v>
      </c>
      <c r="Q666" t="s">
        <v>373</v>
      </c>
      <c r="R666">
        <v>106</v>
      </c>
      <c r="S666">
        <v>-1</v>
      </c>
      <c r="T666">
        <v>7.9</v>
      </c>
      <c r="U666">
        <v>-8.1999999999999993</v>
      </c>
      <c r="V666">
        <v>4.5</v>
      </c>
    </row>
    <row r="667" spans="1:22" x14ac:dyDescent="0.45">
      <c r="A667" t="s">
        <v>2462</v>
      </c>
      <c r="B667" t="s">
        <v>1989</v>
      </c>
      <c r="C667">
        <v>922</v>
      </c>
      <c r="D667">
        <v>3288</v>
      </c>
      <c r="E667">
        <v>37</v>
      </c>
      <c r="F667">
        <v>311</v>
      </c>
      <c r="G667">
        <v>273</v>
      </c>
      <c r="H667">
        <v>35</v>
      </c>
      <c r="I667">
        <v>0.05</v>
      </c>
      <c r="J667">
        <v>0.16700000000000001</v>
      </c>
      <c r="K667">
        <v>9.7000000000000003E-2</v>
      </c>
      <c r="L667">
        <v>0.29499999999999998</v>
      </c>
      <c r="M667">
        <v>0.253</v>
      </c>
      <c r="N667">
        <v>0.29099999999999998</v>
      </c>
      <c r="O667">
        <v>0.35099999999999998</v>
      </c>
      <c r="P667">
        <v>0.27800000000000002</v>
      </c>
      <c r="Q667" t="s">
        <v>373</v>
      </c>
      <c r="R667">
        <v>74</v>
      </c>
      <c r="S667">
        <v>-3.7</v>
      </c>
      <c r="T667">
        <v>-105.6</v>
      </c>
      <c r="U667">
        <v>46</v>
      </c>
      <c r="V667">
        <v>4.5</v>
      </c>
    </row>
    <row r="668" spans="1:22" x14ac:dyDescent="0.45">
      <c r="A668" t="s">
        <v>518</v>
      </c>
      <c r="B668" t="s">
        <v>57</v>
      </c>
      <c r="C668">
        <v>408</v>
      </c>
      <c r="D668">
        <v>1388</v>
      </c>
      <c r="E668">
        <v>41</v>
      </c>
      <c r="F668">
        <v>179</v>
      </c>
      <c r="G668">
        <v>176</v>
      </c>
      <c r="H668">
        <v>2</v>
      </c>
      <c r="I668">
        <v>8.8999999999999996E-2</v>
      </c>
      <c r="J668">
        <v>0.22500000000000001</v>
      </c>
      <c r="K668">
        <v>0.158</v>
      </c>
      <c r="L668">
        <v>0.32400000000000001</v>
      </c>
      <c r="M668">
        <v>0.26700000000000002</v>
      </c>
      <c r="N668">
        <v>0.34</v>
      </c>
      <c r="O668">
        <v>0.42499999999999999</v>
      </c>
      <c r="P668">
        <v>0.33300000000000002</v>
      </c>
      <c r="Q668" t="s">
        <v>373</v>
      </c>
      <c r="R668">
        <v>105</v>
      </c>
      <c r="S668">
        <v>-4.8</v>
      </c>
      <c r="T668">
        <v>3.3</v>
      </c>
      <c r="U668">
        <v>-7</v>
      </c>
      <c r="V668">
        <v>4.5</v>
      </c>
    </row>
    <row r="669" spans="1:22" x14ac:dyDescent="0.45">
      <c r="A669" t="s">
        <v>2463</v>
      </c>
      <c r="B669" t="s">
        <v>1989</v>
      </c>
      <c r="C669">
        <v>534</v>
      </c>
      <c r="D669">
        <v>2013</v>
      </c>
      <c r="E669">
        <v>59</v>
      </c>
      <c r="F669">
        <v>239</v>
      </c>
      <c r="G669">
        <v>296</v>
      </c>
      <c r="H669">
        <v>11</v>
      </c>
      <c r="I669">
        <v>7.0999999999999994E-2</v>
      </c>
      <c r="J669">
        <v>0.19600000000000001</v>
      </c>
      <c r="K669">
        <v>0.158</v>
      </c>
      <c r="L669">
        <v>0.32</v>
      </c>
      <c r="M669">
        <v>0.27600000000000002</v>
      </c>
      <c r="N669">
        <v>0.33300000000000002</v>
      </c>
      <c r="O669">
        <v>0.435</v>
      </c>
      <c r="P669">
        <v>0.33600000000000002</v>
      </c>
      <c r="Q669" t="s">
        <v>373</v>
      </c>
      <c r="R669">
        <v>113</v>
      </c>
      <c r="S669">
        <v>-15.5</v>
      </c>
      <c r="T669">
        <v>15.1</v>
      </c>
      <c r="U669">
        <v>-34.1</v>
      </c>
      <c r="V669">
        <v>4.4000000000000004</v>
      </c>
    </row>
    <row r="670" spans="1:22" x14ac:dyDescent="0.45">
      <c r="A670" t="s">
        <v>2464</v>
      </c>
      <c r="B670" t="s">
        <v>1989</v>
      </c>
      <c r="C670">
        <v>292</v>
      </c>
      <c r="D670">
        <v>1176</v>
      </c>
      <c r="E670">
        <v>25</v>
      </c>
      <c r="F670">
        <v>156</v>
      </c>
      <c r="G670">
        <v>134</v>
      </c>
      <c r="H670">
        <v>3</v>
      </c>
      <c r="I670">
        <v>0.108</v>
      </c>
      <c r="J670">
        <v>0.11799999999999999</v>
      </c>
      <c r="K670">
        <v>0.14699999999999999</v>
      </c>
      <c r="L670">
        <v>0.307</v>
      </c>
      <c r="M670">
        <v>0.28599999999999998</v>
      </c>
      <c r="N670">
        <v>0.36599999999999999</v>
      </c>
      <c r="O670">
        <v>0.433</v>
      </c>
      <c r="P670">
        <v>0.34899999999999998</v>
      </c>
      <c r="Q670" t="s">
        <v>373</v>
      </c>
      <c r="R670">
        <v>109</v>
      </c>
      <c r="S670">
        <v>-13.4</v>
      </c>
      <c r="T670">
        <v>0.1</v>
      </c>
      <c r="U670">
        <v>4.5999999999999996</v>
      </c>
      <c r="V670">
        <v>4.4000000000000004</v>
      </c>
    </row>
    <row r="671" spans="1:22" x14ac:dyDescent="0.45">
      <c r="A671" t="s">
        <v>2465</v>
      </c>
      <c r="B671" t="s">
        <v>1989</v>
      </c>
      <c r="C671">
        <v>605</v>
      </c>
      <c r="D671">
        <v>2112</v>
      </c>
      <c r="E671">
        <v>96</v>
      </c>
      <c r="F671">
        <v>286</v>
      </c>
      <c r="G671">
        <v>235</v>
      </c>
      <c r="H671">
        <v>18</v>
      </c>
      <c r="I671">
        <v>9.8000000000000004E-2</v>
      </c>
      <c r="J671">
        <v>0.29199999999999998</v>
      </c>
      <c r="K671">
        <v>0.22600000000000001</v>
      </c>
      <c r="L671">
        <v>0.30599999999999999</v>
      </c>
      <c r="M671">
        <v>0.24099999999999999</v>
      </c>
      <c r="N671">
        <v>0.32500000000000001</v>
      </c>
      <c r="O671">
        <v>0.46700000000000003</v>
      </c>
      <c r="P671">
        <v>0.33700000000000002</v>
      </c>
      <c r="Q671" t="s">
        <v>373</v>
      </c>
      <c r="R671">
        <v>108</v>
      </c>
      <c r="S671">
        <v>2.2000000000000002</v>
      </c>
      <c r="T671">
        <v>23.3</v>
      </c>
      <c r="U671">
        <v>-47.2</v>
      </c>
      <c r="V671">
        <v>4.4000000000000004</v>
      </c>
    </row>
    <row r="672" spans="1:22" x14ac:dyDescent="0.45">
      <c r="A672" t="s">
        <v>513</v>
      </c>
      <c r="B672" t="s">
        <v>1989</v>
      </c>
      <c r="C672">
        <v>559</v>
      </c>
      <c r="D672">
        <v>1688</v>
      </c>
      <c r="E672">
        <v>42</v>
      </c>
      <c r="F672">
        <v>163</v>
      </c>
      <c r="G672">
        <v>188</v>
      </c>
      <c r="H672">
        <v>4</v>
      </c>
      <c r="I672">
        <v>8.6999999999999994E-2</v>
      </c>
      <c r="J672">
        <v>0.21</v>
      </c>
      <c r="K672">
        <v>0.125</v>
      </c>
      <c r="L672">
        <v>0.28000000000000003</v>
      </c>
      <c r="M672">
        <v>0.23699999999999999</v>
      </c>
      <c r="N672">
        <v>0.316</v>
      </c>
      <c r="O672">
        <v>0.36199999999999999</v>
      </c>
      <c r="P672">
        <v>0.29699999999999999</v>
      </c>
      <c r="Q672" t="s">
        <v>373</v>
      </c>
      <c r="R672">
        <v>86</v>
      </c>
      <c r="S672">
        <v>-8.9</v>
      </c>
      <c r="T672">
        <v>-38.9</v>
      </c>
      <c r="U672">
        <v>25.6</v>
      </c>
      <c r="V672">
        <v>4.4000000000000004</v>
      </c>
    </row>
    <row r="673" spans="1:22" x14ac:dyDescent="0.45">
      <c r="A673" t="s">
        <v>515</v>
      </c>
      <c r="B673" t="s">
        <v>1989</v>
      </c>
      <c r="C673">
        <v>441</v>
      </c>
      <c r="D673">
        <v>1317</v>
      </c>
      <c r="E673">
        <v>29</v>
      </c>
      <c r="F673">
        <v>174</v>
      </c>
      <c r="G673">
        <v>118</v>
      </c>
      <c r="H673">
        <v>91</v>
      </c>
      <c r="I673">
        <v>5.1999999999999998E-2</v>
      </c>
      <c r="J673">
        <v>0.26</v>
      </c>
      <c r="K673">
        <v>0.14699999999999999</v>
      </c>
      <c r="L673">
        <v>0.28399999999999997</v>
      </c>
      <c r="M673">
        <v>0.223</v>
      </c>
      <c r="N673">
        <v>0.27</v>
      </c>
      <c r="O673">
        <v>0.37</v>
      </c>
      <c r="P673">
        <v>0.27800000000000002</v>
      </c>
      <c r="Q673" t="s">
        <v>373</v>
      </c>
      <c r="R673">
        <v>79</v>
      </c>
      <c r="S673">
        <v>17</v>
      </c>
      <c r="T673">
        <v>-16.5</v>
      </c>
      <c r="U673">
        <v>15.5</v>
      </c>
      <c r="V673">
        <v>4.4000000000000004</v>
      </c>
    </row>
    <row r="674" spans="1:22" x14ac:dyDescent="0.45">
      <c r="A674" t="s">
        <v>2466</v>
      </c>
      <c r="B674" t="s">
        <v>1989</v>
      </c>
      <c r="C674">
        <v>618</v>
      </c>
      <c r="D674">
        <v>2159</v>
      </c>
      <c r="E674">
        <v>35</v>
      </c>
      <c r="F674">
        <v>234</v>
      </c>
      <c r="G674">
        <v>182</v>
      </c>
      <c r="H674">
        <v>79</v>
      </c>
      <c r="I674">
        <v>4.1000000000000002E-2</v>
      </c>
      <c r="J674">
        <v>0.13100000000000001</v>
      </c>
      <c r="K674">
        <v>0.107</v>
      </c>
      <c r="L674">
        <v>0.29199999999999998</v>
      </c>
      <c r="M674">
        <v>0.26600000000000001</v>
      </c>
      <c r="N674">
        <v>0.30599999999999999</v>
      </c>
      <c r="O674">
        <v>0.372</v>
      </c>
      <c r="P674">
        <v>0.29399999999999998</v>
      </c>
      <c r="Q674" t="s">
        <v>373</v>
      </c>
      <c r="R674">
        <v>78</v>
      </c>
      <c r="S674">
        <v>4</v>
      </c>
      <c r="T674">
        <v>-57.5</v>
      </c>
      <c r="U674">
        <v>31.1</v>
      </c>
      <c r="V674">
        <v>4.4000000000000004</v>
      </c>
    </row>
    <row r="675" spans="1:22" x14ac:dyDescent="0.45">
      <c r="A675" t="s">
        <v>2467</v>
      </c>
      <c r="B675" t="s">
        <v>1989</v>
      </c>
      <c r="C675">
        <v>383</v>
      </c>
      <c r="D675">
        <v>1455</v>
      </c>
      <c r="E675">
        <v>28</v>
      </c>
      <c r="F675">
        <v>142</v>
      </c>
      <c r="G675">
        <v>163</v>
      </c>
      <c r="H675">
        <v>1</v>
      </c>
      <c r="I675">
        <v>8.5000000000000006E-2</v>
      </c>
      <c r="J675">
        <v>0.21</v>
      </c>
      <c r="K675">
        <v>0.13300000000000001</v>
      </c>
      <c r="L675">
        <v>0.31900000000000001</v>
      </c>
      <c r="M675">
        <v>0.26200000000000001</v>
      </c>
      <c r="N675">
        <v>0.32900000000000001</v>
      </c>
      <c r="O675">
        <v>0.39500000000000002</v>
      </c>
      <c r="P675">
        <v>0.315</v>
      </c>
      <c r="Q675" t="s">
        <v>373</v>
      </c>
      <c r="R675">
        <v>87</v>
      </c>
      <c r="S675">
        <v>-10.4</v>
      </c>
      <c r="T675">
        <v>-34.700000000000003</v>
      </c>
      <c r="U675">
        <v>30.7</v>
      </c>
      <c r="V675">
        <v>4.4000000000000004</v>
      </c>
    </row>
    <row r="676" spans="1:22" x14ac:dyDescent="0.45">
      <c r="A676" t="s">
        <v>2468</v>
      </c>
      <c r="B676" t="s">
        <v>1989</v>
      </c>
      <c r="C676">
        <v>299</v>
      </c>
      <c r="D676">
        <v>885</v>
      </c>
      <c r="E676">
        <v>23</v>
      </c>
      <c r="F676">
        <v>83</v>
      </c>
      <c r="G676">
        <v>108</v>
      </c>
      <c r="H676">
        <v>0</v>
      </c>
      <c r="I676">
        <v>5.8999999999999997E-2</v>
      </c>
      <c r="J676">
        <v>0.17699999999999999</v>
      </c>
      <c r="K676">
        <v>0.14399999999999999</v>
      </c>
      <c r="L676">
        <v>0.312</v>
      </c>
      <c r="M676">
        <v>0.27200000000000002</v>
      </c>
      <c r="N676">
        <v>0.32900000000000001</v>
      </c>
      <c r="O676">
        <v>0.41599999999999998</v>
      </c>
      <c r="P676">
        <v>0.32600000000000001</v>
      </c>
      <c r="Q676" t="s">
        <v>373</v>
      </c>
      <c r="R676">
        <v>93</v>
      </c>
      <c r="S676">
        <v>-4</v>
      </c>
      <c r="T676">
        <v>-12</v>
      </c>
      <c r="U676">
        <v>27.7</v>
      </c>
      <c r="V676">
        <v>4.4000000000000004</v>
      </c>
    </row>
    <row r="677" spans="1:22" x14ac:dyDescent="0.45">
      <c r="A677" t="s">
        <v>1867</v>
      </c>
      <c r="B677" t="s">
        <v>41</v>
      </c>
      <c r="C677">
        <v>303</v>
      </c>
      <c r="D677">
        <v>979</v>
      </c>
      <c r="E677">
        <v>15</v>
      </c>
      <c r="F677">
        <v>134</v>
      </c>
      <c r="G677">
        <v>84</v>
      </c>
      <c r="H677">
        <v>65</v>
      </c>
      <c r="I677">
        <v>8.2000000000000003E-2</v>
      </c>
      <c r="J677">
        <v>0.20699999999999999</v>
      </c>
      <c r="K677">
        <v>0.11700000000000001</v>
      </c>
      <c r="L677">
        <v>0.32900000000000001</v>
      </c>
      <c r="M677">
        <v>0.26500000000000001</v>
      </c>
      <c r="N677">
        <v>0.33900000000000002</v>
      </c>
      <c r="O677">
        <v>0.38200000000000001</v>
      </c>
      <c r="P677">
        <v>0.31900000000000001</v>
      </c>
      <c r="Q677" t="s">
        <v>373</v>
      </c>
      <c r="R677">
        <v>103</v>
      </c>
      <c r="S677">
        <v>14</v>
      </c>
      <c r="T677">
        <v>16.8</v>
      </c>
      <c r="U677">
        <v>-8.1</v>
      </c>
      <c r="V677">
        <v>4.4000000000000004</v>
      </c>
    </row>
    <row r="678" spans="1:22" x14ac:dyDescent="0.45">
      <c r="A678" t="s">
        <v>1856</v>
      </c>
      <c r="B678" t="s">
        <v>1989</v>
      </c>
      <c r="C678">
        <v>350</v>
      </c>
      <c r="D678">
        <v>1023</v>
      </c>
      <c r="E678">
        <v>16</v>
      </c>
      <c r="F678">
        <v>93</v>
      </c>
      <c r="G678">
        <v>81</v>
      </c>
      <c r="H678">
        <v>7</v>
      </c>
      <c r="I678">
        <v>5.8999999999999997E-2</v>
      </c>
      <c r="J678">
        <v>0.221</v>
      </c>
      <c r="K678">
        <v>0.113</v>
      </c>
      <c r="L678">
        <v>0.315</v>
      </c>
      <c r="M678">
        <v>0.252</v>
      </c>
      <c r="N678">
        <v>0.30099999999999999</v>
      </c>
      <c r="O678">
        <v>0.36599999999999999</v>
      </c>
      <c r="P678">
        <v>0.29099999999999998</v>
      </c>
      <c r="Q678" t="s">
        <v>373</v>
      </c>
      <c r="R678">
        <v>80</v>
      </c>
      <c r="S678">
        <v>-2.9</v>
      </c>
      <c r="T678">
        <v>-26.8</v>
      </c>
      <c r="U678">
        <v>35.5</v>
      </c>
      <c r="V678">
        <v>4.3</v>
      </c>
    </row>
    <row r="679" spans="1:22" x14ac:dyDescent="0.45">
      <c r="A679" t="s">
        <v>2469</v>
      </c>
      <c r="B679" t="s">
        <v>1989</v>
      </c>
      <c r="C679">
        <v>580</v>
      </c>
      <c r="D679">
        <v>1458</v>
      </c>
      <c r="E679">
        <v>33</v>
      </c>
      <c r="F679">
        <v>175</v>
      </c>
      <c r="G679">
        <v>125</v>
      </c>
      <c r="H679">
        <v>11</v>
      </c>
      <c r="I679">
        <v>0.13200000000000001</v>
      </c>
      <c r="J679">
        <v>0.26200000000000001</v>
      </c>
      <c r="K679">
        <v>0.14699999999999999</v>
      </c>
      <c r="L679">
        <v>0.29699999999999999</v>
      </c>
      <c r="M679">
        <v>0.22600000000000001</v>
      </c>
      <c r="N679">
        <v>0.33400000000000002</v>
      </c>
      <c r="O679">
        <v>0.373</v>
      </c>
      <c r="P679">
        <v>0.313</v>
      </c>
      <c r="Q679" t="s">
        <v>373</v>
      </c>
      <c r="R679">
        <v>88</v>
      </c>
      <c r="S679">
        <v>4.2</v>
      </c>
      <c r="T679">
        <v>-17.8</v>
      </c>
      <c r="U679">
        <v>12.6</v>
      </c>
      <c r="V679">
        <v>4.3</v>
      </c>
    </row>
    <row r="680" spans="1:22" x14ac:dyDescent="0.45">
      <c r="A680" t="s">
        <v>1858</v>
      </c>
      <c r="B680" t="s">
        <v>28</v>
      </c>
      <c r="C680">
        <v>196</v>
      </c>
      <c r="D680">
        <v>719</v>
      </c>
      <c r="E680">
        <v>27</v>
      </c>
      <c r="F680">
        <v>102</v>
      </c>
      <c r="G680">
        <v>83</v>
      </c>
      <c r="H680">
        <v>18</v>
      </c>
      <c r="I680">
        <v>0.115</v>
      </c>
      <c r="J680">
        <v>0.32700000000000001</v>
      </c>
      <c r="K680">
        <v>0.17699999999999999</v>
      </c>
      <c r="L680">
        <v>0.33</v>
      </c>
      <c r="M680">
        <v>0.23499999999999999</v>
      </c>
      <c r="N680">
        <v>0.33900000000000002</v>
      </c>
      <c r="O680">
        <v>0.41199999999999998</v>
      </c>
      <c r="P680">
        <v>0.33</v>
      </c>
      <c r="Q680" t="s">
        <v>373</v>
      </c>
      <c r="R680">
        <v>110</v>
      </c>
      <c r="S680">
        <v>3.6</v>
      </c>
      <c r="T680">
        <v>13.1</v>
      </c>
      <c r="U680">
        <v>5.6</v>
      </c>
      <c r="V680">
        <v>4.3</v>
      </c>
    </row>
    <row r="681" spans="1:22" x14ac:dyDescent="0.45">
      <c r="A681" t="s">
        <v>2470</v>
      </c>
      <c r="B681" t="s">
        <v>1989</v>
      </c>
      <c r="C681">
        <v>503</v>
      </c>
      <c r="D681">
        <v>1656</v>
      </c>
      <c r="E681">
        <v>48</v>
      </c>
      <c r="F681">
        <v>150</v>
      </c>
      <c r="G681">
        <v>181</v>
      </c>
      <c r="H681">
        <v>3</v>
      </c>
      <c r="I681">
        <v>8.1000000000000003E-2</v>
      </c>
      <c r="J681">
        <v>0.22600000000000001</v>
      </c>
      <c r="K681">
        <v>0.158</v>
      </c>
      <c r="L681">
        <v>0.27100000000000002</v>
      </c>
      <c r="M681">
        <v>0.22600000000000001</v>
      </c>
      <c r="N681">
        <v>0.316</v>
      </c>
      <c r="O681">
        <v>0.38500000000000001</v>
      </c>
      <c r="P681">
        <v>0.30599999999999999</v>
      </c>
      <c r="Q681" t="s">
        <v>373</v>
      </c>
      <c r="R681">
        <v>81</v>
      </c>
      <c r="S681">
        <v>-9.1</v>
      </c>
      <c r="T681">
        <v>-49.1</v>
      </c>
      <c r="U681">
        <v>37.6</v>
      </c>
      <c r="V681">
        <v>4.3</v>
      </c>
    </row>
    <row r="682" spans="1:22" x14ac:dyDescent="0.45">
      <c r="A682" t="s">
        <v>3643</v>
      </c>
      <c r="B682" t="s">
        <v>62</v>
      </c>
      <c r="C682">
        <v>94</v>
      </c>
      <c r="D682">
        <v>379</v>
      </c>
      <c r="E682">
        <v>27</v>
      </c>
      <c r="F682">
        <v>59</v>
      </c>
      <c r="G682">
        <v>75</v>
      </c>
      <c r="H682">
        <v>6</v>
      </c>
      <c r="I682">
        <v>7.9000000000000001E-2</v>
      </c>
      <c r="J682">
        <v>0.20599999999999999</v>
      </c>
      <c r="K682">
        <v>0.28000000000000003</v>
      </c>
      <c r="L682">
        <v>0.32200000000000001</v>
      </c>
      <c r="M682">
        <v>0.30299999999999999</v>
      </c>
      <c r="N682">
        <v>0.36099999999999999</v>
      </c>
      <c r="O682">
        <v>0.58399999999999996</v>
      </c>
      <c r="P682">
        <v>0.4</v>
      </c>
      <c r="Q682" t="s">
        <v>373</v>
      </c>
      <c r="R682">
        <v>161</v>
      </c>
      <c r="S682">
        <v>-0.5</v>
      </c>
      <c r="T682">
        <v>26.9</v>
      </c>
      <c r="U682">
        <v>2.7</v>
      </c>
      <c r="V682">
        <v>4.3</v>
      </c>
    </row>
    <row r="683" spans="1:22" x14ac:dyDescent="0.45">
      <c r="A683" t="s">
        <v>2471</v>
      </c>
      <c r="B683" t="s">
        <v>1989</v>
      </c>
      <c r="C683">
        <v>688</v>
      </c>
      <c r="D683">
        <v>2704</v>
      </c>
      <c r="E683">
        <v>79</v>
      </c>
      <c r="F683">
        <v>352</v>
      </c>
      <c r="G683">
        <v>315</v>
      </c>
      <c r="H683">
        <v>13</v>
      </c>
      <c r="I683">
        <v>0.115</v>
      </c>
      <c r="J683">
        <v>0.113</v>
      </c>
      <c r="K683">
        <v>0.18</v>
      </c>
      <c r="L683">
        <v>0.27900000000000003</v>
      </c>
      <c r="M683">
        <v>0.26900000000000002</v>
      </c>
      <c r="N683">
        <v>0.35799999999999998</v>
      </c>
      <c r="O683">
        <v>0.44900000000000001</v>
      </c>
      <c r="P683">
        <v>0.34799999999999998</v>
      </c>
      <c r="Q683" t="s">
        <v>373</v>
      </c>
      <c r="R683">
        <v>105</v>
      </c>
      <c r="S683">
        <v>-7.2</v>
      </c>
      <c r="T683">
        <v>11.4</v>
      </c>
      <c r="U683">
        <v>-57.3</v>
      </c>
      <c r="V683">
        <v>4.3</v>
      </c>
    </row>
    <row r="684" spans="1:22" x14ac:dyDescent="0.45">
      <c r="A684" t="s">
        <v>2440</v>
      </c>
      <c r="B684" t="s">
        <v>1989</v>
      </c>
      <c r="C684">
        <v>517</v>
      </c>
      <c r="D684">
        <v>1929</v>
      </c>
      <c r="E684">
        <v>57</v>
      </c>
      <c r="F684">
        <v>192</v>
      </c>
      <c r="G684">
        <v>233</v>
      </c>
      <c r="H684">
        <v>1</v>
      </c>
      <c r="I684">
        <v>8.1000000000000003E-2</v>
      </c>
      <c r="J684">
        <v>0.26900000000000002</v>
      </c>
      <c r="K684">
        <v>0.16200000000000001</v>
      </c>
      <c r="L684">
        <v>0.34399999999999997</v>
      </c>
      <c r="M684">
        <v>0.26500000000000001</v>
      </c>
      <c r="N684">
        <v>0.33300000000000002</v>
      </c>
      <c r="O684">
        <v>0.42699999999999999</v>
      </c>
      <c r="P684">
        <v>0.32900000000000001</v>
      </c>
      <c r="Q684" t="s">
        <v>373</v>
      </c>
      <c r="R684">
        <v>107</v>
      </c>
      <c r="S684">
        <v>-8</v>
      </c>
      <c r="T684">
        <v>10.3</v>
      </c>
      <c r="U684">
        <v>-31.2</v>
      </c>
      <c r="V684">
        <v>4.3</v>
      </c>
    </row>
    <row r="685" spans="1:22" x14ac:dyDescent="0.45">
      <c r="A685" t="s">
        <v>2472</v>
      </c>
      <c r="B685" t="s">
        <v>1989</v>
      </c>
      <c r="C685">
        <v>596</v>
      </c>
      <c r="D685">
        <v>2276</v>
      </c>
      <c r="E685">
        <v>42</v>
      </c>
      <c r="F685">
        <v>264</v>
      </c>
      <c r="G685">
        <v>195</v>
      </c>
      <c r="H685">
        <v>29</v>
      </c>
      <c r="I685">
        <v>0.13500000000000001</v>
      </c>
      <c r="J685">
        <v>0.17699999999999999</v>
      </c>
      <c r="K685">
        <v>0.13600000000000001</v>
      </c>
      <c r="L685">
        <v>0.30299999999999999</v>
      </c>
      <c r="M685">
        <v>0.25800000000000001</v>
      </c>
      <c r="N685">
        <v>0.35899999999999999</v>
      </c>
      <c r="O685">
        <v>0.39500000000000002</v>
      </c>
      <c r="P685">
        <v>0.33600000000000002</v>
      </c>
      <c r="Q685" t="s">
        <v>373</v>
      </c>
      <c r="R685">
        <v>102</v>
      </c>
      <c r="S685">
        <v>-8.1999999999999993</v>
      </c>
      <c r="T685">
        <v>-3.6</v>
      </c>
      <c r="U685">
        <v>-25.6</v>
      </c>
      <c r="V685">
        <v>4.3</v>
      </c>
    </row>
    <row r="686" spans="1:22" x14ac:dyDescent="0.45">
      <c r="A686" t="s">
        <v>2474</v>
      </c>
      <c r="B686" t="s">
        <v>1989</v>
      </c>
      <c r="C686">
        <v>263</v>
      </c>
      <c r="D686">
        <v>880</v>
      </c>
      <c r="E686">
        <v>16</v>
      </c>
      <c r="F686">
        <v>107</v>
      </c>
      <c r="G686">
        <v>104</v>
      </c>
      <c r="H686">
        <v>5</v>
      </c>
      <c r="I686">
        <v>0.111</v>
      </c>
      <c r="J686">
        <v>0.14799999999999999</v>
      </c>
      <c r="K686">
        <v>0.13600000000000001</v>
      </c>
      <c r="L686">
        <v>0.33500000000000002</v>
      </c>
      <c r="M686">
        <v>0.29499999999999998</v>
      </c>
      <c r="N686">
        <v>0.38400000000000001</v>
      </c>
      <c r="O686">
        <v>0.43099999999999999</v>
      </c>
      <c r="P686">
        <v>0.36</v>
      </c>
      <c r="Q686" t="s">
        <v>373</v>
      </c>
      <c r="R686">
        <v>117</v>
      </c>
      <c r="S686">
        <v>3.2</v>
      </c>
      <c r="T686">
        <v>22.8</v>
      </c>
      <c r="U686">
        <v>-8.6999999999999993</v>
      </c>
      <c r="V686">
        <v>4.2</v>
      </c>
    </row>
    <row r="687" spans="1:22" x14ac:dyDescent="0.45">
      <c r="A687" t="s">
        <v>2475</v>
      </c>
      <c r="B687" t="s">
        <v>1989</v>
      </c>
      <c r="C687">
        <v>425</v>
      </c>
      <c r="D687">
        <v>1367</v>
      </c>
      <c r="E687">
        <v>32</v>
      </c>
      <c r="F687">
        <v>133</v>
      </c>
      <c r="G687">
        <v>127</v>
      </c>
      <c r="H687">
        <v>2</v>
      </c>
      <c r="I687">
        <v>5.2999999999999999E-2</v>
      </c>
      <c r="J687">
        <v>0.23400000000000001</v>
      </c>
      <c r="K687">
        <v>0.128</v>
      </c>
      <c r="L687">
        <v>0.27200000000000002</v>
      </c>
      <c r="M687">
        <v>0.222</v>
      </c>
      <c r="N687">
        <v>0.27</v>
      </c>
      <c r="O687">
        <v>0.35099999999999998</v>
      </c>
      <c r="P687">
        <v>0.27100000000000002</v>
      </c>
      <c r="Q687" t="s">
        <v>373</v>
      </c>
      <c r="R687">
        <v>67</v>
      </c>
      <c r="S687">
        <v>-4.5</v>
      </c>
      <c r="T687">
        <v>-58.8</v>
      </c>
      <c r="U687">
        <v>53.7</v>
      </c>
      <c r="V687">
        <v>4.2</v>
      </c>
    </row>
    <row r="688" spans="1:22" x14ac:dyDescent="0.45">
      <c r="A688" t="s">
        <v>2476</v>
      </c>
      <c r="B688" t="s">
        <v>26</v>
      </c>
      <c r="C688">
        <v>316</v>
      </c>
      <c r="D688">
        <v>1245</v>
      </c>
      <c r="E688">
        <v>35</v>
      </c>
      <c r="F688">
        <v>155</v>
      </c>
      <c r="G688">
        <v>153</v>
      </c>
      <c r="H688">
        <v>14</v>
      </c>
      <c r="I688">
        <v>4.9000000000000002E-2</v>
      </c>
      <c r="J688">
        <v>0.186</v>
      </c>
      <c r="K688">
        <v>0.16300000000000001</v>
      </c>
      <c r="L688">
        <v>0.315</v>
      </c>
      <c r="M688">
        <v>0.27400000000000002</v>
      </c>
      <c r="N688">
        <v>0.314</v>
      </c>
      <c r="O688">
        <v>0.437</v>
      </c>
      <c r="P688">
        <v>0.32200000000000001</v>
      </c>
      <c r="Q688" t="s">
        <v>373</v>
      </c>
      <c r="R688">
        <v>102</v>
      </c>
      <c r="S688">
        <v>3.1</v>
      </c>
      <c r="T688">
        <v>5.3</v>
      </c>
      <c r="U688">
        <v>-6.4</v>
      </c>
      <c r="V688">
        <v>4.2</v>
      </c>
    </row>
    <row r="689" spans="1:22" x14ac:dyDescent="0.45">
      <c r="A689" t="s">
        <v>2477</v>
      </c>
      <c r="B689" t="s">
        <v>1989</v>
      </c>
      <c r="C689">
        <v>850</v>
      </c>
      <c r="D689">
        <v>3086</v>
      </c>
      <c r="E689">
        <v>67</v>
      </c>
      <c r="F689">
        <v>285</v>
      </c>
      <c r="G689">
        <v>380</v>
      </c>
      <c r="H689">
        <v>7</v>
      </c>
      <c r="I689">
        <v>8.1000000000000003E-2</v>
      </c>
      <c r="J689">
        <v>0.16800000000000001</v>
      </c>
      <c r="K689">
        <v>0.127</v>
      </c>
      <c r="L689">
        <v>0.29099999999999998</v>
      </c>
      <c r="M689">
        <v>0.25800000000000001</v>
      </c>
      <c r="N689">
        <v>0.317</v>
      </c>
      <c r="O689">
        <v>0.38400000000000001</v>
      </c>
      <c r="P689">
        <v>0.308</v>
      </c>
      <c r="Q689" t="s">
        <v>373</v>
      </c>
      <c r="R689">
        <v>91</v>
      </c>
      <c r="S689">
        <v>-28</v>
      </c>
      <c r="T689">
        <v>-59.7</v>
      </c>
      <c r="U689">
        <v>5.3</v>
      </c>
      <c r="V689">
        <v>4.2</v>
      </c>
    </row>
    <row r="690" spans="1:22" x14ac:dyDescent="0.45">
      <c r="A690" t="s">
        <v>2478</v>
      </c>
      <c r="B690" t="s">
        <v>1989</v>
      </c>
      <c r="C690">
        <v>559</v>
      </c>
      <c r="D690">
        <v>1950</v>
      </c>
      <c r="E690">
        <v>92</v>
      </c>
      <c r="F690">
        <v>206</v>
      </c>
      <c r="G690">
        <v>303</v>
      </c>
      <c r="H690">
        <v>3</v>
      </c>
      <c r="I690">
        <v>0.112</v>
      </c>
      <c r="J690">
        <v>0.22900000000000001</v>
      </c>
      <c r="K690">
        <v>0.20499999999999999</v>
      </c>
      <c r="L690">
        <v>0.28699999999999998</v>
      </c>
      <c r="M690">
        <v>0.253</v>
      </c>
      <c r="N690">
        <v>0.33700000000000002</v>
      </c>
      <c r="O690">
        <v>0.45700000000000002</v>
      </c>
      <c r="P690">
        <v>0.33800000000000002</v>
      </c>
      <c r="Q690" t="s">
        <v>373</v>
      </c>
      <c r="R690">
        <v>114</v>
      </c>
      <c r="S690">
        <v>-17</v>
      </c>
      <c r="T690">
        <v>15.7</v>
      </c>
      <c r="U690">
        <v>-37.5</v>
      </c>
      <c r="V690">
        <v>4.2</v>
      </c>
    </row>
    <row r="691" spans="1:22" x14ac:dyDescent="0.45">
      <c r="A691" t="s">
        <v>2479</v>
      </c>
      <c r="B691" t="s">
        <v>1989</v>
      </c>
      <c r="C691">
        <v>360</v>
      </c>
      <c r="D691">
        <v>1281</v>
      </c>
      <c r="E691">
        <v>33</v>
      </c>
      <c r="F691">
        <v>164</v>
      </c>
      <c r="G691">
        <v>140</v>
      </c>
      <c r="H691">
        <v>9</v>
      </c>
      <c r="I691">
        <v>0.13700000000000001</v>
      </c>
      <c r="J691">
        <v>0.3</v>
      </c>
      <c r="K691">
        <v>0.16200000000000001</v>
      </c>
      <c r="L691">
        <v>0.31900000000000001</v>
      </c>
      <c r="M691">
        <v>0.22900000000000001</v>
      </c>
      <c r="N691">
        <v>0.33800000000000002</v>
      </c>
      <c r="O691">
        <v>0.39200000000000002</v>
      </c>
      <c r="P691">
        <v>0.32400000000000001</v>
      </c>
      <c r="Q691" t="s">
        <v>373</v>
      </c>
      <c r="R691">
        <v>94</v>
      </c>
      <c r="S691">
        <v>7.1</v>
      </c>
      <c r="T691">
        <v>-3.2</v>
      </c>
      <c r="U691">
        <v>2.6</v>
      </c>
      <c r="V691">
        <v>4.2</v>
      </c>
    </row>
    <row r="692" spans="1:22" x14ac:dyDescent="0.45">
      <c r="A692" t="s">
        <v>2480</v>
      </c>
      <c r="B692" t="s">
        <v>1989</v>
      </c>
      <c r="C692">
        <v>202</v>
      </c>
      <c r="D692">
        <v>384</v>
      </c>
      <c r="E692">
        <v>8</v>
      </c>
      <c r="F692">
        <v>41</v>
      </c>
      <c r="G692">
        <v>35</v>
      </c>
      <c r="H692">
        <v>0</v>
      </c>
      <c r="I692">
        <v>4.9000000000000002E-2</v>
      </c>
      <c r="J692">
        <v>0.159</v>
      </c>
      <c r="K692">
        <v>0.14199999999999999</v>
      </c>
      <c r="L692">
        <v>0.27800000000000002</v>
      </c>
      <c r="M692">
        <v>0.245</v>
      </c>
      <c r="N692">
        <v>0.28899999999999998</v>
      </c>
      <c r="O692">
        <v>0.38700000000000001</v>
      </c>
      <c r="P692">
        <v>0.29499999999999998</v>
      </c>
      <c r="Q692" t="s">
        <v>373</v>
      </c>
      <c r="R692">
        <v>78</v>
      </c>
      <c r="S692">
        <v>-0.6</v>
      </c>
      <c r="T692">
        <v>-12</v>
      </c>
      <c r="U692">
        <v>41.3</v>
      </c>
      <c r="V692">
        <v>4.2</v>
      </c>
    </row>
    <row r="693" spans="1:22" x14ac:dyDescent="0.45">
      <c r="A693" t="s">
        <v>2481</v>
      </c>
      <c r="B693" t="s">
        <v>1989</v>
      </c>
      <c r="C693">
        <v>395</v>
      </c>
      <c r="D693">
        <v>1413</v>
      </c>
      <c r="E693">
        <v>36</v>
      </c>
      <c r="F693">
        <v>171</v>
      </c>
      <c r="G693">
        <v>147</v>
      </c>
      <c r="H693">
        <v>3</v>
      </c>
      <c r="I693">
        <v>9.2999999999999999E-2</v>
      </c>
      <c r="J693">
        <v>9.5000000000000001E-2</v>
      </c>
      <c r="K693">
        <v>0.153</v>
      </c>
      <c r="L693">
        <v>0.29299999999999998</v>
      </c>
      <c r="M693">
        <v>0.28499999999999998</v>
      </c>
      <c r="N693">
        <v>0.35199999999999998</v>
      </c>
      <c r="O693">
        <v>0.438</v>
      </c>
      <c r="P693">
        <v>0.34200000000000003</v>
      </c>
      <c r="Q693" t="s">
        <v>373</v>
      </c>
      <c r="R693">
        <v>103</v>
      </c>
      <c r="S693">
        <v>0.1</v>
      </c>
      <c r="T693">
        <v>5.9</v>
      </c>
      <c r="U693">
        <v>-10.6</v>
      </c>
      <c r="V693">
        <v>4.2</v>
      </c>
    </row>
    <row r="694" spans="1:22" x14ac:dyDescent="0.45">
      <c r="A694" t="s">
        <v>158</v>
      </c>
      <c r="B694" t="s">
        <v>45</v>
      </c>
      <c r="C694">
        <v>412</v>
      </c>
      <c r="D694">
        <v>1537</v>
      </c>
      <c r="E694">
        <v>32</v>
      </c>
      <c r="F694">
        <v>175</v>
      </c>
      <c r="G694">
        <v>140</v>
      </c>
      <c r="H694">
        <v>54</v>
      </c>
      <c r="I694">
        <v>7.0000000000000007E-2</v>
      </c>
      <c r="J694">
        <v>0.24</v>
      </c>
      <c r="K694">
        <v>0.13</v>
      </c>
      <c r="L694">
        <v>0.30499999999999999</v>
      </c>
      <c r="M694">
        <v>0.24299999999999999</v>
      </c>
      <c r="N694">
        <v>0.29699999999999999</v>
      </c>
      <c r="O694">
        <v>0.373</v>
      </c>
      <c r="P694">
        <v>0.29299999999999998</v>
      </c>
      <c r="Q694" t="s">
        <v>373</v>
      </c>
      <c r="R694">
        <v>84</v>
      </c>
      <c r="S694">
        <v>8.6</v>
      </c>
      <c r="T694">
        <v>-20.9</v>
      </c>
      <c r="U694">
        <v>10.4</v>
      </c>
      <c r="V694">
        <v>4.2</v>
      </c>
    </row>
    <row r="695" spans="1:22" x14ac:dyDescent="0.45">
      <c r="A695" t="s">
        <v>2482</v>
      </c>
      <c r="B695" t="s">
        <v>1989</v>
      </c>
      <c r="C695">
        <v>911</v>
      </c>
      <c r="D695">
        <v>3228</v>
      </c>
      <c r="E695">
        <v>122</v>
      </c>
      <c r="F695">
        <v>347</v>
      </c>
      <c r="G695">
        <v>400</v>
      </c>
      <c r="H695">
        <v>28</v>
      </c>
      <c r="I695">
        <v>8.2000000000000003E-2</v>
      </c>
      <c r="J695">
        <v>0.21099999999999999</v>
      </c>
      <c r="K695">
        <v>0.19400000000000001</v>
      </c>
      <c r="L695">
        <v>0.28399999999999997</v>
      </c>
      <c r="M695">
        <v>0.251</v>
      </c>
      <c r="N695">
        <v>0.312</v>
      </c>
      <c r="O695">
        <v>0.44500000000000001</v>
      </c>
      <c r="P695">
        <v>0.32700000000000001</v>
      </c>
      <c r="Q695" t="s">
        <v>373</v>
      </c>
      <c r="R695">
        <v>106</v>
      </c>
      <c r="S695">
        <v>-9.3000000000000007</v>
      </c>
      <c r="T695">
        <v>13.8</v>
      </c>
      <c r="U695">
        <v>-72.7</v>
      </c>
      <c r="V695">
        <v>4.2</v>
      </c>
    </row>
    <row r="696" spans="1:22" x14ac:dyDescent="0.45">
      <c r="A696" t="s">
        <v>2483</v>
      </c>
      <c r="B696" t="s">
        <v>1989</v>
      </c>
      <c r="C696">
        <v>675</v>
      </c>
      <c r="D696">
        <v>2503</v>
      </c>
      <c r="E696">
        <v>32</v>
      </c>
      <c r="F696">
        <v>253</v>
      </c>
      <c r="G696">
        <v>217</v>
      </c>
      <c r="H696">
        <v>30</v>
      </c>
      <c r="I696">
        <v>6.6000000000000003E-2</v>
      </c>
      <c r="J696">
        <v>0.21299999999999999</v>
      </c>
      <c r="K696">
        <v>0.113</v>
      </c>
      <c r="L696">
        <v>0.30099999999999999</v>
      </c>
      <c r="M696">
        <v>0.24299999999999999</v>
      </c>
      <c r="N696">
        <v>0.29899999999999999</v>
      </c>
      <c r="O696">
        <v>0.35499999999999998</v>
      </c>
      <c r="P696">
        <v>0.28599999999999998</v>
      </c>
      <c r="Q696" t="s">
        <v>373</v>
      </c>
      <c r="R696">
        <v>78</v>
      </c>
      <c r="S696">
        <v>-1.8</v>
      </c>
      <c r="T696">
        <v>-68.8</v>
      </c>
      <c r="U696">
        <v>24.9</v>
      </c>
      <c r="V696">
        <v>4.0999999999999996</v>
      </c>
    </row>
    <row r="697" spans="1:22" x14ac:dyDescent="0.45">
      <c r="A697" t="s">
        <v>2484</v>
      </c>
      <c r="B697" t="s">
        <v>1989</v>
      </c>
      <c r="C697">
        <v>386</v>
      </c>
      <c r="D697">
        <v>1417</v>
      </c>
      <c r="E697">
        <v>33</v>
      </c>
      <c r="F697">
        <v>170</v>
      </c>
      <c r="G697">
        <v>170</v>
      </c>
      <c r="H697">
        <v>11</v>
      </c>
      <c r="I697">
        <v>0.13800000000000001</v>
      </c>
      <c r="J697">
        <v>0.152</v>
      </c>
      <c r="K697">
        <v>0.157</v>
      </c>
      <c r="L697">
        <v>0.30099999999999999</v>
      </c>
      <c r="M697">
        <v>0.26800000000000002</v>
      </c>
      <c r="N697">
        <v>0.37</v>
      </c>
      <c r="O697">
        <v>0.42399999999999999</v>
      </c>
      <c r="P697">
        <v>0.35</v>
      </c>
      <c r="Q697" t="s">
        <v>373</v>
      </c>
      <c r="R697">
        <v>115</v>
      </c>
      <c r="S697">
        <v>2.7</v>
      </c>
      <c r="T697">
        <v>29.8</v>
      </c>
      <c r="U697">
        <v>-34.799999999999997</v>
      </c>
      <c r="V697">
        <v>4.0999999999999996</v>
      </c>
    </row>
    <row r="698" spans="1:22" x14ac:dyDescent="0.45">
      <c r="A698" t="s">
        <v>2485</v>
      </c>
      <c r="B698" t="s">
        <v>1989</v>
      </c>
      <c r="C698">
        <v>903</v>
      </c>
      <c r="D698">
        <v>3231</v>
      </c>
      <c r="E698">
        <v>125</v>
      </c>
      <c r="F698">
        <v>352</v>
      </c>
      <c r="G698">
        <v>414</v>
      </c>
      <c r="H698">
        <v>1</v>
      </c>
      <c r="I698">
        <v>5.5E-2</v>
      </c>
      <c r="J698">
        <v>0.16700000000000001</v>
      </c>
      <c r="K698">
        <v>0.18099999999999999</v>
      </c>
      <c r="L698">
        <v>0.25</v>
      </c>
      <c r="M698">
        <v>0.23899999999999999</v>
      </c>
      <c r="N698">
        <v>0.28799999999999998</v>
      </c>
      <c r="O698">
        <v>0.42</v>
      </c>
      <c r="P698">
        <v>0.30499999999999999</v>
      </c>
      <c r="Q698" t="s">
        <v>373</v>
      </c>
      <c r="R698">
        <v>82</v>
      </c>
      <c r="S698">
        <v>-17.2</v>
      </c>
      <c r="T698">
        <v>-88.4</v>
      </c>
      <c r="U698">
        <v>24.3</v>
      </c>
      <c r="V698">
        <v>4.0999999999999996</v>
      </c>
    </row>
    <row r="699" spans="1:22" x14ac:dyDescent="0.45">
      <c r="A699" t="s">
        <v>2492</v>
      </c>
      <c r="B699" t="s">
        <v>1989</v>
      </c>
      <c r="C699">
        <v>519</v>
      </c>
      <c r="D699">
        <v>1515</v>
      </c>
      <c r="E699">
        <v>47</v>
      </c>
      <c r="F699">
        <v>151</v>
      </c>
      <c r="G699">
        <v>158</v>
      </c>
      <c r="H699">
        <v>2</v>
      </c>
      <c r="I699">
        <v>0.109</v>
      </c>
      <c r="J699">
        <v>0.27100000000000002</v>
      </c>
      <c r="K699">
        <v>0.155</v>
      </c>
      <c r="L699">
        <v>0.28000000000000003</v>
      </c>
      <c r="M699">
        <v>0.22</v>
      </c>
      <c r="N699">
        <v>0.315</v>
      </c>
      <c r="O699">
        <v>0.375</v>
      </c>
      <c r="P699">
        <v>0.30299999999999999</v>
      </c>
      <c r="Q699" t="s">
        <v>373</v>
      </c>
      <c r="R699">
        <v>89</v>
      </c>
      <c r="S699">
        <v>-9.1999999999999993</v>
      </c>
      <c r="T699">
        <v>-29.6</v>
      </c>
      <c r="U699">
        <v>19.2</v>
      </c>
      <c r="V699">
        <v>4.0999999999999996</v>
      </c>
    </row>
    <row r="700" spans="1:22" x14ac:dyDescent="0.45">
      <c r="A700" t="s">
        <v>2486</v>
      </c>
      <c r="B700" t="s">
        <v>1989</v>
      </c>
      <c r="C700">
        <v>510</v>
      </c>
      <c r="D700">
        <v>2068</v>
      </c>
      <c r="E700">
        <v>12</v>
      </c>
      <c r="F700">
        <v>228</v>
      </c>
      <c r="G700">
        <v>132</v>
      </c>
      <c r="H700">
        <v>138</v>
      </c>
      <c r="I700">
        <v>8.5000000000000006E-2</v>
      </c>
      <c r="J700">
        <v>0.20899999999999999</v>
      </c>
      <c r="K700">
        <v>8.1000000000000003E-2</v>
      </c>
      <c r="L700">
        <v>0.314</v>
      </c>
      <c r="M700">
        <v>0.246</v>
      </c>
      <c r="N700">
        <v>0.315</v>
      </c>
      <c r="O700">
        <v>0.32800000000000001</v>
      </c>
      <c r="P700">
        <v>0.28799999999999998</v>
      </c>
      <c r="Q700" t="s">
        <v>373</v>
      </c>
      <c r="R700">
        <v>83</v>
      </c>
      <c r="S700">
        <v>18</v>
      </c>
      <c r="T700">
        <v>-23.2</v>
      </c>
      <c r="U700">
        <v>-1.5</v>
      </c>
      <c r="V700">
        <v>4.0999999999999996</v>
      </c>
    </row>
    <row r="701" spans="1:22" x14ac:dyDescent="0.45">
      <c r="A701" t="s">
        <v>2487</v>
      </c>
      <c r="B701" t="s">
        <v>1989</v>
      </c>
      <c r="C701">
        <v>607</v>
      </c>
      <c r="D701">
        <v>2374</v>
      </c>
      <c r="E701">
        <v>45</v>
      </c>
      <c r="F701">
        <v>277</v>
      </c>
      <c r="G701">
        <v>287</v>
      </c>
      <c r="H701">
        <v>7</v>
      </c>
      <c r="I701">
        <v>7.6999999999999999E-2</v>
      </c>
      <c r="J701">
        <v>8.2000000000000003E-2</v>
      </c>
      <c r="K701">
        <v>0.13200000000000001</v>
      </c>
      <c r="L701">
        <v>0.317</v>
      </c>
      <c r="M701">
        <v>0.30499999999999999</v>
      </c>
      <c r="N701">
        <v>0.36399999999999999</v>
      </c>
      <c r="O701">
        <v>0.437</v>
      </c>
      <c r="P701">
        <v>0.34699999999999998</v>
      </c>
      <c r="Q701" t="s">
        <v>373</v>
      </c>
      <c r="R701">
        <v>107</v>
      </c>
      <c r="S701">
        <v>-16.5</v>
      </c>
      <c r="T701">
        <v>5.9</v>
      </c>
      <c r="U701">
        <v>-44.7</v>
      </c>
      <c r="V701">
        <v>4.0999999999999996</v>
      </c>
    </row>
    <row r="702" spans="1:22" x14ac:dyDescent="0.45">
      <c r="A702" t="s">
        <v>2488</v>
      </c>
      <c r="B702" t="s">
        <v>1989</v>
      </c>
      <c r="C702">
        <v>599</v>
      </c>
      <c r="D702">
        <v>1535</v>
      </c>
      <c r="E702">
        <v>12</v>
      </c>
      <c r="F702">
        <v>177</v>
      </c>
      <c r="G702">
        <v>112</v>
      </c>
      <c r="H702">
        <v>67</v>
      </c>
      <c r="I702">
        <v>0.1</v>
      </c>
      <c r="J702">
        <v>0.14799999999999999</v>
      </c>
      <c r="K702">
        <v>9.7000000000000003E-2</v>
      </c>
      <c r="L702">
        <v>0.26400000000000001</v>
      </c>
      <c r="M702">
        <v>0.22700000000000001</v>
      </c>
      <c r="N702">
        <v>0.307</v>
      </c>
      <c r="O702">
        <v>0.32500000000000001</v>
      </c>
      <c r="P702">
        <v>0.28499999999999998</v>
      </c>
      <c r="Q702" t="s">
        <v>373</v>
      </c>
      <c r="R702">
        <v>79</v>
      </c>
      <c r="S702">
        <v>11.8</v>
      </c>
      <c r="T702">
        <v>-25.7</v>
      </c>
      <c r="U702">
        <v>14.4</v>
      </c>
      <c r="V702">
        <v>4.0999999999999996</v>
      </c>
    </row>
    <row r="703" spans="1:22" x14ac:dyDescent="0.45">
      <c r="A703" t="s">
        <v>2489</v>
      </c>
      <c r="B703" t="s">
        <v>48</v>
      </c>
      <c r="C703">
        <v>597</v>
      </c>
      <c r="D703">
        <v>2513</v>
      </c>
      <c r="E703">
        <v>81</v>
      </c>
      <c r="F703">
        <v>341</v>
      </c>
      <c r="G703">
        <v>244</v>
      </c>
      <c r="H703">
        <v>25</v>
      </c>
      <c r="I703">
        <v>5.6000000000000001E-2</v>
      </c>
      <c r="J703">
        <v>0.151</v>
      </c>
      <c r="K703">
        <v>0.17599999999999999</v>
      </c>
      <c r="L703">
        <v>0.28100000000000003</v>
      </c>
      <c r="M703">
        <v>0.26200000000000001</v>
      </c>
      <c r="N703">
        <v>0.315</v>
      </c>
      <c r="O703">
        <v>0.438</v>
      </c>
      <c r="P703">
        <v>0.32600000000000001</v>
      </c>
      <c r="Q703" t="s">
        <v>373</v>
      </c>
      <c r="R703">
        <v>93</v>
      </c>
      <c r="S703">
        <v>5</v>
      </c>
      <c r="T703">
        <v>-17</v>
      </c>
      <c r="U703">
        <v>-25.4</v>
      </c>
      <c r="V703">
        <v>4.0999999999999996</v>
      </c>
    </row>
    <row r="704" spans="1:22" x14ac:dyDescent="0.45">
      <c r="A704" t="s">
        <v>2490</v>
      </c>
      <c r="B704" t="s">
        <v>1989</v>
      </c>
      <c r="C704">
        <v>516</v>
      </c>
      <c r="D704">
        <v>1919</v>
      </c>
      <c r="E704">
        <v>77</v>
      </c>
      <c r="F704">
        <v>233</v>
      </c>
      <c r="G704">
        <v>244</v>
      </c>
      <c r="H704">
        <v>30</v>
      </c>
      <c r="I704">
        <v>0.109</v>
      </c>
      <c r="J704">
        <v>0.31900000000000001</v>
      </c>
      <c r="K704">
        <v>0.192</v>
      </c>
      <c r="L704">
        <v>0.35</v>
      </c>
      <c r="M704">
        <v>0.255</v>
      </c>
      <c r="N704">
        <v>0.34100000000000003</v>
      </c>
      <c r="O704">
        <v>0.44600000000000001</v>
      </c>
      <c r="P704">
        <v>0.33800000000000002</v>
      </c>
      <c r="Q704" t="s">
        <v>373</v>
      </c>
      <c r="R704">
        <v>110</v>
      </c>
      <c r="S704">
        <v>1</v>
      </c>
      <c r="T704">
        <v>26</v>
      </c>
      <c r="U704">
        <v>-50.9</v>
      </c>
      <c r="V704">
        <v>4.0999999999999996</v>
      </c>
    </row>
    <row r="705" spans="1:22" x14ac:dyDescent="0.45">
      <c r="A705" t="s">
        <v>517</v>
      </c>
      <c r="B705" t="s">
        <v>1989</v>
      </c>
      <c r="C705">
        <v>470</v>
      </c>
      <c r="D705">
        <v>1480</v>
      </c>
      <c r="E705">
        <v>31</v>
      </c>
      <c r="F705">
        <v>192</v>
      </c>
      <c r="G705">
        <v>150</v>
      </c>
      <c r="H705">
        <v>18</v>
      </c>
      <c r="I705">
        <v>4.7E-2</v>
      </c>
      <c r="J705">
        <v>0.151</v>
      </c>
      <c r="K705">
        <v>0.124</v>
      </c>
      <c r="L705">
        <v>0.28999999999999998</v>
      </c>
      <c r="M705">
        <v>0.26200000000000001</v>
      </c>
      <c r="N705">
        <v>0.29799999999999999</v>
      </c>
      <c r="O705">
        <v>0.38600000000000001</v>
      </c>
      <c r="P705">
        <v>0.29499999999999998</v>
      </c>
      <c r="Q705" t="s">
        <v>373</v>
      </c>
      <c r="R705">
        <v>88</v>
      </c>
      <c r="S705">
        <v>-3.1</v>
      </c>
      <c r="T705">
        <v>-24.6</v>
      </c>
      <c r="U705">
        <v>15.5</v>
      </c>
      <c r="V705">
        <v>4</v>
      </c>
    </row>
    <row r="706" spans="1:22" x14ac:dyDescent="0.45">
      <c r="A706" t="s">
        <v>511</v>
      </c>
      <c r="B706" t="s">
        <v>28</v>
      </c>
      <c r="C706">
        <v>348</v>
      </c>
      <c r="D706">
        <v>1269</v>
      </c>
      <c r="E706">
        <v>21</v>
      </c>
      <c r="F706">
        <v>163</v>
      </c>
      <c r="G706">
        <v>127</v>
      </c>
      <c r="H706">
        <v>17</v>
      </c>
      <c r="I706">
        <v>9.4E-2</v>
      </c>
      <c r="J706">
        <v>0.217</v>
      </c>
      <c r="K706">
        <v>0.12</v>
      </c>
      <c r="L706">
        <v>0.30399999999999999</v>
      </c>
      <c r="M706">
        <v>0.24399999999999999</v>
      </c>
      <c r="N706">
        <v>0.316</v>
      </c>
      <c r="O706">
        <v>0.36399999999999999</v>
      </c>
      <c r="P706">
        <v>0.29899999999999999</v>
      </c>
      <c r="Q706" t="s">
        <v>373</v>
      </c>
      <c r="R706">
        <v>91</v>
      </c>
      <c r="S706">
        <v>5.6</v>
      </c>
      <c r="T706">
        <v>-7.9</v>
      </c>
      <c r="U706">
        <v>4</v>
      </c>
      <c r="V706">
        <v>4</v>
      </c>
    </row>
    <row r="707" spans="1:22" x14ac:dyDescent="0.45">
      <c r="A707" t="s">
        <v>2491</v>
      </c>
      <c r="B707" t="s">
        <v>1989</v>
      </c>
      <c r="C707">
        <v>528</v>
      </c>
      <c r="D707">
        <v>1546</v>
      </c>
      <c r="E707">
        <v>30</v>
      </c>
      <c r="F707">
        <v>173</v>
      </c>
      <c r="G707">
        <v>123</v>
      </c>
      <c r="H707">
        <v>47</v>
      </c>
      <c r="I707">
        <v>4.9000000000000002E-2</v>
      </c>
      <c r="J707">
        <v>0.29199999999999998</v>
      </c>
      <c r="K707">
        <v>0.125</v>
      </c>
      <c r="L707">
        <v>0.307</v>
      </c>
      <c r="M707">
        <v>0.224</v>
      </c>
      <c r="N707">
        <v>0.27900000000000003</v>
      </c>
      <c r="O707">
        <v>0.34899999999999998</v>
      </c>
      <c r="P707">
        <v>0.27400000000000002</v>
      </c>
      <c r="Q707" t="s">
        <v>373</v>
      </c>
      <c r="R707">
        <v>71</v>
      </c>
      <c r="S707">
        <v>8</v>
      </c>
      <c r="T707">
        <v>-46.4</v>
      </c>
      <c r="U707">
        <v>33.799999999999997</v>
      </c>
      <c r="V707">
        <v>4</v>
      </c>
    </row>
    <row r="708" spans="1:22" x14ac:dyDescent="0.45">
      <c r="A708" t="s">
        <v>1976</v>
      </c>
      <c r="B708" t="s">
        <v>1989</v>
      </c>
      <c r="C708">
        <v>298</v>
      </c>
      <c r="D708">
        <v>1126</v>
      </c>
      <c r="E708">
        <v>58</v>
      </c>
      <c r="F708">
        <v>131</v>
      </c>
      <c r="G708">
        <v>147</v>
      </c>
      <c r="H708">
        <v>9</v>
      </c>
      <c r="I708">
        <v>9.0999999999999998E-2</v>
      </c>
      <c r="J708">
        <v>0.32400000000000001</v>
      </c>
      <c r="K708">
        <v>0.23200000000000001</v>
      </c>
      <c r="L708">
        <v>0.32100000000000001</v>
      </c>
      <c r="M708">
        <v>0.245</v>
      </c>
      <c r="N708">
        <v>0.32900000000000001</v>
      </c>
      <c r="O708">
        <v>0.47599999999999998</v>
      </c>
      <c r="P708">
        <v>0.34599999999999997</v>
      </c>
      <c r="Q708" t="s">
        <v>373</v>
      </c>
      <c r="R708">
        <v>126</v>
      </c>
      <c r="S708">
        <v>0.6</v>
      </c>
      <c r="T708">
        <v>34.700000000000003</v>
      </c>
      <c r="U708">
        <v>-33.1</v>
      </c>
      <c r="V708">
        <v>4</v>
      </c>
    </row>
    <row r="709" spans="1:22" x14ac:dyDescent="0.45">
      <c r="A709" t="s">
        <v>79</v>
      </c>
      <c r="B709" t="s">
        <v>1989</v>
      </c>
      <c r="C709">
        <v>327</v>
      </c>
      <c r="D709">
        <v>1300</v>
      </c>
      <c r="E709">
        <v>34</v>
      </c>
      <c r="F709">
        <v>172</v>
      </c>
      <c r="G709">
        <v>131</v>
      </c>
      <c r="H709">
        <v>68</v>
      </c>
      <c r="I709">
        <v>5.1999999999999998E-2</v>
      </c>
      <c r="J709">
        <v>0.188</v>
      </c>
      <c r="K709">
        <v>0.159</v>
      </c>
      <c r="L709">
        <v>0.28999999999999998</v>
      </c>
      <c r="M709">
        <v>0.253</v>
      </c>
      <c r="N709">
        <v>0.309</v>
      </c>
      <c r="O709">
        <v>0.41199999999999998</v>
      </c>
      <c r="P709">
        <v>0.312</v>
      </c>
      <c r="Q709" t="s">
        <v>373</v>
      </c>
      <c r="R709">
        <v>98</v>
      </c>
      <c r="S709">
        <v>8.6</v>
      </c>
      <c r="T709">
        <v>5.6</v>
      </c>
      <c r="U709">
        <v>-10.3</v>
      </c>
      <c r="V709">
        <v>4</v>
      </c>
    </row>
    <row r="710" spans="1:22" x14ac:dyDescent="0.45">
      <c r="A710" t="s">
        <v>508</v>
      </c>
      <c r="B710" t="s">
        <v>1989</v>
      </c>
      <c r="C710">
        <v>893</v>
      </c>
      <c r="D710">
        <v>3210</v>
      </c>
      <c r="E710">
        <v>87</v>
      </c>
      <c r="F710">
        <v>306</v>
      </c>
      <c r="G710">
        <v>355</v>
      </c>
      <c r="H710">
        <v>15</v>
      </c>
      <c r="I710">
        <v>5.8000000000000003E-2</v>
      </c>
      <c r="J710">
        <v>0.25600000000000001</v>
      </c>
      <c r="K710">
        <v>0.13700000000000001</v>
      </c>
      <c r="L710">
        <v>0.30199999999999999</v>
      </c>
      <c r="M710">
        <v>0.24099999999999999</v>
      </c>
      <c r="N710">
        <v>0.29299999999999998</v>
      </c>
      <c r="O710">
        <v>0.378</v>
      </c>
      <c r="P710">
        <v>0.29099999999999998</v>
      </c>
      <c r="Q710" t="s">
        <v>373</v>
      </c>
      <c r="R710">
        <v>81</v>
      </c>
      <c r="S710">
        <v>-14.9</v>
      </c>
      <c r="T710">
        <v>-86.6</v>
      </c>
      <c r="U710">
        <v>17.899999999999999</v>
      </c>
      <c r="V710">
        <v>4</v>
      </c>
    </row>
    <row r="711" spans="1:22" x14ac:dyDescent="0.45">
      <c r="A711" t="s">
        <v>2493</v>
      </c>
      <c r="B711" t="s">
        <v>1989</v>
      </c>
      <c r="C711">
        <v>601</v>
      </c>
      <c r="D711">
        <v>2114</v>
      </c>
      <c r="E711">
        <v>19</v>
      </c>
      <c r="F711">
        <v>302</v>
      </c>
      <c r="G711">
        <v>139</v>
      </c>
      <c r="H711">
        <v>111</v>
      </c>
      <c r="I711">
        <v>0.1</v>
      </c>
      <c r="J711">
        <v>0.23</v>
      </c>
      <c r="K711">
        <v>9.6000000000000002E-2</v>
      </c>
      <c r="L711">
        <v>0.32300000000000001</v>
      </c>
      <c r="M711">
        <v>0.246</v>
      </c>
      <c r="N711">
        <v>0.32700000000000001</v>
      </c>
      <c r="O711">
        <v>0.34200000000000003</v>
      </c>
      <c r="P711">
        <v>0.29699999999999999</v>
      </c>
      <c r="Q711" t="s">
        <v>373</v>
      </c>
      <c r="R711">
        <v>77</v>
      </c>
      <c r="S711">
        <v>21.9</v>
      </c>
      <c r="T711">
        <v>-36.6</v>
      </c>
      <c r="U711">
        <v>2.8</v>
      </c>
      <c r="V711">
        <v>4</v>
      </c>
    </row>
    <row r="712" spans="1:22" x14ac:dyDescent="0.45">
      <c r="A712" t="s">
        <v>505</v>
      </c>
      <c r="B712" t="s">
        <v>1989</v>
      </c>
      <c r="C712">
        <v>415</v>
      </c>
      <c r="D712">
        <v>1270</v>
      </c>
      <c r="E712">
        <v>16</v>
      </c>
      <c r="F712">
        <v>139</v>
      </c>
      <c r="G712">
        <v>124</v>
      </c>
      <c r="H712">
        <v>21</v>
      </c>
      <c r="I712">
        <v>7.2999999999999995E-2</v>
      </c>
      <c r="J712">
        <v>0.13900000000000001</v>
      </c>
      <c r="K712">
        <v>9.5000000000000001E-2</v>
      </c>
      <c r="L712">
        <v>0.29399999999999998</v>
      </c>
      <c r="M712">
        <v>0.26100000000000001</v>
      </c>
      <c r="N712">
        <v>0.317</v>
      </c>
      <c r="O712">
        <v>0.35599999999999998</v>
      </c>
      <c r="P712">
        <v>0.29699999999999999</v>
      </c>
      <c r="Q712" t="s">
        <v>373</v>
      </c>
      <c r="R712">
        <v>89</v>
      </c>
      <c r="S712">
        <v>1</v>
      </c>
      <c r="T712">
        <v>-15.5</v>
      </c>
      <c r="U712">
        <v>12.6</v>
      </c>
      <c r="V712">
        <v>4</v>
      </c>
    </row>
    <row r="713" spans="1:22" x14ac:dyDescent="0.45">
      <c r="A713" t="s">
        <v>2494</v>
      </c>
      <c r="B713" t="s">
        <v>1989</v>
      </c>
      <c r="C713">
        <v>424</v>
      </c>
      <c r="D713">
        <v>1359</v>
      </c>
      <c r="E713">
        <v>37</v>
      </c>
      <c r="F713">
        <v>149</v>
      </c>
      <c r="G713">
        <v>161</v>
      </c>
      <c r="H713">
        <v>2</v>
      </c>
      <c r="I713">
        <v>7.3999999999999996E-2</v>
      </c>
      <c r="J713">
        <v>0.20899999999999999</v>
      </c>
      <c r="K713">
        <v>0.153</v>
      </c>
      <c r="L713">
        <v>0.30099999999999999</v>
      </c>
      <c r="M713">
        <v>0.254</v>
      </c>
      <c r="N713">
        <v>0.313</v>
      </c>
      <c r="O713">
        <v>0.40699999999999997</v>
      </c>
      <c r="P713">
        <v>0.309</v>
      </c>
      <c r="Q713" t="s">
        <v>373</v>
      </c>
      <c r="R713">
        <v>90</v>
      </c>
      <c r="S713">
        <v>0.1</v>
      </c>
      <c r="T713">
        <v>-18.100000000000001</v>
      </c>
      <c r="U713">
        <v>13.6</v>
      </c>
      <c r="V713">
        <v>4</v>
      </c>
    </row>
    <row r="714" spans="1:22" x14ac:dyDescent="0.45">
      <c r="A714" t="s">
        <v>2495</v>
      </c>
      <c r="B714" t="s">
        <v>1989</v>
      </c>
      <c r="C714">
        <v>732</v>
      </c>
      <c r="D714">
        <v>2042</v>
      </c>
      <c r="E714">
        <v>45</v>
      </c>
      <c r="F714">
        <v>210</v>
      </c>
      <c r="G714">
        <v>226</v>
      </c>
      <c r="H714">
        <v>33</v>
      </c>
      <c r="I714">
        <v>5.0999999999999997E-2</v>
      </c>
      <c r="J714">
        <v>0.184</v>
      </c>
      <c r="K714">
        <v>0.13900000000000001</v>
      </c>
      <c r="L714">
        <v>0.34100000000000003</v>
      </c>
      <c r="M714">
        <v>0.29099999999999998</v>
      </c>
      <c r="N714">
        <v>0.33900000000000002</v>
      </c>
      <c r="O714">
        <v>0.43099999999999999</v>
      </c>
      <c r="P714">
        <v>0.33500000000000002</v>
      </c>
      <c r="Q714" t="s">
        <v>373</v>
      </c>
      <c r="R714">
        <v>103</v>
      </c>
      <c r="S714">
        <v>-13</v>
      </c>
      <c r="T714">
        <v>-3.5</v>
      </c>
      <c r="U714">
        <v>-20.3</v>
      </c>
      <c r="V714">
        <v>4</v>
      </c>
    </row>
    <row r="715" spans="1:22" x14ac:dyDescent="0.45">
      <c r="A715" t="s">
        <v>2505</v>
      </c>
      <c r="B715" t="s">
        <v>71</v>
      </c>
      <c r="C715">
        <v>230</v>
      </c>
      <c r="D715">
        <v>851</v>
      </c>
      <c r="E715">
        <v>27</v>
      </c>
      <c r="F715">
        <v>110</v>
      </c>
      <c r="G715">
        <v>110</v>
      </c>
      <c r="H715">
        <v>43</v>
      </c>
      <c r="I715">
        <v>7.0999999999999994E-2</v>
      </c>
      <c r="J715">
        <v>0.27800000000000002</v>
      </c>
      <c r="K715">
        <v>0.18099999999999999</v>
      </c>
      <c r="L715">
        <v>0.34</v>
      </c>
      <c r="M715">
        <v>0.26100000000000001</v>
      </c>
      <c r="N715">
        <v>0.314</v>
      </c>
      <c r="O715">
        <v>0.443</v>
      </c>
      <c r="P715">
        <v>0.32400000000000001</v>
      </c>
      <c r="Q715" t="s">
        <v>373</v>
      </c>
      <c r="R715">
        <v>112</v>
      </c>
      <c r="S715">
        <v>8.4</v>
      </c>
      <c r="T715">
        <v>21.3</v>
      </c>
      <c r="U715">
        <v>-10.1</v>
      </c>
      <c r="V715">
        <v>4</v>
      </c>
    </row>
    <row r="716" spans="1:22" x14ac:dyDescent="0.45">
      <c r="A716" t="s">
        <v>2496</v>
      </c>
      <c r="B716" t="s">
        <v>1989</v>
      </c>
      <c r="C716">
        <v>483</v>
      </c>
      <c r="D716">
        <v>1699</v>
      </c>
      <c r="E716">
        <v>50</v>
      </c>
      <c r="F716">
        <v>199</v>
      </c>
      <c r="G716">
        <v>167</v>
      </c>
      <c r="H716">
        <v>22</v>
      </c>
      <c r="I716">
        <v>0.13400000000000001</v>
      </c>
      <c r="J716">
        <v>0.20399999999999999</v>
      </c>
      <c r="K716">
        <v>0.17699999999999999</v>
      </c>
      <c r="L716">
        <v>0.27600000000000002</v>
      </c>
      <c r="M716">
        <v>0.23799999999999999</v>
      </c>
      <c r="N716">
        <v>0.33900000000000002</v>
      </c>
      <c r="O716">
        <v>0.41499999999999998</v>
      </c>
      <c r="P716">
        <v>0.32900000000000001</v>
      </c>
      <c r="Q716" t="s">
        <v>373</v>
      </c>
      <c r="R716">
        <v>98</v>
      </c>
      <c r="S716">
        <v>2.8</v>
      </c>
      <c r="T716">
        <v>-2.5</v>
      </c>
      <c r="U716">
        <v>-13.9</v>
      </c>
      <c r="V716">
        <v>3.9</v>
      </c>
    </row>
    <row r="717" spans="1:22" x14ac:dyDescent="0.45">
      <c r="A717" t="s">
        <v>2497</v>
      </c>
      <c r="B717" t="s">
        <v>1989</v>
      </c>
      <c r="C717">
        <v>376</v>
      </c>
      <c r="D717">
        <v>1026</v>
      </c>
      <c r="E717">
        <v>39</v>
      </c>
      <c r="F717">
        <v>136</v>
      </c>
      <c r="G717">
        <v>95</v>
      </c>
      <c r="H717">
        <v>60</v>
      </c>
      <c r="I717">
        <v>0.104</v>
      </c>
      <c r="J717">
        <v>0.38600000000000001</v>
      </c>
      <c r="K717">
        <v>0.17899999999999999</v>
      </c>
      <c r="L717">
        <v>0.317</v>
      </c>
      <c r="M717">
        <v>0.20899999999999999</v>
      </c>
      <c r="N717">
        <v>0.29699999999999999</v>
      </c>
      <c r="O717">
        <v>0.38800000000000001</v>
      </c>
      <c r="P717">
        <v>0.29699999999999999</v>
      </c>
      <c r="Q717" t="s">
        <v>373</v>
      </c>
      <c r="R717">
        <v>81</v>
      </c>
      <c r="S717">
        <v>7</v>
      </c>
      <c r="T717">
        <v>-18.600000000000001</v>
      </c>
      <c r="U717">
        <v>22.6</v>
      </c>
      <c r="V717">
        <v>3.9</v>
      </c>
    </row>
    <row r="718" spans="1:22" x14ac:dyDescent="0.45">
      <c r="A718" t="s">
        <v>2500</v>
      </c>
      <c r="B718" t="s">
        <v>1989</v>
      </c>
      <c r="C718">
        <v>795</v>
      </c>
      <c r="D718">
        <v>2658</v>
      </c>
      <c r="E718">
        <v>114</v>
      </c>
      <c r="F718">
        <v>288</v>
      </c>
      <c r="G718">
        <v>402</v>
      </c>
      <c r="H718">
        <v>1</v>
      </c>
      <c r="I718">
        <v>8.7999999999999995E-2</v>
      </c>
      <c r="J718">
        <v>0.23400000000000001</v>
      </c>
      <c r="K718">
        <v>0.193</v>
      </c>
      <c r="L718">
        <v>0.29099999999999998</v>
      </c>
      <c r="M718">
        <v>0.253</v>
      </c>
      <c r="N718">
        <v>0.32200000000000001</v>
      </c>
      <c r="O718">
        <v>0.44600000000000001</v>
      </c>
      <c r="P718">
        <v>0.32800000000000001</v>
      </c>
      <c r="Q718" t="s">
        <v>373</v>
      </c>
      <c r="R718">
        <v>105</v>
      </c>
      <c r="S718">
        <v>-15.5</v>
      </c>
      <c r="T718">
        <v>0.6</v>
      </c>
      <c r="U718">
        <v>-47.9</v>
      </c>
      <c r="V718">
        <v>3.9</v>
      </c>
    </row>
    <row r="719" spans="1:22" x14ac:dyDescent="0.45">
      <c r="A719" t="s">
        <v>2499</v>
      </c>
      <c r="B719" t="s">
        <v>1989</v>
      </c>
      <c r="C719">
        <v>420</v>
      </c>
      <c r="D719">
        <v>1380</v>
      </c>
      <c r="E719">
        <v>29</v>
      </c>
      <c r="F719">
        <v>154</v>
      </c>
      <c r="G719">
        <v>119</v>
      </c>
      <c r="H719">
        <v>34</v>
      </c>
      <c r="I719">
        <v>7.1999999999999995E-2</v>
      </c>
      <c r="J719">
        <v>0.27100000000000002</v>
      </c>
      <c r="K719">
        <v>0.13300000000000001</v>
      </c>
      <c r="L719">
        <v>0.34200000000000003</v>
      </c>
      <c r="M719">
        <v>0.25600000000000001</v>
      </c>
      <c r="N719">
        <v>0.315</v>
      </c>
      <c r="O719">
        <v>0.38900000000000001</v>
      </c>
      <c r="P719">
        <v>0.30599999999999999</v>
      </c>
      <c r="Q719" t="s">
        <v>373</v>
      </c>
      <c r="R719">
        <v>92</v>
      </c>
      <c r="S719">
        <v>9.4</v>
      </c>
      <c r="T719">
        <v>-5.7</v>
      </c>
      <c r="U719">
        <v>-0.8</v>
      </c>
      <c r="V719">
        <v>3.9</v>
      </c>
    </row>
    <row r="720" spans="1:22" x14ac:dyDescent="0.45">
      <c r="A720" t="s">
        <v>2498</v>
      </c>
      <c r="B720" t="s">
        <v>1989</v>
      </c>
      <c r="C720">
        <v>395</v>
      </c>
      <c r="D720">
        <v>971</v>
      </c>
      <c r="E720">
        <v>31</v>
      </c>
      <c r="F720">
        <v>122</v>
      </c>
      <c r="G720">
        <v>99</v>
      </c>
      <c r="H720">
        <v>39</v>
      </c>
      <c r="I720">
        <v>9.8000000000000004E-2</v>
      </c>
      <c r="J720">
        <v>0.38700000000000001</v>
      </c>
      <c r="K720">
        <v>0.159</v>
      </c>
      <c r="L720">
        <v>0.28499999999999998</v>
      </c>
      <c r="M720">
        <v>0.187</v>
      </c>
      <c r="N720">
        <v>0.27200000000000002</v>
      </c>
      <c r="O720">
        <v>0.34699999999999998</v>
      </c>
      <c r="P720">
        <v>0.27100000000000002</v>
      </c>
      <c r="Q720" t="s">
        <v>373</v>
      </c>
      <c r="R720">
        <v>71</v>
      </c>
      <c r="S720">
        <v>9.6</v>
      </c>
      <c r="T720">
        <v>-24.1</v>
      </c>
      <c r="U720">
        <v>30.3</v>
      </c>
      <c r="V720">
        <v>3.9</v>
      </c>
    </row>
    <row r="721" spans="1:22" x14ac:dyDescent="0.45">
      <c r="A721" t="s">
        <v>520</v>
      </c>
      <c r="B721" t="s">
        <v>54</v>
      </c>
      <c r="C721">
        <v>517</v>
      </c>
      <c r="D721">
        <v>1927</v>
      </c>
      <c r="E721">
        <v>53</v>
      </c>
      <c r="F721">
        <v>214</v>
      </c>
      <c r="G721">
        <v>182</v>
      </c>
      <c r="H721">
        <v>40</v>
      </c>
      <c r="I721">
        <v>7.0000000000000007E-2</v>
      </c>
      <c r="J721">
        <v>0.184</v>
      </c>
      <c r="K721">
        <v>0.14399999999999999</v>
      </c>
      <c r="L721">
        <v>0.28999999999999998</v>
      </c>
      <c r="M721">
        <v>0.254</v>
      </c>
      <c r="N721">
        <v>0.313</v>
      </c>
      <c r="O721">
        <v>0.39800000000000002</v>
      </c>
      <c r="P721">
        <v>0.31</v>
      </c>
      <c r="Q721" t="s">
        <v>373</v>
      </c>
      <c r="R721">
        <v>96</v>
      </c>
      <c r="S721">
        <v>5.7</v>
      </c>
      <c r="T721">
        <v>-6</v>
      </c>
      <c r="U721">
        <v>-21.3</v>
      </c>
      <c r="V721">
        <v>3.9</v>
      </c>
    </row>
    <row r="722" spans="1:22" x14ac:dyDescent="0.45">
      <c r="A722" t="s">
        <v>33</v>
      </c>
      <c r="B722" t="s">
        <v>18</v>
      </c>
      <c r="C722">
        <v>154</v>
      </c>
      <c r="D722">
        <v>585</v>
      </c>
      <c r="E722">
        <v>18</v>
      </c>
      <c r="F722">
        <v>72</v>
      </c>
      <c r="G722">
        <v>73</v>
      </c>
      <c r="H722">
        <v>10</v>
      </c>
      <c r="I722">
        <v>5.6000000000000001E-2</v>
      </c>
      <c r="J722">
        <v>0.22600000000000001</v>
      </c>
      <c r="K722">
        <v>0.19800000000000001</v>
      </c>
      <c r="L722">
        <v>0.32700000000000001</v>
      </c>
      <c r="M722">
        <v>0.27200000000000002</v>
      </c>
      <c r="N722">
        <v>0.32</v>
      </c>
      <c r="O722">
        <v>0.47</v>
      </c>
      <c r="P722">
        <v>0.33900000000000002</v>
      </c>
      <c r="Q722" t="s">
        <v>373</v>
      </c>
      <c r="R722">
        <v>121</v>
      </c>
      <c r="S722">
        <v>1</v>
      </c>
      <c r="T722">
        <v>15.3</v>
      </c>
      <c r="U722">
        <v>3.4</v>
      </c>
      <c r="V722">
        <v>3.9</v>
      </c>
    </row>
    <row r="723" spans="1:22" x14ac:dyDescent="0.45">
      <c r="A723" t="s">
        <v>2501</v>
      </c>
      <c r="B723" t="s">
        <v>1989</v>
      </c>
      <c r="C723">
        <v>818</v>
      </c>
      <c r="D723">
        <v>3156</v>
      </c>
      <c r="E723">
        <v>45</v>
      </c>
      <c r="F723">
        <v>324</v>
      </c>
      <c r="G723">
        <v>295</v>
      </c>
      <c r="H723">
        <v>12</v>
      </c>
      <c r="I723">
        <v>6.3E-2</v>
      </c>
      <c r="J723">
        <v>6.8000000000000005E-2</v>
      </c>
      <c r="K723">
        <v>0.10199999999999999</v>
      </c>
      <c r="L723">
        <v>0.28999999999999998</v>
      </c>
      <c r="M723">
        <v>0.28199999999999997</v>
      </c>
      <c r="N723">
        <v>0.32900000000000001</v>
      </c>
      <c r="O723">
        <v>0.38400000000000001</v>
      </c>
      <c r="P723">
        <v>0.315</v>
      </c>
      <c r="Q723" t="s">
        <v>373</v>
      </c>
      <c r="R723">
        <v>92</v>
      </c>
      <c r="S723">
        <v>-20.3</v>
      </c>
      <c r="T723">
        <v>-48.5</v>
      </c>
      <c r="U723">
        <v>-13.6</v>
      </c>
      <c r="V723">
        <v>3.9</v>
      </c>
    </row>
    <row r="724" spans="1:22" x14ac:dyDescent="0.45">
      <c r="A724" t="s">
        <v>2502</v>
      </c>
      <c r="B724" t="s">
        <v>1989</v>
      </c>
      <c r="C724">
        <v>560</v>
      </c>
      <c r="D724">
        <v>1749</v>
      </c>
      <c r="E724">
        <v>38</v>
      </c>
      <c r="F724">
        <v>200</v>
      </c>
      <c r="G724">
        <v>198</v>
      </c>
      <c r="H724">
        <v>30</v>
      </c>
      <c r="I724">
        <v>8.8999999999999996E-2</v>
      </c>
      <c r="J724">
        <v>0.20599999999999999</v>
      </c>
      <c r="K724">
        <v>0.13400000000000001</v>
      </c>
      <c r="L724">
        <v>0.314</v>
      </c>
      <c r="M724">
        <v>0.26</v>
      </c>
      <c r="N724">
        <v>0.33300000000000002</v>
      </c>
      <c r="O724">
        <v>0.39400000000000002</v>
      </c>
      <c r="P724">
        <v>0.31900000000000001</v>
      </c>
      <c r="Q724" t="s">
        <v>373</v>
      </c>
      <c r="R724">
        <v>90</v>
      </c>
      <c r="S724">
        <v>7.3</v>
      </c>
      <c r="T724">
        <v>-16</v>
      </c>
      <c r="U724">
        <v>-3.6</v>
      </c>
      <c r="V724">
        <v>3.9</v>
      </c>
    </row>
    <row r="725" spans="1:22" x14ac:dyDescent="0.45">
      <c r="A725" t="s">
        <v>2504</v>
      </c>
      <c r="B725" t="s">
        <v>1989</v>
      </c>
      <c r="C725">
        <v>915</v>
      </c>
      <c r="D725">
        <v>3234</v>
      </c>
      <c r="E725">
        <v>60</v>
      </c>
      <c r="F725">
        <v>380</v>
      </c>
      <c r="G725">
        <v>306</v>
      </c>
      <c r="H725">
        <v>78</v>
      </c>
      <c r="I725">
        <v>4.3999999999999997E-2</v>
      </c>
      <c r="J725">
        <v>0.13100000000000001</v>
      </c>
      <c r="K725">
        <v>0.115</v>
      </c>
      <c r="L725">
        <v>0.28399999999999997</v>
      </c>
      <c r="M725">
        <v>0.26100000000000001</v>
      </c>
      <c r="N725">
        <v>0.29499999999999998</v>
      </c>
      <c r="O725">
        <v>0.376</v>
      </c>
      <c r="P725">
        <v>0.29399999999999998</v>
      </c>
      <c r="Q725" t="s">
        <v>373</v>
      </c>
      <c r="R725">
        <v>79</v>
      </c>
      <c r="S725">
        <v>6.7</v>
      </c>
      <c r="T725">
        <v>-72.599999999999994</v>
      </c>
      <c r="U725">
        <v>3</v>
      </c>
      <c r="V725">
        <v>3.9</v>
      </c>
    </row>
    <row r="726" spans="1:22" x14ac:dyDescent="0.45">
      <c r="A726" t="s">
        <v>2503</v>
      </c>
      <c r="B726" t="s">
        <v>1989</v>
      </c>
      <c r="C726">
        <v>547</v>
      </c>
      <c r="D726">
        <v>1866</v>
      </c>
      <c r="E726">
        <v>47</v>
      </c>
      <c r="F726">
        <v>254</v>
      </c>
      <c r="G726">
        <v>202</v>
      </c>
      <c r="H726">
        <v>75</v>
      </c>
      <c r="I726">
        <v>4.8000000000000001E-2</v>
      </c>
      <c r="J726">
        <v>0.25600000000000001</v>
      </c>
      <c r="K726">
        <v>0.159</v>
      </c>
      <c r="L726">
        <v>0.32400000000000001</v>
      </c>
      <c r="M726">
        <v>0.255</v>
      </c>
      <c r="N726">
        <v>0.29599999999999999</v>
      </c>
      <c r="O726">
        <v>0.41299999999999998</v>
      </c>
      <c r="P726">
        <v>0.30399999999999999</v>
      </c>
      <c r="Q726" t="s">
        <v>373</v>
      </c>
      <c r="R726">
        <v>85</v>
      </c>
      <c r="S726">
        <v>15.3</v>
      </c>
      <c r="T726">
        <v>-19.100000000000001</v>
      </c>
      <c r="U726">
        <v>-7.4</v>
      </c>
      <c r="V726">
        <v>3.9</v>
      </c>
    </row>
    <row r="727" spans="1:22" x14ac:dyDescent="0.45">
      <c r="A727" t="s">
        <v>2506</v>
      </c>
      <c r="B727" t="s">
        <v>1989</v>
      </c>
      <c r="C727">
        <v>496</v>
      </c>
      <c r="D727">
        <v>1710</v>
      </c>
      <c r="E727">
        <v>48</v>
      </c>
      <c r="F727">
        <v>152</v>
      </c>
      <c r="G727">
        <v>198</v>
      </c>
      <c r="H727">
        <v>18</v>
      </c>
      <c r="I727">
        <v>4.2000000000000003E-2</v>
      </c>
      <c r="J727">
        <v>0.34</v>
      </c>
      <c r="K727">
        <v>0.14000000000000001</v>
      </c>
      <c r="L727">
        <v>0.36599999999999999</v>
      </c>
      <c r="M727">
        <v>0.253</v>
      </c>
      <c r="N727">
        <v>0.30199999999999999</v>
      </c>
      <c r="O727">
        <v>0.39300000000000002</v>
      </c>
      <c r="P727">
        <v>0.29899999999999999</v>
      </c>
      <c r="Q727" t="s">
        <v>373</v>
      </c>
      <c r="R727">
        <v>86</v>
      </c>
      <c r="S727">
        <v>-4.7</v>
      </c>
      <c r="T727">
        <v>-33.700000000000003</v>
      </c>
      <c r="U727">
        <v>16.2</v>
      </c>
      <c r="V727">
        <v>3.8</v>
      </c>
    </row>
    <row r="728" spans="1:22" x14ac:dyDescent="0.45">
      <c r="A728" t="s">
        <v>2507</v>
      </c>
      <c r="B728" t="s">
        <v>1989</v>
      </c>
      <c r="C728">
        <v>525</v>
      </c>
      <c r="D728">
        <v>1841</v>
      </c>
      <c r="E728">
        <v>67</v>
      </c>
      <c r="F728">
        <v>190</v>
      </c>
      <c r="G728">
        <v>238</v>
      </c>
      <c r="H728">
        <v>6</v>
      </c>
      <c r="I728">
        <v>0.13100000000000001</v>
      </c>
      <c r="J728">
        <v>0.25900000000000001</v>
      </c>
      <c r="K728">
        <v>0.191</v>
      </c>
      <c r="L728">
        <v>0.28799999999999998</v>
      </c>
      <c r="M728">
        <v>0.23400000000000001</v>
      </c>
      <c r="N728">
        <v>0.33800000000000002</v>
      </c>
      <c r="O728">
        <v>0.42599999999999999</v>
      </c>
      <c r="P728">
        <v>0.32900000000000001</v>
      </c>
      <c r="Q728" t="s">
        <v>373</v>
      </c>
      <c r="R728">
        <v>113</v>
      </c>
      <c r="S728">
        <v>-10.4</v>
      </c>
      <c r="T728">
        <v>18.399999999999999</v>
      </c>
      <c r="U728">
        <v>-42.1</v>
      </c>
      <c r="V728">
        <v>3.8</v>
      </c>
    </row>
    <row r="729" spans="1:22" x14ac:dyDescent="0.45">
      <c r="A729" t="s">
        <v>2508</v>
      </c>
      <c r="B729" t="s">
        <v>1989</v>
      </c>
      <c r="C729">
        <v>392</v>
      </c>
      <c r="D729">
        <v>1180</v>
      </c>
      <c r="E729">
        <v>52</v>
      </c>
      <c r="F729">
        <v>124</v>
      </c>
      <c r="G729">
        <v>172</v>
      </c>
      <c r="H729">
        <v>2</v>
      </c>
      <c r="I729">
        <v>0.09</v>
      </c>
      <c r="J729">
        <v>0.245</v>
      </c>
      <c r="K729">
        <v>0.19700000000000001</v>
      </c>
      <c r="L729">
        <v>0.27700000000000002</v>
      </c>
      <c r="M729">
        <v>0.23899999999999999</v>
      </c>
      <c r="N729">
        <v>0.309</v>
      </c>
      <c r="O729">
        <v>0.436</v>
      </c>
      <c r="P729">
        <v>0.32100000000000001</v>
      </c>
      <c r="Q729" t="s">
        <v>373</v>
      </c>
      <c r="R729">
        <v>93</v>
      </c>
      <c r="S729">
        <v>-9.3000000000000007</v>
      </c>
      <c r="T729">
        <v>-19.7</v>
      </c>
      <c r="U729">
        <v>18</v>
      </c>
      <c r="V729">
        <v>3.8</v>
      </c>
    </row>
    <row r="730" spans="1:22" x14ac:dyDescent="0.45">
      <c r="A730" t="s">
        <v>2509</v>
      </c>
      <c r="B730" t="s">
        <v>28</v>
      </c>
      <c r="C730">
        <v>355</v>
      </c>
      <c r="D730">
        <v>869</v>
      </c>
      <c r="E730">
        <v>29</v>
      </c>
      <c r="F730">
        <v>84</v>
      </c>
      <c r="G730">
        <v>95</v>
      </c>
      <c r="H730">
        <v>11</v>
      </c>
      <c r="I730">
        <v>9.8000000000000004E-2</v>
      </c>
      <c r="J730">
        <v>0.25700000000000001</v>
      </c>
      <c r="K730">
        <v>0.17499999999999999</v>
      </c>
      <c r="L730">
        <v>0.3</v>
      </c>
      <c r="M730">
        <v>0.24199999999999999</v>
      </c>
      <c r="N730">
        <v>0.32600000000000001</v>
      </c>
      <c r="O730">
        <v>0.41699999999999998</v>
      </c>
      <c r="P730">
        <v>0.32600000000000001</v>
      </c>
      <c r="Q730" t="s">
        <v>373</v>
      </c>
      <c r="R730">
        <v>109</v>
      </c>
      <c r="S730">
        <v>-3.8</v>
      </c>
      <c r="T730">
        <v>4.0999999999999996</v>
      </c>
      <c r="U730">
        <v>3.2</v>
      </c>
      <c r="V730">
        <v>3.7</v>
      </c>
    </row>
    <row r="731" spans="1:22" x14ac:dyDescent="0.45">
      <c r="A731" t="s">
        <v>512</v>
      </c>
      <c r="B731" t="s">
        <v>1989</v>
      </c>
      <c r="C731">
        <v>421</v>
      </c>
      <c r="D731">
        <v>1402</v>
      </c>
      <c r="E731">
        <v>83</v>
      </c>
      <c r="F731">
        <v>185</v>
      </c>
      <c r="G731">
        <v>196</v>
      </c>
      <c r="H731">
        <v>23</v>
      </c>
      <c r="I731">
        <v>9.2999999999999999E-2</v>
      </c>
      <c r="J731">
        <v>0.36699999999999999</v>
      </c>
      <c r="K731">
        <v>0.248</v>
      </c>
      <c r="L731">
        <v>0.27800000000000002</v>
      </c>
      <c r="M731">
        <v>0.21199999999999999</v>
      </c>
      <c r="N731">
        <v>0.29599999999999999</v>
      </c>
      <c r="O731">
        <v>0.46</v>
      </c>
      <c r="P731">
        <v>0.32500000000000001</v>
      </c>
      <c r="Q731" t="s">
        <v>373</v>
      </c>
      <c r="R731">
        <v>106</v>
      </c>
      <c r="S731">
        <v>0.2</v>
      </c>
      <c r="T731">
        <v>10.3</v>
      </c>
      <c r="U731">
        <v>-21.1</v>
      </c>
      <c r="V731">
        <v>3.7</v>
      </c>
    </row>
    <row r="732" spans="1:22" x14ac:dyDescent="0.45">
      <c r="A732" t="s">
        <v>2510</v>
      </c>
      <c r="B732" t="s">
        <v>1989</v>
      </c>
      <c r="C732">
        <v>558</v>
      </c>
      <c r="D732">
        <v>1854</v>
      </c>
      <c r="E732">
        <v>74</v>
      </c>
      <c r="F732">
        <v>268</v>
      </c>
      <c r="G732">
        <v>235</v>
      </c>
      <c r="H732">
        <v>20</v>
      </c>
      <c r="I732">
        <v>0.106</v>
      </c>
      <c r="J732">
        <v>0.219</v>
      </c>
      <c r="K732">
        <v>0.20499999999999999</v>
      </c>
      <c r="L732">
        <v>0.28399999999999997</v>
      </c>
      <c r="M732">
        <v>0.248</v>
      </c>
      <c r="N732">
        <v>0.33800000000000002</v>
      </c>
      <c r="O732">
        <v>0.45300000000000001</v>
      </c>
      <c r="P732">
        <v>0.34300000000000003</v>
      </c>
      <c r="Q732" t="s">
        <v>373</v>
      </c>
      <c r="R732">
        <v>104</v>
      </c>
      <c r="S732">
        <v>3.3</v>
      </c>
      <c r="T732">
        <v>13.4</v>
      </c>
      <c r="U732">
        <v>-38.799999999999997</v>
      </c>
      <c r="V732">
        <v>3.7</v>
      </c>
    </row>
    <row r="733" spans="1:22" x14ac:dyDescent="0.45">
      <c r="A733" t="s">
        <v>2473</v>
      </c>
      <c r="B733" t="s">
        <v>117</v>
      </c>
      <c r="C733">
        <v>440</v>
      </c>
      <c r="D733">
        <v>1608</v>
      </c>
      <c r="E733">
        <v>34</v>
      </c>
      <c r="F733">
        <v>185</v>
      </c>
      <c r="G733">
        <v>161</v>
      </c>
      <c r="H733">
        <v>11</v>
      </c>
      <c r="I733">
        <v>9.0999999999999998E-2</v>
      </c>
      <c r="J733">
        <v>0.22500000000000001</v>
      </c>
      <c r="K733">
        <v>0.14299999999999999</v>
      </c>
      <c r="L733">
        <v>0.29399999999999998</v>
      </c>
      <c r="M733">
        <v>0.24</v>
      </c>
      <c r="N733">
        <v>0.31900000000000001</v>
      </c>
      <c r="O733">
        <v>0.38300000000000001</v>
      </c>
      <c r="P733">
        <v>0.307</v>
      </c>
      <c r="Q733" t="s">
        <v>373</v>
      </c>
      <c r="R733">
        <v>95</v>
      </c>
      <c r="S733">
        <v>2.4</v>
      </c>
      <c r="T733">
        <v>-6.3</v>
      </c>
      <c r="U733">
        <v>-13</v>
      </c>
      <c r="V733">
        <v>3.7</v>
      </c>
    </row>
    <row r="734" spans="1:22" x14ac:dyDescent="0.45">
      <c r="A734" t="s">
        <v>1868</v>
      </c>
      <c r="B734" t="s">
        <v>102</v>
      </c>
      <c r="C734">
        <v>237</v>
      </c>
      <c r="D734">
        <v>807</v>
      </c>
      <c r="E734">
        <v>37</v>
      </c>
      <c r="F734">
        <v>102</v>
      </c>
      <c r="G734">
        <v>90</v>
      </c>
      <c r="H734">
        <v>3</v>
      </c>
      <c r="I734">
        <v>7.6999999999999999E-2</v>
      </c>
      <c r="J734">
        <v>0.33600000000000002</v>
      </c>
      <c r="K734">
        <v>0.19700000000000001</v>
      </c>
      <c r="L734">
        <v>0.26800000000000002</v>
      </c>
      <c r="M734">
        <v>0.20699999999999999</v>
      </c>
      <c r="N734">
        <v>0.27300000000000002</v>
      </c>
      <c r="O734">
        <v>0.40400000000000003</v>
      </c>
      <c r="P734">
        <v>0.29199999999999998</v>
      </c>
      <c r="Q734" t="s">
        <v>373</v>
      </c>
      <c r="R734">
        <v>84</v>
      </c>
      <c r="S734">
        <v>0.6</v>
      </c>
      <c r="T734">
        <v>-15.7</v>
      </c>
      <c r="U734">
        <v>24.7</v>
      </c>
      <c r="V734">
        <v>3.7</v>
      </c>
    </row>
    <row r="735" spans="1:22" x14ac:dyDescent="0.45">
      <c r="A735" t="s">
        <v>2511</v>
      </c>
      <c r="B735" t="s">
        <v>1989</v>
      </c>
      <c r="C735">
        <v>355</v>
      </c>
      <c r="D735">
        <v>820</v>
      </c>
      <c r="E735">
        <v>17</v>
      </c>
      <c r="F735">
        <v>105</v>
      </c>
      <c r="G735">
        <v>66</v>
      </c>
      <c r="H735">
        <v>35</v>
      </c>
      <c r="I735">
        <v>0.10100000000000001</v>
      </c>
      <c r="J735">
        <v>0.28199999999999997</v>
      </c>
      <c r="K735">
        <v>0.13900000000000001</v>
      </c>
      <c r="L735">
        <v>0.35199999999999998</v>
      </c>
      <c r="M735">
        <v>0.25700000000000001</v>
      </c>
      <c r="N735">
        <v>0.33500000000000002</v>
      </c>
      <c r="O735">
        <v>0.39500000000000002</v>
      </c>
      <c r="P735">
        <v>0.32500000000000001</v>
      </c>
      <c r="Q735" t="s">
        <v>373</v>
      </c>
      <c r="R735">
        <v>97</v>
      </c>
      <c r="S735">
        <v>5.2</v>
      </c>
      <c r="T735">
        <v>2.5</v>
      </c>
      <c r="U735">
        <v>8.1</v>
      </c>
      <c r="V735">
        <v>3.7</v>
      </c>
    </row>
    <row r="736" spans="1:22" x14ac:dyDescent="0.45">
      <c r="A736" t="s">
        <v>2512</v>
      </c>
      <c r="B736" t="s">
        <v>1989</v>
      </c>
      <c r="C736">
        <v>362</v>
      </c>
      <c r="D736">
        <v>1060</v>
      </c>
      <c r="E736">
        <v>47</v>
      </c>
      <c r="F736">
        <v>132</v>
      </c>
      <c r="G736">
        <v>125</v>
      </c>
      <c r="H736">
        <v>13</v>
      </c>
      <c r="I736">
        <v>0.11899999999999999</v>
      </c>
      <c r="J736">
        <v>0.249</v>
      </c>
      <c r="K736">
        <v>0.21</v>
      </c>
      <c r="L736">
        <v>0.24199999999999999</v>
      </c>
      <c r="M736">
        <v>0.21199999999999999</v>
      </c>
      <c r="N736">
        <v>0.314</v>
      </c>
      <c r="O736">
        <v>0.42299999999999999</v>
      </c>
      <c r="P736">
        <v>0.318</v>
      </c>
      <c r="Q736" t="s">
        <v>373</v>
      </c>
      <c r="R736">
        <v>101</v>
      </c>
      <c r="S736">
        <v>0</v>
      </c>
      <c r="T736">
        <v>1.6</v>
      </c>
      <c r="U736">
        <v>-1.7</v>
      </c>
      <c r="V736">
        <v>3.7</v>
      </c>
    </row>
    <row r="737" spans="1:22" x14ac:dyDescent="0.45">
      <c r="A737" t="s">
        <v>2513</v>
      </c>
      <c r="B737" t="s">
        <v>1989</v>
      </c>
      <c r="C737">
        <v>471</v>
      </c>
      <c r="D737">
        <v>1556</v>
      </c>
      <c r="E737">
        <v>28</v>
      </c>
      <c r="F737">
        <v>128</v>
      </c>
      <c r="G737">
        <v>172</v>
      </c>
      <c r="H737">
        <v>1</v>
      </c>
      <c r="I737">
        <v>9.6000000000000002E-2</v>
      </c>
      <c r="J737">
        <v>0.15</v>
      </c>
      <c r="K737">
        <v>0.129</v>
      </c>
      <c r="L737">
        <v>0.29099999999999998</v>
      </c>
      <c r="M737">
        <v>0.25800000000000001</v>
      </c>
      <c r="N737">
        <v>0.33</v>
      </c>
      <c r="O737">
        <v>0.38800000000000001</v>
      </c>
      <c r="P737">
        <v>0.316</v>
      </c>
      <c r="Q737" t="s">
        <v>373</v>
      </c>
      <c r="R737">
        <v>94</v>
      </c>
      <c r="S737">
        <v>-16.3</v>
      </c>
      <c r="T737">
        <v>-27.2</v>
      </c>
      <c r="U737">
        <v>14.2</v>
      </c>
      <c r="V737">
        <v>3.7</v>
      </c>
    </row>
    <row r="738" spans="1:22" x14ac:dyDescent="0.45">
      <c r="A738" t="s">
        <v>2514</v>
      </c>
      <c r="B738" t="s">
        <v>1989</v>
      </c>
      <c r="C738">
        <v>856</v>
      </c>
      <c r="D738">
        <v>2614</v>
      </c>
      <c r="E738">
        <v>118</v>
      </c>
      <c r="F738">
        <v>297</v>
      </c>
      <c r="G738">
        <v>399</v>
      </c>
      <c r="H738">
        <v>4</v>
      </c>
      <c r="I738">
        <v>6.3E-2</v>
      </c>
      <c r="J738">
        <v>0.246</v>
      </c>
      <c r="K738">
        <v>0.20499999999999999</v>
      </c>
      <c r="L738">
        <v>0.30199999999999999</v>
      </c>
      <c r="M738">
        <v>0.25800000000000001</v>
      </c>
      <c r="N738">
        <v>0.30599999999999999</v>
      </c>
      <c r="O738">
        <v>0.46300000000000002</v>
      </c>
      <c r="P738">
        <v>0.32700000000000001</v>
      </c>
      <c r="Q738" t="s">
        <v>373</v>
      </c>
      <c r="R738">
        <v>104</v>
      </c>
      <c r="S738">
        <v>-11.7</v>
      </c>
      <c r="T738">
        <v>-0.5</v>
      </c>
      <c r="U738">
        <v>-47.7</v>
      </c>
      <c r="V738">
        <v>3.7</v>
      </c>
    </row>
    <row r="739" spans="1:22" x14ac:dyDescent="0.45">
      <c r="A739" t="s">
        <v>139</v>
      </c>
      <c r="B739" t="s">
        <v>62</v>
      </c>
      <c r="C739">
        <v>167</v>
      </c>
      <c r="D739">
        <v>602</v>
      </c>
      <c r="E739">
        <v>23</v>
      </c>
      <c r="F739">
        <v>84</v>
      </c>
      <c r="G739">
        <v>54</v>
      </c>
      <c r="H739">
        <v>9</v>
      </c>
      <c r="I739">
        <v>0.14599999999999999</v>
      </c>
      <c r="J739">
        <v>0.32200000000000001</v>
      </c>
      <c r="K739">
        <v>0.183</v>
      </c>
      <c r="L739">
        <v>0.34499999999999997</v>
      </c>
      <c r="M739">
        <v>0.245</v>
      </c>
      <c r="N739">
        <v>0.35799999999999998</v>
      </c>
      <c r="O739">
        <v>0.42799999999999999</v>
      </c>
      <c r="P739">
        <v>0.34599999999999997</v>
      </c>
      <c r="Q739" t="s">
        <v>373</v>
      </c>
      <c r="R739">
        <v>123</v>
      </c>
      <c r="S739">
        <v>-1.3</v>
      </c>
      <c r="T739">
        <v>15.5</v>
      </c>
      <c r="U739">
        <v>0.8</v>
      </c>
      <c r="V739">
        <v>3.7</v>
      </c>
    </row>
    <row r="740" spans="1:22" x14ac:dyDescent="0.45">
      <c r="A740" t="s">
        <v>92</v>
      </c>
      <c r="B740" t="s">
        <v>48</v>
      </c>
      <c r="C740">
        <v>192</v>
      </c>
      <c r="D740">
        <v>720</v>
      </c>
      <c r="E740">
        <v>30</v>
      </c>
      <c r="F740">
        <v>90</v>
      </c>
      <c r="G740">
        <v>109</v>
      </c>
      <c r="H740">
        <v>1</v>
      </c>
      <c r="I740">
        <v>3.5000000000000003E-2</v>
      </c>
      <c r="J740">
        <v>0.17199999999999999</v>
      </c>
      <c r="K740">
        <v>0.19600000000000001</v>
      </c>
      <c r="L740">
        <v>0.30099999999999999</v>
      </c>
      <c r="M740">
        <v>0.28199999999999997</v>
      </c>
      <c r="N740">
        <v>0.308</v>
      </c>
      <c r="O740">
        <v>0.47799999999999998</v>
      </c>
      <c r="P740">
        <v>0.33400000000000002</v>
      </c>
      <c r="Q740" t="s">
        <v>373</v>
      </c>
      <c r="R740">
        <v>115</v>
      </c>
      <c r="S740">
        <v>-2.9</v>
      </c>
      <c r="T740">
        <v>10.199999999999999</v>
      </c>
      <c r="U740">
        <v>1.9</v>
      </c>
      <c r="V740">
        <v>3.6</v>
      </c>
    </row>
    <row r="741" spans="1:22" x14ac:dyDescent="0.45">
      <c r="A741" t="s">
        <v>2515</v>
      </c>
      <c r="B741" t="s">
        <v>1989</v>
      </c>
      <c r="C741">
        <v>278</v>
      </c>
      <c r="D741">
        <v>933</v>
      </c>
      <c r="E741">
        <v>33</v>
      </c>
      <c r="F741">
        <v>110</v>
      </c>
      <c r="G741">
        <v>111</v>
      </c>
      <c r="H741">
        <v>6</v>
      </c>
      <c r="I741">
        <v>8.8999999999999996E-2</v>
      </c>
      <c r="J741">
        <v>0.29499999999999998</v>
      </c>
      <c r="K741">
        <v>0.17499999999999999</v>
      </c>
      <c r="L741">
        <v>0.317</v>
      </c>
      <c r="M741">
        <v>0.24099999999999999</v>
      </c>
      <c r="N741">
        <v>0.32200000000000001</v>
      </c>
      <c r="O741">
        <v>0.41599999999999998</v>
      </c>
      <c r="P741">
        <v>0.32500000000000001</v>
      </c>
      <c r="Q741" t="s">
        <v>373</v>
      </c>
      <c r="R741">
        <v>108</v>
      </c>
      <c r="S741">
        <v>4.2</v>
      </c>
      <c r="T741">
        <v>13.1</v>
      </c>
      <c r="U741">
        <v>-7.4</v>
      </c>
      <c r="V741">
        <v>3.6</v>
      </c>
    </row>
    <row r="742" spans="1:22" x14ac:dyDescent="0.45">
      <c r="A742" t="s">
        <v>38</v>
      </c>
      <c r="B742" t="s">
        <v>39</v>
      </c>
      <c r="C742">
        <v>181</v>
      </c>
      <c r="D742">
        <v>744</v>
      </c>
      <c r="E742">
        <v>33</v>
      </c>
      <c r="F742">
        <v>94</v>
      </c>
      <c r="G742">
        <v>102</v>
      </c>
      <c r="H742">
        <v>20</v>
      </c>
      <c r="I742">
        <v>7.9000000000000001E-2</v>
      </c>
      <c r="J742">
        <v>0.33100000000000002</v>
      </c>
      <c r="K742">
        <v>0.20399999999999999</v>
      </c>
      <c r="L742">
        <v>0.32400000000000001</v>
      </c>
      <c r="M742">
        <v>0.24099999999999999</v>
      </c>
      <c r="N742">
        <v>0.30199999999999999</v>
      </c>
      <c r="O742">
        <v>0.44600000000000001</v>
      </c>
      <c r="P742">
        <v>0.32200000000000001</v>
      </c>
      <c r="Q742" t="s">
        <v>373</v>
      </c>
      <c r="R742">
        <v>106</v>
      </c>
      <c r="S742">
        <v>5.5</v>
      </c>
      <c r="T742">
        <v>10.5</v>
      </c>
      <c r="U742">
        <v>-1.1000000000000001</v>
      </c>
      <c r="V742">
        <v>3.6</v>
      </c>
    </row>
    <row r="743" spans="1:22" x14ac:dyDescent="0.45">
      <c r="A743" t="s">
        <v>2516</v>
      </c>
      <c r="B743" t="s">
        <v>1989</v>
      </c>
      <c r="C743">
        <v>577</v>
      </c>
      <c r="D743">
        <v>2178</v>
      </c>
      <c r="E743">
        <v>45</v>
      </c>
      <c r="F743">
        <v>254</v>
      </c>
      <c r="G743">
        <v>246</v>
      </c>
      <c r="H743">
        <v>2</v>
      </c>
      <c r="I743">
        <v>0.11600000000000001</v>
      </c>
      <c r="J743">
        <v>8.5000000000000006E-2</v>
      </c>
      <c r="K743">
        <v>0.13</v>
      </c>
      <c r="L743">
        <v>0.28899999999999998</v>
      </c>
      <c r="M743">
        <v>0.28000000000000003</v>
      </c>
      <c r="N743">
        <v>0.36699999999999999</v>
      </c>
      <c r="O743">
        <v>0.41</v>
      </c>
      <c r="P743">
        <v>0.34200000000000003</v>
      </c>
      <c r="Q743" t="s">
        <v>373</v>
      </c>
      <c r="R743">
        <v>104</v>
      </c>
      <c r="S743">
        <v>-3.1</v>
      </c>
      <c r="T743">
        <v>9.6</v>
      </c>
      <c r="U743">
        <v>-45.3</v>
      </c>
      <c r="V743">
        <v>3.6</v>
      </c>
    </row>
    <row r="744" spans="1:22" x14ac:dyDescent="0.45">
      <c r="A744" t="s">
        <v>2517</v>
      </c>
      <c r="B744" t="s">
        <v>1989</v>
      </c>
      <c r="C744">
        <v>618</v>
      </c>
      <c r="D744">
        <v>1748</v>
      </c>
      <c r="E744">
        <v>50</v>
      </c>
      <c r="F744">
        <v>218</v>
      </c>
      <c r="G744">
        <v>232</v>
      </c>
      <c r="H744">
        <v>4</v>
      </c>
      <c r="I744">
        <v>8.2000000000000003E-2</v>
      </c>
      <c r="J744">
        <v>0.153</v>
      </c>
      <c r="K744">
        <v>0.16500000000000001</v>
      </c>
      <c r="L744">
        <v>0.29499999999999998</v>
      </c>
      <c r="M744">
        <v>0.27100000000000002</v>
      </c>
      <c r="N744">
        <v>0.32900000000000001</v>
      </c>
      <c r="O744">
        <v>0.436</v>
      </c>
      <c r="P744">
        <v>0.32800000000000001</v>
      </c>
      <c r="Q744" t="s">
        <v>373</v>
      </c>
      <c r="R744">
        <v>95</v>
      </c>
      <c r="S744">
        <v>1.8</v>
      </c>
      <c r="T744">
        <v>-7.3</v>
      </c>
      <c r="U744">
        <v>-13.1</v>
      </c>
      <c r="V744">
        <v>3.6</v>
      </c>
    </row>
    <row r="745" spans="1:22" x14ac:dyDescent="0.45">
      <c r="A745" t="s">
        <v>2518</v>
      </c>
      <c r="B745" t="s">
        <v>48</v>
      </c>
      <c r="C745">
        <v>195</v>
      </c>
      <c r="D745">
        <v>802</v>
      </c>
      <c r="E745">
        <v>30</v>
      </c>
      <c r="F745">
        <v>115</v>
      </c>
      <c r="G745">
        <v>108</v>
      </c>
      <c r="H745">
        <v>6</v>
      </c>
      <c r="I745">
        <v>0.14199999999999999</v>
      </c>
      <c r="J745">
        <v>0.19</v>
      </c>
      <c r="K745">
        <v>0.189</v>
      </c>
      <c r="L745">
        <v>0.29599999999999999</v>
      </c>
      <c r="M745">
        <v>0.26300000000000001</v>
      </c>
      <c r="N745">
        <v>0.374</v>
      </c>
      <c r="O745">
        <v>0.45200000000000001</v>
      </c>
      <c r="P745">
        <v>0.35899999999999999</v>
      </c>
      <c r="Q745" t="s">
        <v>373</v>
      </c>
      <c r="R745">
        <v>115</v>
      </c>
      <c r="S745">
        <v>1.9</v>
      </c>
      <c r="T745">
        <v>17.2</v>
      </c>
      <c r="U745">
        <v>-7.1</v>
      </c>
      <c r="V745">
        <v>3.6</v>
      </c>
    </row>
    <row r="746" spans="1:22" x14ac:dyDescent="0.45">
      <c r="A746" t="s">
        <v>2519</v>
      </c>
      <c r="B746" t="s">
        <v>1989</v>
      </c>
      <c r="C746">
        <v>794</v>
      </c>
      <c r="D746">
        <v>2598</v>
      </c>
      <c r="E746">
        <v>82</v>
      </c>
      <c r="F746">
        <v>259</v>
      </c>
      <c r="G746">
        <v>313</v>
      </c>
      <c r="H746">
        <v>5</v>
      </c>
      <c r="I746">
        <v>8.1000000000000003E-2</v>
      </c>
      <c r="J746">
        <v>0.189</v>
      </c>
      <c r="K746">
        <v>0.16700000000000001</v>
      </c>
      <c r="L746">
        <v>0.26500000000000001</v>
      </c>
      <c r="M746">
        <v>0.23899999999999999</v>
      </c>
      <c r="N746">
        <v>0.30099999999999999</v>
      </c>
      <c r="O746">
        <v>0.40600000000000003</v>
      </c>
      <c r="P746">
        <v>0.30299999999999999</v>
      </c>
      <c r="Q746" t="s">
        <v>373</v>
      </c>
      <c r="R746">
        <v>91</v>
      </c>
      <c r="S746">
        <v>-3.8</v>
      </c>
      <c r="T746">
        <v>-31.6</v>
      </c>
      <c r="U746">
        <v>-19.899999999999999</v>
      </c>
      <c r="V746">
        <v>3.6</v>
      </c>
    </row>
    <row r="747" spans="1:22" x14ac:dyDescent="0.45">
      <c r="A747" t="s">
        <v>1865</v>
      </c>
      <c r="B747" t="s">
        <v>102</v>
      </c>
      <c r="C747">
        <v>199</v>
      </c>
      <c r="D747">
        <v>735</v>
      </c>
      <c r="E747">
        <v>34</v>
      </c>
      <c r="F747">
        <v>94</v>
      </c>
      <c r="G747">
        <v>103</v>
      </c>
      <c r="H747">
        <v>6</v>
      </c>
      <c r="I747">
        <v>6.7000000000000004E-2</v>
      </c>
      <c r="J747">
        <v>0.252</v>
      </c>
      <c r="K747">
        <v>0.221</v>
      </c>
      <c r="L747">
        <v>0.33</v>
      </c>
      <c r="M747">
        <v>0.27500000000000002</v>
      </c>
      <c r="N747">
        <v>0.33600000000000002</v>
      </c>
      <c r="O747">
        <v>0.495</v>
      </c>
      <c r="P747">
        <v>0.35399999999999998</v>
      </c>
      <c r="Q747" t="s">
        <v>373</v>
      </c>
      <c r="R747">
        <v>128</v>
      </c>
      <c r="S747">
        <v>-1.5</v>
      </c>
      <c r="T747">
        <v>22.9</v>
      </c>
      <c r="U747">
        <v>-12.1</v>
      </c>
      <c r="V747">
        <v>3.6</v>
      </c>
    </row>
    <row r="748" spans="1:22" x14ac:dyDescent="0.45">
      <c r="A748" t="s">
        <v>2520</v>
      </c>
      <c r="B748" t="s">
        <v>1989</v>
      </c>
      <c r="C748">
        <v>971</v>
      </c>
      <c r="D748">
        <v>3478</v>
      </c>
      <c r="E748">
        <v>13</v>
      </c>
      <c r="F748">
        <v>332</v>
      </c>
      <c r="G748">
        <v>232</v>
      </c>
      <c r="H748">
        <v>85</v>
      </c>
      <c r="I748">
        <v>5.2999999999999999E-2</v>
      </c>
      <c r="J748">
        <v>8.7999999999999995E-2</v>
      </c>
      <c r="K748">
        <v>6.6000000000000003E-2</v>
      </c>
      <c r="L748">
        <v>0.27900000000000003</v>
      </c>
      <c r="M748">
        <v>0.25600000000000001</v>
      </c>
      <c r="N748">
        <v>0.3</v>
      </c>
      <c r="O748">
        <v>0.32200000000000001</v>
      </c>
      <c r="P748">
        <v>0.27800000000000002</v>
      </c>
      <c r="Q748" t="s">
        <v>373</v>
      </c>
      <c r="R748">
        <v>64</v>
      </c>
      <c r="S748">
        <v>-7.6</v>
      </c>
      <c r="T748">
        <v>-162.30000000000001</v>
      </c>
      <c r="U748">
        <v>83.7</v>
      </c>
      <c r="V748">
        <v>3.6</v>
      </c>
    </row>
    <row r="749" spans="1:22" x14ac:dyDescent="0.45">
      <c r="A749" t="s">
        <v>2521</v>
      </c>
      <c r="B749" t="s">
        <v>1989</v>
      </c>
      <c r="C749">
        <v>421</v>
      </c>
      <c r="D749">
        <v>1620</v>
      </c>
      <c r="E749">
        <v>77</v>
      </c>
      <c r="F749">
        <v>213</v>
      </c>
      <c r="G749">
        <v>246</v>
      </c>
      <c r="H749">
        <v>11</v>
      </c>
      <c r="I749">
        <v>8.5000000000000006E-2</v>
      </c>
      <c r="J749">
        <v>0.19</v>
      </c>
      <c r="K749">
        <v>0.217</v>
      </c>
      <c r="L749">
        <v>0.28000000000000003</v>
      </c>
      <c r="M749">
        <v>0.26100000000000001</v>
      </c>
      <c r="N749">
        <v>0.32800000000000001</v>
      </c>
      <c r="O749">
        <v>0.47799999999999998</v>
      </c>
      <c r="P749">
        <v>0.34300000000000003</v>
      </c>
      <c r="Q749" t="s">
        <v>373</v>
      </c>
      <c r="R749">
        <v>100</v>
      </c>
      <c r="S749">
        <v>0.4</v>
      </c>
      <c r="T749">
        <v>0.6</v>
      </c>
      <c r="U749">
        <v>-18.5</v>
      </c>
      <c r="V749">
        <v>3.5</v>
      </c>
    </row>
    <row r="750" spans="1:22" x14ac:dyDescent="0.45">
      <c r="A750" t="s">
        <v>2522</v>
      </c>
      <c r="B750" t="s">
        <v>1989</v>
      </c>
      <c r="C750">
        <v>354</v>
      </c>
      <c r="D750">
        <v>1284</v>
      </c>
      <c r="E750">
        <v>38</v>
      </c>
      <c r="F750">
        <v>134</v>
      </c>
      <c r="G750">
        <v>145</v>
      </c>
      <c r="H750">
        <v>1</v>
      </c>
      <c r="I750">
        <v>6.5000000000000002E-2</v>
      </c>
      <c r="J750">
        <v>0.104</v>
      </c>
      <c r="K750">
        <v>0.16300000000000001</v>
      </c>
      <c r="L750">
        <v>0.27100000000000002</v>
      </c>
      <c r="M750">
        <v>0.26600000000000001</v>
      </c>
      <c r="N750">
        <v>0.32900000000000001</v>
      </c>
      <c r="O750">
        <v>0.42899999999999999</v>
      </c>
      <c r="P750">
        <v>0.32600000000000001</v>
      </c>
      <c r="Q750" t="s">
        <v>373</v>
      </c>
      <c r="R750">
        <v>92</v>
      </c>
      <c r="S750">
        <v>-9.3000000000000007</v>
      </c>
      <c r="T750">
        <v>-23.2</v>
      </c>
      <c r="U750">
        <v>16.5</v>
      </c>
      <c r="V750">
        <v>3.5</v>
      </c>
    </row>
    <row r="751" spans="1:22" x14ac:dyDescent="0.45">
      <c r="A751" t="s">
        <v>2523</v>
      </c>
      <c r="B751" t="s">
        <v>1989</v>
      </c>
      <c r="C751">
        <v>839</v>
      </c>
      <c r="D751">
        <v>2995</v>
      </c>
      <c r="E751">
        <v>63</v>
      </c>
      <c r="F751">
        <v>256</v>
      </c>
      <c r="G751">
        <v>339</v>
      </c>
      <c r="H751">
        <v>18</v>
      </c>
      <c r="I751">
        <v>4.8000000000000001E-2</v>
      </c>
      <c r="J751">
        <v>0.251</v>
      </c>
      <c r="K751">
        <v>0.129</v>
      </c>
      <c r="L751">
        <v>0.35299999999999998</v>
      </c>
      <c r="M751">
        <v>0.27500000000000002</v>
      </c>
      <c r="N751">
        <v>0.313</v>
      </c>
      <c r="O751">
        <v>0.40400000000000003</v>
      </c>
      <c r="P751">
        <v>0.312</v>
      </c>
      <c r="Q751" t="s">
        <v>373</v>
      </c>
      <c r="R751">
        <v>96</v>
      </c>
      <c r="S751">
        <v>-10.9</v>
      </c>
      <c r="T751">
        <v>-26.7</v>
      </c>
      <c r="U751">
        <v>-32.9</v>
      </c>
      <c r="V751">
        <v>3.5</v>
      </c>
    </row>
    <row r="752" spans="1:22" x14ac:dyDescent="0.45">
      <c r="A752" t="s">
        <v>138</v>
      </c>
      <c r="B752" t="s">
        <v>36</v>
      </c>
      <c r="C752">
        <v>142</v>
      </c>
      <c r="D752">
        <v>594</v>
      </c>
      <c r="E752">
        <v>24</v>
      </c>
      <c r="F752">
        <v>72</v>
      </c>
      <c r="G752">
        <v>61</v>
      </c>
      <c r="H752">
        <v>25</v>
      </c>
      <c r="I752">
        <v>7.5999999999999998E-2</v>
      </c>
      <c r="J752">
        <v>0.318</v>
      </c>
      <c r="K752">
        <v>0.19900000000000001</v>
      </c>
      <c r="L752">
        <v>0.314</v>
      </c>
      <c r="M752">
        <v>0.23599999999999999</v>
      </c>
      <c r="N752">
        <v>0.30099999999999999</v>
      </c>
      <c r="O752">
        <v>0.435</v>
      </c>
      <c r="P752">
        <v>0.317</v>
      </c>
      <c r="Q752" t="s">
        <v>373</v>
      </c>
      <c r="R752">
        <v>107</v>
      </c>
      <c r="S752">
        <v>4</v>
      </c>
      <c r="T752">
        <v>9.4</v>
      </c>
      <c r="U752">
        <v>5.3</v>
      </c>
      <c r="V752">
        <v>3.5</v>
      </c>
    </row>
    <row r="753" spans="1:22" x14ac:dyDescent="0.45">
      <c r="A753" t="s">
        <v>1869</v>
      </c>
      <c r="B753" t="s">
        <v>1989</v>
      </c>
      <c r="C753">
        <v>368</v>
      </c>
      <c r="D753">
        <v>1285</v>
      </c>
      <c r="E753">
        <v>30</v>
      </c>
      <c r="F753">
        <v>157</v>
      </c>
      <c r="G753">
        <v>121</v>
      </c>
      <c r="H753">
        <v>15</v>
      </c>
      <c r="I753">
        <v>6.7000000000000004E-2</v>
      </c>
      <c r="J753">
        <v>0.216</v>
      </c>
      <c r="K753">
        <v>0.13900000000000001</v>
      </c>
      <c r="L753">
        <v>0.31</v>
      </c>
      <c r="M753">
        <v>0.25800000000000001</v>
      </c>
      <c r="N753">
        <v>0.312</v>
      </c>
      <c r="O753">
        <v>0.39700000000000002</v>
      </c>
      <c r="P753">
        <v>0.308</v>
      </c>
      <c r="Q753" t="s">
        <v>373</v>
      </c>
      <c r="R753">
        <v>96</v>
      </c>
      <c r="S753">
        <v>0.3</v>
      </c>
      <c r="T753">
        <v>-5.5</v>
      </c>
      <c r="U753">
        <v>-3.6</v>
      </c>
      <c r="V753">
        <v>3.5</v>
      </c>
    </row>
    <row r="754" spans="1:22" x14ac:dyDescent="0.45">
      <c r="A754" t="s">
        <v>2524</v>
      </c>
      <c r="B754" t="s">
        <v>52</v>
      </c>
      <c r="C754">
        <v>462</v>
      </c>
      <c r="D754">
        <v>1722</v>
      </c>
      <c r="E754">
        <v>48</v>
      </c>
      <c r="F754">
        <v>166</v>
      </c>
      <c r="G754">
        <v>198</v>
      </c>
      <c r="H754">
        <v>7</v>
      </c>
      <c r="I754">
        <v>3.7999999999999999E-2</v>
      </c>
      <c r="J754">
        <v>8.5999999999999993E-2</v>
      </c>
      <c r="K754">
        <v>0.14299999999999999</v>
      </c>
      <c r="L754">
        <v>0.27</v>
      </c>
      <c r="M754">
        <v>0.26800000000000002</v>
      </c>
      <c r="N754">
        <v>0.31</v>
      </c>
      <c r="O754">
        <v>0.41099999999999998</v>
      </c>
      <c r="P754">
        <v>0.315</v>
      </c>
      <c r="Q754" t="s">
        <v>373</v>
      </c>
      <c r="R754">
        <v>91</v>
      </c>
      <c r="S754">
        <v>-14.7</v>
      </c>
      <c r="T754">
        <v>-33.700000000000003</v>
      </c>
      <c r="U754">
        <v>10</v>
      </c>
      <c r="V754">
        <v>3.4</v>
      </c>
    </row>
    <row r="755" spans="1:22" x14ac:dyDescent="0.45">
      <c r="A755" t="s">
        <v>2525</v>
      </c>
      <c r="B755" t="s">
        <v>1989</v>
      </c>
      <c r="C755">
        <v>910</v>
      </c>
      <c r="D755">
        <v>3401</v>
      </c>
      <c r="E755">
        <v>124</v>
      </c>
      <c r="F755">
        <v>400</v>
      </c>
      <c r="G755">
        <v>492</v>
      </c>
      <c r="H755">
        <v>13</v>
      </c>
      <c r="I755">
        <v>0.126</v>
      </c>
      <c r="J755">
        <v>0.23799999999999999</v>
      </c>
      <c r="K755">
        <v>0.20200000000000001</v>
      </c>
      <c r="L755">
        <v>0.33700000000000002</v>
      </c>
      <c r="M755">
        <v>0.27500000000000002</v>
      </c>
      <c r="N755">
        <v>0.36799999999999999</v>
      </c>
      <c r="O755">
        <v>0.47699999999999998</v>
      </c>
      <c r="P755">
        <v>0.36399999999999999</v>
      </c>
      <c r="Q755" t="s">
        <v>373</v>
      </c>
      <c r="R755">
        <v>112</v>
      </c>
      <c r="S755">
        <v>-2.9</v>
      </c>
      <c r="T755">
        <v>49.4</v>
      </c>
      <c r="U755">
        <v>-123.6</v>
      </c>
      <c r="V755">
        <v>3.4</v>
      </c>
    </row>
    <row r="756" spans="1:22" x14ac:dyDescent="0.45">
      <c r="A756" t="s">
        <v>2528</v>
      </c>
      <c r="B756" t="s">
        <v>1989</v>
      </c>
      <c r="C756">
        <v>562</v>
      </c>
      <c r="D756">
        <v>1819</v>
      </c>
      <c r="E756">
        <v>61</v>
      </c>
      <c r="F756">
        <v>226</v>
      </c>
      <c r="G756">
        <v>237</v>
      </c>
      <c r="H756">
        <v>20</v>
      </c>
      <c r="I756">
        <v>6.4000000000000001E-2</v>
      </c>
      <c r="J756">
        <v>0.26100000000000001</v>
      </c>
      <c r="K756">
        <v>0.182</v>
      </c>
      <c r="L756">
        <v>0.33100000000000002</v>
      </c>
      <c r="M756">
        <v>0.26300000000000001</v>
      </c>
      <c r="N756">
        <v>0.316</v>
      </c>
      <c r="O756">
        <v>0.44500000000000001</v>
      </c>
      <c r="P756">
        <v>0.32400000000000001</v>
      </c>
      <c r="Q756" t="s">
        <v>373</v>
      </c>
      <c r="R756">
        <v>101</v>
      </c>
      <c r="S756">
        <v>4</v>
      </c>
      <c r="T756">
        <v>6</v>
      </c>
      <c r="U756">
        <v>-35.799999999999997</v>
      </c>
      <c r="V756">
        <v>3.4</v>
      </c>
    </row>
    <row r="757" spans="1:22" x14ac:dyDescent="0.45">
      <c r="A757" t="s">
        <v>2526</v>
      </c>
      <c r="B757" t="s">
        <v>1989</v>
      </c>
      <c r="C757">
        <v>582</v>
      </c>
      <c r="D757">
        <v>1690</v>
      </c>
      <c r="E757">
        <v>67</v>
      </c>
      <c r="F757">
        <v>198</v>
      </c>
      <c r="G757">
        <v>205</v>
      </c>
      <c r="H757">
        <v>6</v>
      </c>
      <c r="I757">
        <v>0.107</v>
      </c>
      <c r="J757">
        <v>0.27200000000000002</v>
      </c>
      <c r="K757">
        <v>0.188</v>
      </c>
      <c r="L757">
        <v>0.29699999999999999</v>
      </c>
      <c r="M757">
        <v>0.23899999999999999</v>
      </c>
      <c r="N757">
        <v>0.32900000000000001</v>
      </c>
      <c r="O757">
        <v>0.42699999999999999</v>
      </c>
      <c r="P757">
        <v>0.33</v>
      </c>
      <c r="Q757" t="s">
        <v>373</v>
      </c>
      <c r="R757">
        <v>110</v>
      </c>
      <c r="S757">
        <v>-5.3</v>
      </c>
      <c r="T757">
        <v>15.4</v>
      </c>
      <c r="U757">
        <v>-36.5</v>
      </c>
      <c r="V757">
        <v>3.4</v>
      </c>
    </row>
    <row r="758" spans="1:22" x14ac:dyDescent="0.45">
      <c r="A758" t="s">
        <v>2566</v>
      </c>
      <c r="B758" t="s">
        <v>41</v>
      </c>
      <c r="C758">
        <v>334</v>
      </c>
      <c r="D758">
        <v>1149</v>
      </c>
      <c r="E758">
        <v>11</v>
      </c>
      <c r="F758">
        <v>150</v>
      </c>
      <c r="G758">
        <v>98</v>
      </c>
      <c r="H758">
        <v>26</v>
      </c>
      <c r="I758">
        <v>0.11</v>
      </c>
      <c r="J758">
        <v>0.185</v>
      </c>
      <c r="K758">
        <v>0.09</v>
      </c>
      <c r="L758">
        <v>0.27800000000000002</v>
      </c>
      <c r="M758">
        <v>0.22800000000000001</v>
      </c>
      <c r="N758">
        <v>0.32200000000000001</v>
      </c>
      <c r="O758">
        <v>0.318</v>
      </c>
      <c r="P758">
        <v>0.28899999999999998</v>
      </c>
      <c r="Q758" t="s">
        <v>373</v>
      </c>
      <c r="R758">
        <v>82</v>
      </c>
      <c r="S758">
        <v>4.9000000000000004</v>
      </c>
      <c r="T758">
        <v>-19.5</v>
      </c>
      <c r="U758">
        <v>14.2</v>
      </c>
      <c r="V758">
        <v>3.4</v>
      </c>
    </row>
    <row r="759" spans="1:22" x14ac:dyDescent="0.45">
      <c r="A759" t="s">
        <v>2527</v>
      </c>
      <c r="B759" t="s">
        <v>1989</v>
      </c>
      <c r="C759">
        <v>345</v>
      </c>
      <c r="D759">
        <v>1196</v>
      </c>
      <c r="E759">
        <v>24</v>
      </c>
      <c r="F759">
        <v>125</v>
      </c>
      <c r="G759">
        <v>136</v>
      </c>
      <c r="H759">
        <v>3</v>
      </c>
      <c r="I759">
        <v>8.8999999999999996E-2</v>
      </c>
      <c r="J759">
        <v>0.17299999999999999</v>
      </c>
      <c r="K759">
        <v>0.121</v>
      </c>
      <c r="L759">
        <v>0.28499999999999998</v>
      </c>
      <c r="M759">
        <v>0.249</v>
      </c>
      <c r="N759">
        <v>0.32600000000000001</v>
      </c>
      <c r="O759">
        <v>0.37</v>
      </c>
      <c r="P759">
        <v>0.30499999999999999</v>
      </c>
      <c r="Q759" t="s">
        <v>373</v>
      </c>
      <c r="R759">
        <v>96</v>
      </c>
      <c r="S759">
        <v>-2.1</v>
      </c>
      <c r="T759">
        <v>-7.3</v>
      </c>
      <c r="U759">
        <v>0.1</v>
      </c>
      <c r="V759">
        <v>3.4</v>
      </c>
    </row>
    <row r="760" spans="1:22" x14ac:dyDescent="0.45">
      <c r="A760" t="s">
        <v>119</v>
      </c>
      <c r="B760" t="s">
        <v>57</v>
      </c>
      <c r="C760">
        <v>276</v>
      </c>
      <c r="D760">
        <v>1158</v>
      </c>
      <c r="E760">
        <v>39</v>
      </c>
      <c r="F760">
        <v>134</v>
      </c>
      <c r="G760">
        <v>153</v>
      </c>
      <c r="H760">
        <v>29</v>
      </c>
      <c r="I760">
        <v>0.105</v>
      </c>
      <c r="J760">
        <v>0.21099999999999999</v>
      </c>
      <c r="K760">
        <v>0.187</v>
      </c>
      <c r="L760">
        <v>0.30099999999999999</v>
      </c>
      <c r="M760">
        <v>0.25700000000000001</v>
      </c>
      <c r="N760">
        <v>0.34599999999999997</v>
      </c>
      <c r="O760">
        <v>0.44400000000000001</v>
      </c>
      <c r="P760">
        <v>0.34399999999999997</v>
      </c>
      <c r="Q760" t="s">
        <v>373</v>
      </c>
      <c r="R760">
        <v>114</v>
      </c>
      <c r="S760">
        <v>2.2000000000000002</v>
      </c>
      <c r="T760">
        <v>21.7</v>
      </c>
      <c r="U760">
        <v>-27.8</v>
      </c>
      <c r="V760">
        <v>3.4</v>
      </c>
    </row>
    <row r="761" spans="1:22" x14ac:dyDescent="0.45">
      <c r="A761" t="s">
        <v>519</v>
      </c>
      <c r="B761" t="s">
        <v>89</v>
      </c>
      <c r="C761">
        <v>380</v>
      </c>
      <c r="D761">
        <v>1308</v>
      </c>
      <c r="E761">
        <v>51</v>
      </c>
      <c r="F761">
        <v>135</v>
      </c>
      <c r="G761">
        <v>160</v>
      </c>
      <c r="H761">
        <v>10</v>
      </c>
      <c r="I761">
        <v>0.08</v>
      </c>
      <c r="J761">
        <v>0.27100000000000002</v>
      </c>
      <c r="K761">
        <v>0.19400000000000001</v>
      </c>
      <c r="L761">
        <v>0.29199999999999998</v>
      </c>
      <c r="M761">
        <v>0.23599999999999999</v>
      </c>
      <c r="N761">
        <v>0.30199999999999999</v>
      </c>
      <c r="O761">
        <v>0.43</v>
      </c>
      <c r="P761">
        <v>0.315</v>
      </c>
      <c r="Q761" t="s">
        <v>373</v>
      </c>
      <c r="R761">
        <v>99</v>
      </c>
      <c r="S761">
        <v>-2.2999999999999998</v>
      </c>
      <c r="T761">
        <v>-3.5</v>
      </c>
      <c r="U761">
        <v>-7.7</v>
      </c>
      <c r="V761">
        <v>3.4</v>
      </c>
    </row>
    <row r="762" spans="1:22" x14ac:dyDescent="0.45">
      <c r="A762" t="s">
        <v>2529</v>
      </c>
      <c r="B762" t="s">
        <v>1989</v>
      </c>
      <c r="C762">
        <v>335</v>
      </c>
      <c r="D762">
        <v>951</v>
      </c>
      <c r="E762">
        <v>31</v>
      </c>
      <c r="F762">
        <v>76</v>
      </c>
      <c r="G762">
        <v>105</v>
      </c>
      <c r="H762">
        <v>1</v>
      </c>
      <c r="I762">
        <v>4.9000000000000002E-2</v>
      </c>
      <c r="J762">
        <v>0.219</v>
      </c>
      <c r="K762">
        <v>0.14599999999999999</v>
      </c>
      <c r="L762">
        <v>0.23499999999999999</v>
      </c>
      <c r="M762">
        <v>0.20899999999999999</v>
      </c>
      <c r="N762">
        <v>0.25600000000000001</v>
      </c>
      <c r="O762">
        <v>0.35499999999999998</v>
      </c>
      <c r="P762">
        <v>0.26500000000000001</v>
      </c>
      <c r="Q762" t="s">
        <v>373</v>
      </c>
      <c r="R762">
        <v>63</v>
      </c>
      <c r="S762">
        <v>-1.8</v>
      </c>
      <c r="T762">
        <v>-44.1</v>
      </c>
      <c r="U762">
        <v>46.4</v>
      </c>
      <c r="V762">
        <v>3.4</v>
      </c>
    </row>
    <row r="763" spans="1:22" x14ac:dyDescent="0.45">
      <c r="A763" t="s">
        <v>2530</v>
      </c>
      <c r="B763" t="s">
        <v>1989</v>
      </c>
      <c r="C763">
        <v>534</v>
      </c>
      <c r="D763">
        <v>2077</v>
      </c>
      <c r="E763">
        <v>76</v>
      </c>
      <c r="F763">
        <v>227</v>
      </c>
      <c r="G763">
        <v>305</v>
      </c>
      <c r="H763">
        <v>11</v>
      </c>
      <c r="I763">
        <v>7.1999999999999995E-2</v>
      </c>
      <c r="J763">
        <v>0.11600000000000001</v>
      </c>
      <c r="K763">
        <v>0.186</v>
      </c>
      <c r="L763">
        <v>0.28399999999999997</v>
      </c>
      <c r="M763">
        <v>0.27900000000000003</v>
      </c>
      <c r="N763">
        <v>0.33800000000000002</v>
      </c>
      <c r="O763">
        <v>0.46500000000000002</v>
      </c>
      <c r="P763">
        <v>0.34399999999999997</v>
      </c>
      <c r="Q763" t="s">
        <v>373</v>
      </c>
      <c r="R763">
        <v>107</v>
      </c>
      <c r="S763">
        <v>-1.8</v>
      </c>
      <c r="T763">
        <v>15.7</v>
      </c>
      <c r="U763">
        <v>-53.3</v>
      </c>
      <c r="V763">
        <v>3.3</v>
      </c>
    </row>
    <row r="764" spans="1:22" x14ac:dyDescent="0.45">
      <c r="A764" t="s">
        <v>2531</v>
      </c>
      <c r="B764" t="s">
        <v>1989</v>
      </c>
      <c r="C764">
        <v>923</v>
      </c>
      <c r="D764">
        <v>3573</v>
      </c>
      <c r="E764">
        <v>130</v>
      </c>
      <c r="F764">
        <v>364</v>
      </c>
      <c r="G764">
        <v>467</v>
      </c>
      <c r="H764">
        <v>5</v>
      </c>
      <c r="I764">
        <v>6.2E-2</v>
      </c>
      <c r="J764">
        <v>0.159</v>
      </c>
      <c r="K764">
        <v>0.17</v>
      </c>
      <c r="L764">
        <v>0.25700000000000001</v>
      </c>
      <c r="M764">
        <v>0.24399999999999999</v>
      </c>
      <c r="N764">
        <v>0.29299999999999998</v>
      </c>
      <c r="O764">
        <v>0.41399999999999998</v>
      </c>
      <c r="P764">
        <v>0.29899999999999999</v>
      </c>
      <c r="Q764" t="s">
        <v>373</v>
      </c>
      <c r="R764">
        <v>85</v>
      </c>
      <c r="S764">
        <v>-11.1</v>
      </c>
      <c r="T764">
        <v>-79.900000000000006</v>
      </c>
      <c r="U764">
        <v>-7</v>
      </c>
      <c r="V764">
        <v>3.3</v>
      </c>
    </row>
    <row r="765" spans="1:22" x14ac:dyDescent="0.45">
      <c r="A765" t="s">
        <v>2533</v>
      </c>
      <c r="B765" t="s">
        <v>1989</v>
      </c>
      <c r="C765">
        <v>232</v>
      </c>
      <c r="D765">
        <v>780</v>
      </c>
      <c r="E765">
        <v>20</v>
      </c>
      <c r="F765">
        <v>63</v>
      </c>
      <c r="G765">
        <v>78</v>
      </c>
      <c r="H765">
        <v>0</v>
      </c>
      <c r="I765">
        <v>5.6000000000000001E-2</v>
      </c>
      <c r="J765">
        <v>0.26300000000000001</v>
      </c>
      <c r="K765">
        <v>0.124</v>
      </c>
      <c r="L765">
        <v>0.27500000000000002</v>
      </c>
      <c r="M765">
        <v>0.218</v>
      </c>
      <c r="N765">
        <v>0.28000000000000003</v>
      </c>
      <c r="O765">
        <v>0.34200000000000003</v>
      </c>
      <c r="P765">
        <v>0.27500000000000002</v>
      </c>
      <c r="Q765" t="s">
        <v>373</v>
      </c>
      <c r="R765">
        <v>70</v>
      </c>
      <c r="S765">
        <v>-4.9000000000000004</v>
      </c>
      <c r="T765">
        <v>-31.6</v>
      </c>
      <c r="U765">
        <v>38</v>
      </c>
      <c r="V765">
        <v>3.3</v>
      </c>
    </row>
    <row r="766" spans="1:22" x14ac:dyDescent="0.45">
      <c r="A766" t="s">
        <v>2532</v>
      </c>
      <c r="B766" t="s">
        <v>1989</v>
      </c>
      <c r="C766">
        <v>951</v>
      </c>
      <c r="D766">
        <v>3015</v>
      </c>
      <c r="E766">
        <v>53</v>
      </c>
      <c r="F766">
        <v>255</v>
      </c>
      <c r="G766">
        <v>286</v>
      </c>
      <c r="H766">
        <v>12</v>
      </c>
      <c r="I766">
        <v>6.8000000000000005E-2</v>
      </c>
      <c r="J766">
        <v>0.28899999999999998</v>
      </c>
      <c r="K766">
        <v>0.106</v>
      </c>
      <c r="L766">
        <v>0.26</v>
      </c>
      <c r="M766">
        <v>0.19400000000000001</v>
      </c>
      <c r="N766">
        <v>0.252</v>
      </c>
      <c r="O766">
        <v>0.29899999999999999</v>
      </c>
      <c r="P766">
        <v>0.24299999999999999</v>
      </c>
      <c r="Q766" t="s">
        <v>373</v>
      </c>
      <c r="R766">
        <v>45</v>
      </c>
      <c r="S766">
        <v>-3.8</v>
      </c>
      <c r="T766">
        <v>-204</v>
      </c>
      <c r="U766">
        <v>134.80000000000001</v>
      </c>
      <c r="V766">
        <v>3.3</v>
      </c>
    </row>
    <row r="767" spans="1:22" x14ac:dyDescent="0.45">
      <c r="A767" t="s">
        <v>2534</v>
      </c>
      <c r="B767" t="s">
        <v>1989</v>
      </c>
      <c r="C767">
        <v>299</v>
      </c>
      <c r="D767">
        <v>1044</v>
      </c>
      <c r="E767">
        <v>37</v>
      </c>
      <c r="F767">
        <v>132</v>
      </c>
      <c r="G767">
        <v>124</v>
      </c>
      <c r="H767">
        <v>2</v>
      </c>
      <c r="I767">
        <v>9.1999999999999998E-2</v>
      </c>
      <c r="J767">
        <v>0.24099999999999999</v>
      </c>
      <c r="K767">
        <v>0.184</v>
      </c>
      <c r="L767">
        <v>0.33500000000000002</v>
      </c>
      <c r="M767">
        <v>0.27300000000000002</v>
      </c>
      <c r="N767">
        <v>0.34499999999999997</v>
      </c>
      <c r="O767">
        <v>0.45700000000000002</v>
      </c>
      <c r="P767">
        <v>0.34799999999999998</v>
      </c>
      <c r="Q767" t="s">
        <v>373</v>
      </c>
      <c r="R767">
        <v>111</v>
      </c>
      <c r="S767">
        <v>-1.3</v>
      </c>
      <c r="T767">
        <v>13.2</v>
      </c>
      <c r="U767">
        <v>-15.4</v>
      </c>
      <c r="V767">
        <v>3.3</v>
      </c>
    </row>
    <row r="768" spans="1:22" x14ac:dyDescent="0.45">
      <c r="A768" t="s">
        <v>2535</v>
      </c>
      <c r="B768" t="s">
        <v>1989</v>
      </c>
      <c r="C768">
        <v>326</v>
      </c>
      <c r="D768">
        <v>480</v>
      </c>
      <c r="E768">
        <v>12</v>
      </c>
      <c r="F768">
        <v>37</v>
      </c>
      <c r="G768">
        <v>42</v>
      </c>
      <c r="H768">
        <v>0</v>
      </c>
      <c r="I768">
        <v>2.7E-2</v>
      </c>
      <c r="J768">
        <v>0.31</v>
      </c>
      <c r="K768">
        <v>0.13300000000000001</v>
      </c>
      <c r="L768">
        <v>0.27700000000000002</v>
      </c>
      <c r="M768">
        <v>0.20100000000000001</v>
      </c>
      <c r="N768">
        <v>0.22800000000000001</v>
      </c>
      <c r="O768">
        <v>0.33500000000000002</v>
      </c>
      <c r="P768">
        <v>0.246</v>
      </c>
      <c r="Q768" t="s">
        <v>373</v>
      </c>
      <c r="R768">
        <v>44</v>
      </c>
      <c r="S768">
        <v>-0.4</v>
      </c>
      <c r="T768">
        <v>-31.6</v>
      </c>
      <c r="U768">
        <v>49</v>
      </c>
      <c r="V768">
        <v>3.3</v>
      </c>
    </row>
    <row r="769" spans="1:22" x14ac:dyDescent="0.45">
      <c r="A769" t="s">
        <v>2536</v>
      </c>
      <c r="B769" t="s">
        <v>45</v>
      </c>
      <c r="C769">
        <v>152</v>
      </c>
      <c r="D769">
        <v>636</v>
      </c>
      <c r="E769">
        <v>30</v>
      </c>
      <c r="F769">
        <v>89</v>
      </c>
      <c r="G769">
        <v>90</v>
      </c>
      <c r="H769">
        <v>4</v>
      </c>
      <c r="I769">
        <v>5.7000000000000002E-2</v>
      </c>
      <c r="J769">
        <v>0.30499999999999999</v>
      </c>
      <c r="K769">
        <v>0.21199999999999999</v>
      </c>
      <c r="L769">
        <v>0.33400000000000002</v>
      </c>
      <c r="M769">
        <v>0.26</v>
      </c>
      <c r="N769">
        <v>0.307</v>
      </c>
      <c r="O769">
        <v>0.47199999999999998</v>
      </c>
      <c r="P769">
        <v>0.33300000000000002</v>
      </c>
      <c r="Q769" t="s">
        <v>373</v>
      </c>
      <c r="R769">
        <v>110</v>
      </c>
      <c r="S769">
        <v>-3.2</v>
      </c>
      <c r="T769">
        <v>4.7</v>
      </c>
      <c r="U769">
        <v>6.4</v>
      </c>
      <c r="V769">
        <v>3.3</v>
      </c>
    </row>
    <row r="770" spans="1:22" x14ac:dyDescent="0.45">
      <c r="A770" t="s">
        <v>2537</v>
      </c>
      <c r="B770" t="s">
        <v>1989</v>
      </c>
      <c r="C770">
        <v>630</v>
      </c>
      <c r="D770">
        <v>1971</v>
      </c>
      <c r="E770">
        <v>54</v>
      </c>
      <c r="F770">
        <v>214</v>
      </c>
      <c r="G770">
        <v>212</v>
      </c>
      <c r="H770">
        <v>22</v>
      </c>
      <c r="I770">
        <v>8.5000000000000006E-2</v>
      </c>
      <c r="J770">
        <v>0.25</v>
      </c>
      <c r="K770">
        <v>0.155</v>
      </c>
      <c r="L770">
        <v>0.30599999999999999</v>
      </c>
      <c r="M770">
        <v>0.24399999999999999</v>
      </c>
      <c r="N770">
        <v>0.311</v>
      </c>
      <c r="O770">
        <v>0.39900000000000002</v>
      </c>
      <c r="P770">
        <v>0.311</v>
      </c>
      <c r="Q770" t="s">
        <v>373</v>
      </c>
      <c r="R770">
        <v>93</v>
      </c>
      <c r="S770">
        <v>0.5</v>
      </c>
      <c r="T770">
        <v>-14.5</v>
      </c>
      <c r="U770">
        <v>-18.600000000000001</v>
      </c>
      <c r="V770">
        <v>3.3</v>
      </c>
    </row>
    <row r="771" spans="1:22" x14ac:dyDescent="0.45">
      <c r="A771" t="s">
        <v>2538</v>
      </c>
      <c r="B771" t="s">
        <v>57</v>
      </c>
      <c r="C771">
        <v>441</v>
      </c>
      <c r="D771">
        <v>1086</v>
      </c>
      <c r="E771">
        <v>34</v>
      </c>
      <c r="F771">
        <v>107</v>
      </c>
      <c r="G771">
        <v>149</v>
      </c>
      <c r="H771">
        <v>0</v>
      </c>
      <c r="I771">
        <v>8.5999999999999993E-2</v>
      </c>
      <c r="J771">
        <v>0.14199999999999999</v>
      </c>
      <c r="K771">
        <v>0.16500000000000001</v>
      </c>
      <c r="L771">
        <v>0.28000000000000003</v>
      </c>
      <c r="M771">
        <v>0.26400000000000001</v>
      </c>
      <c r="N771">
        <v>0.32600000000000001</v>
      </c>
      <c r="O771">
        <v>0.42899999999999999</v>
      </c>
      <c r="P771">
        <v>0.32500000000000001</v>
      </c>
      <c r="Q771" t="s">
        <v>373</v>
      </c>
      <c r="R771">
        <v>91</v>
      </c>
      <c r="S771">
        <v>-3.7</v>
      </c>
      <c r="T771">
        <v>-16.7</v>
      </c>
      <c r="U771">
        <v>13.7</v>
      </c>
      <c r="V771">
        <v>3.3</v>
      </c>
    </row>
    <row r="772" spans="1:22" x14ac:dyDescent="0.45">
      <c r="A772" t="s">
        <v>2539</v>
      </c>
      <c r="B772" t="s">
        <v>1989</v>
      </c>
      <c r="C772">
        <v>447</v>
      </c>
      <c r="D772">
        <v>1467</v>
      </c>
      <c r="E772">
        <v>37</v>
      </c>
      <c r="F772">
        <v>180</v>
      </c>
      <c r="G772">
        <v>151</v>
      </c>
      <c r="H772">
        <v>26</v>
      </c>
      <c r="I772">
        <v>8.5000000000000006E-2</v>
      </c>
      <c r="J772">
        <v>0.13</v>
      </c>
      <c r="K772">
        <v>0.156</v>
      </c>
      <c r="L772">
        <v>0.27300000000000002</v>
      </c>
      <c r="M772">
        <v>0.255</v>
      </c>
      <c r="N772">
        <v>0.32100000000000001</v>
      </c>
      <c r="O772">
        <v>0.41199999999999998</v>
      </c>
      <c r="P772">
        <v>0.32</v>
      </c>
      <c r="Q772" t="s">
        <v>373</v>
      </c>
      <c r="R772">
        <v>95</v>
      </c>
      <c r="S772">
        <v>-1.4</v>
      </c>
      <c r="T772">
        <v>-9.9</v>
      </c>
      <c r="U772">
        <v>-5.3</v>
      </c>
      <c r="V772">
        <v>3.3</v>
      </c>
    </row>
    <row r="773" spans="1:22" x14ac:dyDescent="0.45">
      <c r="A773" t="s">
        <v>168</v>
      </c>
      <c r="B773" t="s">
        <v>35</v>
      </c>
      <c r="C773">
        <v>215</v>
      </c>
      <c r="D773">
        <v>796</v>
      </c>
      <c r="E773">
        <v>23</v>
      </c>
      <c r="F773">
        <v>101</v>
      </c>
      <c r="G773">
        <v>87</v>
      </c>
      <c r="H773">
        <v>42</v>
      </c>
      <c r="I773">
        <v>6.9000000000000006E-2</v>
      </c>
      <c r="J773">
        <v>0.30299999999999999</v>
      </c>
      <c r="K773">
        <v>0.16</v>
      </c>
      <c r="L773">
        <v>0.317</v>
      </c>
      <c r="M773">
        <v>0.23599999999999999</v>
      </c>
      <c r="N773">
        <v>0.29399999999999998</v>
      </c>
      <c r="O773">
        <v>0.39600000000000002</v>
      </c>
      <c r="P773">
        <v>0.29899999999999999</v>
      </c>
      <c r="Q773" t="s">
        <v>373</v>
      </c>
      <c r="R773">
        <v>74</v>
      </c>
      <c r="S773">
        <v>6.7</v>
      </c>
      <c r="T773">
        <v>-18.899999999999999</v>
      </c>
      <c r="U773">
        <v>23.6</v>
      </c>
      <c r="V773">
        <v>3.3</v>
      </c>
    </row>
    <row r="774" spans="1:22" x14ac:dyDescent="0.45">
      <c r="A774" t="s">
        <v>2540</v>
      </c>
      <c r="B774" t="s">
        <v>1989</v>
      </c>
      <c r="C774">
        <v>452</v>
      </c>
      <c r="D774">
        <v>1329</v>
      </c>
      <c r="E774">
        <v>1</v>
      </c>
      <c r="F774">
        <v>178</v>
      </c>
      <c r="G774">
        <v>96</v>
      </c>
      <c r="H774">
        <v>81</v>
      </c>
      <c r="I774">
        <v>7.2999999999999995E-2</v>
      </c>
      <c r="J774">
        <v>0.16</v>
      </c>
      <c r="K774">
        <v>0.04</v>
      </c>
      <c r="L774">
        <v>0.318</v>
      </c>
      <c r="M774">
        <v>0.26300000000000001</v>
      </c>
      <c r="N774">
        <v>0.32800000000000001</v>
      </c>
      <c r="O774">
        <v>0.30299999999999999</v>
      </c>
      <c r="P774">
        <v>0.28899999999999998</v>
      </c>
      <c r="Q774" t="s">
        <v>373</v>
      </c>
      <c r="R774">
        <v>71</v>
      </c>
      <c r="S774">
        <v>11.8</v>
      </c>
      <c r="T774">
        <v>-37.5</v>
      </c>
      <c r="U774">
        <v>24.7</v>
      </c>
      <c r="V774">
        <v>3.3</v>
      </c>
    </row>
    <row r="775" spans="1:22" x14ac:dyDescent="0.45">
      <c r="A775" t="s">
        <v>2541</v>
      </c>
      <c r="B775" t="s">
        <v>1989</v>
      </c>
      <c r="C775">
        <v>342</v>
      </c>
      <c r="D775">
        <v>639</v>
      </c>
      <c r="E775">
        <v>4</v>
      </c>
      <c r="F775">
        <v>57</v>
      </c>
      <c r="G775">
        <v>55</v>
      </c>
      <c r="H775">
        <v>1</v>
      </c>
      <c r="I775">
        <v>1.7000000000000001E-2</v>
      </c>
      <c r="J775">
        <v>0.221</v>
      </c>
      <c r="K775">
        <v>8.5000000000000006E-2</v>
      </c>
      <c r="L775">
        <v>0.26700000000000002</v>
      </c>
      <c r="M775">
        <v>0.20799999999999999</v>
      </c>
      <c r="N775">
        <v>0.22500000000000001</v>
      </c>
      <c r="O775">
        <v>0.29299999999999998</v>
      </c>
      <c r="P775">
        <v>0.22700000000000001</v>
      </c>
      <c r="Q775" t="s">
        <v>373</v>
      </c>
      <c r="R775">
        <v>29</v>
      </c>
      <c r="S775">
        <v>0</v>
      </c>
      <c r="T775">
        <v>-55.8</v>
      </c>
      <c r="U775">
        <v>67.900000000000006</v>
      </c>
      <c r="V775">
        <v>3.3</v>
      </c>
    </row>
    <row r="776" spans="1:22" x14ac:dyDescent="0.45">
      <c r="A776" t="s">
        <v>2544</v>
      </c>
      <c r="B776" t="s">
        <v>1989</v>
      </c>
      <c r="C776">
        <v>300</v>
      </c>
      <c r="D776">
        <v>945</v>
      </c>
      <c r="E776">
        <v>18</v>
      </c>
      <c r="F776">
        <v>105</v>
      </c>
      <c r="G776">
        <v>78</v>
      </c>
      <c r="H776">
        <v>5</v>
      </c>
      <c r="I776">
        <v>0.11700000000000001</v>
      </c>
      <c r="J776">
        <v>0.25700000000000001</v>
      </c>
      <c r="K776">
        <v>0.11700000000000001</v>
      </c>
      <c r="L776">
        <v>0.30099999999999999</v>
      </c>
      <c r="M776">
        <v>0.22700000000000001</v>
      </c>
      <c r="N776">
        <v>0.33800000000000002</v>
      </c>
      <c r="O776">
        <v>0.34499999999999997</v>
      </c>
      <c r="P776">
        <v>0.307</v>
      </c>
      <c r="Q776" t="s">
        <v>373</v>
      </c>
      <c r="R776">
        <v>94</v>
      </c>
      <c r="S776">
        <v>-0.2</v>
      </c>
      <c r="T776">
        <v>-7.9</v>
      </c>
      <c r="U776">
        <v>7</v>
      </c>
      <c r="V776">
        <v>3.2</v>
      </c>
    </row>
    <row r="777" spans="1:22" x14ac:dyDescent="0.45">
      <c r="A777" t="s">
        <v>2542</v>
      </c>
      <c r="B777" t="s">
        <v>117</v>
      </c>
      <c r="C777">
        <v>389</v>
      </c>
      <c r="D777">
        <v>1317</v>
      </c>
      <c r="E777">
        <v>55</v>
      </c>
      <c r="F777">
        <v>164</v>
      </c>
      <c r="G777">
        <v>175</v>
      </c>
      <c r="H777">
        <v>4</v>
      </c>
      <c r="I777">
        <v>0.121</v>
      </c>
      <c r="J777">
        <v>0.24</v>
      </c>
      <c r="K777">
        <v>0.20100000000000001</v>
      </c>
      <c r="L777">
        <v>0.307</v>
      </c>
      <c r="M777">
        <v>0.25700000000000001</v>
      </c>
      <c r="N777">
        <v>0.34799999999999998</v>
      </c>
      <c r="O777">
        <v>0.45800000000000002</v>
      </c>
      <c r="P777">
        <v>0.35</v>
      </c>
      <c r="Q777" t="s">
        <v>373</v>
      </c>
      <c r="R777">
        <v>111</v>
      </c>
      <c r="S777">
        <v>2.9</v>
      </c>
      <c r="T777">
        <v>22.7</v>
      </c>
      <c r="U777">
        <v>-32</v>
      </c>
      <c r="V777">
        <v>3.2</v>
      </c>
    </row>
    <row r="778" spans="1:22" x14ac:dyDescent="0.45">
      <c r="A778" t="s">
        <v>2543</v>
      </c>
      <c r="B778" t="s">
        <v>1989</v>
      </c>
      <c r="C778">
        <v>536</v>
      </c>
      <c r="D778">
        <v>1439</v>
      </c>
      <c r="E778">
        <v>10</v>
      </c>
      <c r="F778">
        <v>156</v>
      </c>
      <c r="G778">
        <v>101</v>
      </c>
      <c r="H778">
        <v>46</v>
      </c>
      <c r="I778">
        <v>7.1999999999999995E-2</v>
      </c>
      <c r="J778">
        <v>0.13800000000000001</v>
      </c>
      <c r="K778">
        <v>8.2000000000000003E-2</v>
      </c>
      <c r="L778">
        <v>0.28399999999999997</v>
      </c>
      <c r="M778">
        <v>0.248</v>
      </c>
      <c r="N778">
        <v>0.308</v>
      </c>
      <c r="O778">
        <v>0.33</v>
      </c>
      <c r="P778">
        <v>0.28499999999999998</v>
      </c>
      <c r="Q778" t="s">
        <v>373</v>
      </c>
      <c r="R778">
        <v>67</v>
      </c>
      <c r="S778">
        <v>5.6</v>
      </c>
      <c r="T778">
        <v>-55.1</v>
      </c>
      <c r="U778">
        <v>41.4</v>
      </c>
      <c r="V778">
        <v>3.2</v>
      </c>
    </row>
    <row r="779" spans="1:22" x14ac:dyDescent="0.45">
      <c r="A779" t="s">
        <v>2608</v>
      </c>
      <c r="B779" t="s">
        <v>1989</v>
      </c>
      <c r="C779">
        <v>281</v>
      </c>
      <c r="D779">
        <v>917</v>
      </c>
      <c r="E779">
        <v>22</v>
      </c>
      <c r="F779">
        <v>107</v>
      </c>
      <c r="G779">
        <v>95</v>
      </c>
      <c r="H779">
        <v>5</v>
      </c>
      <c r="I779">
        <v>5.8000000000000003E-2</v>
      </c>
      <c r="J779">
        <v>0.17699999999999999</v>
      </c>
      <c r="K779">
        <v>0.14499999999999999</v>
      </c>
      <c r="L779">
        <v>0.30299999999999999</v>
      </c>
      <c r="M779">
        <v>0.26500000000000001</v>
      </c>
      <c r="N779">
        <v>0.31</v>
      </c>
      <c r="O779">
        <v>0.41</v>
      </c>
      <c r="P779">
        <v>0.312</v>
      </c>
      <c r="Q779" t="s">
        <v>373</v>
      </c>
      <c r="R779">
        <v>97</v>
      </c>
      <c r="S779">
        <v>-0.9</v>
      </c>
      <c r="T779">
        <v>-3.4</v>
      </c>
      <c r="U779">
        <v>4.5999999999999996</v>
      </c>
      <c r="V779">
        <v>3.2</v>
      </c>
    </row>
    <row r="780" spans="1:22" x14ac:dyDescent="0.45">
      <c r="A780" t="s">
        <v>2545</v>
      </c>
      <c r="B780" t="s">
        <v>1989</v>
      </c>
      <c r="C780">
        <v>300</v>
      </c>
      <c r="D780">
        <v>808</v>
      </c>
      <c r="E780">
        <v>10</v>
      </c>
      <c r="F780">
        <v>98</v>
      </c>
      <c r="G780">
        <v>80</v>
      </c>
      <c r="H780">
        <v>7</v>
      </c>
      <c r="I780">
        <v>8.4000000000000005E-2</v>
      </c>
      <c r="J780">
        <v>0.109</v>
      </c>
      <c r="K780">
        <v>0.113</v>
      </c>
      <c r="L780">
        <v>0.30499999999999999</v>
      </c>
      <c r="M780">
        <v>0.27900000000000003</v>
      </c>
      <c r="N780">
        <v>0.34499999999999997</v>
      </c>
      <c r="O780">
        <v>0.39200000000000002</v>
      </c>
      <c r="P780">
        <v>0.32700000000000001</v>
      </c>
      <c r="Q780" t="s">
        <v>373</v>
      </c>
      <c r="R780">
        <v>95</v>
      </c>
      <c r="S780">
        <v>4.4000000000000004</v>
      </c>
      <c r="T780">
        <v>-0.4</v>
      </c>
      <c r="U780">
        <v>6.1</v>
      </c>
      <c r="V780">
        <v>3.2</v>
      </c>
    </row>
    <row r="781" spans="1:22" x14ac:dyDescent="0.45">
      <c r="A781" t="s">
        <v>133</v>
      </c>
      <c r="B781" t="s">
        <v>1989</v>
      </c>
      <c r="C781">
        <v>183</v>
      </c>
      <c r="D781">
        <v>709</v>
      </c>
      <c r="E781">
        <v>25</v>
      </c>
      <c r="F781">
        <v>89</v>
      </c>
      <c r="G781">
        <v>89</v>
      </c>
      <c r="H781">
        <v>23</v>
      </c>
      <c r="I781">
        <v>0.121</v>
      </c>
      <c r="J781">
        <v>0.31</v>
      </c>
      <c r="K781">
        <v>0.193</v>
      </c>
      <c r="L781">
        <v>0.37</v>
      </c>
      <c r="M781">
        <v>0.26500000000000001</v>
      </c>
      <c r="N781">
        <v>0.35699999999999998</v>
      </c>
      <c r="O781">
        <v>0.45800000000000002</v>
      </c>
      <c r="P781">
        <v>0.35099999999999998</v>
      </c>
      <c r="Q781" t="s">
        <v>373</v>
      </c>
      <c r="R781">
        <v>111</v>
      </c>
      <c r="S781">
        <v>0.9</v>
      </c>
      <c r="T781">
        <v>10.8</v>
      </c>
      <c r="U781">
        <v>-2.2999999999999998</v>
      </c>
      <c r="V781">
        <v>3.2</v>
      </c>
    </row>
    <row r="782" spans="1:22" x14ac:dyDescent="0.45">
      <c r="A782" t="s">
        <v>2546</v>
      </c>
      <c r="B782" t="s">
        <v>1989</v>
      </c>
      <c r="C782">
        <v>573</v>
      </c>
      <c r="D782">
        <v>2032</v>
      </c>
      <c r="E782">
        <v>33</v>
      </c>
      <c r="F782">
        <v>181</v>
      </c>
      <c r="G782">
        <v>216</v>
      </c>
      <c r="H782">
        <v>4</v>
      </c>
      <c r="I782">
        <v>7.0999999999999994E-2</v>
      </c>
      <c r="J782">
        <v>0.161</v>
      </c>
      <c r="K782">
        <v>0.104</v>
      </c>
      <c r="L782">
        <v>0.313</v>
      </c>
      <c r="M782">
        <v>0.27200000000000002</v>
      </c>
      <c r="N782">
        <v>0.32400000000000001</v>
      </c>
      <c r="O782">
        <v>0.376</v>
      </c>
      <c r="P782">
        <v>0.308</v>
      </c>
      <c r="Q782" t="s">
        <v>373</v>
      </c>
      <c r="R782">
        <v>85</v>
      </c>
      <c r="S782">
        <v>-17.100000000000001</v>
      </c>
      <c r="T782">
        <v>-55.8</v>
      </c>
      <c r="U782">
        <v>24.3</v>
      </c>
      <c r="V782">
        <v>3.2</v>
      </c>
    </row>
    <row r="783" spans="1:22" x14ac:dyDescent="0.45">
      <c r="A783" t="s">
        <v>2547</v>
      </c>
      <c r="B783" t="s">
        <v>1989</v>
      </c>
      <c r="C783">
        <v>548</v>
      </c>
      <c r="D783">
        <v>2078</v>
      </c>
      <c r="E783">
        <v>108</v>
      </c>
      <c r="F783">
        <v>237</v>
      </c>
      <c r="G783">
        <v>285</v>
      </c>
      <c r="H783">
        <v>6</v>
      </c>
      <c r="I783">
        <v>8.3000000000000004E-2</v>
      </c>
      <c r="J783">
        <v>0.30599999999999999</v>
      </c>
      <c r="K783">
        <v>0.215</v>
      </c>
      <c r="L783">
        <v>0.311</v>
      </c>
      <c r="M783">
        <v>0.249</v>
      </c>
      <c r="N783">
        <v>0.31</v>
      </c>
      <c r="O783">
        <v>0.46400000000000002</v>
      </c>
      <c r="P783">
        <v>0.32800000000000001</v>
      </c>
      <c r="Q783" t="s">
        <v>373</v>
      </c>
      <c r="R783">
        <v>108</v>
      </c>
      <c r="S783">
        <v>-9.1999999999999993</v>
      </c>
      <c r="T783">
        <v>13.9</v>
      </c>
      <c r="U783">
        <v>-52.6</v>
      </c>
      <c r="V783">
        <v>3.2</v>
      </c>
    </row>
    <row r="784" spans="1:22" x14ac:dyDescent="0.45">
      <c r="A784" t="s">
        <v>2548</v>
      </c>
      <c r="B784" t="s">
        <v>57</v>
      </c>
      <c r="C784">
        <v>89</v>
      </c>
      <c r="D784">
        <v>403</v>
      </c>
      <c r="E784">
        <v>16</v>
      </c>
      <c r="F784">
        <v>65</v>
      </c>
      <c r="G784">
        <v>50</v>
      </c>
      <c r="H784">
        <v>14</v>
      </c>
      <c r="I784">
        <v>7.6999999999999999E-2</v>
      </c>
      <c r="J784">
        <v>0.28499999999999998</v>
      </c>
      <c r="K784">
        <v>0.216</v>
      </c>
      <c r="L784">
        <v>0.38500000000000001</v>
      </c>
      <c r="M784">
        <v>0.28999999999999998</v>
      </c>
      <c r="N784">
        <v>0.35699999999999998</v>
      </c>
      <c r="O784">
        <v>0.50700000000000001</v>
      </c>
      <c r="P784">
        <v>0.37</v>
      </c>
      <c r="Q784" t="s">
        <v>373</v>
      </c>
      <c r="R784">
        <v>128</v>
      </c>
      <c r="S784">
        <v>0.4</v>
      </c>
      <c r="T784">
        <v>14.5</v>
      </c>
      <c r="U784">
        <v>3.7</v>
      </c>
      <c r="V784">
        <v>3.2</v>
      </c>
    </row>
    <row r="785" spans="1:22" x14ac:dyDescent="0.45">
      <c r="A785" t="s">
        <v>2574</v>
      </c>
      <c r="B785" t="s">
        <v>1989</v>
      </c>
      <c r="C785">
        <v>339</v>
      </c>
      <c r="D785">
        <v>1294</v>
      </c>
      <c r="E785">
        <v>42</v>
      </c>
      <c r="F785">
        <v>150</v>
      </c>
      <c r="G785">
        <v>168</v>
      </c>
      <c r="H785">
        <v>11</v>
      </c>
      <c r="I785">
        <v>4.2999999999999997E-2</v>
      </c>
      <c r="J785">
        <v>0.16400000000000001</v>
      </c>
      <c r="K785">
        <v>0.16900000000000001</v>
      </c>
      <c r="L785">
        <v>0.29799999999999999</v>
      </c>
      <c r="M785">
        <v>0.27300000000000002</v>
      </c>
      <c r="N785">
        <v>0.30399999999999999</v>
      </c>
      <c r="O785">
        <v>0.442</v>
      </c>
      <c r="P785">
        <v>0.318</v>
      </c>
      <c r="Q785" t="s">
        <v>373</v>
      </c>
      <c r="R785">
        <v>103</v>
      </c>
      <c r="S785">
        <v>0.2</v>
      </c>
      <c r="T785">
        <v>4</v>
      </c>
      <c r="U785">
        <v>-17.100000000000001</v>
      </c>
      <c r="V785">
        <v>3.2</v>
      </c>
    </row>
    <row r="786" spans="1:22" x14ac:dyDescent="0.45">
      <c r="A786" t="s">
        <v>516</v>
      </c>
      <c r="B786" t="s">
        <v>1989</v>
      </c>
      <c r="C786">
        <v>639</v>
      </c>
      <c r="D786">
        <v>1643</v>
      </c>
      <c r="E786">
        <v>11</v>
      </c>
      <c r="F786">
        <v>205</v>
      </c>
      <c r="G786">
        <v>94</v>
      </c>
      <c r="H786">
        <v>97</v>
      </c>
      <c r="I786">
        <v>0.10199999999999999</v>
      </c>
      <c r="J786">
        <v>0.20899999999999999</v>
      </c>
      <c r="K786">
        <v>7.0999999999999994E-2</v>
      </c>
      <c r="L786">
        <v>0.30499999999999999</v>
      </c>
      <c r="M786">
        <v>0.23799999999999999</v>
      </c>
      <c r="N786">
        <v>0.32100000000000001</v>
      </c>
      <c r="O786">
        <v>0.309</v>
      </c>
      <c r="P786">
        <v>0.28399999999999997</v>
      </c>
      <c r="Q786" t="s">
        <v>373</v>
      </c>
      <c r="R786">
        <v>77</v>
      </c>
      <c r="S786">
        <v>13.6</v>
      </c>
      <c r="T786">
        <v>-31.6</v>
      </c>
      <c r="U786">
        <v>9.4</v>
      </c>
      <c r="V786">
        <v>3.2</v>
      </c>
    </row>
    <row r="787" spans="1:22" x14ac:dyDescent="0.45">
      <c r="A787" t="s">
        <v>2550</v>
      </c>
      <c r="B787" t="s">
        <v>1989</v>
      </c>
      <c r="C787">
        <v>591</v>
      </c>
      <c r="D787">
        <v>1566</v>
      </c>
      <c r="E787">
        <v>27</v>
      </c>
      <c r="F787">
        <v>179</v>
      </c>
      <c r="G787">
        <v>114</v>
      </c>
      <c r="H787">
        <v>7</v>
      </c>
      <c r="I787">
        <v>8.3000000000000004E-2</v>
      </c>
      <c r="J787">
        <v>0.2</v>
      </c>
      <c r="K787">
        <v>0.115</v>
      </c>
      <c r="L787">
        <v>0.27800000000000002</v>
      </c>
      <c r="M787">
        <v>0.23100000000000001</v>
      </c>
      <c r="N787">
        <v>0.31</v>
      </c>
      <c r="O787">
        <v>0.34599999999999997</v>
      </c>
      <c r="P787">
        <v>0.28999999999999998</v>
      </c>
      <c r="Q787" t="s">
        <v>373</v>
      </c>
      <c r="R787">
        <v>82</v>
      </c>
      <c r="S787">
        <v>-1.3</v>
      </c>
      <c r="T787">
        <v>-36.700000000000003</v>
      </c>
      <c r="U787">
        <v>15</v>
      </c>
      <c r="V787">
        <v>3.1</v>
      </c>
    </row>
    <row r="788" spans="1:22" x14ac:dyDescent="0.45">
      <c r="A788" t="s">
        <v>2549</v>
      </c>
      <c r="B788" t="s">
        <v>1989</v>
      </c>
      <c r="C788">
        <v>858</v>
      </c>
      <c r="D788">
        <v>3008</v>
      </c>
      <c r="E788">
        <v>58</v>
      </c>
      <c r="F788">
        <v>353</v>
      </c>
      <c r="G788">
        <v>309</v>
      </c>
      <c r="H788">
        <v>142</v>
      </c>
      <c r="I788">
        <v>4.4999999999999998E-2</v>
      </c>
      <c r="J788">
        <v>0.13300000000000001</v>
      </c>
      <c r="K788">
        <v>0.128</v>
      </c>
      <c r="L788">
        <v>0.30199999999999999</v>
      </c>
      <c r="M788">
        <v>0.27600000000000002</v>
      </c>
      <c r="N788">
        <v>0.31</v>
      </c>
      <c r="O788">
        <v>0.40400000000000003</v>
      </c>
      <c r="P788">
        <v>0.308</v>
      </c>
      <c r="Q788" t="s">
        <v>373</v>
      </c>
      <c r="R788">
        <v>90</v>
      </c>
      <c r="S788">
        <v>8</v>
      </c>
      <c r="T788">
        <v>-28.2</v>
      </c>
      <c r="U788">
        <v>-41.6</v>
      </c>
      <c r="V788">
        <v>3.1</v>
      </c>
    </row>
    <row r="789" spans="1:22" x14ac:dyDescent="0.45">
      <c r="A789" t="s">
        <v>3627</v>
      </c>
      <c r="B789" t="s">
        <v>20</v>
      </c>
      <c r="C789">
        <v>129</v>
      </c>
      <c r="D789">
        <v>427</v>
      </c>
      <c r="E789">
        <v>13</v>
      </c>
      <c r="F789">
        <v>53</v>
      </c>
      <c r="G789">
        <v>53</v>
      </c>
      <c r="H789">
        <v>0</v>
      </c>
      <c r="I789">
        <v>6.0999999999999999E-2</v>
      </c>
      <c r="J789">
        <v>0.20399999999999999</v>
      </c>
      <c r="K789">
        <v>0.153</v>
      </c>
      <c r="L789">
        <v>0.32900000000000001</v>
      </c>
      <c r="M789">
        <v>0.28199999999999997</v>
      </c>
      <c r="N789">
        <v>0.32600000000000001</v>
      </c>
      <c r="O789">
        <v>0.435</v>
      </c>
      <c r="P789">
        <v>0.32800000000000001</v>
      </c>
      <c r="Q789" t="s">
        <v>373</v>
      </c>
      <c r="R789">
        <v>106</v>
      </c>
      <c r="S789">
        <v>-1</v>
      </c>
      <c r="T789">
        <v>2</v>
      </c>
      <c r="U789">
        <v>14.7</v>
      </c>
      <c r="V789">
        <v>3.1</v>
      </c>
    </row>
    <row r="790" spans="1:22" x14ac:dyDescent="0.45">
      <c r="A790" t="s">
        <v>2551</v>
      </c>
      <c r="B790" t="s">
        <v>1989</v>
      </c>
      <c r="C790">
        <v>321</v>
      </c>
      <c r="D790">
        <v>957</v>
      </c>
      <c r="E790">
        <v>2</v>
      </c>
      <c r="F790">
        <v>111</v>
      </c>
      <c r="G790">
        <v>56</v>
      </c>
      <c r="H790">
        <v>56</v>
      </c>
      <c r="I790">
        <v>6.2E-2</v>
      </c>
      <c r="J790">
        <v>0.19</v>
      </c>
      <c r="K790">
        <v>7.8E-2</v>
      </c>
      <c r="L790">
        <v>0.33500000000000002</v>
      </c>
      <c r="M790">
        <v>0.26800000000000002</v>
      </c>
      <c r="N790">
        <v>0.314</v>
      </c>
      <c r="O790">
        <v>0.34599999999999997</v>
      </c>
      <c r="P790">
        <v>0.29099999999999998</v>
      </c>
      <c r="Q790" t="s">
        <v>373</v>
      </c>
      <c r="R790">
        <v>75</v>
      </c>
      <c r="S790">
        <v>10.5</v>
      </c>
      <c r="T790">
        <v>-20.100000000000001</v>
      </c>
      <c r="U790">
        <v>19.7</v>
      </c>
      <c r="V790">
        <v>3.1</v>
      </c>
    </row>
    <row r="791" spans="1:22" x14ac:dyDescent="0.45">
      <c r="A791" t="s">
        <v>2552</v>
      </c>
      <c r="B791" t="s">
        <v>1989</v>
      </c>
      <c r="C791">
        <v>342</v>
      </c>
      <c r="D791">
        <v>968</v>
      </c>
      <c r="E791">
        <v>14</v>
      </c>
      <c r="F791">
        <v>135</v>
      </c>
      <c r="G791">
        <v>90</v>
      </c>
      <c r="H791">
        <v>40</v>
      </c>
      <c r="I791">
        <v>0.13200000000000001</v>
      </c>
      <c r="J791">
        <v>0.17299999999999999</v>
      </c>
      <c r="K791">
        <v>0.12</v>
      </c>
      <c r="L791">
        <v>0.307</v>
      </c>
      <c r="M791">
        <v>0.26100000000000001</v>
      </c>
      <c r="N791">
        <v>0.35799999999999998</v>
      </c>
      <c r="O791">
        <v>0.38</v>
      </c>
      <c r="P791">
        <v>0.32900000000000001</v>
      </c>
      <c r="Q791" t="s">
        <v>373</v>
      </c>
      <c r="R791">
        <v>97</v>
      </c>
      <c r="S791">
        <v>7</v>
      </c>
      <c r="T791">
        <v>3.8</v>
      </c>
      <c r="U791">
        <v>-4.7</v>
      </c>
      <c r="V791">
        <v>3.1</v>
      </c>
    </row>
    <row r="792" spans="1:22" x14ac:dyDescent="0.45">
      <c r="A792" t="s">
        <v>2554</v>
      </c>
      <c r="B792" t="s">
        <v>1989</v>
      </c>
      <c r="C792">
        <v>578</v>
      </c>
      <c r="D792">
        <v>1303</v>
      </c>
      <c r="E792">
        <v>14</v>
      </c>
      <c r="F792">
        <v>142</v>
      </c>
      <c r="G792">
        <v>99</v>
      </c>
      <c r="H792">
        <v>7</v>
      </c>
      <c r="I792">
        <v>0.127</v>
      </c>
      <c r="J792">
        <v>0.20699999999999999</v>
      </c>
      <c r="K792">
        <v>9.2999999999999999E-2</v>
      </c>
      <c r="L792">
        <v>0.311</v>
      </c>
      <c r="M792">
        <v>0.245</v>
      </c>
      <c r="N792">
        <v>0.35399999999999998</v>
      </c>
      <c r="O792">
        <v>0.33900000000000002</v>
      </c>
      <c r="P792">
        <v>0.311</v>
      </c>
      <c r="Q792" t="s">
        <v>373</v>
      </c>
      <c r="R792">
        <v>94</v>
      </c>
      <c r="S792">
        <v>1.5</v>
      </c>
      <c r="T792">
        <v>-8.9</v>
      </c>
      <c r="U792">
        <v>-2.2999999999999998</v>
      </c>
      <c r="V792">
        <v>3.1</v>
      </c>
    </row>
    <row r="793" spans="1:22" x14ac:dyDescent="0.45">
      <c r="A793" t="s">
        <v>2553</v>
      </c>
      <c r="B793" t="s">
        <v>1989</v>
      </c>
      <c r="C793">
        <v>286</v>
      </c>
      <c r="D793">
        <v>821</v>
      </c>
      <c r="E793">
        <v>23</v>
      </c>
      <c r="F793">
        <v>88</v>
      </c>
      <c r="G793">
        <v>109</v>
      </c>
      <c r="H793">
        <v>7</v>
      </c>
      <c r="I793">
        <v>7.6999999999999999E-2</v>
      </c>
      <c r="J793">
        <v>0.18099999999999999</v>
      </c>
      <c r="K793">
        <v>0.17399999999999999</v>
      </c>
      <c r="L793">
        <v>0.316</v>
      </c>
      <c r="M793">
        <v>0.27700000000000002</v>
      </c>
      <c r="N793">
        <v>0.34100000000000003</v>
      </c>
      <c r="O793">
        <v>0.45100000000000001</v>
      </c>
      <c r="P793">
        <v>0.34300000000000003</v>
      </c>
      <c r="Q793" t="s">
        <v>373</v>
      </c>
      <c r="R793">
        <v>109</v>
      </c>
      <c r="S793">
        <v>-2.1</v>
      </c>
      <c r="T793">
        <v>7.1</v>
      </c>
      <c r="U793">
        <v>-2.1</v>
      </c>
      <c r="V793">
        <v>3.1</v>
      </c>
    </row>
    <row r="794" spans="1:22" x14ac:dyDescent="0.45">
      <c r="A794" t="s">
        <v>91</v>
      </c>
      <c r="B794" t="s">
        <v>35</v>
      </c>
      <c r="C794">
        <v>254</v>
      </c>
      <c r="D794">
        <v>1055</v>
      </c>
      <c r="E794">
        <v>28</v>
      </c>
      <c r="F794">
        <v>124</v>
      </c>
      <c r="G794">
        <v>113</v>
      </c>
      <c r="H794">
        <v>15</v>
      </c>
      <c r="I794">
        <v>3.7999999999999999E-2</v>
      </c>
      <c r="J794">
        <v>0.27600000000000002</v>
      </c>
      <c r="K794">
        <v>0.16</v>
      </c>
      <c r="L794">
        <v>0.33300000000000002</v>
      </c>
      <c r="M794">
        <v>0.25600000000000001</v>
      </c>
      <c r="N794">
        <v>0.28799999999999998</v>
      </c>
      <c r="O794">
        <v>0.41599999999999998</v>
      </c>
      <c r="P794">
        <v>0.30299999999999999</v>
      </c>
      <c r="Q794" t="s">
        <v>373</v>
      </c>
      <c r="R794">
        <v>76</v>
      </c>
      <c r="S794">
        <v>-0.9</v>
      </c>
      <c r="T794">
        <v>-31.6</v>
      </c>
      <c r="U794">
        <v>26.3</v>
      </c>
      <c r="V794">
        <v>3.1</v>
      </c>
    </row>
    <row r="795" spans="1:22" x14ac:dyDescent="0.45">
      <c r="A795" t="s">
        <v>222</v>
      </c>
      <c r="B795" t="s">
        <v>1989</v>
      </c>
      <c r="C795">
        <v>181</v>
      </c>
      <c r="D795">
        <v>562</v>
      </c>
      <c r="E795">
        <v>10</v>
      </c>
      <c r="F795">
        <v>75</v>
      </c>
      <c r="G795">
        <v>50</v>
      </c>
      <c r="H795">
        <v>50</v>
      </c>
      <c r="I795">
        <v>0.08</v>
      </c>
      <c r="J795">
        <v>0.25600000000000001</v>
      </c>
      <c r="K795">
        <v>0.113</v>
      </c>
      <c r="L795">
        <v>0.29899999999999999</v>
      </c>
      <c r="M795">
        <v>0.22800000000000001</v>
      </c>
      <c r="N795">
        <v>0.32</v>
      </c>
      <c r="O795">
        <v>0.34100000000000003</v>
      </c>
      <c r="P795">
        <v>0.29799999999999999</v>
      </c>
      <c r="Q795" t="s">
        <v>373</v>
      </c>
      <c r="R795">
        <v>94</v>
      </c>
      <c r="S795">
        <v>4.4000000000000004</v>
      </c>
      <c r="T795">
        <v>0.4</v>
      </c>
      <c r="U795">
        <v>11.5</v>
      </c>
      <c r="V795">
        <v>3.1</v>
      </c>
    </row>
    <row r="796" spans="1:22" x14ac:dyDescent="0.45">
      <c r="A796" t="s">
        <v>2555</v>
      </c>
      <c r="B796" t="s">
        <v>1989</v>
      </c>
      <c r="C796">
        <v>288</v>
      </c>
      <c r="D796">
        <v>987</v>
      </c>
      <c r="E796">
        <v>15</v>
      </c>
      <c r="F796">
        <v>112</v>
      </c>
      <c r="G796">
        <v>90</v>
      </c>
      <c r="H796">
        <v>17</v>
      </c>
      <c r="I796">
        <v>0.13500000000000001</v>
      </c>
      <c r="J796">
        <v>0.159</v>
      </c>
      <c r="K796">
        <v>0.114</v>
      </c>
      <c r="L796">
        <v>0.29699999999999999</v>
      </c>
      <c r="M796">
        <v>0.254</v>
      </c>
      <c r="N796">
        <v>0.35799999999999998</v>
      </c>
      <c r="O796">
        <v>0.36899999999999999</v>
      </c>
      <c r="P796">
        <v>0.32700000000000001</v>
      </c>
      <c r="Q796" t="s">
        <v>373</v>
      </c>
      <c r="R796">
        <v>93</v>
      </c>
      <c r="S796">
        <v>-7.4</v>
      </c>
      <c r="T796">
        <v>-15.8</v>
      </c>
      <c r="U796">
        <v>14.3</v>
      </c>
      <c r="V796">
        <v>3.1</v>
      </c>
    </row>
    <row r="797" spans="1:22" x14ac:dyDescent="0.45">
      <c r="A797" t="s">
        <v>1527</v>
      </c>
      <c r="B797" t="s">
        <v>1989</v>
      </c>
      <c r="C797">
        <v>432</v>
      </c>
      <c r="D797">
        <v>1386</v>
      </c>
      <c r="E797">
        <v>43</v>
      </c>
      <c r="F797">
        <v>170</v>
      </c>
      <c r="G797">
        <v>182</v>
      </c>
      <c r="H797">
        <v>7</v>
      </c>
      <c r="I797">
        <v>9.1999999999999998E-2</v>
      </c>
      <c r="J797">
        <v>0.19800000000000001</v>
      </c>
      <c r="K797">
        <v>0.158</v>
      </c>
      <c r="L797">
        <v>0.33900000000000002</v>
      </c>
      <c r="M797">
        <v>0.28899999999999998</v>
      </c>
      <c r="N797">
        <v>0.35599999999999998</v>
      </c>
      <c r="O797">
        <v>0.44700000000000001</v>
      </c>
      <c r="P797">
        <v>0.34499999999999997</v>
      </c>
      <c r="Q797" t="s">
        <v>373</v>
      </c>
      <c r="R797">
        <v>118</v>
      </c>
      <c r="S797">
        <v>-4.5</v>
      </c>
      <c r="T797">
        <v>26.1</v>
      </c>
      <c r="U797">
        <v>-40.1</v>
      </c>
      <c r="V797">
        <v>3.1</v>
      </c>
    </row>
    <row r="798" spans="1:22" x14ac:dyDescent="0.45">
      <c r="A798" t="s">
        <v>2556</v>
      </c>
      <c r="B798" t="s">
        <v>102</v>
      </c>
      <c r="C798">
        <v>297</v>
      </c>
      <c r="D798">
        <v>1063</v>
      </c>
      <c r="E798">
        <v>24</v>
      </c>
      <c r="F798">
        <v>150</v>
      </c>
      <c r="G798">
        <v>100</v>
      </c>
      <c r="H798">
        <v>13</v>
      </c>
      <c r="I798">
        <v>7.0999999999999994E-2</v>
      </c>
      <c r="J798">
        <v>0.16300000000000001</v>
      </c>
      <c r="K798">
        <v>0.13700000000000001</v>
      </c>
      <c r="L798">
        <v>0.314</v>
      </c>
      <c r="M798">
        <v>0.27600000000000002</v>
      </c>
      <c r="N798">
        <v>0.33200000000000002</v>
      </c>
      <c r="O798">
        <v>0.41299999999999998</v>
      </c>
      <c r="P798">
        <v>0.32600000000000001</v>
      </c>
      <c r="Q798" t="s">
        <v>373</v>
      </c>
      <c r="R798">
        <v>103</v>
      </c>
      <c r="S798">
        <v>3</v>
      </c>
      <c r="T798">
        <v>7.1</v>
      </c>
      <c r="U798">
        <v>-13</v>
      </c>
      <c r="V798">
        <v>3.1</v>
      </c>
    </row>
    <row r="799" spans="1:22" x14ac:dyDescent="0.45">
      <c r="A799" t="s">
        <v>2557</v>
      </c>
      <c r="B799" t="s">
        <v>1989</v>
      </c>
      <c r="C799">
        <v>705</v>
      </c>
      <c r="D799">
        <v>1868</v>
      </c>
      <c r="E799">
        <v>61</v>
      </c>
      <c r="F799">
        <v>210</v>
      </c>
      <c r="G799">
        <v>219</v>
      </c>
      <c r="H799">
        <v>6</v>
      </c>
      <c r="I799">
        <v>0.06</v>
      </c>
      <c r="J799">
        <v>0.25700000000000001</v>
      </c>
      <c r="K799">
        <v>0.17599999999999999</v>
      </c>
      <c r="L799">
        <v>0.29299999999999998</v>
      </c>
      <c r="M799">
        <v>0.23899999999999999</v>
      </c>
      <c r="N799">
        <v>0.28599999999999998</v>
      </c>
      <c r="O799">
        <v>0.41499999999999998</v>
      </c>
      <c r="P799">
        <v>0.3</v>
      </c>
      <c r="Q799" t="s">
        <v>373</v>
      </c>
      <c r="R799">
        <v>79</v>
      </c>
      <c r="S799">
        <v>8.1</v>
      </c>
      <c r="T799">
        <v>-41.2</v>
      </c>
      <c r="U799">
        <v>11.9</v>
      </c>
      <c r="V799">
        <v>3.1</v>
      </c>
    </row>
    <row r="800" spans="1:22" x14ac:dyDescent="0.45">
      <c r="A800" t="s">
        <v>2558</v>
      </c>
      <c r="B800" t="s">
        <v>1989</v>
      </c>
      <c r="C800">
        <v>441</v>
      </c>
      <c r="D800">
        <v>1193</v>
      </c>
      <c r="E800">
        <v>41</v>
      </c>
      <c r="F800">
        <v>145</v>
      </c>
      <c r="G800">
        <v>133</v>
      </c>
      <c r="H800">
        <v>28</v>
      </c>
      <c r="I800">
        <v>9.6000000000000002E-2</v>
      </c>
      <c r="J800">
        <v>0.311</v>
      </c>
      <c r="K800">
        <v>0.17899999999999999</v>
      </c>
      <c r="L800">
        <v>0.29399999999999998</v>
      </c>
      <c r="M800">
        <v>0.22</v>
      </c>
      <c r="N800">
        <v>0.30299999999999999</v>
      </c>
      <c r="O800">
        <v>0.39900000000000002</v>
      </c>
      <c r="P800">
        <v>0.308</v>
      </c>
      <c r="Q800" t="s">
        <v>373</v>
      </c>
      <c r="R800">
        <v>91</v>
      </c>
      <c r="S800">
        <v>2.2000000000000002</v>
      </c>
      <c r="T800">
        <v>-9.6</v>
      </c>
      <c r="U800">
        <v>2.2999999999999998</v>
      </c>
      <c r="V800">
        <v>3.1</v>
      </c>
    </row>
    <row r="801" spans="1:22" x14ac:dyDescent="0.45">
      <c r="A801" t="s">
        <v>2560</v>
      </c>
      <c r="B801" t="s">
        <v>1989</v>
      </c>
      <c r="C801">
        <v>600</v>
      </c>
      <c r="D801">
        <v>1605</v>
      </c>
      <c r="E801">
        <v>33</v>
      </c>
      <c r="F801">
        <v>189</v>
      </c>
      <c r="G801">
        <v>163</v>
      </c>
      <c r="H801">
        <v>7</v>
      </c>
      <c r="I801">
        <v>5.3999999999999999E-2</v>
      </c>
      <c r="J801">
        <v>0.18099999999999999</v>
      </c>
      <c r="K801">
        <v>0.124</v>
      </c>
      <c r="L801">
        <v>0.29899999999999999</v>
      </c>
      <c r="M801">
        <v>0.25900000000000001</v>
      </c>
      <c r="N801">
        <v>0.3</v>
      </c>
      <c r="O801">
        <v>0.38300000000000001</v>
      </c>
      <c r="P801">
        <v>0.29299999999999998</v>
      </c>
      <c r="Q801" t="s">
        <v>373</v>
      </c>
      <c r="R801">
        <v>80</v>
      </c>
      <c r="S801">
        <v>-0.8</v>
      </c>
      <c r="T801">
        <v>-41.1</v>
      </c>
      <c r="U801">
        <v>18</v>
      </c>
      <c r="V801">
        <v>3</v>
      </c>
    </row>
    <row r="802" spans="1:22" x14ac:dyDescent="0.45">
      <c r="A802" t="s">
        <v>2559</v>
      </c>
      <c r="B802" t="s">
        <v>1989</v>
      </c>
      <c r="C802">
        <v>451</v>
      </c>
      <c r="D802">
        <v>1738</v>
      </c>
      <c r="E802">
        <v>69</v>
      </c>
      <c r="F802">
        <v>160</v>
      </c>
      <c r="G802">
        <v>228</v>
      </c>
      <c r="H802">
        <v>0</v>
      </c>
      <c r="I802">
        <v>9.2999999999999999E-2</v>
      </c>
      <c r="J802">
        <v>0.157</v>
      </c>
      <c r="K802">
        <v>0.186</v>
      </c>
      <c r="L802">
        <v>0.28499999999999998</v>
      </c>
      <c r="M802">
        <v>0.26800000000000002</v>
      </c>
      <c r="N802">
        <v>0.33800000000000002</v>
      </c>
      <c r="O802">
        <v>0.45500000000000002</v>
      </c>
      <c r="P802">
        <v>0.34</v>
      </c>
      <c r="Q802" t="s">
        <v>373</v>
      </c>
      <c r="R802">
        <v>107</v>
      </c>
      <c r="S802">
        <v>-19.5</v>
      </c>
      <c r="T802">
        <v>-3.8</v>
      </c>
      <c r="U802">
        <v>-23.4</v>
      </c>
      <c r="V802">
        <v>3</v>
      </c>
    </row>
    <row r="803" spans="1:22" x14ac:dyDescent="0.45">
      <c r="A803" t="s">
        <v>1866</v>
      </c>
      <c r="B803" t="s">
        <v>1989</v>
      </c>
      <c r="C803">
        <v>383</v>
      </c>
      <c r="D803">
        <v>942</v>
      </c>
      <c r="E803">
        <v>5</v>
      </c>
      <c r="F803">
        <v>84</v>
      </c>
      <c r="G803">
        <v>54</v>
      </c>
      <c r="H803">
        <v>5</v>
      </c>
      <c r="I803">
        <v>0.108</v>
      </c>
      <c r="J803">
        <v>0.161</v>
      </c>
      <c r="K803">
        <v>7.2999999999999995E-2</v>
      </c>
      <c r="L803">
        <v>0.308</v>
      </c>
      <c r="M803">
        <v>0.25600000000000001</v>
      </c>
      <c r="N803">
        <v>0.33800000000000002</v>
      </c>
      <c r="O803">
        <v>0.32900000000000001</v>
      </c>
      <c r="P803">
        <v>0.29899999999999999</v>
      </c>
      <c r="Q803" t="s">
        <v>373</v>
      </c>
      <c r="R803">
        <v>92</v>
      </c>
      <c r="S803">
        <v>-2</v>
      </c>
      <c r="T803">
        <v>-11</v>
      </c>
      <c r="U803">
        <v>9.6999999999999993</v>
      </c>
      <c r="V803">
        <v>3</v>
      </c>
    </row>
    <row r="804" spans="1:22" x14ac:dyDescent="0.45">
      <c r="A804" t="s">
        <v>1872</v>
      </c>
      <c r="B804" t="s">
        <v>1989</v>
      </c>
      <c r="C804">
        <v>254</v>
      </c>
      <c r="D804">
        <v>809</v>
      </c>
      <c r="E804">
        <v>32</v>
      </c>
      <c r="F804">
        <v>101</v>
      </c>
      <c r="G804">
        <v>83</v>
      </c>
      <c r="H804">
        <v>20</v>
      </c>
      <c r="I804">
        <v>5.6000000000000001E-2</v>
      </c>
      <c r="J804">
        <v>0.32100000000000001</v>
      </c>
      <c r="K804">
        <v>0.19600000000000001</v>
      </c>
      <c r="L804">
        <v>0.32200000000000001</v>
      </c>
      <c r="M804">
        <v>0.23799999999999999</v>
      </c>
      <c r="N804">
        <v>0.312</v>
      </c>
      <c r="O804">
        <v>0.434</v>
      </c>
      <c r="P804">
        <v>0.32400000000000001</v>
      </c>
      <c r="Q804" t="s">
        <v>373</v>
      </c>
      <c r="R804">
        <v>111</v>
      </c>
      <c r="S804">
        <v>2.4</v>
      </c>
      <c r="T804">
        <v>13.2</v>
      </c>
      <c r="U804">
        <v>-10.1</v>
      </c>
      <c r="V804">
        <v>3</v>
      </c>
    </row>
    <row r="805" spans="1:22" x14ac:dyDescent="0.45">
      <c r="A805" t="s">
        <v>2561</v>
      </c>
      <c r="B805" t="s">
        <v>1989</v>
      </c>
      <c r="C805">
        <v>338</v>
      </c>
      <c r="D805">
        <v>549</v>
      </c>
      <c r="E805">
        <v>6</v>
      </c>
      <c r="F805">
        <v>46</v>
      </c>
      <c r="G805">
        <v>32</v>
      </c>
      <c r="H805">
        <v>0</v>
      </c>
      <c r="I805">
        <v>2.9000000000000001E-2</v>
      </c>
      <c r="J805">
        <v>0.35699999999999998</v>
      </c>
      <c r="K805">
        <v>7.8E-2</v>
      </c>
      <c r="L805">
        <v>0.307</v>
      </c>
      <c r="M805">
        <v>0.192</v>
      </c>
      <c r="N805">
        <v>0.221</v>
      </c>
      <c r="O805">
        <v>0.27</v>
      </c>
      <c r="P805">
        <v>0.218</v>
      </c>
      <c r="Q805" t="s">
        <v>373</v>
      </c>
      <c r="R805">
        <v>30</v>
      </c>
      <c r="S805">
        <v>0</v>
      </c>
      <c r="T805">
        <v>-45.7</v>
      </c>
      <c r="U805">
        <v>57.3</v>
      </c>
      <c r="V805">
        <v>3</v>
      </c>
    </row>
    <row r="806" spans="1:22" x14ac:dyDescent="0.45">
      <c r="A806" t="s">
        <v>2562</v>
      </c>
      <c r="B806" t="s">
        <v>1989</v>
      </c>
      <c r="C806">
        <v>405</v>
      </c>
      <c r="D806">
        <v>1390</v>
      </c>
      <c r="E806">
        <v>33</v>
      </c>
      <c r="F806">
        <v>137</v>
      </c>
      <c r="G806">
        <v>157</v>
      </c>
      <c r="H806">
        <v>7</v>
      </c>
      <c r="I806">
        <v>0.10199999999999999</v>
      </c>
      <c r="J806">
        <v>0.14799999999999999</v>
      </c>
      <c r="K806">
        <v>0.14000000000000001</v>
      </c>
      <c r="L806">
        <v>0.28499999999999998</v>
      </c>
      <c r="M806">
        <v>0.25800000000000001</v>
      </c>
      <c r="N806">
        <v>0.34100000000000003</v>
      </c>
      <c r="O806">
        <v>0.39900000000000002</v>
      </c>
      <c r="P806">
        <v>0.32800000000000001</v>
      </c>
      <c r="Q806" t="s">
        <v>373</v>
      </c>
      <c r="R806">
        <v>100</v>
      </c>
      <c r="S806">
        <v>-5.2</v>
      </c>
      <c r="T806">
        <v>-4.8</v>
      </c>
      <c r="U806">
        <v>-12.4</v>
      </c>
      <c r="V806">
        <v>3</v>
      </c>
    </row>
    <row r="807" spans="1:22" x14ac:dyDescent="0.45">
      <c r="A807" t="s">
        <v>73</v>
      </c>
      <c r="B807" t="s">
        <v>20</v>
      </c>
      <c r="C807">
        <v>224</v>
      </c>
      <c r="D807">
        <v>942</v>
      </c>
      <c r="E807">
        <v>10</v>
      </c>
      <c r="F807">
        <v>114</v>
      </c>
      <c r="G807">
        <v>95</v>
      </c>
      <c r="H807">
        <v>44</v>
      </c>
      <c r="I807">
        <v>7.0999999999999994E-2</v>
      </c>
      <c r="J807">
        <v>0.19600000000000001</v>
      </c>
      <c r="K807">
        <v>9.8000000000000004E-2</v>
      </c>
      <c r="L807">
        <v>0.309</v>
      </c>
      <c r="M807">
        <v>0.254</v>
      </c>
      <c r="N807">
        <v>0.30599999999999999</v>
      </c>
      <c r="O807">
        <v>0.35199999999999998</v>
      </c>
      <c r="P807">
        <v>0.28999999999999998</v>
      </c>
      <c r="Q807" t="s">
        <v>373</v>
      </c>
      <c r="R807">
        <v>80</v>
      </c>
      <c r="S807">
        <v>5.6</v>
      </c>
      <c r="T807">
        <v>-17</v>
      </c>
      <c r="U807">
        <v>15.4</v>
      </c>
      <c r="V807">
        <v>3</v>
      </c>
    </row>
    <row r="808" spans="1:22" x14ac:dyDescent="0.45">
      <c r="A808" t="s">
        <v>2563</v>
      </c>
      <c r="B808" t="s">
        <v>1989</v>
      </c>
      <c r="C808">
        <v>727</v>
      </c>
      <c r="D808">
        <v>2106</v>
      </c>
      <c r="E808">
        <v>18</v>
      </c>
      <c r="F808">
        <v>204</v>
      </c>
      <c r="G808">
        <v>160</v>
      </c>
      <c r="H808">
        <v>32</v>
      </c>
      <c r="I808">
        <v>7.0000000000000007E-2</v>
      </c>
      <c r="J808">
        <v>9.6000000000000002E-2</v>
      </c>
      <c r="K808">
        <v>8.7999999999999995E-2</v>
      </c>
      <c r="L808">
        <v>0.26500000000000001</v>
      </c>
      <c r="M808">
        <v>0.245</v>
      </c>
      <c r="N808">
        <v>0.317</v>
      </c>
      <c r="O808">
        <v>0.33300000000000002</v>
      </c>
      <c r="P808">
        <v>0.29099999999999998</v>
      </c>
      <c r="Q808" t="s">
        <v>373</v>
      </c>
      <c r="R808">
        <v>73</v>
      </c>
      <c r="S808">
        <v>5.2</v>
      </c>
      <c r="T808">
        <v>-64.099999999999994</v>
      </c>
      <c r="U808">
        <v>25</v>
      </c>
      <c r="V808">
        <v>3</v>
      </c>
    </row>
    <row r="809" spans="1:22" x14ac:dyDescent="0.45">
      <c r="A809" t="s">
        <v>1888</v>
      </c>
      <c r="B809" t="s">
        <v>62</v>
      </c>
      <c r="C809">
        <v>241</v>
      </c>
      <c r="D809">
        <v>911</v>
      </c>
      <c r="E809">
        <v>27</v>
      </c>
      <c r="F809">
        <v>92</v>
      </c>
      <c r="G809">
        <v>122</v>
      </c>
      <c r="H809">
        <v>3</v>
      </c>
      <c r="I809">
        <v>5.6000000000000001E-2</v>
      </c>
      <c r="J809">
        <v>0.16700000000000001</v>
      </c>
      <c r="K809">
        <v>0.158</v>
      </c>
      <c r="L809">
        <v>0.308</v>
      </c>
      <c r="M809">
        <v>0.27600000000000002</v>
      </c>
      <c r="N809">
        <v>0.32700000000000001</v>
      </c>
      <c r="O809">
        <v>0.434</v>
      </c>
      <c r="P809">
        <v>0.33100000000000002</v>
      </c>
      <c r="Q809" t="s">
        <v>373</v>
      </c>
      <c r="R809">
        <v>117</v>
      </c>
      <c r="S809">
        <v>-1.1000000000000001</v>
      </c>
      <c r="T809">
        <v>16</v>
      </c>
      <c r="U809">
        <v>-17</v>
      </c>
      <c r="V809">
        <v>3</v>
      </c>
    </row>
    <row r="810" spans="1:22" x14ac:dyDescent="0.45">
      <c r="A810" t="s">
        <v>2565</v>
      </c>
      <c r="B810" t="s">
        <v>1989</v>
      </c>
      <c r="C810">
        <v>506</v>
      </c>
      <c r="D810">
        <v>1940</v>
      </c>
      <c r="E810">
        <v>56</v>
      </c>
      <c r="F810">
        <v>242</v>
      </c>
      <c r="G810">
        <v>267</v>
      </c>
      <c r="H810">
        <v>13</v>
      </c>
      <c r="I810">
        <v>6.8000000000000005E-2</v>
      </c>
      <c r="J810">
        <v>8.5000000000000006E-2</v>
      </c>
      <c r="K810">
        <v>0.156</v>
      </c>
      <c r="L810">
        <v>0.29299999999999998</v>
      </c>
      <c r="M810">
        <v>0.29099999999999998</v>
      </c>
      <c r="N810">
        <v>0.34300000000000003</v>
      </c>
      <c r="O810">
        <v>0.44600000000000001</v>
      </c>
      <c r="P810">
        <v>0.34</v>
      </c>
      <c r="Q810" t="s">
        <v>373</v>
      </c>
      <c r="R810">
        <v>104</v>
      </c>
      <c r="S810">
        <v>-6.2</v>
      </c>
      <c r="T810">
        <v>2.9</v>
      </c>
      <c r="U810">
        <v>-37</v>
      </c>
      <c r="V810">
        <v>3</v>
      </c>
    </row>
    <row r="811" spans="1:22" x14ac:dyDescent="0.45">
      <c r="A811" t="s">
        <v>2564</v>
      </c>
      <c r="B811" t="s">
        <v>1989</v>
      </c>
      <c r="C811">
        <v>797</v>
      </c>
      <c r="D811">
        <v>2330</v>
      </c>
      <c r="E811">
        <v>75</v>
      </c>
      <c r="F811">
        <v>263</v>
      </c>
      <c r="G811">
        <v>283</v>
      </c>
      <c r="H811">
        <v>8</v>
      </c>
      <c r="I811">
        <v>0.09</v>
      </c>
      <c r="J811">
        <v>0.26100000000000001</v>
      </c>
      <c r="K811">
        <v>0.17599999999999999</v>
      </c>
      <c r="L811">
        <v>0.33900000000000002</v>
      </c>
      <c r="M811">
        <v>0.26700000000000002</v>
      </c>
      <c r="N811">
        <v>0.33200000000000002</v>
      </c>
      <c r="O811">
        <v>0.443</v>
      </c>
      <c r="P811">
        <v>0.33500000000000002</v>
      </c>
      <c r="Q811" t="s">
        <v>373</v>
      </c>
      <c r="R811">
        <v>104</v>
      </c>
      <c r="S811">
        <v>-7.9</v>
      </c>
      <c r="T811">
        <v>2.1</v>
      </c>
      <c r="U811">
        <v>-51.5</v>
      </c>
      <c r="V811">
        <v>3</v>
      </c>
    </row>
    <row r="812" spans="1:22" x14ac:dyDescent="0.45">
      <c r="A812" t="s">
        <v>2576</v>
      </c>
      <c r="B812" t="s">
        <v>30</v>
      </c>
      <c r="C812">
        <v>407</v>
      </c>
      <c r="D812">
        <v>1198</v>
      </c>
      <c r="E812">
        <v>36</v>
      </c>
      <c r="F812">
        <v>135</v>
      </c>
      <c r="G812">
        <v>152</v>
      </c>
      <c r="H812">
        <v>11</v>
      </c>
      <c r="I812">
        <v>9.5000000000000001E-2</v>
      </c>
      <c r="J812">
        <v>0.26800000000000002</v>
      </c>
      <c r="K812">
        <v>0.159</v>
      </c>
      <c r="L812">
        <v>0.29699999999999999</v>
      </c>
      <c r="M812">
        <v>0.23300000000000001</v>
      </c>
      <c r="N812">
        <v>0.318</v>
      </c>
      <c r="O812">
        <v>0.39200000000000002</v>
      </c>
      <c r="P812">
        <v>0.308</v>
      </c>
      <c r="Q812" t="s">
        <v>373</v>
      </c>
      <c r="R812">
        <v>92</v>
      </c>
      <c r="S812">
        <v>0.4</v>
      </c>
      <c r="T812">
        <v>-12.4</v>
      </c>
      <c r="U812">
        <v>1.6</v>
      </c>
      <c r="V812">
        <v>3</v>
      </c>
    </row>
    <row r="813" spans="1:22" x14ac:dyDescent="0.45">
      <c r="A813" t="s">
        <v>201</v>
      </c>
      <c r="B813" t="s">
        <v>117</v>
      </c>
      <c r="C813">
        <v>294</v>
      </c>
      <c r="D813">
        <v>1107</v>
      </c>
      <c r="E813">
        <v>58</v>
      </c>
      <c r="F813">
        <v>140</v>
      </c>
      <c r="G813">
        <v>157</v>
      </c>
      <c r="H813">
        <v>14</v>
      </c>
      <c r="I813">
        <v>0.1</v>
      </c>
      <c r="J813">
        <v>0.33700000000000002</v>
      </c>
      <c r="K813">
        <v>0.219</v>
      </c>
      <c r="L813">
        <v>0.29299999999999998</v>
      </c>
      <c r="M813">
        <v>0.22500000000000001</v>
      </c>
      <c r="N813">
        <v>0.30599999999999999</v>
      </c>
      <c r="O813">
        <v>0.44400000000000001</v>
      </c>
      <c r="P813">
        <v>0.32400000000000001</v>
      </c>
      <c r="Q813" t="s">
        <v>373</v>
      </c>
      <c r="R813">
        <v>109</v>
      </c>
      <c r="S813">
        <v>-2.5</v>
      </c>
      <c r="T813">
        <v>9.4</v>
      </c>
      <c r="U813">
        <v>-17.600000000000001</v>
      </c>
      <c r="V813">
        <v>3</v>
      </c>
    </row>
    <row r="814" spans="1:22" x14ac:dyDescent="0.45">
      <c r="A814" t="s">
        <v>72</v>
      </c>
      <c r="B814" t="s">
        <v>30</v>
      </c>
      <c r="C814">
        <v>312</v>
      </c>
      <c r="D814">
        <v>1233</v>
      </c>
      <c r="E814">
        <v>58</v>
      </c>
      <c r="F814">
        <v>156</v>
      </c>
      <c r="G814">
        <v>164</v>
      </c>
      <c r="H814">
        <v>23</v>
      </c>
      <c r="I814">
        <v>9.5000000000000001E-2</v>
      </c>
      <c r="J814">
        <v>0.29199999999999998</v>
      </c>
      <c r="K814">
        <v>0.21299999999999999</v>
      </c>
      <c r="L814">
        <v>0.28000000000000003</v>
      </c>
      <c r="M814">
        <v>0.22800000000000001</v>
      </c>
      <c r="N814">
        <v>0.308</v>
      </c>
      <c r="O814">
        <v>0.441</v>
      </c>
      <c r="P814">
        <v>0.32400000000000001</v>
      </c>
      <c r="Q814" t="s">
        <v>373</v>
      </c>
      <c r="R814">
        <v>107</v>
      </c>
      <c r="S814">
        <v>2.8</v>
      </c>
      <c r="T814">
        <v>13.8</v>
      </c>
      <c r="U814">
        <v>-27</v>
      </c>
      <c r="V814">
        <v>3</v>
      </c>
    </row>
    <row r="815" spans="1:22" x14ac:dyDescent="0.45">
      <c r="A815" t="s">
        <v>2567</v>
      </c>
      <c r="B815" t="s">
        <v>1989</v>
      </c>
      <c r="C815">
        <v>449</v>
      </c>
      <c r="D815">
        <v>1426</v>
      </c>
      <c r="E815">
        <v>22</v>
      </c>
      <c r="F815">
        <v>119</v>
      </c>
      <c r="G815">
        <v>137</v>
      </c>
      <c r="H815">
        <v>2</v>
      </c>
      <c r="I815">
        <v>8.3000000000000004E-2</v>
      </c>
      <c r="J815">
        <v>0.19500000000000001</v>
      </c>
      <c r="K815">
        <v>0.106</v>
      </c>
      <c r="L815">
        <v>0.28299999999999997</v>
      </c>
      <c r="M815">
        <v>0.23499999999999999</v>
      </c>
      <c r="N815">
        <v>0.313</v>
      </c>
      <c r="O815">
        <v>0.34100000000000003</v>
      </c>
      <c r="P815">
        <v>0.28799999999999998</v>
      </c>
      <c r="Q815" t="s">
        <v>373</v>
      </c>
      <c r="R815">
        <v>80</v>
      </c>
      <c r="S815">
        <v>-5.9</v>
      </c>
      <c r="T815">
        <v>-39.6</v>
      </c>
      <c r="U815">
        <v>22.7</v>
      </c>
      <c r="V815">
        <v>2.9</v>
      </c>
    </row>
    <row r="816" spans="1:22" x14ac:dyDescent="0.45">
      <c r="A816" t="s">
        <v>226</v>
      </c>
      <c r="B816" t="s">
        <v>1989</v>
      </c>
      <c r="C816">
        <v>394</v>
      </c>
      <c r="D816">
        <v>1460</v>
      </c>
      <c r="E816">
        <v>33</v>
      </c>
      <c r="F816">
        <v>181</v>
      </c>
      <c r="G816">
        <v>133</v>
      </c>
      <c r="H816">
        <v>11</v>
      </c>
      <c r="I816">
        <v>0.109</v>
      </c>
      <c r="J816">
        <v>0.21299999999999999</v>
      </c>
      <c r="K816">
        <v>0.152</v>
      </c>
      <c r="L816">
        <v>0.3</v>
      </c>
      <c r="M816">
        <v>0.246</v>
      </c>
      <c r="N816">
        <v>0.33900000000000002</v>
      </c>
      <c r="O816">
        <v>0.39800000000000002</v>
      </c>
      <c r="P816">
        <v>0.32500000000000001</v>
      </c>
      <c r="Q816" t="s">
        <v>373</v>
      </c>
      <c r="R816">
        <v>99</v>
      </c>
      <c r="S816">
        <v>-2.2000000000000002</v>
      </c>
      <c r="T816">
        <v>-4.3</v>
      </c>
      <c r="U816">
        <v>-16.2</v>
      </c>
      <c r="V816">
        <v>2.9</v>
      </c>
    </row>
    <row r="817" spans="1:22" x14ac:dyDescent="0.45">
      <c r="A817" t="s">
        <v>2568</v>
      </c>
      <c r="B817" t="s">
        <v>1989</v>
      </c>
      <c r="C817">
        <v>464</v>
      </c>
      <c r="D817">
        <v>1813</v>
      </c>
      <c r="E817">
        <v>63</v>
      </c>
      <c r="F817">
        <v>224</v>
      </c>
      <c r="G817">
        <v>239</v>
      </c>
      <c r="H817">
        <v>2</v>
      </c>
      <c r="I817">
        <v>0.08</v>
      </c>
      <c r="J817">
        <v>0.17199999999999999</v>
      </c>
      <c r="K817">
        <v>0.182</v>
      </c>
      <c r="L817">
        <v>0.315</v>
      </c>
      <c r="M817">
        <v>0.28399999999999997</v>
      </c>
      <c r="N817">
        <v>0.34599999999999997</v>
      </c>
      <c r="O817">
        <v>0.46600000000000003</v>
      </c>
      <c r="P817">
        <v>0.34799999999999998</v>
      </c>
      <c r="Q817" t="s">
        <v>373</v>
      </c>
      <c r="R817">
        <v>112</v>
      </c>
      <c r="S817">
        <v>-14.6</v>
      </c>
      <c r="T817">
        <v>12.5</v>
      </c>
      <c r="U817">
        <v>-43.9</v>
      </c>
      <c r="V817">
        <v>2.9</v>
      </c>
    </row>
    <row r="818" spans="1:22" x14ac:dyDescent="0.45">
      <c r="A818" t="s">
        <v>1974</v>
      </c>
      <c r="B818" t="s">
        <v>1989</v>
      </c>
      <c r="C818">
        <v>625</v>
      </c>
      <c r="D818">
        <v>1578</v>
      </c>
      <c r="E818">
        <v>22</v>
      </c>
      <c r="F818">
        <v>187</v>
      </c>
      <c r="G818">
        <v>151</v>
      </c>
      <c r="H818">
        <v>19</v>
      </c>
      <c r="I818">
        <v>8.2000000000000003E-2</v>
      </c>
      <c r="J818">
        <v>0.19800000000000001</v>
      </c>
      <c r="K818">
        <v>0.115</v>
      </c>
      <c r="L818">
        <v>0.28599999999999998</v>
      </c>
      <c r="M818">
        <v>0.23699999999999999</v>
      </c>
      <c r="N818">
        <v>0.307</v>
      </c>
      <c r="O818">
        <v>0.35199999999999998</v>
      </c>
      <c r="P818">
        <v>0.28799999999999998</v>
      </c>
      <c r="Q818" t="s">
        <v>373</v>
      </c>
      <c r="R818">
        <v>79</v>
      </c>
      <c r="S818">
        <v>1.3</v>
      </c>
      <c r="T818">
        <v>-37.4</v>
      </c>
      <c r="U818">
        <v>12.4</v>
      </c>
      <c r="V818">
        <v>2.9</v>
      </c>
    </row>
    <row r="819" spans="1:22" x14ac:dyDescent="0.45">
      <c r="A819" t="s">
        <v>3635</v>
      </c>
      <c r="B819" t="s">
        <v>26</v>
      </c>
      <c r="C819">
        <v>120</v>
      </c>
      <c r="D819">
        <v>437</v>
      </c>
      <c r="E819">
        <v>18</v>
      </c>
      <c r="F819">
        <v>59</v>
      </c>
      <c r="G819">
        <v>56</v>
      </c>
      <c r="H819">
        <v>4</v>
      </c>
      <c r="I819">
        <v>0.121</v>
      </c>
      <c r="J819">
        <v>0.28799999999999998</v>
      </c>
      <c r="K819">
        <v>0.223</v>
      </c>
      <c r="L819">
        <v>0.30199999999999999</v>
      </c>
      <c r="M819">
        <v>0.23699999999999999</v>
      </c>
      <c r="N819">
        <v>0.34100000000000003</v>
      </c>
      <c r="O819">
        <v>0.46</v>
      </c>
      <c r="P819">
        <v>0.34699999999999998</v>
      </c>
      <c r="Q819" t="s">
        <v>373</v>
      </c>
      <c r="R819">
        <v>126</v>
      </c>
      <c r="S819">
        <v>-0.2</v>
      </c>
      <c r="T819">
        <v>13.3</v>
      </c>
      <c r="U819">
        <v>0.7</v>
      </c>
      <c r="V819">
        <v>2.9</v>
      </c>
    </row>
    <row r="820" spans="1:22" x14ac:dyDescent="0.45">
      <c r="A820" t="s">
        <v>1871</v>
      </c>
      <c r="B820" t="s">
        <v>20</v>
      </c>
      <c r="C820">
        <v>301</v>
      </c>
      <c r="D820">
        <v>913</v>
      </c>
      <c r="E820">
        <v>18</v>
      </c>
      <c r="F820">
        <v>127</v>
      </c>
      <c r="G820">
        <v>92</v>
      </c>
      <c r="H820">
        <v>24</v>
      </c>
      <c r="I820">
        <v>5.8999999999999997E-2</v>
      </c>
      <c r="J820">
        <v>0.222</v>
      </c>
      <c r="K820">
        <v>0.14199999999999999</v>
      </c>
      <c r="L820">
        <v>0.28299999999999997</v>
      </c>
      <c r="M820">
        <v>0.23200000000000001</v>
      </c>
      <c r="N820">
        <v>0.28100000000000003</v>
      </c>
      <c r="O820">
        <v>0.374</v>
      </c>
      <c r="P820">
        <v>0.28499999999999998</v>
      </c>
      <c r="Q820" t="s">
        <v>373</v>
      </c>
      <c r="R820">
        <v>77</v>
      </c>
      <c r="S820">
        <v>5.7</v>
      </c>
      <c r="T820">
        <v>-18.399999999999999</v>
      </c>
      <c r="U820">
        <v>16.5</v>
      </c>
      <c r="V820">
        <v>2.9</v>
      </c>
    </row>
    <row r="821" spans="1:22" x14ac:dyDescent="0.45">
      <c r="A821" t="s">
        <v>2569</v>
      </c>
      <c r="B821" t="s">
        <v>1989</v>
      </c>
      <c r="C821">
        <v>377</v>
      </c>
      <c r="D821">
        <v>1488</v>
      </c>
      <c r="E821">
        <v>52</v>
      </c>
      <c r="F821">
        <v>172</v>
      </c>
      <c r="G821">
        <v>224</v>
      </c>
      <c r="H821">
        <v>4</v>
      </c>
      <c r="I821">
        <v>6.9000000000000006E-2</v>
      </c>
      <c r="J821">
        <v>0.16400000000000001</v>
      </c>
      <c r="K821">
        <v>0.187</v>
      </c>
      <c r="L821">
        <v>0.27400000000000002</v>
      </c>
      <c r="M821">
        <v>0.25600000000000001</v>
      </c>
      <c r="N821">
        <v>0.313</v>
      </c>
      <c r="O821">
        <v>0.443</v>
      </c>
      <c r="P821">
        <v>0.32200000000000001</v>
      </c>
      <c r="Q821" t="s">
        <v>373</v>
      </c>
      <c r="R821">
        <v>89</v>
      </c>
      <c r="S821">
        <v>-5.6</v>
      </c>
      <c r="T821">
        <v>-26.7</v>
      </c>
      <c r="U821">
        <v>6.3</v>
      </c>
      <c r="V821">
        <v>2.9</v>
      </c>
    </row>
    <row r="822" spans="1:22" x14ac:dyDescent="0.45">
      <c r="A822" t="s">
        <v>2570</v>
      </c>
      <c r="B822" t="s">
        <v>1989</v>
      </c>
      <c r="C822">
        <v>485</v>
      </c>
      <c r="D822">
        <v>1776</v>
      </c>
      <c r="E822">
        <v>63</v>
      </c>
      <c r="F822">
        <v>202</v>
      </c>
      <c r="G822">
        <v>199</v>
      </c>
      <c r="H822">
        <v>13</v>
      </c>
      <c r="I822">
        <v>6.3E-2</v>
      </c>
      <c r="J822">
        <v>0.28899999999999998</v>
      </c>
      <c r="K822">
        <v>0.17899999999999999</v>
      </c>
      <c r="L822">
        <v>0.31900000000000001</v>
      </c>
      <c r="M822">
        <v>0.246</v>
      </c>
      <c r="N822">
        <v>0.29899999999999999</v>
      </c>
      <c r="O822">
        <v>0.42599999999999999</v>
      </c>
      <c r="P822">
        <v>0.31</v>
      </c>
      <c r="Q822" t="s">
        <v>373</v>
      </c>
      <c r="R822">
        <v>94</v>
      </c>
      <c r="S822">
        <v>-3.7</v>
      </c>
      <c r="T822">
        <v>-14.8</v>
      </c>
      <c r="U822">
        <v>-16.7</v>
      </c>
      <c r="V822">
        <v>2.8</v>
      </c>
    </row>
    <row r="823" spans="1:22" x14ac:dyDescent="0.45">
      <c r="A823" t="s">
        <v>2572</v>
      </c>
      <c r="B823" t="s">
        <v>1989</v>
      </c>
      <c r="C823">
        <v>651</v>
      </c>
      <c r="D823">
        <v>1926</v>
      </c>
      <c r="E823">
        <v>13</v>
      </c>
      <c r="F823">
        <v>275</v>
      </c>
      <c r="G823">
        <v>112</v>
      </c>
      <c r="H823">
        <v>162</v>
      </c>
      <c r="I823">
        <v>7.5999999999999998E-2</v>
      </c>
      <c r="J823">
        <v>0.182</v>
      </c>
      <c r="K823">
        <v>8.6999999999999994E-2</v>
      </c>
      <c r="L823">
        <v>0.29899999999999999</v>
      </c>
      <c r="M823">
        <v>0.245</v>
      </c>
      <c r="N823">
        <v>0.312</v>
      </c>
      <c r="O823">
        <v>0.33200000000000002</v>
      </c>
      <c r="P823">
        <v>0.28899999999999998</v>
      </c>
      <c r="Q823" t="s">
        <v>373</v>
      </c>
      <c r="R823">
        <v>74</v>
      </c>
      <c r="S823">
        <v>34.1</v>
      </c>
      <c r="T823">
        <v>-23.7</v>
      </c>
      <c r="U823">
        <v>-8.8000000000000007</v>
      </c>
      <c r="V823">
        <v>2.8</v>
      </c>
    </row>
    <row r="824" spans="1:22" x14ac:dyDescent="0.45">
      <c r="A824" t="s">
        <v>2571</v>
      </c>
      <c r="B824" t="s">
        <v>1989</v>
      </c>
      <c r="C824">
        <v>497</v>
      </c>
      <c r="D824">
        <v>1862</v>
      </c>
      <c r="E824">
        <v>34</v>
      </c>
      <c r="F824">
        <v>170</v>
      </c>
      <c r="G824">
        <v>244</v>
      </c>
      <c r="H824">
        <v>0</v>
      </c>
      <c r="I824">
        <v>4.5999999999999999E-2</v>
      </c>
      <c r="J824">
        <v>0.10299999999999999</v>
      </c>
      <c r="K824">
        <v>0.124</v>
      </c>
      <c r="L824">
        <v>0.30199999999999999</v>
      </c>
      <c r="M824">
        <v>0.28599999999999998</v>
      </c>
      <c r="N824">
        <v>0.32500000000000001</v>
      </c>
      <c r="O824">
        <v>0.41099999999999998</v>
      </c>
      <c r="P824">
        <v>0.316</v>
      </c>
      <c r="Q824" t="s">
        <v>373</v>
      </c>
      <c r="R824">
        <v>87</v>
      </c>
      <c r="S824">
        <v>-21</v>
      </c>
      <c r="T824">
        <v>-52.9</v>
      </c>
      <c r="U824">
        <v>20.399999999999999</v>
      </c>
      <c r="V824">
        <v>2.8</v>
      </c>
    </row>
    <row r="825" spans="1:22" x14ac:dyDescent="0.45">
      <c r="A825" t="s">
        <v>1975</v>
      </c>
      <c r="B825" t="s">
        <v>95</v>
      </c>
      <c r="C825">
        <v>140</v>
      </c>
      <c r="D825">
        <v>463</v>
      </c>
      <c r="E825">
        <v>17</v>
      </c>
      <c r="F825">
        <v>59</v>
      </c>
      <c r="G825">
        <v>56</v>
      </c>
      <c r="H825">
        <v>7</v>
      </c>
      <c r="I825">
        <v>0.106</v>
      </c>
      <c r="J825">
        <v>0.28299999999999997</v>
      </c>
      <c r="K825">
        <v>0.183</v>
      </c>
      <c r="L825">
        <v>0.27300000000000002</v>
      </c>
      <c r="M825">
        <v>0.218</v>
      </c>
      <c r="N825">
        <v>0.30199999999999999</v>
      </c>
      <c r="O825">
        <v>0.40100000000000002</v>
      </c>
      <c r="P825">
        <v>0.30599999999999999</v>
      </c>
      <c r="Q825" t="s">
        <v>373</v>
      </c>
      <c r="R825">
        <v>97</v>
      </c>
      <c r="S825">
        <v>1.2</v>
      </c>
      <c r="T825">
        <v>0</v>
      </c>
      <c r="U825">
        <v>12.7</v>
      </c>
      <c r="V825">
        <v>2.8</v>
      </c>
    </row>
    <row r="826" spans="1:22" x14ac:dyDescent="0.45">
      <c r="A826" t="s">
        <v>2573</v>
      </c>
      <c r="B826" t="s">
        <v>1989</v>
      </c>
      <c r="C826">
        <v>429</v>
      </c>
      <c r="D826">
        <v>1395</v>
      </c>
      <c r="E826">
        <v>50</v>
      </c>
      <c r="F826">
        <v>177</v>
      </c>
      <c r="G826">
        <v>158</v>
      </c>
      <c r="H826">
        <v>23</v>
      </c>
      <c r="I826">
        <v>9.1999999999999998E-2</v>
      </c>
      <c r="J826">
        <v>0.27300000000000002</v>
      </c>
      <c r="K826">
        <v>0.19500000000000001</v>
      </c>
      <c r="L826">
        <v>0.309</v>
      </c>
      <c r="M826">
        <v>0.24399999999999999</v>
      </c>
      <c r="N826">
        <v>0.318</v>
      </c>
      <c r="O826">
        <v>0.44</v>
      </c>
      <c r="P826">
        <v>0.32200000000000001</v>
      </c>
      <c r="Q826" t="s">
        <v>373</v>
      </c>
      <c r="R826">
        <v>99</v>
      </c>
      <c r="S826">
        <v>1</v>
      </c>
      <c r="T826">
        <v>-1.2</v>
      </c>
      <c r="U826">
        <v>-19.399999999999999</v>
      </c>
      <c r="V826">
        <v>2.8</v>
      </c>
    </row>
    <row r="827" spans="1:22" x14ac:dyDescent="0.45">
      <c r="A827" t="s">
        <v>203</v>
      </c>
      <c r="B827" t="s">
        <v>39</v>
      </c>
      <c r="C827">
        <v>330</v>
      </c>
      <c r="D827">
        <v>1160</v>
      </c>
      <c r="E827">
        <v>54</v>
      </c>
      <c r="F827">
        <v>137</v>
      </c>
      <c r="G827">
        <v>138</v>
      </c>
      <c r="H827">
        <v>23</v>
      </c>
      <c r="I827">
        <v>0.121</v>
      </c>
      <c r="J827">
        <v>0.31</v>
      </c>
      <c r="K827">
        <v>0.20499999999999999</v>
      </c>
      <c r="L827">
        <v>0.25800000000000001</v>
      </c>
      <c r="M827">
        <v>0.20699999999999999</v>
      </c>
      <c r="N827">
        <v>0.309</v>
      </c>
      <c r="O827">
        <v>0.41199999999999998</v>
      </c>
      <c r="P827">
        <v>0.314</v>
      </c>
      <c r="Q827" t="s">
        <v>373</v>
      </c>
      <c r="R827">
        <v>98</v>
      </c>
      <c r="S827">
        <v>2.2999999999999998</v>
      </c>
      <c r="T827">
        <v>-0.6</v>
      </c>
      <c r="U827">
        <v>-10.9</v>
      </c>
      <c r="V827">
        <v>2.8</v>
      </c>
    </row>
    <row r="828" spans="1:22" x14ac:dyDescent="0.45">
      <c r="A828" t="s">
        <v>1896</v>
      </c>
      <c r="B828" t="s">
        <v>45</v>
      </c>
      <c r="C828">
        <v>250</v>
      </c>
      <c r="D828">
        <v>811</v>
      </c>
      <c r="E828">
        <v>16</v>
      </c>
      <c r="F828">
        <v>94</v>
      </c>
      <c r="G828">
        <v>67</v>
      </c>
      <c r="H828">
        <v>9</v>
      </c>
      <c r="I828">
        <v>0.10100000000000001</v>
      </c>
      <c r="J828">
        <v>0.20300000000000001</v>
      </c>
      <c r="K828">
        <v>0.122</v>
      </c>
      <c r="L828">
        <v>0.28299999999999997</v>
      </c>
      <c r="M828">
        <v>0.23400000000000001</v>
      </c>
      <c r="N828">
        <v>0.33900000000000002</v>
      </c>
      <c r="O828">
        <v>0.35599999999999998</v>
      </c>
      <c r="P828">
        <v>0.314</v>
      </c>
      <c r="Q828" t="s">
        <v>373</v>
      </c>
      <c r="R828">
        <v>99</v>
      </c>
      <c r="S828">
        <v>1.2</v>
      </c>
      <c r="T828">
        <v>0.7</v>
      </c>
      <c r="U828">
        <v>0.1</v>
      </c>
      <c r="V828">
        <v>2.8</v>
      </c>
    </row>
    <row r="829" spans="1:22" x14ac:dyDescent="0.45">
      <c r="A829" t="s">
        <v>2575</v>
      </c>
      <c r="B829" t="s">
        <v>1989</v>
      </c>
      <c r="C829">
        <v>594</v>
      </c>
      <c r="D829">
        <v>2406</v>
      </c>
      <c r="E829">
        <v>75</v>
      </c>
      <c r="F829">
        <v>314</v>
      </c>
      <c r="G829">
        <v>271</v>
      </c>
      <c r="H829">
        <v>28</v>
      </c>
      <c r="I829">
        <v>8.8999999999999996E-2</v>
      </c>
      <c r="J829">
        <v>0.14699999999999999</v>
      </c>
      <c r="K829">
        <v>0.17199999999999999</v>
      </c>
      <c r="L829">
        <v>0.30299999999999999</v>
      </c>
      <c r="M829">
        <v>0.27900000000000003</v>
      </c>
      <c r="N829">
        <v>0.35099999999999998</v>
      </c>
      <c r="O829">
        <v>0.45100000000000001</v>
      </c>
      <c r="P829">
        <v>0.34699999999999998</v>
      </c>
      <c r="Q829" t="s">
        <v>373</v>
      </c>
      <c r="R829">
        <v>106</v>
      </c>
      <c r="S829">
        <v>-7.2</v>
      </c>
      <c r="T829">
        <v>12.6</v>
      </c>
      <c r="U829">
        <v>-64.2</v>
      </c>
      <c r="V829">
        <v>2.8</v>
      </c>
    </row>
    <row r="830" spans="1:22" x14ac:dyDescent="0.45">
      <c r="A830" t="s">
        <v>2577</v>
      </c>
      <c r="B830" t="s">
        <v>1989</v>
      </c>
      <c r="C830">
        <v>658</v>
      </c>
      <c r="D830">
        <v>2485</v>
      </c>
      <c r="E830">
        <v>52</v>
      </c>
      <c r="F830">
        <v>291</v>
      </c>
      <c r="G830">
        <v>295</v>
      </c>
      <c r="H830">
        <v>27</v>
      </c>
      <c r="I830">
        <v>0.10100000000000001</v>
      </c>
      <c r="J830">
        <v>0.11700000000000001</v>
      </c>
      <c r="K830">
        <v>0.13600000000000001</v>
      </c>
      <c r="L830">
        <v>0.28999999999999998</v>
      </c>
      <c r="M830">
        <v>0.27100000000000002</v>
      </c>
      <c r="N830">
        <v>0.35099999999999998</v>
      </c>
      <c r="O830">
        <v>0.40699999999999997</v>
      </c>
      <c r="P830">
        <v>0.33500000000000002</v>
      </c>
      <c r="Q830" t="s">
        <v>373</v>
      </c>
      <c r="R830">
        <v>98</v>
      </c>
      <c r="S830">
        <v>-0.7</v>
      </c>
      <c r="T830">
        <v>-7</v>
      </c>
      <c r="U830">
        <v>-45.8</v>
      </c>
      <c r="V830">
        <v>2.8</v>
      </c>
    </row>
    <row r="831" spans="1:22" x14ac:dyDescent="0.45">
      <c r="A831" t="s">
        <v>2578</v>
      </c>
      <c r="B831" t="s">
        <v>1989</v>
      </c>
      <c r="C831">
        <v>603</v>
      </c>
      <c r="D831">
        <v>1919</v>
      </c>
      <c r="E831">
        <v>113</v>
      </c>
      <c r="F831">
        <v>242</v>
      </c>
      <c r="G831">
        <v>295</v>
      </c>
      <c r="H831">
        <v>3</v>
      </c>
      <c r="I831">
        <v>7.9000000000000001E-2</v>
      </c>
      <c r="J831">
        <v>0.254</v>
      </c>
      <c r="K831">
        <v>0.245</v>
      </c>
      <c r="L831">
        <v>0.27600000000000002</v>
      </c>
      <c r="M831">
        <v>0.248</v>
      </c>
      <c r="N831">
        <v>0.31</v>
      </c>
      <c r="O831">
        <v>0.49299999999999999</v>
      </c>
      <c r="P831">
        <v>0.34300000000000003</v>
      </c>
      <c r="Q831" t="s">
        <v>373</v>
      </c>
      <c r="R831">
        <v>107</v>
      </c>
      <c r="S831">
        <v>-1</v>
      </c>
      <c r="T831">
        <v>15.5</v>
      </c>
      <c r="U831">
        <v>-52.8</v>
      </c>
      <c r="V831">
        <v>2.8</v>
      </c>
    </row>
    <row r="832" spans="1:22" x14ac:dyDescent="0.45">
      <c r="A832" t="s">
        <v>2579</v>
      </c>
      <c r="B832" t="s">
        <v>1989</v>
      </c>
      <c r="C832">
        <v>847</v>
      </c>
      <c r="D832">
        <v>3395</v>
      </c>
      <c r="E832">
        <v>104</v>
      </c>
      <c r="F832">
        <v>367</v>
      </c>
      <c r="G832">
        <v>476</v>
      </c>
      <c r="H832">
        <v>11</v>
      </c>
      <c r="I832">
        <v>5.6000000000000001E-2</v>
      </c>
      <c r="J832">
        <v>0.16500000000000001</v>
      </c>
      <c r="K832">
        <v>0.16800000000000001</v>
      </c>
      <c r="L832">
        <v>0.29699999999999999</v>
      </c>
      <c r="M832">
        <v>0.27100000000000002</v>
      </c>
      <c r="N832">
        <v>0.316</v>
      </c>
      <c r="O832">
        <v>0.439</v>
      </c>
      <c r="P832">
        <v>0.32600000000000001</v>
      </c>
      <c r="Q832" t="s">
        <v>373</v>
      </c>
      <c r="R832">
        <v>96</v>
      </c>
      <c r="S832">
        <v>-11.5</v>
      </c>
      <c r="T832">
        <v>-26.3</v>
      </c>
      <c r="U832">
        <v>-56.6</v>
      </c>
      <c r="V832">
        <v>2.8</v>
      </c>
    </row>
    <row r="833" spans="1:22" x14ac:dyDescent="0.45">
      <c r="A833" t="s">
        <v>2580</v>
      </c>
      <c r="B833" t="s">
        <v>1989</v>
      </c>
      <c r="C833">
        <v>479</v>
      </c>
      <c r="D833">
        <v>1346</v>
      </c>
      <c r="E833">
        <v>43</v>
      </c>
      <c r="F833">
        <v>144</v>
      </c>
      <c r="G833">
        <v>171</v>
      </c>
      <c r="H833">
        <v>9</v>
      </c>
      <c r="I833">
        <v>8.1000000000000003E-2</v>
      </c>
      <c r="J833">
        <v>0.13800000000000001</v>
      </c>
      <c r="K833">
        <v>0.16800000000000001</v>
      </c>
      <c r="L833">
        <v>0.26500000000000001</v>
      </c>
      <c r="M833">
        <v>0.253</v>
      </c>
      <c r="N833">
        <v>0.32700000000000001</v>
      </c>
      <c r="O833">
        <v>0.42099999999999999</v>
      </c>
      <c r="P833">
        <v>0.32700000000000001</v>
      </c>
      <c r="Q833" t="s">
        <v>373</v>
      </c>
      <c r="R833">
        <v>96</v>
      </c>
      <c r="S833">
        <v>0.9</v>
      </c>
      <c r="T833">
        <v>-6</v>
      </c>
      <c r="U833">
        <v>-10.4</v>
      </c>
      <c r="V833">
        <v>2.7</v>
      </c>
    </row>
    <row r="834" spans="1:22" x14ac:dyDescent="0.45">
      <c r="A834" t="s">
        <v>2581</v>
      </c>
      <c r="B834" t="s">
        <v>1989</v>
      </c>
      <c r="C834">
        <v>253</v>
      </c>
      <c r="D834">
        <v>910</v>
      </c>
      <c r="E834">
        <v>20</v>
      </c>
      <c r="F834">
        <v>99</v>
      </c>
      <c r="G834">
        <v>95</v>
      </c>
      <c r="H834">
        <v>8</v>
      </c>
      <c r="I834">
        <v>8.5999999999999993E-2</v>
      </c>
      <c r="J834">
        <v>0.20399999999999999</v>
      </c>
      <c r="K834">
        <v>0.156</v>
      </c>
      <c r="L834">
        <v>0.28999999999999998</v>
      </c>
      <c r="M834">
        <v>0.24299999999999999</v>
      </c>
      <c r="N834">
        <v>0.316</v>
      </c>
      <c r="O834">
        <v>0.39900000000000002</v>
      </c>
      <c r="P834">
        <v>0.315</v>
      </c>
      <c r="Q834" t="s">
        <v>373</v>
      </c>
      <c r="R834">
        <v>93</v>
      </c>
      <c r="S834">
        <v>2.9</v>
      </c>
      <c r="T834">
        <v>-4.2</v>
      </c>
      <c r="U834">
        <v>1.3</v>
      </c>
      <c r="V834">
        <v>2.7</v>
      </c>
    </row>
    <row r="835" spans="1:22" x14ac:dyDescent="0.45">
      <c r="A835" t="s">
        <v>1158</v>
      </c>
      <c r="B835" t="s">
        <v>1989</v>
      </c>
      <c r="C835">
        <v>227</v>
      </c>
      <c r="D835">
        <v>423</v>
      </c>
      <c r="E835">
        <v>3</v>
      </c>
      <c r="F835">
        <v>27</v>
      </c>
      <c r="G835">
        <v>29</v>
      </c>
      <c r="H835">
        <v>1</v>
      </c>
      <c r="I835">
        <v>0.04</v>
      </c>
      <c r="J835">
        <v>0.27400000000000002</v>
      </c>
      <c r="K835">
        <v>4.7E-2</v>
      </c>
      <c r="L835">
        <v>0.28399999999999997</v>
      </c>
      <c r="M835">
        <v>0.20399999999999999</v>
      </c>
      <c r="N835">
        <v>0.23799999999999999</v>
      </c>
      <c r="O835">
        <v>0.251</v>
      </c>
      <c r="P835">
        <v>0.217</v>
      </c>
      <c r="Q835" t="s">
        <v>373</v>
      </c>
      <c r="R835">
        <v>34</v>
      </c>
      <c r="S835">
        <v>-0.8</v>
      </c>
      <c r="T835">
        <v>-35</v>
      </c>
      <c r="U835">
        <v>48.4</v>
      </c>
      <c r="V835">
        <v>2.7</v>
      </c>
    </row>
    <row r="836" spans="1:22" x14ac:dyDescent="0.45">
      <c r="A836" t="s">
        <v>1863</v>
      </c>
      <c r="B836" t="s">
        <v>1989</v>
      </c>
      <c r="C836">
        <v>341</v>
      </c>
      <c r="D836">
        <v>1175</v>
      </c>
      <c r="E836">
        <v>37</v>
      </c>
      <c r="F836">
        <v>133</v>
      </c>
      <c r="G836">
        <v>142</v>
      </c>
      <c r="H836">
        <v>49</v>
      </c>
      <c r="I836">
        <v>0.107</v>
      </c>
      <c r="J836">
        <v>0.222</v>
      </c>
      <c r="K836">
        <v>0.158</v>
      </c>
      <c r="L836">
        <v>0.29099999999999998</v>
      </c>
      <c r="M836">
        <v>0.245</v>
      </c>
      <c r="N836">
        <v>0.33400000000000002</v>
      </c>
      <c r="O836">
        <v>0.40300000000000002</v>
      </c>
      <c r="P836">
        <v>0.32300000000000001</v>
      </c>
      <c r="Q836" t="s">
        <v>373</v>
      </c>
      <c r="R836">
        <v>102</v>
      </c>
      <c r="S836">
        <v>2.2999999999999998</v>
      </c>
      <c r="T836">
        <v>5.3</v>
      </c>
      <c r="U836">
        <v>-19</v>
      </c>
      <c r="V836">
        <v>2.7</v>
      </c>
    </row>
    <row r="837" spans="1:22" x14ac:dyDescent="0.45">
      <c r="A837" t="s">
        <v>3624</v>
      </c>
      <c r="B837" t="s">
        <v>24</v>
      </c>
      <c r="C837">
        <v>143</v>
      </c>
      <c r="D837">
        <v>450</v>
      </c>
      <c r="E837">
        <v>10</v>
      </c>
      <c r="F837">
        <v>66</v>
      </c>
      <c r="G837">
        <v>48</v>
      </c>
      <c r="H837">
        <v>19</v>
      </c>
      <c r="I837">
        <v>0.109</v>
      </c>
      <c r="J837">
        <v>0.27100000000000002</v>
      </c>
      <c r="K837">
        <v>0.122</v>
      </c>
      <c r="L837">
        <v>0.314</v>
      </c>
      <c r="M837">
        <v>0.23499999999999999</v>
      </c>
      <c r="N837">
        <v>0.32400000000000001</v>
      </c>
      <c r="O837">
        <v>0.35699999999999998</v>
      </c>
      <c r="P837">
        <v>0.30499999999999999</v>
      </c>
      <c r="Q837" t="s">
        <v>373</v>
      </c>
      <c r="R837">
        <v>94</v>
      </c>
      <c r="S837">
        <v>3.3</v>
      </c>
      <c r="T837">
        <v>-0.3</v>
      </c>
      <c r="U837">
        <v>11.5</v>
      </c>
      <c r="V837">
        <v>2.7</v>
      </c>
    </row>
    <row r="838" spans="1:22" x14ac:dyDescent="0.45">
      <c r="A838" t="s">
        <v>2582</v>
      </c>
      <c r="B838" t="s">
        <v>1989</v>
      </c>
      <c r="C838">
        <v>395</v>
      </c>
      <c r="D838">
        <v>1126</v>
      </c>
      <c r="E838">
        <v>8</v>
      </c>
      <c r="F838">
        <v>155</v>
      </c>
      <c r="G838">
        <v>110</v>
      </c>
      <c r="H838">
        <v>33</v>
      </c>
      <c r="I838">
        <v>0.1</v>
      </c>
      <c r="J838">
        <v>0.155</v>
      </c>
      <c r="K838">
        <v>0.111</v>
      </c>
      <c r="L838">
        <v>0.33500000000000002</v>
      </c>
      <c r="M838">
        <v>0.28199999999999997</v>
      </c>
      <c r="N838">
        <v>0.36199999999999999</v>
      </c>
      <c r="O838">
        <v>0.39300000000000002</v>
      </c>
      <c r="P838">
        <v>0.33700000000000002</v>
      </c>
      <c r="Q838" t="s">
        <v>373</v>
      </c>
      <c r="R838">
        <v>101</v>
      </c>
      <c r="S838">
        <v>1.8</v>
      </c>
      <c r="T838">
        <v>3.3</v>
      </c>
      <c r="U838">
        <v>-15</v>
      </c>
      <c r="V838">
        <v>2.7</v>
      </c>
    </row>
    <row r="839" spans="1:22" x14ac:dyDescent="0.45">
      <c r="A839" t="s">
        <v>2583</v>
      </c>
      <c r="B839" t="s">
        <v>36</v>
      </c>
      <c r="C839">
        <v>183</v>
      </c>
      <c r="D839">
        <v>745</v>
      </c>
      <c r="E839">
        <v>26</v>
      </c>
      <c r="F839">
        <v>95</v>
      </c>
      <c r="G839">
        <v>104</v>
      </c>
      <c r="H839">
        <v>4</v>
      </c>
      <c r="I839">
        <v>9.4E-2</v>
      </c>
      <c r="J839">
        <v>0.17199999999999999</v>
      </c>
      <c r="K839">
        <v>0.186</v>
      </c>
      <c r="L839">
        <v>0.34100000000000003</v>
      </c>
      <c r="M839">
        <v>0.30199999999999999</v>
      </c>
      <c r="N839">
        <v>0.376</v>
      </c>
      <c r="O839">
        <v>0.48699999999999999</v>
      </c>
      <c r="P839">
        <v>0.371</v>
      </c>
      <c r="Q839" t="s">
        <v>373</v>
      </c>
      <c r="R839">
        <v>126</v>
      </c>
      <c r="S839">
        <v>-2</v>
      </c>
      <c r="T839">
        <v>23</v>
      </c>
      <c r="U839">
        <v>-20.8</v>
      </c>
      <c r="V839">
        <v>2.7</v>
      </c>
    </row>
    <row r="840" spans="1:22" x14ac:dyDescent="0.45">
      <c r="A840" t="s">
        <v>2584</v>
      </c>
      <c r="B840" t="s">
        <v>1989</v>
      </c>
      <c r="C840">
        <v>354</v>
      </c>
      <c r="D840">
        <v>878</v>
      </c>
      <c r="E840">
        <v>4</v>
      </c>
      <c r="F840">
        <v>103</v>
      </c>
      <c r="G840">
        <v>57</v>
      </c>
      <c r="H840">
        <v>5</v>
      </c>
      <c r="I840">
        <v>0.104</v>
      </c>
      <c r="J840">
        <v>8.6999999999999994E-2</v>
      </c>
      <c r="K840">
        <v>7.8E-2</v>
      </c>
      <c r="L840">
        <v>0.27200000000000002</v>
      </c>
      <c r="M840">
        <v>0.251</v>
      </c>
      <c r="N840">
        <v>0.34200000000000003</v>
      </c>
      <c r="O840">
        <v>0.32800000000000001</v>
      </c>
      <c r="P840">
        <v>0.30399999999999999</v>
      </c>
      <c r="Q840" t="s">
        <v>373</v>
      </c>
      <c r="R840">
        <v>75</v>
      </c>
      <c r="S840">
        <v>3.6</v>
      </c>
      <c r="T840">
        <v>-23</v>
      </c>
      <c r="U840">
        <v>21.9</v>
      </c>
      <c r="V840">
        <v>2.7</v>
      </c>
    </row>
    <row r="841" spans="1:22" x14ac:dyDescent="0.45">
      <c r="A841" t="s">
        <v>2585</v>
      </c>
      <c r="B841" t="s">
        <v>1989</v>
      </c>
      <c r="C841">
        <v>315</v>
      </c>
      <c r="D841">
        <v>581</v>
      </c>
      <c r="E841">
        <v>6</v>
      </c>
      <c r="F841">
        <v>31</v>
      </c>
      <c r="G841">
        <v>40</v>
      </c>
      <c r="H841">
        <v>0</v>
      </c>
      <c r="I841">
        <v>0.01</v>
      </c>
      <c r="J841">
        <v>9.0999999999999998E-2</v>
      </c>
      <c r="K841">
        <v>0.08</v>
      </c>
      <c r="L841">
        <v>0.222</v>
      </c>
      <c r="M841">
        <v>0.20799999999999999</v>
      </c>
      <c r="N841">
        <v>0.219</v>
      </c>
      <c r="O841">
        <v>0.28799999999999998</v>
      </c>
      <c r="P841">
        <v>0.221</v>
      </c>
      <c r="Q841" t="s">
        <v>373</v>
      </c>
      <c r="R841">
        <v>26</v>
      </c>
      <c r="S841">
        <v>-0.2</v>
      </c>
      <c r="T841">
        <v>-53.7</v>
      </c>
      <c r="U841">
        <v>61.7</v>
      </c>
      <c r="V841">
        <v>2.7</v>
      </c>
    </row>
    <row r="842" spans="1:22" x14ac:dyDescent="0.45">
      <c r="A842" t="s">
        <v>524</v>
      </c>
      <c r="B842" t="s">
        <v>1989</v>
      </c>
      <c r="C842">
        <v>572</v>
      </c>
      <c r="D842">
        <v>2117</v>
      </c>
      <c r="E842">
        <v>25</v>
      </c>
      <c r="F842">
        <v>216</v>
      </c>
      <c r="G842">
        <v>191</v>
      </c>
      <c r="H842">
        <v>41</v>
      </c>
      <c r="I842">
        <v>5.2999999999999999E-2</v>
      </c>
      <c r="J842">
        <v>0.122</v>
      </c>
      <c r="K842">
        <v>9.9000000000000005E-2</v>
      </c>
      <c r="L842">
        <v>0.28799999999999998</v>
      </c>
      <c r="M842">
        <v>0.26100000000000001</v>
      </c>
      <c r="N842">
        <v>0.30499999999999999</v>
      </c>
      <c r="O842">
        <v>0.36099999999999999</v>
      </c>
      <c r="P842">
        <v>0.28899999999999998</v>
      </c>
      <c r="Q842" t="s">
        <v>373</v>
      </c>
      <c r="R842">
        <v>78</v>
      </c>
      <c r="S842">
        <v>6.3</v>
      </c>
      <c r="T842">
        <v>-50.8</v>
      </c>
      <c r="U842">
        <v>5</v>
      </c>
      <c r="V842">
        <v>2.6</v>
      </c>
    </row>
    <row r="843" spans="1:22" x14ac:dyDescent="0.45">
      <c r="A843" t="s">
        <v>2586</v>
      </c>
      <c r="B843" t="s">
        <v>1989</v>
      </c>
      <c r="C843">
        <v>342</v>
      </c>
      <c r="D843">
        <v>820</v>
      </c>
      <c r="E843">
        <v>13</v>
      </c>
      <c r="F843">
        <v>95</v>
      </c>
      <c r="G843">
        <v>67</v>
      </c>
      <c r="H843">
        <v>17</v>
      </c>
      <c r="I843">
        <v>5.1999999999999998E-2</v>
      </c>
      <c r="J843">
        <v>0.16800000000000001</v>
      </c>
      <c r="K843">
        <v>0.11700000000000001</v>
      </c>
      <c r="L843">
        <v>0.29299999999999998</v>
      </c>
      <c r="M843">
        <v>0.254</v>
      </c>
      <c r="N843">
        <v>0.3</v>
      </c>
      <c r="O843">
        <v>0.371</v>
      </c>
      <c r="P843">
        <v>0.29499999999999998</v>
      </c>
      <c r="Q843" t="s">
        <v>373</v>
      </c>
      <c r="R843">
        <v>83</v>
      </c>
      <c r="S843">
        <v>3.4</v>
      </c>
      <c r="T843">
        <v>-12.4</v>
      </c>
      <c r="U843">
        <v>10.199999999999999</v>
      </c>
      <c r="V843">
        <v>2.6</v>
      </c>
    </row>
    <row r="844" spans="1:22" x14ac:dyDescent="0.45">
      <c r="A844" t="s">
        <v>2587</v>
      </c>
      <c r="B844" t="s">
        <v>1989</v>
      </c>
      <c r="C844">
        <v>369</v>
      </c>
      <c r="D844">
        <v>1058</v>
      </c>
      <c r="E844">
        <v>45</v>
      </c>
      <c r="F844">
        <v>128</v>
      </c>
      <c r="G844">
        <v>126</v>
      </c>
      <c r="H844">
        <v>17</v>
      </c>
      <c r="I844">
        <v>0.109</v>
      </c>
      <c r="J844">
        <v>0.32700000000000001</v>
      </c>
      <c r="K844">
        <v>0.19900000000000001</v>
      </c>
      <c r="L844">
        <v>0.28000000000000003</v>
      </c>
      <c r="M844">
        <v>0.21199999999999999</v>
      </c>
      <c r="N844">
        <v>0.3</v>
      </c>
      <c r="O844">
        <v>0.41099999999999998</v>
      </c>
      <c r="P844">
        <v>0.309</v>
      </c>
      <c r="Q844" t="s">
        <v>373</v>
      </c>
      <c r="R844">
        <v>96</v>
      </c>
      <c r="S844">
        <v>5.8</v>
      </c>
      <c r="T844">
        <v>-0.6</v>
      </c>
      <c r="U844">
        <v>-10.1</v>
      </c>
      <c r="V844">
        <v>2.6</v>
      </c>
    </row>
    <row r="845" spans="1:22" x14ac:dyDescent="0.45">
      <c r="A845" t="s">
        <v>2588</v>
      </c>
      <c r="B845" t="s">
        <v>1989</v>
      </c>
      <c r="C845">
        <v>147</v>
      </c>
      <c r="D845">
        <v>534</v>
      </c>
      <c r="E845">
        <v>35</v>
      </c>
      <c r="F845">
        <v>74</v>
      </c>
      <c r="G845">
        <v>78</v>
      </c>
      <c r="H845">
        <v>1</v>
      </c>
      <c r="I845">
        <v>0.13300000000000001</v>
      </c>
      <c r="J845">
        <v>0.33300000000000002</v>
      </c>
      <c r="K845">
        <v>0.3</v>
      </c>
      <c r="L845">
        <v>0.218</v>
      </c>
      <c r="M845">
        <v>0.19500000000000001</v>
      </c>
      <c r="N845">
        <v>0.318</v>
      </c>
      <c r="O845">
        <v>0.496</v>
      </c>
      <c r="P845">
        <v>0.34200000000000003</v>
      </c>
      <c r="Q845" t="s">
        <v>373</v>
      </c>
      <c r="R845">
        <v>114</v>
      </c>
      <c r="S845">
        <v>1.2</v>
      </c>
      <c r="T845">
        <v>10.199999999999999</v>
      </c>
      <c r="U845">
        <v>-2.2999999999999998</v>
      </c>
      <c r="V845">
        <v>2.6</v>
      </c>
    </row>
    <row r="846" spans="1:22" x14ac:dyDescent="0.45">
      <c r="A846" t="s">
        <v>2589</v>
      </c>
      <c r="B846" t="s">
        <v>1989</v>
      </c>
      <c r="C846">
        <v>321</v>
      </c>
      <c r="D846">
        <v>834</v>
      </c>
      <c r="E846">
        <v>19</v>
      </c>
      <c r="F846">
        <v>93</v>
      </c>
      <c r="G846">
        <v>67</v>
      </c>
      <c r="H846">
        <v>24</v>
      </c>
      <c r="I846">
        <v>8.5999999999999993E-2</v>
      </c>
      <c r="J846">
        <v>0.245</v>
      </c>
      <c r="K846">
        <v>0.13500000000000001</v>
      </c>
      <c r="L846">
        <v>0.30099999999999999</v>
      </c>
      <c r="M846">
        <v>0.23799999999999999</v>
      </c>
      <c r="N846">
        <v>0.311</v>
      </c>
      <c r="O846">
        <v>0.373</v>
      </c>
      <c r="P846">
        <v>0.30299999999999999</v>
      </c>
      <c r="Q846" t="s">
        <v>373</v>
      </c>
      <c r="R846">
        <v>89</v>
      </c>
      <c r="S846">
        <v>1.3</v>
      </c>
      <c r="T846">
        <v>-10.1</v>
      </c>
      <c r="U846">
        <v>8.9</v>
      </c>
      <c r="V846">
        <v>2.6</v>
      </c>
    </row>
    <row r="847" spans="1:22" x14ac:dyDescent="0.45">
      <c r="A847" t="s">
        <v>3644</v>
      </c>
      <c r="B847" t="s">
        <v>80</v>
      </c>
      <c r="C847">
        <v>116</v>
      </c>
      <c r="D847">
        <v>411</v>
      </c>
      <c r="E847">
        <v>1</v>
      </c>
      <c r="F847">
        <v>55</v>
      </c>
      <c r="G847">
        <v>30</v>
      </c>
      <c r="H847">
        <v>33</v>
      </c>
      <c r="I847">
        <v>6.3E-2</v>
      </c>
      <c r="J847">
        <v>0.2</v>
      </c>
      <c r="K847">
        <v>6.8000000000000005E-2</v>
      </c>
      <c r="L847">
        <v>0.32200000000000001</v>
      </c>
      <c r="M847">
        <v>0.253</v>
      </c>
      <c r="N847">
        <v>0.317</v>
      </c>
      <c r="O847">
        <v>0.32100000000000001</v>
      </c>
      <c r="P847">
        <v>0.28699999999999998</v>
      </c>
      <c r="Q847" t="s">
        <v>373</v>
      </c>
      <c r="R847">
        <v>82</v>
      </c>
      <c r="S847">
        <v>6.8</v>
      </c>
      <c r="T847">
        <v>-2</v>
      </c>
      <c r="U847">
        <v>13.3</v>
      </c>
      <c r="V847">
        <v>2.6</v>
      </c>
    </row>
    <row r="848" spans="1:22" x14ac:dyDescent="0.45">
      <c r="A848" t="s">
        <v>122</v>
      </c>
      <c r="B848" t="s">
        <v>60</v>
      </c>
      <c r="C848">
        <v>181</v>
      </c>
      <c r="D848">
        <v>687</v>
      </c>
      <c r="E848">
        <v>35</v>
      </c>
      <c r="F848">
        <v>89</v>
      </c>
      <c r="G848">
        <v>87</v>
      </c>
      <c r="H848">
        <v>1</v>
      </c>
      <c r="I848">
        <v>0.14699999999999999</v>
      </c>
      <c r="J848">
        <v>0.255</v>
      </c>
      <c r="K848">
        <v>0.23</v>
      </c>
      <c r="L848">
        <v>0.29899999999999999</v>
      </c>
      <c r="M848">
        <v>0.252</v>
      </c>
      <c r="N848">
        <v>0.36199999999999999</v>
      </c>
      <c r="O848">
        <v>0.48199999999999998</v>
      </c>
      <c r="P848">
        <v>0.36299999999999999</v>
      </c>
      <c r="Q848" t="s">
        <v>373</v>
      </c>
      <c r="R848">
        <v>128</v>
      </c>
      <c r="S848">
        <v>-4.3</v>
      </c>
      <c r="T848">
        <v>18.7</v>
      </c>
      <c r="U848">
        <v>-16.3</v>
      </c>
      <c r="V848">
        <v>2.6</v>
      </c>
    </row>
    <row r="849" spans="1:22" x14ac:dyDescent="0.45">
      <c r="A849" t="s">
        <v>2590</v>
      </c>
      <c r="B849" t="s">
        <v>1989</v>
      </c>
      <c r="C849">
        <v>507</v>
      </c>
      <c r="D849">
        <v>2000</v>
      </c>
      <c r="E849">
        <v>60</v>
      </c>
      <c r="F849">
        <v>239</v>
      </c>
      <c r="G849">
        <v>264</v>
      </c>
      <c r="H849">
        <v>19</v>
      </c>
      <c r="I849">
        <v>6.4000000000000001E-2</v>
      </c>
      <c r="J849">
        <v>0.16</v>
      </c>
      <c r="K849">
        <v>0.16400000000000001</v>
      </c>
      <c r="L849">
        <v>0.29599999999999999</v>
      </c>
      <c r="M849">
        <v>0.27</v>
      </c>
      <c r="N849">
        <v>0.32200000000000001</v>
      </c>
      <c r="O849">
        <v>0.434</v>
      </c>
      <c r="P849">
        <v>0.32600000000000001</v>
      </c>
      <c r="Q849" t="s">
        <v>373</v>
      </c>
      <c r="R849">
        <v>97</v>
      </c>
      <c r="S849">
        <v>1.2</v>
      </c>
      <c r="T849">
        <v>-7.8</v>
      </c>
      <c r="U849">
        <v>-32.700000000000003</v>
      </c>
      <c r="V849">
        <v>2.6</v>
      </c>
    </row>
    <row r="850" spans="1:22" x14ac:dyDescent="0.45">
      <c r="A850" t="s">
        <v>2591</v>
      </c>
      <c r="B850" t="s">
        <v>1989</v>
      </c>
      <c r="C850">
        <v>386</v>
      </c>
      <c r="D850">
        <v>450</v>
      </c>
      <c r="E850">
        <v>2</v>
      </c>
      <c r="F850">
        <v>31</v>
      </c>
      <c r="G850">
        <v>38</v>
      </c>
      <c r="H850">
        <v>0</v>
      </c>
      <c r="I850">
        <v>3.5999999999999997E-2</v>
      </c>
      <c r="J850">
        <v>0.247</v>
      </c>
      <c r="K850">
        <v>7.6999999999999999E-2</v>
      </c>
      <c r="L850">
        <v>0.28199999999999997</v>
      </c>
      <c r="M850">
        <v>0.20799999999999999</v>
      </c>
      <c r="N850">
        <v>0.23899999999999999</v>
      </c>
      <c r="O850">
        <v>0.28499999999999998</v>
      </c>
      <c r="P850">
        <v>0.23300000000000001</v>
      </c>
      <c r="Q850" t="s">
        <v>373</v>
      </c>
      <c r="R850">
        <v>34</v>
      </c>
      <c r="S850">
        <v>-0.2</v>
      </c>
      <c r="T850">
        <v>-36.299999999999997</v>
      </c>
      <c r="U850">
        <v>46.9</v>
      </c>
      <c r="V850">
        <v>2.6</v>
      </c>
    </row>
    <row r="851" spans="1:22" x14ac:dyDescent="0.45">
      <c r="A851" t="s">
        <v>2593</v>
      </c>
      <c r="B851" t="s">
        <v>1989</v>
      </c>
      <c r="C851">
        <v>498</v>
      </c>
      <c r="D851">
        <v>1184</v>
      </c>
      <c r="E851">
        <v>27</v>
      </c>
      <c r="F851">
        <v>168</v>
      </c>
      <c r="G851">
        <v>138</v>
      </c>
      <c r="H851">
        <v>16</v>
      </c>
      <c r="I851">
        <v>7.1999999999999995E-2</v>
      </c>
      <c r="J851">
        <v>0.153</v>
      </c>
      <c r="K851">
        <v>0.14199999999999999</v>
      </c>
      <c r="L851">
        <v>0.28899999999999998</v>
      </c>
      <c r="M851">
        <v>0.26</v>
      </c>
      <c r="N851">
        <v>0.31900000000000001</v>
      </c>
      <c r="O851">
        <v>0.40300000000000002</v>
      </c>
      <c r="P851">
        <v>0.317</v>
      </c>
      <c r="Q851" t="s">
        <v>373</v>
      </c>
      <c r="R851">
        <v>90</v>
      </c>
      <c r="S851">
        <v>0.2</v>
      </c>
      <c r="T851">
        <v>-15</v>
      </c>
      <c r="U851">
        <v>0.5</v>
      </c>
      <c r="V851">
        <v>2.5</v>
      </c>
    </row>
    <row r="852" spans="1:22" x14ac:dyDescent="0.45">
      <c r="A852" t="s">
        <v>2594</v>
      </c>
      <c r="B852" t="s">
        <v>1989</v>
      </c>
      <c r="C852">
        <v>136</v>
      </c>
      <c r="D852">
        <v>556</v>
      </c>
      <c r="E852">
        <v>14</v>
      </c>
      <c r="F852">
        <v>70</v>
      </c>
      <c r="G852">
        <v>52</v>
      </c>
      <c r="H852">
        <v>14</v>
      </c>
      <c r="I852">
        <v>9.7000000000000003E-2</v>
      </c>
      <c r="J852">
        <v>0.23599999999999999</v>
      </c>
      <c r="K852">
        <v>0.14799999999999999</v>
      </c>
      <c r="L852">
        <v>0.313</v>
      </c>
      <c r="M852">
        <v>0.251</v>
      </c>
      <c r="N852">
        <v>0.33600000000000002</v>
      </c>
      <c r="O852">
        <v>0.39800000000000002</v>
      </c>
      <c r="P852">
        <v>0.32400000000000001</v>
      </c>
      <c r="Q852" t="s">
        <v>373</v>
      </c>
      <c r="R852">
        <v>93</v>
      </c>
      <c r="S852">
        <v>2.7</v>
      </c>
      <c r="T852">
        <v>-1.8</v>
      </c>
      <c r="U852">
        <v>9.1</v>
      </c>
      <c r="V852">
        <v>2.5</v>
      </c>
    </row>
    <row r="853" spans="1:22" x14ac:dyDescent="0.45">
      <c r="A853" t="s">
        <v>1862</v>
      </c>
      <c r="B853" t="s">
        <v>1989</v>
      </c>
      <c r="C853">
        <v>285</v>
      </c>
      <c r="D853">
        <v>940</v>
      </c>
      <c r="E853">
        <v>4</v>
      </c>
      <c r="F853">
        <v>96</v>
      </c>
      <c r="G853">
        <v>77</v>
      </c>
      <c r="H853">
        <v>17</v>
      </c>
      <c r="I853">
        <v>4.5999999999999999E-2</v>
      </c>
      <c r="J853">
        <v>0.09</v>
      </c>
      <c r="K853">
        <v>7.0000000000000007E-2</v>
      </c>
      <c r="L853">
        <v>0.3</v>
      </c>
      <c r="M853">
        <v>0.27400000000000002</v>
      </c>
      <c r="N853">
        <v>0.32300000000000001</v>
      </c>
      <c r="O853">
        <v>0.34399999999999997</v>
      </c>
      <c r="P853">
        <v>0.29699999999999999</v>
      </c>
      <c r="Q853" t="s">
        <v>373</v>
      </c>
      <c r="R853">
        <v>87</v>
      </c>
      <c r="S853">
        <v>-3.1</v>
      </c>
      <c r="T853">
        <v>-17.3</v>
      </c>
      <c r="U853">
        <v>9.6</v>
      </c>
      <c r="V853">
        <v>2.5</v>
      </c>
    </row>
    <row r="854" spans="1:22" x14ac:dyDescent="0.45">
      <c r="A854" t="s">
        <v>2595</v>
      </c>
      <c r="B854" t="s">
        <v>1989</v>
      </c>
      <c r="C854">
        <v>403</v>
      </c>
      <c r="D854">
        <v>1114</v>
      </c>
      <c r="E854">
        <v>25</v>
      </c>
      <c r="F854">
        <v>108</v>
      </c>
      <c r="G854">
        <v>136</v>
      </c>
      <c r="H854">
        <v>18</v>
      </c>
      <c r="I854">
        <v>8.6999999999999994E-2</v>
      </c>
      <c r="J854">
        <v>0.223</v>
      </c>
      <c r="K854">
        <v>0.14299999999999999</v>
      </c>
      <c r="L854">
        <v>0.30399999999999999</v>
      </c>
      <c r="M854">
        <v>0.247</v>
      </c>
      <c r="N854">
        <v>0.316</v>
      </c>
      <c r="O854">
        <v>0.39</v>
      </c>
      <c r="P854">
        <v>0.311</v>
      </c>
      <c r="Q854" t="s">
        <v>373</v>
      </c>
      <c r="R854">
        <v>100</v>
      </c>
      <c r="S854">
        <v>3</v>
      </c>
      <c r="T854">
        <v>3.7</v>
      </c>
      <c r="U854">
        <v>-13.8</v>
      </c>
      <c r="V854">
        <v>2.5</v>
      </c>
    </row>
    <row r="855" spans="1:22" x14ac:dyDescent="0.45">
      <c r="A855" t="s">
        <v>2596</v>
      </c>
      <c r="B855" t="s">
        <v>1989</v>
      </c>
      <c r="C855">
        <v>359</v>
      </c>
      <c r="D855">
        <v>1156</v>
      </c>
      <c r="E855">
        <v>37</v>
      </c>
      <c r="F855">
        <v>142</v>
      </c>
      <c r="G855">
        <v>151</v>
      </c>
      <c r="H855">
        <v>21</v>
      </c>
      <c r="I855">
        <v>9.5000000000000001E-2</v>
      </c>
      <c r="J855">
        <v>0.28699999999999998</v>
      </c>
      <c r="K855">
        <v>0.182</v>
      </c>
      <c r="L855">
        <v>0.28499999999999998</v>
      </c>
      <c r="M855">
        <v>0.219</v>
      </c>
      <c r="N855">
        <v>0.308</v>
      </c>
      <c r="O855">
        <v>0.40200000000000002</v>
      </c>
      <c r="P855">
        <v>0.307</v>
      </c>
      <c r="Q855" t="s">
        <v>373</v>
      </c>
      <c r="R855">
        <v>89</v>
      </c>
      <c r="S855">
        <v>0.6</v>
      </c>
      <c r="T855">
        <v>-15.4</v>
      </c>
      <c r="U855">
        <v>2.2999999999999998</v>
      </c>
      <c r="V855">
        <v>2.5</v>
      </c>
    </row>
    <row r="856" spans="1:22" x14ac:dyDescent="0.45">
      <c r="A856" t="s">
        <v>2597</v>
      </c>
      <c r="B856" t="s">
        <v>1989</v>
      </c>
      <c r="C856">
        <v>672</v>
      </c>
      <c r="D856">
        <v>2303</v>
      </c>
      <c r="E856">
        <v>44</v>
      </c>
      <c r="F856">
        <v>194</v>
      </c>
      <c r="G856">
        <v>229</v>
      </c>
      <c r="H856">
        <v>2</v>
      </c>
      <c r="I856">
        <v>0.122</v>
      </c>
      <c r="J856">
        <v>0.18</v>
      </c>
      <c r="K856">
        <v>0.113</v>
      </c>
      <c r="L856">
        <v>0.28000000000000003</v>
      </c>
      <c r="M856">
        <v>0.23899999999999999</v>
      </c>
      <c r="N856">
        <v>0.34</v>
      </c>
      <c r="O856">
        <v>0.35199999999999998</v>
      </c>
      <c r="P856">
        <v>0.309</v>
      </c>
      <c r="Q856" t="s">
        <v>373</v>
      </c>
      <c r="R856">
        <v>96</v>
      </c>
      <c r="S856">
        <v>-20.7</v>
      </c>
      <c r="T856">
        <v>-31</v>
      </c>
      <c r="U856">
        <v>-16.3</v>
      </c>
      <c r="V856">
        <v>2.5</v>
      </c>
    </row>
    <row r="857" spans="1:22" x14ac:dyDescent="0.45">
      <c r="A857" t="s">
        <v>2598</v>
      </c>
      <c r="B857" t="s">
        <v>1989</v>
      </c>
      <c r="C857">
        <v>319</v>
      </c>
      <c r="D857">
        <v>1039</v>
      </c>
      <c r="E857">
        <v>4</v>
      </c>
      <c r="F857">
        <v>107</v>
      </c>
      <c r="G857">
        <v>74</v>
      </c>
      <c r="H857">
        <v>11</v>
      </c>
      <c r="I857">
        <v>6.0999999999999999E-2</v>
      </c>
      <c r="J857">
        <v>0.114</v>
      </c>
      <c r="K857">
        <v>6.0999999999999999E-2</v>
      </c>
      <c r="L857">
        <v>0.31</v>
      </c>
      <c r="M857">
        <v>0.27500000000000002</v>
      </c>
      <c r="N857">
        <v>0.32900000000000001</v>
      </c>
      <c r="O857">
        <v>0.33600000000000002</v>
      </c>
      <c r="P857">
        <v>0.29599999999999999</v>
      </c>
      <c r="Q857" t="s">
        <v>373</v>
      </c>
      <c r="R857">
        <v>82</v>
      </c>
      <c r="S857">
        <v>1</v>
      </c>
      <c r="T857">
        <v>-22.3</v>
      </c>
      <c r="U857">
        <v>13.7</v>
      </c>
      <c r="V857">
        <v>2.5</v>
      </c>
    </row>
    <row r="858" spans="1:22" x14ac:dyDescent="0.45">
      <c r="A858" t="s">
        <v>2599</v>
      </c>
      <c r="B858" t="s">
        <v>1989</v>
      </c>
      <c r="C858">
        <v>394</v>
      </c>
      <c r="D858">
        <v>1413</v>
      </c>
      <c r="E858">
        <v>61</v>
      </c>
      <c r="F858">
        <v>174</v>
      </c>
      <c r="G858">
        <v>167</v>
      </c>
      <c r="H858">
        <v>13</v>
      </c>
      <c r="I858">
        <v>8.1000000000000003E-2</v>
      </c>
      <c r="J858">
        <v>0.24099999999999999</v>
      </c>
      <c r="K858">
        <v>0.2</v>
      </c>
      <c r="L858">
        <v>0.27400000000000002</v>
      </c>
      <c r="M858">
        <v>0.23699999999999999</v>
      </c>
      <c r="N858">
        <v>0.314</v>
      </c>
      <c r="O858">
        <v>0.437</v>
      </c>
      <c r="P858">
        <v>0.32100000000000001</v>
      </c>
      <c r="Q858" t="s">
        <v>373</v>
      </c>
      <c r="R858">
        <v>95</v>
      </c>
      <c r="S858">
        <v>0.7</v>
      </c>
      <c r="T858">
        <v>-8.5</v>
      </c>
      <c r="U858">
        <v>-13.4</v>
      </c>
      <c r="V858">
        <v>2.5</v>
      </c>
    </row>
    <row r="859" spans="1:22" x14ac:dyDescent="0.45">
      <c r="A859" t="s">
        <v>2600</v>
      </c>
      <c r="B859" t="s">
        <v>1989</v>
      </c>
      <c r="C859">
        <v>277</v>
      </c>
      <c r="D859">
        <v>758</v>
      </c>
      <c r="E859">
        <v>25</v>
      </c>
      <c r="F859">
        <v>92</v>
      </c>
      <c r="G859">
        <v>81</v>
      </c>
      <c r="H859">
        <v>6</v>
      </c>
      <c r="I859">
        <v>7.4999999999999997E-2</v>
      </c>
      <c r="J859">
        <v>0.26500000000000001</v>
      </c>
      <c r="K859">
        <v>0.16600000000000001</v>
      </c>
      <c r="L859">
        <v>0.28799999999999998</v>
      </c>
      <c r="M859">
        <v>0.23</v>
      </c>
      <c r="N859">
        <v>0.29899999999999999</v>
      </c>
      <c r="O859">
        <v>0.39500000000000002</v>
      </c>
      <c r="P859">
        <v>0.30599999999999999</v>
      </c>
      <c r="Q859" t="s">
        <v>373</v>
      </c>
      <c r="R859">
        <v>93</v>
      </c>
      <c r="S859">
        <v>1</v>
      </c>
      <c r="T859">
        <v>-5</v>
      </c>
      <c r="U859">
        <v>3.7</v>
      </c>
      <c r="V859">
        <v>2.5</v>
      </c>
    </row>
    <row r="860" spans="1:22" x14ac:dyDescent="0.45">
      <c r="A860" t="s">
        <v>2601</v>
      </c>
      <c r="B860" t="s">
        <v>1989</v>
      </c>
      <c r="C860">
        <v>333</v>
      </c>
      <c r="D860">
        <v>898</v>
      </c>
      <c r="E860">
        <v>6</v>
      </c>
      <c r="F860">
        <v>100</v>
      </c>
      <c r="G860">
        <v>77</v>
      </c>
      <c r="H860">
        <v>19</v>
      </c>
      <c r="I860">
        <v>7.1999999999999995E-2</v>
      </c>
      <c r="J860">
        <v>0.16</v>
      </c>
      <c r="K860">
        <v>0.109</v>
      </c>
      <c r="L860">
        <v>0.33700000000000002</v>
      </c>
      <c r="M860">
        <v>0.28299999999999997</v>
      </c>
      <c r="N860">
        <v>0.34200000000000003</v>
      </c>
      <c r="O860">
        <v>0.39200000000000002</v>
      </c>
      <c r="P860">
        <v>0.32600000000000001</v>
      </c>
      <c r="Q860" t="s">
        <v>373</v>
      </c>
      <c r="R860">
        <v>96</v>
      </c>
      <c r="S860">
        <v>5.3</v>
      </c>
      <c r="T860">
        <v>1.2</v>
      </c>
      <c r="U860">
        <v>-6.7</v>
      </c>
      <c r="V860">
        <v>2.5</v>
      </c>
    </row>
    <row r="861" spans="1:22" x14ac:dyDescent="0.45">
      <c r="A861" t="s">
        <v>2602</v>
      </c>
      <c r="B861" t="s">
        <v>1989</v>
      </c>
      <c r="C861">
        <v>146</v>
      </c>
      <c r="D861">
        <v>580</v>
      </c>
      <c r="E861">
        <v>26</v>
      </c>
      <c r="F861">
        <v>70</v>
      </c>
      <c r="G861">
        <v>59</v>
      </c>
      <c r="H861">
        <v>7</v>
      </c>
      <c r="I861">
        <v>0.105</v>
      </c>
      <c r="J861">
        <v>0.30499999999999999</v>
      </c>
      <c r="K861">
        <v>0.17899999999999999</v>
      </c>
      <c r="L861">
        <v>0.30299999999999999</v>
      </c>
      <c r="M861">
        <v>0.23499999999999999</v>
      </c>
      <c r="N861">
        <v>0.317</v>
      </c>
      <c r="O861">
        <v>0.41399999999999998</v>
      </c>
      <c r="P861">
        <v>0.317</v>
      </c>
      <c r="Q861" t="s">
        <v>373</v>
      </c>
      <c r="R861">
        <v>104</v>
      </c>
      <c r="S861">
        <v>0.9</v>
      </c>
      <c r="T861">
        <v>4.4000000000000004</v>
      </c>
      <c r="U861">
        <v>0.5</v>
      </c>
      <c r="V861">
        <v>2.5</v>
      </c>
    </row>
    <row r="862" spans="1:22" x14ac:dyDescent="0.45">
      <c r="A862" t="s">
        <v>2603</v>
      </c>
      <c r="B862" t="s">
        <v>1989</v>
      </c>
      <c r="C862">
        <v>195</v>
      </c>
      <c r="D862">
        <v>623</v>
      </c>
      <c r="E862">
        <v>1</v>
      </c>
      <c r="F862">
        <v>79</v>
      </c>
      <c r="G862">
        <v>45</v>
      </c>
      <c r="H862">
        <v>14</v>
      </c>
      <c r="I862">
        <v>0.05</v>
      </c>
      <c r="J862">
        <v>7.6999999999999999E-2</v>
      </c>
      <c r="K862">
        <v>5.7000000000000002E-2</v>
      </c>
      <c r="L862">
        <v>0.32200000000000001</v>
      </c>
      <c r="M862">
        <v>0.29799999999999999</v>
      </c>
      <c r="N862">
        <v>0.34</v>
      </c>
      <c r="O862">
        <v>0.35499999999999998</v>
      </c>
      <c r="P862">
        <v>0.31</v>
      </c>
      <c r="Q862" t="s">
        <v>373</v>
      </c>
      <c r="R862">
        <v>86</v>
      </c>
      <c r="S862">
        <v>4</v>
      </c>
      <c r="T862">
        <v>-7.3</v>
      </c>
      <c r="U862">
        <v>11</v>
      </c>
      <c r="V862">
        <v>2.5</v>
      </c>
    </row>
    <row r="863" spans="1:22" x14ac:dyDescent="0.45">
      <c r="A863" t="s">
        <v>2604</v>
      </c>
      <c r="B863" t="s">
        <v>1989</v>
      </c>
      <c r="C863">
        <v>360</v>
      </c>
      <c r="D863">
        <v>779</v>
      </c>
      <c r="E863">
        <v>16</v>
      </c>
      <c r="F863">
        <v>105</v>
      </c>
      <c r="G863">
        <v>67</v>
      </c>
      <c r="H863">
        <v>27</v>
      </c>
      <c r="I863">
        <v>6.7000000000000004E-2</v>
      </c>
      <c r="J863">
        <v>0.25</v>
      </c>
      <c r="K863">
        <v>0.121</v>
      </c>
      <c r="L863">
        <v>0.28799999999999998</v>
      </c>
      <c r="M863">
        <v>0.224</v>
      </c>
      <c r="N863">
        <v>0.29399999999999998</v>
      </c>
      <c r="O863">
        <v>0.34599999999999997</v>
      </c>
      <c r="P863">
        <v>0.28599999999999998</v>
      </c>
      <c r="Q863" t="s">
        <v>373</v>
      </c>
      <c r="R863">
        <v>71</v>
      </c>
      <c r="S863">
        <v>9.9</v>
      </c>
      <c r="T863">
        <v>-17.3</v>
      </c>
      <c r="U863">
        <v>15.6</v>
      </c>
      <c r="V863">
        <v>2.5</v>
      </c>
    </row>
    <row r="864" spans="1:22" x14ac:dyDescent="0.45">
      <c r="A864" t="s">
        <v>2605</v>
      </c>
      <c r="B864" t="s">
        <v>1989</v>
      </c>
      <c r="C864">
        <v>703</v>
      </c>
      <c r="D864">
        <v>2402</v>
      </c>
      <c r="E864">
        <v>34</v>
      </c>
      <c r="F864">
        <v>290</v>
      </c>
      <c r="G864">
        <v>201</v>
      </c>
      <c r="H864">
        <v>64</v>
      </c>
      <c r="I864">
        <v>4.4999999999999998E-2</v>
      </c>
      <c r="J864">
        <v>0.22900000000000001</v>
      </c>
      <c r="K864">
        <v>9.8000000000000004E-2</v>
      </c>
      <c r="L864">
        <v>0.31900000000000001</v>
      </c>
      <c r="M864">
        <v>0.253</v>
      </c>
      <c r="N864">
        <v>0.29299999999999998</v>
      </c>
      <c r="O864">
        <v>0.35</v>
      </c>
      <c r="P864">
        <v>0.28000000000000003</v>
      </c>
      <c r="Q864" t="s">
        <v>373</v>
      </c>
      <c r="R864">
        <v>74</v>
      </c>
      <c r="S864">
        <v>12.2</v>
      </c>
      <c r="T864">
        <v>-60.1</v>
      </c>
      <c r="U864">
        <v>4.7</v>
      </c>
      <c r="V864">
        <v>2.4</v>
      </c>
    </row>
    <row r="865" spans="1:22" x14ac:dyDescent="0.45">
      <c r="A865" t="s">
        <v>2606</v>
      </c>
      <c r="B865" t="s">
        <v>1989</v>
      </c>
      <c r="C865">
        <v>819</v>
      </c>
      <c r="D865">
        <v>2476</v>
      </c>
      <c r="E865">
        <v>51</v>
      </c>
      <c r="F865">
        <v>232</v>
      </c>
      <c r="G865">
        <v>262</v>
      </c>
      <c r="H865">
        <v>6</v>
      </c>
      <c r="I865">
        <v>7.0999999999999994E-2</v>
      </c>
      <c r="J865">
        <v>0.14899999999999999</v>
      </c>
      <c r="K865">
        <v>0.125</v>
      </c>
      <c r="L865">
        <v>0.26400000000000001</v>
      </c>
      <c r="M865">
        <v>0.24</v>
      </c>
      <c r="N865">
        <v>0.29799999999999999</v>
      </c>
      <c r="O865">
        <v>0.36499999999999999</v>
      </c>
      <c r="P865">
        <v>0.29099999999999998</v>
      </c>
      <c r="Q865" t="s">
        <v>373</v>
      </c>
      <c r="R865">
        <v>75</v>
      </c>
      <c r="S865">
        <v>-2.4</v>
      </c>
      <c r="T865">
        <v>-80</v>
      </c>
      <c r="U865">
        <v>24.1</v>
      </c>
      <c r="V865">
        <v>2.4</v>
      </c>
    </row>
    <row r="866" spans="1:22" x14ac:dyDescent="0.45">
      <c r="A866" t="s">
        <v>2607</v>
      </c>
      <c r="B866" t="s">
        <v>1989</v>
      </c>
      <c r="C866">
        <v>547</v>
      </c>
      <c r="D866">
        <v>1683</v>
      </c>
      <c r="E866">
        <v>45</v>
      </c>
      <c r="F866">
        <v>153</v>
      </c>
      <c r="G866">
        <v>172</v>
      </c>
      <c r="H866">
        <v>2</v>
      </c>
      <c r="I866">
        <v>7.0999999999999994E-2</v>
      </c>
      <c r="J866">
        <v>0.18</v>
      </c>
      <c r="K866">
        <v>0.14199999999999999</v>
      </c>
      <c r="L866">
        <v>0.252</v>
      </c>
      <c r="M866">
        <v>0.22600000000000001</v>
      </c>
      <c r="N866">
        <v>0.28199999999999997</v>
      </c>
      <c r="O866">
        <v>0.36799999999999999</v>
      </c>
      <c r="P866">
        <v>0.28399999999999997</v>
      </c>
      <c r="Q866" t="s">
        <v>373</v>
      </c>
      <c r="R866">
        <v>68</v>
      </c>
      <c r="S866">
        <v>-9.8000000000000007</v>
      </c>
      <c r="T866">
        <v>-75.8</v>
      </c>
      <c r="U866">
        <v>46.3</v>
      </c>
      <c r="V866">
        <v>2.4</v>
      </c>
    </row>
    <row r="867" spans="1:22" x14ac:dyDescent="0.45">
      <c r="A867" t="s">
        <v>2609</v>
      </c>
      <c r="B867" t="s">
        <v>1989</v>
      </c>
      <c r="C867">
        <v>748</v>
      </c>
      <c r="D867">
        <v>1958</v>
      </c>
      <c r="E867">
        <v>54</v>
      </c>
      <c r="F867">
        <v>244</v>
      </c>
      <c r="G867">
        <v>235</v>
      </c>
      <c r="H867">
        <v>14</v>
      </c>
      <c r="I867">
        <v>7.0999999999999994E-2</v>
      </c>
      <c r="J867">
        <v>0.24099999999999999</v>
      </c>
      <c r="K867">
        <v>0.16700000000000001</v>
      </c>
      <c r="L867">
        <v>0.32700000000000001</v>
      </c>
      <c r="M867">
        <v>0.26400000000000001</v>
      </c>
      <c r="N867">
        <v>0.318</v>
      </c>
      <c r="O867">
        <v>0.432</v>
      </c>
      <c r="P867">
        <v>0.32600000000000001</v>
      </c>
      <c r="Q867" t="s">
        <v>373</v>
      </c>
      <c r="R867">
        <v>95</v>
      </c>
      <c r="S867">
        <v>-7.4</v>
      </c>
      <c r="T867">
        <v>-18.8</v>
      </c>
      <c r="U867">
        <v>-18.8</v>
      </c>
      <c r="V867">
        <v>2.4</v>
      </c>
    </row>
    <row r="868" spans="1:22" x14ac:dyDescent="0.45">
      <c r="A868" t="s">
        <v>522</v>
      </c>
      <c r="B868" t="s">
        <v>1989</v>
      </c>
      <c r="C868">
        <v>473</v>
      </c>
      <c r="D868">
        <v>1398</v>
      </c>
      <c r="E868">
        <v>39</v>
      </c>
      <c r="F868">
        <v>170</v>
      </c>
      <c r="G868">
        <v>156</v>
      </c>
      <c r="H868">
        <v>11</v>
      </c>
      <c r="I868">
        <v>6.6000000000000003E-2</v>
      </c>
      <c r="J868">
        <v>0.30499999999999999</v>
      </c>
      <c r="K868">
        <v>0.159</v>
      </c>
      <c r="L868">
        <v>0.31900000000000001</v>
      </c>
      <c r="M868">
        <v>0.23499999999999999</v>
      </c>
      <c r="N868">
        <v>0.29499999999999998</v>
      </c>
      <c r="O868">
        <v>0.39400000000000002</v>
      </c>
      <c r="P868">
        <v>0.29699999999999999</v>
      </c>
      <c r="Q868" t="s">
        <v>373</v>
      </c>
      <c r="R868">
        <v>85</v>
      </c>
      <c r="S868">
        <v>1.9</v>
      </c>
      <c r="T868">
        <v>-22.8</v>
      </c>
      <c r="U868">
        <v>-2.1</v>
      </c>
      <c r="V868">
        <v>2.4</v>
      </c>
    </row>
    <row r="869" spans="1:22" x14ac:dyDescent="0.45">
      <c r="A869" t="s">
        <v>164</v>
      </c>
      <c r="B869" t="s">
        <v>54</v>
      </c>
      <c r="C869">
        <v>174</v>
      </c>
      <c r="D869">
        <v>664</v>
      </c>
      <c r="E869">
        <v>21</v>
      </c>
      <c r="F869">
        <v>73</v>
      </c>
      <c r="G869">
        <v>76</v>
      </c>
      <c r="H869">
        <v>19</v>
      </c>
      <c r="I869">
        <v>5.2999999999999999E-2</v>
      </c>
      <c r="J869">
        <v>0.23300000000000001</v>
      </c>
      <c r="K869">
        <v>0.16800000000000001</v>
      </c>
      <c r="L869">
        <v>0.28499999999999998</v>
      </c>
      <c r="M869">
        <v>0.23799999999999999</v>
      </c>
      <c r="N869">
        <v>0.30399999999999999</v>
      </c>
      <c r="O869">
        <v>0.40699999999999997</v>
      </c>
      <c r="P869">
        <v>0.31</v>
      </c>
      <c r="Q869" t="s">
        <v>373</v>
      </c>
      <c r="R869">
        <v>96</v>
      </c>
      <c r="S869">
        <v>-0.5</v>
      </c>
      <c r="T869">
        <v>-3.4</v>
      </c>
      <c r="U869">
        <v>4.5999999999999996</v>
      </c>
      <c r="V869">
        <v>2.4</v>
      </c>
    </row>
    <row r="870" spans="1:22" x14ac:dyDescent="0.45">
      <c r="A870" t="s">
        <v>125</v>
      </c>
      <c r="B870" t="s">
        <v>1989</v>
      </c>
      <c r="C870">
        <v>278</v>
      </c>
      <c r="D870">
        <v>1058</v>
      </c>
      <c r="E870">
        <v>52</v>
      </c>
      <c r="F870">
        <v>123</v>
      </c>
      <c r="G870">
        <v>140</v>
      </c>
      <c r="H870">
        <v>1</v>
      </c>
      <c r="I870">
        <v>5.8999999999999997E-2</v>
      </c>
      <c r="J870">
        <v>0.28399999999999997</v>
      </c>
      <c r="K870">
        <v>0.218</v>
      </c>
      <c r="L870">
        <v>0.28999999999999998</v>
      </c>
      <c r="M870">
        <v>0.24</v>
      </c>
      <c r="N870">
        <v>0.29399999999999998</v>
      </c>
      <c r="O870">
        <v>0.45800000000000002</v>
      </c>
      <c r="P870">
        <v>0.32200000000000001</v>
      </c>
      <c r="Q870" t="s">
        <v>373</v>
      </c>
      <c r="R870">
        <v>105</v>
      </c>
      <c r="S870">
        <v>-1.3</v>
      </c>
      <c r="T870">
        <v>4.9000000000000004</v>
      </c>
      <c r="U870">
        <v>-17</v>
      </c>
      <c r="V870">
        <v>2.4</v>
      </c>
    </row>
    <row r="871" spans="1:22" x14ac:dyDescent="0.45">
      <c r="A871" t="s">
        <v>2592</v>
      </c>
      <c r="B871" t="s">
        <v>1989</v>
      </c>
      <c r="C871">
        <v>290</v>
      </c>
      <c r="D871">
        <v>1073</v>
      </c>
      <c r="E871">
        <v>50</v>
      </c>
      <c r="F871">
        <v>132</v>
      </c>
      <c r="G871">
        <v>133</v>
      </c>
      <c r="H871">
        <v>20</v>
      </c>
      <c r="I871">
        <v>7.2999999999999995E-2</v>
      </c>
      <c r="J871">
        <v>0.35899999999999999</v>
      </c>
      <c r="K871">
        <v>0.21199999999999999</v>
      </c>
      <c r="L871">
        <v>0.33800000000000002</v>
      </c>
      <c r="M871">
        <v>0.23799999999999999</v>
      </c>
      <c r="N871">
        <v>0.317</v>
      </c>
      <c r="O871">
        <v>0.45</v>
      </c>
      <c r="P871">
        <v>0.32700000000000001</v>
      </c>
      <c r="Q871" t="s">
        <v>373</v>
      </c>
      <c r="R871">
        <v>104</v>
      </c>
      <c r="S871">
        <v>-3.1</v>
      </c>
      <c r="T871">
        <v>2.6</v>
      </c>
      <c r="U871">
        <v>-16.600000000000001</v>
      </c>
      <c r="V871">
        <v>2.2999999999999998</v>
      </c>
    </row>
    <row r="872" spans="1:22" x14ac:dyDescent="0.45">
      <c r="A872" t="s">
        <v>169</v>
      </c>
      <c r="B872" t="s">
        <v>35</v>
      </c>
      <c r="C872">
        <v>393</v>
      </c>
      <c r="D872">
        <v>1588</v>
      </c>
      <c r="E872">
        <v>37</v>
      </c>
      <c r="F872">
        <v>182</v>
      </c>
      <c r="G872">
        <v>171</v>
      </c>
      <c r="H872">
        <v>1</v>
      </c>
      <c r="I872">
        <v>6.0999999999999999E-2</v>
      </c>
      <c r="J872">
        <v>0.20300000000000001</v>
      </c>
      <c r="K872">
        <v>0.14000000000000001</v>
      </c>
      <c r="L872">
        <v>0.316</v>
      </c>
      <c r="M872">
        <v>0.26500000000000001</v>
      </c>
      <c r="N872">
        <v>0.315</v>
      </c>
      <c r="O872">
        <v>0.40500000000000003</v>
      </c>
      <c r="P872">
        <v>0.313</v>
      </c>
      <c r="Q872" t="s">
        <v>373</v>
      </c>
      <c r="R872">
        <v>84</v>
      </c>
      <c r="S872">
        <v>-1.5</v>
      </c>
      <c r="T872">
        <v>-33.5</v>
      </c>
      <c r="U872">
        <v>1.7</v>
      </c>
      <c r="V872">
        <v>2.2999999999999998</v>
      </c>
    </row>
    <row r="873" spans="1:22" x14ac:dyDescent="0.45">
      <c r="A873" t="s">
        <v>2610</v>
      </c>
      <c r="B873" t="s">
        <v>1989</v>
      </c>
      <c r="C873">
        <v>339</v>
      </c>
      <c r="D873">
        <v>1001</v>
      </c>
      <c r="E873">
        <v>40</v>
      </c>
      <c r="F873">
        <v>136</v>
      </c>
      <c r="G873">
        <v>132</v>
      </c>
      <c r="H873">
        <v>7</v>
      </c>
      <c r="I873">
        <v>8.1000000000000003E-2</v>
      </c>
      <c r="J873">
        <v>0.20399999999999999</v>
      </c>
      <c r="K873">
        <v>0.20499999999999999</v>
      </c>
      <c r="L873">
        <v>0.28699999999999998</v>
      </c>
      <c r="M873">
        <v>0.255</v>
      </c>
      <c r="N873">
        <v>0.32500000000000001</v>
      </c>
      <c r="O873">
        <v>0.46</v>
      </c>
      <c r="P873">
        <v>0.33300000000000002</v>
      </c>
      <c r="Q873" t="s">
        <v>373</v>
      </c>
      <c r="R873">
        <v>110</v>
      </c>
      <c r="S873">
        <v>0.7</v>
      </c>
      <c r="T873">
        <v>13.3</v>
      </c>
      <c r="U873">
        <v>-22.7</v>
      </c>
      <c r="V873">
        <v>2.2999999999999998</v>
      </c>
    </row>
    <row r="874" spans="1:22" x14ac:dyDescent="0.45">
      <c r="A874" t="s">
        <v>98</v>
      </c>
      <c r="B874" t="s">
        <v>20</v>
      </c>
      <c r="C874">
        <v>223</v>
      </c>
      <c r="D874">
        <v>929</v>
      </c>
      <c r="E874">
        <v>30</v>
      </c>
      <c r="F874">
        <v>90</v>
      </c>
      <c r="G874">
        <v>113</v>
      </c>
      <c r="H874">
        <v>1</v>
      </c>
      <c r="I874">
        <v>9.9000000000000005E-2</v>
      </c>
      <c r="J874">
        <v>0.123</v>
      </c>
      <c r="K874">
        <v>0.17599999999999999</v>
      </c>
      <c r="L874">
        <v>0.26900000000000002</v>
      </c>
      <c r="M874">
        <v>0.26300000000000001</v>
      </c>
      <c r="N874">
        <v>0.33900000000000002</v>
      </c>
      <c r="O874">
        <v>0.439</v>
      </c>
      <c r="P874">
        <v>0.33700000000000002</v>
      </c>
      <c r="Q874" t="s">
        <v>373</v>
      </c>
      <c r="R874">
        <v>114</v>
      </c>
      <c r="S874">
        <v>-5.6</v>
      </c>
      <c r="T874">
        <v>9.1</v>
      </c>
      <c r="U874">
        <v>-17.100000000000001</v>
      </c>
      <c r="V874">
        <v>2.2999999999999998</v>
      </c>
    </row>
    <row r="875" spans="1:22" x14ac:dyDescent="0.45">
      <c r="A875" t="s">
        <v>2611</v>
      </c>
      <c r="B875" t="s">
        <v>36</v>
      </c>
      <c r="C875">
        <v>553</v>
      </c>
      <c r="D875">
        <v>1740</v>
      </c>
      <c r="E875">
        <v>62</v>
      </c>
      <c r="F875">
        <v>204</v>
      </c>
      <c r="G875">
        <v>197</v>
      </c>
      <c r="H875">
        <v>5</v>
      </c>
      <c r="I875">
        <v>5.8999999999999997E-2</v>
      </c>
      <c r="J875">
        <v>0.27300000000000002</v>
      </c>
      <c r="K875">
        <v>0.17499999999999999</v>
      </c>
      <c r="L875">
        <v>0.30299999999999999</v>
      </c>
      <c r="M875">
        <v>0.24199999999999999</v>
      </c>
      <c r="N875">
        <v>0.29399999999999998</v>
      </c>
      <c r="O875">
        <v>0.41699999999999998</v>
      </c>
      <c r="P875">
        <v>0.30499999999999999</v>
      </c>
      <c r="Q875" t="s">
        <v>373</v>
      </c>
      <c r="R875">
        <v>95</v>
      </c>
      <c r="S875">
        <v>-5.2</v>
      </c>
      <c r="T875">
        <v>-14.9</v>
      </c>
      <c r="U875">
        <v>-21.3</v>
      </c>
      <c r="V875">
        <v>2.2999999999999998</v>
      </c>
    </row>
    <row r="876" spans="1:22" x14ac:dyDescent="0.45">
      <c r="A876" t="s">
        <v>207</v>
      </c>
      <c r="B876" t="s">
        <v>24</v>
      </c>
      <c r="C876">
        <v>141</v>
      </c>
      <c r="D876">
        <v>536</v>
      </c>
      <c r="E876">
        <v>5</v>
      </c>
      <c r="F876">
        <v>70</v>
      </c>
      <c r="G876">
        <v>43</v>
      </c>
      <c r="H876">
        <v>19</v>
      </c>
      <c r="I876">
        <v>0.106</v>
      </c>
      <c r="J876">
        <v>0.17</v>
      </c>
      <c r="K876">
        <v>8.6999999999999994E-2</v>
      </c>
      <c r="L876">
        <v>0.308</v>
      </c>
      <c r="M876">
        <v>0.25700000000000001</v>
      </c>
      <c r="N876">
        <v>0.34100000000000003</v>
      </c>
      <c r="O876">
        <v>0.34499999999999997</v>
      </c>
      <c r="P876">
        <v>0.308</v>
      </c>
      <c r="Q876" t="s">
        <v>373</v>
      </c>
      <c r="R876">
        <v>96</v>
      </c>
      <c r="S876">
        <v>3.4</v>
      </c>
      <c r="T876">
        <v>0.5</v>
      </c>
      <c r="U876">
        <v>3.9</v>
      </c>
      <c r="V876">
        <v>2.2999999999999998</v>
      </c>
    </row>
    <row r="877" spans="1:22" x14ac:dyDescent="0.45">
      <c r="A877" t="s">
        <v>2612</v>
      </c>
      <c r="B877" t="s">
        <v>1989</v>
      </c>
      <c r="C877">
        <v>240</v>
      </c>
      <c r="D877">
        <v>970</v>
      </c>
      <c r="E877">
        <v>31</v>
      </c>
      <c r="F877">
        <v>113</v>
      </c>
      <c r="G877">
        <v>123</v>
      </c>
      <c r="H877">
        <v>18</v>
      </c>
      <c r="I877">
        <v>0.13300000000000001</v>
      </c>
      <c r="J877">
        <v>0.20300000000000001</v>
      </c>
      <c r="K877">
        <v>0.18</v>
      </c>
      <c r="L877">
        <v>0.27900000000000003</v>
      </c>
      <c r="M877">
        <v>0.24199999999999999</v>
      </c>
      <c r="N877">
        <v>0.34899999999999998</v>
      </c>
      <c r="O877">
        <v>0.42099999999999999</v>
      </c>
      <c r="P877">
        <v>0.34100000000000003</v>
      </c>
      <c r="Q877" t="s">
        <v>373</v>
      </c>
      <c r="R877">
        <v>105</v>
      </c>
      <c r="S877">
        <v>-2</v>
      </c>
      <c r="T877">
        <v>4.5999999999999996</v>
      </c>
      <c r="U877">
        <v>-13</v>
      </c>
      <c r="V877">
        <v>2.2999999999999998</v>
      </c>
    </row>
    <row r="878" spans="1:22" x14ac:dyDescent="0.45">
      <c r="A878" t="s">
        <v>184</v>
      </c>
      <c r="B878" t="s">
        <v>36</v>
      </c>
      <c r="C878">
        <v>470</v>
      </c>
      <c r="D878">
        <v>1527</v>
      </c>
      <c r="E878">
        <v>64</v>
      </c>
      <c r="F878">
        <v>155</v>
      </c>
      <c r="G878">
        <v>201</v>
      </c>
      <c r="H878">
        <v>23</v>
      </c>
      <c r="I878">
        <v>8.3000000000000004E-2</v>
      </c>
      <c r="J878">
        <v>0.28000000000000003</v>
      </c>
      <c r="K878">
        <v>0.2</v>
      </c>
      <c r="L878">
        <v>0.27100000000000002</v>
      </c>
      <c r="M878">
        <v>0.222</v>
      </c>
      <c r="N878">
        <v>0.28999999999999998</v>
      </c>
      <c r="O878">
        <v>0.42199999999999999</v>
      </c>
      <c r="P878">
        <v>0.30599999999999999</v>
      </c>
      <c r="Q878" t="s">
        <v>373</v>
      </c>
      <c r="R878">
        <v>100</v>
      </c>
      <c r="S878">
        <v>-2.9</v>
      </c>
      <c r="T878">
        <v>-2.5</v>
      </c>
      <c r="U878">
        <v>-25.7</v>
      </c>
      <c r="V878">
        <v>2.2999999999999998</v>
      </c>
    </row>
    <row r="879" spans="1:22" x14ac:dyDescent="0.45">
      <c r="A879" t="s">
        <v>134</v>
      </c>
      <c r="B879" t="s">
        <v>75</v>
      </c>
      <c r="C879">
        <v>92</v>
      </c>
      <c r="D879">
        <v>338</v>
      </c>
      <c r="E879">
        <v>12</v>
      </c>
      <c r="F879">
        <v>40</v>
      </c>
      <c r="G879">
        <v>46</v>
      </c>
      <c r="H879">
        <v>10</v>
      </c>
      <c r="I879">
        <v>4.3999999999999997E-2</v>
      </c>
      <c r="J879">
        <v>0.16900000000000001</v>
      </c>
      <c r="K879">
        <v>0.16</v>
      </c>
      <c r="L879">
        <v>0.315</v>
      </c>
      <c r="M879">
        <v>0.28499999999999998</v>
      </c>
      <c r="N879">
        <v>0.318</v>
      </c>
      <c r="O879">
        <v>0.44500000000000001</v>
      </c>
      <c r="P879">
        <v>0.33</v>
      </c>
      <c r="Q879" t="s">
        <v>373</v>
      </c>
      <c r="R879">
        <v>119</v>
      </c>
      <c r="S879">
        <v>2.2999999999999998</v>
      </c>
      <c r="T879">
        <v>9.8000000000000007</v>
      </c>
      <c r="U879">
        <v>0.7</v>
      </c>
      <c r="V879">
        <v>2.2999999999999998</v>
      </c>
    </row>
    <row r="880" spans="1:22" x14ac:dyDescent="0.45">
      <c r="A880" t="s">
        <v>2613</v>
      </c>
      <c r="B880" t="s">
        <v>1989</v>
      </c>
      <c r="C880">
        <v>574</v>
      </c>
      <c r="D880">
        <v>1519</v>
      </c>
      <c r="E880">
        <v>56</v>
      </c>
      <c r="F880">
        <v>172</v>
      </c>
      <c r="G880">
        <v>180</v>
      </c>
      <c r="H880">
        <v>15</v>
      </c>
      <c r="I880">
        <v>7.8E-2</v>
      </c>
      <c r="J880">
        <v>0.23100000000000001</v>
      </c>
      <c r="K880">
        <v>0.185</v>
      </c>
      <c r="L880">
        <v>0.27400000000000002</v>
      </c>
      <c r="M880">
        <v>0.23499999999999999</v>
      </c>
      <c r="N880">
        <v>0.29899999999999999</v>
      </c>
      <c r="O880">
        <v>0.42099999999999999</v>
      </c>
      <c r="P880">
        <v>0.314</v>
      </c>
      <c r="Q880" t="s">
        <v>373</v>
      </c>
      <c r="R880">
        <v>96</v>
      </c>
      <c r="S880">
        <v>0.5</v>
      </c>
      <c r="T880">
        <v>-6.3</v>
      </c>
      <c r="U880">
        <v>-18.600000000000001</v>
      </c>
      <c r="V880">
        <v>2.2999999999999998</v>
      </c>
    </row>
    <row r="881" spans="1:22" x14ac:dyDescent="0.45">
      <c r="A881" t="s">
        <v>2614</v>
      </c>
      <c r="B881" t="s">
        <v>1989</v>
      </c>
      <c r="C881">
        <v>831</v>
      </c>
      <c r="D881">
        <v>3171</v>
      </c>
      <c r="E881">
        <v>67</v>
      </c>
      <c r="F881">
        <v>388</v>
      </c>
      <c r="G881">
        <v>332</v>
      </c>
      <c r="H881">
        <v>45</v>
      </c>
      <c r="I881">
        <v>8.2000000000000003E-2</v>
      </c>
      <c r="J881">
        <v>0.214</v>
      </c>
      <c r="K881">
        <v>0.14499999999999999</v>
      </c>
      <c r="L881">
        <v>0.32400000000000001</v>
      </c>
      <c r="M881">
        <v>0.26400000000000001</v>
      </c>
      <c r="N881">
        <v>0.32700000000000001</v>
      </c>
      <c r="O881">
        <v>0.40899999999999997</v>
      </c>
      <c r="P881">
        <v>0.32200000000000001</v>
      </c>
      <c r="Q881" t="s">
        <v>373</v>
      </c>
      <c r="R881">
        <v>92</v>
      </c>
      <c r="S881">
        <v>4.5</v>
      </c>
      <c r="T881">
        <v>-26.7</v>
      </c>
      <c r="U881">
        <v>-57.4</v>
      </c>
      <c r="V881">
        <v>2.2999999999999998</v>
      </c>
    </row>
    <row r="882" spans="1:22" x14ac:dyDescent="0.45">
      <c r="A882" t="s">
        <v>2615</v>
      </c>
      <c r="B882" t="s">
        <v>1989</v>
      </c>
      <c r="C882">
        <v>572</v>
      </c>
      <c r="D882">
        <v>1330</v>
      </c>
      <c r="E882">
        <v>76</v>
      </c>
      <c r="F882">
        <v>147</v>
      </c>
      <c r="G882">
        <v>238</v>
      </c>
      <c r="H882">
        <v>0</v>
      </c>
      <c r="I882">
        <v>0.105</v>
      </c>
      <c r="J882">
        <v>0.26900000000000002</v>
      </c>
      <c r="K882">
        <v>0.24399999999999999</v>
      </c>
      <c r="L882">
        <v>0.28399999999999997</v>
      </c>
      <c r="M882">
        <v>0.247</v>
      </c>
      <c r="N882">
        <v>0.32600000000000001</v>
      </c>
      <c r="O882">
        <v>0.49099999999999999</v>
      </c>
      <c r="P882">
        <v>0.34599999999999997</v>
      </c>
      <c r="Q882" t="s">
        <v>373</v>
      </c>
      <c r="R882">
        <v>105</v>
      </c>
      <c r="S882">
        <v>-8.6</v>
      </c>
      <c r="T882">
        <v>-0.6</v>
      </c>
      <c r="U882">
        <v>-20.8</v>
      </c>
      <c r="V882">
        <v>2.2999999999999998</v>
      </c>
    </row>
    <row r="883" spans="1:22" x14ac:dyDescent="0.45">
      <c r="A883" t="s">
        <v>2617</v>
      </c>
      <c r="B883" t="s">
        <v>1989</v>
      </c>
      <c r="C883">
        <v>466</v>
      </c>
      <c r="D883">
        <v>2049</v>
      </c>
      <c r="E883">
        <v>36</v>
      </c>
      <c r="F883">
        <v>229</v>
      </c>
      <c r="G883">
        <v>186</v>
      </c>
      <c r="H883">
        <v>30</v>
      </c>
      <c r="I883">
        <v>0.08</v>
      </c>
      <c r="J883">
        <v>0.104</v>
      </c>
      <c r="K883">
        <v>0.108</v>
      </c>
      <c r="L883">
        <v>0.30299999999999999</v>
      </c>
      <c r="M883">
        <v>0.28399999999999997</v>
      </c>
      <c r="N883">
        <v>0.34399999999999997</v>
      </c>
      <c r="O883">
        <v>0.39200000000000002</v>
      </c>
      <c r="P883">
        <v>0.32500000000000001</v>
      </c>
      <c r="Q883" t="s">
        <v>373</v>
      </c>
      <c r="R883">
        <v>97</v>
      </c>
      <c r="S883">
        <v>-4.4000000000000004</v>
      </c>
      <c r="T883">
        <v>-12.7</v>
      </c>
      <c r="U883">
        <v>-34</v>
      </c>
      <c r="V883">
        <v>2.2999999999999998</v>
      </c>
    </row>
    <row r="884" spans="1:22" x14ac:dyDescent="0.45">
      <c r="A884" t="s">
        <v>2616</v>
      </c>
      <c r="B884" t="s">
        <v>1989</v>
      </c>
      <c r="C884">
        <v>391</v>
      </c>
      <c r="D884">
        <v>1067</v>
      </c>
      <c r="E884">
        <v>24</v>
      </c>
      <c r="F884">
        <v>118</v>
      </c>
      <c r="G884">
        <v>89</v>
      </c>
      <c r="H884">
        <v>5</v>
      </c>
      <c r="I884">
        <v>0.108</v>
      </c>
      <c r="J884">
        <v>0.245</v>
      </c>
      <c r="K884">
        <v>0.126</v>
      </c>
      <c r="L884">
        <v>0.27500000000000002</v>
      </c>
      <c r="M884">
        <v>0.218</v>
      </c>
      <c r="N884">
        <v>0.307</v>
      </c>
      <c r="O884">
        <v>0.34399999999999997</v>
      </c>
      <c r="P884">
        <v>0.29099999999999998</v>
      </c>
      <c r="Q884" t="s">
        <v>373</v>
      </c>
      <c r="R884">
        <v>79</v>
      </c>
      <c r="S884">
        <v>-2.2000000000000002</v>
      </c>
      <c r="T884">
        <v>-28.7</v>
      </c>
      <c r="U884">
        <v>14.8</v>
      </c>
      <c r="V884">
        <v>2.2999999999999998</v>
      </c>
    </row>
    <row r="885" spans="1:22" x14ac:dyDescent="0.45">
      <c r="A885" t="s">
        <v>1870</v>
      </c>
      <c r="B885" t="s">
        <v>1989</v>
      </c>
      <c r="C885">
        <v>194</v>
      </c>
      <c r="D885">
        <v>557</v>
      </c>
      <c r="E885">
        <v>15</v>
      </c>
      <c r="F885">
        <v>59</v>
      </c>
      <c r="G885">
        <v>56</v>
      </c>
      <c r="H885">
        <v>1</v>
      </c>
      <c r="I885">
        <v>7.1999999999999995E-2</v>
      </c>
      <c r="J885">
        <v>0.35899999999999999</v>
      </c>
      <c r="K885">
        <v>0.13700000000000001</v>
      </c>
      <c r="L885">
        <v>0.30399999999999999</v>
      </c>
      <c r="M885">
        <v>0.20499999999999999</v>
      </c>
      <c r="N885">
        <v>0.27100000000000002</v>
      </c>
      <c r="O885">
        <v>0.34200000000000003</v>
      </c>
      <c r="P885">
        <v>0.27</v>
      </c>
      <c r="Q885" t="s">
        <v>373</v>
      </c>
      <c r="R885">
        <v>70</v>
      </c>
      <c r="S885">
        <v>-2.5</v>
      </c>
      <c r="T885">
        <v>-22.7</v>
      </c>
      <c r="U885">
        <v>25.7</v>
      </c>
      <c r="V885">
        <v>2.2000000000000002</v>
      </c>
    </row>
    <row r="886" spans="1:22" x14ac:dyDescent="0.45">
      <c r="A886" t="s">
        <v>2618</v>
      </c>
      <c r="B886" t="s">
        <v>1989</v>
      </c>
      <c r="C886">
        <v>259</v>
      </c>
      <c r="D886">
        <v>784</v>
      </c>
      <c r="E886">
        <v>30</v>
      </c>
      <c r="F886">
        <v>93</v>
      </c>
      <c r="G886">
        <v>88</v>
      </c>
      <c r="H886">
        <v>2</v>
      </c>
      <c r="I886">
        <v>0.124</v>
      </c>
      <c r="J886">
        <v>0.224</v>
      </c>
      <c r="K886">
        <v>0.19900000000000001</v>
      </c>
      <c r="L886">
        <v>0.29499999999999998</v>
      </c>
      <c r="M886">
        <v>0.252</v>
      </c>
      <c r="N886">
        <v>0.35399999999999998</v>
      </c>
      <c r="O886">
        <v>0.45100000000000001</v>
      </c>
      <c r="P886">
        <v>0.34799999999999998</v>
      </c>
      <c r="Q886" t="s">
        <v>373</v>
      </c>
      <c r="R886">
        <v>112</v>
      </c>
      <c r="S886">
        <v>-0.3</v>
      </c>
      <c r="T886">
        <v>11.6</v>
      </c>
      <c r="U886">
        <v>-15</v>
      </c>
      <c r="V886">
        <v>2.2000000000000002</v>
      </c>
    </row>
    <row r="887" spans="1:22" x14ac:dyDescent="0.45">
      <c r="A887" t="s">
        <v>3689</v>
      </c>
      <c r="B887" t="s">
        <v>60</v>
      </c>
      <c r="C887">
        <v>97</v>
      </c>
      <c r="D887">
        <v>325</v>
      </c>
      <c r="E887">
        <v>10</v>
      </c>
      <c r="F887">
        <v>43</v>
      </c>
      <c r="G887">
        <v>42</v>
      </c>
      <c r="H887">
        <v>10</v>
      </c>
      <c r="I887">
        <v>9.8000000000000004E-2</v>
      </c>
      <c r="J887">
        <v>0.27700000000000002</v>
      </c>
      <c r="K887">
        <v>0.19900000000000001</v>
      </c>
      <c r="L887">
        <v>0.36799999999999999</v>
      </c>
      <c r="M887">
        <v>0.27800000000000002</v>
      </c>
      <c r="N887">
        <v>0.34799999999999998</v>
      </c>
      <c r="O887">
        <v>0.47799999999999998</v>
      </c>
      <c r="P887">
        <v>0.35599999999999998</v>
      </c>
      <c r="Q887" t="s">
        <v>373</v>
      </c>
      <c r="R887">
        <v>125</v>
      </c>
      <c r="S887">
        <v>0.6</v>
      </c>
      <c r="T887">
        <v>10.1</v>
      </c>
      <c r="U887">
        <v>1</v>
      </c>
      <c r="V887">
        <v>2.2000000000000002</v>
      </c>
    </row>
    <row r="888" spans="1:22" x14ac:dyDescent="0.45">
      <c r="A888" t="s">
        <v>160</v>
      </c>
      <c r="B888" t="s">
        <v>24</v>
      </c>
      <c r="C888">
        <v>227</v>
      </c>
      <c r="D888">
        <v>812</v>
      </c>
      <c r="E888">
        <v>12</v>
      </c>
      <c r="F888">
        <v>90</v>
      </c>
      <c r="G888">
        <v>72</v>
      </c>
      <c r="H888">
        <v>55</v>
      </c>
      <c r="I888">
        <v>8.5000000000000006E-2</v>
      </c>
      <c r="J888">
        <v>0.19</v>
      </c>
      <c r="K888">
        <v>9.7000000000000003E-2</v>
      </c>
      <c r="L888">
        <v>0.29499999999999998</v>
      </c>
      <c r="M888">
        <v>0.246</v>
      </c>
      <c r="N888">
        <v>0.311</v>
      </c>
      <c r="O888">
        <v>0.34300000000000003</v>
      </c>
      <c r="P888">
        <v>0.29099999999999998</v>
      </c>
      <c r="Q888" t="s">
        <v>373</v>
      </c>
      <c r="R888">
        <v>83</v>
      </c>
      <c r="S888">
        <v>6.4</v>
      </c>
      <c r="T888">
        <v>-10.7</v>
      </c>
      <c r="U888">
        <v>4.5999999999999996</v>
      </c>
      <c r="V888">
        <v>2.2000000000000002</v>
      </c>
    </row>
    <row r="889" spans="1:22" x14ac:dyDescent="0.45">
      <c r="A889" t="s">
        <v>2619</v>
      </c>
      <c r="B889" t="s">
        <v>1989</v>
      </c>
      <c r="C889">
        <v>783</v>
      </c>
      <c r="D889">
        <v>2167</v>
      </c>
      <c r="E889">
        <v>22</v>
      </c>
      <c r="F889">
        <v>239</v>
      </c>
      <c r="G889">
        <v>205</v>
      </c>
      <c r="H889">
        <v>63</v>
      </c>
      <c r="I889">
        <v>5.3999999999999999E-2</v>
      </c>
      <c r="J889">
        <v>0.11899999999999999</v>
      </c>
      <c r="K889">
        <v>0.10199999999999999</v>
      </c>
      <c r="L889">
        <v>0.28499999999999998</v>
      </c>
      <c r="M889">
        <v>0.25800000000000001</v>
      </c>
      <c r="N889">
        <v>0.31</v>
      </c>
      <c r="O889">
        <v>0.36099999999999999</v>
      </c>
      <c r="P889">
        <v>0.29699999999999999</v>
      </c>
      <c r="Q889" t="s">
        <v>373</v>
      </c>
      <c r="R889">
        <v>79</v>
      </c>
      <c r="S889">
        <v>8</v>
      </c>
      <c r="T889">
        <v>-50.2</v>
      </c>
      <c r="U889">
        <v>0.7</v>
      </c>
      <c r="V889">
        <v>2.2000000000000002</v>
      </c>
    </row>
    <row r="890" spans="1:22" x14ac:dyDescent="0.45">
      <c r="A890" t="s">
        <v>2620</v>
      </c>
      <c r="B890" t="s">
        <v>1989</v>
      </c>
      <c r="C890">
        <v>610</v>
      </c>
      <c r="D890">
        <v>1446</v>
      </c>
      <c r="E890">
        <v>16</v>
      </c>
      <c r="F890">
        <v>184</v>
      </c>
      <c r="G890">
        <v>148</v>
      </c>
      <c r="H890">
        <v>38</v>
      </c>
      <c r="I890">
        <v>6.6000000000000003E-2</v>
      </c>
      <c r="J890">
        <v>0.127</v>
      </c>
      <c r="K890">
        <v>0.10100000000000001</v>
      </c>
      <c r="L890">
        <v>0.311</v>
      </c>
      <c r="M890">
        <v>0.27800000000000002</v>
      </c>
      <c r="N890">
        <v>0.33100000000000002</v>
      </c>
      <c r="O890">
        <v>0.379</v>
      </c>
      <c r="P890">
        <v>0.314</v>
      </c>
      <c r="Q890" t="s">
        <v>373</v>
      </c>
      <c r="R890">
        <v>88</v>
      </c>
      <c r="S890">
        <v>7.3</v>
      </c>
      <c r="T890">
        <v>-15.6</v>
      </c>
      <c r="U890">
        <v>-9.8000000000000007</v>
      </c>
      <c r="V890">
        <v>2.2000000000000002</v>
      </c>
    </row>
    <row r="891" spans="1:22" x14ac:dyDescent="0.45">
      <c r="A891" t="s">
        <v>2621</v>
      </c>
      <c r="B891" t="s">
        <v>43</v>
      </c>
      <c r="C891">
        <v>273</v>
      </c>
      <c r="D891">
        <v>687</v>
      </c>
      <c r="E891">
        <v>3</v>
      </c>
      <c r="F891">
        <v>77</v>
      </c>
      <c r="G891">
        <v>47</v>
      </c>
      <c r="H891">
        <v>19</v>
      </c>
      <c r="I891">
        <v>8.4000000000000005E-2</v>
      </c>
      <c r="J891">
        <v>0.20200000000000001</v>
      </c>
      <c r="K891">
        <v>6.6000000000000003E-2</v>
      </c>
      <c r="L891">
        <v>0.33600000000000002</v>
      </c>
      <c r="M891">
        <v>0.26500000000000001</v>
      </c>
      <c r="N891">
        <v>0.33100000000000002</v>
      </c>
      <c r="O891">
        <v>0.33200000000000002</v>
      </c>
      <c r="P891">
        <v>0.29399999999999998</v>
      </c>
      <c r="Q891" t="s">
        <v>373</v>
      </c>
      <c r="R891">
        <v>84</v>
      </c>
      <c r="S891">
        <v>4.2</v>
      </c>
      <c r="T891">
        <v>-9.5</v>
      </c>
      <c r="U891">
        <v>8.6999999999999993</v>
      </c>
      <c r="V891">
        <v>2.2000000000000002</v>
      </c>
    </row>
    <row r="892" spans="1:22" x14ac:dyDescent="0.45">
      <c r="A892" t="s">
        <v>2622</v>
      </c>
      <c r="B892" t="s">
        <v>1989</v>
      </c>
      <c r="C892">
        <v>414</v>
      </c>
      <c r="D892">
        <v>1116</v>
      </c>
      <c r="E892">
        <v>31</v>
      </c>
      <c r="F892">
        <v>128</v>
      </c>
      <c r="G892">
        <v>117</v>
      </c>
      <c r="H892">
        <v>20</v>
      </c>
      <c r="I892">
        <v>0.11</v>
      </c>
      <c r="J892">
        <v>0.32800000000000001</v>
      </c>
      <c r="K892">
        <v>0.16400000000000001</v>
      </c>
      <c r="L892">
        <v>0.316</v>
      </c>
      <c r="M892">
        <v>0.221</v>
      </c>
      <c r="N892">
        <v>0.311</v>
      </c>
      <c r="O892">
        <v>0.38400000000000001</v>
      </c>
      <c r="P892">
        <v>0.30499999999999999</v>
      </c>
      <c r="Q892" t="s">
        <v>373</v>
      </c>
      <c r="R892">
        <v>92</v>
      </c>
      <c r="S892">
        <v>3.6</v>
      </c>
      <c r="T892">
        <v>-7.8</v>
      </c>
      <c r="U892">
        <v>-6.4</v>
      </c>
      <c r="V892">
        <v>2.2000000000000002</v>
      </c>
    </row>
    <row r="893" spans="1:22" x14ac:dyDescent="0.45">
      <c r="A893" t="s">
        <v>3641</v>
      </c>
      <c r="B893" t="s">
        <v>1989</v>
      </c>
      <c r="C893">
        <v>138</v>
      </c>
      <c r="D893">
        <v>370</v>
      </c>
      <c r="E893">
        <v>8</v>
      </c>
      <c r="F893">
        <v>37</v>
      </c>
      <c r="G893">
        <v>36</v>
      </c>
      <c r="H893">
        <v>1</v>
      </c>
      <c r="I893">
        <v>0.108</v>
      </c>
      <c r="J893">
        <v>0.26500000000000001</v>
      </c>
      <c r="K893">
        <v>0.105</v>
      </c>
      <c r="L893">
        <v>0.28299999999999997</v>
      </c>
      <c r="M893">
        <v>0.215</v>
      </c>
      <c r="N893">
        <v>0.307</v>
      </c>
      <c r="O893">
        <v>0.32</v>
      </c>
      <c r="P893">
        <v>0.28399999999999997</v>
      </c>
      <c r="Q893" t="s">
        <v>373</v>
      </c>
      <c r="R893">
        <v>83</v>
      </c>
      <c r="S893">
        <v>-1.1000000000000001</v>
      </c>
      <c r="T893">
        <v>-8.6999999999999993</v>
      </c>
      <c r="U893">
        <v>17.7</v>
      </c>
      <c r="V893">
        <v>2.2000000000000002</v>
      </c>
    </row>
    <row r="894" spans="1:22" x14ac:dyDescent="0.45">
      <c r="A894" t="s">
        <v>2623</v>
      </c>
      <c r="B894" t="s">
        <v>1989</v>
      </c>
      <c r="C894">
        <v>550</v>
      </c>
      <c r="D894">
        <v>1808</v>
      </c>
      <c r="E894">
        <v>67</v>
      </c>
      <c r="F894">
        <v>212</v>
      </c>
      <c r="G894">
        <v>250</v>
      </c>
      <c r="H894">
        <v>10</v>
      </c>
      <c r="I894">
        <v>7.2999999999999995E-2</v>
      </c>
      <c r="J894">
        <v>0.20200000000000001</v>
      </c>
      <c r="K894">
        <v>0.189</v>
      </c>
      <c r="L894">
        <v>0.30499999999999999</v>
      </c>
      <c r="M894">
        <v>0.26700000000000002</v>
      </c>
      <c r="N894">
        <v>0.32900000000000001</v>
      </c>
      <c r="O894">
        <v>0.45700000000000002</v>
      </c>
      <c r="P894">
        <v>0.33700000000000002</v>
      </c>
      <c r="Q894" t="s">
        <v>373</v>
      </c>
      <c r="R894">
        <v>105</v>
      </c>
      <c r="S894">
        <v>1.3</v>
      </c>
      <c r="T894">
        <v>12.6</v>
      </c>
      <c r="U894">
        <v>-52.1</v>
      </c>
      <c r="V894">
        <v>2.2000000000000002</v>
      </c>
    </row>
    <row r="895" spans="1:22" x14ac:dyDescent="0.45">
      <c r="A895" t="s">
        <v>2681</v>
      </c>
      <c r="B895" t="s">
        <v>62</v>
      </c>
      <c r="C895">
        <v>111</v>
      </c>
      <c r="D895">
        <v>366</v>
      </c>
      <c r="E895">
        <v>19</v>
      </c>
      <c r="F895">
        <v>49</v>
      </c>
      <c r="G895">
        <v>58</v>
      </c>
      <c r="H895">
        <v>3</v>
      </c>
      <c r="I895">
        <v>0.107</v>
      </c>
      <c r="J895">
        <v>0.34200000000000003</v>
      </c>
      <c r="K895">
        <v>0.245</v>
      </c>
      <c r="L895">
        <v>0.33700000000000002</v>
      </c>
      <c r="M895">
        <v>0.24199999999999999</v>
      </c>
      <c r="N895">
        <v>0.36299999999999999</v>
      </c>
      <c r="O895">
        <v>0.48699999999999999</v>
      </c>
      <c r="P895">
        <v>0.36699999999999999</v>
      </c>
      <c r="Q895" t="s">
        <v>373</v>
      </c>
      <c r="R895">
        <v>138</v>
      </c>
      <c r="S895">
        <v>0.4</v>
      </c>
      <c r="T895">
        <v>17.100000000000001</v>
      </c>
      <c r="U895">
        <v>-7.7</v>
      </c>
      <c r="V895">
        <v>2.2000000000000002</v>
      </c>
    </row>
    <row r="896" spans="1:22" x14ac:dyDescent="0.45">
      <c r="A896" t="s">
        <v>1891</v>
      </c>
      <c r="B896" t="s">
        <v>60</v>
      </c>
      <c r="C896">
        <v>227</v>
      </c>
      <c r="D896">
        <v>738</v>
      </c>
      <c r="E896">
        <v>18</v>
      </c>
      <c r="F896">
        <v>96</v>
      </c>
      <c r="G896">
        <v>76</v>
      </c>
      <c r="H896">
        <v>12</v>
      </c>
      <c r="I896">
        <v>0.06</v>
      </c>
      <c r="J896">
        <v>0.28599999999999998</v>
      </c>
      <c r="K896">
        <v>0.14599999999999999</v>
      </c>
      <c r="L896">
        <v>0.35199999999999998</v>
      </c>
      <c r="M896">
        <v>0.26100000000000001</v>
      </c>
      <c r="N896">
        <v>0.31900000000000001</v>
      </c>
      <c r="O896">
        <v>0.40699999999999997</v>
      </c>
      <c r="P896">
        <v>0.317</v>
      </c>
      <c r="Q896" t="s">
        <v>373</v>
      </c>
      <c r="R896">
        <v>96</v>
      </c>
      <c r="S896">
        <v>-0.2</v>
      </c>
      <c r="T896">
        <v>-3.7</v>
      </c>
      <c r="U896">
        <v>0.2</v>
      </c>
      <c r="V896">
        <v>2.2000000000000002</v>
      </c>
    </row>
    <row r="897" spans="1:22" x14ac:dyDescent="0.45">
      <c r="A897" t="s">
        <v>2624</v>
      </c>
      <c r="B897" t="s">
        <v>39</v>
      </c>
      <c r="C897">
        <v>509</v>
      </c>
      <c r="D897">
        <v>1765</v>
      </c>
      <c r="E897">
        <v>17</v>
      </c>
      <c r="F897">
        <v>208</v>
      </c>
      <c r="G897">
        <v>126</v>
      </c>
      <c r="H897">
        <v>47</v>
      </c>
      <c r="I897">
        <v>7.2999999999999995E-2</v>
      </c>
      <c r="J897">
        <v>0.14399999999999999</v>
      </c>
      <c r="K897">
        <v>0.10199999999999999</v>
      </c>
      <c r="L897">
        <v>0.317</v>
      </c>
      <c r="M897">
        <v>0.27500000000000002</v>
      </c>
      <c r="N897">
        <v>0.33600000000000002</v>
      </c>
      <c r="O897">
        <v>0.377</v>
      </c>
      <c r="P897">
        <v>0.318</v>
      </c>
      <c r="Q897" t="s">
        <v>373</v>
      </c>
      <c r="R897">
        <v>101</v>
      </c>
      <c r="S897">
        <v>-7.8</v>
      </c>
      <c r="T897">
        <v>-6.2</v>
      </c>
      <c r="U897">
        <v>-26.7</v>
      </c>
      <c r="V897">
        <v>2.2000000000000002</v>
      </c>
    </row>
    <row r="898" spans="1:22" x14ac:dyDescent="0.45">
      <c r="A898" t="s">
        <v>2625</v>
      </c>
      <c r="B898" t="s">
        <v>75</v>
      </c>
      <c r="C898">
        <v>122</v>
      </c>
      <c r="D898">
        <v>416</v>
      </c>
      <c r="E898">
        <v>24</v>
      </c>
      <c r="F898">
        <v>47</v>
      </c>
      <c r="G898">
        <v>53</v>
      </c>
      <c r="H898">
        <v>3</v>
      </c>
      <c r="I898">
        <v>5.5E-2</v>
      </c>
      <c r="J898">
        <v>0.27400000000000002</v>
      </c>
      <c r="K898">
        <v>0.23</v>
      </c>
      <c r="L898">
        <v>0.28499999999999998</v>
      </c>
      <c r="M898">
        <v>0.245</v>
      </c>
      <c r="N898">
        <v>0.30299999999999999</v>
      </c>
      <c r="O898">
        <v>0.47499999999999998</v>
      </c>
      <c r="P898">
        <v>0.33200000000000002</v>
      </c>
      <c r="Q898" t="s">
        <v>373</v>
      </c>
      <c r="R898">
        <v>110</v>
      </c>
      <c r="S898">
        <v>0.2</v>
      </c>
      <c r="T898">
        <v>5.5</v>
      </c>
      <c r="U898">
        <v>2.9</v>
      </c>
      <c r="V898">
        <v>2.2000000000000002</v>
      </c>
    </row>
    <row r="899" spans="1:22" x14ac:dyDescent="0.45">
      <c r="A899" t="s">
        <v>521</v>
      </c>
      <c r="B899" t="s">
        <v>1989</v>
      </c>
      <c r="C899">
        <v>424</v>
      </c>
      <c r="D899">
        <v>1213</v>
      </c>
      <c r="E899">
        <v>21</v>
      </c>
      <c r="F899">
        <v>103</v>
      </c>
      <c r="G899">
        <v>113</v>
      </c>
      <c r="H899">
        <v>8</v>
      </c>
      <c r="I899">
        <v>7.0999999999999994E-2</v>
      </c>
      <c r="J899">
        <v>0.27</v>
      </c>
      <c r="K899">
        <v>0.113</v>
      </c>
      <c r="L899">
        <v>0.27500000000000002</v>
      </c>
      <c r="M899">
        <v>0.20899999999999999</v>
      </c>
      <c r="N899">
        <v>0.27500000000000002</v>
      </c>
      <c r="O899">
        <v>0.32200000000000001</v>
      </c>
      <c r="P899">
        <v>0.26400000000000001</v>
      </c>
      <c r="Q899" t="s">
        <v>373</v>
      </c>
      <c r="R899">
        <v>63</v>
      </c>
      <c r="S899">
        <v>-1.2</v>
      </c>
      <c r="T899">
        <v>-55.9</v>
      </c>
      <c r="U899">
        <v>35.700000000000003</v>
      </c>
      <c r="V899">
        <v>2.2000000000000002</v>
      </c>
    </row>
    <row r="900" spans="1:22" x14ac:dyDescent="0.45">
      <c r="A900" t="s">
        <v>2626</v>
      </c>
      <c r="B900" t="s">
        <v>1989</v>
      </c>
      <c r="C900">
        <v>1160</v>
      </c>
      <c r="D900">
        <v>4189</v>
      </c>
      <c r="E900">
        <v>152</v>
      </c>
      <c r="F900">
        <v>467</v>
      </c>
      <c r="G900">
        <v>505</v>
      </c>
      <c r="H900">
        <v>28</v>
      </c>
      <c r="I900">
        <v>7.5999999999999998E-2</v>
      </c>
      <c r="J900">
        <v>0.17899999999999999</v>
      </c>
      <c r="K900">
        <v>0.17799999999999999</v>
      </c>
      <c r="L900">
        <v>0.28599999999999998</v>
      </c>
      <c r="M900">
        <v>0.26100000000000001</v>
      </c>
      <c r="N900">
        <v>0.32200000000000001</v>
      </c>
      <c r="O900">
        <v>0.439</v>
      </c>
      <c r="P900">
        <v>0.33</v>
      </c>
      <c r="Q900" t="s">
        <v>373</v>
      </c>
      <c r="R900">
        <v>98</v>
      </c>
      <c r="S900">
        <v>-23</v>
      </c>
      <c r="T900">
        <v>-30.9</v>
      </c>
      <c r="U900">
        <v>-85.2</v>
      </c>
      <c r="V900">
        <v>2.2000000000000002</v>
      </c>
    </row>
    <row r="901" spans="1:22" x14ac:dyDescent="0.45">
      <c r="A901" t="s">
        <v>2627</v>
      </c>
      <c r="B901" t="s">
        <v>1989</v>
      </c>
      <c r="C901">
        <v>563</v>
      </c>
      <c r="D901">
        <v>1771</v>
      </c>
      <c r="E901">
        <v>50</v>
      </c>
      <c r="F901">
        <v>199</v>
      </c>
      <c r="G901">
        <v>190</v>
      </c>
      <c r="H901">
        <v>30</v>
      </c>
      <c r="I901">
        <v>8.2000000000000003E-2</v>
      </c>
      <c r="J901">
        <v>0.184</v>
      </c>
      <c r="K901">
        <v>0.16500000000000001</v>
      </c>
      <c r="L901">
        <v>0.28699999999999998</v>
      </c>
      <c r="M901">
        <v>0.253</v>
      </c>
      <c r="N901">
        <v>0.32300000000000001</v>
      </c>
      <c r="O901">
        <v>0.41799999999999998</v>
      </c>
      <c r="P901">
        <v>0.32600000000000001</v>
      </c>
      <c r="Q901" t="s">
        <v>373</v>
      </c>
      <c r="R901">
        <v>99</v>
      </c>
      <c r="S901">
        <v>0.4</v>
      </c>
      <c r="T901">
        <v>-1.8</v>
      </c>
      <c r="U901">
        <v>-34.799999999999997</v>
      </c>
      <c r="V901">
        <v>2.1</v>
      </c>
    </row>
    <row r="902" spans="1:22" x14ac:dyDescent="0.45">
      <c r="A902" t="s">
        <v>2628</v>
      </c>
      <c r="B902" t="s">
        <v>1989</v>
      </c>
      <c r="C902">
        <v>684</v>
      </c>
      <c r="D902">
        <v>2690</v>
      </c>
      <c r="E902">
        <v>85</v>
      </c>
      <c r="F902">
        <v>294</v>
      </c>
      <c r="G902">
        <v>360</v>
      </c>
      <c r="H902">
        <v>7</v>
      </c>
      <c r="I902">
        <v>7.2999999999999995E-2</v>
      </c>
      <c r="J902">
        <v>0.22</v>
      </c>
      <c r="K902">
        <v>0.158</v>
      </c>
      <c r="L902">
        <v>0.30199999999999999</v>
      </c>
      <c r="M902">
        <v>0.25600000000000001</v>
      </c>
      <c r="N902">
        <v>0.315</v>
      </c>
      <c r="O902">
        <v>0.41399999999999998</v>
      </c>
      <c r="P902">
        <v>0.313</v>
      </c>
      <c r="Q902" t="s">
        <v>373</v>
      </c>
      <c r="R902">
        <v>88</v>
      </c>
      <c r="S902">
        <v>-9</v>
      </c>
      <c r="T902">
        <v>-47</v>
      </c>
      <c r="U902">
        <v>-25.6</v>
      </c>
      <c r="V902">
        <v>2.1</v>
      </c>
    </row>
    <row r="903" spans="1:22" x14ac:dyDescent="0.45">
      <c r="A903" t="s">
        <v>2629</v>
      </c>
      <c r="B903" t="s">
        <v>1989</v>
      </c>
      <c r="C903">
        <v>404</v>
      </c>
      <c r="D903">
        <v>1091</v>
      </c>
      <c r="E903">
        <v>48</v>
      </c>
      <c r="F903">
        <v>110</v>
      </c>
      <c r="G903">
        <v>152</v>
      </c>
      <c r="H903">
        <v>2</v>
      </c>
      <c r="I903">
        <v>7.3999999999999996E-2</v>
      </c>
      <c r="J903">
        <v>0.34399999999999997</v>
      </c>
      <c r="K903">
        <v>0.20300000000000001</v>
      </c>
      <c r="L903">
        <v>0.32300000000000001</v>
      </c>
      <c r="M903">
        <v>0.23599999999999999</v>
      </c>
      <c r="N903">
        <v>0.29699999999999999</v>
      </c>
      <c r="O903">
        <v>0.439</v>
      </c>
      <c r="P903">
        <v>0.32</v>
      </c>
      <c r="Q903" t="s">
        <v>373</v>
      </c>
      <c r="R903">
        <v>100</v>
      </c>
      <c r="S903">
        <v>-2.5</v>
      </c>
      <c r="T903">
        <v>-2.7</v>
      </c>
      <c r="U903">
        <v>-10.7</v>
      </c>
      <c r="V903">
        <v>2.1</v>
      </c>
    </row>
    <row r="904" spans="1:22" x14ac:dyDescent="0.45">
      <c r="A904" t="s">
        <v>2630</v>
      </c>
      <c r="B904" t="s">
        <v>1989</v>
      </c>
      <c r="C904">
        <v>511</v>
      </c>
      <c r="D904">
        <v>1692</v>
      </c>
      <c r="E904">
        <v>61</v>
      </c>
      <c r="F904">
        <v>202</v>
      </c>
      <c r="G904">
        <v>211</v>
      </c>
      <c r="H904">
        <v>17</v>
      </c>
      <c r="I904">
        <v>0.1</v>
      </c>
      <c r="J904">
        <v>0.28000000000000003</v>
      </c>
      <c r="K904">
        <v>0.186</v>
      </c>
      <c r="L904">
        <v>0.28999999999999998</v>
      </c>
      <c r="M904">
        <v>0.22900000000000001</v>
      </c>
      <c r="N904">
        <v>0.315</v>
      </c>
      <c r="O904">
        <v>0.41499999999999998</v>
      </c>
      <c r="P904">
        <v>0.317</v>
      </c>
      <c r="Q904" t="s">
        <v>373</v>
      </c>
      <c r="R904">
        <v>83</v>
      </c>
      <c r="S904">
        <v>0.3</v>
      </c>
      <c r="T904">
        <v>-33.4</v>
      </c>
      <c r="U904">
        <v>2</v>
      </c>
      <c r="V904">
        <v>2.1</v>
      </c>
    </row>
    <row r="905" spans="1:22" x14ac:dyDescent="0.45">
      <c r="A905" t="s">
        <v>2632</v>
      </c>
      <c r="B905" t="s">
        <v>1989</v>
      </c>
      <c r="C905">
        <v>330</v>
      </c>
      <c r="D905">
        <v>327</v>
      </c>
      <c r="E905">
        <v>11</v>
      </c>
      <c r="F905">
        <v>28</v>
      </c>
      <c r="G905">
        <v>37</v>
      </c>
      <c r="H905">
        <v>1</v>
      </c>
      <c r="I905">
        <v>2.1000000000000001E-2</v>
      </c>
      <c r="J905">
        <v>0.35199999999999998</v>
      </c>
      <c r="K905">
        <v>0.14399999999999999</v>
      </c>
      <c r="L905">
        <v>0.25600000000000001</v>
      </c>
      <c r="M905">
        <v>0.185</v>
      </c>
      <c r="N905">
        <v>0.20799999999999999</v>
      </c>
      <c r="O905">
        <v>0.32900000000000001</v>
      </c>
      <c r="P905">
        <v>0.23400000000000001</v>
      </c>
      <c r="Q905" t="s">
        <v>373</v>
      </c>
      <c r="R905">
        <v>41</v>
      </c>
      <c r="S905">
        <v>-0.2</v>
      </c>
      <c r="T905">
        <v>-22.9</v>
      </c>
      <c r="U905">
        <v>32.299999999999997</v>
      </c>
      <c r="V905">
        <v>2.1</v>
      </c>
    </row>
    <row r="906" spans="1:22" x14ac:dyDescent="0.45">
      <c r="A906" t="s">
        <v>2633</v>
      </c>
      <c r="B906" t="s">
        <v>57</v>
      </c>
      <c r="C906">
        <v>168</v>
      </c>
      <c r="D906">
        <v>440</v>
      </c>
      <c r="E906">
        <v>1</v>
      </c>
      <c r="F906">
        <v>60</v>
      </c>
      <c r="G906">
        <v>20</v>
      </c>
      <c r="H906">
        <v>17</v>
      </c>
      <c r="I906">
        <v>7.0000000000000007E-2</v>
      </c>
      <c r="J906">
        <v>9.8000000000000004E-2</v>
      </c>
      <c r="K906">
        <v>5.6000000000000001E-2</v>
      </c>
      <c r="L906">
        <v>0.35</v>
      </c>
      <c r="M906">
        <v>0.316</v>
      </c>
      <c r="N906">
        <v>0.36699999999999999</v>
      </c>
      <c r="O906">
        <v>0.371</v>
      </c>
      <c r="P906">
        <v>0.33100000000000002</v>
      </c>
      <c r="Q906" t="s">
        <v>373</v>
      </c>
      <c r="R906">
        <v>92</v>
      </c>
      <c r="S906">
        <v>0.2</v>
      </c>
      <c r="T906">
        <v>-3.9</v>
      </c>
      <c r="U906">
        <v>10.8</v>
      </c>
      <c r="V906">
        <v>2.1</v>
      </c>
    </row>
    <row r="907" spans="1:22" x14ac:dyDescent="0.45">
      <c r="A907" t="s">
        <v>53</v>
      </c>
      <c r="B907" t="s">
        <v>54</v>
      </c>
      <c r="C907">
        <v>136</v>
      </c>
      <c r="D907">
        <v>520</v>
      </c>
      <c r="E907">
        <v>28</v>
      </c>
      <c r="F907">
        <v>65</v>
      </c>
      <c r="G907">
        <v>73</v>
      </c>
      <c r="H907">
        <v>1</v>
      </c>
      <c r="I907">
        <v>6.5000000000000002E-2</v>
      </c>
      <c r="J907">
        <v>0.24</v>
      </c>
      <c r="K907">
        <v>0.221</v>
      </c>
      <c r="L907">
        <v>0.29799999999999999</v>
      </c>
      <c r="M907">
        <v>0.26300000000000001</v>
      </c>
      <c r="N907">
        <v>0.32</v>
      </c>
      <c r="O907">
        <v>0.48299999999999998</v>
      </c>
      <c r="P907">
        <v>0.34499999999999997</v>
      </c>
      <c r="Q907" t="s">
        <v>373</v>
      </c>
      <c r="R907">
        <v>121</v>
      </c>
      <c r="S907">
        <v>-3.5</v>
      </c>
      <c r="T907">
        <v>9.1999999999999993</v>
      </c>
      <c r="U907">
        <v>-6.3</v>
      </c>
      <c r="V907">
        <v>2.1</v>
      </c>
    </row>
    <row r="908" spans="1:22" x14ac:dyDescent="0.45">
      <c r="A908" t="s">
        <v>2634</v>
      </c>
      <c r="B908" t="s">
        <v>1989</v>
      </c>
      <c r="C908">
        <v>850</v>
      </c>
      <c r="D908">
        <v>2836</v>
      </c>
      <c r="E908">
        <v>95</v>
      </c>
      <c r="F908">
        <v>314</v>
      </c>
      <c r="G908">
        <v>371</v>
      </c>
      <c r="H908">
        <v>13</v>
      </c>
      <c r="I908">
        <v>5.8000000000000003E-2</v>
      </c>
      <c r="J908">
        <v>0.19500000000000001</v>
      </c>
      <c r="K908">
        <v>0.16900000000000001</v>
      </c>
      <c r="L908">
        <v>0.30599999999999999</v>
      </c>
      <c r="M908">
        <v>0.26800000000000002</v>
      </c>
      <c r="N908">
        <v>0.32300000000000001</v>
      </c>
      <c r="O908">
        <v>0.437</v>
      </c>
      <c r="P908">
        <v>0.33</v>
      </c>
      <c r="Q908" t="s">
        <v>373</v>
      </c>
      <c r="R908">
        <v>100</v>
      </c>
      <c r="S908">
        <v>-10.5</v>
      </c>
      <c r="T908">
        <v>-10.199999999999999</v>
      </c>
      <c r="U908">
        <v>-59.9</v>
      </c>
      <c r="V908">
        <v>2.1</v>
      </c>
    </row>
    <row r="909" spans="1:22" x14ac:dyDescent="0.45">
      <c r="A909" t="s">
        <v>221</v>
      </c>
      <c r="B909" t="s">
        <v>1989</v>
      </c>
      <c r="C909">
        <v>521</v>
      </c>
      <c r="D909">
        <v>1886</v>
      </c>
      <c r="E909">
        <v>37</v>
      </c>
      <c r="F909">
        <v>215</v>
      </c>
      <c r="G909">
        <v>237</v>
      </c>
      <c r="H909">
        <v>18</v>
      </c>
      <c r="I909">
        <v>4.1000000000000002E-2</v>
      </c>
      <c r="J909">
        <v>0.18</v>
      </c>
      <c r="K909">
        <v>0.121</v>
      </c>
      <c r="L909">
        <v>0.33400000000000002</v>
      </c>
      <c r="M909">
        <v>0.28599999999999998</v>
      </c>
      <c r="N909">
        <v>0.32300000000000001</v>
      </c>
      <c r="O909">
        <v>0.40699999999999997</v>
      </c>
      <c r="P909">
        <v>0.315</v>
      </c>
      <c r="Q909" t="s">
        <v>373</v>
      </c>
      <c r="R909">
        <v>104</v>
      </c>
      <c r="S909">
        <v>-2.4</v>
      </c>
      <c r="T909">
        <v>5.0999999999999996</v>
      </c>
      <c r="U909">
        <v>-47.2</v>
      </c>
      <c r="V909">
        <v>2</v>
      </c>
    </row>
    <row r="910" spans="1:22" x14ac:dyDescent="0.45">
      <c r="A910" t="s">
        <v>2635</v>
      </c>
      <c r="B910" t="s">
        <v>1989</v>
      </c>
      <c r="C910">
        <v>506</v>
      </c>
      <c r="D910">
        <v>1044</v>
      </c>
      <c r="E910">
        <v>28</v>
      </c>
      <c r="F910">
        <v>132</v>
      </c>
      <c r="G910">
        <v>102</v>
      </c>
      <c r="H910">
        <v>49</v>
      </c>
      <c r="I910">
        <v>3.9E-2</v>
      </c>
      <c r="J910">
        <v>0.216</v>
      </c>
      <c r="K910">
        <v>0.159</v>
      </c>
      <c r="L910">
        <v>0.27700000000000002</v>
      </c>
      <c r="M910">
        <v>0.23599999999999999</v>
      </c>
      <c r="N910">
        <v>0.27100000000000002</v>
      </c>
      <c r="O910">
        <v>0.39500000000000002</v>
      </c>
      <c r="P910">
        <v>0.28799999999999998</v>
      </c>
      <c r="Q910" t="s">
        <v>373</v>
      </c>
      <c r="R910">
        <v>71</v>
      </c>
      <c r="S910">
        <v>10.6</v>
      </c>
      <c r="T910">
        <v>-26.1</v>
      </c>
      <c r="U910">
        <v>10.5</v>
      </c>
      <c r="V910">
        <v>2</v>
      </c>
    </row>
    <row r="911" spans="1:22" x14ac:dyDescent="0.45">
      <c r="A911" t="s">
        <v>2636</v>
      </c>
      <c r="B911" t="s">
        <v>28</v>
      </c>
      <c r="C911">
        <v>381</v>
      </c>
      <c r="D911">
        <v>816</v>
      </c>
      <c r="E911">
        <v>38</v>
      </c>
      <c r="F911">
        <v>95</v>
      </c>
      <c r="G911">
        <v>151</v>
      </c>
      <c r="H911">
        <v>0</v>
      </c>
      <c r="I911">
        <v>8.5000000000000006E-2</v>
      </c>
      <c r="J911">
        <v>0.20599999999999999</v>
      </c>
      <c r="K911">
        <v>0.221</v>
      </c>
      <c r="L911">
        <v>0.28699999999999998</v>
      </c>
      <c r="M911">
        <v>0.26300000000000001</v>
      </c>
      <c r="N911">
        <v>0.33400000000000002</v>
      </c>
      <c r="O911">
        <v>0.48399999999999999</v>
      </c>
      <c r="P911">
        <v>0.34899999999999998</v>
      </c>
      <c r="Q911" t="s">
        <v>373</v>
      </c>
      <c r="R911">
        <v>111</v>
      </c>
      <c r="S911">
        <v>-5.9</v>
      </c>
      <c r="T911">
        <v>5.7</v>
      </c>
      <c r="U911">
        <v>-12.1</v>
      </c>
      <c r="V911">
        <v>2</v>
      </c>
    </row>
    <row r="912" spans="1:22" x14ac:dyDescent="0.45">
      <c r="A912" t="s">
        <v>2637</v>
      </c>
      <c r="B912" t="s">
        <v>1989</v>
      </c>
      <c r="C912">
        <v>216</v>
      </c>
      <c r="D912">
        <v>563</v>
      </c>
      <c r="E912">
        <v>10</v>
      </c>
      <c r="F912">
        <v>52</v>
      </c>
      <c r="G912">
        <v>45</v>
      </c>
      <c r="H912">
        <v>4</v>
      </c>
      <c r="I912">
        <v>5.5E-2</v>
      </c>
      <c r="J912">
        <v>0.245</v>
      </c>
      <c r="K912">
        <v>0.11700000000000001</v>
      </c>
      <c r="L912">
        <v>0.26500000000000001</v>
      </c>
      <c r="M912">
        <v>0.21</v>
      </c>
      <c r="N912">
        <v>0.26500000000000001</v>
      </c>
      <c r="O912">
        <v>0.32700000000000001</v>
      </c>
      <c r="P912">
        <v>0.26100000000000001</v>
      </c>
      <c r="Q912" t="s">
        <v>373</v>
      </c>
      <c r="R912">
        <v>61</v>
      </c>
      <c r="S912">
        <v>-0.9</v>
      </c>
      <c r="T912">
        <v>-26.7</v>
      </c>
      <c r="U912">
        <v>28.7</v>
      </c>
      <c r="V912">
        <v>2</v>
      </c>
    </row>
    <row r="913" spans="1:22" x14ac:dyDescent="0.45">
      <c r="A913" t="s">
        <v>2639</v>
      </c>
      <c r="B913" t="s">
        <v>1989</v>
      </c>
      <c r="C913">
        <v>244</v>
      </c>
      <c r="D913">
        <v>647</v>
      </c>
      <c r="E913">
        <v>26</v>
      </c>
      <c r="F913">
        <v>69</v>
      </c>
      <c r="G913">
        <v>77</v>
      </c>
      <c r="H913">
        <v>7</v>
      </c>
      <c r="I913">
        <v>7.3999999999999996E-2</v>
      </c>
      <c r="J913">
        <v>0.29499999999999998</v>
      </c>
      <c r="K913">
        <v>0.186</v>
      </c>
      <c r="L913">
        <v>0.313</v>
      </c>
      <c r="M913">
        <v>0.24199999999999999</v>
      </c>
      <c r="N913">
        <v>0.313</v>
      </c>
      <c r="O913">
        <v>0.42799999999999999</v>
      </c>
      <c r="P913">
        <v>0.32</v>
      </c>
      <c r="Q913" t="s">
        <v>373</v>
      </c>
      <c r="R913">
        <v>105</v>
      </c>
      <c r="S913">
        <v>1.2</v>
      </c>
      <c r="T913">
        <v>4.9000000000000004</v>
      </c>
      <c r="U913">
        <v>-6.7</v>
      </c>
      <c r="V913">
        <v>2</v>
      </c>
    </row>
    <row r="914" spans="1:22" x14ac:dyDescent="0.45">
      <c r="A914" t="s">
        <v>2638</v>
      </c>
      <c r="B914" t="s">
        <v>1989</v>
      </c>
      <c r="C914">
        <v>372</v>
      </c>
      <c r="D914">
        <v>975</v>
      </c>
      <c r="E914">
        <v>21</v>
      </c>
      <c r="F914">
        <v>121</v>
      </c>
      <c r="G914">
        <v>91</v>
      </c>
      <c r="H914">
        <v>42</v>
      </c>
      <c r="I914">
        <v>7.8E-2</v>
      </c>
      <c r="J914">
        <v>0.33900000000000002</v>
      </c>
      <c r="K914">
        <v>0.12</v>
      </c>
      <c r="L914">
        <v>0.315</v>
      </c>
      <c r="M914">
        <v>0.21299999999999999</v>
      </c>
      <c r="N914">
        <v>0.29799999999999999</v>
      </c>
      <c r="O914">
        <v>0.33300000000000002</v>
      </c>
      <c r="P914">
        <v>0.28100000000000003</v>
      </c>
      <c r="Q914" t="s">
        <v>373</v>
      </c>
      <c r="R914">
        <v>74</v>
      </c>
      <c r="S914">
        <v>6.6</v>
      </c>
      <c r="T914">
        <v>-24.2</v>
      </c>
      <c r="U914">
        <v>10.8</v>
      </c>
      <c r="V914">
        <v>2</v>
      </c>
    </row>
    <row r="915" spans="1:22" x14ac:dyDescent="0.45">
      <c r="A915" t="s">
        <v>1884</v>
      </c>
      <c r="B915" t="s">
        <v>1989</v>
      </c>
      <c r="C915">
        <v>331</v>
      </c>
      <c r="D915">
        <v>1258</v>
      </c>
      <c r="E915">
        <v>42</v>
      </c>
      <c r="F915">
        <v>136</v>
      </c>
      <c r="G915">
        <v>138</v>
      </c>
      <c r="H915">
        <v>29</v>
      </c>
      <c r="I915">
        <v>8.7999999999999995E-2</v>
      </c>
      <c r="J915">
        <v>0.30299999999999999</v>
      </c>
      <c r="K915">
        <v>0.16900000000000001</v>
      </c>
      <c r="L915">
        <v>0.28699999999999998</v>
      </c>
      <c r="M915">
        <v>0.219</v>
      </c>
      <c r="N915">
        <v>0.28999999999999998</v>
      </c>
      <c r="O915">
        <v>0.38800000000000001</v>
      </c>
      <c r="P915">
        <v>0.29499999999999998</v>
      </c>
      <c r="Q915" t="s">
        <v>373</v>
      </c>
      <c r="R915">
        <v>90</v>
      </c>
      <c r="S915">
        <v>2.2000000000000002</v>
      </c>
      <c r="T915">
        <v>-12.4</v>
      </c>
      <c r="U915">
        <v>-10.7</v>
      </c>
      <c r="V915">
        <v>2</v>
      </c>
    </row>
    <row r="916" spans="1:22" x14ac:dyDescent="0.45">
      <c r="A916" t="s">
        <v>96</v>
      </c>
      <c r="B916" t="s">
        <v>36</v>
      </c>
      <c r="C916">
        <v>254</v>
      </c>
      <c r="D916">
        <v>943</v>
      </c>
      <c r="E916">
        <v>45</v>
      </c>
      <c r="F916">
        <v>98</v>
      </c>
      <c r="G916">
        <v>133</v>
      </c>
      <c r="H916">
        <v>7</v>
      </c>
      <c r="I916">
        <v>6.4000000000000001E-2</v>
      </c>
      <c r="J916">
        <v>0.3</v>
      </c>
      <c r="K916">
        <v>0.215</v>
      </c>
      <c r="L916">
        <v>0.249</v>
      </c>
      <c r="M916">
        <v>0.20899999999999999</v>
      </c>
      <c r="N916">
        <v>0.26400000000000001</v>
      </c>
      <c r="O916">
        <v>0.42399999999999999</v>
      </c>
      <c r="P916">
        <v>0.29299999999999998</v>
      </c>
      <c r="Q916" t="s">
        <v>373</v>
      </c>
      <c r="R916">
        <v>91</v>
      </c>
      <c r="S916">
        <v>0</v>
      </c>
      <c r="T916">
        <v>-10</v>
      </c>
      <c r="U916">
        <v>-1.9</v>
      </c>
      <c r="V916">
        <v>2</v>
      </c>
    </row>
    <row r="917" spans="1:22" x14ac:dyDescent="0.45">
      <c r="A917" t="s">
        <v>2640</v>
      </c>
      <c r="B917" t="s">
        <v>1989</v>
      </c>
      <c r="C917">
        <v>212</v>
      </c>
      <c r="D917">
        <v>791</v>
      </c>
      <c r="E917">
        <v>6</v>
      </c>
      <c r="F917">
        <v>102</v>
      </c>
      <c r="G917">
        <v>52</v>
      </c>
      <c r="H917">
        <v>41</v>
      </c>
      <c r="I917">
        <v>6.4000000000000001E-2</v>
      </c>
      <c r="J917">
        <v>0.187</v>
      </c>
      <c r="K917">
        <v>0.09</v>
      </c>
      <c r="L917">
        <v>0.32100000000000001</v>
      </c>
      <c r="M917">
        <v>0.26200000000000001</v>
      </c>
      <c r="N917">
        <v>0.32300000000000001</v>
      </c>
      <c r="O917">
        <v>0.35199999999999998</v>
      </c>
      <c r="P917">
        <v>0.30199999999999999</v>
      </c>
      <c r="Q917" t="s">
        <v>373</v>
      </c>
      <c r="R917">
        <v>78</v>
      </c>
      <c r="S917">
        <v>9.9</v>
      </c>
      <c r="T917">
        <v>-12.4</v>
      </c>
      <c r="U917">
        <v>6.3</v>
      </c>
      <c r="V917">
        <v>2</v>
      </c>
    </row>
    <row r="918" spans="1:22" x14ac:dyDescent="0.45">
      <c r="A918" t="s">
        <v>2642</v>
      </c>
      <c r="B918" t="s">
        <v>1989</v>
      </c>
      <c r="C918">
        <v>508</v>
      </c>
      <c r="D918">
        <v>1305</v>
      </c>
      <c r="E918">
        <v>19</v>
      </c>
      <c r="F918">
        <v>174</v>
      </c>
      <c r="G918">
        <v>97</v>
      </c>
      <c r="H918">
        <v>44</v>
      </c>
      <c r="I918">
        <v>7.3999999999999996E-2</v>
      </c>
      <c r="J918">
        <v>0.214</v>
      </c>
      <c r="K918">
        <v>0.10299999999999999</v>
      </c>
      <c r="L918">
        <v>0.32800000000000001</v>
      </c>
      <c r="M918">
        <v>0.26200000000000001</v>
      </c>
      <c r="N918">
        <v>0.32400000000000001</v>
      </c>
      <c r="O918">
        <v>0.36499999999999999</v>
      </c>
      <c r="P918">
        <v>0.30399999999999999</v>
      </c>
      <c r="Q918" t="s">
        <v>373</v>
      </c>
      <c r="R918">
        <v>90</v>
      </c>
      <c r="S918">
        <v>11.3</v>
      </c>
      <c r="T918">
        <v>-3.6</v>
      </c>
      <c r="U918">
        <v>-20.7</v>
      </c>
      <c r="V918">
        <v>2</v>
      </c>
    </row>
    <row r="919" spans="1:22" x14ac:dyDescent="0.45">
      <c r="A919" t="s">
        <v>2643</v>
      </c>
      <c r="B919" t="s">
        <v>1989</v>
      </c>
      <c r="C919">
        <v>419</v>
      </c>
      <c r="D919">
        <v>1291</v>
      </c>
      <c r="E919">
        <v>21</v>
      </c>
      <c r="F919">
        <v>110</v>
      </c>
      <c r="G919">
        <v>107</v>
      </c>
      <c r="H919">
        <v>0</v>
      </c>
      <c r="I919">
        <v>9.5000000000000001E-2</v>
      </c>
      <c r="J919">
        <v>0.23100000000000001</v>
      </c>
      <c r="K919">
        <v>0.10299999999999999</v>
      </c>
      <c r="L919">
        <v>0.26700000000000002</v>
      </c>
      <c r="M919">
        <v>0.21299999999999999</v>
      </c>
      <c r="N919">
        <v>0.29099999999999998</v>
      </c>
      <c r="O919">
        <v>0.316</v>
      </c>
      <c r="P919">
        <v>0.27200000000000002</v>
      </c>
      <c r="Q919" t="s">
        <v>373</v>
      </c>
      <c r="R919">
        <v>69</v>
      </c>
      <c r="S919">
        <v>-7.5</v>
      </c>
      <c r="T919">
        <v>-55.9</v>
      </c>
      <c r="U919">
        <v>32.1</v>
      </c>
      <c r="V919">
        <v>2</v>
      </c>
    </row>
    <row r="920" spans="1:22" x14ac:dyDescent="0.45">
      <c r="A920" t="s">
        <v>1590</v>
      </c>
      <c r="B920" t="s">
        <v>1989</v>
      </c>
      <c r="C920">
        <v>264</v>
      </c>
      <c r="D920">
        <v>660</v>
      </c>
      <c r="E920">
        <v>22</v>
      </c>
      <c r="F920">
        <v>72</v>
      </c>
      <c r="G920">
        <v>79</v>
      </c>
      <c r="H920">
        <v>4</v>
      </c>
      <c r="I920">
        <v>7.9000000000000001E-2</v>
      </c>
      <c r="J920">
        <v>0.24399999999999999</v>
      </c>
      <c r="K920">
        <v>0.156</v>
      </c>
      <c r="L920">
        <v>0.31900000000000001</v>
      </c>
      <c r="M920">
        <v>0.26</v>
      </c>
      <c r="N920">
        <v>0.32100000000000001</v>
      </c>
      <c r="O920">
        <v>0.41499999999999998</v>
      </c>
      <c r="P920">
        <v>0.318</v>
      </c>
      <c r="Q920" t="s">
        <v>373</v>
      </c>
      <c r="R920">
        <v>92</v>
      </c>
      <c r="S920">
        <v>-2.7</v>
      </c>
      <c r="T920">
        <v>-9.1</v>
      </c>
      <c r="U920">
        <v>7</v>
      </c>
      <c r="V920">
        <v>2</v>
      </c>
    </row>
    <row r="921" spans="1:22" x14ac:dyDescent="0.45">
      <c r="A921" t="s">
        <v>2644</v>
      </c>
      <c r="B921" t="s">
        <v>1989</v>
      </c>
      <c r="C921">
        <v>483</v>
      </c>
      <c r="D921">
        <v>1376</v>
      </c>
      <c r="E921">
        <v>12</v>
      </c>
      <c r="F921">
        <v>141</v>
      </c>
      <c r="G921">
        <v>110</v>
      </c>
      <c r="H921">
        <v>20</v>
      </c>
      <c r="I921">
        <v>7.2999999999999995E-2</v>
      </c>
      <c r="J921">
        <v>0.14199999999999999</v>
      </c>
      <c r="K921">
        <v>0.10199999999999999</v>
      </c>
      <c r="L921">
        <v>0.28899999999999998</v>
      </c>
      <c r="M921">
        <v>0.252</v>
      </c>
      <c r="N921">
        <v>0.309</v>
      </c>
      <c r="O921">
        <v>0.35399999999999998</v>
      </c>
      <c r="P921">
        <v>0.29399999999999998</v>
      </c>
      <c r="Q921" t="s">
        <v>373</v>
      </c>
      <c r="R921">
        <v>78</v>
      </c>
      <c r="S921">
        <v>-0.5</v>
      </c>
      <c r="T921">
        <v>-37.4</v>
      </c>
      <c r="U921">
        <v>10.4</v>
      </c>
      <c r="V921">
        <v>2</v>
      </c>
    </row>
    <row r="922" spans="1:22" x14ac:dyDescent="0.45">
      <c r="A922" t="s">
        <v>2645</v>
      </c>
      <c r="B922" t="s">
        <v>1989</v>
      </c>
      <c r="C922">
        <v>522</v>
      </c>
      <c r="D922">
        <v>1667</v>
      </c>
      <c r="E922">
        <v>28</v>
      </c>
      <c r="F922">
        <v>183</v>
      </c>
      <c r="G922">
        <v>164</v>
      </c>
      <c r="H922">
        <v>5</v>
      </c>
      <c r="I922">
        <v>0.106</v>
      </c>
      <c r="J922">
        <v>0.121</v>
      </c>
      <c r="K922">
        <v>0.129</v>
      </c>
      <c r="L922">
        <v>0.28499999999999998</v>
      </c>
      <c r="M922">
        <v>0.26200000000000001</v>
      </c>
      <c r="N922">
        <v>0.34599999999999997</v>
      </c>
      <c r="O922">
        <v>0.39100000000000001</v>
      </c>
      <c r="P922">
        <v>0.32500000000000001</v>
      </c>
      <c r="Q922" t="s">
        <v>373</v>
      </c>
      <c r="R922">
        <v>94</v>
      </c>
      <c r="S922">
        <v>-12.3</v>
      </c>
      <c r="T922">
        <v>-24.4</v>
      </c>
      <c r="U922">
        <v>-11.7</v>
      </c>
      <c r="V922">
        <v>2</v>
      </c>
    </row>
    <row r="923" spans="1:22" x14ac:dyDescent="0.45">
      <c r="A923" t="s">
        <v>2646</v>
      </c>
      <c r="B923" t="s">
        <v>1989</v>
      </c>
      <c r="C923">
        <v>974</v>
      </c>
      <c r="D923">
        <v>3373</v>
      </c>
      <c r="E923">
        <v>93</v>
      </c>
      <c r="F923">
        <v>319</v>
      </c>
      <c r="G923">
        <v>376</v>
      </c>
      <c r="H923">
        <v>15</v>
      </c>
      <c r="I923">
        <v>6.5000000000000002E-2</v>
      </c>
      <c r="J923">
        <v>0.24</v>
      </c>
      <c r="K923">
        <v>0.158</v>
      </c>
      <c r="L923">
        <v>0.30299999999999999</v>
      </c>
      <c r="M923">
        <v>0.247</v>
      </c>
      <c r="N923">
        <v>0.29899999999999999</v>
      </c>
      <c r="O923">
        <v>0.40500000000000003</v>
      </c>
      <c r="P923">
        <v>0.30399999999999999</v>
      </c>
      <c r="Q923" t="s">
        <v>373</v>
      </c>
      <c r="R923">
        <v>88</v>
      </c>
      <c r="S923">
        <v>-10.6</v>
      </c>
      <c r="T923">
        <v>-58.3</v>
      </c>
      <c r="U923">
        <v>-29</v>
      </c>
      <c r="V923">
        <v>1.9</v>
      </c>
    </row>
    <row r="924" spans="1:22" x14ac:dyDescent="0.45">
      <c r="A924" t="s">
        <v>2647</v>
      </c>
      <c r="B924" t="s">
        <v>1989</v>
      </c>
      <c r="C924">
        <v>344</v>
      </c>
      <c r="D924">
        <v>495</v>
      </c>
      <c r="E924">
        <v>3</v>
      </c>
      <c r="F924">
        <v>40</v>
      </c>
      <c r="G924">
        <v>30</v>
      </c>
      <c r="H924">
        <v>0</v>
      </c>
      <c r="I924">
        <v>3.7999999999999999E-2</v>
      </c>
      <c r="J924">
        <v>0.26500000000000001</v>
      </c>
      <c r="K924">
        <v>5.8000000000000003E-2</v>
      </c>
      <c r="L924">
        <v>0.24399999999999999</v>
      </c>
      <c r="M924">
        <v>0.17599999999999999</v>
      </c>
      <c r="N924">
        <v>0.21199999999999999</v>
      </c>
      <c r="O924">
        <v>0.23400000000000001</v>
      </c>
      <c r="P924">
        <v>0.20100000000000001</v>
      </c>
      <c r="Q924" t="s">
        <v>373</v>
      </c>
      <c r="R924">
        <v>21</v>
      </c>
      <c r="S924">
        <v>-0.6</v>
      </c>
      <c r="T924">
        <v>-49.5</v>
      </c>
      <c r="U924">
        <v>53.3</v>
      </c>
      <c r="V924">
        <v>1.9</v>
      </c>
    </row>
    <row r="925" spans="1:22" x14ac:dyDescent="0.45">
      <c r="A925" t="s">
        <v>2631</v>
      </c>
      <c r="B925" t="s">
        <v>102</v>
      </c>
      <c r="C925">
        <v>335</v>
      </c>
      <c r="D925">
        <v>1112</v>
      </c>
      <c r="E925">
        <v>28</v>
      </c>
      <c r="F925">
        <v>137</v>
      </c>
      <c r="G925">
        <v>102</v>
      </c>
      <c r="H925">
        <v>42</v>
      </c>
      <c r="I925">
        <v>0.107</v>
      </c>
      <c r="J925">
        <v>0.26900000000000002</v>
      </c>
      <c r="K925">
        <v>0.14699999999999999</v>
      </c>
      <c r="L925">
        <v>0.29399999999999998</v>
      </c>
      <c r="M925">
        <v>0.22600000000000001</v>
      </c>
      <c r="N925">
        <v>0.308</v>
      </c>
      <c r="O925">
        <v>0.373</v>
      </c>
      <c r="P925">
        <v>0.29799999999999999</v>
      </c>
      <c r="Q925" t="s">
        <v>373</v>
      </c>
      <c r="R925">
        <v>89</v>
      </c>
      <c r="S925">
        <v>8.5</v>
      </c>
      <c r="T925">
        <v>-5.6</v>
      </c>
      <c r="U925">
        <v>-12.3</v>
      </c>
      <c r="V925">
        <v>1.9</v>
      </c>
    </row>
    <row r="926" spans="1:22" x14ac:dyDescent="0.45">
      <c r="A926" t="s">
        <v>2664</v>
      </c>
      <c r="B926" t="s">
        <v>1989</v>
      </c>
      <c r="C926">
        <v>350</v>
      </c>
      <c r="D926">
        <v>1311</v>
      </c>
      <c r="E926">
        <v>46</v>
      </c>
      <c r="F926">
        <v>175</v>
      </c>
      <c r="G926">
        <v>169</v>
      </c>
      <c r="H926">
        <v>17</v>
      </c>
      <c r="I926">
        <v>0.06</v>
      </c>
      <c r="J926">
        <v>0.26500000000000001</v>
      </c>
      <c r="K926">
        <v>0.192</v>
      </c>
      <c r="L926">
        <v>0.33500000000000002</v>
      </c>
      <c r="M926">
        <v>0.26800000000000002</v>
      </c>
      <c r="N926">
        <v>0.313</v>
      </c>
      <c r="O926">
        <v>0.46</v>
      </c>
      <c r="P926">
        <v>0.32600000000000001</v>
      </c>
      <c r="Q926" t="s">
        <v>373</v>
      </c>
      <c r="R926">
        <v>91</v>
      </c>
      <c r="S926">
        <v>1.5</v>
      </c>
      <c r="T926">
        <v>-12.1</v>
      </c>
      <c r="U926">
        <v>-11.6</v>
      </c>
      <c r="V926">
        <v>1.9</v>
      </c>
    </row>
    <row r="927" spans="1:22" x14ac:dyDescent="0.45">
      <c r="A927" t="s">
        <v>2648</v>
      </c>
      <c r="B927" t="s">
        <v>1989</v>
      </c>
      <c r="C927">
        <v>653</v>
      </c>
      <c r="D927">
        <v>1807</v>
      </c>
      <c r="E927">
        <v>48</v>
      </c>
      <c r="F927">
        <v>186</v>
      </c>
      <c r="G927">
        <v>179</v>
      </c>
      <c r="H927">
        <v>17</v>
      </c>
      <c r="I927">
        <v>7.4999999999999997E-2</v>
      </c>
      <c r="J927">
        <v>0.25</v>
      </c>
      <c r="K927">
        <v>0.13900000000000001</v>
      </c>
      <c r="L927">
        <v>0.28000000000000003</v>
      </c>
      <c r="M927">
        <v>0.22600000000000001</v>
      </c>
      <c r="N927">
        <v>0.29099999999999998</v>
      </c>
      <c r="O927">
        <v>0.36499999999999999</v>
      </c>
      <c r="P927">
        <v>0.28799999999999998</v>
      </c>
      <c r="Q927" t="s">
        <v>373</v>
      </c>
      <c r="R927">
        <v>77</v>
      </c>
      <c r="S927">
        <v>3.4</v>
      </c>
      <c r="T927">
        <v>-47.1</v>
      </c>
      <c r="U927">
        <v>6.2</v>
      </c>
      <c r="V927">
        <v>1.9</v>
      </c>
    </row>
    <row r="928" spans="1:22" x14ac:dyDescent="0.45">
      <c r="A928" t="s">
        <v>523</v>
      </c>
      <c r="B928" t="s">
        <v>1989</v>
      </c>
      <c r="C928">
        <v>602</v>
      </c>
      <c r="D928">
        <v>1957</v>
      </c>
      <c r="E928">
        <v>81</v>
      </c>
      <c r="F928">
        <v>213</v>
      </c>
      <c r="G928">
        <v>246</v>
      </c>
      <c r="H928">
        <v>0</v>
      </c>
      <c r="I928">
        <v>0.151</v>
      </c>
      <c r="J928">
        <v>0.251</v>
      </c>
      <c r="K928">
        <v>0.187</v>
      </c>
      <c r="L928">
        <v>0.25900000000000001</v>
      </c>
      <c r="M928">
        <v>0.219</v>
      </c>
      <c r="N928">
        <v>0.34</v>
      </c>
      <c r="O928">
        <v>0.40500000000000003</v>
      </c>
      <c r="P928">
        <v>0.32700000000000001</v>
      </c>
      <c r="Q928" t="s">
        <v>373</v>
      </c>
      <c r="R928">
        <v>108</v>
      </c>
      <c r="S928">
        <v>-14.2</v>
      </c>
      <c r="T928">
        <v>5.2</v>
      </c>
      <c r="U928">
        <v>-54.5</v>
      </c>
      <c r="V928">
        <v>1.9</v>
      </c>
    </row>
    <row r="929" spans="1:22" x14ac:dyDescent="0.45">
      <c r="A929" t="s">
        <v>2650</v>
      </c>
      <c r="B929" t="s">
        <v>1989</v>
      </c>
      <c r="C929">
        <v>632</v>
      </c>
      <c r="D929">
        <v>2261</v>
      </c>
      <c r="E929">
        <v>65</v>
      </c>
      <c r="F929">
        <v>248</v>
      </c>
      <c r="G929">
        <v>250</v>
      </c>
      <c r="H929">
        <v>22</v>
      </c>
      <c r="I929">
        <v>9.6000000000000002E-2</v>
      </c>
      <c r="J929">
        <v>0.22900000000000001</v>
      </c>
      <c r="K929">
        <v>0.158</v>
      </c>
      <c r="L929">
        <v>0.314</v>
      </c>
      <c r="M929">
        <v>0.25700000000000001</v>
      </c>
      <c r="N929">
        <v>0.33400000000000002</v>
      </c>
      <c r="O929">
        <v>0.41499999999999998</v>
      </c>
      <c r="P929">
        <v>0.32800000000000001</v>
      </c>
      <c r="Q929" t="s">
        <v>373</v>
      </c>
      <c r="R929">
        <v>96</v>
      </c>
      <c r="S929">
        <v>-5.5</v>
      </c>
      <c r="T929">
        <v>-14.8</v>
      </c>
      <c r="U929">
        <v>-39.4</v>
      </c>
      <c r="V929">
        <v>1.9</v>
      </c>
    </row>
    <row r="930" spans="1:22" x14ac:dyDescent="0.45">
      <c r="A930" t="s">
        <v>2651</v>
      </c>
      <c r="B930" t="s">
        <v>1989</v>
      </c>
      <c r="C930">
        <v>243</v>
      </c>
      <c r="D930">
        <v>676</v>
      </c>
      <c r="E930">
        <v>27</v>
      </c>
      <c r="F930">
        <v>92</v>
      </c>
      <c r="G930">
        <v>71</v>
      </c>
      <c r="H930">
        <v>1</v>
      </c>
      <c r="I930">
        <v>0.107</v>
      </c>
      <c r="J930">
        <v>0.27200000000000002</v>
      </c>
      <c r="K930">
        <v>0.20499999999999999</v>
      </c>
      <c r="L930">
        <v>0.29299999999999998</v>
      </c>
      <c r="M930">
        <v>0.23599999999999999</v>
      </c>
      <c r="N930">
        <v>0.32700000000000001</v>
      </c>
      <c r="O930">
        <v>0.441</v>
      </c>
      <c r="P930">
        <v>0.33200000000000002</v>
      </c>
      <c r="Q930" t="s">
        <v>373</v>
      </c>
      <c r="R930">
        <v>95</v>
      </c>
      <c r="S930">
        <v>2</v>
      </c>
      <c r="T930">
        <v>-2.5</v>
      </c>
      <c r="U930">
        <v>-0.7</v>
      </c>
      <c r="V930">
        <v>1.9</v>
      </c>
    </row>
    <row r="931" spans="1:22" x14ac:dyDescent="0.45">
      <c r="A931" t="s">
        <v>2652</v>
      </c>
      <c r="B931" t="s">
        <v>1989</v>
      </c>
      <c r="C931">
        <v>269</v>
      </c>
      <c r="D931">
        <v>886</v>
      </c>
      <c r="E931">
        <v>40</v>
      </c>
      <c r="F931">
        <v>106</v>
      </c>
      <c r="G931">
        <v>125</v>
      </c>
      <c r="H931">
        <v>5</v>
      </c>
      <c r="I931">
        <v>0.11700000000000001</v>
      </c>
      <c r="J931">
        <v>0.14199999999999999</v>
      </c>
      <c r="K931">
        <v>0.19800000000000001</v>
      </c>
      <c r="L931">
        <v>0.253</v>
      </c>
      <c r="M931">
        <v>0.254</v>
      </c>
      <c r="N931">
        <v>0.34899999999999998</v>
      </c>
      <c r="O931">
        <v>0.45200000000000001</v>
      </c>
      <c r="P931">
        <v>0.34399999999999997</v>
      </c>
      <c r="Q931" t="s">
        <v>373</v>
      </c>
      <c r="R931">
        <v>109</v>
      </c>
      <c r="S931">
        <v>-8.3000000000000007</v>
      </c>
      <c r="T931">
        <v>1.6</v>
      </c>
      <c r="U931">
        <v>-12.3</v>
      </c>
      <c r="V931">
        <v>1.9</v>
      </c>
    </row>
    <row r="932" spans="1:22" x14ac:dyDescent="0.45">
      <c r="A932" t="s">
        <v>2653</v>
      </c>
      <c r="B932" t="s">
        <v>1989</v>
      </c>
      <c r="C932">
        <v>441</v>
      </c>
      <c r="D932">
        <v>1316</v>
      </c>
      <c r="E932">
        <v>49</v>
      </c>
      <c r="F932">
        <v>164</v>
      </c>
      <c r="G932">
        <v>178</v>
      </c>
      <c r="H932">
        <v>14</v>
      </c>
      <c r="I932">
        <v>5.8999999999999997E-2</v>
      </c>
      <c r="J932">
        <v>0.26700000000000002</v>
      </c>
      <c r="K932">
        <v>0.20699999999999999</v>
      </c>
      <c r="L932">
        <v>0.29399999999999998</v>
      </c>
      <c r="M932">
        <v>0.23899999999999999</v>
      </c>
      <c r="N932">
        <v>0.28699999999999998</v>
      </c>
      <c r="O932">
        <v>0.44600000000000001</v>
      </c>
      <c r="P932">
        <v>0.315</v>
      </c>
      <c r="Q932" t="s">
        <v>373</v>
      </c>
      <c r="R932">
        <v>87</v>
      </c>
      <c r="S932">
        <v>4.4000000000000004</v>
      </c>
      <c r="T932">
        <v>-14.4</v>
      </c>
      <c r="U932">
        <v>-7.2</v>
      </c>
      <c r="V932">
        <v>1.9</v>
      </c>
    </row>
    <row r="933" spans="1:22" x14ac:dyDescent="0.45">
      <c r="A933" t="s">
        <v>2654</v>
      </c>
      <c r="B933" t="s">
        <v>1989</v>
      </c>
      <c r="C933">
        <v>426</v>
      </c>
      <c r="D933">
        <v>1247</v>
      </c>
      <c r="E933">
        <v>21</v>
      </c>
      <c r="F933">
        <v>118</v>
      </c>
      <c r="G933">
        <v>135</v>
      </c>
      <c r="H933">
        <v>7</v>
      </c>
      <c r="I933">
        <v>8.5999999999999993E-2</v>
      </c>
      <c r="J933">
        <v>0.156</v>
      </c>
      <c r="K933">
        <v>0.123</v>
      </c>
      <c r="L933">
        <v>0.29199999999999998</v>
      </c>
      <c r="M933">
        <v>0.25700000000000001</v>
      </c>
      <c r="N933">
        <v>0.32400000000000001</v>
      </c>
      <c r="O933">
        <v>0.38100000000000001</v>
      </c>
      <c r="P933">
        <v>0.308</v>
      </c>
      <c r="Q933" t="s">
        <v>373</v>
      </c>
      <c r="R933">
        <v>87</v>
      </c>
      <c r="S933">
        <v>1.7</v>
      </c>
      <c r="T933">
        <v>-17.2</v>
      </c>
      <c r="U933">
        <v>-2.7</v>
      </c>
      <c r="V933">
        <v>1.9</v>
      </c>
    </row>
    <row r="934" spans="1:22" x14ac:dyDescent="0.45">
      <c r="A934" t="s">
        <v>2655</v>
      </c>
      <c r="B934" t="s">
        <v>1989</v>
      </c>
      <c r="C934">
        <v>284</v>
      </c>
      <c r="D934">
        <v>737</v>
      </c>
      <c r="E934">
        <v>18</v>
      </c>
      <c r="F934">
        <v>69</v>
      </c>
      <c r="G934">
        <v>61</v>
      </c>
      <c r="H934">
        <v>0</v>
      </c>
      <c r="I934">
        <v>5.8000000000000003E-2</v>
      </c>
      <c r="J934">
        <v>0.3</v>
      </c>
      <c r="K934">
        <v>0.129</v>
      </c>
      <c r="L934">
        <v>0.28699999999999998</v>
      </c>
      <c r="M934">
        <v>0.215</v>
      </c>
      <c r="N934">
        <v>0.26200000000000001</v>
      </c>
      <c r="O934">
        <v>0.34399999999999997</v>
      </c>
      <c r="P934">
        <v>0.26400000000000001</v>
      </c>
      <c r="Q934" t="s">
        <v>373</v>
      </c>
      <c r="R934">
        <v>61</v>
      </c>
      <c r="S934">
        <v>0.1</v>
      </c>
      <c r="T934">
        <v>-35.1</v>
      </c>
      <c r="U934">
        <v>28.7</v>
      </c>
      <c r="V934">
        <v>1.9</v>
      </c>
    </row>
    <row r="935" spans="1:22" x14ac:dyDescent="0.45">
      <c r="A935" t="s">
        <v>2656</v>
      </c>
      <c r="B935" t="s">
        <v>1989</v>
      </c>
      <c r="C935">
        <v>555</v>
      </c>
      <c r="D935">
        <v>2280</v>
      </c>
      <c r="E935">
        <v>41</v>
      </c>
      <c r="F935">
        <v>247</v>
      </c>
      <c r="G935">
        <v>243</v>
      </c>
      <c r="H935">
        <v>6</v>
      </c>
      <c r="I935">
        <v>8.8999999999999996E-2</v>
      </c>
      <c r="J935">
        <v>9.4E-2</v>
      </c>
      <c r="K935">
        <v>0.11600000000000001</v>
      </c>
      <c r="L935">
        <v>0.30099999999999999</v>
      </c>
      <c r="M935">
        <v>0.28599999999999998</v>
      </c>
      <c r="N935">
        <v>0.34899999999999998</v>
      </c>
      <c r="O935">
        <v>0.40200000000000002</v>
      </c>
      <c r="P935">
        <v>0.32900000000000001</v>
      </c>
      <c r="Q935" t="s">
        <v>373</v>
      </c>
      <c r="R935">
        <v>99</v>
      </c>
      <c r="S935">
        <v>-10.199999999999999</v>
      </c>
      <c r="T935">
        <v>-13.8</v>
      </c>
      <c r="U935">
        <v>-44</v>
      </c>
      <c r="V935">
        <v>1.9</v>
      </c>
    </row>
    <row r="936" spans="1:22" x14ac:dyDescent="0.45">
      <c r="A936" t="s">
        <v>1873</v>
      </c>
      <c r="B936" t="s">
        <v>89</v>
      </c>
      <c r="C936">
        <v>260</v>
      </c>
      <c r="D936">
        <v>780</v>
      </c>
      <c r="E936">
        <v>21</v>
      </c>
      <c r="F936">
        <v>91</v>
      </c>
      <c r="G936">
        <v>72</v>
      </c>
      <c r="H936">
        <v>10</v>
      </c>
      <c r="I936">
        <v>5.3999999999999999E-2</v>
      </c>
      <c r="J936">
        <v>0.17299999999999999</v>
      </c>
      <c r="K936">
        <v>0.121</v>
      </c>
      <c r="L936">
        <v>0.22900000000000001</v>
      </c>
      <c r="M936">
        <v>0.20899999999999999</v>
      </c>
      <c r="N936">
        <v>0.26600000000000001</v>
      </c>
      <c r="O936">
        <v>0.33100000000000002</v>
      </c>
      <c r="P936">
        <v>0.26400000000000001</v>
      </c>
      <c r="Q936" t="s">
        <v>373</v>
      </c>
      <c r="R936">
        <v>65</v>
      </c>
      <c r="S936">
        <v>-0.8</v>
      </c>
      <c r="T936">
        <v>-33.9</v>
      </c>
      <c r="U936">
        <v>25.7</v>
      </c>
      <c r="V936">
        <v>1.9</v>
      </c>
    </row>
    <row r="937" spans="1:22" x14ac:dyDescent="0.45">
      <c r="A937" t="s">
        <v>2649</v>
      </c>
      <c r="B937" t="s">
        <v>1989</v>
      </c>
      <c r="C937">
        <v>693</v>
      </c>
      <c r="D937">
        <v>2229</v>
      </c>
      <c r="E937">
        <v>40</v>
      </c>
      <c r="F937">
        <v>264</v>
      </c>
      <c r="G937">
        <v>200</v>
      </c>
      <c r="H937">
        <v>22</v>
      </c>
      <c r="I937">
        <v>0.10100000000000001</v>
      </c>
      <c r="J937">
        <v>0.247</v>
      </c>
      <c r="K937">
        <v>0.13100000000000001</v>
      </c>
      <c r="L937">
        <v>0.32800000000000001</v>
      </c>
      <c r="M937">
        <v>0.252</v>
      </c>
      <c r="N937">
        <v>0.33200000000000002</v>
      </c>
      <c r="O937">
        <v>0.38300000000000001</v>
      </c>
      <c r="P937">
        <v>0.312</v>
      </c>
      <c r="Q937" t="s">
        <v>373</v>
      </c>
      <c r="R937">
        <v>95</v>
      </c>
      <c r="S937">
        <v>0.6</v>
      </c>
      <c r="T937">
        <v>-12.1</v>
      </c>
      <c r="U937">
        <v>-44.7</v>
      </c>
      <c r="V937">
        <v>1.9</v>
      </c>
    </row>
    <row r="938" spans="1:22" x14ac:dyDescent="0.45">
      <c r="A938" t="s">
        <v>2657</v>
      </c>
      <c r="B938" t="s">
        <v>1989</v>
      </c>
      <c r="C938">
        <v>939</v>
      </c>
      <c r="D938">
        <v>3412</v>
      </c>
      <c r="E938">
        <v>71</v>
      </c>
      <c r="F938">
        <v>322</v>
      </c>
      <c r="G938">
        <v>388</v>
      </c>
      <c r="H938">
        <v>14</v>
      </c>
      <c r="I938">
        <v>7.8E-2</v>
      </c>
      <c r="J938">
        <v>9.9000000000000005E-2</v>
      </c>
      <c r="K938">
        <v>0.125</v>
      </c>
      <c r="L938">
        <v>0.27100000000000002</v>
      </c>
      <c r="M938">
        <v>0.26</v>
      </c>
      <c r="N938">
        <v>0.32600000000000001</v>
      </c>
      <c r="O938">
        <v>0.38500000000000001</v>
      </c>
      <c r="P938">
        <v>0.313</v>
      </c>
      <c r="Q938" t="s">
        <v>373</v>
      </c>
      <c r="R938">
        <v>93</v>
      </c>
      <c r="S938">
        <v>-34.5</v>
      </c>
      <c r="T938">
        <v>-64.900000000000006</v>
      </c>
      <c r="U938">
        <v>-30.7</v>
      </c>
      <c r="V938">
        <v>1.9</v>
      </c>
    </row>
    <row r="939" spans="1:22" x14ac:dyDescent="0.45">
      <c r="A939" t="s">
        <v>2658</v>
      </c>
      <c r="B939" t="s">
        <v>1989</v>
      </c>
      <c r="C939">
        <v>443</v>
      </c>
      <c r="D939">
        <v>1625</v>
      </c>
      <c r="E939">
        <v>57</v>
      </c>
      <c r="F939">
        <v>179</v>
      </c>
      <c r="G939">
        <v>203</v>
      </c>
      <c r="H939">
        <v>1</v>
      </c>
      <c r="I939">
        <v>0.13200000000000001</v>
      </c>
      <c r="J939">
        <v>0.15</v>
      </c>
      <c r="K939">
        <v>0.17100000000000001</v>
      </c>
      <c r="L939">
        <v>0.24199999999999999</v>
      </c>
      <c r="M939">
        <v>0.23400000000000001</v>
      </c>
      <c r="N939">
        <v>0.33500000000000002</v>
      </c>
      <c r="O939">
        <v>0.40500000000000003</v>
      </c>
      <c r="P939">
        <v>0.32600000000000001</v>
      </c>
      <c r="Q939" t="s">
        <v>373</v>
      </c>
      <c r="R939">
        <v>100</v>
      </c>
      <c r="S939">
        <v>-4.8</v>
      </c>
      <c r="T939">
        <v>-4.8</v>
      </c>
      <c r="U939">
        <v>-31.4</v>
      </c>
      <c r="V939">
        <v>1.9</v>
      </c>
    </row>
    <row r="940" spans="1:22" x14ac:dyDescent="0.45">
      <c r="A940" t="s">
        <v>37</v>
      </c>
      <c r="B940" t="s">
        <v>1989</v>
      </c>
      <c r="C940">
        <v>114</v>
      </c>
      <c r="D940">
        <v>398</v>
      </c>
      <c r="E940">
        <v>14</v>
      </c>
      <c r="F940">
        <v>55</v>
      </c>
      <c r="G940">
        <v>43</v>
      </c>
      <c r="H940">
        <v>2</v>
      </c>
      <c r="I940">
        <v>0.11799999999999999</v>
      </c>
      <c r="J940">
        <v>0.314</v>
      </c>
      <c r="K940">
        <v>0.188</v>
      </c>
      <c r="L940">
        <v>0.35199999999999998</v>
      </c>
      <c r="M940">
        <v>0.255</v>
      </c>
      <c r="N940">
        <v>0.34399999999999997</v>
      </c>
      <c r="O940">
        <v>0.443</v>
      </c>
      <c r="P940">
        <v>0.34200000000000003</v>
      </c>
      <c r="Q940" t="s">
        <v>373</v>
      </c>
      <c r="R940">
        <v>122</v>
      </c>
      <c r="S940">
        <v>0.3</v>
      </c>
      <c r="T940">
        <v>10.4</v>
      </c>
      <c r="U940">
        <v>-6.3</v>
      </c>
      <c r="V940">
        <v>1.8</v>
      </c>
    </row>
    <row r="941" spans="1:22" x14ac:dyDescent="0.45">
      <c r="A941" t="s">
        <v>2659</v>
      </c>
      <c r="B941" t="s">
        <v>35</v>
      </c>
      <c r="C941">
        <v>447</v>
      </c>
      <c r="D941">
        <v>1601</v>
      </c>
      <c r="E941">
        <v>71</v>
      </c>
      <c r="F941">
        <v>204</v>
      </c>
      <c r="G941">
        <v>241</v>
      </c>
      <c r="H941">
        <v>11</v>
      </c>
      <c r="I941">
        <v>4.5999999999999999E-2</v>
      </c>
      <c r="J941">
        <v>0.221</v>
      </c>
      <c r="K941">
        <v>0.2</v>
      </c>
      <c r="L941">
        <v>0.311</v>
      </c>
      <c r="M941">
        <v>0.27300000000000002</v>
      </c>
      <c r="N941">
        <v>0.30599999999999999</v>
      </c>
      <c r="O941">
        <v>0.47299999999999998</v>
      </c>
      <c r="P941">
        <v>0.33400000000000002</v>
      </c>
      <c r="Q941" t="s">
        <v>373</v>
      </c>
      <c r="R941">
        <v>94</v>
      </c>
      <c r="S941">
        <v>-6.4</v>
      </c>
      <c r="T941">
        <v>-16.600000000000001</v>
      </c>
      <c r="U941">
        <v>-14.8</v>
      </c>
      <c r="V941">
        <v>1.8</v>
      </c>
    </row>
    <row r="942" spans="1:22" x14ac:dyDescent="0.45">
      <c r="A942" t="s">
        <v>2660</v>
      </c>
      <c r="B942" t="s">
        <v>1989</v>
      </c>
      <c r="C942">
        <v>400</v>
      </c>
      <c r="D942">
        <v>1252</v>
      </c>
      <c r="E942">
        <v>12</v>
      </c>
      <c r="F942">
        <v>155</v>
      </c>
      <c r="G942">
        <v>69</v>
      </c>
      <c r="H942">
        <v>57</v>
      </c>
      <c r="I942">
        <v>8.1000000000000003E-2</v>
      </c>
      <c r="J942">
        <v>0.28199999999999997</v>
      </c>
      <c r="K942">
        <v>0.107</v>
      </c>
      <c r="L942">
        <v>0.33900000000000002</v>
      </c>
      <c r="M942">
        <v>0.24</v>
      </c>
      <c r="N942">
        <v>0.309</v>
      </c>
      <c r="O942">
        <v>0.34799999999999998</v>
      </c>
      <c r="P942">
        <v>0.29199999999999998</v>
      </c>
      <c r="Q942" t="s">
        <v>373</v>
      </c>
      <c r="R942">
        <v>81</v>
      </c>
      <c r="S942">
        <v>7.2</v>
      </c>
      <c r="T942">
        <v>-20</v>
      </c>
      <c r="U942">
        <v>-3.8</v>
      </c>
      <c r="V942">
        <v>1.8</v>
      </c>
    </row>
    <row r="943" spans="1:22" x14ac:dyDescent="0.45">
      <c r="A943" t="s">
        <v>2661</v>
      </c>
      <c r="B943" t="s">
        <v>1989</v>
      </c>
      <c r="C943">
        <v>222</v>
      </c>
      <c r="D943">
        <v>599</v>
      </c>
      <c r="E943">
        <v>8</v>
      </c>
      <c r="F943">
        <v>78</v>
      </c>
      <c r="G943">
        <v>45</v>
      </c>
      <c r="H943">
        <v>43</v>
      </c>
      <c r="I943">
        <v>0.08</v>
      </c>
      <c r="J943">
        <v>0.30399999999999999</v>
      </c>
      <c r="K943">
        <v>0.121</v>
      </c>
      <c r="L943">
        <v>0.32800000000000001</v>
      </c>
      <c r="M943">
        <v>0.22600000000000001</v>
      </c>
      <c r="N943">
        <v>0.30299999999999999</v>
      </c>
      <c r="O943">
        <v>0.34799999999999998</v>
      </c>
      <c r="P943">
        <v>0.28799999999999998</v>
      </c>
      <c r="Q943" t="s">
        <v>373</v>
      </c>
      <c r="R943">
        <v>78</v>
      </c>
      <c r="S943">
        <v>7.7</v>
      </c>
      <c r="T943">
        <v>-9.1</v>
      </c>
      <c r="U943">
        <v>8.6</v>
      </c>
      <c r="V943">
        <v>1.8</v>
      </c>
    </row>
    <row r="944" spans="1:22" x14ac:dyDescent="0.45">
      <c r="A944" t="s">
        <v>2641</v>
      </c>
      <c r="B944" t="s">
        <v>1989</v>
      </c>
      <c r="C944">
        <v>425</v>
      </c>
      <c r="D944">
        <v>1301</v>
      </c>
      <c r="E944">
        <v>22</v>
      </c>
      <c r="F944">
        <v>140</v>
      </c>
      <c r="G944">
        <v>110</v>
      </c>
      <c r="H944">
        <v>49</v>
      </c>
      <c r="I944">
        <v>9.8000000000000004E-2</v>
      </c>
      <c r="J944">
        <v>0.193</v>
      </c>
      <c r="K944">
        <v>0.10299999999999999</v>
      </c>
      <c r="L944">
        <v>0.29399999999999998</v>
      </c>
      <c r="M944">
        <v>0.245</v>
      </c>
      <c r="N944">
        <v>0.32200000000000001</v>
      </c>
      <c r="O944">
        <v>0.34899999999999998</v>
      </c>
      <c r="P944">
        <v>0.29699999999999999</v>
      </c>
      <c r="Q944" t="s">
        <v>373</v>
      </c>
      <c r="R944">
        <v>87</v>
      </c>
      <c r="S944">
        <v>0.8</v>
      </c>
      <c r="T944">
        <v>-19.399999999999999</v>
      </c>
      <c r="U944">
        <v>-6.2</v>
      </c>
      <c r="V944">
        <v>1.8</v>
      </c>
    </row>
    <row r="945" spans="1:22" x14ac:dyDescent="0.45">
      <c r="A945" t="s">
        <v>2662</v>
      </c>
      <c r="B945" t="s">
        <v>1989</v>
      </c>
      <c r="C945">
        <v>1036</v>
      </c>
      <c r="D945">
        <v>3883</v>
      </c>
      <c r="E945">
        <v>140</v>
      </c>
      <c r="F945">
        <v>442</v>
      </c>
      <c r="G945">
        <v>564</v>
      </c>
      <c r="H945">
        <v>12</v>
      </c>
      <c r="I945">
        <v>9.0999999999999998E-2</v>
      </c>
      <c r="J945">
        <v>0.215</v>
      </c>
      <c r="K945">
        <v>0.185</v>
      </c>
      <c r="L945">
        <v>0.30399999999999999</v>
      </c>
      <c r="M945">
        <v>0.26200000000000001</v>
      </c>
      <c r="N945">
        <v>0.33</v>
      </c>
      <c r="O945">
        <v>0.44800000000000001</v>
      </c>
      <c r="P945">
        <v>0.33600000000000002</v>
      </c>
      <c r="Q945" t="s">
        <v>373</v>
      </c>
      <c r="R945">
        <v>105</v>
      </c>
      <c r="S945">
        <v>-19.8</v>
      </c>
      <c r="T945">
        <v>6.3</v>
      </c>
      <c r="U945">
        <v>-117.6</v>
      </c>
      <c r="V945">
        <v>1.8</v>
      </c>
    </row>
    <row r="946" spans="1:22" x14ac:dyDescent="0.45">
      <c r="A946" t="s">
        <v>2663</v>
      </c>
      <c r="B946" t="s">
        <v>1989</v>
      </c>
      <c r="C946">
        <v>298</v>
      </c>
      <c r="D946">
        <v>973</v>
      </c>
      <c r="E946">
        <v>26</v>
      </c>
      <c r="F946">
        <v>123</v>
      </c>
      <c r="G946">
        <v>100</v>
      </c>
      <c r="H946">
        <v>29</v>
      </c>
      <c r="I946">
        <v>6.2E-2</v>
      </c>
      <c r="J946">
        <v>0.191</v>
      </c>
      <c r="K946">
        <v>0.151</v>
      </c>
      <c r="L946">
        <v>0.27</v>
      </c>
      <c r="M946">
        <v>0.23699999999999999</v>
      </c>
      <c r="N946">
        <v>0.28899999999999998</v>
      </c>
      <c r="O946">
        <v>0.38800000000000001</v>
      </c>
      <c r="P946">
        <v>0.29099999999999998</v>
      </c>
      <c r="Q946" t="s">
        <v>373</v>
      </c>
      <c r="R946">
        <v>82</v>
      </c>
      <c r="S946">
        <v>5.6</v>
      </c>
      <c r="T946">
        <v>-15.9</v>
      </c>
      <c r="U946">
        <v>-0.3</v>
      </c>
      <c r="V946">
        <v>1.8</v>
      </c>
    </row>
    <row r="947" spans="1:22" x14ac:dyDescent="0.45">
      <c r="A947" t="s">
        <v>3692</v>
      </c>
      <c r="B947" t="s">
        <v>43</v>
      </c>
      <c r="C947">
        <v>91</v>
      </c>
      <c r="D947">
        <v>333</v>
      </c>
      <c r="E947">
        <v>15</v>
      </c>
      <c r="F947">
        <v>37</v>
      </c>
      <c r="G947">
        <v>47</v>
      </c>
      <c r="H947">
        <v>2</v>
      </c>
      <c r="I947">
        <v>9.2999999999999999E-2</v>
      </c>
      <c r="J947">
        <v>0.27900000000000003</v>
      </c>
      <c r="K947">
        <v>0.20100000000000001</v>
      </c>
      <c r="L947">
        <v>0.33200000000000002</v>
      </c>
      <c r="M947">
        <v>0.26400000000000001</v>
      </c>
      <c r="N947">
        <v>0.33300000000000002</v>
      </c>
      <c r="O947">
        <v>0.46500000000000002</v>
      </c>
      <c r="P947">
        <v>0.34399999999999997</v>
      </c>
      <c r="Q947" t="s">
        <v>373</v>
      </c>
      <c r="R947">
        <v>126</v>
      </c>
      <c r="S947">
        <v>-0.1</v>
      </c>
      <c r="T947">
        <v>9.8000000000000007</v>
      </c>
      <c r="U947">
        <v>-3.7</v>
      </c>
      <c r="V947">
        <v>1.8</v>
      </c>
    </row>
    <row r="948" spans="1:22" x14ac:dyDescent="0.45">
      <c r="A948" t="s">
        <v>2665</v>
      </c>
      <c r="B948" t="s">
        <v>1989</v>
      </c>
      <c r="C948">
        <v>257</v>
      </c>
      <c r="D948">
        <v>477</v>
      </c>
      <c r="E948">
        <v>1</v>
      </c>
      <c r="F948">
        <v>70</v>
      </c>
      <c r="G948">
        <v>16</v>
      </c>
      <c r="H948">
        <v>66</v>
      </c>
      <c r="I948">
        <v>5.7000000000000002E-2</v>
      </c>
      <c r="J948">
        <v>0.216</v>
      </c>
      <c r="K948">
        <v>3.9E-2</v>
      </c>
      <c r="L948">
        <v>0.32300000000000001</v>
      </c>
      <c r="M948">
        <v>0.249</v>
      </c>
      <c r="N948">
        <v>0.29599999999999999</v>
      </c>
      <c r="O948">
        <v>0.28799999999999998</v>
      </c>
      <c r="P948">
        <v>0.26300000000000001</v>
      </c>
      <c r="Q948" t="s">
        <v>373</v>
      </c>
      <c r="R948">
        <v>59</v>
      </c>
      <c r="S948">
        <v>14.5</v>
      </c>
      <c r="T948">
        <v>-8.1</v>
      </c>
      <c r="U948">
        <v>10.6</v>
      </c>
      <c r="V948">
        <v>1.8</v>
      </c>
    </row>
    <row r="949" spans="1:22" x14ac:dyDescent="0.45">
      <c r="A949" t="s">
        <v>2667</v>
      </c>
      <c r="B949" t="s">
        <v>20</v>
      </c>
      <c r="C949">
        <v>278</v>
      </c>
      <c r="D949">
        <v>918</v>
      </c>
      <c r="E949">
        <v>14</v>
      </c>
      <c r="F949">
        <v>98</v>
      </c>
      <c r="G949">
        <v>81</v>
      </c>
      <c r="H949">
        <v>18</v>
      </c>
      <c r="I949">
        <v>2.4E-2</v>
      </c>
      <c r="J949">
        <v>0.221</v>
      </c>
      <c r="K949">
        <v>0.121</v>
      </c>
      <c r="L949">
        <v>0.32700000000000001</v>
      </c>
      <c r="M949">
        <v>0.26300000000000001</v>
      </c>
      <c r="N949">
        <v>0.28899999999999998</v>
      </c>
      <c r="O949">
        <v>0.38400000000000001</v>
      </c>
      <c r="P949">
        <v>0.28999999999999998</v>
      </c>
      <c r="Q949" t="s">
        <v>373</v>
      </c>
      <c r="R949">
        <v>78</v>
      </c>
      <c r="S949">
        <v>6.2</v>
      </c>
      <c r="T949">
        <v>-17.899999999999999</v>
      </c>
      <c r="U949">
        <v>4.0999999999999996</v>
      </c>
      <c r="V949">
        <v>1.8</v>
      </c>
    </row>
    <row r="950" spans="1:22" x14ac:dyDescent="0.45">
      <c r="A950" t="s">
        <v>2666</v>
      </c>
      <c r="B950" t="s">
        <v>1989</v>
      </c>
      <c r="C950">
        <v>116</v>
      </c>
      <c r="D950">
        <v>355</v>
      </c>
      <c r="E950">
        <v>13</v>
      </c>
      <c r="F950">
        <v>53</v>
      </c>
      <c r="G950">
        <v>50</v>
      </c>
      <c r="H950">
        <v>6</v>
      </c>
      <c r="I950">
        <v>8.2000000000000003E-2</v>
      </c>
      <c r="J950">
        <v>0.307</v>
      </c>
      <c r="K950">
        <v>0.20599999999999999</v>
      </c>
      <c r="L950">
        <v>0.36599999999999999</v>
      </c>
      <c r="M950">
        <v>0.27100000000000002</v>
      </c>
      <c r="N950">
        <v>0.33500000000000002</v>
      </c>
      <c r="O950">
        <v>0.47699999999999998</v>
      </c>
      <c r="P950">
        <v>0.34699999999999998</v>
      </c>
      <c r="Q950" t="s">
        <v>373</v>
      </c>
      <c r="R950">
        <v>119</v>
      </c>
      <c r="S950">
        <v>0.7</v>
      </c>
      <c r="T950">
        <v>8.9</v>
      </c>
      <c r="U950">
        <v>-3.5</v>
      </c>
      <c r="V950">
        <v>1.8</v>
      </c>
    </row>
    <row r="951" spans="1:22" x14ac:dyDescent="0.45">
      <c r="A951" t="s">
        <v>1879</v>
      </c>
      <c r="B951" t="s">
        <v>45</v>
      </c>
      <c r="C951">
        <v>238</v>
      </c>
      <c r="D951">
        <v>846</v>
      </c>
      <c r="E951">
        <v>21</v>
      </c>
      <c r="F951">
        <v>94</v>
      </c>
      <c r="G951">
        <v>84</v>
      </c>
      <c r="H951">
        <v>13</v>
      </c>
      <c r="I951">
        <v>5.1999999999999998E-2</v>
      </c>
      <c r="J951">
        <v>0.25700000000000001</v>
      </c>
      <c r="K951">
        <v>0.13500000000000001</v>
      </c>
      <c r="L951">
        <v>0.33300000000000002</v>
      </c>
      <c r="M951">
        <v>0.26100000000000001</v>
      </c>
      <c r="N951">
        <v>0.30499999999999999</v>
      </c>
      <c r="O951">
        <v>0.39600000000000002</v>
      </c>
      <c r="P951">
        <v>0.30499999999999999</v>
      </c>
      <c r="Q951" t="s">
        <v>373</v>
      </c>
      <c r="R951">
        <v>93</v>
      </c>
      <c r="S951">
        <v>-3.7</v>
      </c>
      <c r="T951">
        <v>-10.6</v>
      </c>
      <c r="U951">
        <v>0</v>
      </c>
      <c r="V951">
        <v>1.8</v>
      </c>
    </row>
    <row r="952" spans="1:22" x14ac:dyDescent="0.45">
      <c r="A952" t="s">
        <v>2668</v>
      </c>
      <c r="B952" t="s">
        <v>1989</v>
      </c>
      <c r="C952">
        <v>352</v>
      </c>
      <c r="D952">
        <v>982</v>
      </c>
      <c r="E952">
        <v>11</v>
      </c>
      <c r="F952">
        <v>99</v>
      </c>
      <c r="G952">
        <v>98</v>
      </c>
      <c r="H952">
        <v>7</v>
      </c>
      <c r="I952">
        <v>4.3999999999999997E-2</v>
      </c>
      <c r="J952">
        <v>0.126</v>
      </c>
      <c r="K952">
        <v>9.6000000000000002E-2</v>
      </c>
      <c r="L952">
        <v>0.29399999999999998</v>
      </c>
      <c r="M952">
        <v>0.26500000000000001</v>
      </c>
      <c r="N952">
        <v>0.29899999999999999</v>
      </c>
      <c r="O952">
        <v>0.36099999999999999</v>
      </c>
      <c r="P952">
        <v>0.28599999999999998</v>
      </c>
      <c r="Q952" t="s">
        <v>373</v>
      </c>
      <c r="R952">
        <v>76</v>
      </c>
      <c r="S952">
        <v>4</v>
      </c>
      <c r="T952">
        <v>-25.5</v>
      </c>
      <c r="U952">
        <v>10</v>
      </c>
      <c r="V952">
        <v>1.8</v>
      </c>
    </row>
    <row r="953" spans="1:22" x14ac:dyDescent="0.45">
      <c r="A953" t="s">
        <v>2669</v>
      </c>
      <c r="B953" t="s">
        <v>1989</v>
      </c>
      <c r="C953">
        <v>318</v>
      </c>
      <c r="D953">
        <v>759</v>
      </c>
      <c r="E953">
        <v>12</v>
      </c>
      <c r="F953">
        <v>83</v>
      </c>
      <c r="G953">
        <v>57</v>
      </c>
      <c r="H953">
        <v>14</v>
      </c>
      <c r="I953">
        <v>7.5999999999999998E-2</v>
      </c>
      <c r="J953">
        <v>0.26</v>
      </c>
      <c r="K953">
        <v>9.6000000000000002E-2</v>
      </c>
      <c r="L953">
        <v>0.31</v>
      </c>
      <c r="M953">
        <v>0.23400000000000001</v>
      </c>
      <c r="N953">
        <v>0.29699999999999999</v>
      </c>
      <c r="O953">
        <v>0.32900000000000001</v>
      </c>
      <c r="P953">
        <v>0.28199999999999997</v>
      </c>
      <c r="Q953" t="s">
        <v>373</v>
      </c>
      <c r="R953">
        <v>79</v>
      </c>
      <c r="S953">
        <v>2.8</v>
      </c>
      <c r="T953">
        <v>-15.7</v>
      </c>
      <c r="U953">
        <v>7.5</v>
      </c>
      <c r="V953">
        <v>1.7</v>
      </c>
    </row>
    <row r="954" spans="1:22" x14ac:dyDescent="0.45">
      <c r="A954" t="s">
        <v>2670</v>
      </c>
      <c r="B954" t="s">
        <v>1989</v>
      </c>
      <c r="C954">
        <v>646</v>
      </c>
      <c r="D954">
        <v>2382</v>
      </c>
      <c r="E954">
        <v>89</v>
      </c>
      <c r="F954">
        <v>306</v>
      </c>
      <c r="G954">
        <v>357</v>
      </c>
      <c r="H954">
        <v>13</v>
      </c>
      <c r="I954">
        <v>6.5000000000000002E-2</v>
      </c>
      <c r="J954">
        <v>0.2</v>
      </c>
      <c r="K954">
        <v>0.187</v>
      </c>
      <c r="L954">
        <v>0.28599999999999998</v>
      </c>
      <c r="M954">
        <v>0.25700000000000001</v>
      </c>
      <c r="N954">
        <v>0.30499999999999999</v>
      </c>
      <c r="O954">
        <v>0.44400000000000001</v>
      </c>
      <c r="P954">
        <v>0.32</v>
      </c>
      <c r="Q954" t="s">
        <v>373</v>
      </c>
      <c r="R954">
        <v>92</v>
      </c>
      <c r="S954">
        <v>-4.9000000000000004</v>
      </c>
      <c r="T954">
        <v>-27.3</v>
      </c>
      <c r="U954">
        <v>-36.5</v>
      </c>
      <c r="V954">
        <v>1.7</v>
      </c>
    </row>
    <row r="955" spans="1:22" x14ac:dyDescent="0.45">
      <c r="A955" t="s">
        <v>3629</v>
      </c>
      <c r="B955" t="s">
        <v>50</v>
      </c>
      <c r="C955">
        <v>128</v>
      </c>
      <c r="D955">
        <v>397</v>
      </c>
      <c r="E955">
        <v>4</v>
      </c>
      <c r="F955">
        <v>52</v>
      </c>
      <c r="G955">
        <v>45</v>
      </c>
      <c r="H955">
        <v>31</v>
      </c>
      <c r="I955">
        <v>3.3000000000000002E-2</v>
      </c>
      <c r="J955">
        <v>0.21199999999999999</v>
      </c>
      <c r="K955">
        <v>8.4000000000000005E-2</v>
      </c>
      <c r="L955">
        <v>0.33</v>
      </c>
      <c r="M955">
        <v>0.26200000000000001</v>
      </c>
      <c r="N955">
        <v>0.3</v>
      </c>
      <c r="O955">
        <v>0.34599999999999997</v>
      </c>
      <c r="P955">
        <v>0.28499999999999998</v>
      </c>
      <c r="Q955" t="s">
        <v>373</v>
      </c>
      <c r="R955">
        <v>80</v>
      </c>
      <c r="S955">
        <v>5.7</v>
      </c>
      <c r="T955">
        <v>-3.6</v>
      </c>
      <c r="U955">
        <v>7.3</v>
      </c>
      <c r="V955">
        <v>1.7</v>
      </c>
    </row>
    <row r="956" spans="1:22" x14ac:dyDescent="0.45">
      <c r="A956" t="s">
        <v>2671</v>
      </c>
      <c r="B956" t="s">
        <v>1989</v>
      </c>
      <c r="C956">
        <v>149</v>
      </c>
      <c r="D956">
        <v>313</v>
      </c>
      <c r="E956">
        <v>0</v>
      </c>
      <c r="F956">
        <v>18</v>
      </c>
      <c r="G956">
        <v>18</v>
      </c>
      <c r="H956">
        <v>0</v>
      </c>
      <c r="I956">
        <v>8.8999999999999996E-2</v>
      </c>
      <c r="J956">
        <v>0.16300000000000001</v>
      </c>
      <c r="K956">
        <v>1.6E-2</v>
      </c>
      <c r="L956">
        <v>0.24</v>
      </c>
      <c r="M956">
        <v>0.191</v>
      </c>
      <c r="N956">
        <v>0.27300000000000002</v>
      </c>
      <c r="O956">
        <v>0.20699999999999999</v>
      </c>
      <c r="P956">
        <v>0.23</v>
      </c>
      <c r="Q956" t="s">
        <v>373</v>
      </c>
      <c r="R956">
        <v>33</v>
      </c>
      <c r="S956">
        <v>-0.1</v>
      </c>
      <c r="T956">
        <v>-27</v>
      </c>
      <c r="U956">
        <v>34.200000000000003</v>
      </c>
      <c r="V956">
        <v>1.7</v>
      </c>
    </row>
    <row r="957" spans="1:22" x14ac:dyDescent="0.45">
      <c r="A957" t="s">
        <v>2672</v>
      </c>
      <c r="B957" t="s">
        <v>1989</v>
      </c>
      <c r="C957">
        <v>575</v>
      </c>
      <c r="D957">
        <v>1022</v>
      </c>
      <c r="E957">
        <v>24</v>
      </c>
      <c r="F957">
        <v>110</v>
      </c>
      <c r="G957">
        <v>135</v>
      </c>
      <c r="H957">
        <v>7</v>
      </c>
      <c r="I957">
        <v>0.126</v>
      </c>
      <c r="J957">
        <v>0.21099999999999999</v>
      </c>
      <c r="K957">
        <v>0.153</v>
      </c>
      <c r="L957">
        <v>0.30599999999999999</v>
      </c>
      <c r="M957">
        <v>0.253</v>
      </c>
      <c r="N957">
        <v>0.35099999999999998</v>
      </c>
      <c r="O957">
        <v>0.40600000000000003</v>
      </c>
      <c r="P957">
        <v>0.33200000000000002</v>
      </c>
      <c r="Q957" t="s">
        <v>373</v>
      </c>
      <c r="R957">
        <v>98</v>
      </c>
      <c r="S957">
        <v>-0.7</v>
      </c>
      <c r="T957">
        <v>-4</v>
      </c>
      <c r="U957">
        <v>-12.7</v>
      </c>
      <c r="V957">
        <v>1.7</v>
      </c>
    </row>
    <row r="958" spans="1:22" x14ac:dyDescent="0.45">
      <c r="A958" t="s">
        <v>2673</v>
      </c>
      <c r="B958" t="s">
        <v>1989</v>
      </c>
      <c r="C958">
        <v>468</v>
      </c>
      <c r="D958">
        <v>1574</v>
      </c>
      <c r="E958">
        <v>58</v>
      </c>
      <c r="F958">
        <v>152</v>
      </c>
      <c r="G958">
        <v>192</v>
      </c>
      <c r="H958">
        <v>4</v>
      </c>
      <c r="I958">
        <v>8.7999999999999995E-2</v>
      </c>
      <c r="J958">
        <v>0.20100000000000001</v>
      </c>
      <c r="K958">
        <v>0.17399999999999999</v>
      </c>
      <c r="L958">
        <v>0.25700000000000001</v>
      </c>
      <c r="M958">
        <v>0.23200000000000001</v>
      </c>
      <c r="N958">
        <v>0.309</v>
      </c>
      <c r="O958">
        <v>0.40600000000000003</v>
      </c>
      <c r="P958">
        <v>0.311</v>
      </c>
      <c r="Q958" t="s">
        <v>373</v>
      </c>
      <c r="R958">
        <v>94</v>
      </c>
      <c r="S958">
        <v>-6.9</v>
      </c>
      <c r="T958">
        <v>-20.2</v>
      </c>
      <c r="U958">
        <v>-13.7</v>
      </c>
      <c r="V958">
        <v>1.7</v>
      </c>
    </row>
    <row r="959" spans="1:22" x14ac:dyDescent="0.45">
      <c r="A959" t="s">
        <v>2674</v>
      </c>
      <c r="B959" t="s">
        <v>1989</v>
      </c>
      <c r="C959">
        <v>488</v>
      </c>
      <c r="D959">
        <v>1050</v>
      </c>
      <c r="E959">
        <v>23</v>
      </c>
      <c r="F959">
        <v>114</v>
      </c>
      <c r="G959">
        <v>137</v>
      </c>
      <c r="H959">
        <v>3</v>
      </c>
      <c r="I959">
        <v>8.1000000000000003E-2</v>
      </c>
      <c r="J959">
        <v>0.245</v>
      </c>
      <c r="K959">
        <v>0.13600000000000001</v>
      </c>
      <c r="L959">
        <v>0.32500000000000001</v>
      </c>
      <c r="M959">
        <v>0.255</v>
      </c>
      <c r="N959">
        <v>0.32100000000000001</v>
      </c>
      <c r="O959">
        <v>0.39100000000000001</v>
      </c>
      <c r="P959">
        <v>0.312</v>
      </c>
      <c r="Q959" t="s">
        <v>373</v>
      </c>
      <c r="R959">
        <v>91</v>
      </c>
      <c r="S959">
        <v>-2.9</v>
      </c>
      <c r="T959">
        <v>-13.8</v>
      </c>
      <c r="U959">
        <v>-2.2000000000000002</v>
      </c>
      <c r="V959">
        <v>1.7</v>
      </c>
    </row>
    <row r="960" spans="1:22" x14ac:dyDescent="0.45">
      <c r="A960" t="s">
        <v>1874</v>
      </c>
      <c r="B960" t="s">
        <v>1989</v>
      </c>
      <c r="C960">
        <v>332</v>
      </c>
      <c r="D960">
        <v>1049</v>
      </c>
      <c r="E960">
        <v>24</v>
      </c>
      <c r="F960">
        <v>115</v>
      </c>
      <c r="G960">
        <v>92</v>
      </c>
      <c r="H960">
        <v>29</v>
      </c>
      <c r="I960">
        <v>7.8E-2</v>
      </c>
      <c r="J960">
        <v>0.248</v>
      </c>
      <c r="K960">
        <v>0.13800000000000001</v>
      </c>
      <c r="L960">
        <v>0.26900000000000002</v>
      </c>
      <c r="M960">
        <v>0.215</v>
      </c>
      <c r="N960">
        <v>0.28199999999999997</v>
      </c>
      <c r="O960">
        <v>0.35299999999999998</v>
      </c>
      <c r="P960">
        <v>0.27900000000000003</v>
      </c>
      <c r="Q960" t="s">
        <v>373</v>
      </c>
      <c r="R960">
        <v>76</v>
      </c>
      <c r="S960">
        <v>6.1</v>
      </c>
      <c r="T960">
        <v>-24.5</v>
      </c>
      <c r="U960">
        <v>5.5</v>
      </c>
      <c r="V960">
        <v>1.7</v>
      </c>
    </row>
    <row r="961" spans="1:22" x14ac:dyDescent="0.45">
      <c r="A961" t="s">
        <v>2675</v>
      </c>
      <c r="B961" t="s">
        <v>1989</v>
      </c>
      <c r="C961">
        <v>378</v>
      </c>
      <c r="D961">
        <v>1487</v>
      </c>
      <c r="E961">
        <v>60</v>
      </c>
      <c r="F961">
        <v>178</v>
      </c>
      <c r="G961">
        <v>228</v>
      </c>
      <c r="H961">
        <v>3</v>
      </c>
      <c r="I961">
        <v>9.5000000000000001E-2</v>
      </c>
      <c r="J961">
        <v>0.218</v>
      </c>
      <c r="K961">
        <v>0.184</v>
      </c>
      <c r="L961">
        <v>0.29699999999999999</v>
      </c>
      <c r="M961">
        <v>0.25900000000000001</v>
      </c>
      <c r="N961">
        <v>0.33200000000000002</v>
      </c>
      <c r="O961">
        <v>0.443</v>
      </c>
      <c r="P961">
        <v>0.33500000000000002</v>
      </c>
      <c r="Q961" t="s">
        <v>373</v>
      </c>
      <c r="R961">
        <v>103</v>
      </c>
      <c r="S961">
        <v>-5.8</v>
      </c>
      <c r="T961">
        <v>1.4</v>
      </c>
      <c r="U961">
        <v>-33.799999999999997</v>
      </c>
      <c r="V961">
        <v>1.7</v>
      </c>
    </row>
    <row r="962" spans="1:22" x14ac:dyDescent="0.45">
      <c r="A962" t="s">
        <v>2676</v>
      </c>
      <c r="B962" t="s">
        <v>1989</v>
      </c>
      <c r="C962">
        <v>347</v>
      </c>
      <c r="D962">
        <v>819</v>
      </c>
      <c r="E962">
        <v>29</v>
      </c>
      <c r="F962">
        <v>101</v>
      </c>
      <c r="G962">
        <v>103</v>
      </c>
      <c r="H962">
        <v>6</v>
      </c>
      <c r="I962">
        <v>0.105</v>
      </c>
      <c r="J962">
        <v>0.314</v>
      </c>
      <c r="K962">
        <v>0.192</v>
      </c>
      <c r="L962">
        <v>0.28699999999999998</v>
      </c>
      <c r="M962">
        <v>0.21299999999999999</v>
      </c>
      <c r="N962">
        <v>0.30499999999999999</v>
      </c>
      <c r="O962">
        <v>0.40400000000000003</v>
      </c>
      <c r="P962">
        <v>0.313</v>
      </c>
      <c r="Q962" t="s">
        <v>373</v>
      </c>
      <c r="R962">
        <v>91</v>
      </c>
      <c r="S962">
        <v>2.9</v>
      </c>
      <c r="T962">
        <v>-6.1</v>
      </c>
      <c r="U962">
        <v>-4</v>
      </c>
      <c r="V962">
        <v>1.7</v>
      </c>
    </row>
    <row r="963" spans="1:22" x14ac:dyDescent="0.45">
      <c r="A963" t="s">
        <v>3628</v>
      </c>
      <c r="B963" t="s">
        <v>18</v>
      </c>
      <c r="C963">
        <v>112</v>
      </c>
      <c r="D963">
        <v>360</v>
      </c>
      <c r="E963">
        <v>12</v>
      </c>
      <c r="F963">
        <v>47</v>
      </c>
      <c r="G963">
        <v>38</v>
      </c>
      <c r="H963">
        <v>6</v>
      </c>
      <c r="I963">
        <v>0.108</v>
      </c>
      <c r="J963">
        <v>0.29399999999999998</v>
      </c>
      <c r="K963">
        <v>0.17100000000000001</v>
      </c>
      <c r="L963">
        <v>0.251</v>
      </c>
      <c r="M963">
        <v>0.19700000000000001</v>
      </c>
      <c r="N963">
        <v>0.3</v>
      </c>
      <c r="O963">
        <v>0.36799999999999999</v>
      </c>
      <c r="P963">
        <v>0.29499999999999998</v>
      </c>
      <c r="Q963" t="s">
        <v>373</v>
      </c>
      <c r="R963">
        <v>92</v>
      </c>
      <c r="S963">
        <v>1.9</v>
      </c>
      <c r="T963">
        <v>-1.8</v>
      </c>
      <c r="U963">
        <v>6.1</v>
      </c>
      <c r="V963">
        <v>1.7</v>
      </c>
    </row>
    <row r="964" spans="1:22" x14ac:dyDescent="0.45">
      <c r="A964" t="s">
        <v>2677</v>
      </c>
      <c r="B964" t="s">
        <v>1989</v>
      </c>
      <c r="C964">
        <v>155</v>
      </c>
      <c r="D964">
        <v>491</v>
      </c>
      <c r="E964">
        <v>13</v>
      </c>
      <c r="F964">
        <v>62</v>
      </c>
      <c r="G964">
        <v>39</v>
      </c>
      <c r="H964">
        <v>0</v>
      </c>
      <c r="I964">
        <v>0.126</v>
      </c>
      <c r="J964">
        <v>0.17299999999999999</v>
      </c>
      <c r="K964">
        <v>0.161</v>
      </c>
      <c r="L964">
        <v>0.29199999999999998</v>
      </c>
      <c r="M964">
        <v>0.254</v>
      </c>
      <c r="N964">
        <v>0.36399999999999999</v>
      </c>
      <c r="O964">
        <v>0.41499999999999998</v>
      </c>
      <c r="P964">
        <v>0.34599999999999997</v>
      </c>
      <c r="Q964" t="s">
        <v>373</v>
      </c>
      <c r="R964">
        <v>107</v>
      </c>
      <c r="S964">
        <v>-0.1</v>
      </c>
      <c r="T964">
        <v>4.2</v>
      </c>
      <c r="U964">
        <v>-3.9</v>
      </c>
      <c r="V964">
        <v>1.7</v>
      </c>
    </row>
    <row r="965" spans="1:22" x14ac:dyDescent="0.45">
      <c r="A965" t="s">
        <v>2678</v>
      </c>
      <c r="B965" t="s">
        <v>1989</v>
      </c>
      <c r="C965">
        <v>619</v>
      </c>
      <c r="D965">
        <v>2400</v>
      </c>
      <c r="E965">
        <v>80</v>
      </c>
      <c r="F965">
        <v>283</v>
      </c>
      <c r="G965">
        <v>307</v>
      </c>
      <c r="H965">
        <v>41</v>
      </c>
      <c r="I965">
        <v>7.2999999999999995E-2</v>
      </c>
      <c r="J965">
        <v>0.187</v>
      </c>
      <c r="K965">
        <v>0.16900000000000001</v>
      </c>
      <c r="L965">
        <v>0.29399999999999998</v>
      </c>
      <c r="M965">
        <v>0.26100000000000001</v>
      </c>
      <c r="N965">
        <v>0.32100000000000001</v>
      </c>
      <c r="O965">
        <v>0.43</v>
      </c>
      <c r="P965">
        <v>0.32200000000000001</v>
      </c>
      <c r="Q965" t="s">
        <v>373</v>
      </c>
      <c r="R965">
        <v>90</v>
      </c>
      <c r="S965">
        <v>-10.8</v>
      </c>
      <c r="T965">
        <v>-39.9</v>
      </c>
      <c r="U965">
        <v>-23.5</v>
      </c>
      <c r="V965">
        <v>1.7</v>
      </c>
    </row>
    <row r="966" spans="1:22" x14ac:dyDescent="0.45">
      <c r="A966" t="s">
        <v>170</v>
      </c>
      <c r="B966" t="s">
        <v>89</v>
      </c>
      <c r="C966">
        <v>418</v>
      </c>
      <c r="D966">
        <v>1594</v>
      </c>
      <c r="E966">
        <v>53</v>
      </c>
      <c r="F966">
        <v>154</v>
      </c>
      <c r="G966">
        <v>184</v>
      </c>
      <c r="H966">
        <v>10</v>
      </c>
      <c r="I966">
        <v>6.3E-2</v>
      </c>
      <c r="J966">
        <v>0.24199999999999999</v>
      </c>
      <c r="K966">
        <v>0.16200000000000001</v>
      </c>
      <c r="L966">
        <v>0.314</v>
      </c>
      <c r="M966">
        <v>0.25900000000000001</v>
      </c>
      <c r="N966">
        <v>0.307</v>
      </c>
      <c r="O966">
        <v>0.42099999999999999</v>
      </c>
      <c r="P966">
        <v>0.314</v>
      </c>
      <c r="Q966" t="s">
        <v>373</v>
      </c>
      <c r="R966">
        <v>98</v>
      </c>
      <c r="S966">
        <v>-5.0999999999999996</v>
      </c>
      <c r="T966">
        <v>-8.3000000000000007</v>
      </c>
      <c r="U966">
        <v>-29.6</v>
      </c>
      <c r="V966">
        <v>1.7</v>
      </c>
    </row>
    <row r="967" spans="1:22" x14ac:dyDescent="0.45">
      <c r="A967" t="s">
        <v>2679</v>
      </c>
      <c r="B967" t="s">
        <v>1989</v>
      </c>
      <c r="C967">
        <v>480</v>
      </c>
      <c r="D967">
        <v>1556</v>
      </c>
      <c r="E967">
        <v>56</v>
      </c>
      <c r="F967">
        <v>179</v>
      </c>
      <c r="G967">
        <v>174</v>
      </c>
      <c r="H967">
        <v>18</v>
      </c>
      <c r="I967">
        <v>9.6000000000000002E-2</v>
      </c>
      <c r="J967">
        <v>0.22900000000000001</v>
      </c>
      <c r="K967">
        <v>0.17599999999999999</v>
      </c>
      <c r="L967">
        <v>0.28799999999999998</v>
      </c>
      <c r="M967">
        <v>0.246</v>
      </c>
      <c r="N967">
        <v>0.32300000000000001</v>
      </c>
      <c r="O967">
        <v>0.42199999999999999</v>
      </c>
      <c r="P967">
        <v>0.32500000000000001</v>
      </c>
      <c r="Q967" t="s">
        <v>373</v>
      </c>
      <c r="R967">
        <v>99</v>
      </c>
      <c r="S967">
        <v>0.9</v>
      </c>
      <c r="T967">
        <v>-0.8</v>
      </c>
      <c r="U967">
        <v>-35.299999999999997</v>
      </c>
      <c r="V967">
        <v>1.7</v>
      </c>
    </row>
    <row r="968" spans="1:22" x14ac:dyDescent="0.45">
      <c r="A968" t="s">
        <v>2680</v>
      </c>
      <c r="B968" t="s">
        <v>1989</v>
      </c>
      <c r="C968">
        <v>438</v>
      </c>
      <c r="D968">
        <v>1259</v>
      </c>
      <c r="E968">
        <v>53</v>
      </c>
      <c r="F968">
        <v>148</v>
      </c>
      <c r="G968">
        <v>169</v>
      </c>
      <c r="H968">
        <v>9</v>
      </c>
      <c r="I968">
        <v>0.09</v>
      </c>
      <c r="J968">
        <v>0.19400000000000001</v>
      </c>
      <c r="K968">
        <v>0.20599999999999999</v>
      </c>
      <c r="L968">
        <v>0.254</v>
      </c>
      <c r="M968">
        <v>0.23699999999999999</v>
      </c>
      <c r="N968">
        <v>0.311</v>
      </c>
      <c r="O968">
        <v>0.443</v>
      </c>
      <c r="P968">
        <v>0.32500000000000001</v>
      </c>
      <c r="Q968" t="s">
        <v>373</v>
      </c>
      <c r="R968">
        <v>94</v>
      </c>
      <c r="S968">
        <v>0.1</v>
      </c>
      <c r="T968">
        <v>-10.199999999999999</v>
      </c>
      <c r="U968">
        <v>-14.7</v>
      </c>
      <c r="V968">
        <v>1.7</v>
      </c>
    </row>
    <row r="969" spans="1:22" x14ac:dyDescent="0.45">
      <c r="A969" t="s">
        <v>763</v>
      </c>
      <c r="B969" t="s">
        <v>28</v>
      </c>
      <c r="C969">
        <v>434</v>
      </c>
      <c r="D969">
        <v>847</v>
      </c>
      <c r="E969">
        <v>1</v>
      </c>
      <c r="F969">
        <v>46</v>
      </c>
      <c r="G969">
        <v>40</v>
      </c>
      <c r="H969">
        <v>1</v>
      </c>
      <c r="I969">
        <v>0.04</v>
      </c>
      <c r="J969">
        <v>0.249</v>
      </c>
      <c r="K969">
        <v>2.3E-2</v>
      </c>
      <c r="L969">
        <v>0.23</v>
      </c>
      <c r="M969">
        <v>0.16200000000000001</v>
      </c>
      <c r="N969">
        <v>0.20499999999999999</v>
      </c>
      <c r="O969">
        <v>0.185</v>
      </c>
      <c r="P969">
        <v>0.18</v>
      </c>
      <c r="Q969" t="s">
        <v>373</v>
      </c>
      <c r="R969">
        <v>6</v>
      </c>
      <c r="S969">
        <v>-4.8</v>
      </c>
      <c r="T969">
        <v>-101.9</v>
      </c>
      <c r="U969">
        <v>90.5</v>
      </c>
      <c r="V969">
        <v>1.6</v>
      </c>
    </row>
    <row r="970" spans="1:22" x14ac:dyDescent="0.45">
      <c r="A970" t="s">
        <v>2682</v>
      </c>
      <c r="B970" t="s">
        <v>1989</v>
      </c>
      <c r="C970">
        <v>260</v>
      </c>
      <c r="D970">
        <v>1068</v>
      </c>
      <c r="E970">
        <v>4</v>
      </c>
      <c r="F970">
        <v>121</v>
      </c>
      <c r="G970">
        <v>62</v>
      </c>
      <c r="H970">
        <v>41</v>
      </c>
      <c r="I970">
        <v>7.2999999999999995E-2</v>
      </c>
      <c r="J970">
        <v>0.14499999999999999</v>
      </c>
      <c r="K970">
        <v>9.7000000000000003E-2</v>
      </c>
      <c r="L970">
        <v>0.29699999999999999</v>
      </c>
      <c r="M970">
        <v>0.254</v>
      </c>
      <c r="N970">
        <v>0.316</v>
      </c>
      <c r="O970">
        <v>0.35199999999999998</v>
      </c>
      <c r="P970">
        <v>0.29599999999999999</v>
      </c>
      <c r="Q970" t="s">
        <v>373</v>
      </c>
      <c r="R970">
        <v>86</v>
      </c>
      <c r="S970">
        <v>3.8</v>
      </c>
      <c r="T970">
        <v>-13.9</v>
      </c>
      <c r="U970">
        <v>-6.2</v>
      </c>
      <c r="V970">
        <v>1.6</v>
      </c>
    </row>
    <row r="971" spans="1:22" x14ac:dyDescent="0.45">
      <c r="A971" t="s">
        <v>2685</v>
      </c>
      <c r="B971" t="s">
        <v>1989</v>
      </c>
      <c r="C971">
        <v>304</v>
      </c>
      <c r="D971">
        <v>828</v>
      </c>
      <c r="E971">
        <v>11</v>
      </c>
      <c r="F971">
        <v>109</v>
      </c>
      <c r="G971">
        <v>68</v>
      </c>
      <c r="H971">
        <v>48</v>
      </c>
      <c r="I971">
        <v>5.7000000000000002E-2</v>
      </c>
      <c r="J971">
        <v>0.23400000000000001</v>
      </c>
      <c r="K971">
        <v>0.109</v>
      </c>
      <c r="L971">
        <v>0.29699999999999999</v>
      </c>
      <c r="M971">
        <v>0.23100000000000001</v>
      </c>
      <c r="N971">
        <v>0.3</v>
      </c>
      <c r="O971">
        <v>0.34</v>
      </c>
      <c r="P971">
        <v>0.28199999999999997</v>
      </c>
      <c r="Q971" t="s">
        <v>373</v>
      </c>
      <c r="R971">
        <v>74</v>
      </c>
      <c r="S971">
        <v>8.8000000000000007</v>
      </c>
      <c r="T971">
        <v>-17.8</v>
      </c>
      <c r="U971">
        <v>5</v>
      </c>
      <c r="V971">
        <v>1.6</v>
      </c>
    </row>
    <row r="972" spans="1:22" x14ac:dyDescent="0.45">
      <c r="A972" t="s">
        <v>2684</v>
      </c>
      <c r="B972" t="s">
        <v>1989</v>
      </c>
      <c r="C972">
        <v>383</v>
      </c>
      <c r="D972">
        <v>911</v>
      </c>
      <c r="E972">
        <v>18</v>
      </c>
      <c r="F972">
        <v>89</v>
      </c>
      <c r="G972">
        <v>141</v>
      </c>
      <c r="H972">
        <v>16</v>
      </c>
      <c r="I972">
        <v>9.9000000000000005E-2</v>
      </c>
      <c r="J972">
        <v>0.216</v>
      </c>
      <c r="K972">
        <v>0.13</v>
      </c>
      <c r="L972">
        <v>0.34899999999999998</v>
      </c>
      <c r="M972">
        <v>0.28199999999999997</v>
      </c>
      <c r="N972">
        <v>0.35299999999999998</v>
      </c>
      <c r="O972">
        <v>0.41199999999999998</v>
      </c>
      <c r="P972">
        <v>0.33400000000000002</v>
      </c>
      <c r="Q972" t="s">
        <v>373</v>
      </c>
      <c r="R972">
        <v>100</v>
      </c>
      <c r="S972">
        <v>-5.7</v>
      </c>
      <c r="T972">
        <v>-5.4</v>
      </c>
      <c r="U972">
        <v>-8.3000000000000007</v>
      </c>
      <c r="V972">
        <v>1.6</v>
      </c>
    </row>
    <row r="973" spans="1:22" x14ac:dyDescent="0.45">
      <c r="A973" t="s">
        <v>2683</v>
      </c>
      <c r="B973" t="s">
        <v>1989</v>
      </c>
      <c r="C973">
        <v>405</v>
      </c>
      <c r="D973">
        <v>1606</v>
      </c>
      <c r="E973">
        <v>69</v>
      </c>
      <c r="F973">
        <v>177</v>
      </c>
      <c r="G973">
        <v>214</v>
      </c>
      <c r="H973">
        <v>0</v>
      </c>
      <c r="I973">
        <v>4.7E-2</v>
      </c>
      <c r="J973">
        <v>0.222</v>
      </c>
      <c r="K973">
        <v>0.19</v>
      </c>
      <c r="L973">
        <v>0.29699999999999999</v>
      </c>
      <c r="M973">
        <v>0.26100000000000001</v>
      </c>
      <c r="N973">
        <v>0.29799999999999999</v>
      </c>
      <c r="O973">
        <v>0.45</v>
      </c>
      <c r="P973">
        <v>0.318</v>
      </c>
      <c r="Q973" t="s">
        <v>373</v>
      </c>
      <c r="R973">
        <v>101</v>
      </c>
      <c r="S973">
        <v>-6.1</v>
      </c>
      <c r="T973">
        <v>-3.6</v>
      </c>
      <c r="U973">
        <v>-35</v>
      </c>
      <c r="V973">
        <v>1.6</v>
      </c>
    </row>
    <row r="974" spans="1:22" x14ac:dyDescent="0.45">
      <c r="A974" t="s">
        <v>2686</v>
      </c>
      <c r="B974" t="s">
        <v>1989</v>
      </c>
      <c r="C974">
        <v>386</v>
      </c>
      <c r="D974">
        <v>1047</v>
      </c>
      <c r="E974">
        <v>18</v>
      </c>
      <c r="F974">
        <v>83</v>
      </c>
      <c r="G974">
        <v>102</v>
      </c>
      <c r="H974">
        <v>0</v>
      </c>
      <c r="I974">
        <v>6.7000000000000004E-2</v>
      </c>
      <c r="J974">
        <v>0.217</v>
      </c>
      <c r="K974">
        <v>0.10100000000000001</v>
      </c>
      <c r="L974">
        <v>0.245</v>
      </c>
      <c r="M974">
        <v>0.20300000000000001</v>
      </c>
      <c r="N974">
        <v>0.25800000000000001</v>
      </c>
      <c r="O974">
        <v>0.30399999999999999</v>
      </c>
      <c r="P974">
        <v>0.249</v>
      </c>
      <c r="Q974" t="s">
        <v>373</v>
      </c>
      <c r="R974">
        <v>52</v>
      </c>
      <c r="S974">
        <v>-2.6</v>
      </c>
      <c r="T974">
        <v>-62.2</v>
      </c>
      <c r="U974">
        <v>42</v>
      </c>
      <c r="V974">
        <v>1.6</v>
      </c>
    </row>
    <row r="975" spans="1:22" x14ac:dyDescent="0.45">
      <c r="A975" t="s">
        <v>3658</v>
      </c>
      <c r="B975" t="s">
        <v>95</v>
      </c>
      <c r="C975">
        <v>128</v>
      </c>
      <c r="D975">
        <v>351</v>
      </c>
      <c r="E975">
        <v>12</v>
      </c>
      <c r="F975">
        <v>41</v>
      </c>
      <c r="G975">
        <v>48</v>
      </c>
      <c r="H975">
        <v>6</v>
      </c>
      <c r="I975">
        <v>0.108</v>
      </c>
      <c r="J975">
        <v>0.222</v>
      </c>
      <c r="K975">
        <v>0.187</v>
      </c>
      <c r="L975">
        <v>0.32500000000000001</v>
      </c>
      <c r="M975">
        <v>0.27100000000000002</v>
      </c>
      <c r="N975">
        <v>0.37</v>
      </c>
      <c r="O975">
        <v>0.45800000000000002</v>
      </c>
      <c r="P975">
        <v>0.35799999999999998</v>
      </c>
      <c r="Q975" t="s">
        <v>373</v>
      </c>
      <c r="R975">
        <v>134</v>
      </c>
      <c r="S975">
        <v>-1.2</v>
      </c>
      <c r="T975">
        <v>12.9</v>
      </c>
      <c r="U975">
        <v>-8.9</v>
      </c>
      <c r="V975">
        <v>1.6</v>
      </c>
    </row>
    <row r="976" spans="1:22" x14ac:dyDescent="0.45">
      <c r="A976" t="s">
        <v>2688</v>
      </c>
      <c r="B976" t="s">
        <v>1989</v>
      </c>
      <c r="C976">
        <v>527</v>
      </c>
      <c r="D976">
        <v>1104</v>
      </c>
      <c r="E976">
        <v>31</v>
      </c>
      <c r="F976">
        <v>138</v>
      </c>
      <c r="G976">
        <v>122</v>
      </c>
      <c r="H976">
        <v>22</v>
      </c>
      <c r="I976">
        <v>6.5000000000000002E-2</v>
      </c>
      <c r="J976">
        <v>0.16</v>
      </c>
      <c r="K976">
        <v>0.15</v>
      </c>
      <c r="L976">
        <v>0.28499999999999998</v>
      </c>
      <c r="M976">
        <v>0.26100000000000001</v>
      </c>
      <c r="N976">
        <v>0.308</v>
      </c>
      <c r="O976">
        <v>0.41099999999999998</v>
      </c>
      <c r="P976">
        <v>0.311</v>
      </c>
      <c r="Q976" t="s">
        <v>373</v>
      </c>
      <c r="R976">
        <v>86</v>
      </c>
      <c r="S976">
        <v>4.5999999999999996</v>
      </c>
      <c r="T976">
        <v>-14.2</v>
      </c>
      <c r="U976">
        <v>-5.8</v>
      </c>
      <c r="V976">
        <v>1.6</v>
      </c>
    </row>
    <row r="977" spans="1:22" x14ac:dyDescent="0.45">
      <c r="A977" t="s">
        <v>2687</v>
      </c>
      <c r="B977" t="s">
        <v>1989</v>
      </c>
      <c r="C977">
        <v>502</v>
      </c>
      <c r="D977">
        <v>1692</v>
      </c>
      <c r="E977">
        <v>50</v>
      </c>
      <c r="F977">
        <v>167</v>
      </c>
      <c r="G977">
        <v>239</v>
      </c>
      <c r="H977">
        <v>1</v>
      </c>
      <c r="I977">
        <v>8.4000000000000005E-2</v>
      </c>
      <c r="J977">
        <v>0.223</v>
      </c>
      <c r="K977">
        <v>0.152</v>
      </c>
      <c r="L977">
        <v>0.315</v>
      </c>
      <c r="M977">
        <v>0.26300000000000001</v>
      </c>
      <c r="N977">
        <v>0.32700000000000001</v>
      </c>
      <c r="O977">
        <v>0.41499999999999998</v>
      </c>
      <c r="P977">
        <v>0.31900000000000001</v>
      </c>
      <c r="Q977" t="s">
        <v>373</v>
      </c>
      <c r="R977">
        <v>98</v>
      </c>
      <c r="S977">
        <v>-10.8</v>
      </c>
      <c r="T977">
        <v>-15.8</v>
      </c>
      <c r="U977">
        <v>-24.7</v>
      </c>
      <c r="V977">
        <v>1.6</v>
      </c>
    </row>
    <row r="978" spans="1:22" x14ac:dyDescent="0.45">
      <c r="A978" t="s">
        <v>2689</v>
      </c>
      <c r="B978" t="s">
        <v>1989</v>
      </c>
      <c r="C978">
        <v>289</v>
      </c>
      <c r="D978">
        <v>426</v>
      </c>
      <c r="E978">
        <v>6</v>
      </c>
      <c r="F978">
        <v>25</v>
      </c>
      <c r="G978">
        <v>27</v>
      </c>
      <c r="H978">
        <v>0</v>
      </c>
      <c r="I978">
        <v>3.7999999999999999E-2</v>
      </c>
      <c r="J978">
        <v>0.46200000000000002</v>
      </c>
      <c r="K978">
        <v>8.4000000000000005E-2</v>
      </c>
      <c r="L978">
        <v>0.318</v>
      </c>
      <c r="M978">
        <v>0.16500000000000001</v>
      </c>
      <c r="N978">
        <v>0.20100000000000001</v>
      </c>
      <c r="O978">
        <v>0.249</v>
      </c>
      <c r="P978">
        <v>0.19800000000000001</v>
      </c>
      <c r="Q978" t="s">
        <v>373</v>
      </c>
      <c r="R978">
        <v>17</v>
      </c>
      <c r="S978">
        <v>-2.5</v>
      </c>
      <c r="T978">
        <v>-45.8</v>
      </c>
      <c r="U978">
        <v>47.6</v>
      </c>
      <c r="V978">
        <v>1.6</v>
      </c>
    </row>
    <row r="979" spans="1:22" x14ac:dyDescent="0.45">
      <c r="A979" t="s">
        <v>220</v>
      </c>
      <c r="B979" t="s">
        <v>36</v>
      </c>
      <c r="C979">
        <v>158</v>
      </c>
      <c r="D979">
        <v>595</v>
      </c>
      <c r="E979">
        <v>17</v>
      </c>
      <c r="F979">
        <v>70</v>
      </c>
      <c r="G979">
        <v>56</v>
      </c>
      <c r="H979">
        <v>3</v>
      </c>
      <c r="I979">
        <v>0.15</v>
      </c>
      <c r="J979">
        <v>0.33900000000000002</v>
      </c>
      <c r="K979">
        <v>0.159</v>
      </c>
      <c r="L979">
        <v>0.316</v>
      </c>
      <c r="M979">
        <v>0.21099999999999999</v>
      </c>
      <c r="N979">
        <v>0.34300000000000003</v>
      </c>
      <c r="O979">
        <v>0.37</v>
      </c>
      <c r="P979">
        <v>0.32</v>
      </c>
      <c r="Q979" t="s">
        <v>373</v>
      </c>
      <c r="R979">
        <v>108</v>
      </c>
      <c r="S979">
        <v>-0.3</v>
      </c>
      <c r="T979">
        <v>5.8</v>
      </c>
      <c r="U979">
        <v>-9.9</v>
      </c>
      <c r="V979">
        <v>1.6</v>
      </c>
    </row>
    <row r="980" spans="1:22" x14ac:dyDescent="0.45">
      <c r="A980" t="s">
        <v>2690</v>
      </c>
      <c r="B980" t="s">
        <v>1989</v>
      </c>
      <c r="C980">
        <v>578</v>
      </c>
      <c r="D980">
        <v>1893</v>
      </c>
      <c r="E980">
        <v>12</v>
      </c>
      <c r="F980">
        <v>225</v>
      </c>
      <c r="G980">
        <v>157</v>
      </c>
      <c r="H980">
        <v>80</v>
      </c>
      <c r="I980">
        <v>6.9000000000000006E-2</v>
      </c>
      <c r="J980">
        <v>0.13</v>
      </c>
      <c r="K980">
        <v>8.4000000000000005E-2</v>
      </c>
      <c r="L980">
        <v>0.27900000000000003</v>
      </c>
      <c r="M980">
        <v>0.247</v>
      </c>
      <c r="N980">
        <v>0.30199999999999999</v>
      </c>
      <c r="O980">
        <v>0.33100000000000002</v>
      </c>
      <c r="P980">
        <v>0.28299999999999997</v>
      </c>
      <c r="Q980" t="s">
        <v>373</v>
      </c>
      <c r="R980">
        <v>71</v>
      </c>
      <c r="S980">
        <v>15.5</v>
      </c>
      <c r="T980">
        <v>-50.4</v>
      </c>
      <c r="U980">
        <v>0.6</v>
      </c>
      <c r="V980">
        <v>1.6</v>
      </c>
    </row>
    <row r="981" spans="1:22" x14ac:dyDescent="0.45">
      <c r="A981" t="s">
        <v>2691</v>
      </c>
      <c r="B981" t="s">
        <v>1989</v>
      </c>
      <c r="C981">
        <v>651</v>
      </c>
      <c r="D981">
        <v>1846</v>
      </c>
      <c r="E981">
        <v>45</v>
      </c>
      <c r="F981">
        <v>192</v>
      </c>
      <c r="G981">
        <v>180</v>
      </c>
      <c r="H981">
        <v>69</v>
      </c>
      <c r="I981">
        <v>4.1000000000000002E-2</v>
      </c>
      <c r="J981">
        <v>0.215</v>
      </c>
      <c r="K981">
        <v>0.13200000000000001</v>
      </c>
      <c r="L981">
        <v>0.29699999999999999</v>
      </c>
      <c r="M981">
        <v>0.25</v>
      </c>
      <c r="N981">
        <v>0.28000000000000003</v>
      </c>
      <c r="O981">
        <v>0.38200000000000001</v>
      </c>
      <c r="P981">
        <v>0.28299999999999997</v>
      </c>
      <c r="Q981" t="s">
        <v>373</v>
      </c>
      <c r="R981">
        <v>72</v>
      </c>
      <c r="S981">
        <v>8.5</v>
      </c>
      <c r="T981">
        <v>-56</v>
      </c>
      <c r="U981">
        <v>12.2</v>
      </c>
      <c r="V981">
        <v>1.6</v>
      </c>
    </row>
    <row r="982" spans="1:22" x14ac:dyDescent="0.45">
      <c r="A982" t="s">
        <v>2692</v>
      </c>
      <c r="B982" t="s">
        <v>1989</v>
      </c>
      <c r="C982">
        <v>290</v>
      </c>
      <c r="D982">
        <v>616</v>
      </c>
      <c r="E982">
        <v>9</v>
      </c>
      <c r="F982">
        <v>100</v>
      </c>
      <c r="G982">
        <v>38</v>
      </c>
      <c r="H982">
        <v>45</v>
      </c>
      <c r="I982">
        <v>5.8000000000000003E-2</v>
      </c>
      <c r="J982">
        <v>0.20300000000000001</v>
      </c>
      <c r="K982">
        <v>0.109</v>
      </c>
      <c r="L982">
        <v>0.28100000000000003</v>
      </c>
      <c r="M982">
        <v>0.22800000000000001</v>
      </c>
      <c r="N982">
        <v>0.32700000000000001</v>
      </c>
      <c r="O982">
        <v>0.33700000000000002</v>
      </c>
      <c r="P982">
        <v>0.29899999999999999</v>
      </c>
      <c r="Q982" t="s">
        <v>373</v>
      </c>
      <c r="R982">
        <v>85</v>
      </c>
      <c r="S982">
        <v>8.5</v>
      </c>
      <c r="T982">
        <v>-3.2</v>
      </c>
      <c r="U982">
        <v>-1</v>
      </c>
      <c r="V982">
        <v>1.6</v>
      </c>
    </row>
    <row r="983" spans="1:22" x14ac:dyDescent="0.45">
      <c r="A983" t="s">
        <v>2693</v>
      </c>
      <c r="B983" t="s">
        <v>1989</v>
      </c>
      <c r="C983">
        <v>228</v>
      </c>
      <c r="D983">
        <v>706</v>
      </c>
      <c r="E983">
        <v>12</v>
      </c>
      <c r="F983">
        <v>74</v>
      </c>
      <c r="G983">
        <v>75</v>
      </c>
      <c r="H983">
        <v>1</v>
      </c>
      <c r="I983">
        <v>0.04</v>
      </c>
      <c r="J983">
        <v>9.2999999999999999E-2</v>
      </c>
      <c r="K983">
        <v>0.126</v>
      </c>
      <c r="L983">
        <v>0.29599999999999999</v>
      </c>
      <c r="M983">
        <v>0.28199999999999997</v>
      </c>
      <c r="N983">
        <v>0.312</v>
      </c>
      <c r="O983">
        <v>0.40799999999999997</v>
      </c>
      <c r="P983">
        <v>0.309</v>
      </c>
      <c r="Q983" t="s">
        <v>373</v>
      </c>
      <c r="R983">
        <v>84</v>
      </c>
      <c r="S983">
        <v>-3.2</v>
      </c>
      <c r="T983">
        <v>-17.600000000000001</v>
      </c>
      <c r="U983">
        <v>10.3</v>
      </c>
      <c r="V983">
        <v>1.6</v>
      </c>
    </row>
    <row r="984" spans="1:22" x14ac:dyDescent="0.45">
      <c r="A984" t="s">
        <v>2694</v>
      </c>
      <c r="B984" t="s">
        <v>1989</v>
      </c>
      <c r="C984">
        <v>492</v>
      </c>
      <c r="D984">
        <v>1306</v>
      </c>
      <c r="E984">
        <v>19</v>
      </c>
      <c r="F984">
        <v>158</v>
      </c>
      <c r="G984">
        <v>103</v>
      </c>
      <c r="H984">
        <v>24</v>
      </c>
      <c r="I984">
        <v>8.1000000000000003E-2</v>
      </c>
      <c r="J984">
        <v>0.19800000000000001</v>
      </c>
      <c r="K984">
        <v>0.10299999999999999</v>
      </c>
      <c r="L984">
        <v>0.30299999999999999</v>
      </c>
      <c r="M984">
        <v>0.25</v>
      </c>
      <c r="N984">
        <v>0.311</v>
      </c>
      <c r="O984">
        <v>0.35299999999999998</v>
      </c>
      <c r="P984">
        <v>0.28699999999999998</v>
      </c>
      <c r="Q984" t="s">
        <v>373</v>
      </c>
      <c r="R984">
        <v>74</v>
      </c>
      <c r="S984">
        <v>6</v>
      </c>
      <c r="T984">
        <v>-37.1</v>
      </c>
      <c r="U984">
        <v>10.4</v>
      </c>
      <c r="V984">
        <v>1.6</v>
      </c>
    </row>
    <row r="985" spans="1:22" x14ac:dyDescent="0.45">
      <c r="A985" t="s">
        <v>2695</v>
      </c>
      <c r="B985" t="s">
        <v>18</v>
      </c>
      <c r="C985">
        <v>191</v>
      </c>
      <c r="D985">
        <v>699</v>
      </c>
      <c r="E985">
        <v>13</v>
      </c>
      <c r="F985">
        <v>79</v>
      </c>
      <c r="G985">
        <v>84</v>
      </c>
      <c r="H985">
        <v>2</v>
      </c>
      <c r="I985">
        <v>5.8999999999999997E-2</v>
      </c>
      <c r="J985">
        <v>0.112</v>
      </c>
      <c r="K985">
        <v>0.105</v>
      </c>
      <c r="L985">
        <v>0.30499999999999999</v>
      </c>
      <c r="M985">
        <v>0.28499999999999998</v>
      </c>
      <c r="N985">
        <v>0.32700000000000001</v>
      </c>
      <c r="O985">
        <v>0.39</v>
      </c>
      <c r="P985">
        <v>0.314</v>
      </c>
      <c r="Q985" t="s">
        <v>373</v>
      </c>
      <c r="R985">
        <v>89</v>
      </c>
      <c r="S985">
        <v>-2.2999999999999998</v>
      </c>
      <c r="T985">
        <v>-11.7</v>
      </c>
      <c r="U985">
        <v>4.0999999999999996</v>
      </c>
      <c r="V985">
        <v>1.6</v>
      </c>
    </row>
    <row r="986" spans="1:22" x14ac:dyDescent="0.45">
      <c r="A986" t="s">
        <v>1883</v>
      </c>
      <c r="B986" t="s">
        <v>62</v>
      </c>
      <c r="C986">
        <v>245</v>
      </c>
      <c r="D986">
        <v>903</v>
      </c>
      <c r="E986">
        <v>29</v>
      </c>
      <c r="F986">
        <v>102</v>
      </c>
      <c r="G986">
        <v>116</v>
      </c>
      <c r="H986">
        <v>4</v>
      </c>
      <c r="I986">
        <v>0.105</v>
      </c>
      <c r="J986">
        <v>0.307</v>
      </c>
      <c r="K986">
        <v>0.16700000000000001</v>
      </c>
      <c r="L986">
        <v>0.30399999999999999</v>
      </c>
      <c r="M986">
        <v>0.22600000000000001</v>
      </c>
      <c r="N986">
        <v>0.312</v>
      </c>
      <c r="O986">
        <v>0.39300000000000002</v>
      </c>
      <c r="P986">
        <v>0.308</v>
      </c>
      <c r="Q986" t="s">
        <v>373</v>
      </c>
      <c r="R986">
        <v>98</v>
      </c>
      <c r="S986">
        <v>-1.7</v>
      </c>
      <c r="T986">
        <v>-3.7</v>
      </c>
      <c r="U986">
        <v>-11.4</v>
      </c>
      <c r="V986">
        <v>1.6</v>
      </c>
    </row>
    <row r="987" spans="1:22" x14ac:dyDescent="0.45">
      <c r="A987" t="s">
        <v>2696</v>
      </c>
      <c r="B987" t="s">
        <v>1989</v>
      </c>
      <c r="C987">
        <v>347</v>
      </c>
      <c r="D987">
        <v>984</v>
      </c>
      <c r="E987">
        <v>20</v>
      </c>
      <c r="F987">
        <v>103</v>
      </c>
      <c r="G987">
        <v>71</v>
      </c>
      <c r="H987">
        <v>20</v>
      </c>
      <c r="I987">
        <v>6.2E-2</v>
      </c>
      <c r="J987">
        <v>0.22700000000000001</v>
      </c>
      <c r="K987">
        <v>0.125</v>
      </c>
      <c r="L987">
        <v>0.30399999999999999</v>
      </c>
      <c r="M987">
        <v>0.246</v>
      </c>
      <c r="N987">
        <v>0.3</v>
      </c>
      <c r="O987">
        <v>0.371</v>
      </c>
      <c r="P987">
        <v>0.29199999999999998</v>
      </c>
      <c r="Q987" t="s">
        <v>373</v>
      </c>
      <c r="R987">
        <v>79</v>
      </c>
      <c r="S987">
        <v>5.8</v>
      </c>
      <c r="T987">
        <v>-19.5</v>
      </c>
      <c r="U987">
        <v>1.2</v>
      </c>
      <c r="V987">
        <v>1.6</v>
      </c>
    </row>
    <row r="988" spans="1:22" x14ac:dyDescent="0.45">
      <c r="A988" t="s">
        <v>527</v>
      </c>
      <c r="B988" t="s">
        <v>1989</v>
      </c>
      <c r="C988">
        <v>529</v>
      </c>
      <c r="D988">
        <v>1714</v>
      </c>
      <c r="E988">
        <v>63</v>
      </c>
      <c r="F988">
        <v>181</v>
      </c>
      <c r="G988">
        <v>228</v>
      </c>
      <c r="H988">
        <v>8</v>
      </c>
      <c r="I988">
        <v>7.9000000000000001E-2</v>
      </c>
      <c r="J988">
        <v>0.23300000000000001</v>
      </c>
      <c r="K988">
        <v>0.17699999999999999</v>
      </c>
      <c r="L988">
        <v>0.28699999999999998</v>
      </c>
      <c r="M988">
        <v>0.24399999999999999</v>
      </c>
      <c r="N988">
        <v>0.30599999999999999</v>
      </c>
      <c r="O988">
        <v>0.42099999999999999</v>
      </c>
      <c r="P988">
        <v>0.312</v>
      </c>
      <c r="Q988" t="s">
        <v>373</v>
      </c>
      <c r="R988">
        <v>96</v>
      </c>
      <c r="S988">
        <v>-5.5</v>
      </c>
      <c r="T988">
        <v>-14.2</v>
      </c>
      <c r="U988">
        <v>-31</v>
      </c>
      <c r="V988">
        <v>1.6</v>
      </c>
    </row>
    <row r="989" spans="1:22" x14ac:dyDescent="0.45">
      <c r="A989" t="s">
        <v>2697</v>
      </c>
      <c r="B989" t="s">
        <v>1989</v>
      </c>
      <c r="C989">
        <v>513</v>
      </c>
      <c r="D989">
        <v>1551</v>
      </c>
      <c r="E989">
        <v>33</v>
      </c>
      <c r="F989">
        <v>147</v>
      </c>
      <c r="G989">
        <v>158</v>
      </c>
      <c r="H989">
        <v>1</v>
      </c>
      <c r="I989">
        <v>6.9000000000000006E-2</v>
      </c>
      <c r="J989">
        <v>0.158</v>
      </c>
      <c r="K989">
        <v>0.14000000000000001</v>
      </c>
      <c r="L989">
        <v>0.28000000000000003</v>
      </c>
      <c r="M989">
        <v>0.251</v>
      </c>
      <c r="N989">
        <v>0.30399999999999999</v>
      </c>
      <c r="O989">
        <v>0.39100000000000001</v>
      </c>
      <c r="P989">
        <v>0.30199999999999999</v>
      </c>
      <c r="Q989" t="s">
        <v>373</v>
      </c>
      <c r="R989">
        <v>89</v>
      </c>
      <c r="S989">
        <v>-1.2</v>
      </c>
      <c r="T989">
        <v>-21.9</v>
      </c>
      <c r="U989">
        <v>-14</v>
      </c>
      <c r="V989">
        <v>1.6</v>
      </c>
    </row>
    <row r="990" spans="1:22" x14ac:dyDescent="0.45">
      <c r="A990" t="s">
        <v>2698</v>
      </c>
      <c r="B990" t="s">
        <v>50</v>
      </c>
      <c r="C990">
        <v>296</v>
      </c>
      <c r="D990">
        <v>1127</v>
      </c>
      <c r="E990">
        <v>39</v>
      </c>
      <c r="F990">
        <v>100</v>
      </c>
      <c r="G990">
        <v>124</v>
      </c>
      <c r="H990">
        <v>2</v>
      </c>
      <c r="I990">
        <v>7.6999999999999999E-2</v>
      </c>
      <c r="J990">
        <v>0.28699999999999998</v>
      </c>
      <c r="K990">
        <v>0.17299999999999999</v>
      </c>
      <c r="L990">
        <v>0.3</v>
      </c>
      <c r="M990">
        <v>0.23400000000000001</v>
      </c>
      <c r="N990">
        <v>0.29799999999999999</v>
      </c>
      <c r="O990">
        <v>0.40699999999999997</v>
      </c>
      <c r="P990">
        <v>0.30299999999999999</v>
      </c>
      <c r="Q990" t="s">
        <v>373</v>
      </c>
      <c r="R990">
        <v>86</v>
      </c>
      <c r="S990">
        <v>-5.3</v>
      </c>
      <c r="T990">
        <v>-24</v>
      </c>
      <c r="U990">
        <v>2.9</v>
      </c>
      <c r="V990">
        <v>1.5</v>
      </c>
    </row>
    <row r="991" spans="1:22" x14ac:dyDescent="0.45">
      <c r="A991" t="s">
        <v>1881</v>
      </c>
      <c r="B991" t="s">
        <v>1989</v>
      </c>
      <c r="C991">
        <v>386</v>
      </c>
      <c r="D991">
        <v>1078</v>
      </c>
      <c r="E991">
        <v>17</v>
      </c>
      <c r="F991">
        <v>110</v>
      </c>
      <c r="G991">
        <v>116</v>
      </c>
      <c r="H991">
        <v>13</v>
      </c>
      <c r="I991">
        <v>5.5E-2</v>
      </c>
      <c r="J991">
        <v>0.11</v>
      </c>
      <c r="K991">
        <v>0.115</v>
      </c>
      <c r="L991">
        <v>0.26400000000000001</v>
      </c>
      <c r="M991">
        <v>0.247</v>
      </c>
      <c r="N991">
        <v>0.29099999999999998</v>
      </c>
      <c r="O991">
        <v>0.36199999999999999</v>
      </c>
      <c r="P991">
        <v>0.28399999999999997</v>
      </c>
      <c r="Q991" t="s">
        <v>373</v>
      </c>
      <c r="R991">
        <v>77</v>
      </c>
      <c r="S991">
        <v>2.6</v>
      </c>
      <c r="T991">
        <v>-29</v>
      </c>
      <c r="U991">
        <v>7.2</v>
      </c>
      <c r="V991">
        <v>1.5</v>
      </c>
    </row>
    <row r="992" spans="1:22" x14ac:dyDescent="0.45">
      <c r="A992" t="s">
        <v>2699</v>
      </c>
      <c r="B992" t="s">
        <v>1989</v>
      </c>
      <c r="C992">
        <v>166</v>
      </c>
      <c r="D992">
        <v>614</v>
      </c>
      <c r="E992">
        <v>14</v>
      </c>
      <c r="F992">
        <v>72</v>
      </c>
      <c r="G992">
        <v>74</v>
      </c>
      <c r="H992">
        <v>5</v>
      </c>
      <c r="I992">
        <v>0.111</v>
      </c>
      <c r="J992">
        <v>0.26400000000000001</v>
      </c>
      <c r="K992">
        <v>0.14299999999999999</v>
      </c>
      <c r="L992">
        <v>0.318</v>
      </c>
      <c r="M992">
        <v>0.24</v>
      </c>
      <c r="N992">
        <v>0.32700000000000001</v>
      </c>
      <c r="O992">
        <v>0.38300000000000001</v>
      </c>
      <c r="P992">
        <v>0.318</v>
      </c>
      <c r="Q992" t="s">
        <v>373</v>
      </c>
      <c r="R992">
        <v>98</v>
      </c>
      <c r="S992">
        <v>0.9</v>
      </c>
      <c r="T992">
        <v>-0.4</v>
      </c>
      <c r="U992">
        <v>-5.6</v>
      </c>
      <c r="V992">
        <v>1.5</v>
      </c>
    </row>
    <row r="993" spans="1:22" x14ac:dyDescent="0.45">
      <c r="A993" t="s">
        <v>2700</v>
      </c>
      <c r="B993" t="s">
        <v>1989</v>
      </c>
      <c r="C993">
        <v>301</v>
      </c>
      <c r="D993">
        <v>928</v>
      </c>
      <c r="E993">
        <v>19</v>
      </c>
      <c r="F993">
        <v>115</v>
      </c>
      <c r="G993">
        <v>104</v>
      </c>
      <c r="H993">
        <v>11</v>
      </c>
      <c r="I993">
        <v>0.126</v>
      </c>
      <c r="J993">
        <v>0.185</v>
      </c>
      <c r="K993">
        <v>0.14199999999999999</v>
      </c>
      <c r="L993">
        <v>0.28799999999999998</v>
      </c>
      <c r="M993">
        <v>0.246</v>
      </c>
      <c r="N993">
        <v>0.34300000000000003</v>
      </c>
      <c r="O993">
        <v>0.38800000000000001</v>
      </c>
      <c r="P993">
        <v>0.32300000000000001</v>
      </c>
      <c r="Q993" t="s">
        <v>373</v>
      </c>
      <c r="R993">
        <v>93</v>
      </c>
      <c r="S993">
        <v>2.2999999999999998</v>
      </c>
      <c r="T993">
        <v>-6.1</v>
      </c>
      <c r="U993">
        <v>-9</v>
      </c>
      <c r="V993">
        <v>1.5</v>
      </c>
    </row>
    <row r="994" spans="1:22" x14ac:dyDescent="0.45">
      <c r="A994" t="s">
        <v>2701</v>
      </c>
      <c r="B994" t="s">
        <v>1989</v>
      </c>
      <c r="C994">
        <v>113</v>
      </c>
      <c r="D994">
        <v>322</v>
      </c>
      <c r="E994">
        <v>7</v>
      </c>
      <c r="F994">
        <v>39</v>
      </c>
      <c r="G994">
        <v>32</v>
      </c>
      <c r="H994">
        <v>3</v>
      </c>
      <c r="I994">
        <v>8.1000000000000003E-2</v>
      </c>
      <c r="J994">
        <v>0.16500000000000001</v>
      </c>
      <c r="K994">
        <v>0.13100000000000001</v>
      </c>
      <c r="L994">
        <v>0.29699999999999999</v>
      </c>
      <c r="M994">
        <v>0.25900000000000001</v>
      </c>
      <c r="N994">
        <v>0.34899999999999998</v>
      </c>
      <c r="O994">
        <v>0.39</v>
      </c>
      <c r="P994">
        <v>0.32</v>
      </c>
      <c r="Q994" t="s">
        <v>373</v>
      </c>
      <c r="R994">
        <v>91</v>
      </c>
      <c r="S994">
        <v>3.1</v>
      </c>
      <c r="T994">
        <v>-0.3</v>
      </c>
      <c r="U994">
        <v>5.2</v>
      </c>
      <c r="V994">
        <v>1.5</v>
      </c>
    </row>
    <row r="995" spans="1:22" x14ac:dyDescent="0.45">
      <c r="A995" t="s">
        <v>2702</v>
      </c>
      <c r="B995" t="s">
        <v>1989</v>
      </c>
      <c r="C995">
        <v>180</v>
      </c>
      <c r="D995">
        <v>563</v>
      </c>
      <c r="E995">
        <v>21</v>
      </c>
      <c r="F995">
        <v>57</v>
      </c>
      <c r="G995">
        <v>70</v>
      </c>
      <c r="H995">
        <v>0</v>
      </c>
      <c r="I995">
        <v>6.6000000000000003E-2</v>
      </c>
      <c r="J995">
        <v>0.34499999999999997</v>
      </c>
      <c r="K995">
        <v>0.17499999999999999</v>
      </c>
      <c r="L995">
        <v>0.27600000000000002</v>
      </c>
      <c r="M995">
        <v>0.20200000000000001</v>
      </c>
      <c r="N995">
        <v>0.26</v>
      </c>
      <c r="O995">
        <v>0.376</v>
      </c>
      <c r="P995">
        <v>0.28000000000000003</v>
      </c>
      <c r="Q995" t="s">
        <v>373</v>
      </c>
      <c r="R995">
        <v>64</v>
      </c>
      <c r="S995">
        <v>-1.6</v>
      </c>
      <c r="T995">
        <v>-25.7</v>
      </c>
      <c r="U995">
        <v>22.2</v>
      </c>
      <c r="V995">
        <v>1.5</v>
      </c>
    </row>
    <row r="996" spans="1:22" x14ac:dyDescent="0.45">
      <c r="A996" t="s">
        <v>2703</v>
      </c>
      <c r="B996" t="s">
        <v>57</v>
      </c>
      <c r="C996">
        <v>111</v>
      </c>
      <c r="D996">
        <v>386</v>
      </c>
      <c r="E996">
        <v>8</v>
      </c>
      <c r="F996">
        <v>55</v>
      </c>
      <c r="G996">
        <v>44</v>
      </c>
      <c r="H996">
        <v>2</v>
      </c>
      <c r="I996">
        <v>8.7999999999999995E-2</v>
      </c>
      <c r="J996">
        <v>0.10100000000000001</v>
      </c>
      <c r="K996">
        <v>0.13</v>
      </c>
      <c r="L996">
        <v>0.30499999999999999</v>
      </c>
      <c r="M996">
        <v>0.28899999999999998</v>
      </c>
      <c r="N996">
        <v>0.35199999999999998</v>
      </c>
      <c r="O996">
        <v>0.41899999999999998</v>
      </c>
      <c r="P996">
        <v>0.33700000000000002</v>
      </c>
      <c r="Q996" t="s">
        <v>373</v>
      </c>
      <c r="R996">
        <v>99</v>
      </c>
      <c r="S996">
        <v>-1.7</v>
      </c>
      <c r="T996">
        <v>-2</v>
      </c>
      <c r="U996">
        <v>4.4000000000000004</v>
      </c>
      <c r="V996">
        <v>1.5</v>
      </c>
    </row>
    <row r="997" spans="1:22" x14ac:dyDescent="0.45">
      <c r="A997" t="s">
        <v>2704</v>
      </c>
      <c r="B997" t="s">
        <v>57</v>
      </c>
      <c r="C997">
        <v>244</v>
      </c>
      <c r="D997">
        <v>762</v>
      </c>
      <c r="E997">
        <v>41</v>
      </c>
      <c r="F997">
        <v>87</v>
      </c>
      <c r="G997">
        <v>108</v>
      </c>
      <c r="H997">
        <v>12</v>
      </c>
      <c r="I997">
        <v>8.6999999999999994E-2</v>
      </c>
      <c r="J997">
        <v>0.33500000000000002</v>
      </c>
      <c r="K997">
        <v>0.223</v>
      </c>
      <c r="L997">
        <v>0.26400000000000001</v>
      </c>
      <c r="M997">
        <v>0.21099999999999999</v>
      </c>
      <c r="N997">
        <v>0.28499999999999998</v>
      </c>
      <c r="O997">
        <v>0.434</v>
      </c>
      <c r="P997">
        <v>0.30499999999999999</v>
      </c>
      <c r="Q997" t="s">
        <v>373</v>
      </c>
      <c r="R997">
        <v>85</v>
      </c>
      <c r="S997">
        <v>1.2</v>
      </c>
      <c r="T997">
        <v>-12.3</v>
      </c>
      <c r="U997">
        <v>1.7</v>
      </c>
      <c r="V997">
        <v>1.5</v>
      </c>
    </row>
    <row r="998" spans="1:22" x14ac:dyDescent="0.45">
      <c r="A998" t="s">
        <v>2705</v>
      </c>
      <c r="B998" t="s">
        <v>1989</v>
      </c>
      <c r="C998">
        <v>1046</v>
      </c>
      <c r="D998">
        <v>3670</v>
      </c>
      <c r="E998">
        <v>62</v>
      </c>
      <c r="F998">
        <v>356</v>
      </c>
      <c r="G998">
        <v>384</v>
      </c>
      <c r="H998">
        <v>29</v>
      </c>
      <c r="I998">
        <v>7.6999999999999999E-2</v>
      </c>
      <c r="J998">
        <v>9.9000000000000005E-2</v>
      </c>
      <c r="K998">
        <v>0.121</v>
      </c>
      <c r="L998">
        <v>0.28699999999999998</v>
      </c>
      <c r="M998">
        <v>0.27100000000000002</v>
      </c>
      <c r="N998">
        <v>0.32700000000000001</v>
      </c>
      <c r="O998">
        <v>0.39200000000000002</v>
      </c>
      <c r="P998">
        <v>0.314</v>
      </c>
      <c r="Q998" t="s">
        <v>373</v>
      </c>
      <c r="R998">
        <v>90</v>
      </c>
      <c r="S998">
        <v>-16.899999999999999</v>
      </c>
      <c r="T998">
        <v>-60.2</v>
      </c>
      <c r="U998">
        <v>-45.9</v>
      </c>
      <c r="V998">
        <v>1.5</v>
      </c>
    </row>
    <row r="999" spans="1:22" x14ac:dyDescent="0.45">
      <c r="A999" t="s">
        <v>1977</v>
      </c>
      <c r="B999" t="s">
        <v>1989</v>
      </c>
      <c r="C999">
        <v>318</v>
      </c>
      <c r="D999">
        <v>931</v>
      </c>
      <c r="E999">
        <v>16</v>
      </c>
      <c r="F999">
        <v>88</v>
      </c>
      <c r="G999">
        <v>85</v>
      </c>
      <c r="H999">
        <v>1</v>
      </c>
      <c r="I999">
        <v>4.2000000000000003E-2</v>
      </c>
      <c r="J999">
        <v>0.25900000000000001</v>
      </c>
      <c r="K999">
        <v>9.7000000000000003E-2</v>
      </c>
      <c r="L999">
        <v>0.27200000000000002</v>
      </c>
      <c r="M999">
        <v>0.21199999999999999</v>
      </c>
      <c r="N999">
        <v>0.247</v>
      </c>
      <c r="O999">
        <v>0.309</v>
      </c>
      <c r="P999">
        <v>0.24199999999999999</v>
      </c>
      <c r="Q999" t="s">
        <v>373</v>
      </c>
      <c r="R999">
        <v>54</v>
      </c>
      <c r="S999">
        <v>-8.1</v>
      </c>
      <c r="T999">
        <v>-60.6</v>
      </c>
      <c r="U999">
        <v>43.8</v>
      </c>
      <c r="V999">
        <v>1.5</v>
      </c>
    </row>
    <row r="1000" spans="1:22" x14ac:dyDescent="0.45">
      <c r="A1000" t="s">
        <v>2706</v>
      </c>
      <c r="B1000" t="s">
        <v>1989</v>
      </c>
      <c r="C1000">
        <v>407</v>
      </c>
      <c r="D1000">
        <v>1266</v>
      </c>
      <c r="E1000">
        <v>7</v>
      </c>
      <c r="F1000">
        <v>131</v>
      </c>
      <c r="G1000">
        <v>123</v>
      </c>
      <c r="H1000">
        <v>6</v>
      </c>
      <c r="I1000">
        <v>0.1</v>
      </c>
      <c r="J1000">
        <v>0.20100000000000001</v>
      </c>
      <c r="K1000">
        <v>7.9000000000000001E-2</v>
      </c>
      <c r="L1000">
        <v>0.29599999999999999</v>
      </c>
      <c r="M1000">
        <v>0.23499999999999999</v>
      </c>
      <c r="N1000">
        <v>0.32100000000000001</v>
      </c>
      <c r="O1000">
        <v>0.314</v>
      </c>
      <c r="P1000">
        <v>0.27900000000000003</v>
      </c>
      <c r="Q1000" t="s">
        <v>373</v>
      </c>
      <c r="R1000">
        <v>56</v>
      </c>
      <c r="S1000">
        <v>0.4</v>
      </c>
      <c r="T1000">
        <v>-70</v>
      </c>
      <c r="U1000">
        <v>42.6</v>
      </c>
      <c r="V1000">
        <v>1.5</v>
      </c>
    </row>
    <row r="1001" spans="1:22" x14ac:dyDescent="0.45">
      <c r="A1001" t="s">
        <v>2707</v>
      </c>
      <c r="B1001" t="s">
        <v>1989</v>
      </c>
      <c r="C1001">
        <v>216</v>
      </c>
      <c r="D1001">
        <v>413</v>
      </c>
      <c r="E1001">
        <v>0</v>
      </c>
      <c r="F1001">
        <v>27</v>
      </c>
      <c r="G1001">
        <v>19</v>
      </c>
      <c r="H1001">
        <v>0</v>
      </c>
      <c r="I1001">
        <v>8.5000000000000006E-2</v>
      </c>
      <c r="J1001">
        <v>0.39700000000000002</v>
      </c>
      <c r="K1001">
        <v>2.5999999999999999E-2</v>
      </c>
      <c r="L1001">
        <v>0.28399999999999997</v>
      </c>
      <c r="M1001">
        <v>0.15</v>
      </c>
      <c r="N1001">
        <v>0.22800000000000001</v>
      </c>
      <c r="O1001">
        <v>0.17599999999999999</v>
      </c>
      <c r="P1001">
        <v>0.193</v>
      </c>
      <c r="Q1001" t="s">
        <v>373</v>
      </c>
      <c r="R1001">
        <v>16</v>
      </c>
      <c r="S1001">
        <v>-0.2</v>
      </c>
      <c r="T1001">
        <v>-40.6</v>
      </c>
      <c r="U1001">
        <v>41.9</v>
      </c>
      <c r="V1001">
        <v>1.5</v>
      </c>
    </row>
    <row r="1002" spans="1:22" x14ac:dyDescent="0.45">
      <c r="A1002" t="s">
        <v>1978</v>
      </c>
      <c r="B1002" t="s">
        <v>20</v>
      </c>
      <c r="C1002">
        <v>222</v>
      </c>
      <c r="D1002">
        <v>803</v>
      </c>
      <c r="E1002">
        <v>27</v>
      </c>
      <c r="F1002">
        <v>80</v>
      </c>
      <c r="G1002">
        <v>98</v>
      </c>
      <c r="H1002">
        <v>9</v>
      </c>
      <c r="I1002">
        <v>4.4999999999999998E-2</v>
      </c>
      <c r="J1002">
        <v>0.20799999999999999</v>
      </c>
      <c r="K1002">
        <v>0.161</v>
      </c>
      <c r="L1002">
        <v>0.27400000000000002</v>
      </c>
      <c r="M1002">
        <v>0.24199999999999999</v>
      </c>
      <c r="N1002">
        <v>0.28599999999999998</v>
      </c>
      <c r="O1002">
        <v>0.40300000000000002</v>
      </c>
      <c r="P1002">
        <v>0.29699999999999999</v>
      </c>
      <c r="Q1002" t="s">
        <v>373</v>
      </c>
      <c r="R1002">
        <v>85</v>
      </c>
      <c r="S1002">
        <v>0.9</v>
      </c>
      <c r="T1002">
        <v>-13.5</v>
      </c>
      <c r="U1002">
        <v>1.2</v>
      </c>
      <c r="V1002">
        <v>1.5</v>
      </c>
    </row>
    <row r="1003" spans="1:22" x14ac:dyDescent="0.45">
      <c r="A1003" t="s">
        <v>2708</v>
      </c>
      <c r="B1003" t="s">
        <v>1989</v>
      </c>
      <c r="C1003">
        <v>258</v>
      </c>
      <c r="D1003">
        <v>495</v>
      </c>
      <c r="E1003">
        <v>4</v>
      </c>
      <c r="F1003">
        <v>38</v>
      </c>
      <c r="G1003">
        <v>37</v>
      </c>
      <c r="H1003">
        <v>2</v>
      </c>
      <c r="I1003">
        <v>0.03</v>
      </c>
      <c r="J1003">
        <v>0.29299999999999998</v>
      </c>
      <c r="K1003">
        <v>7.3999999999999996E-2</v>
      </c>
      <c r="L1003">
        <v>0.26200000000000001</v>
      </c>
      <c r="M1003">
        <v>0.185</v>
      </c>
      <c r="N1003">
        <v>0.21299999999999999</v>
      </c>
      <c r="O1003">
        <v>0.25900000000000001</v>
      </c>
      <c r="P1003">
        <v>0.20899999999999999</v>
      </c>
      <c r="Q1003" t="s">
        <v>373</v>
      </c>
      <c r="R1003">
        <v>20</v>
      </c>
      <c r="S1003">
        <v>-0.2</v>
      </c>
      <c r="T1003">
        <v>-48.5</v>
      </c>
      <c r="U1003">
        <v>47.6</v>
      </c>
      <c r="V1003">
        <v>1.5</v>
      </c>
    </row>
    <row r="1004" spans="1:22" x14ac:dyDescent="0.45">
      <c r="A1004" t="s">
        <v>2709</v>
      </c>
      <c r="B1004" t="s">
        <v>1989</v>
      </c>
      <c r="C1004">
        <v>328</v>
      </c>
      <c r="D1004">
        <v>685</v>
      </c>
      <c r="E1004">
        <v>4</v>
      </c>
      <c r="F1004">
        <v>33</v>
      </c>
      <c r="G1004">
        <v>41</v>
      </c>
      <c r="H1004">
        <v>0</v>
      </c>
      <c r="I1004">
        <v>3.5000000000000003E-2</v>
      </c>
      <c r="J1004">
        <v>0.26600000000000001</v>
      </c>
      <c r="K1004">
        <v>5.3999999999999999E-2</v>
      </c>
      <c r="L1004">
        <v>0.224</v>
      </c>
      <c r="M1004">
        <v>0.161</v>
      </c>
      <c r="N1004">
        <v>0.19600000000000001</v>
      </c>
      <c r="O1004">
        <v>0.215</v>
      </c>
      <c r="P1004">
        <v>0.186</v>
      </c>
      <c r="Q1004" t="s">
        <v>373</v>
      </c>
      <c r="R1004">
        <v>6</v>
      </c>
      <c r="S1004">
        <v>-0.3</v>
      </c>
      <c r="T1004">
        <v>-78.400000000000006</v>
      </c>
      <c r="U1004">
        <v>71.2</v>
      </c>
      <c r="V1004">
        <v>1.5</v>
      </c>
    </row>
    <row r="1005" spans="1:22" x14ac:dyDescent="0.45">
      <c r="A1005" t="s">
        <v>1877</v>
      </c>
      <c r="B1005" t="s">
        <v>1989</v>
      </c>
      <c r="C1005">
        <v>289</v>
      </c>
      <c r="D1005">
        <v>904</v>
      </c>
      <c r="E1005">
        <v>17</v>
      </c>
      <c r="F1005">
        <v>103</v>
      </c>
      <c r="G1005">
        <v>85</v>
      </c>
      <c r="H1005">
        <v>5</v>
      </c>
      <c r="I1005">
        <v>7.4999999999999997E-2</v>
      </c>
      <c r="J1005">
        <v>0.217</v>
      </c>
      <c r="K1005">
        <v>0.11700000000000001</v>
      </c>
      <c r="L1005">
        <v>0.29299999999999998</v>
      </c>
      <c r="M1005">
        <v>0.24</v>
      </c>
      <c r="N1005">
        <v>0.30199999999999999</v>
      </c>
      <c r="O1005">
        <v>0.35699999999999998</v>
      </c>
      <c r="P1005">
        <v>0.29099999999999998</v>
      </c>
      <c r="Q1005" t="s">
        <v>373</v>
      </c>
      <c r="R1005">
        <v>83</v>
      </c>
      <c r="S1005">
        <v>-1.2</v>
      </c>
      <c r="T1005">
        <v>-19.2</v>
      </c>
      <c r="U1005">
        <v>3</v>
      </c>
      <c r="V1005">
        <v>1.5</v>
      </c>
    </row>
    <row r="1006" spans="1:22" x14ac:dyDescent="0.45">
      <c r="A1006" t="s">
        <v>2710</v>
      </c>
      <c r="B1006" t="s">
        <v>1989</v>
      </c>
      <c r="C1006">
        <v>294</v>
      </c>
      <c r="D1006">
        <v>878</v>
      </c>
      <c r="E1006">
        <v>8</v>
      </c>
      <c r="F1006">
        <v>112</v>
      </c>
      <c r="G1006">
        <v>76</v>
      </c>
      <c r="H1006">
        <v>47</v>
      </c>
      <c r="I1006">
        <v>5.6000000000000001E-2</v>
      </c>
      <c r="J1006">
        <v>0.13800000000000001</v>
      </c>
      <c r="K1006">
        <v>7.3999999999999996E-2</v>
      </c>
      <c r="L1006">
        <v>0.313</v>
      </c>
      <c r="M1006">
        <v>0.27300000000000002</v>
      </c>
      <c r="N1006">
        <v>0.318</v>
      </c>
      <c r="O1006">
        <v>0.34699999999999998</v>
      </c>
      <c r="P1006">
        <v>0.29799999999999999</v>
      </c>
      <c r="Q1006" t="s">
        <v>373</v>
      </c>
      <c r="R1006">
        <v>76</v>
      </c>
      <c r="S1006">
        <v>6.6</v>
      </c>
      <c r="T1006">
        <v>-17.899999999999999</v>
      </c>
      <c r="U1006">
        <v>2.1</v>
      </c>
      <c r="V1006">
        <v>1.4</v>
      </c>
    </row>
    <row r="1007" spans="1:22" x14ac:dyDescent="0.45">
      <c r="A1007" t="s">
        <v>2711</v>
      </c>
      <c r="B1007" t="s">
        <v>1989</v>
      </c>
      <c r="C1007">
        <v>330</v>
      </c>
      <c r="D1007">
        <v>997</v>
      </c>
      <c r="E1007">
        <v>43</v>
      </c>
      <c r="F1007">
        <v>117</v>
      </c>
      <c r="G1007">
        <v>144</v>
      </c>
      <c r="H1007">
        <v>2</v>
      </c>
      <c r="I1007">
        <v>9.7000000000000003E-2</v>
      </c>
      <c r="J1007">
        <v>0.24399999999999999</v>
      </c>
      <c r="K1007">
        <v>0.193</v>
      </c>
      <c r="L1007">
        <v>0.25900000000000001</v>
      </c>
      <c r="M1007">
        <v>0.22600000000000001</v>
      </c>
      <c r="N1007">
        <v>0.30499999999999999</v>
      </c>
      <c r="O1007">
        <v>0.41899999999999998</v>
      </c>
      <c r="P1007">
        <v>0.317</v>
      </c>
      <c r="Q1007" t="s">
        <v>373</v>
      </c>
      <c r="R1007">
        <v>98</v>
      </c>
      <c r="S1007">
        <v>-4.2</v>
      </c>
      <c r="T1007">
        <v>-6.3</v>
      </c>
      <c r="U1007">
        <v>-13.5</v>
      </c>
      <c r="V1007">
        <v>1.4</v>
      </c>
    </row>
    <row r="1008" spans="1:22" x14ac:dyDescent="0.45">
      <c r="A1008" t="s">
        <v>525</v>
      </c>
      <c r="B1008" t="s">
        <v>1989</v>
      </c>
      <c r="C1008">
        <v>583</v>
      </c>
      <c r="D1008">
        <v>1666</v>
      </c>
      <c r="E1008">
        <v>29</v>
      </c>
      <c r="F1008">
        <v>206</v>
      </c>
      <c r="G1008">
        <v>125</v>
      </c>
      <c r="H1008">
        <v>63</v>
      </c>
      <c r="I1008">
        <v>7.6999999999999999E-2</v>
      </c>
      <c r="J1008">
        <v>0.26700000000000002</v>
      </c>
      <c r="K1008">
        <v>0.126</v>
      </c>
      <c r="L1008">
        <v>0.32400000000000001</v>
      </c>
      <c r="M1008">
        <v>0.24299999999999999</v>
      </c>
      <c r="N1008">
        <v>0.30399999999999999</v>
      </c>
      <c r="O1008">
        <v>0.36899999999999999</v>
      </c>
      <c r="P1008">
        <v>0.29299999999999998</v>
      </c>
      <c r="Q1008" t="s">
        <v>373</v>
      </c>
      <c r="R1008">
        <v>71</v>
      </c>
      <c r="S1008">
        <v>12.7</v>
      </c>
      <c r="T1008">
        <v>-48.2</v>
      </c>
      <c r="U1008">
        <v>6.5</v>
      </c>
      <c r="V1008">
        <v>1.4</v>
      </c>
    </row>
    <row r="1009" spans="1:22" x14ac:dyDescent="0.45">
      <c r="A1009" t="s">
        <v>2712</v>
      </c>
      <c r="B1009" t="s">
        <v>1989</v>
      </c>
      <c r="C1009">
        <v>227</v>
      </c>
      <c r="D1009">
        <v>618</v>
      </c>
      <c r="E1009">
        <v>7</v>
      </c>
      <c r="F1009">
        <v>47</v>
      </c>
      <c r="G1009">
        <v>46</v>
      </c>
      <c r="H1009">
        <v>0</v>
      </c>
      <c r="I1009">
        <v>6.0999999999999999E-2</v>
      </c>
      <c r="J1009">
        <v>0.222</v>
      </c>
      <c r="K1009">
        <v>9.6000000000000002E-2</v>
      </c>
      <c r="L1009">
        <v>0.26500000000000001</v>
      </c>
      <c r="M1009">
        <v>0.21099999999999999</v>
      </c>
      <c r="N1009">
        <v>0.26600000000000001</v>
      </c>
      <c r="O1009">
        <v>0.307</v>
      </c>
      <c r="P1009">
        <v>0.252</v>
      </c>
      <c r="Q1009" t="s">
        <v>373</v>
      </c>
      <c r="R1009">
        <v>54</v>
      </c>
      <c r="S1009">
        <v>-3.9</v>
      </c>
      <c r="T1009">
        <v>-38.299999999999997</v>
      </c>
      <c r="U1009">
        <v>30.8</v>
      </c>
      <c r="V1009">
        <v>1.4</v>
      </c>
    </row>
    <row r="1010" spans="1:22" x14ac:dyDescent="0.45">
      <c r="A1010" t="s">
        <v>2713</v>
      </c>
      <c r="B1010" t="s">
        <v>1989</v>
      </c>
      <c r="C1010">
        <v>459</v>
      </c>
      <c r="D1010">
        <v>1574</v>
      </c>
      <c r="E1010">
        <v>3</v>
      </c>
      <c r="F1010">
        <v>176</v>
      </c>
      <c r="G1010">
        <v>111</v>
      </c>
      <c r="H1010">
        <v>89</v>
      </c>
      <c r="I1010">
        <v>7.0999999999999994E-2</v>
      </c>
      <c r="J1010">
        <v>0.11</v>
      </c>
      <c r="K1010">
        <v>5.7000000000000002E-2</v>
      </c>
      <c r="L1010">
        <v>0.28100000000000003</v>
      </c>
      <c r="M1010">
        <v>0.25</v>
      </c>
      <c r="N1010">
        <v>0.309</v>
      </c>
      <c r="O1010">
        <v>0.307</v>
      </c>
      <c r="P1010">
        <v>0.27800000000000002</v>
      </c>
      <c r="Q1010" t="s">
        <v>373</v>
      </c>
      <c r="R1010">
        <v>66</v>
      </c>
      <c r="S1010">
        <v>12</v>
      </c>
      <c r="T1010">
        <v>-50.1</v>
      </c>
      <c r="U1010">
        <v>10.9</v>
      </c>
      <c r="V1010">
        <v>1.4</v>
      </c>
    </row>
    <row r="1011" spans="1:22" x14ac:dyDescent="0.45">
      <c r="A1011" t="s">
        <v>2738</v>
      </c>
      <c r="B1011" t="s">
        <v>39</v>
      </c>
      <c r="C1011">
        <v>134</v>
      </c>
      <c r="D1011">
        <v>373</v>
      </c>
      <c r="E1011">
        <v>2</v>
      </c>
      <c r="F1011">
        <v>38</v>
      </c>
      <c r="G1011">
        <v>35</v>
      </c>
      <c r="H1011">
        <v>0</v>
      </c>
      <c r="I1011">
        <v>7.0000000000000007E-2</v>
      </c>
      <c r="J1011">
        <v>0.252</v>
      </c>
      <c r="K1011">
        <v>8.3000000000000004E-2</v>
      </c>
      <c r="L1011">
        <v>0.314</v>
      </c>
      <c r="M1011">
        <v>0.23100000000000001</v>
      </c>
      <c r="N1011">
        <v>0.29499999999999998</v>
      </c>
      <c r="O1011">
        <v>0.315</v>
      </c>
      <c r="P1011">
        <v>0.27300000000000002</v>
      </c>
      <c r="Q1011" t="s">
        <v>373</v>
      </c>
      <c r="R1011">
        <v>70</v>
      </c>
      <c r="S1011">
        <v>-2.2000000000000002</v>
      </c>
      <c r="T1011">
        <v>-15.6</v>
      </c>
      <c r="U1011">
        <v>16.7</v>
      </c>
      <c r="V1011">
        <v>1.4</v>
      </c>
    </row>
    <row r="1012" spans="1:22" x14ac:dyDescent="0.45">
      <c r="A1012" t="s">
        <v>2714</v>
      </c>
      <c r="B1012" t="s">
        <v>1989</v>
      </c>
      <c r="C1012">
        <v>881</v>
      </c>
      <c r="D1012">
        <v>2075</v>
      </c>
      <c r="E1012">
        <v>26</v>
      </c>
      <c r="F1012">
        <v>217</v>
      </c>
      <c r="G1012">
        <v>184</v>
      </c>
      <c r="H1012">
        <v>28</v>
      </c>
      <c r="I1012">
        <v>4.5999999999999999E-2</v>
      </c>
      <c r="J1012">
        <v>0.13800000000000001</v>
      </c>
      <c r="K1012">
        <v>9.6000000000000002E-2</v>
      </c>
      <c r="L1012">
        <v>0.26</v>
      </c>
      <c r="M1012">
        <v>0.23300000000000001</v>
      </c>
      <c r="N1012">
        <v>0.27300000000000002</v>
      </c>
      <c r="O1012">
        <v>0.32800000000000001</v>
      </c>
      <c r="P1012">
        <v>0.26500000000000001</v>
      </c>
      <c r="Q1012" t="s">
        <v>373</v>
      </c>
      <c r="R1012">
        <v>57</v>
      </c>
      <c r="S1012">
        <v>0.5</v>
      </c>
      <c r="T1012">
        <v>-108</v>
      </c>
      <c r="U1012">
        <v>52.4</v>
      </c>
      <c r="V1012">
        <v>1.4</v>
      </c>
    </row>
    <row r="1013" spans="1:22" x14ac:dyDescent="0.45">
      <c r="A1013" t="s">
        <v>2715</v>
      </c>
      <c r="B1013" t="s">
        <v>1989</v>
      </c>
      <c r="C1013">
        <v>318</v>
      </c>
      <c r="D1013">
        <v>1000</v>
      </c>
      <c r="E1013">
        <v>27</v>
      </c>
      <c r="F1013">
        <v>97</v>
      </c>
      <c r="G1013">
        <v>127</v>
      </c>
      <c r="H1013">
        <v>2</v>
      </c>
      <c r="I1013">
        <v>0.09</v>
      </c>
      <c r="J1013">
        <v>0.24299999999999999</v>
      </c>
      <c r="K1013">
        <v>0.16</v>
      </c>
      <c r="L1013">
        <v>0.317</v>
      </c>
      <c r="M1013">
        <v>0.254</v>
      </c>
      <c r="N1013">
        <v>0.33</v>
      </c>
      <c r="O1013">
        <v>0.41399999999999998</v>
      </c>
      <c r="P1013">
        <v>0.32800000000000001</v>
      </c>
      <c r="Q1013" t="s">
        <v>373</v>
      </c>
      <c r="R1013">
        <v>107</v>
      </c>
      <c r="S1013">
        <v>-4.5</v>
      </c>
      <c r="T1013">
        <v>4.3</v>
      </c>
      <c r="U1013">
        <v>-24</v>
      </c>
      <c r="V1013">
        <v>1.4</v>
      </c>
    </row>
    <row r="1014" spans="1:22" x14ac:dyDescent="0.45">
      <c r="A1014" t="s">
        <v>2716</v>
      </c>
      <c r="B1014" t="s">
        <v>54</v>
      </c>
      <c r="C1014">
        <v>414</v>
      </c>
      <c r="D1014">
        <v>1014</v>
      </c>
      <c r="E1014">
        <v>0</v>
      </c>
      <c r="F1014">
        <v>146</v>
      </c>
      <c r="G1014">
        <v>58</v>
      </c>
      <c r="H1014">
        <v>40</v>
      </c>
      <c r="I1014">
        <v>0.127</v>
      </c>
      <c r="J1014">
        <v>0.16700000000000001</v>
      </c>
      <c r="K1014">
        <v>4.3999999999999997E-2</v>
      </c>
      <c r="L1014">
        <v>0.31900000000000001</v>
      </c>
      <c r="M1014">
        <v>0.25800000000000001</v>
      </c>
      <c r="N1014">
        <v>0.35599999999999998</v>
      </c>
      <c r="O1014">
        <v>0.30199999999999999</v>
      </c>
      <c r="P1014">
        <v>0.307</v>
      </c>
      <c r="Q1014" t="s">
        <v>373</v>
      </c>
      <c r="R1014">
        <v>84</v>
      </c>
      <c r="S1014">
        <v>7.9</v>
      </c>
      <c r="T1014">
        <v>-11.3</v>
      </c>
      <c r="U1014">
        <v>-9.6999999999999993</v>
      </c>
      <c r="V1014">
        <v>1.4</v>
      </c>
    </row>
    <row r="1015" spans="1:22" x14ac:dyDescent="0.45">
      <c r="A1015" t="s">
        <v>2717</v>
      </c>
      <c r="B1015" t="s">
        <v>1989</v>
      </c>
      <c r="C1015">
        <v>321</v>
      </c>
      <c r="D1015">
        <v>1013</v>
      </c>
      <c r="E1015">
        <v>11</v>
      </c>
      <c r="F1015">
        <v>76</v>
      </c>
      <c r="G1015">
        <v>76</v>
      </c>
      <c r="H1015">
        <v>1</v>
      </c>
      <c r="I1015">
        <v>9.4E-2</v>
      </c>
      <c r="J1015">
        <v>0.25600000000000001</v>
      </c>
      <c r="K1015">
        <v>7.8E-2</v>
      </c>
      <c r="L1015">
        <v>0.28599999999999998</v>
      </c>
      <c r="M1015">
        <v>0.214</v>
      </c>
      <c r="N1015">
        <v>0.29099999999999998</v>
      </c>
      <c r="O1015">
        <v>0.29199999999999998</v>
      </c>
      <c r="P1015">
        <v>0.26300000000000001</v>
      </c>
      <c r="Q1015" t="s">
        <v>373</v>
      </c>
      <c r="R1015">
        <v>51</v>
      </c>
      <c r="S1015">
        <v>-4.3</v>
      </c>
      <c r="T1015">
        <v>-66.7</v>
      </c>
      <c r="U1015">
        <v>46.4</v>
      </c>
      <c r="V1015">
        <v>1.4</v>
      </c>
    </row>
    <row r="1016" spans="1:22" x14ac:dyDescent="0.45">
      <c r="A1016" t="s">
        <v>2718</v>
      </c>
      <c r="B1016" t="s">
        <v>1989</v>
      </c>
      <c r="C1016">
        <v>127</v>
      </c>
      <c r="D1016">
        <v>397</v>
      </c>
      <c r="E1016">
        <v>11</v>
      </c>
      <c r="F1016">
        <v>36</v>
      </c>
      <c r="G1016">
        <v>55</v>
      </c>
      <c r="H1016">
        <v>3</v>
      </c>
      <c r="I1016">
        <v>8.5999999999999993E-2</v>
      </c>
      <c r="J1016">
        <v>0.17599999999999999</v>
      </c>
      <c r="K1016">
        <v>0.154</v>
      </c>
      <c r="L1016">
        <v>0.28199999999999997</v>
      </c>
      <c r="M1016">
        <v>0.251</v>
      </c>
      <c r="N1016">
        <v>0.32700000000000001</v>
      </c>
      <c r="O1016">
        <v>0.40500000000000003</v>
      </c>
      <c r="P1016">
        <v>0.314</v>
      </c>
      <c r="Q1016" t="s">
        <v>373</v>
      </c>
      <c r="R1016">
        <v>87</v>
      </c>
      <c r="S1016">
        <v>-2.5</v>
      </c>
      <c r="T1016">
        <v>-8.8000000000000007</v>
      </c>
      <c r="U1016">
        <v>9.6</v>
      </c>
      <c r="V1016">
        <v>1.3</v>
      </c>
    </row>
    <row r="1017" spans="1:22" x14ac:dyDescent="0.45">
      <c r="A1017" t="s">
        <v>2719</v>
      </c>
      <c r="B1017" t="s">
        <v>1989</v>
      </c>
      <c r="C1017">
        <v>849</v>
      </c>
      <c r="D1017">
        <v>2462</v>
      </c>
      <c r="E1017">
        <v>89</v>
      </c>
      <c r="F1017">
        <v>282</v>
      </c>
      <c r="G1017">
        <v>331</v>
      </c>
      <c r="H1017">
        <v>7</v>
      </c>
      <c r="I1017">
        <v>0.113</v>
      </c>
      <c r="J1017">
        <v>0.19800000000000001</v>
      </c>
      <c r="K1017">
        <v>0.186</v>
      </c>
      <c r="L1017">
        <v>0.29299999999999998</v>
      </c>
      <c r="M1017">
        <v>0.25800000000000001</v>
      </c>
      <c r="N1017">
        <v>0.34699999999999998</v>
      </c>
      <c r="O1017">
        <v>0.44400000000000001</v>
      </c>
      <c r="P1017">
        <v>0.34200000000000003</v>
      </c>
      <c r="Q1017" t="s">
        <v>373</v>
      </c>
      <c r="R1017">
        <v>106</v>
      </c>
      <c r="S1017">
        <v>-11.5</v>
      </c>
      <c r="T1017">
        <v>6</v>
      </c>
      <c r="U1017">
        <v>-75.7</v>
      </c>
      <c r="V1017">
        <v>1.3</v>
      </c>
    </row>
    <row r="1018" spans="1:22" x14ac:dyDescent="0.45">
      <c r="A1018" t="s">
        <v>2720</v>
      </c>
      <c r="B1018" t="s">
        <v>1989</v>
      </c>
      <c r="C1018">
        <v>430</v>
      </c>
      <c r="D1018">
        <v>778</v>
      </c>
      <c r="E1018">
        <v>2</v>
      </c>
      <c r="F1018">
        <v>40</v>
      </c>
      <c r="G1018">
        <v>34</v>
      </c>
      <c r="H1018">
        <v>1</v>
      </c>
      <c r="I1018">
        <v>2.4E-2</v>
      </c>
      <c r="J1018">
        <v>0.36799999999999999</v>
      </c>
      <c r="K1018">
        <v>3.7999999999999999E-2</v>
      </c>
      <c r="L1018">
        <v>0.28299999999999997</v>
      </c>
      <c r="M1018">
        <v>0.16900000000000001</v>
      </c>
      <c r="N1018">
        <v>0.19500000000000001</v>
      </c>
      <c r="O1018">
        <v>0.20599999999999999</v>
      </c>
      <c r="P1018">
        <v>0.18099999999999999</v>
      </c>
      <c r="Q1018" t="s">
        <v>373</v>
      </c>
      <c r="R1018">
        <v>3</v>
      </c>
      <c r="S1018">
        <v>-1.4</v>
      </c>
      <c r="T1018">
        <v>-94</v>
      </c>
      <c r="U1018">
        <v>82.3</v>
      </c>
      <c r="V1018">
        <v>1.3</v>
      </c>
    </row>
    <row r="1019" spans="1:22" x14ac:dyDescent="0.45">
      <c r="A1019" t="s">
        <v>2721</v>
      </c>
      <c r="B1019" t="s">
        <v>1989</v>
      </c>
      <c r="C1019">
        <v>132</v>
      </c>
      <c r="D1019">
        <v>345</v>
      </c>
      <c r="E1019">
        <v>3</v>
      </c>
      <c r="F1019">
        <v>53</v>
      </c>
      <c r="G1019">
        <v>33</v>
      </c>
      <c r="H1019">
        <v>29</v>
      </c>
      <c r="I1019">
        <v>7.4999999999999997E-2</v>
      </c>
      <c r="J1019">
        <v>0.249</v>
      </c>
      <c r="K1019">
        <v>0.10199999999999999</v>
      </c>
      <c r="L1019">
        <v>0.35499999999999998</v>
      </c>
      <c r="M1019">
        <v>0.26200000000000001</v>
      </c>
      <c r="N1019">
        <v>0.33300000000000002</v>
      </c>
      <c r="O1019">
        <v>0.36399999999999999</v>
      </c>
      <c r="P1019">
        <v>0.311</v>
      </c>
      <c r="Q1019" t="s">
        <v>373</v>
      </c>
      <c r="R1019">
        <v>93</v>
      </c>
      <c r="S1019">
        <v>8.1999999999999993</v>
      </c>
      <c r="T1019">
        <v>5</v>
      </c>
      <c r="U1019">
        <v>-4</v>
      </c>
      <c r="V1019">
        <v>1.3</v>
      </c>
    </row>
    <row r="1020" spans="1:22" x14ac:dyDescent="0.45">
      <c r="A1020" t="s">
        <v>2722</v>
      </c>
      <c r="B1020" t="s">
        <v>1989</v>
      </c>
      <c r="C1020">
        <v>313</v>
      </c>
      <c r="D1020">
        <v>858</v>
      </c>
      <c r="E1020">
        <v>32</v>
      </c>
      <c r="F1020">
        <v>92</v>
      </c>
      <c r="G1020">
        <v>101</v>
      </c>
      <c r="H1020">
        <v>3</v>
      </c>
      <c r="I1020">
        <v>0.14099999999999999</v>
      </c>
      <c r="J1020">
        <v>0.23699999999999999</v>
      </c>
      <c r="K1020">
        <v>0.19700000000000001</v>
      </c>
      <c r="L1020">
        <v>0.248</v>
      </c>
      <c r="M1020">
        <v>0.215</v>
      </c>
      <c r="N1020">
        <v>0.32600000000000001</v>
      </c>
      <c r="O1020">
        <v>0.41099999999999998</v>
      </c>
      <c r="P1020">
        <v>0.32500000000000001</v>
      </c>
      <c r="Q1020" t="s">
        <v>373</v>
      </c>
      <c r="R1020">
        <v>100</v>
      </c>
      <c r="S1020">
        <v>-1.3</v>
      </c>
      <c r="T1020">
        <v>-1.8</v>
      </c>
      <c r="U1020">
        <v>-12.8</v>
      </c>
      <c r="V1020">
        <v>1.3</v>
      </c>
    </row>
    <row r="1021" spans="1:22" x14ac:dyDescent="0.45">
      <c r="A1021" t="s">
        <v>2723</v>
      </c>
      <c r="B1021" t="s">
        <v>1989</v>
      </c>
      <c r="C1021">
        <v>138</v>
      </c>
      <c r="D1021">
        <v>429</v>
      </c>
      <c r="E1021">
        <v>16</v>
      </c>
      <c r="F1021">
        <v>58</v>
      </c>
      <c r="G1021">
        <v>38</v>
      </c>
      <c r="H1021">
        <v>4</v>
      </c>
      <c r="I1021">
        <v>8.5999999999999993E-2</v>
      </c>
      <c r="J1021">
        <v>0.219</v>
      </c>
      <c r="K1021">
        <v>0.16800000000000001</v>
      </c>
      <c r="L1021">
        <v>0.25700000000000001</v>
      </c>
      <c r="M1021">
        <v>0.22600000000000001</v>
      </c>
      <c r="N1021">
        <v>0.315</v>
      </c>
      <c r="O1021">
        <v>0.39400000000000002</v>
      </c>
      <c r="P1021">
        <v>0.313</v>
      </c>
      <c r="Q1021" t="s">
        <v>373</v>
      </c>
      <c r="R1021">
        <v>84</v>
      </c>
      <c r="S1021">
        <v>2.4</v>
      </c>
      <c r="T1021">
        <v>-6.5</v>
      </c>
      <c r="U1021">
        <v>5.2</v>
      </c>
      <c r="V1021">
        <v>1.3</v>
      </c>
    </row>
    <row r="1022" spans="1:22" x14ac:dyDescent="0.45">
      <c r="A1022" t="s">
        <v>2724</v>
      </c>
      <c r="B1022" t="s">
        <v>64</v>
      </c>
      <c r="C1022">
        <v>106</v>
      </c>
      <c r="D1022">
        <v>344</v>
      </c>
      <c r="E1022">
        <v>8</v>
      </c>
      <c r="F1022">
        <v>37</v>
      </c>
      <c r="G1022">
        <v>43</v>
      </c>
      <c r="H1022">
        <v>1</v>
      </c>
      <c r="I1022">
        <v>3.5000000000000003E-2</v>
      </c>
      <c r="J1022">
        <v>0.14199999999999999</v>
      </c>
      <c r="K1022">
        <v>0.14099999999999999</v>
      </c>
      <c r="L1022">
        <v>0.33200000000000002</v>
      </c>
      <c r="M1022">
        <v>0.30399999999999999</v>
      </c>
      <c r="N1022">
        <v>0.33500000000000002</v>
      </c>
      <c r="O1022">
        <v>0.44500000000000001</v>
      </c>
      <c r="P1022">
        <v>0.33300000000000002</v>
      </c>
      <c r="Q1022" t="s">
        <v>373</v>
      </c>
      <c r="R1022">
        <v>109</v>
      </c>
      <c r="S1022">
        <v>-0.8</v>
      </c>
      <c r="T1022">
        <v>3.1</v>
      </c>
      <c r="U1022">
        <v>-1.4</v>
      </c>
      <c r="V1022">
        <v>1.3</v>
      </c>
    </row>
    <row r="1023" spans="1:22" x14ac:dyDescent="0.45">
      <c r="A1023" t="s">
        <v>2726</v>
      </c>
      <c r="B1023" t="s">
        <v>1989</v>
      </c>
      <c r="C1023">
        <v>170</v>
      </c>
      <c r="D1023">
        <v>416</v>
      </c>
      <c r="E1023">
        <v>9</v>
      </c>
      <c r="F1023">
        <v>47</v>
      </c>
      <c r="G1023">
        <v>32</v>
      </c>
      <c r="H1023">
        <v>10</v>
      </c>
      <c r="I1023">
        <v>7.6999999999999999E-2</v>
      </c>
      <c r="J1023">
        <v>0.25700000000000001</v>
      </c>
      <c r="K1023">
        <v>0.115</v>
      </c>
      <c r="L1023">
        <v>0.28599999999999998</v>
      </c>
      <c r="M1023">
        <v>0.221</v>
      </c>
      <c r="N1023">
        <v>0.29099999999999998</v>
      </c>
      <c r="O1023">
        <v>0.33600000000000002</v>
      </c>
      <c r="P1023">
        <v>0.28000000000000003</v>
      </c>
      <c r="Q1023" t="s">
        <v>373</v>
      </c>
      <c r="R1023">
        <v>73</v>
      </c>
      <c r="S1023">
        <v>3.7</v>
      </c>
      <c r="T1023">
        <v>-10.3</v>
      </c>
      <c r="U1023">
        <v>9.3000000000000007</v>
      </c>
      <c r="V1023">
        <v>1.3</v>
      </c>
    </row>
    <row r="1024" spans="1:22" x14ac:dyDescent="0.45">
      <c r="A1024" t="s">
        <v>2727</v>
      </c>
      <c r="B1024" t="s">
        <v>1989</v>
      </c>
      <c r="C1024">
        <v>466</v>
      </c>
      <c r="D1024">
        <v>1465</v>
      </c>
      <c r="E1024">
        <v>38</v>
      </c>
      <c r="F1024">
        <v>143</v>
      </c>
      <c r="G1024">
        <v>130</v>
      </c>
      <c r="H1024">
        <v>36</v>
      </c>
      <c r="I1024">
        <v>7.3999999999999996E-2</v>
      </c>
      <c r="J1024">
        <v>0.253</v>
      </c>
      <c r="K1024">
        <v>0.13300000000000001</v>
      </c>
      <c r="L1024">
        <v>0.26400000000000001</v>
      </c>
      <c r="M1024">
        <v>0.21199999999999999</v>
      </c>
      <c r="N1024">
        <v>0.28199999999999997</v>
      </c>
      <c r="O1024">
        <v>0.34499999999999997</v>
      </c>
      <c r="P1024">
        <v>0.27900000000000003</v>
      </c>
      <c r="Q1024" t="s">
        <v>373</v>
      </c>
      <c r="R1024">
        <v>68</v>
      </c>
      <c r="S1024">
        <v>5.4</v>
      </c>
      <c r="T1024">
        <v>-50.3</v>
      </c>
      <c r="U1024">
        <v>14.1</v>
      </c>
      <c r="V1024">
        <v>1.3</v>
      </c>
    </row>
    <row r="1025" spans="1:22" x14ac:dyDescent="0.45">
      <c r="A1025" t="s">
        <v>2728</v>
      </c>
      <c r="B1025" t="s">
        <v>1989</v>
      </c>
      <c r="C1025">
        <v>488</v>
      </c>
      <c r="D1025">
        <v>1477</v>
      </c>
      <c r="E1025">
        <v>22</v>
      </c>
      <c r="F1025">
        <v>160</v>
      </c>
      <c r="G1025">
        <v>137</v>
      </c>
      <c r="H1025">
        <v>12</v>
      </c>
      <c r="I1025">
        <v>2.4E-2</v>
      </c>
      <c r="J1025">
        <v>0.123</v>
      </c>
      <c r="K1025">
        <v>0.112</v>
      </c>
      <c r="L1025">
        <v>0.29499999999999998</v>
      </c>
      <c r="M1025">
        <v>0.26900000000000002</v>
      </c>
      <c r="N1025">
        <v>0.29199999999999998</v>
      </c>
      <c r="O1025">
        <v>0.38100000000000001</v>
      </c>
      <c r="P1025">
        <v>0.28799999999999998</v>
      </c>
      <c r="Q1025" t="s">
        <v>373</v>
      </c>
      <c r="R1025">
        <v>77</v>
      </c>
      <c r="S1025">
        <v>2.6</v>
      </c>
      <c r="T1025">
        <v>-38.299999999999997</v>
      </c>
      <c r="U1025">
        <v>2.6</v>
      </c>
      <c r="V1025">
        <v>1.3</v>
      </c>
    </row>
    <row r="1026" spans="1:22" x14ac:dyDescent="0.45">
      <c r="A1026" t="s">
        <v>205</v>
      </c>
      <c r="B1026" t="s">
        <v>1989</v>
      </c>
      <c r="C1026">
        <v>240</v>
      </c>
      <c r="D1026">
        <v>920</v>
      </c>
      <c r="E1026">
        <v>26</v>
      </c>
      <c r="F1026">
        <v>93</v>
      </c>
      <c r="G1026">
        <v>75</v>
      </c>
      <c r="H1026">
        <v>9</v>
      </c>
      <c r="I1026">
        <v>0.121</v>
      </c>
      <c r="J1026">
        <v>0.23</v>
      </c>
      <c r="K1026">
        <v>0.16500000000000001</v>
      </c>
      <c r="L1026">
        <v>0.23899999999999999</v>
      </c>
      <c r="M1026">
        <v>0.20200000000000001</v>
      </c>
      <c r="N1026">
        <v>0.30099999999999999</v>
      </c>
      <c r="O1026">
        <v>0.36699999999999999</v>
      </c>
      <c r="P1026">
        <v>0.29599999999999999</v>
      </c>
      <c r="Q1026" t="s">
        <v>373</v>
      </c>
      <c r="R1026">
        <v>92</v>
      </c>
      <c r="S1026">
        <v>-0.4</v>
      </c>
      <c r="T1026">
        <v>-8.9</v>
      </c>
      <c r="U1026">
        <v>-9</v>
      </c>
      <c r="V1026">
        <v>1.3</v>
      </c>
    </row>
    <row r="1027" spans="1:22" x14ac:dyDescent="0.45">
      <c r="A1027" t="s">
        <v>2729</v>
      </c>
      <c r="B1027" t="s">
        <v>1989</v>
      </c>
      <c r="C1027">
        <v>169</v>
      </c>
      <c r="D1027">
        <v>598</v>
      </c>
      <c r="E1027">
        <v>19</v>
      </c>
      <c r="F1027">
        <v>75</v>
      </c>
      <c r="G1027">
        <v>94</v>
      </c>
      <c r="H1027">
        <v>2</v>
      </c>
      <c r="I1027">
        <v>7.6999999999999999E-2</v>
      </c>
      <c r="J1027">
        <v>0.251</v>
      </c>
      <c r="K1027">
        <v>0.156</v>
      </c>
      <c r="L1027">
        <v>0.33700000000000002</v>
      </c>
      <c r="M1027">
        <v>0.26800000000000002</v>
      </c>
      <c r="N1027">
        <v>0.33100000000000002</v>
      </c>
      <c r="O1027">
        <v>0.42399999999999999</v>
      </c>
      <c r="P1027">
        <v>0.33100000000000002</v>
      </c>
      <c r="Q1027" t="s">
        <v>373</v>
      </c>
      <c r="R1027">
        <v>96</v>
      </c>
      <c r="S1027">
        <v>-6.2</v>
      </c>
      <c r="T1027">
        <v>-9.6</v>
      </c>
      <c r="U1027">
        <v>2.6</v>
      </c>
      <c r="V1027">
        <v>1.3</v>
      </c>
    </row>
    <row r="1028" spans="1:22" x14ac:dyDescent="0.45">
      <c r="A1028" t="s">
        <v>2730</v>
      </c>
      <c r="B1028" t="s">
        <v>89</v>
      </c>
      <c r="C1028">
        <v>163</v>
      </c>
      <c r="D1028">
        <v>573</v>
      </c>
      <c r="E1028">
        <v>5</v>
      </c>
      <c r="F1028">
        <v>62</v>
      </c>
      <c r="G1028">
        <v>37</v>
      </c>
      <c r="H1028">
        <v>2</v>
      </c>
      <c r="I1028">
        <v>5.8999999999999997E-2</v>
      </c>
      <c r="J1028">
        <v>0.22</v>
      </c>
      <c r="K1028">
        <v>6.8000000000000005E-2</v>
      </c>
      <c r="L1028">
        <v>0.32500000000000001</v>
      </c>
      <c r="M1028">
        <v>0.255</v>
      </c>
      <c r="N1028">
        <v>0.30199999999999999</v>
      </c>
      <c r="O1028">
        <v>0.32300000000000001</v>
      </c>
      <c r="P1028">
        <v>0.28000000000000003</v>
      </c>
      <c r="Q1028" t="s">
        <v>373</v>
      </c>
      <c r="R1028">
        <v>76</v>
      </c>
      <c r="S1028">
        <v>2.6</v>
      </c>
      <c r="T1028">
        <v>-12.9</v>
      </c>
      <c r="U1028">
        <v>7.8</v>
      </c>
      <c r="V1028">
        <v>1.3</v>
      </c>
    </row>
    <row r="1029" spans="1:22" x14ac:dyDescent="0.45">
      <c r="A1029" t="s">
        <v>2731</v>
      </c>
      <c r="B1029" t="s">
        <v>1989</v>
      </c>
      <c r="C1029">
        <v>249</v>
      </c>
      <c r="D1029">
        <v>794</v>
      </c>
      <c r="E1029">
        <v>13</v>
      </c>
      <c r="F1029">
        <v>95</v>
      </c>
      <c r="G1029">
        <v>65</v>
      </c>
      <c r="H1029">
        <v>6</v>
      </c>
      <c r="I1029">
        <v>9.7000000000000003E-2</v>
      </c>
      <c r="J1029">
        <v>0.26600000000000001</v>
      </c>
      <c r="K1029">
        <v>0.12</v>
      </c>
      <c r="L1029">
        <v>0.313</v>
      </c>
      <c r="M1029">
        <v>0.23300000000000001</v>
      </c>
      <c r="N1029">
        <v>0.311</v>
      </c>
      <c r="O1029">
        <v>0.35299999999999998</v>
      </c>
      <c r="P1029">
        <v>0.29799999999999999</v>
      </c>
      <c r="Q1029" t="s">
        <v>373</v>
      </c>
      <c r="R1029">
        <v>79</v>
      </c>
      <c r="S1029">
        <v>4</v>
      </c>
      <c r="T1029">
        <v>-15.7</v>
      </c>
      <c r="U1029">
        <v>2</v>
      </c>
      <c r="V1029">
        <v>1.3</v>
      </c>
    </row>
    <row r="1030" spans="1:22" x14ac:dyDescent="0.45">
      <c r="A1030" t="s">
        <v>2732</v>
      </c>
      <c r="B1030" t="s">
        <v>1989</v>
      </c>
      <c r="C1030">
        <v>631</v>
      </c>
      <c r="D1030">
        <v>2027</v>
      </c>
      <c r="E1030">
        <v>29</v>
      </c>
      <c r="F1030">
        <v>261</v>
      </c>
      <c r="G1030">
        <v>201</v>
      </c>
      <c r="H1030">
        <v>63</v>
      </c>
      <c r="I1030">
        <v>5.8999999999999997E-2</v>
      </c>
      <c r="J1030">
        <v>0.189</v>
      </c>
      <c r="K1030">
        <v>0.114</v>
      </c>
      <c r="L1030">
        <v>0.32800000000000001</v>
      </c>
      <c r="M1030">
        <v>0.27400000000000002</v>
      </c>
      <c r="N1030">
        <v>0.318</v>
      </c>
      <c r="O1030">
        <v>0.38700000000000001</v>
      </c>
      <c r="P1030">
        <v>0.30499999999999999</v>
      </c>
      <c r="Q1030" t="s">
        <v>373</v>
      </c>
      <c r="R1030">
        <v>80</v>
      </c>
      <c r="S1030">
        <v>12.2</v>
      </c>
      <c r="T1030">
        <v>-38</v>
      </c>
      <c r="U1030">
        <v>-16.3</v>
      </c>
      <c r="V1030">
        <v>1.3</v>
      </c>
    </row>
    <row r="1031" spans="1:22" x14ac:dyDescent="0.45">
      <c r="A1031" t="s">
        <v>1880</v>
      </c>
      <c r="B1031" t="s">
        <v>1989</v>
      </c>
      <c r="C1031">
        <v>227</v>
      </c>
      <c r="D1031">
        <v>571</v>
      </c>
      <c r="E1031">
        <v>15</v>
      </c>
      <c r="F1031">
        <v>74</v>
      </c>
      <c r="G1031">
        <v>59</v>
      </c>
      <c r="H1031">
        <v>21</v>
      </c>
      <c r="I1031">
        <v>8.5999999999999993E-2</v>
      </c>
      <c r="J1031">
        <v>0.26400000000000001</v>
      </c>
      <c r="K1031">
        <v>0.156</v>
      </c>
      <c r="L1031">
        <v>0.29399999999999998</v>
      </c>
      <c r="M1031">
        <v>0.22800000000000001</v>
      </c>
      <c r="N1031">
        <v>0.314</v>
      </c>
      <c r="O1031">
        <v>0.38300000000000001</v>
      </c>
      <c r="P1031">
        <v>0.309</v>
      </c>
      <c r="Q1031" t="s">
        <v>373</v>
      </c>
      <c r="R1031">
        <v>91</v>
      </c>
      <c r="S1031">
        <v>1.1000000000000001</v>
      </c>
      <c r="T1031">
        <v>-5.5</v>
      </c>
      <c r="U1031">
        <v>-1.2</v>
      </c>
      <c r="V1031">
        <v>1.3</v>
      </c>
    </row>
    <row r="1032" spans="1:22" x14ac:dyDescent="0.45">
      <c r="A1032" t="s">
        <v>2734</v>
      </c>
      <c r="B1032" t="s">
        <v>1989</v>
      </c>
      <c r="C1032">
        <v>246</v>
      </c>
      <c r="D1032">
        <v>863</v>
      </c>
      <c r="E1032">
        <v>20</v>
      </c>
      <c r="F1032">
        <v>105</v>
      </c>
      <c r="G1032">
        <v>92</v>
      </c>
      <c r="H1032">
        <v>13</v>
      </c>
      <c r="I1032">
        <v>8.3000000000000004E-2</v>
      </c>
      <c r="J1032">
        <v>0.219</v>
      </c>
      <c r="K1032">
        <v>0.129</v>
      </c>
      <c r="L1032">
        <v>0.32300000000000001</v>
      </c>
      <c r="M1032">
        <v>0.26500000000000001</v>
      </c>
      <c r="N1032">
        <v>0.32600000000000001</v>
      </c>
      <c r="O1032">
        <v>0.39400000000000002</v>
      </c>
      <c r="P1032">
        <v>0.316</v>
      </c>
      <c r="Q1032" t="s">
        <v>373</v>
      </c>
      <c r="R1032">
        <v>89</v>
      </c>
      <c r="S1032">
        <v>5.7</v>
      </c>
      <c r="T1032">
        <v>-5.6</v>
      </c>
      <c r="U1032">
        <v>-10.4</v>
      </c>
      <c r="V1032">
        <v>1.3</v>
      </c>
    </row>
    <row r="1033" spans="1:22" x14ac:dyDescent="0.45">
      <c r="A1033" t="s">
        <v>526</v>
      </c>
      <c r="B1033" t="s">
        <v>1989</v>
      </c>
      <c r="C1033">
        <v>432</v>
      </c>
      <c r="D1033">
        <v>1216</v>
      </c>
      <c r="E1033">
        <v>17</v>
      </c>
      <c r="F1033">
        <v>146</v>
      </c>
      <c r="G1033">
        <v>105</v>
      </c>
      <c r="H1033">
        <v>18</v>
      </c>
      <c r="I1033">
        <v>0.11</v>
      </c>
      <c r="J1033">
        <v>0.22</v>
      </c>
      <c r="K1033">
        <v>0.109</v>
      </c>
      <c r="L1033">
        <v>0.32</v>
      </c>
      <c r="M1033">
        <v>0.252</v>
      </c>
      <c r="N1033">
        <v>0.34499999999999997</v>
      </c>
      <c r="O1033">
        <v>0.36099999999999999</v>
      </c>
      <c r="P1033">
        <v>0.315</v>
      </c>
      <c r="Q1033" t="s">
        <v>373</v>
      </c>
      <c r="R1033">
        <v>97</v>
      </c>
      <c r="S1033">
        <v>-1.7</v>
      </c>
      <c r="T1033">
        <v>-7.6</v>
      </c>
      <c r="U1033">
        <v>-21.1</v>
      </c>
      <c r="V1033">
        <v>1.3</v>
      </c>
    </row>
    <row r="1034" spans="1:22" x14ac:dyDescent="0.45">
      <c r="A1034" t="s">
        <v>2735</v>
      </c>
      <c r="B1034" t="s">
        <v>1989</v>
      </c>
      <c r="C1034">
        <v>359</v>
      </c>
      <c r="D1034">
        <v>1228</v>
      </c>
      <c r="E1034">
        <v>14</v>
      </c>
      <c r="F1034">
        <v>124</v>
      </c>
      <c r="G1034">
        <v>120</v>
      </c>
      <c r="H1034">
        <v>2</v>
      </c>
      <c r="I1034">
        <v>0.10299999999999999</v>
      </c>
      <c r="J1034">
        <v>0.219</v>
      </c>
      <c r="K1034">
        <v>9.4E-2</v>
      </c>
      <c r="L1034">
        <v>0.315</v>
      </c>
      <c r="M1034">
        <v>0.247</v>
      </c>
      <c r="N1034">
        <v>0.33</v>
      </c>
      <c r="O1034">
        <v>0.34100000000000003</v>
      </c>
      <c r="P1034">
        <v>0.29899999999999999</v>
      </c>
      <c r="Q1034" t="s">
        <v>373</v>
      </c>
      <c r="R1034">
        <v>82</v>
      </c>
      <c r="S1034">
        <v>-3.1</v>
      </c>
      <c r="T1034">
        <v>-28.3</v>
      </c>
      <c r="U1034">
        <v>4.2</v>
      </c>
      <c r="V1034">
        <v>1.3</v>
      </c>
    </row>
    <row r="1035" spans="1:22" x14ac:dyDescent="0.45">
      <c r="A1035" t="s">
        <v>2763</v>
      </c>
      <c r="B1035" t="s">
        <v>1989</v>
      </c>
      <c r="C1035">
        <v>182</v>
      </c>
      <c r="D1035">
        <v>591</v>
      </c>
      <c r="E1035">
        <v>13</v>
      </c>
      <c r="F1035">
        <v>67</v>
      </c>
      <c r="G1035">
        <v>52</v>
      </c>
      <c r="H1035">
        <v>13</v>
      </c>
      <c r="I1035">
        <v>0.12</v>
      </c>
      <c r="J1035">
        <v>0.191</v>
      </c>
      <c r="K1035">
        <v>0.121</v>
      </c>
      <c r="L1035">
        <v>0.247</v>
      </c>
      <c r="M1035">
        <v>0.21199999999999999</v>
      </c>
      <c r="N1035">
        <v>0.32</v>
      </c>
      <c r="O1035">
        <v>0.33300000000000002</v>
      </c>
      <c r="P1035">
        <v>0.29599999999999999</v>
      </c>
      <c r="Q1035" t="s">
        <v>373</v>
      </c>
      <c r="R1035">
        <v>85</v>
      </c>
      <c r="S1035">
        <v>-0.3</v>
      </c>
      <c r="T1035">
        <v>-11.7</v>
      </c>
      <c r="U1035">
        <v>3.9</v>
      </c>
      <c r="V1035">
        <v>1.3</v>
      </c>
    </row>
    <row r="1036" spans="1:22" x14ac:dyDescent="0.45">
      <c r="A1036" t="s">
        <v>2736</v>
      </c>
      <c r="B1036" t="s">
        <v>1989</v>
      </c>
      <c r="C1036">
        <v>232</v>
      </c>
      <c r="D1036">
        <v>918</v>
      </c>
      <c r="E1036">
        <v>41</v>
      </c>
      <c r="F1036">
        <v>110</v>
      </c>
      <c r="G1036">
        <v>125</v>
      </c>
      <c r="H1036">
        <v>5</v>
      </c>
      <c r="I1036">
        <v>7.5999999999999998E-2</v>
      </c>
      <c r="J1036">
        <v>0.221</v>
      </c>
      <c r="K1036">
        <v>0.20100000000000001</v>
      </c>
      <c r="L1036">
        <v>0.25600000000000001</v>
      </c>
      <c r="M1036">
        <v>0.23200000000000001</v>
      </c>
      <c r="N1036">
        <v>0.29699999999999999</v>
      </c>
      <c r="O1036">
        <v>0.433</v>
      </c>
      <c r="P1036">
        <v>0.311</v>
      </c>
      <c r="Q1036" t="s">
        <v>373</v>
      </c>
      <c r="R1036">
        <v>84</v>
      </c>
      <c r="S1036">
        <v>-6.2</v>
      </c>
      <c r="T1036">
        <v>-24.1</v>
      </c>
      <c r="U1036">
        <v>6</v>
      </c>
      <c r="V1036">
        <v>1.3</v>
      </c>
    </row>
    <row r="1037" spans="1:22" x14ac:dyDescent="0.45">
      <c r="A1037" t="s">
        <v>2737</v>
      </c>
      <c r="B1037" t="s">
        <v>1989</v>
      </c>
      <c r="C1037">
        <v>140</v>
      </c>
      <c r="D1037">
        <v>397</v>
      </c>
      <c r="E1037">
        <v>15</v>
      </c>
      <c r="F1037">
        <v>48</v>
      </c>
      <c r="G1037">
        <v>51</v>
      </c>
      <c r="H1037">
        <v>3</v>
      </c>
      <c r="I1037">
        <v>9.2999999999999999E-2</v>
      </c>
      <c r="J1037">
        <v>0.32</v>
      </c>
      <c r="K1037">
        <v>0.192</v>
      </c>
      <c r="L1037">
        <v>0.34399999999999997</v>
      </c>
      <c r="M1037">
        <v>0.249</v>
      </c>
      <c r="N1037">
        <v>0.33</v>
      </c>
      <c r="O1037">
        <v>0.441</v>
      </c>
      <c r="P1037">
        <v>0.33100000000000002</v>
      </c>
      <c r="Q1037" t="s">
        <v>373</v>
      </c>
      <c r="R1037">
        <v>108</v>
      </c>
      <c r="S1037">
        <v>0.4</v>
      </c>
      <c r="T1037">
        <v>3.5</v>
      </c>
      <c r="U1037">
        <v>-4.7</v>
      </c>
      <c r="V1037">
        <v>1.3</v>
      </c>
    </row>
    <row r="1038" spans="1:22" x14ac:dyDescent="0.45">
      <c r="A1038" t="s">
        <v>2739</v>
      </c>
      <c r="B1038" t="s">
        <v>1989</v>
      </c>
      <c r="C1038">
        <v>199</v>
      </c>
      <c r="D1038">
        <v>549</v>
      </c>
      <c r="E1038">
        <v>23</v>
      </c>
      <c r="F1038">
        <v>67</v>
      </c>
      <c r="G1038">
        <v>74</v>
      </c>
      <c r="H1038">
        <v>10</v>
      </c>
      <c r="I1038">
        <v>8.8999999999999996E-2</v>
      </c>
      <c r="J1038">
        <v>0.217</v>
      </c>
      <c r="K1038">
        <v>0.216</v>
      </c>
      <c r="L1038">
        <v>0.28899999999999998</v>
      </c>
      <c r="M1038">
        <v>0.25800000000000001</v>
      </c>
      <c r="N1038">
        <v>0.32500000000000001</v>
      </c>
      <c r="O1038">
        <v>0.47399999999999998</v>
      </c>
      <c r="P1038">
        <v>0.34</v>
      </c>
      <c r="Q1038" t="s">
        <v>373</v>
      </c>
      <c r="R1038">
        <v>102</v>
      </c>
      <c r="S1038">
        <v>0.8</v>
      </c>
      <c r="T1038">
        <v>2.7</v>
      </c>
      <c r="U1038">
        <v>-8.3000000000000007</v>
      </c>
      <c r="V1038">
        <v>1.2</v>
      </c>
    </row>
    <row r="1039" spans="1:22" x14ac:dyDescent="0.45">
      <c r="A1039" t="s">
        <v>2740</v>
      </c>
      <c r="B1039" t="s">
        <v>1989</v>
      </c>
      <c r="C1039">
        <v>235</v>
      </c>
      <c r="D1039">
        <v>673</v>
      </c>
      <c r="E1039">
        <v>16</v>
      </c>
      <c r="F1039">
        <v>67</v>
      </c>
      <c r="G1039">
        <v>67</v>
      </c>
      <c r="H1039">
        <v>3</v>
      </c>
      <c r="I1039">
        <v>6.4000000000000001E-2</v>
      </c>
      <c r="J1039">
        <v>0.183</v>
      </c>
      <c r="K1039">
        <v>0.128</v>
      </c>
      <c r="L1039">
        <v>0.26700000000000002</v>
      </c>
      <c r="M1039">
        <v>0.23499999999999999</v>
      </c>
      <c r="N1039">
        <v>0.29899999999999999</v>
      </c>
      <c r="O1039">
        <v>0.36299999999999999</v>
      </c>
      <c r="P1039">
        <v>0.29199999999999998</v>
      </c>
      <c r="Q1039" t="s">
        <v>373</v>
      </c>
      <c r="R1039">
        <v>83</v>
      </c>
      <c r="S1039">
        <v>0.3</v>
      </c>
      <c r="T1039">
        <v>-14</v>
      </c>
      <c r="U1039">
        <v>3</v>
      </c>
      <c r="V1039">
        <v>1.2</v>
      </c>
    </row>
    <row r="1040" spans="1:22" x14ac:dyDescent="0.45">
      <c r="A1040" t="s">
        <v>2743</v>
      </c>
      <c r="B1040" t="s">
        <v>102</v>
      </c>
      <c r="C1040">
        <v>394</v>
      </c>
      <c r="D1040">
        <v>1280</v>
      </c>
      <c r="E1040">
        <v>16</v>
      </c>
      <c r="F1040">
        <v>147</v>
      </c>
      <c r="G1040">
        <v>107</v>
      </c>
      <c r="H1040">
        <v>33</v>
      </c>
      <c r="I1040">
        <v>3.7999999999999999E-2</v>
      </c>
      <c r="J1040">
        <v>0.224</v>
      </c>
      <c r="K1040">
        <v>0.114</v>
      </c>
      <c r="L1040">
        <v>0.33200000000000002</v>
      </c>
      <c r="M1040">
        <v>0.26400000000000001</v>
      </c>
      <c r="N1040">
        <v>0.29399999999999998</v>
      </c>
      <c r="O1040">
        <v>0.379</v>
      </c>
      <c r="P1040">
        <v>0.28999999999999998</v>
      </c>
      <c r="Q1040" t="s">
        <v>373</v>
      </c>
      <c r="R1040">
        <v>82</v>
      </c>
      <c r="S1040">
        <v>4.3</v>
      </c>
      <c r="T1040">
        <v>-22.8</v>
      </c>
      <c r="U1040">
        <v>-9.4</v>
      </c>
      <c r="V1040">
        <v>1.2</v>
      </c>
    </row>
    <row r="1041" spans="1:22" x14ac:dyDescent="0.45">
      <c r="A1041" t="s">
        <v>2741</v>
      </c>
      <c r="B1041" t="s">
        <v>1989</v>
      </c>
      <c r="C1041">
        <v>355</v>
      </c>
      <c r="D1041">
        <v>1098</v>
      </c>
      <c r="E1041">
        <v>29</v>
      </c>
      <c r="F1041">
        <v>124</v>
      </c>
      <c r="G1041">
        <v>118</v>
      </c>
      <c r="H1041">
        <v>1</v>
      </c>
      <c r="I1041">
        <v>4.5999999999999999E-2</v>
      </c>
      <c r="J1041">
        <v>0.218</v>
      </c>
      <c r="K1041">
        <v>0.155</v>
      </c>
      <c r="L1041">
        <v>0.28299999999999997</v>
      </c>
      <c r="M1041">
        <v>0.23899999999999999</v>
      </c>
      <c r="N1041">
        <v>0.28399999999999997</v>
      </c>
      <c r="O1041">
        <v>0.39400000000000002</v>
      </c>
      <c r="P1041">
        <v>0.29099999999999998</v>
      </c>
      <c r="Q1041" t="s">
        <v>373</v>
      </c>
      <c r="R1041">
        <v>87</v>
      </c>
      <c r="S1041">
        <v>-0.9</v>
      </c>
      <c r="T1041">
        <v>-18.7</v>
      </c>
      <c r="U1041">
        <v>-5.4</v>
      </c>
      <c r="V1041">
        <v>1.2</v>
      </c>
    </row>
    <row r="1042" spans="1:22" x14ac:dyDescent="0.45">
      <c r="A1042" t="s">
        <v>107</v>
      </c>
      <c r="B1042" t="s">
        <v>1989</v>
      </c>
      <c r="C1042">
        <v>222</v>
      </c>
      <c r="D1042">
        <v>674</v>
      </c>
      <c r="E1042">
        <v>21</v>
      </c>
      <c r="F1042">
        <v>88</v>
      </c>
      <c r="G1042">
        <v>65</v>
      </c>
      <c r="H1042">
        <v>30</v>
      </c>
      <c r="I1042">
        <v>0.107</v>
      </c>
      <c r="J1042">
        <v>0.35</v>
      </c>
      <c r="K1042">
        <v>0.191</v>
      </c>
      <c r="L1042">
        <v>0.34300000000000003</v>
      </c>
      <c r="M1042">
        <v>0.23100000000000001</v>
      </c>
      <c r="N1042">
        <v>0.318</v>
      </c>
      <c r="O1042">
        <v>0.42199999999999999</v>
      </c>
      <c r="P1042">
        <v>0.32200000000000001</v>
      </c>
      <c r="Q1042" t="s">
        <v>373</v>
      </c>
      <c r="R1042">
        <v>100</v>
      </c>
      <c r="S1042">
        <v>0.1</v>
      </c>
      <c r="T1042">
        <v>0.9</v>
      </c>
      <c r="U1042">
        <v>-11</v>
      </c>
      <c r="V1042">
        <v>1.2</v>
      </c>
    </row>
    <row r="1043" spans="1:22" x14ac:dyDescent="0.45">
      <c r="A1043" t="s">
        <v>2742</v>
      </c>
      <c r="B1043" t="s">
        <v>1989</v>
      </c>
      <c r="C1043">
        <v>342</v>
      </c>
      <c r="D1043">
        <v>1417</v>
      </c>
      <c r="E1043">
        <v>70</v>
      </c>
      <c r="F1043">
        <v>161</v>
      </c>
      <c r="G1043">
        <v>217</v>
      </c>
      <c r="H1043">
        <v>1</v>
      </c>
      <c r="I1043">
        <v>9.0999999999999998E-2</v>
      </c>
      <c r="J1043">
        <v>0.23200000000000001</v>
      </c>
      <c r="K1043">
        <v>0.216</v>
      </c>
      <c r="L1043">
        <v>0.27100000000000002</v>
      </c>
      <c r="M1043">
        <v>0.24299999999999999</v>
      </c>
      <c r="N1043">
        <v>0.314</v>
      </c>
      <c r="O1043">
        <v>0.45900000000000002</v>
      </c>
      <c r="P1043">
        <v>0.33</v>
      </c>
      <c r="Q1043" t="s">
        <v>373</v>
      </c>
      <c r="R1043">
        <v>97</v>
      </c>
      <c r="S1043">
        <v>-9.3000000000000007</v>
      </c>
      <c r="T1043">
        <v>-14</v>
      </c>
      <c r="U1043">
        <v>-21.3</v>
      </c>
      <c r="V1043">
        <v>1.2</v>
      </c>
    </row>
    <row r="1044" spans="1:22" x14ac:dyDescent="0.45">
      <c r="A1044" t="s">
        <v>2744</v>
      </c>
      <c r="B1044" t="s">
        <v>1989</v>
      </c>
      <c r="C1044">
        <v>293</v>
      </c>
      <c r="D1044">
        <v>605</v>
      </c>
      <c r="E1044">
        <v>17</v>
      </c>
      <c r="F1044">
        <v>70</v>
      </c>
      <c r="G1044">
        <v>84</v>
      </c>
      <c r="H1044">
        <v>5</v>
      </c>
      <c r="I1044">
        <v>9.6000000000000002E-2</v>
      </c>
      <c r="J1044">
        <v>0.21199999999999999</v>
      </c>
      <c r="K1044">
        <v>0.16300000000000001</v>
      </c>
      <c r="L1044">
        <v>0.28699999999999998</v>
      </c>
      <c r="M1044">
        <v>0.245</v>
      </c>
      <c r="N1044">
        <v>0.32</v>
      </c>
      <c r="O1044">
        <v>0.40799999999999997</v>
      </c>
      <c r="P1044">
        <v>0.316</v>
      </c>
      <c r="Q1044" t="s">
        <v>373</v>
      </c>
      <c r="R1044">
        <v>88</v>
      </c>
      <c r="S1044">
        <v>1.3</v>
      </c>
      <c r="T1044">
        <v>-8</v>
      </c>
      <c r="U1044">
        <v>0.2</v>
      </c>
      <c r="V1044">
        <v>1.2</v>
      </c>
    </row>
    <row r="1045" spans="1:22" x14ac:dyDescent="0.45">
      <c r="A1045" t="s">
        <v>2745</v>
      </c>
      <c r="B1045" t="s">
        <v>1989</v>
      </c>
      <c r="C1045">
        <v>276</v>
      </c>
      <c r="D1045">
        <v>738</v>
      </c>
      <c r="E1045">
        <v>1</v>
      </c>
      <c r="F1045">
        <v>80</v>
      </c>
      <c r="G1045">
        <v>51</v>
      </c>
      <c r="H1045">
        <v>12</v>
      </c>
      <c r="I1045">
        <v>9.5000000000000001E-2</v>
      </c>
      <c r="J1045">
        <v>0.161</v>
      </c>
      <c r="K1045">
        <v>5.1999999999999998E-2</v>
      </c>
      <c r="L1045">
        <v>0.28799999999999998</v>
      </c>
      <c r="M1045">
        <v>0.23699999999999999</v>
      </c>
      <c r="N1045">
        <v>0.32</v>
      </c>
      <c r="O1045">
        <v>0.28899999999999998</v>
      </c>
      <c r="P1045">
        <v>0.28000000000000003</v>
      </c>
      <c r="Q1045" t="s">
        <v>373</v>
      </c>
      <c r="R1045">
        <v>74</v>
      </c>
      <c r="S1045">
        <v>2.1</v>
      </c>
      <c r="T1045">
        <v>-19.399999999999999</v>
      </c>
      <c r="U1045">
        <v>7</v>
      </c>
      <c r="V1045">
        <v>1.2</v>
      </c>
    </row>
    <row r="1046" spans="1:22" x14ac:dyDescent="0.45">
      <c r="A1046" t="s">
        <v>2746</v>
      </c>
      <c r="B1046" t="s">
        <v>1989</v>
      </c>
      <c r="C1046">
        <v>503</v>
      </c>
      <c r="D1046">
        <v>1943</v>
      </c>
      <c r="E1046">
        <v>13</v>
      </c>
      <c r="F1046">
        <v>227</v>
      </c>
      <c r="G1046">
        <v>150</v>
      </c>
      <c r="H1046">
        <v>39</v>
      </c>
      <c r="I1046">
        <v>6.7000000000000004E-2</v>
      </c>
      <c r="J1046">
        <v>0.189</v>
      </c>
      <c r="K1046">
        <v>9.5000000000000001E-2</v>
      </c>
      <c r="L1046">
        <v>0.32900000000000001</v>
      </c>
      <c r="M1046">
        <v>0.26700000000000002</v>
      </c>
      <c r="N1046">
        <v>0.32</v>
      </c>
      <c r="O1046">
        <v>0.36199999999999999</v>
      </c>
      <c r="P1046">
        <v>0.30199999999999999</v>
      </c>
      <c r="Q1046" t="s">
        <v>373</v>
      </c>
      <c r="R1046">
        <v>73</v>
      </c>
      <c r="S1046">
        <v>3.1</v>
      </c>
      <c r="T1046">
        <v>-63.9</v>
      </c>
      <c r="U1046">
        <v>11.4</v>
      </c>
      <c r="V1046">
        <v>1.2</v>
      </c>
    </row>
    <row r="1047" spans="1:22" x14ac:dyDescent="0.45">
      <c r="A1047" t="s">
        <v>195</v>
      </c>
      <c r="B1047" t="s">
        <v>39</v>
      </c>
      <c r="C1047">
        <v>127</v>
      </c>
      <c r="D1047">
        <v>474</v>
      </c>
      <c r="E1047">
        <v>7</v>
      </c>
      <c r="F1047">
        <v>50</v>
      </c>
      <c r="G1047">
        <v>45</v>
      </c>
      <c r="H1047">
        <v>10</v>
      </c>
      <c r="I1047">
        <v>0.10100000000000001</v>
      </c>
      <c r="J1047">
        <v>0.28100000000000003</v>
      </c>
      <c r="K1047">
        <v>8.4000000000000005E-2</v>
      </c>
      <c r="L1047">
        <v>0.33800000000000002</v>
      </c>
      <c r="M1047">
        <v>0.245</v>
      </c>
      <c r="N1047">
        <v>0.32700000000000001</v>
      </c>
      <c r="O1047">
        <v>0.32900000000000001</v>
      </c>
      <c r="P1047">
        <v>0.29599999999999999</v>
      </c>
      <c r="Q1047" t="s">
        <v>373</v>
      </c>
      <c r="R1047">
        <v>86</v>
      </c>
      <c r="S1047">
        <v>-0.5</v>
      </c>
      <c r="T1047">
        <v>-8.1999999999999993</v>
      </c>
      <c r="U1047">
        <v>4.3</v>
      </c>
      <c r="V1047">
        <v>1.2</v>
      </c>
    </row>
    <row r="1048" spans="1:22" x14ac:dyDescent="0.45">
      <c r="A1048" t="s">
        <v>2748</v>
      </c>
      <c r="B1048" t="s">
        <v>1989</v>
      </c>
      <c r="C1048">
        <v>360</v>
      </c>
      <c r="D1048">
        <v>1344</v>
      </c>
      <c r="E1048">
        <v>14</v>
      </c>
      <c r="F1048">
        <v>148</v>
      </c>
      <c r="G1048">
        <v>125</v>
      </c>
      <c r="H1048">
        <v>15</v>
      </c>
      <c r="I1048">
        <v>4.8000000000000001E-2</v>
      </c>
      <c r="J1048">
        <v>0.13200000000000001</v>
      </c>
      <c r="K1048">
        <v>0.104</v>
      </c>
      <c r="L1048">
        <v>0.28499999999999998</v>
      </c>
      <c r="M1048">
        <v>0.255</v>
      </c>
      <c r="N1048">
        <v>0.29399999999999998</v>
      </c>
      <c r="O1048">
        <v>0.35899999999999999</v>
      </c>
      <c r="P1048">
        <v>0.28499999999999998</v>
      </c>
      <c r="Q1048" t="s">
        <v>373</v>
      </c>
      <c r="R1048">
        <v>78</v>
      </c>
      <c r="S1048">
        <v>3.8</v>
      </c>
      <c r="T1048">
        <v>-30.2</v>
      </c>
      <c r="U1048">
        <v>-3.1</v>
      </c>
      <c r="V1048">
        <v>1.2</v>
      </c>
    </row>
    <row r="1049" spans="1:22" x14ac:dyDescent="0.45">
      <c r="A1049" t="s">
        <v>1875</v>
      </c>
      <c r="B1049" t="s">
        <v>1989</v>
      </c>
      <c r="C1049">
        <v>317</v>
      </c>
      <c r="D1049">
        <v>976</v>
      </c>
      <c r="E1049">
        <v>42</v>
      </c>
      <c r="F1049">
        <v>109</v>
      </c>
      <c r="G1049">
        <v>118</v>
      </c>
      <c r="H1049">
        <v>5</v>
      </c>
      <c r="I1049">
        <v>0.127</v>
      </c>
      <c r="J1049">
        <v>0.26800000000000002</v>
      </c>
      <c r="K1049">
        <v>0.19400000000000001</v>
      </c>
      <c r="L1049">
        <v>0.252</v>
      </c>
      <c r="M1049">
        <v>0.21099999999999999</v>
      </c>
      <c r="N1049">
        <v>0.32700000000000001</v>
      </c>
      <c r="O1049">
        <v>0.40500000000000003</v>
      </c>
      <c r="P1049">
        <v>0.32100000000000001</v>
      </c>
      <c r="Q1049" t="s">
        <v>373</v>
      </c>
      <c r="R1049">
        <v>103</v>
      </c>
      <c r="S1049">
        <v>-0.5</v>
      </c>
      <c r="T1049">
        <v>3.5</v>
      </c>
      <c r="U1049">
        <v>-24.5</v>
      </c>
      <c r="V1049">
        <v>1.2</v>
      </c>
    </row>
    <row r="1050" spans="1:22" x14ac:dyDescent="0.45">
      <c r="A1050" t="s">
        <v>2749</v>
      </c>
      <c r="B1050" t="s">
        <v>1989</v>
      </c>
      <c r="C1050">
        <v>291</v>
      </c>
      <c r="D1050">
        <v>803</v>
      </c>
      <c r="E1050">
        <v>25</v>
      </c>
      <c r="F1050">
        <v>81</v>
      </c>
      <c r="G1050">
        <v>100</v>
      </c>
      <c r="H1050">
        <v>6</v>
      </c>
      <c r="I1050">
        <v>0.10199999999999999</v>
      </c>
      <c r="J1050">
        <v>0.188</v>
      </c>
      <c r="K1050">
        <v>0.17199999999999999</v>
      </c>
      <c r="L1050">
        <v>0.27900000000000003</v>
      </c>
      <c r="M1050">
        <v>0.247</v>
      </c>
      <c r="N1050">
        <v>0.32700000000000001</v>
      </c>
      <c r="O1050">
        <v>0.41799999999999998</v>
      </c>
      <c r="P1050">
        <v>0.32300000000000001</v>
      </c>
      <c r="Q1050" t="s">
        <v>373</v>
      </c>
      <c r="R1050">
        <v>93</v>
      </c>
      <c r="S1050">
        <v>-0.8</v>
      </c>
      <c r="T1050">
        <v>-8.1</v>
      </c>
      <c r="U1050">
        <v>-6.4</v>
      </c>
      <c r="V1050">
        <v>1.2</v>
      </c>
    </row>
    <row r="1051" spans="1:22" x14ac:dyDescent="0.45">
      <c r="A1051" t="s">
        <v>2750</v>
      </c>
      <c r="B1051" t="s">
        <v>1989</v>
      </c>
      <c r="C1051">
        <v>638</v>
      </c>
      <c r="D1051">
        <v>1950</v>
      </c>
      <c r="E1051">
        <v>23</v>
      </c>
      <c r="F1051">
        <v>136</v>
      </c>
      <c r="G1051">
        <v>164</v>
      </c>
      <c r="H1051">
        <v>6</v>
      </c>
      <c r="I1051">
        <v>5.3999999999999999E-2</v>
      </c>
      <c r="J1051">
        <v>0.11</v>
      </c>
      <c r="K1051">
        <v>9.1999999999999998E-2</v>
      </c>
      <c r="L1051">
        <v>0.28000000000000003</v>
      </c>
      <c r="M1051">
        <v>0.25900000000000001</v>
      </c>
      <c r="N1051">
        <v>0.29899999999999999</v>
      </c>
      <c r="O1051">
        <v>0.35099999999999998</v>
      </c>
      <c r="P1051">
        <v>0.28599999999999998</v>
      </c>
      <c r="Q1051" t="s">
        <v>373</v>
      </c>
      <c r="R1051">
        <v>75</v>
      </c>
      <c r="S1051">
        <v>-28.3</v>
      </c>
      <c r="T1051">
        <v>-85.6</v>
      </c>
      <c r="U1051">
        <v>33.5</v>
      </c>
      <c r="V1051">
        <v>1.2</v>
      </c>
    </row>
    <row r="1052" spans="1:22" x14ac:dyDescent="0.45">
      <c r="A1052" t="s">
        <v>2751</v>
      </c>
      <c r="B1052" t="s">
        <v>1989</v>
      </c>
      <c r="C1052">
        <v>309</v>
      </c>
      <c r="D1052">
        <v>1075</v>
      </c>
      <c r="E1052">
        <v>16</v>
      </c>
      <c r="F1052">
        <v>133</v>
      </c>
      <c r="G1052">
        <v>112</v>
      </c>
      <c r="H1052">
        <v>35</v>
      </c>
      <c r="I1052">
        <v>4.1000000000000002E-2</v>
      </c>
      <c r="J1052">
        <v>0.17499999999999999</v>
      </c>
      <c r="K1052">
        <v>0.112</v>
      </c>
      <c r="L1052">
        <v>0.307</v>
      </c>
      <c r="M1052">
        <v>0.26400000000000001</v>
      </c>
      <c r="N1052">
        <v>0.29499999999999998</v>
      </c>
      <c r="O1052">
        <v>0.375</v>
      </c>
      <c r="P1052">
        <v>0.28999999999999998</v>
      </c>
      <c r="Q1052" t="s">
        <v>373</v>
      </c>
      <c r="R1052">
        <v>75</v>
      </c>
      <c r="S1052">
        <v>10.7</v>
      </c>
      <c r="T1052">
        <v>-23.3</v>
      </c>
      <c r="U1052">
        <v>-0.9</v>
      </c>
      <c r="V1052">
        <v>1.2</v>
      </c>
    </row>
    <row r="1053" spans="1:22" x14ac:dyDescent="0.45">
      <c r="A1053" t="s">
        <v>2752</v>
      </c>
      <c r="B1053" t="s">
        <v>1989</v>
      </c>
      <c r="C1053">
        <v>139</v>
      </c>
      <c r="D1053">
        <v>414</v>
      </c>
      <c r="E1053">
        <v>18</v>
      </c>
      <c r="F1053">
        <v>54</v>
      </c>
      <c r="G1053">
        <v>45</v>
      </c>
      <c r="H1053">
        <v>5</v>
      </c>
      <c r="I1053">
        <v>6.5000000000000002E-2</v>
      </c>
      <c r="J1053">
        <v>0.32100000000000001</v>
      </c>
      <c r="K1053">
        <v>0.20499999999999999</v>
      </c>
      <c r="L1053">
        <v>0.31900000000000001</v>
      </c>
      <c r="M1053">
        <v>0.24099999999999999</v>
      </c>
      <c r="N1053">
        <v>0.29199999999999998</v>
      </c>
      <c r="O1053">
        <v>0.44600000000000001</v>
      </c>
      <c r="P1053">
        <v>0.316</v>
      </c>
      <c r="Q1053" t="s">
        <v>373</v>
      </c>
      <c r="R1053">
        <v>92</v>
      </c>
      <c r="S1053">
        <v>-1.9</v>
      </c>
      <c r="T1053">
        <v>-6.1</v>
      </c>
      <c r="U1053">
        <v>4</v>
      </c>
      <c r="V1053">
        <v>1.2</v>
      </c>
    </row>
    <row r="1054" spans="1:22" x14ac:dyDescent="0.45">
      <c r="A1054" t="s">
        <v>2753</v>
      </c>
      <c r="B1054" t="s">
        <v>1989</v>
      </c>
      <c r="C1054">
        <v>161</v>
      </c>
      <c r="D1054">
        <v>517</v>
      </c>
      <c r="E1054">
        <v>9</v>
      </c>
      <c r="F1054">
        <v>55</v>
      </c>
      <c r="G1054">
        <v>59</v>
      </c>
      <c r="H1054">
        <v>12</v>
      </c>
      <c r="I1054">
        <v>4.5999999999999999E-2</v>
      </c>
      <c r="J1054">
        <v>0.191</v>
      </c>
      <c r="K1054">
        <v>0.122</v>
      </c>
      <c r="L1054">
        <v>0.315</v>
      </c>
      <c r="M1054">
        <v>0.26600000000000001</v>
      </c>
      <c r="N1054">
        <v>0.311</v>
      </c>
      <c r="O1054">
        <v>0.38800000000000001</v>
      </c>
      <c r="P1054">
        <v>0.30499999999999999</v>
      </c>
      <c r="Q1054" t="s">
        <v>373</v>
      </c>
      <c r="R1054">
        <v>83</v>
      </c>
      <c r="S1054">
        <v>1.1000000000000001</v>
      </c>
      <c r="T1054">
        <v>-10</v>
      </c>
      <c r="U1054">
        <v>4.5</v>
      </c>
      <c r="V1054">
        <v>1.2</v>
      </c>
    </row>
    <row r="1055" spans="1:22" x14ac:dyDescent="0.45">
      <c r="A1055" t="s">
        <v>3690</v>
      </c>
      <c r="B1055" t="s">
        <v>39</v>
      </c>
      <c r="C1055">
        <v>89</v>
      </c>
      <c r="D1055">
        <v>348</v>
      </c>
      <c r="E1055">
        <v>7</v>
      </c>
      <c r="F1055">
        <v>36</v>
      </c>
      <c r="G1055">
        <v>45</v>
      </c>
      <c r="H1055">
        <v>3</v>
      </c>
      <c r="I1055">
        <v>4.5999999999999999E-2</v>
      </c>
      <c r="J1055">
        <v>0.247</v>
      </c>
      <c r="K1055">
        <v>0.13900000000000001</v>
      </c>
      <c r="L1055">
        <v>0.313</v>
      </c>
      <c r="M1055">
        <v>0.249</v>
      </c>
      <c r="N1055">
        <v>0.29499999999999998</v>
      </c>
      <c r="O1055">
        <v>0.38800000000000001</v>
      </c>
      <c r="P1055">
        <v>0.29499999999999998</v>
      </c>
      <c r="Q1055" t="s">
        <v>373</v>
      </c>
      <c r="R1055">
        <v>86</v>
      </c>
      <c r="S1055">
        <v>0.5</v>
      </c>
      <c r="T1055">
        <v>-5.5</v>
      </c>
      <c r="U1055">
        <v>4.8</v>
      </c>
      <c r="V1055">
        <v>1.2</v>
      </c>
    </row>
    <row r="1056" spans="1:22" x14ac:dyDescent="0.45">
      <c r="A1056" t="s">
        <v>2754</v>
      </c>
      <c r="B1056" t="s">
        <v>1989</v>
      </c>
      <c r="C1056">
        <v>291</v>
      </c>
      <c r="D1056">
        <v>965</v>
      </c>
      <c r="E1056">
        <v>33</v>
      </c>
      <c r="F1056">
        <v>112</v>
      </c>
      <c r="G1056">
        <v>97</v>
      </c>
      <c r="H1056">
        <v>14</v>
      </c>
      <c r="I1056">
        <v>6.0999999999999999E-2</v>
      </c>
      <c r="J1056">
        <v>0.26400000000000001</v>
      </c>
      <c r="K1056">
        <v>0.17</v>
      </c>
      <c r="L1056">
        <v>0.29099999999999998</v>
      </c>
      <c r="M1056">
        <v>0.23499999999999999</v>
      </c>
      <c r="N1056">
        <v>0.29199999999999998</v>
      </c>
      <c r="O1056">
        <v>0.40500000000000003</v>
      </c>
      <c r="P1056">
        <v>0.3</v>
      </c>
      <c r="Q1056" t="s">
        <v>373</v>
      </c>
      <c r="R1056">
        <v>86</v>
      </c>
      <c r="S1056">
        <v>1.8</v>
      </c>
      <c r="T1056">
        <v>-14.9</v>
      </c>
      <c r="U1056">
        <v>-6.6</v>
      </c>
      <c r="V1056">
        <v>1.2</v>
      </c>
    </row>
    <row r="1057" spans="1:22" x14ac:dyDescent="0.45">
      <c r="A1057" t="s">
        <v>1021</v>
      </c>
      <c r="B1057" t="s">
        <v>80</v>
      </c>
      <c r="C1057">
        <v>248</v>
      </c>
      <c r="D1057">
        <v>521</v>
      </c>
      <c r="E1057">
        <v>4</v>
      </c>
      <c r="F1057">
        <v>23</v>
      </c>
      <c r="G1057">
        <v>29</v>
      </c>
      <c r="H1057">
        <v>0</v>
      </c>
      <c r="I1057">
        <v>4.5999999999999999E-2</v>
      </c>
      <c r="J1057">
        <v>0.29399999999999998</v>
      </c>
      <c r="K1057">
        <v>0.05</v>
      </c>
      <c r="L1057">
        <v>0.223</v>
      </c>
      <c r="M1057">
        <v>0.152</v>
      </c>
      <c r="N1057">
        <v>0.19800000000000001</v>
      </c>
      <c r="O1057">
        <v>0.20200000000000001</v>
      </c>
      <c r="P1057">
        <v>0.182</v>
      </c>
      <c r="Q1057" t="s">
        <v>373</v>
      </c>
      <c r="R1057">
        <v>3</v>
      </c>
      <c r="S1057">
        <v>-1.4</v>
      </c>
      <c r="T1057">
        <v>-62.3</v>
      </c>
      <c r="U1057">
        <v>57.2</v>
      </c>
      <c r="V1057">
        <v>1.2</v>
      </c>
    </row>
    <row r="1058" spans="1:22" x14ac:dyDescent="0.45">
      <c r="A1058" t="s">
        <v>2755</v>
      </c>
      <c r="B1058" t="s">
        <v>1989</v>
      </c>
      <c r="C1058">
        <v>235</v>
      </c>
      <c r="D1058">
        <v>650</v>
      </c>
      <c r="E1058">
        <v>20</v>
      </c>
      <c r="F1058">
        <v>72</v>
      </c>
      <c r="G1058">
        <v>79</v>
      </c>
      <c r="H1058">
        <v>5</v>
      </c>
      <c r="I1058">
        <v>6.6000000000000003E-2</v>
      </c>
      <c r="J1058">
        <v>0.28899999999999998</v>
      </c>
      <c r="K1058">
        <v>0.155</v>
      </c>
      <c r="L1058">
        <v>0.26</v>
      </c>
      <c r="M1058">
        <v>0.20399999999999999</v>
      </c>
      <c r="N1058">
        <v>0.26500000000000001</v>
      </c>
      <c r="O1058">
        <v>0.35899999999999999</v>
      </c>
      <c r="P1058">
        <v>0.27200000000000002</v>
      </c>
      <c r="Q1058" t="s">
        <v>373</v>
      </c>
      <c r="R1058">
        <v>71</v>
      </c>
      <c r="S1058">
        <v>2</v>
      </c>
      <c r="T1058">
        <v>-21.1</v>
      </c>
      <c r="U1058">
        <v>10.199999999999999</v>
      </c>
      <c r="V1058">
        <v>1.2</v>
      </c>
    </row>
    <row r="1059" spans="1:22" x14ac:dyDescent="0.45">
      <c r="A1059" t="s">
        <v>2756</v>
      </c>
      <c r="B1059" t="s">
        <v>1989</v>
      </c>
      <c r="C1059">
        <v>196</v>
      </c>
      <c r="D1059">
        <v>518</v>
      </c>
      <c r="E1059">
        <v>12</v>
      </c>
      <c r="F1059">
        <v>54</v>
      </c>
      <c r="G1059">
        <v>58</v>
      </c>
      <c r="H1059">
        <v>1</v>
      </c>
      <c r="I1059">
        <v>4.5999999999999999E-2</v>
      </c>
      <c r="J1059">
        <v>0.16</v>
      </c>
      <c r="K1059">
        <v>0.13200000000000001</v>
      </c>
      <c r="L1059">
        <v>0.28000000000000003</v>
      </c>
      <c r="M1059">
        <v>0.252</v>
      </c>
      <c r="N1059">
        <v>0.30499999999999999</v>
      </c>
      <c r="O1059">
        <v>0.38400000000000001</v>
      </c>
      <c r="P1059">
        <v>0.3</v>
      </c>
      <c r="Q1059" t="s">
        <v>373</v>
      </c>
      <c r="R1059">
        <v>79</v>
      </c>
      <c r="S1059">
        <v>-2.6</v>
      </c>
      <c r="T1059">
        <v>-15.9</v>
      </c>
      <c r="U1059">
        <v>10.1</v>
      </c>
      <c r="V1059">
        <v>1.1000000000000001</v>
      </c>
    </row>
    <row r="1060" spans="1:22" x14ac:dyDescent="0.45">
      <c r="A1060" t="s">
        <v>2757</v>
      </c>
      <c r="B1060" t="s">
        <v>1989</v>
      </c>
      <c r="C1060">
        <v>779</v>
      </c>
      <c r="D1060">
        <v>3065</v>
      </c>
      <c r="E1060">
        <v>86</v>
      </c>
      <c r="F1060">
        <v>360</v>
      </c>
      <c r="G1060">
        <v>352</v>
      </c>
      <c r="H1060">
        <v>3</v>
      </c>
      <c r="I1060">
        <v>0.114</v>
      </c>
      <c r="J1060">
        <v>0.155</v>
      </c>
      <c r="K1060">
        <v>0.158</v>
      </c>
      <c r="L1060">
        <v>0.28699999999999998</v>
      </c>
      <c r="M1060">
        <v>0.26100000000000001</v>
      </c>
      <c r="N1060">
        <v>0.35499999999999998</v>
      </c>
      <c r="O1060">
        <v>0.41899999999999998</v>
      </c>
      <c r="P1060">
        <v>0.34200000000000003</v>
      </c>
      <c r="Q1060" t="s">
        <v>373</v>
      </c>
      <c r="R1060">
        <v>104</v>
      </c>
      <c r="S1060">
        <v>-27.6</v>
      </c>
      <c r="T1060">
        <v>-10.8</v>
      </c>
      <c r="U1060">
        <v>-82.8</v>
      </c>
      <c r="V1060">
        <v>1.1000000000000001</v>
      </c>
    </row>
    <row r="1061" spans="1:22" x14ac:dyDescent="0.45">
      <c r="A1061" t="s">
        <v>1876</v>
      </c>
      <c r="B1061" t="s">
        <v>1989</v>
      </c>
      <c r="C1061">
        <v>324</v>
      </c>
      <c r="D1061">
        <v>980</v>
      </c>
      <c r="E1061">
        <v>23</v>
      </c>
      <c r="F1061">
        <v>100</v>
      </c>
      <c r="G1061">
        <v>109</v>
      </c>
      <c r="H1061">
        <v>21</v>
      </c>
      <c r="I1061">
        <v>4.2000000000000003E-2</v>
      </c>
      <c r="J1061">
        <v>0.23100000000000001</v>
      </c>
      <c r="K1061">
        <v>0.14699999999999999</v>
      </c>
      <c r="L1061">
        <v>0.29699999999999999</v>
      </c>
      <c r="M1061">
        <v>0.24399999999999999</v>
      </c>
      <c r="N1061">
        <v>0.28399999999999997</v>
      </c>
      <c r="O1061">
        <v>0.39100000000000001</v>
      </c>
      <c r="P1061">
        <v>0.29199999999999998</v>
      </c>
      <c r="Q1061" t="s">
        <v>373</v>
      </c>
      <c r="R1061">
        <v>88</v>
      </c>
      <c r="S1061">
        <v>0.6</v>
      </c>
      <c r="T1061">
        <v>-13.5</v>
      </c>
      <c r="U1061">
        <v>-8.1</v>
      </c>
      <c r="V1061">
        <v>1.1000000000000001</v>
      </c>
    </row>
    <row r="1062" spans="1:22" x14ac:dyDescent="0.45">
      <c r="A1062" t="s">
        <v>2758</v>
      </c>
      <c r="B1062" t="s">
        <v>1989</v>
      </c>
      <c r="C1062">
        <v>311</v>
      </c>
      <c r="D1062">
        <v>1011</v>
      </c>
      <c r="E1062">
        <v>30</v>
      </c>
      <c r="F1062">
        <v>89</v>
      </c>
      <c r="G1062">
        <v>98</v>
      </c>
      <c r="H1062">
        <v>1</v>
      </c>
      <c r="I1062">
        <v>7.8E-2</v>
      </c>
      <c r="J1062">
        <v>0.23599999999999999</v>
      </c>
      <c r="K1062">
        <v>0.157</v>
      </c>
      <c r="L1062">
        <v>0.30199999999999999</v>
      </c>
      <c r="M1062">
        <v>0.248</v>
      </c>
      <c r="N1062">
        <v>0.313</v>
      </c>
      <c r="O1062">
        <v>0.40500000000000003</v>
      </c>
      <c r="P1062">
        <v>0.316</v>
      </c>
      <c r="Q1062" t="s">
        <v>373</v>
      </c>
      <c r="R1062">
        <v>98</v>
      </c>
      <c r="S1062">
        <v>-4.9000000000000004</v>
      </c>
      <c r="T1062">
        <v>-7.3</v>
      </c>
      <c r="U1062">
        <v>-14.7</v>
      </c>
      <c r="V1062">
        <v>1.1000000000000001</v>
      </c>
    </row>
    <row r="1063" spans="1:22" x14ac:dyDescent="0.45">
      <c r="A1063" t="s">
        <v>2759</v>
      </c>
      <c r="B1063" t="s">
        <v>1989</v>
      </c>
      <c r="C1063">
        <v>321</v>
      </c>
      <c r="D1063">
        <v>867</v>
      </c>
      <c r="E1063">
        <v>12</v>
      </c>
      <c r="F1063">
        <v>96</v>
      </c>
      <c r="G1063">
        <v>73</v>
      </c>
      <c r="H1063">
        <v>26</v>
      </c>
      <c r="I1063">
        <v>7.2999999999999995E-2</v>
      </c>
      <c r="J1063">
        <v>0.28000000000000003</v>
      </c>
      <c r="K1063">
        <v>0.108</v>
      </c>
      <c r="L1063">
        <v>0.28699999999999998</v>
      </c>
      <c r="M1063">
        <v>0.21099999999999999</v>
      </c>
      <c r="N1063">
        <v>0.27</v>
      </c>
      <c r="O1063">
        <v>0.31900000000000001</v>
      </c>
      <c r="P1063">
        <v>0.26200000000000001</v>
      </c>
      <c r="Q1063" t="s">
        <v>373</v>
      </c>
      <c r="R1063">
        <v>59</v>
      </c>
      <c r="S1063">
        <v>7</v>
      </c>
      <c r="T1063">
        <v>-33</v>
      </c>
      <c r="U1063">
        <v>15.8</v>
      </c>
      <c r="V1063">
        <v>1.1000000000000001</v>
      </c>
    </row>
    <row r="1064" spans="1:22" x14ac:dyDescent="0.45">
      <c r="A1064" t="s">
        <v>2760</v>
      </c>
      <c r="B1064" t="s">
        <v>1989</v>
      </c>
      <c r="C1064">
        <v>388</v>
      </c>
      <c r="D1064">
        <v>1203</v>
      </c>
      <c r="E1064">
        <v>35</v>
      </c>
      <c r="F1064">
        <v>131</v>
      </c>
      <c r="G1064">
        <v>162</v>
      </c>
      <c r="H1064">
        <v>2</v>
      </c>
      <c r="I1064">
        <v>4.5999999999999999E-2</v>
      </c>
      <c r="J1064">
        <v>0.19500000000000001</v>
      </c>
      <c r="K1064">
        <v>0.156</v>
      </c>
      <c r="L1064">
        <v>0.251</v>
      </c>
      <c r="M1064">
        <v>0.22500000000000001</v>
      </c>
      <c r="N1064">
        <v>0.26800000000000002</v>
      </c>
      <c r="O1064">
        <v>0.38100000000000001</v>
      </c>
      <c r="P1064">
        <v>0.27900000000000003</v>
      </c>
      <c r="Q1064" t="s">
        <v>373</v>
      </c>
      <c r="R1064">
        <v>74</v>
      </c>
      <c r="S1064">
        <v>-3.7</v>
      </c>
      <c r="T1064">
        <v>-41.4</v>
      </c>
      <c r="U1064">
        <v>11.3</v>
      </c>
      <c r="V1064">
        <v>1.1000000000000001</v>
      </c>
    </row>
    <row r="1065" spans="1:22" x14ac:dyDescent="0.45">
      <c r="A1065" t="s">
        <v>218</v>
      </c>
      <c r="B1065" t="s">
        <v>1989</v>
      </c>
      <c r="C1065">
        <v>384</v>
      </c>
      <c r="D1065">
        <v>1410</v>
      </c>
      <c r="E1065">
        <v>59</v>
      </c>
      <c r="F1065">
        <v>155</v>
      </c>
      <c r="G1065">
        <v>191</v>
      </c>
      <c r="H1065">
        <v>4</v>
      </c>
      <c r="I1065">
        <v>7.3999999999999996E-2</v>
      </c>
      <c r="J1065">
        <v>0.28799999999999998</v>
      </c>
      <c r="K1065">
        <v>0.19900000000000001</v>
      </c>
      <c r="L1065">
        <v>0.3</v>
      </c>
      <c r="M1065">
        <v>0.23899999999999999</v>
      </c>
      <c r="N1065">
        <v>0.30099999999999999</v>
      </c>
      <c r="O1065">
        <v>0.438</v>
      </c>
      <c r="P1065">
        <v>0.314</v>
      </c>
      <c r="Q1065" t="s">
        <v>373</v>
      </c>
      <c r="R1065">
        <v>99</v>
      </c>
      <c r="S1065">
        <v>-4.9000000000000004</v>
      </c>
      <c r="T1065">
        <v>-6.3</v>
      </c>
      <c r="U1065">
        <v>-29.4</v>
      </c>
      <c r="V1065">
        <v>1.1000000000000001</v>
      </c>
    </row>
    <row r="1066" spans="1:22" x14ac:dyDescent="0.45">
      <c r="A1066" t="s">
        <v>2733</v>
      </c>
      <c r="B1066" t="s">
        <v>20</v>
      </c>
      <c r="C1066">
        <v>133</v>
      </c>
      <c r="D1066">
        <v>454</v>
      </c>
      <c r="E1066">
        <v>13</v>
      </c>
      <c r="F1066">
        <v>54</v>
      </c>
      <c r="G1066">
        <v>50</v>
      </c>
      <c r="H1066">
        <v>16</v>
      </c>
      <c r="I1066">
        <v>8.5999999999999993E-2</v>
      </c>
      <c r="J1066">
        <v>0.32800000000000001</v>
      </c>
      <c r="K1066">
        <v>0.16700000000000001</v>
      </c>
      <c r="L1066">
        <v>0.32400000000000001</v>
      </c>
      <c r="M1066">
        <v>0.22900000000000001</v>
      </c>
      <c r="N1066">
        <v>0.30199999999999999</v>
      </c>
      <c r="O1066">
        <v>0.39700000000000002</v>
      </c>
      <c r="P1066">
        <v>0.30499999999999999</v>
      </c>
      <c r="Q1066" t="s">
        <v>373</v>
      </c>
      <c r="R1066">
        <v>90</v>
      </c>
      <c r="S1066">
        <v>1.4</v>
      </c>
      <c r="T1066">
        <v>-4.2</v>
      </c>
      <c r="U1066">
        <v>0.1</v>
      </c>
      <c r="V1066">
        <v>1.1000000000000001</v>
      </c>
    </row>
    <row r="1067" spans="1:22" x14ac:dyDescent="0.45">
      <c r="A1067" t="s">
        <v>2762</v>
      </c>
      <c r="B1067" t="s">
        <v>1989</v>
      </c>
      <c r="C1067">
        <v>363</v>
      </c>
      <c r="D1067">
        <v>1346</v>
      </c>
      <c r="E1067">
        <v>52</v>
      </c>
      <c r="F1067">
        <v>179</v>
      </c>
      <c r="G1067">
        <v>155</v>
      </c>
      <c r="H1067">
        <v>6</v>
      </c>
      <c r="I1067">
        <v>8.5999999999999993E-2</v>
      </c>
      <c r="J1067">
        <v>0.28599999999999998</v>
      </c>
      <c r="K1067">
        <v>0.20300000000000001</v>
      </c>
      <c r="L1067">
        <v>0.33300000000000002</v>
      </c>
      <c r="M1067">
        <v>0.255</v>
      </c>
      <c r="N1067">
        <v>0.34499999999999997</v>
      </c>
      <c r="O1067">
        <v>0.45800000000000002</v>
      </c>
      <c r="P1067">
        <v>0.34799999999999998</v>
      </c>
      <c r="Q1067" t="s">
        <v>373</v>
      </c>
      <c r="R1067">
        <v>108</v>
      </c>
      <c r="S1067">
        <v>-1.2</v>
      </c>
      <c r="T1067">
        <v>13.3</v>
      </c>
      <c r="U1067">
        <v>-47.2</v>
      </c>
      <c r="V1067">
        <v>1.1000000000000001</v>
      </c>
    </row>
    <row r="1068" spans="1:22" x14ac:dyDescent="0.45">
      <c r="A1068" t="s">
        <v>2761</v>
      </c>
      <c r="B1068" t="s">
        <v>1989</v>
      </c>
      <c r="C1068">
        <v>257</v>
      </c>
      <c r="D1068">
        <v>859</v>
      </c>
      <c r="E1068">
        <v>26</v>
      </c>
      <c r="F1068">
        <v>76</v>
      </c>
      <c r="G1068">
        <v>103</v>
      </c>
      <c r="H1068">
        <v>1</v>
      </c>
      <c r="I1068">
        <v>0.10100000000000001</v>
      </c>
      <c r="J1068">
        <v>0.24199999999999999</v>
      </c>
      <c r="K1068">
        <v>0.17399999999999999</v>
      </c>
      <c r="L1068">
        <v>0.28699999999999998</v>
      </c>
      <c r="M1068">
        <v>0.23599999999999999</v>
      </c>
      <c r="N1068">
        <v>0.315</v>
      </c>
      <c r="O1068">
        <v>0.40899999999999997</v>
      </c>
      <c r="P1068">
        <v>0.313</v>
      </c>
      <c r="Q1068" t="s">
        <v>373</v>
      </c>
      <c r="R1068">
        <v>98</v>
      </c>
      <c r="S1068">
        <v>-2.2000000000000002</v>
      </c>
      <c r="T1068">
        <v>-4.9000000000000004</v>
      </c>
      <c r="U1068">
        <v>-14.2</v>
      </c>
      <c r="V1068">
        <v>1.1000000000000001</v>
      </c>
    </row>
    <row r="1069" spans="1:22" x14ac:dyDescent="0.45">
      <c r="A1069" t="s">
        <v>2725</v>
      </c>
      <c r="B1069" t="s">
        <v>1989</v>
      </c>
      <c r="C1069">
        <v>202</v>
      </c>
      <c r="D1069">
        <v>477</v>
      </c>
      <c r="E1069">
        <v>9</v>
      </c>
      <c r="F1069">
        <v>67</v>
      </c>
      <c r="G1069">
        <v>40</v>
      </c>
      <c r="H1069">
        <v>33</v>
      </c>
      <c r="I1069">
        <v>9.1999999999999998E-2</v>
      </c>
      <c r="J1069">
        <v>0.254</v>
      </c>
      <c r="K1069">
        <v>0.11799999999999999</v>
      </c>
      <c r="L1069">
        <v>0.30299999999999999</v>
      </c>
      <c r="M1069">
        <v>0.23200000000000001</v>
      </c>
      <c r="N1069">
        <v>0.312</v>
      </c>
      <c r="O1069">
        <v>0.35099999999999998</v>
      </c>
      <c r="P1069">
        <v>0.29299999999999998</v>
      </c>
      <c r="Q1069" t="s">
        <v>373</v>
      </c>
      <c r="R1069">
        <v>92</v>
      </c>
      <c r="S1069">
        <v>6.4</v>
      </c>
      <c r="T1069">
        <v>1.3</v>
      </c>
      <c r="U1069">
        <v>-6.6</v>
      </c>
      <c r="V1069">
        <v>1.1000000000000001</v>
      </c>
    </row>
    <row r="1070" spans="1:22" x14ac:dyDescent="0.45">
      <c r="A1070" t="s">
        <v>3625</v>
      </c>
      <c r="B1070" t="s">
        <v>1989</v>
      </c>
      <c r="C1070">
        <v>162</v>
      </c>
      <c r="D1070">
        <v>481</v>
      </c>
      <c r="E1070">
        <v>10</v>
      </c>
      <c r="F1070">
        <v>53</v>
      </c>
      <c r="G1070">
        <v>45</v>
      </c>
      <c r="H1070">
        <v>18</v>
      </c>
      <c r="I1070">
        <v>9.6000000000000002E-2</v>
      </c>
      <c r="J1070">
        <v>0.17899999999999999</v>
      </c>
      <c r="K1070">
        <v>0.11799999999999999</v>
      </c>
      <c r="L1070">
        <v>0.28399999999999997</v>
      </c>
      <c r="M1070">
        <v>0.245</v>
      </c>
      <c r="N1070">
        <v>0.32600000000000001</v>
      </c>
      <c r="O1070">
        <v>0.36299999999999999</v>
      </c>
      <c r="P1070">
        <v>0.30399999999999999</v>
      </c>
      <c r="Q1070" t="s">
        <v>373</v>
      </c>
      <c r="R1070">
        <v>98</v>
      </c>
      <c r="S1070">
        <v>2.6</v>
      </c>
      <c r="T1070">
        <v>1.9</v>
      </c>
      <c r="U1070">
        <v>-6.6</v>
      </c>
      <c r="V1070">
        <v>1.1000000000000001</v>
      </c>
    </row>
    <row r="1071" spans="1:22" x14ac:dyDescent="0.45">
      <c r="A1071" t="s">
        <v>2765</v>
      </c>
      <c r="B1071" t="s">
        <v>1989</v>
      </c>
      <c r="C1071">
        <v>166</v>
      </c>
      <c r="D1071">
        <v>415</v>
      </c>
      <c r="E1071">
        <v>7</v>
      </c>
      <c r="F1071">
        <v>46</v>
      </c>
      <c r="G1071">
        <v>30</v>
      </c>
      <c r="H1071">
        <v>12</v>
      </c>
      <c r="I1071">
        <v>9.9000000000000005E-2</v>
      </c>
      <c r="J1071">
        <v>0.24099999999999999</v>
      </c>
      <c r="K1071">
        <v>0.114</v>
      </c>
      <c r="L1071">
        <v>0.28599999999999998</v>
      </c>
      <c r="M1071">
        <v>0.223</v>
      </c>
      <c r="N1071">
        <v>0.30499999999999999</v>
      </c>
      <c r="O1071">
        <v>0.33700000000000002</v>
      </c>
      <c r="P1071">
        <v>0.28899999999999998</v>
      </c>
      <c r="Q1071" t="s">
        <v>373</v>
      </c>
      <c r="R1071">
        <v>83</v>
      </c>
      <c r="S1071">
        <v>4.4000000000000004</v>
      </c>
      <c r="T1071">
        <v>-4.0999999999999996</v>
      </c>
      <c r="U1071">
        <v>1.3</v>
      </c>
      <c r="V1071">
        <v>1.1000000000000001</v>
      </c>
    </row>
    <row r="1072" spans="1:22" x14ac:dyDescent="0.45">
      <c r="A1072" t="s">
        <v>2764</v>
      </c>
      <c r="B1072" t="s">
        <v>1989</v>
      </c>
      <c r="C1072">
        <v>529</v>
      </c>
      <c r="D1072">
        <v>1876</v>
      </c>
      <c r="E1072">
        <v>33</v>
      </c>
      <c r="F1072">
        <v>208</v>
      </c>
      <c r="G1072">
        <v>167</v>
      </c>
      <c r="H1072">
        <v>5</v>
      </c>
      <c r="I1072">
        <v>7.0000000000000007E-2</v>
      </c>
      <c r="J1072">
        <v>0.183</v>
      </c>
      <c r="K1072">
        <v>0.125</v>
      </c>
      <c r="L1072">
        <v>0.30099999999999999</v>
      </c>
      <c r="M1072">
        <v>0.25600000000000001</v>
      </c>
      <c r="N1072">
        <v>0.314</v>
      </c>
      <c r="O1072">
        <v>0.38100000000000001</v>
      </c>
      <c r="P1072">
        <v>0.308</v>
      </c>
      <c r="Q1072" t="s">
        <v>373</v>
      </c>
      <c r="R1072">
        <v>85</v>
      </c>
      <c r="S1072">
        <v>-3.3</v>
      </c>
      <c r="T1072">
        <v>-36.9</v>
      </c>
      <c r="U1072">
        <v>-15.7</v>
      </c>
      <c r="V1072">
        <v>1.1000000000000001</v>
      </c>
    </row>
    <row r="1073" spans="1:22" x14ac:dyDescent="0.45">
      <c r="A1073" t="s">
        <v>2747</v>
      </c>
      <c r="B1073" t="s">
        <v>41</v>
      </c>
      <c r="C1073">
        <v>251</v>
      </c>
      <c r="D1073">
        <v>855</v>
      </c>
      <c r="E1073">
        <v>19</v>
      </c>
      <c r="F1073">
        <v>100</v>
      </c>
      <c r="G1073">
        <v>87</v>
      </c>
      <c r="H1073">
        <v>14</v>
      </c>
      <c r="I1073">
        <v>4.9000000000000002E-2</v>
      </c>
      <c r="J1073">
        <v>0.2</v>
      </c>
      <c r="K1073">
        <v>0.13200000000000001</v>
      </c>
      <c r="L1073">
        <v>0.26400000000000001</v>
      </c>
      <c r="M1073">
        <v>0.22800000000000001</v>
      </c>
      <c r="N1073">
        <v>0.27</v>
      </c>
      <c r="O1073">
        <v>0.36</v>
      </c>
      <c r="P1073">
        <v>0.27300000000000002</v>
      </c>
      <c r="Q1073" t="s">
        <v>373</v>
      </c>
      <c r="R1073">
        <v>71</v>
      </c>
      <c r="S1073">
        <v>6.6</v>
      </c>
      <c r="T1073">
        <v>-23</v>
      </c>
      <c r="U1073">
        <v>4.5</v>
      </c>
      <c r="V1073">
        <v>1.1000000000000001</v>
      </c>
    </row>
    <row r="1074" spans="1:22" x14ac:dyDescent="0.45">
      <c r="A1074" t="s">
        <v>2766</v>
      </c>
      <c r="B1074" t="s">
        <v>1989</v>
      </c>
      <c r="C1074">
        <v>514</v>
      </c>
      <c r="D1074">
        <v>2093</v>
      </c>
      <c r="E1074">
        <v>58</v>
      </c>
      <c r="F1074">
        <v>257</v>
      </c>
      <c r="G1074">
        <v>261</v>
      </c>
      <c r="H1074">
        <v>8</v>
      </c>
      <c r="I1074">
        <v>3.6999999999999998E-2</v>
      </c>
      <c r="J1074">
        <v>0.114</v>
      </c>
      <c r="K1074">
        <v>0.151</v>
      </c>
      <c r="L1074">
        <v>0.3</v>
      </c>
      <c r="M1074">
        <v>0.28699999999999998</v>
      </c>
      <c r="N1074">
        <v>0.32600000000000001</v>
      </c>
      <c r="O1074">
        <v>0.438</v>
      </c>
      <c r="P1074">
        <v>0.33</v>
      </c>
      <c r="Q1074" t="s">
        <v>373</v>
      </c>
      <c r="R1074">
        <v>95</v>
      </c>
      <c r="S1074">
        <v>-6.5</v>
      </c>
      <c r="T1074">
        <v>-19.3</v>
      </c>
      <c r="U1074">
        <v>-41.1</v>
      </c>
      <c r="V1074">
        <v>1.1000000000000001</v>
      </c>
    </row>
    <row r="1075" spans="1:22" x14ac:dyDescent="0.45">
      <c r="A1075" t="s">
        <v>116</v>
      </c>
      <c r="B1075" t="s">
        <v>117</v>
      </c>
      <c r="C1075">
        <v>121</v>
      </c>
      <c r="D1075">
        <v>471</v>
      </c>
      <c r="E1075">
        <v>6</v>
      </c>
      <c r="F1075">
        <v>46</v>
      </c>
      <c r="G1075">
        <v>42</v>
      </c>
      <c r="H1075">
        <v>11</v>
      </c>
      <c r="I1075">
        <v>7.1999999999999995E-2</v>
      </c>
      <c r="J1075">
        <v>0.187</v>
      </c>
      <c r="K1075">
        <v>0.10299999999999999</v>
      </c>
      <c r="L1075">
        <v>0.30099999999999999</v>
      </c>
      <c r="M1075">
        <v>0.254</v>
      </c>
      <c r="N1075">
        <v>0.30399999999999999</v>
      </c>
      <c r="O1075">
        <v>0.35699999999999998</v>
      </c>
      <c r="P1075">
        <v>0.28899999999999998</v>
      </c>
      <c r="Q1075" t="s">
        <v>373</v>
      </c>
      <c r="R1075">
        <v>87</v>
      </c>
      <c r="S1075">
        <v>0.8</v>
      </c>
      <c r="T1075">
        <v>-7.3</v>
      </c>
      <c r="U1075">
        <v>1.4</v>
      </c>
      <c r="V1075">
        <v>1.1000000000000001</v>
      </c>
    </row>
    <row r="1076" spans="1:22" x14ac:dyDescent="0.45">
      <c r="A1076" t="s">
        <v>2767</v>
      </c>
      <c r="B1076" t="s">
        <v>1989</v>
      </c>
      <c r="C1076">
        <v>214</v>
      </c>
      <c r="D1076">
        <v>692</v>
      </c>
      <c r="E1076">
        <v>16</v>
      </c>
      <c r="F1076">
        <v>63</v>
      </c>
      <c r="G1076">
        <v>85</v>
      </c>
      <c r="H1076">
        <v>0</v>
      </c>
      <c r="I1076">
        <v>0.111</v>
      </c>
      <c r="J1076">
        <v>0.11700000000000001</v>
      </c>
      <c r="K1076">
        <v>0.129</v>
      </c>
      <c r="L1076">
        <v>0.28299999999999997</v>
      </c>
      <c r="M1076">
        <v>0.26800000000000002</v>
      </c>
      <c r="N1076">
        <v>0.35499999999999998</v>
      </c>
      <c r="O1076">
        <v>0.39600000000000002</v>
      </c>
      <c r="P1076">
        <v>0.33100000000000002</v>
      </c>
      <c r="Q1076" t="s">
        <v>373</v>
      </c>
      <c r="R1076">
        <v>100</v>
      </c>
      <c r="S1076">
        <v>-7.9</v>
      </c>
      <c r="T1076">
        <v>-7.9</v>
      </c>
      <c r="U1076">
        <v>-4.7</v>
      </c>
      <c r="V1076">
        <v>1.1000000000000001</v>
      </c>
    </row>
    <row r="1077" spans="1:22" x14ac:dyDescent="0.45">
      <c r="A1077" t="s">
        <v>2768</v>
      </c>
      <c r="B1077" t="s">
        <v>1989</v>
      </c>
      <c r="C1077">
        <v>145</v>
      </c>
      <c r="D1077">
        <v>566</v>
      </c>
      <c r="E1077">
        <v>22</v>
      </c>
      <c r="F1077">
        <v>67</v>
      </c>
      <c r="G1077">
        <v>79</v>
      </c>
      <c r="H1077">
        <v>2</v>
      </c>
      <c r="I1077">
        <v>6.2E-2</v>
      </c>
      <c r="J1077">
        <v>0.17799999999999999</v>
      </c>
      <c r="K1077">
        <v>0.188</v>
      </c>
      <c r="L1077">
        <v>0.29499999999999998</v>
      </c>
      <c r="M1077">
        <v>0.26900000000000002</v>
      </c>
      <c r="N1077">
        <v>0.314</v>
      </c>
      <c r="O1077">
        <v>0.45600000000000002</v>
      </c>
      <c r="P1077">
        <v>0.32900000000000001</v>
      </c>
      <c r="Q1077" t="s">
        <v>373</v>
      </c>
      <c r="R1077">
        <v>109</v>
      </c>
      <c r="S1077">
        <v>-1.7</v>
      </c>
      <c r="T1077">
        <v>5.3</v>
      </c>
      <c r="U1077">
        <v>-13.7</v>
      </c>
      <c r="V1077">
        <v>1.1000000000000001</v>
      </c>
    </row>
    <row r="1078" spans="1:22" x14ac:dyDescent="0.45">
      <c r="A1078" t="s">
        <v>2769</v>
      </c>
      <c r="B1078" t="s">
        <v>1989</v>
      </c>
      <c r="C1078">
        <v>237</v>
      </c>
      <c r="D1078">
        <v>660</v>
      </c>
      <c r="E1078">
        <v>17</v>
      </c>
      <c r="F1078">
        <v>75</v>
      </c>
      <c r="G1078">
        <v>68</v>
      </c>
      <c r="H1078">
        <v>15</v>
      </c>
      <c r="I1078">
        <v>8.5000000000000006E-2</v>
      </c>
      <c r="J1078">
        <v>0.24199999999999999</v>
      </c>
      <c r="K1078">
        <v>0.159</v>
      </c>
      <c r="L1078">
        <v>0.308</v>
      </c>
      <c r="M1078">
        <v>0.247</v>
      </c>
      <c r="N1078">
        <v>0.32200000000000001</v>
      </c>
      <c r="O1078">
        <v>0.40600000000000003</v>
      </c>
      <c r="P1078">
        <v>0.314</v>
      </c>
      <c r="Q1078" t="s">
        <v>373</v>
      </c>
      <c r="R1078">
        <v>90</v>
      </c>
      <c r="S1078">
        <v>2.4</v>
      </c>
      <c r="T1078">
        <v>-5.8</v>
      </c>
      <c r="U1078">
        <v>-4.9000000000000004</v>
      </c>
      <c r="V1078">
        <v>1.1000000000000001</v>
      </c>
    </row>
    <row r="1079" spans="1:22" x14ac:dyDescent="0.45">
      <c r="A1079" t="s">
        <v>2770</v>
      </c>
      <c r="B1079" t="s">
        <v>1989</v>
      </c>
      <c r="C1079">
        <v>164</v>
      </c>
      <c r="D1079">
        <v>593</v>
      </c>
      <c r="E1079">
        <v>22</v>
      </c>
      <c r="F1079">
        <v>59</v>
      </c>
      <c r="G1079">
        <v>85</v>
      </c>
      <c r="H1079">
        <v>8</v>
      </c>
      <c r="I1079">
        <v>8.4000000000000005E-2</v>
      </c>
      <c r="J1079">
        <v>0.21099999999999999</v>
      </c>
      <c r="K1079">
        <v>0.187</v>
      </c>
      <c r="L1079">
        <v>0.26400000000000001</v>
      </c>
      <c r="M1079">
        <v>0.23499999999999999</v>
      </c>
      <c r="N1079">
        <v>0.307</v>
      </c>
      <c r="O1079">
        <v>0.42299999999999999</v>
      </c>
      <c r="P1079">
        <v>0.314</v>
      </c>
      <c r="Q1079" t="s">
        <v>373</v>
      </c>
      <c r="R1079">
        <v>87</v>
      </c>
      <c r="S1079">
        <v>2.1</v>
      </c>
      <c r="T1079">
        <v>-6.9</v>
      </c>
      <c r="U1079">
        <v>-1.9</v>
      </c>
      <c r="V1079">
        <v>1.1000000000000001</v>
      </c>
    </row>
    <row r="1080" spans="1:22" x14ac:dyDescent="0.45">
      <c r="A1080" t="s">
        <v>1886</v>
      </c>
      <c r="B1080" t="s">
        <v>1989</v>
      </c>
      <c r="C1080">
        <v>192</v>
      </c>
      <c r="D1080">
        <v>597</v>
      </c>
      <c r="E1080">
        <v>16</v>
      </c>
      <c r="F1080">
        <v>68</v>
      </c>
      <c r="G1080">
        <v>55</v>
      </c>
      <c r="H1080">
        <v>2</v>
      </c>
      <c r="I1080">
        <v>7.0000000000000007E-2</v>
      </c>
      <c r="J1080">
        <v>0.34200000000000003</v>
      </c>
      <c r="K1080">
        <v>0.13200000000000001</v>
      </c>
      <c r="L1080">
        <v>0.32100000000000001</v>
      </c>
      <c r="M1080">
        <v>0.221</v>
      </c>
      <c r="N1080">
        <v>0.29299999999999998</v>
      </c>
      <c r="O1080">
        <v>0.35299999999999998</v>
      </c>
      <c r="P1080">
        <v>0.28699999999999998</v>
      </c>
      <c r="Q1080" t="s">
        <v>373</v>
      </c>
      <c r="R1080">
        <v>84</v>
      </c>
      <c r="S1080">
        <v>-3.6</v>
      </c>
      <c r="T1080">
        <v>-15.3</v>
      </c>
      <c r="U1080">
        <v>4.9000000000000004</v>
      </c>
      <c r="V1080">
        <v>1.1000000000000001</v>
      </c>
    </row>
    <row r="1081" spans="1:22" x14ac:dyDescent="0.45">
      <c r="A1081" t="s">
        <v>2771</v>
      </c>
      <c r="B1081" t="s">
        <v>1989</v>
      </c>
      <c r="C1081">
        <v>863</v>
      </c>
      <c r="D1081">
        <v>3406</v>
      </c>
      <c r="E1081">
        <v>94</v>
      </c>
      <c r="F1081">
        <v>381</v>
      </c>
      <c r="G1081">
        <v>493</v>
      </c>
      <c r="H1081">
        <v>14</v>
      </c>
      <c r="I1081">
        <v>5.1999999999999998E-2</v>
      </c>
      <c r="J1081">
        <v>0.14399999999999999</v>
      </c>
      <c r="K1081">
        <v>0.14899999999999999</v>
      </c>
      <c r="L1081">
        <v>0.30399999999999999</v>
      </c>
      <c r="M1081">
        <v>0.28100000000000003</v>
      </c>
      <c r="N1081">
        <v>0.317</v>
      </c>
      <c r="O1081">
        <v>0.43</v>
      </c>
      <c r="P1081">
        <v>0.31900000000000001</v>
      </c>
      <c r="Q1081" t="s">
        <v>373</v>
      </c>
      <c r="R1081">
        <v>92</v>
      </c>
      <c r="S1081">
        <v>-6.4</v>
      </c>
      <c r="T1081">
        <v>-37.6</v>
      </c>
      <c r="U1081">
        <v>-65.599999999999994</v>
      </c>
      <c r="V1081">
        <v>1.1000000000000001</v>
      </c>
    </row>
    <row r="1082" spans="1:22" x14ac:dyDescent="0.45">
      <c r="A1082" t="s">
        <v>1902</v>
      </c>
      <c r="B1082" t="s">
        <v>1989</v>
      </c>
      <c r="C1082">
        <v>344</v>
      </c>
      <c r="D1082">
        <v>1229</v>
      </c>
      <c r="E1082">
        <v>34</v>
      </c>
      <c r="F1082">
        <v>143</v>
      </c>
      <c r="G1082">
        <v>132</v>
      </c>
      <c r="H1082">
        <v>13</v>
      </c>
      <c r="I1082">
        <v>6.4000000000000001E-2</v>
      </c>
      <c r="J1082">
        <v>0.17799999999999999</v>
      </c>
      <c r="K1082">
        <v>0.13900000000000001</v>
      </c>
      <c r="L1082">
        <v>0.247</v>
      </c>
      <c r="M1082">
        <v>0.223</v>
      </c>
      <c r="N1082">
        <v>0.28699999999999998</v>
      </c>
      <c r="O1082">
        <v>0.36199999999999999</v>
      </c>
      <c r="P1082">
        <v>0.28399999999999997</v>
      </c>
      <c r="Q1082" t="s">
        <v>373</v>
      </c>
      <c r="R1082">
        <v>84</v>
      </c>
      <c r="S1082">
        <v>-2.6</v>
      </c>
      <c r="T1082">
        <v>-25.9</v>
      </c>
      <c r="U1082">
        <v>-4.7</v>
      </c>
      <c r="V1082">
        <v>1.1000000000000001</v>
      </c>
    </row>
    <row r="1083" spans="1:22" x14ac:dyDescent="0.45">
      <c r="A1083" t="s">
        <v>2772</v>
      </c>
      <c r="B1083" t="s">
        <v>1989</v>
      </c>
      <c r="C1083">
        <v>302</v>
      </c>
      <c r="D1083">
        <v>985</v>
      </c>
      <c r="E1083">
        <v>17</v>
      </c>
      <c r="F1083">
        <v>113</v>
      </c>
      <c r="G1083">
        <v>82</v>
      </c>
      <c r="H1083">
        <v>11</v>
      </c>
      <c r="I1083">
        <v>6.4000000000000001E-2</v>
      </c>
      <c r="J1083">
        <v>0.19900000000000001</v>
      </c>
      <c r="K1083">
        <v>0.13400000000000001</v>
      </c>
      <c r="L1083">
        <v>0.31</v>
      </c>
      <c r="M1083">
        <v>0.25700000000000001</v>
      </c>
      <c r="N1083">
        <v>0.308</v>
      </c>
      <c r="O1083">
        <v>0.39200000000000002</v>
      </c>
      <c r="P1083">
        <v>0.30199999999999999</v>
      </c>
      <c r="Q1083" t="s">
        <v>373</v>
      </c>
      <c r="R1083">
        <v>88</v>
      </c>
      <c r="S1083">
        <v>-1.3</v>
      </c>
      <c r="T1083">
        <v>-15.3</v>
      </c>
      <c r="U1083">
        <v>-5.6</v>
      </c>
      <c r="V1083">
        <v>1</v>
      </c>
    </row>
    <row r="1084" spans="1:22" x14ac:dyDescent="0.45">
      <c r="A1084" t="s">
        <v>2773</v>
      </c>
      <c r="B1084" t="s">
        <v>1989</v>
      </c>
      <c r="C1084">
        <v>313</v>
      </c>
      <c r="D1084">
        <v>1109</v>
      </c>
      <c r="E1084">
        <v>26</v>
      </c>
      <c r="F1084">
        <v>129</v>
      </c>
      <c r="G1084">
        <v>136</v>
      </c>
      <c r="H1084">
        <v>6</v>
      </c>
      <c r="I1084">
        <v>0.104</v>
      </c>
      <c r="J1084">
        <v>0.17</v>
      </c>
      <c r="K1084">
        <v>0.14299999999999999</v>
      </c>
      <c r="L1084">
        <v>0.28199999999999997</v>
      </c>
      <c r="M1084">
        <v>0.249</v>
      </c>
      <c r="N1084">
        <v>0.33200000000000002</v>
      </c>
      <c r="O1084">
        <v>0.39200000000000002</v>
      </c>
      <c r="P1084">
        <v>0.31900000000000001</v>
      </c>
      <c r="Q1084" t="s">
        <v>373</v>
      </c>
      <c r="R1084">
        <v>93</v>
      </c>
      <c r="S1084">
        <v>-0.1</v>
      </c>
      <c r="T1084">
        <v>-10.1</v>
      </c>
      <c r="U1084">
        <v>-17.399999999999999</v>
      </c>
      <c r="V1084">
        <v>1</v>
      </c>
    </row>
    <row r="1085" spans="1:22" x14ac:dyDescent="0.45">
      <c r="A1085" t="s">
        <v>2774</v>
      </c>
      <c r="B1085" t="s">
        <v>1989</v>
      </c>
      <c r="C1085">
        <v>271</v>
      </c>
      <c r="D1085">
        <v>846</v>
      </c>
      <c r="E1085">
        <v>14</v>
      </c>
      <c r="F1085">
        <v>101</v>
      </c>
      <c r="G1085">
        <v>87</v>
      </c>
      <c r="H1085">
        <v>19</v>
      </c>
      <c r="I1085">
        <v>7.1999999999999995E-2</v>
      </c>
      <c r="J1085">
        <v>0.31</v>
      </c>
      <c r="K1085">
        <v>0.13100000000000001</v>
      </c>
      <c r="L1085">
        <v>0.33500000000000002</v>
      </c>
      <c r="M1085">
        <v>0.23599999999999999</v>
      </c>
      <c r="N1085">
        <v>0.29299999999999998</v>
      </c>
      <c r="O1085">
        <v>0.36699999999999999</v>
      </c>
      <c r="P1085">
        <v>0.28499999999999998</v>
      </c>
      <c r="Q1085" t="s">
        <v>373</v>
      </c>
      <c r="R1085">
        <v>78</v>
      </c>
      <c r="S1085">
        <v>3.5</v>
      </c>
      <c r="T1085">
        <v>-19.8</v>
      </c>
      <c r="U1085">
        <v>2.2999999999999998</v>
      </c>
      <c r="V1085">
        <v>1</v>
      </c>
    </row>
    <row r="1086" spans="1:22" x14ac:dyDescent="0.45">
      <c r="A1086" t="s">
        <v>2775</v>
      </c>
      <c r="B1086" t="s">
        <v>1989</v>
      </c>
      <c r="C1086">
        <v>128</v>
      </c>
      <c r="D1086">
        <v>417</v>
      </c>
      <c r="E1086">
        <v>13</v>
      </c>
      <c r="F1086">
        <v>47</v>
      </c>
      <c r="G1086">
        <v>52</v>
      </c>
      <c r="H1086">
        <v>2</v>
      </c>
      <c r="I1086">
        <v>0.13900000000000001</v>
      </c>
      <c r="J1086">
        <v>0.245</v>
      </c>
      <c r="K1086">
        <v>0.17899999999999999</v>
      </c>
      <c r="L1086">
        <v>0.28699999999999998</v>
      </c>
      <c r="M1086">
        <v>0.23100000000000001</v>
      </c>
      <c r="N1086">
        <v>0.34699999999999998</v>
      </c>
      <c r="O1086">
        <v>0.41</v>
      </c>
      <c r="P1086">
        <v>0.33500000000000002</v>
      </c>
      <c r="Q1086" t="s">
        <v>373</v>
      </c>
      <c r="R1086">
        <v>90</v>
      </c>
      <c r="S1086">
        <v>-1.8</v>
      </c>
      <c r="T1086">
        <v>-7.2</v>
      </c>
      <c r="U1086">
        <v>3.6</v>
      </c>
      <c r="V1086">
        <v>1</v>
      </c>
    </row>
    <row r="1087" spans="1:22" x14ac:dyDescent="0.45">
      <c r="A1087" t="s">
        <v>2776</v>
      </c>
      <c r="B1087" t="s">
        <v>1989</v>
      </c>
      <c r="C1087">
        <v>347</v>
      </c>
      <c r="D1087">
        <v>1234</v>
      </c>
      <c r="E1087">
        <v>43</v>
      </c>
      <c r="F1087">
        <v>119</v>
      </c>
      <c r="G1087">
        <v>155</v>
      </c>
      <c r="H1087">
        <v>10</v>
      </c>
      <c r="I1087">
        <v>5.1999999999999998E-2</v>
      </c>
      <c r="J1087">
        <v>0.26300000000000001</v>
      </c>
      <c r="K1087">
        <v>0.16300000000000001</v>
      </c>
      <c r="L1087">
        <v>0.27700000000000002</v>
      </c>
      <c r="M1087">
        <v>0.22800000000000001</v>
      </c>
      <c r="N1087">
        <v>0.27200000000000002</v>
      </c>
      <c r="O1087">
        <v>0.39100000000000001</v>
      </c>
      <c r="P1087">
        <v>0.28799999999999998</v>
      </c>
      <c r="Q1087" t="s">
        <v>373</v>
      </c>
      <c r="R1087">
        <v>76</v>
      </c>
      <c r="S1087">
        <v>-2.9</v>
      </c>
      <c r="T1087">
        <v>-36.1</v>
      </c>
      <c r="U1087">
        <v>6.3</v>
      </c>
      <c r="V1087">
        <v>1</v>
      </c>
    </row>
    <row r="1088" spans="1:22" x14ac:dyDescent="0.45">
      <c r="A1088" t="s">
        <v>2777</v>
      </c>
      <c r="B1088" t="s">
        <v>117</v>
      </c>
      <c r="C1088">
        <v>158</v>
      </c>
      <c r="D1088">
        <v>388</v>
      </c>
      <c r="E1088">
        <v>7</v>
      </c>
      <c r="F1088">
        <v>46</v>
      </c>
      <c r="G1088">
        <v>43</v>
      </c>
      <c r="H1088">
        <v>2</v>
      </c>
      <c r="I1088">
        <v>0.10299999999999999</v>
      </c>
      <c r="J1088">
        <v>0.23200000000000001</v>
      </c>
      <c r="K1088">
        <v>0.13600000000000001</v>
      </c>
      <c r="L1088">
        <v>0.38200000000000001</v>
      </c>
      <c r="M1088">
        <v>0.29799999999999999</v>
      </c>
      <c r="N1088">
        <v>0.378</v>
      </c>
      <c r="O1088">
        <v>0.434</v>
      </c>
      <c r="P1088">
        <v>0.35199999999999998</v>
      </c>
      <c r="Q1088" t="s">
        <v>373</v>
      </c>
      <c r="R1088">
        <v>113</v>
      </c>
      <c r="S1088">
        <v>-0.6</v>
      </c>
      <c r="T1088">
        <v>6</v>
      </c>
      <c r="U1088">
        <v>-8.5</v>
      </c>
      <c r="V1088">
        <v>1</v>
      </c>
    </row>
    <row r="1089" spans="1:22" x14ac:dyDescent="0.45">
      <c r="A1089" t="s">
        <v>2778</v>
      </c>
      <c r="B1089" t="s">
        <v>75</v>
      </c>
      <c r="C1089">
        <v>121</v>
      </c>
      <c r="D1089">
        <v>338</v>
      </c>
      <c r="E1089">
        <v>12</v>
      </c>
      <c r="F1089">
        <v>40</v>
      </c>
      <c r="G1089">
        <v>37</v>
      </c>
      <c r="H1089">
        <v>6</v>
      </c>
      <c r="I1089">
        <v>7.0999999999999994E-2</v>
      </c>
      <c r="J1089">
        <v>0.28999999999999998</v>
      </c>
      <c r="K1089">
        <v>0.17199999999999999</v>
      </c>
      <c r="L1089">
        <v>0.32</v>
      </c>
      <c r="M1089">
        <v>0.246</v>
      </c>
      <c r="N1089">
        <v>0.308</v>
      </c>
      <c r="O1089">
        <v>0.41699999999999998</v>
      </c>
      <c r="P1089">
        <v>0.32100000000000001</v>
      </c>
      <c r="Q1089" t="s">
        <v>373</v>
      </c>
      <c r="R1089">
        <v>108</v>
      </c>
      <c r="S1089">
        <v>2.1</v>
      </c>
      <c r="T1089">
        <v>5.0999999999999996</v>
      </c>
      <c r="U1089">
        <v>-6</v>
      </c>
      <c r="V1089">
        <v>1</v>
      </c>
    </row>
    <row r="1090" spans="1:22" x14ac:dyDescent="0.45">
      <c r="A1090" t="s">
        <v>3688</v>
      </c>
      <c r="B1090" t="s">
        <v>28</v>
      </c>
      <c r="C1090">
        <v>74</v>
      </c>
      <c r="D1090">
        <v>300</v>
      </c>
      <c r="E1090">
        <v>8</v>
      </c>
      <c r="F1090">
        <v>42</v>
      </c>
      <c r="G1090">
        <v>24</v>
      </c>
      <c r="H1090">
        <v>1</v>
      </c>
      <c r="I1090">
        <v>5.7000000000000002E-2</v>
      </c>
      <c r="J1090">
        <v>0.247</v>
      </c>
      <c r="K1090">
        <v>0.14499999999999999</v>
      </c>
      <c r="L1090">
        <v>0.316</v>
      </c>
      <c r="M1090">
        <v>0.255</v>
      </c>
      <c r="N1090">
        <v>0.307</v>
      </c>
      <c r="O1090">
        <v>0.4</v>
      </c>
      <c r="P1090">
        <v>0.309</v>
      </c>
      <c r="Q1090" t="s">
        <v>373</v>
      </c>
      <c r="R1090">
        <v>102</v>
      </c>
      <c r="S1090">
        <v>-0.8</v>
      </c>
      <c r="T1090">
        <v>-0.2</v>
      </c>
      <c r="U1090">
        <v>-0.2</v>
      </c>
      <c r="V1090">
        <v>1</v>
      </c>
    </row>
    <row r="1091" spans="1:22" x14ac:dyDescent="0.45">
      <c r="A1091" t="s">
        <v>2779</v>
      </c>
      <c r="B1091" t="s">
        <v>1989</v>
      </c>
      <c r="C1091">
        <v>285</v>
      </c>
      <c r="D1091">
        <v>842</v>
      </c>
      <c r="E1091">
        <v>9</v>
      </c>
      <c r="F1091">
        <v>99</v>
      </c>
      <c r="G1091">
        <v>83</v>
      </c>
      <c r="H1091">
        <v>6</v>
      </c>
      <c r="I1091">
        <v>6.3E-2</v>
      </c>
      <c r="J1091">
        <v>0.13700000000000001</v>
      </c>
      <c r="K1091">
        <v>0.105</v>
      </c>
      <c r="L1091">
        <v>0.315</v>
      </c>
      <c r="M1091">
        <v>0.28000000000000003</v>
      </c>
      <c r="N1091">
        <v>0.32300000000000001</v>
      </c>
      <c r="O1091">
        <v>0.38500000000000001</v>
      </c>
      <c r="P1091">
        <v>0.309</v>
      </c>
      <c r="Q1091" t="s">
        <v>373</v>
      </c>
      <c r="R1091">
        <v>86</v>
      </c>
      <c r="S1091">
        <v>-2.5</v>
      </c>
      <c r="T1091">
        <v>-17</v>
      </c>
      <c r="U1091">
        <v>-1.4</v>
      </c>
      <c r="V1091">
        <v>1</v>
      </c>
    </row>
    <row r="1092" spans="1:22" x14ac:dyDescent="0.45">
      <c r="A1092" t="s">
        <v>2780</v>
      </c>
      <c r="B1092" t="s">
        <v>1989</v>
      </c>
      <c r="C1092">
        <v>536</v>
      </c>
      <c r="D1092">
        <v>1321</v>
      </c>
      <c r="E1092">
        <v>18</v>
      </c>
      <c r="F1092">
        <v>137</v>
      </c>
      <c r="G1092">
        <v>109</v>
      </c>
      <c r="H1092">
        <v>5</v>
      </c>
      <c r="I1092">
        <v>0.06</v>
      </c>
      <c r="J1092">
        <v>0.153</v>
      </c>
      <c r="K1092">
        <v>0.122</v>
      </c>
      <c r="L1092">
        <v>0.29299999999999998</v>
      </c>
      <c r="M1092">
        <v>0.25600000000000001</v>
      </c>
      <c r="N1092">
        <v>0.31</v>
      </c>
      <c r="O1092">
        <v>0.378</v>
      </c>
      <c r="P1092">
        <v>0.30199999999999999</v>
      </c>
      <c r="Q1092" t="s">
        <v>373</v>
      </c>
      <c r="R1092">
        <v>82</v>
      </c>
      <c r="S1092">
        <v>-5.4</v>
      </c>
      <c r="T1092">
        <v>-35.700000000000003</v>
      </c>
      <c r="U1092">
        <v>1.5</v>
      </c>
      <c r="V1092">
        <v>1</v>
      </c>
    </row>
    <row r="1093" spans="1:22" x14ac:dyDescent="0.45">
      <c r="A1093" t="s">
        <v>2781</v>
      </c>
      <c r="B1093" t="s">
        <v>1989</v>
      </c>
      <c r="C1093">
        <v>481</v>
      </c>
      <c r="D1093">
        <v>839</v>
      </c>
      <c r="E1093">
        <v>10</v>
      </c>
      <c r="F1093">
        <v>112</v>
      </c>
      <c r="G1093">
        <v>68</v>
      </c>
      <c r="H1093">
        <v>31</v>
      </c>
      <c r="I1093">
        <v>9.0999999999999998E-2</v>
      </c>
      <c r="J1093">
        <v>0.17499999999999999</v>
      </c>
      <c r="K1093">
        <v>9.8000000000000004E-2</v>
      </c>
      <c r="L1093">
        <v>0.27100000000000002</v>
      </c>
      <c r="M1093">
        <v>0.22900000000000001</v>
      </c>
      <c r="N1093">
        <v>0.30599999999999999</v>
      </c>
      <c r="O1093">
        <v>0.32700000000000001</v>
      </c>
      <c r="P1093">
        <v>0.28399999999999997</v>
      </c>
      <c r="Q1093" t="s">
        <v>373</v>
      </c>
      <c r="R1093">
        <v>66</v>
      </c>
      <c r="S1093">
        <v>6.6</v>
      </c>
      <c r="T1093">
        <v>-29.4</v>
      </c>
      <c r="U1093">
        <v>12.3</v>
      </c>
      <c r="V1093">
        <v>1</v>
      </c>
    </row>
    <row r="1094" spans="1:22" x14ac:dyDescent="0.45">
      <c r="A1094" t="s">
        <v>1878</v>
      </c>
      <c r="B1094" t="s">
        <v>1989</v>
      </c>
      <c r="C1094">
        <v>193</v>
      </c>
      <c r="D1094">
        <v>575</v>
      </c>
      <c r="E1094">
        <v>13</v>
      </c>
      <c r="F1094">
        <v>71</v>
      </c>
      <c r="G1094">
        <v>70</v>
      </c>
      <c r="H1094">
        <v>1</v>
      </c>
      <c r="I1094">
        <v>9.6000000000000002E-2</v>
      </c>
      <c r="J1094">
        <v>0.217</v>
      </c>
      <c r="K1094">
        <v>0.14799999999999999</v>
      </c>
      <c r="L1094">
        <v>0.30599999999999999</v>
      </c>
      <c r="M1094">
        <v>0.252</v>
      </c>
      <c r="N1094">
        <v>0.33600000000000002</v>
      </c>
      <c r="O1094">
        <v>0.4</v>
      </c>
      <c r="P1094">
        <v>0.32100000000000001</v>
      </c>
      <c r="Q1094" t="s">
        <v>373</v>
      </c>
      <c r="R1094">
        <v>102</v>
      </c>
      <c r="S1094">
        <v>-0.5</v>
      </c>
      <c r="T1094">
        <v>0.7</v>
      </c>
      <c r="U1094">
        <v>-10.5</v>
      </c>
      <c r="V1094">
        <v>1</v>
      </c>
    </row>
    <row r="1095" spans="1:22" x14ac:dyDescent="0.45">
      <c r="A1095" t="s">
        <v>2782</v>
      </c>
      <c r="B1095" t="s">
        <v>1989</v>
      </c>
      <c r="C1095">
        <v>500</v>
      </c>
      <c r="D1095">
        <v>399</v>
      </c>
      <c r="E1095">
        <v>1</v>
      </c>
      <c r="F1095">
        <v>21</v>
      </c>
      <c r="G1095">
        <v>18</v>
      </c>
      <c r="H1095">
        <v>0</v>
      </c>
      <c r="I1095">
        <v>8.3000000000000004E-2</v>
      </c>
      <c r="J1095">
        <v>0.38600000000000001</v>
      </c>
      <c r="K1095">
        <v>0.05</v>
      </c>
      <c r="L1095">
        <v>0.24399999999999999</v>
      </c>
      <c r="M1095">
        <v>0.13100000000000001</v>
      </c>
      <c r="N1095">
        <v>0.21299999999999999</v>
      </c>
      <c r="O1095">
        <v>0.18099999999999999</v>
      </c>
      <c r="P1095">
        <v>0.188</v>
      </c>
      <c r="Q1095" t="s">
        <v>373</v>
      </c>
      <c r="R1095">
        <v>8</v>
      </c>
      <c r="S1095">
        <v>-0.3</v>
      </c>
      <c r="T1095">
        <v>-43.1</v>
      </c>
      <c r="U1095">
        <v>40.1</v>
      </c>
      <c r="V1095">
        <v>1</v>
      </c>
    </row>
    <row r="1096" spans="1:22" x14ac:dyDescent="0.45">
      <c r="A1096" t="s">
        <v>2783</v>
      </c>
      <c r="B1096" t="s">
        <v>1989</v>
      </c>
      <c r="C1096">
        <v>548</v>
      </c>
      <c r="D1096">
        <v>1480</v>
      </c>
      <c r="E1096">
        <v>28</v>
      </c>
      <c r="F1096">
        <v>159</v>
      </c>
      <c r="G1096">
        <v>121</v>
      </c>
      <c r="H1096">
        <v>59</v>
      </c>
      <c r="I1096">
        <v>8.2000000000000003E-2</v>
      </c>
      <c r="J1096">
        <v>0.21299999999999999</v>
      </c>
      <c r="K1096">
        <v>0.11799999999999999</v>
      </c>
      <c r="L1096">
        <v>0.28799999999999998</v>
      </c>
      <c r="M1096">
        <v>0.23599999999999999</v>
      </c>
      <c r="N1096">
        <v>0.307</v>
      </c>
      <c r="O1096">
        <v>0.35399999999999998</v>
      </c>
      <c r="P1096">
        <v>0.29499999999999998</v>
      </c>
      <c r="Q1096" t="s">
        <v>373</v>
      </c>
      <c r="R1096">
        <v>81</v>
      </c>
      <c r="S1096">
        <v>8.6999999999999993</v>
      </c>
      <c r="T1096">
        <v>-24.2</v>
      </c>
      <c r="U1096">
        <v>-11.7</v>
      </c>
      <c r="V1096">
        <v>1</v>
      </c>
    </row>
    <row r="1097" spans="1:22" x14ac:dyDescent="0.45">
      <c r="A1097" t="s">
        <v>528</v>
      </c>
      <c r="B1097" t="s">
        <v>80</v>
      </c>
      <c r="C1097">
        <v>407</v>
      </c>
      <c r="D1097">
        <v>1559</v>
      </c>
      <c r="E1097">
        <v>34</v>
      </c>
      <c r="F1097">
        <v>168</v>
      </c>
      <c r="G1097">
        <v>177</v>
      </c>
      <c r="H1097">
        <v>25</v>
      </c>
      <c r="I1097">
        <v>4.3999999999999997E-2</v>
      </c>
      <c r="J1097">
        <v>0.17100000000000001</v>
      </c>
      <c r="K1097">
        <v>0.13500000000000001</v>
      </c>
      <c r="L1097">
        <v>0.30399999999999999</v>
      </c>
      <c r="M1097">
        <v>0.26700000000000002</v>
      </c>
      <c r="N1097">
        <v>0.29799999999999999</v>
      </c>
      <c r="O1097">
        <v>0.40300000000000002</v>
      </c>
      <c r="P1097">
        <v>0.30199999999999999</v>
      </c>
      <c r="Q1097" t="s">
        <v>373</v>
      </c>
      <c r="R1097">
        <v>90</v>
      </c>
      <c r="S1097">
        <v>-3.8</v>
      </c>
      <c r="T1097">
        <v>-23.5</v>
      </c>
      <c r="U1097">
        <v>-19.5</v>
      </c>
      <c r="V1097">
        <v>1</v>
      </c>
    </row>
    <row r="1098" spans="1:22" x14ac:dyDescent="0.45">
      <c r="A1098" t="s">
        <v>2784</v>
      </c>
      <c r="B1098" t="s">
        <v>1989</v>
      </c>
      <c r="C1098">
        <v>1149</v>
      </c>
      <c r="D1098">
        <v>3582</v>
      </c>
      <c r="E1098">
        <v>28</v>
      </c>
      <c r="F1098">
        <v>416</v>
      </c>
      <c r="G1098">
        <v>284</v>
      </c>
      <c r="H1098">
        <v>26</v>
      </c>
      <c r="I1098">
        <v>7.8E-2</v>
      </c>
      <c r="J1098">
        <v>0.13300000000000001</v>
      </c>
      <c r="K1098">
        <v>8.5999999999999993E-2</v>
      </c>
      <c r="L1098">
        <v>0.317</v>
      </c>
      <c r="M1098">
        <v>0.27800000000000002</v>
      </c>
      <c r="N1098">
        <v>0.33700000000000002</v>
      </c>
      <c r="O1098">
        <v>0.36399999999999999</v>
      </c>
      <c r="P1098">
        <v>0.312</v>
      </c>
      <c r="Q1098" t="s">
        <v>373</v>
      </c>
      <c r="R1098">
        <v>93</v>
      </c>
      <c r="S1098">
        <v>-8.5</v>
      </c>
      <c r="T1098">
        <v>-38.9</v>
      </c>
      <c r="U1098">
        <v>-61.2</v>
      </c>
      <c r="V1098">
        <v>1</v>
      </c>
    </row>
    <row r="1099" spans="1:22" x14ac:dyDescent="0.45">
      <c r="A1099" t="s">
        <v>2785</v>
      </c>
      <c r="B1099" t="s">
        <v>1989</v>
      </c>
      <c r="C1099">
        <v>180</v>
      </c>
      <c r="D1099">
        <v>324</v>
      </c>
      <c r="E1099">
        <v>5</v>
      </c>
      <c r="F1099">
        <v>48</v>
      </c>
      <c r="G1099">
        <v>28</v>
      </c>
      <c r="H1099">
        <v>2</v>
      </c>
      <c r="I1099">
        <v>6.5000000000000002E-2</v>
      </c>
      <c r="J1099">
        <v>0.25900000000000001</v>
      </c>
      <c r="K1099">
        <v>0.11799999999999999</v>
      </c>
      <c r="L1099">
        <v>0.26400000000000001</v>
      </c>
      <c r="M1099">
        <v>0.20100000000000001</v>
      </c>
      <c r="N1099">
        <v>0.28000000000000003</v>
      </c>
      <c r="O1099">
        <v>0.31900000000000001</v>
      </c>
      <c r="P1099">
        <v>0.26600000000000001</v>
      </c>
      <c r="Q1099" t="s">
        <v>373</v>
      </c>
      <c r="R1099">
        <v>56</v>
      </c>
      <c r="S1099">
        <v>2.5</v>
      </c>
      <c r="T1099">
        <v>-15.4</v>
      </c>
      <c r="U1099">
        <v>14.7</v>
      </c>
      <c r="V1099">
        <v>1</v>
      </c>
    </row>
    <row r="1100" spans="1:22" x14ac:dyDescent="0.45">
      <c r="A1100" t="s">
        <v>2805</v>
      </c>
      <c r="B1100" t="s">
        <v>1989</v>
      </c>
      <c r="C1100">
        <v>266</v>
      </c>
      <c r="D1100">
        <v>738</v>
      </c>
      <c r="E1100">
        <v>34</v>
      </c>
      <c r="F1100">
        <v>105</v>
      </c>
      <c r="G1100">
        <v>80</v>
      </c>
      <c r="H1100">
        <v>21</v>
      </c>
      <c r="I1100">
        <v>9.8000000000000004E-2</v>
      </c>
      <c r="J1100">
        <v>0.33900000000000002</v>
      </c>
      <c r="K1100">
        <v>0.21199999999999999</v>
      </c>
      <c r="L1100">
        <v>0.28599999999999998</v>
      </c>
      <c r="M1100">
        <v>0.215</v>
      </c>
      <c r="N1100">
        <v>0.29399999999999998</v>
      </c>
      <c r="O1100">
        <v>0.42699999999999999</v>
      </c>
      <c r="P1100">
        <v>0.308</v>
      </c>
      <c r="Q1100" t="s">
        <v>373</v>
      </c>
      <c r="R1100">
        <v>79</v>
      </c>
      <c r="S1100">
        <v>5</v>
      </c>
      <c r="T1100">
        <v>-13</v>
      </c>
      <c r="U1100">
        <v>-2.1</v>
      </c>
      <c r="V1100">
        <v>1</v>
      </c>
    </row>
    <row r="1101" spans="1:22" x14ac:dyDescent="0.45">
      <c r="A1101" t="s">
        <v>656</v>
      </c>
      <c r="B1101" t="s">
        <v>1989</v>
      </c>
      <c r="C1101">
        <v>468</v>
      </c>
      <c r="D1101">
        <v>529</v>
      </c>
      <c r="E1101">
        <v>1</v>
      </c>
      <c r="F1101">
        <v>31</v>
      </c>
      <c r="G1101">
        <v>30</v>
      </c>
      <c r="H1101">
        <v>3</v>
      </c>
      <c r="I1101">
        <v>2.5000000000000001E-2</v>
      </c>
      <c r="J1101">
        <v>0.30399999999999999</v>
      </c>
      <c r="K1101">
        <v>1.9E-2</v>
      </c>
      <c r="L1101">
        <v>0.254</v>
      </c>
      <c r="M1101">
        <v>0.16800000000000001</v>
      </c>
      <c r="N1101">
        <v>0.19400000000000001</v>
      </c>
      <c r="O1101">
        <v>0.188</v>
      </c>
      <c r="P1101">
        <v>0.17199999999999999</v>
      </c>
      <c r="Q1101" t="s">
        <v>373</v>
      </c>
      <c r="R1101">
        <v>-2</v>
      </c>
      <c r="S1101">
        <v>0.3</v>
      </c>
      <c r="T1101">
        <v>-67.900000000000006</v>
      </c>
      <c r="U1101">
        <v>60.2</v>
      </c>
      <c r="V1101">
        <v>1</v>
      </c>
    </row>
    <row r="1102" spans="1:22" x14ac:dyDescent="0.45">
      <c r="A1102" t="s">
        <v>1897</v>
      </c>
      <c r="B1102" t="s">
        <v>95</v>
      </c>
      <c r="C1102">
        <v>218</v>
      </c>
      <c r="D1102">
        <v>729</v>
      </c>
      <c r="E1102">
        <v>14</v>
      </c>
      <c r="F1102">
        <v>75</v>
      </c>
      <c r="G1102">
        <v>73</v>
      </c>
      <c r="H1102">
        <v>18</v>
      </c>
      <c r="I1102">
        <v>4.7E-2</v>
      </c>
      <c r="J1102">
        <v>0.122</v>
      </c>
      <c r="K1102">
        <v>0.114</v>
      </c>
      <c r="L1102">
        <v>0.28899999999999998</v>
      </c>
      <c r="M1102">
        <v>0.26800000000000002</v>
      </c>
      <c r="N1102">
        <v>0.309</v>
      </c>
      <c r="O1102">
        <v>0.38200000000000001</v>
      </c>
      <c r="P1102">
        <v>0.29899999999999999</v>
      </c>
      <c r="Q1102" t="s">
        <v>373</v>
      </c>
      <c r="R1102">
        <v>93</v>
      </c>
      <c r="S1102">
        <v>-0.8</v>
      </c>
      <c r="T1102">
        <v>-7.5</v>
      </c>
      <c r="U1102">
        <v>-7.8</v>
      </c>
      <c r="V1102">
        <v>0.9</v>
      </c>
    </row>
    <row r="1103" spans="1:22" x14ac:dyDescent="0.45">
      <c r="A1103" t="s">
        <v>2786</v>
      </c>
      <c r="B1103" t="s">
        <v>20</v>
      </c>
      <c r="C1103">
        <v>595</v>
      </c>
      <c r="D1103">
        <v>2315</v>
      </c>
      <c r="E1103">
        <v>73</v>
      </c>
      <c r="F1103">
        <v>258</v>
      </c>
      <c r="G1103">
        <v>235</v>
      </c>
      <c r="H1103">
        <v>19</v>
      </c>
      <c r="I1103">
        <v>8.3000000000000004E-2</v>
      </c>
      <c r="J1103">
        <v>0.26800000000000002</v>
      </c>
      <c r="K1103">
        <v>0.182</v>
      </c>
      <c r="L1103">
        <v>0.30099999999999999</v>
      </c>
      <c r="M1103">
        <v>0.23799999999999999</v>
      </c>
      <c r="N1103">
        <v>0.30499999999999999</v>
      </c>
      <c r="O1103">
        <v>0.42</v>
      </c>
      <c r="P1103">
        <v>0.311</v>
      </c>
      <c r="Q1103" t="s">
        <v>373</v>
      </c>
      <c r="R1103">
        <v>93</v>
      </c>
      <c r="S1103">
        <v>-1.1000000000000001</v>
      </c>
      <c r="T1103">
        <v>-18.8</v>
      </c>
      <c r="U1103">
        <v>-50.8</v>
      </c>
      <c r="V1103">
        <v>0.9</v>
      </c>
    </row>
    <row r="1104" spans="1:22" x14ac:dyDescent="0.45">
      <c r="A1104" t="s">
        <v>2787</v>
      </c>
      <c r="B1104" t="s">
        <v>80</v>
      </c>
      <c r="C1104">
        <v>311</v>
      </c>
      <c r="D1104">
        <v>1014</v>
      </c>
      <c r="E1104">
        <v>23</v>
      </c>
      <c r="F1104">
        <v>84</v>
      </c>
      <c r="G1104">
        <v>127</v>
      </c>
      <c r="H1104">
        <v>1</v>
      </c>
      <c r="I1104">
        <v>5.7000000000000002E-2</v>
      </c>
      <c r="J1104">
        <v>0.23499999999999999</v>
      </c>
      <c r="K1104">
        <v>0.13300000000000001</v>
      </c>
      <c r="L1104">
        <v>0.29699999999999999</v>
      </c>
      <c r="M1104">
        <v>0.24099999999999999</v>
      </c>
      <c r="N1104">
        <v>0.28899999999999998</v>
      </c>
      <c r="O1104">
        <v>0.375</v>
      </c>
      <c r="P1104">
        <v>0.28899999999999998</v>
      </c>
      <c r="Q1104" t="s">
        <v>373</v>
      </c>
      <c r="R1104">
        <v>73</v>
      </c>
      <c r="S1104">
        <v>-7.2</v>
      </c>
      <c r="T1104">
        <v>-40.1</v>
      </c>
      <c r="U1104">
        <v>17.600000000000001</v>
      </c>
      <c r="V1104">
        <v>0.9</v>
      </c>
    </row>
    <row r="1105" spans="1:22" x14ac:dyDescent="0.45">
      <c r="A1105" t="s">
        <v>1994</v>
      </c>
      <c r="B1105" t="s">
        <v>1989</v>
      </c>
      <c r="C1105">
        <v>346</v>
      </c>
      <c r="D1105">
        <v>1356</v>
      </c>
      <c r="E1105">
        <v>35</v>
      </c>
      <c r="F1105">
        <v>122</v>
      </c>
      <c r="G1105">
        <v>146</v>
      </c>
      <c r="H1105">
        <v>8</v>
      </c>
      <c r="I1105">
        <v>5.6000000000000001E-2</v>
      </c>
      <c r="J1105">
        <v>0.11</v>
      </c>
      <c r="K1105">
        <v>0.13</v>
      </c>
      <c r="L1105">
        <v>0.26</v>
      </c>
      <c r="M1105">
        <v>0.251</v>
      </c>
      <c r="N1105">
        <v>0.30199999999999999</v>
      </c>
      <c r="O1105">
        <v>0.38100000000000001</v>
      </c>
      <c r="P1105">
        <v>0.29899999999999999</v>
      </c>
      <c r="Q1105" t="s">
        <v>373</v>
      </c>
      <c r="R1105">
        <v>88</v>
      </c>
      <c r="S1105">
        <v>-7</v>
      </c>
      <c r="T1105">
        <v>-26.1</v>
      </c>
      <c r="U1105">
        <v>-11.2</v>
      </c>
      <c r="V1105">
        <v>0.9</v>
      </c>
    </row>
    <row r="1106" spans="1:22" x14ac:dyDescent="0.45">
      <c r="A1106" t="s">
        <v>2788</v>
      </c>
      <c r="B1106" t="s">
        <v>60</v>
      </c>
      <c r="C1106">
        <v>99</v>
      </c>
      <c r="D1106">
        <v>337</v>
      </c>
      <c r="E1106">
        <v>7</v>
      </c>
      <c r="F1106">
        <v>45</v>
      </c>
      <c r="G1106">
        <v>35</v>
      </c>
      <c r="H1106">
        <v>7</v>
      </c>
      <c r="I1106">
        <v>4.7E-2</v>
      </c>
      <c r="J1106">
        <v>0.187</v>
      </c>
      <c r="K1106">
        <v>0.11700000000000001</v>
      </c>
      <c r="L1106">
        <v>0.30599999999999999</v>
      </c>
      <c r="M1106">
        <v>0.26200000000000001</v>
      </c>
      <c r="N1106">
        <v>0.30099999999999999</v>
      </c>
      <c r="O1106">
        <v>0.379</v>
      </c>
      <c r="P1106">
        <v>0.29799999999999999</v>
      </c>
      <c r="Q1106" t="s">
        <v>373</v>
      </c>
      <c r="R1106">
        <v>83</v>
      </c>
      <c r="S1106">
        <v>-1.3</v>
      </c>
      <c r="T1106">
        <v>-8.1</v>
      </c>
      <c r="U1106">
        <v>5.7</v>
      </c>
      <c r="V1106">
        <v>0.9</v>
      </c>
    </row>
    <row r="1107" spans="1:22" x14ac:dyDescent="0.45">
      <c r="A1107" t="s">
        <v>2789</v>
      </c>
      <c r="B1107" t="s">
        <v>132</v>
      </c>
      <c r="C1107">
        <v>129</v>
      </c>
      <c r="D1107">
        <v>430</v>
      </c>
      <c r="E1107">
        <v>1</v>
      </c>
      <c r="F1107">
        <v>49</v>
      </c>
      <c r="G1107">
        <v>18</v>
      </c>
      <c r="H1107">
        <v>36</v>
      </c>
      <c r="I1107">
        <v>7.0000000000000007E-2</v>
      </c>
      <c r="J1107">
        <v>0.16700000000000001</v>
      </c>
      <c r="K1107">
        <v>4.2999999999999997E-2</v>
      </c>
      <c r="L1107">
        <v>0.31900000000000001</v>
      </c>
      <c r="M1107">
        <v>0.26200000000000001</v>
      </c>
      <c r="N1107">
        <v>0.31900000000000001</v>
      </c>
      <c r="O1107">
        <v>0.30499999999999999</v>
      </c>
      <c r="P1107">
        <v>0.28599999999999998</v>
      </c>
      <c r="Q1107" t="s">
        <v>373</v>
      </c>
      <c r="R1107">
        <v>65</v>
      </c>
      <c r="S1107">
        <v>6.7</v>
      </c>
      <c r="T1107">
        <v>-12</v>
      </c>
      <c r="U1107">
        <v>6.7</v>
      </c>
      <c r="V1107">
        <v>0.9</v>
      </c>
    </row>
    <row r="1108" spans="1:22" x14ac:dyDescent="0.45">
      <c r="A1108" t="s">
        <v>2790</v>
      </c>
      <c r="B1108" t="s">
        <v>1989</v>
      </c>
      <c r="C1108">
        <v>463</v>
      </c>
      <c r="D1108">
        <v>1379</v>
      </c>
      <c r="E1108">
        <v>24</v>
      </c>
      <c r="F1108">
        <v>169</v>
      </c>
      <c r="G1108">
        <v>118</v>
      </c>
      <c r="H1108">
        <v>27</v>
      </c>
      <c r="I1108">
        <v>8.5999999999999993E-2</v>
      </c>
      <c r="J1108">
        <v>0.23699999999999999</v>
      </c>
      <c r="K1108">
        <v>0.13800000000000001</v>
      </c>
      <c r="L1108">
        <v>0.29499999999999998</v>
      </c>
      <c r="M1108">
        <v>0.23300000000000001</v>
      </c>
      <c r="N1108">
        <v>0.3</v>
      </c>
      <c r="O1108">
        <v>0.371</v>
      </c>
      <c r="P1108">
        <v>0.29399999999999998</v>
      </c>
      <c r="Q1108" t="s">
        <v>373</v>
      </c>
      <c r="R1108">
        <v>82</v>
      </c>
      <c r="S1108">
        <v>1.2</v>
      </c>
      <c r="T1108">
        <v>-28.6</v>
      </c>
      <c r="U1108">
        <v>-8.1</v>
      </c>
      <c r="V1108">
        <v>0.9</v>
      </c>
    </row>
    <row r="1109" spans="1:22" x14ac:dyDescent="0.45">
      <c r="A1109" t="s">
        <v>2791</v>
      </c>
      <c r="B1109" t="s">
        <v>1989</v>
      </c>
      <c r="C1109">
        <v>576</v>
      </c>
      <c r="D1109">
        <v>375</v>
      </c>
      <c r="E1109">
        <v>2</v>
      </c>
      <c r="F1109">
        <v>17</v>
      </c>
      <c r="G1109">
        <v>23</v>
      </c>
      <c r="H1109">
        <v>0</v>
      </c>
      <c r="I1109">
        <v>3.2000000000000001E-2</v>
      </c>
      <c r="J1109">
        <v>0.315</v>
      </c>
      <c r="K1109">
        <v>4.1000000000000002E-2</v>
      </c>
      <c r="L1109">
        <v>0.27500000000000002</v>
      </c>
      <c r="M1109">
        <v>0.17899999999999999</v>
      </c>
      <c r="N1109">
        <v>0.20799999999999999</v>
      </c>
      <c r="O1109">
        <v>0.22</v>
      </c>
      <c r="P1109">
        <v>0.19400000000000001</v>
      </c>
      <c r="Q1109" t="s">
        <v>373</v>
      </c>
      <c r="R1109">
        <v>9</v>
      </c>
      <c r="S1109">
        <v>-0.2</v>
      </c>
      <c r="T1109">
        <v>-43</v>
      </c>
      <c r="U1109">
        <v>40.200000000000003</v>
      </c>
      <c r="V1109">
        <v>0.9</v>
      </c>
    </row>
    <row r="1110" spans="1:22" x14ac:dyDescent="0.45">
      <c r="A1110" t="s">
        <v>2793</v>
      </c>
      <c r="B1110" t="s">
        <v>1989</v>
      </c>
      <c r="C1110">
        <v>319</v>
      </c>
      <c r="D1110">
        <v>514</v>
      </c>
      <c r="E1110">
        <v>1</v>
      </c>
      <c r="F1110">
        <v>30</v>
      </c>
      <c r="G1110">
        <v>25</v>
      </c>
      <c r="H1110">
        <v>1</v>
      </c>
      <c r="I1110">
        <v>5.2999999999999999E-2</v>
      </c>
      <c r="J1110">
        <v>0.23699999999999999</v>
      </c>
      <c r="K1110">
        <v>3.7999999999999999E-2</v>
      </c>
      <c r="L1110">
        <v>0.21099999999999999</v>
      </c>
      <c r="M1110">
        <v>0.152</v>
      </c>
      <c r="N1110">
        <v>0.20300000000000001</v>
      </c>
      <c r="O1110">
        <v>0.19</v>
      </c>
      <c r="P1110">
        <v>0.183</v>
      </c>
      <c r="Q1110" t="s">
        <v>373</v>
      </c>
      <c r="R1110">
        <v>4</v>
      </c>
      <c r="S1110">
        <v>0</v>
      </c>
      <c r="T1110">
        <v>-62.2</v>
      </c>
      <c r="U1110">
        <v>54.2</v>
      </c>
      <c r="V1110">
        <v>0.9</v>
      </c>
    </row>
    <row r="1111" spans="1:22" x14ac:dyDescent="0.45">
      <c r="A1111" t="s">
        <v>2794</v>
      </c>
      <c r="B1111" t="s">
        <v>1989</v>
      </c>
      <c r="C1111">
        <v>355</v>
      </c>
      <c r="D1111">
        <v>1372</v>
      </c>
      <c r="E1111">
        <v>42</v>
      </c>
      <c r="F1111">
        <v>165</v>
      </c>
      <c r="G1111">
        <v>178</v>
      </c>
      <c r="H1111">
        <v>3</v>
      </c>
      <c r="I1111">
        <v>5.2999999999999999E-2</v>
      </c>
      <c r="J1111">
        <v>0.14399999999999999</v>
      </c>
      <c r="K1111">
        <v>0.161</v>
      </c>
      <c r="L1111">
        <v>0.28699999999999998</v>
      </c>
      <c r="M1111">
        <v>0.26800000000000002</v>
      </c>
      <c r="N1111">
        <v>0.316</v>
      </c>
      <c r="O1111">
        <v>0.42899999999999999</v>
      </c>
      <c r="P1111">
        <v>0.32100000000000001</v>
      </c>
      <c r="Q1111" t="s">
        <v>373</v>
      </c>
      <c r="R1111">
        <v>94</v>
      </c>
      <c r="S1111">
        <v>1</v>
      </c>
      <c r="T1111">
        <v>-9.3000000000000007</v>
      </c>
      <c r="U1111">
        <v>-29.2</v>
      </c>
      <c r="V1111">
        <v>0.9</v>
      </c>
    </row>
    <row r="1112" spans="1:22" x14ac:dyDescent="0.45">
      <c r="A1112" t="s">
        <v>2795</v>
      </c>
      <c r="B1112" t="s">
        <v>1989</v>
      </c>
      <c r="C1112">
        <v>254</v>
      </c>
      <c r="D1112">
        <v>582</v>
      </c>
      <c r="E1112">
        <v>20</v>
      </c>
      <c r="F1112">
        <v>58</v>
      </c>
      <c r="G1112">
        <v>66</v>
      </c>
      <c r="H1112">
        <v>3</v>
      </c>
      <c r="I1112">
        <v>6.9000000000000006E-2</v>
      </c>
      <c r="J1112">
        <v>0.20300000000000001</v>
      </c>
      <c r="K1112">
        <v>0.17599999999999999</v>
      </c>
      <c r="L1112">
        <v>0.25800000000000001</v>
      </c>
      <c r="M1112">
        <v>0.23</v>
      </c>
      <c r="N1112">
        <v>0.29599999999999999</v>
      </c>
      <c r="O1112">
        <v>0.40600000000000003</v>
      </c>
      <c r="P1112">
        <v>0.308</v>
      </c>
      <c r="Q1112" t="s">
        <v>373</v>
      </c>
      <c r="R1112">
        <v>91</v>
      </c>
      <c r="S1112">
        <v>-1.8</v>
      </c>
      <c r="T1112">
        <v>-8.5</v>
      </c>
      <c r="U1112">
        <v>-1.1000000000000001</v>
      </c>
      <c r="V1112">
        <v>0.9</v>
      </c>
    </row>
    <row r="1113" spans="1:22" x14ac:dyDescent="0.45">
      <c r="A1113" t="s">
        <v>2796</v>
      </c>
      <c r="B1113" t="s">
        <v>1989</v>
      </c>
      <c r="C1113">
        <v>337</v>
      </c>
      <c r="D1113">
        <v>599</v>
      </c>
      <c r="E1113">
        <v>8</v>
      </c>
      <c r="F1113">
        <v>88</v>
      </c>
      <c r="G1113">
        <v>35</v>
      </c>
      <c r="H1113">
        <v>22</v>
      </c>
      <c r="I1113">
        <v>0.06</v>
      </c>
      <c r="J1113">
        <v>0.14499999999999999</v>
      </c>
      <c r="K1113">
        <v>9.9000000000000005E-2</v>
      </c>
      <c r="L1113">
        <v>0.28799999999999998</v>
      </c>
      <c r="M1113">
        <v>0.254</v>
      </c>
      <c r="N1113">
        <v>0.30499999999999999</v>
      </c>
      <c r="O1113">
        <v>0.35299999999999998</v>
      </c>
      <c r="P1113">
        <v>0.29199999999999998</v>
      </c>
      <c r="Q1113" t="s">
        <v>373</v>
      </c>
      <c r="R1113">
        <v>72</v>
      </c>
      <c r="S1113">
        <v>-1.5</v>
      </c>
      <c r="T1113">
        <v>-23</v>
      </c>
      <c r="U1113">
        <v>12.1</v>
      </c>
      <c r="V1113">
        <v>0.9</v>
      </c>
    </row>
    <row r="1114" spans="1:22" x14ac:dyDescent="0.45">
      <c r="A1114" t="s">
        <v>2792</v>
      </c>
      <c r="B1114" t="s">
        <v>1989</v>
      </c>
      <c r="C1114">
        <v>297</v>
      </c>
      <c r="D1114">
        <v>523</v>
      </c>
      <c r="E1114">
        <v>8</v>
      </c>
      <c r="F1114">
        <v>70</v>
      </c>
      <c r="G1114">
        <v>45</v>
      </c>
      <c r="H1114">
        <v>9</v>
      </c>
      <c r="I1114">
        <v>8.5999999999999993E-2</v>
      </c>
      <c r="J1114">
        <v>0.33300000000000002</v>
      </c>
      <c r="K1114">
        <v>0.106</v>
      </c>
      <c r="L1114">
        <v>0.33300000000000002</v>
      </c>
      <c r="M1114">
        <v>0.221</v>
      </c>
      <c r="N1114">
        <v>0.29799999999999999</v>
      </c>
      <c r="O1114">
        <v>0.32800000000000001</v>
      </c>
      <c r="P1114">
        <v>0.27900000000000003</v>
      </c>
      <c r="Q1114" t="s">
        <v>373</v>
      </c>
      <c r="R1114">
        <v>78</v>
      </c>
      <c r="S1114">
        <v>3.4</v>
      </c>
      <c r="T1114">
        <v>-10.7</v>
      </c>
      <c r="U1114">
        <v>1.6</v>
      </c>
      <c r="V1114">
        <v>0.9</v>
      </c>
    </row>
    <row r="1115" spans="1:22" x14ac:dyDescent="0.45">
      <c r="A1115" t="s">
        <v>2798</v>
      </c>
      <c r="B1115" t="s">
        <v>1989</v>
      </c>
      <c r="C1115">
        <v>195</v>
      </c>
      <c r="D1115">
        <v>652</v>
      </c>
      <c r="E1115">
        <v>7</v>
      </c>
      <c r="F1115">
        <v>57</v>
      </c>
      <c r="G1115">
        <v>57</v>
      </c>
      <c r="H1115">
        <v>4</v>
      </c>
      <c r="I1115">
        <v>3.6999999999999998E-2</v>
      </c>
      <c r="J1115">
        <v>0.12</v>
      </c>
      <c r="K1115">
        <v>8.2000000000000003E-2</v>
      </c>
      <c r="L1115">
        <v>0.25800000000000001</v>
      </c>
      <c r="M1115">
        <v>0.23400000000000001</v>
      </c>
      <c r="N1115">
        <v>0.27200000000000002</v>
      </c>
      <c r="O1115">
        <v>0.316</v>
      </c>
      <c r="P1115">
        <v>0.26</v>
      </c>
      <c r="Q1115" t="s">
        <v>373</v>
      </c>
      <c r="R1115">
        <v>59</v>
      </c>
      <c r="S1115">
        <v>-0.2</v>
      </c>
      <c r="T1115">
        <v>-31.4</v>
      </c>
      <c r="U1115">
        <v>19.5</v>
      </c>
      <c r="V1115">
        <v>0.9</v>
      </c>
    </row>
    <row r="1116" spans="1:22" x14ac:dyDescent="0.45">
      <c r="A1116" t="s">
        <v>2799</v>
      </c>
      <c r="B1116" t="s">
        <v>102</v>
      </c>
      <c r="C1116">
        <v>352</v>
      </c>
      <c r="D1116">
        <v>1195</v>
      </c>
      <c r="E1116">
        <v>32</v>
      </c>
      <c r="F1116">
        <v>138</v>
      </c>
      <c r="G1116">
        <v>98</v>
      </c>
      <c r="H1116">
        <v>29</v>
      </c>
      <c r="I1116">
        <v>0.06</v>
      </c>
      <c r="J1116">
        <v>0.32600000000000001</v>
      </c>
      <c r="K1116">
        <v>0.159</v>
      </c>
      <c r="L1116">
        <v>0.29599999999999999</v>
      </c>
      <c r="M1116">
        <v>0.21199999999999999</v>
      </c>
      <c r="N1116">
        <v>0.27500000000000002</v>
      </c>
      <c r="O1116">
        <v>0.371</v>
      </c>
      <c r="P1116">
        <v>0.27900000000000003</v>
      </c>
      <c r="Q1116" t="s">
        <v>373</v>
      </c>
      <c r="R1116">
        <v>71</v>
      </c>
      <c r="S1116">
        <v>6.9</v>
      </c>
      <c r="T1116">
        <v>-34.6</v>
      </c>
      <c r="U1116">
        <v>1.1000000000000001</v>
      </c>
      <c r="V1116">
        <v>0.9</v>
      </c>
    </row>
    <row r="1117" spans="1:22" x14ac:dyDescent="0.45">
      <c r="A1117" t="s">
        <v>2797</v>
      </c>
      <c r="B1117" t="s">
        <v>1989</v>
      </c>
      <c r="C1117">
        <v>192</v>
      </c>
      <c r="D1117">
        <v>502</v>
      </c>
      <c r="E1117">
        <v>12</v>
      </c>
      <c r="F1117">
        <v>58</v>
      </c>
      <c r="G1117">
        <v>47</v>
      </c>
      <c r="H1117">
        <v>4</v>
      </c>
      <c r="I1117">
        <v>8.7999999999999995E-2</v>
      </c>
      <c r="J1117">
        <v>0.26900000000000002</v>
      </c>
      <c r="K1117">
        <v>0.13500000000000001</v>
      </c>
      <c r="L1117">
        <v>0.26600000000000001</v>
      </c>
      <c r="M1117">
        <v>0.20899999999999999</v>
      </c>
      <c r="N1117">
        <v>0.28100000000000003</v>
      </c>
      <c r="O1117">
        <v>0.34300000000000003</v>
      </c>
      <c r="P1117">
        <v>0.27300000000000002</v>
      </c>
      <c r="Q1117" t="s">
        <v>373</v>
      </c>
      <c r="R1117">
        <v>72</v>
      </c>
      <c r="S1117">
        <v>1.1000000000000001</v>
      </c>
      <c r="T1117">
        <v>-16.399999999999999</v>
      </c>
      <c r="U1117">
        <v>7.5</v>
      </c>
      <c r="V1117">
        <v>0.8</v>
      </c>
    </row>
    <row r="1118" spans="1:22" x14ac:dyDescent="0.45">
      <c r="A1118" t="s">
        <v>2800</v>
      </c>
      <c r="B1118" t="s">
        <v>1989</v>
      </c>
      <c r="C1118">
        <v>281</v>
      </c>
      <c r="D1118">
        <v>1037</v>
      </c>
      <c r="E1118">
        <v>6</v>
      </c>
      <c r="F1118">
        <v>144</v>
      </c>
      <c r="G1118">
        <v>58</v>
      </c>
      <c r="H1118">
        <v>54</v>
      </c>
      <c r="I1118">
        <v>5.3999999999999999E-2</v>
      </c>
      <c r="J1118">
        <v>0.112</v>
      </c>
      <c r="K1118">
        <v>6.2E-2</v>
      </c>
      <c r="L1118">
        <v>0.316</v>
      </c>
      <c r="M1118">
        <v>0.28399999999999997</v>
      </c>
      <c r="N1118">
        <v>0.32400000000000001</v>
      </c>
      <c r="O1118">
        <v>0.34599999999999997</v>
      </c>
      <c r="P1118">
        <v>0.29799999999999999</v>
      </c>
      <c r="Q1118" t="s">
        <v>373</v>
      </c>
      <c r="R1118">
        <v>77</v>
      </c>
      <c r="S1118">
        <v>12.4</v>
      </c>
      <c r="T1118">
        <v>-16.899999999999999</v>
      </c>
      <c r="U1118">
        <v>-8.6</v>
      </c>
      <c r="V1118">
        <v>0.8</v>
      </c>
    </row>
    <row r="1119" spans="1:22" x14ac:dyDescent="0.45">
      <c r="A1119" t="s">
        <v>2801</v>
      </c>
      <c r="B1119" t="s">
        <v>62</v>
      </c>
      <c r="C1119">
        <v>236</v>
      </c>
      <c r="D1119">
        <v>859</v>
      </c>
      <c r="E1119">
        <v>35</v>
      </c>
      <c r="F1119">
        <v>104</v>
      </c>
      <c r="G1119">
        <v>116</v>
      </c>
      <c r="H1119">
        <v>0</v>
      </c>
      <c r="I1119">
        <v>7.5999999999999998E-2</v>
      </c>
      <c r="J1119">
        <v>0.29199999999999998</v>
      </c>
      <c r="K1119">
        <v>0.185</v>
      </c>
      <c r="L1119">
        <v>0.32200000000000001</v>
      </c>
      <c r="M1119">
        <v>0.252</v>
      </c>
      <c r="N1119">
        <v>0.311</v>
      </c>
      <c r="O1119">
        <v>0.437</v>
      </c>
      <c r="P1119">
        <v>0.32200000000000001</v>
      </c>
      <c r="Q1119" t="s">
        <v>373</v>
      </c>
      <c r="R1119">
        <v>100</v>
      </c>
      <c r="S1119">
        <v>-3</v>
      </c>
      <c r="T1119">
        <v>-2.6</v>
      </c>
      <c r="U1119">
        <v>-17.3</v>
      </c>
      <c r="V1119">
        <v>0.8</v>
      </c>
    </row>
    <row r="1120" spans="1:22" x14ac:dyDescent="0.45">
      <c r="A1120" t="s">
        <v>2802</v>
      </c>
      <c r="B1120" t="s">
        <v>1989</v>
      </c>
      <c r="C1120">
        <v>514</v>
      </c>
      <c r="D1120">
        <v>1794</v>
      </c>
      <c r="E1120">
        <v>33</v>
      </c>
      <c r="F1120">
        <v>176</v>
      </c>
      <c r="G1120">
        <v>219</v>
      </c>
      <c r="H1120">
        <v>14</v>
      </c>
      <c r="I1120">
        <v>8.5000000000000006E-2</v>
      </c>
      <c r="J1120">
        <v>0.13200000000000001</v>
      </c>
      <c r="K1120">
        <v>0.13100000000000001</v>
      </c>
      <c r="L1120">
        <v>0.30299999999999999</v>
      </c>
      <c r="M1120">
        <v>0.27700000000000002</v>
      </c>
      <c r="N1120">
        <v>0.33900000000000002</v>
      </c>
      <c r="O1120">
        <v>0.40799999999999997</v>
      </c>
      <c r="P1120">
        <v>0.32500000000000001</v>
      </c>
      <c r="Q1120" t="s">
        <v>373</v>
      </c>
      <c r="R1120">
        <v>94</v>
      </c>
      <c r="S1120">
        <v>-3.6</v>
      </c>
      <c r="T1120">
        <v>-17.100000000000001</v>
      </c>
      <c r="U1120">
        <v>-34.6</v>
      </c>
      <c r="V1120">
        <v>0.8</v>
      </c>
    </row>
    <row r="1121" spans="1:22" x14ac:dyDescent="0.45">
      <c r="A1121" t="s">
        <v>2803</v>
      </c>
      <c r="B1121" t="s">
        <v>1989</v>
      </c>
      <c r="C1121">
        <v>456</v>
      </c>
      <c r="D1121">
        <v>1729</v>
      </c>
      <c r="E1121">
        <v>55</v>
      </c>
      <c r="F1121">
        <v>208</v>
      </c>
      <c r="G1121">
        <v>190</v>
      </c>
      <c r="H1121">
        <v>24</v>
      </c>
      <c r="I1121">
        <v>8.2000000000000003E-2</v>
      </c>
      <c r="J1121">
        <v>0.123</v>
      </c>
      <c r="K1121">
        <v>0.17299999999999999</v>
      </c>
      <c r="L1121">
        <v>0.251</v>
      </c>
      <c r="M1121">
        <v>0.246</v>
      </c>
      <c r="N1121">
        <v>0.308</v>
      </c>
      <c r="O1121">
        <v>0.41899999999999998</v>
      </c>
      <c r="P1121">
        <v>0.314</v>
      </c>
      <c r="Q1121" t="s">
        <v>373</v>
      </c>
      <c r="R1121">
        <v>85</v>
      </c>
      <c r="S1121">
        <v>6</v>
      </c>
      <c r="T1121">
        <v>-26.5</v>
      </c>
      <c r="U1121">
        <v>-22.7</v>
      </c>
      <c r="V1121">
        <v>0.8</v>
      </c>
    </row>
    <row r="1122" spans="1:22" x14ac:dyDescent="0.45">
      <c r="A1122" t="s">
        <v>2804</v>
      </c>
      <c r="B1122" t="s">
        <v>1989</v>
      </c>
      <c r="C1122">
        <v>255</v>
      </c>
      <c r="D1122">
        <v>974</v>
      </c>
      <c r="E1122">
        <v>21</v>
      </c>
      <c r="F1122">
        <v>118</v>
      </c>
      <c r="G1122">
        <v>93</v>
      </c>
      <c r="H1122">
        <v>19</v>
      </c>
      <c r="I1122">
        <v>7.5999999999999998E-2</v>
      </c>
      <c r="J1122">
        <v>0.20200000000000001</v>
      </c>
      <c r="K1122">
        <v>0.12</v>
      </c>
      <c r="L1122">
        <v>0.30199999999999999</v>
      </c>
      <c r="M1122">
        <v>0.252</v>
      </c>
      <c r="N1122">
        <v>0.32700000000000001</v>
      </c>
      <c r="O1122">
        <v>0.372</v>
      </c>
      <c r="P1122">
        <v>0.308</v>
      </c>
      <c r="Q1122" t="s">
        <v>373</v>
      </c>
      <c r="R1122">
        <v>91</v>
      </c>
      <c r="S1122">
        <v>1</v>
      </c>
      <c r="T1122">
        <v>-9.1</v>
      </c>
      <c r="U1122">
        <v>-16.7</v>
      </c>
      <c r="V1122">
        <v>0.8</v>
      </c>
    </row>
    <row r="1123" spans="1:22" x14ac:dyDescent="0.45">
      <c r="A1123" t="s">
        <v>2830</v>
      </c>
      <c r="B1123" t="s">
        <v>43</v>
      </c>
      <c r="C1123">
        <v>104</v>
      </c>
      <c r="D1123">
        <v>339</v>
      </c>
      <c r="E1123">
        <v>15</v>
      </c>
      <c r="F1123">
        <v>38</v>
      </c>
      <c r="G1123">
        <v>40</v>
      </c>
      <c r="H1123">
        <v>1</v>
      </c>
      <c r="I1123">
        <v>8.5999999999999993E-2</v>
      </c>
      <c r="J1123">
        <v>0.31900000000000001</v>
      </c>
      <c r="K1123">
        <v>0.20499999999999999</v>
      </c>
      <c r="L1123">
        <v>0.249</v>
      </c>
      <c r="M1123">
        <v>0.19900000000000001</v>
      </c>
      <c r="N1123">
        <v>0.28899999999999998</v>
      </c>
      <c r="O1123">
        <v>0.40400000000000003</v>
      </c>
      <c r="P1123">
        <v>0.30299999999999999</v>
      </c>
      <c r="Q1123" t="s">
        <v>373</v>
      </c>
      <c r="R1123">
        <v>96</v>
      </c>
      <c r="S1123">
        <v>-1.5</v>
      </c>
      <c r="T1123">
        <v>-3.6</v>
      </c>
      <c r="U1123">
        <v>-0.3</v>
      </c>
      <c r="V1123">
        <v>0.8</v>
      </c>
    </row>
    <row r="1124" spans="1:22" x14ac:dyDescent="0.45">
      <c r="A1124" t="s">
        <v>2806</v>
      </c>
      <c r="B1124" t="s">
        <v>1989</v>
      </c>
      <c r="C1124">
        <v>278</v>
      </c>
      <c r="D1124">
        <v>733</v>
      </c>
      <c r="E1124">
        <v>21</v>
      </c>
      <c r="F1124">
        <v>81</v>
      </c>
      <c r="G1124">
        <v>93</v>
      </c>
      <c r="H1124">
        <v>5</v>
      </c>
      <c r="I1124">
        <v>6.8000000000000005E-2</v>
      </c>
      <c r="J1124">
        <v>0.19600000000000001</v>
      </c>
      <c r="K1124">
        <v>0.16900000000000001</v>
      </c>
      <c r="L1124">
        <v>0.30199999999999999</v>
      </c>
      <c r="M1124">
        <v>0.26100000000000001</v>
      </c>
      <c r="N1124">
        <v>0.312</v>
      </c>
      <c r="O1124">
        <v>0.43</v>
      </c>
      <c r="P1124">
        <v>0.318</v>
      </c>
      <c r="Q1124" t="s">
        <v>373</v>
      </c>
      <c r="R1124">
        <v>88</v>
      </c>
      <c r="S1124">
        <v>1.2</v>
      </c>
      <c r="T1124">
        <v>-9.9</v>
      </c>
      <c r="U1124">
        <v>-6.2</v>
      </c>
      <c r="V1124">
        <v>0.8</v>
      </c>
    </row>
    <row r="1125" spans="1:22" x14ac:dyDescent="0.45">
      <c r="A1125" t="s">
        <v>2807</v>
      </c>
      <c r="B1125" t="s">
        <v>1989</v>
      </c>
      <c r="C1125">
        <v>174</v>
      </c>
      <c r="D1125">
        <v>513</v>
      </c>
      <c r="E1125">
        <v>19</v>
      </c>
      <c r="F1125">
        <v>49</v>
      </c>
      <c r="G1125">
        <v>75</v>
      </c>
      <c r="H1125">
        <v>0</v>
      </c>
      <c r="I1125">
        <v>5.8000000000000003E-2</v>
      </c>
      <c r="J1125">
        <v>0.20300000000000001</v>
      </c>
      <c r="K1125">
        <v>0.19</v>
      </c>
      <c r="L1125">
        <v>0.318</v>
      </c>
      <c r="M1125">
        <v>0.27700000000000002</v>
      </c>
      <c r="N1125">
        <v>0.32200000000000001</v>
      </c>
      <c r="O1125">
        <v>0.46700000000000003</v>
      </c>
      <c r="P1125">
        <v>0.33400000000000002</v>
      </c>
      <c r="Q1125" t="s">
        <v>373</v>
      </c>
      <c r="R1125">
        <v>91</v>
      </c>
      <c r="S1125">
        <v>-5.4</v>
      </c>
      <c r="T1125">
        <v>-11.1</v>
      </c>
      <c r="U1125">
        <v>2.4</v>
      </c>
      <c r="V1125">
        <v>0.8</v>
      </c>
    </row>
    <row r="1126" spans="1:22" x14ac:dyDescent="0.45">
      <c r="A1126" t="s">
        <v>2808</v>
      </c>
      <c r="B1126" t="s">
        <v>1989</v>
      </c>
      <c r="C1126">
        <v>207</v>
      </c>
      <c r="D1126">
        <v>607</v>
      </c>
      <c r="E1126">
        <v>18</v>
      </c>
      <c r="F1126">
        <v>55</v>
      </c>
      <c r="G1126">
        <v>72</v>
      </c>
      <c r="H1126">
        <v>0</v>
      </c>
      <c r="I1126">
        <v>6.4000000000000001E-2</v>
      </c>
      <c r="J1126">
        <v>0.247</v>
      </c>
      <c r="K1126">
        <v>0.151</v>
      </c>
      <c r="L1126">
        <v>0.28799999999999998</v>
      </c>
      <c r="M1126">
        <v>0.23400000000000001</v>
      </c>
      <c r="N1126">
        <v>0.28599999999999998</v>
      </c>
      <c r="O1126">
        <v>0.38500000000000001</v>
      </c>
      <c r="P1126">
        <v>0.29199999999999998</v>
      </c>
      <c r="Q1126" t="s">
        <v>373</v>
      </c>
      <c r="R1126">
        <v>73</v>
      </c>
      <c r="S1126">
        <v>-2.4</v>
      </c>
      <c r="T1126">
        <v>-23</v>
      </c>
      <c r="U1126">
        <v>10.5</v>
      </c>
      <c r="V1126">
        <v>0.8</v>
      </c>
    </row>
    <row r="1127" spans="1:22" x14ac:dyDescent="0.45">
      <c r="A1127" t="s">
        <v>2809</v>
      </c>
      <c r="B1127" t="s">
        <v>1989</v>
      </c>
      <c r="C1127">
        <v>114</v>
      </c>
      <c r="D1127">
        <v>355</v>
      </c>
      <c r="E1127">
        <v>2</v>
      </c>
      <c r="F1127">
        <v>30</v>
      </c>
      <c r="G1127">
        <v>28</v>
      </c>
      <c r="H1127">
        <v>0</v>
      </c>
      <c r="I1127">
        <v>3.9E-2</v>
      </c>
      <c r="J1127">
        <v>8.6999999999999994E-2</v>
      </c>
      <c r="K1127">
        <v>8.2000000000000003E-2</v>
      </c>
      <c r="L1127">
        <v>0.26800000000000002</v>
      </c>
      <c r="M1127">
        <v>0.25</v>
      </c>
      <c r="N1127">
        <v>0.28699999999999998</v>
      </c>
      <c r="O1127">
        <v>0.33200000000000002</v>
      </c>
      <c r="P1127">
        <v>0.27300000000000002</v>
      </c>
      <c r="Q1127" t="s">
        <v>373</v>
      </c>
      <c r="R1127">
        <v>60</v>
      </c>
      <c r="S1127">
        <v>-2.1</v>
      </c>
      <c r="T1127">
        <v>-20</v>
      </c>
      <c r="U1127">
        <v>16.2</v>
      </c>
      <c r="V1127">
        <v>0.8</v>
      </c>
    </row>
    <row r="1128" spans="1:22" x14ac:dyDescent="0.45">
      <c r="A1128" t="s">
        <v>2810</v>
      </c>
      <c r="B1128" t="s">
        <v>1989</v>
      </c>
      <c r="C1128">
        <v>335</v>
      </c>
      <c r="D1128">
        <v>931</v>
      </c>
      <c r="E1128">
        <v>33</v>
      </c>
      <c r="F1128">
        <v>102</v>
      </c>
      <c r="G1128">
        <v>119</v>
      </c>
      <c r="H1128">
        <v>7</v>
      </c>
      <c r="I1128">
        <v>6.9000000000000006E-2</v>
      </c>
      <c r="J1128">
        <v>0.28399999999999997</v>
      </c>
      <c r="K1128">
        <v>0.183</v>
      </c>
      <c r="L1128">
        <v>0.26400000000000001</v>
      </c>
      <c r="M1128">
        <v>0.21199999999999999</v>
      </c>
      <c r="N1128">
        <v>0.27900000000000003</v>
      </c>
      <c r="O1128">
        <v>0.39500000000000002</v>
      </c>
      <c r="P1128">
        <v>0.29399999999999998</v>
      </c>
      <c r="Q1128" t="s">
        <v>373</v>
      </c>
      <c r="R1128">
        <v>80</v>
      </c>
      <c r="S1128">
        <v>1.7</v>
      </c>
      <c r="T1128">
        <v>-20.8</v>
      </c>
      <c r="U1128">
        <v>-1.8</v>
      </c>
      <c r="V1128">
        <v>0.8</v>
      </c>
    </row>
    <row r="1129" spans="1:22" x14ac:dyDescent="0.45">
      <c r="A1129" t="s">
        <v>2812</v>
      </c>
      <c r="B1129" t="s">
        <v>1989</v>
      </c>
      <c r="C1129">
        <v>331</v>
      </c>
      <c r="D1129">
        <v>854</v>
      </c>
      <c r="E1129">
        <v>20</v>
      </c>
      <c r="F1129">
        <v>102</v>
      </c>
      <c r="G1129">
        <v>83</v>
      </c>
      <c r="H1129">
        <v>14</v>
      </c>
      <c r="I1129">
        <v>0.08</v>
      </c>
      <c r="J1129">
        <v>0.217</v>
      </c>
      <c r="K1129">
        <v>0.14699999999999999</v>
      </c>
      <c r="L1129">
        <v>0.30399999999999999</v>
      </c>
      <c r="M1129">
        <v>0.25</v>
      </c>
      <c r="N1129">
        <v>0.314</v>
      </c>
      <c r="O1129">
        <v>0.39700000000000002</v>
      </c>
      <c r="P1129">
        <v>0.314</v>
      </c>
      <c r="Q1129" t="s">
        <v>373</v>
      </c>
      <c r="R1129">
        <v>90</v>
      </c>
      <c r="S1129">
        <v>-4</v>
      </c>
      <c r="T1129">
        <v>-14.5</v>
      </c>
      <c r="U1129">
        <v>-6.8</v>
      </c>
      <c r="V1129">
        <v>0.8</v>
      </c>
    </row>
    <row r="1130" spans="1:22" x14ac:dyDescent="0.45">
      <c r="A1130" t="s">
        <v>2811</v>
      </c>
      <c r="B1130" t="s">
        <v>1989</v>
      </c>
      <c r="C1130">
        <v>478</v>
      </c>
      <c r="D1130">
        <v>1499</v>
      </c>
      <c r="E1130">
        <v>9</v>
      </c>
      <c r="F1130">
        <v>99</v>
      </c>
      <c r="G1130">
        <v>111</v>
      </c>
      <c r="H1130">
        <v>2</v>
      </c>
      <c r="I1130">
        <v>0.09</v>
      </c>
      <c r="J1130">
        <v>0.14299999999999999</v>
      </c>
      <c r="K1130">
        <v>6.4000000000000001E-2</v>
      </c>
      <c r="L1130">
        <v>0.28000000000000003</v>
      </c>
      <c r="M1130">
        <v>0.24199999999999999</v>
      </c>
      <c r="N1130">
        <v>0.313</v>
      </c>
      <c r="O1130">
        <v>0.30599999999999999</v>
      </c>
      <c r="P1130">
        <v>0.27800000000000002</v>
      </c>
      <c r="Q1130" t="s">
        <v>373</v>
      </c>
      <c r="R1130">
        <v>73</v>
      </c>
      <c r="S1130">
        <v>-14.3</v>
      </c>
      <c r="T1130">
        <v>-61.9</v>
      </c>
      <c r="U1130">
        <v>23</v>
      </c>
      <c r="V1130">
        <v>0.8</v>
      </c>
    </row>
    <row r="1131" spans="1:22" x14ac:dyDescent="0.45">
      <c r="A1131" t="s">
        <v>2813</v>
      </c>
      <c r="B1131" t="s">
        <v>1989</v>
      </c>
      <c r="C1131">
        <v>267</v>
      </c>
      <c r="D1131">
        <v>356</v>
      </c>
      <c r="E1131">
        <v>1</v>
      </c>
      <c r="F1131">
        <v>24</v>
      </c>
      <c r="G1131">
        <v>12</v>
      </c>
      <c r="H1131">
        <v>0</v>
      </c>
      <c r="I1131">
        <v>4.4999999999999998E-2</v>
      </c>
      <c r="J1131">
        <v>0.36</v>
      </c>
      <c r="K1131">
        <v>3.6999999999999998E-2</v>
      </c>
      <c r="L1131">
        <v>0.24</v>
      </c>
      <c r="M1131">
        <v>0.13900000000000001</v>
      </c>
      <c r="N1131">
        <v>0.19600000000000001</v>
      </c>
      <c r="O1131">
        <v>0.17599999999999999</v>
      </c>
      <c r="P1131">
        <v>0.17499999999999999</v>
      </c>
      <c r="Q1131" t="s">
        <v>373</v>
      </c>
      <c r="R1131">
        <v>5</v>
      </c>
      <c r="S1131">
        <v>-0.2</v>
      </c>
      <c r="T1131">
        <v>-39.799999999999997</v>
      </c>
      <c r="U1131">
        <v>36.6</v>
      </c>
      <c r="V1131">
        <v>0.8</v>
      </c>
    </row>
    <row r="1132" spans="1:22" x14ac:dyDescent="0.45">
      <c r="A1132" t="s">
        <v>2814</v>
      </c>
      <c r="B1132" t="s">
        <v>1989</v>
      </c>
      <c r="C1132">
        <v>345</v>
      </c>
      <c r="D1132">
        <v>406</v>
      </c>
      <c r="E1132">
        <v>2</v>
      </c>
      <c r="F1132">
        <v>16</v>
      </c>
      <c r="G1132">
        <v>22</v>
      </c>
      <c r="H1132">
        <v>1</v>
      </c>
      <c r="I1132">
        <v>2.7E-2</v>
      </c>
      <c r="J1132">
        <v>0.217</v>
      </c>
      <c r="K1132">
        <v>3.9E-2</v>
      </c>
      <c r="L1132">
        <v>0.23100000000000001</v>
      </c>
      <c r="M1132">
        <v>0.18</v>
      </c>
      <c r="N1132">
        <v>0.20499999999999999</v>
      </c>
      <c r="O1132">
        <v>0.219</v>
      </c>
      <c r="P1132">
        <v>0.189</v>
      </c>
      <c r="Q1132" t="s">
        <v>373</v>
      </c>
      <c r="R1132">
        <v>2</v>
      </c>
      <c r="S1132">
        <v>-0.6</v>
      </c>
      <c r="T1132">
        <v>-48.7</v>
      </c>
      <c r="U1132">
        <v>43.6</v>
      </c>
      <c r="V1132">
        <v>0.8</v>
      </c>
    </row>
    <row r="1133" spans="1:22" x14ac:dyDescent="0.45">
      <c r="A1133" t="s">
        <v>2815</v>
      </c>
      <c r="B1133" t="s">
        <v>1989</v>
      </c>
      <c r="C1133">
        <v>477</v>
      </c>
      <c r="D1133">
        <v>1443</v>
      </c>
      <c r="E1133">
        <v>23</v>
      </c>
      <c r="F1133">
        <v>176</v>
      </c>
      <c r="G1133">
        <v>111</v>
      </c>
      <c r="H1133">
        <v>40</v>
      </c>
      <c r="I1133">
        <v>7.8E-2</v>
      </c>
      <c r="J1133">
        <v>0.16800000000000001</v>
      </c>
      <c r="K1133">
        <v>0.12</v>
      </c>
      <c r="L1133">
        <v>0.27700000000000002</v>
      </c>
      <c r="M1133">
        <v>0.23899999999999999</v>
      </c>
      <c r="N1133">
        <v>0.315</v>
      </c>
      <c r="O1133">
        <v>0.35899999999999999</v>
      </c>
      <c r="P1133">
        <v>0.29899999999999999</v>
      </c>
      <c r="Q1133" t="s">
        <v>373</v>
      </c>
      <c r="R1133">
        <v>76</v>
      </c>
      <c r="S1133">
        <v>7.1</v>
      </c>
      <c r="T1133">
        <v>-36.9</v>
      </c>
      <c r="U1133">
        <v>-2.5</v>
      </c>
      <c r="V1133">
        <v>0.8</v>
      </c>
    </row>
    <row r="1134" spans="1:22" x14ac:dyDescent="0.45">
      <c r="A1134" t="s">
        <v>2816</v>
      </c>
      <c r="B1134" t="s">
        <v>1989</v>
      </c>
      <c r="C1134">
        <v>506</v>
      </c>
      <c r="D1134">
        <v>1646</v>
      </c>
      <c r="E1134">
        <v>78</v>
      </c>
      <c r="F1134">
        <v>190</v>
      </c>
      <c r="G1134">
        <v>223</v>
      </c>
      <c r="H1134">
        <v>9</v>
      </c>
      <c r="I1134">
        <v>0.06</v>
      </c>
      <c r="J1134">
        <v>0.30099999999999999</v>
      </c>
      <c r="K1134">
        <v>0.20100000000000001</v>
      </c>
      <c r="L1134">
        <v>0.32200000000000001</v>
      </c>
      <c r="M1134">
        <v>0.253</v>
      </c>
      <c r="N1134">
        <v>0.30599999999999999</v>
      </c>
      <c r="O1134">
        <v>0.45500000000000002</v>
      </c>
      <c r="P1134">
        <v>0.32800000000000001</v>
      </c>
      <c r="Q1134" t="s">
        <v>373</v>
      </c>
      <c r="R1134">
        <v>95</v>
      </c>
      <c r="S1134">
        <v>-1</v>
      </c>
      <c r="T1134">
        <v>-11.3</v>
      </c>
      <c r="U1134">
        <v>-34.799999999999997</v>
      </c>
      <c r="V1134">
        <v>0.8</v>
      </c>
    </row>
    <row r="1135" spans="1:22" x14ac:dyDescent="0.45">
      <c r="A1135" t="s">
        <v>2817</v>
      </c>
      <c r="B1135" t="s">
        <v>1989</v>
      </c>
      <c r="C1135">
        <v>301</v>
      </c>
      <c r="D1135">
        <v>923</v>
      </c>
      <c r="E1135">
        <v>24</v>
      </c>
      <c r="F1135">
        <v>83</v>
      </c>
      <c r="G1135">
        <v>96</v>
      </c>
      <c r="H1135">
        <v>17</v>
      </c>
      <c r="I1135">
        <v>8.3000000000000004E-2</v>
      </c>
      <c r="J1135">
        <v>0.26700000000000002</v>
      </c>
      <c r="K1135">
        <v>0.14499999999999999</v>
      </c>
      <c r="L1135">
        <v>0.27200000000000002</v>
      </c>
      <c r="M1135">
        <v>0.214</v>
      </c>
      <c r="N1135">
        <v>0.28499999999999998</v>
      </c>
      <c r="O1135">
        <v>0.35899999999999999</v>
      </c>
      <c r="P1135">
        <v>0.28399999999999997</v>
      </c>
      <c r="Q1135" t="s">
        <v>373</v>
      </c>
      <c r="R1135">
        <v>78</v>
      </c>
      <c r="S1135">
        <v>2.7</v>
      </c>
      <c r="T1135">
        <v>-20.5</v>
      </c>
      <c r="U1135">
        <v>-2.7</v>
      </c>
      <c r="V1135">
        <v>0.8</v>
      </c>
    </row>
    <row r="1136" spans="1:22" x14ac:dyDescent="0.45">
      <c r="A1136" t="s">
        <v>2818</v>
      </c>
      <c r="B1136" t="s">
        <v>1989</v>
      </c>
      <c r="C1136">
        <v>471</v>
      </c>
      <c r="D1136">
        <v>1708</v>
      </c>
      <c r="E1136">
        <v>61</v>
      </c>
      <c r="F1136">
        <v>186</v>
      </c>
      <c r="G1136">
        <v>222</v>
      </c>
      <c r="H1136">
        <v>1</v>
      </c>
      <c r="I1136">
        <v>6.6000000000000003E-2</v>
      </c>
      <c r="J1136">
        <v>0.14499999999999999</v>
      </c>
      <c r="K1136">
        <v>0.17699999999999999</v>
      </c>
      <c r="L1136">
        <v>0.27500000000000002</v>
      </c>
      <c r="M1136">
        <v>0.26100000000000001</v>
      </c>
      <c r="N1136">
        <v>0.312</v>
      </c>
      <c r="O1136">
        <v>0.438</v>
      </c>
      <c r="P1136">
        <v>0.32300000000000001</v>
      </c>
      <c r="Q1136" t="s">
        <v>373</v>
      </c>
      <c r="R1136">
        <v>95</v>
      </c>
      <c r="S1136">
        <v>-11.6</v>
      </c>
      <c r="T1136">
        <v>-23</v>
      </c>
      <c r="U1136">
        <v>-27.7</v>
      </c>
      <c r="V1136">
        <v>0.8</v>
      </c>
    </row>
    <row r="1137" spans="1:22" x14ac:dyDescent="0.45">
      <c r="A1137" t="s">
        <v>2322</v>
      </c>
      <c r="B1137" t="s">
        <v>1989</v>
      </c>
      <c r="C1137">
        <v>212</v>
      </c>
      <c r="D1137">
        <v>725</v>
      </c>
      <c r="E1137">
        <v>16</v>
      </c>
      <c r="F1137">
        <v>87</v>
      </c>
      <c r="G1137">
        <v>66</v>
      </c>
      <c r="H1137">
        <v>4</v>
      </c>
      <c r="I1137">
        <v>5.8000000000000003E-2</v>
      </c>
      <c r="J1137">
        <v>0.20399999999999999</v>
      </c>
      <c r="K1137">
        <v>0.13400000000000001</v>
      </c>
      <c r="L1137">
        <v>0.28699999999999998</v>
      </c>
      <c r="M1137">
        <v>0.24199999999999999</v>
      </c>
      <c r="N1137">
        <v>0.28899999999999998</v>
      </c>
      <c r="O1137">
        <v>0.376</v>
      </c>
      <c r="P1137">
        <v>0.29099999999999998</v>
      </c>
      <c r="Q1137" t="s">
        <v>373</v>
      </c>
      <c r="R1137">
        <v>73</v>
      </c>
      <c r="S1137">
        <v>-1.8</v>
      </c>
      <c r="T1137">
        <v>-27</v>
      </c>
      <c r="U1137">
        <v>9.6999999999999993</v>
      </c>
      <c r="V1137">
        <v>0.8</v>
      </c>
    </row>
    <row r="1138" spans="1:22" x14ac:dyDescent="0.45">
      <c r="A1138" t="s">
        <v>1893</v>
      </c>
      <c r="B1138" t="s">
        <v>1989</v>
      </c>
      <c r="C1138">
        <v>211</v>
      </c>
      <c r="D1138">
        <v>551</v>
      </c>
      <c r="E1138">
        <v>10</v>
      </c>
      <c r="F1138">
        <v>64</v>
      </c>
      <c r="G1138">
        <v>46</v>
      </c>
      <c r="H1138">
        <v>5</v>
      </c>
      <c r="I1138">
        <v>4.2000000000000003E-2</v>
      </c>
      <c r="J1138">
        <v>0.11600000000000001</v>
      </c>
      <c r="K1138">
        <v>0.10299999999999999</v>
      </c>
      <c r="L1138">
        <v>0.25800000000000001</v>
      </c>
      <c r="M1138">
        <v>0.24199999999999999</v>
      </c>
      <c r="N1138">
        <v>0.27900000000000003</v>
      </c>
      <c r="O1138">
        <v>0.34499999999999997</v>
      </c>
      <c r="P1138">
        <v>0.27400000000000002</v>
      </c>
      <c r="Q1138" t="s">
        <v>373</v>
      </c>
      <c r="R1138">
        <v>76</v>
      </c>
      <c r="S1138">
        <v>-0.1</v>
      </c>
      <c r="T1138">
        <v>-15.3</v>
      </c>
      <c r="U1138">
        <v>5</v>
      </c>
      <c r="V1138">
        <v>0.8</v>
      </c>
    </row>
    <row r="1139" spans="1:22" x14ac:dyDescent="0.45">
      <c r="A1139" t="s">
        <v>2819</v>
      </c>
      <c r="B1139" t="s">
        <v>1989</v>
      </c>
      <c r="C1139">
        <v>230</v>
      </c>
      <c r="D1139">
        <v>663</v>
      </c>
      <c r="E1139">
        <v>26</v>
      </c>
      <c r="F1139">
        <v>65</v>
      </c>
      <c r="G1139">
        <v>91</v>
      </c>
      <c r="H1139">
        <v>2</v>
      </c>
      <c r="I1139">
        <v>8.8999999999999996E-2</v>
      </c>
      <c r="J1139">
        <v>0.29299999999999998</v>
      </c>
      <c r="K1139">
        <v>0.18</v>
      </c>
      <c r="L1139">
        <v>0.28999999999999998</v>
      </c>
      <c r="M1139">
        <v>0.22600000000000001</v>
      </c>
      <c r="N1139">
        <v>0.307</v>
      </c>
      <c r="O1139">
        <v>0.40600000000000003</v>
      </c>
      <c r="P1139">
        <v>0.313</v>
      </c>
      <c r="Q1139" t="s">
        <v>373</v>
      </c>
      <c r="R1139">
        <v>84</v>
      </c>
      <c r="S1139">
        <v>-6.6</v>
      </c>
      <c r="T1139">
        <v>-20.100000000000001</v>
      </c>
      <c r="U1139">
        <v>4.9000000000000004</v>
      </c>
      <c r="V1139">
        <v>0.8</v>
      </c>
    </row>
    <row r="1140" spans="1:22" x14ac:dyDescent="0.45">
      <c r="A1140" t="s">
        <v>2820</v>
      </c>
      <c r="B1140" t="s">
        <v>1989</v>
      </c>
      <c r="C1140">
        <v>247</v>
      </c>
      <c r="D1140">
        <v>721</v>
      </c>
      <c r="E1140">
        <v>10</v>
      </c>
      <c r="F1140">
        <v>50</v>
      </c>
      <c r="G1140">
        <v>69</v>
      </c>
      <c r="H1140">
        <v>3</v>
      </c>
      <c r="I1140">
        <v>4.2000000000000003E-2</v>
      </c>
      <c r="J1140">
        <v>0.16800000000000001</v>
      </c>
      <c r="K1140">
        <v>0.08</v>
      </c>
      <c r="L1140">
        <v>0.254</v>
      </c>
      <c r="M1140">
        <v>0.222</v>
      </c>
      <c r="N1140">
        <v>0.26</v>
      </c>
      <c r="O1140">
        <v>0.30199999999999999</v>
      </c>
      <c r="P1140">
        <v>0.246</v>
      </c>
      <c r="Q1140" t="s">
        <v>373</v>
      </c>
      <c r="R1140">
        <v>52</v>
      </c>
      <c r="S1140">
        <v>-1.3</v>
      </c>
      <c r="T1140">
        <v>-41.9</v>
      </c>
      <c r="U1140">
        <v>25.3</v>
      </c>
      <c r="V1140">
        <v>0.8</v>
      </c>
    </row>
    <row r="1141" spans="1:22" x14ac:dyDescent="0.45">
      <c r="A1141" t="s">
        <v>2471</v>
      </c>
      <c r="B1141" t="s">
        <v>1989</v>
      </c>
      <c r="C1141">
        <v>107</v>
      </c>
      <c r="D1141">
        <v>363</v>
      </c>
      <c r="E1141">
        <v>4</v>
      </c>
      <c r="F1141">
        <v>34</v>
      </c>
      <c r="G1141">
        <v>36</v>
      </c>
      <c r="H1141">
        <v>10</v>
      </c>
      <c r="I1141">
        <v>9.0999999999999998E-2</v>
      </c>
      <c r="J1141">
        <v>0.215</v>
      </c>
      <c r="K1141">
        <v>0.109</v>
      </c>
      <c r="L1141">
        <v>0.317</v>
      </c>
      <c r="M1141">
        <v>0.253</v>
      </c>
      <c r="N1141">
        <v>0.32800000000000001</v>
      </c>
      <c r="O1141">
        <v>0.36299999999999999</v>
      </c>
      <c r="P1141">
        <v>0.30499999999999999</v>
      </c>
      <c r="Q1141" t="s">
        <v>373</v>
      </c>
      <c r="R1141">
        <v>99</v>
      </c>
      <c r="S1141">
        <v>1.3</v>
      </c>
      <c r="T1141">
        <v>1</v>
      </c>
      <c r="U1141">
        <v>-6.3</v>
      </c>
      <c r="V1141">
        <v>0.7</v>
      </c>
    </row>
    <row r="1142" spans="1:22" x14ac:dyDescent="0.45">
      <c r="A1142" t="s">
        <v>2822</v>
      </c>
      <c r="B1142" t="s">
        <v>1989</v>
      </c>
      <c r="C1142">
        <v>394</v>
      </c>
      <c r="D1142">
        <v>1091</v>
      </c>
      <c r="E1142">
        <v>20</v>
      </c>
      <c r="F1142">
        <v>122</v>
      </c>
      <c r="G1142">
        <v>81</v>
      </c>
      <c r="H1142">
        <v>29</v>
      </c>
      <c r="I1142">
        <v>7.1999999999999995E-2</v>
      </c>
      <c r="J1142">
        <v>0.23200000000000001</v>
      </c>
      <c r="K1142">
        <v>0.121</v>
      </c>
      <c r="L1142">
        <v>0.28699999999999998</v>
      </c>
      <c r="M1142">
        <v>0.23</v>
      </c>
      <c r="N1142">
        <v>0.29199999999999998</v>
      </c>
      <c r="O1142">
        <v>0.35099999999999998</v>
      </c>
      <c r="P1142">
        <v>0.28100000000000003</v>
      </c>
      <c r="Q1142" t="s">
        <v>373</v>
      </c>
      <c r="R1142">
        <v>74</v>
      </c>
      <c r="S1142">
        <v>5.2</v>
      </c>
      <c r="T1142">
        <v>-30.1</v>
      </c>
      <c r="U1142">
        <v>2.2999999999999998</v>
      </c>
      <c r="V1142">
        <v>0.7</v>
      </c>
    </row>
    <row r="1143" spans="1:22" x14ac:dyDescent="0.45">
      <c r="A1143" t="s">
        <v>2821</v>
      </c>
      <c r="B1143" t="s">
        <v>1989</v>
      </c>
      <c r="C1143">
        <v>179</v>
      </c>
      <c r="D1143">
        <v>519</v>
      </c>
      <c r="E1143">
        <v>4</v>
      </c>
      <c r="F1143">
        <v>73</v>
      </c>
      <c r="G1143">
        <v>47</v>
      </c>
      <c r="H1143">
        <v>36</v>
      </c>
      <c r="I1143">
        <v>0.05</v>
      </c>
      <c r="J1143">
        <v>0.158</v>
      </c>
      <c r="K1143">
        <v>0.08</v>
      </c>
      <c r="L1143">
        <v>0.31900000000000001</v>
      </c>
      <c r="M1143">
        <v>0.27200000000000002</v>
      </c>
      <c r="N1143">
        <v>0.313</v>
      </c>
      <c r="O1143">
        <v>0.35199999999999998</v>
      </c>
      <c r="P1143">
        <v>0.29599999999999999</v>
      </c>
      <c r="Q1143" t="s">
        <v>373</v>
      </c>
      <c r="R1143">
        <v>74</v>
      </c>
      <c r="S1143">
        <v>5.4</v>
      </c>
      <c r="T1143">
        <v>-11.5</v>
      </c>
      <c r="U1143">
        <v>1.5</v>
      </c>
      <c r="V1143">
        <v>0.7</v>
      </c>
    </row>
    <row r="1144" spans="1:22" x14ac:dyDescent="0.45">
      <c r="A1144" t="s">
        <v>213</v>
      </c>
      <c r="B1144" t="s">
        <v>75</v>
      </c>
      <c r="C1144">
        <v>145</v>
      </c>
      <c r="D1144">
        <v>490</v>
      </c>
      <c r="E1144">
        <v>14</v>
      </c>
      <c r="F1144">
        <v>58</v>
      </c>
      <c r="G1144">
        <v>68</v>
      </c>
      <c r="H1144">
        <v>0</v>
      </c>
      <c r="I1144">
        <v>5.2999999999999999E-2</v>
      </c>
      <c r="J1144">
        <v>0.151</v>
      </c>
      <c r="K1144">
        <v>0.13800000000000001</v>
      </c>
      <c r="L1144">
        <v>0.27400000000000002</v>
      </c>
      <c r="M1144">
        <v>0.254</v>
      </c>
      <c r="N1144">
        <v>0.29799999999999999</v>
      </c>
      <c r="O1144">
        <v>0.39200000000000002</v>
      </c>
      <c r="P1144">
        <v>0.3</v>
      </c>
      <c r="Q1144" t="s">
        <v>373</v>
      </c>
      <c r="R1144">
        <v>96</v>
      </c>
      <c r="S1144">
        <v>-3.2</v>
      </c>
      <c r="T1144">
        <v>-5.7</v>
      </c>
      <c r="U1144">
        <v>-3.4</v>
      </c>
      <c r="V1144">
        <v>0.7</v>
      </c>
    </row>
    <row r="1145" spans="1:22" x14ac:dyDescent="0.45">
      <c r="A1145" t="s">
        <v>323</v>
      </c>
      <c r="B1145" t="s">
        <v>1989</v>
      </c>
      <c r="C1145">
        <v>334</v>
      </c>
      <c r="D1145">
        <v>470</v>
      </c>
      <c r="E1145">
        <v>0</v>
      </c>
      <c r="F1145">
        <v>30</v>
      </c>
      <c r="G1145">
        <v>23</v>
      </c>
      <c r="H1145">
        <v>0</v>
      </c>
      <c r="I1145">
        <v>4.4999999999999998E-2</v>
      </c>
      <c r="J1145">
        <v>0.36</v>
      </c>
      <c r="K1145">
        <v>3.6999999999999998E-2</v>
      </c>
      <c r="L1145">
        <v>0.25700000000000001</v>
      </c>
      <c r="M1145">
        <v>0.151</v>
      </c>
      <c r="N1145">
        <v>0.19400000000000001</v>
      </c>
      <c r="O1145">
        <v>0.188</v>
      </c>
      <c r="P1145">
        <v>0.17399999999999999</v>
      </c>
      <c r="Q1145" t="s">
        <v>373</v>
      </c>
      <c r="R1145">
        <v>-3</v>
      </c>
      <c r="S1145">
        <v>-1.6</v>
      </c>
      <c r="T1145">
        <v>-61.2</v>
      </c>
      <c r="U1145">
        <v>53.3</v>
      </c>
      <c r="V1145">
        <v>0.7</v>
      </c>
    </row>
    <row r="1146" spans="1:22" x14ac:dyDescent="0.45">
      <c r="A1146" t="s">
        <v>1887</v>
      </c>
      <c r="B1146" t="s">
        <v>1989</v>
      </c>
      <c r="C1146">
        <v>294</v>
      </c>
      <c r="D1146">
        <v>1015</v>
      </c>
      <c r="E1146">
        <v>15</v>
      </c>
      <c r="F1146">
        <v>101</v>
      </c>
      <c r="G1146">
        <v>99</v>
      </c>
      <c r="H1146">
        <v>17</v>
      </c>
      <c r="I1146">
        <v>5.7000000000000002E-2</v>
      </c>
      <c r="J1146">
        <v>0.21299999999999999</v>
      </c>
      <c r="K1146">
        <v>0.106</v>
      </c>
      <c r="L1146">
        <v>0.29099999999999998</v>
      </c>
      <c r="M1146">
        <v>0.23899999999999999</v>
      </c>
      <c r="N1146">
        <v>0.28699999999999998</v>
      </c>
      <c r="O1146">
        <v>0.34499999999999997</v>
      </c>
      <c r="P1146">
        <v>0.27600000000000002</v>
      </c>
      <c r="Q1146" t="s">
        <v>373</v>
      </c>
      <c r="R1146">
        <v>76</v>
      </c>
      <c r="S1146">
        <v>2.9</v>
      </c>
      <c r="T1146">
        <v>-26.2</v>
      </c>
      <c r="U1146">
        <v>-0.1</v>
      </c>
      <c r="V1146">
        <v>0.7</v>
      </c>
    </row>
    <row r="1147" spans="1:22" x14ac:dyDescent="0.45">
      <c r="A1147" t="s">
        <v>2823</v>
      </c>
      <c r="B1147" t="s">
        <v>1989</v>
      </c>
      <c r="C1147">
        <v>425</v>
      </c>
      <c r="D1147">
        <v>327</v>
      </c>
      <c r="E1147">
        <v>2</v>
      </c>
      <c r="F1147">
        <v>24</v>
      </c>
      <c r="G1147">
        <v>13</v>
      </c>
      <c r="H1147">
        <v>1</v>
      </c>
      <c r="I1147">
        <v>0.04</v>
      </c>
      <c r="J1147">
        <v>0.38500000000000001</v>
      </c>
      <c r="K1147">
        <v>3.4000000000000002E-2</v>
      </c>
      <c r="L1147">
        <v>0.28699999999999998</v>
      </c>
      <c r="M1147">
        <v>0.16800000000000001</v>
      </c>
      <c r="N1147">
        <v>0.20300000000000001</v>
      </c>
      <c r="O1147">
        <v>0.20300000000000001</v>
      </c>
      <c r="P1147">
        <v>0.185</v>
      </c>
      <c r="Q1147" t="s">
        <v>373</v>
      </c>
      <c r="R1147">
        <v>8</v>
      </c>
      <c r="S1147">
        <v>-1</v>
      </c>
      <c r="T1147">
        <v>-36.9</v>
      </c>
      <c r="U1147">
        <v>33.700000000000003</v>
      </c>
      <c r="V1147">
        <v>0.7</v>
      </c>
    </row>
    <row r="1148" spans="1:22" x14ac:dyDescent="0.45">
      <c r="A1148" t="s">
        <v>2858</v>
      </c>
      <c r="B1148" t="s">
        <v>1989</v>
      </c>
      <c r="C1148">
        <v>122</v>
      </c>
      <c r="D1148">
        <v>347</v>
      </c>
      <c r="E1148">
        <v>7</v>
      </c>
      <c r="F1148">
        <v>38</v>
      </c>
      <c r="G1148">
        <v>23</v>
      </c>
      <c r="H1148">
        <v>12</v>
      </c>
      <c r="I1148">
        <v>6.0999999999999999E-2</v>
      </c>
      <c r="J1148">
        <v>0.28499999999999998</v>
      </c>
      <c r="K1148">
        <v>0.10299999999999999</v>
      </c>
      <c r="L1148">
        <v>0.315</v>
      </c>
      <c r="M1148">
        <v>0.23400000000000001</v>
      </c>
      <c r="N1148">
        <v>0.28199999999999997</v>
      </c>
      <c r="O1148">
        <v>0.33600000000000002</v>
      </c>
      <c r="P1148">
        <v>0.27200000000000002</v>
      </c>
      <c r="Q1148" t="s">
        <v>373</v>
      </c>
      <c r="R1148">
        <v>71</v>
      </c>
      <c r="S1148">
        <v>2.7</v>
      </c>
      <c r="T1148">
        <v>-9.3000000000000007</v>
      </c>
      <c r="U1148">
        <v>4.7</v>
      </c>
      <c r="V1148">
        <v>0.7</v>
      </c>
    </row>
    <row r="1149" spans="1:22" x14ac:dyDescent="0.45">
      <c r="A1149" t="s">
        <v>2825</v>
      </c>
      <c r="B1149" t="s">
        <v>117</v>
      </c>
      <c r="C1149">
        <v>137</v>
      </c>
      <c r="D1149">
        <v>532</v>
      </c>
      <c r="E1149">
        <v>16</v>
      </c>
      <c r="F1149">
        <v>55</v>
      </c>
      <c r="G1149">
        <v>55</v>
      </c>
      <c r="H1149">
        <v>7</v>
      </c>
      <c r="I1149">
        <v>8.1000000000000003E-2</v>
      </c>
      <c r="J1149">
        <v>0.22900000000000001</v>
      </c>
      <c r="K1149">
        <v>0.161</v>
      </c>
      <c r="L1149">
        <v>0.317</v>
      </c>
      <c r="M1149">
        <v>0.26200000000000001</v>
      </c>
      <c r="N1149">
        <v>0.32900000000000001</v>
      </c>
      <c r="O1149">
        <v>0.42299999999999999</v>
      </c>
      <c r="P1149">
        <v>0.32700000000000001</v>
      </c>
      <c r="Q1149" t="s">
        <v>373</v>
      </c>
      <c r="R1149">
        <v>107</v>
      </c>
      <c r="S1149">
        <v>0.2</v>
      </c>
      <c r="T1149">
        <v>5.2</v>
      </c>
      <c r="U1149">
        <v>-15.9</v>
      </c>
      <c r="V1149">
        <v>0.7</v>
      </c>
    </row>
    <row r="1150" spans="1:22" x14ac:dyDescent="0.45">
      <c r="A1150" t="s">
        <v>1898</v>
      </c>
      <c r="B1150" t="s">
        <v>95</v>
      </c>
      <c r="C1150">
        <v>169</v>
      </c>
      <c r="D1150">
        <v>561</v>
      </c>
      <c r="E1150">
        <v>11</v>
      </c>
      <c r="F1150">
        <v>71</v>
      </c>
      <c r="G1150">
        <v>52</v>
      </c>
      <c r="H1150">
        <v>14</v>
      </c>
      <c r="I1150">
        <v>7.0000000000000007E-2</v>
      </c>
      <c r="J1150">
        <v>0.153</v>
      </c>
      <c r="K1150">
        <v>0.113</v>
      </c>
      <c r="L1150">
        <v>0.254</v>
      </c>
      <c r="M1150">
        <v>0.22900000000000001</v>
      </c>
      <c r="N1150">
        <v>0.308</v>
      </c>
      <c r="O1150">
        <v>0.34200000000000003</v>
      </c>
      <c r="P1150">
        <v>0.28999999999999998</v>
      </c>
      <c r="Q1150" t="s">
        <v>373</v>
      </c>
      <c r="R1150">
        <v>88</v>
      </c>
      <c r="S1150">
        <v>1</v>
      </c>
      <c r="T1150">
        <v>-7.1</v>
      </c>
      <c r="U1150">
        <v>-4.2</v>
      </c>
      <c r="V1150">
        <v>0.7</v>
      </c>
    </row>
    <row r="1151" spans="1:22" x14ac:dyDescent="0.45">
      <c r="A1151" t="s">
        <v>2824</v>
      </c>
      <c r="B1151" t="s">
        <v>1989</v>
      </c>
      <c r="C1151">
        <v>173</v>
      </c>
      <c r="D1151">
        <v>483</v>
      </c>
      <c r="E1151">
        <v>17</v>
      </c>
      <c r="F1151">
        <v>47</v>
      </c>
      <c r="G1151">
        <v>45</v>
      </c>
      <c r="H1151">
        <v>0</v>
      </c>
      <c r="I1151">
        <v>4.2999999999999997E-2</v>
      </c>
      <c r="J1151">
        <v>0.28599999999999998</v>
      </c>
      <c r="K1151">
        <v>0.16600000000000001</v>
      </c>
      <c r="L1151">
        <v>0.29399999999999998</v>
      </c>
      <c r="M1151">
        <v>0.23</v>
      </c>
      <c r="N1151">
        <v>0.28699999999999998</v>
      </c>
      <c r="O1151">
        <v>0.39500000000000002</v>
      </c>
      <c r="P1151">
        <v>0.29899999999999999</v>
      </c>
      <c r="Q1151" t="s">
        <v>373</v>
      </c>
      <c r="R1151">
        <v>77</v>
      </c>
      <c r="S1151">
        <v>-1</v>
      </c>
      <c r="T1151">
        <v>-15.5</v>
      </c>
      <c r="U1151">
        <v>6.1</v>
      </c>
      <c r="V1151">
        <v>0.7</v>
      </c>
    </row>
    <row r="1152" spans="1:22" x14ac:dyDescent="0.45">
      <c r="A1152" t="s">
        <v>2827</v>
      </c>
      <c r="B1152" t="s">
        <v>1989</v>
      </c>
      <c r="C1152">
        <v>547</v>
      </c>
      <c r="D1152">
        <v>1474</v>
      </c>
      <c r="E1152">
        <v>37</v>
      </c>
      <c r="F1152">
        <v>152</v>
      </c>
      <c r="G1152">
        <v>142</v>
      </c>
      <c r="H1152">
        <v>10</v>
      </c>
      <c r="I1152">
        <v>7.5999999999999998E-2</v>
      </c>
      <c r="J1152">
        <v>0.24399999999999999</v>
      </c>
      <c r="K1152">
        <v>0.13100000000000001</v>
      </c>
      <c r="L1152">
        <v>0.26500000000000001</v>
      </c>
      <c r="M1152">
        <v>0.215</v>
      </c>
      <c r="N1152">
        <v>0.28399999999999997</v>
      </c>
      <c r="O1152">
        <v>0.34499999999999997</v>
      </c>
      <c r="P1152">
        <v>0.27700000000000002</v>
      </c>
      <c r="Q1152" t="s">
        <v>373</v>
      </c>
      <c r="R1152">
        <v>70</v>
      </c>
      <c r="S1152">
        <v>3.6</v>
      </c>
      <c r="T1152">
        <v>-48.4</v>
      </c>
      <c r="U1152">
        <v>6.4</v>
      </c>
      <c r="V1152">
        <v>0.7</v>
      </c>
    </row>
    <row r="1153" spans="1:22" x14ac:dyDescent="0.45">
      <c r="A1153" t="s">
        <v>1882</v>
      </c>
      <c r="B1153" t="s">
        <v>1989</v>
      </c>
      <c r="C1153">
        <v>178</v>
      </c>
      <c r="D1153">
        <v>598</v>
      </c>
      <c r="E1153">
        <v>7</v>
      </c>
      <c r="F1153">
        <v>60</v>
      </c>
      <c r="G1153">
        <v>57</v>
      </c>
      <c r="H1153">
        <v>73</v>
      </c>
      <c r="I1153">
        <v>4.2000000000000003E-2</v>
      </c>
      <c r="J1153">
        <v>0.21099999999999999</v>
      </c>
      <c r="K1153">
        <v>0.1</v>
      </c>
      <c r="L1153">
        <v>0.30299999999999999</v>
      </c>
      <c r="M1153">
        <v>0.24299999999999999</v>
      </c>
      <c r="N1153">
        <v>0.29699999999999999</v>
      </c>
      <c r="O1153">
        <v>0.34300000000000003</v>
      </c>
      <c r="P1153">
        <v>0.28299999999999997</v>
      </c>
      <c r="Q1153" t="s">
        <v>373</v>
      </c>
      <c r="R1153">
        <v>83</v>
      </c>
      <c r="S1153">
        <v>6.8</v>
      </c>
      <c r="T1153">
        <v>-5.6</v>
      </c>
      <c r="U1153">
        <v>-7.5</v>
      </c>
      <c r="V1153">
        <v>0.7</v>
      </c>
    </row>
    <row r="1154" spans="1:22" x14ac:dyDescent="0.45">
      <c r="A1154" t="s">
        <v>1885</v>
      </c>
      <c r="B1154" t="s">
        <v>24</v>
      </c>
      <c r="C1154">
        <v>151</v>
      </c>
      <c r="D1154">
        <v>437</v>
      </c>
      <c r="E1154">
        <v>13</v>
      </c>
      <c r="F1154">
        <v>50</v>
      </c>
      <c r="G1154">
        <v>42</v>
      </c>
      <c r="H1154">
        <v>12</v>
      </c>
      <c r="I1154">
        <v>8.5000000000000006E-2</v>
      </c>
      <c r="J1154">
        <v>0.28599999999999998</v>
      </c>
      <c r="K1154">
        <v>0.14799999999999999</v>
      </c>
      <c r="L1154">
        <v>0.25700000000000001</v>
      </c>
      <c r="M1154">
        <v>0.20100000000000001</v>
      </c>
      <c r="N1154">
        <v>0.27700000000000002</v>
      </c>
      <c r="O1154">
        <v>0.34899999999999998</v>
      </c>
      <c r="P1154">
        <v>0.27600000000000002</v>
      </c>
      <c r="Q1154" t="s">
        <v>373</v>
      </c>
      <c r="R1154">
        <v>70</v>
      </c>
      <c r="S1154">
        <v>0.7</v>
      </c>
      <c r="T1154">
        <v>-15.3</v>
      </c>
      <c r="U1154">
        <v>7.6</v>
      </c>
      <c r="V1154">
        <v>0.7</v>
      </c>
    </row>
    <row r="1155" spans="1:22" x14ac:dyDescent="0.45">
      <c r="A1155" t="s">
        <v>2829</v>
      </c>
      <c r="B1155" t="s">
        <v>1989</v>
      </c>
      <c r="C1155">
        <v>344</v>
      </c>
      <c r="D1155">
        <v>825</v>
      </c>
      <c r="E1155">
        <v>5</v>
      </c>
      <c r="F1155">
        <v>89</v>
      </c>
      <c r="G1155">
        <v>62</v>
      </c>
      <c r="H1155">
        <v>8</v>
      </c>
      <c r="I1155">
        <v>7.8E-2</v>
      </c>
      <c r="J1155">
        <v>0.216</v>
      </c>
      <c r="K1155">
        <v>7.4999999999999997E-2</v>
      </c>
      <c r="L1155">
        <v>0.27100000000000002</v>
      </c>
      <c r="M1155">
        <v>0.21299999999999999</v>
      </c>
      <c r="N1155">
        <v>0.27600000000000002</v>
      </c>
      <c r="O1155">
        <v>0.28799999999999998</v>
      </c>
      <c r="P1155">
        <v>0.248</v>
      </c>
      <c r="Q1155" t="s">
        <v>373</v>
      </c>
      <c r="R1155">
        <v>53</v>
      </c>
      <c r="S1155">
        <v>3.8</v>
      </c>
      <c r="T1155">
        <v>-41.2</v>
      </c>
      <c r="U1155">
        <v>21.9</v>
      </c>
      <c r="V1155">
        <v>0.7</v>
      </c>
    </row>
    <row r="1156" spans="1:22" x14ac:dyDescent="0.45">
      <c r="A1156" t="s">
        <v>2828</v>
      </c>
      <c r="B1156" t="s">
        <v>1989</v>
      </c>
      <c r="C1156">
        <v>242</v>
      </c>
      <c r="D1156">
        <v>899</v>
      </c>
      <c r="E1156">
        <v>5</v>
      </c>
      <c r="F1156">
        <v>114</v>
      </c>
      <c r="G1156">
        <v>55</v>
      </c>
      <c r="H1156">
        <v>46</v>
      </c>
      <c r="I1156">
        <v>0.04</v>
      </c>
      <c r="J1156">
        <v>0.13200000000000001</v>
      </c>
      <c r="K1156">
        <v>8.3000000000000004E-2</v>
      </c>
      <c r="L1156">
        <v>0.308</v>
      </c>
      <c r="M1156">
        <v>0.27</v>
      </c>
      <c r="N1156">
        <v>0.308</v>
      </c>
      <c r="O1156">
        <v>0.35299999999999998</v>
      </c>
      <c r="P1156">
        <v>0.28899999999999998</v>
      </c>
      <c r="Q1156" t="s">
        <v>373</v>
      </c>
      <c r="R1156">
        <v>81</v>
      </c>
      <c r="S1156">
        <v>7.8</v>
      </c>
      <c r="T1156">
        <v>-12.3</v>
      </c>
      <c r="U1156">
        <v>-11.3</v>
      </c>
      <c r="V1156">
        <v>0.7</v>
      </c>
    </row>
    <row r="1157" spans="1:22" x14ac:dyDescent="0.45">
      <c r="A1157" t="s">
        <v>2831</v>
      </c>
      <c r="B1157" t="s">
        <v>1989</v>
      </c>
      <c r="C1157">
        <v>176</v>
      </c>
      <c r="D1157">
        <v>419</v>
      </c>
      <c r="E1157">
        <v>3</v>
      </c>
      <c r="F1157">
        <v>52</v>
      </c>
      <c r="G1157">
        <v>37</v>
      </c>
      <c r="H1157">
        <v>0</v>
      </c>
      <c r="I1157">
        <v>0.06</v>
      </c>
      <c r="J1157">
        <v>0.13100000000000001</v>
      </c>
      <c r="K1157">
        <v>7.6999999999999999E-2</v>
      </c>
      <c r="L1157">
        <v>0.314</v>
      </c>
      <c r="M1157">
        <v>0.27600000000000002</v>
      </c>
      <c r="N1157">
        <v>0.32800000000000001</v>
      </c>
      <c r="O1157">
        <v>0.35299999999999998</v>
      </c>
      <c r="P1157">
        <v>0.30599999999999999</v>
      </c>
      <c r="Q1157" t="s">
        <v>373</v>
      </c>
      <c r="R1157">
        <v>83</v>
      </c>
      <c r="S1157">
        <v>-1.8</v>
      </c>
      <c r="T1157">
        <v>-10.6</v>
      </c>
      <c r="U1157">
        <v>3.3</v>
      </c>
      <c r="V1157">
        <v>0.7</v>
      </c>
    </row>
    <row r="1158" spans="1:22" x14ac:dyDescent="0.45">
      <c r="A1158" t="s">
        <v>2832</v>
      </c>
      <c r="B1158" t="s">
        <v>1989</v>
      </c>
      <c r="C1158">
        <v>326</v>
      </c>
      <c r="D1158">
        <v>321</v>
      </c>
      <c r="E1158">
        <v>2</v>
      </c>
      <c r="F1158">
        <v>18</v>
      </c>
      <c r="G1158">
        <v>19</v>
      </c>
      <c r="H1158">
        <v>2</v>
      </c>
      <c r="I1158">
        <v>1.6E-2</v>
      </c>
      <c r="J1158">
        <v>0.34300000000000003</v>
      </c>
      <c r="K1158">
        <v>5.1999999999999998E-2</v>
      </c>
      <c r="L1158">
        <v>0.27200000000000002</v>
      </c>
      <c r="M1158">
        <v>0.17499999999999999</v>
      </c>
      <c r="N1158">
        <v>0.189</v>
      </c>
      <c r="O1158">
        <v>0.22700000000000001</v>
      </c>
      <c r="P1158">
        <v>0.184</v>
      </c>
      <c r="Q1158" t="s">
        <v>373</v>
      </c>
      <c r="R1158">
        <v>7</v>
      </c>
      <c r="S1158">
        <v>-0.5</v>
      </c>
      <c r="T1158">
        <v>-36.1</v>
      </c>
      <c r="U1158">
        <v>32.4</v>
      </c>
      <c r="V1158">
        <v>0.7</v>
      </c>
    </row>
    <row r="1159" spans="1:22" x14ac:dyDescent="0.45">
      <c r="A1159" t="s">
        <v>2833</v>
      </c>
      <c r="B1159" t="s">
        <v>1989</v>
      </c>
      <c r="C1159">
        <v>450</v>
      </c>
      <c r="D1159">
        <v>1503</v>
      </c>
      <c r="E1159">
        <v>29</v>
      </c>
      <c r="F1159">
        <v>157</v>
      </c>
      <c r="G1159">
        <v>111</v>
      </c>
      <c r="H1159">
        <v>30</v>
      </c>
      <c r="I1159">
        <v>5.3999999999999999E-2</v>
      </c>
      <c r="J1159">
        <v>0.188</v>
      </c>
      <c r="K1159">
        <v>0.125</v>
      </c>
      <c r="L1159">
        <v>0.311</v>
      </c>
      <c r="M1159">
        <v>0.26300000000000001</v>
      </c>
      <c r="N1159">
        <v>0.30599999999999999</v>
      </c>
      <c r="O1159">
        <v>0.38800000000000001</v>
      </c>
      <c r="P1159">
        <v>0.30299999999999999</v>
      </c>
      <c r="Q1159" t="s">
        <v>373</v>
      </c>
      <c r="R1159">
        <v>90</v>
      </c>
      <c r="S1159">
        <v>0.9</v>
      </c>
      <c r="T1159">
        <v>-16.100000000000001</v>
      </c>
      <c r="U1159">
        <v>-24.6</v>
      </c>
      <c r="V1159">
        <v>0.7</v>
      </c>
    </row>
    <row r="1160" spans="1:22" x14ac:dyDescent="0.45">
      <c r="A1160" t="s">
        <v>2834</v>
      </c>
      <c r="B1160" t="s">
        <v>1989</v>
      </c>
      <c r="C1160">
        <v>195</v>
      </c>
      <c r="D1160">
        <v>599</v>
      </c>
      <c r="E1160">
        <v>21</v>
      </c>
      <c r="F1160">
        <v>66</v>
      </c>
      <c r="G1160">
        <v>56</v>
      </c>
      <c r="H1160">
        <v>4</v>
      </c>
      <c r="I1160">
        <v>0.10199999999999999</v>
      </c>
      <c r="J1160">
        <v>0.30399999999999999</v>
      </c>
      <c r="K1160">
        <v>0.17</v>
      </c>
      <c r="L1160">
        <v>0.35299999999999998</v>
      </c>
      <c r="M1160">
        <v>0.26</v>
      </c>
      <c r="N1160">
        <v>0.33400000000000002</v>
      </c>
      <c r="O1160">
        <v>0.43</v>
      </c>
      <c r="P1160">
        <v>0.33300000000000002</v>
      </c>
      <c r="Q1160" t="s">
        <v>373</v>
      </c>
      <c r="R1160">
        <v>106</v>
      </c>
      <c r="S1160">
        <v>-2.7</v>
      </c>
      <c r="T1160">
        <v>1.3</v>
      </c>
      <c r="U1160">
        <v>-13.8</v>
      </c>
      <c r="V1160">
        <v>0.7</v>
      </c>
    </row>
    <row r="1161" spans="1:22" x14ac:dyDescent="0.45">
      <c r="A1161" t="s">
        <v>2836</v>
      </c>
      <c r="B1161" t="s">
        <v>35</v>
      </c>
      <c r="C1161">
        <v>619</v>
      </c>
      <c r="D1161">
        <v>1769</v>
      </c>
      <c r="E1161">
        <v>42</v>
      </c>
      <c r="F1161">
        <v>222</v>
      </c>
      <c r="G1161">
        <v>218</v>
      </c>
      <c r="H1161">
        <v>31</v>
      </c>
      <c r="I1161">
        <v>9.7000000000000003E-2</v>
      </c>
      <c r="J1161">
        <v>0.185</v>
      </c>
      <c r="K1161">
        <v>0.151</v>
      </c>
      <c r="L1161">
        <v>0.316</v>
      </c>
      <c r="M1161">
        <v>0.27200000000000002</v>
      </c>
      <c r="N1161">
        <v>0.34499999999999997</v>
      </c>
      <c r="O1161">
        <v>0.42299999999999999</v>
      </c>
      <c r="P1161">
        <v>0.33800000000000002</v>
      </c>
      <c r="Q1161" t="s">
        <v>373</v>
      </c>
      <c r="R1161">
        <v>94</v>
      </c>
      <c r="S1161">
        <v>-5.0999999999999996</v>
      </c>
      <c r="T1161">
        <v>-17.5</v>
      </c>
      <c r="U1161">
        <v>-30.2</v>
      </c>
      <c r="V1161">
        <v>0.7</v>
      </c>
    </row>
    <row r="1162" spans="1:22" x14ac:dyDescent="0.45">
      <c r="A1162" t="s">
        <v>2835</v>
      </c>
      <c r="B1162" t="s">
        <v>1989</v>
      </c>
      <c r="C1162">
        <v>161</v>
      </c>
      <c r="D1162">
        <v>418</v>
      </c>
      <c r="E1162">
        <v>1</v>
      </c>
      <c r="F1162">
        <v>37</v>
      </c>
      <c r="G1162">
        <v>28</v>
      </c>
      <c r="H1162">
        <v>6</v>
      </c>
      <c r="I1162">
        <v>7.3999999999999996E-2</v>
      </c>
      <c r="J1162">
        <v>0.156</v>
      </c>
      <c r="K1162">
        <v>6.0999999999999999E-2</v>
      </c>
      <c r="L1162">
        <v>0.29799999999999999</v>
      </c>
      <c r="M1162">
        <v>0.249</v>
      </c>
      <c r="N1162">
        <v>0.312</v>
      </c>
      <c r="O1162">
        <v>0.31</v>
      </c>
      <c r="P1162">
        <v>0.27900000000000003</v>
      </c>
      <c r="Q1162" t="s">
        <v>373</v>
      </c>
      <c r="R1162">
        <v>71</v>
      </c>
      <c r="S1162">
        <v>-1.4</v>
      </c>
      <c r="T1162">
        <v>-16.600000000000001</v>
      </c>
      <c r="U1162">
        <v>8.4</v>
      </c>
      <c r="V1162">
        <v>0.7</v>
      </c>
    </row>
    <row r="1163" spans="1:22" x14ac:dyDescent="0.45">
      <c r="A1163" t="s">
        <v>2877</v>
      </c>
      <c r="B1163" t="s">
        <v>43</v>
      </c>
      <c r="C1163">
        <v>121</v>
      </c>
      <c r="D1163">
        <v>382</v>
      </c>
      <c r="E1163">
        <v>13</v>
      </c>
      <c r="F1163">
        <v>39</v>
      </c>
      <c r="G1163">
        <v>45</v>
      </c>
      <c r="H1163">
        <v>4</v>
      </c>
      <c r="I1163">
        <v>7.5999999999999998E-2</v>
      </c>
      <c r="J1163">
        <v>0.33</v>
      </c>
      <c r="K1163">
        <v>0.14899999999999999</v>
      </c>
      <c r="L1163">
        <v>0.34100000000000003</v>
      </c>
      <c r="M1163">
        <v>0.24299999999999999</v>
      </c>
      <c r="N1163">
        <v>0.313</v>
      </c>
      <c r="O1163">
        <v>0.39200000000000002</v>
      </c>
      <c r="P1163">
        <v>0.308</v>
      </c>
      <c r="Q1163" t="s">
        <v>373</v>
      </c>
      <c r="R1163">
        <v>96</v>
      </c>
      <c r="S1163">
        <v>-0.2</v>
      </c>
      <c r="T1163">
        <v>-2.1</v>
      </c>
      <c r="U1163">
        <v>-4.3</v>
      </c>
      <c r="V1163">
        <v>0.7</v>
      </c>
    </row>
    <row r="1164" spans="1:22" x14ac:dyDescent="0.45">
      <c r="A1164" t="s">
        <v>2826</v>
      </c>
      <c r="B1164" t="s">
        <v>71</v>
      </c>
      <c r="C1164">
        <v>320</v>
      </c>
      <c r="D1164">
        <v>1072</v>
      </c>
      <c r="E1164">
        <v>17</v>
      </c>
      <c r="F1164">
        <v>126</v>
      </c>
      <c r="G1164">
        <v>88</v>
      </c>
      <c r="H1164">
        <v>39</v>
      </c>
      <c r="I1164">
        <v>0.121</v>
      </c>
      <c r="J1164">
        <v>0.26800000000000002</v>
      </c>
      <c r="K1164">
        <v>0.11</v>
      </c>
      <c r="L1164">
        <v>0.251</v>
      </c>
      <c r="M1164">
        <v>0.188</v>
      </c>
      <c r="N1164">
        <v>0.28899999999999998</v>
      </c>
      <c r="O1164">
        <v>0.29799999999999999</v>
      </c>
      <c r="P1164">
        <v>0.26700000000000002</v>
      </c>
      <c r="Q1164" t="s">
        <v>373</v>
      </c>
      <c r="R1164">
        <v>73</v>
      </c>
      <c r="S1164">
        <v>9.4</v>
      </c>
      <c r="T1164">
        <v>-23.7</v>
      </c>
      <c r="U1164">
        <v>-4.7</v>
      </c>
      <c r="V1164">
        <v>0.7</v>
      </c>
    </row>
    <row r="1165" spans="1:22" x14ac:dyDescent="0.45">
      <c r="A1165" t="s">
        <v>3632</v>
      </c>
      <c r="B1165" t="s">
        <v>64</v>
      </c>
      <c r="C1165">
        <v>129</v>
      </c>
      <c r="D1165">
        <v>460</v>
      </c>
      <c r="E1165">
        <v>21</v>
      </c>
      <c r="F1165">
        <v>50</v>
      </c>
      <c r="G1165">
        <v>56</v>
      </c>
      <c r="H1165">
        <v>1</v>
      </c>
      <c r="I1165">
        <v>6.3E-2</v>
      </c>
      <c r="J1165">
        <v>0.27800000000000002</v>
      </c>
      <c r="K1165">
        <v>0.191</v>
      </c>
      <c r="L1165">
        <v>0.28999999999999998</v>
      </c>
      <c r="M1165">
        <v>0.24</v>
      </c>
      <c r="N1165">
        <v>0.29099999999999998</v>
      </c>
      <c r="O1165">
        <v>0.43099999999999999</v>
      </c>
      <c r="P1165">
        <v>0.311</v>
      </c>
      <c r="Q1165" t="s">
        <v>373</v>
      </c>
      <c r="R1165">
        <v>102</v>
      </c>
      <c r="S1165">
        <v>-2.4</v>
      </c>
      <c r="T1165">
        <v>-1.7</v>
      </c>
      <c r="U1165">
        <v>-7.7</v>
      </c>
      <c r="V1165">
        <v>0.7</v>
      </c>
    </row>
    <row r="1166" spans="1:22" x14ac:dyDescent="0.45">
      <c r="A1166" t="s">
        <v>2837</v>
      </c>
      <c r="B1166" t="s">
        <v>1989</v>
      </c>
      <c r="C1166">
        <v>282</v>
      </c>
      <c r="D1166">
        <v>391</v>
      </c>
      <c r="E1166">
        <v>1</v>
      </c>
      <c r="F1166">
        <v>18</v>
      </c>
      <c r="G1166">
        <v>15</v>
      </c>
      <c r="H1166">
        <v>0</v>
      </c>
      <c r="I1166">
        <v>2.5999999999999999E-2</v>
      </c>
      <c r="J1166">
        <v>0.26900000000000002</v>
      </c>
      <c r="K1166">
        <v>2.7E-2</v>
      </c>
      <c r="L1166">
        <v>0.23799999999999999</v>
      </c>
      <c r="M1166">
        <v>0.16700000000000001</v>
      </c>
      <c r="N1166">
        <v>0.19</v>
      </c>
      <c r="O1166">
        <v>0.19400000000000001</v>
      </c>
      <c r="P1166">
        <v>0.17299999999999999</v>
      </c>
      <c r="Q1166" t="s">
        <v>373</v>
      </c>
      <c r="R1166">
        <v>0</v>
      </c>
      <c r="S1166">
        <v>-0.2</v>
      </c>
      <c r="T1166">
        <v>-45.7</v>
      </c>
      <c r="U1166">
        <v>40</v>
      </c>
      <c r="V1166">
        <v>0.7</v>
      </c>
    </row>
    <row r="1167" spans="1:22" x14ac:dyDescent="0.45">
      <c r="A1167" t="s">
        <v>2839</v>
      </c>
      <c r="B1167" t="s">
        <v>1989</v>
      </c>
      <c r="C1167">
        <v>461</v>
      </c>
      <c r="D1167">
        <v>849</v>
      </c>
      <c r="E1167">
        <v>7</v>
      </c>
      <c r="F1167">
        <v>105</v>
      </c>
      <c r="G1167">
        <v>66</v>
      </c>
      <c r="H1167">
        <v>19</v>
      </c>
      <c r="I1167">
        <v>8.5999999999999993E-2</v>
      </c>
      <c r="J1167">
        <v>0.14099999999999999</v>
      </c>
      <c r="K1167">
        <v>7.0999999999999994E-2</v>
      </c>
      <c r="L1167">
        <v>0.251</v>
      </c>
      <c r="M1167">
        <v>0.221</v>
      </c>
      <c r="N1167">
        <v>0.28799999999999998</v>
      </c>
      <c r="O1167">
        <v>0.29199999999999998</v>
      </c>
      <c r="P1167">
        <v>0.26100000000000001</v>
      </c>
      <c r="Q1167" t="s">
        <v>373</v>
      </c>
      <c r="R1167">
        <v>61</v>
      </c>
      <c r="S1167">
        <v>4.9000000000000004</v>
      </c>
      <c r="T1167">
        <v>-34.200000000000003</v>
      </c>
      <c r="U1167">
        <v>13.4</v>
      </c>
      <c r="V1167">
        <v>0.7</v>
      </c>
    </row>
    <row r="1168" spans="1:22" x14ac:dyDescent="0.45">
      <c r="A1168" t="s">
        <v>2838</v>
      </c>
      <c r="B1168" t="s">
        <v>1989</v>
      </c>
      <c r="C1168">
        <v>191</v>
      </c>
      <c r="D1168">
        <v>585</v>
      </c>
      <c r="E1168">
        <v>7</v>
      </c>
      <c r="F1168">
        <v>56</v>
      </c>
      <c r="G1168">
        <v>36</v>
      </c>
      <c r="H1168">
        <v>1</v>
      </c>
      <c r="I1168">
        <v>9.9000000000000005E-2</v>
      </c>
      <c r="J1168">
        <v>0.16600000000000001</v>
      </c>
      <c r="K1168">
        <v>9.5000000000000001E-2</v>
      </c>
      <c r="L1168">
        <v>0.32200000000000001</v>
      </c>
      <c r="M1168">
        <v>0.27300000000000002</v>
      </c>
      <c r="N1168">
        <v>0.35099999999999998</v>
      </c>
      <c r="O1168">
        <v>0.36799999999999999</v>
      </c>
      <c r="P1168">
        <v>0.318</v>
      </c>
      <c r="Q1168" t="s">
        <v>373</v>
      </c>
      <c r="R1168">
        <v>96</v>
      </c>
      <c r="S1168">
        <v>-0.9</v>
      </c>
      <c r="T1168">
        <v>-3.9</v>
      </c>
      <c r="U1168">
        <v>-9.6</v>
      </c>
      <c r="V1168">
        <v>0.7</v>
      </c>
    </row>
    <row r="1169" spans="1:22" x14ac:dyDescent="0.45">
      <c r="A1169" t="s">
        <v>171</v>
      </c>
      <c r="B1169" t="s">
        <v>22</v>
      </c>
      <c r="C1169">
        <v>231</v>
      </c>
      <c r="D1169">
        <v>730</v>
      </c>
      <c r="E1169">
        <v>16</v>
      </c>
      <c r="F1169">
        <v>85</v>
      </c>
      <c r="G1169">
        <v>75</v>
      </c>
      <c r="H1169">
        <v>13</v>
      </c>
      <c r="I1169">
        <v>7.3999999999999996E-2</v>
      </c>
      <c r="J1169">
        <v>0.219</v>
      </c>
      <c r="K1169">
        <v>0.115</v>
      </c>
      <c r="L1169">
        <v>0.27400000000000002</v>
      </c>
      <c r="M1169">
        <v>0.22800000000000001</v>
      </c>
      <c r="N1169">
        <v>0.28699999999999998</v>
      </c>
      <c r="O1169">
        <v>0.34300000000000003</v>
      </c>
      <c r="P1169">
        <v>0.27800000000000002</v>
      </c>
      <c r="Q1169" t="s">
        <v>373</v>
      </c>
      <c r="R1169">
        <v>79</v>
      </c>
      <c r="S1169">
        <v>-0.1</v>
      </c>
      <c r="T1169">
        <v>-18.8</v>
      </c>
      <c r="U1169">
        <v>0.6</v>
      </c>
      <c r="V1169">
        <v>0.7</v>
      </c>
    </row>
    <row r="1170" spans="1:22" x14ac:dyDescent="0.45">
      <c r="A1170" t="s">
        <v>2840</v>
      </c>
      <c r="B1170" t="s">
        <v>1989</v>
      </c>
      <c r="C1170">
        <v>360</v>
      </c>
      <c r="D1170">
        <v>1272</v>
      </c>
      <c r="E1170">
        <v>4</v>
      </c>
      <c r="F1170">
        <v>109</v>
      </c>
      <c r="G1170">
        <v>136</v>
      </c>
      <c r="H1170">
        <v>1</v>
      </c>
      <c r="I1170">
        <v>4.7E-2</v>
      </c>
      <c r="J1170">
        <v>9.7000000000000003E-2</v>
      </c>
      <c r="K1170">
        <v>6.7000000000000004E-2</v>
      </c>
      <c r="L1170">
        <v>0.311</v>
      </c>
      <c r="M1170">
        <v>0.28299999999999997</v>
      </c>
      <c r="N1170">
        <v>0.32900000000000001</v>
      </c>
      <c r="O1170">
        <v>0.35099999999999998</v>
      </c>
      <c r="P1170">
        <v>0.30399999999999999</v>
      </c>
      <c r="Q1170" t="s">
        <v>373</v>
      </c>
      <c r="R1170">
        <v>82</v>
      </c>
      <c r="S1170">
        <v>-15.9</v>
      </c>
      <c r="T1170">
        <v>-43.8</v>
      </c>
      <c r="U1170">
        <v>7</v>
      </c>
      <c r="V1170">
        <v>0.6</v>
      </c>
    </row>
    <row r="1171" spans="1:22" x14ac:dyDescent="0.45">
      <c r="A1171" t="s">
        <v>2841</v>
      </c>
      <c r="B1171" t="s">
        <v>95</v>
      </c>
      <c r="C1171">
        <v>170</v>
      </c>
      <c r="D1171">
        <v>603</v>
      </c>
      <c r="E1171">
        <v>7</v>
      </c>
      <c r="F1171">
        <v>70</v>
      </c>
      <c r="G1171">
        <v>43</v>
      </c>
      <c r="H1171">
        <v>12</v>
      </c>
      <c r="I1171">
        <v>5.6000000000000001E-2</v>
      </c>
      <c r="J1171">
        <v>0.24</v>
      </c>
      <c r="K1171">
        <v>0.105</v>
      </c>
      <c r="L1171">
        <v>0.33500000000000002</v>
      </c>
      <c r="M1171">
        <v>0.25700000000000001</v>
      </c>
      <c r="N1171">
        <v>0.309</v>
      </c>
      <c r="O1171">
        <v>0.36199999999999999</v>
      </c>
      <c r="P1171">
        <v>0.29799999999999999</v>
      </c>
      <c r="Q1171" t="s">
        <v>373</v>
      </c>
      <c r="R1171">
        <v>86</v>
      </c>
      <c r="S1171">
        <v>5</v>
      </c>
      <c r="T1171">
        <v>-4.8</v>
      </c>
      <c r="U1171">
        <v>-9.8000000000000007</v>
      </c>
      <c r="V1171">
        <v>0.6</v>
      </c>
    </row>
    <row r="1172" spans="1:22" x14ac:dyDescent="0.45">
      <c r="A1172" t="s">
        <v>2857</v>
      </c>
      <c r="B1172" t="s">
        <v>1989</v>
      </c>
      <c r="C1172">
        <v>327</v>
      </c>
      <c r="D1172">
        <v>1093</v>
      </c>
      <c r="E1172">
        <v>42</v>
      </c>
      <c r="F1172">
        <v>115</v>
      </c>
      <c r="G1172">
        <v>140</v>
      </c>
      <c r="H1172">
        <v>6</v>
      </c>
      <c r="I1172">
        <v>6.4000000000000001E-2</v>
      </c>
      <c r="J1172">
        <v>0.29599999999999999</v>
      </c>
      <c r="K1172">
        <v>0.16700000000000001</v>
      </c>
      <c r="L1172">
        <v>0.28599999999999998</v>
      </c>
      <c r="M1172">
        <v>0.22700000000000001</v>
      </c>
      <c r="N1172">
        <v>0.27700000000000002</v>
      </c>
      <c r="O1172">
        <v>0.39400000000000002</v>
      </c>
      <c r="P1172">
        <v>0.28999999999999998</v>
      </c>
      <c r="Q1172" t="s">
        <v>373</v>
      </c>
      <c r="R1172">
        <v>83</v>
      </c>
      <c r="S1172">
        <v>-2.1</v>
      </c>
      <c r="T1172">
        <v>-24.3</v>
      </c>
      <c r="U1172">
        <v>-7</v>
      </c>
      <c r="V1172">
        <v>0.6</v>
      </c>
    </row>
    <row r="1173" spans="1:22" x14ac:dyDescent="0.45">
      <c r="A1173" t="s">
        <v>2843</v>
      </c>
      <c r="B1173" t="s">
        <v>1989</v>
      </c>
      <c r="C1173">
        <v>263</v>
      </c>
      <c r="D1173">
        <v>797</v>
      </c>
      <c r="E1173">
        <v>29</v>
      </c>
      <c r="F1173">
        <v>97</v>
      </c>
      <c r="G1173">
        <v>119</v>
      </c>
      <c r="H1173">
        <v>0</v>
      </c>
      <c r="I1173">
        <v>7.0000000000000007E-2</v>
      </c>
      <c r="J1173">
        <v>0.24299999999999999</v>
      </c>
      <c r="K1173">
        <v>0.182</v>
      </c>
      <c r="L1173">
        <v>0.32500000000000001</v>
      </c>
      <c r="M1173">
        <v>0.26700000000000002</v>
      </c>
      <c r="N1173">
        <v>0.33100000000000002</v>
      </c>
      <c r="O1173">
        <v>0.44900000000000001</v>
      </c>
      <c r="P1173">
        <v>0.33800000000000002</v>
      </c>
      <c r="Q1173" t="s">
        <v>373</v>
      </c>
      <c r="R1173">
        <v>102</v>
      </c>
      <c r="S1173">
        <v>-1.8</v>
      </c>
      <c r="T1173">
        <v>0.6</v>
      </c>
      <c r="U1173">
        <v>-21.3</v>
      </c>
      <c r="V1173">
        <v>0.6</v>
      </c>
    </row>
    <row r="1174" spans="1:22" x14ac:dyDescent="0.45">
      <c r="A1174" t="s">
        <v>2844</v>
      </c>
      <c r="B1174" t="s">
        <v>1989</v>
      </c>
      <c r="C1174">
        <v>342</v>
      </c>
      <c r="D1174">
        <v>1044</v>
      </c>
      <c r="E1174">
        <v>28</v>
      </c>
      <c r="F1174">
        <v>115</v>
      </c>
      <c r="G1174">
        <v>125</v>
      </c>
      <c r="H1174">
        <v>5</v>
      </c>
      <c r="I1174">
        <v>0.1</v>
      </c>
      <c r="J1174">
        <v>0.17599999999999999</v>
      </c>
      <c r="K1174">
        <v>0.153</v>
      </c>
      <c r="L1174">
        <v>0.26500000000000001</v>
      </c>
      <c r="M1174">
        <v>0.23799999999999999</v>
      </c>
      <c r="N1174">
        <v>0.32100000000000001</v>
      </c>
      <c r="O1174">
        <v>0.39100000000000001</v>
      </c>
      <c r="P1174">
        <v>0.312</v>
      </c>
      <c r="Q1174" t="s">
        <v>373</v>
      </c>
      <c r="R1174">
        <v>87</v>
      </c>
      <c r="S1174">
        <v>-1.3</v>
      </c>
      <c r="T1174">
        <v>-17.899999999999999</v>
      </c>
      <c r="U1174">
        <v>-10.6</v>
      </c>
      <c r="V1174">
        <v>0.6</v>
      </c>
    </row>
    <row r="1175" spans="1:22" x14ac:dyDescent="0.45">
      <c r="A1175" t="s">
        <v>2842</v>
      </c>
      <c r="B1175" t="s">
        <v>1989</v>
      </c>
      <c r="C1175">
        <v>234</v>
      </c>
      <c r="D1175">
        <v>696</v>
      </c>
      <c r="E1175">
        <v>12</v>
      </c>
      <c r="F1175">
        <v>98</v>
      </c>
      <c r="G1175">
        <v>67</v>
      </c>
      <c r="H1175">
        <v>10</v>
      </c>
      <c r="I1175">
        <v>7.4999999999999997E-2</v>
      </c>
      <c r="J1175">
        <v>0.27300000000000002</v>
      </c>
      <c r="K1175">
        <v>0.113</v>
      </c>
      <c r="L1175">
        <v>0.32600000000000001</v>
      </c>
      <c r="M1175">
        <v>0.24299999999999999</v>
      </c>
      <c r="N1175">
        <v>0.30099999999999999</v>
      </c>
      <c r="O1175">
        <v>0.35499999999999998</v>
      </c>
      <c r="P1175">
        <v>0.28899999999999998</v>
      </c>
      <c r="Q1175" t="s">
        <v>373</v>
      </c>
      <c r="R1175">
        <v>76</v>
      </c>
      <c r="S1175">
        <v>1.4</v>
      </c>
      <c r="T1175">
        <v>-19.3</v>
      </c>
      <c r="U1175">
        <v>1.4</v>
      </c>
      <c r="V1175">
        <v>0.6</v>
      </c>
    </row>
    <row r="1176" spans="1:22" x14ac:dyDescent="0.45">
      <c r="A1176" t="s">
        <v>2845</v>
      </c>
      <c r="B1176" t="s">
        <v>1989</v>
      </c>
      <c r="C1176">
        <v>463</v>
      </c>
      <c r="D1176">
        <v>1752</v>
      </c>
      <c r="E1176">
        <v>55</v>
      </c>
      <c r="F1176">
        <v>190</v>
      </c>
      <c r="G1176">
        <v>250</v>
      </c>
      <c r="H1176">
        <v>0</v>
      </c>
      <c r="I1176">
        <v>7.0999999999999994E-2</v>
      </c>
      <c r="J1176">
        <v>0.155</v>
      </c>
      <c r="K1176">
        <v>0.159</v>
      </c>
      <c r="L1176">
        <v>0.3</v>
      </c>
      <c r="M1176">
        <v>0.27500000000000002</v>
      </c>
      <c r="N1176">
        <v>0.34699999999999998</v>
      </c>
      <c r="O1176">
        <v>0.434</v>
      </c>
      <c r="P1176">
        <v>0.34300000000000003</v>
      </c>
      <c r="Q1176" t="s">
        <v>373</v>
      </c>
      <c r="R1176">
        <v>108</v>
      </c>
      <c r="S1176">
        <v>-19.3</v>
      </c>
      <c r="T1176">
        <v>-1.4</v>
      </c>
      <c r="U1176">
        <v>-52.5</v>
      </c>
      <c r="V1176">
        <v>0.6</v>
      </c>
    </row>
    <row r="1177" spans="1:22" x14ac:dyDescent="0.45">
      <c r="A1177" t="s">
        <v>2846</v>
      </c>
      <c r="B1177" t="s">
        <v>22</v>
      </c>
      <c r="C1177">
        <v>186</v>
      </c>
      <c r="D1177">
        <v>700</v>
      </c>
      <c r="E1177">
        <v>32</v>
      </c>
      <c r="F1177">
        <v>75</v>
      </c>
      <c r="G1177">
        <v>98</v>
      </c>
      <c r="H1177">
        <v>0</v>
      </c>
      <c r="I1177">
        <v>0.106</v>
      </c>
      <c r="J1177">
        <v>0.27</v>
      </c>
      <c r="K1177">
        <v>0.21299999999999999</v>
      </c>
      <c r="L1177">
        <v>0.24399999999999999</v>
      </c>
      <c r="M1177">
        <v>0.21099999999999999</v>
      </c>
      <c r="N1177">
        <v>0.30099999999999999</v>
      </c>
      <c r="O1177">
        <v>0.42399999999999999</v>
      </c>
      <c r="P1177">
        <v>0.313</v>
      </c>
      <c r="Q1177" t="s">
        <v>373</v>
      </c>
      <c r="R1177">
        <v>96</v>
      </c>
      <c r="S1177">
        <v>-3.1</v>
      </c>
      <c r="T1177">
        <v>-7.3</v>
      </c>
      <c r="U1177">
        <v>-11</v>
      </c>
      <c r="V1177">
        <v>0.6</v>
      </c>
    </row>
    <row r="1178" spans="1:22" x14ac:dyDescent="0.45">
      <c r="A1178" t="s">
        <v>2847</v>
      </c>
      <c r="B1178" t="s">
        <v>132</v>
      </c>
      <c r="C1178">
        <v>483</v>
      </c>
      <c r="D1178">
        <v>1798</v>
      </c>
      <c r="E1178">
        <v>66</v>
      </c>
      <c r="F1178">
        <v>200</v>
      </c>
      <c r="G1178">
        <v>211</v>
      </c>
      <c r="H1178">
        <v>2</v>
      </c>
      <c r="I1178">
        <v>5.2999999999999999E-2</v>
      </c>
      <c r="J1178">
        <v>0.216</v>
      </c>
      <c r="K1178">
        <v>0.17</v>
      </c>
      <c r="L1178">
        <v>0.29099999999999998</v>
      </c>
      <c r="M1178">
        <v>0.254</v>
      </c>
      <c r="N1178">
        <v>0.29799999999999999</v>
      </c>
      <c r="O1178">
        <v>0.42399999999999999</v>
      </c>
      <c r="P1178">
        <v>0.315</v>
      </c>
      <c r="Q1178" t="s">
        <v>373</v>
      </c>
      <c r="R1178">
        <v>96</v>
      </c>
      <c r="S1178">
        <v>-10.8</v>
      </c>
      <c r="T1178">
        <v>-19</v>
      </c>
      <c r="U1178">
        <v>-33.799999999999997</v>
      </c>
      <c r="V1178">
        <v>0.6</v>
      </c>
    </row>
    <row r="1179" spans="1:22" x14ac:dyDescent="0.45">
      <c r="A1179" t="s">
        <v>2848</v>
      </c>
      <c r="B1179" t="s">
        <v>1989</v>
      </c>
      <c r="C1179">
        <v>272</v>
      </c>
      <c r="D1179">
        <v>649</v>
      </c>
      <c r="E1179">
        <v>5</v>
      </c>
      <c r="F1179">
        <v>70</v>
      </c>
      <c r="G1179">
        <v>51</v>
      </c>
      <c r="H1179">
        <v>35</v>
      </c>
      <c r="I1179">
        <v>3.1E-2</v>
      </c>
      <c r="J1179">
        <v>0.19400000000000001</v>
      </c>
      <c r="K1179">
        <v>0.1</v>
      </c>
      <c r="L1179">
        <v>0.32800000000000001</v>
      </c>
      <c r="M1179">
        <v>0.26800000000000002</v>
      </c>
      <c r="N1179">
        <v>0.29399999999999998</v>
      </c>
      <c r="O1179">
        <v>0.36799999999999999</v>
      </c>
      <c r="P1179">
        <v>0.28599999999999998</v>
      </c>
      <c r="Q1179" t="s">
        <v>373</v>
      </c>
      <c r="R1179">
        <v>76</v>
      </c>
      <c r="S1179">
        <v>7.6</v>
      </c>
      <c r="T1179">
        <v>-9.8000000000000007</v>
      </c>
      <c r="U1179">
        <v>-5.2</v>
      </c>
      <c r="V1179">
        <v>0.6</v>
      </c>
    </row>
    <row r="1180" spans="1:22" x14ac:dyDescent="0.45">
      <c r="A1180" t="s">
        <v>1889</v>
      </c>
      <c r="B1180" t="s">
        <v>75</v>
      </c>
      <c r="C1180">
        <v>214</v>
      </c>
      <c r="D1180">
        <v>397</v>
      </c>
      <c r="E1180">
        <v>2</v>
      </c>
      <c r="F1180">
        <v>53</v>
      </c>
      <c r="G1180">
        <v>21</v>
      </c>
      <c r="H1180">
        <v>18</v>
      </c>
      <c r="I1180">
        <v>5.2999999999999999E-2</v>
      </c>
      <c r="J1180">
        <v>0.219</v>
      </c>
      <c r="K1180">
        <v>7.9000000000000001E-2</v>
      </c>
      <c r="L1180">
        <v>0.313</v>
      </c>
      <c r="M1180">
        <v>0.24299999999999999</v>
      </c>
      <c r="N1180">
        <v>0.28699999999999998</v>
      </c>
      <c r="O1180">
        <v>0.32200000000000001</v>
      </c>
      <c r="P1180">
        <v>0.27</v>
      </c>
      <c r="Q1180" t="s">
        <v>373</v>
      </c>
      <c r="R1180">
        <v>76</v>
      </c>
      <c r="S1180">
        <v>1.2</v>
      </c>
      <c r="T1180">
        <v>-10.199999999999999</v>
      </c>
      <c r="U1180">
        <v>2.2000000000000002</v>
      </c>
      <c r="V1180">
        <v>0.6</v>
      </c>
    </row>
    <row r="1181" spans="1:22" x14ac:dyDescent="0.45">
      <c r="A1181" t="s">
        <v>538</v>
      </c>
      <c r="B1181" t="s">
        <v>1989</v>
      </c>
      <c r="C1181">
        <v>320</v>
      </c>
      <c r="D1181">
        <v>340</v>
      </c>
      <c r="E1181">
        <v>1</v>
      </c>
      <c r="F1181">
        <v>22</v>
      </c>
      <c r="G1181">
        <v>15</v>
      </c>
      <c r="H1181">
        <v>0</v>
      </c>
      <c r="I1181">
        <v>3.7999999999999999E-2</v>
      </c>
      <c r="J1181">
        <v>0.23499999999999999</v>
      </c>
      <c r="K1181">
        <v>3.6999999999999998E-2</v>
      </c>
      <c r="L1181">
        <v>0.21299999999999999</v>
      </c>
      <c r="M1181">
        <v>0.158</v>
      </c>
      <c r="N1181">
        <v>0.19400000000000001</v>
      </c>
      <c r="O1181">
        <v>0.19500000000000001</v>
      </c>
      <c r="P1181">
        <v>0.17699999999999999</v>
      </c>
      <c r="Q1181" t="s">
        <v>373</v>
      </c>
      <c r="R1181">
        <v>-1</v>
      </c>
      <c r="S1181">
        <v>-1.2</v>
      </c>
      <c r="T1181">
        <v>-41.4</v>
      </c>
      <c r="U1181">
        <v>36.5</v>
      </c>
      <c r="V1181">
        <v>0.6</v>
      </c>
    </row>
    <row r="1182" spans="1:22" x14ac:dyDescent="0.45">
      <c r="A1182" t="s">
        <v>2849</v>
      </c>
      <c r="B1182" t="s">
        <v>1989</v>
      </c>
      <c r="C1182">
        <v>191</v>
      </c>
      <c r="D1182">
        <v>396</v>
      </c>
      <c r="E1182">
        <v>13</v>
      </c>
      <c r="F1182">
        <v>48</v>
      </c>
      <c r="G1182">
        <v>59</v>
      </c>
      <c r="H1182">
        <v>1</v>
      </c>
      <c r="I1182">
        <v>0.106</v>
      </c>
      <c r="J1182">
        <v>0.14099999999999999</v>
      </c>
      <c r="K1182">
        <v>0.16500000000000001</v>
      </c>
      <c r="L1182">
        <v>0.29099999999999998</v>
      </c>
      <c r="M1182">
        <v>0.27400000000000002</v>
      </c>
      <c r="N1182">
        <v>0.34799999999999998</v>
      </c>
      <c r="O1182">
        <v>0.439</v>
      </c>
      <c r="P1182">
        <v>0.34499999999999997</v>
      </c>
      <c r="Q1182" t="s">
        <v>373</v>
      </c>
      <c r="R1182">
        <v>114</v>
      </c>
      <c r="S1182">
        <v>-3.1</v>
      </c>
      <c r="T1182">
        <v>3.9</v>
      </c>
      <c r="U1182">
        <v>-10.8</v>
      </c>
      <c r="V1182">
        <v>0.6</v>
      </c>
    </row>
    <row r="1183" spans="1:22" x14ac:dyDescent="0.45">
      <c r="A1183" t="s">
        <v>2850</v>
      </c>
      <c r="B1183" t="s">
        <v>1989</v>
      </c>
      <c r="C1183">
        <v>130</v>
      </c>
      <c r="D1183">
        <v>449</v>
      </c>
      <c r="E1183">
        <v>2</v>
      </c>
      <c r="F1183">
        <v>54</v>
      </c>
      <c r="G1183">
        <v>29</v>
      </c>
      <c r="H1183">
        <v>2</v>
      </c>
      <c r="I1183">
        <v>7.8E-2</v>
      </c>
      <c r="J1183">
        <v>0.1</v>
      </c>
      <c r="K1183">
        <v>7.8E-2</v>
      </c>
      <c r="L1183">
        <v>0.29399999999999998</v>
      </c>
      <c r="M1183">
        <v>0.26600000000000001</v>
      </c>
      <c r="N1183">
        <v>0.32800000000000001</v>
      </c>
      <c r="O1183">
        <v>0.34300000000000003</v>
      </c>
      <c r="P1183">
        <v>0.30199999999999999</v>
      </c>
      <c r="Q1183" t="s">
        <v>373</v>
      </c>
      <c r="R1183">
        <v>87</v>
      </c>
      <c r="S1183">
        <v>0.3</v>
      </c>
      <c r="T1183">
        <v>-6.6</v>
      </c>
      <c r="U1183">
        <v>-3.1</v>
      </c>
      <c r="V1183">
        <v>0.6</v>
      </c>
    </row>
    <row r="1184" spans="1:22" x14ac:dyDescent="0.45">
      <c r="A1184" t="s">
        <v>2851</v>
      </c>
      <c r="B1184" t="s">
        <v>1989</v>
      </c>
      <c r="C1184">
        <v>330</v>
      </c>
      <c r="D1184">
        <v>1064</v>
      </c>
      <c r="E1184">
        <v>12</v>
      </c>
      <c r="F1184">
        <v>121</v>
      </c>
      <c r="G1184">
        <v>93</v>
      </c>
      <c r="H1184">
        <v>29</v>
      </c>
      <c r="I1184">
        <v>4.3999999999999997E-2</v>
      </c>
      <c r="J1184">
        <v>9.0999999999999998E-2</v>
      </c>
      <c r="K1184">
        <v>9.6000000000000002E-2</v>
      </c>
      <c r="L1184">
        <v>0.29299999999999998</v>
      </c>
      <c r="M1184">
        <v>0.27600000000000002</v>
      </c>
      <c r="N1184">
        <v>0.308</v>
      </c>
      <c r="O1184">
        <v>0.372</v>
      </c>
      <c r="P1184">
        <v>0.29799999999999999</v>
      </c>
      <c r="Q1184" t="s">
        <v>373</v>
      </c>
      <c r="R1184">
        <v>76</v>
      </c>
      <c r="S1184">
        <v>8.5</v>
      </c>
      <c r="T1184">
        <v>-24.3</v>
      </c>
      <c r="U1184">
        <v>-5.3</v>
      </c>
      <c r="V1184">
        <v>0.6</v>
      </c>
    </row>
    <row r="1185" spans="1:22" x14ac:dyDescent="0.45">
      <c r="A1185" t="s">
        <v>150</v>
      </c>
      <c r="B1185" t="s">
        <v>60</v>
      </c>
      <c r="C1185">
        <v>188</v>
      </c>
      <c r="D1185">
        <v>763</v>
      </c>
      <c r="E1185">
        <v>19</v>
      </c>
      <c r="F1185">
        <v>90</v>
      </c>
      <c r="G1185">
        <v>96</v>
      </c>
      <c r="H1185">
        <v>8</v>
      </c>
      <c r="I1185">
        <v>5.8999999999999997E-2</v>
      </c>
      <c r="J1185">
        <v>0.14199999999999999</v>
      </c>
      <c r="K1185">
        <v>0.14699999999999999</v>
      </c>
      <c r="L1185">
        <v>0.311</v>
      </c>
      <c r="M1185">
        <v>0.28299999999999997</v>
      </c>
      <c r="N1185">
        <v>0.33700000000000002</v>
      </c>
      <c r="O1185">
        <v>0.43</v>
      </c>
      <c r="P1185">
        <v>0.33400000000000002</v>
      </c>
      <c r="Q1185" t="s">
        <v>373</v>
      </c>
      <c r="R1185">
        <v>107</v>
      </c>
      <c r="S1185">
        <v>-3.2</v>
      </c>
      <c r="T1185">
        <v>3.3</v>
      </c>
      <c r="U1185">
        <v>-23.4</v>
      </c>
      <c r="V1185">
        <v>0.6</v>
      </c>
    </row>
    <row r="1186" spans="1:22" x14ac:dyDescent="0.45">
      <c r="A1186" t="s">
        <v>2852</v>
      </c>
      <c r="B1186" t="s">
        <v>1989</v>
      </c>
      <c r="C1186">
        <v>295</v>
      </c>
      <c r="D1186">
        <v>992</v>
      </c>
      <c r="E1186">
        <v>24</v>
      </c>
      <c r="F1186">
        <v>106</v>
      </c>
      <c r="G1186">
        <v>120</v>
      </c>
      <c r="H1186">
        <v>8</v>
      </c>
      <c r="I1186">
        <v>5.0999999999999997E-2</v>
      </c>
      <c r="J1186">
        <v>0.217</v>
      </c>
      <c r="K1186">
        <v>0.14199999999999999</v>
      </c>
      <c r="L1186">
        <v>0.30299999999999999</v>
      </c>
      <c r="M1186">
        <v>0.252</v>
      </c>
      <c r="N1186">
        <v>0.29899999999999999</v>
      </c>
      <c r="O1186">
        <v>0.39400000000000002</v>
      </c>
      <c r="P1186">
        <v>0.29899999999999999</v>
      </c>
      <c r="Q1186" t="s">
        <v>373</v>
      </c>
      <c r="R1186">
        <v>86</v>
      </c>
      <c r="S1186">
        <v>-1.7</v>
      </c>
      <c r="T1186">
        <v>-19.3</v>
      </c>
      <c r="U1186">
        <v>-8.4</v>
      </c>
      <c r="V1186">
        <v>0.6</v>
      </c>
    </row>
    <row r="1187" spans="1:22" x14ac:dyDescent="0.45">
      <c r="A1187" t="s">
        <v>3656</v>
      </c>
      <c r="B1187" t="s">
        <v>102</v>
      </c>
      <c r="C1187">
        <v>83</v>
      </c>
      <c r="D1187">
        <v>306</v>
      </c>
      <c r="E1187">
        <v>8</v>
      </c>
      <c r="F1187">
        <v>34</v>
      </c>
      <c r="G1187">
        <v>33</v>
      </c>
      <c r="H1187">
        <v>5</v>
      </c>
      <c r="I1187">
        <v>6.5000000000000002E-2</v>
      </c>
      <c r="J1187">
        <v>0.19</v>
      </c>
      <c r="K1187">
        <v>0.13100000000000001</v>
      </c>
      <c r="L1187">
        <v>0.28399999999999997</v>
      </c>
      <c r="M1187">
        <v>0.247</v>
      </c>
      <c r="N1187">
        <v>0.30099999999999999</v>
      </c>
      <c r="O1187">
        <v>0.378</v>
      </c>
      <c r="P1187">
        <v>0.29699999999999999</v>
      </c>
      <c r="Q1187" t="s">
        <v>373</v>
      </c>
      <c r="R1187">
        <v>91</v>
      </c>
      <c r="S1187">
        <v>0.2</v>
      </c>
      <c r="T1187">
        <v>-3</v>
      </c>
      <c r="U1187">
        <v>-1.6</v>
      </c>
      <c r="V1187">
        <v>0.6</v>
      </c>
    </row>
    <row r="1188" spans="1:22" x14ac:dyDescent="0.45">
      <c r="A1188" t="s">
        <v>274</v>
      </c>
      <c r="B1188" t="s">
        <v>1989</v>
      </c>
      <c r="C1188">
        <v>251</v>
      </c>
      <c r="D1188">
        <v>323</v>
      </c>
      <c r="E1188">
        <v>1</v>
      </c>
      <c r="F1188">
        <v>13</v>
      </c>
      <c r="G1188">
        <v>18</v>
      </c>
      <c r="H1188">
        <v>0</v>
      </c>
      <c r="I1188">
        <v>1.4999999999999999E-2</v>
      </c>
      <c r="J1188">
        <v>0.39600000000000002</v>
      </c>
      <c r="K1188">
        <v>4.2000000000000003E-2</v>
      </c>
      <c r="L1188">
        <v>0.26900000000000002</v>
      </c>
      <c r="M1188">
        <v>0.153</v>
      </c>
      <c r="N1188">
        <v>0.17199999999999999</v>
      </c>
      <c r="O1188">
        <v>0.19400000000000001</v>
      </c>
      <c r="P1188">
        <v>0.16200000000000001</v>
      </c>
      <c r="Q1188" t="s">
        <v>373</v>
      </c>
      <c r="R1188">
        <v>-4</v>
      </c>
      <c r="S1188">
        <v>-0.9</v>
      </c>
      <c r="T1188">
        <v>-41.7</v>
      </c>
      <c r="U1188">
        <v>37.200000000000003</v>
      </c>
      <c r="V1188">
        <v>0.5</v>
      </c>
    </row>
    <row r="1189" spans="1:22" x14ac:dyDescent="0.45">
      <c r="A1189" t="s">
        <v>2853</v>
      </c>
      <c r="B1189" t="s">
        <v>1989</v>
      </c>
      <c r="C1189">
        <v>350</v>
      </c>
      <c r="D1189">
        <v>998</v>
      </c>
      <c r="E1189">
        <v>20</v>
      </c>
      <c r="F1189">
        <v>131</v>
      </c>
      <c r="G1189">
        <v>111</v>
      </c>
      <c r="H1189">
        <v>27</v>
      </c>
      <c r="I1189">
        <v>7.0000000000000007E-2</v>
      </c>
      <c r="J1189">
        <v>0.186</v>
      </c>
      <c r="K1189">
        <v>0.127</v>
      </c>
      <c r="L1189">
        <v>0.30599999999999999</v>
      </c>
      <c r="M1189">
        <v>0.26100000000000001</v>
      </c>
      <c r="N1189">
        <v>0.318</v>
      </c>
      <c r="O1189">
        <v>0.38800000000000001</v>
      </c>
      <c r="P1189">
        <v>0.309</v>
      </c>
      <c r="Q1189" t="s">
        <v>373</v>
      </c>
      <c r="R1189">
        <v>85</v>
      </c>
      <c r="S1189">
        <v>8.5</v>
      </c>
      <c r="T1189">
        <v>-10.199999999999999</v>
      </c>
      <c r="U1189">
        <v>-17.7</v>
      </c>
      <c r="V1189">
        <v>0.5</v>
      </c>
    </row>
    <row r="1190" spans="1:22" x14ac:dyDescent="0.45">
      <c r="A1190" t="s">
        <v>2854</v>
      </c>
      <c r="B1190" t="s">
        <v>1989</v>
      </c>
      <c r="C1190">
        <v>128</v>
      </c>
      <c r="D1190">
        <v>308</v>
      </c>
      <c r="E1190">
        <v>4</v>
      </c>
      <c r="F1190">
        <v>38</v>
      </c>
      <c r="G1190">
        <v>37</v>
      </c>
      <c r="H1190">
        <v>0</v>
      </c>
      <c r="I1190">
        <v>6.2E-2</v>
      </c>
      <c r="J1190">
        <v>0.28599999999999998</v>
      </c>
      <c r="K1190">
        <v>0.14199999999999999</v>
      </c>
      <c r="L1190">
        <v>0.35799999999999998</v>
      </c>
      <c r="M1190">
        <v>0.25600000000000001</v>
      </c>
      <c r="N1190">
        <v>0.309</v>
      </c>
      <c r="O1190">
        <v>0.39900000000000002</v>
      </c>
      <c r="P1190">
        <v>0.311</v>
      </c>
      <c r="Q1190" t="s">
        <v>373</v>
      </c>
      <c r="R1190">
        <v>92</v>
      </c>
      <c r="S1190">
        <v>0.6</v>
      </c>
      <c r="T1190">
        <v>-2.4</v>
      </c>
      <c r="U1190">
        <v>-2.2999999999999998</v>
      </c>
      <c r="V1190">
        <v>0.5</v>
      </c>
    </row>
    <row r="1191" spans="1:22" x14ac:dyDescent="0.45">
      <c r="A1191" t="s">
        <v>2855</v>
      </c>
      <c r="B1191" t="s">
        <v>1989</v>
      </c>
      <c r="C1191">
        <v>252</v>
      </c>
      <c r="D1191">
        <v>520</v>
      </c>
      <c r="E1191">
        <v>7</v>
      </c>
      <c r="F1191">
        <v>62</v>
      </c>
      <c r="G1191">
        <v>30</v>
      </c>
      <c r="H1191">
        <v>8</v>
      </c>
      <c r="I1191">
        <v>8.3000000000000004E-2</v>
      </c>
      <c r="J1191">
        <v>0.26900000000000002</v>
      </c>
      <c r="K1191">
        <v>0.10299999999999999</v>
      </c>
      <c r="L1191">
        <v>0.31900000000000001</v>
      </c>
      <c r="M1191">
        <v>0.23300000000000001</v>
      </c>
      <c r="N1191">
        <v>0.309</v>
      </c>
      <c r="O1191">
        <v>0.33600000000000002</v>
      </c>
      <c r="P1191">
        <v>0.28999999999999998</v>
      </c>
      <c r="Q1191" t="s">
        <v>373</v>
      </c>
      <c r="R1191">
        <v>70</v>
      </c>
      <c r="S1191">
        <v>1.6</v>
      </c>
      <c r="T1191">
        <v>-18.2</v>
      </c>
      <c r="U1191">
        <v>6.5</v>
      </c>
      <c r="V1191">
        <v>0.5</v>
      </c>
    </row>
    <row r="1192" spans="1:22" x14ac:dyDescent="0.45">
      <c r="A1192" t="s">
        <v>216</v>
      </c>
      <c r="B1192" t="s">
        <v>60</v>
      </c>
      <c r="C1192">
        <v>118</v>
      </c>
      <c r="D1192">
        <v>426</v>
      </c>
      <c r="E1192">
        <v>13</v>
      </c>
      <c r="F1192">
        <v>56</v>
      </c>
      <c r="G1192">
        <v>56</v>
      </c>
      <c r="H1192">
        <v>14</v>
      </c>
      <c r="I1192">
        <v>3.5000000000000003E-2</v>
      </c>
      <c r="J1192">
        <v>0.27500000000000002</v>
      </c>
      <c r="K1192">
        <v>0.16900000000000001</v>
      </c>
      <c r="L1192">
        <v>0.312</v>
      </c>
      <c r="M1192">
        <v>0.246</v>
      </c>
      <c r="N1192">
        <v>0.27600000000000002</v>
      </c>
      <c r="O1192">
        <v>0.41499999999999998</v>
      </c>
      <c r="P1192">
        <v>0.29599999999999999</v>
      </c>
      <c r="Q1192" t="s">
        <v>373</v>
      </c>
      <c r="R1192">
        <v>84</v>
      </c>
      <c r="S1192">
        <v>1.1000000000000001</v>
      </c>
      <c r="T1192">
        <v>-7.1</v>
      </c>
      <c r="U1192">
        <v>-1.7</v>
      </c>
      <c r="V1192">
        <v>0.5</v>
      </c>
    </row>
    <row r="1193" spans="1:22" x14ac:dyDescent="0.45">
      <c r="A1193" t="s">
        <v>2856</v>
      </c>
      <c r="B1193" t="s">
        <v>1989</v>
      </c>
      <c r="C1193">
        <v>273</v>
      </c>
      <c r="D1193">
        <v>489</v>
      </c>
      <c r="E1193">
        <v>8</v>
      </c>
      <c r="F1193">
        <v>55</v>
      </c>
      <c r="G1193">
        <v>50</v>
      </c>
      <c r="H1193">
        <v>9</v>
      </c>
      <c r="I1193">
        <v>0.08</v>
      </c>
      <c r="J1193">
        <v>0.27400000000000002</v>
      </c>
      <c r="K1193">
        <v>0.109</v>
      </c>
      <c r="L1193">
        <v>0.33</v>
      </c>
      <c r="M1193">
        <v>0.24299999999999999</v>
      </c>
      <c r="N1193">
        <v>0.316</v>
      </c>
      <c r="O1193">
        <v>0.35199999999999998</v>
      </c>
      <c r="P1193">
        <v>0.29399999999999998</v>
      </c>
      <c r="Q1193" t="s">
        <v>373</v>
      </c>
      <c r="R1193">
        <v>80</v>
      </c>
      <c r="S1193">
        <v>2</v>
      </c>
      <c r="T1193">
        <v>-10.199999999999999</v>
      </c>
      <c r="U1193">
        <v>-0.1</v>
      </c>
      <c r="V1193">
        <v>0.5</v>
      </c>
    </row>
    <row r="1194" spans="1:22" x14ac:dyDescent="0.45">
      <c r="A1194" t="s">
        <v>186</v>
      </c>
      <c r="B1194" t="s">
        <v>80</v>
      </c>
      <c r="C1194">
        <v>286</v>
      </c>
      <c r="D1194">
        <v>1210</v>
      </c>
      <c r="E1194">
        <v>29</v>
      </c>
      <c r="F1194">
        <v>123</v>
      </c>
      <c r="G1194">
        <v>165</v>
      </c>
      <c r="H1194">
        <v>3</v>
      </c>
      <c r="I1194">
        <v>6.0999999999999999E-2</v>
      </c>
      <c r="J1194">
        <v>0.20200000000000001</v>
      </c>
      <c r="K1194">
        <v>0.13500000000000001</v>
      </c>
      <c r="L1194">
        <v>0.32400000000000001</v>
      </c>
      <c r="M1194">
        <v>0.27400000000000002</v>
      </c>
      <c r="N1194">
        <v>0.32200000000000001</v>
      </c>
      <c r="O1194">
        <v>0.40799999999999997</v>
      </c>
      <c r="P1194">
        <v>0.317</v>
      </c>
      <c r="Q1194" t="s">
        <v>373</v>
      </c>
      <c r="R1194">
        <v>101</v>
      </c>
      <c r="S1194">
        <v>-6.5</v>
      </c>
      <c r="T1194">
        <v>-5.8</v>
      </c>
      <c r="U1194">
        <v>-30.8</v>
      </c>
      <c r="V1194">
        <v>0.5</v>
      </c>
    </row>
    <row r="1195" spans="1:22" x14ac:dyDescent="0.45">
      <c r="A1195" t="s">
        <v>2878</v>
      </c>
      <c r="B1195" t="s">
        <v>1989</v>
      </c>
      <c r="C1195">
        <v>132</v>
      </c>
      <c r="D1195">
        <v>440</v>
      </c>
      <c r="E1195">
        <v>9</v>
      </c>
      <c r="F1195">
        <v>46</v>
      </c>
      <c r="G1195">
        <v>41</v>
      </c>
      <c r="H1195">
        <v>18</v>
      </c>
      <c r="I1195">
        <v>7.4999999999999997E-2</v>
      </c>
      <c r="J1195">
        <v>0.23899999999999999</v>
      </c>
      <c r="K1195">
        <v>0.11899999999999999</v>
      </c>
      <c r="L1195">
        <v>0.30499999999999999</v>
      </c>
      <c r="M1195">
        <v>0.24299999999999999</v>
      </c>
      <c r="N1195">
        <v>0.3</v>
      </c>
      <c r="O1195">
        <v>0.36099999999999999</v>
      </c>
      <c r="P1195">
        <v>0.29099999999999998</v>
      </c>
      <c r="Q1195" t="s">
        <v>373</v>
      </c>
      <c r="R1195">
        <v>84</v>
      </c>
      <c r="S1195">
        <v>1.1000000000000001</v>
      </c>
      <c r="T1195">
        <v>-7.2</v>
      </c>
      <c r="U1195">
        <v>-2.7</v>
      </c>
      <c r="V1195">
        <v>0.5</v>
      </c>
    </row>
    <row r="1196" spans="1:22" x14ac:dyDescent="0.45">
      <c r="A1196" t="s">
        <v>2859</v>
      </c>
      <c r="B1196" t="s">
        <v>45</v>
      </c>
      <c r="C1196">
        <v>93</v>
      </c>
      <c r="D1196">
        <v>326</v>
      </c>
      <c r="E1196">
        <v>5</v>
      </c>
      <c r="F1196">
        <v>33</v>
      </c>
      <c r="G1196">
        <v>28</v>
      </c>
      <c r="H1196">
        <v>1</v>
      </c>
      <c r="I1196">
        <v>0.11700000000000001</v>
      </c>
      <c r="J1196">
        <v>0.33100000000000002</v>
      </c>
      <c r="K1196">
        <v>0.113</v>
      </c>
      <c r="L1196">
        <v>0.34899999999999998</v>
      </c>
      <c r="M1196">
        <v>0.23</v>
      </c>
      <c r="N1196">
        <v>0.32500000000000001</v>
      </c>
      <c r="O1196">
        <v>0.34399999999999997</v>
      </c>
      <c r="P1196">
        <v>0.30199999999999999</v>
      </c>
      <c r="Q1196" t="s">
        <v>373</v>
      </c>
      <c r="R1196">
        <v>76</v>
      </c>
      <c r="S1196">
        <v>-1</v>
      </c>
      <c r="T1196">
        <v>-10.9</v>
      </c>
      <c r="U1196">
        <v>4.8</v>
      </c>
      <c r="V1196">
        <v>0.5</v>
      </c>
    </row>
    <row r="1197" spans="1:22" x14ac:dyDescent="0.45">
      <c r="A1197" t="s">
        <v>2860</v>
      </c>
      <c r="B1197" t="s">
        <v>1989</v>
      </c>
      <c r="C1197">
        <v>231</v>
      </c>
      <c r="D1197">
        <v>438</v>
      </c>
      <c r="E1197">
        <v>1</v>
      </c>
      <c r="F1197">
        <v>23</v>
      </c>
      <c r="G1197">
        <v>20</v>
      </c>
      <c r="H1197">
        <v>0</v>
      </c>
      <c r="I1197">
        <v>4.8000000000000001E-2</v>
      </c>
      <c r="J1197">
        <v>0.18</v>
      </c>
      <c r="K1197">
        <v>2.5000000000000001E-2</v>
      </c>
      <c r="L1197">
        <v>0.19400000000000001</v>
      </c>
      <c r="M1197">
        <v>0.153</v>
      </c>
      <c r="N1197">
        <v>0.20200000000000001</v>
      </c>
      <c r="O1197">
        <v>0.17799999999999999</v>
      </c>
      <c r="P1197">
        <v>0.17799999999999999</v>
      </c>
      <c r="Q1197" t="s">
        <v>373</v>
      </c>
      <c r="R1197">
        <v>-1</v>
      </c>
      <c r="S1197">
        <v>-0.6</v>
      </c>
      <c r="T1197">
        <v>-56.8</v>
      </c>
      <c r="U1197">
        <v>47.4</v>
      </c>
      <c r="V1197">
        <v>0.5</v>
      </c>
    </row>
    <row r="1198" spans="1:22" x14ac:dyDescent="0.45">
      <c r="A1198" t="s">
        <v>2861</v>
      </c>
      <c r="B1198" t="s">
        <v>1989</v>
      </c>
      <c r="C1198">
        <v>318</v>
      </c>
      <c r="D1198">
        <v>826</v>
      </c>
      <c r="E1198">
        <v>12</v>
      </c>
      <c r="F1198">
        <v>80</v>
      </c>
      <c r="G1198">
        <v>69</v>
      </c>
      <c r="H1198">
        <v>46</v>
      </c>
      <c r="I1198">
        <v>6.5000000000000002E-2</v>
      </c>
      <c r="J1198">
        <v>0.26400000000000001</v>
      </c>
      <c r="K1198">
        <v>0.10100000000000001</v>
      </c>
      <c r="L1198">
        <v>0.28499999999999998</v>
      </c>
      <c r="M1198">
        <v>0.215</v>
      </c>
      <c r="N1198">
        <v>0.26900000000000002</v>
      </c>
      <c r="O1198">
        <v>0.316</v>
      </c>
      <c r="P1198">
        <v>0.26</v>
      </c>
      <c r="Q1198" t="s">
        <v>373</v>
      </c>
      <c r="R1198">
        <v>63</v>
      </c>
      <c r="S1198">
        <v>4.9000000000000004</v>
      </c>
      <c r="T1198">
        <v>-30.7</v>
      </c>
      <c r="U1198">
        <v>8.3000000000000007</v>
      </c>
      <c r="V1198">
        <v>0.5</v>
      </c>
    </row>
    <row r="1199" spans="1:22" x14ac:dyDescent="0.45">
      <c r="A1199" t="s">
        <v>2863</v>
      </c>
      <c r="B1199" t="s">
        <v>1989</v>
      </c>
      <c r="C1199">
        <v>239</v>
      </c>
      <c r="D1199">
        <v>344</v>
      </c>
      <c r="E1199">
        <v>1</v>
      </c>
      <c r="F1199">
        <v>16</v>
      </c>
      <c r="G1199">
        <v>22</v>
      </c>
      <c r="H1199">
        <v>0</v>
      </c>
      <c r="I1199">
        <v>6.0000000000000001E-3</v>
      </c>
      <c r="J1199">
        <v>0.27900000000000003</v>
      </c>
      <c r="K1199">
        <v>5.1999999999999998E-2</v>
      </c>
      <c r="L1199">
        <v>0.23899999999999999</v>
      </c>
      <c r="M1199">
        <v>0.16700000000000001</v>
      </c>
      <c r="N1199">
        <v>0.18</v>
      </c>
      <c r="O1199">
        <v>0.219</v>
      </c>
      <c r="P1199">
        <v>0.17699999999999999</v>
      </c>
      <c r="Q1199" t="s">
        <v>373</v>
      </c>
      <c r="R1199">
        <v>1</v>
      </c>
      <c r="S1199">
        <v>-0.1</v>
      </c>
      <c r="T1199">
        <v>-43.8</v>
      </c>
      <c r="U1199">
        <v>37.299999999999997</v>
      </c>
      <c r="V1199">
        <v>0.5</v>
      </c>
    </row>
    <row r="1200" spans="1:22" x14ac:dyDescent="0.45">
      <c r="A1200" t="s">
        <v>2865</v>
      </c>
      <c r="B1200" t="s">
        <v>1989</v>
      </c>
      <c r="C1200">
        <v>177</v>
      </c>
      <c r="D1200">
        <v>442</v>
      </c>
      <c r="E1200">
        <v>10</v>
      </c>
      <c r="F1200">
        <v>56</v>
      </c>
      <c r="G1200">
        <v>53</v>
      </c>
      <c r="H1200">
        <v>0</v>
      </c>
      <c r="I1200">
        <v>6.3E-2</v>
      </c>
      <c r="J1200">
        <v>0.253</v>
      </c>
      <c r="K1200">
        <v>0.16200000000000001</v>
      </c>
      <c r="L1200">
        <v>0.32800000000000001</v>
      </c>
      <c r="M1200">
        <v>0.25700000000000001</v>
      </c>
      <c r="N1200">
        <v>0.30499999999999999</v>
      </c>
      <c r="O1200">
        <v>0.41899999999999998</v>
      </c>
      <c r="P1200">
        <v>0.315</v>
      </c>
      <c r="Q1200" t="s">
        <v>373</v>
      </c>
      <c r="R1200">
        <v>95</v>
      </c>
      <c r="S1200">
        <v>-0.6</v>
      </c>
      <c r="T1200">
        <v>-3.5</v>
      </c>
      <c r="U1200">
        <v>-5.9</v>
      </c>
      <c r="V1200">
        <v>0.5</v>
      </c>
    </row>
    <row r="1201" spans="1:22" x14ac:dyDescent="0.45">
      <c r="A1201" t="s">
        <v>2866</v>
      </c>
      <c r="B1201" t="s">
        <v>1989</v>
      </c>
      <c r="C1201">
        <v>249</v>
      </c>
      <c r="D1201">
        <v>440</v>
      </c>
      <c r="E1201">
        <v>0</v>
      </c>
      <c r="F1201">
        <v>22</v>
      </c>
      <c r="G1201">
        <v>18</v>
      </c>
      <c r="H1201">
        <v>0</v>
      </c>
      <c r="I1201">
        <v>2.5000000000000001E-2</v>
      </c>
      <c r="J1201">
        <v>0.33</v>
      </c>
      <c r="K1201">
        <v>2.1000000000000001E-2</v>
      </c>
      <c r="L1201">
        <v>0.26800000000000002</v>
      </c>
      <c r="M1201">
        <v>0.16400000000000001</v>
      </c>
      <c r="N1201">
        <v>0.19</v>
      </c>
      <c r="O1201">
        <v>0.185</v>
      </c>
      <c r="P1201">
        <v>0.17</v>
      </c>
      <c r="Q1201" t="s">
        <v>373</v>
      </c>
      <c r="R1201">
        <v>-5</v>
      </c>
      <c r="S1201">
        <v>-0.4</v>
      </c>
      <c r="T1201">
        <v>-55.3</v>
      </c>
      <c r="U1201">
        <v>46.2</v>
      </c>
      <c r="V1201">
        <v>0.5</v>
      </c>
    </row>
    <row r="1202" spans="1:22" x14ac:dyDescent="0.45">
      <c r="A1202" t="s">
        <v>2867</v>
      </c>
      <c r="B1202" t="s">
        <v>1989</v>
      </c>
      <c r="C1202">
        <v>251</v>
      </c>
      <c r="D1202">
        <v>740</v>
      </c>
      <c r="E1202">
        <v>15</v>
      </c>
      <c r="F1202">
        <v>93</v>
      </c>
      <c r="G1202">
        <v>70</v>
      </c>
      <c r="H1202">
        <v>22</v>
      </c>
      <c r="I1202">
        <v>4.7E-2</v>
      </c>
      <c r="J1202">
        <v>0.13100000000000001</v>
      </c>
      <c r="K1202">
        <v>0.13200000000000001</v>
      </c>
      <c r="L1202">
        <v>0.26500000000000001</v>
      </c>
      <c r="M1202">
        <v>0.245</v>
      </c>
      <c r="N1202">
        <v>0.28399999999999997</v>
      </c>
      <c r="O1202">
        <v>0.377</v>
      </c>
      <c r="P1202">
        <v>0.28799999999999998</v>
      </c>
      <c r="Q1202" t="s">
        <v>373</v>
      </c>
      <c r="R1202">
        <v>70</v>
      </c>
      <c r="S1202">
        <v>4.5</v>
      </c>
      <c r="T1202">
        <v>-23.2</v>
      </c>
      <c r="U1202">
        <v>3.4</v>
      </c>
      <c r="V1202">
        <v>0.5</v>
      </c>
    </row>
    <row r="1203" spans="1:22" x14ac:dyDescent="0.45">
      <c r="A1203" t="s">
        <v>2868</v>
      </c>
      <c r="B1203" t="s">
        <v>1989</v>
      </c>
      <c r="C1203">
        <v>222</v>
      </c>
      <c r="D1203">
        <v>350</v>
      </c>
      <c r="E1203">
        <v>3</v>
      </c>
      <c r="F1203">
        <v>26</v>
      </c>
      <c r="G1203">
        <v>23</v>
      </c>
      <c r="H1203">
        <v>0</v>
      </c>
      <c r="I1203">
        <v>3.4000000000000002E-2</v>
      </c>
      <c r="J1203">
        <v>0.29399999999999998</v>
      </c>
      <c r="K1203">
        <v>4.4999999999999998E-2</v>
      </c>
      <c r="L1203">
        <v>0.20599999999999999</v>
      </c>
      <c r="M1203">
        <v>0.14599999999999999</v>
      </c>
      <c r="N1203">
        <v>0.18</v>
      </c>
      <c r="O1203">
        <v>0.191</v>
      </c>
      <c r="P1203">
        <v>0.16800000000000001</v>
      </c>
      <c r="Q1203" t="s">
        <v>373</v>
      </c>
      <c r="R1203">
        <v>0</v>
      </c>
      <c r="S1203">
        <v>-0.2</v>
      </c>
      <c r="T1203">
        <v>-42.4</v>
      </c>
      <c r="U1203">
        <v>36.1</v>
      </c>
      <c r="V1203">
        <v>0.5</v>
      </c>
    </row>
    <row r="1204" spans="1:22" x14ac:dyDescent="0.45">
      <c r="A1204" t="s">
        <v>2870</v>
      </c>
      <c r="B1204" t="s">
        <v>1989</v>
      </c>
      <c r="C1204">
        <v>341</v>
      </c>
      <c r="D1204">
        <v>701</v>
      </c>
      <c r="E1204">
        <v>9</v>
      </c>
      <c r="F1204">
        <v>72</v>
      </c>
      <c r="G1204">
        <v>63</v>
      </c>
      <c r="H1204">
        <v>12</v>
      </c>
      <c r="I1204">
        <v>5.0999999999999997E-2</v>
      </c>
      <c r="J1204">
        <v>0.185</v>
      </c>
      <c r="K1204">
        <v>9.1999999999999998E-2</v>
      </c>
      <c r="L1204">
        <v>0.3</v>
      </c>
      <c r="M1204">
        <v>0.252</v>
      </c>
      <c r="N1204">
        <v>0.29299999999999998</v>
      </c>
      <c r="O1204">
        <v>0.34300000000000003</v>
      </c>
      <c r="P1204">
        <v>0.28000000000000003</v>
      </c>
      <c r="Q1204" t="s">
        <v>373</v>
      </c>
      <c r="R1204">
        <v>70</v>
      </c>
      <c r="S1204">
        <v>3</v>
      </c>
      <c r="T1204">
        <v>-21.5</v>
      </c>
      <c r="U1204">
        <v>3.1</v>
      </c>
      <c r="V1204">
        <v>0.5</v>
      </c>
    </row>
    <row r="1205" spans="1:22" x14ac:dyDescent="0.45">
      <c r="A1205" t="s">
        <v>2871</v>
      </c>
      <c r="B1205" t="s">
        <v>102</v>
      </c>
      <c r="C1205">
        <v>141</v>
      </c>
      <c r="D1205">
        <v>558</v>
      </c>
      <c r="E1205">
        <v>12</v>
      </c>
      <c r="F1205">
        <v>64</v>
      </c>
      <c r="G1205">
        <v>65</v>
      </c>
      <c r="H1205">
        <v>5</v>
      </c>
      <c r="I1205">
        <v>0.127</v>
      </c>
      <c r="J1205">
        <v>0.159</v>
      </c>
      <c r="K1205">
        <v>0.13500000000000001</v>
      </c>
      <c r="L1205">
        <v>0.26500000000000001</v>
      </c>
      <c r="M1205">
        <v>0.23599999999999999</v>
      </c>
      <c r="N1205">
        <v>0.34200000000000003</v>
      </c>
      <c r="O1205">
        <v>0.371</v>
      </c>
      <c r="P1205">
        <v>0.317</v>
      </c>
      <c r="Q1205" t="s">
        <v>373</v>
      </c>
      <c r="R1205">
        <v>91</v>
      </c>
      <c r="S1205">
        <v>-0.7</v>
      </c>
      <c r="T1205">
        <v>-6.7</v>
      </c>
      <c r="U1205">
        <v>-7.4</v>
      </c>
      <c r="V1205">
        <v>0.5</v>
      </c>
    </row>
    <row r="1206" spans="1:22" x14ac:dyDescent="0.45">
      <c r="A1206" t="s">
        <v>2872</v>
      </c>
      <c r="B1206" t="s">
        <v>32</v>
      </c>
      <c r="C1206">
        <v>244</v>
      </c>
      <c r="D1206">
        <v>944</v>
      </c>
      <c r="E1206">
        <v>29</v>
      </c>
      <c r="F1206">
        <v>104</v>
      </c>
      <c r="G1206">
        <v>110</v>
      </c>
      <c r="H1206">
        <v>7</v>
      </c>
      <c r="I1206">
        <v>3.7999999999999999E-2</v>
      </c>
      <c r="J1206">
        <v>0.16</v>
      </c>
      <c r="K1206">
        <v>0.14699999999999999</v>
      </c>
      <c r="L1206">
        <v>0.29199999999999998</v>
      </c>
      <c r="M1206">
        <v>0.26700000000000002</v>
      </c>
      <c r="N1206">
        <v>0.3</v>
      </c>
      <c r="O1206">
        <v>0.41399999999999998</v>
      </c>
      <c r="P1206">
        <v>0.30599999999999999</v>
      </c>
      <c r="Q1206" t="s">
        <v>373</v>
      </c>
      <c r="R1206">
        <v>88</v>
      </c>
      <c r="S1206">
        <v>-3.5</v>
      </c>
      <c r="T1206">
        <v>-17.600000000000001</v>
      </c>
      <c r="U1206">
        <v>-8.6</v>
      </c>
      <c r="V1206">
        <v>0.5</v>
      </c>
    </row>
    <row r="1207" spans="1:22" x14ac:dyDescent="0.45">
      <c r="A1207" t="s">
        <v>2873</v>
      </c>
      <c r="B1207" t="s">
        <v>1989</v>
      </c>
      <c r="C1207">
        <v>590</v>
      </c>
      <c r="D1207">
        <v>1312</v>
      </c>
      <c r="E1207">
        <v>30</v>
      </c>
      <c r="F1207">
        <v>140</v>
      </c>
      <c r="G1207">
        <v>145</v>
      </c>
      <c r="H1207">
        <v>21</v>
      </c>
      <c r="I1207">
        <v>5.1999999999999998E-2</v>
      </c>
      <c r="J1207">
        <v>0.25700000000000001</v>
      </c>
      <c r="K1207">
        <v>0.13800000000000001</v>
      </c>
      <c r="L1207">
        <v>0.317</v>
      </c>
      <c r="M1207">
        <v>0.248</v>
      </c>
      <c r="N1207">
        <v>0.29299999999999998</v>
      </c>
      <c r="O1207">
        <v>0.38500000000000001</v>
      </c>
      <c r="P1207">
        <v>0.29199999999999998</v>
      </c>
      <c r="Q1207" t="s">
        <v>373</v>
      </c>
      <c r="R1207">
        <v>76</v>
      </c>
      <c r="S1207">
        <v>7.5</v>
      </c>
      <c r="T1207">
        <v>-28.6</v>
      </c>
      <c r="U1207">
        <v>-7.5</v>
      </c>
      <c r="V1207">
        <v>0.5</v>
      </c>
    </row>
    <row r="1208" spans="1:22" x14ac:dyDescent="0.45">
      <c r="A1208" t="s">
        <v>2862</v>
      </c>
      <c r="B1208" t="s">
        <v>24</v>
      </c>
      <c r="C1208">
        <v>125</v>
      </c>
      <c r="D1208">
        <v>402</v>
      </c>
      <c r="E1208">
        <v>4</v>
      </c>
      <c r="F1208">
        <v>47</v>
      </c>
      <c r="G1208">
        <v>36</v>
      </c>
      <c r="H1208">
        <v>11</v>
      </c>
      <c r="I1208">
        <v>0.09</v>
      </c>
      <c r="J1208">
        <v>0.221</v>
      </c>
      <c r="K1208">
        <v>8.3000000000000004E-2</v>
      </c>
      <c r="L1208">
        <v>0.312</v>
      </c>
      <c r="M1208">
        <v>0.24399999999999999</v>
      </c>
      <c r="N1208">
        <v>0.318</v>
      </c>
      <c r="O1208">
        <v>0.32800000000000001</v>
      </c>
      <c r="P1208">
        <v>0.28999999999999998</v>
      </c>
      <c r="Q1208" t="s">
        <v>373</v>
      </c>
      <c r="R1208">
        <v>81</v>
      </c>
      <c r="S1208">
        <v>0.4</v>
      </c>
      <c r="T1208">
        <v>-8.9</v>
      </c>
      <c r="U1208">
        <v>-0.2</v>
      </c>
      <c r="V1208">
        <v>0.5</v>
      </c>
    </row>
    <row r="1209" spans="1:22" x14ac:dyDescent="0.45">
      <c r="A1209" t="s">
        <v>172</v>
      </c>
      <c r="B1209" t="s">
        <v>1989</v>
      </c>
      <c r="C1209">
        <v>693</v>
      </c>
      <c r="D1209">
        <v>2425</v>
      </c>
      <c r="E1209">
        <v>61</v>
      </c>
      <c r="F1209">
        <v>236</v>
      </c>
      <c r="G1209">
        <v>288</v>
      </c>
      <c r="H1209">
        <v>2</v>
      </c>
      <c r="I1209">
        <v>6.7000000000000004E-2</v>
      </c>
      <c r="J1209">
        <v>0.189</v>
      </c>
      <c r="K1209">
        <v>0.13800000000000001</v>
      </c>
      <c r="L1209">
        <v>0.29199999999999998</v>
      </c>
      <c r="M1209">
        <v>0.254</v>
      </c>
      <c r="N1209">
        <v>0.30599999999999999</v>
      </c>
      <c r="O1209">
        <v>0.39200000000000002</v>
      </c>
      <c r="P1209">
        <v>0.30299999999999999</v>
      </c>
      <c r="Q1209" t="s">
        <v>373</v>
      </c>
      <c r="R1209">
        <v>79</v>
      </c>
      <c r="S1209">
        <v>-11.5</v>
      </c>
      <c r="T1209">
        <v>-74.5</v>
      </c>
      <c r="U1209">
        <v>-2.7</v>
      </c>
      <c r="V1209">
        <v>0.5</v>
      </c>
    </row>
    <row r="1210" spans="1:22" x14ac:dyDescent="0.45">
      <c r="A1210" t="s">
        <v>2875</v>
      </c>
      <c r="B1210" t="s">
        <v>1989</v>
      </c>
      <c r="C1210">
        <v>481</v>
      </c>
      <c r="D1210">
        <v>1491</v>
      </c>
      <c r="E1210">
        <v>18</v>
      </c>
      <c r="F1210">
        <v>159</v>
      </c>
      <c r="G1210">
        <v>97</v>
      </c>
      <c r="H1210">
        <v>24</v>
      </c>
      <c r="I1210">
        <v>7.5999999999999998E-2</v>
      </c>
      <c r="J1210">
        <v>0.21</v>
      </c>
      <c r="K1210">
        <v>8.5000000000000006E-2</v>
      </c>
      <c r="L1210">
        <v>0.28899999999999998</v>
      </c>
      <c r="M1210">
        <v>0.23300000000000001</v>
      </c>
      <c r="N1210">
        <v>0.29399999999999998</v>
      </c>
      <c r="O1210">
        <v>0.318</v>
      </c>
      <c r="P1210">
        <v>0.27500000000000002</v>
      </c>
      <c r="Q1210" t="s">
        <v>373</v>
      </c>
      <c r="R1210">
        <v>65</v>
      </c>
      <c r="S1210">
        <v>0.5</v>
      </c>
      <c r="T1210">
        <v>-62</v>
      </c>
      <c r="U1210">
        <v>15.9</v>
      </c>
      <c r="V1210">
        <v>0.4</v>
      </c>
    </row>
    <row r="1211" spans="1:22" x14ac:dyDescent="0.45">
      <c r="A1211" t="s">
        <v>2876</v>
      </c>
      <c r="B1211" t="s">
        <v>1989</v>
      </c>
      <c r="C1211">
        <v>1009</v>
      </c>
      <c r="D1211">
        <v>3551</v>
      </c>
      <c r="E1211">
        <v>77</v>
      </c>
      <c r="F1211">
        <v>322</v>
      </c>
      <c r="G1211">
        <v>367</v>
      </c>
      <c r="H1211">
        <v>14</v>
      </c>
      <c r="I1211">
        <v>7.4999999999999997E-2</v>
      </c>
      <c r="J1211">
        <v>0.14599999999999999</v>
      </c>
      <c r="K1211">
        <v>0.12</v>
      </c>
      <c r="L1211">
        <v>0.27500000000000002</v>
      </c>
      <c r="M1211">
        <v>0.25</v>
      </c>
      <c r="N1211">
        <v>0.309</v>
      </c>
      <c r="O1211">
        <v>0.37</v>
      </c>
      <c r="P1211">
        <v>0.29899999999999999</v>
      </c>
      <c r="Q1211" t="s">
        <v>373</v>
      </c>
      <c r="R1211">
        <v>83</v>
      </c>
      <c r="S1211">
        <v>-34.700000000000003</v>
      </c>
      <c r="T1211">
        <v>-108.6</v>
      </c>
      <c r="U1211">
        <v>-5.5</v>
      </c>
      <c r="V1211">
        <v>0.4</v>
      </c>
    </row>
    <row r="1212" spans="1:22" x14ac:dyDescent="0.45">
      <c r="A1212" t="s">
        <v>1900</v>
      </c>
      <c r="B1212" t="s">
        <v>1989</v>
      </c>
      <c r="C1212">
        <v>418</v>
      </c>
      <c r="D1212">
        <v>823</v>
      </c>
      <c r="E1212">
        <v>7</v>
      </c>
      <c r="F1212">
        <v>128</v>
      </c>
      <c r="G1212">
        <v>50</v>
      </c>
      <c r="H1212">
        <v>48</v>
      </c>
      <c r="I1212">
        <v>8.6999999999999994E-2</v>
      </c>
      <c r="J1212">
        <v>0.24099999999999999</v>
      </c>
      <c r="K1212">
        <v>7.3999999999999996E-2</v>
      </c>
      <c r="L1212">
        <v>0.29099999999999998</v>
      </c>
      <c r="M1212">
        <v>0.219</v>
      </c>
      <c r="N1212">
        <v>0.29499999999999998</v>
      </c>
      <c r="O1212">
        <v>0.29299999999999998</v>
      </c>
      <c r="P1212">
        <v>0.26500000000000001</v>
      </c>
      <c r="Q1212" t="s">
        <v>373</v>
      </c>
      <c r="R1212">
        <v>67</v>
      </c>
      <c r="S1212">
        <v>8.3000000000000007</v>
      </c>
      <c r="T1212">
        <v>-24</v>
      </c>
      <c r="U1212">
        <v>1.7</v>
      </c>
      <c r="V1212">
        <v>0.4</v>
      </c>
    </row>
    <row r="1213" spans="1:22" x14ac:dyDescent="0.45">
      <c r="A1213" t="s">
        <v>87</v>
      </c>
      <c r="B1213" t="s">
        <v>1989</v>
      </c>
      <c r="C1213">
        <v>194</v>
      </c>
      <c r="D1213">
        <v>615</v>
      </c>
      <c r="E1213">
        <v>31</v>
      </c>
      <c r="F1213">
        <v>86</v>
      </c>
      <c r="G1213">
        <v>87</v>
      </c>
      <c r="H1213">
        <v>7</v>
      </c>
      <c r="I1213">
        <v>8.5000000000000006E-2</v>
      </c>
      <c r="J1213">
        <v>0.28799999999999998</v>
      </c>
      <c r="K1213">
        <v>0.221</v>
      </c>
      <c r="L1213">
        <v>0.247</v>
      </c>
      <c r="M1213">
        <v>0.21199999999999999</v>
      </c>
      <c r="N1213">
        <v>0.28599999999999998</v>
      </c>
      <c r="O1213">
        <v>0.433</v>
      </c>
      <c r="P1213">
        <v>0.31</v>
      </c>
      <c r="Q1213" t="s">
        <v>373</v>
      </c>
      <c r="R1213">
        <v>96</v>
      </c>
      <c r="S1213">
        <v>2.7</v>
      </c>
      <c r="T1213">
        <v>0.2</v>
      </c>
      <c r="U1213">
        <v>-16.399999999999999</v>
      </c>
      <c r="V1213">
        <v>0.4</v>
      </c>
    </row>
    <row r="1214" spans="1:22" x14ac:dyDescent="0.45">
      <c r="A1214" t="s">
        <v>2864</v>
      </c>
      <c r="B1214" t="s">
        <v>1989</v>
      </c>
      <c r="C1214">
        <v>134</v>
      </c>
      <c r="D1214">
        <v>334</v>
      </c>
      <c r="E1214">
        <v>21</v>
      </c>
      <c r="F1214">
        <v>43</v>
      </c>
      <c r="G1214">
        <v>45</v>
      </c>
      <c r="H1214">
        <v>0</v>
      </c>
      <c r="I1214">
        <v>9.2999999999999999E-2</v>
      </c>
      <c r="J1214">
        <v>0.33500000000000002</v>
      </c>
      <c r="K1214">
        <v>0.253</v>
      </c>
      <c r="L1214">
        <v>0.23799999999999999</v>
      </c>
      <c r="M1214">
        <v>0.20300000000000001</v>
      </c>
      <c r="N1214">
        <v>0.28999999999999998</v>
      </c>
      <c r="O1214">
        <v>0.45600000000000002</v>
      </c>
      <c r="P1214">
        <v>0.318</v>
      </c>
      <c r="Q1214" t="s">
        <v>373</v>
      </c>
      <c r="R1214">
        <v>101</v>
      </c>
      <c r="S1214">
        <v>-1.7</v>
      </c>
      <c r="T1214">
        <v>-1.1000000000000001</v>
      </c>
      <c r="U1214">
        <v>-5.9</v>
      </c>
      <c r="V1214">
        <v>0.4</v>
      </c>
    </row>
    <row r="1215" spans="1:22" x14ac:dyDescent="0.45">
      <c r="A1215" t="s">
        <v>2879</v>
      </c>
      <c r="B1215" t="s">
        <v>1989</v>
      </c>
      <c r="C1215">
        <v>226</v>
      </c>
      <c r="D1215">
        <v>412</v>
      </c>
      <c r="E1215">
        <v>3</v>
      </c>
      <c r="F1215">
        <v>14</v>
      </c>
      <c r="G1215">
        <v>21</v>
      </c>
      <c r="H1215">
        <v>0</v>
      </c>
      <c r="I1215">
        <v>4.5999999999999999E-2</v>
      </c>
      <c r="J1215">
        <v>0.41299999999999998</v>
      </c>
      <c r="K1215">
        <v>4.8000000000000001E-2</v>
      </c>
      <c r="L1215">
        <v>0.251</v>
      </c>
      <c r="M1215">
        <v>0.13800000000000001</v>
      </c>
      <c r="N1215">
        <v>0.184</v>
      </c>
      <c r="O1215">
        <v>0.186</v>
      </c>
      <c r="P1215">
        <v>0.17100000000000001</v>
      </c>
      <c r="Q1215" t="s">
        <v>373</v>
      </c>
      <c r="R1215">
        <v>-2</v>
      </c>
      <c r="S1215">
        <v>-0.2</v>
      </c>
      <c r="T1215">
        <v>-51.9</v>
      </c>
      <c r="U1215">
        <v>42.8</v>
      </c>
      <c r="V1215">
        <v>0.4</v>
      </c>
    </row>
    <row r="1216" spans="1:22" x14ac:dyDescent="0.45">
      <c r="A1216" t="s">
        <v>2874</v>
      </c>
      <c r="B1216" t="s">
        <v>1989</v>
      </c>
      <c r="C1216">
        <v>557</v>
      </c>
      <c r="D1216">
        <v>1729</v>
      </c>
      <c r="E1216">
        <v>31</v>
      </c>
      <c r="F1216">
        <v>158</v>
      </c>
      <c r="G1216">
        <v>149</v>
      </c>
      <c r="H1216">
        <v>1</v>
      </c>
      <c r="I1216">
        <v>7.6999999999999999E-2</v>
      </c>
      <c r="J1216">
        <v>0.26300000000000001</v>
      </c>
      <c r="K1216">
        <v>0.10299999999999999</v>
      </c>
      <c r="L1216">
        <v>0.27100000000000002</v>
      </c>
      <c r="M1216">
        <v>0.20799999999999999</v>
      </c>
      <c r="N1216">
        <v>0.27600000000000002</v>
      </c>
      <c r="O1216">
        <v>0.311</v>
      </c>
      <c r="P1216">
        <v>0.26</v>
      </c>
      <c r="Q1216" t="s">
        <v>373</v>
      </c>
      <c r="R1216">
        <v>56</v>
      </c>
      <c r="S1216">
        <v>-17.899999999999999</v>
      </c>
      <c r="T1216">
        <v>-109.4</v>
      </c>
      <c r="U1216">
        <v>54.7</v>
      </c>
      <c r="V1216">
        <v>0.4</v>
      </c>
    </row>
    <row r="1217" spans="1:22" x14ac:dyDescent="0.45">
      <c r="A1217" t="s">
        <v>2880</v>
      </c>
      <c r="B1217" t="s">
        <v>1989</v>
      </c>
      <c r="C1217">
        <v>302</v>
      </c>
      <c r="D1217">
        <v>1294</v>
      </c>
      <c r="E1217">
        <v>33</v>
      </c>
      <c r="F1217">
        <v>181</v>
      </c>
      <c r="G1217">
        <v>124</v>
      </c>
      <c r="H1217">
        <v>41</v>
      </c>
      <c r="I1217">
        <v>0.112</v>
      </c>
      <c r="J1217">
        <v>0.126</v>
      </c>
      <c r="K1217">
        <v>0.14000000000000001</v>
      </c>
      <c r="L1217">
        <v>0.28499999999999998</v>
      </c>
      <c r="M1217">
        <v>0.26700000000000002</v>
      </c>
      <c r="N1217">
        <v>0.36</v>
      </c>
      <c r="O1217">
        <v>0.40600000000000003</v>
      </c>
      <c r="P1217">
        <v>0.34</v>
      </c>
      <c r="Q1217" t="s">
        <v>373</v>
      </c>
      <c r="R1217">
        <v>106</v>
      </c>
      <c r="S1217">
        <v>-7</v>
      </c>
      <c r="T1217">
        <v>3</v>
      </c>
      <c r="U1217">
        <v>-42.1</v>
      </c>
      <c r="V1217">
        <v>0.4</v>
      </c>
    </row>
    <row r="1218" spans="1:22" x14ac:dyDescent="0.45">
      <c r="A1218" t="s">
        <v>2881</v>
      </c>
      <c r="B1218" t="s">
        <v>36</v>
      </c>
      <c r="C1218">
        <v>127</v>
      </c>
      <c r="D1218">
        <v>412</v>
      </c>
      <c r="E1218">
        <v>5</v>
      </c>
      <c r="F1218">
        <v>34</v>
      </c>
      <c r="G1218">
        <v>42</v>
      </c>
      <c r="H1218">
        <v>0</v>
      </c>
      <c r="I1218">
        <v>0.1</v>
      </c>
      <c r="J1218">
        <v>0.24299999999999999</v>
      </c>
      <c r="K1218">
        <v>0.107</v>
      </c>
      <c r="L1218">
        <v>0.313</v>
      </c>
      <c r="M1218">
        <v>0.24</v>
      </c>
      <c r="N1218">
        <v>0.314</v>
      </c>
      <c r="O1218">
        <v>0.34699999999999998</v>
      </c>
      <c r="P1218">
        <v>0.29199999999999998</v>
      </c>
      <c r="Q1218" t="s">
        <v>373</v>
      </c>
      <c r="R1218">
        <v>83</v>
      </c>
      <c r="S1218">
        <v>-4.4000000000000004</v>
      </c>
      <c r="T1218">
        <v>-13</v>
      </c>
      <c r="U1218">
        <v>3.5</v>
      </c>
      <c r="V1218">
        <v>0.4</v>
      </c>
    </row>
    <row r="1219" spans="1:22" x14ac:dyDescent="0.45">
      <c r="A1219" t="s">
        <v>2882</v>
      </c>
      <c r="B1219" t="s">
        <v>1989</v>
      </c>
      <c r="C1219">
        <v>399</v>
      </c>
      <c r="D1219">
        <v>1184</v>
      </c>
      <c r="E1219">
        <v>10</v>
      </c>
      <c r="F1219">
        <v>86</v>
      </c>
      <c r="G1219">
        <v>111</v>
      </c>
      <c r="H1219">
        <v>2</v>
      </c>
      <c r="I1219">
        <v>4.8000000000000001E-2</v>
      </c>
      <c r="J1219">
        <v>0.18</v>
      </c>
      <c r="K1219">
        <v>7.5999999999999998E-2</v>
      </c>
      <c r="L1219">
        <v>0.29299999999999998</v>
      </c>
      <c r="M1219">
        <v>0.245</v>
      </c>
      <c r="N1219">
        <v>0.28299999999999997</v>
      </c>
      <c r="O1219">
        <v>0.32100000000000001</v>
      </c>
      <c r="P1219">
        <v>0.26700000000000002</v>
      </c>
      <c r="Q1219" t="s">
        <v>373</v>
      </c>
      <c r="R1219">
        <v>59</v>
      </c>
      <c r="S1219">
        <v>-12.4</v>
      </c>
      <c r="T1219">
        <v>-71.3</v>
      </c>
      <c r="U1219">
        <v>38</v>
      </c>
      <c r="V1219">
        <v>0.4</v>
      </c>
    </row>
    <row r="1220" spans="1:22" x14ac:dyDescent="0.45">
      <c r="A1220" t="s">
        <v>2883</v>
      </c>
      <c r="B1220" t="s">
        <v>1989</v>
      </c>
      <c r="C1220">
        <v>206</v>
      </c>
      <c r="D1220">
        <v>482</v>
      </c>
      <c r="E1220">
        <v>10</v>
      </c>
      <c r="F1220">
        <v>62</v>
      </c>
      <c r="G1220">
        <v>36</v>
      </c>
      <c r="H1220">
        <v>16</v>
      </c>
      <c r="I1220">
        <v>9.5000000000000001E-2</v>
      </c>
      <c r="J1220">
        <v>0.19900000000000001</v>
      </c>
      <c r="K1220">
        <v>0.11600000000000001</v>
      </c>
      <c r="L1220">
        <v>0.27200000000000002</v>
      </c>
      <c r="M1220">
        <v>0.22800000000000001</v>
      </c>
      <c r="N1220">
        <v>0.315</v>
      </c>
      <c r="O1220">
        <v>0.34399999999999997</v>
      </c>
      <c r="P1220">
        <v>0.29499999999999998</v>
      </c>
      <c r="Q1220" t="s">
        <v>373</v>
      </c>
      <c r="R1220">
        <v>80</v>
      </c>
      <c r="S1220">
        <v>4.5</v>
      </c>
      <c r="T1220">
        <v>-8.1999999999999993</v>
      </c>
      <c r="U1220">
        <v>-4.0999999999999996</v>
      </c>
      <c r="V1220">
        <v>0.4</v>
      </c>
    </row>
    <row r="1221" spans="1:22" x14ac:dyDescent="0.45">
      <c r="A1221" t="s">
        <v>2884</v>
      </c>
      <c r="B1221" t="s">
        <v>35</v>
      </c>
      <c r="C1221">
        <v>186</v>
      </c>
      <c r="D1221">
        <v>517</v>
      </c>
      <c r="E1221">
        <v>16</v>
      </c>
      <c r="F1221">
        <v>58</v>
      </c>
      <c r="G1221">
        <v>70</v>
      </c>
      <c r="H1221">
        <v>1</v>
      </c>
      <c r="I1221">
        <v>5.8000000000000003E-2</v>
      </c>
      <c r="J1221">
        <v>0.26700000000000002</v>
      </c>
      <c r="K1221">
        <v>0.17499999999999999</v>
      </c>
      <c r="L1221">
        <v>0.34699999999999998</v>
      </c>
      <c r="M1221">
        <v>0.27100000000000002</v>
      </c>
      <c r="N1221">
        <v>0.316</v>
      </c>
      <c r="O1221">
        <v>0.44600000000000001</v>
      </c>
      <c r="P1221">
        <v>0.32800000000000001</v>
      </c>
      <c r="Q1221" t="s">
        <v>373</v>
      </c>
      <c r="R1221">
        <v>91</v>
      </c>
      <c r="S1221">
        <v>-0.2</v>
      </c>
      <c r="T1221">
        <v>-6.2</v>
      </c>
      <c r="U1221">
        <v>-6.5</v>
      </c>
      <c r="V1221">
        <v>0.4</v>
      </c>
    </row>
    <row r="1222" spans="1:22" x14ac:dyDescent="0.45">
      <c r="A1222" t="s">
        <v>97</v>
      </c>
      <c r="B1222" t="s">
        <v>1989</v>
      </c>
      <c r="C1222">
        <v>613</v>
      </c>
      <c r="D1222">
        <v>2130</v>
      </c>
      <c r="E1222">
        <v>100</v>
      </c>
      <c r="F1222">
        <v>233</v>
      </c>
      <c r="G1222">
        <v>293</v>
      </c>
      <c r="H1222">
        <v>4</v>
      </c>
      <c r="I1222">
        <v>8.4000000000000005E-2</v>
      </c>
      <c r="J1222">
        <v>0.22600000000000001</v>
      </c>
      <c r="K1222">
        <v>0.20599999999999999</v>
      </c>
      <c r="L1222">
        <v>0.25900000000000001</v>
      </c>
      <c r="M1222">
        <v>0.23499999999999999</v>
      </c>
      <c r="N1222">
        <v>0.30399999999999999</v>
      </c>
      <c r="O1222">
        <v>0.44</v>
      </c>
      <c r="P1222">
        <v>0.316</v>
      </c>
      <c r="Q1222" t="s">
        <v>373</v>
      </c>
      <c r="R1222">
        <v>99</v>
      </c>
      <c r="S1222">
        <v>-11.4</v>
      </c>
      <c r="T1222">
        <v>-14.2</v>
      </c>
      <c r="U1222">
        <v>-55</v>
      </c>
      <c r="V1222">
        <v>0.4</v>
      </c>
    </row>
    <row r="1223" spans="1:22" x14ac:dyDescent="0.45">
      <c r="A1223" t="s">
        <v>2885</v>
      </c>
      <c r="B1223" t="s">
        <v>1989</v>
      </c>
      <c r="C1223">
        <v>114</v>
      </c>
      <c r="D1223">
        <v>304</v>
      </c>
      <c r="E1223">
        <v>7</v>
      </c>
      <c r="F1223">
        <v>31</v>
      </c>
      <c r="G1223">
        <v>35</v>
      </c>
      <c r="H1223">
        <v>0</v>
      </c>
      <c r="I1223">
        <v>8.2000000000000003E-2</v>
      </c>
      <c r="J1223">
        <v>0.309</v>
      </c>
      <c r="K1223">
        <v>0.151</v>
      </c>
      <c r="L1223">
        <v>0.30499999999999999</v>
      </c>
      <c r="M1223">
        <v>0.219</v>
      </c>
      <c r="N1223">
        <v>0.28599999999999998</v>
      </c>
      <c r="O1223">
        <v>0.371</v>
      </c>
      <c r="P1223">
        <v>0.28999999999999998</v>
      </c>
      <c r="Q1223" t="s">
        <v>373</v>
      </c>
      <c r="R1223">
        <v>85</v>
      </c>
      <c r="S1223">
        <v>-0.8</v>
      </c>
      <c r="T1223">
        <v>-6.7</v>
      </c>
      <c r="U1223">
        <v>0.4</v>
      </c>
      <c r="V1223">
        <v>0.4</v>
      </c>
    </row>
    <row r="1224" spans="1:22" x14ac:dyDescent="0.45">
      <c r="A1224" t="s">
        <v>2886</v>
      </c>
      <c r="B1224" t="s">
        <v>1989</v>
      </c>
      <c r="C1224">
        <v>418</v>
      </c>
      <c r="D1224">
        <v>1220</v>
      </c>
      <c r="E1224">
        <v>17</v>
      </c>
      <c r="F1224">
        <v>147</v>
      </c>
      <c r="G1224">
        <v>103</v>
      </c>
      <c r="H1224">
        <v>6</v>
      </c>
      <c r="I1224">
        <v>6.6000000000000003E-2</v>
      </c>
      <c r="J1224">
        <v>0.23400000000000001</v>
      </c>
      <c r="K1224">
        <v>0.11</v>
      </c>
      <c r="L1224">
        <v>0.30199999999999999</v>
      </c>
      <c r="M1224">
        <v>0.23599999999999999</v>
      </c>
      <c r="N1224">
        <v>0.30299999999999999</v>
      </c>
      <c r="O1224">
        <v>0.34599999999999997</v>
      </c>
      <c r="P1224">
        <v>0.28999999999999998</v>
      </c>
      <c r="Q1224" t="s">
        <v>373</v>
      </c>
      <c r="R1224">
        <v>72</v>
      </c>
      <c r="S1224">
        <v>1.3</v>
      </c>
      <c r="T1224">
        <v>-42</v>
      </c>
      <c r="U1224">
        <v>4.5</v>
      </c>
      <c r="V1224">
        <v>0.4</v>
      </c>
    </row>
    <row r="1225" spans="1:22" x14ac:dyDescent="0.45">
      <c r="A1225" t="s">
        <v>2887</v>
      </c>
      <c r="B1225" t="s">
        <v>1989</v>
      </c>
      <c r="C1225">
        <v>585</v>
      </c>
      <c r="D1225">
        <v>1220</v>
      </c>
      <c r="E1225">
        <v>23</v>
      </c>
      <c r="F1225">
        <v>148</v>
      </c>
      <c r="G1225">
        <v>98</v>
      </c>
      <c r="H1225">
        <v>16</v>
      </c>
      <c r="I1225">
        <v>7.4999999999999997E-2</v>
      </c>
      <c r="J1225">
        <v>0.14000000000000001</v>
      </c>
      <c r="K1225">
        <v>0.105</v>
      </c>
      <c r="L1225">
        <v>0.251</v>
      </c>
      <c r="M1225">
        <v>0.23</v>
      </c>
      <c r="N1225">
        <v>0.29399999999999998</v>
      </c>
      <c r="O1225">
        <v>0.33400000000000002</v>
      </c>
      <c r="P1225">
        <v>0.28100000000000003</v>
      </c>
      <c r="Q1225" t="s">
        <v>373</v>
      </c>
      <c r="R1225">
        <v>72</v>
      </c>
      <c r="S1225">
        <v>4.5</v>
      </c>
      <c r="T1225">
        <v>-36.4</v>
      </c>
      <c r="U1225">
        <v>-0.4</v>
      </c>
      <c r="V1225">
        <v>0.4</v>
      </c>
    </row>
    <row r="1226" spans="1:22" x14ac:dyDescent="0.45">
      <c r="A1226" t="s">
        <v>2888</v>
      </c>
      <c r="B1226" t="s">
        <v>1989</v>
      </c>
      <c r="C1226">
        <v>326</v>
      </c>
      <c r="D1226">
        <v>1064</v>
      </c>
      <c r="E1226">
        <v>19</v>
      </c>
      <c r="F1226">
        <v>109</v>
      </c>
      <c r="G1226">
        <v>92</v>
      </c>
      <c r="H1226">
        <v>28</v>
      </c>
      <c r="I1226">
        <v>5.8000000000000003E-2</v>
      </c>
      <c r="J1226">
        <v>0.23200000000000001</v>
      </c>
      <c r="K1226">
        <v>0.104</v>
      </c>
      <c r="L1226">
        <v>0.28199999999999997</v>
      </c>
      <c r="M1226">
        <v>0.22600000000000001</v>
      </c>
      <c r="N1226">
        <v>0.27800000000000002</v>
      </c>
      <c r="O1226">
        <v>0.33</v>
      </c>
      <c r="P1226">
        <v>0.26700000000000002</v>
      </c>
      <c r="Q1226" t="s">
        <v>373</v>
      </c>
      <c r="R1226">
        <v>65</v>
      </c>
      <c r="S1226">
        <v>0.4</v>
      </c>
      <c r="T1226">
        <v>-45.6</v>
      </c>
      <c r="U1226">
        <v>13.9</v>
      </c>
      <c r="V1226">
        <v>0.4</v>
      </c>
    </row>
    <row r="1227" spans="1:22" x14ac:dyDescent="0.45">
      <c r="A1227" t="s">
        <v>2889</v>
      </c>
      <c r="B1227" t="s">
        <v>1989</v>
      </c>
      <c r="C1227">
        <v>103</v>
      </c>
      <c r="D1227">
        <v>319</v>
      </c>
      <c r="E1227">
        <v>13</v>
      </c>
      <c r="F1227">
        <v>29</v>
      </c>
      <c r="G1227">
        <v>37</v>
      </c>
      <c r="H1227">
        <v>3</v>
      </c>
      <c r="I1227">
        <v>7.4999999999999997E-2</v>
      </c>
      <c r="J1227">
        <v>0.39500000000000002</v>
      </c>
      <c r="K1227">
        <v>0.19</v>
      </c>
      <c r="L1227">
        <v>0.28299999999999997</v>
      </c>
      <c r="M1227">
        <v>0.19400000000000001</v>
      </c>
      <c r="N1227">
        <v>0.26300000000000001</v>
      </c>
      <c r="O1227">
        <v>0.38400000000000001</v>
      </c>
      <c r="P1227">
        <v>0.28000000000000003</v>
      </c>
      <c r="Q1227" t="s">
        <v>373</v>
      </c>
      <c r="R1227">
        <v>76</v>
      </c>
      <c r="S1227">
        <v>2.2999999999999998</v>
      </c>
      <c r="T1227">
        <v>-6.5</v>
      </c>
      <c r="U1227">
        <v>-0.5</v>
      </c>
      <c r="V1227">
        <v>0.4</v>
      </c>
    </row>
    <row r="1228" spans="1:22" x14ac:dyDescent="0.45">
      <c r="A1228" t="s">
        <v>2890</v>
      </c>
      <c r="B1228" t="s">
        <v>1989</v>
      </c>
      <c r="C1228">
        <v>263</v>
      </c>
      <c r="D1228">
        <v>852</v>
      </c>
      <c r="E1228">
        <v>13</v>
      </c>
      <c r="F1228">
        <v>78</v>
      </c>
      <c r="G1228">
        <v>82</v>
      </c>
      <c r="H1228">
        <v>3</v>
      </c>
      <c r="I1228">
        <v>5.8999999999999997E-2</v>
      </c>
      <c r="J1228">
        <v>0.17499999999999999</v>
      </c>
      <c r="K1228">
        <v>0.10299999999999999</v>
      </c>
      <c r="L1228">
        <v>0.30299999999999999</v>
      </c>
      <c r="M1228">
        <v>0.25900000000000001</v>
      </c>
      <c r="N1228">
        <v>0.312</v>
      </c>
      <c r="O1228">
        <v>0.36199999999999999</v>
      </c>
      <c r="P1228">
        <v>0.29299999999999998</v>
      </c>
      <c r="Q1228" t="s">
        <v>373</v>
      </c>
      <c r="R1228">
        <v>82</v>
      </c>
      <c r="S1228">
        <v>-4.9000000000000004</v>
      </c>
      <c r="T1228">
        <v>-24.3</v>
      </c>
      <c r="U1228">
        <v>-0.9</v>
      </c>
      <c r="V1228">
        <v>0.4</v>
      </c>
    </row>
    <row r="1229" spans="1:22" x14ac:dyDescent="0.45">
      <c r="A1229" t="s">
        <v>1980</v>
      </c>
      <c r="B1229" t="s">
        <v>41</v>
      </c>
      <c r="C1229">
        <v>328</v>
      </c>
      <c r="D1229">
        <v>1155</v>
      </c>
      <c r="E1229">
        <v>31</v>
      </c>
      <c r="F1229">
        <v>134</v>
      </c>
      <c r="G1229">
        <v>130</v>
      </c>
      <c r="H1229">
        <v>4</v>
      </c>
      <c r="I1229">
        <v>9.9000000000000005E-2</v>
      </c>
      <c r="J1229">
        <v>0.20300000000000001</v>
      </c>
      <c r="K1229">
        <v>0.14499999999999999</v>
      </c>
      <c r="L1229">
        <v>0.28299999999999997</v>
      </c>
      <c r="M1229">
        <v>0.24099999999999999</v>
      </c>
      <c r="N1229">
        <v>0.31900000000000001</v>
      </c>
      <c r="O1229">
        <v>0.38700000000000001</v>
      </c>
      <c r="P1229">
        <v>0.309</v>
      </c>
      <c r="Q1229" t="s">
        <v>373</v>
      </c>
      <c r="R1229">
        <v>94</v>
      </c>
      <c r="S1229">
        <v>-3.9</v>
      </c>
      <c r="T1229">
        <v>-13</v>
      </c>
      <c r="U1229">
        <v>-22.6</v>
      </c>
      <c r="V1229">
        <v>0.4</v>
      </c>
    </row>
    <row r="1230" spans="1:22" x14ac:dyDescent="0.45">
      <c r="A1230" t="s">
        <v>2891</v>
      </c>
      <c r="B1230" t="s">
        <v>1989</v>
      </c>
      <c r="C1230">
        <v>330</v>
      </c>
      <c r="D1230">
        <v>470</v>
      </c>
      <c r="E1230">
        <v>1</v>
      </c>
      <c r="F1230">
        <v>19</v>
      </c>
      <c r="G1230">
        <v>26</v>
      </c>
      <c r="H1230">
        <v>0</v>
      </c>
      <c r="I1230">
        <v>5.2999999999999999E-2</v>
      </c>
      <c r="J1230">
        <v>0.38100000000000001</v>
      </c>
      <c r="K1230">
        <v>3.9E-2</v>
      </c>
      <c r="L1230">
        <v>0.248</v>
      </c>
      <c r="M1230">
        <v>0.13400000000000001</v>
      </c>
      <c r="N1230">
        <v>0.189</v>
      </c>
      <c r="O1230">
        <v>0.17299999999999999</v>
      </c>
      <c r="P1230">
        <v>0.16900000000000001</v>
      </c>
      <c r="Q1230" t="s">
        <v>373</v>
      </c>
      <c r="R1230">
        <v>-5</v>
      </c>
      <c r="S1230">
        <v>-0.2</v>
      </c>
      <c r="T1230">
        <v>-60</v>
      </c>
      <c r="U1230">
        <v>48.9</v>
      </c>
      <c r="V1230">
        <v>0.4</v>
      </c>
    </row>
    <row r="1231" spans="1:22" x14ac:dyDescent="0.45">
      <c r="A1231" t="s">
        <v>2892</v>
      </c>
      <c r="B1231" t="s">
        <v>1989</v>
      </c>
      <c r="C1231">
        <v>170</v>
      </c>
      <c r="D1231">
        <v>380</v>
      </c>
      <c r="E1231">
        <v>3</v>
      </c>
      <c r="F1231">
        <v>46</v>
      </c>
      <c r="G1231">
        <v>20</v>
      </c>
      <c r="H1231">
        <v>21</v>
      </c>
      <c r="I1231">
        <v>9.7000000000000003E-2</v>
      </c>
      <c r="J1231">
        <v>0.182</v>
      </c>
      <c r="K1231">
        <v>6.5000000000000002E-2</v>
      </c>
      <c r="L1231">
        <v>0.23100000000000001</v>
      </c>
      <c r="M1231">
        <v>0.19</v>
      </c>
      <c r="N1231">
        <v>0.27300000000000002</v>
      </c>
      <c r="O1231">
        <v>0.25600000000000001</v>
      </c>
      <c r="P1231">
        <v>0.245</v>
      </c>
      <c r="Q1231" t="s">
        <v>373</v>
      </c>
      <c r="R1231">
        <v>46</v>
      </c>
      <c r="S1231">
        <v>4.8</v>
      </c>
      <c r="T1231">
        <v>-19.600000000000001</v>
      </c>
      <c r="U1231">
        <v>10.4</v>
      </c>
      <c r="V1231">
        <v>0.4</v>
      </c>
    </row>
    <row r="1232" spans="1:22" x14ac:dyDescent="0.45">
      <c r="A1232" t="s">
        <v>2893</v>
      </c>
      <c r="B1232" t="s">
        <v>1989</v>
      </c>
      <c r="C1232">
        <v>150</v>
      </c>
      <c r="D1232">
        <v>448</v>
      </c>
      <c r="E1232">
        <v>7</v>
      </c>
      <c r="F1232">
        <v>46</v>
      </c>
      <c r="G1232">
        <v>30</v>
      </c>
      <c r="H1232">
        <v>2</v>
      </c>
      <c r="I1232">
        <v>7.5999999999999998E-2</v>
      </c>
      <c r="J1232">
        <v>0.254</v>
      </c>
      <c r="K1232">
        <v>0.1</v>
      </c>
      <c r="L1232">
        <v>0.27900000000000003</v>
      </c>
      <c r="M1232">
        <v>0.21199999999999999</v>
      </c>
      <c r="N1232">
        <v>0.29499999999999998</v>
      </c>
      <c r="O1232">
        <v>0.312</v>
      </c>
      <c r="P1232">
        <v>0.27300000000000002</v>
      </c>
      <c r="Q1232" t="s">
        <v>373</v>
      </c>
      <c r="R1232">
        <v>52</v>
      </c>
      <c r="S1232">
        <v>-2.8</v>
      </c>
      <c r="T1232">
        <v>-30.4</v>
      </c>
      <c r="U1232">
        <v>18.899999999999999</v>
      </c>
      <c r="V1232">
        <v>0.4</v>
      </c>
    </row>
    <row r="1233" spans="1:22" x14ac:dyDescent="0.45">
      <c r="A1233" t="s">
        <v>1892</v>
      </c>
      <c r="B1233" t="s">
        <v>1989</v>
      </c>
      <c r="C1233">
        <v>226</v>
      </c>
      <c r="D1233">
        <v>734</v>
      </c>
      <c r="E1233">
        <v>23</v>
      </c>
      <c r="F1233">
        <v>79</v>
      </c>
      <c r="G1233">
        <v>84</v>
      </c>
      <c r="H1233">
        <v>12</v>
      </c>
      <c r="I1233">
        <v>4.4999999999999998E-2</v>
      </c>
      <c r="J1233">
        <v>0.33400000000000002</v>
      </c>
      <c r="K1233">
        <v>0.161</v>
      </c>
      <c r="L1233">
        <v>0.317</v>
      </c>
      <c r="M1233">
        <v>0.22800000000000001</v>
      </c>
      <c r="N1233">
        <v>0.26800000000000002</v>
      </c>
      <c r="O1233">
        <v>0.38900000000000001</v>
      </c>
      <c r="P1233">
        <v>0.28299999999999997</v>
      </c>
      <c r="Q1233" t="s">
        <v>373</v>
      </c>
      <c r="R1233">
        <v>78</v>
      </c>
      <c r="S1233">
        <v>1.1000000000000001</v>
      </c>
      <c r="T1233">
        <v>-18.5</v>
      </c>
      <c r="U1233">
        <v>-1.9</v>
      </c>
      <c r="V1233">
        <v>0.4</v>
      </c>
    </row>
    <row r="1234" spans="1:22" x14ac:dyDescent="0.45">
      <c r="A1234" t="s">
        <v>2894</v>
      </c>
      <c r="B1234" t="s">
        <v>1989</v>
      </c>
      <c r="C1234">
        <v>124</v>
      </c>
      <c r="D1234">
        <v>305</v>
      </c>
      <c r="E1234">
        <v>3</v>
      </c>
      <c r="F1234">
        <v>37</v>
      </c>
      <c r="G1234">
        <v>25</v>
      </c>
      <c r="H1234">
        <v>11</v>
      </c>
      <c r="I1234">
        <v>9.8000000000000004E-2</v>
      </c>
      <c r="J1234">
        <v>0.26600000000000001</v>
      </c>
      <c r="K1234">
        <v>8.5999999999999993E-2</v>
      </c>
      <c r="L1234">
        <v>0.31900000000000001</v>
      </c>
      <c r="M1234">
        <v>0.23100000000000001</v>
      </c>
      <c r="N1234">
        <v>0.315</v>
      </c>
      <c r="O1234">
        <v>0.317</v>
      </c>
      <c r="P1234">
        <v>0.28399999999999997</v>
      </c>
      <c r="Q1234" t="s">
        <v>373</v>
      </c>
      <c r="R1234">
        <v>80</v>
      </c>
      <c r="S1234">
        <v>3.1</v>
      </c>
      <c r="T1234">
        <v>-4</v>
      </c>
      <c r="U1234">
        <v>-2.9</v>
      </c>
      <c r="V1234">
        <v>0.3</v>
      </c>
    </row>
    <row r="1235" spans="1:22" x14ac:dyDescent="0.45">
      <c r="A1235" t="s">
        <v>2895</v>
      </c>
      <c r="B1235" t="s">
        <v>1989</v>
      </c>
      <c r="C1235">
        <v>250</v>
      </c>
      <c r="D1235">
        <v>849</v>
      </c>
      <c r="E1235">
        <v>23</v>
      </c>
      <c r="F1235">
        <v>90</v>
      </c>
      <c r="G1235">
        <v>82</v>
      </c>
      <c r="H1235">
        <v>12</v>
      </c>
      <c r="I1235">
        <v>9.1999999999999998E-2</v>
      </c>
      <c r="J1235">
        <v>0.16700000000000001</v>
      </c>
      <c r="K1235">
        <v>0.14499999999999999</v>
      </c>
      <c r="L1235">
        <v>0.27500000000000002</v>
      </c>
      <c r="M1235">
        <v>0.247</v>
      </c>
      <c r="N1235">
        <v>0.318</v>
      </c>
      <c r="O1235">
        <v>0.39200000000000002</v>
      </c>
      <c r="P1235">
        <v>0.31</v>
      </c>
      <c r="Q1235" t="s">
        <v>373</v>
      </c>
      <c r="R1235">
        <v>87</v>
      </c>
      <c r="S1235">
        <v>-2.2999999999999998</v>
      </c>
      <c r="T1235">
        <v>-16.399999999999999</v>
      </c>
      <c r="U1235">
        <v>-9.5</v>
      </c>
      <c r="V1235">
        <v>0.3</v>
      </c>
    </row>
    <row r="1236" spans="1:22" x14ac:dyDescent="0.45">
      <c r="A1236" t="s">
        <v>1894</v>
      </c>
      <c r="B1236" t="s">
        <v>1989</v>
      </c>
      <c r="C1236">
        <v>233</v>
      </c>
      <c r="D1236">
        <v>572</v>
      </c>
      <c r="E1236">
        <v>8</v>
      </c>
      <c r="F1236">
        <v>71</v>
      </c>
      <c r="G1236">
        <v>54</v>
      </c>
      <c r="H1236">
        <v>13</v>
      </c>
      <c r="I1236">
        <v>7.9000000000000001E-2</v>
      </c>
      <c r="J1236">
        <v>0.182</v>
      </c>
      <c r="K1236">
        <v>0.10199999999999999</v>
      </c>
      <c r="L1236">
        <v>0.29399999999999998</v>
      </c>
      <c r="M1236">
        <v>0.248</v>
      </c>
      <c r="N1236">
        <v>0.309</v>
      </c>
      <c r="O1236">
        <v>0.34899999999999998</v>
      </c>
      <c r="P1236">
        <v>0.28899999999999998</v>
      </c>
      <c r="Q1236" t="s">
        <v>373</v>
      </c>
      <c r="R1236">
        <v>78</v>
      </c>
      <c r="S1236">
        <v>1.3</v>
      </c>
      <c r="T1236">
        <v>-14.8</v>
      </c>
      <c r="U1236">
        <v>-0.7</v>
      </c>
      <c r="V1236">
        <v>0.3</v>
      </c>
    </row>
    <row r="1237" spans="1:22" x14ac:dyDescent="0.45">
      <c r="A1237" t="s">
        <v>2896</v>
      </c>
      <c r="B1237" t="s">
        <v>1989</v>
      </c>
      <c r="C1237">
        <v>303</v>
      </c>
      <c r="D1237">
        <v>1081</v>
      </c>
      <c r="E1237">
        <v>21</v>
      </c>
      <c r="F1237">
        <v>80</v>
      </c>
      <c r="G1237">
        <v>127</v>
      </c>
      <c r="H1237">
        <v>0</v>
      </c>
      <c r="I1237">
        <v>5.6000000000000001E-2</v>
      </c>
      <c r="J1237">
        <v>0.189</v>
      </c>
      <c r="K1237">
        <v>0.13100000000000001</v>
      </c>
      <c r="L1237">
        <v>0.28199999999999997</v>
      </c>
      <c r="M1237">
        <v>0.24199999999999999</v>
      </c>
      <c r="N1237">
        <v>0.29099999999999998</v>
      </c>
      <c r="O1237">
        <v>0.372</v>
      </c>
      <c r="P1237">
        <v>0.28299999999999997</v>
      </c>
      <c r="Q1237" t="s">
        <v>373</v>
      </c>
      <c r="R1237">
        <v>67</v>
      </c>
      <c r="S1237">
        <v>-8.8000000000000007</v>
      </c>
      <c r="T1237">
        <v>-55.1</v>
      </c>
      <c r="U1237">
        <v>22.3</v>
      </c>
      <c r="V1237">
        <v>0.3</v>
      </c>
    </row>
    <row r="1238" spans="1:22" x14ac:dyDescent="0.45">
      <c r="A1238" t="s">
        <v>2897</v>
      </c>
      <c r="B1238" t="s">
        <v>1989</v>
      </c>
      <c r="C1238">
        <v>232</v>
      </c>
      <c r="D1238">
        <v>489</v>
      </c>
      <c r="E1238">
        <v>4</v>
      </c>
      <c r="F1238">
        <v>52</v>
      </c>
      <c r="G1238">
        <v>28</v>
      </c>
      <c r="H1238">
        <v>10</v>
      </c>
      <c r="I1238">
        <v>0.112</v>
      </c>
      <c r="J1238">
        <v>0.20399999999999999</v>
      </c>
      <c r="K1238">
        <v>0.10299999999999999</v>
      </c>
      <c r="L1238">
        <v>0.28699999999999998</v>
      </c>
      <c r="M1238">
        <v>0.22800000000000001</v>
      </c>
      <c r="N1238">
        <v>0.33300000000000002</v>
      </c>
      <c r="O1238">
        <v>0.33100000000000002</v>
      </c>
      <c r="P1238">
        <v>0.29799999999999999</v>
      </c>
      <c r="Q1238" t="s">
        <v>373</v>
      </c>
      <c r="R1238">
        <v>89</v>
      </c>
      <c r="S1238">
        <v>-0.1</v>
      </c>
      <c r="T1238">
        <v>-6.1</v>
      </c>
      <c r="U1238">
        <v>-5.4</v>
      </c>
      <c r="V1238">
        <v>0.3</v>
      </c>
    </row>
    <row r="1239" spans="1:22" x14ac:dyDescent="0.45">
      <c r="A1239" t="s">
        <v>2898</v>
      </c>
      <c r="B1239" t="s">
        <v>1989</v>
      </c>
      <c r="C1239">
        <v>421</v>
      </c>
      <c r="D1239">
        <v>1416</v>
      </c>
      <c r="E1239">
        <v>16</v>
      </c>
      <c r="F1239">
        <v>135</v>
      </c>
      <c r="G1239">
        <v>128</v>
      </c>
      <c r="H1239">
        <v>10</v>
      </c>
      <c r="I1239">
        <v>3.7999999999999999E-2</v>
      </c>
      <c r="J1239">
        <v>8.5000000000000006E-2</v>
      </c>
      <c r="K1239">
        <v>9.1999999999999998E-2</v>
      </c>
      <c r="L1239">
        <v>0.27</v>
      </c>
      <c r="M1239">
        <v>0.25600000000000001</v>
      </c>
      <c r="N1239">
        <v>0.28499999999999998</v>
      </c>
      <c r="O1239">
        <v>0.34799999999999998</v>
      </c>
      <c r="P1239">
        <v>0.27500000000000002</v>
      </c>
      <c r="Q1239" t="s">
        <v>373</v>
      </c>
      <c r="R1239">
        <v>59</v>
      </c>
      <c r="S1239">
        <v>0.4</v>
      </c>
      <c r="T1239">
        <v>-73.599999999999994</v>
      </c>
      <c r="U1239">
        <v>29.6</v>
      </c>
      <c r="V1239">
        <v>0.3</v>
      </c>
    </row>
    <row r="1240" spans="1:22" x14ac:dyDescent="0.45">
      <c r="A1240" t="s">
        <v>2899</v>
      </c>
      <c r="B1240" t="s">
        <v>1989</v>
      </c>
      <c r="C1240">
        <v>209</v>
      </c>
      <c r="D1240">
        <v>583</v>
      </c>
      <c r="E1240">
        <v>33</v>
      </c>
      <c r="F1240">
        <v>75</v>
      </c>
      <c r="G1240">
        <v>91</v>
      </c>
      <c r="H1240">
        <v>4</v>
      </c>
      <c r="I1240">
        <v>9.2999999999999999E-2</v>
      </c>
      <c r="J1240">
        <v>0.36899999999999999</v>
      </c>
      <c r="K1240">
        <v>0.23200000000000001</v>
      </c>
      <c r="L1240">
        <v>0.28999999999999998</v>
      </c>
      <c r="M1240">
        <v>0.219</v>
      </c>
      <c r="N1240">
        <v>0.29199999999999998</v>
      </c>
      <c r="O1240">
        <v>0.45100000000000001</v>
      </c>
      <c r="P1240">
        <v>0.314</v>
      </c>
      <c r="Q1240" t="s">
        <v>373</v>
      </c>
      <c r="R1240">
        <v>96</v>
      </c>
      <c r="S1240">
        <v>0.2</v>
      </c>
      <c r="T1240">
        <v>-3.1</v>
      </c>
      <c r="U1240">
        <v>-13.2</v>
      </c>
      <c r="V1240">
        <v>0.3</v>
      </c>
    </row>
    <row r="1241" spans="1:22" x14ac:dyDescent="0.45">
      <c r="A1241" t="s">
        <v>2900</v>
      </c>
      <c r="B1241" t="s">
        <v>1989</v>
      </c>
      <c r="C1241">
        <v>339</v>
      </c>
      <c r="D1241">
        <v>867</v>
      </c>
      <c r="E1241">
        <v>15</v>
      </c>
      <c r="F1241">
        <v>104</v>
      </c>
      <c r="G1241">
        <v>96</v>
      </c>
      <c r="H1241">
        <v>23</v>
      </c>
      <c r="I1241">
        <v>6.3E-2</v>
      </c>
      <c r="J1241">
        <v>0.183</v>
      </c>
      <c r="K1241">
        <v>0.123</v>
      </c>
      <c r="L1241">
        <v>0.308</v>
      </c>
      <c r="M1241">
        <v>0.26200000000000001</v>
      </c>
      <c r="N1241">
        <v>0.314</v>
      </c>
      <c r="O1241">
        <v>0.38500000000000001</v>
      </c>
      <c r="P1241">
        <v>0.30599999999999999</v>
      </c>
      <c r="Q1241" t="s">
        <v>373</v>
      </c>
      <c r="R1241">
        <v>83</v>
      </c>
      <c r="S1241">
        <v>5.2</v>
      </c>
      <c r="T1241">
        <v>-13</v>
      </c>
      <c r="U1241">
        <v>-12.4</v>
      </c>
      <c r="V1241">
        <v>0.3</v>
      </c>
    </row>
    <row r="1242" spans="1:22" x14ac:dyDescent="0.45">
      <c r="A1242" t="s">
        <v>2901</v>
      </c>
      <c r="B1242" t="s">
        <v>75</v>
      </c>
      <c r="C1242">
        <v>193</v>
      </c>
      <c r="D1242">
        <v>522</v>
      </c>
      <c r="E1242">
        <v>11</v>
      </c>
      <c r="F1242">
        <v>54</v>
      </c>
      <c r="G1242">
        <v>51</v>
      </c>
      <c r="H1242">
        <v>2</v>
      </c>
      <c r="I1242">
        <v>6.9000000000000006E-2</v>
      </c>
      <c r="J1242">
        <v>0.215</v>
      </c>
      <c r="K1242">
        <v>0.126</v>
      </c>
      <c r="L1242">
        <v>0.31</v>
      </c>
      <c r="M1242">
        <v>0.255</v>
      </c>
      <c r="N1242">
        <v>0.312</v>
      </c>
      <c r="O1242">
        <v>0.38100000000000001</v>
      </c>
      <c r="P1242">
        <v>0.307</v>
      </c>
      <c r="Q1242" t="s">
        <v>373</v>
      </c>
      <c r="R1242">
        <v>90</v>
      </c>
      <c r="S1242">
        <v>-3.5</v>
      </c>
      <c r="T1242">
        <v>-9.8000000000000007</v>
      </c>
      <c r="U1242">
        <v>-3.5</v>
      </c>
      <c r="V1242">
        <v>0.3</v>
      </c>
    </row>
    <row r="1243" spans="1:22" x14ac:dyDescent="0.45">
      <c r="A1243" t="s">
        <v>2902</v>
      </c>
      <c r="B1243" t="s">
        <v>1989</v>
      </c>
      <c r="C1243">
        <v>157</v>
      </c>
      <c r="D1243">
        <v>355</v>
      </c>
      <c r="E1243">
        <v>3</v>
      </c>
      <c r="F1243">
        <v>36</v>
      </c>
      <c r="G1243">
        <v>22</v>
      </c>
      <c r="H1243">
        <v>2</v>
      </c>
      <c r="I1243">
        <v>8.2000000000000003E-2</v>
      </c>
      <c r="J1243">
        <v>0.19700000000000001</v>
      </c>
      <c r="K1243">
        <v>0.09</v>
      </c>
      <c r="L1243">
        <v>0.3</v>
      </c>
      <c r="M1243">
        <v>0.24099999999999999</v>
      </c>
      <c r="N1243">
        <v>0.30399999999999999</v>
      </c>
      <c r="O1243">
        <v>0.33100000000000002</v>
      </c>
      <c r="P1243">
        <v>0.28000000000000003</v>
      </c>
      <c r="Q1243" t="s">
        <v>373</v>
      </c>
      <c r="R1243">
        <v>78</v>
      </c>
      <c r="S1243">
        <v>0.4</v>
      </c>
      <c r="T1243">
        <v>-8.8000000000000007</v>
      </c>
      <c r="U1243">
        <v>0.4</v>
      </c>
      <c r="V1243">
        <v>0.3</v>
      </c>
    </row>
    <row r="1244" spans="1:22" x14ac:dyDescent="0.45">
      <c r="A1244" t="s">
        <v>2903</v>
      </c>
      <c r="B1244" t="s">
        <v>1989</v>
      </c>
      <c r="C1244">
        <v>225</v>
      </c>
      <c r="D1244">
        <v>528</v>
      </c>
      <c r="E1244">
        <v>7</v>
      </c>
      <c r="F1244">
        <v>57</v>
      </c>
      <c r="G1244">
        <v>42</v>
      </c>
      <c r="H1244">
        <v>5</v>
      </c>
      <c r="I1244">
        <v>8.5000000000000006E-2</v>
      </c>
      <c r="J1244">
        <v>0.309</v>
      </c>
      <c r="K1244">
        <v>9.7000000000000003E-2</v>
      </c>
      <c r="L1244">
        <v>0.33300000000000002</v>
      </c>
      <c r="M1244">
        <v>0.22900000000000001</v>
      </c>
      <c r="N1244">
        <v>0.30099999999999999</v>
      </c>
      <c r="O1244">
        <v>0.32600000000000001</v>
      </c>
      <c r="P1244">
        <v>0.28000000000000003</v>
      </c>
      <c r="Q1244" t="s">
        <v>373</v>
      </c>
      <c r="R1244">
        <v>74</v>
      </c>
      <c r="S1244">
        <v>-1.1000000000000001</v>
      </c>
      <c r="T1244">
        <v>-18.3</v>
      </c>
      <c r="U1244">
        <v>3.2</v>
      </c>
      <c r="V1244">
        <v>0.3</v>
      </c>
    </row>
    <row r="1245" spans="1:22" x14ac:dyDescent="0.45">
      <c r="A1245" t="s">
        <v>2904</v>
      </c>
      <c r="B1245" t="s">
        <v>1989</v>
      </c>
      <c r="C1245">
        <v>474</v>
      </c>
      <c r="D1245">
        <v>1118</v>
      </c>
      <c r="E1245">
        <v>7</v>
      </c>
      <c r="F1245">
        <v>112</v>
      </c>
      <c r="G1245">
        <v>95</v>
      </c>
      <c r="H1245">
        <v>13</v>
      </c>
      <c r="I1245">
        <v>3.3000000000000002E-2</v>
      </c>
      <c r="J1245">
        <v>0.13400000000000001</v>
      </c>
      <c r="K1245">
        <v>8.5000000000000006E-2</v>
      </c>
      <c r="L1245">
        <v>0.30099999999999999</v>
      </c>
      <c r="M1245">
        <v>0.26500000000000001</v>
      </c>
      <c r="N1245">
        <v>0.29299999999999998</v>
      </c>
      <c r="O1245">
        <v>0.35</v>
      </c>
      <c r="P1245">
        <v>0.28000000000000003</v>
      </c>
      <c r="Q1245" t="s">
        <v>373</v>
      </c>
      <c r="R1245">
        <v>76</v>
      </c>
      <c r="S1245">
        <v>2.2000000000000002</v>
      </c>
      <c r="T1245">
        <v>-29.2</v>
      </c>
      <c r="U1245">
        <v>-2.9</v>
      </c>
      <c r="V1245">
        <v>0.3</v>
      </c>
    </row>
    <row r="1246" spans="1:22" x14ac:dyDescent="0.45">
      <c r="A1246" t="s">
        <v>2905</v>
      </c>
      <c r="B1246" t="s">
        <v>1989</v>
      </c>
      <c r="C1246">
        <v>156</v>
      </c>
      <c r="D1246">
        <v>492</v>
      </c>
      <c r="E1246">
        <v>16</v>
      </c>
      <c r="F1246">
        <v>43</v>
      </c>
      <c r="G1246">
        <v>45</v>
      </c>
      <c r="H1246">
        <v>2</v>
      </c>
      <c r="I1246">
        <v>5.8999999999999997E-2</v>
      </c>
      <c r="J1246">
        <v>0.22800000000000001</v>
      </c>
      <c r="K1246">
        <v>0.14599999999999999</v>
      </c>
      <c r="L1246">
        <v>0.253</v>
      </c>
      <c r="M1246">
        <v>0.218</v>
      </c>
      <c r="N1246">
        <v>0.28199999999999997</v>
      </c>
      <c r="O1246">
        <v>0.36499999999999999</v>
      </c>
      <c r="P1246">
        <v>0.28199999999999997</v>
      </c>
      <c r="Q1246" t="s">
        <v>373</v>
      </c>
      <c r="R1246">
        <v>73</v>
      </c>
      <c r="S1246">
        <v>-3.5</v>
      </c>
      <c r="T1246">
        <v>-19.8</v>
      </c>
      <c r="U1246">
        <v>6.2</v>
      </c>
      <c r="V1246">
        <v>0.3</v>
      </c>
    </row>
    <row r="1247" spans="1:22" x14ac:dyDescent="0.45">
      <c r="A1247" t="s">
        <v>1901</v>
      </c>
      <c r="B1247" t="s">
        <v>54</v>
      </c>
      <c r="C1247">
        <v>215</v>
      </c>
      <c r="D1247">
        <v>667</v>
      </c>
      <c r="E1247">
        <v>21</v>
      </c>
      <c r="F1247">
        <v>70</v>
      </c>
      <c r="G1247">
        <v>70</v>
      </c>
      <c r="H1247">
        <v>3</v>
      </c>
      <c r="I1247">
        <v>0.121</v>
      </c>
      <c r="J1247">
        <v>0.29099999999999998</v>
      </c>
      <c r="K1247">
        <v>0.14399999999999999</v>
      </c>
      <c r="L1247">
        <v>0.27900000000000003</v>
      </c>
      <c r="M1247">
        <v>0.214</v>
      </c>
      <c r="N1247">
        <v>0.315</v>
      </c>
      <c r="O1247">
        <v>0.35799999999999998</v>
      </c>
      <c r="P1247">
        <v>0.29699999999999999</v>
      </c>
      <c r="Q1247" t="s">
        <v>373</v>
      </c>
      <c r="R1247">
        <v>86</v>
      </c>
      <c r="S1247">
        <v>-3</v>
      </c>
      <c r="T1247">
        <v>-14.5</v>
      </c>
      <c r="U1247">
        <v>-5.5</v>
      </c>
      <c r="V1247">
        <v>0.3</v>
      </c>
    </row>
    <row r="1248" spans="1:22" x14ac:dyDescent="0.45">
      <c r="A1248" t="s">
        <v>2906</v>
      </c>
      <c r="B1248" t="s">
        <v>1989</v>
      </c>
      <c r="C1248">
        <v>363</v>
      </c>
      <c r="D1248">
        <v>667</v>
      </c>
      <c r="E1248">
        <v>12</v>
      </c>
      <c r="F1248">
        <v>80</v>
      </c>
      <c r="G1248">
        <v>61</v>
      </c>
      <c r="H1248">
        <v>7</v>
      </c>
      <c r="I1248">
        <v>9.7000000000000003E-2</v>
      </c>
      <c r="J1248">
        <v>0.19900000000000001</v>
      </c>
      <c r="K1248">
        <v>0.124</v>
      </c>
      <c r="L1248">
        <v>0.27800000000000002</v>
      </c>
      <c r="M1248">
        <v>0.23100000000000001</v>
      </c>
      <c r="N1248">
        <v>0.312</v>
      </c>
      <c r="O1248">
        <v>0.35499999999999998</v>
      </c>
      <c r="P1248">
        <v>0.29399999999999998</v>
      </c>
      <c r="Q1248" t="s">
        <v>373</v>
      </c>
      <c r="R1248">
        <v>81</v>
      </c>
      <c r="S1248">
        <v>-0.8</v>
      </c>
      <c r="T1248">
        <v>-15.8</v>
      </c>
      <c r="U1248">
        <v>-2.6</v>
      </c>
      <c r="V1248">
        <v>0.3</v>
      </c>
    </row>
    <row r="1249" spans="1:22" x14ac:dyDescent="0.45">
      <c r="A1249" t="s">
        <v>2907</v>
      </c>
      <c r="B1249" t="s">
        <v>1989</v>
      </c>
      <c r="C1249">
        <v>156</v>
      </c>
      <c r="D1249">
        <v>464</v>
      </c>
      <c r="E1249">
        <v>10</v>
      </c>
      <c r="F1249">
        <v>36</v>
      </c>
      <c r="G1249">
        <v>57</v>
      </c>
      <c r="H1249">
        <v>3</v>
      </c>
      <c r="I1249">
        <v>8.2000000000000003E-2</v>
      </c>
      <c r="J1249">
        <v>0.27200000000000002</v>
      </c>
      <c r="K1249">
        <v>0.129</v>
      </c>
      <c r="L1249">
        <v>0.315</v>
      </c>
      <c r="M1249">
        <v>0.23799999999999999</v>
      </c>
      <c r="N1249">
        <v>0.30299999999999999</v>
      </c>
      <c r="O1249">
        <v>0.36699999999999999</v>
      </c>
      <c r="P1249">
        <v>0.29699999999999999</v>
      </c>
      <c r="Q1249" t="s">
        <v>373</v>
      </c>
      <c r="R1249">
        <v>87</v>
      </c>
      <c r="S1249">
        <v>-0.6</v>
      </c>
      <c r="T1249">
        <v>-7.7</v>
      </c>
      <c r="U1249">
        <v>-4.2</v>
      </c>
      <c r="V1249">
        <v>0.3</v>
      </c>
    </row>
    <row r="1250" spans="1:22" x14ac:dyDescent="0.45">
      <c r="A1250" t="s">
        <v>2908</v>
      </c>
      <c r="B1250" t="s">
        <v>1989</v>
      </c>
      <c r="C1250">
        <v>146</v>
      </c>
      <c r="D1250">
        <v>319</v>
      </c>
      <c r="E1250">
        <v>8</v>
      </c>
      <c r="F1250">
        <v>31</v>
      </c>
      <c r="G1250">
        <v>36</v>
      </c>
      <c r="H1250">
        <v>0</v>
      </c>
      <c r="I1250">
        <v>0.13800000000000001</v>
      </c>
      <c r="J1250">
        <v>0.24099999999999999</v>
      </c>
      <c r="K1250">
        <v>0.152</v>
      </c>
      <c r="L1250">
        <v>0.33</v>
      </c>
      <c r="M1250">
        <v>0.25900000000000001</v>
      </c>
      <c r="N1250">
        <v>0.36399999999999999</v>
      </c>
      <c r="O1250">
        <v>0.41099999999999998</v>
      </c>
      <c r="P1250">
        <v>0.33700000000000002</v>
      </c>
      <c r="Q1250" t="s">
        <v>373</v>
      </c>
      <c r="R1250">
        <v>100</v>
      </c>
      <c r="S1250">
        <v>-0.7</v>
      </c>
      <c r="T1250">
        <v>-0.6</v>
      </c>
      <c r="U1250">
        <v>-7.2</v>
      </c>
      <c r="V1250">
        <v>0.3</v>
      </c>
    </row>
    <row r="1251" spans="1:22" x14ac:dyDescent="0.45">
      <c r="A1251" t="s">
        <v>2909</v>
      </c>
      <c r="B1251" t="s">
        <v>1989</v>
      </c>
      <c r="C1251">
        <v>167</v>
      </c>
      <c r="D1251">
        <v>497</v>
      </c>
      <c r="E1251">
        <v>14</v>
      </c>
      <c r="F1251">
        <v>47</v>
      </c>
      <c r="G1251">
        <v>58</v>
      </c>
      <c r="H1251">
        <v>1</v>
      </c>
      <c r="I1251">
        <v>9.9000000000000005E-2</v>
      </c>
      <c r="J1251">
        <v>0.26400000000000001</v>
      </c>
      <c r="K1251">
        <v>0.13</v>
      </c>
      <c r="L1251">
        <v>0.30599999999999999</v>
      </c>
      <c r="M1251">
        <v>0.24</v>
      </c>
      <c r="N1251">
        <v>0.31900000000000001</v>
      </c>
      <c r="O1251">
        <v>0.37</v>
      </c>
      <c r="P1251">
        <v>0.30299999999999999</v>
      </c>
      <c r="Q1251" t="s">
        <v>373</v>
      </c>
      <c r="R1251">
        <v>77</v>
      </c>
      <c r="S1251">
        <v>-4.7</v>
      </c>
      <c r="T1251">
        <v>-19.399999999999999</v>
      </c>
      <c r="U1251">
        <v>5.6</v>
      </c>
      <c r="V1251">
        <v>0.3</v>
      </c>
    </row>
    <row r="1252" spans="1:22" x14ac:dyDescent="0.45">
      <c r="A1252" t="s">
        <v>2910</v>
      </c>
      <c r="B1252" t="s">
        <v>1989</v>
      </c>
      <c r="C1252">
        <v>125</v>
      </c>
      <c r="D1252">
        <v>322</v>
      </c>
      <c r="E1252">
        <v>4</v>
      </c>
      <c r="F1252">
        <v>32</v>
      </c>
      <c r="G1252">
        <v>28</v>
      </c>
      <c r="H1252">
        <v>2</v>
      </c>
      <c r="I1252">
        <v>8.1000000000000003E-2</v>
      </c>
      <c r="J1252">
        <v>0.245</v>
      </c>
      <c r="K1252">
        <v>0.105</v>
      </c>
      <c r="L1252">
        <v>0.33500000000000002</v>
      </c>
      <c r="M1252">
        <v>0.254</v>
      </c>
      <c r="N1252">
        <v>0.31900000000000001</v>
      </c>
      <c r="O1252">
        <v>0.35899999999999999</v>
      </c>
      <c r="P1252">
        <v>0.29699999999999999</v>
      </c>
      <c r="Q1252" t="s">
        <v>373</v>
      </c>
      <c r="R1252">
        <v>85</v>
      </c>
      <c r="S1252">
        <v>-0.2</v>
      </c>
      <c r="T1252">
        <v>-6.1</v>
      </c>
      <c r="U1252">
        <v>-1.2</v>
      </c>
      <c r="V1252">
        <v>0.3</v>
      </c>
    </row>
    <row r="1253" spans="1:22" x14ac:dyDescent="0.45">
      <c r="A1253" t="s">
        <v>2912</v>
      </c>
      <c r="B1253" t="s">
        <v>1989</v>
      </c>
      <c r="C1253">
        <v>484</v>
      </c>
      <c r="D1253">
        <v>1274</v>
      </c>
      <c r="E1253">
        <v>20</v>
      </c>
      <c r="F1253">
        <v>133</v>
      </c>
      <c r="G1253">
        <v>102</v>
      </c>
      <c r="H1253">
        <v>22</v>
      </c>
      <c r="I1253">
        <v>5.2999999999999999E-2</v>
      </c>
      <c r="J1253">
        <v>0.28100000000000003</v>
      </c>
      <c r="K1253">
        <v>0.114</v>
      </c>
      <c r="L1253">
        <v>0.33100000000000002</v>
      </c>
      <c r="M1253">
        <v>0.24199999999999999</v>
      </c>
      <c r="N1253">
        <v>0.28999999999999998</v>
      </c>
      <c r="O1253">
        <v>0.35699999999999998</v>
      </c>
      <c r="P1253">
        <v>0.28499999999999998</v>
      </c>
      <c r="Q1253" t="s">
        <v>373</v>
      </c>
      <c r="R1253">
        <v>68</v>
      </c>
      <c r="S1253">
        <v>1.5</v>
      </c>
      <c r="T1253">
        <v>-45.6</v>
      </c>
      <c r="U1253">
        <v>8.1999999999999993</v>
      </c>
      <c r="V1253">
        <v>0.3</v>
      </c>
    </row>
    <row r="1254" spans="1:22" x14ac:dyDescent="0.45">
      <c r="A1254" t="s">
        <v>2911</v>
      </c>
      <c r="B1254" t="s">
        <v>1989</v>
      </c>
      <c r="C1254">
        <v>757</v>
      </c>
      <c r="D1254">
        <v>3135</v>
      </c>
      <c r="E1254">
        <v>149</v>
      </c>
      <c r="F1254">
        <v>391</v>
      </c>
      <c r="G1254">
        <v>452</v>
      </c>
      <c r="H1254">
        <v>7</v>
      </c>
      <c r="I1254">
        <v>0.11899999999999999</v>
      </c>
      <c r="J1254">
        <v>0.16700000000000001</v>
      </c>
      <c r="K1254">
        <v>0.218</v>
      </c>
      <c r="L1254">
        <v>0.26600000000000001</v>
      </c>
      <c r="M1254">
        <v>0.25800000000000001</v>
      </c>
      <c r="N1254">
        <v>0.34599999999999997</v>
      </c>
      <c r="O1254">
        <v>0.47499999999999998</v>
      </c>
      <c r="P1254">
        <v>0.35099999999999998</v>
      </c>
      <c r="Q1254" t="s">
        <v>373</v>
      </c>
      <c r="R1254">
        <v>109</v>
      </c>
      <c r="S1254">
        <v>-15.5</v>
      </c>
      <c r="T1254">
        <v>22</v>
      </c>
      <c r="U1254">
        <v>-124</v>
      </c>
      <c r="V1254">
        <v>0.3</v>
      </c>
    </row>
    <row r="1255" spans="1:22" x14ac:dyDescent="0.45">
      <c r="A1255" t="s">
        <v>2913</v>
      </c>
      <c r="B1255" t="s">
        <v>1989</v>
      </c>
      <c r="C1255">
        <v>317</v>
      </c>
      <c r="D1255">
        <v>761</v>
      </c>
      <c r="E1255">
        <v>6</v>
      </c>
      <c r="F1255">
        <v>97</v>
      </c>
      <c r="G1255">
        <v>44</v>
      </c>
      <c r="H1255">
        <v>54</v>
      </c>
      <c r="I1255">
        <v>6.2E-2</v>
      </c>
      <c r="J1255">
        <v>0.124</v>
      </c>
      <c r="K1255">
        <v>7.2999999999999995E-2</v>
      </c>
      <c r="L1255">
        <v>0.28499999999999998</v>
      </c>
      <c r="M1255">
        <v>0.253</v>
      </c>
      <c r="N1255">
        <v>0.3</v>
      </c>
      <c r="O1255">
        <v>0.32600000000000001</v>
      </c>
      <c r="P1255">
        <v>0.28000000000000003</v>
      </c>
      <c r="Q1255" t="s">
        <v>373</v>
      </c>
      <c r="R1255">
        <v>73</v>
      </c>
      <c r="S1255">
        <v>5.6</v>
      </c>
      <c r="T1255">
        <v>-18.8</v>
      </c>
      <c r="U1255">
        <v>-2.1</v>
      </c>
      <c r="V1255">
        <v>0.3</v>
      </c>
    </row>
    <row r="1256" spans="1:22" x14ac:dyDescent="0.45">
      <c r="A1256" t="s">
        <v>2914</v>
      </c>
      <c r="B1256" t="s">
        <v>48</v>
      </c>
      <c r="C1256">
        <v>420</v>
      </c>
      <c r="D1256">
        <v>637</v>
      </c>
      <c r="E1256">
        <v>6</v>
      </c>
      <c r="F1256">
        <v>65</v>
      </c>
      <c r="G1256">
        <v>55</v>
      </c>
      <c r="H1256">
        <v>5</v>
      </c>
      <c r="I1256">
        <v>8.5999999999999993E-2</v>
      </c>
      <c r="J1256">
        <v>0.105</v>
      </c>
      <c r="K1256">
        <v>9.8000000000000004E-2</v>
      </c>
      <c r="L1256">
        <v>0.28199999999999997</v>
      </c>
      <c r="M1256">
        <v>0.25800000000000001</v>
      </c>
      <c r="N1256">
        <v>0.33200000000000002</v>
      </c>
      <c r="O1256">
        <v>0.35599999999999998</v>
      </c>
      <c r="P1256">
        <v>0.307</v>
      </c>
      <c r="Q1256" t="s">
        <v>373</v>
      </c>
      <c r="R1256">
        <v>82</v>
      </c>
      <c r="S1256">
        <v>0.9</v>
      </c>
      <c r="T1256">
        <v>-14.2</v>
      </c>
      <c r="U1256">
        <v>-4.4000000000000004</v>
      </c>
      <c r="V1256">
        <v>0.3</v>
      </c>
    </row>
    <row r="1257" spans="1:22" x14ac:dyDescent="0.45">
      <c r="A1257" t="s">
        <v>2915</v>
      </c>
      <c r="B1257" t="s">
        <v>1989</v>
      </c>
      <c r="C1257">
        <v>665</v>
      </c>
      <c r="D1257">
        <v>322</v>
      </c>
      <c r="E1257">
        <v>0</v>
      </c>
      <c r="F1257">
        <v>13</v>
      </c>
      <c r="G1257">
        <v>11</v>
      </c>
      <c r="H1257">
        <v>3</v>
      </c>
      <c r="I1257">
        <v>0.04</v>
      </c>
      <c r="J1257">
        <v>0.29199999999999998</v>
      </c>
      <c r="K1257">
        <v>7.0000000000000001E-3</v>
      </c>
      <c r="L1257">
        <v>0.247</v>
      </c>
      <c r="M1257">
        <v>0.16400000000000001</v>
      </c>
      <c r="N1257">
        <v>0.20100000000000001</v>
      </c>
      <c r="O1257">
        <v>0.17100000000000001</v>
      </c>
      <c r="P1257">
        <v>0.17299999999999999</v>
      </c>
      <c r="Q1257" t="s">
        <v>373</v>
      </c>
      <c r="R1257">
        <v>-5</v>
      </c>
      <c r="S1257">
        <v>0.2</v>
      </c>
      <c r="T1257">
        <v>-42.8</v>
      </c>
      <c r="U1257">
        <v>34.9</v>
      </c>
      <c r="V1257">
        <v>0.3</v>
      </c>
    </row>
    <row r="1258" spans="1:22" x14ac:dyDescent="0.45">
      <c r="A1258" t="s">
        <v>2916</v>
      </c>
      <c r="B1258" t="s">
        <v>1989</v>
      </c>
      <c r="C1258">
        <v>225</v>
      </c>
      <c r="D1258">
        <v>793</v>
      </c>
      <c r="E1258">
        <v>28</v>
      </c>
      <c r="F1258">
        <v>86</v>
      </c>
      <c r="G1258">
        <v>111</v>
      </c>
      <c r="H1258">
        <v>2</v>
      </c>
      <c r="I1258">
        <v>7.2999999999999995E-2</v>
      </c>
      <c r="J1258">
        <v>0.28899999999999998</v>
      </c>
      <c r="K1258">
        <v>0.16600000000000001</v>
      </c>
      <c r="L1258">
        <v>0.33700000000000002</v>
      </c>
      <c r="M1258">
        <v>0.25700000000000001</v>
      </c>
      <c r="N1258">
        <v>0.317</v>
      </c>
      <c r="O1258">
        <v>0.42399999999999999</v>
      </c>
      <c r="P1258">
        <v>0.32400000000000001</v>
      </c>
      <c r="Q1258" t="s">
        <v>373</v>
      </c>
      <c r="R1258">
        <v>104</v>
      </c>
      <c r="S1258">
        <v>-2.5</v>
      </c>
      <c r="T1258">
        <v>1.3</v>
      </c>
      <c r="U1258">
        <v>-24.4</v>
      </c>
      <c r="V1258">
        <v>0.3</v>
      </c>
    </row>
    <row r="1259" spans="1:22" x14ac:dyDescent="0.45">
      <c r="A1259" t="s">
        <v>2917</v>
      </c>
      <c r="B1259" t="s">
        <v>1989</v>
      </c>
      <c r="C1259">
        <v>556</v>
      </c>
      <c r="D1259">
        <v>1690</v>
      </c>
      <c r="E1259">
        <v>22</v>
      </c>
      <c r="F1259">
        <v>154</v>
      </c>
      <c r="G1259">
        <v>158</v>
      </c>
      <c r="H1259">
        <v>6</v>
      </c>
      <c r="I1259">
        <v>6.4000000000000001E-2</v>
      </c>
      <c r="J1259">
        <v>0.22</v>
      </c>
      <c r="K1259">
        <v>0.104</v>
      </c>
      <c r="L1259">
        <v>0.28499999999999998</v>
      </c>
      <c r="M1259">
        <v>0.22800000000000001</v>
      </c>
      <c r="N1259">
        <v>0.27800000000000002</v>
      </c>
      <c r="O1259">
        <v>0.33300000000000002</v>
      </c>
      <c r="P1259">
        <v>0.26800000000000002</v>
      </c>
      <c r="Q1259" t="s">
        <v>373</v>
      </c>
      <c r="R1259">
        <v>64</v>
      </c>
      <c r="S1259">
        <v>-2.5</v>
      </c>
      <c r="T1259">
        <v>-74.5</v>
      </c>
      <c r="U1259">
        <v>20.6</v>
      </c>
      <c r="V1259">
        <v>0.3</v>
      </c>
    </row>
    <row r="1260" spans="1:22" x14ac:dyDescent="0.45">
      <c r="A1260" t="s">
        <v>2918</v>
      </c>
      <c r="B1260" t="s">
        <v>1989</v>
      </c>
      <c r="C1260">
        <v>158</v>
      </c>
      <c r="D1260">
        <v>375</v>
      </c>
      <c r="E1260">
        <v>19</v>
      </c>
      <c r="F1260">
        <v>50</v>
      </c>
      <c r="G1260">
        <v>41</v>
      </c>
      <c r="H1260">
        <v>1</v>
      </c>
      <c r="I1260">
        <v>5.6000000000000001E-2</v>
      </c>
      <c r="J1260">
        <v>0.312</v>
      </c>
      <c r="K1260">
        <v>0.21299999999999999</v>
      </c>
      <c r="L1260">
        <v>0.27700000000000002</v>
      </c>
      <c r="M1260">
        <v>0.22500000000000001</v>
      </c>
      <c r="N1260">
        <v>0.27700000000000002</v>
      </c>
      <c r="O1260">
        <v>0.438</v>
      </c>
      <c r="P1260">
        <v>0.30499999999999999</v>
      </c>
      <c r="Q1260" t="s">
        <v>373</v>
      </c>
      <c r="R1260">
        <v>95</v>
      </c>
      <c r="S1260">
        <v>0.5</v>
      </c>
      <c r="T1260">
        <v>-1.8</v>
      </c>
      <c r="U1260">
        <v>-7.9</v>
      </c>
      <c r="V1260">
        <v>0.3</v>
      </c>
    </row>
    <row r="1261" spans="1:22" x14ac:dyDescent="0.45">
      <c r="A1261" t="s">
        <v>2919</v>
      </c>
      <c r="B1261" t="s">
        <v>1989</v>
      </c>
      <c r="C1261">
        <v>259</v>
      </c>
      <c r="D1261">
        <v>441</v>
      </c>
      <c r="E1261">
        <v>1</v>
      </c>
      <c r="F1261">
        <v>23</v>
      </c>
      <c r="G1261">
        <v>9</v>
      </c>
      <c r="H1261">
        <v>0</v>
      </c>
      <c r="I1261">
        <v>4.1000000000000002E-2</v>
      </c>
      <c r="J1261">
        <v>0.35799999999999998</v>
      </c>
      <c r="K1261">
        <v>3.6999999999999998E-2</v>
      </c>
      <c r="L1261">
        <v>0.23599999999999999</v>
      </c>
      <c r="M1261">
        <v>0.13900000000000001</v>
      </c>
      <c r="N1261">
        <v>0.184</v>
      </c>
      <c r="O1261">
        <v>0.17599999999999999</v>
      </c>
      <c r="P1261">
        <v>0.16800000000000001</v>
      </c>
      <c r="Q1261" t="s">
        <v>373</v>
      </c>
      <c r="R1261">
        <v>-8</v>
      </c>
      <c r="S1261">
        <v>-0.2</v>
      </c>
      <c r="T1261">
        <v>-56.6</v>
      </c>
      <c r="U1261">
        <v>45.2</v>
      </c>
      <c r="V1261">
        <v>0.2</v>
      </c>
    </row>
    <row r="1262" spans="1:22" x14ac:dyDescent="0.45">
      <c r="A1262" t="s">
        <v>2920</v>
      </c>
      <c r="B1262" t="s">
        <v>1989</v>
      </c>
      <c r="C1262">
        <v>130</v>
      </c>
      <c r="D1262">
        <v>382</v>
      </c>
      <c r="E1262">
        <v>10</v>
      </c>
      <c r="F1262">
        <v>34</v>
      </c>
      <c r="G1262">
        <v>43</v>
      </c>
      <c r="H1262">
        <v>4</v>
      </c>
      <c r="I1262">
        <v>0.128</v>
      </c>
      <c r="J1262">
        <v>0.29599999999999999</v>
      </c>
      <c r="K1262">
        <v>0.17199999999999999</v>
      </c>
      <c r="L1262">
        <v>0.28199999999999997</v>
      </c>
      <c r="M1262">
        <v>0.20899999999999999</v>
      </c>
      <c r="N1262">
        <v>0.315</v>
      </c>
      <c r="O1262">
        <v>0.38</v>
      </c>
      <c r="P1262">
        <v>0.308</v>
      </c>
      <c r="Q1262" t="s">
        <v>373</v>
      </c>
      <c r="R1262">
        <v>81</v>
      </c>
      <c r="S1262">
        <v>1.7</v>
      </c>
      <c r="T1262">
        <v>-7</v>
      </c>
      <c r="U1262">
        <v>-3.7</v>
      </c>
      <c r="V1262">
        <v>0.2</v>
      </c>
    </row>
    <row r="1263" spans="1:22" x14ac:dyDescent="0.45">
      <c r="A1263" t="s">
        <v>2921</v>
      </c>
      <c r="B1263" t="s">
        <v>1989</v>
      </c>
      <c r="C1263">
        <v>227</v>
      </c>
      <c r="D1263">
        <v>351</v>
      </c>
      <c r="E1263">
        <v>1</v>
      </c>
      <c r="F1263">
        <v>12</v>
      </c>
      <c r="G1263">
        <v>14</v>
      </c>
      <c r="H1263">
        <v>0</v>
      </c>
      <c r="I1263">
        <v>2.3E-2</v>
      </c>
      <c r="J1263">
        <v>0.32500000000000001</v>
      </c>
      <c r="K1263">
        <v>4.2000000000000003E-2</v>
      </c>
      <c r="L1263">
        <v>0.22700000000000001</v>
      </c>
      <c r="M1263">
        <v>0.14599999999999999</v>
      </c>
      <c r="N1263">
        <v>0.17</v>
      </c>
      <c r="O1263">
        <v>0.188</v>
      </c>
      <c r="P1263">
        <v>0.159</v>
      </c>
      <c r="Q1263" t="s">
        <v>373</v>
      </c>
      <c r="R1263">
        <v>-12</v>
      </c>
      <c r="S1263">
        <v>-0.4</v>
      </c>
      <c r="T1263">
        <v>-48.3</v>
      </c>
      <c r="U1263">
        <v>39.299999999999997</v>
      </c>
      <c r="V1263">
        <v>0.2</v>
      </c>
    </row>
    <row r="1264" spans="1:22" x14ac:dyDescent="0.45">
      <c r="A1264" t="s">
        <v>2922</v>
      </c>
      <c r="B1264" t="s">
        <v>20</v>
      </c>
      <c r="C1264">
        <v>360</v>
      </c>
      <c r="D1264">
        <v>1117</v>
      </c>
      <c r="E1264">
        <v>10</v>
      </c>
      <c r="F1264">
        <v>122</v>
      </c>
      <c r="G1264">
        <v>93</v>
      </c>
      <c r="H1264">
        <v>15</v>
      </c>
      <c r="I1264">
        <v>0.1</v>
      </c>
      <c r="J1264">
        <v>0.19900000000000001</v>
      </c>
      <c r="K1264">
        <v>9.6000000000000002E-2</v>
      </c>
      <c r="L1264">
        <v>0.309</v>
      </c>
      <c r="M1264">
        <v>0.248</v>
      </c>
      <c r="N1264">
        <v>0.32700000000000001</v>
      </c>
      <c r="O1264">
        <v>0.34399999999999997</v>
      </c>
      <c r="P1264">
        <v>0.30199999999999999</v>
      </c>
      <c r="Q1264" t="s">
        <v>373</v>
      </c>
      <c r="R1264">
        <v>82</v>
      </c>
      <c r="S1264">
        <v>-2.9</v>
      </c>
      <c r="T1264">
        <v>-27.7</v>
      </c>
      <c r="U1264">
        <v>-9.1999999999999993</v>
      </c>
      <c r="V1264">
        <v>0.2</v>
      </c>
    </row>
    <row r="1265" spans="1:22" x14ac:dyDescent="0.45">
      <c r="A1265" t="s">
        <v>2924</v>
      </c>
      <c r="B1265" t="s">
        <v>1989</v>
      </c>
      <c r="C1265">
        <v>280</v>
      </c>
      <c r="D1265">
        <v>928</v>
      </c>
      <c r="E1265">
        <v>29</v>
      </c>
      <c r="F1265">
        <v>114</v>
      </c>
      <c r="G1265">
        <v>101</v>
      </c>
      <c r="H1265">
        <v>12</v>
      </c>
      <c r="I1265">
        <v>0.11</v>
      </c>
      <c r="J1265">
        <v>0.28999999999999998</v>
      </c>
      <c r="K1265">
        <v>0.17799999999999999</v>
      </c>
      <c r="L1265">
        <v>0.311</v>
      </c>
      <c r="M1265">
        <v>0.23499999999999999</v>
      </c>
      <c r="N1265">
        <v>0.32700000000000001</v>
      </c>
      <c r="O1265">
        <v>0.41199999999999998</v>
      </c>
      <c r="P1265">
        <v>0.32</v>
      </c>
      <c r="Q1265" t="s">
        <v>373</v>
      </c>
      <c r="R1265">
        <v>101</v>
      </c>
      <c r="S1265">
        <v>0</v>
      </c>
      <c r="T1265">
        <v>1.8</v>
      </c>
      <c r="U1265">
        <v>-30.2</v>
      </c>
      <c r="V1265">
        <v>0.2</v>
      </c>
    </row>
    <row r="1266" spans="1:22" x14ac:dyDescent="0.45">
      <c r="A1266" t="s">
        <v>3645</v>
      </c>
      <c r="B1266" t="s">
        <v>30</v>
      </c>
      <c r="C1266">
        <v>118</v>
      </c>
      <c r="D1266">
        <v>353</v>
      </c>
      <c r="E1266">
        <v>7</v>
      </c>
      <c r="F1266">
        <v>29</v>
      </c>
      <c r="G1266">
        <v>34</v>
      </c>
      <c r="H1266">
        <v>0</v>
      </c>
      <c r="I1266">
        <v>6.8000000000000005E-2</v>
      </c>
      <c r="J1266">
        <v>0.23799999999999999</v>
      </c>
      <c r="K1266">
        <v>0.10299999999999999</v>
      </c>
      <c r="L1266">
        <v>0.248</v>
      </c>
      <c r="M1266">
        <v>0.2</v>
      </c>
      <c r="N1266">
        <v>0.28499999999999998</v>
      </c>
      <c r="O1266">
        <v>0.30299999999999999</v>
      </c>
      <c r="P1266">
        <v>0.26700000000000002</v>
      </c>
      <c r="Q1266" t="s">
        <v>373</v>
      </c>
      <c r="R1266">
        <v>68</v>
      </c>
      <c r="S1266">
        <v>-1.9</v>
      </c>
      <c r="T1266">
        <v>-15.1</v>
      </c>
      <c r="U1266">
        <v>5.3</v>
      </c>
      <c r="V1266">
        <v>0.2</v>
      </c>
    </row>
    <row r="1267" spans="1:22" x14ac:dyDescent="0.45">
      <c r="A1267" t="s">
        <v>2925</v>
      </c>
      <c r="B1267" t="s">
        <v>1989</v>
      </c>
      <c r="C1267">
        <v>293</v>
      </c>
      <c r="D1267">
        <v>515</v>
      </c>
      <c r="E1267">
        <v>19</v>
      </c>
      <c r="F1267">
        <v>57</v>
      </c>
      <c r="G1267">
        <v>73</v>
      </c>
      <c r="H1267">
        <v>7</v>
      </c>
      <c r="I1267">
        <v>8.3000000000000004E-2</v>
      </c>
      <c r="J1267">
        <v>0.32200000000000001</v>
      </c>
      <c r="K1267">
        <v>0.189</v>
      </c>
      <c r="L1267">
        <v>0.26300000000000001</v>
      </c>
      <c r="M1267">
        <v>0.2</v>
      </c>
      <c r="N1267">
        <v>0.27100000000000002</v>
      </c>
      <c r="O1267">
        <v>0.38900000000000001</v>
      </c>
      <c r="P1267">
        <v>0.28799999999999998</v>
      </c>
      <c r="Q1267" t="s">
        <v>373</v>
      </c>
      <c r="R1267">
        <v>77</v>
      </c>
      <c r="S1267">
        <v>5.6</v>
      </c>
      <c r="T1267">
        <v>-8.1999999999999993</v>
      </c>
      <c r="U1267">
        <v>-5.9</v>
      </c>
      <c r="V1267">
        <v>0.2</v>
      </c>
    </row>
    <row r="1268" spans="1:22" x14ac:dyDescent="0.45">
      <c r="A1268" t="s">
        <v>3630</v>
      </c>
      <c r="B1268" t="s">
        <v>1989</v>
      </c>
      <c r="C1268">
        <v>130</v>
      </c>
      <c r="D1268">
        <v>340</v>
      </c>
      <c r="E1268">
        <v>12</v>
      </c>
      <c r="F1268">
        <v>36</v>
      </c>
      <c r="G1268">
        <v>40</v>
      </c>
      <c r="H1268">
        <v>1</v>
      </c>
      <c r="I1268">
        <v>5.6000000000000001E-2</v>
      </c>
      <c r="J1268">
        <v>0.25900000000000001</v>
      </c>
      <c r="K1268">
        <v>0.17</v>
      </c>
      <c r="L1268">
        <v>0.23599999999999999</v>
      </c>
      <c r="M1268">
        <v>0.20100000000000001</v>
      </c>
      <c r="N1268">
        <v>0.247</v>
      </c>
      <c r="O1268">
        <v>0.371</v>
      </c>
      <c r="P1268">
        <v>0.26800000000000002</v>
      </c>
      <c r="Q1268" t="s">
        <v>373</v>
      </c>
      <c r="R1268">
        <v>68</v>
      </c>
      <c r="S1268">
        <v>0.9</v>
      </c>
      <c r="T1268">
        <v>-11.9</v>
      </c>
      <c r="U1268">
        <v>2.6</v>
      </c>
      <c r="V1268">
        <v>0.2</v>
      </c>
    </row>
    <row r="1269" spans="1:22" x14ac:dyDescent="0.45">
      <c r="A1269" t="s">
        <v>2926</v>
      </c>
      <c r="B1269" t="s">
        <v>1989</v>
      </c>
      <c r="C1269">
        <v>194</v>
      </c>
      <c r="D1269">
        <v>627</v>
      </c>
      <c r="E1269">
        <v>22</v>
      </c>
      <c r="F1269">
        <v>55</v>
      </c>
      <c r="G1269">
        <v>59</v>
      </c>
      <c r="H1269">
        <v>6</v>
      </c>
      <c r="I1269">
        <v>8.1000000000000003E-2</v>
      </c>
      <c r="J1269">
        <v>0.27900000000000003</v>
      </c>
      <c r="K1269">
        <v>0.161</v>
      </c>
      <c r="L1269">
        <v>0.27500000000000002</v>
      </c>
      <c r="M1269">
        <v>0.219</v>
      </c>
      <c r="N1269">
        <v>0.29199999999999998</v>
      </c>
      <c r="O1269">
        <v>0.38</v>
      </c>
      <c r="P1269">
        <v>0.29499999999999998</v>
      </c>
      <c r="Q1269" t="s">
        <v>373</v>
      </c>
      <c r="R1269">
        <v>84</v>
      </c>
      <c r="S1269">
        <v>-1.6</v>
      </c>
      <c r="T1269">
        <v>-14.2</v>
      </c>
      <c r="U1269">
        <v>-5.6</v>
      </c>
      <c r="V1269">
        <v>0.2</v>
      </c>
    </row>
    <row r="1270" spans="1:22" x14ac:dyDescent="0.45">
      <c r="A1270" t="s">
        <v>1908</v>
      </c>
      <c r="B1270" t="s">
        <v>117</v>
      </c>
      <c r="C1270">
        <v>208</v>
      </c>
      <c r="D1270">
        <v>724</v>
      </c>
      <c r="E1270">
        <v>24</v>
      </c>
      <c r="F1270">
        <v>76</v>
      </c>
      <c r="G1270">
        <v>87</v>
      </c>
      <c r="H1270">
        <v>11</v>
      </c>
      <c r="I1270">
        <v>5.8000000000000003E-2</v>
      </c>
      <c r="J1270">
        <v>0.13700000000000001</v>
      </c>
      <c r="K1270">
        <v>0.161</v>
      </c>
      <c r="L1270">
        <v>0.26900000000000002</v>
      </c>
      <c r="M1270">
        <v>0.25800000000000001</v>
      </c>
      <c r="N1270">
        <v>0.30499999999999999</v>
      </c>
      <c r="O1270">
        <v>0.41899999999999998</v>
      </c>
      <c r="P1270">
        <v>0.314</v>
      </c>
      <c r="Q1270" t="s">
        <v>373</v>
      </c>
      <c r="R1270">
        <v>102</v>
      </c>
      <c r="S1270">
        <v>-2.2999999999999998</v>
      </c>
      <c r="T1270">
        <v>-1</v>
      </c>
      <c r="U1270">
        <v>-21.9</v>
      </c>
      <c r="V1270">
        <v>0.2</v>
      </c>
    </row>
    <row r="1271" spans="1:22" x14ac:dyDescent="0.45">
      <c r="A1271" t="s">
        <v>2927</v>
      </c>
      <c r="B1271" t="s">
        <v>1989</v>
      </c>
      <c r="C1271">
        <v>360</v>
      </c>
      <c r="D1271">
        <v>305</v>
      </c>
      <c r="E1271">
        <v>0</v>
      </c>
      <c r="F1271">
        <v>13</v>
      </c>
      <c r="G1271">
        <v>16</v>
      </c>
      <c r="H1271">
        <v>0</v>
      </c>
      <c r="I1271">
        <v>1.2999999999999999E-2</v>
      </c>
      <c r="J1271">
        <v>0.161</v>
      </c>
      <c r="K1271">
        <v>1.0999999999999999E-2</v>
      </c>
      <c r="L1271">
        <v>0.20300000000000001</v>
      </c>
      <c r="M1271">
        <v>0.16500000000000001</v>
      </c>
      <c r="N1271">
        <v>0.18099999999999999</v>
      </c>
      <c r="O1271">
        <v>0.17699999999999999</v>
      </c>
      <c r="P1271">
        <v>0.161</v>
      </c>
      <c r="Q1271" t="s">
        <v>373</v>
      </c>
      <c r="R1271">
        <v>-7</v>
      </c>
      <c r="S1271">
        <v>-0.2</v>
      </c>
      <c r="T1271">
        <v>-39.6</v>
      </c>
      <c r="U1271">
        <v>31.8</v>
      </c>
      <c r="V1271">
        <v>0.2</v>
      </c>
    </row>
    <row r="1272" spans="1:22" x14ac:dyDescent="0.45">
      <c r="A1272" t="s">
        <v>2928</v>
      </c>
      <c r="B1272" t="s">
        <v>2929</v>
      </c>
      <c r="C1272">
        <v>136</v>
      </c>
      <c r="D1272">
        <v>450</v>
      </c>
      <c r="E1272">
        <v>11</v>
      </c>
      <c r="F1272">
        <v>45</v>
      </c>
      <c r="G1272">
        <v>50</v>
      </c>
      <c r="H1272">
        <v>1</v>
      </c>
      <c r="I1272">
        <v>9.6000000000000002E-2</v>
      </c>
      <c r="J1272">
        <v>0.189</v>
      </c>
      <c r="K1272">
        <v>0.13100000000000001</v>
      </c>
      <c r="L1272">
        <v>0.30099999999999999</v>
      </c>
      <c r="M1272">
        <v>0.25900000000000001</v>
      </c>
      <c r="N1272">
        <v>0.33600000000000002</v>
      </c>
      <c r="O1272">
        <v>0.39</v>
      </c>
      <c r="P1272">
        <v>0.32</v>
      </c>
      <c r="Q1272" t="s">
        <v>373</v>
      </c>
      <c r="R1272">
        <v>92</v>
      </c>
      <c r="S1272">
        <v>0.2</v>
      </c>
      <c r="T1272">
        <v>-4.5</v>
      </c>
      <c r="U1272">
        <v>-9.1999999999999993</v>
      </c>
      <c r="V1272">
        <v>0.2</v>
      </c>
    </row>
    <row r="1273" spans="1:22" x14ac:dyDescent="0.45">
      <c r="A1273" t="s">
        <v>2930</v>
      </c>
      <c r="B1273" t="s">
        <v>1989</v>
      </c>
      <c r="C1273">
        <v>223</v>
      </c>
      <c r="D1273">
        <v>639</v>
      </c>
      <c r="E1273">
        <v>8</v>
      </c>
      <c r="F1273">
        <v>69</v>
      </c>
      <c r="G1273">
        <v>55</v>
      </c>
      <c r="H1273">
        <v>11</v>
      </c>
      <c r="I1273">
        <v>6.9000000000000006E-2</v>
      </c>
      <c r="J1273">
        <v>0.25</v>
      </c>
      <c r="K1273">
        <v>0.108</v>
      </c>
      <c r="L1273">
        <v>0.33300000000000002</v>
      </c>
      <c r="M1273">
        <v>0.253</v>
      </c>
      <c r="N1273">
        <v>0.30599999999999999</v>
      </c>
      <c r="O1273">
        <v>0.36</v>
      </c>
      <c r="P1273">
        <v>0.29299999999999998</v>
      </c>
      <c r="Q1273" t="s">
        <v>373</v>
      </c>
      <c r="R1273">
        <v>82</v>
      </c>
      <c r="S1273">
        <v>1.6</v>
      </c>
      <c r="T1273">
        <v>-11.5</v>
      </c>
      <c r="U1273">
        <v>-6.5</v>
      </c>
      <c r="V1273">
        <v>0.2</v>
      </c>
    </row>
    <row r="1274" spans="1:22" x14ac:dyDescent="0.45">
      <c r="A1274" t="s">
        <v>193</v>
      </c>
      <c r="B1274" t="s">
        <v>54</v>
      </c>
      <c r="C1274">
        <v>114</v>
      </c>
      <c r="D1274">
        <v>485</v>
      </c>
      <c r="E1274">
        <v>9</v>
      </c>
      <c r="F1274">
        <v>51</v>
      </c>
      <c r="G1274">
        <v>37</v>
      </c>
      <c r="H1274">
        <v>3</v>
      </c>
      <c r="I1274">
        <v>0.109</v>
      </c>
      <c r="J1274">
        <v>0.159</v>
      </c>
      <c r="K1274">
        <v>9.6000000000000002E-2</v>
      </c>
      <c r="L1274">
        <v>0.28100000000000003</v>
      </c>
      <c r="M1274">
        <v>0.248</v>
      </c>
      <c r="N1274">
        <v>0.34100000000000003</v>
      </c>
      <c r="O1274">
        <v>0.34499999999999997</v>
      </c>
      <c r="P1274">
        <v>0.309</v>
      </c>
      <c r="Q1274" t="s">
        <v>373</v>
      </c>
      <c r="R1274">
        <v>96</v>
      </c>
      <c r="S1274">
        <v>-3</v>
      </c>
      <c r="T1274">
        <v>-5</v>
      </c>
      <c r="U1274">
        <v>-9.3000000000000007</v>
      </c>
      <c r="V1274">
        <v>0.2</v>
      </c>
    </row>
    <row r="1275" spans="1:22" x14ac:dyDescent="0.45">
      <c r="A1275" t="s">
        <v>2933</v>
      </c>
      <c r="B1275" t="s">
        <v>1989</v>
      </c>
      <c r="C1275">
        <v>205</v>
      </c>
      <c r="D1275">
        <v>454</v>
      </c>
      <c r="E1275">
        <v>6</v>
      </c>
      <c r="F1275">
        <v>66</v>
      </c>
      <c r="G1275">
        <v>30</v>
      </c>
      <c r="H1275">
        <v>19</v>
      </c>
      <c r="I1275">
        <v>9.2999999999999999E-2</v>
      </c>
      <c r="J1275">
        <v>0.26900000000000002</v>
      </c>
      <c r="K1275">
        <v>7.6999999999999999E-2</v>
      </c>
      <c r="L1275">
        <v>0.26800000000000002</v>
      </c>
      <c r="M1275">
        <v>0.19800000000000001</v>
      </c>
      <c r="N1275">
        <v>0.29499999999999998</v>
      </c>
      <c r="O1275">
        <v>0.27600000000000002</v>
      </c>
      <c r="P1275">
        <v>0.26100000000000001</v>
      </c>
      <c r="Q1275" t="s">
        <v>373</v>
      </c>
      <c r="R1275">
        <v>61</v>
      </c>
      <c r="S1275">
        <v>2.2999999999999998</v>
      </c>
      <c r="T1275">
        <v>-19.399999999999999</v>
      </c>
      <c r="U1275">
        <v>5.3</v>
      </c>
      <c r="V1275">
        <v>0.2</v>
      </c>
    </row>
    <row r="1276" spans="1:22" x14ac:dyDescent="0.45">
      <c r="A1276" t="s">
        <v>1890</v>
      </c>
      <c r="B1276" t="s">
        <v>95</v>
      </c>
      <c r="C1276">
        <v>191</v>
      </c>
      <c r="D1276">
        <v>563</v>
      </c>
      <c r="E1276">
        <v>14</v>
      </c>
      <c r="F1276">
        <v>60</v>
      </c>
      <c r="G1276">
        <v>46</v>
      </c>
      <c r="H1276">
        <v>9</v>
      </c>
      <c r="I1276">
        <v>7.4999999999999997E-2</v>
      </c>
      <c r="J1276">
        <v>0.32300000000000001</v>
      </c>
      <c r="K1276">
        <v>0.13800000000000001</v>
      </c>
      <c r="L1276">
        <v>0.29599999999999999</v>
      </c>
      <c r="M1276">
        <v>0.21199999999999999</v>
      </c>
      <c r="N1276">
        <v>0.27400000000000002</v>
      </c>
      <c r="O1276">
        <v>0.35</v>
      </c>
      <c r="P1276">
        <v>0.27400000000000002</v>
      </c>
      <c r="Q1276" t="s">
        <v>373</v>
      </c>
      <c r="R1276">
        <v>75</v>
      </c>
      <c r="S1276">
        <v>-0.2</v>
      </c>
      <c r="T1276">
        <v>-16.8</v>
      </c>
      <c r="U1276">
        <v>-0.3</v>
      </c>
      <c r="V1276">
        <v>0.2</v>
      </c>
    </row>
    <row r="1277" spans="1:22" x14ac:dyDescent="0.45">
      <c r="A1277" t="s">
        <v>2931</v>
      </c>
      <c r="B1277" t="s">
        <v>80</v>
      </c>
      <c r="C1277">
        <v>218</v>
      </c>
      <c r="D1277">
        <v>644</v>
      </c>
      <c r="E1277">
        <v>19</v>
      </c>
      <c r="F1277">
        <v>66</v>
      </c>
      <c r="G1277">
        <v>79</v>
      </c>
      <c r="H1277">
        <v>5</v>
      </c>
      <c r="I1277">
        <v>6.5000000000000002E-2</v>
      </c>
      <c r="J1277">
        <v>0.22500000000000001</v>
      </c>
      <c r="K1277">
        <v>0.14499999999999999</v>
      </c>
      <c r="L1277">
        <v>0.32100000000000001</v>
      </c>
      <c r="M1277">
        <v>0.26700000000000002</v>
      </c>
      <c r="N1277">
        <v>0.315</v>
      </c>
      <c r="O1277">
        <v>0.41199999999999998</v>
      </c>
      <c r="P1277">
        <v>0.315</v>
      </c>
      <c r="Q1277" t="s">
        <v>373</v>
      </c>
      <c r="R1277">
        <v>99</v>
      </c>
      <c r="S1277">
        <v>-3.9</v>
      </c>
      <c r="T1277">
        <v>-5.0999999999999996</v>
      </c>
      <c r="U1277">
        <v>-15.1</v>
      </c>
      <c r="V1277">
        <v>0.2</v>
      </c>
    </row>
    <row r="1278" spans="1:22" x14ac:dyDescent="0.45">
      <c r="A1278" t="s">
        <v>1990</v>
      </c>
      <c r="B1278" t="s">
        <v>1989</v>
      </c>
      <c r="C1278">
        <v>404</v>
      </c>
      <c r="D1278">
        <v>1242</v>
      </c>
      <c r="E1278">
        <v>32</v>
      </c>
      <c r="F1278">
        <v>140</v>
      </c>
      <c r="G1278">
        <v>120</v>
      </c>
      <c r="H1278">
        <v>9</v>
      </c>
      <c r="I1278">
        <v>3.6999999999999998E-2</v>
      </c>
      <c r="J1278">
        <v>0.251</v>
      </c>
      <c r="K1278">
        <v>0.128</v>
      </c>
      <c r="L1278">
        <v>0.28000000000000003</v>
      </c>
      <c r="M1278">
        <v>0.22600000000000001</v>
      </c>
      <c r="N1278">
        <v>0.25700000000000001</v>
      </c>
      <c r="O1278">
        <v>0.35499999999999998</v>
      </c>
      <c r="P1278">
        <v>0.26500000000000001</v>
      </c>
      <c r="Q1278" t="s">
        <v>373</v>
      </c>
      <c r="R1278">
        <v>69</v>
      </c>
      <c r="S1278">
        <v>-3.6</v>
      </c>
      <c r="T1278">
        <v>-49</v>
      </c>
      <c r="U1278">
        <v>10.9</v>
      </c>
      <c r="V1278">
        <v>0.2</v>
      </c>
    </row>
    <row r="1279" spans="1:22" x14ac:dyDescent="0.45">
      <c r="A1279" t="s">
        <v>2932</v>
      </c>
      <c r="B1279" t="s">
        <v>1989</v>
      </c>
      <c r="C1279">
        <v>344</v>
      </c>
      <c r="D1279">
        <v>779</v>
      </c>
      <c r="E1279">
        <v>17</v>
      </c>
      <c r="F1279">
        <v>76</v>
      </c>
      <c r="G1279">
        <v>81</v>
      </c>
      <c r="H1279">
        <v>4</v>
      </c>
      <c r="I1279">
        <v>7.3999999999999996E-2</v>
      </c>
      <c r="J1279">
        <v>0.23400000000000001</v>
      </c>
      <c r="K1279">
        <v>0.13500000000000001</v>
      </c>
      <c r="L1279">
        <v>0.32400000000000001</v>
      </c>
      <c r="M1279">
        <v>0.25800000000000001</v>
      </c>
      <c r="N1279">
        <v>0.317</v>
      </c>
      <c r="O1279">
        <v>0.39300000000000002</v>
      </c>
      <c r="P1279">
        <v>0.315</v>
      </c>
      <c r="Q1279" t="s">
        <v>373</v>
      </c>
      <c r="R1279">
        <v>91</v>
      </c>
      <c r="S1279">
        <v>-2.2999999999999998</v>
      </c>
      <c r="T1279">
        <v>-11.4</v>
      </c>
      <c r="U1279">
        <v>-11.4</v>
      </c>
      <c r="V1279">
        <v>0.2</v>
      </c>
    </row>
    <row r="1280" spans="1:22" x14ac:dyDescent="0.45">
      <c r="A1280" t="s">
        <v>3660</v>
      </c>
      <c r="B1280" t="s">
        <v>60</v>
      </c>
      <c r="C1280">
        <v>106</v>
      </c>
      <c r="D1280">
        <v>331</v>
      </c>
      <c r="E1280">
        <v>12</v>
      </c>
      <c r="F1280">
        <v>37</v>
      </c>
      <c r="G1280">
        <v>45</v>
      </c>
      <c r="H1280">
        <v>6</v>
      </c>
      <c r="I1280">
        <v>6.6000000000000003E-2</v>
      </c>
      <c r="J1280">
        <v>0.24199999999999999</v>
      </c>
      <c r="K1280">
        <v>0.182</v>
      </c>
      <c r="L1280">
        <v>0.28999999999999998</v>
      </c>
      <c r="M1280">
        <v>0.24399999999999999</v>
      </c>
      <c r="N1280">
        <v>0.29499999999999998</v>
      </c>
      <c r="O1280">
        <v>0.42599999999999999</v>
      </c>
      <c r="P1280">
        <v>0.31</v>
      </c>
      <c r="Q1280" t="s">
        <v>373</v>
      </c>
      <c r="R1280">
        <v>93</v>
      </c>
      <c r="S1280">
        <v>0.6</v>
      </c>
      <c r="T1280">
        <v>-2.2999999999999998</v>
      </c>
      <c r="U1280">
        <v>-7.1</v>
      </c>
      <c r="V1280">
        <v>0.2</v>
      </c>
    </row>
    <row r="1281" spans="1:22" x14ac:dyDescent="0.45">
      <c r="A1281" t="s">
        <v>2934</v>
      </c>
      <c r="B1281" t="s">
        <v>1989</v>
      </c>
      <c r="C1281">
        <v>209</v>
      </c>
      <c r="D1281">
        <v>428</v>
      </c>
      <c r="E1281">
        <v>9</v>
      </c>
      <c r="F1281">
        <v>50</v>
      </c>
      <c r="G1281">
        <v>42</v>
      </c>
      <c r="H1281">
        <v>1</v>
      </c>
      <c r="I1281">
        <v>0.112</v>
      </c>
      <c r="J1281">
        <v>0.315</v>
      </c>
      <c r="K1281">
        <v>0.13300000000000001</v>
      </c>
      <c r="L1281">
        <v>0.30399999999999999</v>
      </c>
      <c r="M1281">
        <v>0.21199999999999999</v>
      </c>
      <c r="N1281">
        <v>0.30599999999999999</v>
      </c>
      <c r="O1281">
        <v>0.34499999999999997</v>
      </c>
      <c r="P1281">
        <v>0.28999999999999998</v>
      </c>
      <c r="Q1281" t="s">
        <v>373</v>
      </c>
      <c r="R1281">
        <v>75</v>
      </c>
      <c r="S1281">
        <v>1</v>
      </c>
      <c r="T1281">
        <v>-12.6</v>
      </c>
      <c r="U1281">
        <v>-0.2</v>
      </c>
      <c r="V1281">
        <v>0.1</v>
      </c>
    </row>
    <row r="1282" spans="1:22" x14ac:dyDescent="0.45">
      <c r="A1282" t="s">
        <v>2935</v>
      </c>
      <c r="B1282" t="s">
        <v>1989</v>
      </c>
      <c r="C1282">
        <v>459</v>
      </c>
      <c r="D1282">
        <v>1399</v>
      </c>
      <c r="E1282">
        <v>20</v>
      </c>
      <c r="F1282">
        <v>94</v>
      </c>
      <c r="G1282">
        <v>125</v>
      </c>
      <c r="H1282">
        <v>1</v>
      </c>
      <c r="I1282">
        <v>3.3000000000000002E-2</v>
      </c>
      <c r="J1282">
        <v>0.20599999999999999</v>
      </c>
      <c r="K1282">
        <v>9.4E-2</v>
      </c>
      <c r="L1282">
        <v>0.28499999999999998</v>
      </c>
      <c r="M1282">
        <v>0.23400000000000001</v>
      </c>
      <c r="N1282">
        <v>0.26700000000000002</v>
      </c>
      <c r="O1282">
        <v>0.32900000000000001</v>
      </c>
      <c r="P1282">
        <v>0.26200000000000001</v>
      </c>
      <c r="Q1282" t="s">
        <v>373</v>
      </c>
      <c r="R1282">
        <v>58</v>
      </c>
      <c r="S1282">
        <v>-12.6</v>
      </c>
      <c r="T1282">
        <v>-84.1</v>
      </c>
      <c r="U1282">
        <v>41.4</v>
      </c>
      <c r="V1282">
        <v>0.1</v>
      </c>
    </row>
    <row r="1283" spans="1:22" x14ac:dyDescent="0.45">
      <c r="A1283" t="s">
        <v>2936</v>
      </c>
      <c r="B1283" t="s">
        <v>62</v>
      </c>
      <c r="C1283">
        <v>247</v>
      </c>
      <c r="D1283">
        <v>680</v>
      </c>
      <c r="E1283">
        <v>3</v>
      </c>
      <c r="F1283">
        <v>76</v>
      </c>
      <c r="G1283">
        <v>54</v>
      </c>
      <c r="H1283">
        <v>17</v>
      </c>
      <c r="I1283">
        <v>7.0999999999999994E-2</v>
      </c>
      <c r="J1283">
        <v>0.154</v>
      </c>
      <c r="K1283">
        <v>8.8999999999999996E-2</v>
      </c>
      <c r="L1283">
        <v>0.27</v>
      </c>
      <c r="M1283">
        <v>0.23</v>
      </c>
      <c r="N1283">
        <v>0.28799999999999998</v>
      </c>
      <c r="O1283">
        <v>0.31900000000000001</v>
      </c>
      <c r="P1283">
        <v>0.27200000000000002</v>
      </c>
      <c r="Q1283" t="s">
        <v>373</v>
      </c>
      <c r="R1283">
        <v>63</v>
      </c>
      <c r="S1283">
        <v>6.8</v>
      </c>
      <c r="T1283">
        <v>-23.7</v>
      </c>
      <c r="U1283">
        <v>2</v>
      </c>
      <c r="V1283">
        <v>0.1</v>
      </c>
    </row>
    <row r="1284" spans="1:22" x14ac:dyDescent="0.45">
      <c r="A1284" t="s">
        <v>2937</v>
      </c>
      <c r="B1284" t="s">
        <v>1989</v>
      </c>
      <c r="C1284">
        <v>467</v>
      </c>
      <c r="D1284">
        <v>1687</v>
      </c>
      <c r="E1284">
        <v>80</v>
      </c>
      <c r="F1284">
        <v>169</v>
      </c>
      <c r="G1284">
        <v>245</v>
      </c>
      <c r="H1284">
        <v>2</v>
      </c>
      <c r="I1284">
        <v>0.05</v>
      </c>
      <c r="J1284">
        <v>0.28699999999999998</v>
      </c>
      <c r="K1284">
        <v>0.2</v>
      </c>
      <c r="L1284">
        <v>0.248</v>
      </c>
      <c r="M1284">
        <v>0.21199999999999999</v>
      </c>
      <c r="N1284">
        <v>0.25800000000000001</v>
      </c>
      <c r="O1284">
        <v>0.41199999999999998</v>
      </c>
      <c r="P1284">
        <v>0.28999999999999998</v>
      </c>
      <c r="Q1284" t="s">
        <v>373</v>
      </c>
      <c r="R1284">
        <v>78</v>
      </c>
      <c r="S1284">
        <v>-4.4000000000000004</v>
      </c>
      <c r="T1284">
        <v>-46.2</v>
      </c>
      <c r="U1284">
        <v>-7.5</v>
      </c>
      <c r="V1284">
        <v>0.1</v>
      </c>
    </row>
    <row r="1285" spans="1:22" x14ac:dyDescent="0.45">
      <c r="A1285" t="s">
        <v>2938</v>
      </c>
      <c r="B1285" t="s">
        <v>62</v>
      </c>
      <c r="C1285">
        <v>164</v>
      </c>
      <c r="D1285">
        <v>503</v>
      </c>
      <c r="E1285">
        <v>8</v>
      </c>
      <c r="F1285">
        <v>51</v>
      </c>
      <c r="G1285">
        <v>69</v>
      </c>
      <c r="H1285">
        <v>1</v>
      </c>
      <c r="I1285">
        <v>0.105</v>
      </c>
      <c r="J1285">
        <v>0.185</v>
      </c>
      <c r="K1285">
        <v>8.8999999999999996E-2</v>
      </c>
      <c r="L1285">
        <v>0.314</v>
      </c>
      <c r="M1285">
        <v>0.26600000000000001</v>
      </c>
      <c r="N1285">
        <v>0.34300000000000003</v>
      </c>
      <c r="O1285">
        <v>0.35599999999999998</v>
      </c>
      <c r="P1285">
        <v>0.315</v>
      </c>
      <c r="Q1285" t="s">
        <v>373</v>
      </c>
      <c r="R1285">
        <v>90</v>
      </c>
      <c r="S1285">
        <v>-2.2999999999999998</v>
      </c>
      <c r="T1285">
        <v>-8.6</v>
      </c>
      <c r="U1285">
        <v>-7.5</v>
      </c>
      <c r="V1285">
        <v>0.1</v>
      </c>
    </row>
    <row r="1286" spans="1:22" x14ac:dyDescent="0.45">
      <c r="A1286" t="s">
        <v>2939</v>
      </c>
      <c r="B1286" t="s">
        <v>1989</v>
      </c>
      <c r="C1286">
        <v>288</v>
      </c>
      <c r="D1286">
        <v>746</v>
      </c>
      <c r="E1286">
        <v>17</v>
      </c>
      <c r="F1286">
        <v>86</v>
      </c>
      <c r="G1286">
        <v>61</v>
      </c>
      <c r="H1286">
        <v>28</v>
      </c>
      <c r="I1286">
        <v>7.0000000000000007E-2</v>
      </c>
      <c r="J1286">
        <v>0.26900000000000002</v>
      </c>
      <c r="K1286">
        <v>0.13200000000000001</v>
      </c>
      <c r="L1286">
        <v>0.29099999999999998</v>
      </c>
      <c r="M1286">
        <v>0.224</v>
      </c>
      <c r="N1286">
        <v>0.28899999999999998</v>
      </c>
      <c r="O1286">
        <v>0.35599999999999998</v>
      </c>
      <c r="P1286">
        <v>0.28299999999999997</v>
      </c>
      <c r="Q1286" t="s">
        <v>373</v>
      </c>
      <c r="R1286">
        <v>74</v>
      </c>
      <c r="S1286">
        <v>8.4</v>
      </c>
      <c r="T1286">
        <v>-14.4</v>
      </c>
      <c r="U1286">
        <v>-7.2</v>
      </c>
      <c r="V1286">
        <v>0.1</v>
      </c>
    </row>
    <row r="1287" spans="1:22" x14ac:dyDescent="0.45">
      <c r="A1287" t="s">
        <v>2940</v>
      </c>
      <c r="B1287" t="s">
        <v>1989</v>
      </c>
      <c r="C1287">
        <v>370</v>
      </c>
      <c r="D1287">
        <v>1206</v>
      </c>
      <c r="E1287">
        <v>20</v>
      </c>
      <c r="F1287">
        <v>156</v>
      </c>
      <c r="G1287">
        <v>111</v>
      </c>
      <c r="H1287">
        <v>24</v>
      </c>
      <c r="I1287">
        <v>5.8999999999999997E-2</v>
      </c>
      <c r="J1287">
        <v>0.22800000000000001</v>
      </c>
      <c r="K1287">
        <v>0.126</v>
      </c>
      <c r="L1287">
        <v>0.32500000000000001</v>
      </c>
      <c r="M1287">
        <v>0.25800000000000001</v>
      </c>
      <c r="N1287">
        <v>0.31</v>
      </c>
      <c r="O1287">
        <v>0.38400000000000001</v>
      </c>
      <c r="P1287">
        <v>0.30499999999999999</v>
      </c>
      <c r="Q1287" t="s">
        <v>373</v>
      </c>
      <c r="R1287">
        <v>77</v>
      </c>
      <c r="S1287">
        <v>8.9</v>
      </c>
      <c r="T1287">
        <v>-23.6</v>
      </c>
      <c r="U1287">
        <v>-12.4</v>
      </c>
      <c r="V1287">
        <v>0.1</v>
      </c>
    </row>
    <row r="1288" spans="1:22" x14ac:dyDescent="0.45">
      <c r="A1288" t="s">
        <v>2941</v>
      </c>
      <c r="B1288" t="s">
        <v>50</v>
      </c>
      <c r="C1288">
        <v>325</v>
      </c>
      <c r="D1288">
        <v>1127</v>
      </c>
      <c r="E1288">
        <v>30</v>
      </c>
      <c r="F1288">
        <v>132</v>
      </c>
      <c r="G1288">
        <v>96</v>
      </c>
      <c r="H1288">
        <v>25</v>
      </c>
      <c r="I1288">
        <v>5.8999999999999997E-2</v>
      </c>
      <c r="J1288">
        <v>0.28399999999999997</v>
      </c>
      <c r="K1288">
        <v>0.157</v>
      </c>
      <c r="L1288">
        <v>0.29899999999999999</v>
      </c>
      <c r="M1288">
        <v>0.22900000000000001</v>
      </c>
      <c r="N1288">
        <v>0.28000000000000003</v>
      </c>
      <c r="O1288">
        <v>0.38700000000000001</v>
      </c>
      <c r="P1288">
        <v>0.28399999999999997</v>
      </c>
      <c r="Q1288" t="s">
        <v>373</v>
      </c>
      <c r="R1288">
        <v>73</v>
      </c>
      <c r="S1288">
        <v>4.8</v>
      </c>
      <c r="T1288">
        <v>-32.5</v>
      </c>
      <c r="U1288">
        <v>-0.5</v>
      </c>
      <c r="V1288">
        <v>0.1</v>
      </c>
    </row>
    <row r="1289" spans="1:22" x14ac:dyDescent="0.45">
      <c r="A1289" t="s">
        <v>2942</v>
      </c>
      <c r="B1289" t="s">
        <v>1989</v>
      </c>
      <c r="C1289">
        <v>158</v>
      </c>
      <c r="D1289">
        <v>419</v>
      </c>
      <c r="E1289">
        <v>5</v>
      </c>
      <c r="F1289">
        <v>49</v>
      </c>
      <c r="G1289">
        <v>43</v>
      </c>
      <c r="H1289">
        <v>5</v>
      </c>
      <c r="I1289">
        <v>6.4000000000000001E-2</v>
      </c>
      <c r="J1289">
        <v>0.22900000000000001</v>
      </c>
      <c r="K1289">
        <v>9.8000000000000004E-2</v>
      </c>
      <c r="L1289">
        <v>0.33300000000000002</v>
      </c>
      <c r="M1289">
        <v>0.25900000000000001</v>
      </c>
      <c r="N1289">
        <v>0.31900000000000001</v>
      </c>
      <c r="O1289">
        <v>0.35599999999999998</v>
      </c>
      <c r="P1289">
        <v>0.29399999999999998</v>
      </c>
      <c r="Q1289" t="s">
        <v>373</v>
      </c>
      <c r="R1289">
        <v>80</v>
      </c>
      <c r="S1289">
        <v>1.8</v>
      </c>
      <c r="T1289">
        <v>-9</v>
      </c>
      <c r="U1289">
        <v>-2.7</v>
      </c>
      <c r="V1289">
        <v>0.1</v>
      </c>
    </row>
    <row r="1290" spans="1:22" x14ac:dyDescent="0.45">
      <c r="A1290" t="s">
        <v>2943</v>
      </c>
      <c r="B1290" t="s">
        <v>1989</v>
      </c>
      <c r="C1290">
        <v>152</v>
      </c>
      <c r="D1290">
        <v>430</v>
      </c>
      <c r="E1290">
        <v>16</v>
      </c>
      <c r="F1290">
        <v>40</v>
      </c>
      <c r="G1290">
        <v>53</v>
      </c>
      <c r="H1290">
        <v>3</v>
      </c>
      <c r="I1290">
        <v>6.5000000000000002E-2</v>
      </c>
      <c r="J1290">
        <v>0.24399999999999999</v>
      </c>
      <c r="K1290">
        <v>0.16900000000000001</v>
      </c>
      <c r="L1290">
        <v>0.28499999999999998</v>
      </c>
      <c r="M1290">
        <v>0.24199999999999999</v>
      </c>
      <c r="N1290">
        <v>0.30199999999999999</v>
      </c>
      <c r="O1290">
        <v>0.41</v>
      </c>
      <c r="P1290">
        <v>0.308</v>
      </c>
      <c r="Q1290" t="s">
        <v>373</v>
      </c>
      <c r="R1290">
        <v>88</v>
      </c>
      <c r="S1290">
        <v>1</v>
      </c>
      <c r="T1290">
        <v>-5.7</v>
      </c>
      <c r="U1290">
        <v>-7.6</v>
      </c>
      <c r="V1290">
        <v>0.1</v>
      </c>
    </row>
    <row r="1291" spans="1:22" x14ac:dyDescent="0.45">
      <c r="A1291" t="s">
        <v>2944</v>
      </c>
      <c r="B1291" t="s">
        <v>50</v>
      </c>
      <c r="C1291">
        <v>493</v>
      </c>
      <c r="D1291">
        <v>1748</v>
      </c>
      <c r="E1291">
        <v>54</v>
      </c>
      <c r="F1291">
        <v>188</v>
      </c>
      <c r="G1291">
        <v>229</v>
      </c>
      <c r="H1291">
        <v>23</v>
      </c>
      <c r="I1291">
        <v>7.9000000000000001E-2</v>
      </c>
      <c r="J1291">
        <v>0.18099999999999999</v>
      </c>
      <c r="K1291">
        <v>0.159</v>
      </c>
      <c r="L1291">
        <v>0.27300000000000002</v>
      </c>
      <c r="M1291">
        <v>0.246</v>
      </c>
      <c r="N1291">
        <v>0.30499999999999999</v>
      </c>
      <c r="O1291">
        <v>0.40500000000000003</v>
      </c>
      <c r="P1291">
        <v>0.31</v>
      </c>
      <c r="Q1291" t="s">
        <v>373</v>
      </c>
      <c r="R1291">
        <v>94</v>
      </c>
      <c r="S1291">
        <v>-1.9</v>
      </c>
      <c r="T1291">
        <v>-13.5</v>
      </c>
      <c r="U1291">
        <v>-38.700000000000003</v>
      </c>
      <c r="V1291">
        <v>0.1</v>
      </c>
    </row>
    <row r="1292" spans="1:22" x14ac:dyDescent="0.45">
      <c r="A1292" t="s">
        <v>83</v>
      </c>
      <c r="B1292" t="s">
        <v>57</v>
      </c>
      <c r="C1292">
        <v>92</v>
      </c>
      <c r="D1292">
        <v>364</v>
      </c>
      <c r="E1292">
        <v>15</v>
      </c>
      <c r="F1292">
        <v>42</v>
      </c>
      <c r="G1292">
        <v>53</v>
      </c>
      <c r="H1292">
        <v>2</v>
      </c>
      <c r="I1292">
        <v>4.9000000000000002E-2</v>
      </c>
      <c r="J1292">
        <v>0.28599999999999998</v>
      </c>
      <c r="K1292">
        <v>0.17199999999999999</v>
      </c>
      <c r="L1292">
        <v>0.30299999999999999</v>
      </c>
      <c r="M1292">
        <v>0.24299999999999999</v>
      </c>
      <c r="N1292">
        <v>0.29099999999999998</v>
      </c>
      <c r="O1292">
        <v>0.41399999999999998</v>
      </c>
      <c r="P1292">
        <v>0.30499999999999999</v>
      </c>
      <c r="Q1292" t="s">
        <v>373</v>
      </c>
      <c r="R1292">
        <v>86</v>
      </c>
      <c r="S1292">
        <v>0.1</v>
      </c>
      <c r="T1292">
        <v>-5.5</v>
      </c>
      <c r="U1292">
        <v>-5.7</v>
      </c>
      <c r="V1292">
        <v>0.1</v>
      </c>
    </row>
    <row r="1293" spans="1:22" x14ac:dyDescent="0.45">
      <c r="A1293" t="s">
        <v>2947</v>
      </c>
      <c r="B1293" t="s">
        <v>95</v>
      </c>
      <c r="C1293">
        <v>145</v>
      </c>
      <c r="D1293">
        <v>562</v>
      </c>
      <c r="E1293">
        <v>13</v>
      </c>
      <c r="F1293">
        <v>54</v>
      </c>
      <c r="G1293">
        <v>55</v>
      </c>
      <c r="H1293">
        <v>1</v>
      </c>
      <c r="I1293">
        <v>3.5999999999999997E-2</v>
      </c>
      <c r="J1293">
        <v>0.215</v>
      </c>
      <c r="K1293">
        <v>0.14399999999999999</v>
      </c>
      <c r="L1293">
        <v>0.32400000000000001</v>
      </c>
      <c r="M1293">
        <v>0.26900000000000002</v>
      </c>
      <c r="N1293">
        <v>0.29899999999999999</v>
      </c>
      <c r="O1293">
        <v>0.41299999999999998</v>
      </c>
      <c r="P1293">
        <v>0.307</v>
      </c>
      <c r="Q1293" t="s">
        <v>373</v>
      </c>
      <c r="R1293">
        <v>100</v>
      </c>
      <c r="S1293">
        <v>0.7</v>
      </c>
      <c r="T1293">
        <v>0.2</v>
      </c>
      <c r="U1293">
        <v>-18.2</v>
      </c>
      <c r="V1293">
        <v>0.1</v>
      </c>
    </row>
    <row r="1294" spans="1:22" x14ac:dyDescent="0.45">
      <c r="A1294" t="s">
        <v>2945</v>
      </c>
      <c r="B1294" t="s">
        <v>1989</v>
      </c>
      <c r="C1294">
        <v>478</v>
      </c>
      <c r="D1294">
        <v>1176</v>
      </c>
      <c r="E1294">
        <v>41</v>
      </c>
      <c r="F1294">
        <v>126</v>
      </c>
      <c r="G1294">
        <v>182</v>
      </c>
      <c r="H1294">
        <v>0</v>
      </c>
      <c r="I1294">
        <v>9.5000000000000001E-2</v>
      </c>
      <c r="J1294">
        <v>0.152</v>
      </c>
      <c r="K1294">
        <v>0.189</v>
      </c>
      <c r="L1294">
        <v>0.28199999999999997</v>
      </c>
      <c r="M1294">
        <v>0.26600000000000001</v>
      </c>
      <c r="N1294">
        <v>0.33600000000000002</v>
      </c>
      <c r="O1294">
        <v>0.45500000000000002</v>
      </c>
      <c r="P1294">
        <v>0.33400000000000002</v>
      </c>
      <c r="Q1294" t="s">
        <v>373</v>
      </c>
      <c r="R1294">
        <v>99</v>
      </c>
      <c r="S1294">
        <v>-14.3</v>
      </c>
      <c r="T1294">
        <v>-15.2</v>
      </c>
      <c r="U1294">
        <v>-22.4</v>
      </c>
      <c r="V1294">
        <v>0.1</v>
      </c>
    </row>
    <row r="1295" spans="1:22" x14ac:dyDescent="0.45">
      <c r="A1295" t="s">
        <v>2946</v>
      </c>
      <c r="B1295" t="s">
        <v>2929</v>
      </c>
      <c r="C1295">
        <v>420</v>
      </c>
      <c r="D1295">
        <v>1095</v>
      </c>
      <c r="E1295">
        <v>25</v>
      </c>
      <c r="F1295">
        <v>121</v>
      </c>
      <c r="G1295">
        <v>117</v>
      </c>
      <c r="H1295">
        <v>15</v>
      </c>
      <c r="I1295">
        <v>5.8000000000000003E-2</v>
      </c>
      <c r="J1295">
        <v>0.156</v>
      </c>
      <c r="K1295">
        <v>0.129</v>
      </c>
      <c r="L1295">
        <v>0.308</v>
      </c>
      <c r="M1295">
        <v>0.27500000000000002</v>
      </c>
      <c r="N1295">
        <v>0.32100000000000001</v>
      </c>
      <c r="O1295">
        <v>0.40400000000000003</v>
      </c>
      <c r="P1295">
        <v>0.317</v>
      </c>
      <c r="Q1295" t="s">
        <v>373</v>
      </c>
      <c r="R1295">
        <v>91</v>
      </c>
      <c r="S1295">
        <v>-4.9000000000000004</v>
      </c>
      <c r="T1295">
        <v>-16.8</v>
      </c>
      <c r="U1295">
        <v>-19.2</v>
      </c>
      <c r="V1295">
        <v>0.1</v>
      </c>
    </row>
    <row r="1296" spans="1:22" x14ac:dyDescent="0.45">
      <c r="A1296" t="s">
        <v>1192</v>
      </c>
      <c r="B1296" t="s">
        <v>1989</v>
      </c>
      <c r="C1296">
        <v>263</v>
      </c>
      <c r="D1296">
        <v>463</v>
      </c>
      <c r="E1296">
        <v>1</v>
      </c>
      <c r="F1296">
        <v>10</v>
      </c>
      <c r="G1296">
        <v>26</v>
      </c>
      <c r="H1296">
        <v>0</v>
      </c>
      <c r="I1296">
        <v>1.9E-2</v>
      </c>
      <c r="J1296">
        <v>0.24199999999999999</v>
      </c>
      <c r="K1296">
        <v>2.4E-2</v>
      </c>
      <c r="L1296">
        <v>0.20200000000000001</v>
      </c>
      <c r="M1296">
        <v>0.14699999999999999</v>
      </c>
      <c r="N1296">
        <v>0.16900000000000001</v>
      </c>
      <c r="O1296">
        <v>0.17</v>
      </c>
      <c r="P1296">
        <v>0.153</v>
      </c>
      <c r="Q1296" t="s">
        <v>373</v>
      </c>
      <c r="R1296">
        <v>-14</v>
      </c>
      <c r="S1296">
        <v>-0.7</v>
      </c>
      <c r="T1296">
        <v>-64.8</v>
      </c>
      <c r="U1296">
        <v>51</v>
      </c>
      <c r="V1296">
        <v>0.1</v>
      </c>
    </row>
    <row r="1297" spans="1:22" x14ac:dyDescent="0.45">
      <c r="A1297" t="s">
        <v>2948</v>
      </c>
      <c r="B1297" t="s">
        <v>1989</v>
      </c>
      <c r="C1297">
        <v>224</v>
      </c>
      <c r="D1297">
        <v>819</v>
      </c>
      <c r="E1297">
        <v>23</v>
      </c>
      <c r="F1297">
        <v>97</v>
      </c>
      <c r="G1297">
        <v>85</v>
      </c>
      <c r="H1297">
        <v>1</v>
      </c>
      <c r="I1297">
        <v>8.6999999999999994E-2</v>
      </c>
      <c r="J1297">
        <v>0.27800000000000002</v>
      </c>
      <c r="K1297">
        <v>0.152</v>
      </c>
      <c r="L1297">
        <v>0.316</v>
      </c>
      <c r="M1297">
        <v>0.24199999999999999</v>
      </c>
      <c r="N1297">
        <v>0.312</v>
      </c>
      <c r="O1297">
        <v>0.39300000000000002</v>
      </c>
      <c r="P1297">
        <v>0.30599999999999999</v>
      </c>
      <c r="Q1297" t="s">
        <v>373</v>
      </c>
      <c r="R1297">
        <v>89</v>
      </c>
      <c r="S1297">
        <v>-1</v>
      </c>
      <c r="T1297">
        <v>-12.4</v>
      </c>
      <c r="U1297">
        <v>-15.1</v>
      </c>
      <c r="V1297">
        <v>0.1</v>
      </c>
    </row>
    <row r="1298" spans="1:22" x14ac:dyDescent="0.45">
      <c r="A1298" t="s">
        <v>61</v>
      </c>
      <c r="B1298" t="s">
        <v>62</v>
      </c>
      <c r="C1298">
        <v>249</v>
      </c>
      <c r="D1298">
        <v>884</v>
      </c>
      <c r="E1298">
        <v>27</v>
      </c>
      <c r="F1298">
        <v>92</v>
      </c>
      <c r="G1298">
        <v>116</v>
      </c>
      <c r="H1298">
        <v>2</v>
      </c>
      <c r="I1298">
        <v>7.0000000000000007E-2</v>
      </c>
      <c r="J1298">
        <v>0.24299999999999999</v>
      </c>
      <c r="K1298">
        <v>0.16400000000000001</v>
      </c>
      <c r="L1298">
        <v>0.30199999999999999</v>
      </c>
      <c r="M1298">
        <v>0.248</v>
      </c>
      <c r="N1298">
        <v>0.309</v>
      </c>
      <c r="O1298">
        <v>0.41199999999999998</v>
      </c>
      <c r="P1298">
        <v>0.311</v>
      </c>
      <c r="Q1298" t="s">
        <v>373</v>
      </c>
      <c r="R1298">
        <v>100</v>
      </c>
      <c r="S1298">
        <v>-4.5999999999999996</v>
      </c>
      <c r="T1298">
        <v>-4.3</v>
      </c>
      <c r="U1298">
        <v>-24.1</v>
      </c>
      <c r="V1298">
        <v>0.1</v>
      </c>
    </row>
    <row r="1299" spans="1:22" x14ac:dyDescent="0.45">
      <c r="A1299" t="s">
        <v>2949</v>
      </c>
      <c r="B1299" t="s">
        <v>1989</v>
      </c>
      <c r="C1299">
        <v>407</v>
      </c>
      <c r="D1299">
        <v>1123</v>
      </c>
      <c r="E1299">
        <v>10</v>
      </c>
      <c r="F1299">
        <v>100</v>
      </c>
      <c r="G1299">
        <v>80</v>
      </c>
      <c r="H1299">
        <v>6</v>
      </c>
      <c r="I1299">
        <v>9.8000000000000004E-2</v>
      </c>
      <c r="J1299">
        <v>9.8000000000000004E-2</v>
      </c>
      <c r="K1299">
        <v>8.5999999999999993E-2</v>
      </c>
      <c r="L1299">
        <v>0.255</v>
      </c>
      <c r="M1299">
        <v>0.23799999999999999</v>
      </c>
      <c r="N1299">
        <v>0.314</v>
      </c>
      <c r="O1299">
        <v>0.32400000000000001</v>
      </c>
      <c r="P1299">
        <v>0.28699999999999998</v>
      </c>
      <c r="Q1299" t="s">
        <v>373</v>
      </c>
      <c r="R1299">
        <v>75</v>
      </c>
      <c r="S1299">
        <v>-3.4</v>
      </c>
      <c r="T1299">
        <v>-37.700000000000003</v>
      </c>
      <c r="U1299">
        <v>1.2</v>
      </c>
      <c r="V1299">
        <v>0.1</v>
      </c>
    </row>
    <row r="1300" spans="1:22" x14ac:dyDescent="0.45">
      <c r="A1300" t="s">
        <v>2980</v>
      </c>
      <c r="B1300" t="s">
        <v>1989</v>
      </c>
      <c r="C1300">
        <v>142</v>
      </c>
      <c r="D1300">
        <v>419</v>
      </c>
      <c r="E1300">
        <v>10</v>
      </c>
      <c r="F1300">
        <v>50</v>
      </c>
      <c r="G1300">
        <v>30</v>
      </c>
      <c r="H1300">
        <v>17</v>
      </c>
      <c r="I1300">
        <v>8.1000000000000003E-2</v>
      </c>
      <c r="J1300">
        <v>0.32</v>
      </c>
      <c r="K1300">
        <v>0.11600000000000001</v>
      </c>
      <c r="L1300">
        <v>0.25</v>
      </c>
      <c r="M1300">
        <v>0.183</v>
      </c>
      <c r="N1300">
        <v>0.25800000000000001</v>
      </c>
      <c r="O1300">
        <v>0.29899999999999999</v>
      </c>
      <c r="P1300">
        <v>0.249</v>
      </c>
      <c r="Q1300" t="s">
        <v>373</v>
      </c>
      <c r="R1300">
        <v>54</v>
      </c>
      <c r="S1300">
        <v>1.3</v>
      </c>
      <c r="T1300">
        <v>-22.1</v>
      </c>
      <c r="U1300">
        <v>8.1</v>
      </c>
      <c r="V1300">
        <v>0.1</v>
      </c>
    </row>
    <row r="1301" spans="1:22" x14ac:dyDescent="0.45">
      <c r="A1301" t="s">
        <v>2950</v>
      </c>
      <c r="B1301" t="s">
        <v>50</v>
      </c>
      <c r="C1301">
        <v>249</v>
      </c>
      <c r="D1301">
        <v>880</v>
      </c>
      <c r="E1301">
        <v>43</v>
      </c>
      <c r="F1301">
        <v>98</v>
      </c>
      <c r="G1301">
        <v>116</v>
      </c>
      <c r="H1301">
        <v>2</v>
      </c>
      <c r="I1301">
        <v>6.3E-2</v>
      </c>
      <c r="J1301">
        <v>0.23200000000000001</v>
      </c>
      <c r="K1301">
        <v>0.214</v>
      </c>
      <c r="L1301">
        <v>0.27400000000000002</v>
      </c>
      <c r="M1301">
        <v>0.247</v>
      </c>
      <c r="N1301">
        <v>0.29699999999999999</v>
      </c>
      <c r="O1301">
        <v>0.46</v>
      </c>
      <c r="P1301">
        <v>0.32</v>
      </c>
      <c r="Q1301" t="s">
        <v>373</v>
      </c>
      <c r="R1301">
        <v>95</v>
      </c>
      <c r="S1301">
        <v>-1.6</v>
      </c>
      <c r="T1301">
        <v>-7.1</v>
      </c>
      <c r="U1301">
        <v>-21.8</v>
      </c>
      <c r="V1301">
        <v>0.1</v>
      </c>
    </row>
    <row r="1302" spans="1:22" x14ac:dyDescent="0.45">
      <c r="A1302" t="s">
        <v>1895</v>
      </c>
      <c r="B1302" t="s">
        <v>60</v>
      </c>
      <c r="C1302">
        <v>331</v>
      </c>
      <c r="D1302">
        <v>1044</v>
      </c>
      <c r="E1302">
        <v>47</v>
      </c>
      <c r="F1302">
        <v>115</v>
      </c>
      <c r="G1302">
        <v>142</v>
      </c>
      <c r="H1302">
        <v>9</v>
      </c>
      <c r="I1302">
        <v>7.5999999999999998E-2</v>
      </c>
      <c r="J1302">
        <v>0.36799999999999999</v>
      </c>
      <c r="K1302">
        <v>0.20300000000000001</v>
      </c>
      <c r="L1302">
        <v>0.313</v>
      </c>
      <c r="M1302">
        <v>0.222</v>
      </c>
      <c r="N1302">
        <v>0.28999999999999998</v>
      </c>
      <c r="O1302">
        <v>0.42499999999999999</v>
      </c>
      <c r="P1302">
        <v>0.307</v>
      </c>
      <c r="Q1302" t="s">
        <v>373</v>
      </c>
      <c r="R1302">
        <v>90</v>
      </c>
      <c r="S1302">
        <v>0.3</v>
      </c>
      <c r="T1302">
        <v>-11</v>
      </c>
      <c r="U1302">
        <v>-22</v>
      </c>
      <c r="V1302">
        <v>0.1</v>
      </c>
    </row>
    <row r="1303" spans="1:22" x14ac:dyDescent="0.45">
      <c r="A1303" t="s">
        <v>2951</v>
      </c>
      <c r="B1303" t="s">
        <v>1989</v>
      </c>
      <c r="C1303">
        <v>214</v>
      </c>
      <c r="D1303">
        <v>467</v>
      </c>
      <c r="E1303">
        <v>15</v>
      </c>
      <c r="F1303">
        <v>52</v>
      </c>
      <c r="G1303">
        <v>52</v>
      </c>
      <c r="H1303">
        <v>15</v>
      </c>
      <c r="I1303">
        <v>5.8000000000000003E-2</v>
      </c>
      <c r="J1303">
        <v>0.191</v>
      </c>
      <c r="K1303">
        <v>0.153</v>
      </c>
      <c r="L1303">
        <v>0.23899999999999999</v>
      </c>
      <c r="M1303">
        <v>0.216</v>
      </c>
      <c r="N1303">
        <v>0.27100000000000002</v>
      </c>
      <c r="O1303">
        <v>0.36899999999999999</v>
      </c>
      <c r="P1303">
        <v>0.28199999999999997</v>
      </c>
      <c r="Q1303" t="s">
        <v>373</v>
      </c>
      <c r="R1303">
        <v>79</v>
      </c>
      <c r="S1303">
        <v>3.8</v>
      </c>
      <c r="T1303">
        <v>-7.5</v>
      </c>
      <c r="U1303">
        <v>-6.2</v>
      </c>
      <c r="V1303">
        <v>0</v>
      </c>
    </row>
    <row r="1304" spans="1:22" x14ac:dyDescent="0.45">
      <c r="A1304" t="s">
        <v>2952</v>
      </c>
      <c r="B1304" t="s">
        <v>2953</v>
      </c>
      <c r="C1304">
        <v>181</v>
      </c>
      <c r="D1304">
        <v>539</v>
      </c>
      <c r="E1304">
        <v>2</v>
      </c>
      <c r="F1304">
        <v>48</v>
      </c>
      <c r="G1304">
        <v>29</v>
      </c>
      <c r="H1304">
        <v>15</v>
      </c>
      <c r="I1304">
        <v>9.6000000000000002E-2</v>
      </c>
      <c r="J1304">
        <v>0.21</v>
      </c>
      <c r="K1304">
        <v>8.5000000000000006E-2</v>
      </c>
      <c r="L1304">
        <v>0.28199999999999997</v>
      </c>
      <c r="M1304">
        <v>0.22</v>
      </c>
      <c r="N1304">
        <v>0.30299999999999999</v>
      </c>
      <c r="O1304">
        <v>0.30499999999999999</v>
      </c>
      <c r="P1304">
        <v>0.27500000000000002</v>
      </c>
      <c r="Q1304" t="s">
        <v>373</v>
      </c>
      <c r="R1304">
        <v>69</v>
      </c>
      <c r="S1304">
        <v>3.6</v>
      </c>
      <c r="T1304">
        <v>-16.2</v>
      </c>
      <c r="U1304">
        <v>0</v>
      </c>
      <c r="V1304">
        <v>0</v>
      </c>
    </row>
    <row r="1305" spans="1:22" x14ac:dyDescent="0.45">
      <c r="A1305" t="s">
        <v>3038</v>
      </c>
      <c r="B1305" t="s">
        <v>1989</v>
      </c>
      <c r="C1305">
        <v>236</v>
      </c>
      <c r="D1305">
        <v>666</v>
      </c>
      <c r="E1305">
        <v>13</v>
      </c>
      <c r="F1305">
        <v>66</v>
      </c>
      <c r="G1305">
        <v>62</v>
      </c>
      <c r="H1305">
        <v>2</v>
      </c>
      <c r="I1305">
        <v>5.2999999999999999E-2</v>
      </c>
      <c r="J1305">
        <v>0.22500000000000001</v>
      </c>
      <c r="K1305">
        <v>0.10199999999999999</v>
      </c>
      <c r="L1305">
        <v>0.28399999999999997</v>
      </c>
      <c r="M1305">
        <v>0.23100000000000001</v>
      </c>
      <c r="N1305">
        <v>0.27700000000000002</v>
      </c>
      <c r="O1305">
        <v>0.33300000000000002</v>
      </c>
      <c r="P1305">
        <v>0.26900000000000002</v>
      </c>
      <c r="Q1305" t="s">
        <v>373</v>
      </c>
      <c r="R1305">
        <v>65</v>
      </c>
      <c r="S1305">
        <v>-2.1</v>
      </c>
      <c r="T1305">
        <v>-31.1</v>
      </c>
      <c r="U1305">
        <v>8.1</v>
      </c>
      <c r="V1305">
        <v>0</v>
      </c>
    </row>
    <row r="1306" spans="1:22" x14ac:dyDescent="0.45">
      <c r="A1306" t="s">
        <v>2954</v>
      </c>
      <c r="B1306" t="s">
        <v>1989</v>
      </c>
      <c r="C1306">
        <v>435</v>
      </c>
      <c r="D1306">
        <v>1213</v>
      </c>
      <c r="E1306">
        <v>8</v>
      </c>
      <c r="F1306">
        <v>129</v>
      </c>
      <c r="G1306">
        <v>113</v>
      </c>
      <c r="H1306">
        <v>7</v>
      </c>
      <c r="I1306">
        <v>7.0000000000000007E-2</v>
      </c>
      <c r="J1306">
        <v>0.10299999999999999</v>
      </c>
      <c r="K1306">
        <v>7.0000000000000007E-2</v>
      </c>
      <c r="L1306">
        <v>0.31900000000000001</v>
      </c>
      <c r="M1306">
        <v>0.28999999999999998</v>
      </c>
      <c r="N1306">
        <v>0.34300000000000003</v>
      </c>
      <c r="O1306">
        <v>0.36</v>
      </c>
      <c r="P1306">
        <v>0.313</v>
      </c>
      <c r="Q1306" t="s">
        <v>373</v>
      </c>
      <c r="R1306">
        <v>86</v>
      </c>
      <c r="S1306">
        <v>-6</v>
      </c>
      <c r="T1306">
        <v>-27.1</v>
      </c>
      <c r="U1306">
        <v>-13.4</v>
      </c>
      <c r="V1306">
        <v>0</v>
      </c>
    </row>
    <row r="1307" spans="1:22" x14ac:dyDescent="0.45">
      <c r="A1307" t="s">
        <v>2923</v>
      </c>
      <c r="B1307" t="s">
        <v>39</v>
      </c>
      <c r="C1307">
        <v>129</v>
      </c>
      <c r="D1307">
        <v>434</v>
      </c>
      <c r="E1307">
        <v>2</v>
      </c>
      <c r="F1307">
        <v>64</v>
      </c>
      <c r="G1307">
        <v>40</v>
      </c>
      <c r="H1307">
        <v>29</v>
      </c>
      <c r="I1307">
        <v>7.8E-2</v>
      </c>
      <c r="J1307">
        <v>0.24199999999999999</v>
      </c>
      <c r="K1307">
        <v>7.6999999999999999E-2</v>
      </c>
      <c r="L1307">
        <v>0.318</v>
      </c>
      <c r="M1307">
        <v>0.23799999999999999</v>
      </c>
      <c r="N1307">
        <v>0.30399999999999999</v>
      </c>
      <c r="O1307">
        <v>0.315</v>
      </c>
      <c r="P1307">
        <v>0.27700000000000002</v>
      </c>
      <c r="Q1307" t="s">
        <v>373</v>
      </c>
      <c r="R1307">
        <v>71</v>
      </c>
      <c r="S1307">
        <v>3.8</v>
      </c>
      <c r="T1307">
        <v>-12</v>
      </c>
      <c r="U1307">
        <v>-2.5</v>
      </c>
      <c r="V1307">
        <v>0</v>
      </c>
    </row>
    <row r="1308" spans="1:22" x14ac:dyDescent="0.45">
      <c r="A1308" t="s">
        <v>3693</v>
      </c>
      <c r="B1308" t="s">
        <v>1989</v>
      </c>
      <c r="C1308">
        <v>120</v>
      </c>
      <c r="D1308">
        <v>314</v>
      </c>
      <c r="E1308">
        <v>6</v>
      </c>
      <c r="F1308">
        <v>36</v>
      </c>
      <c r="G1308">
        <v>37</v>
      </c>
      <c r="H1308">
        <v>12</v>
      </c>
      <c r="I1308">
        <v>3.5000000000000003E-2</v>
      </c>
      <c r="J1308">
        <v>0.32500000000000001</v>
      </c>
      <c r="K1308">
        <v>0.13500000000000001</v>
      </c>
      <c r="L1308">
        <v>0.32800000000000001</v>
      </c>
      <c r="M1308">
        <v>0.23200000000000001</v>
      </c>
      <c r="N1308">
        <v>0.26200000000000001</v>
      </c>
      <c r="O1308">
        <v>0.36699999999999999</v>
      </c>
      <c r="P1308">
        <v>0.27100000000000002</v>
      </c>
      <c r="Q1308" t="s">
        <v>373</v>
      </c>
      <c r="R1308">
        <v>70</v>
      </c>
      <c r="S1308">
        <v>1.4</v>
      </c>
      <c r="T1308">
        <v>-9.6999999999999993</v>
      </c>
      <c r="U1308">
        <v>-0.4</v>
      </c>
      <c r="V1308">
        <v>0</v>
      </c>
    </row>
    <row r="1309" spans="1:22" x14ac:dyDescent="0.45">
      <c r="A1309" t="s">
        <v>2955</v>
      </c>
      <c r="B1309" t="s">
        <v>1989</v>
      </c>
      <c r="C1309">
        <v>197</v>
      </c>
      <c r="D1309">
        <v>379</v>
      </c>
      <c r="E1309">
        <v>4</v>
      </c>
      <c r="F1309">
        <v>15</v>
      </c>
      <c r="G1309">
        <v>15</v>
      </c>
      <c r="H1309">
        <v>0</v>
      </c>
      <c r="I1309">
        <v>1.6E-2</v>
      </c>
      <c r="J1309">
        <v>0.39100000000000001</v>
      </c>
      <c r="K1309">
        <v>5.5E-2</v>
      </c>
      <c r="L1309">
        <v>0.222</v>
      </c>
      <c r="M1309">
        <v>0.13100000000000001</v>
      </c>
      <c r="N1309">
        <v>0.152</v>
      </c>
      <c r="O1309">
        <v>0.187</v>
      </c>
      <c r="P1309">
        <v>0.151</v>
      </c>
      <c r="Q1309" t="s">
        <v>373</v>
      </c>
      <c r="R1309">
        <v>-12</v>
      </c>
      <c r="S1309">
        <v>-0.1</v>
      </c>
      <c r="T1309">
        <v>-49.6</v>
      </c>
      <c r="U1309">
        <v>38.200000000000003</v>
      </c>
      <c r="V1309">
        <v>0</v>
      </c>
    </row>
    <row r="1310" spans="1:22" x14ac:dyDescent="0.45">
      <c r="A1310" t="s">
        <v>2956</v>
      </c>
      <c r="B1310" t="s">
        <v>18</v>
      </c>
      <c r="C1310">
        <v>264</v>
      </c>
      <c r="D1310">
        <v>1073</v>
      </c>
      <c r="E1310">
        <v>41</v>
      </c>
      <c r="F1310">
        <v>115</v>
      </c>
      <c r="G1310">
        <v>148</v>
      </c>
      <c r="H1310">
        <v>4</v>
      </c>
      <c r="I1310">
        <v>0.12</v>
      </c>
      <c r="J1310">
        <v>9.7000000000000003E-2</v>
      </c>
      <c r="K1310">
        <v>0.18</v>
      </c>
      <c r="L1310">
        <v>0.252</v>
      </c>
      <c r="M1310">
        <v>0.26100000000000001</v>
      </c>
      <c r="N1310">
        <v>0.35099999999999998</v>
      </c>
      <c r="O1310">
        <v>0.441</v>
      </c>
      <c r="P1310">
        <v>0.33900000000000002</v>
      </c>
      <c r="Q1310" t="s">
        <v>373</v>
      </c>
      <c r="R1310">
        <v>106</v>
      </c>
      <c r="S1310">
        <v>-7.5</v>
      </c>
      <c r="T1310">
        <v>0.4</v>
      </c>
      <c r="U1310">
        <v>-36.6</v>
      </c>
      <c r="V1310">
        <v>0</v>
      </c>
    </row>
    <row r="1311" spans="1:22" x14ac:dyDescent="0.45">
      <c r="A1311" t="s">
        <v>2957</v>
      </c>
      <c r="B1311" t="s">
        <v>35</v>
      </c>
      <c r="C1311">
        <v>160</v>
      </c>
      <c r="D1311">
        <v>508</v>
      </c>
      <c r="E1311">
        <v>10</v>
      </c>
      <c r="F1311">
        <v>46</v>
      </c>
      <c r="G1311">
        <v>48</v>
      </c>
      <c r="H1311">
        <v>1</v>
      </c>
      <c r="I1311">
        <v>9.8000000000000004E-2</v>
      </c>
      <c r="J1311">
        <v>0.183</v>
      </c>
      <c r="K1311">
        <v>0.128</v>
      </c>
      <c r="L1311">
        <v>0.28000000000000003</v>
      </c>
      <c r="M1311">
        <v>0.23899999999999999</v>
      </c>
      <c r="N1311">
        <v>0.32</v>
      </c>
      <c r="O1311">
        <v>0.36699999999999999</v>
      </c>
      <c r="P1311">
        <v>0.30399999999999999</v>
      </c>
      <c r="Q1311" t="s">
        <v>373</v>
      </c>
      <c r="R1311">
        <v>70</v>
      </c>
      <c r="S1311">
        <v>-1.1000000000000001</v>
      </c>
      <c r="T1311">
        <v>-20.8</v>
      </c>
      <c r="U1311">
        <v>4.0999999999999996</v>
      </c>
      <c r="V1311">
        <v>0</v>
      </c>
    </row>
    <row r="1312" spans="1:22" x14ac:dyDescent="0.45">
      <c r="A1312" t="s">
        <v>223</v>
      </c>
      <c r="B1312" t="s">
        <v>64</v>
      </c>
      <c r="C1312">
        <v>169</v>
      </c>
      <c r="D1312">
        <v>602</v>
      </c>
      <c r="E1312">
        <v>15</v>
      </c>
      <c r="F1312">
        <v>60</v>
      </c>
      <c r="G1312">
        <v>55</v>
      </c>
      <c r="H1312">
        <v>2</v>
      </c>
      <c r="I1312">
        <v>7.8E-2</v>
      </c>
      <c r="J1312">
        <v>0.26400000000000001</v>
      </c>
      <c r="K1312">
        <v>0.11</v>
      </c>
      <c r="L1312">
        <v>0.27500000000000002</v>
      </c>
      <c r="M1312">
        <v>0.215</v>
      </c>
      <c r="N1312">
        <v>0.28199999999999997</v>
      </c>
      <c r="O1312">
        <v>0.32500000000000001</v>
      </c>
      <c r="P1312">
        <v>0.27</v>
      </c>
      <c r="Q1312" t="s">
        <v>373</v>
      </c>
      <c r="R1312">
        <v>73</v>
      </c>
      <c r="S1312">
        <v>-1.3</v>
      </c>
      <c r="T1312">
        <v>-21</v>
      </c>
      <c r="U1312">
        <v>0.6</v>
      </c>
      <c r="V1312">
        <v>0</v>
      </c>
    </row>
    <row r="1313" spans="1:22" x14ac:dyDescent="0.45">
      <c r="A1313" t="s">
        <v>2292</v>
      </c>
      <c r="B1313" t="s">
        <v>1989</v>
      </c>
      <c r="C1313">
        <v>355</v>
      </c>
      <c r="D1313">
        <v>883</v>
      </c>
      <c r="E1313">
        <v>22</v>
      </c>
      <c r="F1313">
        <v>108</v>
      </c>
      <c r="G1313">
        <v>80</v>
      </c>
      <c r="H1313">
        <v>13</v>
      </c>
      <c r="I1313">
        <v>7.3999999999999996E-2</v>
      </c>
      <c r="J1313">
        <v>0.23599999999999999</v>
      </c>
      <c r="K1313">
        <v>0.14399999999999999</v>
      </c>
      <c r="L1313">
        <v>0.27700000000000002</v>
      </c>
      <c r="M1313">
        <v>0.22700000000000001</v>
      </c>
      <c r="N1313">
        <v>0.28999999999999998</v>
      </c>
      <c r="O1313">
        <v>0.37</v>
      </c>
      <c r="P1313">
        <v>0.29099999999999998</v>
      </c>
      <c r="Q1313" t="s">
        <v>373</v>
      </c>
      <c r="R1313">
        <v>67</v>
      </c>
      <c r="S1313">
        <v>-1</v>
      </c>
      <c r="T1313">
        <v>-37.5</v>
      </c>
      <c r="U1313">
        <v>6.9</v>
      </c>
      <c r="V1313">
        <v>0</v>
      </c>
    </row>
    <row r="1314" spans="1:22" x14ac:dyDescent="0.45">
      <c r="A1314" t="s">
        <v>3013</v>
      </c>
      <c r="B1314" t="s">
        <v>1989</v>
      </c>
      <c r="C1314">
        <v>141</v>
      </c>
      <c r="D1314">
        <v>382</v>
      </c>
      <c r="E1314">
        <v>12</v>
      </c>
      <c r="F1314">
        <v>46</v>
      </c>
      <c r="G1314">
        <v>50</v>
      </c>
      <c r="H1314">
        <v>6</v>
      </c>
      <c r="I1314">
        <v>5.5E-2</v>
      </c>
      <c r="J1314">
        <v>0.22</v>
      </c>
      <c r="K1314">
        <v>0.14499999999999999</v>
      </c>
      <c r="L1314">
        <v>0.26800000000000002</v>
      </c>
      <c r="M1314">
        <v>0.23100000000000001</v>
      </c>
      <c r="N1314">
        <v>0.28199999999999997</v>
      </c>
      <c r="O1314">
        <v>0.376</v>
      </c>
      <c r="P1314">
        <v>0.28699999999999998</v>
      </c>
      <c r="Q1314" t="s">
        <v>373</v>
      </c>
      <c r="R1314">
        <v>77</v>
      </c>
      <c r="S1314">
        <v>1.5</v>
      </c>
      <c r="T1314">
        <v>-9.1</v>
      </c>
      <c r="U1314">
        <v>-3.8</v>
      </c>
      <c r="V1314">
        <v>0</v>
      </c>
    </row>
    <row r="1315" spans="1:22" x14ac:dyDescent="0.45">
      <c r="A1315" t="s">
        <v>2544</v>
      </c>
      <c r="B1315" t="s">
        <v>1989</v>
      </c>
      <c r="C1315">
        <v>148</v>
      </c>
      <c r="D1315">
        <v>386</v>
      </c>
      <c r="E1315">
        <v>1</v>
      </c>
      <c r="F1315">
        <v>43</v>
      </c>
      <c r="G1315">
        <v>36</v>
      </c>
      <c r="H1315">
        <v>6</v>
      </c>
      <c r="I1315">
        <v>7.0000000000000007E-2</v>
      </c>
      <c r="J1315">
        <v>0.106</v>
      </c>
      <c r="K1315">
        <v>6.6000000000000003E-2</v>
      </c>
      <c r="L1315">
        <v>0.29399999999999998</v>
      </c>
      <c r="M1315">
        <v>0.26200000000000001</v>
      </c>
      <c r="N1315">
        <v>0.314</v>
      </c>
      <c r="O1315">
        <v>0.32800000000000001</v>
      </c>
      <c r="P1315">
        <v>0.28499999999999998</v>
      </c>
      <c r="Q1315" t="s">
        <v>373</v>
      </c>
      <c r="R1315">
        <v>76</v>
      </c>
      <c r="S1315">
        <v>-0.3</v>
      </c>
      <c r="T1315">
        <v>-11.3</v>
      </c>
      <c r="U1315">
        <v>-1.3</v>
      </c>
      <c r="V1315">
        <v>0</v>
      </c>
    </row>
    <row r="1316" spans="1:22" x14ac:dyDescent="0.45">
      <c r="A1316" t="s">
        <v>2958</v>
      </c>
      <c r="B1316" t="s">
        <v>1989</v>
      </c>
      <c r="C1316">
        <v>106</v>
      </c>
      <c r="D1316">
        <v>348</v>
      </c>
      <c r="E1316">
        <v>8</v>
      </c>
      <c r="F1316">
        <v>32</v>
      </c>
      <c r="G1316">
        <v>33</v>
      </c>
      <c r="H1316">
        <v>4</v>
      </c>
      <c r="I1316">
        <v>6.9000000000000006E-2</v>
      </c>
      <c r="J1316">
        <v>0.26400000000000001</v>
      </c>
      <c r="K1316">
        <v>0.114</v>
      </c>
      <c r="L1316">
        <v>0.27900000000000003</v>
      </c>
      <c r="M1316">
        <v>0.218</v>
      </c>
      <c r="N1316">
        <v>0.27700000000000002</v>
      </c>
      <c r="O1316">
        <v>0.33100000000000002</v>
      </c>
      <c r="P1316">
        <v>0.27300000000000002</v>
      </c>
      <c r="Q1316" t="s">
        <v>373</v>
      </c>
      <c r="R1316">
        <v>67</v>
      </c>
      <c r="S1316">
        <v>2.4</v>
      </c>
      <c r="T1316">
        <v>-11.1</v>
      </c>
      <c r="U1316">
        <v>-0.3</v>
      </c>
      <c r="V1316">
        <v>0</v>
      </c>
    </row>
    <row r="1317" spans="1:22" x14ac:dyDescent="0.45">
      <c r="A1317" t="s">
        <v>2960</v>
      </c>
      <c r="B1317" t="s">
        <v>1989</v>
      </c>
      <c r="C1317">
        <v>458</v>
      </c>
      <c r="D1317">
        <v>423</v>
      </c>
      <c r="E1317">
        <v>4</v>
      </c>
      <c r="F1317">
        <v>27</v>
      </c>
      <c r="G1317">
        <v>31</v>
      </c>
      <c r="H1317">
        <v>1</v>
      </c>
      <c r="I1317">
        <v>0.05</v>
      </c>
      <c r="J1317">
        <v>0.38300000000000001</v>
      </c>
      <c r="K1317">
        <v>0.06</v>
      </c>
      <c r="L1317">
        <v>0.188</v>
      </c>
      <c r="M1317">
        <v>0.115</v>
      </c>
      <c r="N1317">
        <v>0.16200000000000001</v>
      </c>
      <c r="O1317">
        <v>0.17499999999999999</v>
      </c>
      <c r="P1317">
        <v>0.153</v>
      </c>
      <c r="Q1317" t="s">
        <v>373</v>
      </c>
      <c r="R1317">
        <v>-14</v>
      </c>
      <c r="S1317">
        <v>-1.4</v>
      </c>
      <c r="T1317">
        <v>-61.3</v>
      </c>
      <c r="U1317">
        <v>48.2</v>
      </c>
      <c r="V1317">
        <v>0</v>
      </c>
    </row>
    <row r="1318" spans="1:22" x14ac:dyDescent="0.45">
      <c r="A1318" t="s">
        <v>2959</v>
      </c>
      <c r="B1318" t="s">
        <v>1989</v>
      </c>
      <c r="C1318">
        <v>184</v>
      </c>
      <c r="D1318">
        <v>390</v>
      </c>
      <c r="E1318">
        <v>8</v>
      </c>
      <c r="F1318">
        <v>41</v>
      </c>
      <c r="G1318">
        <v>26</v>
      </c>
      <c r="H1318">
        <v>15</v>
      </c>
      <c r="I1318">
        <v>9.7000000000000003E-2</v>
      </c>
      <c r="J1318">
        <v>0.31</v>
      </c>
      <c r="K1318">
        <v>9.8000000000000004E-2</v>
      </c>
      <c r="L1318">
        <v>0.315</v>
      </c>
      <c r="M1318">
        <v>0.224</v>
      </c>
      <c r="N1318">
        <v>0.3</v>
      </c>
      <c r="O1318">
        <v>0.32200000000000001</v>
      </c>
      <c r="P1318">
        <v>0.28000000000000003</v>
      </c>
      <c r="Q1318" t="s">
        <v>373</v>
      </c>
      <c r="R1318">
        <v>73</v>
      </c>
      <c r="S1318">
        <v>1.4</v>
      </c>
      <c r="T1318">
        <v>-10.5</v>
      </c>
      <c r="U1318">
        <v>-2.2000000000000002</v>
      </c>
      <c r="V1318">
        <v>0</v>
      </c>
    </row>
    <row r="1319" spans="1:22" x14ac:dyDescent="0.45">
      <c r="A1319" t="s">
        <v>2964</v>
      </c>
      <c r="B1319" t="s">
        <v>1989</v>
      </c>
      <c r="C1319">
        <v>157</v>
      </c>
      <c r="D1319">
        <v>476</v>
      </c>
      <c r="E1319">
        <v>13</v>
      </c>
      <c r="F1319">
        <v>51</v>
      </c>
      <c r="G1319">
        <v>53</v>
      </c>
      <c r="H1319">
        <v>6</v>
      </c>
      <c r="I1319">
        <v>4.8000000000000001E-2</v>
      </c>
      <c r="J1319">
        <v>0.24199999999999999</v>
      </c>
      <c r="K1319">
        <v>0.14299999999999999</v>
      </c>
      <c r="L1319">
        <v>0.24099999999999999</v>
      </c>
      <c r="M1319">
        <v>0.20100000000000001</v>
      </c>
      <c r="N1319">
        <v>0.248</v>
      </c>
      <c r="O1319">
        <v>0.34399999999999997</v>
      </c>
      <c r="P1319">
        <v>0.25600000000000001</v>
      </c>
      <c r="Q1319" t="s">
        <v>373</v>
      </c>
      <c r="R1319">
        <v>59</v>
      </c>
      <c r="S1319">
        <v>0.8</v>
      </c>
      <c r="T1319">
        <v>-23</v>
      </c>
      <c r="U1319">
        <v>6.7</v>
      </c>
      <c r="V1319">
        <v>0</v>
      </c>
    </row>
    <row r="1320" spans="1:22" x14ac:dyDescent="0.45">
      <c r="A1320" t="s">
        <v>2962</v>
      </c>
      <c r="B1320" t="s">
        <v>1989</v>
      </c>
      <c r="C1320">
        <v>163</v>
      </c>
      <c r="D1320">
        <v>320</v>
      </c>
      <c r="E1320">
        <v>4</v>
      </c>
      <c r="F1320">
        <v>33</v>
      </c>
      <c r="G1320">
        <v>35</v>
      </c>
      <c r="H1320">
        <v>1</v>
      </c>
      <c r="I1320">
        <v>0.125</v>
      </c>
      <c r="J1320">
        <v>0.15</v>
      </c>
      <c r="K1320">
        <v>0.126</v>
      </c>
      <c r="L1320">
        <v>0.28399999999999997</v>
      </c>
      <c r="M1320">
        <v>0.245</v>
      </c>
      <c r="N1320">
        <v>0.34300000000000003</v>
      </c>
      <c r="O1320">
        <v>0.372</v>
      </c>
      <c r="P1320">
        <v>0.318</v>
      </c>
      <c r="Q1320" t="s">
        <v>373</v>
      </c>
      <c r="R1320">
        <v>90</v>
      </c>
      <c r="S1320">
        <v>-0.6</v>
      </c>
      <c r="T1320">
        <v>-4.7</v>
      </c>
      <c r="U1320">
        <v>-6</v>
      </c>
      <c r="V1320">
        <v>0</v>
      </c>
    </row>
    <row r="1321" spans="1:22" x14ac:dyDescent="0.45">
      <c r="A1321" t="s">
        <v>2961</v>
      </c>
      <c r="B1321" t="s">
        <v>1989</v>
      </c>
      <c r="C1321">
        <v>613</v>
      </c>
      <c r="D1321">
        <v>1391</v>
      </c>
      <c r="E1321">
        <v>11</v>
      </c>
      <c r="F1321">
        <v>157</v>
      </c>
      <c r="G1321">
        <v>86</v>
      </c>
      <c r="H1321">
        <v>40</v>
      </c>
      <c r="I1321">
        <v>6.2E-2</v>
      </c>
      <c r="J1321">
        <v>0.224</v>
      </c>
      <c r="K1321">
        <v>6.7000000000000004E-2</v>
      </c>
      <c r="L1321">
        <v>0.3</v>
      </c>
      <c r="M1321">
        <v>0.23300000000000001</v>
      </c>
      <c r="N1321">
        <v>0.28799999999999998</v>
      </c>
      <c r="O1321">
        <v>0.3</v>
      </c>
      <c r="P1321">
        <v>0.26300000000000001</v>
      </c>
      <c r="Q1321" t="s">
        <v>373</v>
      </c>
      <c r="R1321">
        <v>62</v>
      </c>
      <c r="S1321">
        <v>7.3</v>
      </c>
      <c r="T1321">
        <v>-55.4</v>
      </c>
      <c r="U1321">
        <v>9.1999999999999993</v>
      </c>
      <c r="V1321">
        <v>0</v>
      </c>
    </row>
    <row r="1322" spans="1:22" x14ac:dyDescent="0.45">
      <c r="A1322" t="s">
        <v>2963</v>
      </c>
      <c r="B1322" t="s">
        <v>39</v>
      </c>
      <c r="C1322">
        <v>172</v>
      </c>
      <c r="D1322">
        <v>518</v>
      </c>
      <c r="E1322">
        <v>12</v>
      </c>
      <c r="F1322">
        <v>45</v>
      </c>
      <c r="G1322">
        <v>59</v>
      </c>
      <c r="H1322">
        <v>0</v>
      </c>
      <c r="I1322">
        <v>5.8000000000000003E-2</v>
      </c>
      <c r="J1322">
        <v>0.247</v>
      </c>
      <c r="K1322">
        <v>0.13200000000000001</v>
      </c>
      <c r="L1322">
        <v>0.28699999999999998</v>
      </c>
      <c r="M1322">
        <v>0.23100000000000001</v>
      </c>
      <c r="N1322">
        <v>0.27900000000000003</v>
      </c>
      <c r="O1322">
        <v>0.36299999999999999</v>
      </c>
      <c r="P1322">
        <v>0.27900000000000003</v>
      </c>
      <c r="Q1322" t="s">
        <v>373</v>
      </c>
      <c r="R1322">
        <v>64</v>
      </c>
      <c r="S1322">
        <v>0.9</v>
      </c>
      <c r="T1322">
        <v>-22.7</v>
      </c>
      <c r="U1322">
        <v>5.4</v>
      </c>
      <c r="V1322">
        <v>0</v>
      </c>
    </row>
    <row r="1323" spans="1:22" x14ac:dyDescent="0.45">
      <c r="A1323" t="s">
        <v>1979</v>
      </c>
      <c r="B1323" t="s">
        <v>1989</v>
      </c>
      <c r="C1323">
        <v>126</v>
      </c>
      <c r="D1323">
        <v>359</v>
      </c>
      <c r="E1323">
        <v>15</v>
      </c>
      <c r="F1323">
        <v>47</v>
      </c>
      <c r="G1323">
        <v>39</v>
      </c>
      <c r="H1323">
        <v>4</v>
      </c>
      <c r="I1323">
        <v>0.111</v>
      </c>
      <c r="J1323">
        <v>0.37</v>
      </c>
      <c r="K1323">
        <v>0.19600000000000001</v>
      </c>
      <c r="L1323">
        <v>0.22600000000000001</v>
      </c>
      <c r="M1323">
        <v>0.16700000000000001</v>
      </c>
      <c r="N1323">
        <v>0.27</v>
      </c>
      <c r="O1323">
        <v>0.36299999999999999</v>
      </c>
      <c r="P1323">
        <v>0.27900000000000003</v>
      </c>
      <c r="Q1323" t="s">
        <v>373</v>
      </c>
      <c r="R1323">
        <v>81</v>
      </c>
      <c r="S1323">
        <v>-0.5</v>
      </c>
      <c r="T1323">
        <v>-8.6</v>
      </c>
      <c r="U1323">
        <v>-3.6</v>
      </c>
      <c r="V1323">
        <v>0</v>
      </c>
    </row>
    <row r="1324" spans="1:22" x14ac:dyDescent="0.45">
      <c r="A1324" t="s">
        <v>2966</v>
      </c>
      <c r="B1324" t="s">
        <v>1989</v>
      </c>
      <c r="C1324">
        <v>490</v>
      </c>
      <c r="D1324">
        <v>1345</v>
      </c>
      <c r="E1324">
        <v>10</v>
      </c>
      <c r="F1324">
        <v>136</v>
      </c>
      <c r="G1324">
        <v>89</v>
      </c>
      <c r="H1324">
        <v>18</v>
      </c>
      <c r="I1324">
        <v>7.0999999999999994E-2</v>
      </c>
      <c r="J1324">
        <v>0.14599999999999999</v>
      </c>
      <c r="K1324">
        <v>7.0000000000000007E-2</v>
      </c>
      <c r="L1324">
        <v>0.30099999999999999</v>
      </c>
      <c r="M1324">
        <v>0.25900000000000001</v>
      </c>
      <c r="N1324">
        <v>0.316</v>
      </c>
      <c r="O1324">
        <v>0.32900000000000001</v>
      </c>
      <c r="P1324">
        <v>0.28799999999999998</v>
      </c>
      <c r="Q1324" t="s">
        <v>373</v>
      </c>
      <c r="R1324">
        <v>65</v>
      </c>
      <c r="S1324">
        <v>0.8</v>
      </c>
      <c r="T1324">
        <v>-54.8</v>
      </c>
      <c r="U1324">
        <v>13.5</v>
      </c>
      <c r="V1324">
        <v>0</v>
      </c>
    </row>
    <row r="1325" spans="1:22" x14ac:dyDescent="0.45">
      <c r="A1325" t="s">
        <v>2965</v>
      </c>
      <c r="B1325" t="s">
        <v>35</v>
      </c>
      <c r="C1325">
        <v>111</v>
      </c>
      <c r="D1325">
        <v>347</v>
      </c>
      <c r="E1325">
        <v>12</v>
      </c>
      <c r="F1325">
        <v>38</v>
      </c>
      <c r="G1325">
        <v>39</v>
      </c>
      <c r="H1325">
        <v>0</v>
      </c>
      <c r="I1325">
        <v>0.124</v>
      </c>
      <c r="J1325">
        <v>0.34</v>
      </c>
      <c r="K1325">
        <v>0.193</v>
      </c>
      <c r="L1325">
        <v>0.24099999999999999</v>
      </c>
      <c r="M1325">
        <v>0.18</v>
      </c>
      <c r="N1325">
        <v>0.28000000000000003</v>
      </c>
      <c r="O1325">
        <v>0.373</v>
      </c>
      <c r="P1325">
        <v>0.27900000000000003</v>
      </c>
      <c r="Q1325" t="s">
        <v>373</v>
      </c>
      <c r="R1325">
        <v>58</v>
      </c>
      <c r="S1325">
        <v>-0.4</v>
      </c>
      <c r="T1325">
        <v>-18.7</v>
      </c>
      <c r="U1325">
        <v>7.1</v>
      </c>
      <c r="V1325">
        <v>0</v>
      </c>
    </row>
    <row r="1326" spans="1:22" x14ac:dyDescent="0.45">
      <c r="A1326" t="s">
        <v>2967</v>
      </c>
      <c r="B1326" t="s">
        <v>1989</v>
      </c>
      <c r="C1326">
        <v>279</v>
      </c>
      <c r="D1326">
        <v>941</v>
      </c>
      <c r="E1326">
        <v>12</v>
      </c>
      <c r="F1326">
        <v>105</v>
      </c>
      <c r="G1326">
        <v>65</v>
      </c>
      <c r="H1326">
        <v>36</v>
      </c>
      <c r="I1326">
        <v>0.06</v>
      </c>
      <c r="J1326">
        <v>0.15</v>
      </c>
      <c r="K1326">
        <v>0.104</v>
      </c>
      <c r="L1326">
        <v>0.28100000000000003</v>
      </c>
      <c r="M1326">
        <v>0.247</v>
      </c>
      <c r="N1326">
        <v>0.30399999999999999</v>
      </c>
      <c r="O1326">
        <v>0.35099999999999998</v>
      </c>
      <c r="P1326">
        <v>0.28999999999999998</v>
      </c>
      <c r="Q1326" t="s">
        <v>373</v>
      </c>
      <c r="R1326">
        <v>73</v>
      </c>
      <c r="S1326">
        <v>6.6</v>
      </c>
      <c r="T1326">
        <v>-25.8</v>
      </c>
      <c r="U1326">
        <v>-6.8</v>
      </c>
      <c r="V1326">
        <v>0</v>
      </c>
    </row>
    <row r="1327" spans="1:22" x14ac:dyDescent="0.45">
      <c r="A1327" t="s">
        <v>2968</v>
      </c>
      <c r="B1327" t="s">
        <v>1989</v>
      </c>
      <c r="C1327">
        <v>1080</v>
      </c>
      <c r="D1327">
        <v>2893</v>
      </c>
      <c r="E1327">
        <v>48</v>
      </c>
      <c r="F1327">
        <v>326</v>
      </c>
      <c r="G1327">
        <v>294</v>
      </c>
      <c r="H1327">
        <v>26</v>
      </c>
      <c r="I1327">
        <v>0.105</v>
      </c>
      <c r="J1327">
        <v>0.20699999999999999</v>
      </c>
      <c r="K1327">
        <v>0.127</v>
      </c>
      <c r="L1327">
        <v>0.28799999999999998</v>
      </c>
      <c r="M1327">
        <v>0.23499999999999999</v>
      </c>
      <c r="N1327">
        <v>0.32</v>
      </c>
      <c r="O1327">
        <v>0.36199999999999999</v>
      </c>
      <c r="P1327">
        <v>0.29899999999999999</v>
      </c>
      <c r="Q1327" t="s">
        <v>373</v>
      </c>
      <c r="R1327">
        <v>82</v>
      </c>
      <c r="S1327">
        <v>9.1999999999999993</v>
      </c>
      <c r="T1327">
        <v>-53.9</v>
      </c>
      <c r="U1327">
        <v>-37.200000000000003</v>
      </c>
      <c r="V1327">
        <v>0</v>
      </c>
    </row>
    <row r="1328" spans="1:22" x14ac:dyDescent="0.45">
      <c r="A1328" t="s">
        <v>2969</v>
      </c>
      <c r="B1328" t="s">
        <v>1989</v>
      </c>
      <c r="C1328">
        <v>136</v>
      </c>
      <c r="D1328">
        <v>317</v>
      </c>
      <c r="E1328">
        <v>4</v>
      </c>
      <c r="F1328">
        <v>35</v>
      </c>
      <c r="G1328">
        <v>24</v>
      </c>
      <c r="H1328">
        <v>25</v>
      </c>
      <c r="I1328">
        <v>7.5999999999999998E-2</v>
      </c>
      <c r="J1328">
        <v>0.26200000000000001</v>
      </c>
      <c r="K1328">
        <v>7.3999999999999996E-2</v>
      </c>
      <c r="L1328">
        <v>0.27400000000000002</v>
      </c>
      <c r="M1328">
        <v>0.20599999999999999</v>
      </c>
      <c r="N1328">
        <v>0.27100000000000002</v>
      </c>
      <c r="O1328">
        <v>0.28000000000000003</v>
      </c>
      <c r="P1328">
        <v>0.25</v>
      </c>
      <c r="Q1328" t="s">
        <v>373</v>
      </c>
      <c r="R1328">
        <v>52</v>
      </c>
      <c r="S1328">
        <v>3.4</v>
      </c>
      <c r="T1328">
        <v>-14.1</v>
      </c>
      <c r="U1328">
        <v>3.6</v>
      </c>
      <c r="V1328">
        <v>0</v>
      </c>
    </row>
    <row r="1329" spans="1:22" x14ac:dyDescent="0.45">
      <c r="A1329" t="s">
        <v>2970</v>
      </c>
      <c r="B1329" t="s">
        <v>1989</v>
      </c>
      <c r="C1329">
        <v>220</v>
      </c>
      <c r="D1329">
        <v>424</v>
      </c>
      <c r="E1329">
        <v>0</v>
      </c>
      <c r="F1329">
        <v>23</v>
      </c>
      <c r="G1329">
        <v>15</v>
      </c>
      <c r="H1329">
        <v>0</v>
      </c>
      <c r="I1329">
        <v>4.4999999999999998E-2</v>
      </c>
      <c r="J1329">
        <v>0.28299999999999997</v>
      </c>
      <c r="K1329">
        <v>2.5999999999999999E-2</v>
      </c>
      <c r="L1329">
        <v>0.23300000000000001</v>
      </c>
      <c r="M1329">
        <v>0.152</v>
      </c>
      <c r="N1329">
        <v>0.20100000000000001</v>
      </c>
      <c r="O1329">
        <v>0.17799999999999999</v>
      </c>
      <c r="P1329">
        <v>0.17799999999999999</v>
      </c>
      <c r="Q1329" t="s">
        <v>373</v>
      </c>
      <c r="R1329">
        <v>-11</v>
      </c>
      <c r="S1329">
        <v>-0.2</v>
      </c>
      <c r="T1329">
        <v>-59.4</v>
      </c>
      <c r="U1329">
        <v>45.4</v>
      </c>
      <c r="V1329">
        <v>0</v>
      </c>
    </row>
    <row r="1330" spans="1:22" x14ac:dyDescent="0.45">
      <c r="A1330" t="s">
        <v>2972</v>
      </c>
      <c r="B1330" t="s">
        <v>41</v>
      </c>
      <c r="C1330">
        <v>141</v>
      </c>
      <c r="D1330">
        <v>582</v>
      </c>
      <c r="E1330">
        <v>11</v>
      </c>
      <c r="F1330">
        <v>64</v>
      </c>
      <c r="G1330">
        <v>65</v>
      </c>
      <c r="H1330">
        <v>6</v>
      </c>
      <c r="I1330">
        <v>0.06</v>
      </c>
      <c r="J1330">
        <v>0.113</v>
      </c>
      <c r="K1330">
        <v>0.115</v>
      </c>
      <c r="L1330">
        <v>0.308</v>
      </c>
      <c r="M1330">
        <v>0.28599999999999998</v>
      </c>
      <c r="N1330">
        <v>0.33200000000000002</v>
      </c>
      <c r="O1330">
        <v>0.40100000000000002</v>
      </c>
      <c r="P1330">
        <v>0.32100000000000001</v>
      </c>
      <c r="Q1330" t="s">
        <v>373</v>
      </c>
      <c r="R1330">
        <v>85</v>
      </c>
      <c r="S1330">
        <v>2.5</v>
      </c>
      <c r="T1330">
        <v>-9.1</v>
      </c>
      <c r="U1330">
        <v>-10.9</v>
      </c>
      <c r="V1330">
        <v>0</v>
      </c>
    </row>
    <row r="1331" spans="1:22" x14ac:dyDescent="0.45">
      <c r="A1331" t="s">
        <v>2971</v>
      </c>
      <c r="B1331" t="s">
        <v>1989</v>
      </c>
      <c r="C1331">
        <v>485</v>
      </c>
      <c r="D1331">
        <v>1449</v>
      </c>
      <c r="E1331">
        <v>31</v>
      </c>
      <c r="F1331">
        <v>141</v>
      </c>
      <c r="G1331">
        <v>166</v>
      </c>
      <c r="H1331">
        <v>4</v>
      </c>
      <c r="I1331">
        <v>4.8000000000000001E-2</v>
      </c>
      <c r="J1331">
        <v>0.253</v>
      </c>
      <c r="K1331">
        <v>0.11799999999999999</v>
      </c>
      <c r="L1331">
        <v>0.28999999999999998</v>
      </c>
      <c r="M1331">
        <v>0.23</v>
      </c>
      <c r="N1331">
        <v>0.26800000000000002</v>
      </c>
      <c r="O1331">
        <v>0.34799999999999998</v>
      </c>
      <c r="P1331">
        <v>0.26700000000000002</v>
      </c>
      <c r="Q1331" t="s">
        <v>373</v>
      </c>
      <c r="R1331">
        <v>64</v>
      </c>
      <c r="S1331">
        <v>-5.4</v>
      </c>
      <c r="T1331">
        <v>-68.7</v>
      </c>
      <c r="U1331">
        <v>18.399999999999999</v>
      </c>
      <c r="V1331">
        <v>0</v>
      </c>
    </row>
    <row r="1332" spans="1:22" x14ac:dyDescent="0.45">
      <c r="A1332" t="s">
        <v>3704</v>
      </c>
      <c r="B1332" t="s">
        <v>36</v>
      </c>
      <c r="C1332">
        <v>103</v>
      </c>
      <c r="D1332">
        <v>312</v>
      </c>
      <c r="E1332">
        <v>9</v>
      </c>
      <c r="F1332">
        <v>26</v>
      </c>
      <c r="G1332">
        <v>27</v>
      </c>
      <c r="H1332">
        <v>6</v>
      </c>
      <c r="I1332">
        <v>6.7000000000000004E-2</v>
      </c>
      <c r="J1332">
        <v>0.29499999999999998</v>
      </c>
      <c r="K1332">
        <v>0.13200000000000001</v>
      </c>
      <c r="L1332">
        <v>0.26500000000000001</v>
      </c>
      <c r="M1332">
        <v>0.20499999999999999</v>
      </c>
      <c r="N1332">
        <v>0.26</v>
      </c>
      <c r="O1332">
        <v>0.33700000000000002</v>
      </c>
      <c r="P1332">
        <v>0.26200000000000001</v>
      </c>
      <c r="Q1332" t="s">
        <v>373</v>
      </c>
      <c r="R1332">
        <v>70</v>
      </c>
      <c r="S1332">
        <v>0.2</v>
      </c>
      <c r="T1332">
        <v>-10.9</v>
      </c>
      <c r="U1332">
        <v>0</v>
      </c>
      <c r="V1332">
        <v>0</v>
      </c>
    </row>
    <row r="1333" spans="1:22" x14ac:dyDescent="0.45">
      <c r="A1333" t="s">
        <v>2973</v>
      </c>
      <c r="B1333" t="s">
        <v>1989</v>
      </c>
      <c r="C1333">
        <v>316</v>
      </c>
      <c r="D1333">
        <v>811</v>
      </c>
      <c r="E1333">
        <v>12</v>
      </c>
      <c r="F1333">
        <v>84</v>
      </c>
      <c r="G1333">
        <v>77</v>
      </c>
      <c r="H1333">
        <v>6</v>
      </c>
      <c r="I1333">
        <v>7.3999999999999996E-2</v>
      </c>
      <c r="J1333">
        <v>0.19900000000000001</v>
      </c>
      <c r="K1333">
        <v>0.11600000000000001</v>
      </c>
      <c r="L1333">
        <v>0.308</v>
      </c>
      <c r="M1333">
        <v>0.255</v>
      </c>
      <c r="N1333">
        <v>0.315</v>
      </c>
      <c r="O1333">
        <v>0.371</v>
      </c>
      <c r="P1333">
        <v>0.30299999999999999</v>
      </c>
      <c r="Q1333" t="s">
        <v>373</v>
      </c>
      <c r="R1333">
        <v>79</v>
      </c>
      <c r="S1333">
        <v>1.6</v>
      </c>
      <c r="T1333">
        <v>-19.899999999999999</v>
      </c>
      <c r="U1333">
        <v>-7.5</v>
      </c>
      <c r="V1333">
        <v>0</v>
      </c>
    </row>
    <row r="1334" spans="1:22" x14ac:dyDescent="0.45">
      <c r="A1334" t="s">
        <v>2974</v>
      </c>
      <c r="B1334" t="s">
        <v>1989</v>
      </c>
      <c r="C1334">
        <v>167</v>
      </c>
      <c r="D1334">
        <v>459</v>
      </c>
      <c r="E1334">
        <v>7</v>
      </c>
      <c r="F1334">
        <v>42</v>
      </c>
      <c r="G1334">
        <v>43</v>
      </c>
      <c r="H1334">
        <v>7</v>
      </c>
      <c r="I1334">
        <v>9.1999999999999998E-2</v>
      </c>
      <c r="J1334">
        <v>0.30299999999999999</v>
      </c>
      <c r="K1334">
        <v>0.106</v>
      </c>
      <c r="L1334">
        <v>0.34899999999999998</v>
      </c>
      <c r="M1334">
        <v>0.24299999999999999</v>
      </c>
      <c r="N1334">
        <v>0.32400000000000001</v>
      </c>
      <c r="O1334">
        <v>0.34899999999999998</v>
      </c>
      <c r="P1334">
        <v>0.3</v>
      </c>
      <c r="Q1334" t="s">
        <v>373</v>
      </c>
      <c r="R1334">
        <v>90</v>
      </c>
      <c r="S1334">
        <v>0.4</v>
      </c>
      <c r="T1334">
        <v>-4.9000000000000004</v>
      </c>
      <c r="U1334">
        <v>-11.1</v>
      </c>
      <c r="V1334">
        <v>0</v>
      </c>
    </row>
    <row r="1335" spans="1:22" x14ac:dyDescent="0.45">
      <c r="A1335" t="s">
        <v>2975</v>
      </c>
      <c r="B1335" t="s">
        <v>1989</v>
      </c>
      <c r="C1335">
        <v>182</v>
      </c>
      <c r="D1335">
        <v>363</v>
      </c>
      <c r="E1335">
        <v>6</v>
      </c>
      <c r="F1335">
        <v>39</v>
      </c>
      <c r="G1335">
        <v>29</v>
      </c>
      <c r="H1335">
        <v>6</v>
      </c>
      <c r="I1335">
        <v>6.6000000000000003E-2</v>
      </c>
      <c r="J1335">
        <v>0.23100000000000001</v>
      </c>
      <c r="K1335">
        <v>0.127</v>
      </c>
      <c r="L1335">
        <v>0.31</v>
      </c>
      <c r="M1335">
        <v>0.245</v>
      </c>
      <c r="N1335">
        <v>0.29899999999999999</v>
      </c>
      <c r="O1335">
        <v>0.372</v>
      </c>
      <c r="P1335">
        <v>0.29699999999999999</v>
      </c>
      <c r="Q1335" t="s">
        <v>373</v>
      </c>
      <c r="R1335">
        <v>86</v>
      </c>
      <c r="S1335">
        <v>-1.9</v>
      </c>
      <c r="T1335">
        <v>-7.9</v>
      </c>
      <c r="U1335">
        <v>-4.5</v>
      </c>
      <c r="V1335">
        <v>-0.1</v>
      </c>
    </row>
    <row r="1336" spans="1:22" x14ac:dyDescent="0.45">
      <c r="A1336" t="s">
        <v>2976</v>
      </c>
      <c r="B1336" t="s">
        <v>1989</v>
      </c>
      <c r="C1336">
        <v>243</v>
      </c>
      <c r="D1336">
        <v>590</v>
      </c>
      <c r="E1336">
        <v>15</v>
      </c>
      <c r="F1336">
        <v>63</v>
      </c>
      <c r="G1336">
        <v>62</v>
      </c>
      <c r="H1336">
        <v>0</v>
      </c>
      <c r="I1336">
        <v>9.8000000000000004E-2</v>
      </c>
      <c r="J1336">
        <v>0.158</v>
      </c>
      <c r="K1336">
        <v>0.127</v>
      </c>
      <c r="L1336">
        <v>0.28399999999999997</v>
      </c>
      <c r="M1336">
        <v>0.25700000000000001</v>
      </c>
      <c r="N1336">
        <v>0.33600000000000002</v>
      </c>
      <c r="O1336">
        <v>0.38400000000000001</v>
      </c>
      <c r="P1336">
        <v>0.316</v>
      </c>
      <c r="Q1336" t="s">
        <v>373</v>
      </c>
      <c r="R1336">
        <v>96</v>
      </c>
      <c r="S1336">
        <v>-3.1</v>
      </c>
      <c r="T1336">
        <v>-6.4</v>
      </c>
      <c r="U1336">
        <v>-12.7</v>
      </c>
      <c r="V1336">
        <v>-0.1</v>
      </c>
    </row>
    <row r="1337" spans="1:22" x14ac:dyDescent="0.45">
      <c r="A1337" t="s">
        <v>2977</v>
      </c>
      <c r="B1337" t="s">
        <v>1989</v>
      </c>
      <c r="C1337">
        <v>144</v>
      </c>
      <c r="D1337">
        <v>362</v>
      </c>
      <c r="E1337">
        <v>14</v>
      </c>
      <c r="F1337">
        <v>37</v>
      </c>
      <c r="G1337">
        <v>45</v>
      </c>
      <c r="H1337">
        <v>3</v>
      </c>
      <c r="I1337">
        <v>7.6999999999999999E-2</v>
      </c>
      <c r="J1337">
        <v>0.27900000000000003</v>
      </c>
      <c r="K1337">
        <v>0.17100000000000001</v>
      </c>
      <c r="L1337">
        <v>0.26900000000000002</v>
      </c>
      <c r="M1337">
        <v>0.22</v>
      </c>
      <c r="N1337">
        <v>0.28100000000000003</v>
      </c>
      <c r="O1337">
        <v>0.39</v>
      </c>
      <c r="P1337">
        <v>0.29499999999999998</v>
      </c>
      <c r="Q1337" t="s">
        <v>373</v>
      </c>
      <c r="R1337">
        <v>81</v>
      </c>
      <c r="S1337">
        <v>0.8</v>
      </c>
      <c r="T1337">
        <v>-7.3</v>
      </c>
      <c r="U1337">
        <v>-4.0999999999999996</v>
      </c>
      <c r="V1337">
        <v>-0.1</v>
      </c>
    </row>
    <row r="1338" spans="1:22" x14ac:dyDescent="0.45">
      <c r="A1338" t="s">
        <v>2978</v>
      </c>
      <c r="B1338" t="s">
        <v>1989</v>
      </c>
      <c r="C1338">
        <v>307</v>
      </c>
      <c r="D1338">
        <v>1162</v>
      </c>
      <c r="E1338">
        <v>56</v>
      </c>
      <c r="F1338">
        <v>137</v>
      </c>
      <c r="G1338">
        <v>154</v>
      </c>
      <c r="H1338">
        <v>1</v>
      </c>
      <c r="I1338">
        <v>7.0999999999999994E-2</v>
      </c>
      <c r="J1338">
        <v>0.255</v>
      </c>
      <c r="K1338">
        <v>0.20799999999999999</v>
      </c>
      <c r="L1338">
        <v>0.28499999999999998</v>
      </c>
      <c r="M1338">
        <v>0.245</v>
      </c>
      <c r="N1338">
        <v>0.308</v>
      </c>
      <c r="O1338">
        <v>0.45200000000000001</v>
      </c>
      <c r="P1338">
        <v>0.32200000000000001</v>
      </c>
      <c r="Q1338" t="s">
        <v>373</v>
      </c>
      <c r="R1338">
        <v>100</v>
      </c>
      <c r="S1338">
        <v>-5</v>
      </c>
      <c r="T1338">
        <v>-5.2</v>
      </c>
      <c r="U1338">
        <v>-34.799999999999997</v>
      </c>
      <c r="V1338">
        <v>-0.1</v>
      </c>
    </row>
    <row r="1339" spans="1:22" x14ac:dyDescent="0.45">
      <c r="A1339" t="s">
        <v>1904</v>
      </c>
      <c r="B1339" t="s">
        <v>1989</v>
      </c>
      <c r="C1339">
        <v>176</v>
      </c>
      <c r="D1339">
        <v>446</v>
      </c>
      <c r="E1339">
        <v>7</v>
      </c>
      <c r="F1339">
        <v>53</v>
      </c>
      <c r="G1339">
        <v>40</v>
      </c>
      <c r="H1339">
        <v>10</v>
      </c>
      <c r="I1339">
        <v>8.5000000000000006E-2</v>
      </c>
      <c r="J1339">
        <v>0.23499999999999999</v>
      </c>
      <c r="K1339">
        <v>0.1</v>
      </c>
      <c r="L1339">
        <v>0.27100000000000002</v>
      </c>
      <c r="M1339">
        <v>0.21299999999999999</v>
      </c>
      <c r="N1339">
        <v>0.28399999999999997</v>
      </c>
      <c r="O1339">
        <v>0.313</v>
      </c>
      <c r="P1339">
        <v>0.26800000000000002</v>
      </c>
      <c r="Q1339" t="s">
        <v>373</v>
      </c>
      <c r="R1339">
        <v>67</v>
      </c>
      <c r="S1339">
        <v>2.7</v>
      </c>
      <c r="T1339">
        <v>-15.1</v>
      </c>
      <c r="U1339">
        <v>-1.2</v>
      </c>
      <c r="V1339">
        <v>-0.1</v>
      </c>
    </row>
    <row r="1340" spans="1:22" x14ac:dyDescent="0.45">
      <c r="A1340" t="s">
        <v>2979</v>
      </c>
      <c r="B1340" t="s">
        <v>1989</v>
      </c>
      <c r="C1340">
        <v>497</v>
      </c>
      <c r="D1340">
        <v>1199</v>
      </c>
      <c r="E1340">
        <v>17</v>
      </c>
      <c r="F1340">
        <v>137</v>
      </c>
      <c r="G1340">
        <v>103</v>
      </c>
      <c r="H1340">
        <v>11</v>
      </c>
      <c r="I1340">
        <v>6.3E-2</v>
      </c>
      <c r="J1340">
        <v>0.216</v>
      </c>
      <c r="K1340">
        <v>9.6000000000000002E-2</v>
      </c>
      <c r="L1340">
        <v>0.316</v>
      </c>
      <c r="M1340">
        <v>0.254</v>
      </c>
      <c r="N1340">
        <v>0.30499999999999999</v>
      </c>
      <c r="O1340">
        <v>0.34899999999999998</v>
      </c>
      <c r="P1340">
        <v>0.28799999999999998</v>
      </c>
      <c r="Q1340" t="s">
        <v>373</v>
      </c>
      <c r="R1340">
        <v>76</v>
      </c>
      <c r="S1340">
        <v>1.9</v>
      </c>
      <c r="T1340">
        <v>-32.4</v>
      </c>
      <c r="U1340">
        <v>-7.4</v>
      </c>
      <c r="V1340">
        <v>-0.1</v>
      </c>
    </row>
    <row r="1341" spans="1:22" x14ac:dyDescent="0.45">
      <c r="A1341" t="s">
        <v>3651</v>
      </c>
      <c r="B1341" t="s">
        <v>95</v>
      </c>
      <c r="C1341">
        <v>104</v>
      </c>
      <c r="D1341">
        <v>360</v>
      </c>
      <c r="E1341">
        <v>3</v>
      </c>
      <c r="F1341">
        <v>43</v>
      </c>
      <c r="G1341">
        <v>25</v>
      </c>
      <c r="H1341">
        <v>7</v>
      </c>
      <c r="I1341">
        <v>9.1999999999999998E-2</v>
      </c>
      <c r="J1341">
        <v>0.219</v>
      </c>
      <c r="K1341">
        <v>8.8999999999999996E-2</v>
      </c>
      <c r="L1341">
        <v>0.28199999999999997</v>
      </c>
      <c r="M1341">
        <v>0.222</v>
      </c>
      <c r="N1341">
        <v>0.30199999999999999</v>
      </c>
      <c r="O1341">
        <v>0.31</v>
      </c>
      <c r="P1341">
        <v>0.27500000000000002</v>
      </c>
      <c r="Q1341" t="s">
        <v>373</v>
      </c>
      <c r="R1341">
        <v>77</v>
      </c>
      <c r="S1341">
        <v>-3.4</v>
      </c>
      <c r="T1341">
        <v>-13.1</v>
      </c>
      <c r="U1341">
        <v>0.5</v>
      </c>
      <c r="V1341">
        <v>-0.1</v>
      </c>
    </row>
    <row r="1342" spans="1:22" x14ac:dyDescent="0.45">
      <c r="A1342" t="s">
        <v>2981</v>
      </c>
      <c r="B1342" t="s">
        <v>52</v>
      </c>
      <c r="C1342">
        <v>104</v>
      </c>
      <c r="D1342">
        <v>317</v>
      </c>
      <c r="E1342">
        <v>14</v>
      </c>
      <c r="F1342">
        <v>33</v>
      </c>
      <c r="G1342">
        <v>49</v>
      </c>
      <c r="H1342">
        <v>0</v>
      </c>
      <c r="I1342">
        <v>6.3E-2</v>
      </c>
      <c r="J1342">
        <v>0.23300000000000001</v>
      </c>
      <c r="K1342">
        <v>0.17499999999999999</v>
      </c>
      <c r="L1342">
        <v>0.29399999999999998</v>
      </c>
      <c r="M1342">
        <v>0.253</v>
      </c>
      <c r="N1342">
        <v>0.312</v>
      </c>
      <c r="O1342">
        <v>0.42799999999999999</v>
      </c>
      <c r="P1342">
        <v>0.318</v>
      </c>
      <c r="Q1342" t="s">
        <v>373</v>
      </c>
      <c r="R1342">
        <v>103</v>
      </c>
      <c r="S1342">
        <v>-3.2</v>
      </c>
      <c r="T1342">
        <v>-2.1</v>
      </c>
      <c r="U1342">
        <v>-9.4</v>
      </c>
      <c r="V1342">
        <v>-0.1</v>
      </c>
    </row>
    <row r="1343" spans="1:22" x14ac:dyDescent="0.45">
      <c r="A1343" t="s">
        <v>2982</v>
      </c>
      <c r="B1343" t="s">
        <v>35</v>
      </c>
      <c r="C1343">
        <v>288</v>
      </c>
      <c r="D1343">
        <v>924</v>
      </c>
      <c r="E1343">
        <v>4</v>
      </c>
      <c r="F1343">
        <v>97</v>
      </c>
      <c r="G1343">
        <v>74</v>
      </c>
      <c r="H1343">
        <v>4</v>
      </c>
      <c r="I1343">
        <v>6.2E-2</v>
      </c>
      <c r="J1343">
        <v>0.16500000000000001</v>
      </c>
      <c r="K1343">
        <v>7.2999999999999995E-2</v>
      </c>
      <c r="L1343">
        <v>0.33500000000000002</v>
      </c>
      <c r="M1343">
        <v>0.28100000000000003</v>
      </c>
      <c r="N1343">
        <v>0.32900000000000001</v>
      </c>
      <c r="O1343">
        <v>0.35399999999999998</v>
      </c>
      <c r="P1343">
        <v>0.30099999999999999</v>
      </c>
      <c r="Q1343" t="s">
        <v>373</v>
      </c>
      <c r="R1343">
        <v>75</v>
      </c>
      <c r="S1343">
        <v>0.1</v>
      </c>
      <c r="T1343">
        <v>-29.4</v>
      </c>
      <c r="U1343">
        <v>-3</v>
      </c>
      <c r="V1343">
        <v>-0.1</v>
      </c>
    </row>
    <row r="1344" spans="1:22" x14ac:dyDescent="0.45">
      <c r="A1344" t="s">
        <v>2983</v>
      </c>
      <c r="B1344" t="s">
        <v>1989</v>
      </c>
      <c r="C1344">
        <v>146</v>
      </c>
      <c r="D1344">
        <v>392</v>
      </c>
      <c r="E1344">
        <v>5</v>
      </c>
      <c r="F1344">
        <v>25</v>
      </c>
      <c r="G1344">
        <v>44</v>
      </c>
      <c r="H1344">
        <v>0</v>
      </c>
      <c r="I1344">
        <v>7.9000000000000001E-2</v>
      </c>
      <c r="J1344">
        <v>0.20399999999999999</v>
      </c>
      <c r="K1344">
        <v>0.09</v>
      </c>
      <c r="L1344">
        <v>0.20100000000000001</v>
      </c>
      <c r="M1344">
        <v>0.16800000000000001</v>
      </c>
      <c r="N1344">
        <v>0.25</v>
      </c>
      <c r="O1344">
        <v>0.25700000000000001</v>
      </c>
      <c r="P1344">
        <v>0.23499999999999999</v>
      </c>
      <c r="Q1344" t="s">
        <v>373</v>
      </c>
      <c r="R1344">
        <v>36</v>
      </c>
      <c r="S1344">
        <v>-1.8</v>
      </c>
      <c r="T1344">
        <v>-33.700000000000003</v>
      </c>
      <c r="U1344">
        <v>19.7</v>
      </c>
      <c r="V1344">
        <v>-0.1</v>
      </c>
    </row>
    <row r="1345" spans="1:22" x14ac:dyDescent="0.45">
      <c r="A1345" t="s">
        <v>2985</v>
      </c>
      <c r="B1345" t="s">
        <v>1989</v>
      </c>
      <c r="C1345">
        <v>217</v>
      </c>
      <c r="D1345">
        <v>796</v>
      </c>
      <c r="E1345">
        <v>34</v>
      </c>
      <c r="F1345">
        <v>95</v>
      </c>
      <c r="G1345">
        <v>107</v>
      </c>
      <c r="H1345">
        <v>3</v>
      </c>
      <c r="I1345">
        <v>8.6999999999999994E-2</v>
      </c>
      <c r="J1345">
        <v>0.29499999999999998</v>
      </c>
      <c r="K1345">
        <v>0.187</v>
      </c>
      <c r="L1345">
        <v>0.29799999999999999</v>
      </c>
      <c r="M1345">
        <v>0.23400000000000001</v>
      </c>
      <c r="N1345">
        <v>0.30299999999999999</v>
      </c>
      <c r="O1345">
        <v>0.42099999999999999</v>
      </c>
      <c r="P1345">
        <v>0.317</v>
      </c>
      <c r="Q1345" t="s">
        <v>373</v>
      </c>
      <c r="R1345">
        <v>86</v>
      </c>
      <c r="S1345">
        <v>-3.6</v>
      </c>
      <c r="T1345">
        <v>-17.3</v>
      </c>
      <c r="U1345">
        <v>-10.9</v>
      </c>
      <c r="V1345">
        <v>-0.1</v>
      </c>
    </row>
    <row r="1346" spans="1:22" x14ac:dyDescent="0.45">
      <c r="A1346" t="s">
        <v>2984</v>
      </c>
      <c r="B1346" t="s">
        <v>1989</v>
      </c>
      <c r="C1346">
        <v>463</v>
      </c>
      <c r="D1346">
        <v>1472</v>
      </c>
      <c r="E1346">
        <v>12</v>
      </c>
      <c r="F1346">
        <v>171</v>
      </c>
      <c r="G1346">
        <v>85</v>
      </c>
      <c r="H1346">
        <v>103</v>
      </c>
      <c r="I1346">
        <v>9.9000000000000005E-2</v>
      </c>
      <c r="J1346">
        <v>0.26</v>
      </c>
      <c r="K1346">
        <v>7.9000000000000001E-2</v>
      </c>
      <c r="L1346">
        <v>0.314</v>
      </c>
      <c r="M1346">
        <v>0.22800000000000001</v>
      </c>
      <c r="N1346">
        <v>0.308</v>
      </c>
      <c r="O1346">
        <v>0.307</v>
      </c>
      <c r="P1346">
        <v>0.27800000000000002</v>
      </c>
      <c r="Q1346" t="s">
        <v>373</v>
      </c>
      <c r="R1346">
        <v>71</v>
      </c>
      <c r="S1346">
        <v>13.4</v>
      </c>
      <c r="T1346">
        <v>-35.9</v>
      </c>
      <c r="U1346">
        <v>-10.7</v>
      </c>
      <c r="V1346">
        <v>-0.1</v>
      </c>
    </row>
    <row r="1347" spans="1:22" x14ac:dyDescent="0.45">
      <c r="A1347" t="s">
        <v>2986</v>
      </c>
      <c r="B1347" t="s">
        <v>1989</v>
      </c>
      <c r="C1347">
        <v>347</v>
      </c>
      <c r="D1347">
        <v>834</v>
      </c>
      <c r="E1347">
        <v>21</v>
      </c>
      <c r="F1347">
        <v>60</v>
      </c>
      <c r="G1347">
        <v>120</v>
      </c>
      <c r="H1347">
        <v>0</v>
      </c>
      <c r="I1347">
        <v>4.1000000000000002E-2</v>
      </c>
      <c r="J1347">
        <v>0.248</v>
      </c>
      <c r="K1347">
        <v>0.129</v>
      </c>
      <c r="L1347">
        <v>0.29299999999999998</v>
      </c>
      <c r="M1347">
        <v>0.23799999999999999</v>
      </c>
      <c r="N1347">
        <v>0.27300000000000002</v>
      </c>
      <c r="O1347">
        <v>0.36699999999999999</v>
      </c>
      <c r="P1347">
        <v>0.27700000000000002</v>
      </c>
      <c r="Q1347" t="s">
        <v>373</v>
      </c>
      <c r="R1347">
        <v>76</v>
      </c>
      <c r="S1347">
        <v>-1.4</v>
      </c>
      <c r="T1347">
        <v>-25.2</v>
      </c>
      <c r="U1347">
        <v>-2</v>
      </c>
      <c r="V1347">
        <v>-0.1</v>
      </c>
    </row>
    <row r="1348" spans="1:22" x14ac:dyDescent="0.45">
      <c r="A1348" t="s">
        <v>2988</v>
      </c>
      <c r="B1348" t="s">
        <v>1989</v>
      </c>
      <c r="C1348">
        <v>290</v>
      </c>
      <c r="D1348">
        <v>675</v>
      </c>
      <c r="E1348">
        <v>18</v>
      </c>
      <c r="F1348">
        <v>93</v>
      </c>
      <c r="G1348">
        <v>96</v>
      </c>
      <c r="H1348">
        <v>7</v>
      </c>
      <c r="I1348">
        <v>7.0000000000000007E-2</v>
      </c>
      <c r="J1348">
        <v>0.16700000000000001</v>
      </c>
      <c r="K1348">
        <v>0.14699999999999999</v>
      </c>
      <c r="L1348">
        <v>0.27700000000000002</v>
      </c>
      <c r="M1348">
        <v>0.247</v>
      </c>
      <c r="N1348">
        <v>0.32300000000000001</v>
      </c>
      <c r="O1348">
        <v>0.39400000000000002</v>
      </c>
      <c r="P1348">
        <v>0.312</v>
      </c>
      <c r="Q1348" t="s">
        <v>373</v>
      </c>
      <c r="R1348">
        <v>95</v>
      </c>
      <c r="S1348">
        <v>-0.1</v>
      </c>
      <c r="T1348">
        <v>-4.2</v>
      </c>
      <c r="U1348">
        <v>-18.8</v>
      </c>
      <c r="V1348">
        <v>-0.1</v>
      </c>
    </row>
    <row r="1349" spans="1:22" x14ac:dyDescent="0.45">
      <c r="A1349" t="s">
        <v>2987</v>
      </c>
      <c r="B1349" t="s">
        <v>1989</v>
      </c>
      <c r="C1349">
        <v>171</v>
      </c>
      <c r="D1349">
        <v>318</v>
      </c>
      <c r="E1349">
        <v>3</v>
      </c>
      <c r="F1349">
        <v>14</v>
      </c>
      <c r="G1349">
        <v>25</v>
      </c>
      <c r="H1349">
        <v>0</v>
      </c>
      <c r="I1349">
        <v>4.3999999999999997E-2</v>
      </c>
      <c r="J1349">
        <v>0.45900000000000002</v>
      </c>
      <c r="K1349">
        <v>5.0999999999999997E-2</v>
      </c>
      <c r="L1349">
        <v>0.252</v>
      </c>
      <c r="M1349">
        <v>0.125</v>
      </c>
      <c r="N1349">
        <v>0.16800000000000001</v>
      </c>
      <c r="O1349">
        <v>0.17599999999999999</v>
      </c>
      <c r="P1349">
        <v>0.159</v>
      </c>
      <c r="Q1349" t="s">
        <v>373</v>
      </c>
      <c r="R1349">
        <v>-14</v>
      </c>
      <c r="S1349">
        <v>-0.1</v>
      </c>
      <c r="T1349">
        <v>-44.5</v>
      </c>
      <c r="U1349">
        <v>33.700000000000003</v>
      </c>
      <c r="V1349">
        <v>-0.1</v>
      </c>
    </row>
    <row r="1350" spans="1:22" x14ac:dyDescent="0.45">
      <c r="A1350" t="s">
        <v>2989</v>
      </c>
      <c r="B1350" t="s">
        <v>1989</v>
      </c>
      <c r="C1350">
        <v>223</v>
      </c>
      <c r="D1350">
        <v>703</v>
      </c>
      <c r="E1350">
        <v>17</v>
      </c>
      <c r="F1350">
        <v>65</v>
      </c>
      <c r="G1350">
        <v>48</v>
      </c>
      <c r="H1350">
        <v>16</v>
      </c>
      <c r="I1350">
        <v>0.05</v>
      </c>
      <c r="J1350">
        <v>0.31</v>
      </c>
      <c r="K1350">
        <v>0.14099999999999999</v>
      </c>
      <c r="L1350">
        <v>0.32400000000000001</v>
      </c>
      <c r="M1350">
        <v>0.23499999999999999</v>
      </c>
      <c r="N1350">
        <v>0.27800000000000002</v>
      </c>
      <c r="O1350">
        <v>0.376</v>
      </c>
      <c r="P1350">
        <v>0.28799999999999998</v>
      </c>
      <c r="Q1350" t="s">
        <v>373</v>
      </c>
      <c r="R1350">
        <v>81</v>
      </c>
      <c r="S1350">
        <v>1</v>
      </c>
      <c r="T1350">
        <v>-14.5</v>
      </c>
      <c r="U1350">
        <v>-8</v>
      </c>
      <c r="V1350">
        <v>-0.1</v>
      </c>
    </row>
    <row r="1351" spans="1:22" x14ac:dyDescent="0.45">
      <c r="A1351" t="s">
        <v>2990</v>
      </c>
      <c r="B1351" t="s">
        <v>1989</v>
      </c>
      <c r="C1351">
        <v>159</v>
      </c>
      <c r="D1351">
        <v>374</v>
      </c>
      <c r="E1351">
        <v>2</v>
      </c>
      <c r="F1351">
        <v>46</v>
      </c>
      <c r="G1351">
        <v>27</v>
      </c>
      <c r="H1351">
        <v>2</v>
      </c>
      <c r="I1351">
        <v>0.11</v>
      </c>
      <c r="J1351">
        <v>0.214</v>
      </c>
      <c r="K1351">
        <v>6.7000000000000004E-2</v>
      </c>
      <c r="L1351">
        <v>0.3</v>
      </c>
      <c r="M1351">
        <v>0.23200000000000001</v>
      </c>
      <c r="N1351">
        <v>0.32</v>
      </c>
      <c r="O1351">
        <v>0.3</v>
      </c>
      <c r="P1351">
        <v>0.28199999999999997</v>
      </c>
      <c r="Q1351" t="s">
        <v>373</v>
      </c>
      <c r="R1351">
        <v>74</v>
      </c>
      <c r="S1351">
        <v>-1.4</v>
      </c>
      <c r="T1351">
        <v>-13.2</v>
      </c>
      <c r="U1351">
        <v>0</v>
      </c>
      <c r="V1351">
        <v>-0.1</v>
      </c>
    </row>
    <row r="1352" spans="1:22" x14ac:dyDescent="0.45">
      <c r="A1352" t="s">
        <v>2991</v>
      </c>
      <c r="B1352" t="s">
        <v>1989</v>
      </c>
      <c r="C1352">
        <v>222</v>
      </c>
      <c r="D1352">
        <v>501</v>
      </c>
      <c r="E1352">
        <v>7</v>
      </c>
      <c r="F1352">
        <v>47</v>
      </c>
      <c r="G1352">
        <v>51</v>
      </c>
      <c r="H1352">
        <v>4</v>
      </c>
      <c r="I1352">
        <v>6.8000000000000005E-2</v>
      </c>
      <c r="J1352">
        <v>0.22</v>
      </c>
      <c r="K1352">
        <v>0.128</v>
      </c>
      <c r="L1352">
        <v>0.27100000000000002</v>
      </c>
      <c r="M1352">
        <v>0.219</v>
      </c>
      <c r="N1352">
        <v>0.28000000000000003</v>
      </c>
      <c r="O1352">
        <v>0.34699999999999998</v>
      </c>
      <c r="P1352">
        <v>0.27600000000000002</v>
      </c>
      <c r="Q1352" t="s">
        <v>373</v>
      </c>
      <c r="R1352">
        <v>72</v>
      </c>
      <c r="S1352">
        <v>-1.3</v>
      </c>
      <c r="T1352">
        <v>-18.100000000000001</v>
      </c>
      <c r="U1352">
        <v>0.8</v>
      </c>
      <c r="V1352">
        <v>-0.1</v>
      </c>
    </row>
    <row r="1353" spans="1:22" x14ac:dyDescent="0.45">
      <c r="A1353" t="s">
        <v>2993</v>
      </c>
      <c r="B1353" t="s">
        <v>1989</v>
      </c>
      <c r="C1353">
        <v>372</v>
      </c>
      <c r="D1353">
        <v>395</v>
      </c>
      <c r="E1353">
        <v>3</v>
      </c>
      <c r="F1353">
        <v>16</v>
      </c>
      <c r="G1353">
        <v>22</v>
      </c>
      <c r="H1353">
        <v>0</v>
      </c>
      <c r="I1353">
        <v>1.7999999999999999E-2</v>
      </c>
      <c r="J1353">
        <v>0.39</v>
      </c>
      <c r="K1353">
        <v>6.6000000000000003E-2</v>
      </c>
      <c r="L1353">
        <v>0.20799999999999999</v>
      </c>
      <c r="M1353">
        <v>0.126</v>
      </c>
      <c r="N1353">
        <v>0.14399999999999999</v>
      </c>
      <c r="O1353">
        <v>0.191</v>
      </c>
      <c r="P1353">
        <v>0.14599999999999999</v>
      </c>
      <c r="Q1353" t="s">
        <v>373</v>
      </c>
      <c r="R1353">
        <v>-17</v>
      </c>
      <c r="S1353">
        <v>-0.5</v>
      </c>
      <c r="T1353">
        <v>-56.9</v>
      </c>
      <c r="U1353">
        <v>43.2</v>
      </c>
      <c r="V1353">
        <v>-0.1</v>
      </c>
    </row>
    <row r="1354" spans="1:22" x14ac:dyDescent="0.45">
      <c r="A1354" t="s">
        <v>2992</v>
      </c>
      <c r="B1354" t="s">
        <v>1989</v>
      </c>
      <c r="C1354">
        <v>100</v>
      </c>
      <c r="D1354">
        <v>346</v>
      </c>
      <c r="E1354">
        <v>8</v>
      </c>
      <c r="F1354">
        <v>35</v>
      </c>
      <c r="G1354">
        <v>45</v>
      </c>
      <c r="H1354">
        <v>0</v>
      </c>
      <c r="I1354">
        <v>8.4000000000000005E-2</v>
      </c>
      <c r="J1354">
        <v>0.182</v>
      </c>
      <c r="K1354">
        <v>0.127</v>
      </c>
      <c r="L1354">
        <v>0.30299999999999999</v>
      </c>
      <c r="M1354">
        <v>0.26100000000000001</v>
      </c>
      <c r="N1354">
        <v>0.32700000000000001</v>
      </c>
      <c r="O1354">
        <v>0.38900000000000001</v>
      </c>
      <c r="P1354">
        <v>0.313</v>
      </c>
      <c r="Q1354" t="s">
        <v>373</v>
      </c>
      <c r="R1354">
        <v>99</v>
      </c>
      <c r="S1354">
        <v>-1.5</v>
      </c>
      <c r="T1354">
        <v>-2.1</v>
      </c>
      <c r="U1354">
        <v>-10.8</v>
      </c>
      <c r="V1354">
        <v>-0.1</v>
      </c>
    </row>
    <row r="1355" spans="1:22" x14ac:dyDescent="0.45">
      <c r="A1355" t="s">
        <v>2995</v>
      </c>
      <c r="B1355" t="s">
        <v>1989</v>
      </c>
      <c r="C1355">
        <v>197</v>
      </c>
      <c r="D1355">
        <v>493</v>
      </c>
      <c r="E1355">
        <v>4</v>
      </c>
      <c r="F1355">
        <v>55</v>
      </c>
      <c r="G1355">
        <v>35</v>
      </c>
      <c r="H1355">
        <v>4</v>
      </c>
      <c r="I1355">
        <v>5.5E-2</v>
      </c>
      <c r="J1355">
        <v>0.245</v>
      </c>
      <c r="K1355">
        <v>9.4E-2</v>
      </c>
      <c r="L1355">
        <v>0.32800000000000001</v>
      </c>
      <c r="M1355">
        <v>0.249</v>
      </c>
      <c r="N1355">
        <v>0.29399999999999998</v>
      </c>
      <c r="O1355">
        <v>0.34300000000000003</v>
      </c>
      <c r="P1355">
        <v>0.28000000000000003</v>
      </c>
      <c r="Q1355" t="s">
        <v>373</v>
      </c>
      <c r="R1355">
        <v>74</v>
      </c>
      <c r="S1355">
        <v>-0.9</v>
      </c>
      <c r="T1355">
        <v>-16.100000000000001</v>
      </c>
      <c r="U1355">
        <v>-1.7</v>
      </c>
      <c r="V1355">
        <v>-0.1</v>
      </c>
    </row>
    <row r="1356" spans="1:22" x14ac:dyDescent="0.45">
      <c r="A1356" t="s">
        <v>2996</v>
      </c>
      <c r="B1356" t="s">
        <v>36</v>
      </c>
      <c r="C1356">
        <v>116</v>
      </c>
      <c r="D1356">
        <v>301</v>
      </c>
      <c r="E1356">
        <v>9</v>
      </c>
      <c r="F1356">
        <v>22</v>
      </c>
      <c r="G1356">
        <v>39</v>
      </c>
      <c r="H1356">
        <v>0</v>
      </c>
      <c r="I1356">
        <v>6.3E-2</v>
      </c>
      <c r="J1356">
        <v>0.17899999999999999</v>
      </c>
      <c r="K1356">
        <v>0.152</v>
      </c>
      <c r="L1356">
        <v>0.28699999999999998</v>
      </c>
      <c r="M1356">
        <v>0.25600000000000001</v>
      </c>
      <c r="N1356">
        <v>0.309</v>
      </c>
      <c r="O1356">
        <v>0.40799999999999997</v>
      </c>
      <c r="P1356">
        <v>0.315</v>
      </c>
      <c r="Q1356" t="s">
        <v>373</v>
      </c>
      <c r="R1356">
        <v>101</v>
      </c>
      <c r="S1356">
        <v>-4.5</v>
      </c>
      <c r="T1356">
        <v>-4.0999999999999996</v>
      </c>
      <c r="U1356">
        <v>-6.7</v>
      </c>
      <c r="V1356">
        <v>-0.1</v>
      </c>
    </row>
    <row r="1357" spans="1:22" x14ac:dyDescent="0.45">
      <c r="A1357" t="s">
        <v>2994</v>
      </c>
      <c r="B1357" t="s">
        <v>1989</v>
      </c>
      <c r="C1357">
        <v>311</v>
      </c>
      <c r="D1357">
        <v>1112</v>
      </c>
      <c r="E1357">
        <v>54</v>
      </c>
      <c r="F1357">
        <v>109</v>
      </c>
      <c r="G1357">
        <v>157</v>
      </c>
      <c r="H1357">
        <v>0</v>
      </c>
      <c r="I1357">
        <v>7.9000000000000001E-2</v>
      </c>
      <c r="J1357">
        <v>0.34300000000000003</v>
      </c>
      <c r="K1357">
        <v>0.20899999999999999</v>
      </c>
      <c r="L1357">
        <v>0.28999999999999998</v>
      </c>
      <c r="M1357">
        <v>0.22</v>
      </c>
      <c r="N1357">
        <v>0.28999999999999998</v>
      </c>
      <c r="O1357">
        <v>0.43</v>
      </c>
      <c r="P1357">
        <v>0.308</v>
      </c>
      <c r="Q1357" t="s">
        <v>373</v>
      </c>
      <c r="R1357">
        <v>93</v>
      </c>
      <c r="S1357">
        <v>-7.5</v>
      </c>
      <c r="T1357">
        <v>-17.2</v>
      </c>
      <c r="U1357">
        <v>-22</v>
      </c>
      <c r="V1357">
        <v>-0.1</v>
      </c>
    </row>
    <row r="1358" spans="1:22" x14ac:dyDescent="0.45">
      <c r="A1358" t="s">
        <v>2997</v>
      </c>
      <c r="B1358" t="s">
        <v>30</v>
      </c>
      <c r="C1358">
        <v>162</v>
      </c>
      <c r="D1358">
        <v>394</v>
      </c>
      <c r="E1358">
        <v>12</v>
      </c>
      <c r="F1358">
        <v>47</v>
      </c>
      <c r="G1358">
        <v>48</v>
      </c>
      <c r="H1358">
        <v>2</v>
      </c>
      <c r="I1358">
        <v>7.9000000000000001E-2</v>
      </c>
      <c r="J1358">
        <v>0.216</v>
      </c>
      <c r="K1358">
        <v>0.17</v>
      </c>
      <c r="L1358">
        <v>0.29499999999999998</v>
      </c>
      <c r="M1358">
        <v>0.251</v>
      </c>
      <c r="N1358">
        <v>0.312</v>
      </c>
      <c r="O1358">
        <v>0.42099999999999999</v>
      </c>
      <c r="P1358">
        <v>0.32</v>
      </c>
      <c r="Q1358" t="s">
        <v>373</v>
      </c>
      <c r="R1358">
        <v>88</v>
      </c>
      <c r="S1358">
        <v>2.2999999999999998</v>
      </c>
      <c r="T1358">
        <v>-3.4</v>
      </c>
      <c r="U1358">
        <v>-10</v>
      </c>
      <c r="V1358">
        <v>-0.1</v>
      </c>
    </row>
    <row r="1359" spans="1:22" x14ac:dyDescent="0.45">
      <c r="A1359" t="s">
        <v>2998</v>
      </c>
      <c r="B1359" t="s">
        <v>1989</v>
      </c>
      <c r="C1359">
        <v>126</v>
      </c>
      <c r="D1359">
        <v>340</v>
      </c>
      <c r="E1359">
        <v>11</v>
      </c>
      <c r="F1359">
        <v>43</v>
      </c>
      <c r="G1359">
        <v>30</v>
      </c>
      <c r="H1359">
        <v>1</v>
      </c>
      <c r="I1359">
        <v>0.11799999999999999</v>
      </c>
      <c r="J1359">
        <v>0.35</v>
      </c>
      <c r="K1359">
        <v>0.156</v>
      </c>
      <c r="L1359">
        <v>0.20599999999999999</v>
      </c>
      <c r="M1359">
        <v>0.153</v>
      </c>
      <c r="N1359">
        <v>0.25800000000000001</v>
      </c>
      <c r="O1359">
        <v>0.31</v>
      </c>
      <c r="P1359">
        <v>0.25600000000000001</v>
      </c>
      <c r="Q1359" t="s">
        <v>373</v>
      </c>
      <c r="R1359">
        <v>63</v>
      </c>
      <c r="S1359">
        <v>0.9</v>
      </c>
      <c r="T1359">
        <v>-13.7</v>
      </c>
      <c r="U1359">
        <v>1.8</v>
      </c>
      <c r="V1359">
        <v>-0.1</v>
      </c>
    </row>
    <row r="1360" spans="1:22" x14ac:dyDescent="0.45">
      <c r="A1360" t="s">
        <v>2999</v>
      </c>
      <c r="B1360" t="s">
        <v>1989</v>
      </c>
      <c r="C1360">
        <v>151</v>
      </c>
      <c r="D1360">
        <v>332</v>
      </c>
      <c r="E1360">
        <v>2</v>
      </c>
      <c r="F1360">
        <v>34</v>
      </c>
      <c r="G1360">
        <v>20</v>
      </c>
      <c r="H1360">
        <v>1</v>
      </c>
      <c r="I1360">
        <v>7.1999999999999995E-2</v>
      </c>
      <c r="J1360">
        <v>0.193</v>
      </c>
      <c r="K1360">
        <v>6.3E-2</v>
      </c>
      <c r="L1360">
        <v>0.27500000000000002</v>
      </c>
      <c r="M1360">
        <v>0.223</v>
      </c>
      <c r="N1360">
        <v>0.28100000000000003</v>
      </c>
      <c r="O1360">
        <v>0.28699999999999998</v>
      </c>
      <c r="P1360">
        <v>0.25700000000000001</v>
      </c>
      <c r="Q1360" t="s">
        <v>373</v>
      </c>
      <c r="R1360">
        <v>56</v>
      </c>
      <c r="S1360">
        <v>-2</v>
      </c>
      <c r="T1360">
        <v>-19</v>
      </c>
      <c r="U1360">
        <v>6.7</v>
      </c>
      <c r="V1360">
        <v>-0.1</v>
      </c>
    </row>
    <row r="1361" spans="1:22" x14ac:dyDescent="0.45">
      <c r="A1361" t="s">
        <v>3000</v>
      </c>
      <c r="B1361" t="s">
        <v>1989</v>
      </c>
      <c r="C1361">
        <v>481</v>
      </c>
      <c r="D1361">
        <v>1713</v>
      </c>
      <c r="E1361">
        <v>48</v>
      </c>
      <c r="F1361">
        <v>192</v>
      </c>
      <c r="G1361">
        <v>195</v>
      </c>
      <c r="H1361">
        <v>22</v>
      </c>
      <c r="I1361">
        <v>6.4000000000000001E-2</v>
      </c>
      <c r="J1361">
        <v>0.20100000000000001</v>
      </c>
      <c r="K1361">
        <v>0.15</v>
      </c>
      <c r="L1361">
        <v>0.28899999999999998</v>
      </c>
      <c r="M1361">
        <v>0.25</v>
      </c>
      <c r="N1361">
        <v>0.30299999999999999</v>
      </c>
      <c r="O1361">
        <v>0.4</v>
      </c>
      <c r="P1361">
        <v>0.307</v>
      </c>
      <c r="Q1361" t="s">
        <v>373</v>
      </c>
      <c r="R1361">
        <v>89</v>
      </c>
      <c r="S1361">
        <v>4.2</v>
      </c>
      <c r="T1361">
        <v>-17.600000000000001</v>
      </c>
      <c r="U1361">
        <v>-40.700000000000003</v>
      </c>
      <c r="V1361">
        <v>-0.1</v>
      </c>
    </row>
    <row r="1362" spans="1:22" x14ac:dyDescent="0.45">
      <c r="A1362" t="s">
        <v>2869</v>
      </c>
      <c r="B1362" t="s">
        <v>1989</v>
      </c>
      <c r="C1362">
        <v>252</v>
      </c>
      <c r="D1362">
        <v>781</v>
      </c>
      <c r="E1362">
        <v>37</v>
      </c>
      <c r="F1362">
        <v>84</v>
      </c>
      <c r="G1362">
        <v>89</v>
      </c>
      <c r="H1362">
        <v>0</v>
      </c>
      <c r="I1362">
        <v>0.1</v>
      </c>
      <c r="J1362">
        <v>0.26</v>
      </c>
      <c r="K1362">
        <v>0.19700000000000001</v>
      </c>
      <c r="L1362">
        <v>0.23200000000000001</v>
      </c>
      <c r="M1362">
        <v>0.20499999999999999</v>
      </c>
      <c r="N1362">
        <v>0.29799999999999999</v>
      </c>
      <c r="O1362">
        <v>0.40200000000000002</v>
      </c>
      <c r="P1362">
        <v>0.30299999999999999</v>
      </c>
      <c r="Q1362" t="s">
        <v>373</v>
      </c>
      <c r="R1362">
        <v>93</v>
      </c>
      <c r="S1362">
        <v>-3.8</v>
      </c>
      <c r="T1362">
        <v>-9.8000000000000007</v>
      </c>
      <c r="U1362">
        <v>-17.2</v>
      </c>
      <c r="V1362">
        <v>-0.1</v>
      </c>
    </row>
    <row r="1363" spans="1:22" x14ac:dyDescent="0.45">
      <c r="A1363" t="s">
        <v>3001</v>
      </c>
      <c r="B1363" t="s">
        <v>1989</v>
      </c>
      <c r="C1363">
        <v>168</v>
      </c>
      <c r="D1363">
        <v>506</v>
      </c>
      <c r="E1363">
        <v>15</v>
      </c>
      <c r="F1363">
        <v>51</v>
      </c>
      <c r="G1363">
        <v>54</v>
      </c>
      <c r="H1363">
        <v>0</v>
      </c>
      <c r="I1363">
        <v>8.8999999999999996E-2</v>
      </c>
      <c r="J1363">
        <v>0.25900000000000001</v>
      </c>
      <c r="K1363">
        <v>0.16700000000000001</v>
      </c>
      <c r="L1363">
        <v>0.252</v>
      </c>
      <c r="M1363">
        <v>0.20499999999999999</v>
      </c>
      <c r="N1363">
        <v>0.28499999999999998</v>
      </c>
      <c r="O1363">
        <v>0.373</v>
      </c>
      <c r="P1363">
        <v>0.28499999999999998</v>
      </c>
      <c r="Q1363" t="s">
        <v>373</v>
      </c>
      <c r="R1363">
        <v>69</v>
      </c>
      <c r="S1363">
        <v>-0.3</v>
      </c>
      <c r="T1363">
        <v>-19.600000000000001</v>
      </c>
      <c r="U1363">
        <v>1.8</v>
      </c>
      <c r="V1363">
        <v>-0.1</v>
      </c>
    </row>
    <row r="1364" spans="1:22" x14ac:dyDescent="0.45">
      <c r="A1364" t="s">
        <v>3067</v>
      </c>
      <c r="B1364" t="s">
        <v>28</v>
      </c>
      <c r="C1364">
        <v>121</v>
      </c>
      <c r="D1364">
        <v>417</v>
      </c>
      <c r="E1364">
        <v>11</v>
      </c>
      <c r="F1364">
        <v>50</v>
      </c>
      <c r="G1364">
        <v>49</v>
      </c>
      <c r="H1364">
        <v>5</v>
      </c>
      <c r="I1364">
        <v>0.108</v>
      </c>
      <c r="J1364">
        <v>0.20399999999999999</v>
      </c>
      <c r="K1364">
        <v>0.16900000000000001</v>
      </c>
      <c r="L1364">
        <v>0.23</v>
      </c>
      <c r="M1364">
        <v>0.20300000000000001</v>
      </c>
      <c r="N1364">
        <v>0.29399999999999998</v>
      </c>
      <c r="O1364">
        <v>0.372</v>
      </c>
      <c r="P1364">
        <v>0.29099999999999998</v>
      </c>
      <c r="Q1364" t="s">
        <v>373</v>
      </c>
      <c r="R1364">
        <v>84</v>
      </c>
      <c r="S1364">
        <v>0.7</v>
      </c>
      <c r="T1364">
        <v>-7.2</v>
      </c>
      <c r="U1364">
        <v>-8.3000000000000007</v>
      </c>
      <c r="V1364">
        <v>-0.1</v>
      </c>
    </row>
    <row r="1365" spans="1:22" x14ac:dyDescent="0.45">
      <c r="A1365" t="s">
        <v>3002</v>
      </c>
      <c r="B1365" t="s">
        <v>1989</v>
      </c>
      <c r="C1365">
        <v>146</v>
      </c>
      <c r="D1365">
        <v>398</v>
      </c>
      <c r="E1365">
        <v>11</v>
      </c>
      <c r="F1365">
        <v>38</v>
      </c>
      <c r="G1365">
        <v>33</v>
      </c>
      <c r="H1365">
        <v>0</v>
      </c>
      <c r="I1365">
        <v>6.8000000000000005E-2</v>
      </c>
      <c r="J1365">
        <v>0.25900000000000001</v>
      </c>
      <c r="K1365">
        <v>0.11899999999999999</v>
      </c>
      <c r="L1365">
        <v>0.28699999999999998</v>
      </c>
      <c r="M1365">
        <v>0.22700000000000001</v>
      </c>
      <c r="N1365">
        <v>0.28799999999999998</v>
      </c>
      <c r="O1365">
        <v>0.34599999999999997</v>
      </c>
      <c r="P1365">
        <v>0.27600000000000002</v>
      </c>
      <c r="Q1365" t="s">
        <v>373</v>
      </c>
      <c r="R1365">
        <v>60</v>
      </c>
      <c r="S1365">
        <v>-0.4</v>
      </c>
      <c r="T1365">
        <v>-21</v>
      </c>
      <c r="U1365">
        <v>6.1</v>
      </c>
      <c r="V1365">
        <v>-0.1</v>
      </c>
    </row>
    <row r="1366" spans="1:22" x14ac:dyDescent="0.45">
      <c r="A1366" t="s">
        <v>3003</v>
      </c>
      <c r="B1366" t="s">
        <v>1989</v>
      </c>
      <c r="C1366">
        <v>151</v>
      </c>
      <c r="D1366">
        <v>390</v>
      </c>
      <c r="E1366">
        <v>11</v>
      </c>
      <c r="F1366">
        <v>36</v>
      </c>
      <c r="G1366">
        <v>50</v>
      </c>
      <c r="H1366">
        <v>1</v>
      </c>
      <c r="I1366">
        <v>9.7000000000000003E-2</v>
      </c>
      <c r="J1366">
        <v>0.19700000000000001</v>
      </c>
      <c r="K1366">
        <v>0.13300000000000001</v>
      </c>
      <c r="L1366">
        <v>0.251</v>
      </c>
      <c r="M1366">
        <v>0.22</v>
      </c>
      <c r="N1366">
        <v>0.29799999999999999</v>
      </c>
      <c r="O1366">
        <v>0.35399999999999998</v>
      </c>
      <c r="P1366">
        <v>0.28399999999999997</v>
      </c>
      <c r="Q1366" t="s">
        <v>373</v>
      </c>
      <c r="R1366">
        <v>70</v>
      </c>
      <c r="S1366">
        <v>-1.6</v>
      </c>
      <c r="T1366">
        <v>-16.600000000000001</v>
      </c>
      <c r="U1366">
        <v>2.2000000000000002</v>
      </c>
      <c r="V1366">
        <v>-0.1</v>
      </c>
    </row>
    <row r="1367" spans="1:22" x14ac:dyDescent="0.45">
      <c r="A1367" t="s">
        <v>3005</v>
      </c>
      <c r="B1367" t="s">
        <v>132</v>
      </c>
      <c r="C1367">
        <v>158</v>
      </c>
      <c r="D1367">
        <v>574</v>
      </c>
      <c r="E1367">
        <v>18</v>
      </c>
      <c r="F1367">
        <v>62</v>
      </c>
      <c r="G1367">
        <v>57</v>
      </c>
      <c r="H1367">
        <v>3</v>
      </c>
      <c r="I1367">
        <v>9.8000000000000004E-2</v>
      </c>
      <c r="J1367">
        <v>0.24</v>
      </c>
      <c r="K1367">
        <v>0.159</v>
      </c>
      <c r="L1367">
        <v>0.27200000000000002</v>
      </c>
      <c r="M1367">
        <v>0.224</v>
      </c>
      <c r="N1367">
        <v>0.312</v>
      </c>
      <c r="O1367">
        <v>0.38400000000000001</v>
      </c>
      <c r="P1367">
        <v>0.30399999999999999</v>
      </c>
      <c r="Q1367" t="s">
        <v>373</v>
      </c>
      <c r="R1367">
        <v>91</v>
      </c>
      <c r="S1367">
        <v>-0.1</v>
      </c>
      <c r="T1367">
        <v>-6.5</v>
      </c>
      <c r="U1367">
        <v>-15.1</v>
      </c>
      <c r="V1367">
        <v>-0.2</v>
      </c>
    </row>
    <row r="1368" spans="1:22" x14ac:dyDescent="0.45">
      <c r="A1368" t="s">
        <v>3004</v>
      </c>
      <c r="B1368" t="s">
        <v>52</v>
      </c>
      <c r="C1368">
        <v>110</v>
      </c>
      <c r="D1368">
        <v>417</v>
      </c>
      <c r="E1368">
        <v>12</v>
      </c>
      <c r="F1368">
        <v>44</v>
      </c>
      <c r="G1368">
        <v>41</v>
      </c>
      <c r="H1368">
        <v>8</v>
      </c>
      <c r="I1368">
        <v>8.5999999999999993E-2</v>
      </c>
      <c r="J1368">
        <v>0.27800000000000002</v>
      </c>
      <c r="K1368">
        <v>0.161</v>
      </c>
      <c r="L1368">
        <v>0.27800000000000002</v>
      </c>
      <c r="M1368">
        <v>0.216</v>
      </c>
      <c r="N1368">
        <v>0.28399999999999997</v>
      </c>
      <c r="O1368">
        <v>0.376</v>
      </c>
      <c r="P1368">
        <v>0.28499999999999998</v>
      </c>
      <c r="Q1368" t="s">
        <v>373</v>
      </c>
      <c r="R1368">
        <v>81</v>
      </c>
      <c r="S1368">
        <v>1.8</v>
      </c>
      <c r="T1368">
        <v>-7.7</v>
      </c>
      <c r="U1368">
        <v>-8.9</v>
      </c>
      <c r="V1368">
        <v>-0.2</v>
      </c>
    </row>
    <row r="1369" spans="1:22" x14ac:dyDescent="0.45">
      <c r="A1369" t="s">
        <v>3006</v>
      </c>
      <c r="B1369" t="s">
        <v>75</v>
      </c>
      <c r="C1369">
        <v>175</v>
      </c>
      <c r="D1369">
        <v>586</v>
      </c>
      <c r="E1369">
        <v>6</v>
      </c>
      <c r="F1369">
        <v>45</v>
      </c>
      <c r="G1369">
        <v>42</v>
      </c>
      <c r="H1369">
        <v>1</v>
      </c>
      <c r="I1369">
        <v>0.09</v>
      </c>
      <c r="J1369">
        <v>0.215</v>
      </c>
      <c r="K1369">
        <v>8.7999999999999995E-2</v>
      </c>
      <c r="L1369">
        <v>0.30399999999999999</v>
      </c>
      <c r="M1369">
        <v>0.24</v>
      </c>
      <c r="N1369">
        <v>0.312</v>
      </c>
      <c r="O1369">
        <v>0.32900000000000001</v>
      </c>
      <c r="P1369">
        <v>0.28399999999999997</v>
      </c>
      <c r="Q1369" t="s">
        <v>373</v>
      </c>
      <c r="R1369">
        <v>75</v>
      </c>
      <c r="S1369">
        <v>-0.3</v>
      </c>
      <c r="T1369">
        <v>-18.3</v>
      </c>
      <c r="U1369">
        <v>-2.4</v>
      </c>
      <c r="V1369">
        <v>-0.2</v>
      </c>
    </row>
    <row r="1370" spans="1:22" x14ac:dyDescent="0.45">
      <c r="A1370" t="s">
        <v>3008</v>
      </c>
      <c r="B1370" t="s">
        <v>1989</v>
      </c>
      <c r="C1370">
        <v>252</v>
      </c>
      <c r="D1370">
        <v>797</v>
      </c>
      <c r="E1370">
        <v>19</v>
      </c>
      <c r="F1370">
        <v>72</v>
      </c>
      <c r="G1370">
        <v>80</v>
      </c>
      <c r="H1370">
        <v>1</v>
      </c>
      <c r="I1370">
        <v>4.9000000000000002E-2</v>
      </c>
      <c r="J1370">
        <v>0.217</v>
      </c>
      <c r="K1370">
        <v>0.13200000000000001</v>
      </c>
      <c r="L1370">
        <v>0.26300000000000001</v>
      </c>
      <c r="M1370">
        <v>0.223</v>
      </c>
      <c r="N1370">
        <v>0.26100000000000001</v>
      </c>
      <c r="O1370">
        <v>0.35399999999999998</v>
      </c>
      <c r="P1370">
        <v>0.26300000000000001</v>
      </c>
      <c r="Q1370" t="s">
        <v>373</v>
      </c>
      <c r="R1370">
        <v>64</v>
      </c>
      <c r="S1370">
        <v>-4.9000000000000004</v>
      </c>
      <c r="T1370">
        <v>-41.9</v>
      </c>
      <c r="U1370">
        <v>12.9</v>
      </c>
      <c r="V1370">
        <v>-0.2</v>
      </c>
    </row>
    <row r="1371" spans="1:22" x14ac:dyDescent="0.45">
      <c r="A1371" t="s">
        <v>3007</v>
      </c>
      <c r="B1371" t="s">
        <v>102</v>
      </c>
      <c r="C1371">
        <v>183</v>
      </c>
      <c r="D1371">
        <v>552</v>
      </c>
      <c r="E1371">
        <v>14</v>
      </c>
      <c r="F1371">
        <v>53</v>
      </c>
      <c r="G1371">
        <v>58</v>
      </c>
      <c r="H1371">
        <v>3</v>
      </c>
      <c r="I1371">
        <v>8.2000000000000003E-2</v>
      </c>
      <c r="J1371">
        <v>0.254</v>
      </c>
      <c r="K1371">
        <v>0.14499999999999999</v>
      </c>
      <c r="L1371">
        <v>0.29699999999999999</v>
      </c>
      <c r="M1371">
        <v>0.23499999999999999</v>
      </c>
      <c r="N1371">
        <v>0.29899999999999999</v>
      </c>
      <c r="O1371">
        <v>0.38</v>
      </c>
      <c r="P1371">
        <v>0.29699999999999999</v>
      </c>
      <c r="Q1371" t="s">
        <v>373</v>
      </c>
      <c r="R1371">
        <v>83</v>
      </c>
      <c r="S1371">
        <v>0.6</v>
      </c>
      <c r="T1371">
        <v>-10.7</v>
      </c>
      <c r="U1371">
        <v>-9.6</v>
      </c>
      <c r="V1371">
        <v>-0.2</v>
      </c>
    </row>
    <row r="1372" spans="1:22" x14ac:dyDescent="0.45">
      <c r="A1372" t="s">
        <v>3009</v>
      </c>
      <c r="B1372" t="s">
        <v>1989</v>
      </c>
      <c r="C1372">
        <v>433</v>
      </c>
      <c r="D1372">
        <v>1659</v>
      </c>
      <c r="E1372">
        <v>33</v>
      </c>
      <c r="F1372">
        <v>166</v>
      </c>
      <c r="G1372">
        <v>167</v>
      </c>
      <c r="H1372">
        <v>40</v>
      </c>
      <c r="I1372">
        <v>6.3E-2</v>
      </c>
      <c r="J1372">
        <v>0.17299999999999999</v>
      </c>
      <c r="K1372">
        <v>0.125</v>
      </c>
      <c r="L1372">
        <v>0.312</v>
      </c>
      <c r="M1372">
        <v>0.26900000000000002</v>
      </c>
      <c r="N1372">
        <v>0.32800000000000001</v>
      </c>
      <c r="O1372">
        <v>0.39500000000000002</v>
      </c>
      <c r="P1372">
        <v>0.318</v>
      </c>
      <c r="Q1372" t="s">
        <v>373</v>
      </c>
      <c r="R1372">
        <v>92</v>
      </c>
      <c r="S1372">
        <v>-6.3</v>
      </c>
      <c r="T1372">
        <v>-23.6</v>
      </c>
      <c r="U1372">
        <v>-31.3</v>
      </c>
      <c r="V1372">
        <v>-0.2</v>
      </c>
    </row>
    <row r="1373" spans="1:22" x14ac:dyDescent="0.45">
      <c r="A1373" t="s">
        <v>3010</v>
      </c>
      <c r="B1373" t="s">
        <v>1989</v>
      </c>
      <c r="C1373">
        <v>224</v>
      </c>
      <c r="D1373">
        <v>615</v>
      </c>
      <c r="E1373">
        <v>6</v>
      </c>
      <c r="F1373">
        <v>61</v>
      </c>
      <c r="G1373">
        <v>60</v>
      </c>
      <c r="H1373">
        <v>2</v>
      </c>
      <c r="I1373">
        <v>3.5999999999999997E-2</v>
      </c>
      <c r="J1373">
        <v>0.189</v>
      </c>
      <c r="K1373">
        <v>0.11899999999999999</v>
      </c>
      <c r="L1373">
        <v>0.30299999999999999</v>
      </c>
      <c r="M1373">
        <v>0.254</v>
      </c>
      <c r="N1373">
        <v>0.28299999999999997</v>
      </c>
      <c r="O1373">
        <v>0.373</v>
      </c>
      <c r="P1373">
        <v>0.28499999999999998</v>
      </c>
      <c r="Q1373" t="s">
        <v>373</v>
      </c>
      <c r="R1373">
        <v>73</v>
      </c>
      <c r="S1373">
        <v>-4.9000000000000004</v>
      </c>
      <c r="T1373">
        <v>-25.1</v>
      </c>
      <c r="U1373">
        <v>4.3</v>
      </c>
      <c r="V1373">
        <v>-0.2</v>
      </c>
    </row>
    <row r="1374" spans="1:22" x14ac:dyDescent="0.45">
      <c r="A1374" t="s">
        <v>3011</v>
      </c>
      <c r="B1374" t="s">
        <v>1989</v>
      </c>
      <c r="C1374">
        <v>418</v>
      </c>
      <c r="D1374">
        <v>1454</v>
      </c>
      <c r="E1374">
        <v>23</v>
      </c>
      <c r="F1374">
        <v>95</v>
      </c>
      <c r="G1374">
        <v>149</v>
      </c>
      <c r="H1374">
        <v>0</v>
      </c>
      <c r="I1374">
        <v>4.1000000000000002E-2</v>
      </c>
      <c r="J1374">
        <v>9.0999999999999998E-2</v>
      </c>
      <c r="K1374">
        <v>9.9000000000000005E-2</v>
      </c>
      <c r="L1374">
        <v>0.27300000000000002</v>
      </c>
      <c r="M1374">
        <v>0.26200000000000001</v>
      </c>
      <c r="N1374">
        <v>0.29599999999999999</v>
      </c>
      <c r="O1374">
        <v>0.36099999999999999</v>
      </c>
      <c r="P1374">
        <v>0.28599999999999998</v>
      </c>
      <c r="Q1374" t="s">
        <v>373</v>
      </c>
      <c r="R1374">
        <v>70</v>
      </c>
      <c r="S1374">
        <v>-18.2</v>
      </c>
      <c r="T1374">
        <v>-73.900000000000006</v>
      </c>
      <c r="U1374">
        <v>22.2</v>
      </c>
      <c r="V1374">
        <v>-0.2</v>
      </c>
    </row>
    <row r="1375" spans="1:22" x14ac:dyDescent="0.45">
      <c r="A1375" t="s">
        <v>3012</v>
      </c>
      <c r="B1375" t="s">
        <v>1989</v>
      </c>
      <c r="C1375">
        <v>236</v>
      </c>
      <c r="D1375">
        <v>599</v>
      </c>
      <c r="E1375">
        <v>5</v>
      </c>
      <c r="F1375">
        <v>68</v>
      </c>
      <c r="G1375">
        <v>40</v>
      </c>
      <c r="H1375">
        <v>29</v>
      </c>
      <c r="I1375">
        <v>0.06</v>
      </c>
      <c r="J1375">
        <v>0.254</v>
      </c>
      <c r="K1375">
        <v>9.5000000000000001E-2</v>
      </c>
      <c r="L1375">
        <v>0.29399999999999998</v>
      </c>
      <c r="M1375">
        <v>0.222</v>
      </c>
      <c r="N1375">
        <v>0.27300000000000002</v>
      </c>
      <c r="O1375">
        <v>0.316</v>
      </c>
      <c r="P1375">
        <v>0.25900000000000001</v>
      </c>
      <c r="Q1375" t="s">
        <v>373</v>
      </c>
      <c r="R1375">
        <v>59</v>
      </c>
      <c r="S1375">
        <v>4.4000000000000004</v>
      </c>
      <c r="T1375">
        <v>-25.7</v>
      </c>
      <c r="U1375">
        <v>5.2</v>
      </c>
      <c r="V1375">
        <v>-0.2</v>
      </c>
    </row>
    <row r="1376" spans="1:22" x14ac:dyDescent="0.45">
      <c r="A1376" t="s">
        <v>3016</v>
      </c>
      <c r="B1376" t="s">
        <v>1989</v>
      </c>
      <c r="C1376">
        <v>193</v>
      </c>
      <c r="D1376">
        <v>412</v>
      </c>
      <c r="E1376">
        <v>5</v>
      </c>
      <c r="F1376">
        <v>45</v>
      </c>
      <c r="G1376">
        <v>32</v>
      </c>
      <c r="H1376">
        <v>2</v>
      </c>
      <c r="I1376">
        <v>9.1999999999999998E-2</v>
      </c>
      <c r="J1376">
        <v>0.28599999999999998</v>
      </c>
      <c r="K1376">
        <v>8.1000000000000003E-2</v>
      </c>
      <c r="L1376">
        <v>0.315</v>
      </c>
      <c r="M1376">
        <v>0.22500000000000001</v>
      </c>
      <c r="N1376">
        <v>0.30599999999999999</v>
      </c>
      <c r="O1376">
        <v>0.30599999999999999</v>
      </c>
      <c r="P1376">
        <v>0.27100000000000002</v>
      </c>
      <c r="Q1376" t="s">
        <v>373</v>
      </c>
      <c r="R1376">
        <v>66</v>
      </c>
      <c r="S1376">
        <v>0.5</v>
      </c>
      <c r="T1376">
        <v>-17.3</v>
      </c>
      <c r="U1376">
        <v>1</v>
      </c>
      <c r="V1376">
        <v>-0.2</v>
      </c>
    </row>
    <row r="1377" spans="1:22" x14ac:dyDescent="0.45">
      <c r="A1377" t="s">
        <v>3014</v>
      </c>
      <c r="B1377" t="s">
        <v>1989</v>
      </c>
      <c r="C1377">
        <v>404</v>
      </c>
      <c r="D1377">
        <v>1336</v>
      </c>
      <c r="E1377">
        <v>22</v>
      </c>
      <c r="F1377">
        <v>133</v>
      </c>
      <c r="G1377">
        <v>113</v>
      </c>
      <c r="H1377">
        <v>8</v>
      </c>
      <c r="I1377">
        <v>9.0999999999999998E-2</v>
      </c>
      <c r="J1377">
        <v>0.156</v>
      </c>
      <c r="K1377">
        <v>0.111</v>
      </c>
      <c r="L1377">
        <v>0.255</v>
      </c>
      <c r="M1377">
        <v>0.22600000000000001</v>
      </c>
      <c r="N1377">
        <v>0.30399999999999999</v>
      </c>
      <c r="O1377">
        <v>0.33600000000000002</v>
      </c>
      <c r="P1377">
        <v>0.28699999999999998</v>
      </c>
      <c r="Q1377" t="s">
        <v>373</v>
      </c>
      <c r="R1377">
        <v>73</v>
      </c>
      <c r="S1377">
        <v>-3.2</v>
      </c>
      <c r="T1377">
        <v>-48.3</v>
      </c>
      <c r="U1377">
        <v>5</v>
      </c>
      <c r="V1377">
        <v>-0.2</v>
      </c>
    </row>
    <row r="1378" spans="1:22" x14ac:dyDescent="0.45">
      <c r="A1378" t="s">
        <v>3015</v>
      </c>
      <c r="B1378" t="s">
        <v>1989</v>
      </c>
      <c r="C1378">
        <v>126</v>
      </c>
      <c r="D1378">
        <v>465</v>
      </c>
      <c r="E1378">
        <v>15</v>
      </c>
      <c r="F1378">
        <v>45</v>
      </c>
      <c r="G1378">
        <v>46</v>
      </c>
      <c r="H1378">
        <v>1</v>
      </c>
      <c r="I1378">
        <v>0.105</v>
      </c>
      <c r="J1378">
        <v>0.20399999999999999</v>
      </c>
      <c r="K1378">
        <v>0.161</v>
      </c>
      <c r="L1378">
        <v>0.251</v>
      </c>
      <c r="M1378">
        <v>0.221</v>
      </c>
      <c r="N1378">
        <v>0.30499999999999999</v>
      </c>
      <c r="O1378">
        <v>0.38200000000000001</v>
      </c>
      <c r="P1378">
        <v>0.30399999999999999</v>
      </c>
      <c r="Q1378" t="s">
        <v>373</v>
      </c>
      <c r="R1378">
        <v>87</v>
      </c>
      <c r="S1378">
        <v>-1.7</v>
      </c>
      <c r="T1378">
        <v>-8.6</v>
      </c>
      <c r="U1378">
        <v>-9</v>
      </c>
      <c r="V1378">
        <v>-0.2</v>
      </c>
    </row>
    <row r="1379" spans="1:22" x14ac:dyDescent="0.45">
      <c r="A1379" t="s">
        <v>3659</v>
      </c>
      <c r="B1379" t="s">
        <v>1989</v>
      </c>
      <c r="C1379">
        <v>113</v>
      </c>
      <c r="D1379">
        <v>341</v>
      </c>
      <c r="E1379">
        <v>13</v>
      </c>
      <c r="F1379">
        <v>41</v>
      </c>
      <c r="G1379">
        <v>35</v>
      </c>
      <c r="H1379">
        <v>2</v>
      </c>
      <c r="I1379">
        <v>7.0000000000000007E-2</v>
      </c>
      <c r="J1379">
        <v>0.223</v>
      </c>
      <c r="K1379">
        <v>0.18099999999999999</v>
      </c>
      <c r="L1379">
        <v>0.24199999999999999</v>
      </c>
      <c r="M1379">
        <v>0.216</v>
      </c>
      <c r="N1379">
        <v>0.27300000000000002</v>
      </c>
      <c r="O1379">
        <v>0.39700000000000002</v>
      </c>
      <c r="P1379">
        <v>0.28799999999999998</v>
      </c>
      <c r="Q1379" t="s">
        <v>373</v>
      </c>
      <c r="R1379">
        <v>86</v>
      </c>
      <c r="S1379">
        <v>-1.2</v>
      </c>
      <c r="T1379">
        <v>-6.9</v>
      </c>
      <c r="U1379">
        <v>-6.5</v>
      </c>
      <c r="V1379">
        <v>-0.2</v>
      </c>
    </row>
    <row r="1380" spans="1:22" x14ac:dyDescent="0.45">
      <c r="A1380" t="s">
        <v>3017</v>
      </c>
      <c r="B1380" t="s">
        <v>52</v>
      </c>
      <c r="C1380">
        <v>114</v>
      </c>
      <c r="D1380">
        <v>387</v>
      </c>
      <c r="E1380">
        <v>2</v>
      </c>
      <c r="F1380">
        <v>25</v>
      </c>
      <c r="G1380">
        <v>35</v>
      </c>
      <c r="H1380">
        <v>0</v>
      </c>
      <c r="I1380">
        <v>6.7000000000000004E-2</v>
      </c>
      <c r="J1380">
        <v>0.17299999999999999</v>
      </c>
      <c r="K1380">
        <v>5.5E-2</v>
      </c>
      <c r="L1380">
        <v>0.29399999999999998</v>
      </c>
      <c r="M1380">
        <v>0.246</v>
      </c>
      <c r="N1380">
        <v>0.29799999999999999</v>
      </c>
      <c r="O1380">
        <v>0.30099999999999999</v>
      </c>
      <c r="P1380">
        <v>0.27</v>
      </c>
      <c r="Q1380" t="s">
        <v>373</v>
      </c>
      <c r="R1380">
        <v>62</v>
      </c>
      <c r="S1380">
        <v>-3</v>
      </c>
      <c r="T1380">
        <v>-21.9</v>
      </c>
      <c r="U1380">
        <v>6.7</v>
      </c>
      <c r="V1380">
        <v>-0.2</v>
      </c>
    </row>
    <row r="1381" spans="1:22" x14ac:dyDescent="0.45">
      <c r="A1381" t="s">
        <v>3019</v>
      </c>
      <c r="B1381" t="s">
        <v>1989</v>
      </c>
      <c r="C1381">
        <v>286</v>
      </c>
      <c r="D1381">
        <v>380</v>
      </c>
      <c r="E1381">
        <v>3</v>
      </c>
      <c r="F1381">
        <v>19</v>
      </c>
      <c r="G1381">
        <v>28</v>
      </c>
      <c r="H1381">
        <v>0</v>
      </c>
      <c r="I1381">
        <v>2.1000000000000001E-2</v>
      </c>
      <c r="J1381">
        <v>0.41599999999999998</v>
      </c>
      <c r="K1381">
        <v>5.8000000000000003E-2</v>
      </c>
      <c r="L1381">
        <v>0.20399999999999999</v>
      </c>
      <c r="M1381">
        <v>0.114</v>
      </c>
      <c r="N1381">
        <v>0.14399999999999999</v>
      </c>
      <c r="O1381">
        <v>0.17199999999999999</v>
      </c>
      <c r="P1381">
        <v>0.14199999999999999</v>
      </c>
      <c r="Q1381" t="s">
        <v>373</v>
      </c>
      <c r="R1381">
        <v>-17</v>
      </c>
      <c r="S1381">
        <v>-0.9</v>
      </c>
      <c r="T1381">
        <v>-54.9</v>
      </c>
      <c r="U1381">
        <v>40.9</v>
      </c>
      <c r="V1381">
        <v>-0.2</v>
      </c>
    </row>
    <row r="1382" spans="1:22" x14ac:dyDescent="0.45">
      <c r="A1382" t="s">
        <v>3018</v>
      </c>
      <c r="B1382" t="s">
        <v>1989</v>
      </c>
      <c r="C1382">
        <v>168</v>
      </c>
      <c r="D1382">
        <v>348</v>
      </c>
      <c r="E1382">
        <v>4</v>
      </c>
      <c r="F1382">
        <v>44</v>
      </c>
      <c r="G1382">
        <v>31</v>
      </c>
      <c r="H1382">
        <v>5</v>
      </c>
      <c r="I1382">
        <v>0.126</v>
      </c>
      <c r="J1382">
        <v>0.23899999999999999</v>
      </c>
      <c r="K1382">
        <v>0.11700000000000001</v>
      </c>
      <c r="L1382">
        <v>0.307</v>
      </c>
      <c r="M1382">
        <v>0.23200000000000001</v>
      </c>
      <c r="N1382">
        <v>0.33500000000000002</v>
      </c>
      <c r="O1382">
        <v>0.34899999999999998</v>
      </c>
      <c r="P1382">
        <v>0.308</v>
      </c>
      <c r="Q1382" t="s">
        <v>373</v>
      </c>
      <c r="R1382">
        <v>76</v>
      </c>
      <c r="S1382">
        <v>3.4</v>
      </c>
      <c r="T1382">
        <v>-7</v>
      </c>
      <c r="U1382">
        <v>-6.4</v>
      </c>
      <c r="V1382">
        <v>-0.2</v>
      </c>
    </row>
    <row r="1383" spans="1:22" x14ac:dyDescent="0.45">
      <c r="A1383" t="s">
        <v>3020</v>
      </c>
      <c r="B1383" t="s">
        <v>1989</v>
      </c>
      <c r="C1383">
        <v>116</v>
      </c>
      <c r="D1383">
        <v>389</v>
      </c>
      <c r="E1383">
        <v>12</v>
      </c>
      <c r="F1383">
        <v>44</v>
      </c>
      <c r="G1383">
        <v>41</v>
      </c>
      <c r="H1383">
        <v>3</v>
      </c>
      <c r="I1383">
        <v>0.108</v>
      </c>
      <c r="J1383">
        <v>0.35199999999999998</v>
      </c>
      <c r="K1383">
        <v>0.17199999999999999</v>
      </c>
      <c r="L1383">
        <v>0.29399999999999998</v>
      </c>
      <c r="M1383">
        <v>0.20300000000000001</v>
      </c>
      <c r="N1383">
        <v>0.28999999999999998</v>
      </c>
      <c r="O1383">
        <v>0.375</v>
      </c>
      <c r="P1383">
        <v>0.28999999999999998</v>
      </c>
      <c r="Q1383" t="s">
        <v>373</v>
      </c>
      <c r="R1383">
        <v>75</v>
      </c>
      <c r="S1383">
        <v>3</v>
      </c>
      <c r="T1383">
        <v>-8.6999999999999993</v>
      </c>
      <c r="U1383">
        <v>-6</v>
      </c>
      <c r="V1383">
        <v>-0.2</v>
      </c>
    </row>
    <row r="1384" spans="1:22" x14ac:dyDescent="0.45">
      <c r="A1384" t="s">
        <v>3021</v>
      </c>
      <c r="B1384" t="s">
        <v>1989</v>
      </c>
      <c r="C1384">
        <v>954</v>
      </c>
      <c r="D1384">
        <v>2878</v>
      </c>
      <c r="E1384">
        <v>17</v>
      </c>
      <c r="F1384">
        <v>357</v>
      </c>
      <c r="G1384">
        <v>204</v>
      </c>
      <c r="H1384">
        <v>126</v>
      </c>
      <c r="I1384">
        <v>5.7000000000000002E-2</v>
      </c>
      <c r="J1384">
        <v>0.157</v>
      </c>
      <c r="K1384">
        <v>7.1999999999999995E-2</v>
      </c>
      <c r="L1384">
        <v>0.316</v>
      </c>
      <c r="M1384">
        <v>0.26800000000000002</v>
      </c>
      <c r="N1384">
        <v>0.313</v>
      </c>
      <c r="O1384">
        <v>0.34</v>
      </c>
      <c r="P1384">
        <v>0.29099999999999998</v>
      </c>
      <c r="Q1384" t="s">
        <v>373</v>
      </c>
      <c r="R1384">
        <v>76</v>
      </c>
      <c r="S1384">
        <v>12.4</v>
      </c>
      <c r="T1384">
        <v>-72</v>
      </c>
      <c r="U1384">
        <v>-25.5</v>
      </c>
      <c r="V1384">
        <v>-0.2</v>
      </c>
    </row>
    <row r="1385" spans="1:22" x14ac:dyDescent="0.45">
      <c r="A1385" t="s">
        <v>3022</v>
      </c>
      <c r="B1385" t="s">
        <v>1989</v>
      </c>
      <c r="C1385">
        <v>249</v>
      </c>
      <c r="D1385">
        <v>544</v>
      </c>
      <c r="E1385">
        <v>16</v>
      </c>
      <c r="F1385">
        <v>56</v>
      </c>
      <c r="G1385">
        <v>54</v>
      </c>
      <c r="H1385">
        <v>6</v>
      </c>
      <c r="I1385">
        <v>3.9E-2</v>
      </c>
      <c r="J1385">
        <v>0.28699999999999998</v>
      </c>
      <c r="K1385">
        <v>0.154</v>
      </c>
      <c r="L1385">
        <v>0.27400000000000002</v>
      </c>
      <c r="M1385">
        <v>0.21299999999999999</v>
      </c>
      <c r="N1385">
        <v>0.251</v>
      </c>
      <c r="O1385">
        <v>0.36799999999999999</v>
      </c>
      <c r="P1385">
        <v>0.26700000000000002</v>
      </c>
      <c r="Q1385" t="s">
        <v>373</v>
      </c>
      <c r="R1385">
        <v>55</v>
      </c>
      <c r="S1385">
        <v>2.4</v>
      </c>
      <c r="T1385">
        <v>-29</v>
      </c>
      <c r="U1385">
        <v>8.5</v>
      </c>
      <c r="V1385">
        <v>-0.2</v>
      </c>
    </row>
    <row r="1386" spans="1:22" x14ac:dyDescent="0.45">
      <c r="A1386" t="s">
        <v>3023</v>
      </c>
      <c r="B1386" t="s">
        <v>1989</v>
      </c>
      <c r="C1386">
        <v>318</v>
      </c>
      <c r="D1386">
        <v>720</v>
      </c>
      <c r="E1386">
        <v>5</v>
      </c>
      <c r="F1386">
        <v>71</v>
      </c>
      <c r="G1386">
        <v>53</v>
      </c>
      <c r="H1386">
        <v>10</v>
      </c>
      <c r="I1386">
        <v>8.5999999999999993E-2</v>
      </c>
      <c r="J1386">
        <v>0.189</v>
      </c>
      <c r="K1386">
        <v>0.104</v>
      </c>
      <c r="L1386">
        <v>0.26500000000000001</v>
      </c>
      <c r="M1386">
        <v>0.214</v>
      </c>
      <c r="N1386">
        <v>0.29199999999999998</v>
      </c>
      <c r="O1386">
        <v>0.318</v>
      </c>
      <c r="P1386">
        <v>0.27300000000000002</v>
      </c>
      <c r="Q1386" t="s">
        <v>373</v>
      </c>
      <c r="R1386">
        <v>66</v>
      </c>
      <c r="S1386">
        <v>3.9</v>
      </c>
      <c r="T1386">
        <v>-24</v>
      </c>
      <c r="U1386">
        <v>0</v>
      </c>
      <c r="V1386">
        <v>-0.2</v>
      </c>
    </row>
    <row r="1387" spans="1:22" x14ac:dyDescent="0.45">
      <c r="A1387" t="s">
        <v>3024</v>
      </c>
      <c r="B1387" t="s">
        <v>1989</v>
      </c>
      <c r="C1387">
        <v>173</v>
      </c>
      <c r="D1387">
        <v>401</v>
      </c>
      <c r="E1387">
        <v>6</v>
      </c>
      <c r="F1387">
        <v>38</v>
      </c>
      <c r="G1387">
        <v>31</v>
      </c>
      <c r="H1387">
        <v>4</v>
      </c>
      <c r="I1387">
        <v>7.1999999999999995E-2</v>
      </c>
      <c r="J1387">
        <v>0.23699999999999999</v>
      </c>
      <c r="K1387">
        <v>9.5000000000000001E-2</v>
      </c>
      <c r="L1387">
        <v>0.29299999999999998</v>
      </c>
      <c r="M1387">
        <v>0.22900000000000001</v>
      </c>
      <c r="N1387">
        <v>0.28699999999999998</v>
      </c>
      <c r="O1387">
        <v>0.32400000000000001</v>
      </c>
      <c r="P1387">
        <v>0.27300000000000002</v>
      </c>
      <c r="Q1387" t="s">
        <v>373</v>
      </c>
      <c r="R1387">
        <v>61</v>
      </c>
      <c r="S1387">
        <v>0.5</v>
      </c>
      <c r="T1387">
        <v>-19</v>
      </c>
      <c r="U1387">
        <v>2.9</v>
      </c>
      <c r="V1387">
        <v>-0.2</v>
      </c>
    </row>
    <row r="1388" spans="1:22" x14ac:dyDescent="0.45">
      <c r="A1388" t="s">
        <v>3025</v>
      </c>
      <c r="B1388" t="s">
        <v>1989</v>
      </c>
      <c r="C1388">
        <v>426</v>
      </c>
      <c r="D1388">
        <v>991</v>
      </c>
      <c r="E1388">
        <v>30</v>
      </c>
      <c r="F1388">
        <v>113</v>
      </c>
      <c r="G1388">
        <v>112</v>
      </c>
      <c r="H1388">
        <v>2</v>
      </c>
      <c r="I1388">
        <v>0.13800000000000001</v>
      </c>
      <c r="J1388">
        <v>0.21099999999999999</v>
      </c>
      <c r="K1388">
        <v>0.153</v>
      </c>
      <c r="L1388">
        <v>0.29699999999999999</v>
      </c>
      <c r="M1388">
        <v>0.25</v>
      </c>
      <c r="N1388">
        <v>0.35599999999999998</v>
      </c>
      <c r="O1388">
        <v>0.40200000000000002</v>
      </c>
      <c r="P1388">
        <v>0.33500000000000002</v>
      </c>
      <c r="Q1388" t="s">
        <v>373</v>
      </c>
      <c r="R1388">
        <v>102</v>
      </c>
      <c r="S1388">
        <v>-1.5</v>
      </c>
      <c r="T1388">
        <v>1.5</v>
      </c>
      <c r="U1388">
        <v>-37.200000000000003</v>
      </c>
      <c r="V1388">
        <v>-0.2</v>
      </c>
    </row>
    <row r="1389" spans="1:22" x14ac:dyDescent="0.45">
      <c r="A1389" t="s">
        <v>3026</v>
      </c>
      <c r="B1389" t="s">
        <v>1989</v>
      </c>
      <c r="C1389">
        <v>151</v>
      </c>
      <c r="D1389">
        <v>431</v>
      </c>
      <c r="E1389">
        <v>5</v>
      </c>
      <c r="F1389">
        <v>48</v>
      </c>
      <c r="G1389">
        <v>39</v>
      </c>
      <c r="H1389">
        <v>7</v>
      </c>
      <c r="I1389">
        <v>6.7000000000000004E-2</v>
      </c>
      <c r="J1389">
        <v>0.25800000000000001</v>
      </c>
      <c r="K1389">
        <v>0.104</v>
      </c>
      <c r="L1389">
        <v>0.307</v>
      </c>
      <c r="M1389">
        <v>0.23200000000000001</v>
      </c>
      <c r="N1389">
        <v>0.28299999999999997</v>
      </c>
      <c r="O1389">
        <v>0.33600000000000002</v>
      </c>
      <c r="P1389">
        <v>0.27200000000000002</v>
      </c>
      <c r="Q1389" t="s">
        <v>373</v>
      </c>
      <c r="R1389">
        <v>66</v>
      </c>
      <c r="S1389">
        <v>3.7</v>
      </c>
      <c r="T1389">
        <v>-13.4</v>
      </c>
      <c r="U1389">
        <v>-3</v>
      </c>
      <c r="V1389">
        <v>-0.2</v>
      </c>
    </row>
    <row r="1390" spans="1:22" x14ac:dyDescent="0.45">
      <c r="A1390" t="s">
        <v>3028</v>
      </c>
      <c r="B1390" t="s">
        <v>1989</v>
      </c>
      <c r="C1390">
        <v>147</v>
      </c>
      <c r="D1390">
        <v>485</v>
      </c>
      <c r="E1390">
        <v>24</v>
      </c>
      <c r="F1390">
        <v>62</v>
      </c>
      <c r="G1390">
        <v>73</v>
      </c>
      <c r="H1390">
        <v>6</v>
      </c>
      <c r="I1390">
        <v>6.6000000000000003E-2</v>
      </c>
      <c r="J1390">
        <v>0.27800000000000002</v>
      </c>
      <c r="K1390">
        <v>0.23100000000000001</v>
      </c>
      <c r="L1390">
        <v>0.31</v>
      </c>
      <c r="M1390">
        <v>0.25600000000000001</v>
      </c>
      <c r="N1390">
        <v>0.309</v>
      </c>
      <c r="O1390">
        <v>0.48699999999999999</v>
      </c>
      <c r="P1390">
        <v>0.33500000000000002</v>
      </c>
      <c r="Q1390" t="s">
        <v>373</v>
      </c>
      <c r="R1390">
        <v>102</v>
      </c>
      <c r="S1390">
        <v>-4</v>
      </c>
      <c r="T1390">
        <v>-2.8</v>
      </c>
      <c r="U1390">
        <v>-15.6</v>
      </c>
      <c r="V1390">
        <v>-0.2</v>
      </c>
    </row>
    <row r="1391" spans="1:22" x14ac:dyDescent="0.45">
      <c r="A1391" t="s">
        <v>3029</v>
      </c>
      <c r="B1391" t="s">
        <v>64</v>
      </c>
      <c r="C1391">
        <v>158</v>
      </c>
      <c r="D1391">
        <v>350</v>
      </c>
      <c r="E1391">
        <v>13</v>
      </c>
      <c r="F1391">
        <v>43</v>
      </c>
      <c r="G1391">
        <v>35</v>
      </c>
      <c r="H1391">
        <v>0</v>
      </c>
      <c r="I1391">
        <v>0.1</v>
      </c>
      <c r="J1391">
        <v>0.223</v>
      </c>
      <c r="K1391">
        <v>0.19500000000000001</v>
      </c>
      <c r="L1391">
        <v>0.3</v>
      </c>
      <c r="M1391">
        <v>0.25600000000000001</v>
      </c>
      <c r="N1391">
        <v>0.33100000000000002</v>
      </c>
      <c r="O1391">
        <v>0.45</v>
      </c>
      <c r="P1391">
        <v>0.33100000000000002</v>
      </c>
      <c r="Q1391" t="s">
        <v>373</v>
      </c>
      <c r="R1391">
        <v>99</v>
      </c>
      <c r="S1391">
        <v>-1.2</v>
      </c>
      <c r="T1391">
        <v>-1.4</v>
      </c>
      <c r="U1391">
        <v>-12.5</v>
      </c>
      <c r="V1391">
        <v>-0.2</v>
      </c>
    </row>
    <row r="1392" spans="1:22" x14ac:dyDescent="0.45">
      <c r="A1392" t="s">
        <v>3030</v>
      </c>
      <c r="B1392" t="s">
        <v>1989</v>
      </c>
      <c r="C1392">
        <v>278</v>
      </c>
      <c r="D1392">
        <v>1073</v>
      </c>
      <c r="E1392">
        <v>13</v>
      </c>
      <c r="F1392">
        <v>107</v>
      </c>
      <c r="G1392">
        <v>125</v>
      </c>
      <c r="H1392">
        <v>3</v>
      </c>
      <c r="I1392">
        <v>7.4999999999999997E-2</v>
      </c>
      <c r="J1392">
        <v>7.2999999999999995E-2</v>
      </c>
      <c r="K1392">
        <v>0.09</v>
      </c>
      <c r="L1392">
        <v>0.28100000000000003</v>
      </c>
      <c r="M1392">
        <v>0.27</v>
      </c>
      <c r="N1392">
        <v>0.32800000000000001</v>
      </c>
      <c r="O1392">
        <v>0.36</v>
      </c>
      <c r="P1392">
        <v>0.30599999999999999</v>
      </c>
      <c r="Q1392" t="s">
        <v>373</v>
      </c>
      <c r="R1392">
        <v>81</v>
      </c>
      <c r="S1392">
        <v>-3.4</v>
      </c>
      <c r="T1392">
        <v>-28.8</v>
      </c>
      <c r="U1392">
        <v>-9.3000000000000007</v>
      </c>
      <c r="V1392">
        <v>-0.2</v>
      </c>
    </row>
    <row r="1393" spans="1:22" x14ac:dyDescent="0.45">
      <c r="A1393" t="s">
        <v>3027</v>
      </c>
      <c r="B1393" t="s">
        <v>1989</v>
      </c>
      <c r="C1393">
        <v>121</v>
      </c>
      <c r="D1393">
        <v>419</v>
      </c>
      <c r="E1393">
        <v>4</v>
      </c>
      <c r="F1393">
        <v>29</v>
      </c>
      <c r="G1393">
        <v>34</v>
      </c>
      <c r="H1393">
        <v>2</v>
      </c>
      <c r="I1393">
        <v>7.3999999999999996E-2</v>
      </c>
      <c r="J1393">
        <v>0.27200000000000002</v>
      </c>
      <c r="K1393">
        <v>8.1000000000000003E-2</v>
      </c>
      <c r="L1393">
        <v>0.313</v>
      </c>
      <c r="M1393">
        <v>0.22800000000000001</v>
      </c>
      <c r="N1393">
        <v>0.29199999999999998</v>
      </c>
      <c r="O1393">
        <v>0.309</v>
      </c>
      <c r="P1393">
        <v>0.26700000000000002</v>
      </c>
      <c r="Q1393" t="s">
        <v>373</v>
      </c>
      <c r="R1393">
        <v>64</v>
      </c>
      <c r="S1393">
        <v>0.9</v>
      </c>
      <c r="T1393">
        <v>-17.399999999999999</v>
      </c>
      <c r="U1393">
        <v>0.7</v>
      </c>
      <c r="V1393">
        <v>-0.2</v>
      </c>
    </row>
    <row r="1394" spans="1:22" x14ac:dyDescent="0.45">
      <c r="A1394" t="s">
        <v>3032</v>
      </c>
      <c r="B1394" t="s">
        <v>39</v>
      </c>
      <c r="C1394">
        <v>184</v>
      </c>
      <c r="D1394">
        <v>372</v>
      </c>
      <c r="E1394">
        <v>2</v>
      </c>
      <c r="F1394">
        <v>40</v>
      </c>
      <c r="G1394">
        <v>38</v>
      </c>
      <c r="H1394">
        <v>0</v>
      </c>
      <c r="I1394">
        <v>7.8E-2</v>
      </c>
      <c r="J1394">
        <v>0.151</v>
      </c>
      <c r="K1394">
        <v>7.0999999999999994E-2</v>
      </c>
      <c r="L1394">
        <v>0.315</v>
      </c>
      <c r="M1394">
        <v>0.26700000000000002</v>
      </c>
      <c r="N1394">
        <v>0.35</v>
      </c>
      <c r="O1394">
        <v>0.33700000000000002</v>
      </c>
      <c r="P1394">
        <v>0.312</v>
      </c>
      <c r="Q1394" t="s">
        <v>373</v>
      </c>
      <c r="R1394">
        <v>85</v>
      </c>
      <c r="S1394">
        <v>-4.0999999999999996</v>
      </c>
      <c r="T1394">
        <v>-11.4</v>
      </c>
      <c r="U1394">
        <v>-3.4</v>
      </c>
      <c r="V1394">
        <v>-0.2</v>
      </c>
    </row>
    <row r="1395" spans="1:22" x14ac:dyDescent="0.45">
      <c r="A1395" t="s">
        <v>1983</v>
      </c>
      <c r="B1395" t="s">
        <v>1989</v>
      </c>
      <c r="C1395">
        <v>232</v>
      </c>
      <c r="D1395">
        <v>653</v>
      </c>
      <c r="E1395">
        <v>14</v>
      </c>
      <c r="F1395">
        <v>70</v>
      </c>
      <c r="G1395">
        <v>57</v>
      </c>
      <c r="H1395">
        <v>8</v>
      </c>
      <c r="I1395">
        <v>6.4000000000000001E-2</v>
      </c>
      <c r="J1395">
        <v>0.23</v>
      </c>
      <c r="K1395">
        <v>0.115</v>
      </c>
      <c r="L1395">
        <v>0.28499999999999998</v>
      </c>
      <c r="M1395">
        <v>0.23100000000000001</v>
      </c>
      <c r="N1395">
        <v>0.28599999999999998</v>
      </c>
      <c r="O1395">
        <v>0.34599999999999997</v>
      </c>
      <c r="P1395">
        <v>0.27800000000000002</v>
      </c>
      <c r="Q1395" t="s">
        <v>373</v>
      </c>
      <c r="R1395">
        <v>76</v>
      </c>
      <c r="S1395">
        <v>-1.5</v>
      </c>
      <c r="T1395">
        <v>-21</v>
      </c>
      <c r="U1395">
        <v>-4.5</v>
      </c>
      <c r="V1395">
        <v>-0.2</v>
      </c>
    </row>
    <row r="1396" spans="1:22" x14ac:dyDescent="0.45">
      <c r="A1396" t="s">
        <v>3031</v>
      </c>
      <c r="B1396" t="s">
        <v>1989</v>
      </c>
      <c r="C1396">
        <v>723</v>
      </c>
      <c r="D1396">
        <v>2489</v>
      </c>
      <c r="E1396">
        <v>37</v>
      </c>
      <c r="F1396">
        <v>262</v>
      </c>
      <c r="G1396">
        <v>220</v>
      </c>
      <c r="H1396">
        <v>79</v>
      </c>
      <c r="I1396">
        <v>5.7000000000000002E-2</v>
      </c>
      <c r="J1396">
        <v>0.245</v>
      </c>
      <c r="K1396">
        <v>0.125</v>
      </c>
      <c r="L1396">
        <v>0.307</v>
      </c>
      <c r="M1396">
        <v>0.23899999999999999</v>
      </c>
      <c r="N1396">
        <v>0.28599999999999998</v>
      </c>
      <c r="O1396">
        <v>0.36399999999999999</v>
      </c>
      <c r="P1396">
        <v>0.28100000000000003</v>
      </c>
      <c r="Q1396" t="s">
        <v>373</v>
      </c>
      <c r="R1396">
        <v>68</v>
      </c>
      <c r="S1396">
        <v>13.8</v>
      </c>
      <c r="T1396">
        <v>-82.4</v>
      </c>
      <c r="U1396">
        <v>-0.7</v>
      </c>
      <c r="V1396">
        <v>-0.2</v>
      </c>
    </row>
    <row r="1397" spans="1:22" x14ac:dyDescent="0.45">
      <c r="A1397" t="s">
        <v>3033</v>
      </c>
      <c r="B1397" t="s">
        <v>1989</v>
      </c>
      <c r="C1397">
        <v>200</v>
      </c>
      <c r="D1397">
        <v>517</v>
      </c>
      <c r="E1397">
        <v>7</v>
      </c>
      <c r="F1397">
        <v>54</v>
      </c>
      <c r="G1397">
        <v>44</v>
      </c>
      <c r="H1397">
        <v>9</v>
      </c>
      <c r="I1397">
        <v>0.104</v>
      </c>
      <c r="J1397">
        <v>0.22600000000000001</v>
      </c>
      <c r="K1397">
        <v>8.6999999999999994E-2</v>
      </c>
      <c r="L1397">
        <v>0.28100000000000003</v>
      </c>
      <c r="M1397">
        <v>0.223</v>
      </c>
      <c r="N1397">
        <v>0.312</v>
      </c>
      <c r="O1397">
        <v>0.31</v>
      </c>
      <c r="P1397">
        <v>0.28199999999999997</v>
      </c>
      <c r="Q1397" t="s">
        <v>373</v>
      </c>
      <c r="R1397">
        <v>80</v>
      </c>
      <c r="S1397">
        <v>-1.6</v>
      </c>
      <c r="T1397">
        <v>-14.1</v>
      </c>
      <c r="U1397">
        <v>-4.4000000000000004</v>
      </c>
      <c r="V1397">
        <v>-0.2</v>
      </c>
    </row>
    <row r="1398" spans="1:22" x14ac:dyDescent="0.45">
      <c r="A1398" t="s">
        <v>1903</v>
      </c>
      <c r="B1398" t="s">
        <v>36</v>
      </c>
      <c r="C1398">
        <v>234</v>
      </c>
      <c r="D1398">
        <v>732</v>
      </c>
      <c r="E1398">
        <v>9</v>
      </c>
      <c r="F1398">
        <v>64</v>
      </c>
      <c r="G1398">
        <v>42</v>
      </c>
      <c r="H1398">
        <v>8</v>
      </c>
      <c r="I1398">
        <v>5.6000000000000001E-2</v>
      </c>
      <c r="J1398">
        <v>0.184</v>
      </c>
      <c r="K1398">
        <v>7.3999999999999996E-2</v>
      </c>
      <c r="L1398">
        <v>0.249</v>
      </c>
      <c r="M1398">
        <v>0.21</v>
      </c>
      <c r="N1398">
        <v>0.25600000000000001</v>
      </c>
      <c r="O1398">
        <v>0.28399999999999997</v>
      </c>
      <c r="P1398">
        <v>0.24099999999999999</v>
      </c>
      <c r="Q1398" t="s">
        <v>373</v>
      </c>
      <c r="R1398">
        <v>56</v>
      </c>
      <c r="S1398">
        <v>-0.3</v>
      </c>
      <c r="T1398">
        <v>-38</v>
      </c>
      <c r="U1398">
        <v>11.4</v>
      </c>
      <c r="V1398">
        <v>-0.2</v>
      </c>
    </row>
    <row r="1399" spans="1:22" x14ac:dyDescent="0.45">
      <c r="A1399" t="s">
        <v>3034</v>
      </c>
      <c r="B1399" t="s">
        <v>1989</v>
      </c>
      <c r="C1399">
        <v>259</v>
      </c>
      <c r="D1399">
        <v>718</v>
      </c>
      <c r="E1399">
        <v>8</v>
      </c>
      <c r="F1399">
        <v>89</v>
      </c>
      <c r="G1399">
        <v>72</v>
      </c>
      <c r="H1399">
        <v>31</v>
      </c>
      <c r="I1399">
        <v>5.6000000000000001E-2</v>
      </c>
      <c r="J1399">
        <v>0.16400000000000001</v>
      </c>
      <c r="K1399">
        <v>0.125</v>
      </c>
      <c r="L1399">
        <v>0.28100000000000003</v>
      </c>
      <c r="M1399">
        <v>0.24099999999999999</v>
      </c>
      <c r="N1399">
        <v>0.28699999999999998</v>
      </c>
      <c r="O1399">
        <v>0.36699999999999999</v>
      </c>
      <c r="P1399">
        <v>0.28599999999999998</v>
      </c>
      <c r="Q1399" t="s">
        <v>373</v>
      </c>
      <c r="R1399">
        <v>70</v>
      </c>
      <c r="S1399">
        <v>4.9000000000000004</v>
      </c>
      <c r="T1399">
        <v>-20.8</v>
      </c>
      <c r="U1399">
        <v>-4.0999999999999996</v>
      </c>
      <c r="V1399">
        <v>-0.3</v>
      </c>
    </row>
    <row r="1400" spans="1:22" x14ac:dyDescent="0.45">
      <c r="A1400" t="s">
        <v>3035</v>
      </c>
      <c r="B1400" t="s">
        <v>1989</v>
      </c>
      <c r="C1400">
        <v>121</v>
      </c>
      <c r="D1400">
        <v>353</v>
      </c>
      <c r="E1400">
        <v>6</v>
      </c>
      <c r="F1400">
        <v>34</v>
      </c>
      <c r="G1400">
        <v>27</v>
      </c>
      <c r="H1400">
        <v>2</v>
      </c>
      <c r="I1400">
        <v>0.11</v>
      </c>
      <c r="J1400">
        <v>0.215</v>
      </c>
      <c r="K1400">
        <v>8.7999999999999995E-2</v>
      </c>
      <c r="L1400">
        <v>0.28899999999999998</v>
      </c>
      <c r="M1400">
        <v>0.23100000000000001</v>
      </c>
      <c r="N1400">
        <v>0.33100000000000002</v>
      </c>
      <c r="O1400">
        <v>0.31900000000000001</v>
      </c>
      <c r="P1400">
        <v>0.29499999999999998</v>
      </c>
      <c r="Q1400" t="s">
        <v>373</v>
      </c>
      <c r="R1400">
        <v>82</v>
      </c>
      <c r="S1400">
        <v>0.4</v>
      </c>
      <c r="T1400">
        <v>-7.6</v>
      </c>
      <c r="U1400">
        <v>-7</v>
      </c>
      <c r="V1400">
        <v>-0.3</v>
      </c>
    </row>
    <row r="1401" spans="1:22" x14ac:dyDescent="0.45">
      <c r="A1401" t="s">
        <v>3036</v>
      </c>
      <c r="B1401" t="s">
        <v>62</v>
      </c>
      <c r="C1401">
        <v>145</v>
      </c>
      <c r="D1401">
        <v>409</v>
      </c>
      <c r="E1401">
        <v>4</v>
      </c>
      <c r="F1401">
        <v>37</v>
      </c>
      <c r="G1401">
        <v>27</v>
      </c>
      <c r="H1401">
        <v>4</v>
      </c>
      <c r="I1401">
        <v>8.5999999999999993E-2</v>
      </c>
      <c r="J1401">
        <v>0.222</v>
      </c>
      <c r="K1401">
        <v>7.8E-2</v>
      </c>
      <c r="L1401">
        <v>0.28399999999999997</v>
      </c>
      <c r="M1401">
        <v>0.222</v>
      </c>
      <c r="N1401">
        <v>0.29199999999999998</v>
      </c>
      <c r="O1401">
        <v>0.3</v>
      </c>
      <c r="P1401">
        <v>0.26800000000000002</v>
      </c>
      <c r="Q1401" t="s">
        <v>373</v>
      </c>
      <c r="R1401">
        <v>73</v>
      </c>
      <c r="S1401">
        <v>-2.9</v>
      </c>
      <c r="T1401">
        <v>-15.8</v>
      </c>
      <c r="U1401">
        <v>0</v>
      </c>
      <c r="V1401">
        <v>-0.3</v>
      </c>
    </row>
    <row r="1402" spans="1:22" x14ac:dyDescent="0.45">
      <c r="A1402" t="s">
        <v>3037</v>
      </c>
      <c r="B1402" t="s">
        <v>1989</v>
      </c>
      <c r="C1402">
        <v>235</v>
      </c>
      <c r="D1402">
        <v>737</v>
      </c>
      <c r="E1402">
        <v>28</v>
      </c>
      <c r="F1402">
        <v>64</v>
      </c>
      <c r="G1402">
        <v>98</v>
      </c>
      <c r="H1402">
        <v>0</v>
      </c>
      <c r="I1402">
        <v>9.1999999999999998E-2</v>
      </c>
      <c r="J1402">
        <v>0.22500000000000001</v>
      </c>
      <c r="K1402">
        <v>0.16300000000000001</v>
      </c>
      <c r="L1402">
        <v>0.30299999999999999</v>
      </c>
      <c r="M1402">
        <v>0.25800000000000001</v>
      </c>
      <c r="N1402">
        <v>0.33500000000000002</v>
      </c>
      <c r="O1402">
        <v>0.42099999999999999</v>
      </c>
      <c r="P1402">
        <v>0.33100000000000002</v>
      </c>
      <c r="Q1402" t="s">
        <v>373</v>
      </c>
      <c r="R1402">
        <v>100</v>
      </c>
      <c r="S1402">
        <v>-6.6</v>
      </c>
      <c r="T1402">
        <v>-6.5</v>
      </c>
      <c r="U1402">
        <v>-21.4</v>
      </c>
      <c r="V1402">
        <v>-0.3</v>
      </c>
    </row>
    <row r="1403" spans="1:22" x14ac:dyDescent="0.45">
      <c r="A1403" t="s">
        <v>3039</v>
      </c>
      <c r="B1403" t="s">
        <v>30</v>
      </c>
      <c r="C1403">
        <v>210</v>
      </c>
      <c r="D1403">
        <v>394</v>
      </c>
      <c r="E1403">
        <v>4</v>
      </c>
      <c r="F1403">
        <v>38</v>
      </c>
      <c r="G1403">
        <v>35</v>
      </c>
      <c r="H1403">
        <v>8</v>
      </c>
      <c r="I1403">
        <v>2.8000000000000001E-2</v>
      </c>
      <c r="J1403">
        <v>0.157</v>
      </c>
      <c r="K1403">
        <v>8.5999999999999993E-2</v>
      </c>
      <c r="L1403">
        <v>0.30099999999999999</v>
      </c>
      <c r="M1403">
        <v>0.26100000000000001</v>
      </c>
      <c r="N1403">
        <v>0.28399999999999997</v>
      </c>
      <c r="O1403">
        <v>0.34799999999999998</v>
      </c>
      <c r="P1403">
        <v>0.27600000000000002</v>
      </c>
      <c r="Q1403" t="s">
        <v>373</v>
      </c>
      <c r="R1403">
        <v>59</v>
      </c>
      <c r="S1403">
        <v>-1.2</v>
      </c>
      <c r="T1403">
        <v>-21.5</v>
      </c>
      <c r="U1403">
        <v>5.8</v>
      </c>
      <c r="V1403">
        <v>-0.3</v>
      </c>
    </row>
    <row r="1404" spans="1:22" x14ac:dyDescent="0.45">
      <c r="A1404" t="s">
        <v>3040</v>
      </c>
      <c r="B1404" t="s">
        <v>1989</v>
      </c>
      <c r="C1404">
        <v>251</v>
      </c>
      <c r="D1404">
        <v>797</v>
      </c>
      <c r="E1404">
        <v>27</v>
      </c>
      <c r="F1404">
        <v>100</v>
      </c>
      <c r="G1404">
        <v>87</v>
      </c>
      <c r="H1404">
        <v>13</v>
      </c>
      <c r="I1404">
        <v>8.3000000000000004E-2</v>
      </c>
      <c r="J1404">
        <v>0.34899999999999998</v>
      </c>
      <c r="K1404">
        <v>0.17699999999999999</v>
      </c>
      <c r="L1404">
        <v>0.31</v>
      </c>
      <c r="M1404">
        <v>0.217</v>
      </c>
      <c r="N1404">
        <v>0.28299999999999997</v>
      </c>
      <c r="O1404">
        <v>0.39500000000000002</v>
      </c>
      <c r="P1404">
        <v>0.29299999999999998</v>
      </c>
      <c r="Q1404" t="s">
        <v>373</v>
      </c>
      <c r="R1404">
        <v>82</v>
      </c>
      <c r="S1404">
        <v>3.1</v>
      </c>
      <c r="T1404">
        <v>-13.8</v>
      </c>
      <c r="U1404">
        <v>-15.1</v>
      </c>
      <c r="V1404">
        <v>-0.3</v>
      </c>
    </row>
    <row r="1405" spans="1:22" x14ac:dyDescent="0.45">
      <c r="A1405" t="s">
        <v>3041</v>
      </c>
      <c r="B1405" t="s">
        <v>95</v>
      </c>
      <c r="C1405">
        <v>97</v>
      </c>
      <c r="D1405">
        <v>345</v>
      </c>
      <c r="E1405">
        <v>17</v>
      </c>
      <c r="F1405">
        <v>41</v>
      </c>
      <c r="G1405">
        <v>45</v>
      </c>
      <c r="H1405">
        <v>0</v>
      </c>
      <c r="I1405">
        <v>8.4000000000000005E-2</v>
      </c>
      <c r="J1405">
        <v>0.371</v>
      </c>
      <c r="K1405">
        <v>0.215</v>
      </c>
      <c r="L1405">
        <v>0.26700000000000002</v>
      </c>
      <c r="M1405">
        <v>0.19900000000000001</v>
      </c>
      <c r="N1405">
        <v>0.27800000000000002</v>
      </c>
      <c r="O1405">
        <v>0.41399999999999998</v>
      </c>
      <c r="P1405">
        <v>0.29599999999999999</v>
      </c>
      <c r="Q1405" t="s">
        <v>373</v>
      </c>
      <c r="R1405">
        <v>87</v>
      </c>
      <c r="S1405">
        <v>-1</v>
      </c>
      <c r="T1405">
        <v>-6.2</v>
      </c>
      <c r="U1405">
        <v>-8.3000000000000007</v>
      </c>
      <c r="V1405">
        <v>-0.3</v>
      </c>
    </row>
    <row r="1406" spans="1:22" x14ac:dyDescent="0.45">
      <c r="A1406" t="s">
        <v>3042</v>
      </c>
      <c r="B1406" t="s">
        <v>1989</v>
      </c>
      <c r="C1406">
        <v>352</v>
      </c>
      <c r="D1406">
        <v>894</v>
      </c>
      <c r="E1406">
        <v>11</v>
      </c>
      <c r="F1406">
        <v>87</v>
      </c>
      <c r="G1406">
        <v>77</v>
      </c>
      <c r="H1406">
        <v>13</v>
      </c>
      <c r="I1406">
        <v>4.2999999999999997E-2</v>
      </c>
      <c r="J1406">
        <v>0.245</v>
      </c>
      <c r="K1406">
        <v>9.7000000000000003E-2</v>
      </c>
      <c r="L1406">
        <v>0.312</v>
      </c>
      <c r="M1406">
        <v>0.24199999999999999</v>
      </c>
      <c r="N1406">
        <v>0.27600000000000002</v>
      </c>
      <c r="O1406">
        <v>0.34</v>
      </c>
      <c r="P1406">
        <v>0.26500000000000001</v>
      </c>
      <c r="Q1406" t="s">
        <v>373</v>
      </c>
      <c r="R1406">
        <v>62</v>
      </c>
      <c r="S1406">
        <v>0.6</v>
      </c>
      <c r="T1406">
        <v>-42.9</v>
      </c>
      <c r="U1406">
        <v>8.5</v>
      </c>
      <c r="V1406">
        <v>-0.3</v>
      </c>
    </row>
    <row r="1407" spans="1:22" x14ac:dyDescent="0.45">
      <c r="A1407" t="s">
        <v>3043</v>
      </c>
      <c r="B1407" t="s">
        <v>1989</v>
      </c>
      <c r="C1407">
        <v>155</v>
      </c>
      <c r="D1407">
        <v>443</v>
      </c>
      <c r="E1407">
        <v>11</v>
      </c>
      <c r="F1407">
        <v>35</v>
      </c>
      <c r="G1407">
        <v>39</v>
      </c>
      <c r="H1407">
        <v>0</v>
      </c>
      <c r="I1407">
        <v>7.3999999999999996E-2</v>
      </c>
      <c r="J1407">
        <v>0.33900000000000002</v>
      </c>
      <c r="K1407">
        <v>0.13</v>
      </c>
      <c r="L1407">
        <v>0.28199999999999997</v>
      </c>
      <c r="M1407">
        <v>0.19800000000000001</v>
      </c>
      <c r="N1407">
        <v>0.26300000000000001</v>
      </c>
      <c r="O1407">
        <v>0.32800000000000001</v>
      </c>
      <c r="P1407">
        <v>0.25900000000000001</v>
      </c>
      <c r="Q1407" t="s">
        <v>373</v>
      </c>
      <c r="R1407">
        <v>60</v>
      </c>
      <c r="S1407">
        <v>-3.4</v>
      </c>
      <c r="T1407">
        <v>-24.9</v>
      </c>
      <c r="U1407">
        <v>7.8</v>
      </c>
      <c r="V1407">
        <v>-0.3</v>
      </c>
    </row>
    <row r="1408" spans="1:22" x14ac:dyDescent="0.45">
      <c r="A1408" t="s">
        <v>3044</v>
      </c>
      <c r="B1408" t="s">
        <v>1989</v>
      </c>
      <c r="C1408">
        <v>190</v>
      </c>
      <c r="D1408">
        <v>588</v>
      </c>
      <c r="E1408">
        <v>16</v>
      </c>
      <c r="F1408">
        <v>63</v>
      </c>
      <c r="G1408">
        <v>70</v>
      </c>
      <c r="H1408">
        <v>1</v>
      </c>
      <c r="I1408">
        <v>1.9E-2</v>
      </c>
      <c r="J1408">
        <v>4.8000000000000001E-2</v>
      </c>
      <c r="K1408">
        <v>0.128</v>
      </c>
      <c r="L1408">
        <v>0.25600000000000001</v>
      </c>
      <c r="M1408">
        <v>0.26700000000000002</v>
      </c>
      <c r="N1408">
        <v>0.29099999999999998</v>
      </c>
      <c r="O1408">
        <v>0.39600000000000002</v>
      </c>
      <c r="P1408">
        <v>0.29399999999999998</v>
      </c>
      <c r="Q1408" t="s">
        <v>373</v>
      </c>
      <c r="R1408">
        <v>84</v>
      </c>
      <c r="S1408">
        <v>-2.9</v>
      </c>
      <c r="T1408">
        <v>-14.8</v>
      </c>
      <c r="U1408">
        <v>-8.9</v>
      </c>
      <c r="V1408">
        <v>-0.3</v>
      </c>
    </row>
    <row r="1409" spans="1:22" x14ac:dyDescent="0.45">
      <c r="A1409" t="s">
        <v>3045</v>
      </c>
      <c r="B1409" t="s">
        <v>102</v>
      </c>
      <c r="C1409">
        <v>146</v>
      </c>
      <c r="D1409">
        <v>500</v>
      </c>
      <c r="E1409">
        <v>19</v>
      </c>
      <c r="F1409">
        <v>46</v>
      </c>
      <c r="G1409">
        <v>63</v>
      </c>
      <c r="H1409">
        <v>5</v>
      </c>
      <c r="I1409">
        <v>4.5999999999999999E-2</v>
      </c>
      <c r="J1409">
        <v>0.248</v>
      </c>
      <c r="K1409">
        <v>0.17599999999999999</v>
      </c>
      <c r="L1409">
        <v>0.254</v>
      </c>
      <c r="M1409">
        <v>0.221</v>
      </c>
      <c r="N1409">
        <v>0.254</v>
      </c>
      <c r="O1409">
        <v>0.39600000000000002</v>
      </c>
      <c r="P1409">
        <v>0.27200000000000002</v>
      </c>
      <c r="Q1409" t="s">
        <v>373</v>
      </c>
      <c r="R1409">
        <v>66</v>
      </c>
      <c r="S1409">
        <v>0.9</v>
      </c>
      <c r="T1409">
        <v>-20</v>
      </c>
      <c r="U1409">
        <v>-0.7</v>
      </c>
      <c r="V1409">
        <v>-0.3</v>
      </c>
    </row>
    <row r="1410" spans="1:22" x14ac:dyDescent="0.45">
      <c r="A1410" t="s">
        <v>3046</v>
      </c>
      <c r="B1410" t="s">
        <v>43</v>
      </c>
      <c r="C1410">
        <v>190</v>
      </c>
      <c r="D1410">
        <v>530</v>
      </c>
      <c r="E1410">
        <v>17</v>
      </c>
      <c r="F1410">
        <v>59</v>
      </c>
      <c r="G1410">
        <v>77</v>
      </c>
      <c r="H1410">
        <v>0</v>
      </c>
      <c r="I1410">
        <v>5.5E-2</v>
      </c>
      <c r="J1410">
        <v>0.17</v>
      </c>
      <c r="K1410">
        <v>0.17399999999999999</v>
      </c>
      <c r="L1410">
        <v>0.26800000000000002</v>
      </c>
      <c r="M1410">
        <v>0.247</v>
      </c>
      <c r="N1410">
        <v>0.28899999999999998</v>
      </c>
      <c r="O1410">
        <v>0.42099999999999999</v>
      </c>
      <c r="P1410">
        <v>0.30499999999999999</v>
      </c>
      <c r="Q1410" t="s">
        <v>373</v>
      </c>
      <c r="R1410">
        <v>80</v>
      </c>
      <c r="S1410">
        <v>-1.9</v>
      </c>
      <c r="T1410">
        <v>-15.4</v>
      </c>
      <c r="U1410">
        <v>-5.3</v>
      </c>
      <c r="V1410">
        <v>-0.3</v>
      </c>
    </row>
    <row r="1411" spans="1:22" x14ac:dyDescent="0.45">
      <c r="A1411" t="s">
        <v>3047</v>
      </c>
      <c r="B1411" t="s">
        <v>1989</v>
      </c>
      <c r="C1411">
        <v>323</v>
      </c>
      <c r="D1411">
        <v>1161</v>
      </c>
      <c r="E1411">
        <v>27</v>
      </c>
      <c r="F1411">
        <v>100</v>
      </c>
      <c r="G1411">
        <v>119</v>
      </c>
      <c r="H1411">
        <v>3</v>
      </c>
      <c r="I1411">
        <v>6.5000000000000002E-2</v>
      </c>
      <c r="J1411">
        <v>0.20200000000000001</v>
      </c>
      <c r="K1411">
        <v>0.128</v>
      </c>
      <c r="L1411">
        <v>0.29499999999999998</v>
      </c>
      <c r="M1411">
        <v>0.25</v>
      </c>
      <c r="N1411">
        <v>0.3</v>
      </c>
      <c r="O1411">
        <v>0.378</v>
      </c>
      <c r="P1411">
        <v>0.29299999999999998</v>
      </c>
      <c r="Q1411" t="s">
        <v>373</v>
      </c>
      <c r="R1411">
        <v>79</v>
      </c>
      <c r="S1411">
        <v>-4.7</v>
      </c>
      <c r="T1411">
        <v>-34.1</v>
      </c>
      <c r="U1411">
        <v>-9.6</v>
      </c>
      <c r="V1411">
        <v>-0.3</v>
      </c>
    </row>
    <row r="1412" spans="1:22" x14ac:dyDescent="0.45">
      <c r="A1412" t="s">
        <v>3048</v>
      </c>
      <c r="B1412" t="s">
        <v>1989</v>
      </c>
      <c r="C1412">
        <v>156</v>
      </c>
      <c r="D1412">
        <v>318</v>
      </c>
      <c r="E1412">
        <v>0</v>
      </c>
      <c r="F1412">
        <v>29</v>
      </c>
      <c r="G1412">
        <v>15</v>
      </c>
      <c r="H1412">
        <v>7</v>
      </c>
      <c r="I1412">
        <v>9.0999999999999998E-2</v>
      </c>
      <c r="J1412">
        <v>0.26400000000000001</v>
      </c>
      <c r="K1412">
        <v>4.5999999999999999E-2</v>
      </c>
      <c r="L1412">
        <v>0.32300000000000001</v>
      </c>
      <c r="M1412">
        <v>0.22800000000000001</v>
      </c>
      <c r="N1412">
        <v>0.30599999999999999</v>
      </c>
      <c r="O1412">
        <v>0.27400000000000002</v>
      </c>
      <c r="P1412">
        <v>0.26500000000000001</v>
      </c>
      <c r="Q1412" t="s">
        <v>373</v>
      </c>
      <c r="R1412">
        <v>60</v>
      </c>
      <c r="S1412">
        <v>2.2000000000000002</v>
      </c>
      <c r="T1412">
        <v>-12.7</v>
      </c>
      <c r="U1412">
        <v>-0.7</v>
      </c>
      <c r="V1412">
        <v>-0.3</v>
      </c>
    </row>
    <row r="1413" spans="1:22" x14ac:dyDescent="0.45">
      <c r="A1413" t="s">
        <v>3049</v>
      </c>
      <c r="B1413" t="s">
        <v>64</v>
      </c>
      <c r="C1413">
        <v>137</v>
      </c>
      <c r="D1413">
        <v>396</v>
      </c>
      <c r="E1413">
        <v>9</v>
      </c>
      <c r="F1413">
        <v>30</v>
      </c>
      <c r="G1413">
        <v>35</v>
      </c>
      <c r="H1413">
        <v>0</v>
      </c>
      <c r="I1413">
        <v>0.111</v>
      </c>
      <c r="J1413">
        <v>0.21</v>
      </c>
      <c r="K1413">
        <v>0.124</v>
      </c>
      <c r="L1413">
        <v>0.27900000000000003</v>
      </c>
      <c r="M1413">
        <v>0.23300000000000001</v>
      </c>
      <c r="N1413">
        <v>0.31900000000000001</v>
      </c>
      <c r="O1413">
        <v>0.35599999999999998</v>
      </c>
      <c r="P1413">
        <v>0.30099999999999999</v>
      </c>
      <c r="Q1413" t="s">
        <v>373</v>
      </c>
      <c r="R1413">
        <v>80</v>
      </c>
      <c r="S1413">
        <v>-3.2</v>
      </c>
      <c r="T1413">
        <v>-13.5</v>
      </c>
      <c r="U1413">
        <v>-3.2</v>
      </c>
      <c r="V1413">
        <v>-0.3</v>
      </c>
    </row>
    <row r="1414" spans="1:22" x14ac:dyDescent="0.45">
      <c r="A1414" t="s">
        <v>3051</v>
      </c>
      <c r="B1414" t="s">
        <v>1989</v>
      </c>
      <c r="C1414">
        <v>357</v>
      </c>
      <c r="D1414">
        <v>1186</v>
      </c>
      <c r="E1414">
        <v>42</v>
      </c>
      <c r="F1414">
        <v>133</v>
      </c>
      <c r="G1414">
        <v>142</v>
      </c>
      <c r="H1414">
        <v>8</v>
      </c>
      <c r="I1414">
        <v>5.3999999999999999E-2</v>
      </c>
      <c r="J1414">
        <v>0.31900000000000001</v>
      </c>
      <c r="K1414">
        <v>0.16400000000000001</v>
      </c>
      <c r="L1414">
        <v>0.31900000000000001</v>
      </c>
      <c r="M1414">
        <v>0.23799999999999999</v>
      </c>
      <c r="N1414">
        <v>0.28299999999999997</v>
      </c>
      <c r="O1414">
        <v>0.40100000000000002</v>
      </c>
      <c r="P1414">
        <v>0.29299999999999998</v>
      </c>
      <c r="Q1414" t="s">
        <v>373</v>
      </c>
      <c r="R1414">
        <v>80</v>
      </c>
      <c r="S1414">
        <v>-1.6</v>
      </c>
      <c r="T1414">
        <v>-29.9</v>
      </c>
      <c r="U1414">
        <v>-13.2</v>
      </c>
      <c r="V1414">
        <v>-0.3</v>
      </c>
    </row>
    <row r="1415" spans="1:22" x14ac:dyDescent="0.45">
      <c r="A1415" t="s">
        <v>3050</v>
      </c>
      <c r="B1415" t="s">
        <v>1989</v>
      </c>
      <c r="C1415">
        <v>338</v>
      </c>
      <c r="D1415">
        <v>462</v>
      </c>
      <c r="E1415">
        <v>0</v>
      </c>
      <c r="F1415">
        <v>19</v>
      </c>
      <c r="G1415">
        <v>10</v>
      </c>
      <c r="H1415">
        <v>0</v>
      </c>
      <c r="I1415">
        <v>0.05</v>
      </c>
      <c r="J1415">
        <v>0.28999999999999998</v>
      </c>
      <c r="K1415">
        <v>2.3E-2</v>
      </c>
      <c r="L1415">
        <v>0.20200000000000001</v>
      </c>
      <c r="M1415">
        <v>0.13200000000000001</v>
      </c>
      <c r="N1415">
        <v>0.18</v>
      </c>
      <c r="O1415">
        <v>0.155</v>
      </c>
      <c r="P1415">
        <v>0.158</v>
      </c>
      <c r="Q1415" t="s">
        <v>373</v>
      </c>
      <c r="R1415">
        <v>-16</v>
      </c>
      <c r="S1415">
        <v>-0.2</v>
      </c>
      <c r="T1415">
        <v>-66.900000000000006</v>
      </c>
      <c r="U1415">
        <v>48.5</v>
      </c>
      <c r="V1415">
        <v>-0.3</v>
      </c>
    </row>
    <row r="1416" spans="1:22" x14ac:dyDescent="0.45">
      <c r="A1416" t="s">
        <v>3052</v>
      </c>
      <c r="B1416" t="s">
        <v>1989</v>
      </c>
      <c r="C1416">
        <v>248</v>
      </c>
      <c r="D1416">
        <v>747</v>
      </c>
      <c r="E1416">
        <v>28</v>
      </c>
      <c r="F1416">
        <v>84</v>
      </c>
      <c r="G1416">
        <v>84</v>
      </c>
      <c r="H1416">
        <v>11</v>
      </c>
      <c r="I1416">
        <v>5.6000000000000001E-2</v>
      </c>
      <c r="J1416">
        <v>0.17499999999999999</v>
      </c>
      <c r="K1416">
        <v>0.17899999999999999</v>
      </c>
      <c r="L1416">
        <v>0.26100000000000001</v>
      </c>
      <c r="M1416">
        <v>0.24199999999999999</v>
      </c>
      <c r="N1416">
        <v>0.28499999999999998</v>
      </c>
      <c r="O1416">
        <v>0.42199999999999999</v>
      </c>
      <c r="P1416">
        <v>0.30399999999999999</v>
      </c>
      <c r="Q1416" t="s">
        <v>373</v>
      </c>
      <c r="R1416">
        <v>83</v>
      </c>
      <c r="S1416">
        <v>-0.3</v>
      </c>
      <c r="T1416">
        <v>-16.7</v>
      </c>
      <c r="U1416">
        <v>-12.4</v>
      </c>
      <c r="V1416">
        <v>-0.3</v>
      </c>
    </row>
    <row r="1417" spans="1:22" x14ac:dyDescent="0.45">
      <c r="A1417" t="s">
        <v>3053</v>
      </c>
      <c r="B1417" t="s">
        <v>36</v>
      </c>
      <c r="C1417">
        <v>123</v>
      </c>
      <c r="D1417">
        <v>406</v>
      </c>
      <c r="E1417">
        <v>10</v>
      </c>
      <c r="F1417">
        <v>42</v>
      </c>
      <c r="G1417">
        <v>45</v>
      </c>
      <c r="H1417">
        <v>1</v>
      </c>
      <c r="I1417">
        <v>9.9000000000000005E-2</v>
      </c>
      <c r="J1417">
        <v>0.23899999999999999</v>
      </c>
      <c r="K1417">
        <v>0.121</v>
      </c>
      <c r="L1417">
        <v>0.252</v>
      </c>
      <c r="M1417">
        <v>0.20699999999999999</v>
      </c>
      <c r="N1417">
        <v>0.28399999999999997</v>
      </c>
      <c r="O1417">
        <v>0.32800000000000001</v>
      </c>
      <c r="P1417">
        <v>0.27600000000000002</v>
      </c>
      <c r="Q1417" t="s">
        <v>373</v>
      </c>
      <c r="R1417">
        <v>68</v>
      </c>
      <c r="S1417">
        <v>-5.2</v>
      </c>
      <c r="T1417">
        <v>-20.5</v>
      </c>
      <c r="U1417">
        <v>3.6</v>
      </c>
      <c r="V1417">
        <v>-0.3</v>
      </c>
    </row>
    <row r="1418" spans="1:22" x14ac:dyDescent="0.45">
      <c r="A1418" t="s">
        <v>200</v>
      </c>
      <c r="B1418" t="s">
        <v>102</v>
      </c>
      <c r="C1418">
        <v>323</v>
      </c>
      <c r="D1418">
        <v>1318</v>
      </c>
      <c r="E1418">
        <v>43</v>
      </c>
      <c r="F1418">
        <v>150</v>
      </c>
      <c r="G1418">
        <v>140</v>
      </c>
      <c r="H1418">
        <v>3</v>
      </c>
      <c r="I1418">
        <v>9.0999999999999998E-2</v>
      </c>
      <c r="J1418">
        <v>0.247</v>
      </c>
      <c r="K1418">
        <v>0.16900000000000001</v>
      </c>
      <c r="L1418">
        <v>0.26200000000000001</v>
      </c>
      <c r="M1418">
        <v>0.218</v>
      </c>
      <c r="N1418">
        <v>0.29599999999999999</v>
      </c>
      <c r="O1418">
        <v>0.38600000000000001</v>
      </c>
      <c r="P1418">
        <v>0.29899999999999999</v>
      </c>
      <c r="Q1418" t="s">
        <v>373</v>
      </c>
      <c r="R1418">
        <v>90</v>
      </c>
      <c r="S1418">
        <v>-1.6</v>
      </c>
      <c r="T1418">
        <v>-16.100000000000001</v>
      </c>
      <c r="U1418">
        <v>-30.3</v>
      </c>
      <c r="V1418">
        <v>-0.3</v>
      </c>
    </row>
    <row r="1419" spans="1:22" x14ac:dyDescent="0.45">
      <c r="A1419" t="s">
        <v>3054</v>
      </c>
      <c r="B1419" t="s">
        <v>1989</v>
      </c>
      <c r="C1419">
        <v>242</v>
      </c>
      <c r="D1419">
        <v>626</v>
      </c>
      <c r="E1419">
        <v>14</v>
      </c>
      <c r="F1419">
        <v>72</v>
      </c>
      <c r="G1419">
        <v>66</v>
      </c>
      <c r="H1419">
        <v>16</v>
      </c>
      <c r="I1419">
        <v>6.4000000000000001E-2</v>
      </c>
      <c r="J1419">
        <v>0.20899999999999999</v>
      </c>
      <c r="K1419">
        <v>0.128</v>
      </c>
      <c r="L1419">
        <v>0.32300000000000001</v>
      </c>
      <c r="M1419">
        <v>0.26800000000000002</v>
      </c>
      <c r="N1419">
        <v>0.31900000000000001</v>
      </c>
      <c r="O1419">
        <v>0.39600000000000002</v>
      </c>
      <c r="P1419">
        <v>0.307</v>
      </c>
      <c r="Q1419" t="s">
        <v>373</v>
      </c>
      <c r="R1419">
        <v>93</v>
      </c>
      <c r="S1419">
        <v>-1.8</v>
      </c>
      <c r="T1419">
        <v>-7.6</v>
      </c>
      <c r="U1419">
        <v>-15.3</v>
      </c>
      <c r="V1419">
        <v>-0.3</v>
      </c>
    </row>
    <row r="1420" spans="1:22" x14ac:dyDescent="0.45">
      <c r="A1420" t="s">
        <v>3055</v>
      </c>
      <c r="B1420" t="s">
        <v>1989</v>
      </c>
      <c r="C1420">
        <v>286</v>
      </c>
      <c r="D1420">
        <v>608</v>
      </c>
      <c r="E1420">
        <v>1</v>
      </c>
      <c r="F1420">
        <v>18</v>
      </c>
      <c r="G1420">
        <v>29</v>
      </c>
      <c r="H1420">
        <v>0</v>
      </c>
      <c r="I1420">
        <v>3.3000000000000002E-2</v>
      </c>
      <c r="J1420">
        <v>0.21099999999999999</v>
      </c>
      <c r="K1420">
        <v>1.2E-2</v>
      </c>
      <c r="L1420">
        <v>0.20200000000000001</v>
      </c>
      <c r="M1420">
        <v>0.152</v>
      </c>
      <c r="N1420">
        <v>0.191</v>
      </c>
      <c r="O1420">
        <v>0.16400000000000001</v>
      </c>
      <c r="P1420">
        <v>0.16600000000000001</v>
      </c>
      <c r="Q1420" t="s">
        <v>373</v>
      </c>
      <c r="R1420">
        <v>-10</v>
      </c>
      <c r="S1420">
        <v>-0.2</v>
      </c>
      <c r="T1420">
        <v>-84.3</v>
      </c>
      <c r="U1420">
        <v>61.4</v>
      </c>
      <c r="V1420">
        <v>-0.3</v>
      </c>
    </row>
    <row r="1421" spans="1:22" x14ac:dyDescent="0.45">
      <c r="A1421" t="s">
        <v>3056</v>
      </c>
      <c r="B1421" t="s">
        <v>57</v>
      </c>
      <c r="C1421">
        <v>206</v>
      </c>
      <c r="D1421">
        <v>312</v>
      </c>
      <c r="E1421">
        <v>7</v>
      </c>
      <c r="F1421">
        <v>34</v>
      </c>
      <c r="G1421">
        <v>46</v>
      </c>
      <c r="H1421">
        <v>0</v>
      </c>
      <c r="I1421">
        <v>0.10299999999999999</v>
      </c>
      <c r="J1421">
        <v>0.28499999999999998</v>
      </c>
      <c r="K1421">
        <v>0.14199999999999999</v>
      </c>
      <c r="L1421">
        <v>0.313</v>
      </c>
      <c r="M1421">
        <v>0.23</v>
      </c>
      <c r="N1421">
        <v>0.32100000000000001</v>
      </c>
      <c r="O1421">
        <v>0.372</v>
      </c>
      <c r="P1421">
        <v>0.30599999999999999</v>
      </c>
      <c r="Q1421" t="s">
        <v>373</v>
      </c>
      <c r="R1421">
        <v>80</v>
      </c>
      <c r="S1421">
        <v>-3.3</v>
      </c>
      <c r="T1421">
        <v>-11.5</v>
      </c>
      <c r="U1421">
        <v>-2.6</v>
      </c>
      <c r="V1421">
        <v>-0.4</v>
      </c>
    </row>
    <row r="1422" spans="1:22" x14ac:dyDescent="0.45">
      <c r="A1422" t="s">
        <v>3057</v>
      </c>
      <c r="B1422" t="s">
        <v>1989</v>
      </c>
      <c r="C1422">
        <v>349</v>
      </c>
      <c r="D1422">
        <v>767</v>
      </c>
      <c r="E1422">
        <v>12</v>
      </c>
      <c r="F1422">
        <v>83</v>
      </c>
      <c r="G1422">
        <v>71</v>
      </c>
      <c r="H1422">
        <v>23</v>
      </c>
      <c r="I1422">
        <v>7.8E-2</v>
      </c>
      <c r="J1422">
        <v>0.22</v>
      </c>
      <c r="K1422">
        <v>0.11799999999999999</v>
      </c>
      <c r="L1422">
        <v>0.313</v>
      </c>
      <c r="M1422">
        <v>0.25</v>
      </c>
      <c r="N1422">
        <v>0.311</v>
      </c>
      <c r="O1422">
        <v>0.36799999999999999</v>
      </c>
      <c r="P1422">
        <v>0.29899999999999999</v>
      </c>
      <c r="Q1422" t="s">
        <v>373</v>
      </c>
      <c r="R1422">
        <v>86</v>
      </c>
      <c r="S1422">
        <v>-0.9</v>
      </c>
      <c r="T1422">
        <v>-13.3</v>
      </c>
      <c r="U1422">
        <v>-13.2</v>
      </c>
      <c r="V1422">
        <v>-0.4</v>
      </c>
    </row>
    <row r="1423" spans="1:22" x14ac:dyDescent="0.45">
      <c r="A1423" t="s">
        <v>3058</v>
      </c>
      <c r="B1423" t="s">
        <v>1989</v>
      </c>
      <c r="C1423">
        <v>246</v>
      </c>
      <c r="D1423">
        <v>832</v>
      </c>
      <c r="E1423">
        <v>31</v>
      </c>
      <c r="F1423">
        <v>91</v>
      </c>
      <c r="G1423">
        <v>104</v>
      </c>
      <c r="H1423">
        <v>3</v>
      </c>
      <c r="I1423">
        <v>8.7999999999999995E-2</v>
      </c>
      <c r="J1423">
        <v>0.29199999999999998</v>
      </c>
      <c r="K1423">
        <v>0.186</v>
      </c>
      <c r="L1423">
        <v>0.28699999999999998</v>
      </c>
      <c r="M1423">
        <v>0.22500000000000001</v>
      </c>
      <c r="N1423">
        <v>0.30199999999999999</v>
      </c>
      <c r="O1423">
        <v>0.41</v>
      </c>
      <c r="P1423">
        <v>0.30599999999999999</v>
      </c>
      <c r="Q1423" t="s">
        <v>373</v>
      </c>
      <c r="R1423">
        <v>83</v>
      </c>
      <c r="S1423">
        <v>-2.2000000000000002</v>
      </c>
      <c r="T1423">
        <v>-20</v>
      </c>
      <c r="U1423">
        <v>-13.1</v>
      </c>
      <c r="V1423">
        <v>-0.4</v>
      </c>
    </row>
    <row r="1424" spans="1:22" x14ac:dyDescent="0.45">
      <c r="A1424" t="s">
        <v>3059</v>
      </c>
      <c r="B1424" t="s">
        <v>1989</v>
      </c>
      <c r="C1424">
        <v>185</v>
      </c>
      <c r="D1424">
        <v>630</v>
      </c>
      <c r="E1424">
        <v>1</v>
      </c>
      <c r="F1424">
        <v>67</v>
      </c>
      <c r="G1424">
        <v>54</v>
      </c>
      <c r="H1424">
        <v>3</v>
      </c>
      <c r="I1424">
        <v>0.06</v>
      </c>
      <c r="J1424">
        <v>0.14799999999999999</v>
      </c>
      <c r="K1424">
        <v>5.2999999999999999E-2</v>
      </c>
      <c r="L1424">
        <v>0.30099999999999999</v>
      </c>
      <c r="M1424">
        <v>0.254</v>
      </c>
      <c r="N1424">
        <v>0.30299999999999999</v>
      </c>
      <c r="O1424">
        <v>0.307</v>
      </c>
      <c r="P1424">
        <v>0.27500000000000002</v>
      </c>
      <c r="Q1424" t="s">
        <v>373</v>
      </c>
      <c r="R1424">
        <v>68</v>
      </c>
      <c r="S1424">
        <v>1</v>
      </c>
      <c r="T1424">
        <v>-22.9</v>
      </c>
      <c r="U1424">
        <v>0</v>
      </c>
      <c r="V1424">
        <v>-0.4</v>
      </c>
    </row>
    <row r="1425" spans="1:22" x14ac:dyDescent="0.45">
      <c r="A1425" t="s">
        <v>3061</v>
      </c>
      <c r="B1425" t="s">
        <v>1989</v>
      </c>
      <c r="C1425">
        <v>181</v>
      </c>
      <c r="D1425">
        <v>509</v>
      </c>
      <c r="E1425">
        <v>15</v>
      </c>
      <c r="F1425">
        <v>58</v>
      </c>
      <c r="G1425">
        <v>63</v>
      </c>
      <c r="H1425">
        <v>3</v>
      </c>
      <c r="I1425">
        <v>0.114</v>
      </c>
      <c r="J1425">
        <v>0.27700000000000002</v>
      </c>
      <c r="K1425">
        <v>0.153</v>
      </c>
      <c r="L1425">
        <v>0.26500000000000001</v>
      </c>
      <c r="M1425">
        <v>0.20799999999999999</v>
      </c>
      <c r="N1425">
        <v>0.30599999999999999</v>
      </c>
      <c r="O1425">
        <v>0.36099999999999999</v>
      </c>
      <c r="P1425">
        <v>0.29499999999999998</v>
      </c>
      <c r="Q1425" t="s">
        <v>373</v>
      </c>
      <c r="R1425">
        <v>85</v>
      </c>
      <c r="S1425">
        <v>0.1</v>
      </c>
      <c r="T1425">
        <v>-9.5</v>
      </c>
      <c r="U1425">
        <v>-11.8</v>
      </c>
      <c r="V1425">
        <v>-0.4</v>
      </c>
    </row>
    <row r="1426" spans="1:22" x14ac:dyDescent="0.45">
      <c r="A1426" t="s">
        <v>3083</v>
      </c>
      <c r="B1426" t="s">
        <v>1989</v>
      </c>
      <c r="C1426">
        <v>111</v>
      </c>
      <c r="D1426">
        <v>369</v>
      </c>
      <c r="E1426">
        <v>14</v>
      </c>
      <c r="F1426">
        <v>35</v>
      </c>
      <c r="G1426">
        <v>34</v>
      </c>
      <c r="H1426">
        <v>0</v>
      </c>
      <c r="I1426">
        <v>6.5000000000000002E-2</v>
      </c>
      <c r="J1426">
        <v>0.23300000000000001</v>
      </c>
      <c r="K1426">
        <v>0.17699999999999999</v>
      </c>
      <c r="L1426">
        <v>0.28399999999999997</v>
      </c>
      <c r="M1426">
        <v>0.245</v>
      </c>
      <c r="N1426">
        <v>0.29499999999999998</v>
      </c>
      <c r="O1426">
        <v>0.42199999999999999</v>
      </c>
      <c r="P1426">
        <v>0.311</v>
      </c>
      <c r="Q1426" t="s">
        <v>373</v>
      </c>
      <c r="R1426">
        <v>101</v>
      </c>
      <c r="S1426">
        <v>-3.1</v>
      </c>
      <c r="T1426">
        <v>-3.1</v>
      </c>
      <c r="U1426">
        <v>-13.3</v>
      </c>
      <c r="V1426">
        <v>-0.4</v>
      </c>
    </row>
    <row r="1427" spans="1:22" x14ac:dyDescent="0.45">
      <c r="A1427" t="s">
        <v>3062</v>
      </c>
      <c r="B1427" t="s">
        <v>1989</v>
      </c>
      <c r="C1427">
        <v>221</v>
      </c>
      <c r="D1427">
        <v>301</v>
      </c>
      <c r="E1427">
        <v>0</v>
      </c>
      <c r="F1427">
        <v>18</v>
      </c>
      <c r="G1427">
        <v>13</v>
      </c>
      <c r="H1427">
        <v>0</v>
      </c>
      <c r="I1427">
        <v>0.03</v>
      </c>
      <c r="J1427">
        <v>0.31900000000000001</v>
      </c>
      <c r="K1427">
        <v>2.7E-2</v>
      </c>
      <c r="L1427">
        <v>0.20399999999999999</v>
      </c>
      <c r="M1427">
        <v>0.129</v>
      </c>
      <c r="N1427">
        <v>0.16400000000000001</v>
      </c>
      <c r="O1427">
        <v>0.156</v>
      </c>
      <c r="P1427">
        <v>0.14899999999999999</v>
      </c>
      <c r="Q1427" t="s">
        <v>373</v>
      </c>
      <c r="R1427">
        <v>-21</v>
      </c>
      <c r="S1427">
        <v>-0.1</v>
      </c>
      <c r="T1427">
        <v>-46.2</v>
      </c>
      <c r="U1427">
        <v>32.700000000000003</v>
      </c>
      <c r="V1427">
        <v>-0.4</v>
      </c>
    </row>
    <row r="1428" spans="1:22" x14ac:dyDescent="0.45">
      <c r="A1428" t="s">
        <v>3064</v>
      </c>
      <c r="B1428" t="s">
        <v>1989</v>
      </c>
      <c r="C1428">
        <v>288</v>
      </c>
      <c r="D1428">
        <v>1075</v>
      </c>
      <c r="E1428">
        <v>44</v>
      </c>
      <c r="F1428">
        <v>103</v>
      </c>
      <c r="G1428">
        <v>131</v>
      </c>
      <c r="H1428">
        <v>3</v>
      </c>
      <c r="I1428">
        <v>7.0999999999999994E-2</v>
      </c>
      <c r="J1428">
        <v>0.315</v>
      </c>
      <c r="K1428">
        <v>0.187</v>
      </c>
      <c r="L1428">
        <v>0.31</v>
      </c>
      <c r="M1428">
        <v>0.23499999999999999</v>
      </c>
      <c r="N1428">
        <v>0.29799999999999999</v>
      </c>
      <c r="O1428">
        <v>0.42199999999999999</v>
      </c>
      <c r="P1428">
        <v>0.313</v>
      </c>
      <c r="Q1428" t="s">
        <v>373</v>
      </c>
      <c r="R1428">
        <v>96</v>
      </c>
      <c r="S1428">
        <v>-2.2999999999999998</v>
      </c>
      <c r="T1428">
        <v>-7.5</v>
      </c>
      <c r="U1428">
        <v>-31.4</v>
      </c>
      <c r="V1428">
        <v>-0.4</v>
      </c>
    </row>
    <row r="1429" spans="1:22" x14ac:dyDescent="0.45">
      <c r="A1429" t="s">
        <v>131</v>
      </c>
      <c r="B1429" t="s">
        <v>132</v>
      </c>
      <c r="C1429">
        <v>500</v>
      </c>
      <c r="D1429">
        <v>1999</v>
      </c>
      <c r="E1429">
        <v>64</v>
      </c>
      <c r="F1429">
        <v>217</v>
      </c>
      <c r="G1429">
        <v>247</v>
      </c>
      <c r="H1429">
        <v>2</v>
      </c>
      <c r="I1429">
        <v>6.6000000000000003E-2</v>
      </c>
      <c r="J1429">
        <v>0.20499999999999999</v>
      </c>
      <c r="K1429">
        <v>0.16200000000000001</v>
      </c>
      <c r="L1429">
        <v>0.29099999999999998</v>
      </c>
      <c r="M1429">
        <v>0.253</v>
      </c>
      <c r="N1429">
        <v>0.312</v>
      </c>
      <c r="O1429">
        <v>0.41499999999999998</v>
      </c>
      <c r="P1429">
        <v>0.316</v>
      </c>
      <c r="Q1429" t="s">
        <v>373</v>
      </c>
      <c r="R1429">
        <v>102</v>
      </c>
      <c r="S1429">
        <v>-12.2</v>
      </c>
      <c r="T1429">
        <v>-8.9</v>
      </c>
      <c r="U1429">
        <v>-61</v>
      </c>
      <c r="V1429">
        <v>-0.4</v>
      </c>
    </row>
    <row r="1430" spans="1:22" x14ac:dyDescent="0.45">
      <c r="A1430" t="s">
        <v>3065</v>
      </c>
      <c r="B1430" t="s">
        <v>57</v>
      </c>
      <c r="C1430">
        <v>142</v>
      </c>
      <c r="D1430">
        <v>366</v>
      </c>
      <c r="E1430">
        <v>0</v>
      </c>
      <c r="F1430">
        <v>32</v>
      </c>
      <c r="G1430">
        <v>21</v>
      </c>
      <c r="H1430">
        <v>9</v>
      </c>
      <c r="I1430">
        <v>0.107</v>
      </c>
      <c r="J1430">
        <v>0.20200000000000001</v>
      </c>
      <c r="K1430">
        <v>0.05</v>
      </c>
      <c r="L1430">
        <v>0.29099999999999998</v>
      </c>
      <c r="M1430">
        <v>0.224</v>
      </c>
      <c r="N1430">
        <v>0.32</v>
      </c>
      <c r="O1430">
        <v>0.27400000000000002</v>
      </c>
      <c r="P1430">
        <v>0.27400000000000002</v>
      </c>
      <c r="Q1430" t="s">
        <v>373</v>
      </c>
      <c r="R1430">
        <v>63</v>
      </c>
      <c r="S1430">
        <v>0.1</v>
      </c>
      <c r="T1430">
        <v>-17.3</v>
      </c>
      <c r="U1430">
        <v>-0.6</v>
      </c>
      <c r="V1430">
        <v>-0.4</v>
      </c>
    </row>
    <row r="1431" spans="1:22" x14ac:dyDescent="0.45">
      <c r="A1431" t="s">
        <v>3066</v>
      </c>
      <c r="B1431" t="s">
        <v>1989</v>
      </c>
      <c r="C1431">
        <v>384</v>
      </c>
      <c r="D1431">
        <v>390</v>
      </c>
      <c r="E1431">
        <v>1</v>
      </c>
      <c r="F1431">
        <v>21</v>
      </c>
      <c r="G1431">
        <v>21</v>
      </c>
      <c r="H1431">
        <v>0</v>
      </c>
      <c r="I1431">
        <v>1.7999999999999999E-2</v>
      </c>
      <c r="J1431">
        <v>0.34399999999999997</v>
      </c>
      <c r="K1431">
        <v>3.2000000000000001E-2</v>
      </c>
      <c r="L1431">
        <v>0.24299999999999999</v>
      </c>
      <c r="M1431">
        <v>0.151</v>
      </c>
      <c r="N1431">
        <v>0.16800000000000001</v>
      </c>
      <c r="O1431">
        <v>0.183</v>
      </c>
      <c r="P1431">
        <v>0.156</v>
      </c>
      <c r="Q1431" t="s">
        <v>373</v>
      </c>
      <c r="R1431">
        <v>-19</v>
      </c>
      <c r="S1431">
        <v>-0.4</v>
      </c>
      <c r="T1431">
        <v>-56.1</v>
      </c>
      <c r="U1431">
        <v>40.200000000000003</v>
      </c>
      <c r="V1431">
        <v>-0.4</v>
      </c>
    </row>
    <row r="1432" spans="1:22" x14ac:dyDescent="0.45">
      <c r="A1432" t="s">
        <v>3068</v>
      </c>
      <c r="B1432" t="s">
        <v>43</v>
      </c>
      <c r="C1432">
        <v>349</v>
      </c>
      <c r="D1432">
        <v>708</v>
      </c>
      <c r="E1432">
        <v>7</v>
      </c>
      <c r="F1432">
        <v>27</v>
      </c>
      <c r="G1432">
        <v>34</v>
      </c>
      <c r="H1432">
        <v>0</v>
      </c>
      <c r="I1432">
        <v>0.03</v>
      </c>
      <c r="J1432">
        <v>0.435</v>
      </c>
      <c r="K1432">
        <v>5.8999999999999997E-2</v>
      </c>
      <c r="L1432">
        <v>0.22500000000000001</v>
      </c>
      <c r="M1432">
        <v>0.121</v>
      </c>
      <c r="N1432">
        <v>0.151</v>
      </c>
      <c r="O1432">
        <v>0.18</v>
      </c>
      <c r="P1432">
        <v>0.14899999999999999</v>
      </c>
      <c r="Q1432" t="s">
        <v>373</v>
      </c>
      <c r="R1432">
        <v>-16</v>
      </c>
      <c r="S1432">
        <v>-0.2</v>
      </c>
      <c r="T1432">
        <v>-100.8</v>
      </c>
      <c r="U1432">
        <v>74.400000000000006</v>
      </c>
      <c r="V1432">
        <v>-0.4</v>
      </c>
    </row>
    <row r="1433" spans="1:22" x14ac:dyDescent="0.45">
      <c r="A1433" t="s">
        <v>3069</v>
      </c>
      <c r="B1433" t="s">
        <v>1989</v>
      </c>
      <c r="C1433">
        <v>170</v>
      </c>
      <c r="D1433">
        <v>559</v>
      </c>
      <c r="E1433">
        <v>15</v>
      </c>
      <c r="F1433">
        <v>54</v>
      </c>
      <c r="G1433">
        <v>52</v>
      </c>
      <c r="H1433">
        <v>2</v>
      </c>
      <c r="I1433">
        <v>7.9000000000000001E-2</v>
      </c>
      <c r="J1433">
        <v>0.26700000000000002</v>
      </c>
      <c r="K1433">
        <v>0.153</v>
      </c>
      <c r="L1433">
        <v>0.27900000000000003</v>
      </c>
      <c r="M1433">
        <v>0.221</v>
      </c>
      <c r="N1433">
        <v>0.28100000000000003</v>
      </c>
      <c r="O1433">
        <v>0.374</v>
      </c>
      <c r="P1433">
        <v>0.28699999999999998</v>
      </c>
      <c r="Q1433" t="s">
        <v>373</v>
      </c>
      <c r="R1433">
        <v>72</v>
      </c>
      <c r="S1433">
        <v>-0.8</v>
      </c>
      <c r="T1433">
        <v>-20.3</v>
      </c>
      <c r="U1433">
        <v>-2.8</v>
      </c>
      <c r="V1433">
        <v>-0.4</v>
      </c>
    </row>
    <row r="1434" spans="1:22" x14ac:dyDescent="0.45">
      <c r="A1434" t="s">
        <v>3070</v>
      </c>
      <c r="B1434" t="s">
        <v>1989</v>
      </c>
      <c r="C1434">
        <v>116</v>
      </c>
      <c r="D1434">
        <v>320</v>
      </c>
      <c r="E1434">
        <v>10</v>
      </c>
      <c r="F1434">
        <v>27</v>
      </c>
      <c r="G1434">
        <v>25</v>
      </c>
      <c r="H1434">
        <v>0</v>
      </c>
      <c r="I1434">
        <v>3.1E-2</v>
      </c>
      <c r="J1434">
        <v>0.35599999999999998</v>
      </c>
      <c r="K1434">
        <v>0.11600000000000001</v>
      </c>
      <c r="L1434">
        <v>0.311</v>
      </c>
      <c r="M1434">
        <v>0.216</v>
      </c>
      <c r="N1434">
        <v>0.253</v>
      </c>
      <c r="O1434">
        <v>0.33200000000000002</v>
      </c>
      <c r="P1434">
        <v>0.254</v>
      </c>
      <c r="Q1434" t="s">
        <v>373</v>
      </c>
      <c r="R1434">
        <v>58</v>
      </c>
      <c r="S1434">
        <v>-2.6</v>
      </c>
      <c r="T1434">
        <v>-18.899999999999999</v>
      </c>
      <c r="U1434">
        <v>4</v>
      </c>
      <c r="V1434">
        <v>-0.4</v>
      </c>
    </row>
    <row r="1435" spans="1:22" x14ac:dyDescent="0.45">
      <c r="A1435" t="s">
        <v>3071</v>
      </c>
      <c r="B1435" t="s">
        <v>1989</v>
      </c>
      <c r="C1435">
        <v>180</v>
      </c>
      <c r="D1435">
        <v>421</v>
      </c>
      <c r="E1435">
        <v>9</v>
      </c>
      <c r="F1435">
        <v>65</v>
      </c>
      <c r="G1435">
        <v>34</v>
      </c>
      <c r="H1435">
        <v>18</v>
      </c>
      <c r="I1435">
        <v>0.05</v>
      </c>
      <c r="J1435">
        <v>0.29199999999999998</v>
      </c>
      <c r="K1435">
        <v>0.13200000000000001</v>
      </c>
      <c r="L1435">
        <v>0.30099999999999999</v>
      </c>
      <c r="M1435">
        <v>0.223</v>
      </c>
      <c r="N1435">
        <v>0.27400000000000002</v>
      </c>
      <c r="O1435">
        <v>0.35499999999999998</v>
      </c>
      <c r="P1435">
        <v>0.27500000000000002</v>
      </c>
      <c r="Q1435" t="s">
        <v>373</v>
      </c>
      <c r="R1435">
        <v>61</v>
      </c>
      <c r="S1435">
        <v>3.1</v>
      </c>
      <c r="T1435">
        <v>-18.399999999999999</v>
      </c>
      <c r="U1435">
        <v>-0.2</v>
      </c>
      <c r="V1435">
        <v>-0.4</v>
      </c>
    </row>
    <row r="1436" spans="1:22" x14ac:dyDescent="0.45">
      <c r="A1436" t="s">
        <v>3072</v>
      </c>
      <c r="B1436" t="s">
        <v>1989</v>
      </c>
      <c r="C1436">
        <v>240</v>
      </c>
      <c r="D1436">
        <v>703</v>
      </c>
      <c r="E1436">
        <v>4</v>
      </c>
      <c r="F1436">
        <v>69</v>
      </c>
      <c r="G1436">
        <v>60</v>
      </c>
      <c r="H1436">
        <v>10</v>
      </c>
      <c r="I1436">
        <v>7.8E-2</v>
      </c>
      <c r="J1436">
        <v>0.152</v>
      </c>
      <c r="K1436">
        <v>7.2999999999999995E-2</v>
      </c>
      <c r="L1436">
        <v>0.28299999999999997</v>
      </c>
      <c r="M1436">
        <v>0.24099999999999999</v>
      </c>
      <c r="N1436">
        <v>0.3</v>
      </c>
      <c r="O1436">
        <v>0.314</v>
      </c>
      <c r="P1436">
        <v>0.27700000000000002</v>
      </c>
      <c r="Q1436" t="s">
        <v>373</v>
      </c>
      <c r="R1436">
        <v>64</v>
      </c>
      <c r="S1436">
        <v>0.9</v>
      </c>
      <c r="T1436">
        <v>-30.2</v>
      </c>
      <c r="U1436">
        <v>3.3</v>
      </c>
      <c r="V1436">
        <v>-0.4</v>
      </c>
    </row>
    <row r="1437" spans="1:22" x14ac:dyDescent="0.45">
      <c r="A1437" t="s">
        <v>3074</v>
      </c>
      <c r="B1437" t="s">
        <v>1989</v>
      </c>
      <c r="C1437">
        <v>168</v>
      </c>
      <c r="D1437">
        <v>410</v>
      </c>
      <c r="E1437">
        <v>4</v>
      </c>
      <c r="F1437">
        <v>43</v>
      </c>
      <c r="G1437">
        <v>31</v>
      </c>
      <c r="H1437">
        <v>12</v>
      </c>
      <c r="I1437">
        <v>7.5999999999999998E-2</v>
      </c>
      <c r="J1437">
        <v>0.26800000000000002</v>
      </c>
      <c r="K1437">
        <v>0.1</v>
      </c>
      <c r="L1437">
        <v>0.33500000000000002</v>
      </c>
      <c r="M1437">
        <v>0.24299999999999999</v>
      </c>
      <c r="N1437">
        <v>0.311</v>
      </c>
      <c r="O1437">
        <v>0.34300000000000003</v>
      </c>
      <c r="P1437">
        <v>0.29199999999999998</v>
      </c>
      <c r="Q1437" t="s">
        <v>373</v>
      </c>
      <c r="R1437">
        <v>74</v>
      </c>
      <c r="S1437">
        <v>1.5</v>
      </c>
      <c r="T1437">
        <v>-12</v>
      </c>
      <c r="U1437">
        <v>-6.5</v>
      </c>
      <c r="V1437">
        <v>-0.4</v>
      </c>
    </row>
    <row r="1438" spans="1:22" x14ac:dyDescent="0.45">
      <c r="A1438" t="s">
        <v>3073</v>
      </c>
      <c r="B1438" t="s">
        <v>45</v>
      </c>
      <c r="C1438">
        <v>279</v>
      </c>
      <c r="D1438">
        <v>755</v>
      </c>
      <c r="E1438">
        <v>23</v>
      </c>
      <c r="F1438">
        <v>95</v>
      </c>
      <c r="G1438">
        <v>67</v>
      </c>
      <c r="H1438">
        <v>15</v>
      </c>
      <c r="I1438">
        <v>0.06</v>
      </c>
      <c r="J1438">
        <v>0.30599999999999999</v>
      </c>
      <c r="K1438">
        <v>0.14699999999999999</v>
      </c>
      <c r="L1438">
        <v>0.317</v>
      </c>
      <c r="M1438">
        <v>0.23599999999999999</v>
      </c>
      <c r="N1438">
        <v>0.28899999999999998</v>
      </c>
      <c r="O1438">
        <v>0.38200000000000001</v>
      </c>
      <c r="P1438">
        <v>0.29199999999999998</v>
      </c>
      <c r="Q1438" t="s">
        <v>373</v>
      </c>
      <c r="R1438">
        <v>74</v>
      </c>
      <c r="S1438">
        <v>0.4</v>
      </c>
      <c r="T1438">
        <v>-23.4</v>
      </c>
      <c r="U1438">
        <v>-6.4</v>
      </c>
      <c r="V1438">
        <v>-0.4</v>
      </c>
    </row>
    <row r="1439" spans="1:22" x14ac:dyDescent="0.45">
      <c r="A1439" t="s">
        <v>3075</v>
      </c>
      <c r="B1439" t="s">
        <v>1989</v>
      </c>
      <c r="C1439">
        <v>163</v>
      </c>
      <c r="D1439">
        <v>471</v>
      </c>
      <c r="E1439">
        <v>5</v>
      </c>
      <c r="F1439">
        <v>50</v>
      </c>
      <c r="G1439">
        <v>36</v>
      </c>
      <c r="H1439">
        <v>0</v>
      </c>
      <c r="I1439">
        <v>8.1000000000000003E-2</v>
      </c>
      <c r="J1439">
        <v>8.8999999999999996E-2</v>
      </c>
      <c r="K1439">
        <v>8.6999999999999994E-2</v>
      </c>
      <c r="L1439">
        <v>0.27900000000000003</v>
      </c>
      <c r="M1439">
        <v>0.26</v>
      </c>
      <c r="N1439">
        <v>0.32300000000000001</v>
      </c>
      <c r="O1439">
        <v>0.34799999999999998</v>
      </c>
      <c r="P1439">
        <v>0.3</v>
      </c>
      <c r="Q1439" t="s">
        <v>373</v>
      </c>
      <c r="R1439">
        <v>80</v>
      </c>
      <c r="S1439">
        <v>-4</v>
      </c>
      <c r="T1439">
        <v>-16.399999999999999</v>
      </c>
      <c r="U1439">
        <v>-3.6</v>
      </c>
      <c r="V1439">
        <v>-0.4</v>
      </c>
    </row>
    <row r="1440" spans="1:22" x14ac:dyDescent="0.45">
      <c r="A1440" t="s">
        <v>3076</v>
      </c>
      <c r="B1440" t="s">
        <v>1989</v>
      </c>
      <c r="C1440">
        <v>476</v>
      </c>
      <c r="D1440">
        <v>1272</v>
      </c>
      <c r="E1440">
        <v>10</v>
      </c>
      <c r="F1440">
        <v>156</v>
      </c>
      <c r="G1440">
        <v>97</v>
      </c>
      <c r="H1440">
        <v>32</v>
      </c>
      <c r="I1440">
        <v>7.3999999999999996E-2</v>
      </c>
      <c r="J1440">
        <v>0.19900000000000001</v>
      </c>
      <c r="K1440">
        <v>0.11</v>
      </c>
      <c r="L1440">
        <v>0.33600000000000002</v>
      </c>
      <c r="M1440">
        <v>0.27100000000000002</v>
      </c>
      <c r="N1440">
        <v>0.32700000000000001</v>
      </c>
      <c r="O1440">
        <v>0.38100000000000001</v>
      </c>
      <c r="P1440">
        <v>0.311</v>
      </c>
      <c r="Q1440" t="s">
        <v>373</v>
      </c>
      <c r="R1440">
        <v>77</v>
      </c>
      <c r="S1440">
        <v>1.5</v>
      </c>
      <c r="T1440">
        <v>-35.700000000000003</v>
      </c>
      <c r="U1440">
        <v>-10.4</v>
      </c>
      <c r="V1440">
        <v>-0.4</v>
      </c>
    </row>
    <row r="1441" spans="1:22" x14ac:dyDescent="0.45">
      <c r="A1441" t="s">
        <v>3077</v>
      </c>
      <c r="B1441" t="s">
        <v>52</v>
      </c>
      <c r="C1441">
        <v>141</v>
      </c>
      <c r="D1441">
        <v>549</v>
      </c>
      <c r="E1441">
        <v>12</v>
      </c>
      <c r="F1441">
        <v>45</v>
      </c>
      <c r="G1441">
        <v>63</v>
      </c>
      <c r="H1441">
        <v>1</v>
      </c>
      <c r="I1441">
        <v>0.106</v>
      </c>
      <c r="J1441">
        <v>0.19500000000000001</v>
      </c>
      <c r="K1441">
        <v>0.121</v>
      </c>
      <c r="L1441">
        <v>0.314</v>
      </c>
      <c r="M1441">
        <v>0.26300000000000001</v>
      </c>
      <c r="N1441">
        <v>0.34200000000000003</v>
      </c>
      <c r="O1441">
        <v>0.38500000000000001</v>
      </c>
      <c r="P1441">
        <v>0.317</v>
      </c>
      <c r="Q1441" t="s">
        <v>373</v>
      </c>
      <c r="R1441">
        <v>92</v>
      </c>
      <c r="S1441">
        <v>-4.8</v>
      </c>
      <c r="T1441">
        <v>-10.199999999999999</v>
      </c>
      <c r="U1441">
        <v>-13.2</v>
      </c>
      <c r="V1441">
        <v>-0.5</v>
      </c>
    </row>
    <row r="1442" spans="1:22" x14ac:dyDescent="0.45">
      <c r="A1442" t="s">
        <v>3079</v>
      </c>
      <c r="B1442" t="s">
        <v>1989</v>
      </c>
      <c r="C1442">
        <v>188</v>
      </c>
      <c r="D1442">
        <v>377</v>
      </c>
      <c r="E1442">
        <v>6</v>
      </c>
      <c r="F1442">
        <v>54</v>
      </c>
      <c r="G1442">
        <v>32</v>
      </c>
      <c r="H1442">
        <v>18</v>
      </c>
      <c r="I1442">
        <v>4.2000000000000003E-2</v>
      </c>
      <c r="J1442">
        <v>0.28599999999999998</v>
      </c>
      <c r="K1442">
        <v>0.14499999999999999</v>
      </c>
      <c r="L1442">
        <v>0.32100000000000001</v>
      </c>
      <c r="M1442">
        <v>0.23400000000000001</v>
      </c>
      <c r="N1442">
        <v>0.27500000000000002</v>
      </c>
      <c r="O1442">
        <v>0.379</v>
      </c>
      <c r="P1442">
        <v>0.28399999999999997</v>
      </c>
      <c r="Q1442" t="s">
        <v>373</v>
      </c>
      <c r="R1442">
        <v>64</v>
      </c>
      <c r="S1442">
        <v>1</v>
      </c>
      <c r="T1442">
        <v>-15.8</v>
      </c>
      <c r="U1442">
        <v>-1.5</v>
      </c>
      <c r="V1442">
        <v>-0.5</v>
      </c>
    </row>
    <row r="1443" spans="1:22" x14ac:dyDescent="0.45">
      <c r="A1443" t="s">
        <v>3078</v>
      </c>
      <c r="B1443" t="s">
        <v>1989</v>
      </c>
      <c r="C1443">
        <v>172</v>
      </c>
      <c r="D1443">
        <v>466</v>
      </c>
      <c r="E1443">
        <v>17</v>
      </c>
      <c r="F1443">
        <v>63</v>
      </c>
      <c r="G1443">
        <v>53</v>
      </c>
      <c r="H1443">
        <v>10</v>
      </c>
      <c r="I1443">
        <v>0.107</v>
      </c>
      <c r="J1443">
        <v>0.35399999999999998</v>
      </c>
      <c r="K1443">
        <v>0.183</v>
      </c>
      <c r="L1443">
        <v>0.27300000000000002</v>
      </c>
      <c r="M1443">
        <v>0.19500000000000001</v>
      </c>
      <c r="N1443">
        <v>0.28499999999999998</v>
      </c>
      <c r="O1443">
        <v>0.378</v>
      </c>
      <c r="P1443">
        <v>0.28599999999999998</v>
      </c>
      <c r="Q1443" t="s">
        <v>373</v>
      </c>
      <c r="R1443">
        <v>78</v>
      </c>
      <c r="S1443">
        <v>0.3</v>
      </c>
      <c r="T1443">
        <v>-12.1</v>
      </c>
      <c r="U1443">
        <v>-8.1999999999999993</v>
      </c>
      <c r="V1443">
        <v>-0.5</v>
      </c>
    </row>
    <row r="1444" spans="1:22" x14ac:dyDescent="0.45">
      <c r="A1444" t="s">
        <v>3080</v>
      </c>
      <c r="B1444" t="s">
        <v>1989</v>
      </c>
      <c r="C1444">
        <v>172</v>
      </c>
      <c r="D1444">
        <v>373</v>
      </c>
      <c r="E1444">
        <v>1</v>
      </c>
      <c r="F1444">
        <v>15</v>
      </c>
      <c r="G1444">
        <v>20</v>
      </c>
      <c r="H1444">
        <v>6</v>
      </c>
      <c r="I1444">
        <v>1.2999999999999999E-2</v>
      </c>
      <c r="J1444">
        <v>0.223</v>
      </c>
      <c r="K1444">
        <v>2.1000000000000001E-2</v>
      </c>
      <c r="L1444">
        <v>0.19</v>
      </c>
      <c r="M1444">
        <v>0.14499999999999999</v>
      </c>
      <c r="N1444">
        <v>0.158</v>
      </c>
      <c r="O1444">
        <v>0.16700000000000001</v>
      </c>
      <c r="P1444">
        <v>0.14599999999999999</v>
      </c>
      <c r="Q1444" t="s">
        <v>373</v>
      </c>
      <c r="R1444">
        <v>-23</v>
      </c>
      <c r="S1444">
        <v>1.1000000000000001</v>
      </c>
      <c r="T1444">
        <v>-57.6</v>
      </c>
      <c r="U1444">
        <v>40.700000000000003</v>
      </c>
      <c r="V1444">
        <v>-0.5</v>
      </c>
    </row>
    <row r="1445" spans="1:22" x14ac:dyDescent="0.45">
      <c r="A1445" t="s">
        <v>3081</v>
      </c>
      <c r="B1445" t="s">
        <v>1989</v>
      </c>
      <c r="C1445">
        <v>167</v>
      </c>
      <c r="D1445">
        <v>459</v>
      </c>
      <c r="E1445">
        <v>11</v>
      </c>
      <c r="F1445">
        <v>51</v>
      </c>
      <c r="G1445">
        <v>39</v>
      </c>
      <c r="H1445">
        <v>14</v>
      </c>
      <c r="I1445">
        <v>5.1999999999999998E-2</v>
      </c>
      <c r="J1445">
        <v>0.32700000000000001</v>
      </c>
      <c r="K1445">
        <v>0.126</v>
      </c>
      <c r="L1445">
        <v>0.26</v>
      </c>
      <c r="M1445">
        <v>0.189</v>
      </c>
      <c r="N1445">
        <v>0.23499999999999999</v>
      </c>
      <c r="O1445">
        <v>0.315</v>
      </c>
      <c r="P1445">
        <v>0.24399999999999999</v>
      </c>
      <c r="Q1445" t="s">
        <v>373</v>
      </c>
      <c r="R1445">
        <v>49</v>
      </c>
      <c r="S1445">
        <v>3.6</v>
      </c>
      <c r="T1445">
        <v>-24.6</v>
      </c>
      <c r="U1445">
        <v>5.2</v>
      </c>
      <c r="V1445">
        <v>-0.5</v>
      </c>
    </row>
    <row r="1446" spans="1:22" x14ac:dyDescent="0.45">
      <c r="A1446" t="s">
        <v>3082</v>
      </c>
      <c r="B1446" t="s">
        <v>1989</v>
      </c>
      <c r="C1446">
        <v>235</v>
      </c>
      <c r="D1446">
        <v>658</v>
      </c>
      <c r="E1446">
        <v>22</v>
      </c>
      <c r="F1446">
        <v>66</v>
      </c>
      <c r="G1446">
        <v>74</v>
      </c>
      <c r="H1446">
        <v>6</v>
      </c>
      <c r="I1446">
        <v>4.3999999999999997E-2</v>
      </c>
      <c r="J1446">
        <v>0.33300000000000002</v>
      </c>
      <c r="K1446">
        <v>0.17199999999999999</v>
      </c>
      <c r="L1446">
        <v>0.30499999999999999</v>
      </c>
      <c r="M1446">
        <v>0.224</v>
      </c>
      <c r="N1446">
        <v>0.26600000000000001</v>
      </c>
      <c r="O1446">
        <v>0.39700000000000002</v>
      </c>
      <c r="P1446">
        <v>0.28000000000000003</v>
      </c>
      <c r="Q1446" t="s">
        <v>373</v>
      </c>
      <c r="R1446">
        <v>72</v>
      </c>
      <c r="S1446">
        <v>1</v>
      </c>
      <c r="T1446">
        <v>-21.6</v>
      </c>
      <c r="U1446">
        <v>-5.9</v>
      </c>
      <c r="V1446">
        <v>-0.5</v>
      </c>
    </row>
    <row r="1447" spans="1:22" x14ac:dyDescent="0.45">
      <c r="A1447" t="s">
        <v>3084</v>
      </c>
      <c r="B1447" t="s">
        <v>1989</v>
      </c>
      <c r="C1447">
        <v>152</v>
      </c>
      <c r="D1447">
        <v>421</v>
      </c>
      <c r="E1447">
        <v>14</v>
      </c>
      <c r="F1447">
        <v>33</v>
      </c>
      <c r="G1447">
        <v>39</v>
      </c>
      <c r="H1447">
        <v>0</v>
      </c>
      <c r="I1447">
        <v>6.2E-2</v>
      </c>
      <c r="J1447">
        <v>0.26100000000000001</v>
      </c>
      <c r="K1447">
        <v>0.153</v>
      </c>
      <c r="L1447">
        <v>0.26600000000000001</v>
      </c>
      <c r="M1447">
        <v>0.218</v>
      </c>
      <c r="N1447">
        <v>0.27700000000000002</v>
      </c>
      <c r="O1447">
        <v>0.371</v>
      </c>
      <c r="P1447">
        <v>0.28399999999999997</v>
      </c>
      <c r="Q1447" t="s">
        <v>373</v>
      </c>
      <c r="R1447">
        <v>73</v>
      </c>
      <c r="S1447">
        <v>-3.4</v>
      </c>
      <c r="T1447">
        <v>-17.100000000000001</v>
      </c>
      <c r="U1447">
        <v>-1.1000000000000001</v>
      </c>
      <c r="V1447">
        <v>-0.5</v>
      </c>
    </row>
    <row r="1448" spans="1:22" x14ac:dyDescent="0.45">
      <c r="A1448" t="s">
        <v>3085</v>
      </c>
      <c r="B1448" t="s">
        <v>1989</v>
      </c>
      <c r="C1448">
        <v>281</v>
      </c>
      <c r="D1448">
        <v>579</v>
      </c>
      <c r="E1448">
        <v>0</v>
      </c>
      <c r="F1448">
        <v>26</v>
      </c>
      <c r="G1448">
        <v>19</v>
      </c>
      <c r="H1448">
        <v>0</v>
      </c>
      <c r="I1448">
        <v>5.8999999999999997E-2</v>
      </c>
      <c r="J1448">
        <v>0.42099999999999999</v>
      </c>
      <c r="K1448">
        <v>1.7000000000000001E-2</v>
      </c>
      <c r="L1448">
        <v>0.22900000000000001</v>
      </c>
      <c r="M1448">
        <v>0.112</v>
      </c>
      <c r="N1448">
        <v>0.17100000000000001</v>
      </c>
      <c r="O1448">
        <v>0.129</v>
      </c>
      <c r="P1448">
        <v>0.14499999999999999</v>
      </c>
      <c r="Q1448" t="s">
        <v>373</v>
      </c>
      <c r="R1448">
        <v>-18</v>
      </c>
      <c r="S1448">
        <v>-0.3</v>
      </c>
      <c r="T1448">
        <v>-81.900000000000006</v>
      </c>
      <c r="U1448">
        <v>59.4</v>
      </c>
      <c r="V1448">
        <v>-0.5</v>
      </c>
    </row>
    <row r="1449" spans="1:22" x14ac:dyDescent="0.45">
      <c r="A1449" t="s">
        <v>3086</v>
      </c>
      <c r="B1449" t="s">
        <v>1989</v>
      </c>
      <c r="C1449">
        <v>311</v>
      </c>
      <c r="D1449">
        <v>915</v>
      </c>
      <c r="E1449">
        <v>34</v>
      </c>
      <c r="F1449">
        <v>106</v>
      </c>
      <c r="G1449">
        <v>86</v>
      </c>
      <c r="H1449">
        <v>4</v>
      </c>
      <c r="I1449">
        <v>9.0999999999999998E-2</v>
      </c>
      <c r="J1449">
        <v>0.26200000000000001</v>
      </c>
      <c r="K1449">
        <v>0.18099999999999999</v>
      </c>
      <c r="L1449">
        <v>0.249</v>
      </c>
      <c r="M1449">
        <v>0.20899999999999999</v>
      </c>
      <c r="N1449">
        <v>0.28399999999999997</v>
      </c>
      <c r="O1449">
        <v>0.39</v>
      </c>
      <c r="P1449">
        <v>0.28899999999999998</v>
      </c>
      <c r="Q1449" t="s">
        <v>373</v>
      </c>
      <c r="R1449">
        <v>81</v>
      </c>
      <c r="S1449">
        <v>-0.8</v>
      </c>
      <c r="T1449">
        <v>-22.7</v>
      </c>
      <c r="U1449">
        <v>-13.6</v>
      </c>
      <c r="V1449">
        <v>-0.5</v>
      </c>
    </row>
    <row r="1450" spans="1:22" x14ac:dyDescent="0.45">
      <c r="A1450" t="s">
        <v>81</v>
      </c>
      <c r="B1450" t="s">
        <v>20</v>
      </c>
      <c r="C1450">
        <v>359</v>
      </c>
      <c r="D1450">
        <v>1414</v>
      </c>
      <c r="E1450">
        <v>44</v>
      </c>
      <c r="F1450">
        <v>146</v>
      </c>
      <c r="G1450">
        <v>145</v>
      </c>
      <c r="H1450">
        <v>10</v>
      </c>
      <c r="I1450">
        <v>0.105</v>
      </c>
      <c r="J1450">
        <v>0.26400000000000001</v>
      </c>
      <c r="K1450">
        <v>0.17299999999999999</v>
      </c>
      <c r="L1450">
        <v>0.27300000000000002</v>
      </c>
      <c r="M1450">
        <v>0.219</v>
      </c>
      <c r="N1450">
        <v>0.30299999999999999</v>
      </c>
      <c r="O1450">
        <v>0.39200000000000002</v>
      </c>
      <c r="P1450">
        <v>0.30299999999999999</v>
      </c>
      <c r="Q1450" t="s">
        <v>373</v>
      </c>
      <c r="R1450">
        <v>90</v>
      </c>
      <c r="S1450">
        <v>0.2</v>
      </c>
      <c r="T1450">
        <v>-15.9</v>
      </c>
      <c r="U1450">
        <v>-35.1</v>
      </c>
      <c r="V1450">
        <v>-0.5</v>
      </c>
    </row>
    <row r="1451" spans="1:22" x14ac:dyDescent="0.45">
      <c r="A1451" t="s">
        <v>3087</v>
      </c>
      <c r="B1451" t="s">
        <v>1989</v>
      </c>
      <c r="C1451">
        <v>473</v>
      </c>
      <c r="D1451">
        <v>1305</v>
      </c>
      <c r="E1451">
        <v>7</v>
      </c>
      <c r="F1451">
        <v>123</v>
      </c>
      <c r="G1451">
        <v>87</v>
      </c>
      <c r="H1451">
        <v>7</v>
      </c>
      <c r="I1451">
        <v>7.3999999999999996E-2</v>
      </c>
      <c r="J1451">
        <v>0.14299999999999999</v>
      </c>
      <c r="K1451">
        <v>7.1999999999999995E-2</v>
      </c>
      <c r="L1451">
        <v>0.245</v>
      </c>
      <c r="M1451">
        <v>0.21199999999999999</v>
      </c>
      <c r="N1451">
        <v>0.28000000000000003</v>
      </c>
      <c r="O1451">
        <v>0.28399999999999997</v>
      </c>
      <c r="P1451">
        <v>0.25600000000000001</v>
      </c>
      <c r="Q1451" t="s">
        <v>373</v>
      </c>
      <c r="R1451">
        <v>52</v>
      </c>
      <c r="S1451">
        <v>0.4</v>
      </c>
      <c r="T1451">
        <v>-74.2</v>
      </c>
      <c r="U1451">
        <v>29.1</v>
      </c>
      <c r="V1451">
        <v>-0.5</v>
      </c>
    </row>
    <row r="1452" spans="1:22" x14ac:dyDescent="0.45">
      <c r="A1452" t="s">
        <v>3088</v>
      </c>
      <c r="B1452" t="s">
        <v>1989</v>
      </c>
      <c r="C1452">
        <v>220</v>
      </c>
      <c r="D1452">
        <v>724</v>
      </c>
      <c r="E1452">
        <v>6</v>
      </c>
      <c r="F1452">
        <v>97</v>
      </c>
      <c r="G1452">
        <v>54</v>
      </c>
      <c r="H1452">
        <v>29</v>
      </c>
      <c r="I1452">
        <v>0.104</v>
      </c>
      <c r="J1452">
        <v>7.9000000000000001E-2</v>
      </c>
      <c r="K1452">
        <v>0.10299999999999999</v>
      </c>
      <c r="L1452">
        <v>0.28199999999999997</v>
      </c>
      <c r="M1452">
        <v>0.26600000000000001</v>
      </c>
      <c r="N1452">
        <v>0.35099999999999998</v>
      </c>
      <c r="O1452">
        <v>0.36899999999999999</v>
      </c>
      <c r="P1452">
        <v>0.32200000000000001</v>
      </c>
      <c r="Q1452" t="s">
        <v>373</v>
      </c>
      <c r="R1452">
        <v>91</v>
      </c>
      <c r="S1452">
        <v>-2.5</v>
      </c>
      <c r="T1452">
        <v>-10.6</v>
      </c>
      <c r="U1452">
        <v>-19</v>
      </c>
      <c r="V1452">
        <v>-0.5</v>
      </c>
    </row>
    <row r="1453" spans="1:22" x14ac:dyDescent="0.45">
      <c r="A1453" t="s">
        <v>529</v>
      </c>
      <c r="B1453" t="s">
        <v>1989</v>
      </c>
      <c r="C1453">
        <v>441</v>
      </c>
      <c r="D1453">
        <v>1601</v>
      </c>
      <c r="E1453">
        <v>40</v>
      </c>
      <c r="F1453">
        <v>200</v>
      </c>
      <c r="G1453">
        <v>143</v>
      </c>
      <c r="H1453">
        <v>33</v>
      </c>
      <c r="I1453">
        <v>8.2000000000000003E-2</v>
      </c>
      <c r="J1453">
        <v>0.20899999999999999</v>
      </c>
      <c r="K1453">
        <v>0.13300000000000001</v>
      </c>
      <c r="L1453">
        <v>0.27800000000000002</v>
      </c>
      <c r="M1453">
        <v>0.23499999999999999</v>
      </c>
      <c r="N1453">
        <v>0.30199999999999999</v>
      </c>
      <c r="O1453">
        <v>0.36799999999999999</v>
      </c>
      <c r="P1453">
        <v>0.29299999999999998</v>
      </c>
      <c r="Q1453" t="s">
        <v>373</v>
      </c>
      <c r="R1453">
        <v>79</v>
      </c>
      <c r="S1453">
        <v>-0.1</v>
      </c>
      <c r="T1453">
        <v>-42.1</v>
      </c>
      <c r="U1453">
        <v>-16.7</v>
      </c>
      <c r="V1453">
        <v>-0.5</v>
      </c>
    </row>
    <row r="1454" spans="1:22" x14ac:dyDescent="0.45">
      <c r="A1454" t="s">
        <v>3089</v>
      </c>
      <c r="B1454" t="s">
        <v>1989</v>
      </c>
      <c r="C1454">
        <v>170</v>
      </c>
      <c r="D1454">
        <v>442</v>
      </c>
      <c r="E1454">
        <v>21</v>
      </c>
      <c r="F1454">
        <v>47</v>
      </c>
      <c r="G1454">
        <v>68</v>
      </c>
      <c r="H1454">
        <v>0</v>
      </c>
      <c r="I1454">
        <v>0.109</v>
      </c>
      <c r="J1454">
        <v>0.16300000000000001</v>
      </c>
      <c r="K1454">
        <v>0.21</v>
      </c>
      <c r="L1454">
        <v>0.254</v>
      </c>
      <c r="M1454">
        <v>0.249</v>
      </c>
      <c r="N1454">
        <v>0.33900000000000002</v>
      </c>
      <c r="O1454">
        <v>0.46</v>
      </c>
      <c r="P1454">
        <v>0.34499999999999997</v>
      </c>
      <c r="Q1454" t="s">
        <v>373</v>
      </c>
      <c r="R1454">
        <v>110</v>
      </c>
      <c r="S1454">
        <v>-7.3</v>
      </c>
      <c r="T1454">
        <v>-2</v>
      </c>
      <c r="U1454">
        <v>-18.5</v>
      </c>
      <c r="V1454">
        <v>-0.5</v>
      </c>
    </row>
    <row r="1455" spans="1:22" x14ac:dyDescent="0.45">
      <c r="A1455" t="s">
        <v>3090</v>
      </c>
      <c r="B1455" t="s">
        <v>1989</v>
      </c>
      <c r="C1455">
        <v>193</v>
      </c>
      <c r="D1455">
        <v>624</v>
      </c>
      <c r="E1455">
        <v>17</v>
      </c>
      <c r="F1455">
        <v>44</v>
      </c>
      <c r="G1455">
        <v>67</v>
      </c>
      <c r="H1455">
        <v>1</v>
      </c>
      <c r="I1455">
        <v>2.7E-2</v>
      </c>
      <c r="J1455">
        <v>0.253</v>
      </c>
      <c r="K1455">
        <v>0.13700000000000001</v>
      </c>
      <c r="L1455">
        <v>0.29799999999999999</v>
      </c>
      <c r="M1455">
        <v>0.24</v>
      </c>
      <c r="N1455">
        <v>0.27100000000000002</v>
      </c>
      <c r="O1455">
        <v>0.377</v>
      </c>
      <c r="P1455">
        <v>0.27500000000000002</v>
      </c>
      <c r="Q1455" t="s">
        <v>373</v>
      </c>
      <c r="R1455">
        <v>61</v>
      </c>
      <c r="S1455">
        <v>-4</v>
      </c>
      <c r="T1455">
        <v>-33.9</v>
      </c>
      <c r="U1455">
        <v>8.9</v>
      </c>
      <c r="V1455">
        <v>-0.5</v>
      </c>
    </row>
    <row r="1456" spans="1:22" x14ac:dyDescent="0.45">
      <c r="A1456" t="s">
        <v>3091</v>
      </c>
      <c r="B1456" t="s">
        <v>1989</v>
      </c>
      <c r="C1456">
        <v>164</v>
      </c>
      <c r="D1456">
        <v>358</v>
      </c>
      <c r="E1456">
        <v>1</v>
      </c>
      <c r="F1456">
        <v>31</v>
      </c>
      <c r="G1456">
        <v>26</v>
      </c>
      <c r="H1456">
        <v>5</v>
      </c>
      <c r="I1456">
        <v>9.5000000000000001E-2</v>
      </c>
      <c r="J1456">
        <v>0.182</v>
      </c>
      <c r="K1456">
        <v>0.10199999999999999</v>
      </c>
      <c r="L1456">
        <v>0.26800000000000002</v>
      </c>
      <c r="M1456">
        <v>0.217</v>
      </c>
      <c r="N1456">
        <v>0.30099999999999999</v>
      </c>
      <c r="O1456">
        <v>0.318</v>
      </c>
      <c r="P1456">
        <v>0.27600000000000002</v>
      </c>
      <c r="Q1456" t="s">
        <v>373</v>
      </c>
      <c r="R1456">
        <v>64</v>
      </c>
      <c r="S1456">
        <v>-1.9</v>
      </c>
      <c r="T1456">
        <v>-17.7</v>
      </c>
      <c r="U1456">
        <v>1.4</v>
      </c>
      <c r="V1456">
        <v>-0.5</v>
      </c>
    </row>
    <row r="1457" spans="1:22" x14ac:dyDescent="0.45">
      <c r="A1457" t="s">
        <v>3092</v>
      </c>
      <c r="B1457" t="s">
        <v>1989</v>
      </c>
      <c r="C1457">
        <v>207</v>
      </c>
      <c r="D1457">
        <v>509</v>
      </c>
      <c r="E1457">
        <v>9</v>
      </c>
      <c r="F1457">
        <v>51</v>
      </c>
      <c r="G1457">
        <v>41</v>
      </c>
      <c r="H1457">
        <v>6</v>
      </c>
      <c r="I1457">
        <v>6.3E-2</v>
      </c>
      <c r="J1457">
        <v>0.26700000000000002</v>
      </c>
      <c r="K1457">
        <v>0.128</v>
      </c>
      <c r="L1457">
        <v>0.308</v>
      </c>
      <c r="M1457">
        <v>0.23499999999999999</v>
      </c>
      <c r="N1457">
        <v>0.28699999999999998</v>
      </c>
      <c r="O1457">
        <v>0.36199999999999999</v>
      </c>
      <c r="P1457">
        <v>0.28599999999999998</v>
      </c>
      <c r="Q1457" t="s">
        <v>373</v>
      </c>
      <c r="R1457">
        <v>77</v>
      </c>
      <c r="S1457">
        <v>-0.7</v>
      </c>
      <c r="T1457">
        <v>-14.5</v>
      </c>
      <c r="U1457">
        <v>-6.9</v>
      </c>
      <c r="V1457">
        <v>-0.5</v>
      </c>
    </row>
    <row r="1458" spans="1:22" x14ac:dyDescent="0.45">
      <c r="A1458" t="s">
        <v>3093</v>
      </c>
      <c r="B1458" t="s">
        <v>1989</v>
      </c>
      <c r="C1458">
        <v>149</v>
      </c>
      <c r="D1458">
        <v>447</v>
      </c>
      <c r="E1458">
        <v>5</v>
      </c>
      <c r="F1458">
        <v>41</v>
      </c>
      <c r="G1458">
        <v>34</v>
      </c>
      <c r="H1458">
        <v>7</v>
      </c>
      <c r="I1458">
        <v>5.8000000000000003E-2</v>
      </c>
      <c r="J1458">
        <v>0.19700000000000001</v>
      </c>
      <c r="K1458">
        <v>0.10299999999999999</v>
      </c>
      <c r="L1458">
        <v>0.26300000000000001</v>
      </c>
      <c r="M1458">
        <v>0.217</v>
      </c>
      <c r="N1458">
        <v>0.26900000000000002</v>
      </c>
      <c r="O1458">
        <v>0.32</v>
      </c>
      <c r="P1458">
        <v>0.26</v>
      </c>
      <c r="Q1458" t="s">
        <v>373</v>
      </c>
      <c r="R1458">
        <v>61</v>
      </c>
      <c r="S1458">
        <v>0.5</v>
      </c>
      <c r="T1458">
        <v>-20.7</v>
      </c>
      <c r="U1458">
        <v>0.4</v>
      </c>
      <c r="V1458">
        <v>-0.5</v>
      </c>
    </row>
    <row r="1459" spans="1:22" x14ac:dyDescent="0.45">
      <c r="A1459" t="s">
        <v>3094</v>
      </c>
      <c r="B1459" t="s">
        <v>1989</v>
      </c>
      <c r="C1459">
        <v>316</v>
      </c>
      <c r="D1459">
        <v>751</v>
      </c>
      <c r="E1459">
        <v>6</v>
      </c>
      <c r="F1459">
        <v>68</v>
      </c>
      <c r="G1459">
        <v>64</v>
      </c>
      <c r="H1459">
        <v>3</v>
      </c>
      <c r="I1459">
        <v>6.9000000000000006E-2</v>
      </c>
      <c r="J1459">
        <v>0.124</v>
      </c>
      <c r="K1459">
        <v>9.5000000000000001E-2</v>
      </c>
      <c r="L1459">
        <v>0.28899999999999998</v>
      </c>
      <c r="M1459">
        <v>0.25800000000000001</v>
      </c>
      <c r="N1459">
        <v>0.308</v>
      </c>
      <c r="O1459">
        <v>0.35199999999999998</v>
      </c>
      <c r="P1459">
        <v>0.28599999999999998</v>
      </c>
      <c r="Q1459" t="s">
        <v>373</v>
      </c>
      <c r="R1459">
        <v>67</v>
      </c>
      <c r="S1459">
        <v>-0.5</v>
      </c>
      <c r="T1459">
        <v>-32.5</v>
      </c>
      <c r="U1459">
        <v>2</v>
      </c>
      <c r="V1459">
        <v>-0.5</v>
      </c>
    </row>
    <row r="1460" spans="1:22" x14ac:dyDescent="0.45">
      <c r="A1460" t="s">
        <v>3095</v>
      </c>
      <c r="B1460" t="s">
        <v>1989</v>
      </c>
      <c r="C1460">
        <v>294</v>
      </c>
      <c r="D1460">
        <v>916</v>
      </c>
      <c r="E1460">
        <v>31</v>
      </c>
      <c r="F1460">
        <v>109</v>
      </c>
      <c r="G1460">
        <v>110</v>
      </c>
      <c r="H1460">
        <v>4</v>
      </c>
      <c r="I1460">
        <v>6.2E-2</v>
      </c>
      <c r="J1460">
        <v>0.27800000000000002</v>
      </c>
      <c r="K1460">
        <v>0.16400000000000001</v>
      </c>
      <c r="L1460">
        <v>0.32300000000000001</v>
      </c>
      <c r="M1460">
        <v>0.251</v>
      </c>
      <c r="N1460">
        <v>0.312</v>
      </c>
      <c r="O1460">
        <v>0.41499999999999998</v>
      </c>
      <c r="P1460">
        <v>0.313</v>
      </c>
      <c r="Q1460" t="s">
        <v>373</v>
      </c>
      <c r="R1460">
        <v>93</v>
      </c>
      <c r="S1460">
        <v>-2</v>
      </c>
      <c r="T1460">
        <v>-11.2</v>
      </c>
      <c r="U1460">
        <v>-24</v>
      </c>
      <c r="V1460">
        <v>-0.5</v>
      </c>
    </row>
    <row r="1461" spans="1:22" x14ac:dyDescent="0.45">
      <c r="A1461" t="s">
        <v>1906</v>
      </c>
      <c r="B1461" t="s">
        <v>1989</v>
      </c>
      <c r="C1461">
        <v>168</v>
      </c>
      <c r="D1461">
        <v>533</v>
      </c>
      <c r="E1461">
        <v>13</v>
      </c>
      <c r="F1461">
        <v>41</v>
      </c>
      <c r="G1461">
        <v>48</v>
      </c>
      <c r="H1461">
        <v>1</v>
      </c>
      <c r="I1461">
        <v>8.4000000000000005E-2</v>
      </c>
      <c r="J1461">
        <v>0.30599999999999999</v>
      </c>
      <c r="K1461">
        <v>0.159</v>
      </c>
      <c r="L1461">
        <v>0.31</v>
      </c>
      <c r="M1461">
        <v>0.224</v>
      </c>
      <c r="N1461">
        <v>0.30499999999999999</v>
      </c>
      <c r="O1461">
        <v>0.38300000000000001</v>
      </c>
      <c r="P1461">
        <v>0.30099999999999999</v>
      </c>
      <c r="Q1461" t="s">
        <v>373</v>
      </c>
      <c r="R1461">
        <v>89</v>
      </c>
      <c r="S1461">
        <v>-0.8</v>
      </c>
      <c r="T1461">
        <v>-7.1</v>
      </c>
      <c r="U1461">
        <v>-15.9</v>
      </c>
      <c r="V1461">
        <v>-0.5</v>
      </c>
    </row>
    <row r="1462" spans="1:22" x14ac:dyDescent="0.45">
      <c r="A1462" t="s">
        <v>3063</v>
      </c>
      <c r="B1462" t="s">
        <v>1989</v>
      </c>
      <c r="C1462">
        <v>108</v>
      </c>
      <c r="D1462">
        <v>315</v>
      </c>
      <c r="E1462">
        <v>1</v>
      </c>
      <c r="F1462">
        <v>27</v>
      </c>
      <c r="G1462">
        <v>16</v>
      </c>
      <c r="H1462">
        <v>1</v>
      </c>
      <c r="I1462">
        <v>9.8000000000000004E-2</v>
      </c>
      <c r="J1462">
        <v>0.19400000000000001</v>
      </c>
      <c r="K1462">
        <v>4.1000000000000002E-2</v>
      </c>
      <c r="L1462">
        <v>0.23599999999999999</v>
      </c>
      <c r="M1462">
        <v>0.189</v>
      </c>
      <c r="N1462">
        <v>0.28799999999999998</v>
      </c>
      <c r="O1462">
        <v>0.23</v>
      </c>
      <c r="P1462">
        <v>0.24399999999999999</v>
      </c>
      <c r="Q1462" t="s">
        <v>373</v>
      </c>
      <c r="R1462">
        <v>58</v>
      </c>
      <c r="S1462">
        <v>-1.7</v>
      </c>
      <c r="T1462">
        <v>-17.100000000000001</v>
      </c>
      <c r="U1462">
        <v>1.4</v>
      </c>
      <c r="V1462">
        <v>-0.5</v>
      </c>
    </row>
    <row r="1463" spans="1:22" x14ac:dyDescent="0.45">
      <c r="A1463" t="s">
        <v>3096</v>
      </c>
      <c r="B1463" t="s">
        <v>1989</v>
      </c>
      <c r="C1463">
        <v>439</v>
      </c>
      <c r="D1463">
        <v>1240</v>
      </c>
      <c r="E1463">
        <v>6</v>
      </c>
      <c r="F1463">
        <v>131</v>
      </c>
      <c r="G1463">
        <v>107</v>
      </c>
      <c r="H1463">
        <v>17</v>
      </c>
      <c r="I1463">
        <v>5.6000000000000001E-2</v>
      </c>
      <c r="J1463">
        <v>0.14000000000000001</v>
      </c>
      <c r="K1463">
        <v>7.5999999999999998E-2</v>
      </c>
      <c r="L1463">
        <v>0.27300000000000002</v>
      </c>
      <c r="M1463">
        <v>0.23599999999999999</v>
      </c>
      <c r="N1463">
        <v>0.28100000000000003</v>
      </c>
      <c r="O1463">
        <v>0.313</v>
      </c>
      <c r="P1463">
        <v>0.26200000000000001</v>
      </c>
      <c r="Q1463" t="s">
        <v>373</v>
      </c>
      <c r="R1463">
        <v>58</v>
      </c>
      <c r="S1463">
        <v>2.4</v>
      </c>
      <c r="T1463">
        <v>-60.9</v>
      </c>
      <c r="U1463">
        <v>17.100000000000001</v>
      </c>
      <c r="V1463">
        <v>-0.6</v>
      </c>
    </row>
    <row r="1464" spans="1:22" x14ac:dyDescent="0.45">
      <c r="A1464" t="s">
        <v>3097</v>
      </c>
      <c r="B1464" t="s">
        <v>1989</v>
      </c>
      <c r="C1464">
        <v>163</v>
      </c>
      <c r="D1464">
        <v>443</v>
      </c>
      <c r="E1464">
        <v>12</v>
      </c>
      <c r="F1464">
        <v>31</v>
      </c>
      <c r="G1464">
        <v>39</v>
      </c>
      <c r="H1464">
        <v>1</v>
      </c>
      <c r="I1464">
        <v>5.6000000000000001E-2</v>
      </c>
      <c r="J1464">
        <v>0.32300000000000001</v>
      </c>
      <c r="K1464">
        <v>0.13500000000000001</v>
      </c>
      <c r="L1464">
        <v>0.26</v>
      </c>
      <c r="M1464">
        <v>0.192</v>
      </c>
      <c r="N1464">
        <v>0.24099999999999999</v>
      </c>
      <c r="O1464">
        <v>0.32800000000000001</v>
      </c>
      <c r="P1464">
        <v>0.24399999999999999</v>
      </c>
      <c r="Q1464" t="s">
        <v>373</v>
      </c>
      <c r="R1464">
        <v>50</v>
      </c>
      <c r="S1464">
        <v>-2.2999999999999998</v>
      </c>
      <c r="T1464">
        <v>-28.5</v>
      </c>
      <c r="U1464">
        <v>9</v>
      </c>
      <c r="V1464">
        <v>-0.6</v>
      </c>
    </row>
    <row r="1465" spans="1:22" x14ac:dyDescent="0.45">
      <c r="A1465" t="s">
        <v>3099</v>
      </c>
      <c r="B1465" t="s">
        <v>1989</v>
      </c>
      <c r="C1465">
        <v>220</v>
      </c>
      <c r="D1465">
        <v>717</v>
      </c>
      <c r="E1465">
        <v>13</v>
      </c>
      <c r="F1465">
        <v>72</v>
      </c>
      <c r="G1465">
        <v>59</v>
      </c>
      <c r="H1465">
        <v>12</v>
      </c>
      <c r="I1465">
        <v>5.6000000000000001E-2</v>
      </c>
      <c r="J1465">
        <v>0.184</v>
      </c>
      <c r="K1465">
        <v>0.10100000000000001</v>
      </c>
      <c r="L1465">
        <v>0.26400000000000001</v>
      </c>
      <c r="M1465">
        <v>0.22700000000000001</v>
      </c>
      <c r="N1465">
        <v>0.27300000000000002</v>
      </c>
      <c r="O1465">
        <v>0.32800000000000001</v>
      </c>
      <c r="P1465">
        <v>0.26700000000000002</v>
      </c>
      <c r="Q1465" t="s">
        <v>373</v>
      </c>
      <c r="R1465">
        <v>60</v>
      </c>
      <c r="S1465">
        <v>1.7</v>
      </c>
      <c r="T1465">
        <v>-31.5</v>
      </c>
      <c r="U1465">
        <v>2.4</v>
      </c>
      <c r="V1465">
        <v>-0.6</v>
      </c>
    </row>
    <row r="1466" spans="1:22" x14ac:dyDescent="0.45">
      <c r="A1466" t="s">
        <v>3098</v>
      </c>
      <c r="B1466" t="s">
        <v>1989</v>
      </c>
      <c r="C1466">
        <v>202</v>
      </c>
      <c r="D1466">
        <v>599</v>
      </c>
      <c r="E1466">
        <v>15</v>
      </c>
      <c r="F1466">
        <v>52</v>
      </c>
      <c r="G1466">
        <v>61</v>
      </c>
      <c r="H1466">
        <v>1</v>
      </c>
      <c r="I1466">
        <v>7.8E-2</v>
      </c>
      <c r="J1466">
        <v>0.27700000000000002</v>
      </c>
      <c r="K1466">
        <v>0.127</v>
      </c>
      <c r="L1466">
        <v>0.22500000000000001</v>
      </c>
      <c r="M1466">
        <v>0.17899999999999999</v>
      </c>
      <c r="N1466">
        <v>0.248</v>
      </c>
      <c r="O1466">
        <v>0.30599999999999999</v>
      </c>
      <c r="P1466">
        <v>0.245</v>
      </c>
      <c r="Q1466" t="s">
        <v>373</v>
      </c>
      <c r="R1466">
        <v>52</v>
      </c>
      <c r="S1466">
        <v>-1.6</v>
      </c>
      <c r="T1466">
        <v>-37</v>
      </c>
      <c r="U1466">
        <v>11.5</v>
      </c>
      <c r="V1466">
        <v>-0.6</v>
      </c>
    </row>
    <row r="1467" spans="1:22" x14ac:dyDescent="0.45">
      <c r="A1467" t="s">
        <v>335</v>
      </c>
      <c r="B1467" t="s">
        <v>50</v>
      </c>
      <c r="C1467">
        <v>255</v>
      </c>
      <c r="D1467">
        <v>318</v>
      </c>
      <c r="E1467">
        <v>0</v>
      </c>
      <c r="F1467">
        <v>15</v>
      </c>
      <c r="G1467">
        <v>12</v>
      </c>
      <c r="H1467">
        <v>0</v>
      </c>
      <c r="I1467">
        <v>6.6000000000000003E-2</v>
      </c>
      <c r="J1467">
        <v>0.497</v>
      </c>
      <c r="K1467">
        <v>2.1999999999999999E-2</v>
      </c>
      <c r="L1467">
        <v>0.21099999999999999</v>
      </c>
      <c r="M1467">
        <v>8.8999999999999996E-2</v>
      </c>
      <c r="N1467">
        <v>0.156</v>
      </c>
      <c r="O1467">
        <v>0.111</v>
      </c>
      <c r="P1467">
        <v>0.13100000000000001</v>
      </c>
      <c r="Q1467" t="s">
        <v>373</v>
      </c>
      <c r="R1467">
        <v>-28</v>
      </c>
      <c r="S1467">
        <v>-2.2999999999999998</v>
      </c>
      <c r="T1467">
        <v>-53.4</v>
      </c>
      <c r="U1467">
        <v>37.6</v>
      </c>
      <c r="V1467">
        <v>-0.6</v>
      </c>
    </row>
    <row r="1468" spans="1:22" x14ac:dyDescent="0.45">
      <c r="A1468" t="s">
        <v>3100</v>
      </c>
      <c r="B1468" t="s">
        <v>1989</v>
      </c>
      <c r="C1468">
        <v>221</v>
      </c>
      <c r="D1468">
        <v>482</v>
      </c>
      <c r="E1468">
        <v>6</v>
      </c>
      <c r="F1468">
        <v>52</v>
      </c>
      <c r="G1468">
        <v>46</v>
      </c>
      <c r="H1468">
        <v>7</v>
      </c>
      <c r="I1468">
        <v>7.0999999999999994E-2</v>
      </c>
      <c r="J1468">
        <v>0.20100000000000001</v>
      </c>
      <c r="K1468">
        <v>0.11600000000000001</v>
      </c>
      <c r="L1468">
        <v>0.30599999999999999</v>
      </c>
      <c r="M1468">
        <v>0.251</v>
      </c>
      <c r="N1468">
        <v>0.30499999999999999</v>
      </c>
      <c r="O1468">
        <v>0.36699999999999999</v>
      </c>
      <c r="P1468">
        <v>0.29399999999999998</v>
      </c>
      <c r="Q1468" t="s">
        <v>373</v>
      </c>
      <c r="R1468">
        <v>83</v>
      </c>
      <c r="S1468">
        <v>0.8</v>
      </c>
      <c r="T1468">
        <v>-8.8000000000000007</v>
      </c>
      <c r="U1468">
        <v>-11.6</v>
      </c>
      <c r="V1468">
        <v>-0.6</v>
      </c>
    </row>
    <row r="1469" spans="1:22" x14ac:dyDescent="0.45">
      <c r="A1469" t="s">
        <v>1899</v>
      </c>
      <c r="B1469" t="s">
        <v>1989</v>
      </c>
      <c r="C1469">
        <v>285</v>
      </c>
      <c r="D1469">
        <v>967</v>
      </c>
      <c r="E1469">
        <v>29</v>
      </c>
      <c r="F1469">
        <v>116</v>
      </c>
      <c r="G1469">
        <v>96</v>
      </c>
      <c r="H1469">
        <v>16</v>
      </c>
      <c r="I1469">
        <v>5.8999999999999997E-2</v>
      </c>
      <c r="J1469">
        <v>0.187</v>
      </c>
      <c r="K1469">
        <v>0.153</v>
      </c>
      <c r="L1469">
        <v>0.28599999999999998</v>
      </c>
      <c r="M1469">
        <v>0.254</v>
      </c>
      <c r="N1469">
        <v>0.30599999999999999</v>
      </c>
      <c r="O1469">
        <v>0.40699999999999997</v>
      </c>
      <c r="P1469">
        <v>0.309</v>
      </c>
      <c r="Q1469" t="s">
        <v>373</v>
      </c>
      <c r="R1469">
        <v>94</v>
      </c>
      <c r="S1469">
        <v>-0.8</v>
      </c>
      <c r="T1469">
        <v>-8</v>
      </c>
      <c r="U1469">
        <v>-31.1</v>
      </c>
      <c r="V1469">
        <v>-0.6</v>
      </c>
    </row>
    <row r="1470" spans="1:22" x14ac:dyDescent="0.45">
      <c r="A1470" t="s">
        <v>3101</v>
      </c>
      <c r="B1470" t="s">
        <v>1989</v>
      </c>
      <c r="C1470">
        <v>141</v>
      </c>
      <c r="D1470">
        <v>544</v>
      </c>
      <c r="E1470">
        <v>4</v>
      </c>
      <c r="F1470">
        <v>73</v>
      </c>
      <c r="G1470">
        <v>42</v>
      </c>
      <c r="H1470">
        <v>27</v>
      </c>
      <c r="I1470">
        <v>2.8000000000000001E-2</v>
      </c>
      <c r="J1470">
        <v>0.154</v>
      </c>
      <c r="K1470">
        <v>7.9000000000000001E-2</v>
      </c>
      <c r="L1470">
        <v>0.378</v>
      </c>
      <c r="M1470">
        <v>0.32300000000000001</v>
      </c>
      <c r="N1470">
        <v>0.34200000000000003</v>
      </c>
      <c r="O1470">
        <v>0.40200000000000002</v>
      </c>
      <c r="P1470">
        <v>0.32500000000000001</v>
      </c>
      <c r="Q1470" t="s">
        <v>373</v>
      </c>
      <c r="R1470">
        <v>97</v>
      </c>
      <c r="S1470">
        <v>-1.6</v>
      </c>
      <c r="T1470">
        <v>-3.7</v>
      </c>
      <c r="U1470">
        <v>-20.6</v>
      </c>
      <c r="V1470">
        <v>-0.6</v>
      </c>
    </row>
    <row r="1471" spans="1:22" x14ac:dyDescent="0.45">
      <c r="A1471" t="s">
        <v>3102</v>
      </c>
      <c r="B1471" t="s">
        <v>1989</v>
      </c>
      <c r="C1471">
        <v>275</v>
      </c>
      <c r="D1471">
        <v>624</v>
      </c>
      <c r="E1471">
        <v>12</v>
      </c>
      <c r="F1471">
        <v>77</v>
      </c>
      <c r="G1471">
        <v>40</v>
      </c>
      <c r="H1471">
        <v>40</v>
      </c>
      <c r="I1471">
        <v>6.0999999999999999E-2</v>
      </c>
      <c r="J1471">
        <v>0.33800000000000002</v>
      </c>
      <c r="K1471">
        <v>0.104</v>
      </c>
      <c r="L1471">
        <v>0.27500000000000002</v>
      </c>
      <c r="M1471">
        <v>0.189</v>
      </c>
      <c r="N1471">
        <v>0.24399999999999999</v>
      </c>
      <c r="O1471">
        <v>0.29299999999999998</v>
      </c>
      <c r="P1471">
        <v>0.23899999999999999</v>
      </c>
      <c r="Q1471" t="s">
        <v>373</v>
      </c>
      <c r="R1471">
        <v>48</v>
      </c>
      <c r="S1471">
        <v>6.3</v>
      </c>
      <c r="T1471">
        <v>-31.5</v>
      </c>
      <c r="U1471">
        <v>5.5</v>
      </c>
      <c r="V1471">
        <v>-0.6</v>
      </c>
    </row>
    <row r="1472" spans="1:22" x14ac:dyDescent="0.45">
      <c r="A1472" t="s">
        <v>3663</v>
      </c>
      <c r="B1472" t="s">
        <v>1989</v>
      </c>
      <c r="C1472">
        <v>99</v>
      </c>
      <c r="D1472">
        <v>322</v>
      </c>
      <c r="E1472">
        <v>8</v>
      </c>
      <c r="F1472">
        <v>36</v>
      </c>
      <c r="G1472">
        <v>30</v>
      </c>
      <c r="H1472">
        <v>10</v>
      </c>
      <c r="I1472">
        <v>7.8E-2</v>
      </c>
      <c r="J1472">
        <v>0.29499999999999998</v>
      </c>
      <c r="K1472">
        <v>0.13700000000000001</v>
      </c>
      <c r="L1472">
        <v>0.253</v>
      </c>
      <c r="M1472">
        <v>0.191</v>
      </c>
      <c r="N1472">
        <v>0.26400000000000001</v>
      </c>
      <c r="O1472">
        <v>0.32800000000000001</v>
      </c>
      <c r="P1472">
        <v>0.26300000000000001</v>
      </c>
      <c r="Q1472" t="s">
        <v>373</v>
      </c>
      <c r="R1472">
        <v>67</v>
      </c>
      <c r="S1472">
        <v>2.6</v>
      </c>
      <c r="T1472">
        <v>-10.3</v>
      </c>
      <c r="U1472">
        <v>-7</v>
      </c>
      <c r="V1472">
        <v>-0.6</v>
      </c>
    </row>
    <row r="1473" spans="1:22" x14ac:dyDescent="0.45">
      <c r="A1473" t="s">
        <v>3634</v>
      </c>
      <c r="B1473" t="s">
        <v>1989</v>
      </c>
      <c r="C1473">
        <v>87</v>
      </c>
      <c r="D1473">
        <v>323</v>
      </c>
      <c r="E1473">
        <v>5</v>
      </c>
      <c r="F1473">
        <v>35</v>
      </c>
      <c r="G1473">
        <v>30</v>
      </c>
      <c r="H1473">
        <v>5</v>
      </c>
      <c r="I1473">
        <v>5.6000000000000001E-2</v>
      </c>
      <c r="J1473">
        <v>0.21099999999999999</v>
      </c>
      <c r="K1473">
        <v>9.0999999999999998E-2</v>
      </c>
      <c r="L1473">
        <v>0.30499999999999999</v>
      </c>
      <c r="M1473">
        <v>0.249</v>
      </c>
      <c r="N1473">
        <v>0.30299999999999999</v>
      </c>
      <c r="O1473">
        <v>0.34</v>
      </c>
      <c r="P1473">
        <v>0.28499999999999998</v>
      </c>
      <c r="Q1473" t="s">
        <v>373</v>
      </c>
      <c r="R1473">
        <v>78</v>
      </c>
      <c r="S1473">
        <v>0.6</v>
      </c>
      <c r="T1473">
        <v>-7.8</v>
      </c>
      <c r="U1473">
        <v>-9.3000000000000007</v>
      </c>
      <c r="V1473">
        <v>-0.6</v>
      </c>
    </row>
    <row r="1474" spans="1:22" x14ac:dyDescent="0.45">
      <c r="A1474" t="s">
        <v>3103</v>
      </c>
      <c r="B1474" t="s">
        <v>20</v>
      </c>
      <c r="C1474">
        <v>154</v>
      </c>
      <c r="D1474">
        <v>449</v>
      </c>
      <c r="E1474">
        <v>5</v>
      </c>
      <c r="F1474">
        <v>49</v>
      </c>
      <c r="G1474">
        <v>42</v>
      </c>
      <c r="H1474">
        <v>2</v>
      </c>
      <c r="I1474">
        <v>3.5999999999999997E-2</v>
      </c>
      <c r="J1474">
        <v>0.14000000000000001</v>
      </c>
      <c r="K1474">
        <v>0.112</v>
      </c>
      <c r="L1474">
        <v>0.28699999999999998</v>
      </c>
      <c r="M1474">
        <v>0.254</v>
      </c>
      <c r="N1474">
        <v>0.28899999999999998</v>
      </c>
      <c r="O1474">
        <v>0.36599999999999999</v>
      </c>
      <c r="P1474">
        <v>0.28499999999999998</v>
      </c>
      <c r="Q1474" t="s">
        <v>373</v>
      </c>
      <c r="R1474">
        <v>66</v>
      </c>
      <c r="S1474">
        <v>1.1000000000000001</v>
      </c>
      <c r="T1474">
        <v>-17.899999999999999</v>
      </c>
      <c r="U1474">
        <v>-3.9</v>
      </c>
      <c r="V1474">
        <v>-0.6</v>
      </c>
    </row>
    <row r="1475" spans="1:22" x14ac:dyDescent="0.45">
      <c r="A1475" t="s">
        <v>3105</v>
      </c>
      <c r="B1475" t="s">
        <v>1989</v>
      </c>
      <c r="C1475">
        <v>514</v>
      </c>
      <c r="D1475">
        <v>1363</v>
      </c>
      <c r="E1475">
        <v>15</v>
      </c>
      <c r="F1475">
        <v>134</v>
      </c>
      <c r="G1475">
        <v>110</v>
      </c>
      <c r="H1475">
        <v>7</v>
      </c>
      <c r="I1475">
        <v>4.7E-2</v>
      </c>
      <c r="J1475">
        <v>9.4E-2</v>
      </c>
      <c r="K1475">
        <v>0.09</v>
      </c>
      <c r="L1475">
        <v>0.27700000000000002</v>
      </c>
      <c r="M1475">
        <v>0.25800000000000001</v>
      </c>
      <c r="N1475">
        <v>0.312</v>
      </c>
      <c r="O1475">
        <v>0.34799999999999998</v>
      </c>
      <c r="P1475">
        <v>0.29399999999999998</v>
      </c>
      <c r="Q1475" t="s">
        <v>373</v>
      </c>
      <c r="R1475">
        <v>79</v>
      </c>
      <c r="S1475">
        <v>-8.9</v>
      </c>
      <c r="T1475">
        <v>-42.6</v>
      </c>
      <c r="U1475">
        <v>-6.9</v>
      </c>
      <c r="V1475">
        <v>-0.6</v>
      </c>
    </row>
    <row r="1476" spans="1:22" x14ac:dyDescent="0.45">
      <c r="A1476" t="s">
        <v>3106</v>
      </c>
      <c r="B1476" t="s">
        <v>1989</v>
      </c>
      <c r="C1476">
        <v>117</v>
      </c>
      <c r="D1476">
        <v>322</v>
      </c>
      <c r="E1476">
        <v>6</v>
      </c>
      <c r="F1476">
        <v>40</v>
      </c>
      <c r="G1476">
        <v>34</v>
      </c>
      <c r="H1476">
        <v>1</v>
      </c>
      <c r="I1476">
        <v>0.106</v>
      </c>
      <c r="J1476">
        <v>0.214</v>
      </c>
      <c r="K1476">
        <v>0.105</v>
      </c>
      <c r="L1476">
        <v>0.26100000000000001</v>
      </c>
      <c r="M1476">
        <v>0.214</v>
      </c>
      <c r="N1476">
        <v>0.29699999999999999</v>
      </c>
      <c r="O1476">
        <v>0.31900000000000001</v>
      </c>
      <c r="P1476">
        <v>0.27700000000000002</v>
      </c>
      <c r="Q1476" t="s">
        <v>373</v>
      </c>
      <c r="R1476">
        <v>59</v>
      </c>
      <c r="S1476">
        <v>0.3</v>
      </c>
      <c r="T1476">
        <v>-16.600000000000001</v>
      </c>
      <c r="U1476">
        <v>-0.8</v>
      </c>
      <c r="V1476">
        <v>-0.6</v>
      </c>
    </row>
    <row r="1477" spans="1:22" x14ac:dyDescent="0.45">
      <c r="A1477" t="s">
        <v>3104</v>
      </c>
      <c r="B1477" t="s">
        <v>1989</v>
      </c>
      <c r="C1477">
        <v>243</v>
      </c>
      <c r="D1477">
        <v>651</v>
      </c>
      <c r="E1477">
        <v>23</v>
      </c>
      <c r="F1477">
        <v>65</v>
      </c>
      <c r="G1477">
        <v>68</v>
      </c>
      <c r="H1477">
        <v>0</v>
      </c>
      <c r="I1477">
        <v>6.3E-2</v>
      </c>
      <c r="J1477">
        <v>0.23200000000000001</v>
      </c>
      <c r="K1477">
        <v>0.182</v>
      </c>
      <c r="L1477">
        <v>0.25800000000000001</v>
      </c>
      <c r="M1477">
        <v>0.222</v>
      </c>
      <c r="N1477">
        <v>0.28100000000000003</v>
      </c>
      <c r="O1477">
        <v>0.40300000000000002</v>
      </c>
      <c r="P1477">
        <v>0.29699999999999999</v>
      </c>
      <c r="Q1477" t="s">
        <v>373</v>
      </c>
      <c r="R1477">
        <v>87</v>
      </c>
      <c r="S1477">
        <v>0.7</v>
      </c>
      <c r="T1477">
        <v>-9.6999999999999993</v>
      </c>
      <c r="U1477">
        <v>-17.600000000000001</v>
      </c>
      <c r="V1477">
        <v>-0.6</v>
      </c>
    </row>
    <row r="1478" spans="1:22" x14ac:dyDescent="0.45">
      <c r="A1478" t="s">
        <v>3107</v>
      </c>
      <c r="B1478" t="s">
        <v>41</v>
      </c>
      <c r="C1478">
        <v>117</v>
      </c>
      <c r="D1478">
        <v>311</v>
      </c>
      <c r="E1478">
        <v>4</v>
      </c>
      <c r="F1478">
        <v>32</v>
      </c>
      <c r="G1478">
        <v>20</v>
      </c>
      <c r="H1478">
        <v>3</v>
      </c>
      <c r="I1478">
        <v>6.8000000000000005E-2</v>
      </c>
      <c r="J1478">
        <v>0.17699999999999999</v>
      </c>
      <c r="K1478">
        <v>0.126</v>
      </c>
      <c r="L1478">
        <v>0.27600000000000002</v>
      </c>
      <c r="M1478">
        <v>0.23400000000000001</v>
      </c>
      <c r="N1478">
        <v>0.28999999999999998</v>
      </c>
      <c r="O1478">
        <v>0.36</v>
      </c>
      <c r="P1478">
        <v>0.27700000000000002</v>
      </c>
      <c r="Q1478" t="s">
        <v>373</v>
      </c>
      <c r="R1478">
        <v>56</v>
      </c>
      <c r="S1478">
        <v>-3.4</v>
      </c>
      <c r="T1478">
        <v>-20.8</v>
      </c>
      <c r="U1478">
        <v>4.0999999999999996</v>
      </c>
      <c r="V1478">
        <v>-0.6</v>
      </c>
    </row>
    <row r="1479" spans="1:22" x14ac:dyDescent="0.45">
      <c r="A1479" t="s">
        <v>3108</v>
      </c>
      <c r="B1479" t="s">
        <v>1989</v>
      </c>
      <c r="C1479">
        <v>261</v>
      </c>
      <c r="D1479">
        <v>625</v>
      </c>
      <c r="E1479">
        <v>12</v>
      </c>
      <c r="F1479">
        <v>82</v>
      </c>
      <c r="G1479">
        <v>55</v>
      </c>
      <c r="H1479">
        <v>21</v>
      </c>
      <c r="I1479">
        <v>4.2000000000000003E-2</v>
      </c>
      <c r="J1479">
        <v>0.23200000000000001</v>
      </c>
      <c r="K1479">
        <v>0.13500000000000001</v>
      </c>
      <c r="L1479">
        <v>0.28499999999999998</v>
      </c>
      <c r="M1479">
        <v>0.23200000000000001</v>
      </c>
      <c r="N1479">
        <v>0.26600000000000001</v>
      </c>
      <c r="O1479">
        <v>0.36799999999999999</v>
      </c>
      <c r="P1479">
        <v>0.27</v>
      </c>
      <c r="Q1479" t="s">
        <v>373</v>
      </c>
      <c r="R1479">
        <v>67</v>
      </c>
      <c r="S1479">
        <v>5.6</v>
      </c>
      <c r="T1479">
        <v>-20.2</v>
      </c>
      <c r="U1479">
        <v>-6.6</v>
      </c>
      <c r="V1479">
        <v>-0.6</v>
      </c>
    </row>
    <row r="1480" spans="1:22" x14ac:dyDescent="0.45">
      <c r="A1480" t="s">
        <v>3109</v>
      </c>
      <c r="B1480" t="s">
        <v>1989</v>
      </c>
      <c r="C1480">
        <v>160</v>
      </c>
      <c r="D1480">
        <v>483</v>
      </c>
      <c r="E1480">
        <v>17</v>
      </c>
      <c r="F1480">
        <v>51</v>
      </c>
      <c r="G1480">
        <v>50</v>
      </c>
      <c r="H1480">
        <v>4</v>
      </c>
      <c r="I1480">
        <v>8.8999999999999996E-2</v>
      </c>
      <c r="J1480">
        <v>0.28799999999999998</v>
      </c>
      <c r="K1480">
        <v>0.14499999999999999</v>
      </c>
      <c r="L1480">
        <v>0.254</v>
      </c>
      <c r="M1480">
        <v>0.20300000000000001</v>
      </c>
      <c r="N1480">
        <v>0.28199999999999997</v>
      </c>
      <c r="O1480">
        <v>0.34799999999999998</v>
      </c>
      <c r="P1480">
        <v>0.27600000000000002</v>
      </c>
      <c r="Q1480" t="s">
        <v>373</v>
      </c>
      <c r="R1480">
        <v>72</v>
      </c>
      <c r="S1480">
        <v>-2.1</v>
      </c>
      <c r="T1480">
        <v>-19.5</v>
      </c>
      <c r="U1480">
        <v>-3</v>
      </c>
      <c r="V1480">
        <v>-0.6</v>
      </c>
    </row>
    <row r="1481" spans="1:22" x14ac:dyDescent="0.45">
      <c r="A1481" t="s">
        <v>3110</v>
      </c>
      <c r="B1481" t="s">
        <v>1989</v>
      </c>
      <c r="C1481">
        <v>875</v>
      </c>
      <c r="D1481">
        <v>2792</v>
      </c>
      <c r="E1481">
        <v>40</v>
      </c>
      <c r="F1481">
        <v>265</v>
      </c>
      <c r="G1481">
        <v>239</v>
      </c>
      <c r="H1481">
        <v>39</v>
      </c>
      <c r="I1481">
        <v>5.1999999999999998E-2</v>
      </c>
      <c r="J1481">
        <v>0.20300000000000001</v>
      </c>
      <c r="K1481">
        <v>0.108</v>
      </c>
      <c r="L1481">
        <v>0.29899999999999999</v>
      </c>
      <c r="M1481">
        <v>0.245</v>
      </c>
      <c r="N1481">
        <v>0.28899999999999998</v>
      </c>
      <c r="O1481">
        <v>0.35299999999999998</v>
      </c>
      <c r="P1481">
        <v>0.28000000000000003</v>
      </c>
      <c r="Q1481" t="s">
        <v>373</v>
      </c>
      <c r="R1481">
        <v>68</v>
      </c>
      <c r="S1481">
        <v>-4.0999999999999996</v>
      </c>
      <c r="T1481">
        <v>-114.8</v>
      </c>
      <c r="U1481">
        <v>18.2</v>
      </c>
      <c r="V1481">
        <v>-0.7</v>
      </c>
    </row>
    <row r="1482" spans="1:22" x14ac:dyDescent="0.45">
      <c r="A1482" t="s">
        <v>3111</v>
      </c>
      <c r="B1482" t="s">
        <v>1989</v>
      </c>
      <c r="C1482">
        <v>112</v>
      </c>
      <c r="D1482">
        <v>337</v>
      </c>
      <c r="E1482">
        <v>4</v>
      </c>
      <c r="F1482">
        <v>37</v>
      </c>
      <c r="G1482">
        <v>22</v>
      </c>
      <c r="H1482">
        <v>7</v>
      </c>
      <c r="I1482">
        <v>6.8000000000000005E-2</v>
      </c>
      <c r="J1482">
        <v>0.20499999999999999</v>
      </c>
      <c r="K1482">
        <v>9.0999999999999998E-2</v>
      </c>
      <c r="L1482">
        <v>0.28899999999999998</v>
      </c>
      <c r="M1482">
        <v>0.23699999999999999</v>
      </c>
      <c r="N1482">
        <v>0.28899999999999998</v>
      </c>
      <c r="O1482">
        <v>0.32800000000000001</v>
      </c>
      <c r="P1482">
        <v>0.27500000000000002</v>
      </c>
      <c r="Q1482" t="s">
        <v>373</v>
      </c>
      <c r="R1482">
        <v>72</v>
      </c>
      <c r="S1482">
        <v>0.9</v>
      </c>
      <c r="T1482">
        <v>-9.5</v>
      </c>
      <c r="U1482">
        <v>-7.3</v>
      </c>
      <c r="V1482">
        <v>-0.7</v>
      </c>
    </row>
    <row r="1483" spans="1:22" x14ac:dyDescent="0.45">
      <c r="A1483" t="s">
        <v>3112</v>
      </c>
      <c r="B1483" t="s">
        <v>1989</v>
      </c>
      <c r="C1483">
        <v>177</v>
      </c>
      <c r="D1483">
        <v>522</v>
      </c>
      <c r="E1483">
        <v>2</v>
      </c>
      <c r="F1483">
        <v>45</v>
      </c>
      <c r="G1483">
        <v>37</v>
      </c>
      <c r="H1483">
        <v>3</v>
      </c>
      <c r="I1483">
        <v>6.7000000000000004E-2</v>
      </c>
      <c r="J1483">
        <v>0.184</v>
      </c>
      <c r="K1483">
        <v>6.6000000000000003E-2</v>
      </c>
      <c r="L1483">
        <v>0.27800000000000002</v>
      </c>
      <c r="M1483">
        <v>0.22600000000000001</v>
      </c>
      <c r="N1483">
        <v>0.28499999999999998</v>
      </c>
      <c r="O1483">
        <v>0.29199999999999998</v>
      </c>
      <c r="P1483">
        <v>0.25700000000000001</v>
      </c>
      <c r="Q1483" t="s">
        <v>373</v>
      </c>
      <c r="R1483">
        <v>56</v>
      </c>
      <c r="S1483">
        <v>-0.4</v>
      </c>
      <c r="T1483">
        <v>-27.9</v>
      </c>
      <c r="U1483">
        <v>3.8</v>
      </c>
      <c r="V1483">
        <v>-0.7</v>
      </c>
    </row>
    <row r="1484" spans="1:22" x14ac:dyDescent="0.45">
      <c r="A1484" t="s">
        <v>3114</v>
      </c>
      <c r="B1484" t="s">
        <v>1989</v>
      </c>
      <c r="C1484">
        <v>238</v>
      </c>
      <c r="D1484">
        <v>620</v>
      </c>
      <c r="E1484">
        <v>14</v>
      </c>
      <c r="F1484">
        <v>66</v>
      </c>
      <c r="G1484">
        <v>52</v>
      </c>
      <c r="H1484">
        <v>17</v>
      </c>
      <c r="I1484">
        <v>7.5999999999999998E-2</v>
      </c>
      <c r="J1484">
        <v>0.25800000000000001</v>
      </c>
      <c r="K1484">
        <v>0.122</v>
      </c>
      <c r="L1484">
        <v>0.30499999999999999</v>
      </c>
      <c r="M1484">
        <v>0.23400000000000001</v>
      </c>
      <c r="N1484">
        <v>0.318</v>
      </c>
      <c r="O1484">
        <v>0.35599999999999998</v>
      </c>
      <c r="P1484">
        <v>0.30299999999999999</v>
      </c>
      <c r="Q1484" t="s">
        <v>373</v>
      </c>
      <c r="R1484">
        <v>75</v>
      </c>
      <c r="S1484">
        <v>-1.5</v>
      </c>
      <c r="T1484">
        <v>-21.6</v>
      </c>
      <c r="U1484">
        <v>-6.1</v>
      </c>
      <c r="V1484">
        <v>-0.7</v>
      </c>
    </row>
    <row r="1485" spans="1:22" x14ac:dyDescent="0.45">
      <c r="A1485" t="s">
        <v>3113</v>
      </c>
      <c r="B1485" t="s">
        <v>35</v>
      </c>
      <c r="C1485">
        <v>149</v>
      </c>
      <c r="D1485">
        <v>443</v>
      </c>
      <c r="E1485">
        <v>12</v>
      </c>
      <c r="F1485">
        <v>52</v>
      </c>
      <c r="G1485">
        <v>57</v>
      </c>
      <c r="H1485">
        <v>2</v>
      </c>
      <c r="I1485">
        <v>3.4000000000000002E-2</v>
      </c>
      <c r="J1485">
        <v>0.25700000000000001</v>
      </c>
      <c r="K1485">
        <v>0.13400000000000001</v>
      </c>
      <c r="L1485">
        <v>0.30199999999999999</v>
      </c>
      <c r="M1485">
        <v>0.24299999999999999</v>
      </c>
      <c r="N1485">
        <v>0.26900000000000002</v>
      </c>
      <c r="O1485">
        <v>0.377</v>
      </c>
      <c r="P1485">
        <v>0.27500000000000002</v>
      </c>
      <c r="Q1485" t="s">
        <v>373</v>
      </c>
      <c r="R1485">
        <v>55</v>
      </c>
      <c r="S1485">
        <v>1.2</v>
      </c>
      <c r="T1485">
        <v>-24.2</v>
      </c>
      <c r="U1485">
        <v>2.4</v>
      </c>
      <c r="V1485">
        <v>-0.7</v>
      </c>
    </row>
    <row r="1486" spans="1:22" x14ac:dyDescent="0.45">
      <c r="A1486" t="s">
        <v>3115</v>
      </c>
      <c r="B1486" t="s">
        <v>1989</v>
      </c>
      <c r="C1486">
        <v>388</v>
      </c>
      <c r="D1486">
        <v>585</v>
      </c>
      <c r="E1486">
        <v>0</v>
      </c>
      <c r="F1486">
        <v>23</v>
      </c>
      <c r="G1486">
        <v>30</v>
      </c>
      <c r="H1486">
        <v>0</v>
      </c>
      <c r="I1486">
        <v>1.4999999999999999E-2</v>
      </c>
      <c r="J1486">
        <v>0.27200000000000002</v>
      </c>
      <c r="K1486">
        <v>1.6E-2</v>
      </c>
      <c r="L1486">
        <v>0.217</v>
      </c>
      <c r="M1486">
        <v>0.14899999999999999</v>
      </c>
      <c r="N1486">
        <v>0.17</v>
      </c>
      <c r="O1486">
        <v>0.16500000000000001</v>
      </c>
      <c r="P1486">
        <v>0.152</v>
      </c>
      <c r="Q1486" t="s">
        <v>373</v>
      </c>
      <c r="R1486">
        <v>-17</v>
      </c>
      <c r="S1486">
        <v>-0.7</v>
      </c>
      <c r="T1486">
        <v>-82.6</v>
      </c>
      <c r="U1486">
        <v>57.7</v>
      </c>
      <c r="V1486">
        <v>-0.7</v>
      </c>
    </row>
    <row r="1487" spans="1:22" x14ac:dyDescent="0.45">
      <c r="A1487" t="s">
        <v>3060</v>
      </c>
      <c r="B1487" t="s">
        <v>1989</v>
      </c>
      <c r="C1487">
        <v>658</v>
      </c>
      <c r="D1487">
        <v>2154</v>
      </c>
      <c r="E1487">
        <v>62</v>
      </c>
      <c r="F1487">
        <v>222</v>
      </c>
      <c r="G1487">
        <v>248</v>
      </c>
      <c r="H1487">
        <v>5</v>
      </c>
      <c r="I1487">
        <v>7.4999999999999997E-2</v>
      </c>
      <c r="J1487">
        <v>0.217</v>
      </c>
      <c r="K1487">
        <v>0.155</v>
      </c>
      <c r="L1487">
        <v>0.29099999999999998</v>
      </c>
      <c r="M1487">
        <v>0.246</v>
      </c>
      <c r="N1487">
        <v>0.313</v>
      </c>
      <c r="O1487">
        <v>0.40100000000000002</v>
      </c>
      <c r="P1487">
        <v>0.31</v>
      </c>
      <c r="Q1487" t="s">
        <v>373</v>
      </c>
      <c r="R1487">
        <v>96</v>
      </c>
      <c r="S1487">
        <v>-11.7</v>
      </c>
      <c r="T1487">
        <v>-22.2</v>
      </c>
      <c r="U1487">
        <v>-54.2</v>
      </c>
      <c r="V1487">
        <v>-0.7</v>
      </c>
    </row>
    <row r="1488" spans="1:22" x14ac:dyDescent="0.45">
      <c r="A1488" t="s">
        <v>3117</v>
      </c>
      <c r="B1488" t="s">
        <v>1989</v>
      </c>
      <c r="C1488">
        <v>256</v>
      </c>
      <c r="D1488">
        <v>728</v>
      </c>
      <c r="E1488">
        <v>30</v>
      </c>
      <c r="F1488">
        <v>85</v>
      </c>
      <c r="G1488">
        <v>91</v>
      </c>
      <c r="H1488">
        <v>4</v>
      </c>
      <c r="I1488">
        <v>7.0999999999999994E-2</v>
      </c>
      <c r="J1488">
        <v>0.214</v>
      </c>
      <c r="K1488">
        <v>0.185</v>
      </c>
      <c r="L1488">
        <v>0.24299999999999999</v>
      </c>
      <c r="M1488">
        <v>0.222</v>
      </c>
      <c r="N1488">
        <v>0.28799999999999998</v>
      </c>
      <c r="O1488">
        <v>0.40699999999999997</v>
      </c>
      <c r="P1488">
        <v>0.3</v>
      </c>
      <c r="Q1488" t="s">
        <v>373</v>
      </c>
      <c r="R1488">
        <v>88</v>
      </c>
      <c r="S1488">
        <v>-0.2</v>
      </c>
      <c r="T1488">
        <v>-10.5</v>
      </c>
      <c r="U1488">
        <v>-20.7</v>
      </c>
      <c r="V1488">
        <v>-0.7</v>
      </c>
    </row>
    <row r="1489" spans="1:22" x14ac:dyDescent="0.45">
      <c r="A1489" t="s">
        <v>3116</v>
      </c>
      <c r="B1489" t="s">
        <v>1989</v>
      </c>
      <c r="C1489">
        <v>149</v>
      </c>
      <c r="D1489">
        <v>421</v>
      </c>
      <c r="E1489">
        <v>3</v>
      </c>
      <c r="F1489">
        <v>35</v>
      </c>
      <c r="G1489">
        <v>31</v>
      </c>
      <c r="H1489">
        <v>7</v>
      </c>
      <c r="I1489">
        <v>7.0999999999999994E-2</v>
      </c>
      <c r="J1489">
        <v>0.2</v>
      </c>
      <c r="K1489">
        <v>9.0999999999999998E-2</v>
      </c>
      <c r="L1489">
        <v>0.27900000000000003</v>
      </c>
      <c r="M1489">
        <v>0.22500000000000001</v>
      </c>
      <c r="N1489">
        <v>0.28599999999999998</v>
      </c>
      <c r="O1489">
        <v>0.316</v>
      </c>
      <c r="P1489">
        <v>0.26500000000000001</v>
      </c>
      <c r="Q1489" t="s">
        <v>373</v>
      </c>
      <c r="R1489">
        <v>63</v>
      </c>
      <c r="S1489">
        <v>1.3</v>
      </c>
      <c r="T1489">
        <v>-18.100000000000001</v>
      </c>
      <c r="U1489">
        <v>-2.9</v>
      </c>
      <c r="V1489">
        <v>-0.7</v>
      </c>
    </row>
    <row r="1490" spans="1:22" x14ac:dyDescent="0.45">
      <c r="A1490" t="s">
        <v>3118</v>
      </c>
      <c r="B1490" t="s">
        <v>1989</v>
      </c>
      <c r="C1490">
        <v>924</v>
      </c>
      <c r="D1490">
        <v>3052</v>
      </c>
      <c r="E1490">
        <v>19</v>
      </c>
      <c r="F1490">
        <v>344</v>
      </c>
      <c r="G1490">
        <v>227</v>
      </c>
      <c r="H1490">
        <v>30</v>
      </c>
      <c r="I1490">
        <v>5.2999999999999999E-2</v>
      </c>
      <c r="J1490">
        <v>9.6000000000000002E-2</v>
      </c>
      <c r="K1490">
        <v>7.0999999999999994E-2</v>
      </c>
      <c r="L1490">
        <v>0.30499999999999999</v>
      </c>
      <c r="M1490">
        <v>0.28000000000000003</v>
      </c>
      <c r="N1490">
        <v>0.32</v>
      </c>
      <c r="O1490">
        <v>0.35099999999999998</v>
      </c>
      <c r="P1490">
        <v>0.29699999999999999</v>
      </c>
      <c r="Q1490" t="s">
        <v>373</v>
      </c>
      <c r="R1490">
        <v>74</v>
      </c>
      <c r="S1490">
        <v>7.9</v>
      </c>
      <c r="T1490">
        <v>-90.8</v>
      </c>
      <c r="U1490">
        <v>-15.7</v>
      </c>
      <c r="V1490">
        <v>-0.7</v>
      </c>
    </row>
    <row r="1491" spans="1:22" x14ac:dyDescent="0.45">
      <c r="A1491" t="s">
        <v>3119</v>
      </c>
      <c r="B1491" t="s">
        <v>1989</v>
      </c>
      <c r="C1491">
        <v>443</v>
      </c>
      <c r="D1491">
        <v>738</v>
      </c>
      <c r="E1491">
        <v>3</v>
      </c>
      <c r="F1491">
        <v>94</v>
      </c>
      <c r="G1491">
        <v>46</v>
      </c>
      <c r="H1491">
        <v>19</v>
      </c>
      <c r="I1491">
        <v>3.7999999999999999E-2</v>
      </c>
      <c r="J1491">
        <v>0.19400000000000001</v>
      </c>
      <c r="K1491">
        <v>7.0999999999999994E-2</v>
      </c>
      <c r="L1491">
        <v>0.31900000000000001</v>
      </c>
      <c r="M1491">
        <v>0.25700000000000001</v>
      </c>
      <c r="N1491">
        <v>0.28899999999999998</v>
      </c>
      <c r="O1491">
        <v>0.32800000000000001</v>
      </c>
      <c r="P1491">
        <v>0.27100000000000002</v>
      </c>
      <c r="Q1491" t="s">
        <v>373</v>
      </c>
      <c r="R1491">
        <v>61</v>
      </c>
      <c r="S1491">
        <v>5.2</v>
      </c>
      <c r="T1491">
        <v>-31</v>
      </c>
      <c r="U1491">
        <v>0.3</v>
      </c>
      <c r="V1491">
        <v>-0.7</v>
      </c>
    </row>
    <row r="1492" spans="1:22" x14ac:dyDescent="0.45">
      <c r="A1492" t="s">
        <v>3120</v>
      </c>
      <c r="B1492" t="s">
        <v>1989</v>
      </c>
      <c r="C1492">
        <v>236</v>
      </c>
      <c r="D1492">
        <v>1018</v>
      </c>
      <c r="E1492">
        <v>31</v>
      </c>
      <c r="F1492">
        <v>107</v>
      </c>
      <c r="G1492">
        <v>120</v>
      </c>
      <c r="H1492">
        <v>14</v>
      </c>
      <c r="I1492">
        <v>8.3000000000000004E-2</v>
      </c>
      <c r="J1492">
        <v>0.19600000000000001</v>
      </c>
      <c r="K1492">
        <v>0.157</v>
      </c>
      <c r="L1492">
        <v>0.27400000000000002</v>
      </c>
      <c r="M1492">
        <v>0.24</v>
      </c>
      <c r="N1492">
        <v>0.307</v>
      </c>
      <c r="O1492">
        <v>0.39700000000000002</v>
      </c>
      <c r="P1492">
        <v>0.307</v>
      </c>
      <c r="Q1492" t="s">
        <v>373</v>
      </c>
      <c r="R1492">
        <v>87</v>
      </c>
      <c r="S1492">
        <v>-7</v>
      </c>
      <c r="T1492">
        <v>-23.4</v>
      </c>
      <c r="U1492">
        <v>-17.899999999999999</v>
      </c>
      <c r="V1492">
        <v>-0.7</v>
      </c>
    </row>
    <row r="1493" spans="1:22" x14ac:dyDescent="0.45">
      <c r="A1493" t="s">
        <v>3121</v>
      </c>
      <c r="B1493" t="s">
        <v>1989</v>
      </c>
      <c r="C1493">
        <v>169</v>
      </c>
      <c r="D1493">
        <v>380</v>
      </c>
      <c r="E1493">
        <v>12</v>
      </c>
      <c r="F1493">
        <v>39</v>
      </c>
      <c r="G1493">
        <v>33</v>
      </c>
      <c r="H1493">
        <v>4</v>
      </c>
      <c r="I1493">
        <v>7.0999999999999994E-2</v>
      </c>
      <c r="J1493">
        <v>0.23400000000000001</v>
      </c>
      <c r="K1493">
        <v>0.13800000000000001</v>
      </c>
      <c r="L1493">
        <v>0.253</v>
      </c>
      <c r="M1493">
        <v>0.216</v>
      </c>
      <c r="N1493">
        <v>0.27400000000000002</v>
      </c>
      <c r="O1493">
        <v>0.35299999999999998</v>
      </c>
      <c r="P1493">
        <v>0.27300000000000002</v>
      </c>
      <c r="Q1493" t="s">
        <v>373</v>
      </c>
      <c r="R1493">
        <v>69</v>
      </c>
      <c r="S1493">
        <v>-0.3</v>
      </c>
      <c r="T1493">
        <v>-15.1</v>
      </c>
      <c r="U1493">
        <v>-5.3</v>
      </c>
      <c r="V1493">
        <v>-0.7</v>
      </c>
    </row>
    <row r="1494" spans="1:22" x14ac:dyDescent="0.45">
      <c r="A1494" t="s">
        <v>3122</v>
      </c>
      <c r="B1494" t="s">
        <v>26</v>
      </c>
      <c r="C1494">
        <v>286</v>
      </c>
      <c r="D1494">
        <v>993</v>
      </c>
      <c r="E1494">
        <v>17</v>
      </c>
      <c r="F1494">
        <v>125</v>
      </c>
      <c r="G1494">
        <v>113</v>
      </c>
      <c r="H1494">
        <v>15</v>
      </c>
      <c r="I1494">
        <v>8.5999999999999993E-2</v>
      </c>
      <c r="J1494">
        <v>0.11899999999999999</v>
      </c>
      <c r="K1494">
        <v>0.126</v>
      </c>
      <c r="L1494">
        <v>0.26400000000000001</v>
      </c>
      <c r="M1494">
        <v>0.247</v>
      </c>
      <c r="N1494">
        <v>0.313</v>
      </c>
      <c r="O1494">
        <v>0.372</v>
      </c>
      <c r="P1494">
        <v>0.30199999999999999</v>
      </c>
      <c r="Q1494" t="s">
        <v>373</v>
      </c>
      <c r="R1494">
        <v>78</v>
      </c>
      <c r="S1494">
        <v>3.7</v>
      </c>
      <c r="T1494">
        <v>-23.7</v>
      </c>
      <c r="U1494">
        <v>-17.7</v>
      </c>
      <c r="V1494">
        <v>-0.7</v>
      </c>
    </row>
    <row r="1495" spans="1:22" x14ac:dyDescent="0.45">
      <c r="A1495" t="s">
        <v>3123</v>
      </c>
      <c r="B1495" t="s">
        <v>1989</v>
      </c>
      <c r="C1495">
        <v>312</v>
      </c>
      <c r="D1495">
        <v>414</v>
      </c>
      <c r="E1495">
        <v>1</v>
      </c>
      <c r="F1495">
        <v>16</v>
      </c>
      <c r="G1495">
        <v>20</v>
      </c>
      <c r="H1495">
        <v>0</v>
      </c>
      <c r="I1495">
        <v>2.4E-2</v>
      </c>
      <c r="J1495">
        <v>0.41299999999999998</v>
      </c>
      <c r="K1495">
        <v>3.5999999999999997E-2</v>
      </c>
      <c r="L1495">
        <v>0.23300000000000001</v>
      </c>
      <c r="M1495">
        <v>0.127</v>
      </c>
      <c r="N1495">
        <v>0.152</v>
      </c>
      <c r="O1495">
        <v>0.16300000000000001</v>
      </c>
      <c r="P1495">
        <v>0.14199999999999999</v>
      </c>
      <c r="Q1495" t="s">
        <v>373</v>
      </c>
      <c r="R1495">
        <v>-25</v>
      </c>
      <c r="S1495">
        <v>-0.1</v>
      </c>
      <c r="T1495">
        <v>-63.2</v>
      </c>
      <c r="U1495">
        <v>43.3</v>
      </c>
      <c r="V1495">
        <v>-0.7</v>
      </c>
    </row>
    <row r="1496" spans="1:22" x14ac:dyDescent="0.45">
      <c r="A1496" t="s">
        <v>3124</v>
      </c>
      <c r="B1496" t="s">
        <v>1989</v>
      </c>
      <c r="C1496">
        <v>275</v>
      </c>
      <c r="D1496">
        <v>308</v>
      </c>
      <c r="E1496">
        <v>0</v>
      </c>
      <c r="F1496">
        <v>13</v>
      </c>
      <c r="G1496">
        <v>13</v>
      </c>
      <c r="H1496">
        <v>0</v>
      </c>
      <c r="I1496">
        <v>4.2000000000000003E-2</v>
      </c>
      <c r="J1496">
        <v>0.23400000000000001</v>
      </c>
      <c r="K1496">
        <v>1.9E-2</v>
      </c>
      <c r="L1496">
        <v>0.14199999999999999</v>
      </c>
      <c r="M1496">
        <v>0.104</v>
      </c>
      <c r="N1496">
        <v>0.151</v>
      </c>
      <c r="O1496">
        <v>0.123</v>
      </c>
      <c r="P1496">
        <v>0.13200000000000001</v>
      </c>
      <c r="Q1496" t="s">
        <v>373</v>
      </c>
      <c r="R1496">
        <v>-28</v>
      </c>
      <c r="S1496">
        <v>-0.1</v>
      </c>
      <c r="T1496">
        <v>-48.6</v>
      </c>
      <c r="U1496">
        <v>31.6</v>
      </c>
      <c r="V1496">
        <v>-0.7</v>
      </c>
    </row>
    <row r="1497" spans="1:22" x14ac:dyDescent="0.45">
      <c r="A1497" t="s">
        <v>3125</v>
      </c>
      <c r="B1497" t="s">
        <v>1989</v>
      </c>
      <c r="C1497">
        <v>291</v>
      </c>
      <c r="D1497">
        <v>848</v>
      </c>
      <c r="E1497">
        <v>5</v>
      </c>
      <c r="F1497">
        <v>75</v>
      </c>
      <c r="G1497">
        <v>52</v>
      </c>
      <c r="H1497">
        <v>10</v>
      </c>
      <c r="I1497">
        <v>3.4000000000000002E-2</v>
      </c>
      <c r="J1497">
        <v>0.123</v>
      </c>
      <c r="K1497">
        <v>7.2999999999999995E-2</v>
      </c>
      <c r="L1497">
        <v>0.29199999999999998</v>
      </c>
      <c r="M1497">
        <v>0.26</v>
      </c>
      <c r="N1497">
        <v>0.29199999999999998</v>
      </c>
      <c r="O1497">
        <v>0.33300000000000002</v>
      </c>
      <c r="P1497">
        <v>0.27500000000000002</v>
      </c>
      <c r="Q1497" t="s">
        <v>373</v>
      </c>
      <c r="R1497">
        <v>70</v>
      </c>
      <c r="S1497">
        <v>-0.7</v>
      </c>
      <c r="T1497">
        <v>-30.4</v>
      </c>
      <c r="U1497">
        <v>-2.2999999999999998</v>
      </c>
      <c r="V1497">
        <v>-0.7</v>
      </c>
    </row>
    <row r="1498" spans="1:22" x14ac:dyDescent="0.45">
      <c r="A1498" t="s">
        <v>3126</v>
      </c>
      <c r="B1498" t="s">
        <v>1989</v>
      </c>
      <c r="C1498">
        <v>253</v>
      </c>
      <c r="D1498">
        <v>501</v>
      </c>
      <c r="E1498">
        <v>4</v>
      </c>
      <c r="F1498">
        <v>54</v>
      </c>
      <c r="G1498">
        <v>28</v>
      </c>
      <c r="H1498">
        <v>9</v>
      </c>
      <c r="I1498">
        <v>8.4000000000000005E-2</v>
      </c>
      <c r="J1498">
        <v>0.14199999999999999</v>
      </c>
      <c r="K1498">
        <v>8.5999999999999993E-2</v>
      </c>
      <c r="L1498">
        <v>0.28599999999999998</v>
      </c>
      <c r="M1498">
        <v>0.248</v>
      </c>
      <c r="N1498">
        <v>0.313</v>
      </c>
      <c r="O1498">
        <v>0.33300000000000002</v>
      </c>
      <c r="P1498">
        <v>0.28599999999999998</v>
      </c>
      <c r="Q1498" t="s">
        <v>373</v>
      </c>
      <c r="R1498">
        <v>64</v>
      </c>
      <c r="S1498">
        <v>1.6</v>
      </c>
      <c r="T1498">
        <v>-21.5</v>
      </c>
      <c r="U1498">
        <v>-2.5</v>
      </c>
      <c r="V1498">
        <v>-0.7</v>
      </c>
    </row>
    <row r="1499" spans="1:22" x14ac:dyDescent="0.45">
      <c r="A1499" t="s">
        <v>3128</v>
      </c>
      <c r="B1499" t="s">
        <v>1989</v>
      </c>
      <c r="C1499">
        <v>169</v>
      </c>
      <c r="D1499">
        <v>568</v>
      </c>
      <c r="E1499">
        <v>17</v>
      </c>
      <c r="F1499">
        <v>66</v>
      </c>
      <c r="G1499">
        <v>68</v>
      </c>
      <c r="H1499">
        <v>7</v>
      </c>
      <c r="I1499">
        <v>7.1999999999999995E-2</v>
      </c>
      <c r="J1499">
        <v>0.218</v>
      </c>
      <c r="K1499">
        <v>0.16800000000000001</v>
      </c>
      <c r="L1499">
        <v>0.29199999999999998</v>
      </c>
      <c r="M1499">
        <v>0.248</v>
      </c>
      <c r="N1499">
        <v>0.31</v>
      </c>
      <c r="O1499">
        <v>0.41599999999999998</v>
      </c>
      <c r="P1499">
        <v>0.309</v>
      </c>
      <c r="Q1499" t="s">
        <v>373</v>
      </c>
      <c r="R1499">
        <v>90</v>
      </c>
      <c r="S1499">
        <v>1.4</v>
      </c>
      <c r="T1499">
        <v>-5.8</v>
      </c>
      <c r="U1499">
        <v>-21.6</v>
      </c>
      <c r="V1499">
        <v>-0.7</v>
      </c>
    </row>
    <row r="1500" spans="1:22" x14ac:dyDescent="0.45">
      <c r="A1500" t="s">
        <v>3127</v>
      </c>
      <c r="B1500" t="s">
        <v>1989</v>
      </c>
      <c r="C1500">
        <v>334</v>
      </c>
      <c r="D1500">
        <v>825</v>
      </c>
      <c r="E1500">
        <v>27</v>
      </c>
      <c r="F1500">
        <v>78</v>
      </c>
      <c r="G1500">
        <v>102</v>
      </c>
      <c r="H1500">
        <v>0</v>
      </c>
      <c r="I1500">
        <v>0.09</v>
      </c>
      <c r="J1500">
        <v>0.23400000000000001</v>
      </c>
      <c r="K1500">
        <v>0.16400000000000001</v>
      </c>
      <c r="L1500">
        <v>0.28999999999999998</v>
      </c>
      <c r="M1500">
        <v>0.24199999999999999</v>
      </c>
      <c r="N1500">
        <v>0.311</v>
      </c>
      <c r="O1500">
        <v>0.40699999999999997</v>
      </c>
      <c r="P1500">
        <v>0.31</v>
      </c>
      <c r="Q1500" t="s">
        <v>373</v>
      </c>
      <c r="R1500">
        <v>84</v>
      </c>
      <c r="S1500">
        <v>-2.6</v>
      </c>
      <c r="T1500">
        <v>-19.8</v>
      </c>
      <c r="U1500">
        <v>-15.2</v>
      </c>
      <c r="V1500">
        <v>-0.7</v>
      </c>
    </row>
    <row r="1501" spans="1:22" x14ac:dyDescent="0.45">
      <c r="A1501" t="s">
        <v>3131</v>
      </c>
      <c r="B1501" t="s">
        <v>1989</v>
      </c>
      <c r="C1501">
        <v>116</v>
      </c>
      <c r="D1501">
        <v>333</v>
      </c>
      <c r="E1501">
        <v>8</v>
      </c>
      <c r="F1501">
        <v>26</v>
      </c>
      <c r="G1501">
        <v>25</v>
      </c>
      <c r="H1501">
        <v>5</v>
      </c>
      <c r="I1501">
        <v>4.4999999999999998E-2</v>
      </c>
      <c r="J1501">
        <v>0.312</v>
      </c>
      <c r="K1501">
        <v>0.127</v>
      </c>
      <c r="L1501">
        <v>0.23</v>
      </c>
      <c r="M1501">
        <v>0.17299999999999999</v>
      </c>
      <c r="N1501">
        <v>0.215</v>
      </c>
      <c r="O1501">
        <v>0.30099999999999999</v>
      </c>
      <c r="P1501">
        <v>0.22600000000000001</v>
      </c>
      <c r="Q1501" t="s">
        <v>373</v>
      </c>
      <c r="R1501">
        <v>44</v>
      </c>
      <c r="S1501">
        <v>0.6</v>
      </c>
      <c r="T1501">
        <v>-21.4</v>
      </c>
      <c r="U1501">
        <v>2.9</v>
      </c>
      <c r="V1501">
        <v>-0.7</v>
      </c>
    </row>
    <row r="1502" spans="1:22" x14ac:dyDescent="0.45">
      <c r="A1502" t="s">
        <v>3129</v>
      </c>
      <c r="B1502" t="s">
        <v>1989</v>
      </c>
      <c r="C1502">
        <v>353</v>
      </c>
      <c r="D1502">
        <v>342</v>
      </c>
      <c r="E1502">
        <v>0</v>
      </c>
      <c r="F1502">
        <v>11</v>
      </c>
      <c r="G1502">
        <v>11</v>
      </c>
      <c r="H1502">
        <v>0</v>
      </c>
      <c r="I1502">
        <v>3.2000000000000001E-2</v>
      </c>
      <c r="J1502">
        <v>0.34799999999999998</v>
      </c>
      <c r="K1502">
        <v>2.1000000000000001E-2</v>
      </c>
      <c r="L1502">
        <v>0.20200000000000001</v>
      </c>
      <c r="M1502">
        <v>0.11799999999999999</v>
      </c>
      <c r="N1502">
        <v>0.151</v>
      </c>
      <c r="O1502">
        <v>0.13900000000000001</v>
      </c>
      <c r="P1502">
        <v>0.13500000000000001</v>
      </c>
      <c r="Q1502" t="s">
        <v>373</v>
      </c>
      <c r="R1502">
        <v>-26</v>
      </c>
      <c r="S1502">
        <v>-0.9</v>
      </c>
      <c r="T1502">
        <v>-53.2</v>
      </c>
      <c r="U1502">
        <v>35.299999999999997</v>
      </c>
      <c r="V1502">
        <v>-0.7</v>
      </c>
    </row>
    <row r="1503" spans="1:22" x14ac:dyDescent="0.45">
      <c r="A1503" t="s">
        <v>3130</v>
      </c>
      <c r="B1503" t="s">
        <v>1989</v>
      </c>
      <c r="C1503">
        <v>165</v>
      </c>
      <c r="D1503">
        <v>351</v>
      </c>
      <c r="E1503">
        <v>2</v>
      </c>
      <c r="F1503">
        <v>33</v>
      </c>
      <c r="G1503">
        <v>22</v>
      </c>
      <c r="H1503">
        <v>8</v>
      </c>
      <c r="I1503">
        <v>4.2999999999999997E-2</v>
      </c>
      <c r="J1503">
        <v>0.19700000000000001</v>
      </c>
      <c r="K1503">
        <v>5.6000000000000001E-2</v>
      </c>
      <c r="L1503">
        <v>0.29899999999999999</v>
      </c>
      <c r="M1503">
        <v>0.24099999999999999</v>
      </c>
      <c r="N1503">
        <v>0.27400000000000002</v>
      </c>
      <c r="O1503">
        <v>0.29599999999999999</v>
      </c>
      <c r="P1503">
        <v>0.249</v>
      </c>
      <c r="Q1503" t="s">
        <v>373</v>
      </c>
      <c r="R1503">
        <v>45</v>
      </c>
      <c r="S1503">
        <v>0.5</v>
      </c>
      <c r="T1503">
        <v>-23.9</v>
      </c>
      <c r="U1503">
        <v>4.7</v>
      </c>
      <c r="V1503">
        <v>-0.7</v>
      </c>
    </row>
    <row r="1504" spans="1:22" x14ac:dyDescent="0.45">
      <c r="A1504" t="s">
        <v>3133</v>
      </c>
      <c r="B1504" t="s">
        <v>1989</v>
      </c>
      <c r="C1504">
        <v>287</v>
      </c>
      <c r="D1504">
        <v>963</v>
      </c>
      <c r="E1504">
        <v>39</v>
      </c>
      <c r="F1504">
        <v>110</v>
      </c>
      <c r="G1504">
        <v>147</v>
      </c>
      <c r="H1504">
        <v>14</v>
      </c>
      <c r="I1504">
        <v>5.5E-2</v>
      </c>
      <c r="J1504">
        <v>0.124</v>
      </c>
      <c r="K1504">
        <v>0.188</v>
      </c>
      <c r="L1504">
        <v>0.23699999999999999</v>
      </c>
      <c r="M1504">
        <v>0.24199999999999999</v>
      </c>
      <c r="N1504">
        <v>0.28799999999999998</v>
      </c>
      <c r="O1504">
        <v>0.42899999999999999</v>
      </c>
      <c r="P1504">
        <v>0.30399999999999999</v>
      </c>
      <c r="Q1504" t="s">
        <v>373</v>
      </c>
      <c r="R1504">
        <v>78</v>
      </c>
      <c r="S1504">
        <v>-7.5</v>
      </c>
      <c r="T1504">
        <v>-35.299999999999997</v>
      </c>
      <c r="U1504">
        <v>-5</v>
      </c>
      <c r="V1504">
        <v>-0.7</v>
      </c>
    </row>
    <row r="1505" spans="1:22" x14ac:dyDescent="0.45">
      <c r="A1505" t="s">
        <v>3132</v>
      </c>
      <c r="B1505" t="s">
        <v>102</v>
      </c>
      <c r="C1505">
        <v>113</v>
      </c>
      <c r="D1505">
        <v>400</v>
      </c>
      <c r="E1505">
        <v>7</v>
      </c>
      <c r="F1505">
        <v>41</v>
      </c>
      <c r="G1505">
        <v>35</v>
      </c>
      <c r="H1505">
        <v>0</v>
      </c>
      <c r="I1505">
        <v>0.04</v>
      </c>
      <c r="J1505">
        <v>0.2</v>
      </c>
      <c r="K1505">
        <v>0.122</v>
      </c>
      <c r="L1505">
        <v>0.27900000000000003</v>
      </c>
      <c r="M1505">
        <v>0.23599999999999999</v>
      </c>
      <c r="N1505">
        <v>0.27</v>
      </c>
      <c r="O1505">
        <v>0.35799999999999998</v>
      </c>
      <c r="P1505">
        <v>0.26600000000000001</v>
      </c>
      <c r="Q1505" t="s">
        <v>373</v>
      </c>
      <c r="R1505">
        <v>62</v>
      </c>
      <c r="S1505">
        <v>-0.6</v>
      </c>
      <c r="T1505">
        <v>-19.5</v>
      </c>
      <c r="U1505">
        <v>-2.2999999999999998</v>
      </c>
      <c r="V1505">
        <v>-0.7</v>
      </c>
    </row>
    <row r="1506" spans="1:22" x14ac:dyDescent="0.45">
      <c r="A1506" t="s">
        <v>3134</v>
      </c>
      <c r="B1506" t="s">
        <v>1989</v>
      </c>
      <c r="C1506">
        <v>226</v>
      </c>
      <c r="D1506">
        <v>575</v>
      </c>
      <c r="E1506">
        <v>10</v>
      </c>
      <c r="F1506">
        <v>65</v>
      </c>
      <c r="G1506">
        <v>50</v>
      </c>
      <c r="H1506">
        <v>35</v>
      </c>
      <c r="I1506">
        <v>9.9000000000000005E-2</v>
      </c>
      <c r="J1506">
        <v>0.25700000000000001</v>
      </c>
      <c r="K1506">
        <v>0.126</v>
      </c>
      <c r="L1506">
        <v>0.28199999999999997</v>
      </c>
      <c r="M1506">
        <v>0.217</v>
      </c>
      <c r="N1506">
        <v>0.29399999999999998</v>
      </c>
      <c r="O1506">
        <v>0.34300000000000003</v>
      </c>
      <c r="P1506">
        <v>0.28599999999999998</v>
      </c>
      <c r="Q1506" t="s">
        <v>373</v>
      </c>
      <c r="R1506">
        <v>74</v>
      </c>
      <c r="S1506">
        <v>8.3000000000000007</v>
      </c>
      <c r="T1506">
        <v>-10</v>
      </c>
      <c r="U1506">
        <v>-16.7</v>
      </c>
      <c r="V1506">
        <v>-0.7</v>
      </c>
    </row>
    <row r="1507" spans="1:22" x14ac:dyDescent="0.45">
      <c r="A1507" t="s">
        <v>3135</v>
      </c>
      <c r="B1507" t="s">
        <v>1989</v>
      </c>
      <c r="C1507">
        <v>224</v>
      </c>
      <c r="D1507">
        <v>688</v>
      </c>
      <c r="E1507">
        <v>28</v>
      </c>
      <c r="F1507">
        <v>62</v>
      </c>
      <c r="G1507">
        <v>85</v>
      </c>
      <c r="H1507">
        <v>1</v>
      </c>
      <c r="I1507">
        <v>8.6999999999999994E-2</v>
      </c>
      <c r="J1507">
        <v>0.20300000000000001</v>
      </c>
      <c r="K1507">
        <v>0.184</v>
      </c>
      <c r="L1507">
        <v>0.22700000000000001</v>
      </c>
      <c r="M1507">
        <v>0.21199999999999999</v>
      </c>
      <c r="N1507">
        <v>0.29099999999999998</v>
      </c>
      <c r="O1507">
        <v>0.39600000000000002</v>
      </c>
      <c r="P1507">
        <v>0.29799999999999999</v>
      </c>
      <c r="Q1507" t="s">
        <v>373</v>
      </c>
      <c r="R1507">
        <v>77</v>
      </c>
      <c r="S1507">
        <v>-1.5</v>
      </c>
      <c r="T1507">
        <v>-21.9</v>
      </c>
      <c r="U1507">
        <v>-9</v>
      </c>
      <c r="V1507">
        <v>-0.8</v>
      </c>
    </row>
    <row r="1508" spans="1:22" x14ac:dyDescent="0.45">
      <c r="A1508" t="s">
        <v>3640</v>
      </c>
      <c r="B1508" t="s">
        <v>43</v>
      </c>
      <c r="C1508">
        <v>102</v>
      </c>
      <c r="D1508">
        <v>319</v>
      </c>
      <c r="E1508">
        <v>7</v>
      </c>
      <c r="F1508">
        <v>33</v>
      </c>
      <c r="G1508">
        <v>35</v>
      </c>
      <c r="H1508">
        <v>2</v>
      </c>
      <c r="I1508">
        <v>4.1000000000000002E-2</v>
      </c>
      <c r="J1508">
        <v>0.22900000000000001</v>
      </c>
      <c r="K1508">
        <v>0.126</v>
      </c>
      <c r="L1508">
        <v>0.249</v>
      </c>
      <c r="M1508">
        <v>0.20699999999999999</v>
      </c>
      <c r="N1508">
        <v>0.253</v>
      </c>
      <c r="O1508">
        <v>0.33300000000000002</v>
      </c>
      <c r="P1508">
        <v>0.25600000000000001</v>
      </c>
      <c r="Q1508" t="s">
        <v>373</v>
      </c>
      <c r="R1508">
        <v>62</v>
      </c>
      <c r="S1508">
        <v>-0.6</v>
      </c>
      <c r="T1508">
        <v>-15.7</v>
      </c>
      <c r="U1508">
        <v>-2.6</v>
      </c>
      <c r="V1508">
        <v>-0.8</v>
      </c>
    </row>
    <row r="1509" spans="1:22" x14ac:dyDescent="0.45">
      <c r="A1509" t="s">
        <v>3136</v>
      </c>
      <c r="B1509" t="s">
        <v>1989</v>
      </c>
      <c r="C1509">
        <v>362</v>
      </c>
      <c r="D1509">
        <v>1369</v>
      </c>
      <c r="E1509">
        <v>42</v>
      </c>
      <c r="F1509">
        <v>123</v>
      </c>
      <c r="G1509">
        <v>152</v>
      </c>
      <c r="H1509">
        <v>0</v>
      </c>
      <c r="I1509">
        <v>4.8000000000000001E-2</v>
      </c>
      <c r="J1509">
        <v>0.182</v>
      </c>
      <c r="K1509">
        <v>0.14000000000000001</v>
      </c>
      <c r="L1509">
        <v>0.253</v>
      </c>
      <c r="M1509">
        <v>0.23100000000000001</v>
      </c>
      <c r="N1509">
        <v>0.27300000000000002</v>
      </c>
      <c r="O1509">
        <v>0.371</v>
      </c>
      <c r="P1509">
        <v>0.28299999999999997</v>
      </c>
      <c r="Q1509" t="s">
        <v>373</v>
      </c>
      <c r="R1509">
        <v>77</v>
      </c>
      <c r="S1509">
        <v>-13.8</v>
      </c>
      <c r="T1509">
        <v>-48.7</v>
      </c>
      <c r="U1509">
        <v>-1.7</v>
      </c>
      <c r="V1509">
        <v>-0.8</v>
      </c>
    </row>
    <row r="1510" spans="1:22" x14ac:dyDescent="0.45">
      <c r="A1510" t="s">
        <v>3137</v>
      </c>
      <c r="B1510" t="s">
        <v>18</v>
      </c>
      <c r="C1510">
        <v>189</v>
      </c>
      <c r="D1510">
        <v>455</v>
      </c>
      <c r="E1510">
        <v>2</v>
      </c>
      <c r="F1510">
        <v>54</v>
      </c>
      <c r="G1510">
        <v>36</v>
      </c>
      <c r="H1510">
        <v>5</v>
      </c>
      <c r="I1510">
        <v>6.2E-2</v>
      </c>
      <c r="J1510">
        <v>0.18</v>
      </c>
      <c r="K1510">
        <v>8.3000000000000004E-2</v>
      </c>
      <c r="L1510">
        <v>0.27400000000000002</v>
      </c>
      <c r="M1510">
        <v>0.224</v>
      </c>
      <c r="N1510">
        <v>0.27900000000000003</v>
      </c>
      <c r="O1510">
        <v>0.307</v>
      </c>
      <c r="P1510">
        <v>0.26300000000000001</v>
      </c>
      <c r="Q1510" t="s">
        <v>373</v>
      </c>
      <c r="R1510">
        <v>52</v>
      </c>
      <c r="S1510">
        <v>2.5</v>
      </c>
      <c r="T1510">
        <v>-25.4</v>
      </c>
      <c r="U1510">
        <v>1.9</v>
      </c>
      <c r="V1510">
        <v>-0.8</v>
      </c>
    </row>
    <row r="1511" spans="1:22" x14ac:dyDescent="0.45">
      <c r="A1511" t="s">
        <v>3138</v>
      </c>
      <c r="B1511" t="s">
        <v>48</v>
      </c>
      <c r="C1511">
        <v>155</v>
      </c>
      <c r="D1511">
        <v>484</v>
      </c>
      <c r="E1511">
        <v>11</v>
      </c>
      <c r="F1511">
        <v>40</v>
      </c>
      <c r="G1511">
        <v>50</v>
      </c>
      <c r="H1511">
        <v>0</v>
      </c>
      <c r="I1511">
        <v>7.5999999999999998E-2</v>
      </c>
      <c r="J1511">
        <v>0.19600000000000001</v>
      </c>
      <c r="K1511">
        <v>0.129</v>
      </c>
      <c r="L1511">
        <v>0.21199999999999999</v>
      </c>
      <c r="M1511">
        <v>0.187</v>
      </c>
      <c r="N1511">
        <v>0.26700000000000002</v>
      </c>
      <c r="O1511">
        <v>0.315</v>
      </c>
      <c r="P1511">
        <v>0.26</v>
      </c>
      <c r="Q1511" t="s">
        <v>373</v>
      </c>
      <c r="R1511">
        <v>55</v>
      </c>
      <c r="S1511">
        <v>-0.6</v>
      </c>
      <c r="T1511">
        <v>-26.7</v>
      </c>
      <c r="U1511">
        <v>3.9</v>
      </c>
      <c r="V1511">
        <v>-0.8</v>
      </c>
    </row>
    <row r="1512" spans="1:22" x14ac:dyDescent="0.45">
      <c r="A1512" t="s">
        <v>3139</v>
      </c>
      <c r="B1512" t="s">
        <v>1989</v>
      </c>
      <c r="C1512">
        <v>311</v>
      </c>
      <c r="D1512">
        <v>953</v>
      </c>
      <c r="E1512">
        <v>29</v>
      </c>
      <c r="F1512">
        <v>94</v>
      </c>
      <c r="G1512">
        <v>103</v>
      </c>
      <c r="H1512">
        <v>2</v>
      </c>
      <c r="I1512">
        <v>9.8000000000000004E-2</v>
      </c>
      <c r="J1512">
        <v>0.247</v>
      </c>
      <c r="K1512">
        <v>0.16800000000000001</v>
      </c>
      <c r="L1512">
        <v>0.29399999999999998</v>
      </c>
      <c r="M1512">
        <v>0.23799999999999999</v>
      </c>
      <c r="N1512">
        <v>0.318</v>
      </c>
      <c r="O1512">
        <v>0.40600000000000003</v>
      </c>
      <c r="P1512">
        <v>0.318</v>
      </c>
      <c r="Q1512" t="s">
        <v>373</v>
      </c>
      <c r="R1512">
        <v>95</v>
      </c>
      <c r="S1512">
        <v>-5.3</v>
      </c>
      <c r="T1512">
        <v>-10.9</v>
      </c>
      <c r="U1512">
        <v>-25.6</v>
      </c>
      <c r="V1512">
        <v>-0.8</v>
      </c>
    </row>
    <row r="1513" spans="1:22" x14ac:dyDescent="0.45">
      <c r="A1513" t="s">
        <v>3140</v>
      </c>
      <c r="B1513" t="s">
        <v>52</v>
      </c>
      <c r="C1513">
        <v>84</v>
      </c>
      <c r="D1513">
        <v>306</v>
      </c>
      <c r="E1513">
        <v>10</v>
      </c>
      <c r="F1513">
        <v>27</v>
      </c>
      <c r="G1513">
        <v>35</v>
      </c>
      <c r="H1513">
        <v>1</v>
      </c>
      <c r="I1513">
        <v>7.8E-2</v>
      </c>
      <c r="J1513">
        <v>0.376</v>
      </c>
      <c r="K1513">
        <v>0.14299999999999999</v>
      </c>
      <c r="L1513">
        <v>0.23200000000000001</v>
      </c>
      <c r="M1513">
        <v>0.16500000000000001</v>
      </c>
      <c r="N1513">
        <v>0.23499999999999999</v>
      </c>
      <c r="O1513">
        <v>0.308</v>
      </c>
      <c r="P1513">
        <v>0.24</v>
      </c>
      <c r="Q1513" t="s">
        <v>373</v>
      </c>
      <c r="R1513">
        <v>52</v>
      </c>
      <c r="S1513">
        <v>-0.1</v>
      </c>
      <c r="T1513">
        <v>-18.100000000000001</v>
      </c>
      <c r="U1513">
        <v>-0.7</v>
      </c>
      <c r="V1513">
        <v>-0.8</v>
      </c>
    </row>
    <row r="1514" spans="1:22" x14ac:dyDescent="0.45">
      <c r="A1514" t="s">
        <v>3141</v>
      </c>
      <c r="B1514" t="s">
        <v>1989</v>
      </c>
      <c r="C1514">
        <v>269</v>
      </c>
      <c r="D1514">
        <v>706</v>
      </c>
      <c r="E1514">
        <v>23</v>
      </c>
      <c r="F1514">
        <v>79</v>
      </c>
      <c r="G1514">
        <v>67</v>
      </c>
      <c r="H1514">
        <v>5</v>
      </c>
      <c r="I1514">
        <v>9.6000000000000002E-2</v>
      </c>
      <c r="J1514">
        <v>0.26900000000000002</v>
      </c>
      <c r="K1514">
        <v>0.151</v>
      </c>
      <c r="L1514">
        <v>0.25600000000000001</v>
      </c>
      <c r="M1514">
        <v>0.20599999999999999</v>
      </c>
      <c r="N1514">
        <v>0.28899999999999998</v>
      </c>
      <c r="O1514">
        <v>0.35699999999999998</v>
      </c>
      <c r="P1514">
        <v>0.28299999999999997</v>
      </c>
      <c r="Q1514" t="s">
        <v>373</v>
      </c>
      <c r="R1514">
        <v>65</v>
      </c>
      <c r="S1514">
        <v>2.1</v>
      </c>
      <c r="T1514">
        <v>-29.5</v>
      </c>
      <c r="U1514">
        <v>-2.2000000000000002</v>
      </c>
      <c r="V1514">
        <v>-0.8</v>
      </c>
    </row>
    <row r="1515" spans="1:22" x14ac:dyDescent="0.45">
      <c r="A1515" t="s">
        <v>1909</v>
      </c>
      <c r="B1515" t="s">
        <v>1989</v>
      </c>
      <c r="C1515">
        <v>208</v>
      </c>
      <c r="D1515">
        <v>533</v>
      </c>
      <c r="E1515">
        <v>6</v>
      </c>
      <c r="F1515">
        <v>44</v>
      </c>
      <c r="G1515">
        <v>41</v>
      </c>
      <c r="H1515">
        <v>4</v>
      </c>
      <c r="I1515">
        <v>7.4999999999999997E-2</v>
      </c>
      <c r="J1515">
        <v>0.30599999999999999</v>
      </c>
      <c r="K1515">
        <v>9.2999999999999999E-2</v>
      </c>
      <c r="L1515">
        <v>0.253</v>
      </c>
      <c r="M1515">
        <v>0.17799999999999999</v>
      </c>
      <c r="N1515">
        <v>0.24299999999999999</v>
      </c>
      <c r="O1515">
        <v>0.27100000000000002</v>
      </c>
      <c r="P1515">
        <v>0.23100000000000001</v>
      </c>
      <c r="Q1515" t="s">
        <v>373</v>
      </c>
      <c r="R1515">
        <v>46</v>
      </c>
      <c r="S1515">
        <v>-0.4</v>
      </c>
      <c r="T1515">
        <v>-34.1</v>
      </c>
      <c r="U1515">
        <v>9.1999999999999993</v>
      </c>
      <c r="V1515">
        <v>-0.8</v>
      </c>
    </row>
    <row r="1516" spans="1:22" x14ac:dyDescent="0.45">
      <c r="A1516" t="s">
        <v>3143</v>
      </c>
      <c r="B1516" t="s">
        <v>1989</v>
      </c>
      <c r="C1516">
        <v>123</v>
      </c>
      <c r="D1516">
        <v>324</v>
      </c>
      <c r="E1516">
        <v>8</v>
      </c>
      <c r="F1516">
        <v>35</v>
      </c>
      <c r="G1516">
        <v>22</v>
      </c>
      <c r="H1516">
        <v>4</v>
      </c>
      <c r="I1516">
        <v>0.13600000000000001</v>
      </c>
      <c r="J1516">
        <v>0.38300000000000001</v>
      </c>
      <c r="K1516">
        <v>0.12</v>
      </c>
      <c r="L1516">
        <v>0.29899999999999999</v>
      </c>
      <c r="M1516">
        <v>0.186</v>
      </c>
      <c r="N1516">
        <v>0.30599999999999999</v>
      </c>
      <c r="O1516">
        <v>0.307</v>
      </c>
      <c r="P1516">
        <v>0.27800000000000002</v>
      </c>
      <c r="Q1516" t="s">
        <v>373</v>
      </c>
      <c r="R1516">
        <v>71</v>
      </c>
      <c r="S1516">
        <v>-0.1</v>
      </c>
      <c r="T1516">
        <v>-11.8</v>
      </c>
      <c r="U1516">
        <v>-6.8</v>
      </c>
      <c r="V1516">
        <v>-0.8</v>
      </c>
    </row>
    <row r="1517" spans="1:22" x14ac:dyDescent="0.45">
      <c r="A1517" t="s">
        <v>3142</v>
      </c>
      <c r="B1517" t="s">
        <v>1989</v>
      </c>
      <c r="C1517">
        <v>165</v>
      </c>
      <c r="D1517">
        <v>404</v>
      </c>
      <c r="E1517">
        <v>4</v>
      </c>
      <c r="F1517">
        <v>34</v>
      </c>
      <c r="G1517">
        <v>40</v>
      </c>
      <c r="H1517">
        <v>4</v>
      </c>
      <c r="I1517">
        <v>4.4999999999999998E-2</v>
      </c>
      <c r="J1517">
        <v>0.188</v>
      </c>
      <c r="K1517">
        <v>6.6000000000000003E-2</v>
      </c>
      <c r="L1517">
        <v>0.25600000000000001</v>
      </c>
      <c r="M1517">
        <v>0.215</v>
      </c>
      <c r="N1517">
        <v>0.25</v>
      </c>
      <c r="O1517">
        <v>0.28100000000000003</v>
      </c>
      <c r="P1517">
        <v>0.23699999999999999</v>
      </c>
      <c r="Q1517" t="s">
        <v>373</v>
      </c>
      <c r="R1517">
        <v>41</v>
      </c>
      <c r="S1517">
        <v>-0.9</v>
      </c>
      <c r="T1517">
        <v>-28</v>
      </c>
      <c r="U1517">
        <v>8.6</v>
      </c>
      <c r="V1517">
        <v>-0.8</v>
      </c>
    </row>
    <row r="1518" spans="1:22" x14ac:dyDescent="0.45">
      <c r="A1518" t="s">
        <v>3144</v>
      </c>
      <c r="B1518" t="s">
        <v>1989</v>
      </c>
      <c r="C1518">
        <v>280</v>
      </c>
      <c r="D1518">
        <v>859</v>
      </c>
      <c r="E1518">
        <v>17</v>
      </c>
      <c r="F1518">
        <v>64</v>
      </c>
      <c r="G1518">
        <v>78</v>
      </c>
      <c r="H1518">
        <v>4</v>
      </c>
      <c r="I1518">
        <v>5.5E-2</v>
      </c>
      <c r="J1518">
        <v>0.192</v>
      </c>
      <c r="K1518">
        <v>0.109</v>
      </c>
      <c r="L1518">
        <v>0.252</v>
      </c>
      <c r="M1518">
        <v>0.218</v>
      </c>
      <c r="N1518">
        <v>0.26500000000000001</v>
      </c>
      <c r="O1518">
        <v>0.32700000000000001</v>
      </c>
      <c r="P1518">
        <v>0.26</v>
      </c>
      <c r="Q1518" t="s">
        <v>373</v>
      </c>
      <c r="R1518">
        <v>62</v>
      </c>
      <c r="S1518">
        <v>-2</v>
      </c>
      <c r="T1518">
        <v>-41</v>
      </c>
      <c r="U1518">
        <v>4.3</v>
      </c>
      <c r="V1518">
        <v>-0.8</v>
      </c>
    </row>
    <row r="1519" spans="1:22" x14ac:dyDescent="0.45">
      <c r="A1519" t="s">
        <v>3145</v>
      </c>
      <c r="B1519" t="s">
        <v>1989</v>
      </c>
      <c r="C1519">
        <v>192</v>
      </c>
      <c r="D1519">
        <v>319</v>
      </c>
      <c r="E1519">
        <v>1</v>
      </c>
      <c r="F1519">
        <v>33</v>
      </c>
      <c r="G1519">
        <v>15</v>
      </c>
      <c r="H1519">
        <v>5</v>
      </c>
      <c r="I1519">
        <v>8.5000000000000006E-2</v>
      </c>
      <c r="J1519">
        <v>0.30399999999999999</v>
      </c>
      <c r="K1519">
        <v>4.2000000000000003E-2</v>
      </c>
      <c r="L1519">
        <v>0.25800000000000001</v>
      </c>
      <c r="M1519">
        <v>0.17499999999999999</v>
      </c>
      <c r="N1519">
        <v>0.24399999999999999</v>
      </c>
      <c r="O1519">
        <v>0.217</v>
      </c>
      <c r="P1519">
        <v>0.20799999999999999</v>
      </c>
      <c r="Q1519" t="s">
        <v>373</v>
      </c>
      <c r="R1519">
        <v>26</v>
      </c>
      <c r="S1519">
        <v>1.5</v>
      </c>
      <c r="T1519">
        <v>-27.7</v>
      </c>
      <c r="U1519">
        <v>9.9</v>
      </c>
      <c r="V1519">
        <v>-0.8</v>
      </c>
    </row>
    <row r="1520" spans="1:22" x14ac:dyDescent="0.45">
      <c r="A1520" t="s">
        <v>3146</v>
      </c>
      <c r="B1520" t="s">
        <v>1989</v>
      </c>
      <c r="C1520">
        <v>256</v>
      </c>
      <c r="D1520">
        <v>386</v>
      </c>
      <c r="E1520">
        <v>0</v>
      </c>
      <c r="F1520">
        <v>18</v>
      </c>
      <c r="G1520">
        <v>16</v>
      </c>
      <c r="H1520">
        <v>0</v>
      </c>
      <c r="I1520">
        <v>6.5000000000000002E-2</v>
      </c>
      <c r="J1520">
        <v>0.26400000000000001</v>
      </c>
      <c r="K1520">
        <v>2.3E-2</v>
      </c>
      <c r="L1520">
        <v>0.17100000000000001</v>
      </c>
      <c r="M1520">
        <v>0.11600000000000001</v>
      </c>
      <c r="N1520">
        <v>0.183</v>
      </c>
      <c r="O1520">
        <v>0.13900000000000001</v>
      </c>
      <c r="P1520">
        <v>0.156</v>
      </c>
      <c r="Q1520" t="s">
        <v>373</v>
      </c>
      <c r="R1520">
        <v>-26</v>
      </c>
      <c r="S1520">
        <v>-0.1</v>
      </c>
      <c r="T1520">
        <v>-61.8</v>
      </c>
      <c r="U1520">
        <v>41.5</v>
      </c>
      <c r="V1520">
        <v>-0.8</v>
      </c>
    </row>
    <row r="1521" spans="1:22" x14ac:dyDescent="0.45">
      <c r="A1521" t="s">
        <v>3147</v>
      </c>
      <c r="B1521" t="s">
        <v>1989</v>
      </c>
      <c r="C1521">
        <v>376</v>
      </c>
      <c r="D1521">
        <v>680</v>
      </c>
      <c r="E1521">
        <v>6</v>
      </c>
      <c r="F1521">
        <v>33</v>
      </c>
      <c r="G1521">
        <v>28</v>
      </c>
      <c r="H1521">
        <v>1</v>
      </c>
      <c r="I1521">
        <v>1.9E-2</v>
      </c>
      <c r="J1521">
        <v>0.36599999999999999</v>
      </c>
      <c r="K1521">
        <v>5.5E-2</v>
      </c>
      <c r="L1521">
        <v>0.216</v>
      </c>
      <c r="M1521">
        <v>0.13300000000000001</v>
      </c>
      <c r="N1521">
        <v>0.152</v>
      </c>
      <c r="O1521">
        <v>0.188</v>
      </c>
      <c r="P1521">
        <v>0.151</v>
      </c>
      <c r="Q1521" t="s">
        <v>373</v>
      </c>
      <c r="R1521">
        <v>-22</v>
      </c>
      <c r="S1521">
        <v>-0.2</v>
      </c>
      <c r="T1521">
        <v>-101.1</v>
      </c>
      <c r="U1521">
        <v>72</v>
      </c>
      <c r="V1521">
        <v>-0.8</v>
      </c>
    </row>
    <row r="1522" spans="1:22" x14ac:dyDescent="0.45">
      <c r="A1522" t="s">
        <v>3148</v>
      </c>
      <c r="B1522" t="s">
        <v>1989</v>
      </c>
      <c r="C1522">
        <v>370</v>
      </c>
      <c r="D1522">
        <v>1241</v>
      </c>
      <c r="E1522">
        <v>33</v>
      </c>
      <c r="F1522">
        <v>107</v>
      </c>
      <c r="G1522">
        <v>134</v>
      </c>
      <c r="H1522">
        <v>5</v>
      </c>
      <c r="I1522">
        <v>8.5999999999999993E-2</v>
      </c>
      <c r="J1522">
        <v>0.23400000000000001</v>
      </c>
      <c r="K1522">
        <v>0.13700000000000001</v>
      </c>
      <c r="L1522">
        <v>0.28599999999999998</v>
      </c>
      <c r="M1522">
        <v>0.23499999999999999</v>
      </c>
      <c r="N1522">
        <v>0.30599999999999999</v>
      </c>
      <c r="O1522">
        <v>0.371</v>
      </c>
      <c r="P1522">
        <v>0.29399999999999998</v>
      </c>
      <c r="Q1522" t="s">
        <v>373</v>
      </c>
      <c r="R1522">
        <v>81</v>
      </c>
      <c r="S1522">
        <v>-4</v>
      </c>
      <c r="T1522">
        <v>-33.4</v>
      </c>
      <c r="U1522">
        <v>-15.9</v>
      </c>
      <c r="V1522">
        <v>-0.8</v>
      </c>
    </row>
    <row r="1523" spans="1:22" x14ac:dyDescent="0.45">
      <c r="A1523" t="s">
        <v>3149</v>
      </c>
      <c r="B1523" t="s">
        <v>1989</v>
      </c>
      <c r="C1523">
        <v>494</v>
      </c>
      <c r="D1523">
        <v>1440</v>
      </c>
      <c r="E1523">
        <v>40</v>
      </c>
      <c r="F1523">
        <v>143</v>
      </c>
      <c r="G1523">
        <v>138</v>
      </c>
      <c r="H1523">
        <v>2</v>
      </c>
      <c r="I1523">
        <v>8.3000000000000004E-2</v>
      </c>
      <c r="J1523">
        <v>0.3</v>
      </c>
      <c r="K1523">
        <v>0.151</v>
      </c>
      <c r="L1523">
        <v>0.32500000000000001</v>
      </c>
      <c r="M1523">
        <v>0.23799999999999999</v>
      </c>
      <c r="N1523">
        <v>0.316</v>
      </c>
      <c r="O1523">
        <v>0.38900000000000001</v>
      </c>
      <c r="P1523">
        <v>0.31</v>
      </c>
      <c r="Q1523" t="s">
        <v>373</v>
      </c>
      <c r="R1523">
        <v>93</v>
      </c>
      <c r="S1523">
        <v>-8.3000000000000007</v>
      </c>
      <c r="T1523">
        <v>-19.8</v>
      </c>
      <c r="U1523">
        <v>-33</v>
      </c>
      <c r="V1523">
        <v>-0.8</v>
      </c>
    </row>
    <row r="1524" spans="1:22" x14ac:dyDescent="0.45">
      <c r="A1524" t="s">
        <v>2967</v>
      </c>
      <c r="B1524" t="s">
        <v>43</v>
      </c>
      <c r="C1524">
        <v>113</v>
      </c>
      <c r="D1524">
        <v>390</v>
      </c>
      <c r="E1524">
        <v>6</v>
      </c>
      <c r="F1524">
        <v>36</v>
      </c>
      <c r="G1524">
        <v>38</v>
      </c>
      <c r="H1524">
        <v>3</v>
      </c>
      <c r="I1524">
        <v>6.2E-2</v>
      </c>
      <c r="J1524">
        <v>0.126</v>
      </c>
      <c r="K1524">
        <v>0.10299999999999999</v>
      </c>
      <c r="L1524">
        <v>0.26500000000000001</v>
      </c>
      <c r="M1524">
        <v>0.24199999999999999</v>
      </c>
      <c r="N1524">
        <v>0.29399999999999998</v>
      </c>
      <c r="O1524">
        <v>0.34399999999999997</v>
      </c>
      <c r="P1524">
        <v>0.28100000000000003</v>
      </c>
      <c r="Q1524" t="s">
        <v>373</v>
      </c>
      <c r="R1524">
        <v>80</v>
      </c>
      <c r="S1524">
        <v>-0.4</v>
      </c>
      <c r="T1524">
        <v>-9.9</v>
      </c>
      <c r="U1524">
        <v>-11.4</v>
      </c>
      <c r="V1524">
        <v>-0.8</v>
      </c>
    </row>
    <row r="1525" spans="1:22" x14ac:dyDescent="0.45">
      <c r="A1525" t="s">
        <v>3151</v>
      </c>
      <c r="B1525" t="s">
        <v>1989</v>
      </c>
      <c r="C1525">
        <v>315</v>
      </c>
      <c r="D1525">
        <v>953</v>
      </c>
      <c r="E1525">
        <v>28</v>
      </c>
      <c r="F1525">
        <v>95</v>
      </c>
      <c r="G1525">
        <v>109</v>
      </c>
      <c r="H1525">
        <v>5</v>
      </c>
      <c r="I1525">
        <v>9.4E-2</v>
      </c>
      <c r="J1525">
        <v>0.23100000000000001</v>
      </c>
      <c r="K1525">
        <v>0.14499999999999999</v>
      </c>
      <c r="L1525">
        <v>0.25</v>
      </c>
      <c r="M1525">
        <v>0.21199999999999999</v>
      </c>
      <c r="N1525">
        <v>0.28699999999999998</v>
      </c>
      <c r="O1525">
        <v>0.35699999999999998</v>
      </c>
      <c r="P1525">
        <v>0.27900000000000003</v>
      </c>
      <c r="Q1525" t="s">
        <v>373</v>
      </c>
      <c r="R1525">
        <v>69</v>
      </c>
      <c r="S1525">
        <v>-2.9</v>
      </c>
      <c r="T1525">
        <v>-39.9</v>
      </c>
      <c r="U1525">
        <v>-0.3</v>
      </c>
      <c r="V1525">
        <v>-0.8</v>
      </c>
    </row>
    <row r="1526" spans="1:22" x14ac:dyDescent="0.45">
      <c r="A1526" t="s">
        <v>3150</v>
      </c>
      <c r="B1526" t="s">
        <v>1989</v>
      </c>
      <c r="C1526">
        <v>228</v>
      </c>
      <c r="D1526">
        <v>545</v>
      </c>
      <c r="E1526">
        <v>5</v>
      </c>
      <c r="F1526">
        <v>43</v>
      </c>
      <c r="G1526">
        <v>53</v>
      </c>
      <c r="H1526">
        <v>4</v>
      </c>
      <c r="I1526">
        <v>7.4999999999999997E-2</v>
      </c>
      <c r="J1526">
        <v>0.23899999999999999</v>
      </c>
      <c r="K1526">
        <v>8.5000000000000006E-2</v>
      </c>
      <c r="L1526">
        <v>0.317</v>
      </c>
      <c r="M1526">
        <v>0.24199999999999999</v>
      </c>
      <c r="N1526">
        <v>0.30299999999999999</v>
      </c>
      <c r="O1526">
        <v>0.32700000000000001</v>
      </c>
      <c r="P1526">
        <v>0.27900000000000003</v>
      </c>
      <c r="Q1526" t="s">
        <v>373</v>
      </c>
      <c r="R1526">
        <v>71</v>
      </c>
      <c r="S1526">
        <v>-0.9</v>
      </c>
      <c r="T1526">
        <v>-19.899999999999999</v>
      </c>
      <c r="U1526">
        <v>-5.0999999999999996</v>
      </c>
      <c r="V1526">
        <v>-0.8</v>
      </c>
    </row>
    <row r="1527" spans="1:22" x14ac:dyDescent="0.45">
      <c r="A1527" t="s">
        <v>3152</v>
      </c>
      <c r="B1527" t="s">
        <v>1989</v>
      </c>
      <c r="C1527">
        <v>657</v>
      </c>
      <c r="D1527">
        <v>2226</v>
      </c>
      <c r="E1527">
        <v>17</v>
      </c>
      <c r="F1527">
        <v>176</v>
      </c>
      <c r="G1527">
        <v>177</v>
      </c>
      <c r="H1527">
        <v>17</v>
      </c>
      <c r="I1527">
        <v>9.0999999999999998E-2</v>
      </c>
      <c r="J1527">
        <v>0.14599999999999999</v>
      </c>
      <c r="K1527">
        <v>7.1999999999999995E-2</v>
      </c>
      <c r="L1527">
        <v>0.28100000000000003</v>
      </c>
      <c r="M1527">
        <v>0.24199999999999999</v>
      </c>
      <c r="N1527">
        <v>0.31900000000000001</v>
      </c>
      <c r="O1527">
        <v>0.314</v>
      </c>
      <c r="P1527">
        <v>0.28399999999999997</v>
      </c>
      <c r="Q1527" t="s">
        <v>373</v>
      </c>
      <c r="R1527">
        <v>67</v>
      </c>
      <c r="S1527">
        <v>-15.2</v>
      </c>
      <c r="T1527">
        <v>-110.1</v>
      </c>
      <c r="U1527">
        <v>28</v>
      </c>
      <c r="V1527">
        <v>-0.8</v>
      </c>
    </row>
    <row r="1528" spans="1:22" x14ac:dyDescent="0.45">
      <c r="A1528" t="s">
        <v>3153</v>
      </c>
      <c r="B1528" t="s">
        <v>1989</v>
      </c>
      <c r="C1528">
        <v>155</v>
      </c>
      <c r="D1528">
        <v>404</v>
      </c>
      <c r="E1528">
        <v>12</v>
      </c>
      <c r="F1528">
        <v>41</v>
      </c>
      <c r="G1528">
        <v>45</v>
      </c>
      <c r="H1528">
        <v>0</v>
      </c>
      <c r="I1528">
        <v>9.4E-2</v>
      </c>
      <c r="J1528">
        <v>0.317</v>
      </c>
      <c r="K1528">
        <v>0.14699999999999999</v>
      </c>
      <c r="L1528">
        <v>0.28100000000000003</v>
      </c>
      <c r="M1528">
        <v>0.20599999999999999</v>
      </c>
      <c r="N1528">
        <v>0.28799999999999998</v>
      </c>
      <c r="O1528">
        <v>0.35299999999999998</v>
      </c>
      <c r="P1528">
        <v>0.28799999999999998</v>
      </c>
      <c r="Q1528" t="s">
        <v>373</v>
      </c>
      <c r="R1528">
        <v>78</v>
      </c>
      <c r="S1528">
        <v>-1.6</v>
      </c>
      <c r="T1528">
        <v>-12.3</v>
      </c>
      <c r="U1528">
        <v>-9.4</v>
      </c>
      <c r="V1528">
        <v>-0.8</v>
      </c>
    </row>
    <row r="1529" spans="1:22" x14ac:dyDescent="0.45">
      <c r="A1529" t="s">
        <v>3154</v>
      </c>
      <c r="B1529" t="s">
        <v>20</v>
      </c>
      <c r="C1529">
        <v>145</v>
      </c>
      <c r="D1529">
        <v>527</v>
      </c>
      <c r="E1529">
        <v>14</v>
      </c>
      <c r="F1529">
        <v>51</v>
      </c>
      <c r="G1529">
        <v>55</v>
      </c>
      <c r="H1529">
        <v>1</v>
      </c>
      <c r="I1529">
        <v>9.0999999999999998E-2</v>
      </c>
      <c r="J1529">
        <v>0.38700000000000001</v>
      </c>
      <c r="K1529">
        <v>0.14899999999999999</v>
      </c>
      <c r="L1529">
        <v>0.34</v>
      </c>
      <c r="M1529">
        <v>0.216</v>
      </c>
      <c r="N1529">
        <v>0.29499999999999998</v>
      </c>
      <c r="O1529">
        <v>0.36399999999999999</v>
      </c>
      <c r="P1529">
        <v>0.28999999999999998</v>
      </c>
      <c r="Q1529" t="s">
        <v>373</v>
      </c>
      <c r="R1529">
        <v>80</v>
      </c>
      <c r="S1529">
        <v>-1.8</v>
      </c>
      <c r="T1529">
        <v>-14.1</v>
      </c>
      <c r="U1529">
        <v>-11.7</v>
      </c>
      <c r="V1529">
        <v>-0.8</v>
      </c>
    </row>
    <row r="1530" spans="1:22" x14ac:dyDescent="0.45">
      <c r="A1530" t="s">
        <v>3155</v>
      </c>
      <c r="B1530" t="s">
        <v>1989</v>
      </c>
      <c r="C1530">
        <v>148</v>
      </c>
      <c r="D1530">
        <v>380</v>
      </c>
      <c r="E1530">
        <v>3</v>
      </c>
      <c r="F1530">
        <v>24</v>
      </c>
      <c r="G1530">
        <v>34</v>
      </c>
      <c r="H1530">
        <v>1</v>
      </c>
      <c r="I1530">
        <v>5.8000000000000003E-2</v>
      </c>
      <c r="J1530">
        <v>0.224</v>
      </c>
      <c r="K1530">
        <v>7.8E-2</v>
      </c>
      <c r="L1530">
        <v>0.254</v>
      </c>
      <c r="M1530">
        <v>0.19900000000000001</v>
      </c>
      <c r="N1530">
        <v>0.25600000000000001</v>
      </c>
      <c r="O1530">
        <v>0.27700000000000002</v>
      </c>
      <c r="P1530">
        <v>0.24099999999999999</v>
      </c>
      <c r="Q1530" t="s">
        <v>373</v>
      </c>
      <c r="R1530">
        <v>42</v>
      </c>
      <c r="S1530">
        <v>-3.9</v>
      </c>
      <c r="T1530">
        <v>-30.7</v>
      </c>
      <c r="U1530">
        <v>10</v>
      </c>
      <c r="V1530">
        <v>-0.8</v>
      </c>
    </row>
    <row r="1531" spans="1:22" x14ac:dyDescent="0.45">
      <c r="A1531" t="s">
        <v>3664</v>
      </c>
      <c r="B1531" t="s">
        <v>1989</v>
      </c>
      <c r="C1531">
        <v>108</v>
      </c>
      <c r="D1531">
        <v>329</v>
      </c>
      <c r="E1531">
        <v>9</v>
      </c>
      <c r="F1531">
        <v>28</v>
      </c>
      <c r="G1531">
        <v>31</v>
      </c>
      <c r="H1531">
        <v>5</v>
      </c>
      <c r="I1531">
        <v>5.1999999999999998E-2</v>
      </c>
      <c r="J1531">
        <v>0.30399999999999999</v>
      </c>
      <c r="K1531">
        <v>0.125</v>
      </c>
      <c r="L1531">
        <v>0.246</v>
      </c>
      <c r="M1531">
        <v>0.189</v>
      </c>
      <c r="N1531">
        <v>0.23100000000000001</v>
      </c>
      <c r="O1531">
        <v>0.314</v>
      </c>
      <c r="P1531">
        <v>0.24</v>
      </c>
      <c r="Q1531" t="s">
        <v>373</v>
      </c>
      <c r="R1531">
        <v>50</v>
      </c>
      <c r="S1531">
        <v>-0.5</v>
      </c>
      <c r="T1531">
        <v>-19.8</v>
      </c>
      <c r="U1531">
        <v>0.7</v>
      </c>
      <c r="V1531">
        <v>-0.8</v>
      </c>
    </row>
    <row r="1532" spans="1:22" x14ac:dyDescent="0.45">
      <c r="A1532" t="s">
        <v>1663</v>
      </c>
      <c r="B1532" t="s">
        <v>52</v>
      </c>
      <c r="C1532">
        <v>136</v>
      </c>
      <c r="D1532">
        <v>359</v>
      </c>
      <c r="E1532">
        <v>0</v>
      </c>
      <c r="F1532">
        <v>47</v>
      </c>
      <c r="G1532">
        <v>9</v>
      </c>
      <c r="H1532">
        <v>28</v>
      </c>
      <c r="I1532">
        <v>3.9E-2</v>
      </c>
      <c r="J1532">
        <v>0.223</v>
      </c>
      <c r="K1532">
        <v>5.8999999999999997E-2</v>
      </c>
      <c r="L1532">
        <v>0.31</v>
      </c>
      <c r="M1532">
        <v>0.23799999999999999</v>
      </c>
      <c r="N1532">
        <v>0.26800000000000002</v>
      </c>
      <c r="O1532">
        <v>0.29599999999999999</v>
      </c>
      <c r="P1532">
        <v>0.252</v>
      </c>
      <c r="Q1532" t="s">
        <v>373</v>
      </c>
      <c r="R1532">
        <v>61</v>
      </c>
      <c r="S1532">
        <v>7.5</v>
      </c>
      <c r="T1532">
        <v>-8.1</v>
      </c>
      <c r="U1532">
        <v>-11</v>
      </c>
      <c r="V1532">
        <v>-0.8</v>
      </c>
    </row>
    <row r="1533" spans="1:22" x14ac:dyDescent="0.45">
      <c r="A1533" t="s">
        <v>3157</v>
      </c>
      <c r="B1533" t="s">
        <v>1989</v>
      </c>
      <c r="C1533">
        <v>99</v>
      </c>
      <c r="D1533">
        <v>310</v>
      </c>
      <c r="E1533">
        <v>9</v>
      </c>
      <c r="F1533">
        <v>28</v>
      </c>
      <c r="G1533">
        <v>29</v>
      </c>
      <c r="H1533">
        <v>2</v>
      </c>
      <c r="I1533">
        <v>4.4999999999999998E-2</v>
      </c>
      <c r="J1533">
        <v>0.23200000000000001</v>
      </c>
      <c r="K1533">
        <v>0.156</v>
      </c>
      <c r="L1533">
        <v>0.24099999999999999</v>
      </c>
      <c r="M1533">
        <v>0.20599999999999999</v>
      </c>
      <c r="N1533">
        <v>0.26900000000000002</v>
      </c>
      <c r="O1533">
        <v>0.36199999999999999</v>
      </c>
      <c r="P1533">
        <v>0.27900000000000003</v>
      </c>
      <c r="Q1533" t="s">
        <v>373</v>
      </c>
      <c r="R1533">
        <v>70</v>
      </c>
      <c r="S1533">
        <v>1.3</v>
      </c>
      <c r="T1533">
        <v>-9.8000000000000007</v>
      </c>
      <c r="U1533">
        <v>-7.9</v>
      </c>
      <c r="V1533">
        <v>-0.8</v>
      </c>
    </row>
    <row r="1534" spans="1:22" x14ac:dyDescent="0.45">
      <c r="A1534" t="s">
        <v>3156</v>
      </c>
      <c r="B1534" t="s">
        <v>1989</v>
      </c>
      <c r="C1534">
        <v>264</v>
      </c>
      <c r="D1534">
        <v>902</v>
      </c>
      <c r="E1534">
        <v>32</v>
      </c>
      <c r="F1534">
        <v>97</v>
      </c>
      <c r="G1534">
        <v>97</v>
      </c>
      <c r="H1534">
        <v>4</v>
      </c>
      <c r="I1534">
        <v>5.3999999999999999E-2</v>
      </c>
      <c r="J1534">
        <v>0.29899999999999999</v>
      </c>
      <c r="K1534">
        <v>0.16600000000000001</v>
      </c>
      <c r="L1534">
        <v>0.30599999999999999</v>
      </c>
      <c r="M1534">
        <v>0.23599999999999999</v>
      </c>
      <c r="N1534">
        <v>0.27900000000000003</v>
      </c>
      <c r="O1534">
        <v>0.40100000000000002</v>
      </c>
      <c r="P1534">
        <v>0.28999999999999998</v>
      </c>
      <c r="Q1534" t="s">
        <v>373</v>
      </c>
      <c r="R1534">
        <v>78</v>
      </c>
      <c r="S1534">
        <v>-4</v>
      </c>
      <c r="T1534">
        <v>-28.2</v>
      </c>
      <c r="U1534">
        <v>-11.5</v>
      </c>
      <c r="V1534">
        <v>-0.8</v>
      </c>
    </row>
    <row r="1535" spans="1:22" x14ac:dyDescent="0.45">
      <c r="A1535" t="s">
        <v>3158</v>
      </c>
      <c r="B1535" t="s">
        <v>89</v>
      </c>
      <c r="C1535">
        <v>112</v>
      </c>
      <c r="D1535">
        <v>343</v>
      </c>
      <c r="E1535">
        <v>13</v>
      </c>
      <c r="F1535">
        <v>30</v>
      </c>
      <c r="G1535">
        <v>27</v>
      </c>
      <c r="H1535">
        <v>1</v>
      </c>
      <c r="I1535">
        <v>5.5E-2</v>
      </c>
      <c r="J1535">
        <v>0.28899999999999998</v>
      </c>
      <c r="K1535">
        <v>0.159</v>
      </c>
      <c r="L1535">
        <v>0.21299999999999999</v>
      </c>
      <c r="M1535">
        <v>0.18099999999999999</v>
      </c>
      <c r="N1535">
        <v>0.22700000000000001</v>
      </c>
      <c r="O1535">
        <v>0.34</v>
      </c>
      <c r="P1535">
        <v>0.24399999999999999</v>
      </c>
      <c r="Q1535" t="s">
        <v>373</v>
      </c>
      <c r="R1535">
        <v>51</v>
      </c>
      <c r="S1535">
        <v>-0.1</v>
      </c>
      <c r="T1535">
        <v>-20.2</v>
      </c>
      <c r="U1535">
        <v>0.5</v>
      </c>
      <c r="V1535">
        <v>-0.9</v>
      </c>
    </row>
    <row r="1536" spans="1:22" x14ac:dyDescent="0.45">
      <c r="A1536" t="s">
        <v>3159</v>
      </c>
      <c r="B1536" t="s">
        <v>1989</v>
      </c>
      <c r="C1536">
        <v>176</v>
      </c>
      <c r="D1536">
        <v>367</v>
      </c>
      <c r="E1536">
        <v>2</v>
      </c>
      <c r="F1536">
        <v>32</v>
      </c>
      <c r="G1536">
        <v>22</v>
      </c>
      <c r="H1536">
        <v>2</v>
      </c>
      <c r="I1536">
        <v>8.2000000000000003E-2</v>
      </c>
      <c r="J1536">
        <v>0.21</v>
      </c>
      <c r="K1536">
        <v>7.0000000000000007E-2</v>
      </c>
      <c r="L1536">
        <v>0.27300000000000002</v>
      </c>
      <c r="M1536">
        <v>0.21299999999999999</v>
      </c>
      <c r="N1536">
        <v>0.28899999999999998</v>
      </c>
      <c r="O1536">
        <v>0.28399999999999997</v>
      </c>
      <c r="P1536">
        <v>0.25800000000000001</v>
      </c>
      <c r="Q1536" t="s">
        <v>373</v>
      </c>
      <c r="R1536">
        <v>42</v>
      </c>
      <c r="S1536">
        <v>0</v>
      </c>
      <c r="T1536">
        <v>-25.7</v>
      </c>
      <c r="U1536">
        <v>5.9</v>
      </c>
      <c r="V1536">
        <v>-0.9</v>
      </c>
    </row>
    <row r="1537" spans="1:22" x14ac:dyDescent="0.45">
      <c r="A1537" t="s">
        <v>1905</v>
      </c>
      <c r="B1537" t="s">
        <v>35</v>
      </c>
      <c r="C1537">
        <v>174</v>
      </c>
      <c r="D1537">
        <v>469</v>
      </c>
      <c r="E1537">
        <v>9</v>
      </c>
      <c r="F1537">
        <v>50</v>
      </c>
      <c r="G1537">
        <v>47</v>
      </c>
      <c r="H1537">
        <v>6</v>
      </c>
      <c r="I1537">
        <v>5.5E-2</v>
      </c>
      <c r="J1537">
        <v>0.23899999999999999</v>
      </c>
      <c r="K1537">
        <v>0.106</v>
      </c>
      <c r="L1537">
        <v>0.28499999999999998</v>
      </c>
      <c r="M1537">
        <v>0.22800000000000001</v>
      </c>
      <c r="N1537">
        <v>0.27600000000000002</v>
      </c>
      <c r="O1537">
        <v>0.33400000000000002</v>
      </c>
      <c r="P1537">
        <v>0.26800000000000002</v>
      </c>
      <c r="Q1537" t="s">
        <v>373</v>
      </c>
      <c r="R1537">
        <v>52</v>
      </c>
      <c r="S1537">
        <v>-1</v>
      </c>
      <c r="T1537">
        <v>-28.3</v>
      </c>
      <c r="U1537">
        <v>3.7</v>
      </c>
      <c r="V1537">
        <v>-0.9</v>
      </c>
    </row>
    <row r="1538" spans="1:22" x14ac:dyDescent="0.45">
      <c r="A1538" t="s">
        <v>3160</v>
      </c>
      <c r="B1538" t="s">
        <v>1989</v>
      </c>
      <c r="C1538">
        <v>170</v>
      </c>
      <c r="D1538">
        <v>522</v>
      </c>
      <c r="E1538">
        <v>4</v>
      </c>
      <c r="F1538">
        <v>45</v>
      </c>
      <c r="G1538">
        <v>48</v>
      </c>
      <c r="H1538">
        <v>0</v>
      </c>
      <c r="I1538">
        <v>7.0999999999999994E-2</v>
      </c>
      <c r="J1538">
        <v>0.17199999999999999</v>
      </c>
      <c r="K1538">
        <v>9.7000000000000003E-2</v>
      </c>
      <c r="L1538">
        <v>0.27200000000000002</v>
      </c>
      <c r="M1538">
        <v>0.22700000000000001</v>
      </c>
      <c r="N1538">
        <v>0.28399999999999997</v>
      </c>
      <c r="O1538">
        <v>0.32400000000000001</v>
      </c>
      <c r="P1538">
        <v>0.26900000000000002</v>
      </c>
      <c r="Q1538" t="s">
        <v>373</v>
      </c>
      <c r="R1538">
        <v>65</v>
      </c>
      <c r="S1538">
        <v>-6</v>
      </c>
      <c r="T1538">
        <v>-27.1</v>
      </c>
      <c r="U1538">
        <v>2.2999999999999998</v>
      </c>
      <c r="V1538">
        <v>-0.9</v>
      </c>
    </row>
    <row r="1539" spans="1:22" x14ac:dyDescent="0.45">
      <c r="A1539" t="s">
        <v>1907</v>
      </c>
      <c r="B1539" t="s">
        <v>132</v>
      </c>
      <c r="C1539">
        <v>381</v>
      </c>
      <c r="D1539">
        <v>1240</v>
      </c>
      <c r="E1539">
        <v>43</v>
      </c>
      <c r="F1539">
        <v>106</v>
      </c>
      <c r="G1539">
        <v>159</v>
      </c>
      <c r="H1539">
        <v>2</v>
      </c>
      <c r="I1539">
        <v>8.5000000000000006E-2</v>
      </c>
      <c r="J1539">
        <v>0.20200000000000001</v>
      </c>
      <c r="K1539">
        <v>0.16800000000000001</v>
      </c>
      <c r="L1539">
        <v>0.255</v>
      </c>
      <c r="M1539">
        <v>0.22800000000000001</v>
      </c>
      <c r="N1539">
        <v>0.29799999999999999</v>
      </c>
      <c r="O1539">
        <v>0.39600000000000002</v>
      </c>
      <c r="P1539">
        <v>0.30199999999999999</v>
      </c>
      <c r="Q1539" t="s">
        <v>373</v>
      </c>
      <c r="R1539">
        <v>92</v>
      </c>
      <c r="S1539">
        <v>-4.0999999999999996</v>
      </c>
      <c r="T1539">
        <v>-15.7</v>
      </c>
      <c r="U1539">
        <v>-34</v>
      </c>
      <c r="V1539">
        <v>-0.9</v>
      </c>
    </row>
    <row r="1540" spans="1:22" x14ac:dyDescent="0.45">
      <c r="A1540" t="s">
        <v>3161</v>
      </c>
      <c r="B1540" t="s">
        <v>1989</v>
      </c>
      <c r="C1540">
        <v>354</v>
      </c>
      <c r="D1540">
        <v>391</v>
      </c>
      <c r="E1540">
        <v>2</v>
      </c>
      <c r="F1540">
        <v>15</v>
      </c>
      <c r="G1540">
        <v>13</v>
      </c>
      <c r="H1540">
        <v>0</v>
      </c>
      <c r="I1540">
        <v>2.3E-2</v>
      </c>
      <c r="J1540">
        <v>0.41699999999999998</v>
      </c>
      <c r="K1540">
        <v>4.2000000000000003E-2</v>
      </c>
      <c r="L1540">
        <v>0.19700000000000001</v>
      </c>
      <c r="M1540">
        <v>0.107</v>
      </c>
      <c r="N1540">
        <v>0.13200000000000001</v>
      </c>
      <c r="O1540">
        <v>0.14799999999999999</v>
      </c>
      <c r="P1540">
        <v>0.127</v>
      </c>
      <c r="Q1540" t="s">
        <v>373</v>
      </c>
      <c r="R1540">
        <v>-30</v>
      </c>
      <c r="S1540">
        <v>-0.1</v>
      </c>
      <c r="T1540">
        <v>-61</v>
      </c>
      <c r="U1540">
        <v>40.4</v>
      </c>
      <c r="V1540">
        <v>-0.9</v>
      </c>
    </row>
    <row r="1541" spans="1:22" x14ac:dyDescent="0.45">
      <c r="A1541" t="s">
        <v>3162</v>
      </c>
      <c r="B1541" t="s">
        <v>1989</v>
      </c>
      <c r="C1541">
        <v>139</v>
      </c>
      <c r="D1541">
        <v>485</v>
      </c>
      <c r="E1541">
        <v>9</v>
      </c>
      <c r="F1541">
        <v>42</v>
      </c>
      <c r="G1541">
        <v>46</v>
      </c>
      <c r="H1541">
        <v>0</v>
      </c>
      <c r="I1541">
        <v>9.0999999999999998E-2</v>
      </c>
      <c r="J1541">
        <v>0.32200000000000001</v>
      </c>
      <c r="K1541">
        <v>0.106</v>
      </c>
      <c r="L1541">
        <v>0.28699999999999998</v>
      </c>
      <c r="M1541">
        <v>0.20100000000000001</v>
      </c>
      <c r="N1541">
        <v>0.27500000000000002</v>
      </c>
      <c r="O1541">
        <v>0.307</v>
      </c>
      <c r="P1541">
        <v>0.25800000000000001</v>
      </c>
      <c r="Q1541" t="s">
        <v>373</v>
      </c>
      <c r="R1541">
        <v>58</v>
      </c>
      <c r="S1541">
        <v>-2.2999999999999998</v>
      </c>
      <c r="T1541">
        <v>-28.1</v>
      </c>
      <c r="U1541">
        <v>1.5</v>
      </c>
      <c r="V1541">
        <v>-0.9</v>
      </c>
    </row>
    <row r="1542" spans="1:22" x14ac:dyDescent="0.45">
      <c r="A1542" t="s">
        <v>3163</v>
      </c>
      <c r="B1542" t="s">
        <v>1989</v>
      </c>
      <c r="C1542">
        <v>265</v>
      </c>
      <c r="D1542">
        <v>894</v>
      </c>
      <c r="E1542">
        <v>4</v>
      </c>
      <c r="F1542">
        <v>94</v>
      </c>
      <c r="G1542">
        <v>68</v>
      </c>
      <c r="H1542">
        <v>35</v>
      </c>
      <c r="I1542">
        <v>6.7000000000000004E-2</v>
      </c>
      <c r="J1542">
        <v>0.17899999999999999</v>
      </c>
      <c r="K1542">
        <v>8.2000000000000003E-2</v>
      </c>
      <c r="L1542">
        <v>0.29199999999999998</v>
      </c>
      <c r="M1542">
        <v>0.24</v>
      </c>
      <c r="N1542">
        <v>0.29399999999999998</v>
      </c>
      <c r="O1542">
        <v>0.32200000000000001</v>
      </c>
      <c r="P1542">
        <v>0.27600000000000002</v>
      </c>
      <c r="Q1542" t="s">
        <v>373</v>
      </c>
      <c r="R1542">
        <v>69</v>
      </c>
      <c r="S1542">
        <v>1.1000000000000001</v>
      </c>
      <c r="T1542">
        <v>-32.200000000000003</v>
      </c>
      <c r="U1542">
        <v>-6.8</v>
      </c>
      <c r="V1542">
        <v>-0.9</v>
      </c>
    </row>
    <row r="1543" spans="1:22" x14ac:dyDescent="0.45">
      <c r="A1543" t="s">
        <v>3164</v>
      </c>
      <c r="B1543" t="s">
        <v>1989</v>
      </c>
      <c r="C1543">
        <v>150</v>
      </c>
      <c r="D1543">
        <v>436</v>
      </c>
      <c r="E1543">
        <v>3</v>
      </c>
      <c r="F1543">
        <v>35</v>
      </c>
      <c r="G1543">
        <v>45</v>
      </c>
      <c r="H1543">
        <v>0</v>
      </c>
      <c r="I1543">
        <v>4.3999999999999997E-2</v>
      </c>
      <c r="J1543">
        <v>9.6000000000000002E-2</v>
      </c>
      <c r="K1543">
        <v>7.1999999999999995E-2</v>
      </c>
      <c r="L1543">
        <v>0.27500000000000002</v>
      </c>
      <c r="M1543">
        <v>0.255</v>
      </c>
      <c r="N1543">
        <v>0.29099999999999998</v>
      </c>
      <c r="O1543">
        <v>0.32700000000000001</v>
      </c>
      <c r="P1543">
        <v>0.27200000000000002</v>
      </c>
      <c r="Q1543" t="s">
        <v>373</v>
      </c>
      <c r="R1543">
        <v>57</v>
      </c>
      <c r="S1543">
        <v>-4.9000000000000004</v>
      </c>
      <c r="T1543">
        <v>-28.9</v>
      </c>
      <c r="U1543">
        <v>5</v>
      </c>
      <c r="V1543">
        <v>-0.9</v>
      </c>
    </row>
    <row r="1544" spans="1:22" x14ac:dyDescent="0.45">
      <c r="A1544" t="s">
        <v>3165</v>
      </c>
      <c r="B1544" t="s">
        <v>1989</v>
      </c>
      <c r="C1544">
        <v>126</v>
      </c>
      <c r="D1544">
        <v>365</v>
      </c>
      <c r="E1544">
        <v>11</v>
      </c>
      <c r="F1544">
        <v>40</v>
      </c>
      <c r="G1544">
        <v>42</v>
      </c>
      <c r="H1544">
        <v>1</v>
      </c>
      <c r="I1544">
        <v>7.0999999999999994E-2</v>
      </c>
      <c r="J1544">
        <v>0.22500000000000001</v>
      </c>
      <c r="K1544">
        <v>0.16200000000000001</v>
      </c>
      <c r="L1544">
        <v>0.26700000000000002</v>
      </c>
      <c r="M1544">
        <v>0.22800000000000001</v>
      </c>
      <c r="N1544">
        <v>0.28599999999999998</v>
      </c>
      <c r="O1544">
        <v>0.39</v>
      </c>
      <c r="P1544">
        <v>0.28899999999999998</v>
      </c>
      <c r="Q1544" t="s">
        <v>373</v>
      </c>
      <c r="R1544">
        <v>81</v>
      </c>
      <c r="S1544">
        <v>0.6</v>
      </c>
      <c r="T1544">
        <v>-8.4</v>
      </c>
      <c r="U1544">
        <v>-12.3</v>
      </c>
      <c r="V1544">
        <v>-0.9</v>
      </c>
    </row>
    <row r="1545" spans="1:22" x14ac:dyDescent="0.45">
      <c r="A1545" t="s">
        <v>3166</v>
      </c>
      <c r="B1545" t="s">
        <v>1989</v>
      </c>
      <c r="C1545">
        <v>430</v>
      </c>
      <c r="D1545">
        <v>1454</v>
      </c>
      <c r="E1545">
        <v>34</v>
      </c>
      <c r="F1545">
        <v>161</v>
      </c>
      <c r="G1545">
        <v>162</v>
      </c>
      <c r="H1545">
        <v>16</v>
      </c>
      <c r="I1545">
        <v>6.9000000000000006E-2</v>
      </c>
      <c r="J1545">
        <v>0.17100000000000001</v>
      </c>
      <c r="K1545">
        <v>0.13100000000000001</v>
      </c>
      <c r="L1545">
        <v>0.28100000000000003</v>
      </c>
      <c r="M1545">
        <v>0.249</v>
      </c>
      <c r="N1545">
        <v>0.315</v>
      </c>
      <c r="O1545">
        <v>0.38</v>
      </c>
      <c r="P1545">
        <v>0.30499999999999999</v>
      </c>
      <c r="Q1545" t="s">
        <v>373</v>
      </c>
      <c r="R1545">
        <v>83</v>
      </c>
      <c r="S1545">
        <v>-1.2</v>
      </c>
      <c r="T1545">
        <v>-32.9</v>
      </c>
      <c r="U1545">
        <v>-25.1</v>
      </c>
      <c r="V1545">
        <v>-0.9</v>
      </c>
    </row>
    <row r="1546" spans="1:22" x14ac:dyDescent="0.45">
      <c r="A1546" t="s">
        <v>3167</v>
      </c>
      <c r="B1546" t="s">
        <v>1989</v>
      </c>
      <c r="C1546">
        <v>390</v>
      </c>
      <c r="D1546">
        <v>1349</v>
      </c>
      <c r="E1546">
        <v>32</v>
      </c>
      <c r="F1546">
        <v>129</v>
      </c>
      <c r="G1546">
        <v>129</v>
      </c>
      <c r="H1546">
        <v>5</v>
      </c>
      <c r="I1546">
        <v>7.0000000000000007E-2</v>
      </c>
      <c r="J1546">
        <v>0.245</v>
      </c>
      <c r="K1546">
        <v>0.14099999999999999</v>
      </c>
      <c r="L1546">
        <v>0.29399999999999998</v>
      </c>
      <c r="M1546">
        <v>0.23400000000000001</v>
      </c>
      <c r="N1546">
        <v>0.29299999999999998</v>
      </c>
      <c r="O1546">
        <v>0.376</v>
      </c>
      <c r="P1546">
        <v>0.29199999999999998</v>
      </c>
      <c r="Q1546" t="s">
        <v>373</v>
      </c>
      <c r="R1546">
        <v>82</v>
      </c>
      <c r="S1546">
        <v>-0.7</v>
      </c>
      <c r="T1546">
        <v>-29.7</v>
      </c>
      <c r="U1546">
        <v>-21.3</v>
      </c>
      <c r="V1546">
        <v>-0.9</v>
      </c>
    </row>
    <row r="1547" spans="1:22" x14ac:dyDescent="0.45">
      <c r="A1547" t="s">
        <v>3168</v>
      </c>
      <c r="B1547" t="s">
        <v>1989</v>
      </c>
      <c r="C1547">
        <v>880</v>
      </c>
      <c r="D1547">
        <v>2003</v>
      </c>
      <c r="E1547">
        <v>35</v>
      </c>
      <c r="F1547">
        <v>174</v>
      </c>
      <c r="G1547">
        <v>247</v>
      </c>
      <c r="H1547">
        <v>1</v>
      </c>
      <c r="I1547">
        <v>7.1999999999999995E-2</v>
      </c>
      <c r="J1547">
        <v>0.218</v>
      </c>
      <c r="K1547">
        <v>0.128</v>
      </c>
      <c r="L1547">
        <v>0.32100000000000001</v>
      </c>
      <c r="M1547">
        <v>0.26</v>
      </c>
      <c r="N1547">
        <v>0.32200000000000001</v>
      </c>
      <c r="O1547">
        <v>0.38900000000000001</v>
      </c>
      <c r="P1547">
        <v>0.312</v>
      </c>
      <c r="Q1547" t="s">
        <v>373</v>
      </c>
      <c r="R1547">
        <v>85</v>
      </c>
      <c r="S1547">
        <v>-11.5</v>
      </c>
      <c r="T1547">
        <v>-47</v>
      </c>
      <c r="U1547">
        <v>-26</v>
      </c>
      <c r="V1547">
        <v>-0.9</v>
      </c>
    </row>
    <row r="1548" spans="1:22" x14ac:dyDescent="0.45">
      <c r="A1548" t="s">
        <v>3169</v>
      </c>
      <c r="B1548" t="s">
        <v>1989</v>
      </c>
      <c r="C1548">
        <v>280</v>
      </c>
      <c r="D1548">
        <v>511</v>
      </c>
      <c r="E1548">
        <v>0</v>
      </c>
      <c r="F1548">
        <v>24</v>
      </c>
      <c r="G1548">
        <v>21</v>
      </c>
      <c r="H1548">
        <v>0</v>
      </c>
      <c r="I1548">
        <v>0.02</v>
      </c>
      <c r="J1548">
        <v>0.254</v>
      </c>
      <c r="K1548">
        <v>2.1999999999999999E-2</v>
      </c>
      <c r="L1548">
        <v>0.189</v>
      </c>
      <c r="M1548">
        <v>0.13400000000000001</v>
      </c>
      <c r="N1548">
        <v>0.153</v>
      </c>
      <c r="O1548">
        <v>0.157</v>
      </c>
      <c r="P1548">
        <v>0.14000000000000001</v>
      </c>
      <c r="Q1548" t="s">
        <v>373</v>
      </c>
      <c r="R1548">
        <v>-25</v>
      </c>
      <c r="S1548">
        <v>-0.2</v>
      </c>
      <c r="T1548">
        <v>-78.400000000000006</v>
      </c>
      <c r="U1548">
        <v>53.2</v>
      </c>
      <c r="V1548">
        <v>-0.9</v>
      </c>
    </row>
    <row r="1549" spans="1:22" x14ac:dyDescent="0.45">
      <c r="A1549" t="s">
        <v>3652</v>
      </c>
      <c r="B1549" t="s">
        <v>132</v>
      </c>
      <c r="C1549">
        <v>112</v>
      </c>
      <c r="D1549">
        <v>384</v>
      </c>
      <c r="E1549">
        <v>11</v>
      </c>
      <c r="F1549">
        <v>28</v>
      </c>
      <c r="G1549">
        <v>30</v>
      </c>
      <c r="H1549">
        <v>3</v>
      </c>
      <c r="I1549">
        <v>3.1E-2</v>
      </c>
      <c r="J1549">
        <v>0.23699999999999999</v>
      </c>
      <c r="K1549">
        <v>0.13100000000000001</v>
      </c>
      <c r="L1549">
        <v>0.253</v>
      </c>
      <c r="M1549">
        <v>0.21299999999999999</v>
      </c>
      <c r="N1549">
        <v>0.23899999999999999</v>
      </c>
      <c r="O1549">
        <v>0.34399999999999997</v>
      </c>
      <c r="P1549">
        <v>0.251</v>
      </c>
      <c r="Q1549" t="s">
        <v>373</v>
      </c>
      <c r="R1549">
        <v>56</v>
      </c>
      <c r="S1549">
        <v>-0.6</v>
      </c>
      <c r="T1549">
        <v>-20.3</v>
      </c>
      <c r="U1549">
        <v>-1.3</v>
      </c>
      <c r="V1549">
        <v>-0.9</v>
      </c>
    </row>
    <row r="1550" spans="1:22" x14ac:dyDescent="0.45">
      <c r="A1550" t="s">
        <v>1984</v>
      </c>
      <c r="B1550" t="s">
        <v>1989</v>
      </c>
      <c r="C1550">
        <v>479</v>
      </c>
      <c r="D1550">
        <v>1607</v>
      </c>
      <c r="E1550">
        <v>46</v>
      </c>
      <c r="F1550">
        <v>174</v>
      </c>
      <c r="G1550">
        <v>173</v>
      </c>
      <c r="H1550">
        <v>25</v>
      </c>
      <c r="I1550">
        <v>0.111</v>
      </c>
      <c r="J1550">
        <v>0.28399999999999997</v>
      </c>
      <c r="K1550">
        <v>0.153</v>
      </c>
      <c r="L1550">
        <v>0.27600000000000002</v>
      </c>
      <c r="M1550">
        <v>0.21199999999999999</v>
      </c>
      <c r="N1550">
        <v>0.30399999999999999</v>
      </c>
      <c r="O1550">
        <v>0.36499999999999999</v>
      </c>
      <c r="P1550">
        <v>0.29399999999999998</v>
      </c>
      <c r="Q1550" t="s">
        <v>373</v>
      </c>
      <c r="R1550">
        <v>86</v>
      </c>
      <c r="S1550">
        <v>-5.0999999999999996</v>
      </c>
      <c r="T1550">
        <v>-33</v>
      </c>
      <c r="U1550">
        <v>-32.4</v>
      </c>
      <c r="V1550">
        <v>-0.9</v>
      </c>
    </row>
    <row r="1551" spans="1:22" x14ac:dyDescent="0.45">
      <c r="A1551" t="s">
        <v>3171</v>
      </c>
      <c r="B1551" t="s">
        <v>36</v>
      </c>
      <c r="C1551">
        <v>112</v>
      </c>
      <c r="D1551">
        <v>361</v>
      </c>
      <c r="E1551">
        <v>1</v>
      </c>
      <c r="F1551">
        <v>38</v>
      </c>
      <c r="G1551">
        <v>14</v>
      </c>
      <c r="H1551">
        <v>1</v>
      </c>
      <c r="I1551">
        <v>0.1</v>
      </c>
      <c r="J1551">
        <v>0.186</v>
      </c>
      <c r="K1551">
        <v>5.2999999999999999E-2</v>
      </c>
      <c r="L1551">
        <v>0.25700000000000001</v>
      </c>
      <c r="M1551">
        <v>0.20799999999999999</v>
      </c>
      <c r="N1551">
        <v>0.28999999999999998</v>
      </c>
      <c r="O1551">
        <v>0.26100000000000001</v>
      </c>
      <c r="P1551">
        <v>0.254</v>
      </c>
      <c r="Q1551" t="s">
        <v>373</v>
      </c>
      <c r="R1551">
        <v>65</v>
      </c>
      <c r="S1551">
        <v>-1.7</v>
      </c>
      <c r="T1551">
        <v>-16.5</v>
      </c>
      <c r="U1551">
        <v>-4.4000000000000004</v>
      </c>
      <c r="V1551">
        <v>-0.9</v>
      </c>
    </row>
    <row r="1552" spans="1:22" x14ac:dyDescent="0.45">
      <c r="A1552" t="s">
        <v>3170</v>
      </c>
      <c r="B1552" t="s">
        <v>39</v>
      </c>
      <c r="C1552">
        <v>276</v>
      </c>
      <c r="D1552">
        <v>705</v>
      </c>
      <c r="E1552">
        <v>24</v>
      </c>
      <c r="F1552">
        <v>92</v>
      </c>
      <c r="G1552">
        <v>88</v>
      </c>
      <c r="H1552">
        <v>0</v>
      </c>
      <c r="I1552">
        <v>4.8000000000000001E-2</v>
      </c>
      <c r="J1552">
        <v>0.17899999999999999</v>
      </c>
      <c r="K1552">
        <v>0.189</v>
      </c>
      <c r="L1552">
        <v>0.26200000000000001</v>
      </c>
      <c r="M1552">
        <v>0.24099999999999999</v>
      </c>
      <c r="N1552">
        <v>0.28000000000000003</v>
      </c>
      <c r="O1552">
        <v>0.43</v>
      </c>
      <c r="P1552">
        <v>0.29899999999999999</v>
      </c>
      <c r="Q1552" t="s">
        <v>373</v>
      </c>
      <c r="R1552">
        <v>83</v>
      </c>
      <c r="S1552">
        <v>-2.4</v>
      </c>
      <c r="T1552">
        <v>-17.399999999999999</v>
      </c>
      <c r="U1552">
        <v>-15.8</v>
      </c>
      <c r="V1552">
        <v>-0.9</v>
      </c>
    </row>
    <row r="1553" spans="1:22" x14ac:dyDescent="0.45">
      <c r="A1553" t="s">
        <v>3172</v>
      </c>
      <c r="B1553" t="s">
        <v>1989</v>
      </c>
      <c r="C1553">
        <v>435</v>
      </c>
      <c r="D1553">
        <v>1232</v>
      </c>
      <c r="E1553">
        <v>17</v>
      </c>
      <c r="F1553">
        <v>133</v>
      </c>
      <c r="G1553">
        <v>110</v>
      </c>
      <c r="H1553">
        <v>3</v>
      </c>
      <c r="I1553">
        <v>9.7000000000000003E-2</v>
      </c>
      <c r="J1553">
        <v>0.19800000000000001</v>
      </c>
      <c r="K1553">
        <v>0.107</v>
      </c>
      <c r="L1553">
        <v>0.29799999999999999</v>
      </c>
      <c r="M1553">
        <v>0.245</v>
      </c>
      <c r="N1553">
        <v>0.32</v>
      </c>
      <c r="O1553">
        <v>0.35199999999999998</v>
      </c>
      <c r="P1553">
        <v>0.29899999999999999</v>
      </c>
      <c r="Q1553" t="s">
        <v>373</v>
      </c>
      <c r="R1553">
        <v>76</v>
      </c>
      <c r="S1553">
        <v>4.5</v>
      </c>
      <c r="T1553">
        <v>-32</v>
      </c>
      <c r="U1553">
        <v>-19</v>
      </c>
      <c r="V1553">
        <v>-0.9</v>
      </c>
    </row>
    <row r="1554" spans="1:22" x14ac:dyDescent="0.45">
      <c r="A1554" t="s">
        <v>3174</v>
      </c>
      <c r="B1554" t="s">
        <v>1989</v>
      </c>
      <c r="C1554">
        <v>300</v>
      </c>
      <c r="D1554">
        <v>841</v>
      </c>
      <c r="E1554">
        <v>19</v>
      </c>
      <c r="F1554">
        <v>83</v>
      </c>
      <c r="G1554">
        <v>79</v>
      </c>
      <c r="H1554">
        <v>17</v>
      </c>
      <c r="I1554">
        <v>0.105</v>
      </c>
      <c r="J1554">
        <v>0.247</v>
      </c>
      <c r="K1554">
        <v>0.14099999999999999</v>
      </c>
      <c r="L1554">
        <v>0.25700000000000001</v>
      </c>
      <c r="M1554">
        <v>0.20599999999999999</v>
      </c>
      <c r="N1554">
        <v>0.29299999999999998</v>
      </c>
      <c r="O1554">
        <v>0.34699999999999998</v>
      </c>
      <c r="P1554">
        <v>0.28199999999999997</v>
      </c>
      <c r="Q1554" t="s">
        <v>373</v>
      </c>
      <c r="R1554">
        <v>72</v>
      </c>
      <c r="S1554">
        <v>0.6</v>
      </c>
      <c r="T1554">
        <v>-29.1</v>
      </c>
      <c r="U1554">
        <v>-8.4</v>
      </c>
      <c r="V1554">
        <v>-0.9</v>
      </c>
    </row>
    <row r="1555" spans="1:22" x14ac:dyDescent="0.45">
      <c r="A1555" t="s">
        <v>3173</v>
      </c>
      <c r="B1555" t="s">
        <v>1989</v>
      </c>
      <c r="C1555">
        <v>129</v>
      </c>
      <c r="D1555">
        <v>353</v>
      </c>
      <c r="E1555">
        <v>4</v>
      </c>
      <c r="F1555">
        <v>36</v>
      </c>
      <c r="G1555">
        <v>38</v>
      </c>
      <c r="H1555">
        <v>1</v>
      </c>
      <c r="I1555">
        <v>4.8000000000000001E-2</v>
      </c>
      <c r="J1555">
        <v>0.249</v>
      </c>
      <c r="K1555">
        <v>8.7999999999999995E-2</v>
      </c>
      <c r="L1555">
        <v>0.32100000000000001</v>
      </c>
      <c r="M1555">
        <v>0.248</v>
      </c>
      <c r="N1555">
        <v>0.28299999999999997</v>
      </c>
      <c r="O1555">
        <v>0.33600000000000002</v>
      </c>
      <c r="P1555">
        <v>0.27200000000000002</v>
      </c>
      <c r="Q1555" t="s">
        <v>373</v>
      </c>
      <c r="R1555">
        <v>73</v>
      </c>
      <c r="S1555">
        <v>-0.8</v>
      </c>
      <c r="T1555">
        <v>-12.1</v>
      </c>
      <c r="U1555">
        <v>-7.9</v>
      </c>
      <c r="V1555">
        <v>-0.9</v>
      </c>
    </row>
    <row r="1556" spans="1:22" x14ac:dyDescent="0.45">
      <c r="A1556" t="s">
        <v>3175</v>
      </c>
      <c r="B1556" t="s">
        <v>1989</v>
      </c>
      <c r="C1556">
        <v>153</v>
      </c>
      <c r="D1556">
        <v>422</v>
      </c>
      <c r="E1556">
        <v>4</v>
      </c>
      <c r="F1556">
        <v>52</v>
      </c>
      <c r="G1556">
        <v>36</v>
      </c>
      <c r="H1556">
        <v>16</v>
      </c>
      <c r="I1556">
        <v>6.4000000000000001E-2</v>
      </c>
      <c r="J1556">
        <v>0.218</v>
      </c>
      <c r="K1556">
        <v>0.10299999999999999</v>
      </c>
      <c r="L1556">
        <v>0.311</v>
      </c>
      <c r="M1556">
        <v>0.245</v>
      </c>
      <c r="N1556">
        <v>0.29699999999999999</v>
      </c>
      <c r="O1556">
        <v>0.34899999999999998</v>
      </c>
      <c r="P1556">
        <v>0.28599999999999998</v>
      </c>
      <c r="Q1556" t="s">
        <v>373</v>
      </c>
      <c r="R1556">
        <v>74</v>
      </c>
      <c r="S1556">
        <v>1.6</v>
      </c>
      <c r="T1556">
        <v>-11.1</v>
      </c>
      <c r="U1556">
        <v>-11.6</v>
      </c>
      <c r="V1556">
        <v>-0.9</v>
      </c>
    </row>
    <row r="1557" spans="1:22" x14ac:dyDescent="0.45">
      <c r="A1557" t="s">
        <v>3176</v>
      </c>
      <c r="B1557" t="s">
        <v>36</v>
      </c>
      <c r="C1557">
        <v>105</v>
      </c>
      <c r="D1557">
        <v>344</v>
      </c>
      <c r="E1557">
        <v>10</v>
      </c>
      <c r="F1557">
        <v>23</v>
      </c>
      <c r="G1557">
        <v>28</v>
      </c>
      <c r="H1557">
        <v>0</v>
      </c>
      <c r="I1557">
        <v>5.5E-2</v>
      </c>
      <c r="J1557">
        <v>0.221</v>
      </c>
      <c r="K1557">
        <v>0.13100000000000001</v>
      </c>
      <c r="L1557">
        <v>0.26700000000000002</v>
      </c>
      <c r="M1557">
        <v>0.22700000000000001</v>
      </c>
      <c r="N1557">
        <v>0.27600000000000002</v>
      </c>
      <c r="O1557">
        <v>0.35799999999999998</v>
      </c>
      <c r="P1557">
        <v>0.27700000000000002</v>
      </c>
      <c r="Q1557" t="s">
        <v>373</v>
      </c>
      <c r="R1557">
        <v>79</v>
      </c>
      <c r="S1557">
        <v>-1.2</v>
      </c>
      <c r="T1557">
        <v>-9.9</v>
      </c>
      <c r="U1557">
        <v>-11.2</v>
      </c>
      <c r="V1557">
        <v>-1</v>
      </c>
    </row>
    <row r="1558" spans="1:22" x14ac:dyDescent="0.45">
      <c r="A1558" t="s">
        <v>3177</v>
      </c>
      <c r="B1558" t="s">
        <v>1989</v>
      </c>
      <c r="C1558">
        <v>182</v>
      </c>
      <c r="D1558">
        <v>552</v>
      </c>
      <c r="E1558">
        <v>21</v>
      </c>
      <c r="F1558">
        <v>57</v>
      </c>
      <c r="G1558">
        <v>98</v>
      </c>
      <c r="H1558">
        <v>1</v>
      </c>
      <c r="I1558">
        <v>6.9000000000000006E-2</v>
      </c>
      <c r="J1558">
        <v>0.187</v>
      </c>
      <c r="K1558">
        <v>0.17799999999999999</v>
      </c>
      <c r="L1558">
        <v>0.251</v>
      </c>
      <c r="M1558">
        <v>0.23599999999999999</v>
      </c>
      <c r="N1558">
        <v>0.28399999999999997</v>
      </c>
      <c r="O1558">
        <v>0.41399999999999998</v>
      </c>
      <c r="P1558">
        <v>0.29599999999999999</v>
      </c>
      <c r="Q1558" t="s">
        <v>373</v>
      </c>
      <c r="R1558">
        <v>77</v>
      </c>
      <c r="S1558">
        <v>3.5</v>
      </c>
      <c r="T1558">
        <v>-12.2</v>
      </c>
      <c r="U1558">
        <v>-16.100000000000001</v>
      </c>
      <c r="V1558">
        <v>-1</v>
      </c>
    </row>
    <row r="1559" spans="1:22" x14ac:dyDescent="0.45">
      <c r="A1559" t="s">
        <v>3178</v>
      </c>
      <c r="B1559" t="s">
        <v>1989</v>
      </c>
      <c r="C1559">
        <v>431</v>
      </c>
      <c r="D1559">
        <v>1190</v>
      </c>
      <c r="E1559">
        <v>10</v>
      </c>
      <c r="F1559">
        <v>104</v>
      </c>
      <c r="G1559">
        <v>84</v>
      </c>
      <c r="H1559">
        <v>14</v>
      </c>
      <c r="I1559">
        <v>4.4999999999999998E-2</v>
      </c>
      <c r="J1559">
        <v>0.20799999999999999</v>
      </c>
      <c r="K1559">
        <v>8.8999999999999996E-2</v>
      </c>
      <c r="L1559">
        <v>0.28599999999999998</v>
      </c>
      <c r="M1559">
        <v>0.22900000000000001</v>
      </c>
      <c r="N1559">
        <v>0.28000000000000003</v>
      </c>
      <c r="O1559">
        <v>0.31900000000000001</v>
      </c>
      <c r="P1559">
        <v>0.26900000000000002</v>
      </c>
      <c r="Q1559" t="s">
        <v>373</v>
      </c>
      <c r="R1559">
        <v>63</v>
      </c>
      <c r="S1559">
        <v>-1.5</v>
      </c>
      <c r="T1559">
        <v>-54.3</v>
      </c>
      <c r="U1559">
        <v>4.0999999999999996</v>
      </c>
      <c r="V1559">
        <v>-1</v>
      </c>
    </row>
    <row r="1560" spans="1:22" x14ac:dyDescent="0.45">
      <c r="A1560" t="s">
        <v>541</v>
      </c>
      <c r="B1560" t="s">
        <v>1989</v>
      </c>
      <c r="C1560">
        <v>279</v>
      </c>
      <c r="D1560">
        <v>323</v>
      </c>
      <c r="E1560">
        <v>0</v>
      </c>
      <c r="F1560">
        <v>8</v>
      </c>
      <c r="G1560">
        <v>12</v>
      </c>
      <c r="H1560">
        <v>1</v>
      </c>
      <c r="I1560">
        <v>4.2999999999999997E-2</v>
      </c>
      <c r="J1560">
        <v>0.52900000000000003</v>
      </c>
      <c r="K1560">
        <v>7.0000000000000001E-3</v>
      </c>
      <c r="L1560">
        <v>0.219</v>
      </c>
      <c r="M1560">
        <v>8.3000000000000004E-2</v>
      </c>
      <c r="N1560">
        <v>0.128</v>
      </c>
      <c r="O1560">
        <v>9.0999999999999998E-2</v>
      </c>
      <c r="P1560">
        <v>0.106</v>
      </c>
      <c r="Q1560" t="s">
        <v>373</v>
      </c>
      <c r="R1560">
        <v>-40</v>
      </c>
      <c r="S1560">
        <v>-0.9</v>
      </c>
      <c r="T1560">
        <v>-56.1</v>
      </c>
      <c r="U1560">
        <v>36.200000000000003</v>
      </c>
      <c r="V1560">
        <v>-1</v>
      </c>
    </row>
    <row r="1561" spans="1:22" x14ac:dyDescent="0.45">
      <c r="A1561" t="s">
        <v>3179</v>
      </c>
      <c r="B1561" t="s">
        <v>1989</v>
      </c>
      <c r="C1561">
        <v>357</v>
      </c>
      <c r="D1561">
        <v>1403</v>
      </c>
      <c r="E1561">
        <v>49</v>
      </c>
      <c r="F1561">
        <v>161</v>
      </c>
      <c r="G1561">
        <v>196</v>
      </c>
      <c r="H1561">
        <v>22</v>
      </c>
      <c r="I1561">
        <v>6.8000000000000005E-2</v>
      </c>
      <c r="J1561">
        <v>0.23899999999999999</v>
      </c>
      <c r="K1561">
        <v>0.17299999999999999</v>
      </c>
      <c r="L1561">
        <v>0.31</v>
      </c>
      <c r="M1561">
        <v>0.25700000000000001</v>
      </c>
      <c r="N1561">
        <v>0.314</v>
      </c>
      <c r="O1561">
        <v>0.43</v>
      </c>
      <c r="P1561">
        <v>0.32200000000000001</v>
      </c>
      <c r="Q1561" t="s">
        <v>373</v>
      </c>
      <c r="R1561">
        <v>88</v>
      </c>
      <c r="S1561">
        <v>-4.3</v>
      </c>
      <c r="T1561">
        <v>-25.4</v>
      </c>
      <c r="U1561">
        <v>-31.6</v>
      </c>
      <c r="V1561">
        <v>-1</v>
      </c>
    </row>
    <row r="1562" spans="1:22" x14ac:dyDescent="0.45">
      <c r="A1562" t="s">
        <v>3180</v>
      </c>
      <c r="B1562" t="s">
        <v>1989</v>
      </c>
      <c r="C1562">
        <v>116</v>
      </c>
      <c r="D1562">
        <v>301</v>
      </c>
      <c r="E1562">
        <v>2</v>
      </c>
      <c r="F1562">
        <v>23</v>
      </c>
      <c r="G1562">
        <v>28</v>
      </c>
      <c r="H1562">
        <v>2</v>
      </c>
      <c r="I1562">
        <v>5.2999999999999999E-2</v>
      </c>
      <c r="J1562">
        <v>7.2999999999999995E-2</v>
      </c>
      <c r="K1562">
        <v>7.3999999999999996E-2</v>
      </c>
      <c r="L1562">
        <v>0.23100000000000001</v>
      </c>
      <c r="M1562">
        <v>0.221</v>
      </c>
      <c r="N1562">
        <v>0.27600000000000002</v>
      </c>
      <c r="O1562">
        <v>0.29399999999999998</v>
      </c>
      <c r="P1562">
        <v>0.252</v>
      </c>
      <c r="Q1562" t="s">
        <v>373</v>
      </c>
      <c r="R1562">
        <v>45</v>
      </c>
      <c r="S1562">
        <v>-3.5</v>
      </c>
      <c r="T1562">
        <v>-24.4</v>
      </c>
      <c r="U1562">
        <v>4.2</v>
      </c>
      <c r="V1562">
        <v>-1</v>
      </c>
    </row>
    <row r="1563" spans="1:22" x14ac:dyDescent="0.45">
      <c r="A1563" t="s">
        <v>3181</v>
      </c>
      <c r="B1563" t="s">
        <v>1989</v>
      </c>
      <c r="C1563">
        <v>185</v>
      </c>
      <c r="D1563">
        <v>585</v>
      </c>
      <c r="E1563">
        <v>11</v>
      </c>
      <c r="F1563">
        <v>63</v>
      </c>
      <c r="G1563">
        <v>57</v>
      </c>
      <c r="H1563">
        <v>4</v>
      </c>
      <c r="I1563">
        <v>6.3E-2</v>
      </c>
      <c r="J1563">
        <v>0.17799999999999999</v>
      </c>
      <c r="K1563">
        <v>0.11600000000000001</v>
      </c>
      <c r="L1563">
        <v>0.26600000000000001</v>
      </c>
      <c r="M1563">
        <v>0.23400000000000001</v>
      </c>
      <c r="N1563">
        <v>0.28499999999999998</v>
      </c>
      <c r="O1563">
        <v>0.35</v>
      </c>
      <c r="P1563">
        <v>0.27800000000000002</v>
      </c>
      <c r="Q1563" t="s">
        <v>373</v>
      </c>
      <c r="R1563">
        <v>61</v>
      </c>
      <c r="S1563">
        <v>3</v>
      </c>
      <c r="T1563">
        <v>-26.4</v>
      </c>
      <c r="U1563">
        <v>-3.7</v>
      </c>
      <c r="V1563">
        <v>-1</v>
      </c>
    </row>
    <row r="1564" spans="1:22" x14ac:dyDescent="0.45">
      <c r="A1564" t="s">
        <v>3182</v>
      </c>
      <c r="B1564" t="s">
        <v>1989</v>
      </c>
      <c r="C1564">
        <v>75</v>
      </c>
      <c r="D1564">
        <v>302</v>
      </c>
      <c r="E1564">
        <v>7</v>
      </c>
      <c r="F1564">
        <v>27</v>
      </c>
      <c r="G1564">
        <v>32</v>
      </c>
      <c r="H1564">
        <v>0</v>
      </c>
      <c r="I1564">
        <v>8.3000000000000004E-2</v>
      </c>
      <c r="J1564">
        <v>0.219</v>
      </c>
      <c r="K1564">
        <v>0.14199999999999999</v>
      </c>
      <c r="L1564">
        <v>0.27100000000000002</v>
      </c>
      <c r="M1564">
        <v>0.22500000000000001</v>
      </c>
      <c r="N1564">
        <v>0.29099999999999998</v>
      </c>
      <c r="O1564">
        <v>0.36699999999999999</v>
      </c>
      <c r="P1564">
        <v>0.28599999999999998</v>
      </c>
      <c r="Q1564" t="s">
        <v>373</v>
      </c>
      <c r="R1564">
        <v>69</v>
      </c>
      <c r="S1564">
        <v>-2.5</v>
      </c>
      <c r="T1564">
        <v>-14.2</v>
      </c>
      <c r="U1564">
        <v>-6.1</v>
      </c>
      <c r="V1564">
        <v>-1</v>
      </c>
    </row>
    <row r="1565" spans="1:22" x14ac:dyDescent="0.45">
      <c r="A1565" t="s">
        <v>3183</v>
      </c>
      <c r="B1565" t="s">
        <v>1989</v>
      </c>
      <c r="C1565">
        <v>369</v>
      </c>
      <c r="D1565">
        <v>951</v>
      </c>
      <c r="E1565">
        <v>12</v>
      </c>
      <c r="F1565">
        <v>83</v>
      </c>
      <c r="G1565">
        <v>84</v>
      </c>
      <c r="H1565">
        <v>9</v>
      </c>
      <c r="I1565">
        <v>5.3999999999999999E-2</v>
      </c>
      <c r="J1565">
        <v>0.25900000000000001</v>
      </c>
      <c r="K1565">
        <v>0.09</v>
      </c>
      <c r="L1565">
        <v>0.28899999999999998</v>
      </c>
      <c r="M1565">
        <v>0.219</v>
      </c>
      <c r="N1565">
        <v>0.26400000000000001</v>
      </c>
      <c r="O1565">
        <v>0.309</v>
      </c>
      <c r="P1565">
        <v>0.254</v>
      </c>
      <c r="Q1565" t="s">
        <v>373</v>
      </c>
      <c r="R1565">
        <v>56</v>
      </c>
      <c r="S1565">
        <v>1.8</v>
      </c>
      <c r="T1565">
        <v>-47.5</v>
      </c>
      <c r="U1565">
        <v>6.5</v>
      </c>
      <c r="V1565">
        <v>-1</v>
      </c>
    </row>
    <row r="1566" spans="1:22" x14ac:dyDescent="0.45">
      <c r="A1566" t="s">
        <v>327</v>
      </c>
      <c r="B1566" t="s">
        <v>1989</v>
      </c>
      <c r="C1566">
        <v>359</v>
      </c>
      <c r="D1566">
        <v>333</v>
      </c>
      <c r="E1566">
        <v>0</v>
      </c>
      <c r="F1566">
        <v>15</v>
      </c>
      <c r="G1566">
        <v>7</v>
      </c>
      <c r="H1566">
        <v>0</v>
      </c>
      <c r="I1566">
        <v>3.5999999999999997E-2</v>
      </c>
      <c r="J1566">
        <v>0.47699999999999998</v>
      </c>
      <c r="K1566">
        <v>1.7999999999999999E-2</v>
      </c>
      <c r="L1566">
        <v>0.192</v>
      </c>
      <c r="M1566">
        <v>8.5000000000000006E-2</v>
      </c>
      <c r="N1566">
        <v>0.128</v>
      </c>
      <c r="O1566">
        <v>0.10199999999999999</v>
      </c>
      <c r="P1566">
        <v>0.11</v>
      </c>
      <c r="Q1566" t="s">
        <v>373</v>
      </c>
      <c r="R1566">
        <v>-41</v>
      </c>
      <c r="S1566">
        <v>-0.2</v>
      </c>
      <c r="T1566">
        <v>-55.5</v>
      </c>
      <c r="U1566">
        <v>35.299999999999997</v>
      </c>
      <c r="V1566">
        <v>-1</v>
      </c>
    </row>
    <row r="1567" spans="1:22" x14ac:dyDescent="0.45">
      <c r="A1567" t="s">
        <v>3184</v>
      </c>
      <c r="B1567" t="s">
        <v>1989</v>
      </c>
      <c r="C1567">
        <v>569</v>
      </c>
      <c r="D1567">
        <v>2140</v>
      </c>
      <c r="E1567">
        <v>100</v>
      </c>
      <c r="F1567">
        <v>248</v>
      </c>
      <c r="G1567">
        <v>312</v>
      </c>
      <c r="H1567">
        <v>5</v>
      </c>
      <c r="I1567">
        <v>7.9000000000000001E-2</v>
      </c>
      <c r="J1567">
        <v>0.23</v>
      </c>
      <c r="K1567">
        <v>0.22</v>
      </c>
      <c r="L1567">
        <v>0.28699999999999998</v>
      </c>
      <c r="M1567">
        <v>0.253</v>
      </c>
      <c r="N1567">
        <v>0.313</v>
      </c>
      <c r="O1567">
        <v>0.47299999999999998</v>
      </c>
      <c r="P1567">
        <v>0.33500000000000002</v>
      </c>
      <c r="Q1567" t="s">
        <v>373</v>
      </c>
      <c r="R1567">
        <v>100</v>
      </c>
      <c r="S1567">
        <v>-12.3</v>
      </c>
      <c r="T1567">
        <v>-12.5</v>
      </c>
      <c r="U1567">
        <v>-69</v>
      </c>
      <c r="V1567">
        <v>-1</v>
      </c>
    </row>
    <row r="1568" spans="1:22" x14ac:dyDescent="0.45">
      <c r="A1568" t="s">
        <v>3185</v>
      </c>
      <c r="B1568" t="s">
        <v>1989</v>
      </c>
      <c r="C1568">
        <v>315</v>
      </c>
      <c r="D1568">
        <v>401</v>
      </c>
      <c r="E1568">
        <v>0</v>
      </c>
      <c r="F1568">
        <v>12</v>
      </c>
      <c r="G1568">
        <v>11</v>
      </c>
      <c r="H1568">
        <v>0</v>
      </c>
      <c r="I1568">
        <v>4.4999999999999998E-2</v>
      </c>
      <c r="J1568">
        <v>0.22700000000000001</v>
      </c>
      <c r="K1568">
        <v>0</v>
      </c>
      <c r="L1568">
        <v>0.14699999999999999</v>
      </c>
      <c r="M1568">
        <v>0.106</v>
      </c>
      <c r="N1568">
        <v>0.153</v>
      </c>
      <c r="O1568">
        <v>0.106</v>
      </c>
      <c r="P1568">
        <v>0.126</v>
      </c>
      <c r="Q1568" t="s">
        <v>373</v>
      </c>
      <c r="R1568">
        <v>-31</v>
      </c>
      <c r="S1568">
        <v>-0.2</v>
      </c>
      <c r="T1568">
        <v>-64.7</v>
      </c>
      <c r="U1568">
        <v>41.9</v>
      </c>
      <c r="V1568">
        <v>-1</v>
      </c>
    </row>
    <row r="1569" spans="1:22" x14ac:dyDescent="0.45">
      <c r="A1569" t="s">
        <v>3186</v>
      </c>
      <c r="B1569" t="s">
        <v>18</v>
      </c>
      <c r="C1569">
        <v>170</v>
      </c>
      <c r="D1569">
        <v>447</v>
      </c>
      <c r="E1569">
        <v>7</v>
      </c>
      <c r="F1569">
        <v>42</v>
      </c>
      <c r="G1569">
        <v>34</v>
      </c>
      <c r="H1569">
        <v>13</v>
      </c>
      <c r="I1569">
        <v>4.7E-2</v>
      </c>
      <c r="J1569">
        <v>0.27100000000000002</v>
      </c>
      <c r="K1569">
        <v>0.1</v>
      </c>
      <c r="L1569">
        <v>0.28100000000000003</v>
      </c>
      <c r="M1569">
        <v>0.21199999999999999</v>
      </c>
      <c r="N1569">
        <v>0.26100000000000001</v>
      </c>
      <c r="O1569">
        <v>0.311</v>
      </c>
      <c r="P1569">
        <v>0.249</v>
      </c>
      <c r="Q1569" t="s">
        <v>373</v>
      </c>
      <c r="R1569">
        <v>51</v>
      </c>
      <c r="S1569">
        <v>-0.2</v>
      </c>
      <c r="T1569">
        <v>-27.9</v>
      </c>
      <c r="U1569">
        <v>1.3</v>
      </c>
      <c r="V1569">
        <v>-1.1000000000000001</v>
      </c>
    </row>
    <row r="1570" spans="1:22" x14ac:dyDescent="0.45">
      <c r="A1570" t="s">
        <v>3244</v>
      </c>
      <c r="B1570" t="s">
        <v>1989</v>
      </c>
      <c r="C1570">
        <v>289</v>
      </c>
      <c r="D1570">
        <v>860</v>
      </c>
      <c r="E1570">
        <v>22</v>
      </c>
      <c r="F1570">
        <v>76</v>
      </c>
      <c r="G1570">
        <v>87</v>
      </c>
      <c r="H1570">
        <v>0</v>
      </c>
      <c r="I1570">
        <v>7.5999999999999998E-2</v>
      </c>
      <c r="J1570">
        <v>0.253</v>
      </c>
      <c r="K1570">
        <v>0.13600000000000001</v>
      </c>
      <c r="L1570">
        <v>0.28899999999999998</v>
      </c>
      <c r="M1570">
        <v>0.23</v>
      </c>
      <c r="N1570">
        <v>0.29099999999999998</v>
      </c>
      <c r="O1570">
        <v>0.36599999999999999</v>
      </c>
      <c r="P1570">
        <v>0.28499999999999998</v>
      </c>
      <c r="Q1570" t="s">
        <v>373</v>
      </c>
      <c r="R1570">
        <v>83</v>
      </c>
      <c r="S1570">
        <v>-0.9</v>
      </c>
      <c r="T1570">
        <v>-19.5</v>
      </c>
      <c r="U1570">
        <v>-20.3</v>
      </c>
      <c r="V1570">
        <v>-1.1000000000000001</v>
      </c>
    </row>
    <row r="1571" spans="1:22" x14ac:dyDescent="0.45">
      <c r="A1571" t="s">
        <v>3187</v>
      </c>
      <c r="B1571" t="s">
        <v>1989</v>
      </c>
      <c r="C1571">
        <v>165</v>
      </c>
      <c r="D1571">
        <v>486</v>
      </c>
      <c r="E1571">
        <v>9</v>
      </c>
      <c r="F1571">
        <v>37</v>
      </c>
      <c r="G1571">
        <v>50</v>
      </c>
      <c r="H1571">
        <v>0</v>
      </c>
      <c r="I1571">
        <v>6.6000000000000003E-2</v>
      </c>
      <c r="J1571">
        <v>0.247</v>
      </c>
      <c r="K1571">
        <v>0.128</v>
      </c>
      <c r="L1571">
        <v>0.27400000000000002</v>
      </c>
      <c r="M1571">
        <v>0.217</v>
      </c>
      <c r="N1571">
        <v>0.27200000000000002</v>
      </c>
      <c r="O1571">
        <v>0.34499999999999997</v>
      </c>
      <c r="P1571">
        <v>0.27</v>
      </c>
      <c r="Q1571" t="s">
        <v>373</v>
      </c>
      <c r="R1571">
        <v>64</v>
      </c>
      <c r="S1571">
        <v>-4.0999999999999996</v>
      </c>
      <c r="T1571">
        <v>-24.2</v>
      </c>
      <c r="U1571">
        <v>-1.3</v>
      </c>
      <c r="V1571">
        <v>-1.1000000000000001</v>
      </c>
    </row>
    <row r="1572" spans="1:22" x14ac:dyDescent="0.45">
      <c r="A1572" t="s">
        <v>3188</v>
      </c>
      <c r="B1572" t="s">
        <v>32</v>
      </c>
      <c r="C1572">
        <v>175</v>
      </c>
      <c r="D1572">
        <v>440</v>
      </c>
      <c r="E1572">
        <v>16</v>
      </c>
      <c r="F1572">
        <v>50</v>
      </c>
      <c r="G1572">
        <v>50</v>
      </c>
      <c r="H1572">
        <v>2</v>
      </c>
      <c r="I1572">
        <v>4.2999999999999997E-2</v>
      </c>
      <c r="J1572">
        <v>0.20699999999999999</v>
      </c>
      <c r="K1572">
        <v>0.186</v>
      </c>
      <c r="L1572">
        <v>0.245</v>
      </c>
      <c r="M1572">
        <v>0.222</v>
      </c>
      <c r="N1572">
        <v>0.26</v>
      </c>
      <c r="O1572">
        <v>0.40699999999999997</v>
      </c>
      <c r="P1572">
        <v>0.28399999999999997</v>
      </c>
      <c r="Q1572" t="s">
        <v>373</v>
      </c>
      <c r="R1572">
        <v>65</v>
      </c>
      <c r="S1572">
        <v>-0.1</v>
      </c>
      <c r="T1572">
        <v>-20</v>
      </c>
      <c r="U1572">
        <v>-5.5</v>
      </c>
      <c r="V1572">
        <v>-1.1000000000000001</v>
      </c>
    </row>
    <row r="1573" spans="1:22" x14ac:dyDescent="0.45">
      <c r="A1573" t="s">
        <v>3189</v>
      </c>
      <c r="B1573" t="s">
        <v>1989</v>
      </c>
      <c r="C1573">
        <v>425</v>
      </c>
      <c r="D1573">
        <v>1082</v>
      </c>
      <c r="E1573">
        <v>17</v>
      </c>
      <c r="F1573">
        <v>132</v>
      </c>
      <c r="G1573">
        <v>99</v>
      </c>
      <c r="H1573">
        <v>21</v>
      </c>
      <c r="I1573">
        <v>6.5000000000000002E-2</v>
      </c>
      <c r="J1573">
        <v>0.21</v>
      </c>
      <c r="K1573">
        <v>0.123</v>
      </c>
      <c r="L1573">
        <v>0.3</v>
      </c>
      <c r="M1573">
        <v>0.246</v>
      </c>
      <c r="N1573">
        <v>0.29499999999999998</v>
      </c>
      <c r="O1573">
        <v>0.36899999999999999</v>
      </c>
      <c r="P1573">
        <v>0.29299999999999998</v>
      </c>
      <c r="Q1573" t="s">
        <v>373</v>
      </c>
      <c r="R1573">
        <v>73</v>
      </c>
      <c r="S1573">
        <v>2.9</v>
      </c>
      <c r="T1573">
        <v>-33.299999999999997</v>
      </c>
      <c r="U1573">
        <v>-12.5</v>
      </c>
      <c r="V1573">
        <v>-1.1000000000000001</v>
      </c>
    </row>
    <row r="1574" spans="1:22" x14ac:dyDescent="0.45">
      <c r="A1574" t="s">
        <v>3661</v>
      </c>
      <c r="B1574" t="s">
        <v>132</v>
      </c>
      <c r="C1574">
        <v>88</v>
      </c>
      <c r="D1574">
        <v>301</v>
      </c>
      <c r="E1574">
        <v>5</v>
      </c>
      <c r="F1574">
        <v>33</v>
      </c>
      <c r="G1574">
        <v>23</v>
      </c>
      <c r="H1574">
        <v>4</v>
      </c>
      <c r="I1574">
        <v>5.2999999999999999E-2</v>
      </c>
      <c r="J1574">
        <v>0.26900000000000002</v>
      </c>
      <c r="K1574">
        <v>8.5999999999999993E-2</v>
      </c>
      <c r="L1574">
        <v>0.29399999999999998</v>
      </c>
      <c r="M1574">
        <v>0.223</v>
      </c>
      <c r="N1574">
        <v>0.27100000000000002</v>
      </c>
      <c r="O1574">
        <v>0.309</v>
      </c>
      <c r="P1574">
        <v>0.25600000000000001</v>
      </c>
      <c r="Q1574" t="s">
        <v>373</v>
      </c>
      <c r="R1574">
        <v>58</v>
      </c>
      <c r="S1574">
        <v>-0.9</v>
      </c>
      <c r="T1574">
        <v>-16.100000000000001</v>
      </c>
      <c r="U1574">
        <v>-4.8</v>
      </c>
      <c r="V1574">
        <v>-1.1000000000000001</v>
      </c>
    </row>
    <row r="1575" spans="1:22" x14ac:dyDescent="0.45">
      <c r="A1575" t="s">
        <v>3190</v>
      </c>
      <c r="B1575" t="s">
        <v>1989</v>
      </c>
      <c r="C1575">
        <v>183</v>
      </c>
      <c r="D1575">
        <v>356</v>
      </c>
      <c r="E1575">
        <v>2</v>
      </c>
      <c r="F1575">
        <v>41</v>
      </c>
      <c r="G1575">
        <v>14</v>
      </c>
      <c r="H1575">
        <v>9</v>
      </c>
      <c r="I1575">
        <v>6.2E-2</v>
      </c>
      <c r="J1575">
        <v>0.32900000000000001</v>
      </c>
      <c r="K1575">
        <v>0.08</v>
      </c>
      <c r="L1575">
        <v>0.28899999999999998</v>
      </c>
      <c r="M1575">
        <v>0.189</v>
      </c>
      <c r="N1575">
        <v>0.249</v>
      </c>
      <c r="O1575">
        <v>0.26900000000000002</v>
      </c>
      <c r="P1575">
        <v>0.22900000000000001</v>
      </c>
      <c r="Q1575" t="s">
        <v>373</v>
      </c>
      <c r="R1575">
        <v>35</v>
      </c>
      <c r="S1575">
        <v>2.2000000000000002</v>
      </c>
      <c r="T1575">
        <v>-25.9</v>
      </c>
      <c r="U1575">
        <v>4.3</v>
      </c>
      <c r="V1575">
        <v>-1.1000000000000001</v>
      </c>
    </row>
    <row r="1576" spans="1:22" x14ac:dyDescent="0.45">
      <c r="A1576" t="s">
        <v>3705</v>
      </c>
      <c r="B1576" t="s">
        <v>36</v>
      </c>
      <c r="C1576">
        <v>94</v>
      </c>
      <c r="D1576">
        <v>304</v>
      </c>
      <c r="E1576">
        <v>10</v>
      </c>
      <c r="F1576">
        <v>21</v>
      </c>
      <c r="G1576">
        <v>27</v>
      </c>
      <c r="H1576">
        <v>0</v>
      </c>
      <c r="I1576">
        <v>8.8999999999999996E-2</v>
      </c>
      <c r="J1576">
        <v>0.28899999999999998</v>
      </c>
      <c r="K1576">
        <v>0.13700000000000001</v>
      </c>
      <c r="L1576">
        <v>0.24</v>
      </c>
      <c r="M1576">
        <v>0.192</v>
      </c>
      <c r="N1576">
        <v>0.27300000000000002</v>
      </c>
      <c r="O1576">
        <v>0.32800000000000001</v>
      </c>
      <c r="P1576">
        <v>0.26800000000000002</v>
      </c>
      <c r="Q1576" t="s">
        <v>373</v>
      </c>
      <c r="R1576">
        <v>74</v>
      </c>
      <c r="S1576">
        <v>-1.6</v>
      </c>
      <c r="T1576">
        <v>-11.3</v>
      </c>
      <c r="U1576">
        <v>-9.5</v>
      </c>
      <c r="V1576">
        <v>-1.1000000000000001</v>
      </c>
    </row>
    <row r="1577" spans="1:22" x14ac:dyDescent="0.45">
      <c r="A1577" t="s">
        <v>3191</v>
      </c>
      <c r="B1577" t="s">
        <v>1989</v>
      </c>
      <c r="C1577">
        <v>1156</v>
      </c>
      <c r="D1577">
        <v>4278</v>
      </c>
      <c r="E1577">
        <v>80</v>
      </c>
      <c r="F1577">
        <v>437</v>
      </c>
      <c r="G1577">
        <v>457</v>
      </c>
      <c r="H1577">
        <v>30</v>
      </c>
      <c r="I1577">
        <v>3.3000000000000002E-2</v>
      </c>
      <c r="J1577">
        <v>0.10199999999999999</v>
      </c>
      <c r="K1577">
        <v>0.127</v>
      </c>
      <c r="L1577">
        <v>0.27300000000000002</v>
      </c>
      <c r="M1577">
        <v>0.26100000000000001</v>
      </c>
      <c r="N1577">
        <v>0.28499999999999998</v>
      </c>
      <c r="O1577">
        <v>0.38800000000000001</v>
      </c>
      <c r="P1577">
        <v>0.29199999999999998</v>
      </c>
      <c r="Q1577" t="s">
        <v>373</v>
      </c>
      <c r="R1577">
        <v>77</v>
      </c>
      <c r="S1577">
        <v>-13.5</v>
      </c>
      <c r="T1577">
        <v>-132</v>
      </c>
      <c r="U1577">
        <v>-20</v>
      </c>
      <c r="V1577">
        <v>-1.1000000000000001</v>
      </c>
    </row>
    <row r="1578" spans="1:22" x14ac:dyDescent="0.45">
      <c r="A1578" t="s">
        <v>533</v>
      </c>
      <c r="B1578" t="s">
        <v>30</v>
      </c>
      <c r="C1578">
        <v>267</v>
      </c>
      <c r="D1578">
        <v>404</v>
      </c>
      <c r="E1578">
        <v>0</v>
      </c>
      <c r="F1578">
        <v>12</v>
      </c>
      <c r="G1578">
        <v>16</v>
      </c>
      <c r="H1578">
        <v>0</v>
      </c>
      <c r="I1578">
        <v>2.7E-2</v>
      </c>
      <c r="J1578">
        <v>0.441</v>
      </c>
      <c r="K1578">
        <v>1.4E-2</v>
      </c>
      <c r="L1578">
        <v>0.20599999999999999</v>
      </c>
      <c r="M1578">
        <v>0.10299999999999999</v>
      </c>
      <c r="N1578">
        <v>0.13500000000000001</v>
      </c>
      <c r="O1578">
        <v>0.11700000000000001</v>
      </c>
      <c r="P1578">
        <v>0.11700000000000001</v>
      </c>
      <c r="Q1578" t="s">
        <v>373</v>
      </c>
      <c r="R1578">
        <v>-36</v>
      </c>
      <c r="S1578">
        <v>-1.7</v>
      </c>
      <c r="T1578">
        <v>-69.8</v>
      </c>
      <c r="U1578">
        <v>46.3</v>
      </c>
      <c r="V1578">
        <v>-1.1000000000000001</v>
      </c>
    </row>
    <row r="1579" spans="1:22" x14ac:dyDescent="0.45">
      <c r="A1579" t="s">
        <v>1910</v>
      </c>
      <c r="B1579" t="s">
        <v>1989</v>
      </c>
      <c r="C1579">
        <v>157</v>
      </c>
      <c r="D1579">
        <v>493</v>
      </c>
      <c r="E1579">
        <v>11</v>
      </c>
      <c r="F1579">
        <v>47</v>
      </c>
      <c r="G1579">
        <v>44</v>
      </c>
      <c r="H1579">
        <v>1</v>
      </c>
      <c r="I1579">
        <v>0.11</v>
      </c>
      <c r="J1579">
        <v>0.23699999999999999</v>
      </c>
      <c r="K1579">
        <v>0.11600000000000001</v>
      </c>
      <c r="L1579">
        <v>0.253</v>
      </c>
      <c r="M1579">
        <v>0.20599999999999999</v>
      </c>
      <c r="N1579">
        <v>0.308</v>
      </c>
      <c r="O1579">
        <v>0.32200000000000001</v>
      </c>
      <c r="P1579">
        <v>0.28599999999999998</v>
      </c>
      <c r="Q1579" t="s">
        <v>373</v>
      </c>
      <c r="R1579">
        <v>85</v>
      </c>
      <c r="S1579">
        <v>-2.7</v>
      </c>
      <c r="T1579">
        <v>-11.1</v>
      </c>
      <c r="U1579">
        <v>-15.6</v>
      </c>
      <c r="V1579">
        <v>-1.1000000000000001</v>
      </c>
    </row>
    <row r="1580" spans="1:22" x14ac:dyDescent="0.45">
      <c r="A1580" t="s">
        <v>3192</v>
      </c>
      <c r="B1580" t="s">
        <v>102</v>
      </c>
      <c r="C1580">
        <v>157</v>
      </c>
      <c r="D1580">
        <v>587</v>
      </c>
      <c r="E1580">
        <v>15</v>
      </c>
      <c r="F1580">
        <v>45</v>
      </c>
      <c r="G1580">
        <v>59</v>
      </c>
      <c r="H1580">
        <v>0</v>
      </c>
      <c r="I1580">
        <v>8.3000000000000004E-2</v>
      </c>
      <c r="J1580">
        <v>0.249</v>
      </c>
      <c r="K1580">
        <v>0.15</v>
      </c>
      <c r="L1580">
        <v>0.27900000000000003</v>
      </c>
      <c r="M1580">
        <v>0.22500000000000001</v>
      </c>
      <c r="N1580">
        <v>0.3</v>
      </c>
      <c r="O1580">
        <v>0.376</v>
      </c>
      <c r="P1580">
        <v>0.28999999999999998</v>
      </c>
      <c r="Q1580" t="s">
        <v>373</v>
      </c>
      <c r="R1580">
        <v>78</v>
      </c>
      <c r="S1580">
        <v>-2</v>
      </c>
      <c r="T1580">
        <v>-18</v>
      </c>
      <c r="U1580">
        <v>-15.2</v>
      </c>
      <c r="V1580">
        <v>-1.1000000000000001</v>
      </c>
    </row>
    <row r="1581" spans="1:22" x14ac:dyDescent="0.45">
      <c r="A1581" t="s">
        <v>3193</v>
      </c>
      <c r="B1581" t="s">
        <v>1989</v>
      </c>
      <c r="C1581">
        <v>147</v>
      </c>
      <c r="D1581">
        <v>420</v>
      </c>
      <c r="E1581">
        <v>7</v>
      </c>
      <c r="F1581">
        <v>34</v>
      </c>
      <c r="G1581">
        <v>37</v>
      </c>
      <c r="H1581">
        <v>7</v>
      </c>
      <c r="I1581">
        <v>0.06</v>
      </c>
      <c r="J1581">
        <v>0.29799999999999999</v>
      </c>
      <c r="K1581">
        <v>8.4000000000000005E-2</v>
      </c>
      <c r="L1581">
        <v>0.29099999999999998</v>
      </c>
      <c r="M1581">
        <v>0.21199999999999999</v>
      </c>
      <c r="N1581">
        <v>0.26200000000000001</v>
      </c>
      <c r="O1581">
        <v>0.29599999999999999</v>
      </c>
      <c r="P1581">
        <v>0.248</v>
      </c>
      <c r="Q1581" t="s">
        <v>373</v>
      </c>
      <c r="R1581">
        <v>60</v>
      </c>
      <c r="S1581">
        <v>-0.1</v>
      </c>
      <c r="T1581">
        <v>-19.8</v>
      </c>
      <c r="U1581">
        <v>-4.5</v>
      </c>
      <c r="V1581">
        <v>-1.1000000000000001</v>
      </c>
    </row>
    <row r="1582" spans="1:22" x14ac:dyDescent="0.45">
      <c r="A1582" t="s">
        <v>3194</v>
      </c>
      <c r="B1582" t="s">
        <v>1989</v>
      </c>
      <c r="C1582">
        <v>329</v>
      </c>
      <c r="D1582">
        <v>341</v>
      </c>
      <c r="E1582">
        <v>0</v>
      </c>
      <c r="F1582">
        <v>12</v>
      </c>
      <c r="G1582">
        <v>11</v>
      </c>
      <c r="H1582">
        <v>0</v>
      </c>
      <c r="I1582">
        <v>0.05</v>
      </c>
      <c r="J1582">
        <v>0.29899999999999999</v>
      </c>
      <c r="K1582">
        <v>0</v>
      </c>
      <c r="L1582">
        <v>0.18</v>
      </c>
      <c r="M1582">
        <v>0.11700000000000001</v>
      </c>
      <c r="N1582">
        <v>0.16600000000000001</v>
      </c>
      <c r="O1582">
        <v>0.11700000000000001</v>
      </c>
      <c r="P1582">
        <v>0.13700000000000001</v>
      </c>
      <c r="Q1582" t="s">
        <v>373</v>
      </c>
      <c r="R1582">
        <v>-36</v>
      </c>
      <c r="S1582">
        <v>-0.1</v>
      </c>
      <c r="T1582">
        <v>-56.9</v>
      </c>
      <c r="U1582">
        <v>35.299999999999997</v>
      </c>
      <c r="V1582">
        <v>-1.1000000000000001</v>
      </c>
    </row>
    <row r="1583" spans="1:22" x14ac:dyDescent="0.45">
      <c r="A1583" t="s">
        <v>3195</v>
      </c>
      <c r="B1583" t="s">
        <v>117</v>
      </c>
      <c r="C1583">
        <v>198</v>
      </c>
      <c r="D1583">
        <v>487</v>
      </c>
      <c r="E1583">
        <v>2</v>
      </c>
      <c r="F1583">
        <v>17</v>
      </c>
      <c r="G1583">
        <v>21</v>
      </c>
      <c r="H1583">
        <v>0</v>
      </c>
      <c r="I1583">
        <v>2.3E-2</v>
      </c>
      <c r="J1583">
        <v>0.28499999999999998</v>
      </c>
      <c r="K1583">
        <v>3.3000000000000002E-2</v>
      </c>
      <c r="L1583">
        <v>0.16700000000000001</v>
      </c>
      <c r="M1583">
        <v>0.11700000000000001</v>
      </c>
      <c r="N1583">
        <v>0.14299999999999999</v>
      </c>
      <c r="O1583">
        <v>0.15</v>
      </c>
      <c r="P1583">
        <v>0.13400000000000001</v>
      </c>
      <c r="Q1583" t="s">
        <v>373</v>
      </c>
      <c r="R1583">
        <v>-28</v>
      </c>
      <c r="S1583">
        <v>-0.5</v>
      </c>
      <c r="T1583">
        <v>-78.5</v>
      </c>
      <c r="U1583">
        <v>51.1</v>
      </c>
      <c r="V1583">
        <v>-1.2</v>
      </c>
    </row>
    <row r="1584" spans="1:22" x14ac:dyDescent="0.45">
      <c r="A1584" t="s">
        <v>3196</v>
      </c>
      <c r="B1584" t="s">
        <v>1989</v>
      </c>
      <c r="C1584">
        <v>420</v>
      </c>
      <c r="D1584">
        <v>353</v>
      </c>
      <c r="E1584">
        <v>0</v>
      </c>
      <c r="F1584">
        <v>11</v>
      </c>
      <c r="G1584">
        <v>10</v>
      </c>
      <c r="H1584">
        <v>0</v>
      </c>
      <c r="I1584">
        <v>0.02</v>
      </c>
      <c r="J1584">
        <v>0.26600000000000001</v>
      </c>
      <c r="K1584">
        <v>2.1000000000000001E-2</v>
      </c>
      <c r="L1584">
        <v>0.17699999999999999</v>
      </c>
      <c r="M1584">
        <v>0.12</v>
      </c>
      <c r="N1584">
        <v>0.14000000000000001</v>
      </c>
      <c r="O1584">
        <v>0.14000000000000001</v>
      </c>
      <c r="P1584">
        <v>0.128</v>
      </c>
      <c r="Q1584" t="s">
        <v>373</v>
      </c>
      <c r="R1584">
        <v>-36</v>
      </c>
      <c r="S1584">
        <v>-0.1</v>
      </c>
      <c r="T1584">
        <v>-58.4</v>
      </c>
      <c r="U1584">
        <v>36.1</v>
      </c>
      <c r="V1584">
        <v>-1.2</v>
      </c>
    </row>
    <row r="1585" spans="1:22" x14ac:dyDescent="0.45">
      <c r="A1585" t="s">
        <v>3198</v>
      </c>
      <c r="B1585" t="s">
        <v>1989</v>
      </c>
      <c r="C1585">
        <v>278</v>
      </c>
      <c r="D1585">
        <v>636</v>
      </c>
      <c r="E1585">
        <v>0</v>
      </c>
      <c r="F1585">
        <v>67</v>
      </c>
      <c r="G1585">
        <v>30</v>
      </c>
      <c r="H1585">
        <v>29</v>
      </c>
      <c r="I1585">
        <v>5.7000000000000002E-2</v>
      </c>
      <c r="J1585">
        <v>0.22600000000000001</v>
      </c>
      <c r="K1585">
        <v>4.3999999999999997E-2</v>
      </c>
      <c r="L1585">
        <v>0.30099999999999999</v>
      </c>
      <c r="M1585">
        <v>0.22800000000000001</v>
      </c>
      <c r="N1585">
        <v>0.27300000000000002</v>
      </c>
      <c r="O1585">
        <v>0.27200000000000002</v>
      </c>
      <c r="P1585">
        <v>0.24</v>
      </c>
      <c r="Q1585" t="s">
        <v>373</v>
      </c>
      <c r="R1585">
        <v>48</v>
      </c>
      <c r="S1585">
        <v>7.1</v>
      </c>
      <c r="T1585">
        <v>-33.200000000000003</v>
      </c>
      <c r="U1585">
        <v>1.6</v>
      </c>
      <c r="V1585">
        <v>-1.2</v>
      </c>
    </row>
    <row r="1586" spans="1:22" x14ac:dyDescent="0.45">
      <c r="A1586" t="s">
        <v>3197</v>
      </c>
      <c r="B1586" t="s">
        <v>1989</v>
      </c>
      <c r="C1586">
        <v>259</v>
      </c>
      <c r="D1586">
        <v>604</v>
      </c>
      <c r="E1586">
        <v>14</v>
      </c>
      <c r="F1586">
        <v>77</v>
      </c>
      <c r="G1586">
        <v>70</v>
      </c>
      <c r="H1586">
        <v>3</v>
      </c>
      <c r="I1586">
        <v>5.6000000000000001E-2</v>
      </c>
      <c r="J1586">
        <v>0.182</v>
      </c>
      <c r="K1586">
        <v>0.13500000000000001</v>
      </c>
      <c r="L1586">
        <v>0.28599999999999998</v>
      </c>
      <c r="M1586">
        <v>0.25</v>
      </c>
      <c r="N1586">
        <v>0.29399999999999998</v>
      </c>
      <c r="O1586">
        <v>0.38400000000000001</v>
      </c>
      <c r="P1586">
        <v>0.29699999999999999</v>
      </c>
      <c r="Q1586" t="s">
        <v>373</v>
      </c>
      <c r="R1586">
        <v>75</v>
      </c>
      <c r="S1586">
        <v>-4.0999999999999996</v>
      </c>
      <c r="T1586">
        <v>-23.1</v>
      </c>
      <c r="U1586">
        <v>-9.6999999999999993</v>
      </c>
      <c r="V1586">
        <v>-1.2</v>
      </c>
    </row>
    <row r="1587" spans="1:22" x14ac:dyDescent="0.45">
      <c r="A1587" t="s">
        <v>181</v>
      </c>
      <c r="B1587" t="s">
        <v>39</v>
      </c>
      <c r="C1587">
        <v>91</v>
      </c>
      <c r="D1587">
        <v>357</v>
      </c>
      <c r="E1587">
        <v>8</v>
      </c>
      <c r="F1587">
        <v>36</v>
      </c>
      <c r="G1587">
        <v>29</v>
      </c>
      <c r="H1587">
        <v>3</v>
      </c>
      <c r="I1587">
        <v>0.106</v>
      </c>
      <c r="J1587">
        <v>0.30499999999999999</v>
      </c>
      <c r="K1587">
        <v>0.123</v>
      </c>
      <c r="L1587">
        <v>0.27</v>
      </c>
      <c r="M1587">
        <v>0.19700000000000001</v>
      </c>
      <c r="N1587">
        <v>0.29199999999999998</v>
      </c>
      <c r="O1587">
        <v>0.31900000000000001</v>
      </c>
      <c r="P1587">
        <v>0.27300000000000002</v>
      </c>
      <c r="Q1587" t="s">
        <v>373</v>
      </c>
      <c r="R1587">
        <v>68</v>
      </c>
      <c r="S1587">
        <v>-2.9</v>
      </c>
      <c r="T1587">
        <v>-16.5</v>
      </c>
      <c r="U1587">
        <v>-7.6</v>
      </c>
      <c r="V1587">
        <v>-1.2</v>
      </c>
    </row>
    <row r="1588" spans="1:22" x14ac:dyDescent="0.45">
      <c r="A1588" t="s">
        <v>3199</v>
      </c>
      <c r="B1588" t="s">
        <v>1989</v>
      </c>
      <c r="C1588">
        <v>273</v>
      </c>
      <c r="D1588">
        <v>537</v>
      </c>
      <c r="E1588">
        <v>2</v>
      </c>
      <c r="F1588">
        <v>20</v>
      </c>
      <c r="G1588">
        <v>18</v>
      </c>
      <c r="H1588">
        <v>0</v>
      </c>
      <c r="I1588">
        <v>4.4999999999999998E-2</v>
      </c>
      <c r="J1588">
        <v>0.46899999999999997</v>
      </c>
      <c r="K1588">
        <v>2.1000000000000001E-2</v>
      </c>
      <c r="L1588">
        <v>0.223</v>
      </c>
      <c r="M1588">
        <v>0.109</v>
      </c>
      <c r="N1588">
        <v>0.151</v>
      </c>
      <c r="O1588">
        <v>0.13</v>
      </c>
      <c r="P1588">
        <v>0.13400000000000001</v>
      </c>
      <c r="Q1588" t="s">
        <v>373</v>
      </c>
      <c r="R1588">
        <v>-29</v>
      </c>
      <c r="S1588">
        <v>-0.2</v>
      </c>
      <c r="T1588">
        <v>-84.8</v>
      </c>
      <c r="U1588">
        <v>56.2</v>
      </c>
      <c r="V1588">
        <v>-1.2</v>
      </c>
    </row>
    <row r="1589" spans="1:22" x14ac:dyDescent="0.45">
      <c r="A1589" t="s">
        <v>3200</v>
      </c>
      <c r="B1589" t="s">
        <v>1989</v>
      </c>
      <c r="C1589">
        <v>205</v>
      </c>
      <c r="D1589">
        <v>582</v>
      </c>
      <c r="E1589">
        <v>11</v>
      </c>
      <c r="F1589">
        <v>40</v>
      </c>
      <c r="G1589">
        <v>50</v>
      </c>
      <c r="H1589">
        <v>0</v>
      </c>
      <c r="I1589">
        <v>7.5999999999999998E-2</v>
      </c>
      <c r="J1589">
        <v>0.28999999999999998</v>
      </c>
      <c r="K1589">
        <v>0.106</v>
      </c>
      <c r="L1589">
        <v>0.25600000000000001</v>
      </c>
      <c r="M1589">
        <v>0.192</v>
      </c>
      <c r="N1589">
        <v>0.26300000000000001</v>
      </c>
      <c r="O1589">
        <v>0.29799999999999999</v>
      </c>
      <c r="P1589">
        <v>0.252</v>
      </c>
      <c r="Q1589" t="s">
        <v>373</v>
      </c>
      <c r="R1589">
        <v>45</v>
      </c>
      <c r="S1589">
        <v>-4.5999999999999996</v>
      </c>
      <c r="T1589">
        <v>-44.4</v>
      </c>
      <c r="U1589">
        <v>12.8</v>
      </c>
      <c r="V1589">
        <v>-1.2</v>
      </c>
    </row>
    <row r="1590" spans="1:22" x14ac:dyDescent="0.45">
      <c r="A1590" t="s">
        <v>3201</v>
      </c>
      <c r="B1590" t="s">
        <v>52</v>
      </c>
      <c r="C1590">
        <v>90</v>
      </c>
      <c r="D1590">
        <v>319</v>
      </c>
      <c r="E1590">
        <v>5</v>
      </c>
      <c r="F1590">
        <v>28</v>
      </c>
      <c r="G1590">
        <v>26</v>
      </c>
      <c r="H1590">
        <v>7</v>
      </c>
      <c r="I1590">
        <v>6.9000000000000006E-2</v>
      </c>
      <c r="J1590">
        <v>0.32600000000000001</v>
      </c>
      <c r="K1590">
        <v>0.115</v>
      </c>
      <c r="L1590">
        <v>0.317</v>
      </c>
      <c r="M1590">
        <v>0.215</v>
      </c>
      <c r="N1590">
        <v>0.27200000000000002</v>
      </c>
      <c r="O1590">
        <v>0.33</v>
      </c>
      <c r="P1590">
        <v>0.26700000000000002</v>
      </c>
      <c r="Q1590" t="s">
        <v>373</v>
      </c>
      <c r="R1590">
        <v>70</v>
      </c>
      <c r="S1590">
        <v>0.8</v>
      </c>
      <c r="T1590">
        <v>-10.4</v>
      </c>
      <c r="U1590">
        <v>-11.8</v>
      </c>
      <c r="V1590">
        <v>-1.2</v>
      </c>
    </row>
    <row r="1591" spans="1:22" x14ac:dyDescent="0.45">
      <c r="A1591" t="s">
        <v>3202</v>
      </c>
      <c r="B1591" t="s">
        <v>1989</v>
      </c>
      <c r="C1591">
        <v>193</v>
      </c>
      <c r="D1591">
        <v>534</v>
      </c>
      <c r="E1591">
        <v>20</v>
      </c>
      <c r="F1591">
        <v>55</v>
      </c>
      <c r="G1591">
        <v>73</v>
      </c>
      <c r="H1591">
        <v>0</v>
      </c>
      <c r="I1591">
        <v>5.0999999999999997E-2</v>
      </c>
      <c r="J1591">
        <v>0.19900000000000001</v>
      </c>
      <c r="K1591">
        <v>0.188</v>
      </c>
      <c r="L1591">
        <v>0.25900000000000001</v>
      </c>
      <c r="M1591">
        <v>0.23699999999999999</v>
      </c>
      <c r="N1591">
        <v>0.28799999999999998</v>
      </c>
      <c r="O1591">
        <v>0.42499999999999999</v>
      </c>
      <c r="P1591">
        <v>0.309</v>
      </c>
      <c r="Q1591" t="s">
        <v>373</v>
      </c>
      <c r="R1591">
        <v>85</v>
      </c>
      <c r="S1591">
        <v>-6.2</v>
      </c>
      <c r="T1591">
        <v>-15.7</v>
      </c>
      <c r="U1591">
        <v>-13.9</v>
      </c>
      <c r="V1591">
        <v>-1.2</v>
      </c>
    </row>
    <row r="1592" spans="1:22" x14ac:dyDescent="0.45">
      <c r="A1592" t="s">
        <v>3203</v>
      </c>
      <c r="B1592" t="s">
        <v>20</v>
      </c>
      <c r="C1592">
        <v>132</v>
      </c>
      <c r="D1592">
        <v>542</v>
      </c>
      <c r="E1592">
        <v>14</v>
      </c>
      <c r="F1592">
        <v>51</v>
      </c>
      <c r="G1592">
        <v>60</v>
      </c>
      <c r="H1592">
        <v>1</v>
      </c>
      <c r="I1592">
        <v>5.7000000000000002E-2</v>
      </c>
      <c r="J1592">
        <v>0.188</v>
      </c>
      <c r="K1592">
        <v>0.13400000000000001</v>
      </c>
      <c r="L1592">
        <v>0.32800000000000001</v>
      </c>
      <c r="M1592">
        <v>0.28100000000000003</v>
      </c>
      <c r="N1592">
        <v>0.33200000000000002</v>
      </c>
      <c r="O1592">
        <v>0.41499999999999998</v>
      </c>
      <c r="P1592">
        <v>0.32600000000000001</v>
      </c>
      <c r="Q1592" t="s">
        <v>373</v>
      </c>
      <c r="R1592">
        <v>90</v>
      </c>
      <c r="S1592">
        <v>-5.8</v>
      </c>
      <c r="T1592">
        <v>-12.6</v>
      </c>
      <c r="U1592">
        <v>-18.600000000000001</v>
      </c>
      <c r="V1592">
        <v>-1.3</v>
      </c>
    </row>
    <row r="1593" spans="1:22" x14ac:dyDescent="0.45">
      <c r="A1593" t="s">
        <v>3204</v>
      </c>
      <c r="B1593" t="s">
        <v>1989</v>
      </c>
      <c r="C1593">
        <v>178</v>
      </c>
      <c r="D1593">
        <v>373</v>
      </c>
      <c r="E1593">
        <v>6</v>
      </c>
      <c r="F1593">
        <v>55</v>
      </c>
      <c r="G1593">
        <v>38</v>
      </c>
      <c r="H1593">
        <v>12</v>
      </c>
      <c r="I1593">
        <v>7.0000000000000007E-2</v>
      </c>
      <c r="J1593">
        <v>0.32200000000000001</v>
      </c>
      <c r="K1593">
        <v>8.7999999999999995E-2</v>
      </c>
      <c r="L1593">
        <v>0.27100000000000002</v>
      </c>
      <c r="M1593">
        <v>0.191</v>
      </c>
      <c r="N1593">
        <v>0.246</v>
      </c>
      <c r="O1593">
        <v>0.27900000000000003</v>
      </c>
      <c r="P1593">
        <v>0.23300000000000001</v>
      </c>
      <c r="Q1593" t="s">
        <v>373</v>
      </c>
      <c r="R1593">
        <v>37</v>
      </c>
      <c r="S1593">
        <v>3.6</v>
      </c>
      <c r="T1593">
        <v>-25.1</v>
      </c>
      <c r="U1593">
        <v>0.7</v>
      </c>
      <c r="V1593">
        <v>-1.3</v>
      </c>
    </row>
    <row r="1594" spans="1:22" x14ac:dyDescent="0.45">
      <c r="A1594" t="s">
        <v>3205</v>
      </c>
      <c r="B1594" t="s">
        <v>95</v>
      </c>
      <c r="C1594">
        <v>291</v>
      </c>
      <c r="D1594">
        <v>1068</v>
      </c>
      <c r="E1594">
        <v>31</v>
      </c>
      <c r="F1594">
        <v>106</v>
      </c>
      <c r="G1594">
        <v>120</v>
      </c>
      <c r="H1594">
        <v>3</v>
      </c>
      <c r="I1594">
        <v>7.6999999999999999E-2</v>
      </c>
      <c r="J1594">
        <v>0.20899999999999999</v>
      </c>
      <c r="K1594">
        <v>0.155</v>
      </c>
      <c r="L1594">
        <v>0.27600000000000002</v>
      </c>
      <c r="M1594">
        <v>0.23799999999999999</v>
      </c>
      <c r="N1594">
        <v>0.30099999999999999</v>
      </c>
      <c r="O1594">
        <v>0.39300000000000002</v>
      </c>
      <c r="P1594">
        <v>0.30599999999999999</v>
      </c>
      <c r="Q1594" t="s">
        <v>373</v>
      </c>
      <c r="R1594">
        <v>90</v>
      </c>
      <c r="S1594">
        <v>-10.4</v>
      </c>
      <c r="T1594">
        <v>-22.9</v>
      </c>
      <c r="U1594">
        <v>-25.7</v>
      </c>
      <c r="V1594">
        <v>-1.3</v>
      </c>
    </row>
    <row r="1595" spans="1:22" x14ac:dyDescent="0.45">
      <c r="A1595" t="s">
        <v>3206</v>
      </c>
      <c r="B1595" t="s">
        <v>1989</v>
      </c>
      <c r="C1595">
        <v>200</v>
      </c>
      <c r="D1595">
        <v>441</v>
      </c>
      <c r="E1595">
        <v>5</v>
      </c>
      <c r="F1595">
        <v>47</v>
      </c>
      <c r="G1595">
        <v>34</v>
      </c>
      <c r="H1595">
        <v>6</v>
      </c>
      <c r="I1595">
        <v>5.1999999999999998E-2</v>
      </c>
      <c r="J1595">
        <v>0.16600000000000001</v>
      </c>
      <c r="K1595">
        <v>0.108</v>
      </c>
      <c r="L1595">
        <v>0.26300000000000001</v>
      </c>
      <c r="M1595">
        <v>0.22600000000000001</v>
      </c>
      <c r="N1595">
        <v>0.27100000000000002</v>
      </c>
      <c r="O1595">
        <v>0.33400000000000002</v>
      </c>
      <c r="P1595">
        <v>0.26500000000000001</v>
      </c>
      <c r="Q1595" t="s">
        <v>373</v>
      </c>
      <c r="R1595">
        <v>51</v>
      </c>
      <c r="S1595">
        <v>2.5</v>
      </c>
      <c r="T1595">
        <v>-24.8</v>
      </c>
      <c r="U1595">
        <v>-3.2</v>
      </c>
      <c r="V1595">
        <v>-1.3</v>
      </c>
    </row>
    <row r="1596" spans="1:22" x14ac:dyDescent="0.45">
      <c r="A1596" t="s">
        <v>3207</v>
      </c>
      <c r="B1596" t="s">
        <v>1989</v>
      </c>
      <c r="C1596">
        <v>381</v>
      </c>
      <c r="D1596">
        <v>852</v>
      </c>
      <c r="E1596">
        <v>30</v>
      </c>
      <c r="F1596">
        <v>75</v>
      </c>
      <c r="G1596">
        <v>121</v>
      </c>
      <c r="H1596">
        <v>3</v>
      </c>
      <c r="I1596">
        <v>5.8999999999999997E-2</v>
      </c>
      <c r="J1596">
        <v>0.27500000000000002</v>
      </c>
      <c r="K1596">
        <v>0.17299999999999999</v>
      </c>
      <c r="L1596">
        <v>0.28299999999999997</v>
      </c>
      <c r="M1596">
        <v>0.22800000000000001</v>
      </c>
      <c r="N1596">
        <v>0.27800000000000002</v>
      </c>
      <c r="O1596">
        <v>0.40100000000000002</v>
      </c>
      <c r="P1596">
        <v>0.29299999999999998</v>
      </c>
      <c r="Q1596" t="s">
        <v>373</v>
      </c>
      <c r="R1596">
        <v>81</v>
      </c>
      <c r="S1596">
        <v>-1.7</v>
      </c>
      <c r="T1596">
        <v>-20.3</v>
      </c>
      <c r="U1596">
        <v>-18.5</v>
      </c>
      <c r="V1596">
        <v>-1.3</v>
      </c>
    </row>
    <row r="1597" spans="1:22" x14ac:dyDescent="0.45">
      <c r="A1597" t="s">
        <v>3208</v>
      </c>
      <c r="B1597" t="s">
        <v>1989</v>
      </c>
      <c r="C1597">
        <v>210</v>
      </c>
      <c r="D1597">
        <v>600</v>
      </c>
      <c r="E1597">
        <v>5</v>
      </c>
      <c r="F1597">
        <v>38</v>
      </c>
      <c r="G1597">
        <v>54</v>
      </c>
      <c r="H1597">
        <v>2</v>
      </c>
      <c r="I1597">
        <v>4.2000000000000003E-2</v>
      </c>
      <c r="J1597">
        <v>0.16200000000000001</v>
      </c>
      <c r="K1597">
        <v>6.7000000000000004E-2</v>
      </c>
      <c r="L1597">
        <v>0.26300000000000001</v>
      </c>
      <c r="M1597">
        <v>0.22500000000000001</v>
      </c>
      <c r="N1597">
        <v>0.26</v>
      </c>
      <c r="O1597">
        <v>0.29299999999999998</v>
      </c>
      <c r="P1597">
        <v>0.24399999999999999</v>
      </c>
      <c r="Q1597" t="s">
        <v>373</v>
      </c>
      <c r="R1597">
        <v>40</v>
      </c>
      <c r="S1597">
        <v>-4.3</v>
      </c>
      <c r="T1597">
        <v>-50.1</v>
      </c>
      <c r="U1597">
        <v>16.7</v>
      </c>
      <c r="V1597">
        <v>-1.3</v>
      </c>
    </row>
    <row r="1598" spans="1:22" x14ac:dyDescent="0.45">
      <c r="A1598" t="s">
        <v>3209</v>
      </c>
      <c r="B1598" t="s">
        <v>1989</v>
      </c>
      <c r="C1598">
        <v>92</v>
      </c>
      <c r="D1598">
        <v>315</v>
      </c>
      <c r="E1598">
        <v>6</v>
      </c>
      <c r="F1598">
        <v>38</v>
      </c>
      <c r="G1598">
        <v>20</v>
      </c>
      <c r="H1598">
        <v>3</v>
      </c>
      <c r="I1598">
        <v>7.2999999999999995E-2</v>
      </c>
      <c r="J1598">
        <v>0.34599999999999997</v>
      </c>
      <c r="K1598">
        <v>0.111</v>
      </c>
      <c r="L1598">
        <v>0.32200000000000001</v>
      </c>
      <c r="M1598">
        <v>0.216</v>
      </c>
      <c r="N1598">
        <v>0.27700000000000002</v>
      </c>
      <c r="O1598">
        <v>0.32800000000000001</v>
      </c>
      <c r="P1598">
        <v>0.26500000000000001</v>
      </c>
      <c r="Q1598" t="s">
        <v>373</v>
      </c>
      <c r="R1598">
        <v>63</v>
      </c>
      <c r="S1598">
        <v>0.8</v>
      </c>
      <c r="T1598">
        <v>-13.6</v>
      </c>
      <c r="U1598">
        <v>-11</v>
      </c>
      <c r="V1598">
        <v>-1.3</v>
      </c>
    </row>
    <row r="1599" spans="1:22" x14ac:dyDescent="0.45">
      <c r="A1599" t="s">
        <v>3210</v>
      </c>
      <c r="B1599" t="s">
        <v>1989</v>
      </c>
      <c r="C1599">
        <v>240</v>
      </c>
      <c r="D1599">
        <v>622</v>
      </c>
      <c r="E1599">
        <v>17</v>
      </c>
      <c r="F1599">
        <v>54</v>
      </c>
      <c r="G1599">
        <v>73</v>
      </c>
      <c r="H1599">
        <v>2</v>
      </c>
      <c r="I1599">
        <v>6.3E-2</v>
      </c>
      <c r="J1599">
        <v>0.219</v>
      </c>
      <c r="K1599">
        <v>0.15</v>
      </c>
      <c r="L1599">
        <v>0.27200000000000002</v>
      </c>
      <c r="M1599">
        <v>0.23200000000000001</v>
      </c>
      <c r="N1599">
        <v>0.28299999999999997</v>
      </c>
      <c r="O1599">
        <v>0.38200000000000001</v>
      </c>
      <c r="P1599">
        <v>0.28899999999999998</v>
      </c>
      <c r="Q1599" t="s">
        <v>373</v>
      </c>
      <c r="R1599">
        <v>73</v>
      </c>
      <c r="S1599">
        <v>-2.6</v>
      </c>
      <c r="T1599">
        <v>-23</v>
      </c>
      <c r="U1599">
        <v>-9.6999999999999993</v>
      </c>
      <c r="V1599">
        <v>-1.3</v>
      </c>
    </row>
    <row r="1600" spans="1:22" x14ac:dyDescent="0.45">
      <c r="A1600" t="s">
        <v>3211</v>
      </c>
      <c r="B1600" t="s">
        <v>1989</v>
      </c>
      <c r="C1600">
        <v>1118</v>
      </c>
      <c r="D1600">
        <v>4371</v>
      </c>
      <c r="E1600">
        <v>109</v>
      </c>
      <c r="F1600">
        <v>473</v>
      </c>
      <c r="G1600">
        <v>566</v>
      </c>
      <c r="H1600">
        <v>36</v>
      </c>
      <c r="I1600">
        <v>4.1000000000000002E-2</v>
      </c>
      <c r="J1600">
        <v>0.17899999999999999</v>
      </c>
      <c r="K1600">
        <v>0.13800000000000001</v>
      </c>
      <c r="L1600">
        <v>0.32300000000000001</v>
      </c>
      <c r="M1600">
        <v>0.28299999999999997</v>
      </c>
      <c r="N1600">
        <v>0.316</v>
      </c>
      <c r="O1600">
        <v>0.42099999999999999</v>
      </c>
      <c r="P1600">
        <v>0.32</v>
      </c>
      <c r="Q1600" t="s">
        <v>373</v>
      </c>
      <c r="R1600">
        <v>96</v>
      </c>
      <c r="S1600">
        <v>-18.899999999999999</v>
      </c>
      <c r="T1600">
        <v>-38.1</v>
      </c>
      <c r="U1600">
        <v>-122.7</v>
      </c>
      <c r="V1600">
        <v>-1.4</v>
      </c>
    </row>
    <row r="1601" spans="1:22" x14ac:dyDescent="0.45">
      <c r="A1601" t="s">
        <v>3212</v>
      </c>
      <c r="B1601" t="s">
        <v>35</v>
      </c>
      <c r="C1601">
        <v>151</v>
      </c>
      <c r="D1601">
        <v>318</v>
      </c>
      <c r="E1601">
        <v>3</v>
      </c>
      <c r="F1601">
        <v>45</v>
      </c>
      <c r="G1601">
        <v>29</v>
      </c>
      <c r="H1601">
        <v>6</v>
      </c>
      <c r="I1601">
        <v>8.7999999999999995E-2</v>
      </c>
      <c r="J1601">
        <v>0.214</v>
      </c>
      <c r="K1601">
        <v>0.109</v>
      </c>
      <c r="L1601">
        <v>0.28499999999999998</v>
      </c>
      <c r="M1601">
        <v>0.22500000000000001</v>
      </c>
      <c r="N1601">
        <v>0.29599999999999999</v>
      </c>
      <c r="O1601">
        <v>0.33300000000000002</v>
      </c>
      <c r="P1601">
        <v>0.27700000000000002</v>
      </c>
      <c r="Q1601" t="s">
        <v>373</v>
      </c>
      <c r="R1601">
        <v>51</v>
      </c>
      <c r="S1601">
        <v>0.5</v>
      </c>
      <c r="T1601">
        <v>-19.7</v>
      </c>
      <c r="U1601">
        <v>-5.3</v>
      </c>
      <c r="V1601">
        <v>-1.4</v>
      </c>
    </row>
    <row r="1602" spans="1:22" x14ac:dyDescent="0.45">
      <c r="A1602" t="s">
        <v>3213</v>
      </c>
      <c r="B1602" t="s">
        <v>1989</v>
      </c>
      <c r="C1602">
        <v>122</v>
      </c>
      <c r="D1602">
        <v>349</v>
      </c>
      <c r="E1602">
        <v>7</v>
      </c>
      <c r="F1602">
        <v>29</v>
      </c>
      <c r="G1602">
        <v>41</v>
      </c>
      <c r="H1602">
        <v>0</v>
      </c>
      <c r="I1602">
        <v>4.2999999999999997E-2</v>
      </c>
      <c r="J1602">
        <v>0.14599999999999999</v>
      </c>
      <c r="K1602">
        <v>0.115</v>
      </c>
      <c r="L1602">
        <v>0.26900000000000002</v>
      </c>
      <c r="M1602">
        <v>0.248</v>
      </c>
      <c r="N1602">
        <v>0.28000000000000003</v>
      </c>
      <c r="O1602">
        <v>0.36299999999999999</v>
      </c>
      <c r="P1602">
        <v>0.28000000000000003</v>
      </c>
      <c r="Q1602" t="s">
        <v>373</v>
      </c>
      <c r="R1602">
        <v>68</v>
      </c>
      <c r="S1602">
        <v>-3.2</v>
      </c>
      <c r="T1602">
        <v>-16.899999999999999</v>
      </c>
      <c r="U1602">
        <v>-7.8</v>
      </c>
      <c r="V1602">
        <v>-1.4</v>
      </c>
    </row>
    <row r="1603" spans="1:22" x14ac:dyDescent="0.45">
      <c r="A1603" t="s">
        <v>3214</v>
      </c>
      <c r="B1603" t="s">
        <v>1989</v>
      </c>
      <c r="C1603">
        <v>86</v>
      </c>
      <c r="D1603">
        <v>308</v>
      </c>
      <c r="E1603">
        <v>4</v>
      </c>
      <c r="F1603">
        <v>23</v>
      </c>
      <c r="G1603">
        <v>28</v>
      </c>
      <c r="H1603">
        <v>0</v>
      </c>
      <c r="I1603">
        <v>4.4999999999999998E-2</v>
      </c>
      <c r="J1603">
        <v>0.218</v>
      </c>
      <c r="K1603">
        <v>9.7000000000000003E-2</v>
      </c>
      <c r="L1603">
        <v>0.28899999999999998</v>
      </c>
      <c r="M1603">
        <v>0.23400000000000001</v>
      </c>
      <c r="N1603">
        <v>0.28100000000000003</v>
      </c>
      <c r="O1603">
        <v>0.33100000000000002</v>
      </c>
      <c r="P1603">
        <v>0.27300000000000002</v>
      </c>
      <c r="Q1603" t="s">
        <v>373</v>
      </c>
      <c r="R1603">
        <v>59</v>
      </c>
      <c r="S1603">
        <v>-4</v>
      </c>
      <c r="T1603">
        <v>-19.899999999999999</v>
      </c>
      <c r="U1603">
        <v>-4.5999999999999996</v>
      </c>
      <c r="V1603">
        <v>-1.4</v>
      </c>
    </row>
    <row r="1604" spans="1:22" x14ac:dyDescent="0.45">
      <c r="A1604" t="s">
        <v>3215</v>
      </c>
      <c r="B1604" t="s">
        <v>1989</v>
      </c>
      <c r="C1604">
        <v>427</v>
      </c>
      <c r="D1604">
        <v>1023</v>
      </c>
      <c r="E1604">
        <v>4</v>
      </c>
      <c r="F1604">
        <v>97</v>
      </c>
      <c r="G1604">
        <v>91</v>
      </c>
      <c r="H1604">
        <v>2</v>
      </c>
      <c r="I1604">
        <v>4.3999999999999997E-2</v>
      </c>
      <c r="J1604">
        <v>0.127</v>
      </c>
      <c r="K1604">
        <v>7.5999999999999998E-2</v>
      </c>
      <c r="L1604">
        <v>0.26900000000000002</v>
      </c>
      <c r="M1604">
        <v>0.23899999999999999</v>
      </c>
      <c r="N1604">
        <v>0.27500000000000002</v>
      </c>
      <c r="O1604">
        <v>0.315</v>
      </c>
      <c r="P1604">
        <v>0.26</v>
      </c>
      <c r="Q1604" t="s">
        <v>373</v>
      </c>
      <c r="R1604">
        <v>57</v>
      </c>
      <c r="S1604">
        <v>-6.7</v>
      </c>
      <c r="T1604">
        <v>-59.5</v>
      </c>
      <c r="U1604">
        <v>13.7</v>
      </c>
      <c r="V1604">
        <v>-1.4</v>
      </c>
    </row>
    <row r="1605" spans="1:22" x14ac:dyDescent="0.45">
      <c r="A1605" t="s">
        <v>1915</v>
      </c>
      <c r="B1605" t="s">
        <v>1989</v>
      </c>
      <c r="C1605">
        <v>219</v>
      </c>
      <c r="D1605">
        <v>770</v>
      </c>
      <c r="E1605">
        <v>23</v>
      </c>
      <c r="F1605">
        <v>91</v>
      </c>
      <c r="G1605">
        <v>85</v>
      </c>
      <c r="H1605">
        <v>3</v>
      </c>
      <c r="I1605">
        <v>0.13500000000000001</v>
      </c>
      <c r="J1605">
        <v>0.309</v>
      </c>
      <c r="K1605">
        <v>0.13800000000000001</v>
      </c>
      <c r="L1605">
        <v>0.25700000000000001</v>
      </c>
      <c r="M1605">
        <v>0.192</v>
      </c>
      <c r="N1605">
        <v>0.30099999999999999</v>
      </c>
      <c r="O1605">
        <v>0.33</v>
      </c>
      <c r="P1605">
        <v>0.28699999999999998</v>
      </c>
      <c r="Q1605" t="s">
        <v>373</v>
      </c>
      <c r="R1605">
        <v>84</v>
      </c>
      <c r="S1605">
        <v>-1.4</v>
      </c>
      <c r="T1605">
        <v>-15.9</v>
      </c>
      <c r="U1605">
        <v>-22.3</v>
      </c>
      <c r="V1605">
        <v>-1.4</v>
      </c>
    </row>
    <row r="1606" spans="1:22" x14ac:dyDescent="0.45">
      <c r="A1606" t="s">
        <v>3216</v>
      </c>
      <c r="B1606" t="s">
        <v>1989</v>
      </c>
      <c r="C1606">
        <v>402</v>
      </c>
      <c r="D1606">
        <v>1162</v>
      </c>
      <c r="E1606">
        <v>8</v>
      </c>
      <c r="F1606">
        <v>118</v>
      </c>
      <c r="G1606">
        <v>74</v>
      </c>
      <c r="H1606">
        <v>5</v>
      </c>
      <c r="I1606">
        <v>8.3000000000000004E-2</v>
      </c>
      <c r="J1606">
        <v>0.20499999999999999</v>
      </c>
      <c r="K1606">
        <v>7.3999999999999996E-2</v>
      </c>
      <c r="L1606">
        <v>0.27700000000000002</v>
      </c>
      <c r="M1606">
        <v>0.22</v>
      </c>
      <c r="N1606">
        <v>0.28699999999999998</v>
      </c>
      <c r="O1606">
        <v>0.29499999999999998</v>
      </c>
      <c r="P1606">
        <v>0.26</v>
      </c>
      <c r="Q1606" t="s">
        <v>373</v>
      </c>
      <c r="R1606">
        <v>52</v>
      </c>
      <c r="S1606">
        <v>1.7</v>
      </c>
      <c r="T1606">
        <v>-65.400000000000006</v>
      </c>
      <c r="U1606">
        <v>14.4</v>
      </c>
      <c r="V1606">
        <v>-1.4</v>
      </c>
    </row>
    <row r="1607" spans="1:22" x14ac:dyDescent="0.45">
      <c r="A1607" t="s">
        <v>3217</v>
      </c>
      <c r="B1607" t="s">
        <v>1989</v>
      </c>
      <c r="C1607">
        <v>309</v>
      </c>
      <c r="D1607">
        <v>1200</v>
      </c>
      <c r="E1607">
        <v>41</v>
      </c>
      <c r="F1607">
        <v>124</v>
      </c>
      <c r="G1607">
        <v>155</v>
      </c>
      <c r="H1607">
        <v>6</v>
      </c>
      <c r="I1607">
        <v>7.2999999999999995E-2</v>
      </c>
      <c r="J1607">
        <v>0.16800000000000001</v>
      </c>
      <c r="K1607">
        <v>0.158</v>
      </c>
      <c r="L1607">
        <v>0.26400000000000001</v>
      </c>
      <c r="M1607">
        <v>0.247</v>
      </c>
      <c r="N1607">
        <v>0.309</v>
      </c>
      <c r="O1607">
        <v>0.40500000000000003</v>
      </c>
      <c r="P1607">
        <v>0.309</v>
      </c>
      <c r="Q1607" t="s">
        <v>373</v>
      </c>
      <c r="R1607">
        <v>84</v>
      </c>
      <c r="S1607">
        <v>-3.8</v>
      </c>
      <c r="T1607">
        <v>-28.4</v>
      </c>
      <c r="U1607">
        <v>-27.3</v>
      </c>
      <c r="V1607">
        <v>-1.4</v>
      </c>
    </row>
    <row r="1608" spans="1:22" x14ac:dyDescent="0.45">
      <c r="A1608" t="s">
        <v>3218</v>
      </c>
      <c r="B1608" t="s">
        <v>1989</v>
      </c>
      <c r="C1608">
        <v>378</v>
      </c>
      <c r="D1608">
        <v>950</v>
      </c>
      <c r="E1608">
        <v>8</v>
      </c>
      <c r="F1608">
        <v>88</v>
      </c>
      <c r="G1608">
        <v>80</v>
      </c>
      <c r="H1608">
        <v>4</v>
      </c>
      <c r="I1608">
        <v>7.3999999999999996E-2</v>
      </c>
      <c r="J1608">
        <v>0.219</v>
      </c>
      <c r="K1608">
        <v>0.09</v>
      </c>
      <c r="L1608">
        <v>0.28799999999999998</v>
      </c>
      <c r="M1608">
        <v>0.22800000000000001</v>
      </c>
      <c r="N1608">
        <v>0.28799999999999998</v>
      </c>
      <c r="O1608">
        <v>0.318</v>
      </c>
      <c r="P1608">
        <v>0.27</v>
      </c>
      <c r="Q1608" t="s">
        <v>373</v>
      </c>
      <c r="R1608">
        <v>58</v>
      </c>
      <c r="S1608">
        <v>2.8</v>
      </c>
      <c r="T1608">
        <v>-48.2</v>
      </c>
      <c r="U1608">
        <v>1.6</v>
      </c>
      <c r="V1608">
        <v>-1.4</v>
      </c>
    </row>
    <row r="1609" spans="1:22" x14ac:dyDescent="0.45">
      <c r="A1609" t="s">
        <v>563</v>
      </c>
      <c r="B1609" t="s">
        <v>1989</v>
      </c>
      <c r="C1609">
        <v>244</v>
      </c>
      <c r="D1609">
        <v>312</v>
      </c>
      <c r="E1609">
        <v>0</v>
      </c>
      <c r="F1609">
        <v>6</v>
      </c>
      <c r="G1609">
        <v>10</v>
      </c>
      <c r="H1609">
        <v>0</v>
      </c>
      <c r="I1609">
        <v>1.2999999999999999E-2</v>
      </c>
      <c r="J1609">
        <v>0.46800000000000003</v>
      </c>
      <c r="K1609">
        <v>7.0000000000000001E-3</v>
      </c>
      <c r="L1609">
        <v>0.19400000000000001</v>
      </c>
      <c r="M1609">
        <v>9.0999999999999998E-2</v>
      </c>
      <c r="N1609">
        <v>0.11</v>
      </c>
      <c r="O1609">
        <v>9.8000000000000004E-2</v>
      </c>
      <c r="P1609">
        <v>9.6000000000000002E-2</v>
      </c>
      <c r="Q1609" t="s">
        <v>373</v>
      </c>
      <c r="R1609">
        <v>-55</v>
      </c>
      <c r="S1609">
        <v>0</v>
      </c>
      <c r="T1609">
        <v>-59.1</v>
      </c>
      <c r="U1609">
        <v>35.299999999999997</v>
      </c>
      <c r="V1609">
        <v>-1.4</v>
      </c>
    </row>
    <row r="1610" spans="1:22" x14ac:dyDescent="0.45">
      <c r="A1610" t="s">
        <v>3219</v>
      </c>
      <c r="B1610" t="s">
        <v>1989</v>
      </c>
      <c r="C1610">
        <v>358</v>
      </c>
      <c r="D1610">
        <v>784</v>
      </c>
      <c r="E1610">
        <v>19</v>
      </c>
      <c r="F1610">
        <v>102</v>
      </c>
      <c r="G1610">
        <v>71</v>
      </c>
      <c r="H1610">
        <v>37</v>
      </c>
      <c r="I1610">
        <v>6.3E-2</v>
      </c>
      <c r="J1610">
        <v>0.3</v>
      </c>
      <c r="K1610">
        <v>0.127</v>
      </c>
      <c r="L1610">
        <v>0.27500000000000002</v>
      </c>
      <c r="M1610">
        <v>0.20499999999999999</v>
      </c>
      <c r="N1610">
        <v>0.26700000000000002</v>
      </c>
      <c r="O1610">
        <v>0.33200000000000002</v>
      </c>
      <c r="P1610">
        <v>0.26700000000000002</v>
      </c>
      <c r="Q1610" t="s">
        <v>373</v>
      </c>
      <c r="R1610">
        <v>60</v>
      </c>
      <c r="S1610">
        <v>9.1999999999999993</v>
      </c>
      <c r="T1610">
        <v>-28.5</v>
      </c>
      <c r="U1610">
        <v>-11.8</v>
      </c>
      <c r="V1610">
        <v>-1.4</v>
      </c>
    </row>
    <row r="1611" spans="1:22" x14ac:dyDescent="0.45">
      <c r="A1611" t="s">
        <v>3220</v>
      </c>
      <c r="B1611" t="s">
        <v>1989</v>
      </c>
      <c r="C1611">
        <v>287</v>
      </c>
      <c r="D1611">
        <v>630</v>
      </c>
      <c r="E1611">
        <v>8</v>
      </c>
      <c r="F1611">
        <v>70</v>
      </c>
      <c r="G1611">
        <v>59</v>
      </c>
      <c r="H1611">
        <v>2</v>
      </c>
      <c r="I1611">
        <v>0.04</v>
      </c>
      <c r="J1611">
        <v>0.186</v>
      </c>
      <c r="K1611">
        <v>0.10199999999999999</v>
      </c>
      <c r="L1611">
        <v>0.25700000000000001</v>
      </c>
      <c r="M1611">
        <v>0.218</v>
      </c>
      <c r="N1611">
        <v>0.252</v>
      </c>
      <c r="O1611">
        <v>0.32100000000000001</v>
      </c>
      <c r="P1611">
        <v>0.247</v>
      </c>
      <c r="Q1611" t="s">
        <v>373</v>
      </c>
      <c r="R1611">
        <v>42</v>
      </c>
      <c r="S1611">
        <v>3</v>
      </c>
      <c r="T1611">
        <v>-44.1</v>
      </c>
      <c r="U1611">
        <v>8.1</v>
      </c>
      <c r="V1611">
        <v>-1.5</v>
      </c>
    </row>
    <row r="1612" spans="1:22" x14ac:dyDescent="0.45">
      <c r="A1612" t="s">
        <v>3221</v>
      </c>
      <c r="B1612" t="s">
        <v>1989</v>
      </c>
      <c r="C1612">
        <v>129</v>
      </c>
      <c r="D1612">
        <v>323</v>
      </c>
      <c r="E1612">
        <v>5</v>
      </c>
      <c r="F1612">
        <v>31</v>
      </c>
      <c r="G1612">
        <v>32</v>
      </c>
      <c r="H1612">
        <v>1</v>
      </c>
      <c r="I1612">
        <v>3.6999999999999998E-2</v>
      </c>
      <c r="J1612">
        <v>0.16700000000000001</v>
      </c>
      <c r="K1612">
        <v>0.105</v>
      </c>
      <c r="L1612">
        <v>0.254</v>
      </c>
      <c r="M1612">
        <v>0.223</v>
      </c>
      <c r="N1612">
        <v>0.25800000000000001</v>
      </c>
      <c r="O1612">
        <v>0.32800000000000001</v>
      </c>
      <c r="P1612">
        <v>0.25900000000000001</v>
      </c>
      <c r="Q1612" t="s">
        <v>373</v>
      </c>
      <c r="R1612">
        <v>50</v>
      </c>
      <c r="S1612">
        <v>0.3</v>
      </c>
      <c r="T1612">
        <v>-19.100000000000001</v>
      </c>
      <c r="U1612">
        <v>-6.3</v>
      </c>
      <c r="V1612">
        <v>-1.5</v>
      </c>
    </row>
    <row r="1613" spans="1:22" x14ac:dyDescent="0.45">
      <c r="A1613" t="s">
        <v>3222</v>
      </c>
      <c r="B1613" t="s">
        <v>1989</v>
      </c>
      <c r="C1613">
        <v>182</v>
      </c>
      <c r="D1613">
        <v>640</v>
      </c>
      <c r="E1613">
        <v>18</v>
      </c>
      <c r="F1613">
        <v>65</v>
      </c>
      <c r="G1613">
        <v>75</v>
      </c>
      <c r="H1613">
        <v>0</v>
      </c>
      <c r="I1613">
        <v>0.11600000000000001</v>
      </c>
      <c r="J1613">
        <v>0.26900000000000002</v>
      </c>
      <c r="K1613">
        <v>0.14199999999999999</v>
      </c>
      <c r="L1613">
        <v>0.247</v>
      </c>
      <c r="M1613">
        <v>0.19700000000000001</v>
      </c>
      <c r="N1613">
        <v>0.29099999999999998</v>
      </c>
      <c r="O1613">
        <v>0.33900000000000002</v>
      </c>
      <c r="P1613">
        <v>0.27900000000000003</v>
      </c>
      <c r="Q1613" t="s">
        <v>373</v>
      </c>
      <c r="R1613">
        <v>76</v>
      </c>
      <c r="S1613">
        <v>-2</v>
      </c>
      <c r="T1613">
        <v>-20</v>
      </c>
      <c r="U1613">
        <v>-14.6</v>
      </c>
      <c r="V1613">
        <v>-1.5</v>
      </c>
    </row>
    <row r="1614" spans="1:22" x14ac:dyDescent="0.45">
      <c r="A1614" t="s">
        <v>3223</v>
      </c>
      <c r="B1614" t="s">
        <v>1989</v>
      </c>
      <c r="C1614">
        <v>327</v>
      </c>
      <c r="D1614">
        <v>870</v>
      </c>
      <c r="E1614">
        <v>4</v>
      </c>
      <c r="F1614">
        <v>95</v>
      </c>
      <c r="G1614">
        <v>66</v>
      </c>
      <c r="H1614">
        <v>8</v>
      </c>
      <c r="I1614">
        <v>2.3E-2</v>
      </c>
      <c r="J1614">
        <v>0.17199999999999999</v>
      </c>
      <c r="K1614">
        <v>7.1999999999999995E-2</v>
      </c>
      <c r="L1614">
        <v>0.27100000000000002</v>
      </c>
      <c r="M1614">
        <v>0.22800000000000001</v>
      </c>
      <c r="N1614">
        <v>0.248</v>
      </c>
      <c r="O1614">
        <v>0.3</v>
      </c>
      <c r="P1614">
        <v>0.24</v>
      </c>
      <c r="Q1614" t="s">
        <v>373</v>
      </c>
      <c r="R1614">
        <v>36</v>
      </c>
      <c r="S1614">
        <v>-2.4</v>
      </c>
      <c r="T1614">
        <v>-71.400000000000006</v>
      </c>
      <c r="U1614">
        <v>26.9</v>
      </c>
      <c r="V1614">
        <v>-1.5</v>
      </c>
    </row>
    <row r="1615" spans="1:22" x14ac:dyDescent="0.45">
      <c r="A1615" t="s">
        <v>1912</v>
      </c>
      <c r="B1615" t="s">
        <v>1989</v>
      </c>
      <c r="C1615">
        <v>217</v>
      </c>
      <c r="D1615">
        <v>533</v>
      </c>
      <c r="E1615">
        <v>13</v>
      </c>
      <c r="F1615">
        <v>50</v>
      </c>
      <c r="G1615">
        <v>60</v>
      </c>
      <c r="H1615">
        <v>10</v>
      </c>
      <c r="I1615">
        <v>0.122</v>
      </c>
      <c r="J1615">
        <v>0.28499999999999998</v>
      </c>
      <c r="K1615">
        <v>0.11899999999999999</v>
      </c>
      <c r="L1615">
        <v>0.20899999999999999</v>
      </c>
      <c r="M1615">
        <v>0.16600000000000001</v>
      </c>
      <c r="N1615">
        <v>0.26700000000000002</v>
      </c>
      <c r="O1615">
        <v>0.28499999999999998</v>
      </c>
      <c r="P1615">
        <v>0.249</v>
      </c>
      <c r="Q1615" t="s">
        <v>373</v>
      </c>
      <c r="R1615">
        <v>55</v>
      </c>
      <c r="S1615">
        <v>0.4</v>
      </c>
      <c r="T1615">
        <v>-28.5</v>
      </c>
      <c r="U1615">
        <v>-4.4000000000000004</v>
      </c>
      <c r="V1615">
        <v>-1.5</v>
      </c>
    </row>
    <row r="1616" spans="1:22" x14ac:dyDescent="0.45">
      <c r="A1616" t="s">
        <v>3224</v>
      </c>
      <c r="B1616" t="s">
        <v>132</v>
      </c>
      <c r="C1616">
        <v>154</v>
      </c>
      <c r="D1616">
        <v>542</v>
      </c>
      <c r="E1616">
        <v>29</v>
      </c>
      <c r="F1616">
        <v>60</v>
      </c>
      <c r="G1616">
        <v>71</v>
      </c>
      <c r="H1616">
        <v>2</v>
      </c>
      <c r="I1616">
        <v>7.0000000000000007E-2</v>
      </c>
      <c r="J1616">
        <v>0.34699999999999998</v>
      </c>
      <c r="K1616">
        <v>0.216</v>
      </c>
      <c r="L1616">
        <v>0.28199999999999997</v>
      </c>
      <c r="M1616">
        <v>0.218</v>
      </c>
      <c r="N1616">
        <v>0.27700000000000002</v>
      </c>
      <c r="O1616">
        <v>0.433</v>
      </c>
      <c r="P1616">
        <v>0.30199999999999999</v>
      </c>
      <c r="Q1616" t="s">
        <v>373</v>
      </c>
      <c r="R1616">
        <v>90</v>
      </c>
      <c r="S1616">
        <v>-1.7</v>
      </c>
      <c r="T1616">
        <v>-8.8000000000000007</v>
      </c>
      <c r="U1616">
        <v>-25.3</v>
      </c>
      <c r="V1616">
        <v>-1.5</v>
      </c>
    </row>
    <row r="1617" spans="1:22" x14ac:dyDescent="0.45">
      <c r="A1617" t="s">
        <v>3225</v>
      </c>
      <c r="B1617" t="s">
        <v>1989</v>
      </c>
      <c r="C1617">
        <v>295</v>
      </c>
      <c r="D1617">
        <v>362</v>
      </c>
      <c r="E1617">
        <v>1</v>
      </c>
      <c r="F1617">
        <v>15</v>
      </c>
      <c r="G1617">
        <v>9</v>
      </c>
      <c r="H1617">
        <v>0</v>
      </c>
      <c r="I1617">
        <v>2.1999999999999999E-2</v>
      </c>
      <c r="J1617">
        <v>0.43099999999999999</v>
      </c>
      <c r="K1617">
        <v>1.6E-2</v>
      </c>
      <c r="L1617">
        <v>0.17799999999999999</v>
      </c>
      <c r="M1617">
        <v>9.0999999999999998E-2</v>
      </c>
      <c r="N1617">
        <v>0.114</v>
      </c>
      <c r="O1617">
        <v>0.107</v>
      </c>
      <c r="P1617">
        <v>0.10199999999999999</v>
      </c>
      <c r="Q1617" t="s">
        <v>373</v>
      </c>
      <c r="R1617">
        <v>-46</v>
      </c>
      <c r="S1617">
        <v>-0.1</v>
      </c>
      <c r="T1617">
        <v>-63.3</v>
      </c>
      <c r="U1617">
        <v>37.6</v>
      </c>
      <c r="V1617">
        <v>-1.5</v>
      </c>
    </row>
    <row r="1618" spans="1:22" x14ac:dyDescent="0.45">
      <c r="A1618" t="s">
        <v>3226</v>
      </c>
      <c r="B1618" t="s">
        <v>1989</v>
      </c>
      <c r="C1618">
        <v>344</v>
      </c>
      <c r="D1618">
        <v>475</v>
      </c>
      <c r="E1618">
        <v>3</v>
      </c>
      <c r="F1618">
        <v>16</v>
      </c>
      <c r="G1618">
        <v>17</v>
      </c>
      <c r="H1618">
        <v>0</v>
      </c>
      <c r="I1618">
        <v>1.9E-2</v>
      </c>
      <c r="J1618">
        <v>0.4</v>
      </c>
      <c r="K1618">
        <v>3.9E-2</v>
      </c>
      <c r="L1618">
        <v>0.155</v>
      </c>
      <c r="M1618">
        <v>0.09</v>
      </c>
      <c r="N1618">
        <v>0.11799999999999999</v>
      </c>
      <c r="O1618">
        <v>0.129</v>
      </c>
      <c r="P1618">
        <v>0.113</v>
      </c>
      <c r="Q1618" t="s">
        <v>373</v>
      </c>
      <c r="R1618">
        <v>-41</v>
      </c>
      <c r="S1618">
        <v>-0.3</v>
      </c>
      <c r="T1618">
        <v>-81.3</v>
      </c>
      <c r="U1618">
        <v>51.8</v>
      </c>
      <c r="V1618">
        <v>-1.5</v>
      </c>
    </row>
    <row r="1619" spans="1:22" x14ac:dyDescent="0.45">
      <c r="A1619" t="s">
        <v>3227</v>
      </c>
      <c r="B1619" t="s">
        <v>1989</v>
      </c>
      <c r="C1619">
        <v>959</v>
      </c>
      <c r="D1619">
        <v>2272</v>
      </c>
      <c r="E1619">
        <v>46</v>
      </c>
      <c r="F1619">
        <v>204</v>
      </c>
      <c r="G1619">
        <v>274</v>
      </c>
      <c r="H1619">
        <v>14</v>
      </c>
      <c r="I1619">
        <v>5.8000000000000003E-2</v>
      </c>
      <c r="J1619">
        <v>0.17699999999999999</v>
      </c>
      <c r="K1619">
        <v>0.125</v>
      </c>
      <c r="L1619">
        <v>0.3</v>
      </c>
      <c r="M1619">
        <v>0.26100000000000001</v>
      </c>
      <c r="N1619">
        <v>0.30599999999999999</v>
      </c>
      <c r="O1619">
        <v>0.38600000000000001</v>
      </c>
      <c r="P1619">
        <v>0.29899999999999999</v>
      </c>
      <c r="Q1619" t="s">
        <v>373</v>
      </c>
      <c r="R1619">
        <v>81</v>
      </c>
      <c r="S1619">
        <v>-4.4000000000000004</v>
      </c>
      <c r="T1619">
        <v>-54.8</v>
      </c>
      <c r="U1619">
        <v>-30</v>
      </c>
      <c r="V1619">
        <v>-1.5</v>
      </c>
    </row>
    <row r="1620" spans="1:22" x14ac:dyDescent="0.45">
      <c r="A1620" t="s">
        <v>3229</v>
      </c>
      <c r="B1620" t="s">
        <v>1989</v>
      </c>
      <c r="C1620">
        <v>326</v>
      </c>
      <c r="D1620">
        <v>856</v>
      </c>
      <c r="E1620">
        <v>1</v>
      </c>
      <c r="F1620">
        <v>92</v>
      </c>
      <c r="G1620">
        <v>42</v>
      </c>
      <c r="H1620">
        <v>41</v>
      </c>
      <c r="I1620">
        <v>6.7000000000000004E-2</v>
      </c>
      <c r="J1620">
        <v>0.13</v>
      </c>
      <c r="K1620">
        <v>2.9000000000000001E-2</v>
      </c>
      <c r="L1620">
        <v>0.27500000000000002</v>
      </c>
      <c r="M1620">
        <v>0.23699999999999999</v>
      </c>
      <c r="N1620">
        <v>0.3</v>
      </c>
      <c r="O1620">
        <v>0.26600000000000001</v>
      </c>
      <c r="P1620">
        <v>0.26</v>
      </c>
      <c r="Q1620" t="s">
        <v>373</v>
      </c>
      <c r="R1620">
        <v>56</v>
      </c>
      <c r="S1620">
        <v>7.3</v>
      </c>
      <c r="T1620">
        <v>-37.700000000000003</v>
      </c>
      <c r="U1620">
        <v>-3.7</v>
      </c>
      <c r="V1620">
        <v>-1.5</v>
      </c>
    </row>
    <row r="1621" spans="1:22" x14ac:dyDescent="0.45">
      <c r="A1621" t="s">
        <v>3228</v>
      </c>
      <c r="B1621" t="s">
        <v>1989</v>
      </c>
      <c r="C1621">
        <v>196</v>
      </c>
      <c r="D1621">
        <v>608</v>
      </c>
      <c r="E1621">
        <v>16</v>
      </c>
      <c r="F1621">
        <v>61</v>
      </c>
      <c r="G1621">
        <v>54</v>
      </c>
      <c r="H1621">
        <v>1</v>
      </c>
      <c r="I1621">
        <v>0.10199999999999999</v>
      </c>
      <c r="J1621">
        <v>0.32200000000000001</v>
      </c>
      <c r="K1621">
        <v>0.13900000000000001</v>
      </c>
      <c r="L1621">
        <v>0.28199999999999997</v>
      </c>
      <c r="M1621">
        <v>0.19700000000000001</v>
      </c>
      <c r="N1621">
        <v>0.317</v>
      </c>
      <c r="O1621">
        <v>0.33700000000000002</v>
      </c>
      <c r="P1621">
        <v>0.29499999999999998</v>
      </c>
      <c r="Q1621" t="s">
        <v>373</v>
      </c>
      <c r="R1621">
        <v>82</v>
      </c>
      <c r="S1621">
        <v>-4</v>
      </c>
      <c r="T1621">
        <v>-17</v>
      </c>
      <c r="U1621">
        <v>-18.899999999999999</v>
      </c>
      <c r="V1621">
        <v>-1.5</v>
      </c>
    </row>
    <row r="1622" spans="1:22" x14ac:dyDescent="0.45">
      <c r="A1622" t="s">
        <v>3230</v>
      </c>
      <c r="B1622" t="s">
        <v>1989</v>
      </c>
      <c r="C1622">
        <v>135</v>
      </c>
      <c r="D1622">
        <v>400</v>
      </c>
      <c r="E1622">
        <v>16</v>
      </c>
      <c r="F1622">
        <v>32</v>
      </c>
      <c r="G1622">
        <v>43</v>
      </c>
      <c r="H1622">
        <v>1</v>
      </c>
      <c r="I1622">
        <v>9.2999999999999999E-2</v>
      </c>
      <c r="J1622">
        <v>0.37</v>
      </c>
      <c r="K1622">
        <v>0.16200000000000001</v>
      </c>
      <c r="L1622">
        <v>0.221</v>
      </c>
      <c r="M1622">
        <v>0.16800000000000001</v>
      </c>
      <c r="N1622">
        <v>0.25</v>
      </c>
      <c r="O1622">
        <v>0.33</v>
      </c>
      <c r="P1622">
        <v>0.26</v>
      </c>
      <c r="Q1622" t="s">
        <v>373</v>
      </c>
      <c r="R1622">
        <v>61</v>
      </c>
      <c r="S1622">
        <v>-1.7</v>
      </c>
      <c r="T1622">
        <v>-19.600000000000001</v>
      </c>
      <c r="U1622">
        <v>-7.5</v>
      </c>
      <c r="V1622">
        <v>-1.6</v>
      </c>
    </row>
    <row r="1623" spans="1:22" x14ac:dyDescent="0.45">
      <c r="A1623" t="s">
        <v>3106</v>
      </c>
      <c r="B1623" t="s">
        <v>1989</v>
      </c>
      <c r="C1623">
        <v>512</v>
      </c>
      <c r="D1623">
        <v>1320</v>
      </c>
      <c r="E1623">
        <v>9</v>
      </c>
      <c r="F1623">
        <v>147</v>
      </c>
      <c r="G1623">
        <v>105</v>
      </c>
      <c r="H1623">
        <v>4</v>
      </c>
      <c r="I1623">
        <v>8.8999999999999996E-2</v>
      </c>
      <c r="J1623">
        <v>0.155</v>
      </c>
      <c r="K1623">
        <v>6.7000000000000004E-2</v>
      </c>
      <c r="L1623">
        <v>0.29099999999999998</v>
      </c>
      <c r="M1623">
        <v>0.246</v>
      </c>
      <c r="N1623">
        <v>0.316</v>
      </c>
      <c r="O1623">
        <v>0.313</v>
      </c>
      <c r="P1623">
        <v>0.28000000000000003</v>
      </c>
      <c r="Q1623" t="s">
        <v>373</v>
      </c>
      <c r="R1623">
        <v>63</v>
      </c>
      <c r="S1623">
        <v>-4.5999999999999996</v>
      </c>
      <c r="T1623">
        <v>-67.3</v>
      </c>
      <c r="U1623">
        <v>6.8</v>
      </c>
      <c r="V1623">
        <v>-1.6</v>
      </c>
    </row>
    <row r="1624" spans="1:22" x14ac:dyDescent="0.45">
      <c r="A1624" t="s">
        <v>3231</v>
      </c>
      <c r="B1624" t="s">
        <v>1989</v>
      </c>
      <c r="C1624">
        <v>261</v>
      </c>
      <c r="D1624">
        <v>376</v>
      </c>
      <c r="E1624">
        <v>0</v>
      </c>
      <c r="F1624">
        <v>10</v>
      </c>
      <c r="G1624">
        <v>17</v>
      </c>
      <c r="H1624">
        <v>3</v>
      </c>
      <c r="I1624">
        <v>2.1000000000000001E-2</v>
      </c>
      <c r="J1624">
        <v>0.38300000000000001</v>
      </c>
      <c r="K1624">
        <v>2.4E-2</v>
      </c>
      <c r="L1624">
        <v>0.18</v>
      </c>
      <c r="M1624">
        <v>0.10199999999999999</v>
      </c>
      <c r="N1624">
        <v>0.126</v>
      </c>
      <c r="O1624">
        <v>0.126</v>
      </c>
      <c r="P1624">
        <v>0.11600000000000001</v>
      </c>
      <c r="Q1624" t="s">
        <v>373</v>
      </c>
      <c r="R1624">
        <v>-43</v>
      </c>
      <c r="S1624">
        <v>-0.3</v>
      </c>
      <c r="T1624">
        <v>-66.5</v>
      </c>
      <c r="U1624">
        <v>38.9</v>
      </c>
      <c r="V1624">
        <v>-1.6</v>
      </c>
    </row>
    <row r="1625" spans="1:22" x14ac:dyDescent="0.45">
      <c r="A1625" t="s">
        <v>3232</v>
      </c>
      <c r="B1625" t="s">
        <v>1989</v>
      </c>
      <c r="C1625">
        <v>244</v>
      </c>
      <c r="D1625">
        <v>607</v>
      </c>
      <c r="E1625">
        <v>3</v>
      </c>
      <c r="F1625">
        <v>72</v>
      </c>
      <c r="G1625">
        <v>40</v>
      </c>
      <c r="H1625">
        <v>24</v>
      </c>
      <c r="I1625">
        <v>3.3000000000000002E-2</v>
      </c>
      <c r="J1625">
        <v>9.7000000000000003E-2</v>
      </c>
      <c r="K1625">
        <v>7.8E-2</v>
      </c>
      <c r="L1625">
        <v>0.315</v>
      </c>
      <c r="M1625">
        <v>0.28599999999999998</v>
      </c>
      <c r="N1625">
        <v>0.32200000000000001</v>
      </c>
      <c r="O1625">
        <v>0.36399999999999999</v>
      </c>
      <c r="P1625">
        <v>0.30499999999999999</v>
      </c>
      <c r="Q1625" t="s">
        <v>373</v>
      </c>
      <c r="R1625">
        <v>78</v>
      </c>
      <c r="S1625">
        <v>1.2</v>
      </c>
      <c r="T1625">
        <v>-15</v>
      </c>
      <c r="U1625">
        <v>-22.1</v>
      </c>
      <c r="V1625">
        <v>-1.6</v>
      </c>
    </row>
    <row r="1626" spans="1:22" x14ac:dyDescent="0.45">
      <c r="A1626" t="s">
        <v>3233</v>
      </c>
      <c r="B1626" t="s">
        <v>1989</v>
      </c>
      <c r="C1626">
        <v>751</v>
      </c>
      <c r="D1626">
        <v>1750</v>
      </c>
      <c r="E1626">
        <v>32</v>
      </c>
      <c r="F1626">
        <v>187</v>
      </c>
      <c r="G1626">
        <v>215</v>
      </c>
      <c r="H1626">
        <v>12</v>
      </c>
      <c r="I1626">
        <v>5.8000000000000003E-2</v>
      </c>
      <c r="J1626">
        <v>0.11799999999999999</v>
      </c>
      <c r="K1626">
        <v>0.127</v>
      </c>
      <c r="L1626">
        <v>0.30499999999999999</v>
      </c>
      <c r="M1626">
        <v>0.28299999999999997</v>
      </c>
      <c r="N1626">
        <v>0.32600000000000001</v>
      </c>
      <c r="O1626">
        <v>0.41</v>
      </c>
      <c r="P1626">
        <v>0.31900000000000001</v>
      </c>
      <c r="Q1626" t="s">
        <v>373</v>
      </c>
      <c r="R1626">
        <v>90</v>
      </c>
      <c r="S1626">
        <v>-15.1</v>
      </c>
      <c r="T1626">
        <v>-36.200000000000003</v>
      </c>
      <c r="U1626">
        <v>-38.700000000000003</v>
      </c>
      <c r="V1626">
        <v>-1.6</v>
      </c>
    </row>
    <row r="1627" spans="1:22" x14ac:dyDescent="0.45">
      <c r="A1627" t="s">
        <v>3234</v>
      </c>
      <c r="B1627" t="s">
        <v>41</v>
      </c>
      <c r="C1627">
        <v>170</v>
      </c>
      <c r="D1627">
        <v>398</v>
      </c>
      <c r="E1627">
        <v>0</v>
      </c>
      <c r="F1627">
        <v>10</v>
      </c>
      <c r="G1627">
        <v>29</v>
      </c>
      <c r="H1627">
        <v>0</v>
      </c>
      <c r="I1627">
        <v>0.02</v>
      </c>
      <c r="J1627">
        <v>0.40500000000000003</v>
      </c>
      <c r="K1627">
        <v>2.3E-2</v>
      </c>
      <c r="L1627">
        <v>0.215</v>
      </c>
      <c r="M1627">
        <v>0.114</v>
      </c>
      <c r="N1627">
        <v>0.13400000000000001</v>
      </c>
      <c r="O1627">
        <v>0.13800000000000001</v>
      </c>
      <c r="P1627">
        <v>0.124</v>
      </c>
      <c r="Q1627" t="s">
        <v>373</v>
      </c>
      <c r="R1627">
        <v>-43</v>
      </c>
      <c r="S1627">
        <v>-0.1</v>
      </c>
      <c r="T1627">
        <v>-73.3</v>
      </c>
      <c r="U1627">
        <v>43.4</v>
      </c>
      <c r="V1627">
        <v>-1.6</v>
      </c>
    </row>
    <row r="1628" spans="1:22" x14ac:dyDescent="0.45">
      <c r="A1628" t="s">
        <v>3235</v>
      </c>
      <c r="B1628" t="s">
        <v>1989</v>
      </c>
      <c r="C1628">
        <v>229</v>
      </c>
      <c r="D1628">
        <v>537</v>
      </c>
      <c r="E1628">
        <v>14</v>
      </c>
      <c r="F1628">
        <v>49</v>
      </c>
      <c r="G1628">
        <v>49</v>
      </c>
      <c r="H1628">
        <v>7</v>
      </c>
      <c r="I1628">
        <v>6.3E-2</v>
      </c>
      <c r="J1628">
        <v>0.20899999999999999</v>
      </c>
      <c r="K1628">
        <v>0.13800000000000001</v>
      </c>
      <c r="L1628">
        <v>0.254</v>
      </c>
      <c r="M1628">
        <v>0.219</v>
      </c>
      <c r="N1628">
        <v>0.27100000000000002</v>
      </c>
      <c r="O1628">
        <v>0.35699999999999998</v>
      </c>
      <c r="P1628">
        <v>0.27300000000000002</v>
      </c>
      <c r="Q1628" t="s">
        <v>373</v>
      </c>
      <c r="R1628">
        <v>65</v>
      </c>
      <c r="S1628">
        <v>-0.7</v>
      </c>
      <c r="T1628">
        <v>-22.9</v>
      </c>
      <c r="U1628">
        <v>-9.3000000000000007</v>
      </c>
      <c r="V1628">
        <v>-1.7</v>
      </c>
    </row>
    <row r="1629" spans="1:22" x14ac:dyDescent="0.45">
      <c r="A1629" t="s">
        <v>3236</v>
      </c>
      <c r="B1629" t="s">
        <v>1989</v>
      </c>
      <c r="C1629">
        <v>290</v>
      </c>
      <c r="D1629">
        <v>314</v>
      </c>
      <c r="E1629">
        <v>0</v>
      </c>
      <c r="F1629">
        <v>7</v>
      </c>
      <c r="G1629">
        <v>4</v>
      </c>
      <c r="H1629">
        <v>0</v>
      </c>
      <c r="I1629">
        <v>1.9E-2</v>
      </c>
      <c r="J1629">
        <v>0.49399999999999999</v>
      </c>
      <c r="K1629">
        <v>1.0999999999999999E-2</v>
      </c>
      <c r="L1629">
        <v>0.185</v>
      </c>
      <c r="M1629">
        <v>0.08</v>
      </c>
      <c r="N1629">
        <v>0.11</v>
      </c>
      <c r="O1629">
        <v>9.0999999999999998E-2</v>
      </c>
      <c r="P1629">
        <v>9.5000000000000001E-2</v>
      </c>
      <c r="Q1629" t="s">
        <v>373</v>
      </c>
      <c r="R1629">
        <v>-55</v>
      </c>
      <c r="S1629">
        <v>-0.4</v>
      </c>
      <c r="T1629">
        <v>-58.1</v>
      </c>
      <c r="U1629">
        <v>32.4</v>
      </c>
      <c r="V1629">
        <v>-1.7</v>
      </c>
    </row>
    <row r="1630" spans="1:22" x14ac:dyDescent="0.45">
      <c r="A1630" t="s">
        <v>3237</v>
      </c>
      <c r="B1630" t="s">
        <v>1989</v>
      </c>
      <c r="C1630">
        <v>119</v>
      </c>
      <c r="D1630">
        <v>331</v>
      </c>
      <c r="E1630">
        <v>2</v>
      </c>
      <c r="F1630">
        <v>21</v>
      </c>
      <c r="G1630">
        <v>20</v>
      </c>
      <c r="H1630">
        <v>3</v>
      </c>
      <c r="I1630">
        <v>9.4E-2</v>
      </c>
      <c r="J1630">
        <v>0.19</v>
      </c>
      <c r="K1630">
        <v>5.1999999999999998E-2</v>
      </c>
      <c r="L1630">
        <v>0.249</v>
      </c>
      <c r="M1630">
        <v>0.20399999999999999</v>
      </c>
      <c r="N1630">
        <v>0.28100000000000003</v>
      </c>
      <c r="O1630">
        <v>0.25600000000000001</v>
      </c>
      <c r="P1630">
        <v>0.24099999999999999</v>
      </c>
      <c r="Q1630" t="s">
        <v>373</v>
      </c>
      <c r="R1630">
        <v>43</v>
      </c>
      <c r="S1630">
        <v>1.3</v>
      </c>
      <c r="T1630">
        <v>-21.6</v>
      </c>
      <c r="U1630">
        <v>-5.4</v>
      </c>
      <c r="V1630">
        <v>-1.7</v>
      </c>
    </row>
    <row r="1631" spans="1:22" x14ac:dyDescent="0.45">
      <c r="A1631" t="s">
        <v>3238</v>
      </c>
      <c r="B1631" t="s">
        <v>54</v>
      </c>
      <c r="C1631">
        <v>171</v>
      </c>
      <c r="D1631">
        <v>406</v>
      </c>
      <c r="E1631">
        <v>6</v>
      </c>
      <c r="F1631">
        <v>42</v>
      </c>
      <c r="G1631">
        <v>34</v>
      </c>
      <c r="H1631">
        <v>7</v>
      </c>
      <c r="I1631">
        <v>6.4000000000000001E-2</v>
      </c>
      <c r="J1631">
        <v>0.29799999999999999</v>
      </c>
      <c r="K1631">
        <v>0.11600000000000001</v>
      </c>
      <c r="L1631">
        <v>0.24099999999999999</v>
      </c>
      <c r="M1631">
        <v>0.17599999999999999</v>
      </c>
      <c r="N1631">
        <v>0.23799999999999999</v>
      </c>
      <c r="O1631">
        <v>0.29199999999999998</v>
      </c>
      <c r="P1631">
        <v>0.23300000000000001</v>
      </c>
      <c r="Q1631" t="s">
        <v>373</v>
      </c>
      <c r="R1631">
        <v>43</v>
      </c>
      <c r="S1631">
        <v>-0.5</v>
      </c>
      <c r="T1631">
        <v>-28.5</v>
      </c>
      <c r="U1631">
        <v>-1.6</v>
      </c>
      <c r="V1631">
        <v>-1.7</v>
      </c>
    </row>
    <row r="1632" spans="1:22" x14ac:dyDescent="0.45">
      <c r="A1632" t="s">
        <v>3239</v>
      </c>
      <c r="B1632" t="s">
        <v>1989</v>
      </c>
      <c r="C1632">
        <v>365</v>
      </c>
      <c r="D1632">
        <v>400</v>
      </c>
      <c r="E1632">
        <v>0</v>
      </c>
      <c r="F1632">
        <v>8</v>
      </c>
      <c r="G1632">
        <v>8</v>
      </c>
      <c r="H1632">
        <v>0</v>
      </c>
      <c r="I1632">
        <v>4.2999999999999997E-2</v>
      </c>
      <c r="J1632">
        <v>0.42299999999999999</v>
      </c>
      <c r="K1632">
        <v>8.9999999999999993E-3</v>
      </c>
      <c r="L1632">
        <v>0.16400000000000001</v>
      </c>
      <c r="M1632">
        <v>8.4000000000000005E-2</v>
      </c>
      <c r="N1632">
        <v>0.127</v>
      </c>
      <c r="O1632">
        <v>9.1999999999999998E-2</v>
      </c>
      <c r="P1632">
        <v>0.107</v>
      </c>
      <c r="Q1632" t="s">
        <v>373</v>
      </c>
      <c r="R1632">
        <v>-46</v>
      </c>
      <c r="S1632">
        <v>-0.2</v>
      </c>
      <c r="T1632">
        <v>-72.400000000000006</v>
      </c>
      <c r="U1632">
        <v>43.2</v>
      </c>
      <c r="V1632">
        <v>-1.7</v>
      </c>
    </row>
    <row r="1633" spans="1:22" x14ac:dyDescent="0.45">
      <c r="A1633" t="s">
        <v>3240</v>
      </c>
      <c r="B1633" t="s">
        <v>39</v>
      </c>
      <c r="C1633">
        <v>119</v>
      </c>
      <c r="D1633">
        <v>366</v>
      </c>
      <c r="E1633">
        <v>4</v>
      </c>
      <c r="F1633">
        <v>23</v>
      </c>
      <c r="G1633">
        <v>38</v>
      </c>
      <c r="H1633">
        <v>2</v>
      </c>
      <c r="I1633">
        <v>7.3999999999999996E-2</v>
      </c>
      <c r="J1633">
        <v>0.161</v>
      </c>
      <c r="K1633">
        <v>9.1999999999999998E-2</v>
      </c>
      <c r="L1633">
        <v>0.27400000000000002</v>
      </c>
      <c r="M1633">
        <v>0.23499999999999999</v>
      </c>
      <c r="N1633">
        <v>0.29299999999999998</v>
      </c>
      <c r="O1633">
        <v>0.32700000000000001</v>
      </c>
      <c r="P1633">
        <v>0.27600000000000002</v>
      </c>
      <c r="Q1633" t="s">
        <v>373</v>
      </c>
      <c r="R1633">
        <v>66</v>
      </c>
      <c r="S1633">
        <v>-6.3</v>
      </c>
      <c r="T1633">
        <v>-21.5</v>
      </c>
      <c r="U1633">
        <v>-6.4</v>
      </c>
      <c r="V1633">
        <v>-1.7</v>
      </c>
    </row>
    <row r="1634" spans="1:22" x14ac:dyDescent="0.45">
      <c r="A1634" t="s">
        <v>3241</v>
      </c>
      <c r="B1634" t="s">
        <v>1989</v>
      </c>
      <c r="C1634">
        <v>137</v>
      </c>
      <c r="D1634">
        <v>447</v>
      </c>
      <c r="E1634">
        <v>5</v>
      </c>
      <c r="F1634">
        <v>25</v>
      </c>
      <c r="G1634">
        <v>30</v>
      </c>
      <c r="H1634">
        <v>2</v>
      </c>
      <c r="I1634">
        <v>4.2999999999999997E-2</v>
      </c>
      <c r="J1634">
        <v>0.20399999999999999</v>
      </c>
      <c r="K1634">
        <v>8.1000000000000003E-2</v>
      </c>
      <c r="L1634">
        <v>0.23</v>
      </c>
      <c r="M1634">
        <v>0.19</v>
      </c>
      <c r="N1634">
        <v>0.22800000000000001</v>
      </c>
      <c r="O1634">
        <v>0.27100000000000002</v>
      </c>
      <c r="P1634">
        <v>0.222</v>
      </c>
      <c r="Q1634" t="s">
        <v>373</v>
      </c>
      <c r="R1634">
        <v>29</v>
      </c>
      <c r="S1634">
        <v>-2.2000000000000002</v>
      </c>
      <c r="T1634">
        <v>-39.5</v>
      </c>
      <c r="U1634">
        <v>9.1999999999999993</v>
      </c>
      <c r="V1634">
        <v>-1.7</v>
      </c>
    </row>
    <row r="1635" spans="1:22" x14ac:dyDescent="0.45">
      <c r="A1635" t="s">
        <v>3242</v>
      </c>
      <c r="B1635" t="s">
        <v>1989</v>
      </c>
      <c r="C1635">
        <v>325</v>
      </c>
      <c r="D1635">
        <v>873</v>
      </c>
      <c r="E1635">
        <v>13</v>
      </c>
      <c r="F1635">
        <v>83</v>
      </c>
      <c r="G1635">
        <v>66</v>
      </c>
      <c r="H1635">
        <v>2</v>
      </c>
      <c r="I1635">
        <v>0.11799999999999999</v>
      </c>
      <c r="J1635">
        <v>0.314</v>
      </c>
      <c r="K1635">
        <v>0.104</v>
      </c>
      <c r="L1635">
        <v>0.307</v>
      </c>
      <c r="M1635">
        <v>0.20899999999999999</v>
      </c>
      <c r="N1635">
        <v>0.31</v>
      </c>
      <c r="O1635">
        <v>0.313</v>
      </c>
      <c r="P1635">
        <v>0.27800000000000002</v>
      </c>
      <c r="Q1635" t="s">
        <v>373</v>
      </c>
      <c r="R1635">
        <v>69</v>
      </c>
      <c r="S1635">
        <v>0.6</v>
      </c>
      <c r="T1635">
        <v>-33</v>
      </c>
      <c r="U1635">
        <v>-11.8</v>
      </c>
      <c r="V1635">
        <v>-1.7</v>
      </c>
    </row>
    <row r="1636" spans="1:22" x14ac:dyDescent="0.45">
      <c r="A1636" t="s">
        <v>3245</v>
      </c>
      <c r="B1636" t="s">
        <v>1989</v>
      </c>
      <c r="C1636">
        <v>374</v>
      </c>
      <c r="D1636">
        <v>864</v>
      </c>
      <c r="E1636">
        <v>30</v>
      </c>
      <c r="F1636">
        <v>91</v>
      </c>
      <c r="G1636">
        <v>92</v>
      </c>
      <c r="H1636">
        <v>1</v>
      </c>
      <c r="I1636">
        <v>5.3999999999999999E-2</v>
      </c>
      <c r="J1636">
        <v>0.27200000000000002</v>
      </c>
      <c r="K1636">
        <v>0.157</v>
      </c>
      <c r="L1636">
        <v>0.27200000000000002</v>
      </c>
      <c r="M1636">
        <v>0.221</v>
      </c>
      <c r="N1636">
        <v>0.26400000000000001</v>
      </c>
      <c r="O1636">
        <v>0.378</v>
      </c>
      <c r="P1636">
        <v>0.27600000000000002</v>
      </c>
      <c r="Q1636" t="s">
        <v>373</v>
      </c>
      <c r="R1636">
        <v>62</v>
      </c>
      <c r="S1636">
        <v>-3.6</v>
      </c>
      <c r="T1636">
        <v>-44.7</v>
      </c>
      <c r="U1636">
        <v>-0.3</v>
      </c>
      <c r="V1636">
        <v>-1.7</v>
      </c>
    </row>
    <row r="1637" spans="1:22" x14ac:dyDescent="0.45">
      <c r="A1637" t="s">
        <v>3246</v>
      </c>
      <c r="B1637" t="s">
        <v>1989</v>
      </c>
      <c r="C1637">
        <v>231</v>
      </c>
      <c r="D1637">
        <v>648</v>
      </c>
      <c r="E1637">
        <v>8</v>
      </c>
      <c r="F1637">
        <v>66</v>
      </c>
      <c r="G1637">
        <v>71</v>
      </c>
      <c r="H1637">
        <v>6</v>
      </c>
      <c r="I1637">
        <v>5.6000000000000001E-2</v>
      </c>
      <c r="J1637">
        <v>9.9000000000000005E-2</v>
      </c>
      <c r="K1637">
        <v>9.8000000000000004E-2</v>
      </c>
      <c r="L1637">
        <v>0.27500000000000002</v>
      </c>
      <c r="M1637">
        <v>0.25600000000000001</v>
      </c>
      <c r="N1637">
        <v>0.30099999999999999</v>
      </c>
      <c r="O1637">
        <v>0.35399999999999998</v>
      </c>
      <c r="P1637">
        <v>0.28799999999999998</v>
      </c>
      <c r="Q1637" t="s">
        <v>373</v>
      </c>
      <c r="R1637">
        <v>68</v>
      </c>
      <c r="S1637">
        <v>-0.2</v>
      </c>
      <c r="T1637">
        <v>-26.1</v>
      </c>
      <c r="U1637">
        <v>-13.5</v>
      </c>
      <c r="V1637">
        <v>-1.8</v>
      </c>
    </row>
    <row r="1638" spans="1:22" x14ac:dyDescent="0.45">
      <c r="A1638" t="s">
        <v>3247</v>
      </c>
      <c r="B1638" t="s">
        <v>1989</v>
      </c>
      <c r="C1638">
        <v>146</v>
      </c>
      <c r="D1638">
        <v>435</v>
      </c>
      <c r="E1638">
        <v>12</v>
      </c>
      <c r="F1638">
        <v>30</v>
      </c>
      <c r="G1638">
        <v>42</v>
      </c>
      <c r="H1638">
        <v>2</v>
      </c>
      <c r="I1638">
        <v>7.8E-2</v>
      </c>
      <c r="J1638">
        <v>0.29899999999999999</v>
      </c>
      <c r="K1638">
        <v>0.13600000000000001</v>
      </c>
      <c r="L1638">
        <v>0.245</v>
      </c>
      <c r="M1638">
        <v>0.188</v>
      </c>
      <c r="N1638">
        <v>0.255</v>
      </c>
      <c r="O1638">
        <v>0.32400000000000001</v>
      </c>
      <c r="P1638">
        <v>0.26</v>
      </c>
      <c r="Q1638" t="s">
        <v>373</v>
      </c>
      <c r="R1638">
        <v>62</v>
      </c>
      <c r="S1638">
        <v>-2.2000000000000002</v>
      </c>
      <c r="T1638">
        <v>-20.7</v>
      </c>
      <c r="U1638">
        <v>-9.6</v>
      </c>
      <c r="V1638">
        <v>-1.8</v>
      </c>
    </row>
    <row r="1639" spans="1:22" x14ac:dyDescent="0.45">
      <c r="A1639" t="s">
        <v>3248</v>
      </c>
      <c r="B1639" t="s">
        <v>1989</v>
      </c>
      <c r="C1639">
        <v>432</v>
      </c>
      <c r="D1639">
        <v>419</v>
      </c>
      <c r="E1639">
        <v>0</v>
      </c>
      <c r="F1639">
        <v>22</v>
      </c>
      <c r="G1639">
        <v>27</v>
      </c>
      <c r="H1639">
        <v>0</v>
      </c>
      <c r="I1639">
        <v>1.7000000000000001E-2</v>
      </c>
      <c r="J1639">
        <v>0.38200000000000001</v>
      </c>
      <c r="K1639">
        <v>1.0999999999999999E-2</v>
      </c>
      <c r="L1639">
        <v>0.218</v>
      </c>
      <c r="M1639">
        <v>0.127</v>
      </c>
      <c r="N1639">
        <v>0.14399999999999999</v>
      </c>
      <c r="O1639">
        <v>0.13700000000000001</v>
      </c>
      <c r="P1639">
        <v>0.128</v>
      </c>
      <c r="Q1639" t="s">
        <v>373</v>
      </c>
      <c r="R1639">
        <v>-46</v>
      </c>
      <c r="S1639">
        <v>-0.7</v>
      </c>
      <c r="T1639">
        <v>-73.400000000000006</v>
      </c>
      <c r="U1639">
        <v>43.4</v>
      </c>
      <c r="V1639">
        <v>-1.8</v>
      </c>
    </row>
    <row r="1640" spans="1:22" x14ac:dyDescent="0.45">
      <c r="A1640" t="s">
        <v>3249</v>
      </c>
      <c r="B1640" t="s">
        <v>28</v>
      </c>
      <c r="C1640">
        <v>178</v>
      </c>
      <c r="D1640">
        <v>316</v>
      </c>
      <c r="E1640">
        <v>11</v>
      </c>
      <c r="F1640">
        <v>32</v>
      </c>
      <c r="G1640">
        <v>32</v>
      </c>
      <c r="H1640">
        <v>1</v>
      </c>
      <c r="I1640">
        <v>9.1999999999999998E-2</v>
      </c>
      <c r="J1640">
        <v>0.25</v>
      </c>
      <c r="K1640">
        <v>0.14000000000000001</v>
      </c>
      <c r="L1640">
        <v>0.23</v>
      </c>
      <c r="M1640">
        <v>0.19600000000000001</v>
      </c>
      <c r="N1640">
        <v>0.27</v>
      </c>
      <c r="O1640">
        <v>0.33700000000000002</v>
      </c>
      <c r="P1640">
        <v>0.26800000000000002</v>
      </c>
      <c r="Q1640" t="s">
        <v>373</v>
      </c>
      <c r="R1640">
        <v>59</v>
      </c>
      <c r="S1640">
        <v>-1.4</v>
      </c>
      <c r="T1640">
        <v>-17.8</v>
      </c>
      <c r="U1640">
        <v>-10.5</v>
      </c>
      <c r="V1640">
        <v>-1.8</v>
      </c>
    </row>
    <row r="1641" spans="1:22" x14ac:dyDescent="0.45">
      <c r="A1641" t="s">
        <v>3250</v>
      </c>
      <c r="B1641" t="s">
        <v>1989</v>
      </c>
      <c r="C1641">
        <v>206</v>
      </c>
      <c r="D1641">
        <v>630</v>
      </c>
      <c r="E1641">
        <v>18</v>
      </c>
      <c r="F1641">
        <v>55</v>
      </c>
      <c r="G1641">
        <v>70</v>
      </c>
      <c r="H1641">
        <v>3</v>
      </c>
      <c r="I1641">
        <v>9.5000000000000001E-2</v>
      </c>
      <c r="J1641">
        <v>0.30599999999999999</v>
      </c>
      <c r="K1641">
        <v>0.14899999999999999</v>
      </c>
      <c r="L1641">
        <v>0.26600000000000001</v>
      </c>
      <c r="M1641">
        <v>0.19900000000000001</v>
      </c>
      <c r="N1641">
        <v>0.28299999999999997</v>
      </c>
      <c r="O1641">
        <v>0.34799999999999998</v>
      </c>
      <c r="P1641">
        <v>0.27900000000000003</v>
      </c>
      <c r="Q1641" t="s">
        <v>373</v>
      </c>
      <c r="R1641">
        <v>76</v>
      </c>
      <c r="S1641">
        <v>2.4</v>
      </c>
      <c r="T1641">
        <v>-14.7</v>
      </c>
      <c r="U1641">
        <v>-21.5</v>
      </c>
      <c r="V1641">
        <v>-1.8</v>
      </c>
    </row>
    <row r="1642" spans="1:22" x14ac:dyDescent="0.45">
      <c r="A1642" t="s">
        <v>3256</v>
      </c>
      <c r="B1642" t="s">
        <v>35</v>
      </c>
      <c r="C1642">
        <v>124</v>
      </c>
      <c r="D1642">
        <v>452</v>
      </c>
      <c r="E1642">
        <v>18</v>
      </c>
      <c r="F1642">
        <v>51</v>
      </c>
      <c r="G1642">
        <v>50</v>
      </c>
      <c r="H1642">
        <v>5</v>
      </c>
      <c r="I1642">
        <v>7.4999999999999997E-2</v>
      </c>
      <c r="J1642">
        <v>0.33400000000000002</v>
      </c>
      <c r="K1642">
        <v>0.184</v>
      </c>
      <c r="L1642">
        <v>0.23899999999999999</v>
      </c>
      <c r="M1642">
        <v>0.186</v>
      </c>
      <c r="N1642">
        <v>0.25</v>
      </c>
      <c r="O1642">
        <v>0.37</v>
      </c>
      <c r="P1642">
        <v>0.27</v>
      </c>
      <c r="Q1642" t="s">
        <v>373</v>
      </c>
      <c r="R1642">
        <v>55</v>
      </c>
      <c r="S1642">
        <v>-0.7</v>
      </c>
      <c r="T1642">
        <v>-25.1</v>
      </c>
      <c r="U1642">
        <v>-8</v>
      </c>
      <c r="V1642">
        <v>-1.8</v>
      </c>
    </row>
    <row r="1643" spans="1:22" x14ac:dyDescent="0.45">
      <c r="A1643" t="s">
        <v>3251</v>
      </c>
      <c r="B1643" t="s">
        <v>1989</v>
      </c>
      <c r="C1643">
        <v>182</v>
      </c>
      <c r="D1643">
        <v>500</v>
      </c>
      <c r="E1643">
        <v>5</v>
      </c>
      <c r="F1643">
        <v>50</v>
      </c>
      <c r="G1643">
        <v>32</v>
      </c>
      <c r="H1643">
        <v>10</v>
      </c>
      <c r="I1643">
        <v>5.8000000000000003E-2</v>
      </c>
      <c r="J1643">
        <v>0.22</v>
      </c>
      <c r="K1643">
        <v>6.8000000000000005E-2</v>
      </c>
      <c r="L1643">
        <v>0.28399999999999997</v>
      </c>
      <c r="M1643">
        <v>0.224</v>
      </c>
      <c r="N1643">
        <v>0.27400000000000002</v>
      </c>
      <c r="O1643">
        <v>0.29199999999999998</v>
      </c>
      <c r="P1643">
        <v>0.25</v>
      </c>
      <c r="Q1643" t="s">
        <v>373</v>
      </c>
      <c r="R1643">
        <v>53</v>
      </c>
      <c r="S1643">
        <v>1.5</v>
      </c>
      <c r="T1643">
        <v>-26.6</v>
      </c>
      <c r="U1643">
        <v>-6.9</v>
      </c>
      <c r="V1643">
        <v>-1.8</v>
      </c>
    </row>
    <row r="1644" spans="1:22" x14ac:dyDescent="0.45">
      <c r="A1644" t="s">
        <v>3252</v>
      </c>
      <c r="B1644" t="s">
        <v>1989</v>
      </c>
      <c r="C1644">
        <v>370</v>
      </c>
      <c r="D1644">
        <v>992</v>
      </c>
      <c r="E1644">
        <v>25</v>
      </c>
      <c r="F1644">
        <v>108</v>
      </c>
      <c r="G1644">
        <v>103</v>
      </c>
      <c r="H1644">
        <v>10</v>
      </c>
      <c r="I1644">
        <v>9.5000000000000001E-2</v>
      </c>
      <c r="J1644">
        <v>0.27400000000000002</v>
      </c>
      <c r="K1644">
        <v>0.13900000000000001</v>
      </c>
      <c r="L1644">
        <v>0.26500000000000001</v>
      </c>
      <c r="M1644">
        <v>0.20499999999999999</v>
      </c>
      <c r="N1644">
        <v>0.28199999999999997</v>
      </c>
      <c r="O1644">
        <v>0.34399999999999997</v>
      </c>
      <c r="P1644">
        <v>0.27600000000000002</v>
      </c>
      <c r="Q1644" t="s">
        <v>373</v>
      </c>
      <c r="R1644">
        <v>67</v>
      </c>
      <c r="S1644">
        <v>3.1</v>
      </c>
      <c r="T1644">
        <v>-36.5</v>
      </c>
      <c r="U1644">
        <v>-13.5</v>
      </c>
      <c r="V1644">
        <v>-1.8</v>
      </c>
    </row>
    <row r="1645" spans="1:22" x14ac:dyDescent="0.45">
      <c r="A1645" t="s">
        <v>3253</v>
      </c>
      <c r="B1645" t="s">
        <v>1989</v>
      </c>
      <c r="C1645">
        <v>190</v>
      </c>
      <c r="D1645">
        <v>528</v>
      </c>
      <c r="E1645">
        <v>10</v>
      </c>
      <c r="F1645">
        <v>50</v>
      </c>
      <c r="G1645">
        <v>40</v>
      </c>
      <c r="H1645">
        <v>13</v>
      </c>
      <c r="I1645">
        <v>8.3000000000000004E-2</v>
      </c>
      <c r="J1645">
        <v>0.248</v>
      </c>
      <c r="K1645">
        <v>0.106</v>
      </c>
      <c r="L1645">
        <v>0.23499999999999999</v>
      </c>
      <c r="M1645">
        <v>0.188</v>
      </c>
      <c r="N1645">
        <v>0.25800000000000001</v>
      </c>
      <c r="O1645">
        <v>0.29399999999999998</v>
      </c>
      <c r="P1645">
        <v>0.245</v>
      </c>
      <c r="Q1645" t="s">
        <v>373</v>
      </c>
      <c r="R1645">
        <v>51</v>
      </c>
      <c r="S1645">
        <v>1.9</v>
      </c>
      <c r="T1645">
        <v>-30.2</v>
      </c>
      <c r="U1645">
        <v>-5.5</v>
      </c>
      <c r="V1645">
        <v>-1.8</v>
      </c>
    </row>
    <row r="1646" spans="1:22" x14ac:dyDescent="0.45">
      <c r="A1646" t="s">
        <v>3254</v>
      </c>
      <c r="B1646" t="s">
        <v>1989</v>
      </c>
      <c r="C1646">
        <v>135</v>
      </c>
      <c r="D1646">
        <v>456</v>
      </c>
      <c r="E1646">
        <v>7</v>
      </c>
      <c r="F1646">
        <v>32</v>
      </c>
      <c r="G1646">
        <v>37</v>
      </c>
      <c r="H1646">
        <v>1</v>
      </c>
      <c r="I1646">
        <v>7.1999999999999995E-2</v>
      </c>
      <c r="J1646">
        <v>0.21099999999999999</v>
      </c>
      <c r="K1646">
        <v>0.10100000000000001</v>
      </c>
      <c r="L1646">
        <v>0.27300000000000002</v>
      </c>
      <c r="M1646">
        <v>0.22500000000000001</v>
      </c>
      <c r="N1646">
        <v>0.28699999999999998</v>
      </c>
      <c r="O1646">
        <v>0.32600000000000001</v>
      </c>
      <c r="P1646">
        <v>0.27100000000000002</v>
      </c>
      <c r="Q1646" t="s">
        <v>373</v>
      </c>
      <c r="R1646">
        <v>68</v>
      </c>
      <c r="S1646">
        <v>-2.1</v>
      </c>
      <c r="T1646">
        <v>-18.399999999999999</v>
      </c>
      <c r="U1646">
        <v>-12.5</v>
      </c>
      <c r="V1646">
        <v>-1.8</v>
      </c>
    </row>
    <row r="1647" spans="1:22" x14ac:dyDescent="0.45">
      <c r="A1647" t="s">
        <v>3255</v>
      </c>
      <c r="B1647" t="s">
        <v>1989</v>
      </c>
      <c r="C1647">
        <v>282</v>
      </c>
      <c r="D1647">
        <v>901</v>
      </c>
      <c r="E1647">
        <v>16</v>
      </c>
      <c r="F1647">
        <v>96</v>
      </c>
      <c r="G1647">
        <v>100</v>
      </c>
      <c r="H1647">
        <v>9</v>
      </c>
      <c r="I1647">
        <v>6.0999999999999999E-2</v>
      </c>
      <c r="J1647">
        <v>0.22500000000000001</v>
      </c>
      <c r="K1647">
        <v>0.124</v>
      </c>
      <c r="L1647">
        <v>0.33</v>
      </c>
      <c r="M1647">
        <v>0.26500000000000001</v>
      </c>
      <c r="N1647">
        <v>0.311</v>
      </c>
      <c r="O1647">
        <v>0.38800000000000001</v>
      </c>
      <c r="P1647">
        <v>0.30399999999999999</v>
      </c>
      <c r="Q1647" t="s">
        <v>373</v>
      </c>
      <c r="R1647">
        <v>79</v>
      </c>
      <c r="S1647">
        <v>-5.4</v>
      </c>
      <c r="T1647">
        <v>-27.3</v>
      </c>
      <c r="U1647">
        <v>-18.100000000000001</v>
      </c>
      <c r="V1647">
        <v>-1.9</v>
      </c>
    </row>
    <row r="1648" spans="1:22" x14ac:dyDescent="0.45">
      <c r="A1648" t="s">
        <v>3257</v>
      </c>
      <c r="B1648" t="s">
        <v>43</v>
      </c>
      <c r="C1648">
        <v>189</v>
      </c>
      <c r="D1648">
        <v>753</v>
      </c>
      <c r="E1648">
        <v>24</v>
      </c>
      <c r="F1648">
        <v>86</v>
      </c>
      <c r="G1648">
        <v>105</v>
      </c>
      <c r="H1648">
        <v>4</v>
      </c>
      <c r="I1648">
        <v>5.8000000000000003E-2</v>
      </c>
      <c r="J1648">
        <v>0.13400000000000001</v>
      </c>
      <c r="K1648">
        <v>0.152</v>
      </c>
      <c r="L1648">
        <v>0.28000000000000003</v>
      </c>
      <c r="M1648">
        <v>0.26600000000000001</v>
      </c>
      <c r="N1648">
        <v>0.308</v>
      </c>
      <c r="O1648">
        <v>0.41799999999999998</v>
      </c>
      <c r="P1648">
        <v>0.312</v>
      </c>
      <c r="Q1648" t="s">
        <v>373</v>
      </c>
      <c r="R1648">
        <v>86</v>
      </c>
      <c r="S1648">
        <v>-2.4</v>
      </c>
      <c r="T1648">
        <v>-16.100000000000001</v>
      </c>
      <c r="U1648">
        <v>-28.2</v>
      </c>
      <c r="V1648">
        <v>-1.9</v>
      </c>
    </row>
    <row r="1649" spans="1:22" x14ac:dyDescent="0.45">
      <c r="A1649" t="s">
        <v>3258</v>
      </c>
      <c r="B1649" t="s">
        <v>1989</v>
      </c>
      <c r="C1649">
        <v>360</v>
      </c>
      <c r="D1649">
        <v>875</v>
      </c>
      <c r="E1649">
        <v>13</v>
      </c>
      <c r="F1649">
        <v>77</v>
      </c>
      <c r="G1649">
        <v>81</v>
      </c>
      <c r="H1649">
        <v>1</v>
      </c>
      <c r="I1649">
        <v>8.7999999999999995E-2</v>
      </c>
      <c r="J1649">
        <v>0.154</v>
      </c>
      <c r="K1649">
        <v>9.5000000000000001E-2</v>
      </c>
      <c r="L1649">
        <v>0.27100000000000002</v>
      </c>
      <c r="M1649">
        <v>0.23799999999999999</v>
      </c>
      <c r="N1649">
        <v>0.311</v>
      </c>
      <c r="O1649">
        <v>0.33300000000000002</v>
      </c>
      <c r="P1649">
        <v>0.28699999999999998</v>
      </c>
      <c r="Q1649" t="s">
        <v>373</v>
      </c>
      <c r="R1649">
        <v>73</v>
      </c>
      <c r="S1649">
        <v>-0.5</v>
      </c>
      <c r="T1649">
        <v>-31.4</v>
      </c>
      <c r="U1649">
        <v>-17.600000000000001</v>
      </c>
      <c r="V1649">
        <v>-1.9</v>
      </c>
    </row>
    <row r="1650" spans="1:22" x14ac:dyDescent="0.45">
      <c r="A1650" t="s">
        <v>3259</v>
      </c>
      <c r="B1650" t="s">
        <v>41</v>
      </c>
      <c r="C1650">
        <v>309</v>
      </c>
      <c r="D1650">
        <v>1175</v>
      </c>
      <c r="E1650">
        <v>48</v>
      </c>
      <c r="F1650">
        <v>131</v>
      </c>
      <c r="G1650">
        <v>163</v>
      </c>
      <c r="H1650">
        <v>7</v>
      </c>
      <c r="I1650">
        <v>5.1999999999999998E-2</v>
      </c>
      <c r="J1650">
        <v>0.254</v>
      </c>
      <c r="K1650">
        <v>0.193</v>
      </c>
      <c r="L1650">
        <v>0.32300000000000001</v>
      </c>
      <c r="M1650">
        <v>0.26600000000000001</v>
      </c>
      <c r="N1650">
        <v>0.30599999999999999</v>
      </c>
      <c r="O1650">
        <v>0.45900000000000002</v>
      </c>
      <c r="P1650">
        <v>0.32500000000000001</v>
      </c>
      <c r="Q1650" t="s">
        <v>373</v>
      </c>
      <c r="R1650">
        <v>97</v>
      </c>
      <c r="S1650">
        <v>-8.9</v>
      </c>
      <c r="T1650">
        <v>-13.5</v>
      </c>
      <c r="U1650">
        <v>-42.7</v>
      </c>
      <c r="V1650">
        <v>-1.9</v>
      </c>
    </row>
    <row r="1651" spans="1:22" x14ac:dyDescent="0.45">
      <c r="A1651" t="s">
        <v>1911</v>
      </c>
      <c r="B1651" t="s">
        <v>54</v>
      </c>
      <c r="C1651">
        <v>262</v>
      </c>
      <c r="D1651">
        <v>900</v>
      </c>
      <c r="E1651">
        <v>32</v>
      </c>
      <c r="F1651">
        <v>89</v>
      </c>
      <c r="G1651">
        <v>104</v>
      </c>
      <c r="H1651">
        <v>17</v>
      </c>
      <c r="I1651">
        <v>5.2999999999999999E-2</v>
      </c>
      <c r="J1651">
        <v>0.33600000000000002</v>
      </c>
      <c r="K1651">
        <v>0.16600000000000001</v>
      </c>
      <c r="L1651">
        <v>0.27300000000000002</v>
      </c>
      <c r="M1651">
        <v>0.20399999999999999</v>
      </c>
      <c r="N1651">
        <v>0.254</v>
      </c>
      <c r="O1651">
        <v>0.37</v>
      </c>
      <c r="P1651">
        <v>0.27100000000000002</v>
      </c>
      <c r="Q1651" t="s">
        <v>373</v>
      </c>
      <c r="R1651">
        <v>70</v>
      </c>
      <c r="S1651">
        <v>-1.9</v>
      </c>
      <c r="T1651">
        <v>-33.799999999999997</v>
      </c>
      <c r="U1651">
        <v>-15.6</v>
      </c>
      <c r="V1651">
        <v>-2</v>
      </c>
    </row>
    <row r="1652" spans="1:22" x14ac:dyDescent="0.45">
      <c r="A1652" t="s">
        <v>1914</v>
      </c>
      <c r="B1652" t="s">
        <v>1989</v>
      </c>
      <c r="C1652">
        <v>289</v>
      </c>
      <c r="D1652">
        <v>875</v>
      </c>
      <c r="E1652">
        <v>18</v>
      </c>
      <c r="F1652">
        <v>89</v>
      </c>
      <c r="G1652">
        <v>83</v>
      </c>
      <c r="H1652">
        <v>4</v>
      </c>
      <c r="I1652">
        <v>7.1999999999999995E-2</v>
      </c>
      <c r="J1652">
        <v>0.23100000000000001</v>
      </c>
      <c r="K1652">
        <v>0.109</v>
      </c>
      <c r="L1652">
        <v>0.25700000000000001</v>
      </c>
      <c r="M1652">
        <v>0.21</v>
      </c>
      <c r="N1652">
        <v>0.27900000000000003</v>
      </c>
      <c r="O1652">
        <v>0.318</v>
      </c>
      <c r="P1652">
        <v>0.26600000000000001</v>
      </c>
      <c r="Q1652" t="s">
        <v>373</v>
      </c>
      <c r="R1652">
        <v>68</v>
      </c>
      <c r="S1652">
        <v>-2.2000000000000002</v>
      </c>
      <c r="T1652">
        <v>-36.700000000000003</v>
      </c>
      <c r="U1652">
        <v>-12.2</v>
      </c>
      <c r="V1652">
        <v>-2</v>
      </c>
    </row>
    <row r="1653" spans="1:22" x14ac:dyDescent="0.45">
      <c r="A1653" t="s">
        <v>3260</v>
      </c>
      <c r="B1653" t="s">
        <v>80</v>
      </c>
      <c r="C1653">
        <v>133</v>
      </c>
      <c r="D1653">
        <v>508</v>
      </c>
      <c r="E1653">
        <v>12</v>
      </c>
      <c r="F1653">
        <v>57</v>
      </c>
      <c r="G1653">
        <v>42</v>
      </c>
      <c r="H1653">
        <v>0</v>
      </c>
      <c r="I1653">
        <v>0.10199999999999999</v>
      </c>
      <c r="J1653">
        <v>0.27200000000000002</v>
      </c>
      <c r="K1653">
        <v>0.10199999999999999</v>
      </c>
      <c r="L1653">
        <v>0.25800000000000001</v>
      </c>
      <c r="M1653">
        <v>0.19900000000000001</v>
      </c>
      <c r="N1653">
        <v>0.29699999999999999</v>
      </c>
      <c r="O1653">
        <v>0.30099999999999999</v>
      </c>
      <c r="P1653">
        <v>0.27</v>
      </c>
      <c r="Q1653" t="s">
        <v>373</v>
      </c>
      <c r="R1653">
        <v>65</v>
      </c>
      <c r="S1653">
        <v>-1.9</v>
      </c>
      <c r="T1653">
        <v>-24.7</v>
      </c>
      <c r="U1653">
        <v>-11.3</v>
      </c>
      <c r="V1653">
        <v>-2</v>
      </c>
    </row>
    <row r="1654" spans="1:22" x14ac:dyDescent="0.45">
      <c r="A1654" t="s">
        <v>3261</v>
      </c>
      <c r="B1654" t="s">
        <v>1989</v>
      </c>
      <c r="C1654">
        <v>157</v>
      </c>
      <c r="D1654">
        <v>317</v>
      </c>
      <c r="E1654">
        <v>0</v>
      </c>
      <c r="F1654">
        <v>6</v>
      </c>
      <c r="G1654">
        <v>6</v>
      </c>
      <c r="H1654">
        <v>0</v>
      </c>
      <c r="I1654">
        <v>3.2000000000000001E-2</v>
      </c>
      <c r="J1654">
        <v>0.34399999999999997</v>
      </c>
      <c r="K1654">
        <v>7.0000000000000001E-3</v>
      </c>
      <c r="L1654">
        <v>0.122</v>
      </c>
      <c r="M1654">
        <v>7.2999999999999995E-2</v>
      </c>
      <c r="N1654">
        <v>0.106</v>
      </c>
      <c r="O1654">
        <v>8.1000000000000003E-2</v>
      </c>
      <c r="P1654">
        <v>9.0999999999999998E-2</v>
      </c>
      <c r="Q1654" t="s">
        <v>373</v>
      </c>
      <c r="R1654">
        <v>-60</v>
      </c>
      <c r="S1654">
        <v>0</v>
      </c>
      <c r="T1654">
        <v>-64.5</v>
      </c>
      <c r="U1654">
        <v>34.299999999999997</v>
      </c>
      <c r="V1654">
        <v>-2</v>
      </c>
    </row>
    <row r="1655" spans="1:22" x14ac:dyDescent="0.45">
      <c r="A1655" t="s">
        <v>3262</v>
      </c>
      <c r="B1655" t="s">
        <v>1989</v>
      </c>
      <c r="C1655">
        <v>332</v>
      </c>
      <c r="D1655">
        <v>1012</v>
      </c>
      <c r="E1655">
        <v>20</v>
      </c>
      <c r="F1655">
        <v>104</v>
      </c>
      <c r="G1655">
        <v>100</v>
      </c>
      <c r="H1655">
        <v>19</v>
      </c>
      <c r="I1655">
        <v>4.8000000000000001E-2</v>
      </c>
      <c r="J1655">
        <v>0.28399999999999997</v>
      </c>
      <c r="K1655">
        <v>0.11799999999999999</v>
      </c>
      <c r="L1655">
        <v>0.33600000000000002</v>
      </c>
      <c r="M1655">
        <v>0.251</v>
      </c>
      <c r="N1655">
        <v>0.28599999999999998</v>
      </c>
      <c r="O1655">
        <v>0.36899999999999999</v>
      </c>
      <c r="P1655">
        <v>0.28599999999999998</v>
      </c>
      <c r="Q1655" t="s">
        <v>373</v>
      </c>
      <c r="R1655">
        <v>77</v>
      </c>
      <c r="S1655">
        <v>2.2999999999999998</v>
      </c>
      <c r="T1655">
        <v>-24.9</v>
      </c>
      <c r="U1655">
        <v>-26.5</v>
      </c>
      <c r="V1655">
        <v>-2</v>
      </c>
    </row>
    <row r="1656" spans="1:22" x14ac:dyDescent="0.45">
      <c r="A1656" t="s">
        <v>2471</v>
      </c>
      <c r="B1656" t="s">
        <v>35</v>
      </c>
      <c r="C1656">
        <v>291</v>
      </c>
      <c r="D1656">
        <v>951</v>
      </c>
      <c r="E1656">
        <v>23</v>
      </c>
      <c r="F1656">
        <v>100</v>
      </c>
      <c r="G1656">
        <v>98</v>
      </c>
      <c r="H1656">
        <v>5</v>
      </c>
      <c r="I1656">
        <v>4.1000000000000002E-2</v>
      </c>
      <c r="J1656">
        <v>0.16500000000000001</v>
      </c>
      <c r="K1656">
        <v>0.14399999999999999</v>
      </c>
      <c r="L1656">
        <v>0.32100000000000001</v>
      </c>
      <c r="M1656">
        <v>0.28299999999999997</v>
      </c>
      <c r="N1656">
        <v>0.32100000000000001</v>
      </c>
      <c r="O1656">
        <v>0.42699999999999999</v>
      </c>
      <c r="P1656">
        <v>0.32500000000000001</v>
      </c>
      <c r="Q1656" t="s">
        <v>373</v>
      </c>
      <c r="R1656">
        <v>83</v>
      </c>
      <c r="S1656">
        <v>-14.8</v>
      </c>
      <c r="T1656">
        <v>-35.5</v>
      </c>
      <c r="U1656">
        <v>-16.899999999999999</v>
      </c>
      <c r="V1656">
        <v>-2</v>
      </c>
    </row>
    <row r="1657" spans="1:22" x14ac:dyDescent="0.45">
      <c r="A1657" t="s">
        <v>3263</v>
      </c>
      <c r="B1657" t="s">
        <v>1989</v>
      </c>
      <c r="C1657">
        <v>308</v>
      </c>
      <c r="D1657">
        <v>940</v>
      </c>
      <c r="E1657">
        <v>21</v>
      </c>
      <c r="F1657">
        <v>86</v>
      </c>
      <c r="G1657">
        <v>99</v>
      </c>
      <c r="H1657">
        <v>1</v>
      </c>
      <c r="I1657">
        <v>7.0999999999999994E-2</v>
      </c>
      <c r="J1657">
        <v>0.191</v>
      </c>
      <c r="K1657">
        <v>0.14099999999999999</v>
      </c>
      <c r="L1657">
        <v>0.25</v>
      </c>
      <c r="M1657">
        <v>0.218</v>
      </c>
      <c r="N1657">
        <v>0.27600000000000002</v>
      </c>
      <c r="O1657">
        <v>0.35799999999999998</v>
      </c>
      <c r="P1657">
        <v>0.27900000000000003</v>
      </c>
      <c r="Q1657" t="s">
        <v>373</v>
      </c>
      <c r="R1657">
        <v>67</v>
      </c>
      <c r="S1657">
        <v>-2.8</v>
      </c>
      <c r="T1657">
        <v>-41.8</v>
      </c>
      <c r="U1657">
        <v>-10.9</v>
      </c>
      <c r="V1657">
        <v>-2</v>
      </c>
    </row>
    <row r="1658" spans="1:22" x14ac:dyDescent="0.45">
      <c r="A1658" t="s">
        <v>3264</v>
      </c>
      <c r="B1658" t="s">
        <v>1989</v>
      </c>
      <c r="C1658">
        <v>152</v>
      </c>
      <c r="D1658">
        <v>465</v>
      </c>
      <c r="E1658">
        <v>11</v>
      </c>
      <c r="F1658">
        <v>45</v>
      </c>
      <c r="G1658">
        <v>49</v>
      </c>
      <c r="H1658">
        <v>1</v>
      </c>
      <c r="I1658">
        <v>0.13100000000000001</v>
      </c>
      <c r="J1658">
        <v>0.33500000000000002</v>
      </c>
      <c r="K1658">
        <v>0.14099999999999999</v>
      </c>
      <c r="L1658">
        <v>0.27600000000000002</v>
      </c>
      <c r="M1658">
        <v>0.188</v>
      </c>
      <c r="N1658">
        <v>0.3</v>
      </c>
      <c r="O1658">
        <v>0.32900000000000001</v>
      </c>
      <c r="P1658">
        <v>0.28100000000000003</v>
      </c>
      <c r="Q1658" t="s">
        <v>373</v>
      </c>
      <c r="R1658">
        <v>76</v>
      </c>
      <c r="S1658">
        <v>-2.8</v>
      </c>
      <c r="T1658">
        <v>-16.2</v>
      </c>
      <c r="U1658">
        <v>-20.5</v>
      </c>
      <c r="V1658">
        <v>-2.1</v>
      </c>
    </row>
    <row r="1659" spans="1:22" x14ac:dyDescent="0.45">
      <c r="A1659" t="s">
        <v>3265</v>
      </c>
      <c r="B1659" t="s">
        <v>18</v>
      </c>
      <c r="C1659">
        <v>166</v>
      </c>
      <c r="D1659">
        <v>486</v>
      </c>
      <c r="E1659">
        <v>10</v>
      </c>
      <c r="F1659">
        <v>48</v>
      </c>
      <c r="G1659">
        <v>40</v>
      </c>
      <c r="H1659">
        <v>6</v>
      </c>
      <c r="I1659">
        <v>5.8000000000000003E-2</v>
      </c>
      <c r="J1659">
        <v>0.317</v>
      </c>
      <c r="K1659">
        <v>0.13</v>
      </c>
      <c r="L1659">
        <v>0.29499999999999998</v>
      </c>
      <c r="M1659">
        <v>0.21</v>
      </c>
      <c r="N1659">
        <v>0.26800000000000002</v>
      </c>
      <c r="O1659">
        <v>0.34</v>
      </c>
      <c r="P1659">
        <v>0.26300000000000001</v>
      </c>
      <c r="Q1659" t="s">
        <v>373</v>
      </c>
      <c r="R1659">
        <v>59</v>
      </c>
      <c r="S1659">
        <v>-1.3</v>
      </c>
      <c r="T1659">
        <v>-26.1</v>
      </c>
      <c r="U1659">
        <v>-12</v>
      </c>
      <c r="V1659">
        <v>-2.1</v>
      </c>
    </row>
    <row r="1660" spans="1:22" x14ac:dyDescent="0.45">
      <c r="A1660" t="s">
        <v>3266</v>
      </c>
      <c r="B1660" t="s">
        <v>1989</v>
      </c>
      <c r="C1660">
        <v>468</v>
      </c>
      <c r="D1660">
        <v>1482</v>
      </c>
      <c r="E1660">
        <v>18</v>
      </c>
      <c r="F1660">
        <v>120</v>
      </c>
      <c r="G1660">
        <v>129</v>
      </c>
      <c r="H1660">
        <v>5</v>
      </c>
      <c r="I1660">
        <v>9.9000000000000005E-2</v>
      </c>
      <c r="J1660">
        <v>0.193</v>
      </c>
      <c r="K1660">
        <v>8.4000000000000005E-2</v>
      </c>
      <c r="L1660">
        <v>0.26800000000000002</v>
      </c>
      <c r="M1660">
        <v>0.221</v>
      </c>
      <c r="N1660">
        <v>0.313</v>
      </c>
      <c r="O1660">
        <v>0.30499999999999999</v>
      </c>
      <c r="P1660">
        <v>0.28100000000000003</v>
      </c>
      <c r="Q1660" t="s">
        <v>373</v>
      </c>
      <c r="R1660">
        <v>67</v>
      </c>
      <c r="S1660">
        <v>-6</v>
      </c>
      <c r="T1660">
        <v>-66.2</v>
      </c>
      <c r="U1660">
        <v>-2.2999999999999998</v>
      </c>
      <c r="V1660">
        <v>-2.1</v>
      </c>
    </row>
    <row r="1661" spans="1:22" x14ac:dyDescent="0.45">
      <c r="A1661" t="s">
        <v>315</v>
      </c>
      <c r="B1661" t="s">
        <v>1989</v>
      </c>
      <c r="C1661">
        <v>371</v>
      </c>
      <c r="D1661">
        <v>370</v>
      </c>
      <c r="E1661">
        <v>0</v>
      </c>
      <c r="F1661">
        <v>9</v>
      </c>
      <c r="G1661">
        <v>7</v>
      </c>
      <c r="H1661">
        <v>0</v>
      </c>
      <c r="I1661">
        <v>8.0000000000000002E-3</v>
      </c>
      <c r="J1661">
        <v>0.45900000000000002</v>
      </c>
      <c r="K1661">
        <v>1.6E-2</v>
      </c>
      <c r="L1661">
        <v>0.17599999999999999</v>
      </c>
      <c r="M1661">
        <v>8.4000000000000005E-2</v>
      </c>
      <c r="N1661">
        <v>9.1999999999999998E-2</v>
      </c>
      <c r="O1661">
        <v>0.1</v>
      </c>
      <c r="P1661">
        <v>8.5999999999999993E-2</v>
      </c>
      <c r="Q1661" t="s">
        <v>373</v>
      </c>
      <c r="R1661">
        <v>-57</v>
      </c>
      <c r="S1661">
        <v>-0.9</v>
      </c>
      <c r="T1661">
        <v>-70.3</v>
      </c>
      <c r="U1661">
        <v>38.799999999999997</v>
      </c>
      <c r="V1661">
        <v>-2.1</v>
      </c>
    </row>
    <row r="1662" spans="1:22" x14ac:dyDescent="0.45">
      <c r="A1662" t="s">
        <v>3243</v>
      </c>
      <c r="B1662" t="s">
        <v>1989</v>
      </c>
      <c r="C1662">
        <v>184</v>
      </c>
      <c r="D1662">
        <v>536</v>
      </c>
      <c r="E1662">
        <v>5</v>
      </c>
      <c r="F1662">
        <v>56</v>
      </c>
      <c r="G1662">
        <v>40</v>
      </c>
      <c r="H1662">
        <v>7</v>
      </c>
      <c r="I1662">
        <v>6.5000000000000002E-2</v>
      </c>
      <c r="J1662">
        <v>0.27600000000000002</v>
      </c>
      <c r="K1662">
        <v>0.10299999999999999</v>
      </c>
      <c r="L1662">
        <v>0.29099999999999998</v>
      </c>
      <c r="M1662">
        <v>0.21299999999999999</v>
      </c>
      <c r="N1662">
        <v>0.26600000000000001</v>
      </c>
      <c r="O1662">
        <v>0.316</v>
      </c>
      <c r="P1662">
        <v>0.254</v>
      </c>
      <c r="Q1662" t="s">
        <v>373</v>
      </c>
      <c r="R1662">
        <v>55</v>
      </c>
      <c r="S1662">
        <v>3.1</v>
      </c>
      <c r="T1662">
        <v>-27.1</v>
      </c>
      <c r="U1662">
        <v>-12.3</v>
      </c>
      <c r="V1662">
        <v>-2.1</v>
      </c>
    </row>
    <row r="1663" spans="1:22" x14ac:dyDescent="0.45">
      <c r="A1663" t="s">
        <v>3267</v>
      </c>
      <c r="B1663" t="s">
        <v>57</v>
      </c>
      <c r="C1663">
        <v>139</v>
      </c>
      <c r="D1663">
        <v>447</v>
      </c>
      <c r="E1663">
        <v>4</v>
      </c>
      <c r="F1663">
        <v>36</v>
      </c>
      <c r="G1663">
        <v>32</v>
      </c>
      <c r="H1663">
        <v>9</v>
      </c>
      <c r="I1663">
        <v>6.3E-2</v>
      </c>
      <c r="J1663">
        <v>0.36499999999999999</v>
      </c>
      <c r="K1663">
        <v>7.0000000000000007E-2</v>
      </c>
      <c r="L1663">
        <v>0.29299999999999998</v>
      </c>
      <c r="M1663">
        <v>0.186</v>
      </c>
      <c r="N1663">
        <v>0.24199999999999999</v>
      </c>
      <c r="O1663">
        <v>0.255</v>
      </c>
      <c r="P1663">
        <v>0.224</v>
      </c>
      <c r="Q1663" t="s">
        <v>373</v>
      </c>
      <c r="R1663">
        <v>32</v>
      </c>
      <c r="S1663">
        <v>0.6</v>
      </c>
      <c r="T1663">
        <v>-36.200000000000003</v>
      </c>
      <c r="U1663">
        <v>-0.1</v>
      </c>
      <c r="V1663">
        <v>-2.1</v>
      </c>
    </row>
    <row r="1664" spans="1:22" x14ac:dyDescent="0.45">
      <c r="A1664" t="s">
        <v>3626</v>
      </c>
      <c r="B1664" t="s">
        <v>1989</v>
      </c>
      <c r="C1664">
        <v>168</v>
      </c>
      <c r="D1664">
        <v>461</v>
      </c>
      <c r="E1664">
        <v>4</v>
      </c>
      <c r="F1664">
        <v>53</v>
      </c>
      <c r="G1664">
        <v>34</v>
      </c>
      <c r="H1664">
        <v>12</v>
      </c>
      <c r="I1664">
        <v>6.9000000000000006E-2</v>
      </c>
      <c r="J1664">
        <v>0.223</v>
      </c>
      <c r="K1664">
        <v>7.9000000000000001E-2</v>
      </c>
      <c r="L1664">
        <v>0.22900000000000001</v>
      </c>
      <c r="M1664">
        <v>0.18099999999999999</v>
      </c>
      <c r="N1664">
        <v>0.25</v>
      </c>
      <c r="O1664">
        <v>0.26</v>
      </c>
      <c r="P1664">
        <v>0.22900000000000001</v>
      </c>
      <c r="Q1664" t="s">
        <v>373</v>
      </c>
      <c r="R1664">
        <v>46</v>
      </c>
      <c r="S1664">
        <v>0</v>
      </c>
      <c r="T1664">
        <v>-28.9</v>
      </c>
      <c r="U1664">
        <v>-7</v>
      </c>
      <c r="V1664">
        <v>-2.1</v>
      </c>
    </row>
    <row r="1665" spans="1:22" x14ac:dyDescent="0.45">
      <c r="A1665" t="s">
        <v>3268</v>
      </c>
      <c r="B1665" t="s">
        <v>1989</v>
      </c>
      <c r="C1665">
        <v>96</v>
      </c>
      <c r="D1665">
        <v>300</v>
      </c>
      <c r="E1665">
        <v>9</v>
      </c>
      <c r="F1665">
        <v>22</v>
      </c>
      <c r="G1665">
        <v>36</v>
      </c>
      <c r="H1665">
        <v>1</v>
      </c>
      <c r="I1665">
        <v>7.2999999999999995E-2</v>
      </c>
      <c r="J1665">
        <v>0.253</v>
      </c>
      <c r="K1665">
        <v>0.13200000000000001</v>
      </c>
      <c r="L1665">
        <v>0.221</v>
      </c>
      <c r="M1665">
        <v>0.188</v>
      </c>
      <c r="N1665">
        <v>0.253</v>
      </c>
      <c r="O1665">
        <v>0.32</v>
      </c>
      <c r="P1665">
        <v>0.25800000000000001</v>
      </c>
      <c r="Q1665" t="s">
        <v>373</v>
      </c>
      <c r="R1665">
        <v>58</v>
      </c>
      <c r="S1665">
        <v>-2.2999999999999998</v>
      </c>
      <c r="T1665">
        <v>-16.3</v>
      </c>
      <c r="U1665">
        <v>-12.2</v>
      </c>
      <c r="V1665">
        <v>-2.1</v>
      </c>
    </row>
    <row r="1666" spans="1:22" x14ac:dyDescent="0.45">
      <c r="A1666" t="s">
        <v>3269</v>
      </c>
      <c r="B1666" t="s">
        <v>1989</v>
      </c>
      <c r="C1666">
        <v>272</v>
      </c>
      <c r="D1666">
        <v>837</v>
      </c>
      <c r="E1666">
        <v>11</v>
      </c>
      <c r="F1666">
        <v>55</v>
      </c>
      <c r="G1666">
        <v>84</v>
      </c>
      <c r="H1666">
        <v>2</v>
      </c>
      <c r="I1666">
        <v>7.5999999999999998E-2</v>
      </c>
      <c r="J1666">
        <v>0.13700000000000001</v>
      </c>
      <c r="K1666">
        <v>8.8999999999999996E-2</v>
      </c>
      <c r="L1666">
        <v>0.252</v>
      </c>
      <c r="M1666">
        <v>0.22800000000000001</v>
      </c>
      <c r="N1666">
        <v>0.28899999999999998</v>
      </c>
      <c r="O1666">
        <v>0.317</v>
      </c>
      <c r="P1666">
        <v>0.26700000000000002</v>
      </c>
      <c r="Q1666" t="s">
        <v>373</v>
      </c>
      <c r="R1666">
        <v>57</v>
      </c>
      <c r="S1666">
        <v>-6.7</v>
      </c>
      <c r="T1666">
        <v>-53</v>
      </c>
      <c r="U1666">
        <v>3.7</v>
      </c>
      <c r="V1666">
        <v>-2.1</v>
      </c>
    </row>
    <row r="1667" spans="1:22" x14ac:dyDescent="0.45">
      <c r="A1667" t="s">
        <v>3270</v>
      </c>
      <c r="B1667" t="s">
        <v>1989</v>
      </c>
      <c r="C1667">
        <v>201</v>
      </c>
      <c r="D1667">
        <v>696</v>
      </c>
      <c r="E1667">
        <v>7</v>
      </c>
      <c r="F1667">
        <v>71</v>
      </c>
      <c r="G1667">
        <v>50</v>
      </c>
      <c r="H1667">
        <v>8</v>
      </c>
      <c r="I1667">
        <v>8.3000000000000004E-2</v>
      </c>
      <c r="J1667">
        <v>0.14899999999999999</v>
      </c>
      <c r="K1667">
        <v>8.4000000000000005E-2</v>
      </c>
      <c r="L1667">
        <v>0.249</v>
      </c>
      <c r="M1667">
        <v>0.218</v>
      </c>
      <c r="N1667">
        <v>0.29499999999999998</v>
      </c>
      <c r="O1667">
        <v>0.30199999999999999</v>
      </c>
      <c r="P1667">
        <v>0.26900000000000002</v>
      </c>
      <c r="Q1667" t="s">
        <v>373</v>
      </c>
      <c r="R1667">
        <v>50</v>
      </c>
      <c r="S1667">
        <v>1.5</v>
      </c>
      <c r="T1667">
        <v>-42.4</v>
      </c>
      <c r="U1667">
        <v>-2.5</v>
      </c>
      <c r="V1667">
        <v>-2.1</v>
      </c>
    </row>
    <row r="1668" spans="1:22" x14ac:dyDescent="0.45">
      <c r="A1668" t="s">
        <v>3271</v>
      </c>
      <c r="B1668" t="s">
        <v>1989</v>
      </c>
      <c r="C1668">
        <v>104</v>
      </c>
      <c r="D1668">
        <v>312</v>
      </c>
      <c r="E1668">
        <v>7</v>
      </c>
      <c r="F1668">
        <v>21</v>
      </c>
      <c r="G1668">
        <v>23</v>
      </c>
      <c r="H1668">
        <v>2</v>
      </c>
      <c r="I1668">
        <v>4.2000000000000003E-2</v>
      </c>
      <c r="J1668">
        <v>0.30399999999999999</v>
      </c>
      <c r="K1668">
        <v>0.113</v>
      </c>
      <c r="L1668">
        <v>0.26600000000000001</v>
      </c>
      <c r="M1668">
        <v>0.19900000000000001</v>
      </c>
      <c r="N1668">
        <v>0.23899999999999999</v>
      </c>
      <c r="O1668">
        <v>0.312</v>
      </c>
      <c r="P1668">
        <v>0.24099999999999999</v>
      </c>
      <c r="Q1668" t="s">
        <v>373</v>
      </c>
      <c r="R1668">
        <v>49</v>
      </c>
      <c r="S1668">
        <v>-0.7</v>
      </c>
      <c r="T1668">
        <v>-19.5</v>
      </c>
      <c r="U1668">
        <v>-11.8</v>
      </c>
      <c r="V1668">
        <v>-2.1</v>
      </c>
    </row>
    <row r="1669" spans="1:22" x14ac:dyDescent="0.45">
      <c r="A1669" t="s">
        <v>3272</v>
      </c>
      <c r="B1669" t="s">
        <v>1989</v>
      </c>
      <c r="C1669">
        <v>702</v>
      </c>
      <c r="D1669">
        <v>1901</v>
      </c>
      <c r="E1669">
        <v>21</v>
      </c>
      <c r="F1669">
        <v>171</v>
      </c>
      <c r="G1669">
        <v>169</v>
      </c>
      <c r="H1669">
        <v>39</v>
      </c>
      <c r="I1669">
        <v>5.7000000000000002E-2</v>
      </c>
      <c r="J1669">
        <v>0.155</v>
      </c>
      <c r="K1669">
        <v>9.2999999999999999E-2</v>
      </c>
      <c r="L1669">
        <v>0.26400000000000001</v>
      </c>
      <c r="M1669">
        <v>0.23100000000000001</v>
      </c>
      <c r="N1669">
        <v>0.27500000000000002</v>
      </c>
      <c r="O1669">
        <v>0.32300000000000001</v>
      </c>
      <c r="P1669">
        <v>0.26200000000000001</v>
      </c>
      <c r="Q1669" t="s">
        <v>373</v>
      </c>
      <c r="R1669">
        <v>64</v>
      </c>
      <c r="S1669">
        <v>6.7</v>
      </c>
      <c r="T1669">
        <v>-74.099999999999994</v>
      </c>
      <c r="U1669">
        <v>-6.2</v>
      </c>
      <c r="V1669">
        <v>-2.2000000000000002</v>
      </c>
    </row>
    <row r="1670" spans="1:22" x14ac:dyDescent="0.45">
      <c r="A1670" t="s">
        <v>3273</v>
      </c>
      <c r="B1670" t="s">
        <v>1989</v>
      </c>
      <c r="C1670">
        <v>450</v>
      </c>
      <c r="D1670">
        <v>1485</v>
      </c>
      <c r="E1670">
        <v>16</v>
      </c>
      <c r="F1670">
        <v>134</v>
      </c>
      <c r="G1670">
        <v>156</v>
      </c>
      <c r="H1670">
        <v>7</v>
      </c>
      <c r="I1670">
        <v>3.5999999999999997E-2</v>
      </c>
      <c r="J1670">
        <v>0.21299999999999999</v>
      </c>
      <c r="K1670">
        <v>8.6999999999999994E-2</v>
      </c>
      <c r="L1670">
        <v>0.34499999999999997</v>
      </c>
      <c r="M1670">
        <v>0.27800000000000002</v>
      </c>
      <c r="N1670">
        <v>0.30299999999999999</v>
      </c>
      <c r="O1670">
        <v>0.36599999999999999</v>
      </c>
      <c r="P1670">
        <v>0.28999999999999998</v>
      </c>
      <c r="Q1670" t="s">
        <v>373</v>
      </c>
      <c r="R1670">
        <v>79</v>
      </c>
      <c r="S1670">
        <v>-2.8</v>
      </c>
      <c r="T1670">
        <v>-40.799999999999997</v>
      </c>
      <c r="U1670">
        <v>-31.7</v>
      </c>
      <c r="V1670">
        <v>-2.2000000000000002</v>
      </c>
    </row>
    <row r="1671" spans="1:22" x14ac:dyDescent="0.45">
      <c r="A1671" t="s">
        <v>3274</v>
      </c>
      <c r="B1671" t="s">
        <v>1989</v>
      </c>
      <c r="C1671">
        <v>303</v>
      </c>
      <c r="D1671">
        <v>802</v>
      </c>
      <c r="E1671">
        <v>10</v>
      </c>
      <c r="F1671">
        <v>72</v>
      </c>
      <c r="G1671">
        <v>79</v>
      </c>
      <c r="H1671">
        <v>1</v>
      </c>
      <c r="I1671">
        <v>5.1999999999999998E-2</v>
      </c>
      <c r="J1671">
        <v>0.19700000000000001</v>
      </c>
      <c r="K1671">
        <v>9.4E-2</v>
      </c>
      <c r="L1671">
        <v>0.28399999999999997</v>
      </c>
      <c r="M1671">
        <v>0.23599999999999999</v>
      </c>
      <c r="N1671">
        <v>0.28199999999999997</v>
      </c>
      <c r="O1671">
        <v>0.33</v>
      </c>
      <c r="P1671">
        <v>0.26700000000000002</v>
      </c>
      <c r="Q1671" t="s">
        <v>373</v>
      </c>
      <c r="R1671">
        <v>64</v>
      </c>
      <c r="S1671">
        <v>-4.5999999999999996</v>
      </c>
      <c r="T1671">
        <v>-38.4</v>
      </c>
      <c r="U1671">
        <v>-7.9</v>
      </c>
      <c r="V1671">
        <v>-2.2000000000000002</v>
      </c>
    </row>
    <row r="1672" spans="1:22" x14ac:dyDescent="0.45">
      <c r="A1672" t="s">
        <v>3275</v>
      </c>
      <c r="B1672" t="s">
        <v>1989</v>
      </c>
      <c r="C1672">
        <v>226</v>
      </c>
      <c r="D1672">
        <v>865</v>
      </c>
      <c r="E1672">
        <v>28</v>
      </c>
      <c r="F1672">
        <v>73</v>
      </c>
      <c r="G1672">
        <v>104</v>
      </c>
      <c r="H1672">
        <v>0</v>
      </c>
      <c r="I1672">
        <v>5.5E-2</v>
      </c>
      <c r="J1672">
        <v>0.19900000000000001</v>
      </c>
      <c r="K1672">
        <v>0.14499999999999999</v>
      </c>
      <c r="L1672">
        <v>0.28699999999999998</v>
      </c>
      <c r="M1672">
        <v>0.253</v>
      </c>
      <c r="N1672">
        <v>0.29499999999999998</v>
      </c>
      <c r="O1672">
        <v>0.39800000000000002</v>
      </c>
      <c r="P1672">
        <v>0.29899999999999999</v>
      </c>
      <c r="Q1672" t="s">
        <v>373</v>
      </c>
      <c r="R1672">
        <v>92</v>
      </c>
      <c r="S1672">
        <v>-10.3</v>
      </c>
      <c r="T1672">
        <v>-18.600000000000001</v>
      </c>
      <c r="U1672">
        <v>-30.9</v>
      </c>
      <c r="V1672">
        <v>-2.2000000000000002</v>
      </c>
    </row>
    <row r="1673" spans="1:22" x14ac:dyDescent="0.45">
      <c r="A1673" t="s">
        <v>3278</v>
      </c>
      <c r="B1673" t="s">
        <v>1989</v>
      </c>
      <c r="C1673">
        <v>353</v>
      </c>
      <c r="D1673">
        <v>1272</v>
      </c>
      <c r="E1673">
        <v>39</v>
      </c>
      <c r="F1673">
        <v>134</v>
      </c>
      <c r="G1673">
        <v>132</v>
      </c>
      <c r="H1673">
        <v>0</v>
      </c>
      <c r="I1673">
        <v>7.6999999999999999E-2</v>
      </c>
      <c r="J1673">
        <v>0.14899999999999999</v>
      </c>
      <c r="K1673">
        <v>0.157</v>
      </c>
      <c r="L1673">
        <v>0.26</v>
      </c>
      <c r="M1673">
        <v>0.24399999999999999</v>
      </c>
      <c r="N1673">
        <v>0.307</v>
      </c>
      <c r="O1673">
        <v>0.40100000000000002</v>
      </c>
      <c r="P1673">
        <v>0.30499999999999999</v>
      </c>
      <c r="Q1673" t="s">
        <v>373</v>
      </c>
      <c r="R1673">
        <v>87</v>
      </c>
      <c r="S1673">
        <v>-8.3000000000000007</v>
      </c>
      <c r="T1673">
        <v>-27.4</v>
      </c>
      <c r="U1673">
        <v>-39.1</v>
      </c>
      <c r="V1673">
        <v>-2.2999999999999998</v>
      </c>
    </row>
    <row r="1674" spans="1:22" x14ac:dyDescent="0.45">
      <c r="A1674" t="s">
        <v>3276</v>
      </c>
      <c r="B1674" t="s">
        <v>1989</v>
      </c>
      <c r="C1674">
        <v>461</v>
      </c>
      <c r="D1674">
        <v>1289</v>
      </c>
      <c r="E1674">
        <v>8</v>
      </c>
      <c r="F1674">
        <v>137</v>
      </c>
      <c r="G1674">
        <v>86</v>
      </c>
      <c r="H1674">
        <v>25</v>
      </c>
      <c r="I1674">
        <v>6.7000000000000004E-2</v>
      </c>
      <c r="J1674">
        <v>0.11</v>
      </c>
      <c r="K1674">
        <v>7.0999999999999994E-2</v>
      </c>
      <c r="L1674">
        <v>0.26800000000000002</v>
      </c>
      <c r="M1674">
        <v>0.24299999999999999</v>
      </c>
      <c r="N1674">
        <v>0.29599999999999999</v>
      </c>
      <c r="O1674">
        <v>0.314</v>
      </c>
      <c r="P1674">
        <v>0.27100000000000002</v>
      </c>
      <c r="Q1674" t="s">
        <v>373</v>
      </c>
      <c r="R1674">
        <v>70</v>
      </c>
      <c r="S1674">
        <v>1.6</v>
      </c>
      <c r="T1674">
        <v>-43.2</v>
      </c>
      <c r="U1674">
        <v>-20.5</v>
      </c>
      <c r="V1674">
        <v>-2.2999999999999998</v>
      </c>
    </row>
    <row r="1675" spans="1:22" x14ac:dyDescent="0.45">
      <c r="A1675" t="s">
        <v>3277</v>
      </c>
      <c r="B1675" t="s">
        <v>1989</v>
      </c>
      <c r="C1675">
        <v>118</v>
      </c>
      <c r="D1675">
        <v>371</v>
      </c>
      <c r="E1675">
        <v>6</v>
      </c>
      <c r="F1675">
        <v>25</v>
      </c>
      <c r="G1675">
        <v>37</v>
      </c>
      <c r="H1675">
        <v>1</v>
      </c>
      <c r="I1675">
        <v>6.5000000000000002E-2</v>
      </c>
      <c r="J1675">
        <v>0.19400000000000001</v>
      </c>
      <c r="K1675">
        <v>0.1</v>
      </c>
      <c r="L1675">
        <v>0.26600000000000001</v>
      </c>
      <c r="M1675">
        <v>0.223</v>
      </c>
      <c r="N1675">
        <v>0.27800000000000002</v>
      </c>
      <c r="O1675">
        <v>0.32300000000000001</v>
      </c>
      <c r="P1675">
        <v>0.26400000000000001</v>
      </c>
      <c r="Q1675" t="s">
        <v>373</v>
      </c>
      <c r="R1675">
        <v>61</v>
      </c>
      <c r="S1675">
        <v>-1.3</v>
      </c>
      <c r="T1675">
        <v>-18.7</v>
      </c>
      <c r="U1675">
        <v>-16.5</v>
      </c>
      <c r="V1675">
        <v>-2.4</v>
      </c>
    </row>
    <row r="1676" spans="1:22" x14ac:dyDescent="0.45">
      <c r="A1676" t="s">
        <v>873</v>
      </c>
      <c r="B1676" t="s">
        <v>1989</v>
      </c>
      <c r="C1676">
        <v>369</v>
      </c>
      <c r="D1676">
        <v>655</v>
      </c>
      <c r="E1676">
        <v>0</v>
      </c>
      <c r="F1676">
        <v>27</v>
      </c>
      <c r="G1676">
        <v>18</v>
      </c>
      <c r="H1676">
        <v>1</v>
      </c>
      <c r="I1676">
        <v>2.5999999999999999E-2</v>
      </c>
      <c r="J1676">
        <v>0.27200000000000002</v>
      </c>
      <c r="K1676">
        <v>2E-3</v>
      </c>
      <c r="L1676">
        <v>0.14899999999999999</v>
      </c>
      <c r="M1676">
        <v>0.10100000000000001</v>
      </c>
      <c r="N1676">
        <v>0.129</v>
      </c>
      <c r="O1676">
        <v>0.10299999999999999</v>
      </c>
      <c r="P1676">
        <v>0.109</v>
      </c>
      <c r="Q1676" t="s">
        <v>373</v>
      </c>
      <c r="R1676">
        <v>-44</v>
      </c>
      <c r="S1676">
        <v>-0.2</v>
      </c>
      <c r="T1676">
        <v>-114</v>
      </c>
      <c r="U1676">
        <v>69.5</v>
      </c>
      <c r="V1676">
        <v>-2.5</v>
      </c>
    </row>
    <row r="1677" spans="1:22" x14ac:dyDescent="0.45">
      <c r="A1677" t="s">
        <v>3279</v>
      </c>
      <c r="B1677" t="s">
        <v>1989</v>
      </c>
      <c r="C1677">
        <v>272</v>
      </c>
      <c r="D1677">
        <v>664</v>
      </c>
      <c r="E1677">
        <v>6</v>
      </c>
      <c r="F1677">
        <v>51</v>
      </c>
      <c r="G1677">
        <v>61</v>
      </c>
      <c r="H1677">
        <v>0</v>
      </c>
      <c r="I1677">
        <v>4.8000000000000001E-2</v>
      </c>
      <c r="J1677">
        <v>0.19700000000000001</v>
      </c>
      <c r="K1677">
        <v>9.1999999999999998E-2</v>
      </c>
      <c r="L1677">
        <v>0.26200000000000001</v>
      </c>
      <c r="M1677">
        <v>0.216</v>
      </c>
      <c r="N1677">
        <v>0.25600000000000001</v>
      </c>
      <c r="O1677">
        <v>0.308</v>
      </c>
      <c r="P1677">
        <v>0.248</v>
      </c>
      <c r="Q1677" t="s">
        <v>373</v>
      </c>
      <c r="R1677">
        <v>53</v>
      </c>
      <c r="S1677">
        <v>-3.9</v>
      </c>
      <c r="T1677">
        <v>-39.6</v>
      </c>
      <c r="U1677">
        <v>-4</v>
      </c>
      <c r="V1677">
        <v>-2.5</v>
      </c>
    </row>
    <row r="1678" spans="1:22" x14ac:dyDescent="0.45">
      <c r="A1678" t="s">
        <v>1913</v>
      </c>
      <c r="B1678" t="s">
        <v>35</v>
      </c>
      <c r="C1678">
        <v>205</v>
      </c>
      <c r="D1678">
        <v>739</v>
      </c>
      <c r="E1678">
        <v>21</v>
      </c>
      <c r="F1678">
        <v>84</v>
      </c>
      <c r="G1678">
        <v>87</v>
      </c>
      <c r="H1678">
        <v>0</v>
      </c>
      <c r="I1678">
        <v>5.8000000000000003E-2</v>
      </c>
      <c r="J1678">
        <v>0.307</v>
      </c>
      <c r="K1678">
        <v>0.159</v>
      </c>
      <c r="L1678">
        <v>0.30499999999999999</v>
      </c>
      <c r="M1678">
        <v>0.22800000000000001</v>
      </c>
      <c r="N1678">
        <v>0.27700000000000002</v>
      </c>
      <c r="O1678">
        <v>0.38700000000000001</v>
      </c>
      <c r="P1678">
        <v>0.28799999999999998</v>
      </c>
      <c r="Q1678" t="s">
        <v>373</v>
      </c>
      <c r="R1678">
        <v>67</v>
      </c>
      <c r="S1678">
        <v>-3.3</v>
      </c>
      <c r="T1678">
        <v>-32.4</v>
      </c>
      <c r="U1678">
        <v>-18.5</v>
      </c>
      <c r="V1678">
        <v>-2.6</v>
      </c>
    </row>
    <row r="1679" spans="1:22" x14ac:dyDescent="0.45">
      <c r="A1679" t="s">
        <v>3280</v>
      </c>
      <c r="B1679" t="s">
        <v>1989</v>
      </c>
      <c r="C1679">
        <v>313</v>
      </c>
      <c r="D1679">
        <v>945</v>
      </c>
      <c r="E1679">
        <v>18</v>
      </c>
      <c r="F1679">
        <v>86</v>
      </c>
      <c r="G1679">
        <v>76</v>
      </c>
      <c r="H1679">
        <v>0</v>
      </c>
      <c r="I1679">
        <v>5.6000000000000001E-2</v>
      </c>
      <c r="J1679">
        <v>0.216</v>
      </c>
      <c r="K1679">
        <v>0.11899999999999999</v>
      </c>
      <c r="L1679">
        <v>0.252</v>
      </c>
      <c r="M1679">
        <v>0.20899999999999999</v>
      </c>
      <c r="N1679">
        <v>0.26400000000000001</v>
      </c>
      <c r="O1679">
        <v>0.32900000000000001</v>
      </c>
      <c r="P1679">
        <v>0.26200000000000001</v>
      </c>
      <c r="Q1679" t="s">
        <v>373</v>
      </c>
      <c r="R1679">
        <v>51</v>
      </c>
      <c r="S1679">
        <v>-9</v>
      </c>
      <c r="T1679">
        <v>-68</v>
      </c>
      <c r="U1679">
        <v>9</v>
      </c>
      <c r="V1679">
        <v>-2.7</v>
      </c>
    </row>
    <row r="1680" spans="1:22" x14ac:dyDescent="0.45">
      <c r="A1680" t="s">
        <v>3281</v>
      </c>
      <c r="B1680" t="s">
        <v>1989</v>
      </c>
      <c r="C1680">
        <v>322</v>
      </c>
      <c r="D1680">
        <v>828</v>
      </c>
      <c r="E1680">
        <v>6</v>
      </c>
      <c r="F1680">
        <v>64</v>
      </c>
      <c r="G1680">
        <v>102</v>
      </c>
      <c r="H1680">
        <v>3</v>
      </c>
      <c r="I1680">
        <v>7.3999999999999996E-2</v>
      </c>
      <c r="J1680">
        <v>0.11799999999999999</v>
      </c>
      <c r="K1680">
        <v>7.5999999999999998E-2</v>
      </c>
      <c r="L1680">
        <v>0.27</v>
      </c>
      <c r="M1680">
        <v>0.245</v>
      </c>
      <c r="N1680">
        <v>0.3</v>
      </c>
      <c r="O1680">
        <v>0.32100000000000001</v>
      </c>
      <c r="P1680">
        <v>0.27600000000000002</v>
      </c>
      <c r="Q1680" t="s">
        <v>373</v>
      </c>
      <c r="R1680">
        <v>61</v>
      </c>
      <c r="S1680">
        <v>-2.7</v>
      </c>
      <c r="T1680">
        <v>-43.7</v>
      </c>
      <c r="U1680">
        <v>-11.4</v>
      </c>
      <c r="V1680">
        <v>-2.7</v>
      </c>
    </row>
    <row r="1681" spans="1:22" x14ac:dyDescent="0.45">
      <c r="A1681" t="s">
        <v>3282</v>
      </c>
      <c r="B1681" t="s">
        <v>1989</v>
      </c>
      <c r="C1681">
        <v>295</v>
      </c>
      <c r="D1681">
        <v>621</v>
      </c>
      <c r="E1681">
        <v>6</v>
      </c>
      <c r="F1681">
        <v>67</v>
      </c>
      <c r="G1681">
        <v>42</v>
      </c>
      <c r="H1681">
        <v>4</v>
      </c>
      <c r="I1681">
        <v>0.06</v>
      </c>
      <c r="J1681">
        <v>0.21099999999999999</v>
      </c>
      <c r="K1681">
        <v>6.7000000000000004E-2</v>
      </c>
      <c r="L1681">
        <v>0.24099999999999999</v>
      </c>
      <c r="M1681">
        <v>0.19400000000000001</v>
      </c>
      <c r="N1681">
        <v>0.24299999999999999</v>
      </c>
      <c r="O1681">
        <v>0.26100000000000001</v>
      </c>
      <c r="P1681">
        <v>0.22500000000000001</v>
      </c>
      <c r="Q1681" t="s">
        <v>373</v>
      </c>
      <c r="R1681">
        <v>34</v>
      </c>
      <c r="S1681">
        <v>1.1000000000000001</v>
      </c>
      <c r="T1681">
        <v>-46.7</v>
      </c>
      <c r="U1681">
        <v>0.2</v>
      </c>
      <c r="V1681">
        <v>-2.8</v>
      </c>
    </row>
    <row r="1682" spans="1:22" x14ac:dyDescent="0.45">
      <c r="A1682" t="s">
        <v>3283</v>
      </c>
      <c r="B1682" t="s">
        <v>1989</v>
      </c>
      <c r="C1682">
        <v>189</v>
      </c>
      <c r="D1682">
        <v>464</v>
      </c>
      <c r="E1682">
        <v>13</v>
      </c>
      <c r="F1682">
        <v>46</v>
      </c>
      <c r="G1682">
        <v>37</v>
      </c>
      <c r="H1682">
        <v>1</v>
      </c>
      <c r="I1682">
        <v>5.3999999999999999E-2</v>
      </c>
      <c r="J1682">
        <v>0.30199999999999999</v>
      </c>
      <c r="K1682">
        <v>0.154</v>
      </c>
      <c r="L1682">
        <v>0.27</v>
      </c>
      <c r="M1682">
        <v>0.20499999999999999</v>
      </c>
      <c r="N1682">
        <v>0.25</v>
      </c>
      <c r="O1682">
        <v>0.35899999999999999</v>
      </c>
      <c r="P1682">
        <v>0.26200000000000001</v>
      </c>
      <c r="Q1682" t="s">
        <v>373</v>
      </c>
      <c r="R1682">
        <v>59</v>
      </c>
      <c r="S1682">
        <v>0.4</v>
      </c>
      <c r="T1682">
        <v>-21.6</v>
      </c>
      <c r="U1682">
        <v>-19.899999999999999</v>
      </c>
      <c r="V1682">
        <v>-2.9</v>
      </c>
    </row>
    <row r="1683" spans="1:22" x14ac:dyDescent="0.45">
      <c r="A1683" t="s">
        <v>3284</v>
      </c>
      <c r="B1683" t="s">
        <v>1989</v>
      </c>
      <c r="C1683">
        <v>592</v>
      </c>
      <c r="D1683">
        <v>2059</v>
      </c>
      <c r="E1683">
        <v>39</v>
      </c>
      <c r="F1683">
        <v>211</v>
      </c>
      <c r="G1683">
        <v>218</v>
      </c>
      <c r="H1683">
        <v>13</v>
      </c>
      <c r="I1683">
        <v>5.3999999999999999E-2</v>
      </c>
      <c r="J1683">
        <v>0.184</v>
      </c>
      <c r="K1683">
        <v>0.125</v>
      </c>
      <c r="L1683">
        <v>0.29599999999999999</v>
      </c>
      <c r="M1683">
        <v>0.254</v>
      </c>
      <c r="N1683">
        <v>0.29599999999999999</v>
      </c>
      <c r="O1683">
        <v>0.379</v>
      </c>
      <c r="P1683">
        <v>0.29199999999999998</v>
      </c>
      <c r="Q1683" t="s">
        <v>373</v>
      </c>
      <c r="R1683">
        <v>72</v>
      </c>
      <c r="S1683">
        <v>-9.8000000000000007</v>
      </c>
      <c r="T1683">
        <v>-84.4</v>
      </c>
      <c r="U1683">
        <v>-14.1</v>
      </c>
      <c r="V1683">
        <v>-3</v>
      </c>
    </row>
    <row r="1684" spans="1:22" x14ac:dyDescent="0.45">
      <c r="A1684" t="s">
        <v>3285</v>
      </c>
      <c r="B1684" t="s">
        <v>1989</v>
      </c>
      <c r="C1684">
        <v>213</v>
      </c>
      <c r="D1684">
        <v>440</v>
      </c>
      <c r="E1684">
        <v>0</v>
      </c>
      <c r="F1684">
        <v>12</v>
      </c>
      <c r="G1684">
        <v>13</v>
      </c>
      <c r="H1684">
        <v>0</v>
      </c>
      <c r="I1684">
        <v>8.9999999999999993E-3</v>
      </c>
      <c r="J1684">
        <v>0.37</v>
      </c>
      <c r="K1684">
        <v>2.1000000000000001E-2</v>
      </c>
      <c r="L1684">
        <v>0.14199999999999999</v>
      </c>
      <c r="M1684">
        <v>8.2000000000000003E-2</v>
      </c>
      <c r="N1684">
        <v>9.4E-2</v>
      </c>
      <c r="O1684">
        <v>0.10299999999999999</v>
      </c>
      <c r="P1684">
        <v>8.8999999999999996E-2</v>
      </c>
      <c r="Q1684" t="s">
        <v>373</v>
      </c>
      <c r="R1684">
        <v>-63</v>
      </c>
      <c r="S1684">
        <v>-0.1</v>
      </c>
      <c r="T1684">
        <v>-92.4</v>
      </c>
      <c r="U1684">
        <v>47.7</v>
      </c>
      <c r="V1684">
        <v>-3</v>
      </c>
    </row>
    <row r="1685" spans="1:22" x14ac:dyDescent="0.45">
      <c r="A1685" t="s">
        <v>3286</v>
      </c>
      <c r="B1685" t="s">
        <v>1989</v>
      </c>
      <c r="C1685">
        <v>272</v>
      </c>
      <c r="D1685">
        <v>751</v>
      </c>
      <c r="E1685">
        <v>18</v>
      </c>
      <c r="F1685">
        <v>65</v>
      </c>
      <c r="G1685">
        <v>64</v>
      </c>
      <c r="H1685">
        <v>5</v>
      </c>
      <c r="I1685">
        <v>4.2999999999999997E-2</v>
      </c>
      <c r="J1685">
        <v>0.28999999999999998</v>
      </c>
      <c r="K1685">
        <v>0.10299999999999999</v>
      </c>
      <c r="L1685">
        <v>0.24</v>
      </c>
      <c r="M1685">
        <v>0.186</v>
      </c>
      <c r="N1685">
        <v>0.22500000000000001</v>
      </c>
      <c r="O1685">
        <v>0.28899999999999998</v>
      </c>
      <c r="P1685">
        <v>0.22800000000000001</v>
      </c>
      <c r="Q1685" t="s">
        <v>373</v>
      </c>
      <c r="R1685">
        <v>36</v>
      </c>
      <c r="S1685">
        <v>-1.5</v>
      </c>
      <c r="T1685">
        <v>-58.9</v>
      </c>
      <c r="U1685">
        <v>4.4000000000000004</v>
      </c>
      <c r="V1685">
        <v>-3</v>
      </c>
    </row>
    <row r="1686" spans="1:22" x14ac:dyDescent="0.45">
      <c r="A1686" t="s">
        <v>3287</v>
      </c>
      <c r="B1686" t="s">
        <v>1989</v>
      </c>
      <c r="C1686">
        <v>217</v>
      </c>
      <c r="D1686">
        <v>527</v>
      </c>
      <c r="E1686">
        <v>4</v>
      </c>
      <c r="F1686">
        <v>37</v>
      </c>
      <c r="G1686">
        <v>37</v>
      </c>
      <c r="H1686">
        <v>4</v>
      </c>
      <c r="I1686">
        <v>9.5000000000000001E-2</v>
      </c>
      <c r="J1686">
        <v>0.152</v>
      </c>
      <c r="K1686">
        <v>0.06</v>
      </c>
      <c r="L1686">
        <v>0.249</v>
      </c>
      <c r="M1686">
        <v>0.215</v>
      </c>
      <c r="N1686">
        <v>0.29199999999999998</v>
      </c>
      <c r="O1686">
        <v>0.27500000000000002</v>
      </c>
      <c r="P1686">
        <v>0.25700000000000001</v>
      </c>
      <c r="Q1686" t="s">
        <v>373</v>
      </c>
      <c r="R1686">
        <v>57</v>
      </c>
      <c r="S1686">
        <v>-4.4000000000000004</v>
      </c>
      <c r="T1686">
        <v>-31.3</v>
      </c>
      <c r="U1686">
        <v>-14.5</v>
      </c>
      <c r="V1686">
        <v>-3</v>
      </c>
    </row>
    <row r="1687" spans="1:22" x14ac:dyDescent="0.45">
      <c r="A1687" t="s">
        <v>3288</v>
      </c>
      <c r="B1687" t="s">
        <v>1989</v>
      </c>
      <c r="C1687">
        <v>153</v>
      </c>
      <c r="D1687">
        <v>526</v>
      </c>
      <c r="E1687">
        <v>9</v>
      </c>
      <c r="F1687">
        <v>45</v>
      </c>
      <c r="G1687">
        <v>42</v>
      </c>
      <c r="H1687">
        <v>1</v>
      </c>
      <c r="I1687">
        <v>0.105</v>
      </c>
      <c r="J1687">
        <v>0.28100000000000003</v>
      </c>
      <c r="K1687">
        <v>9.7000000000000003E-2</v>
      </c>
      <c r="L1687">
        <v>0.23499999999999999</v>
      </c>
      <c r="M1687">
        <v>0.17699999999999999</v>
      </c>
      <c r="N1687">
        <v>0.26700000000000002</v>
      </c>
      <c r="O1687">
        <v>0.27400000000000002</v>
      </c>
      <c r="P1687">
        <v>0.23899999999999999</v>
      </c>
      <c r="Q1687" t="s">
        <v>373</v>
      </c>
      <c r="R1687">
        <v>46</v>
      </c>
      <c r="S1687">
        <v>-3.1</v>
      </c>
      <c r="T1687">
        <v>-39.299999999999997</v>
      </c>
      <c r="U1687">
        <v>-9.6</v>
      </c>
      <c r="V1687">
        <v>-3.1</v>
      </c>
    </row>
    <row r="1688" spans="1:22" x14ac:dyDescent="0.45">
      <c r="A1688" t="s">
        <v>3289</v>
      </c>
      <c r="B1688" t="s">
        <v>1989</v>
      </c>
      <c r="C1688">
        <v>546</v>
      </c>
      <c r="D1688">
        <v>1423</v>
      </c>
      <c r="E1688">
        <v>16</v>
      </c>
      <c r="F1688">
        <v>129</v>
      </c>
      <c r="G1688">
        <v>131</v>
      </c>
      <c r="H1688">
        <v>2</v>
      </c>
      <c r="I1688">
        <v>4.4999999999999998E-2</v>
      </c>
      <c r="J1688">
        <v>0.16</v>
      </c>
      <c r="K1688">
        <v>9.7000000000000003E-2</v>
      </c>
      <c r="L1688">
        <v>0.27100000000000002</v>
      </c>
      <c r="M1688">
        <v>0.23599999999999999</v>
      </c>
      <c r="N1688">
        <v>0.26900000000000002</v>
      </c>
      <c r="O1688">
        <v>0.33300000000000002</v>
      </c>
      <c r="P1688">
        <v>0.26400000000000001</v>
      </c>
      <c r="Q1688" t="s">
        <v>373</v>
      </c>
      <c r="R1688">
        <v>54</v>
      </c>
      <c r="S1688">
        <v>-8.6</v>
      </c>
      <c r="T1688">
        <v>-90.9</v>
      </c>
      <c r="U1688">
        <v>11.9</v>
      </c>
      <c r="V1688">
        <v>-3.2</v>
      </c>
    </row>
    <row r="1689" spans="1:22" x14ac:dyDescent="0.45">
      <c r="A1689" t="s">
        <v>3290</v>
      </c>
      <c r="B1689" t="s">
        <v>1989</v>
      </c>
      <c r="C1689">
        <v>553</v>
      </c>
      <c r="D1689">
        <v>2033</v>
      </c>
      <c r="E1689">
        <v>29</v>
      </c>
      <c r="F1689">
        <v>221</v>
      </c>
      <c r="G1689">
        <v>172</v>
      </c>
      <c r="H1689">
        <v>24</v>
      </c>
      <c r="I1689">
        <v>3.7999999999999999E-2</v>
      </c>
      <c r="J1689">
        <v>0.16700000000000001</v>
      </c>
      <c r="K1689">
        <v>0.10299999999999999</v>
      </c>
      <c r="L1689">
        <v>0.28999999999999998</v>
      </c>
      <c r="M1689">
        <v>0.249</v>
      </c>
      <c r="N1689">
        <v>0.29099999999999998</v>
      </c>
      <c r="O1689">
        <v>0.35299999999999998</v>
      </c>
      <c r="P1689">
        <v>0.28199999999999997</v>
      </c>
      <c r="Q1689" t="s">
        <v>373</v>
      </c>
      <c r="R1689">
        <v>64</v>
      </c>
      <c r="S1689">
        <v>-2</v>
      </c>
      <c r="T1689">
        <v>-93.7</v>
      </c>
      <c r="U1689">
        <v>-8.6</v>
      </c>
      <c r="V1689">
        <v>-3.3</v>
      </c>
    </row>
    <row r="1690" spans="1:22" x14ac:dyDescent="0.45">
      <c r="A1690" t="s">
        <v>3291</v>
      </c>
      <c r="B1690" t="s">
        <v>1989</v>
      </c>
      <c r="C1690">
        <v>261</v>
      </c>
      <c r="D1690">
        <v>882</v>
      </c>
      <c r="E1690">
        <v>5</v>
      </c>
      <c r="F1690">
        <v>93</v>
      </c>
      <c r="G1690">
        <v>60</v>
      </c>
      <c r="H1690">
        <v>16</v>
      </c>
      <c r="I1690">
        <v>0.111</v>
      </c>
      <c r="J1690">
        <v>0.215</v>
      </c>
      <c r="K1690">
        <v>8.1000000000000003E-2</v>
      </c>
      <c r="L1690">
        <v>0.28199999999999997</v>
      </c>
      <c r="M1690">
        <v>0.219</v>
      </c>
      <c r="N1690">
        <v>0.309</v>
      </c>
      <c r="O1690">
        <v>0.29899999999999999</v>
      </c>
      <c r="P1690">
        <v>0.27900000000000003</v>
      </c>
      <c r="Q1690" t="s">
        <v>373</v>
      </c>
      <c r="R1690">
        <v>73</v>
      </c>
      <c r="S1690">
        <v>-4.0999999999999996</v>
      </c>
      <c r="T1690">
        <v>-31.6</v>
      </c>
      <c r="U1690">
        <v>-29.6</v>
      </c>
      <c r="V1690">
        <v>-3.3</v>
      </c>
    </row>
    <row r="1691" spans="1:22" x14ac:dyDescent="0.45">
      <c r="A1691" t="s">
        <v>3292</v>
      </c>
      <c r="B1691" t="s">
        <v>1989</v>
      </c>
      <c r="C1691">
        <v>329</v>
      </c>
      <c r="D1691">
        <v>1055</v>
      </c>
      <c r="E1691">
        <v>18</v>
      </c>
      <c r="F1691">
        <v>87</v>
      </c>
      <c r="G1691">
        <v>107</v>
      </c>
      <c r="H1691">
        <v>0</v>
      </c>
      <c r="I1691">
        <v>6.7000000000000004E-2</v>
      </c>
      <c r="J1691">
        <v>0.112</v>
      </c>
      <c r="K1691">
        <v>0.11</v>
      </c>
      <c r="L1691">
        <v>0.23899999999999999</v>
      </c>
      <c r="M1691">
        <v>0.22700000000000001</v>
      </c>
      <c r="N1691">
        <v>0.28799999999999998</v>
      </c>
      <c r="O1691">
        <v>0.33700000000000002</v>
      </c>
      <c r="P1691">
        <v>0.27500000000000002</v>
      </c>
      <c r="Q1691" t="s">
        <v>373</v>
      </c>
      <c r="R1691">
        <v>62</v>
      </c>
      <c r="S1691">
        <v>-15.4</v>
      </c>
      <c r="T1691">
        <v>-65.599999999999994</v>
      </c>
      <c r="U1691">
        <v>-4.8</v>
      </c>
      <c r="V1691">
        <v>-3.4</v>
      </c>
    </row>
    <row r="1692" spans="1:22" x14ac:dyDescent="0.45">
      <c r="A1692" t="s">
        <v>3293</v>
      </c>
      <c r="B1692" t="s">
        <v>1989</v>
      </c>
      <c r="C1692">
        <v>357</v>
      </c>
      <c r="D1692">
        <v>1150</v>
      </c>
      <c r="E1692">
        <v>28</v>
      </c>
      <c r="F1692">
        <v>91</v>
      </c>
      <c r="G1692">
        <v>109</v>
      </c>
      <c r="H1692">
        <v>10</v>
      </c>
      <c r="I1692">
        <v>0.05</v>
      </c>
      <c r="J1692">
        <v>0.28399999999999997</v>
      </c>
      <c r="K1692">
        <v>0.13</v>
      </c>
      <c r="L1692">
        <v>0.25600000000000001</v>
      </c>
      <c r="M1692">
        <v>0.19800000000000001</v>
      </c>
      <c r="N1692">
        <v>0.246</v>
      </c>
      <c r="O1692">
        <v>0.32800000000000001</v>
      </c>
      <c r="P1692">
        <v>0.249</v>
      </c>
      <c r="Q1692" t="s">
        <v>373</v>
      </c>
      <c r="R1692">
        <v>54</v>
      </c>
      <c r="S1692">
        <v>1.6</v>
      </c>
      <c r="T1692">
        <v>-65.599999999999994</v>
      </c>
      <c r="U1692">
        <v>-5.7</v>
      </c>
      <c r="V1692">
        <v>-3.5</v>
      </c>
    </row>
    <row r="1693" spans="1:22" x14ac:dyDescent="0.45">
      <c r="A1693" t="s">
        <v>3294</v>
      </c>
      <c r="B1693" t="s">
        <v>1989</v>
      </c>
      <c r="C1693">
        <v>356</v>
      </c>
      <c r="D1693">
        <v>726</v>
      </c>
      <c r="E1693">
        <v>1</v>
      </c>
      <c r="F1693">
        <v>16</v>
      </c>
      <c r="G1693">
        <v>21</v>
      </c>
      <c r="H1693">
        <v>0</v>
      </c>
      <c r="I1693">
        <v>7.0000000000000001E-3</v>
      </c>
      <c r="J1693">
        <v>0.38400000000000001</v>
      </c>
      <c r="K1693">
        <v>1.7000000000000001E-2</v>
      </c>
      <c r="L1693">
        <v>0.17</v>
      </c>
      <c r="M1693">
        <v>9.9000000000000005E-2</v>
      </c>
      <c r="N1693">
        <v>0.108</v>
      </c>
      <c r="O1693">
        <v>0.11600000000000001</v>
      </c>
      <c r="P1693">
        <v>0.10100000000000001</v>
      </c>
      <c r="Q1693" t="s">
        <v>373</v>
      </c>
      <c r="R1693">
        <v>-51</v>
      </c>
      <c r="S1693">
        <v>-0.2</v>
      </c>
      <c r="T1693">
        <v>-135.9</v>
      </c>
      <c r="U1693">
        <v>76.7</v>
      </c>
      <c r="V1693">
        <v>-3.6</v>
      </c>
    </row>
    <row r="1694" spans="1:22" x14ac:dyDescent="0.45">
      <c r="A1694" t="s">
        <v>3295</v>
      </c>
      <c r="B1694" t="s">
        <v>22</v>
      </c>
      <c r="C1694">
        <v>420</v>
      </c>
      <c r="D1694">
        <v>1659</v>
      </c>
      <c r="E1694">
        <v>46</v>
      </c>
      <c r="F1694">
        <v>223</v>
      </c>
      <c r="G1694">
        <v>195</v>
      </c>
      <c r="H1694">
        <v>4</v>
      </c>
      <c r="I1694">
        <v>0.10299999999999999</v>
      </c>
      <c r="J1694">
        <v>0.13500000000000001</v>
      </c>
      <c r="K1694">
        <v>0.14899999999999999</v>
      </c>
      <c r="L1694">
        <v>0.28100000000000003</v>
      </c>
      <c r="M1694">
        <v>0.26300000000000001</v>
      </c>
      <c r="N1694">
        <v>0.33900000000000002</v>
      </c>
      <c r="O1694">
        <v>0.41299999999999998</v>
      </c>
      <c r="P1694">
        <v>0.32800000000000001</v>
      </c>
      <c r="Q1694" t="s">
        <v>373</v>
      </c>
      <c r="R1694">
        <v>98</v>
      </c>
      <c r="S1694">
        <v>-7.1</v>
      </c>
      <c r="T1694">
        <v>-11.2</v>
      </c>
      <c r="U1694">
        <v>-83.2</v>
      </c>
      <c r="V1694">
        <v>-3.7</v>
      </c>
    </row>
    <row r="1695" spans="1:22" x14ac:dyDescent="0.45">
      <c r="A1695" t="s">
        <v>3296</v>
      </c>
      <c r="B1695" t="s">
        <v>1989</v>
      </c>
      <c r="C1695">
        <v>556</v>
      </c>
      <c r="D1695">
        <v>1473</v>
      </c>
      <c r="E1695">
        <v>19</v>
      </c>
      <c r="F1695">
        <v>123</v>
      </c>
      <c r="G1695">
        <v>123</v>
      </c>
      <c r="H1695">
        <v>0</v>
      </c>
      <c r="I1695">
        <v>0.06</v>
      </c>
      <c r="J1695">
        <v>0.219</v>
      </c>
      <c r="K1695">
        <v>9.4E-2</v>
      </c>
      <c r="L1695">
        <v>0.24199999999999999</v>
      </c>
      <c r="M1695">
        <v>0.19600000000000001</v>
      </c>
      <c r="N1695">
        <v>0.252</v>
      </c>
      <c r="O1695">
        <v>0.28999999999999998</v>
      </c>
      <c r="P1695">
        <v>0.24199999999999999</v>
      </c>
      <c r="Q1695" t="s">
        <v>373</v>
      </c>
      <c r="R1695">
        <v>45</v>
      </c>
      <c r="S1695">
        <v>-4.5</v>
      </c>
      <c r="T1695">
        <v>-100.6</v>
      </c>
      <c r="U1695">
        <v>15</v>
      </c>
      <c r="V1695">
        <v>-3.7</v>
      </c>
    </row>
    <row r="1696" spans="1:22" x14ac:dyDescent="0.45">
      <c r="A1696" t="s">
        <v>3297</v>
      </c>
      <c r="B1696" t="s">
        <v>1989</v>
      </c>
      <c r="C1696">
        <v>517</v>
      </c>
      <c r="D1696">
        <v>1633</v>
      </c>
      <c r="E1696">
        <v>20</v>
      </c>
      <c r="F1696">
        <v>163</v>
      </c>
      <c r="G1696">
        <v>167</v>
      </c>
      <c r="H1696">
        <v>16</v>
      </c>
      <c r="I1696">
        <v>4.2999999999999997E-2</v>
      </c>
      <c r="J1696">
        <v>0.113</v>
      </c>
      <c r="K1696">
        <v>0.105</v>
      </c>
      <c r="L1696">
        <v>0.28899999999999998</v>
      </c>
      <c r="M1696">
        <v>0.26500000000000001</v>
      </c>
      <c r="N1696">
        <v>0.29899999999999999</v>
      </c>
      <c r="O1696">
        <v>0.37</v>
      </c>
      <c r="P1696">
        <v>0.29099999999999998</v>
      </c>
      <c r="Q1696" t="s">
        <v>373</v>
      </c>
      <c r="R1696">
        <v>67</v>
      </c>
      <c r="S1696">
        <v>-2.4</v>
      </c>
      <c r="T1696">
        <v>-70.400000000000006</v>
      </c>
      <c r="U1696">
        <v>-24.3</v>
      </c>
      <c r="V1696">
        <v>-3.9</v>
      </c>
    </row>
    <row r="1697" spans="1:22" x14ac:dyDescent="0.45">
      <c r="A1697" t="s">
        <v>3298</v>
      </c>
      <c r="B1697" t="s">
        <v>1989</v>
      </c>
      <c r="C1697">
        <v>780</v>
      </c>
      <c r="D1697">
        <v>2684</v>
      </c>
      <c r="E1697">
        <v>37</v>
      </c>
      <c r="F1697">
        <v>305</v>
      </c>
      <c r="G1697">
        <v>234</v>
      </c>
      <c r="H1697">
        <v>21</v>
      </c>
      <c r="I1697">
        <v>7.0000000000000007E-2</v>
      </c>
      <c r="J1697">
        <v>0.18</v>
      </c>
      <c r="K1697">
        <v>0.109</v>
      </c>
      <c r="L1697">
        <v>0.28699999999999998</v>
      </c>
      <c r="M1697">
        <v>0.24299999999999999</v>
      </c>
      <c r="N1697">
        <v>0.30399999999999999</v>
      </c>
      <c r="O1697">
        <v>0.35199999999999998</v>
      </c>
      <c r="P1697">
        <v>0.29099999999999998</v>
      </c>
      <c r="Q1697" t="s">
        <v>373</v>
      </c>
      <c r="R1697">
        <v>72</v>
      </c>
      <c r="S1697">
        <v>4.5999999999999996</v>
      </c>
      <c r="T1697">
        <v>-87.1</v>
      </c>
      <c r="U1697">
        <v>-41.8</v>
      </c>
      <c r="V1697">
        <v>-4.0999999999999996</v>
      </c>
    </row>
    <row r="1698" spans="1:22" x14ac:dyDescent="0.45">
      <c r="A1698" t="s">
        <v>3299</v>
      </c>
      <c r="B1698" t="s">
        <v>1989</v>
      </c>
      <c r="C1698">
        <v>377</v>
      </c>
      <c r="D1698">
        <v>1149</v>
      </c>
      <c r="E1698">
        <v>10</v>
      </c>
      <c r="F1698">
        <v>98</v>
      </c>
      <c r="G1698">
        <v>114</v>
      </c>
      <c r="H1698">
        <v>8</v>
      </c>
      <c r="I1698">
        <v>4.5999999999999999E-2</v>
      </c>
      <c r="J1698">
        <v>0.14199999999999999</v>
      </c>
      <c r="K1698">
        <v>9.2999999999999999E-2</v>
      </c>
      <c r="L1698">
        <v>0.311</v>
      </c>
      <c r="M1698">
        <v>0.27200000000000002</v>
      </c>
      <c r="N1698">
        <v>0.31</v>
      </c>
      <c r="O1698">
        <v>0.36499999999999999</v>
      </c>
      <c r="P1698">
        <v>0.29699999999999999</v>
      </c>
      <c r="Q1698" t="s">
        <v>373</v>
      </c>
      <c r="R1698">
        <v>70</v>
      </c>
      <c r="S1698">
        <v>-4.7</v>
      </c>
      <c r="T1698">
        <v>-44.2</v>
      </c>
      <c r="U1698">
        <v>-31</v>
      </c>
      <c r="V1698">
        <v>-4.3</v>
      </c>
    </row>
    <row r="1699" spans="1:22" x14ac:dyDescent="0.45">
      <c r="A1699" t="s">
        <v>3300</v>
      </c>
      <c r="B1699" t="s">
        <v>1989</v>
      </c>
      <c r="C1699">
        <v>265</v>
      </c>
      <c r="D1699">
        <v>829</v>
      </c>
      <c r="E1699">
        <v>8</v>
      </c>
      <c r="F1699">
        <v>62</v>
      </c>
      <c r="G1699">
        <v>64</v>
      </c>
      <c r="H1699">
        <v>6</v>
      </c>
      <c r="I1699">
        <v>8.6999999999999994E-2</v>
      </c>
      <c r="J1699">
        <v>0.224</v>
      </c>
      <c r="K1699">
        <v>9.5000000000000001E-2</v>
      </c>
      <c r="L1699">
        <v>0.254</v>
      </c>
      <c r="M1699">
        <v>0.2</v>
      </c>
      <c r="N1699">
        <v>0.27500000000000002</v>
      </c>
      <c r="O1699">
        <v>0.29499999999999998</v>
      </c>
      <c r="P1699">
        <v>0.25600000000000001</v>
      </c>
      <c r="Q1699" t="s">
        <v>373</v>
      </c>
      <c r="R1699">
        <v>58</v>
      </c>
      <c r="S1699">
        <v>-5.7</v>
      </c>
      <c r="T1699">
        <v>-47.7</v>
      </c>
      <c r="U1699">
        <v>-25.8</v>
      </c>
      <c r="V1699">
        <v>-4.7</v>
      </c>
    </row>
    <row r="1700" spans="1:22" x14ac:dyDescent="0.45">
      <c r="A1700" t="s">
        <v>3301</v>
      </c>
      <c r="B1700" t="s">
        <v>1989</v>
      </c>
      <c r="C1700">
        <v>338</v>
      </c>
      <c r="D1700">
        <v>1046</v>
      </c>
      <c r="E1700">
        <v>8</v>
      </c>
      <c r="F1700">
        <v>83</v>
      </c>
      <c r="G1700">
        <v>77</v>
      </c>
      <c r="H1700">
        <v>3</v>
      </c>
      <c r="I1700">
        <v>7.3999999999999996E-2</v>
      </c>
      <c r="J1700">
        <v>0.26</v>
      </c>
      <c r="K1700">
        <v>7.9000000000000001E-2</v>
      </c>
      <c r="L1700">
        <v>0.27900000000000003</v>
      </c>
      <c r="M1700">
        <v>0.20699999999999999</v>
      </c>
      <c r="N1700">
        <v>0.26600000000000001</v>
      </c>
      <c r="O1700">
        <v>0.28599999999999998</v>
      </c>
      <c r="P1700">
        <v>0.24399999999999999</v>
      </c>
      <c r="Q1700" t="s">
        <v>373</v>
      </c>
      <c r="R1700">
        <v>40</v>
      </c>
      <c r="S1700">
        <v>-3</v>
      </c>
      <c r="T1700">
        <v>-78.8</v>
      </c>
      <c r="U1700">
        <v>-16.3</v>
      </c>
      <c r="V1700">
        <v>-6.5</v>
      </c>
    </row>
    <row r="1701" spans="1:22" x14ac:dyDescent="0.45">
      <c r="A1701" t="s">
        <v>3302</v>
      </c>
      <c r="B1701" t="s">
        <v>1989</v>
      </c>
      <c r="C1701">
        <v>980</v>
      </c>
      <c r="D1701">
        <v>3407</v>
      </c>
      <c r="E1701">
        <v>104</v>
      </c>
      <c r="F1701">
        <v>350</v>
      </c>
      <c r="G1701">
        <v>413</v>
      </c>
      <c r="H1701">
        <v>12</v>
      </c>
      <c r="I1701">
        <v>6.8000000000000005E-2</v>
      </c>
      <c r="J1701">
        <v>0.182</v>
      </c>
      <c r="K1701">
        <v>0.16700000000000001</v>
      </c>
      <c r="L1701">
        <v>0.29799999999999999</v>
      </c>
      <c r="M1701">
        <v>0.26400000000000001</v>
      </c>
      <c r="N1701">
        <v>0.32400000000000001</v>
      </c>
      <c r="O1701">
        <v>0.432</v>
      </c>
      <c r="P1701">
        <v>0.32800000000000001</v>
      </c>
      <c r="Q1701" t="s">
        <v>373</v>
      </c>
      <c r="R1701">
        <v>101</v>
      </c>
      <c r="S1701">
        <v>-20.100000000000001</v>
      </c>
      <c r="T1701">
        <v>-13.8</v>
      </c>
      <c r="U1701">
        <v>-173.4</v>
      </c>
      <c r="V1701">
        <v>-8.1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11778-DA1D-4A18-A8E7-FC8258D883C8}">
  <dimension ref="A1:R1380"/>
  <sheetViews>
    <sheetView topLeftCell="B650" workbookViewId="0">
      <selection activeCell="B665" sqref="B665"/>
    </sheetView>
  </sheetViews>
  <sheetFormatPr defaultRowHeight="14.25" x14ac:dyDescent="0.45"/>
  <sheetData>
    <row r="1" spans="1:18" x14ac:dyDescent="0.45">
      <c r="A1" t="s">
        <v>590</v>
      </c>
      <c r="B1" t="s">
        <v>0</v>
      </c>
      <c r="C1" t="s">
        <v>1</v>
      </c>
      <c r="D1" t="s">
        <v>343</v>
      </c>
      <c r="E1" t="s">
        <v>344</v>
      </c>
      <c r="F1" t="s">
        <v>345</v>
      </c>
      <c r="G1" t="s">
        <v>346</v>
      </c>
      <c r="H1" t="s">
        <v>347</v>
      </c>
      <c r="I1" t="s">
        <v>348</v>
      </c>
      <c r="J1" t="s">
        <v>244</v>
      </c>
      <c r="K1" t="s">
        <v>245</v>
      </c>
      <c r="L1" t="s">
        <v>247</v>
      </c>
      <c r="M1" t="s">
        <v>227</v>
      </c>
      <c r="N1" t="s">
        <v>252</v>
      </c>
      <c r="O1" t="s">
        <v>230</v>
      </c>
      <c r="P1" t="s">
        <v>256</v>
      </c>
      <c r="Q1" t="s">
        <v>257</v>
      </c>
      <c r="R1" t="s">
        <v>351</v>
      </c>
    </row>
    <row r="2" spans="1:18" x14ac:dyDescent="0.45">
      <c r="A2">
        <v>1</v>
      </c>
      <c r="B2" t="s">
        <v>284</v>
      </c>
      <c r="C2" t="s">
        <v>43</v>
      </c>
      <c r="D2">
        <v>13</v>
      </c>
      <c r="E2">
        <v>9</v>
      </c>
      <c r="F2">
        <v>0</v>
      </c>
      <c r="G2">
        <v>31</v>
      </c>
      <c r="H2">
        <v>31</v>
      </c>
      <c r="I2">
        <v>192</v>
      </c>
      <c r="J2">
        <v>7.78</v>
      </c>
      <c r="K2">
        <v>1.92</v>
      </c>
      <c r="L2">
        <v>0.75</v>
      </c>
      <c r="M2">
        <v>0.29599999999999999</v>
      </c>
      <c r="N2" s="1">
        <v>0.72599999999999998</v>
      </c>
      <c r="P2">
        <v>3.33</v>
      </c>
      <c r="Q2">
        <v>3.36</v>
      </c>
      <c r="R2">
        <v>4.0999999999999996</v>
      </c>
    </row>
    <row r="3" spans="1:18" x14ac:dyDescent="0.45">
      <c r="A3">
        <v>2</v>
      </c>
      <c r="B3" t="s">
        <v>292</v>
      </c>
      <c r="C3" t="s">
        <v>52</v>
      </c>
      <c r="D3">
        <v>11</v>
      </c>
      <c r="E3">
        <v>8</v>
      </c>
      <c r="F3">
        <v>0</v>
      </c>
      <c r="G3">
        <v>31</v>
      </c>
      <c r="H3">
        <v>31</v>
      </c>
      <c r="I3">
        <v>182.1</v>
      </c>
      <c r="J3">
        <v>8.2899999999999991</v>
      </c>
      <c r="K3">
        <v>2.37</v>
      </c>
      <c r="L3">
        <v>1.04</v>
      </c>
      <c r="M3">
        <v>0.28499999999999998</v>
      </c>
      <c r="N3" s="1">
        <v>0.74399999999999999</v>
      </c>
      <c r="P3">
        <v>3.51</v>
      </c>
      <c r="Q3">
        <v>3.78</v>
      </c>
      <c r="R3">
        <v>3.2</v>
      </c>
    </row>
    <row r="4" spans="1:18" x14ac:dyDescent="0.45">
      <c r="A4">
        <v>3</v>
      </c>
      <c r="B4" t="s">
        <v>262</v>
      </c>
      <c r="C4" t="s">
        <v>41</v>
      </c>
      <c r="D4">
        <v>13</v>
      </c>
      <c r="E4">
        <v>9</v>
      </c>
      <c r="F4">
        <v>0</v>
      </c>
      <c r="G4">
        <v>31</v>
      </c>
      <c r="H4">
        <v>31</v>
      </c>
      <c r="I4">
        <v>186.1</v>
      </c>
      <c r="J4">
        <v>8.4499999999999993</v>
      </c>
      <c r="K4">
        <v>2.66</v>
      </c>
      <c r="L4">
        <v>1.1100000000000001</v>
      </c>
      <c r="M4">
        <v>0.28100000000000003</v>
      </c>
      <c r="N4" s="1">
        <v>0.745</v>
      </c>
      <c r="P4">
        <v>3.57</v>
      </c>
      <c r="Q4">
        <v>3.98</v>
      </c>
      <c r="R4">
        <v>2.8</v>
      </c>
    </row>
    <row r="5" spans="1:18" x14ac:dyDescent="0.45">
      <c r="A5">
        <v>4</v>
      </c>
      <c r="B5" t="s">
        <v>335</v>
      </c>
      <c r="C5" t="s">
        <v>50</v>
      </c>
      <c r="D5">
        <v>12</v>
      </c>
      <c r="E5">
        <v>8</v>
      </c>
      <c r="F5">
        <v>0</v>
      </c>
      <c r="G5">
        <v>30</v>
      </c>
      <c r="H5">
        <v>30</v>
      </c>
      <c r="I5">
        <v>180.2</v>
      </c>
      <c r="J5">
        <v>9.36</v>
      </c>
      <c r="K5">
        <v>1.79</v>
      </c>
      <c r="L5">
        <v>1</v>
      </c>
      <c r="M5">
        <v>0.29899999999999999</v>
      </c>
      <c r="N5" s="1">
        <v>0.68200000000000005</v>
      </c>
      <c r="P5">
        <v>3.84</v>
      </c>
      <c r="Q5">
        <v>3.31</v>
      </c>
      <c r="R5">
        <v>4.9000000000000004</v>
      </c>
    </row>
    <row r="6" spans="1:18" x14ac:dyDescent="0.45">
      <c r="A6">
        <v>5</v>
      </c>
      <c r="B6" t="s">
        <v>287</v>
      </c>
      <c r="C6" t="s">
        <v>18</v>
      </c>
      <c r="D6">
        <v>10</v>
      </c>
      <c r="E6">
        <v>7</v>
      </c>
      <c r="F6">
        <v>0</v>
      </c>
      <c r="G6">
        <v>30</v>
      </c>
      <c r="H6">
        <v>30</v>
      </c>
      <c r="I6">
        <v>179.1</v>
      </c>
      <c r="J6">
        <v>9.59</v>
      </c>
      <c r="K6">
        <v>2.76</v>
      </c>
      <c r="L6">
        <v>0.8</v>
      </c>
      <c r="M6">
        <v>0.28000000000000003</v>
      </c>
      <c r="N6" s="1">
        <v>0.70399999999999996</v>
      </c>
      <c r="P6">
        <v>3.46</v>
      </c>
      <c r="Q6">
        <v>3.34</v>
      </c>
      <c r="R6">
        <v>4</v>
      </c>
    </row>
    <row r="7" spans="1:18" x14ac:dyDescent="0.45">
      <c r="A7">
        <v>6</v>
      </c>
      <c r="B7" t="s">
        <v>282</v>
      </c>
      <c r="C7" t="s">
        <v>52</v>
      </c>
      <c r="D7">
        <v>12</v>
      </c>
      <c r="E7">
        <v>8</v>
      </c>
      <c r="F7">
        <v>0</v>
      </c>
      <c r="G7">
        <v>30</v>
      </c>
      <c r="H7">
        <v>30</v>
      </c>
      <c r="I7">
        <v>176.1</v>
      </c>
      <c r="J7">
        <v>9.5500000000000007</v>
      </c>
      <c r="K7">
        <v>2.65</v>
      </c>
      <c r="L7">
        <v>0.92</v>
      </c>
      <c r="M7">
        <v>0.28100000000000003</v>
      </c>
      <c r="N7" s="1">
        <v>0.747</v>
      </c>
      <c r="P7">
        <v>3.27</v>
      </c>
      <c r="Q7">
        <v>3.45</v>
      </c>
      <c r="R7">
        <v>3.9</v>
      </c>
    </row>
    <row r="8" spans="1:18" x14ac:dyDescent="0.45">
      <c r="A8">
        <v>7</v>
      </c>
      <c r="B8" t="s">
        <v>591</v>
      </c>
      <c r="C8" t="s">
        <v>62</v>
      </c>
      <c r="D8">
        <v>10</v>
      </c>
      <c r="E8">
        <v>7</v>
      </c>
      <c r="F8">
        <v>0</v>
      </c>
      <c r="G8">
        <v>30</v>
      </c>
      <c r="H8">
        <v>30</v>
      </c>
      <c r="I8">
        <v>173.2</v>
      </c>
      <c r="J8">
        <v>9.7899999999999991</v>
      </c>
      <c r="K8">
        <v>2.33</v>
      </c>
      <c r="L8">
        <v>1.04</v>
      </c>
      <c r="M8">
        <v>0.29199999999999998</v>
      </c>
      <c r="N8" s="1">
        <v>0.71</v>
      </c>
      <c r="P8">
        <v>3.68</v>
      </c>
      <c r="Q8">
        <v>3.51</v>
      </c>
      <c r="R8">
        <v>3.7</v>
      </c>
    </row>
    <row r="9" spans="1:18" x14ac:dyDescent="0.45">
      <c r="A9">
        <v>8</v>
      </c>
      <c r="B9" t="s">
        <v>592</v>
      </c>
      <c r="C9" t="s">
        <v>22</v>
      </c>
      <c r="D9">
        <v>11</v>
      </c>
      <c r="E9">
        <v>8</v>
      </c>
      <c r="F9">
        <v>0</v>
      </c>
      <c r="G9">
        <v>30</v>
      </c>
      <c r="H9">
        <v>30</v>
      </c>
      <c r="I9">
        <v>186.1</v>
      </c>
      <c r="J9">
        <v>9.7100000000000009</v>
      </c>
      <c r="K9">
        <v>2.42</v>
      </c>
      <c r="L9">
        <v>1.26</v>
      </c>
      <c r="M9">
        <v>0.28000000000000003</v>
      </c>
      <c r="N9" s="1">
        <v>0.753</v>
      </c>
      <c r="P9">
        <v>3.53</v>
      </c>
      <c r="Q9">
        <v>3.78</v>
      </c>
      <c r="R9">
        <v>3.5</v>
      </c>
    </row>
    <row r="10" spans="1:18" x14ac:dyDescent="0.45">
      <c r="A10">
        <v>9</v>
      </c>
      <c r="B10" t="s">
        <v>277</v>
      </c>
      <c r="C10" t="s">
        <v>75</v>
      </c>
      <c r="D10">
        <v>10</v>
      </c>
      <c r="E10">
        <v>7</v>
      </c>
      <c r="F10">
        <v>0</v>
      </c>
      <c r="G10">
        <v>30</v>
      </c>
      <c r="H10">
        <v>30</v>
      </c>
      <c r="I10">
        <v>168.1</v>
      </c>
      <c r="J10">
        <v>10.91</v>
      </c>
      <c r="K10">
        <v>3.8</v>
      </c>
      <c r="L10">
        <v>1.02</v>
      </c>
      <c r="M10">
        <v>0.28699999999999998</v>
      </c>
      <c r="N10" s="1">
        <v>0.75</v>
      </c>
      <c r="P10">
        <v>3.58</v>
      </c>
      <c r="Q10">
        <v>3.69</v>
      </c>
      <c r="R10">
        <v>3.4</v>
      </c>
    </row>
    <row r="11" spans="1:18" x14ac:dyDescent="0.45">
      <c r="A11">
        <v>10</v>
      </c>
      <c r="B11" t="s">
        <v>593</v>
      </c>
      <c r="C11" t="s">
        <v>26</v>
      </c>
      <c r="D11">
        <v>11</v>
      </c>
      <c r="E11">
        <v>9</v>
      </c>
      <c r="F11">
        <v>0</v>
      </c>
      <c r="G11">
        <v>30</v>
      </c>
      <c r="H11">
        <v>30</v>
      </c>
      <c r="I11">
        <v>170.1</v>
      </c>
      <c r="J11">
        <v>8.51</v>
      </c>
      <c r="K11">
        <v>2.4300000000000002</v>
      </c>
      <c r="L11">
        <v>1.27</v>
      </c>
      <c r="M11">
        <v>0.29199999999999998</v>
      </c>
      <c r="N11" s="1">
        <v>0.71399999999999997</v>
      </c>
      <c r="P11">
        <v>4.12</v>
      </c>
      <c r="Q11">
        <v>4.18</v>
      </c>
      <c r="R11">
        <v>2.5</v>
      </c>
    </row>
    <row r="12" spans="1:18" x14ac:dyDescent="0.45">
      <c r="A12">
        <v>11</v>
      </c>
      <c r="B12" t="s">
        <v>594</v>
      </c>
      <c r="C12" t="s">
        <v>62</v>
      </c>
      <c r="D12">
        <v>3</v>
      </c>
      <c r="E12">
        <v>3</v>
      </c>
      <c r="F12">
        <v>0</v>
      </c>
      <c r="G12">
        <v>30</v>
      </c>
      <c r="H12">
        <v>30</v>
      </c>
      <c r="I12">
        <v>84</v>
      </c>
      <c r="J12">
        <v>7.39</v>
      </c>
      <c r="K12">
        <v>3.64</v>
      </c>
      <c r="L12">
        <v>1.18</v>
      </c>
      <c r="M12">
        <v>0.28999999999999998</v>
      </c>
      <c r="N12" s="1">
        <v>0.67900000000000005</v>
      </c>
      <c r="P12">
        <v>4.71</v>
      </c>
      <c r="Q12">
        <v>4.71</v>
      </c>
      <c r="R12">
        <v>0.6</v>
      </c>
    </row>
    <row r="13" spans="1:18" x14ac:dyDescent="0.45">
      <c r="A13">
        <v>12</v>
      </c>
      <c r="B13" t="s">
        <v>274</v>
      </c>
      <c r="C13" t="s">
        <v>50</v>
      </c>
      <c r="D13">
        <v>11</v>
      </c>
      <c r="E13">
        <v>7</v>
      </c>
      <c r="F13">
        <v>0</v>
      </c>
      <c r="G13">
        <v>29</v>
      </c>
      <c r="H13">
        <v>29</v>
      </c>
      <c r="I13">
        <v>172</v>
      </c>
      <c r="J13">
        <v>9</v>
      </c>
      <c r="K13">
        <v>2.5099999999999998</v>
      </c>
      <c r="L13">
        <v>0.84</v>
      </c>
      <c r="M13">
        <v>0.29599999999999999</v>
      </c>
      <c r="N13" s="1">
        <v>0.70899999999999996</v>
      </c>
      <c r="P13">
        <v>3.61</v>
      </c>
      <c r="Q13">
        <v>3.42</v>
      </c>
      <c r="R13">
        <v>4.5</v>
      </c>
    </row>
    <row r="14" spans="1:18" x14ac:dyDescent="0.45">
      <c r="A14">
        <v>13</v>
      </c>
      <c r="B14" t="s">
        <v>595</v>
      </c>
      <c r="C14" t="s">
        <v>89</v>
      </c>
      <c r="D14">
        <v>11</v>
      </c>
      <c r="E14">
        <v>9</v>
      </c>
      <c r="F14">
        <v>0</v>
      </c>
      <c r="G14">
        <v>29</v>
      </c>
      <c r="H14">
        <v>29</v>
      </c>
      <c r="I14">
        <v>191.1</v>
      </c>
      <c r="J14">
        <v>8.09</v>
      </c>
      <c r="K14">
        <v>2.12</v>
      </c>
      <c r="L14">
        <v>0.89</v>
      </c>
      <c r="M14">
        <v>0.28799999999999998</v>
      </c>
      <c r="N14" s="1">
        <v>0.71699999999999997</v>
      </c>
      <c r="P14">
        <v>3.53</v>
      </c>
      <c r="Q14">
        <v>3.56</v>
      </c>
      <c r="R14">
        <v>4</v>
      </c>
    </row>
    <row r="15" spans="1:18" x14ac:dyDescent="0.45">
      <c r="A15">
        <v>14</v>
      </c>
      <c r="B15" t="s">
        <v>530</v>
      </c>
      <c r="C15" t="s">
        <v>26</v>
      </c>
      <c r="D15">
        <v>12</v>
      </c>
      <c r="E15">
        <v>7</v>
      </c>
      <c r="F15">
        <v>0</v>
      </c>
      <c r="G15">
        <v>29</v>
      </c>
      <c r="H15">
        <v>29</v>
      </c>
      <c r="I15">
        <v>169</v>
      </c>
      <c r="J15">
        <v>9.8000000000000007</v>
      </c>
      <c r="K15">
        <v>2.13</v>
      </c>
      <c r="L15">
        <v>1.17</v>
      </c>
      <c r="M15">
        <v>0.30199999999999999</v>
      </c>
      <c r="N15" s="1">
        <v>0.76600000000000001</v>
      </c>
      <c r="P15">
        <v>3.46</v>
      </c>
      <c r="Q15">
        <v>3.53</v>
      </c>
      <c r="R15">
        <v>3.8</v>
      </c>
    </row>
    <row r="16" spans="1:18" x14ac:dyDescent="0.45">
      <c r="A16">
        <v>15</v>
      </c>
      <c r="B16" t="s">
        <v>281</v>
      </c>
      <c r="C16" t="s">
        <v>52</v>
      </c>
      <c r="D16">
        <v>12</v>
      </c>
      <c r="E16">
        <v>8</v>
      </c>
      <c r="F16">
        <v>0</v>
      </c>
      <c r="G16">
        <v>29</v>
      </c>
      <c r="H16">
        <v>29</v>
      </c>
      <c r="I16">
        <v>168</v>
      </c>
      <c r="J16">
        <v>8.09</v>
      </c>
      <c r="K16">
        <v>1.45</v>
      </c>
      <c r="L16">
        <v>1.02</v>
      </c>
      <c r="M16">
        <v>0.29299999999999998</v>
      </c>
      <c r="N16" s="1">
        <v>0.73299999999999998</v>
      </c>
      <c r="P16">
        <v>3.48</v>
      </c>
      <c r="Q16">
        <v>3.52</v>
      </c>
      <c r="R16">
        <v>3.5</v>
      </c>
    </row>
    <row r="17" spans="1:18" x14ac:dyDescent="0.45">
      <c r="A17">
        <v>16</v>
      </c>
      <c r="B17" t="s">
        <v>596</v>
      </c>
      <c r="C17" t="s">
        <v>41</v>
      </c>
      <c r="D17">
        <v>11</v>
      </c>
      <c r="E17">
        <v>7</v>
      </c>
      <c r="F17">
        <v>0</v>
      </c>
      <c r="G17">
        <v>29</v>
      </c>
      <c r="H17">
        <v>29</v>
      </c>
      <c r="I17">
        <v>169.1</v>
      </c>
      <c r="J17">
        <v>8.4</v>
      </c>
      <c r="K17">
        <v>2.66</v>
      </c>
      <c r="L17">
        <v>0.96</v>
      </c>
      <c r="M17">
        <v>0.3</v>
      </c>
      <c r="N17" s="1">
        <v>0.76700000000000002</v>
      </c>
      <c r="P17">
        <v>3.4</v>
      </c>
      <c r="Q17">
        <v>3.73</v>
      </c>
      <c r="R17">
        <v>3.2</v>
      </c>
    </row>
    <row r="18" spans="1:18" x14ac:dyDescent="0.45">
      <c r="A18">
        <v>17</v>
      </c>
      <c r="B18" t="s">
        <v>597</v>
      </c>
      <c r="C18" t="s">
        <v>48</v>
      </c>
      <c r="D18">
        <v>14</v>
      </c>
      <c r="E18">
        <v>8</v>
      </c>
      <c r="F18">
        <v>0</v>
      </c>
      <c r="G18">
        <v>29</v>
      </c>
      <c r="H18">
        <v>29</v>
      </c>
      <c r="I18">
        <v>185.2</v>
      </c>
      <c r="J18">
        <v>8.14</v>
      </c>
      <c r="K18">
        <v>3.05</v>
      </c>
      <c r="L18">
        <v>0.78</v>
      </c>
      <c r="M18">
        <v>0.28100000000000003</v>
      </c>
      <c r="N18" s="1">
        <v>0.74</v>
      </c>
      <c r="P18">
        <v>3.34</v>
      </c>
      <c r="Q18">
        <v>3.76</v>
      </c>
      <c r="R18">
        <v>3.2</v>
      </c>
    </row>
    <row r="19" spans="1:18" x14ac:dyDescent="0.45">
      <c r="A19">
        <v>18</v>
      </c>
      <c r="B19" t="s">
        <v>536</v>
      </c>
      <c r="C19" t="s">
        <v>43</v>
      </c>
      <c r="D19">
        <v>12</v>
      </c>
      <c r="E19">
        <v>9</v>
      </c>
      <c r="F19">
        <v>0</v>
      </c>
      <c r="G19">
        <v>29</v>
      </c>
      <c r="H19">
        <v>29</v>
      </c>
      <c r="I19">
        <v>158.1</v>
      </c>
      <c r="J19">
        <v>11.31</v>
      </c>
      <c r="K19">
        <v>4.49</v>
      </c>
      <c r="L19">
        <v>0.97</v>
      </c>
      <c r="M19">
        <v>0.3</v>
      </c>
      <c r="N19" s="1">
        <v>0.76800000000000002</v>
      </c>
      <c r="P19">
        <v>3.52</v>
      </c>
      <c r="Q19">
        <v>3.69</v>
      </c>
      <c r="R19">
        <v>2.8</v>
      </c>
    </row>
    <row r="20" spans="1:18" x14ac:dyDescent="0.45">
      <c r="A20">
        <v>19</v>
      </c>
      <c r="B20" t="s">
        <v>294</v>
      </c>
      <c r="C20" t="s">
        <v>39</v>
      </c>
      <c r="D20">
        <v>9</v>
      </c>
      <c r="E20">
        <v>10</v>
      </c>
      <c r="F20">
        <v>0</v>
      </c>
      <c r="G20">
        <v>29</v>
      </c>
      <c r="H20">
        <v>29</v>
      </c>
      <c r="I20">
        <v>166.1</v>
      </c>
      <c r="J20">
        <v>8.5500000000000007</v>
      </c>
      <c r="K20">
        <v>2.92</v>
      </c>
      <c r="L20">
        <v>1.03</v>
      </c>
      <c r="M20">
        <v>0.30199999999999999</v>
      </c>
      <c r="N20" s="1">
        <v>0.70699999999999996</v>
      </c>
      <c r="P20">
        <v>4.1100000000000003</v>
      </c>
      <c r="Q20">
        <v>4.01</v>
      </c>
      <c r="R20">
        <v>2.7</v>
      </c>
    </row>
    <row r="21" spans="1:18" x14ac:dyDescent="0.45">
      <c r="A21">
        <v>20</v>
      </c>
      <c r="B21" t="s">
        <v>319</v>
      </c>
      <c r="C21" t="s">
        <v>57</v>
      </c>
      <c r="D21">
        <v>8</v>
      </c>
      <c r="E21">
        <v>9</v>
      </c>
      <c r="F21">
        <v>0</v>
      </c>
      <c r="G21">
        <v>29</v>
      </c>
      <c r="H21">
        <v>29</v>
      </c>
      <c r="I21">
        <v>143</v>
      </c>
      <c r="J21">
        <v>9.82</v>
      </c>
      <c r="K21">
        <v>3.4</v>
      </c>
      <c r="L21">
        <v>1.38</v>
      </c>
      <c r="M21">
        <v>0.29499999999999998</v>
      </c>
      <c r="N21" s="1">
        <v>0.70899999999999996</v>
      </c>
      <c r="P21">
        <v>4.41</v>
      </c>
      <c r="Q21">
        <v>4.29</v>
      </c>
      <c r="R21">
        <v>2.6</v>
      </c>
    </row>
    <row r="22" spans="1:18" x14ac:dyDescent="0.45">
      <c r="A22">
        <v>21</v>
      </c>
      <c r="B22" t="s">
        <v>598</v>
      </c>
      <c r="C22" t="s">
        <v>60</v>
      </c>
      <c r="D22">
        <v>10</v>
      </c>
      <c r="E22">
        <v>10</v>
      </c>
      <c r="F22">
        <v>0</v>
      </c>
      <c r="G22">
        <v>29</v>
      </c>
      <c r="H22">
        <v>29</v>
      </c>
      <c r="I22">
        <v>161.19999999999999</v>
      </c>
      <c r="J22">
        <v>9.6300000000000008</v>
      </c>
      <c r="K22">
        <v>3.28</v>
      </c>
      <c r="L22">
        <v>1.34</v>
      </c>
      <c r="M22">
        <v>0.30599999999999999</v>
      </c>
      <c r="N22" s="1">
        <v>0.70199999999999996</v>
      </c>
      <c r="P22">
        <v>4.51</v>
      </c>
      <c r="Q22">
        <v>4.2300000000000004</v>
      </c>
      <c r="R22">
        <v>2.5</v>
      </c>
    </row>
    <row r="23" spans="1:18" x14ac:dyDescent="0.45">
      <c r="A23">
        <v>22</v>
      </c>
      <c r="B23" t="s">
        <v>599</v>
      </c>
      <c r="C23" t="s">
        <v>18</v>
      </c>
      <c r="D23">
        <v>10</v>
      </c>
      <c r="E23">
        <v>8</v>
      </c>
      <c r="F23">
        <v>0</v>
      </c>
      <c r="G23">
        <v>29</v>
      </c>
      <c r="H23">
        <v>29</v>
      </c>
      <c r="I23">
        <v>155.1</v>
      </c>
      <c r="J23">
        <v>8.58</v>
      </c>
      <c r="K23">
        <v>3.13</v>
      </c>
      <c r="L23">
        <v>0.99</v>
      </c>
      <c r="M23">
        <v>0.28299999999999997</v>
      </c>
      <c r="N23" s="1">
        <v>0.73</v>
      </c>
      <c r="P23">
        <v>3.71</v>
      </c>
      <c r="Q23">
        <v>3.93</v>
      </c>
      <c r="R23">
        <v>2.2999999999999998</v>
      </c>
    </row>
    <row r="24" spans="1:18" x14ac:dyDescent="0.45">
      <c r="A24">
        <v>23</v>
      </c>
      <c r="B24" t="s">
        <v>600</v>
      </c>
      <c r="C24" t="s">
        <v>71</v>
      </c>
      <c r="D24">
        <v>9</v>
      </c>
      <c r="E24">
        <v>8</v>
      </c>
      <c r="F24">
        <v>0</v>
      </c>
      <c r="G24">
        <v>31</v>
      </c>
      <c r="H24">
        <v>29</v>
      </c>
      <c r="I24">
        <v>137.19999999999999</v>
      </c>
      <c r="J24">
        <v>9.15</v>
      </c>
      <c r="K24">
        <v>3.14</v>
      </c>
      <c r="L24">
        <v>1.31</v>
      </c>
      <c r="M24">
        <v>0.28499999999999998</v>
      </c>
      <c r="N24" s="1">
        <v>0.71699999999999997</v>
      </c>
      <c r="P24">
        <v>4.18</v>
      </c>
      <c r="Q24">
        <v>4.24</v>
      </c>
      <c r="R24">
        <v>1.8</v>
      </c>
    </row>
    <row r="25" spans="1:18" x14ac:dyDescent="0.45">
      <c r="A25">
        <v>24</v>
      </c>
      <c r="B25" t="s">
        <v>601</v>
      </c>
      <c r="C25" t="s">
        <v>32</v>
      </c>
      <c r="D25">
        <v>9</v>
      </c>
      <c r="E25">
        <v>6</v>
      </c>
      <c r="F25">
        <v>0</v>
      </c>
      <c r="G25">
        <v>29</v>
      </c>
      <c r="H25">
        <v>29</v>
      </c>
      <c r="I25">
        <v>157.19999999999999</v>
      </c>
      <c r="J25">
        <v>7.42</v>
      </c>
      <c r="K25">
        <v>3.37</v>
      </c>
      <c r="L25">
        <v>1.08</v>
      </c>
      <c r="M25">
        <v>0.29199999999999998</v>
      </c>
      <c r="N25" s="1">
        <v>0.71399999999999997</v>
      </c>
      <c r="P25">
        <v>4.22</v>
      </c>
      <c r="Q25">
        <v>4.45</v>
      </c>
      <c r="R25">
        <v>1.7</v>
      </c>
    </row>
    <row r="26" spans="1:18" x14ac:dyDescent="0.45">
      <c r="A26">
        <v>25</v>
      </c>
      <c r="B26" t="s">
        <v>602</v>
      </c>
      <c r="C26" t="s">
        <v>32</v>
      </c>
      <c r="D26">
        <v>15</v>
      </c>
      <c r="E26">
        <v>6</v>
      </c>
      <c r="F26">
        <v>0</v>
      </c>
      <c r="G26">
        <v>30</v>
      </c>
      <c r="H26">
        <v>28</v>
      </c>
      <c r="I26">
        <v>161.19999999999999</v>
      </c>
      <c r="J26">
        <v>13.02</v>
      </c>
      <c r="K26">
        <v>2.73</v>
      </c>
      <c r="L26">
        <v>1.06</v>
      </c>
      <c r="M26">
        <v>0.29799999999999999</v>
      </c>
      <c r="N26" s="1">
        <v>0.74099999999999999</v>
      </c>
      <c r="P26">
        <v>3.28</v>
      </c>
      <c r="Q26">
        <v>2.96</v>
      </c>
      <c r="R26">
        <v>4.5999999999999996</v>
      </c>
    </row>
    <row r="27" spans="1:18" x14ac:dyDescent="0.45">
      <c r="A27">
        <v>26</v>
      </c>
      <c r="B27" t="s">
        <v>603</v>
      </c>
      <c r="C27" t="s">
        <v>64</v>
      </c>
      <c r="D27">
        <v>11</v>
      </c>
      <c r="E27">
        <v>8</v>
      </c>
      <c r="F27">
        <v>0</v>
      </c>
      <c r="G27">
        <v>28</v>
      </c>
      <c r="H27">
        <v>28</v>
      </c>
      <c r="I27">
        <v>161</v>
      </c>
      <c r="J27">
        <v>10.62</v>
      </c>
      <c r="K27">
        <v>4.25</v>
      </c>
      <c r="L27">
        <v>1.01</v>
      </c>
      <c r="M27">
        <v>0.28899999999999998</v>
      </c>
      <c r="N27" s="1">
        <v>0.755</v>
      </c>
      <c r="P27">
        <v>3.63</v>
      </c>
      <c r="Q27">
        <v>3.86</v>
      </c>
      <c r="R27">
        <v>3</v>
      </c>
    </row>
    <row r="28" spans="1:18" x14ac:dyDescent="0.45">
      <c r="A28">
        <v>27</v>
      </c>
      <c r="B28" t="s">
        <v>269</v>
      </c>
      <c r="C28" t="s">
        <v>24</v>
      </c>
      <c r="D28">
        <v>10</v>
      </c>
      <c r="E28">
        <v>9</v>
      </c>
      <c r="F28">
        <v>0</v>
      </c>
      <c r="G28">
        <v>29</v>
      </c>
      <c r="H28">
        <v>28</v>
      </c>
      <c r="I28">
        <v>151.19999999999999</v>
      </c>
      <c r="J28">
        <v>10.26</v>
      </c>
      <c r="K28">
        <v>3.32</v>
      </c>
      <c r="L28">
        <v>1.19</v>
      </c>
      <c r="M28">
        <v>0.27900000000000003</v>
      </c>
      <c r="N28" s="1">
        <v>0.72</v>
      </c>
      <c r="P28">
        <v>3.86</v>
      </c>
      <c r="Q28">
        <v>3.95</v>
      </c>
      <c r="R28">
        <v>2.8</v>
      </c>
    </row>
    <row r="29" spans="1:18" x14ac:dyDescent="0.45">
      <c r="A29">
        <v>28</v>
      </c>
      <c r="B29" t="s">
        <v>322</v>
      </c>
      <c r="C29" t="s">
        <v>26</v>
      </c>
      <c r="D29">
        <v>12</v>
      </c>
      <c r="E29">
        <v>9</v>
      </c>
      <c r="F29">
        <v>0</v>
      </c>
      <c r="G29">
        <v>28</v>
      </c>
      <c r="H29">
        <v>28</v>
      </c>
      <c r="I29">
        <v>171.1</v>
      </c>
      <c r="J29">
        <v>7.83</v>
      </c>
      <c r="K29">
        <v>2.36</v>
      </c>
      <c r="L29">
        <v>1.1000000000000001</v>
      </c>
      <c r="M29">
        <v>0.28499999999999998</v>
      </c>
      <c r="N29" s="1">
        <v>0.71799999999999997</v>
      </c>
      <c r="P29">
        <v>3.84</v>
      </c>
      <c r="Q29">
        <v>4.1100000000000003</v>
      </c>
      <c r="R29">
        <v>2.8</v>
      </c>
    </row>
    <row r="30" spans="1:18" x14ac:dyDescent="0.45">
      <c r="A30">
        <v>29</v>
      </c>
      <c r="B30" t="s">
        <v>531</v>
      </c>
      <c r="C30" t="s">
        <v>117</v>
      </c>
      <c r="D30">
        <v>8</v>
      </c>
      <c r="E30">
        <v>6</v>
      </c>
      <c r="F30">
        <v>0</v>
      </c>
      <c r="G30">
        <v>28</v>
      </c>
      <c r="H30">
        <v>28</v>
      </c>
      <c r="I30">
        <v>154</v>
      </c>
      <c r="J30">
        <v>7.83</v>
      </c>
      <c r="K30">
        <v>2.86</v>
      </c>
      <c r="L30">
        <v>0.99</v>
      </c>
      <c r="M30">
        <v>0.28199999999999997</v>
      </c>
      <c r="N30" s="1">
        <v>0.74299999999999999</v>
      </c>
      <c r="P30">
        <v>3.56</v>
      </c>
      <c r="Q30">
        <v>4.04</v>
      </c>
      <c r="R30">
        <v>2.4</v>
      </c>
    </row>
    <row r="31" spans="1:18" x14ac:dyDescent="0.45">
      <c r="A31">
        <v>30</v>
      </c>
      <c r="B31" t="s">
        <v>295</v>
      </c>
      <c r="C31" t="s">
        <v>18</v>
      </c>
      <c r="D31">
        <v>7</v>
      </c>
      <c r="E31">
        <v>6</v>
      </c>
      <c r="F31">
        <v>0</v>
      </c>
      <c r="G31">
        <v>28</v>
      </c>
      <c r="H31">
        <v>28</v>
      </c>
      <c r="I31">
        <v>141.19999999999999</v>
      </c>
      <c r="J31">
        <v>9.7200000000000006</v>
      </c>
      <c r="K31">
        <v>2.79</v>
      </c>
      <c r="L31">
        <v>1.21</v>
      </c>
      <c r="M31">
        <v>0.28799999999999998</v>
      </c>
      <c r="N31" s="1">
        <v>0.70399999999999996</v>
      </c>
      <c r="P31">
        <v>4.0599999999999996</v>
      </c>
      <c r="Q31">
        <v>3.9</v>
      </c>
      <c r="R31">
        <v>2.2000000000000002</v>
      </c>
    </row>
    <row r="32" spans="1:18" x14ac:dyDescent="0.45">
      <c r="A32">
        <v>31</v>
      </c>
      <c r="B32" t="s">
        <v>604</v>
      </c>
      <c r="C32" t="s">
        <v>62</v>
      </c>
      <c r="D32">
        <v>8</v>
      </c>
      <c r="E32">
        <v>6</v>
      </c>
      <c r="F32">
        <v>0</v>
      </c>
      <c r="G32">
        <v>28</v>
      </c>
      <c r="H32">
        <v>28</v>
      </c>
      <c r="I32">
        <v>144.19999999999999</v>
      </c>
      <c r="J32">
        <v>8.77</v>
      </c>
      <c r="K32">
        <v>2.1800000000000002</v>
      </c>
      <c r="L32">
        <v>1.37</v>
      </c>
      <c r="M32">
        <v>0.29399999999999998</v>
      </c>
      <c r="N32" s="1">
        <v>0.73099999999999998</v>
      </c>
      <c r="P32">
        <v>3.98</v>
      </c>
      <c r="Q32">
        <v>4.09</v>
      </c>
      <c r="R32">
        <v>2.2000000000000002</v>
      </c>
    </row>
    <row r="33" spans="1:18" x14ac:dyDescent="0.45">
      <c r="A33">
        <v>32</v>
      </c>
      <c r="B33" t="s">
        <v>580</v>
      </c>
      <c r="C33" t="s">
        <v>18</v>
      </c>
      <c r="D33">
        <v>9</v>
      </c>
      <c r="E33">
        <v>7</v>
      </c>
      <c r="F33">
        <v>0</v>
      </c>
      <c r="G33">
        <v>29</v>
      </c>
      <c r="H33">
        <v>28</v>
      </c>
      <c r="I33">
        <v>154</v>
      </c>
      <c r="J33">
        <v>7.71</v>
      </c>
      <c r="K33">
        <v>2.81</v>
      </c>
      <c r="L33">
        <v>0.99</v>
      </c>
      <c r="M33">
        <v>0.28999999999999998</v>
      </c>
      <c r="N33" s="1">
        <v>0.72399999999999998</v>
      </c>
      <c r="P33">
        <v>3.86</v>
      </c>
      <c r="Q33">
        <v>4.03</v>
      </c>
      <c r="R33">
        <v>2.2000000000000002</v>
      </c>
    </row>
    <row r="34" spans="1:18" x14ac:dyDescent="0.45">
      <c r="A34">
        <v>33</v>
      </c>
      <c r="B34" t="s">
        <v>306</v>
      </c>
      <c r="C34" t="s">
        <v>117</v>
      </c>
      <c r="D34">
        <v>9</v>
      </c>
      <c r="E34">
        <v>10</v>
      </c>
      <c r="F34">
        <v>0</v>
      </c>
      <c r="G34">
        <v>28</v>
      </c>
      <c r="H34">
        <v>28</v>
      </c>
      <c r="I34">
        <v>165</v>
      </c>
      <c r="J34">
        <v>6.27</v>
      </c>
      <c r="K34">
        <v>2.02</v>
      </c>
      <c r="L34">
        <v>1.36</v>
      </c>
      <c r="M34">
        <v>0.29199999999999998</v>
      </c>
      <c r="N34" s="1">
        <v>0.71199999999999997</v>
      </c>
      <c r="P34">
        <v>4.3600000000000003</v>
      </c>
      <c r="Q34">
        <v>4.6100000000000003</v>
      </c>
      <c r="R34">
        <v>1.7</v>
      </c>
    </row>
    <row r="35" spans="1:18" x14ac:dyDescent="0.45">
      <c r="A35">
        <v>34</v>
      </c>
      <c r="B35" t="s">
        <v>605</v>
      </c>
      <c r="C35" t="s">
        <v>50</v>
      </c>
      <c r="D35">
        <v>5</v>
      </c>
      <c r="E35">
        <v>5</v>
      </c>
      <c r="F35">
        <v>0</v>
      </c>
      <c r="G35">
        <v>28</v>
      </c>
      <c r="H35">
        <v>28</v>
      </c>
      <c r="I35">
        <v>113</v>
      </c>
      <c r="J35">
        <v>8.68</v>
      </c>
      <c r="K35">
        <v>3.19</v>
      </c>
      <c r="L35">
        <v>1.27</v>
      </c>
      <c r="M35">
        <v>0.29499999999999998</v>
      </c>
      <c r="N35" s="1">
        <v>0.69299999999999995</v>
      </c>
      <c r="P35">
        <v>4.46</v>
      </c>
      <c r="Q35">
        <v>4.3600000000000003</v>
      </c>
      <c r="R35">
        <v>1.6</v>
      </c>
    </row>
    <row r="36" spans="1:18" x14ac:dyDescent="0.45">
      <c r="A36">
        <v>35</v>
      </c>
      <c r="B36" t="s">
        <v>329</v>
      </c>
      <c r="C36" t="s">
        <v>43</v>
      </c>
      <c r="D36">
        <v>3</v>
      </c>
      <c r="E36">
        <v>3</v>
      </c>
      <c r="F36">
        <v>0</v>
      </c>
      <c r="G36">
        <v>28</v>
      </c>
      <c r="H36">
        <v>28</v>
      </c>
      <c r="I36">
        <v>106.1</v>
      </c>
      <c r="J36">
        <v>10.75</v>
      </c>
      <c r="K36">
        <v>4.49</v>
      </c>
      <c r="L36">
        <v>1.1000000000000001</v>
      </c>
      <c r="M36">
        <v>0.29399999999999998</v>
      </c>
      <c r="N36" s="1">
        <v>0.71299999999999997</v>
      </c>
      <c r="P36">
        <v>4.2300000000000004</v>
      </c>
      <c r="Q36">
        <v>4.21</v>
      </c>
      <c r="R36">
        <v>1.4</v>
      </c>
    </row>
    <row r="37" spans="1:18" x14ac:dyDescent="0.45">
      <c r="A37">
        <v>36</v>
      </c>
      <c r="B37" t="s">
        <v>606</v>
      </c>
      <c r="C37" t="s">
        <v>41</v>
      </c>
      <c r="D37">
        <v>7</v>
      </c>
      <c r="E37">
        <v>9</v>
      </c>
      <c r="F37">
        <v>0</v>
      </c>
      <c r="G37">
        <v>28</v>
      </c>
      <c r="H37">
        <v>28</v>
      </c>
      <c r="I37">
        <v>135.1</v>
      </c>
      <c r="J37">
        <v>6.32</v>
      </c>
      <c r="K37">
        <v>4.12</v>
      </c>
      <c r="L37">
        <v>0.86</v>
      </c>
      <c r="M37">
        <v>0.29599999999999999</v>
      </c>
      <c r="N37" s="1">
        <v>0.69599999999999995</v>
      </c>
      <c r="P37">
        <v>4.5199999999999996</v>
      </c>
      <c r="Q37">
        <v>4.63</v>
      </c>
      <c r="R37">
        <v>1.2</v>
      </c>
    </row>
    <row r="38" spans="1:18" x14ac:dyDescent="0.45">
      <c r="A38">
        <v>37</v>
      </c>
      <c r="B38" t="s">
        <v>607</v>
      </c>
      <c r="C38" t="s">
        <v>89</v>
      </c>
      <c r="D38">
        <v>8</v>
      </c>
      <c r="E38">
        <v>9</v>
      </c>
      <c r="F38">
        <v>0</v>
      </c>
      <c r="G38">
        <v>28</v>
      </c>
      <c r="H38">
        <v>27</v>
      </c>
      <c r="I38">
        <v>153</v>
      </c>
      <c r="J38">
        <v>10.18</v>
      </c>
      <c r="K38">
        <v>3.12</v>
      </c>
      <c r="L38">
        <v>1.18</v>
      </c>
      <c r="M38">
        <v>0.29699999999999999</v>
      </c>
      <c r="N38" s="1">
        <v>0.73299999999999998</v>
      </c>
      <c r="P38">
        <v>3.88</v>
      </c>
      <c r="Q38">
        <v>3.85</v>
      </c>
      <c r="R38">
        <v>2.7</v>
      </c>
    </row>
    <row r="39" spans="1:18" x14ac:dyDescent="0.45">
      <c r="A39">
        <v>38</v>
      </c>
      <c r="B39" t="s">
        <v>608</v>
      </c>
      <c r="C39" t="s">
        <v>30</v>
      </c>
      <c r="D39">
        <v>10</v>
      </c>
      <c r="E39">
        <v>8</v>
      </c>
      <c r="F39">
        <v>0</v>
      </c>
      <c r="G39">
        <v>29</v>
      </c>
      <c r="H39">
        <v>27</v>
      </c>
      <c r="I39">
        <v>153.1</v>
      </c>
      <c r="J39">
        <v>8.16</v>
      </c>
      <c r="K39">
        <v>2.64</v>
      </c>
      <c r="L39">
        <v>1</v>
      </c>
      <c r="M39">
        <v>0.29699999999999999</v>
      </c>
      <c r="N39" s="1">
        <v>0.74299999999999999</v>
      </c>
      <c r="P39">
        <v>3.64</v>
      </c>
      <c r="Q39">
        <v>3.9</v>
      </c>
      <c r="R39">
        <v>2.6</v>
      </c>
    </row>
    <row r="40" spans="1:18" x14ac:dyDescent="0.45">
      <c r="A40">
        <v>39</v>
      </c>
      <c r="B40" t="s">
        <v>311</v>
      </c>
      <c r="C40" t="s">
        <v>41</v>
      </c>
      <c r="D40">
        <v>9</v>
      </c>
      <c r="E40">
        <v>9</v>
      </c>
      <c r="F40">
        <v>0</v>
      </c>
      <c r="G40">
        <v>27</v>
      </c>
      <c r="H40">
        <v>27</v>
      </c>
      <c r="I40">
        <v>147.1</v>
      </c>
      <c r="J40">
        <v>8.74</v>
      </c>
      <c r="K40">
        <v>2.2000000000000002</v>
      </c>
      <c r="L40">
        <v>1.1599999999999999</v>
      </c>
      <c r="M40">
        <v>0.29699999999999999</v>
      </c>
      <c r="N40" s="1">
        <v>0.71299999999999997</v>
      </c>
      <c r="P40">
        <v>3.97</v>
      </c>
      <c r="Q40">
        <v>3.87</v>
      </c>
      <c r="R40">
        <v>2.6</v>
      </c>
    </row>
    <row r="41" spans="1:18" x14ac:dyDescent="0.45">
      <c r="A41">
        <v>40</v>
      </c>
      <c r="B41" t="s">
        <v>609</v>
      </c>
      <c r="C41" t="s">
        <v>89</v>
      </c>
      <c r="D41">
        <v>7</v>
      </c>
      <c r="E41">
        <v>7</v>
      </c>
      <c r="F41">
        <v>0</v>
      </c>
      <c r="G41">
        <v>27</v>
      </c>
      <c r="H41">
        <v>27</v>
      </c>
      <c r="I41">
        <v>124</v>
      </c>
      <c r="J41">
        <v>9.94</v>
      </c>
      <c r="K41">
        <v>2.98</v>
      </c>
      <c r="L41">
        <v>1.0900000000000001</v>
      </c>
      <c r="M41">
        <v>0.29099999999999998</v>
      </c>
      <c r="N41" s="1">
        <v>0.73799999999999999</v>
      </c>
      <c r="P41">
        <v>3.63</v>
      </c>
      <c r="Q41">
        <v>3.71</v>
      </c>
      <c r="R41">
        <v>2.6</v>
      </c>
    </row>
    <row r="42" spans="1:18" x14ac:dyDescent="0.45">
      <c r="A42">
        <v>41</v>
      </c>
      <c r="B42" t="s">
        <v>273</v>
      </c>
      <c r="C42" t="s">
        <v>62</v>
      </c>
      <c r="D42">
        <v>10</v>
      </c>
      <c r="E42">
        <v>10</v>
      </c>
      <c r="F42">
        <v>0</v>
      </c>
      <c r="G42">
        <v>27</v>
      </c>
      <c r="H42">
        <v>27</v>
      </c>
      <c r="I42">
        <v>150.1</v>
      </c>
      <c r="J42">
        <v>9.34</v>
      </c>
      <c r="K42">
        <v>2.4</v>
      </c>
      <c r="L42">
        <v>1.2</v>
      </c>
      <c r="M42">
        <v>0.28799999999999998</v>
      </c>
      <c r="N42" s="1">
        <v>0.69699999999999995</v>
      </c>
      <c r="P42">
        <v>4.01</v>
      </c>
      <c r="Q42">
        <v>3.89</v>
      </c>
      <c r="R42">
        <v>2.6</v>
      </c>
    </row>
    <row r="43" spans="1:18" x14ac:dyDescent="0.45">
      <c r="A43">
        <v>42</v>
      </c>
      <c r="B43" t="s">
        <v>330</v>
      </c>
      <c r="C43" t="s">
        <v>95</v>
      </c>
      <c r="D43">
        <v>8</v>
      </c>
      <c r="E43">
        <v>8</v>
      </c>
      <c r="F43">
        <v>0</v>
      </c>
      <c r="G43">
        <v>27</v>
      </c>
      <c r="H43">
        <v>27</v>
      </c>
      <c r="I43">
        <v>148.19999999999999</v>
      </c>
      <c r="J43">
        <v>8.4700000000000006</v>
      </c>
      <c r="K43">
        <v>2.91</v>
      </c>
      <c r="L43">
        <v>1.0900000000000001</v>
      </c>
      <c r="M43">
        <v>0.28799999999999998</v>
      </c>
      <c r="N43" s="1">
        <v>0.73</v>
      </c>
      <c r="P43">
        <v>3.81</v>
      </c>
      <c r="Q43">
        <v>4.01</v>
      </c>
      <c r="R43">
        <v>2.2999999999999998</v>
      </c>
    </row>
    <row r="44" spans="1:18" x14ac:dyDescent="0.45">
      <c r="A44">
        <v>43</v>
      </c>
      <c r="B44" t="s">
        <v>297</v>
      </c>
      <c r="C44" t="s">
        <v>57</v>
      </c>
      <c r="D44">
        <v>9</v>
      </c>
      <c r="E44">
        <v>9</v>
      </c>
      <c r="F44">
        <v>0</v>
      </c>
      <c r="G44">
        <v>27</v>
      </c>
      <c r="H44">
        <v>27</v>
      </c>
      <c r="I44">
        <v>133.19999999999999</v>
      </c>
      <c r="J44">
        <v>11.38</v>
      </c>
      <c r="K44">
        <v>3.23</v>
      </c>
      <c r="L44">
        <v>1.48</v>
      </c>
      <c r="M44">
        <v>0.28000000000000003</v>
      </c>
      <c r="N44" s="1">
        <v>0.69499999999999995</v>
      </c>
      <c r="P44">
        <v>4.3099999999999996</v>
      </c>
      <c r="Q44">
        <v>4.1900000000000004</v>
      </c>
      <c r="R44">
        <v>2.2999999999999998</v>
      </c>
    </row>
    <row r="45" spans="1:18" x14ac:dyDescent="0.45">
      <c r="A45">
        <v>44</v>
      </c>
      <c r="B45" t="s">
        <v>324</v>
      </c>
      <c r="C45" t="s">
        <v>60</v>
      </c>
      <c r="D45">
        <v>11</v>
      </c>
      <c r="E45">
        <v>11</v>
      </c>
      <c r="F45">
        <v>0</v>
      </c>
      <c r="G45">
        <v>28</v>
      </c>
      <c r="H45">
        <v>27</v>
      </c>
      <c r="I45">
        <v>147.1</v>
      </c>
      <c r="J45">
        <v>8.19</v>
      </c>
      <c r="K45">
        <v>3.3</v>
      </c>
      <c r="L45">
        <v>0.98</v>
      </c>
      <c r="M45">
        <v>0.314</v>
      </c>
      <c r="N45" s="1">
        <v>0.71099999999999997</v>
      </c>
      <c r="P45">
        <v>4.28</v>
      </c>
      <c r="Q45">
        <v>4.03</v>
      </c>
      <c r="R45">
        <v>2.2999999999999998</v>
      </c>
    </row>
    <row r="46" spans="1:18" x14ac:dyDescent="0.45">
      <c r="A46">
        <v>45</v>
      </c>
      <c r="B46" t="s">
        <v>300</v>
      </c>
      <c r="C46" t="s">
        <v>52</v>
      </c>
      <c r="D46">
        <v>8</v>
      </c>
      <c r="E46">
        <v>7</v>
      </c>
      <c r="F46">
        <v>0</v>
      </c>
      <c r="G46">
        <v>27</v>
      </c>
      <c r="H46">
        <v>27</v>
      </c>
      <c r="I46">
        <v>139.1</v>
      </c>
      <c r="J46">
        <v>7.82</v>
      </c>
      <c r="K46">
        <v>2.2000000000000002</v>
      </c>
      <c r="L46">
        <v>1.1000000000000001</v>
      </c>
      <c r="M46">
        <v>0.28399999999999997</v>
      </c>
      <c r="N46" s="1">
        <v>0.70599999999999996</v>
      </c>
      <c r="P46">
        <v>3.88</v>
      </c>
      <c r="Q46">
        <v>3.99</v>
      </c>
      <c r="R46">
        <v>2.1</v>
      </c>
    </row>
    <row r="47" spans="1:18" x14ac:dyDescent="0.45">
      <c r="A47">
        <v>46</v>
      </c>
      <c r="B47" t="s">
        <v>315</v>
      </c>
      <c r="C47" t="s">
        <v>32</v>
      </c>
      <c r="D47">
        <v>12</v>
      </c>
      <c r="E47">
        <v>8</v>
      </c>
      <c r="F47">
        <v>0</v>
      </c>
      <c r="G47">
        <v>27</v>
      </c>
      <c r="H47">
        <v>27</v>
      </c>
      <c r="I47">
        <v>149.19999999999999</v>
      </c>
      <c r="J47">
        <v>9.98</v>
      </c>
      <c r="K47">
        <v>3.85</v>
      </c>
      <c r="L47">
        <v>1.1399999999999999</v>
      </c>
      <c r="M47">
        <v>0.29899999999999999</v>
      </c>
      <c r="N47" s="1">
        <v>0.72299999999999998</v>
      </c>
      <c r="P47">
        <v>4.09</v>
      </c>
      <c r="Q47">
        <v>4.2300000000000004</v>
      </c>
      <c r="R47">
        <v>2</v>
      </c>
    </row>
    <row r="48" spans="1:18" x14ac:dyDescent="0.45">
      <c r="A48">
        <v>47</v>
      </c>
      <c r="B48" t="s">
        <v>610</v>
      </c>
      <c r="C48" t="s">
        <v>39</v>
      </c>
      <c r="D48">
        <v>8</v>
      </c>
      <c r="E48">
        <v>11</v>
      </c>
      <c r="F48">
        <v>0</v>
      </c>
      <c r="G48">
        <v>31</v>
      </c>
      <c r="H48">
        <v>27</v>
      </c>
      <c r="I48">
        <v>149</v>
      </c>
      <c r="J48">
        <v>8.76</v>
      </c>
      <c r="K48">
        <v>3.74</v>
      </c>
      <c r="L48">
        <v>1.0900000000000001</v>
      </c>
      <c r="M48">
        <v>0.28899999999999998</v>
      </c>
      <c r="N48" s="1">
        <v>0.70599999999999996</v>
      </c>
      <c r="P48">
        <v>4.2300000000000004</v>
      </c>
      <c r="Q48">
        <v>4.3499999999999996</v>
      </c>
      <c r="R48">
        <v>2</v>
      </c>
    </row>
    <row r="49" spans="1:18" x14ac:dyDescent="0.45">
      <c r="A49">
        <v>48</v>
      </c>
      <c r="B49" t="s">
        <v>611</v>
      </c>
      <c r="C49" t="s">
        <v>50</v>
      </c>
      <c r="D49">
        <v>8</v>
      </c>
      <c r="E49">
        <v>10</v>
      </c>
      <c r="F49">
        <v>0</v>
      </c>
      <c r="G49">
        <v>27</v>
      </c>
      <c r="H49">
        <v>27</v>
      </c>
      <c r="I49">
        <v>148.1</v>
      </c>
      <c r="J49">
        <v>7.04</v>
      </c>
      <c r="K49">
        <v>3.28</v>
      </c>
      <c r="L49">
        <v>1.21</v>
      </c>
      <c r="M49">
        <v>0.29199999999999998</v>
      </c>
      <c r="N49" s="1">
        <v>0.68600000000000005</v>
      </c>
      <c r="P49">
        <v>4.67</v>
      </c>
      <c r="Q49">
        <v>4.66</v>
      </c>
      <c r="R49">
        <v>1.8</v>
      </c>
    </row>
    <row r="50" spans="1:18" x14ac:dyDescent="0.45">
      <c r="A50">
        <v>49</v>
      </c>
      <c r="B50" t="s">
        <v>341</v>
      </c>
      <c r="C50" t="s">
        <v>117</v>
      </c>
      <c r="D50">
        <v>8</v>
      </c>
      <c r="E50">
        <v>10</v>
      </c>
      <c r="F50">
        <v>0</v>
      </c>
      <c r="G50">
        <v>27</v>
      </c>
      <c r="H50">
        <v>27</v>
      </c>
      <c r="I50">
        <v>149.19999999999999</v>
      </c>
      <c r="J50">
        <v>7.15</v>
      </c>
      <c r="K50">
        <v>3.43</v>
      </c>
      <c r="L50">
        <v>1.08</v>
      </c>
      <c r="M50">
        <v>0.3</v>
      </c>
      <c r="N50" s="1">
        <v>0.70099999999999996</v>
      </c>
      <c r="P50">
        <v>4.51</v>
      </c>
      <c r="Q50">
        <v>4.51</v>
      </c>
      <c r="R50">
        <v>1.6</v>
      </c>
    </row>
    <row r="51" spans="1:18" x14ac:dyDescent="0.45">
      <c r="A51">
        <v>50</v>
      </c>
      <c r="B51" t="s">
        <v>612</v>
      </c>
      <c r="C51" t="s">
        <v>95</v>
      </c>
      <c r="D51">
        <v>6</v>
      </c>
      <c r="E51">
        <v>7</v>
      </c>
      <c r="F51">
        <v>0</v>
      </c>
      <c r="G51">
        <v>27</v>
      </c>
      <c r="H51">
        <v>27</v>
      </c>
      <c r="I51">
        <v>131</v>
      </c>
      <c r="J51">
        <v>8.86</v>
      </c>
      <c r="K51">
        <v>3.64</v>
      </c>
      <c r="L51">
        <v>1.17</v>
      </c>
      <c r="M51">
        <v>0.28399999999999997</v>
      </c>
      <c r="N51" s="1">
        <v>0.71599999999999997</v>
      </c>
      <c r="P51">
        <v>4.12</v>
      </c>
      <c r="Q51">
        <v>4.3499999999999996</v>
      </c>
      <c r="R51">
        <v>1.4</v>
      </c>
    </row>
    <row r="52" spans="1:18" x14ac:dyDescent="0.45">
      <c r="A52">
        <v>51</v>
      </c>
      <c r="B52" t="s">
        <v>613</v>
      </c>
      <c r="C52" t="s">
        <v>57</v>
      </c>
      <c r="D52">
        <v>5</v>
      </c>
      <c r="E52">
        <v>9</v>
      </c>
      <c r="F52">
        <v>0</v>
      </c>
      <c r="G52">
        <v>27</v>
      </c>
      <c r="H52">
        <v>27</v>
      </c>
      <c r="I52">
        <v>128.1</v>
      </c>
      <c r="J52">
        <v>8.14</v>
      </c>
      <c r="K52">
        <v>4</v>
      </c>
      <c r="L52">
        <v>1.4</v>
      </c>
      <c r="M52">
        <v>0.29699999999999999</v>
      </c>
      <c r="N52" s="1">
        <v>0.68600000000000005</v>
      </c>
      <c r="P52">
        <v>5.05</v>
      </c>
      <c r="Q52">
        <v>4.97</v>
      </c>
      <c r="R52">
        <v>1.3</v>
      </c>
    </row>
    <row r="53" spans="1:18" x14ac:dyDescent="0.45">
      <c r="A53">
        <v>52</v>
      </c>
      <c r="B53" t="s">
        <v>614</v>
      </c>
      <c r="C53" t="s">
        <v>57</v>
      </c>
      <c r="D53">
        <v>4</v>
      </c>
      <c r="E53">
        <v>7</v>
      </c>
      <c r="F53">
        <v>0</v>
      </c>
      <c r="G53">
        <v>28</v>
      </c>
      <c r="H53">
        <v>27</v>
      </c>
      <c r="I53">
        <v>114.2</v>
      </c>
      <c r="J53">
        <v>10.039999999999999</v>
      </c>
      <c r="K53">
        <v>4.79</v>
      </c>
      <c r="L53">
        <v>1.41</v>
      </c>
      <c r="M53">
        <v>0.29599999999999999</v>
      </c>
      <c r="N53" s="1">
        <v>0.69099999999999995</v>
      </c>
      <c r="P53">
        <v>5.0199999999999996</v>
      </c>
      <c r="Q53">
        <v>4.87</v>
      </c>
      <c r="R53">
        <v>1.3</v>
      </c>
    </row>
    <row r="54" spans="1:18" x14ac:dyDescent="0.45">
      <c r="A54">
        <v>53</v>
      </c>
      <c r="B54" t="s">
        <v>615</v>
      </c>
      <c r="C54" t="s">
        <v>117</v>
      </c>
      <c r="D54">
        <v>7</v>
      </c>
      <c r="E54">
        <v>7</v>
      </c>
      <c r="F54">
        <v>0</v>
      </c>
      <c r="G54">
        <v>27</v>
      </c>
      <c r="H54">
        <v>27</v>
      </c>
      <c r="I54">
        <v>137.1</v>
      </c>
      <c r="J54">
        <v>5.57</v>
      </c>
      <c r="K54">
        <v>2.88</v>
      </c>
      <c r="L54">
        <v>1.1100000000000001</v>
      </c>
      <c r="M54">
        <v>0.28699999999999998</v>
      </c>
      <c r="N54" s="1">
        <v>0.70599999999999996</v>
      </c>
      <c r="P54">
        <v>4.3899999999999997</v>
      </c>
      <c r="Q54">
        <v>4.6100000000000003</v>
      </c>
      <c r="R54">
        <v>1.3</v>
      </c>
    </row>
    <row r="55" spans="1:18" x14ac:dyDescent="0.45">
      <c r="A55">
        <v>54</v>
      </c>
      <c r="B55" t="s">
        <v>616</v>
      </c>
      <c r="C55" t="s">
        <v>43</v>
      </c>
      <c r="D55">
        <v>6</v>
      </c>
      <c r="E55">
        <v>6</v>
      </c>
      <c r="F55">
        <v>0</v>
      </c>
      <c r="G55">
        <v>27</v>
      </c>
      <c r="H55">
        <v>27</v>
      </c>
      <c r="I55">
        <v>109.2</v>
      </c>
      <c r="J55">
        <v>8.61</v>
      </c>
      <c r="K55">
        <v>3.53</v>
      </c>
      <c r="L55">
        <v>1.1499999999999999</v>
      </c>
      <c r="M55">
        <v>0.29599999999999999</v>
      </c>
      <c r="N55" s="1">
        <v>0.70899999999999996</v>
      </c>
      <c r="P55">
        <v>4.3499999999999996</v>
      </c>
      <c r="Q55">
        <v>4.3899999999999997</v>
      </c>
      <c r="R55">
        <v>1.2</v>
      </c>
    </row>
    <row r="56" spans="1:18" x14ac:dyDescent="0.45">
      <c r="A56">
        <v>55</v>
      </c>
      <c r="B56" t="s">
        <v>617</v>
      </c>
      <c r="C56" t="s">
        <v>71</v>
      </c>
      <c r="D56">
        <v>5</v>
      </c>
      <c r="E56">
        <v>5</v>
      </c>
      <c r="F56">
        <v>0</v>
      </c>
      <c r="G56">
        <v>27</v>
      </c>
      <c r="H56">
        <v>27</v>
      </c>
      <c r="I56">
        <v>115</v>
      </c>
      <c r="J56">
        <v>8.2200000000000006</v>
      </c>
      <c r="K56">
        <v>3.83</v>
      </c>
      <c r="L56">
        <v>1.1000000000000001</v>
      </c>
      <c r="M56">
        <v>0.28799999999999998</v>
      </c>
      <c r="N56" s="1">
        <v>0.71299999999999997</v>
      </c>
      <c r="P56">
        <v>4.3</v>
      </c>
      <c r="Q56">
        <v>4.3899999999999997</v>
      </c>
      <c r="R56">
        <v>1.1000000000000001</v>
      </c>
    </row>
    <row r="57" spans="1:18" x14ac:dyDescent="0.45">
      <c r="A57">
        <v>56</v>
      </c>
      <c r="B57" t="s">
        <v>618</v>
      </c>
      <c r="C57" t="s">
        <v>28</v>
      </c>
      <c r="D57">
        <v>14</v>
      </c>
      <c r="E57">
        <v>7</v>
      </c>
      <c r="F57">
        <v>0</v>
      </c>
      <c r="G57">
        <v>26</v>
      </c>
      <c r="H57">
        <v>26</v>
      </c>
      <c r="I57">
        <v>171.1</v>
      </c>
      <c r="J57">
        <v>8.83</v>
      </c>
      <c r="K57">
        <v>1.89</v>
      </c>
      <c r="L57">
        <v>1.1000000000000001</v>
      </c>
      <c r="M57">
        <v>0.254</v>
      </c>
      <c r="N57" s="1">
        <v>0.66600000000000004</v>
      </c>
      <c r="P57">
        <v>3.63</v>
      </c>
      <c r="Q57">
        <v>3.61</v>
      </c>
      <c r="R57">
        <v>3.9</v>
      </c>
    </row>
    <row r="58" spans="1:18" x14ac:dyDescent="0.45">
      <c r="A58">
        <v>57</v>
      </c>
      <c r="B58" t="s">
        <v>313</v>
      </c>
      <c r="C58" t="s">
        <v>71</v>
      </c>
      <c r="D58">
        <v>12</v>
      </c>
      <c r="E58">
        <v>7</v>
      </c>
      <c r="F58">
        <v>0</v>
      </c>
      <c r="G58">
        <v>27</v>
      </c>
      <c r="H58">
        <v>26</v>
      </c>
      <c r="I58">
        <v>146.19999999999999</v>
      </c>
      <c r="J58">
        <v>8.77</v>
      </c>
      <c r="K58">
        <v>1.47</v>
      </c>
      <c r="L58">
        <v>0.98</v>
      </c>
      <c r="M58">
        <v>0.29299999999999998</v>
      </c>
      <c r="N58" s="1">
        <v>0.73399999999999999</v>
      </c>
      <c r="P58">
        <v>3.37</v>
      </c>
      <c r="Q58">
        <v>3.3</v>
      </c>
      <c r="R58">
        <v>3.4</v>
      </c>
    </row>
    <row r="59" spans="1:18" x14ac:dyDescent="0.45">
      <c r="A59">
        <v>58</v>
      </c>
      <c r="B59" t="s">
        <v>619</v>
      </c>
      <c r="C59" t="s">
        <v>28</v>
      </c>
      <c r="D59">
        <v>13</v>
      </c>
      <c r="E59">
        <v>8</v>
      </c>
      <c r="F59">
        <v>0</v>
      </c>
      <c r="G59">
        <v>27</v>
      </c>
      <c r="H59">
        <v>26</v>
      </c>
      <c r="I59">
        <v>146</v>
      </c>
      <c r="J59">
        <v>8.57</v>
      </c>
      <c r="K59">
        <v>1.91</v>
      </c>
      <c r="L59">
        <v>1.17</v>
      </c>
      <c r="M59">
        <v>0.28000000000000003</v>
      </c>
      <c r="N59" s="1">
        <v>0.71199999999999997</v>
      </c>
      <c r="P59">
        <v>3.7</v>
      </c>
      <c r="Q59">
        <v>3.8</v>
      </c>
      <c r="R59">
        <v>3</v>
      </c>
    </row>
    <row r="60" spans="1:18" x14ac:dyDescent="0.45">
      <c r="A60">
        <v>59</v>
      </c>
      <c r="B60" t="s">
        <v>620</v>
      </c>
      <c r="C60" t="s">
        <v>28</v>
      </c>
      <c r="D60">
        <v>11</v>
      </c>
      <c r="E60">
        <v>6</v>
      </c>
      <c r="F60">
        <v>0</v>
      </c>
      <c r="G60">
        <v>26</v>
      </c>
      <c r="H60">
        <v>26</v>
      </c>
      <c r="I60">
        <v>137.1</v>
      </c>
      <c r="J60">
        <v>8.39</v>
      </c>
      <c r="K60">
        <v>2.62</v>
      </c>
      <c r="L60">
        <v>0.92</v>
      </c>
      <c r="M60">
        <v>0.27900000000000003</v>
      </c>
      <c r="N60" s="1">
        <v>0.69599999999999995</v>
      </c>
      <c r="P60">
        <v>3.74</v>
      </c>
      <c r="Q60">
        <v>3.74</v>
      </c>
      <c r="R60">
        <v>2.8</v>
      </c>
    </row>
    <row r="61" spans="1:18" x14ac:dyDescent="0.45">
      <c r="A61">
        <v>60</v>
      </c>
      <c r="B61" t="s">
        <v>621</v>
      </c>
      <c r="C61" t="s">
        <v>43</v>
      </c>
      <c r="D61">
        <v>7</v>
      </c>
      <c r="E61">
        <v>6</v>
      </c>
      <c r="F61">
        <v>0</v>
      </c>
      <c r="G61">
        <v>26</v>
      </c>
      <c r="H61">
        <v>26</v>
      </c>
      <c r="I61">
        <v>136</v>
      </c>
      <c r="J61">
        <v>8.01</v>
      </c>
      <c r="K61">
        <v>2.98</v>
      </c>
      <c r="L61">
        <v>0.73</v>
      </c>
      <c r="M61">
        <v>0.32</v>
      </c>
      <c r="N61" s="1">
        <v>0.72599999999999998</v>
      </c>
      <c r="P61">
        <v>3.84</v>
      </c>
      <c r="Q61">
        <v>3.61</v>
      </c>
      <c r="R61">
        <v>2.5</v>
      </c>
    </row>
    <row r="62" spans="1:18" x14ac:dyDescent="0.45">
      <c r="A62">
        <v>61</v>
      </c>
      <c r="B62" t="s">
        <v>561</v>
      </c>
      <c r="C62" t="s">
        <v>54</v>
      </c>
      <c r="D62">
        <v>9</v>
      </c>
      <c r="E62">
        <v>9</v>
      </c>
      <c r="F62">
        <v>0</v>
      </c>
      <c r="G62">
        <v>27</v>
      </c>
      <c r="H62">
        <v>26</v>
      </c>
      <c r="I62">
        <v>141.19999999999999</v>
      </c>
      <c r="J62">
        <v>9.02</v>
      </c>
      <c r="K62">
        <v>3.62</v>
      </c>
      <c r="L62">
        <v>1.08</v>
      </c>
      <c r="M62">
        <v>0.30099999999999999</v>
      </c>
      <c r="N62" s="1">
        <v>0.73699999999999999</v>
      </c>
      <c r="P62">
        <v>4</v>
      </c>
      <c r="Q62">
        <v>4.12</v>
      </c>
      <c r="R62">
        <v>2.2000000000000002</v>
      </c>
    </row>
    <row r="63" spans="1:18" x14ac:dyDescent="0.45">
      <c r="A63">
        <v>62</v>
      </c>
      <c r="B63" t="s">
        <v>261</v>
      </c>
      <c r="C63" t="s">
        <v>54</v>
      </c>
      <c r="D63">
        <v>6</v>
      </c>
      <c r="E63">
        <v>7</v>
      </c>
      <c r="F63">
        <v>0</v>
      </c>
      <c r="G63">
        <v>26</v>
      </c>
      <c r="H63">
        <v>26</v>
      </c>
      <c r="I63">
        <v>136.19999999999999</v>
      </c>
      <c r="J63">
        <v>9.41</v>
      </c>
      <c r="K63">
        <v>3.23</v>
      </c>
      <c r="L63">
        <v>1.25</v>
      </c>
      <c r="M63">
        <v>0.29199999999999998</v>
      </c>
      <c r="N63" s="1">
        <v>0.70599999999999996</v>
      </c>
      <c r="P63">
        <v>4.28</v>
      </c>
      <c r="Q63">
        <v>4.24</v>
      </c>
      <c r="R63">
        <v>2</v>
      </c>
    </row>
    <row r="64" spans="1:18" x14ac:dyDescent="0.45">
      <c r="A64">
        <v>63</v>
      </c>
      <c r="B64" t="s">
        <v>622</v>
      </c>
      <c r="C64" t="s">
        <v>89</v>
      </c>
      <c r="D64">
        <v>7</v>
      </c>
      <c r="E64">
        <v>7</v>
      </c>
      <c r="F64">
        <v>0</v>
      </c>
      <c r="G64">
        <v>27</v>
      </c>
      <c r="H64">
        <v>26</v>
      </c>
      <c r="I64">
        <v>136.19999999999999</v>
      </c>
      <c r="J64">
        <v>8.23</v>
      </c>
      <c r="K64">
        <v>2.57</v>
      </c>
      <c r="L64">
        <v>1.1200000000000001</v>
      </c>
      <c r="M64">
        <v>0.30499999999999999</v>
      </c>
      <c r="N64" s="1">
        <v>0.72499999999999998</v>
      </c>
      <c r="P64">
        <v>4.0199999999999996</v>
      </c>
      <c r="Q64">
        <v>4.0999999999999996</v>
      </c>
      <c r="R64">
        <v>1.9</v>
      </c>
    </row>
    <row r="65" spans="1:18" x14ac:dyDescent="0.45">
      <c r="A65">
        <v>64</v>
      </c>
      <c r="B65" t="s">
        <v>303</v>
      </c>
      <c r="C65" t="s">
        <v>41</v>
      </c>
      <c r="D65">
        <v>9</v>
      </c>
      <c r="E65">
        <v>9</v>
      </c>
      <c r="F65">
        <v>0</v>
      </c>
      <c r="G65">
        <v>26</v>
      </c>
      <c r="H65">
        <v>26</v>
      </c>
      <c r="I65">
        <v>154</v>
      </c>
      <c r="J65">
        <v>7.71</v>
      </c>
      <c r="K65">
        <v>2.75</v>
      </c>
      <c r="L65">
        <v>1.23</v>
      </c>
      <c r="M65">
        <v>0.28799999999999998</v>
      </c>
      <c r="N65" s="1">
        <v>0.73099999999999998</v>
      </c>
      <c r="P65">
        <v>3.97</v>
      </c>
      <c r="Q65">
        <v>4.29</v>
      </c>
      <c r="R65">
        <v>1.9</v>
      </c>
    </row>
    <row r="66" spans="1:18" x14ac:dyDescent="0.45">
      <c r="A66">
        <v>65</v>
      </c>
      <c r="B66" t="s">
        <v>326</v>
      </c>
      <c r="C66" t="s">
        <v>95</v>
      </c>
      <c r="D66">
        <v>7</v>
      </c>
      <c r="E66">
        <v>7</v>
      </c>
      <c r="F66">
        <v>0</v>
      </c>
      <c r="G66">
        <v>26</v>
      </c>
      <c r="H66">
        <v>26</v>
      </c>
      <c r="I66">
        <v>130.19999999999999</v>
      </c>
      <c r="J66">
        <v>8.4</v>
      </c>
      <c r="K66">
        <v>3.17</v>
      </c>
      <c r="L66">
        <v>1.17</v>
      </c>
      <c r="M66">
        <v>0.29099999999999998</v>
      </c>
      <c r="N66" s="1">
        <v>0.72499999999999998</v>
      </c>
      <c r="P66">
        <v>4.0599999999999996</v>
      </c>
      <c r="Q66">
        <v>4.2300000000000004</v>
      </c>
      <c r="R66">
        <v>1.7</v>
      </c>
    </row>
    <row r="67" spans="1:18" x14ac:dyDescent="0.45">
      <c r="A67">
        <v>66</v>
      </c>
      <c r="B67" t="s">
        <v>623</v>
      </c>
      <c r="C67" t="s">
        <v>41</v>
      </c>
      <c r="D67">
        <v>7</v>
      </c>
      <c r="E67">
        <v>8</v>
      </c>
      <c r="F67">
        <v>0</v>
      </c>
      <c r="G67">
        <v>28</v>
      </c>
      <c r="H67">
        <v>26</v>
      </c>
      <c r="I67">
        <v>143.19999999999999</v>
      </c>
      <c r="J67">
        <v>7.14</v>
      </c>
      <c r="K67">
        <v>2.94</v>
      </c>
      <c r="L67">
        <v>1.19</v>
      </c>
      <c r="M67">
        <v>0.29099999999999998</v>
      </c>
      <c r="N67" s="1">
        <v>0.70599999999999996</v>
      </c>
      <c r="P67">
        <v>4.32</v>
      </c>
      <c r="Q67">
        <v>4.47</v>
      </c>
      <c r="R67">
        <v>1.6</v>
      </c>
    </row>
    <row r="68" spans="1:18" x14ac:dyDescent="0.45">
      <c r="A68">
        <v>67</v>
      </c>
      <c r="B68" t="s">
        <v>332</v>
      </c>
      <c r="C68" t="s">
        <v>36</v>
      </c>
      <c r="D68">
        <v>7</v>
      </c>
      <c r="E68">
        <v>9</v>
      </c>
      <c r="F68">
        <v>0</v>
      </c>
      <c r="G68">
        <v>28</v>
      </c>
      <c r="H68">
        <v>26</v>
      </c>
      <c r="I68">
        <v>143.1</v>
      </c>
      <c r="J68">
        <v>8.35</v>
      </c>
      <c r="K68">
        <v>2.83</v>
      </c>
      <c r="L68">
        <v>1.26</v>
      </c>
      <c r="M68">
        <v>0.29299999999999998</v>
      </c>
      <c r="N68" s="1">
        <v>0.72699999999999998</v>
      </c>
      <c r="P68">
        <v>4.08</v>
      </c>
      <c r="Q68">
        <v>4.34</v>
      </c>
      <c r="R68">
        <v>1.6</v>
      </c>
    </row>
    <row r="69" spans="1:18" x14ac:dyDescent="0.45">
      <c r="A69">
        <v>68</v>
      </c>
      <c r="B69" t="s">
        <v>266</v>
      </c>
      <c r="C69" t="s">
        <v>26</v>
      </c>
      <c r="D69">
        <v>7</v>
      </c>
      <c r="E69">
        <v>7</v>
      </c>
      <c r="F69">
        <v>0</v>
      </c>
      <c r="G69">
        <v>27</v>
      </c>
      <c r="H69">
        <v>26</v>
      </c>
      <c r="I69">
        <v>135.19999999999999</v>
      </c>
      <c r="J69">
        <v>9.09</v>
      </c>
      <c r="K69">
        <v>3.52</v>
      </c>
      <c r="L69">
        <v>1.46</v>
      </c>
      <c r="M69">
        <v>0.30099999999999999</v>
      </c>
      <c r="N69" s="1">
        <v>0.74399999999999999</v>
      </c>
      <c r="P69">
        <v>4.38</v>
      </c>
      <c r="Q69">
        <v>4.63</v>
      </c>
      <c r="R69">
        <v>1.4</v>
      </c>
    </row>
    <row r="70" spans="1:18" x14ac:dyDescent="0.45">
      <c r="A70">
        <v>69</v>
      </c>
      <c r="B70" t="s">
        <v>624</v>
      </c>
      <c r="C70" t="s">
        <v>80</v>
      </c>
      <c r="D70">
        <v>8</v>
      </c>
      <c r="E70">
        <v>9</v>
      </c>
      <c r="F70">
        <v>0</v>
      </c>
      <c r="G70">
        <v>26</v>
      </c>
      <c r="H70">
        <v>26</v>
      </c>
      <c r="I70">
        <v>142.1</v>
      </c>
      <c r="J70">
        <v>8.73</v>
      </c>
      <c r="K70">
        <v>3.98</v>
      </c>
      <c r="L70">
        <v>1.45</v>
      </c>
      <c r="M70">
        <v>0.28100000000000003</v>
      </c>
      <c r="N70" s="1">
        <v>0.72099999999999997</v>
      </c>
      <c r="P70">
        <v>4.49</v>
      </c>
      <c r="Q70">
        <v>4.8899999999999997</v>
      </c>
      <c r="R70">
        <v>1.4</v>
      </c>
    </row>
    <row r="71" spans="1:18" x14ac:dyDescent="0.45">
      <c r="A71">
        <v>70</v>
      </c>
      <c r="B71" t="s">
        <v>625</v>
      </c>
      <c r="C71" t="s">
        <v>41</v>
      </c>
      <c r="D71">
        <v>7</v>
      </c>
      <c r="E71">
        <v>6</v>
      </c>
      <c r="F71">
        <v>0</v>
      </c>
      <c r="G71">
        <v>26</v>
      </c>
      <c r="H71">
        <v>26</v>
      </c>
      <c r="I71">
        <v>123.2</v>
      </c>
      <c r="J71">
        <v>8</v>
      </c>
      <c r="K71">
        <v>3.86</v>
      </c>
      <c r="L71">
        <v>1.0900000000000001</v>
      </c>
      <c r="M71">
        <v>0.29499999999999998</v>
      </c>
      <c r="N71" s="1">
        <v>0.73199999999999998</v>
      </c>
      <c r="P71">
        <v>4.1500000000000004</v>
      </c>
      <c r="Q71">
        <v>4.4400000000000004</v>
      </c>
      <c r="R71">
        <v>1.3</v>
      </c>
    </row>
    <row r="72" spans="1:18" x14ac:dyDescent="0.45">
      <c r="A72">
        <v>71</v>
      </c>
      <c r="B72" t="s">
        <v>626</v>
      </c>
      <c r="C72" t="s">
        <v>35</v>
      </c>
      <c r="D72">
        <v>5</v>
      </c>
      <c r="E72">
        <v>7</v>
      </c>
      <c r="F72">
        <v>0</v>
      </c>
      <c r="G72">
        <v>27</v>
      </c>
      <c r="H72">
        <v>26</v>
      </c>
      <c r="I72">
        <v>120.1</v>
      </c>
      <c r="J72">
        <v>5.31</v>
      </c>
      <c r="K72">
        <v>2.69</v>
      </c>
      <c r="L72">
        <v>1.27</v>
      </c>
      <c r="M72">
        <v>0.307</v>
      </c>
      <c r="N72" s="1">
        <v>0.67700000000000005</v>
      </c>
      <c r="P72">
        <v>5.09</v>
      </c>
      <c r="Q72">
        <v>4.8600000000000003</v>
      </c>
      <c r="R72">
        <v>1.3</v>
      </c>
    </row>
    <row r="73" spans="1:18" x14ac:dyDescent="0.45">
      <c r="A73">
        <v>72</v>
      </c>
      <c r="B73" t="s">
        <v>547</v>
      </c>
      <c r="C73" t="s">
        <v>35</v>
      </c>
      <c r="D73">
        <v>7</v>
      </c>
      <c r="E73">
        <v>10</v>
      </c>
      <c r="F73">
        <v>0</v>
      </c>
      <c r="G73">
        <v>26</v>
      </c>
      <c r="H73">
        <v>26</v>
      </c>
      <c r="I73">
        <v>137.1</v>
      </c>
      <c r="J73">
        <v>5.7</v>
      </c>
      <c r="K73">
        <v>2.69</v>
      </c>
      <c r="L73">
        <v>1.44</v>
      </c>
      <c r="M73">
        <v>0.30599999999999999</v>
      </c>
      <c r="N73" s="1">
        <v>0.67800000000000005</v>
      </c>
      <c r="P73">
        <v>5.24</v>
      </c>
      <c r="Q73">
        <v>5.0999999999999996</v>
      </c>
      <c r="R73">
        <v>1.2</v>
      </c>
    </row>
    <row r="74" spans="1:18" x14ac:dyDescent="0.45">
      <c r="A74">
        <v>73</v>
      </c>
      <c r="B74" t="s">
        <v>289</v>
      </c>
      <c r="C74" t="s">
        <v>80</v>
      </c>
      <c r="D74">
        <v>5</v>
      </c>
      <c r="E74">
        <v>6</v>
      </c>
      <c r="F74">
        <v>0</v>
      </c>
      <c r="G74">
        <v>26</v>
      </c>
      <c r="H74">
        <v>26</v>
      </c>
      <c r="I74">
        <v>127.1</v>
      </c>
      <c r="J74">
        <v>7.56</v>
      </c>
      <c r="K74">
        <v>3.68</v>
      </c>
      <c r="L74">
        <v>1.34</v>
      </c>
      <c r="M74">
        <v>0.28899999999999998</v>
      </c>
      <c r="N74" s="1">
        <v>0.67800000000000005</v>
      </c>
      <c r="P74">
        <v>4.88</v>
      </c>
      <c r="Q74">
        <v>4.9800000000000004</v>
      </c>
      <c r="R74">
        <v>1</v>
      </c>
    </row>
    <row r="75" spans="1:18" x14ac:dyDescent="0.45">
      <c r="A75">
        <v>74</v>
      </c>
      <c r="B75" t="s">
        <v>627</v>
      </c>
      <c r="C75" t="s">
        <v>117</v>
      </c>
      <c r="D75">
        <v>5</v>
      </c>
      <c r="E75">
        <v>6</v>
      </c>
      <c r="F75">
        <v>0</v>
      </c>
      <c r="G75">
        <v>26</v>
      </c>
      <c r="H75">
        <v>26</v>
      </c>
      <c r="I75">
        <v>104.2</v>
      </c>
      <c r="J75">
        <v>6.28</v>
      </c>
      <c r="K75">
        <v>3.18</v>
      </c>
      <c r="L75">
        <v>1.1200000000000001</v>
      </c>
      <c r="M75">
        <v>0.28599999999999998</v>
      </c>
      <c r="N75" s="1">
        <v>0.70499999999999996</v>
      </c>
      <c r="P75">
        <v>4.38</v>
      </c>
      <c r="Q75">
        <v>4.62</v>
      </c>
      <c r="R75">
        <v>1</v>
      </c>
    </row>
    <row r="76" spans="1:18" x14ac:dyDescent="0.45">
      <c r="A76">
        <v>75</v>
      </c>
      <c r="B76" t="s">
        <v>628</v>
      </c>
      <c r="C76" t="s">
        <v>57</v>
      </c>
      <c r="D76">
        <v>2</v>
      </c>
      <c r="E76">
        <v>3</v>
      </c>
      <c r="F76">
        <v>0</v>
      </c>
      <c r="G76">
        <v>27</v>
      </c>
      <c r="H76">
        <v>26</v>
      </c>
      <c r="I76">
        <v>95.2</v>
      </c>
      <c r="J76">
        <v>6.68</v>
      </c>
      <c r="K76">
        <v>3.01</v>
      </c>
      <c r="L76">
        <v>1.41</v>
      </c>
      <c r="M76">
        <v>0.29499999999999998</v>
      </c>
      <c r="N76" s="1">
        <v>0.66700000000000004</v>
      </c>
      <c r="P76">
        <v>5.17</v>
      </c>
      <c r="Q76">
        <v>5.03</v>
      </c>
      <c r="R76">
        <v>0.9</v>
      </c>
    </row>
    <row r="77" spans="1:18" x14ac:dyDescent="0.45">
      <c r="A77">
        <v>76</v>
      </c>
      <c r="B77" t="s">
        <v>629</v>
      </c>
      <c r="C77" t="s">
        <v>75</v>
      </c>
      <c r="D77">
        <v>6</v>
      </c>
      <c r="E77">
        <v>7</v>
      </c>
      <c r="F77">
        <v>0</v>
      </c>
      <c r="G77">
        <v>27</v>
      </c>
      <c r="H77">
        <v>26</v>
      </c>
      <c r="I77">
        <v>127.1</v>
      </c>
      <c r="J77">
        <v>7.78</v>
      </c>
      <c r="K77">
        <v>5.0199999999999996</v>
      </c>
      <c r="L77">
        <v>1.1299999999999999</v>
      </c>
      <c r="M77">
        <v>0.28299999999999997</v>
      </c>
      <c r="N77" s="1">
        <v>0.68200000000000005</v>
      </c>
      <c r="P77">
        <v>4.95</v>
      </c>
      <c r="Q77">
        <v>5</v>
      </c>
      <c r="R77">
        <v>0.7</v>
      </c>
    </row>
    <row r="78" spans="1:18" x14ac:dyDescent="0.45">
      <c r="A78">
        <v>77</v>
      </c>
      <c r="B78" t="s">
        <v>560</v>
      </c>
      <c r="C78" t="s">
        <v>20</v>
      </c>
      <c r="D78">
        <v>6</v>
      </c>
      <c r="E78">
        <v>13</v>
      </c>
      <c r="F78">
        <v>0</v>
      </c>
      <c r="G78">
        <v>26</v>
      </c>
      <c r="H78">
        <v>26</v>
      </c>
      <c r="I78">
        <v>144.1</v>
      </c>
      <c r="J78">
        <v>6.49</v>
      </c>
      <c r="K78">
        <v>2.99</v>
      </c>
      <c r="L78">
        <v>1.62</v>
      </c>
      <c r="M78">
        <v>0.3</v>
      </c>
      <c r="N78" s="1">
        <v>0.65100000000000002</v>
      </c>
      <c r="P78">
        <v>5.61</v>
      </c>
      <c r="Q78">
        <v>5.26</v>
      </c>
      <c r="R78">
        <v>0.6</v>
      </c>
    </row>
    <row r="79" spans="1:18" x14ac:dyDescent="0.45">
      <c r="A79">
        <v>78</v>
      </c>
      <c r="B79" t="s">
        <v>630</v>
      </c>
      <c r="C79" t="s">
        <v>57</v>
      </c>
      <c r="D79">
        <v>2</v>
      </c>
      <c r="E79">
        <v>4</v>
      </c>
      <c r="F79">
        <v>0</v>
      </c>
      <c r="G79">
        <v>26</v>
      </c>
      <c r="H79">
        <v>26</v>
      </c>
      <c r="I79">
        <v>82.1</v>
      </c>
      <c r="J79">
        <v>8.75</v>
      </c>
      <c r="K79">
        <v>4.59</v>
      </c>
      <c r="L79">
        <v>1.53</v>
      </c>
      <c r="M79">
        <v>0.29599999999999999</v>
      </c>
      <c r="N79" s="1">
        <v>0.67</v>
      </c>
      <c r="P79">
        <v>5.47</v>
      </c>
      <c r="Q79">
        <v>5.24</v>
      </c>
      <c r="R79">
        <v>0.6</v>
      </c>
    </row>
    <row r="80" spans="1:18" x14ac:dyDescent="0.45">
      <c r="A80">
        <v>79</v>
      </c>
      <c r="B80" t="s">
        <v>631</v>
      </c>
      <c r="C80" t="s">
        <v>30</v>
      </c>
      <c r="D80">
        <v>7</v>
      </c>
      <c r="E80">
        <v>11</v>
      </c>
      <c r="F80">
        <v>0</v>
      </c>
      <c r="G80">
        <v>26</v>
      </c>
      <c r="H80">
        <v>26</v>
      </c>
      <c r="I80">
        <v>114.2</v>
      </c>
      <c r="J80">
        <v>7.22</v>
      </c>
      <c r="K80">
        <v>4.8600000000000003</v>
      </c>
      <c r="L80">
        <v>1.26</v>
      </c>
      <c r="M80">
        <v>0.28999999999999998</v>
      </c>
      <c r="N80" s="1">
        <v>0.69899999999999995</v>
      </c>
      <c r="P80">
        <v>5.0199999999999996</v>
      </c>
      <c r="Q80">
        <v>5.27</v>
      </c>
      <c r="R80">
        <v>0.3</v>
      </c>
    </row>
    <row r="81" spans="1:18" x14ac:dyDescent="0.45">
      <c r="A81">
        <v>80</v>
      </c>
      <c r="B81" t="s">
        <v>632</v>
      </c>
      <c r="C81" t="s">
        <v>28</v>
      </c>
      <c r="D81">
        <v>10</v>
      </c>
      <c r="E81">
        <v>6</v>
      </c>
      <c r="F81">
        <v>0</v>
      </c>
      <c r="G81">
        <v>25</v>
      </c>
      <c r="H81">
        <v>25</v>
      </c>
      <c r="I81">
        <v>154.1</v>
      </c>
      <c r="J81">
        <v>8.75</v>
      </c>
      <c r="K81">
        <v>2.16</v>
      </c>
      <c r="L81">
        <v>1.1100000000000001</v>
      </c>
      <c r="M81">
        <v>0.28000000000000003</v>
      </c>
      <c r="N81" s="1">
        <v>0.72699999999999998</v>
      </c>
      <c r="P81">
        <v>3.56</v>
      </c>
      <c r="Q81">
        <v>3.73</v>
      </c>
      <c r="R81">
        <v>3.3</v>
      </c>
    </row>
    <row r="82" spans="1:18" x14ac:dyDescent="0.45">
      <c r="A82">
        <v>81</v>
      </c>
      <c r="B82" t="s">
        <v>573</v>
      </c>
      <c r="C82" t="s">
        <v>95</v>
      </c>
      <c r="D82">
        <v>10</v>
      </c>
      <c r="E82">
        <v>8</v>
      </c>
      <c r="F82">
        <v>0</v>
      </c>
      <c r="G82">
        <v>26</v>
      </c>
      <c r="H82">
        <v>25</v>
      </c>
      <c r="I82">
        <v>155</v>
      </c>
      <c r="J82">
        <v>8.8800000000000008</v>
      </c>
      <c r="K82">
        <v>2.3199999999999998</v>
      </c>
      <c r="L82">
        <v>1.1599999999999999</v>
      </c>
      <c r="M82">
        <v>0.28299999999999997</v>
      </c>
      <c r="N82" s="1">
        <v>0.745</v>
      </c>
      <c r="P82">
        <v>3.54</v>
      </c>
      <c r="Q82">
        <v>3.81</v>
      </c>
      <c r="R82">
        <v>3.1</v>
      </c>
    </row>
    <row r="83" spans="1:18" x14ac:dyDescent="0.45">
      <c r="A83">
        <v>82</v>
      </c>
      <c r="B83" t="s">
        <v>633</v>
      </c>
      <c r="C83" t="s">
        <v>30</v>
      </c>
      <c r="D83">
        <v>8</v>
      </c>
      <c r="E83">
        <v>5</v>
      </c>
      <c r="F83">
        <v>0</v>
      </c>
      <c r="G83">
        <v>25</v>
      </c>
      <c r="H83">
        <v>25</v>
      </c>
      <c r="I83">
        <v>137</v>
      </c>
      <c r="J83">
        <v>9.59</v>
      </c>
      <c r="K83">
        <v>2.63</v>
      </c>
      <c r="L83">
        <v>0.99</v>
      </c>
      <c r="M83">
        <v>0.3</v>
      </c>
      <c r="N83" s="1">
        <v>0.74299999999999999</v>
      </c>
      <c r="P83">
        <v>3.55</v>
      </c>
      <c r="Q83">
        <v>3.55</v>
      </c>
      <c r="R83">
        <v>3</v>
      </c>
    </row>
    <row r="84" spans="1:18" x14ac:dyDescent="0.45">
      <c r="A84">
        <v>83</v>
      </c>
      <c r="B84" t="s">
        <v>634</v>
      </c>
      <c r="C84" t="s">
        <v>41</v>
      </c>
      <c r="D84">
        <v>11</v>
      </c>
      <c r="E84">
        <v>8</v>
      </c>
      <c r="F84">
        <v>0</v>
      </c>
      <c r="G84">
        <v>25</v>
      </c>
      <c r="H84">
        <v>25</v>
      </c>
      <c r="I84">
        <v>138</v>
      </c>
      <c r="J84">
        <v>8.8000000000000007</v>
      </c>
      <c r="K84">
        <v>2.8</v>
      </c>
      <c r="L84">
        <v>1.04</v>
      </c>
      <c r="M84">
        <v>0.30499999999999999</v>
      </c>
      <c r="N84" s="1">
        <v>0.752</v>
      </c>
      <c r="P84">
        <v>3.65</v>
      </c>
      <c r="Q84">
        <v>3.81</v>
      </c>
      <c r="R84">
        <v>2.5</v>
      </c>
    </row>
    <row r="85" spans="1:18" x14ac:dyDescent="0.45">
      <c r="A85">
        <v>84</v>
      </c>
      <c r="B85" t="s">
        <v>539</v>
      </c>
      <c r="C85" t="s">
        <v>45</v>
      </c>
      <c r="D85">
        <v>7</v>
      </c>
      <c r="E85">
        <v>8</v>
      </c>
      <c r="F85">
        <v>0</v>
      </c>
      <c r="G85">
        <v>25</v>
      </c>
      <c r="H85">
        <v>25</v>
      </c>
      <c r="I85">
        <v>131.1</v>
      </c>
      <c r="J85">
        <v>8.98</v>
      </c>
      <c r="K85">
        <v>2.95</v>
      </c>
      <c r="L85">
        <v>1.17</v>
      </c>
      <c r="M85">
        <v>0.29199999999999998</v>
      </c>
      <c r="N85" s="1">
        <v>0.69399999999999995</v>
      </c>
      <c r="P85">
        <v>4.25</v>
      </c>
      <c r="Q85">
        <v>4.09</v>
      </c>
      <c r="R85">
        <v>2.2000000000000002</v>
      </c>
    </row>
    <row r="86" spans="1:18" x14ac:dyDescent="0.45">
      <c r="A86">
        <v>85</v>
      </c>
      <c r="B86" t="s">
        <v>635</v>
      </c>
      <c r="C86" t="s">
        <v>48</v>
      </c>
      <c r="D86">
        <v>11</v>
      </c>
      <c r="E86">
        <v>8</v>
      </c>
      <c r="F86">
        <v>0</v>
      </c>
      <c r="G86">
        <v>25</v>
      </c>
      <c r="H86">
        <v>25</v>
      </c>
      <c r="I86">
        <v>147.1</v>
      </c>
      <c r="J86">
        <v>7.27</v>
      </c>
      <c r="K86">
        <v>2.81</v>
      </c>
      <c r="L86">
        <v>1.1599999999999999</v>
      </c>
      <c r="M86">
        <v>0.28000000000000003</v>
      </c>
      <c r="N86" s="1">
        <v>0.73699999999999999</v>
      </c>
      <c r="P86">
        <v>3.85</v>
      </c>
      <c r="Q86">
        <v>4.33</v>
      </c>
      <c r="R86">
        <v>2.1</v>
      </c>
    </row>
    <row r="87" spans="1:18" x14ac:dyDescent="0.45">
      <c r="A87">
        <v>86</v>
      </c>
      <c r="B87" t="s">
        <v>308</v>
      </c>
      <c r="C87" t="s">
        <v>20</v>
      </c>
      <c r="D87">
        <v>7</v>
      </c>
      <c r="E87">
        <v>9</v>
      </c>
      <c r="F87">
        <v>0</v>
      </c>
      <c r="G87">
        <v>26</v>
      </c>
      <c r="H87">
        <v>25</v>
      </c>
      <c r="I87">
        <v>143</v>
      </c>
      <c r="J87">
        <v>8.24</v>
      </c>
      <c r="K87">
        <v>2.77</v>
      </c>
      <c r="L87">
        <v>1.07</v>
      </c>
      <c r="M87">
        <v>0.30399999999999999</v>
      </c>
      <c r="N87" s="1">
        <v>0.67600000000000005</v>
      </c>
      <c r="P87">
        <v>4.47</v>
      </c>
      <c r="Q87">
        <v>4.0999999999999996</v>
      </c>
      <c r="R87">
        <v>1.9</v>
      </c>
    </row>
    <row r="88" spans="1:18" x14ac:dyDescent="0.45">
      <c r="A88">
        <v>87</v>
      </c>
      <c r="B88" t="s">
        <v>636</v>
      </c>
      <c r="C88" t="s">
        <v>50</v>
      </c>
      <c r="D88">
        <v>6</v>
      </c>
      <c r="E88">
        <v>7</v>
      </c>
      <c r="F88">
        <v>0</v>
      </c>
      <c r="G88">
        <v>28</v>
      </c>
      <c r="H88">
        <v>25</v>
      </c>
      <c r="I88">
        <v>142.1</v>
      </c>
      <c r="J88">
        <v>7.84</v>
      </c>
      <c r="K88">
        <v>2.66</v>
      </c>
      <c r="L88">
        <v>1.26</v>
      </c>
      <c r="M88">
        <v>0.29199999999999998</v>
      </c>
      <c r="N88" s="1">
        <v>0.69299999999999995</v>
      </c>
      <c r="P88">
        <v>4.3600000000000003</v>
      </c>
      <c r="Q88">
        <v>4.37</v>
      </c>
      <c r="R88">
        <v>1.9</v>
      </c>
    </row>
    <row r="89" spans="1:18" x14ac:dyDescent="0.45">
      <c r="A89">
        <v>88</v>
      </c>
      <c r="B89" t="s">
        <v>637</v>
      </c>
      <c r="C89" t="s">
        <v>22</v>
      </c>
      <c r="D89">
        <v>7</v>
      </c>
      <c r="E89">
        <v>8</v>
      </c>
      <c r="F89">
        <v>0</v>
      </c>
      <c r="G89">
        <v>29</v>
      </c>
      <c r="H89">
        <v>25</v>
      </c>
      <c r="I89">
        <v>130.19999999999999</v>
      </c>
      <c r="J89">
        <v>8.8800000000000008</v>
      </c>
      <c r="K89">
        <v>2.89</v>
      </c>
      <c r="L89">
        <v>1.31</v>
      </c>
      <c r="M89">
        <v>0.29199999999999998</v>
      </c>
      <c r="N89" s="1">
        <v>0.7</v>
      </c>
      <c r="P89">
        <v>4.41</v>
      </c>
      <c r="Q89">
        <v>4.32</v>
      </c>
      <c r="R89">
        <v>1.8</v>
      </c>
    </row>
    <row r="90" spans="1:18" x14ac:dyDescent="0.45">
      <c r="A90">
        <v>89</v>
      </c>
      <c r="B90" t="s">
        <v>638</v>
      </c>
      <c r="C90" t="s">
        <v>39</v>
      </c>
      <c r="D90">
        <v>7</v>
      </c>
      <c r="E90">
        <v>10</v>
      </c>
      <c r="F90">
        <v>0</v>
      </c>
      <c r="G90">
        <v>28</v>
      </c>
      <c r="H90">
        <v>25</v>
      </c>
      <c r="I90">
        <v>138.19999999999999</v>
      </c>
      <c r="J90">
        <v>7.53</v>
      </c>
      <c r="K90">
        <v>3.57</v>
      </c>
      <c r="L90">
        <v>1.04</v>
      </c>
      <c r="M90">
        <v>0.29299999999999998</v>
      </c>
      <c r="N90" s="1">
        <v>0.67200000000000004</v>
      </c>
      <c r="P90">
        <v>4.67</v>
      </c>
      <c r="Q90">
        <v>4.47</v>
      </c>
      <c r="R90">
        <v>1.8</v>
      </c>
    </row>
    <row r="91" spans="1:18" x14ac:dyDescent="0.45">
      <c r="A91">
        <v>90</v>
      </c>
      <c r="B91" t="s">
        <v>327</v>
      </c>
      <c r="C91" t="s">
        <v>117</v>
      </c>
      <c r="D91">
        <v>8</v>
      </c>
      <c r="E91">
        <v>10</v>
      </c>
      <c r="F91">
        <v>0</v>
      </c>
      <c r="G91">
        <v>25</v>
      </c>
      <c r="H91">
        <v>25</v>
      </c>
      <c r="I91">
        <v>141.1</v>
      </c>
      <c r="J91">
        <v>8.41</v>
      </c>
      <c r="K91">
        <v>3.06</v>
      </c>
      <c r="L91">
        <v>1.34</v>
      </c>
      <c r="M91">
        <v>0.29799999999999999</v>
      </c>
      <c r="N91" s="1">
        <v>0.70799999999999996</v>
      </c>
      <c r="P91">
        <v>4.46</v>
      </c>
      <c r="Q91">
        <v>4.49</v>
      </c>
      <c r="R91">
        <v>1.7</v>
      </c>
    </row>
    <row r="92" spans="1:18" x14ac:dyDescent="0.45">
      <c r="A92">
        <v>91</v>
      </c>
      <c r="B92" t="s">
        <v>544</v>
      </c>
      <c r="C92" t="s">
        <v>30</v>
      </c>
      <c r="D92">
        <v>7</v>
      </c>
      <c r="E92">
        <v>8</v>
      </c>
      <c r="F92">
        <v>0</v>
      </c>
      <c r="G92">
        <v>26</v>
      </c>
      <c r="H92">
        <v>25</v>
      </c>
      <c r="I92">
        <v>136.19999999999999</v>
      </c>
      <c r="J92">
        <v>7.83</v>
      </c>
      <c r="K92">
        <v>2.44</v>
      </c>
      <c r="L92">
        <v>1.38</v>
      </c>
      <c r="M92">
        <v>0.28999999999999998</v>
      </c>
      <c r="N92" s="1">
        <v>0.70099999999999996</v>
      </c>
      <c r="P92">
        <v>4.41</v>
      </c>
      <c r="Q92">
        <v>4.43</v>
      </c>
      <c r="R92">
        <v>1.7</v>
      </c>
    </row>
    <row r="93" spans="1:18" x14ac:dyDescent="0.45">
      <c r="A93">
        <v>92</v>
      </c>
      <c r="B93" t="s">
        <v>307</v>
      </c>
      <c r="C93" t="s">
        <v>22</v>
      </c>
      <c r="D93">
        <v>10</v>
      </c>
      <c r="E93">
        <v>8</v>
      </c>
      <c r="F93">
        <v>0</v>
      </c>
      <c r="G93">
        <v>26</v>
      </c>
      <c r="H93">
        <v>25</v>
      </c>
      <c r="I93">
        <v>138</v>
      </c>
      <c r="J93">
        <v>7.17</v>
      </c>
      <c r="K93">
        <v>2.87</v>
      </c>
      <c r="L93">
        <v>1.1100000000000001</v>
      </c>
      <c r="M93">
        <v>0.28399999999999997</v>
      </c>
      <c r="N93" s="1">
        <v>0.71799999999999997</v>
      </c>
      <c r="P93">
        <v>4.04</v>
      </c>
      <c r="Q93">
        <v>4.3099999999999996</v>
      </c>
      <c r="R93">
        <v>1.7</v>
      </c>
    </row>
    <row r="94" spans="1:18" x14ac:dyDescent="0.45">
      <c r="A94">
        <v>93</v>
      </c>
      <c r="B94" t="s">
        <v>639</v>
      </c>
      <c r="C94" t="s">
        <v>52</v>
      </c>
      <c r="D94">
        <v>6</v>
      </c>
      <c r="E94">
        <v>7</v>
      </c>
      <c r="F94">
        <v>0</v>
      </c>
      <c r="G94">
        <v>25</v>
      </c>
      <c r="H94">
        <v>25</v>
      </c>
      <c r="I94">
        <v>116</v>
      </c>
      <c r="J94">
        <v>8.92</v>
      </c>
      <c r="K94">
        <v>2.64</v>
      </c>
      <c r="L94">
        <v>1.1599999999999999</v>
      </c>
      <c r="M94">
        <v>0.28299999999999997</v>
      </c>
      <c r="N94" s="1">
        <v>0.69</v>
      </c>
      <c r="P94">
        <v>4.1100000000000003</v>
      </c>
      <c r="Q94">
        <v>4.12</v>
      </c>
      <c r="R94">
        <v>1.6</v>
      </c>
    </row>
    <row r="95" spans="1:18" x14ac:dyDescent="0.45">
      <c r="A95">
        <v>94</v>
      </c>
      <c r="B95" t="s">
        <v>299</v>
      </c>
      <c r="C95" t="s">
        <v>48</v>
      </c>
      <c r="D95">
        <v>8</v>
      </c>
      <c r="E95">
        <v>6</v>
      </c>
      <c r="F95">
        <v>0</v>
      </c>
      <c r="G95">
        <v>29</v>
      </c>
      <c r="H95">
        <v>25</v>
      </c>
      <c r="I95">
        <v>144</v>
      </c>
      <c r="J95">
        <v>9.19</v>
      </c>
      <c r="K95">
        <v>3.69</v>
      </c>
      <c r="L95">
        <v>1.31</v>
      </c>
      <c r="M95">
        <v>0.27</v>
      </c>
      <c r="N95" s="1">
        <v>0.72899999999999998</v>
      </c>
      <c r="P95">
        <v>4.0599999999999996</v>
      </c>
      <c r="Q95">
        <v>4.4800000000000004</v>
      </c>
      <c r="R95">
        <v>1.6</v>
      </c>
    </row>
    <row r="96" spans="1:18" x14ac:dyDescent="0.45">
      <c r="A96">
        <v>95</v>
      </c>
      <c r="B96" t="s">
        <v>533</v>
      </c>
      <c r="C96" t="s">
        <v>30</v>
      </c>
      <c r="D96">
        <v>7</v>
      </c>
      <c r="E96">
        <v>8</v>
      </c>
      <c r="F96">
        <v>0</v>
      </c>
      <c r="G96">
        <v>25</v>
      </c>
      <c r="H96">
        <v>25</v>
      </c>
      <c r="I96">
        <v>132.19999999999999</v>
      </c>
      <c r="J96">
        <v>6.99</v>
      </c>
      <c r="K96">
        <v>2.17</v>
      </c>
      <c r="L96">
        <v>1.36</v>
      </c>
      <c r="M96">
        <v>0.29699999999999999</v>
      </c>
      <c r="N96" s="1">
        <v>0.70799999999999996</v>
      </c>
      <c r="P96">
        <v>4.41</v>
      </c>
      <c r="Q96">
        <v>4.5199999999999996</v>
      </c>
      <c r="R96">
        <v>1.6</v>
      </c>
    </row>
    <row r="97" spans="1:18" x14ac:dyDescent="0.45">
      <c r="A97">
        <v>96</v>
      </c>
      <c r="B97" t="s">
        <v>640</v>
      </c>
      <c r="C97" t="s">
        <v>60</v>
      </c>
      <c r="D97">
        <v>7</v>
      </c>
      <c r="E97">
        <v>8</v>
      </c>
      <c r="F97">
        <v>0</v>
      </c>
      <c r="G97">
        <v>25</v>
      </c>
      <c r="H97">
        <v>25</v>
      </c>
      <c r="I97">
        <v>130.19999999999999</v>
      </c>
      <c r="J97">
        <v>7.16</v>
      </c>
      <c r="K97">
        <v>2.5499999999999998</v>
      </c>
      <c r="L97">
        <v>1.24</v>
      </c>
      <c r="M97">
        <v>0.307</v>
      </c>
      <c r="N97" s="1">
        <v>0.69599999999999995</v>
      </c>
      <c r="P97">
        <v>4.6100000000000003</v>
      </c>
      <c r="Q97">
        <v>4.4000000000000004</v>
      </c>
      <c r="R97">
        <v>1.6</v>
      </c>
    </row>
    <row r="98" spans="1:18" x14ac:dyDescent="0.45">
      <c r="A98">
        <v>97</v>
      </c>
      <c r="B98" t="s">
        <v>641</v>
      </c>
      <c r="C98" t="s">
        <v>36</v>
      </c>
      <c r="D98">
        <v>6</v>
      </c>
      <c r="E98">
        <v>8</v>
      </c>
      <c r="F98">
        <v>0</v>
      </c>
      <c r="G98">
        <v>26</v>
      </c>
      <c r="H98">
        <v>25</v>
      </c>
      <c r="I98">
        <v>135.19999999999999</v>
      </c>
      <c r="J98">
        <v>6.96</v>
      </c>
      <c r="K98">
        <v>2.92</v>
      </c>
      <c r="L98">
        <v>0.99</v>
      </c>
      <c r="M98">
        <v>0.29799999999999999</v>
      </c>
      <c r="N98" s="1">
        <v>0.71199999999999997</v>
      </c>
      <c r="P98">
        <v>4.18</v>
      </c>
      <c r="Q98">
        <v>4.2699999999999996</v>
      </c>
      <c r="R98">
        <v>1.6</v>
      </c>
    </row>
    <row r="99" spans="1:18" x14ac:dyDescent="0.45">
      <c r="A99">
        <v>98</v>
      </c>
      <c r="B99" t="s">
        <v>642</v>
      </c>
      <c r="C99" t="s">
        <v>102</v>
      </c>
      <c r="D99">
        <v>7</v>
      </c>
      <c r="E99">
        <v>8</v>
      </c>
      <c r="F99">
        <v>0</v>
      </c>
      <c r="G99">
        <v>28</v>
      </c>
      <c r="H99">
        <v>25</v>
      </c>
      <c r="I99">
        <v>124</v>
      </c>
      <c r="J99">
        <v>8.64</v>
      </c>
      <c r="K99">
        <v>3.77</v>
      </c>
      <c r="L99">
        <v>1.0900000000000001</v>
      </c>
      <c r="M99">
        <v>0.29099999999999998</v>
      </c>
      <c r="N99" s="1">
        <v>0.69899999999999995</v>
      </c>
      <c r="P99">
        <v>4.3499999999999996</v>
      </c>
      <c r="Q99">
        <v>4.29</v>
      </c>
      <c r="R99">
        <v>1.5</v>
      </c>
    </row>
    <row r="100" spans="1:18" x14ac:dyDescent="0.45">
      <c r="A100">
        <v>99</v>
      </c>
      <c r="B100" t="s">
        <v>283</v>
      </c>
      <c r="C100" t="s">
        <v>39</v>
      </c>
      <c r="D100">
        <v>6</v>
      </c>
      <c r="E100">
        <v>7</v>
      </c>
      <c r="F100">
        <v>0</v>
      </c>
      <c r="G100">
        <v>26</v>
      </c>
      <c r="H100">
        <v>25</v>
      </c>
      <c r="I100">
        <v>119</v>
      </c>
      <c r="J100">
        <v>8.02</v>
      </c>
      <c r="K100">
        <v>3.55</v>
      </c>
      <c r="L100">
        <v>1.06</v>
      </c>
      <c r="M100">
        <v>0.29099999999999998</v>
      </c>
      <c r="N100" s="1">
        <v>0.68600000000000005</v>
      </c>
      <c r="P100">
        <v>4.46</v>
      </c>
      <c r="Q100">
        <v>4.41</v>
      </c>
      <c r="R100">
        <v>1.5</v>
      </c>
    </row>
    <row r="101" spans="1:18" x14ac:dyDescent="0.45">
      <c r="A101">
        <v>100</v>
      </c>
      <c r="B101" t="s">
        <v>339</v>
      </c>
      <c r="C101" t="s">
        <v>132</v>
      </c>
      <c r="D101">
        <v>9</v>
      </c>
      <c r="E101">
        <v>11</v>
      </c>
      <c r="F101">
        <v>0</v>
      </c>
      <c r="G101">
        <v>25</v>
      </c>
      <c r="H101">
        <v>25</v>
      </c>
      <c r="I101">
        <v>133.1</v>
      </c>
      <c r="J101">
        <v>8.7100000000000009</v>
      </c>
      <c r="K101">
        <v>2.9</v>
      </c>
      <c r="L101">
        <v>1.62</v>
      </c>
      <c r="M101">
        <v>0.30199999999999999</v>
      </c>
      <c r="N101" s="1">
        <v>0.69899999999999995</v>
      </c>
      <c r="P101">
        <v>4.8600000000000003</v>
      </c>
      <c r="Q101">
        <v>4.7</v>
      </c>
      <c r="R101">
        <v>1.4</v>
      </c>
    </row>
    <row r="102" spans="1:18" x14ac:dyDescent="0.45">
      <c r="A102">
        <v>101</v>
      </c>
      <c r="B102" t="s">
        <v>643</v>
      </c>
      <c r="C102" t="s">
        <v>30</v>
      </c>
      <c r="D102">
        <v>5</v>
      </c>
      <c r="E102">
        <v>6</v>
      </c>
      <c r="F102">
        <v>0</v>
      </c>
      <c r="G102">
        <v>25</v>
      </c>
      <c r="H102">
        <v>25</v>
      </c>
      <c r="I102">
        <v>110.1</v>
      </c>
      <c r="J102">
        <v>7.67</v>
      </c>
      <c r="K102">
        <v>3.18</v>
      </c>
      <c r="L102">
        <v>1.1399999999999999</v>
      </c>
      <c r="M102">
        <v>0.29099999999999998</v>
      </c>
      <c r="N102" s="1">
        <v>0.69899999999999995</v>
      </c>
      <c r="P102">
        <v>4.41</v>
      </c>
      <c r="Q102">
        <v>4.37</v>
      </c>
      <c r="R102">
        <v>1.3</v>
      </c>
    </row>
    <row r="103" spans="1:18" x14ac:dyDescent="0.45">
      <c r="A103">
        <v>102</v>
      </c>
      <c r="B103" t="s">
        <v>644</v>
      </c>
      <c r="C103" t="s">
        <v>18</v>
      </c>
      <c r="D103">
        <v>8</v>
      </c>
      <c r="E103">
        <v>9</v>
      </c>
      <c r="F103">
        <v>0</v>
      </c>
      <c r="G103">
        <v>25</v>
      </c>
      <c r="H103">
        <v>25</v>
      </c>
      <c r="I103">
        <v>113.2</v>
      </c>
      <c r="J103">
        <v>9.1</v>
      </c>
      <c r="K103">
        <v>3.96</v>
      </c>
      <c r="L103">
        <v>1.19</v>
      </c>
      <c r="M103">
        <v>0.29099999999999998</v>
      </c>
      <c r="N103" s="1">
        <v>0.70099999999999996</v>
      </c>
      <c r="P103">
        <v>4.43</v>
      </c>
      <c r="Q103">
        <v>4.4000000000000004</v>
      </c>
      <c r="R103">
        <v>1.2</v>
      </c>
    </row>
    <row r="104" spans="1:18" x14ac:dyDescent="0.45">
      <c r="A104">
        <v>103</v>
      </c>
      <c r="B104" t="s">
        <v>645</v>
      </c>
      <c r="C104" t="s">
        <v>26</v>
      </c>
      <c r="D104">
        <v>5</v>
      </c>
      <c r="E104">
        <v>5</v>
      </c>
      <c r="F104">
        <v>0</v>
      </c>
      <c r="G104">
        <v>25</v>
      </c>
      <c r="H104">
        <v>25</v>
      </c>
      <c r="I104">
        <v>79.099999999999994</v>
      </c>
      <c r="J104">
        <v>10.44</v>
      </c>
      <c r="K104">
        <v>4.2</v>
      </c>
      <c r="L104">
        <v>1.1299999999999999</v>
      </c>
      <c r="M104">
        <v>0.28899999999999998</v>
      </c>
      <c r="N104" s="1">
        <v>0.72199999999999998</v>
      </c>
      <c r="P104">
        <v>4.09</v>
      </c>
      <c r="Q104">
        <v>4.24</v>
      </c>
      <c r="R104">
        <v>1.1000000000000001</v>
      </c>
    </row>
    <row r="105" spans="1:18" x14ac:dyDescent="0.45">
      <c r="A105">
        <v>104</v>
      </c>
      <c r="B105" t="s">
        <v>646</v>
      </c>
      <c r="C105" t="s">
        <v>102</v>
      </c>
      <c r="D105">
        <v>7</v>
      </c>
      <c r="E105">
        <v>10</v>
      </c>
      <c r="F105">
        <v>0</v>
      </c>
      <c r="G105">
        <v>26</v>
      </c>
      <c r="H105">
        <v>25</v>
      </c>
      <c r="I105">
        <v>116.1</v>
      </c>
      <c r="J105">
        <v>7.51</v>
      </c>
      <c r="K105">
        <v>3.4</v>
      </c>
      <c r="L105">
        <v>1.1599999999999999</v>
      </c>
      <c r="M105">
        <v>0.28899999999999998</v>
      </c>
      <c r="N105" s="1">
        <v>0.67900000000000005</v>
      </c>
      <c r="P105">
        <v>4.6399999999999997</v>
      </c>
      <c r="Q105">
        <v>4.6100000000000003</v>
      </c>
      <c r="R105">
        <v>1</v>
      </c>
    </row>
    <row r="106" spans="1:18" x14ac:dyDescent="0.45">
      <c r="A106">
        <v>105</v>
      </c>
      <c r="B106" t="s">
        <v>647</v>
      </c>
      <c r="C106" t="s">
        <v>32</v>
      </c>
      <c r="D106">
        <v>5</v>
      </c>
      <c r="E106">
        <v>4</v>
      </c>
      <c r="F106">
        <v>0</v>
      </c>
      <c r="G106">
        <v>26</v>
      </c>
      <c r="H106">
        <v>25</v>
      </c>
      <c r="I106">
        <v>101</v>
      </c>
      <c r="J106">
        <v>9.27</v>
      </c>
      <c r="K106">
        <v>4.72</v>
      </c>
      <c r="L106">
        <v>1.25</v>
      </c>
      <c r="M106">
        <v>0.29299999999999998</v>
      </c>
      <c r="N106" s="1">
        <v>0.71799999999999997</v>
      </c>
      <c r="P106">
        <v>4.54</v>
      </c>
      <c r="Q106">
        <v>4.6900000000000004</v>
      </c>
      <c r="R106">
        <v>1</v>
      </c>
    </row>
    <row r="107" spans="1:18" x14ac:dyDescent="0.45">
      <c r="A107">
        <v>106</v>
      </c>
      <c r="B107" t="s">
        <v>464</v>
      </c>
      <c r="C107" t="s">
        <v>102</v>
      </c>
      <c r="D107">
        <v>4</v>
      </c>
      <c r="E107">
        <v>7</v>
      </c>
      <c r="F107">
        <v>0</v>
      </c>
      <c r="G107">
        <v>25</v>
      </c>
      <c r="H107">
        <v>25</v>
      </c>
      <c r="I107">
        <v>101.1</v>
      </c>
      <c r="J107">
        <v>7.11</v>
      </c>
      <c r="K107">
        <v>3.2</v>
      </c>
      <c r="L107">
        <v>1.07</v>
      </c>
      <c r="M107">
        <v>0.28899999999999998</v>
      </c>
      <c r="N107" s="1">
        <v>0.67100000000000004</v>
      </c>
      <c r="P107">
        <v>4.62</v>
      </c>
      <c r="Q107">
        <v>4.55</v>
      </c>
      <c r="R107">
        <v>1</v>
      </c>
    </row>
    <row r="108" spans="1:18" x14ac:dyDescent="0.45">
      <c r="A108">
        <v>107</v>
      </c>
      <c r="B108" t="s">
        <v>648</v>
      </c>
      <c r="C108" t="s">
        <v>64</v>
      </c>
      <c r="D108">
        <v>7</v>
      </c>
      <c r="E108">
        <v>9</v>
      </c>
      <c r="F108">
        <v>0</v>
      </c>
      <c r="G108">
        <v>26</v>
      </c>
      <c r="H108">
        <v>25</v>
      </c>
      <c r="I108">
        <v>128.19999999999999</v>
      </c>
      <c r="J108">
        <v>7.76</v>
      </c>
      <c r="K108">
        <v>3.57</v>
      </c>
      <c r="L108">
        <v>1.33</v>
      </c>
      <c r="M108">
        <v>0.30599999999999999</v>
      </c>
      <c r="N108" s="1">
        <v>0.7</v>
      </c>
      <c r="P108">
        <v>4.83</v>
      </c>
      <c r="Q108">
        <v>4.75</v>
      </c>
      <c r="R108">
        <v>1</v>
      </c>
    </row>
    <row r="109" spans="1:18" x14ac:dyDescent="0.45">
      <c r="A109">
        <v>108</v>
      </c>
      <c r="B109" t="s">
        <v>649</v>
      </c>
      <c r="C109" t="s">
        <v>28</v>
      </c>
      <c r="D109">
        <v>5</v>
      </c>
      <c r="E109">
        <v>5</v>
      </c>
      <c r="F109">
        <v>0</v>
      </c>
      <c r="G109">
        <v>25</v>
      </c>
      <c r="H109">
        <v>25</v>
      </c>
      <c r="I109">
        <v>90.1</v>
      </c>
      <c r="J109">
        <v>7.77</v>
      </c>
      <c r="K109">
        <v>2.89</v>
      </c>
      <c r="L109">
        <v>1.3</v>
      </c>
      <c r="M109">
        <v>0.29299999999999998</v>
      </c>
      <c r="N109" s="1">
        <v>0.68500000000000005</v>
      </c>
      <c r="P109">
        <v>4.58</v>
      </c>
      <c r="Q109">
        <v>4.6900000000000004</v>
      </c>
      <c r="R109">
        <v>0.9</v>
      </c>
    </row>
    <row r="110" spans="1:18" x14ac:dyDescent="0.45">
      <c r="A110">
        <v>109</v>
      </c>
      <c r="B110" t="s">
        <v>650</v>
      </c>
      <c r="C110" t="s">
        <v>50</v>
      </c>
      <c r="D110">
        <v>7</v>
      </c>
      <c r="E110">
        <v>10</v>
      </c>
      <c r="F110">
        <v>0</v>
      </c>
      <c r="G110">
        <v>25</v>
      </c>
      <c r="H110">
        <v>25</v>
      </c>
      <c r="I110">
        <v>147.19999999999999</v>
      </c>
      <c r="J110">
        <v>6.15</v>
      </c>
      <c r="K110">
        <v>2.38</v>
      </c>
      <c r="L110">
        <v>1.71</v>
      </c>
      <c r="M110">
        <v>0.307</v>
      </c>
      <c r="N110" s="1">
        <v>0.67900000000000005</v>
      </c>
      <c r="P110">
        <v>5.36</v>
      </c>
      <c r="Q110">
        <v>5.25</v>
      </c>
      <c r="R110">
        <v>0.8</v>
      </c>
    </row>
    <row r="111" spans="1:18" x14ac:dyDescent="0.45">
      <c r="A111">
        <v>110</v>
      </c>
      <c r="B111" t="s">
        <v>651</v>
      </c>
      <c r="C111" t="s">
        <v>32</v>
      </c>
      <c r="D111">
        <v>8</v>
      </c>
      <c r="E111">
        <v>7</v>
      </c>
      <c r="F111">
        <v>0</v>
      </c>
      <c r="G111">
        <v>25</v>
      </c>
      <c r="H111">
        <v>25</v>
      </c>
      <c r="I111">
        <v>115.2</v>
      </c>
      <c r="J111">
        <v>7.16</v>
      </c>
      <c r="K111">
        <v>4.12</v>
      </c>
      <c r="L111">
        <v>1.17</v>
      </c>
      <c r="M111">
        <v>0.29799999999999999</v>
      </c>
      <c r="N111" s="1">
        <v>0.70399999999999996</v>
      </c>
      <c r="P111">
        <v>4.75</v>
      </c>
      <c r="Q111">
        <v>4.91</v>
      </c>
      <c r="R111">
        <v>0.8</v>
      </c>
    </row>
    <row r="112" spans="1:18" x14ac:dyDescent="0.45">
      <c r="A112">
        <v>111</v>
      </c>
      <c r="B112" t="s">
        <v>652</v>
      </c>
      <c r="C112" t="s">
        <v>60</v>
      </c>
      <c r="D112">
        <v>6</v>
      </c>
      <c r="E112">
        <v>7</v>
      </c>
      <c r="F112">
        <v>0</v>
      </c>
      <c r="G112">
        <v>25</v>
      </c>
      <c r="H112">
        <v>25</v>
      </c>
      <c r="I112">
        <v>104.2</v>
      </c>
      <c r="J112">
        <v>9.1999999999999993</v>
      </c>
      <c r="K112">
        <v>5.67</v>
      </c>
      <c r="L112">
        <v>1.2</v>
      </c>
      <c r="M112">
        <v>0.30299999999999999</v>
      </c>
      <c r="N112" s="1">
        <v>0.69</v>
      </c>
      <c r="P112">
        <v>5.16</v>
      </c>
      <c r="Q112">
        <v>4.96</v>
      </c>
      <c r="R112">
        <v>0.6</v>
      </c>
    </row>
    <row r="113" spans="1:18" x14ac:dyDescent="0.45">
      <c r="A113">
        <v>112</v>
      </c>
      <c r="B113" t="s">
        <v>323</v>
      </c>
      <c r="C113" t="s">
        <v>80</v>
      </c>
      <c r="D113">
        <v>7</v>
      </c>
      <c r="E113">
        <v>13</v>
      </c>
      <c r="F113">
        <v>0</v>
      </c>
      <c r="G113">
        <v>25</v>
      </c>
      <c r="H113">
        <v>25</v>
      </c>
      <c r="I113">
        <v>138.19999999999999</v>
      </c>
      <c r="J113">
        <v>6.88</v>
      </c>
      <c r="K113">
        <v>3.18</v>
      </c>
      <c r="L113">
        <v>1.62</v>
      </c>
      <c r="M113">
        <v>0.314</v>
      </c>
      <c r="N113" s="1">
        <v>0.68500000000000005</v>
      </c>
      <c r="P113">
        <v>5.45</v>
      </c>
      <c r="Q113">
        <v>5.22</v>
      </c>
      <c r="R113">
        <v>0.6</v>
      </c>
    </row>
    <row r="114" spans="1:18" x14ac:dyDescent="0.45">
      <c r="A114">
        <v>113</v>
      </c>
      <c r="B114" t="s">
        <v>653</v>
      </c>
      <c r="C114" t="s">
        <v>43</v>
      </c>
      <c r="D114">
        <v>6</v>
      </c>
      <c r="E114">
        <v>8</v>
      </c>
      <c r="F114">
        <v>0</v>
      </c>
      <c r="G114">
        <v>25</v>
      </c>
      <c r="H114">
        <v>25</v>
      </c>
      <c r="I114">
        <v>108.1</v>
      </c>
      <c r="J114">
        <v>9.14</v>
      </c>
      <c r="K114">
        <v>5.15</v>
      </c>
      <c r="L114">
        <v>1.08</v>
      </c>
      <c r="M114">
        <v>0.29599999999999999</v>
      </c>
      <c r="N114" s="1">
        <v>0.68400000000000005</v>
      </c>
      <c r="P114">
        <v>4.9000000000000004</v>
      </c>
      <c r="Q114">
        <v>4.9400000000000004</v>
      </c>
      <c r="R114">
        <v>0.5</v>
      </c>
    </row>
    <row r="115" spans="1:18" x14ac:dyDescent="0.45">
      <c r="A115">
        <v>114</v>
      </c>
      <c r="B115" t="s">
        <v>654</v>
      </c>
      <c r="C115" t="s">
        <v>95</v>
      </c>
      <c r="D115">
        <v>8</v>
      </c>
      <c r="E115">
        <v>6</v>
      </c>
      <c r="F115">
        <v>0</v>
      </c>
      <c r="G115">
        <v>25</v>
      </c>
      <c r="H115">
        <v>24</v>
      </c>
      <c r="I115">
        <v>148.1</v>
      </c>
      <c r="J115">
        <v>9.16</v>
      </c>
      <c r="K115">
        <v>2.25</v>
      </c>
      <c r="L115">
        <v>1.03</v>
      </c>
      <c r="M115">
        <v>0.29599999999999999</v>
      </c>
      <c r="N115" s="1">
        <v>0.73899999999999999</v>
      </c>
      <c r="P115">
        <v>3.52</v>
      </c>
      <c r="Q115">
        <v>3.54</v>
      </c>
      <c r="R115">
        <v>3</v>
      </c>
    </row>
    <row r="116" spans="1:18" x14ac:dyDescent="0.45">
      <c r="A116">
        <v>115</v>
      </c>
      <c r="B116" t="s">
        <v>655</v>
      </c>
      <c r="C116" t="s">
        <v>71</v>
      </c>
      <c r="D116">
        <v>11</v>
      </c>
      <c r="E116">
        <v>5</v>
      </c>
      <c r="F116">
        <v>0</v>
      </c>
      <c r="G116">
        <v>24</v>
      </c>
      <c r="H116">
        <v>24</v>
      </c>
      <c r="I116">
        <v>135</v>
      </c>
      <c r="J116">
        <v>9.8000000000000007</v>
      </c>
      <c r="K116">
        <v>2.6</v>
      </c>
      <c r="L116">
        <v>1</v>
      </c>
      <c r="M116">
        <v>0.28199999999999997</v>
      </c>
      <c r="N116" s="1">
        <v>0.76900000000000002</v>
      </c>
      <c r="P116">
        <v>3.13</v>
      </c>
      <c r="Q116">
        <v>3.43</v>
      </c>
      <c r="R116">
        <v>2.8</v>
      </c>
    </row>
    <row r="117" spans="1:18" x14ac:dyDescent="0.45">
      <c r="A117">
        <v>116</v>
      </c>
      <c r="B117" t="s">
        <v>27</v>
      </c>
      <c r="C117" t="s">
        <v>28</v>
      </c>
      <c r="D117">
        <v>11</v>
      </c>
      <c r="E117">
        <v>5</v>
      </c>
      <c r="F117">
        <v>0</v>
      </c>
      <c r="G117">
        <v>24</v>
      </c>
      <c r="H117">
        <v>24</v>
      </c>
      <c r="I117">
        <v>139.1</v>
      </c>
      <c r="J117">
        <v>10.14</v>
      </c>
      <c r="K117">
        <v>2.91</v>
      </c>
      <c r="L117">
        <v>1.1599999999999999</v>
      </c>
      <c r="M117">
        <v>0.27200000000000002</v>
      </c>
      <c r="N117" s="1">
        <v>0.76900000000000002</v>
      </c>
      <c r="P117">
        <v>3.3</v>
      </c>
      <c r="Q117">
        <v>3.82</v>
      </c>
      <c r="R117">
        <v>2.8</v>
      </c>
    </row>
    <row r="118" spans="1:18" x14ac:dyDescent="0.45">
      <c r="A118">
        <v>117</v>
      </c>
      <c r="B118" t="s">
        <v>304</v>
      </c>
      <c r="C118" t="s">
        <v>75</v>
      </c>
      <c r="D118">
        <v>10</v>
      </c>
      <c r="E118">
        <v>9</v>
      </c>
      <c r="F118">
        <v>0</v>
      </c>
      <c r="G118">
        <v>24</v>
      </c>
      <c r="H118">
        <v>24</v>
      </c>
      <c r="I118">
        <v>145.1</v>
      </c>
      <c r="J118">
        <v>8.67</v>
      </c>
      <c r="K118">
        <v>2.35</v>
      </c>
      <c r="L118">
        <v>1.18</v>
      </c>
      <c r="M118">
        <v>0.27900000000000003</v>
      </c>
      <c r="N118" s="1">
        <v>0.69599999999999995</v>
      </c>
      <c r="P118">
        <v>3.96</v>
      </c>
      <c r="Q118">
        <v>4</v>
      </c>
      <c r="R118">
        <v>2.5</v>
      </c>
    </row>
    <row r="119" spans="1:18" x14ac:dyDescent="0.45">
      <c r="A119">
        <v>118</v>
      </c>
      <c r="B119" t="s">
        <v>331</v>
      </c>
      <c r="C119" t="s">
        <v>75</v>
      </c>
      <c r="D119">
        <v>10</v>
      </c>
      <c r="E119">
        <v>5</v>
      </c>
      <c r="F119">
        <v>0</v>
      </c>
      <c r="G119">
        <v>24</v>
      </c>
      <c r="H119">
        <v>24</v>
      </c>
      <c r="I119">
        <v>141.1</v>
      </c>
      <c r="J119">
        <v>8.4700000000000006</v>
      </c>
      <c r="K119">
        <v>2.17</v>
      </c>
      <c r="L119">
        <v>1.02</v>
      </c>
      <c r="M119">
        <v>0.28499999999999998</v>
      </c>
      <c r="N119" s="1">
        <v>0.75</v>
      </c>
      <c r="P119">
        <v>3.38</v>
      </c>
      <c r="Q119">
        <v>3.82</v>
      </c>
      <c r="R119">
        <v>2.5</v>
      </c>
    </row>
    <row r="120" spans="1:18" x14ac:dyDescent="0.45">
      <c r="A120">
        <v>119</v>
      </c>
      <c r="B120" t="s">
        <v>656</v>
      </c>
      <c r="C120" t="s">
        <v>45</v>
      </c>
      <c r="D120">
        <v>9</v>
      </c>
      <c r="E120">
        <v>7</v>
      </c>
      <c r="F120">
        <v>0</v>
      </c>
      <c r="G120">
        <v>24</v>
      </c>
      <c r="H120">
        <v>24</v>
      </c>
      <c r="I120">
        <v>135.19999999999999</v>
      </c>
      <c r="J120">
        <v>9.8800000000000008</v>
      </c>
      <c r="K120">
        <v>2.39</v>
      </c>
      <c r="L120">
        <v>1.46</v>
      </c>
      <c r="M120">
        <v>0.28899999999999998</v>
      </c>
      <c r="N120" s="1">
        <v>0.745</v>
      </c>
      <c r="P120">
        <v>3.85</v>
      </c>
      <c r="Q120">
        <v>4.12</v>
      </c>
      <c r="R120">
        <v>2.4</v>
      </c>
    </row>
    <row r="121" spans="1:18" x14ac:dyDescent="0.45">
      <c r="A121">
        <v>120</v>
      </c>
      <c r="B121" t="s">
        <v>657</v>
      </c>
      <c r="C121" t="s">
        <v>57</v>
      </c>
      <c r="D121">
        <v>6</v>
      </c>
      <c r="E121">
        <v>9</v>
      </c>
      <c r="F121">
        <v>0</v>
      </c>
      <c r="G121">
        <v>24</v>
      </c>
      <c r="H121">
        <v>24</v>
      </c>
      <c r="I121">
        <v>131</v>
      </c>
      <c r="J121">
        <v>7.63</v>
      </c>
      <c r="K121">
        <v>3.09</v>
      </c>
      <c r="L121">
        <v>1.1000000000000001</v>
      </c>
      <c r="M121">
        <v>0.29699999999999999</v>
      </c>
      <c r="N121" s="1">
        <v>0.65300000000000002</v>
      </c>
      <c r="P121">
        <v>4.8099999999999996</v>
      </c>
      <c r="Q121">
        <v>4.38</v>
      </c>
      <c r="R121">
        <v>2.1</v>
      </c>
    </row>
    <row r="122" spans="1:18" x14ac:dyDescent="0.45">
      <c r="A122">
        <v>121</v>
      </c>
      <c r="B122" t="s">
        <v>658</v>
      </c>
      <c r="C122" t="s">
        <v>35</v>
      </c>
      <c r="D122">
        <v>7</v>
      </c>
      <c r="E122">
        <v>10</v>
      </c>
      <c r="F122">
        <v>0</v>
      </c>
      <c r="G122">
        <v>24</v>
      </c>
      <c r="H122">
        <v>24</v>
      </c>
      <c r="I122">
        <v>136.1</v>
      </c>
      <c r="J122">
        <v>7.73</v>
      </c>
      <c r="K122">
        <v>3.04</v>
      </c>
      <c r="L122">
        <v>1.19</v>
      </c>
      <c r="M122">
        <v>0.29499999999999998</v>
      </c>
      <c r="N122" s="1">
        <v>0.66100000000000003</v>
      </c>
      <c r="P122">
        <v>4.75</v>
      </c>
      <c r="Q122">
        <v>4.33</v>
      </c>
      <c r="R122">
        <v>2.1</v>
      </c>
    </row>
    <row r="123" spans="1:18" x14ac:dyDescent="0.45">
      <c r="A123">
        <v>122</v>
      </c>
      <c r="B123" t="s">
        <v>659</v>
      </c>
      <c r="C123" t="s">
        <v>50</v>
      </c>
      <c r="D123">
        <v>7</v>
      </c>
      <c r="E123">
        <v>6</v>
      </c>
      <c r="F123">
        <v>0</v>
      </c>
      <c r="G123">
        <v>28</v>
      </c>
      <c r="H123">
        <v>24</v>
      </c>
      <c r="I123">
        <v>134.1</v>
      </c>
      <c r="J123">
        <v>7.64</v>
      </c>
      <c r="K123">
        <v>3.22</v>
      </c>
      <c r="L123">
        <v>1.01</v>
      </c>
      <c r="M123">
        <v>0.29699999999999999</v>
      </c>
      <c r="N123" s="1">
        <v>0.72299999999999998</v>
      </c>
      <c r="P123">
        <v>4.0199999999999996</v>
      </c>
      <c r="Q123">
        <v>4.17</v>
      </c>
      <c r="R123">
        <v>2</v>
      </c>
    </row>
    <row r="124" spans="1:18" x14ac:dyDescent="0.45">
      <c r="A124">
        <v>123</v>
      </c>
      <c r="B124" t="s">
        <v>660</v>
      </c>
      <c r="C124" t="s">
        <v>24</v>
      </c>
      <c r="D124">
        <v>5</v>
      </c>
      <c r="E124">
        <v>6</v>
      </c>
      <c r="F124">
        <v>0</v>
      </c>
      <c r="G124">
        <v>25</v>
      </c>
      <c r="H124">
        <v>24</v>
      </c>
      <c r="I124">
        <v>126</v>
      </c>
      <c r="J124">
        <v>9.07</v>
      </c>
      <c r="K124">
        <v>3.14</v>
      </c>
      <c r="L124">
        <v>1.21</v>
      </c>
      <c r="M124">
        <v>0.29099999999999998</v>
      </c>
      <c r="N124" s="1">
        <v>0.7</v>
      </c>
      <c r="P124">
        <v>4.29</v>
      </c>
      <c r="Q124">
        <v>4.3</v>
      </c>
      <c r="R124">
        <v>1.8</v>
      </c>
    </row>
    <row r="125" spans="1:18" x14ac:dyDescent="0.45">
      <c r="A125">
        <v>124</v>
      </c>
      <c r="B125" t="s">
        <v>661</v>
      </c>
      <c r="C125" t="s">
        <v>64</v>
      </c>
      <c r="D125">
        <v>6</v>
      </c>
      <c r="E125">
        <v>7</v>
      </c>
      <c r="F125">
        <v>0</v>
      </c>
      <c r="G125">
        <v>29</v>
      </c>
      <c r="H125">
        <v>24</v>
      </c>
      <c r="I125">
        <v>126.1</v>
      </c>
      <c r="J125">
        <v>9.83</v>
      </c>
      <c r="K125">
        <v>4.13</v>
      </c>
      <c r="L125">
        <v>1.07</v>
      </c>
      <c r="M125">
        <v>0.307</v>
      </c>
      <c r="N125" s="1">
        <v>0.70099999999999996</v>
      </c>
      <c r="P125">
        <v>4.49</v>
      </c>
      <c r="Q125">
        <v>4.16</v>
      </c>
      <c r="R125">
        <v>1.7</v>
      </c>
    </row>
    <row r="126" spans="1:18" x14ac:dyDescent="0.45">
      <c r="A126">
        <v>125</v>
      </c>
      <c r="B126" t="s">
        <v>340</v>
      </c>
      <c r="C126" t="s">
        <v>45</v>
      </c>
      <c r="D126">
        <v>7</v>
      </c>
      <c r="E126">
        <v>9</v>
      </c>
      <c r="F126">
        <v>0</v>
      </c>
      <c r="G126">
        <v>30</v>
      </c>
      <c r="H126">
        <v>24</v>
      </c>
      <c r="I126">
        <v>145.19999999999999</v>
      </c>
      <c r="J126">
        <v>7.84</v>
      </c>
      <c r="K126">
        <v>3.03</v>
      </c>
      <c r="L126">
        <v>1.24</v>
      </c>
      <c r="M126">
        <v>0.3</v>
      </c>
      <c r="N126" s="1">
        <v>0.71199999999999997</v>
      </c>
      <c r="P126">
        <v>4.3899999999999997</v>
      </c>
      <c r="Q126">
        <v>4.49</v>
      </c>
      <c r="R126">
        <v>1.7</v>
      </c>
    </row>
    <row r="127" spans="1:18" x14ac:dyDescent="0.45">
      <c r="A127">
        <v>126</v>
      </c>
      <c r="B127" t="s">
        <v>662</v>
      </c>
      <c r="C127" t="s">
        <v>64</v>
      </c>
      <c r="D127">
        <v>5</v>
      </c>
      <c r="E127">
        <v>5</v>
      </c>
      <c r="F127">
        <v>0</v>
      </c>
      <c r="G127">
        <v>25</v>
      </c>
      <c r="H127">
        <v>24</v>
      </c>
      <c r="I127">
        <v>110.1</v>
      </c>
      <c r="J127">
        <v>8.32</v>
      </c>
      <c r="K127">
        <v>3.35</v>
      </c>
      <c r="L127">
        <v>1.1399999999999999</v>
      </c>
      <c r="M127">
        <v>0.29499999999999998</v>
      </c>
      <c r="N127" s="1">
        <v>0.70099999999999996</v>
      </c>
      <c r="P127">
        <v>4.41</v>
      </c>
      <c r="Q127">
        <v>4.25</v>
      </c>
      <c r="R127">
        <v>1.5</v>
      </c>
    </row>
    <row r="128" spans="1:18" x14ac:dyDescent="0.45">
      <c r="A128">
        <v>127</v>
      </c>
      <c r="B128" t="s">
        <v>663</v>
      </c>
      <c r="C128" t="s">
        <v>52</v>
      </c>
      <c r="D128">
        <v>7</v>
      </c>
      <c r="E128">
        <v>8</v>
      </c>
      <c r="F128">
        <v>0</v>
      </c>
      <c r="G128">
        <v>24</v>
      </c>
      <c r="H128">
        <v>24</v>
      </c>
      <c r="I128">
        <v>134.1</v>
      </c>
      <c r="J128">
        <v>6.43</v>
      </c>
      <c r="K128">
        <v>2.14</v>
      </c>
      <c r="L128">
        <v>1.1399999999999999</v>
      </c>
      <c r="M128">
        <v>0.28899999999999998</v>
      </c>
      <c r="N128" s="1">
        <v>0.69099999999999995</v>
      </c>
      <c r="P128">
        <v>4.29</v>
      </c>
      <c r="Q128">
        <v>4.34</v>
      </c>
      <c r="R128">
        <v>1.5</v>
      </c>
    </row>
    <row r="129" spans="1:18" x14ac:dyDescent="0.45">
      <c r="A129">
        <v>128</v>
      </c>
      <c r="B129" t="s">
        <v>664</v>
      </c>
      <c r="C129" t="s">
        <v>32</v>
      </c>
      <c r="D129">
        <v>8</v>
      </c>
      <c r="E129">
        <v>7</v>
      </c>
      <c r="F129">
        <v>0</v>
      </c>
      <c r="G129">
        <v>24</v>
      </c>
      <c r="H129">
        <v>24</v>
      </c>
      <c r="I129">
        <v>121.2</v>
      </c>
      <c r="J129">
        <v>8.43</v>
      </c>
      <c r="K129">
        <v>3.99</v>
      </c>
      <c r="L129">
        <v>1.18</v>
      </c>
      <c r="M129">
        <v>0.29199999999999998</v>
      </c>
      <c r="N129" s="1">
        <v>0.71099999999999997</v>
      </c>
      <c r="P129">
        <v>4.4400000000000004</v>
      </c>
      <c r="Q129">
        <v>4.45</v>
      </c>
      <c r="R129">
        <v>1.4</v>
      </c>
    </row>
    <row r="130" spans="1:18" x14ac:dyDescent="0.45">
      <c r="A130">
        <v>129</v>
      </c>
      <c r="B130" t="s">
        <v>665</v>
      </c>
      <c r="C130" t="s">
        <v>64</v>
      </c>
      <c r="D130">
        <v>6</v>
      </c>
      <c r="E130">
        <v>7</v>
      </c>
      <c r="F130">
        <v>0</v>
      </c>
      <c r="G130">
        <v>25</v>
      </c>
      <c r="H130">
        <v>24</v>
      </c>
      <c r="I130">
        <v>110.1</v>
      </c>
      <c r="J130">
        <v>8.73</v>
      </c>
      <c r="K130">
        <v>4.08</v>
      </c>
      <c r="L130">
        <v>1.1399999999999999</v>
      </c>
      <c r="M130">
        <v>0.29899999999999999</v>
      </c>
      <c r="N130" s="1">
        <v>0.69099999999999995</v>
      </c>
      <c r="P130">
        <v>4.6500000000000004</v>
      </c>
      <c r="Q130">
        <v>4.46</v>
      </c>
      <c r="R130">
        <v>1.3</v>
      </c>
    </row>
    <row r="131" spans="1:18" x14ac:dyDescent="0.45">
      <c r="A131">
        <v>130</v>
      </c>
      <c r="B131" t="s">
        <v>666</v>
      </c>
      <c r="C131" t="s">
        <v>80</v>
      </c>
      <c r="D131">
        <v>5</v>
      </c>
      <c r="E131">
        <v>8</v>
      </c>
      <c r="F131">
        <v>0</v>
      </c>
      <c r="G131">
        <v>25</v>
      </c>
      <c r="H131">
        <v>24</v>
      </c>
      <c r="I131">
        <v>119</v>
      </c>
      <c r="J131">
        <v>7.49</v>
      </c>
      <c r="K131">
        <v>3.78</v>
      </c>
      <c r="L131">
        <v>1.1299999999999999</v>
      </c>
      <c r="M131">
        <v>0.29699999999999999</v>
      </c>
      <c r="N131" s="1">
        <v>0.66900000000000004</v>
      </c>
      <c r="P131">
        <v>4.99</v>
      </c>
      <c r="Q131">
        <v>4.67</v>
      </c>
      <c r="R131">
        <v>1.2</v>
      </c>
    </row>
    <row r="132" spans="1:18" x14ac:dyDescent="0.45">
      <c r="A132">
        <v>131</v>
      </c>
      <c r="B132" t="s">
        <v>667</v>
      </c>
      <c r="C132" t="s">
        <v>24</v>
      </c>
      <c r="D132">
        <v>6</v>
      </c>
      <c r="E132">
        <v>8</v>
      </c>
      <c r="F132">
        <v>0</v>
      </c>
      <c r="G132">
        <v>25</v>
      </c>
      <c r="H132">
        <v>24</v>
      </c>
      <c r="I132">
        <v>115.2</v>
      </c>
      <c r="J132">
        <v>9.02</v>
      </c>
      <c r="K132">
        <v>3.97</v>
      </c>
      <c r="L132">
        <v>1.24</v>
      </c>
      <c r="M132">
        <v>0.28599999999999998</v>
      </c>
      <c r="N132" s="1">
        <v>0.69599999999999995</v>
      </c>
      <c r="P132">
        <v>4.51</v>
      </c>
      <c r="Q132">
        <v>4.63</v>
      </c>
      <c r="R132">
        <v>1.2</v>
      </c>
    </row>
    <row r="133" spans="1:18" x14ac:dyDescent="0.45">
      <c r="A133">
        <v>132</v>
      </c>
      <c r="B133" t="s">
        <v>668</v>
      </c>
      <c r="C133" t="s">
        <v>39</v>
      </c>
      <c r="D133">
        <v>6</v>
      </c>
      <c r="E133">
        <v>9</v>
      </c>
      <c r="F133">
        <v>0</v>
      </c>
      <c r="G133">
        <v>28</v>
      </c>
      <c r="H133">
        <v>24</v>
      </c>
      <c r="I133">
        <v>128.1</v>
      </c>
      <c r="J133">
        <v>7.58</v>
      </c>
      <c r="K133">
        <v>3.65</v>
      </c>
      <c r="L133">
        <v>1.19</v>
      </c>
      <c r="M133">
        <v>0.29499999999999998</v>
      </c>
      <c r="N133" s="1">
        <v>0.70799999999999996</v>
      </c>
      <c r="P133">
        <v>4.5599999999999996</v>
      </c>
      <c r="Q133">
        <v>4.6500000000000004</v>
      </c>
      <c r="R133">
        <v>1.1000000000000001</v>
      </c>
    </row>
    <row r="134" spans="1:18" x14ac:dyDescent="0.45">
      <c r="A134">
        <v>133</v>
      </c>
      <c r="B134" t="s">
        <v>669</v>
      </c>
      <c r="C134" t="s">
        <v>39</v>
      </c>
      <c r="D134">
        <v>5</v>
      </c>
      <c r="E134">
        <v>7</v>
      </c>
      <c r="F134">
        <v>0</v>
      </c>
      <c r="G134">
        <v>25</v>
      </c>
      <c r="H134">
        <v>24</v>
      </c>
      <c r="I134">
        <v>105.1</v>
      </c>
      <c r="J134">
        <v>7.09</v>
      </c>
      <c r="K134">
        <v>3.68</v>
      </c>
      <c r="L134">
        <v>1.1100000000000001</v>
      </c>
      <c r="M134">
        <v>0.29499999999999998</v>
      </c>
      <c r="N134" s="1">
        <v>0.69799999999999995</v>
      </c>
      <c r="P134">
        <v>4.62</v>
      </c>
      <c r="Q134">
        <v>4.6500000000000004</v>
      </c>
      <c r="R134">
        <v>1.1000000000000001</v>
      </c>
    </row>
    <row r="135" spans="1:18" x14ac:dyDescent="0.45">
      <c r="A135">
        <v>134</v>
      </c>
      <c r="B135" t="s">
        <v>670</v>
      </c>
      <c r="C135" t="s">
        <v>102</v>
      </c>
      <c r="D135">
        <v>3</v>
      </c>
      <c r="E135">
        <v>5</v>
      </c>
      <c r="F135">
        <v>0</v>
      </c>
      <c r="G135">
        <v>25</v>
      </c>
      <c r="H135">
        <v>24</v>
      </c>
      <c r="I135">
        <v>109.1</v>
      </c>
      <c r="J135">
        <v>7.82</v>
      </c>
      <c r="K135">
        <v>3.71</v>
      </c>
      <c r="L135">
        <v>1.1499999999999999</v>
      </c>
      <c r="M135">
        <v>0.29099999999999998</v>
      </c>
      <c r="N135" s="1">
        <v>0.7</v>
      </c>
      <c r="P135">
        <v>4.53</v>
      </c>
      <c r="Q135">
        <v>4.55</v>
      </c>
      <c r="R135">
        <v>1</v>
      </c>
    </row>
    <row r="136" spans="1:18" x14ac:dyDescent="0.45">
      <c r="A136">
        <v>135</v>
      </c>
      <c r="B136" t="s">
        <v>671</v>
      </c>
      <c r="C136" t="s">
        <v>132</v>
      </c>
      <c r="D136">
        <v>5</v>
      </c>
      <c r="E136">
        <v>7</v>
      </c>
      <c r="F136">
        <v>0</v>
      </c>
      <c r="G136">
        <v>24</v>
      </c>
      <c r="H136">
        <v>24</v>
      </c>
      <c r="I136">
        <v>104.2</v>
      </c>
      <c r="J136">
        <v>9.0299999999999994</v>
      </c>
      <c r="K136">
        <v>4.47</v>
      </c>
      <c r="L136">
        <v>1.29</v>
      </c>
      <c r="M136">
        <v>0.29399999999999998</v>
      </c>
      <c r="N136" s="1">
        <v>0.68500000000000005</v>
      </c>
      <c r="P136">
        <v>4.9000000000000004</v>
      </c>
      <c r="Q136">
        <v>4.8</v>
      </c>
      <c r="R136">
        <v>1</v>
      </c>
    </row>
    <row r="137" spans="1:18" x14ac:dyDescent="0.45">
      <c r="A137">
        <v>136</v>
      </c>
      <c r="B137" t="s">
        <v>672</v>
      </c>
      <c r="C137" t="s">
        <v>80</v>
      </c>
      <c r="D137">
        <v>6</v>
      </c>
      <c r="E137">
        <v>8</v>
      </c>
      <c r="F137">
        <v>0</v>
      </c>
      <c r="G137">
        <v>25</v>
      </c>
      <c r="H137">
        <v>24</v>
      </c>
      <c r="I137">
        <v>105.1</v>
      </c>
      <c r="J137">
        <v>8.2100000000000009</v>
      </c>
      <c r="K137">
        <v>4.62</v>
      </c>
      <c r="L137">
        <v>1.2</v>
      </c>
      <c r="M137">
        <v>0.29899999999999999</v>
      </c>
      <c r="N137" s="1">
        <v>0.69799999999999995</v>
      </c>
      <c r="P137">
        <v>4.87</v>
      </c>
      <c r="Q137">
        <v>4.78</v>
      </c>
      <c r="R137">
        <v>1</v>
      </c>
    </row>
    <row r="138" spans="1:18" x14ac:dyDescent="0.45">
      <c r="A138">
        <v>137</v>
      </c>
      <c r="B138" t="s">
        <v>673</v>
      </c>
      <c r="C138" t="s">
        <v>43</v>
      </c>
      <c r="D138">
        <v>1</v>
      </c>
      <c r="E138">
        <v>2</v>
      </c>
      <c r="F138">
        <v>0</v>
      </c>
      <c r="G138">
        <v>24</v>
      </c>
      <c r="H138">
        <v>24</v>
      </c>
      <c r="I138">
        <v>77.2</v>
      </c>
      <c r="J138">
        <v>9.15</v>
      </c>
      <c r="K138">
        <v>3.59</v>
      </c>
      <c r="L138">
        <v>1.1599999999999999</v>
      </c>
      <c r="M138">
        <v>0.29699999999999999</v>
      </c>
      <c r="N138" s="1">
        <v>0.72199999999999998</v>
      </c>
      <c r="P138">
        <v>4.17</v>
      </c>
      <c r="Q138">
        <v>4.25</v>
      </c>
      <c r="R138">
        <v>0.9</v>
      </c>
    </row>
    <row r="139" spans="1:18" x14ac:dyDescent="0.45">
      <c r="A139">
        <v>138</v>
      </c>
      <c r="B139" t="s">
        <v>674</v>
      </c>
      <c r="D139">
        <v>6</v>
      </c>
      <c r="E139">
        <v>9</v>
      </c>
      <c r="F139">
        <v>0</v>
      </c>
      <c r="G139">
        <v>26</v>
      </c>
      <c r="H139">
        <v>24</v>
      </c>
      <c r="I139">
        <v>129.19999999999999</v>
      </c>
      <c r="J139">
        <v>5.55</v>
      </c>
      <c r="K139">
        <v>2.29</v>
      </c>
      <c r="L139">
        <v>1.32</v>
      </c>
      <c r="M139">
        <v>0.3</v>
      </c>
      <c r="N139" s="1">
        <v>0.67800000000000005</v>
      </c>
      <c r="P139">
        <v>4.8600000000000003</v>
      </c>
      <c r="Q139">
        <v>4.76</v>
      </c>
      <c r="R139">
        <v>0.9</v>
      </c>
    </row>
    <row r="140" spans="1:18" x14ac:dyDescent="0.45">
      <c r="A140">
        <v>139</v>
      </c>
      <c r="B140" t="s">
        <v>675</v>
      </c>
      <c r="C140" t="s">
        <v>132</v>
      </c>
      <c r="D140">
        <v>5</v>
      </c>
      <c r="E140">
        <v>6</v>
      </c>
      <c r="F140">
        <v>0</v>
      </c>
      <c r="G140">
        <v>24</v>
      </c>
      <c r="H140">
        <v>24</v>
      </c>
      <c r="I140">
        <v>112</v>
      </c>
      <c r="J140">
        <v>5.46</v>
      </c>
      <c r="K140">
        <v>3.05</v>
      </c>
      <c r="L140">
        <v>1.29</v>
      </c>
      <c r="M140">
        <v>0.29099999999999998</v>
      </c>
      <c r="N140" s="1">
        <v>0.67600000000000005</v>
      </c>
      <c r="P140">
        <v>4.9800000000000004</v>
      </c>
      <c r="Q140">
        <v>4.9400000000000004</v>
      </c>
      <c r="R140">
        <v>0.9</v>
      </c>
    </row>
    <row r="141" spans="1:18" x14ac:dyDescent="0.45">
      <c r="A141">
        <v>140</v>
      </c>
      <c r="B141" t="s">
        <v>676</v>
      </c>
      <c r="C141" t="s">
        <v>117</v>
      </c>
      <c r="D141">
        <v>5</v>
      </c>
      <c r="E141">
        <v>7</v>
      </c>
      <c r="F141">
        <v>0</v>
      </c>
      <c r="G141">
        <v>25</v>
      </c>
      <c r="H141">
        <v>24</v>
      </c>
      <c r="I141">
        <v>114</v>
      </c>
      <c r="J141">
        <v>7.34</v>
      </c>
      <c r="K141">
        <v>3.79</v>
      </c>
      <c r="L141">
        <v>1.1100000000000001</v>
      </c>
      <c r="M141">
        <v>0.28899999999999998</v>
      </c>
      <c r="N141" s="1">
        <v>0.69299999999999995</v>
      </c>
      <c r="P141">
        <v>4.58</v>
      </c>
      <c r="Q141">
        <v>4.7699999999999996</v>
      </c>
      <c r="R141">
        <v>0.9</v>
      </c>
    </row>
    <row r="142" spans="1:18" x14ac:dyDescent="0.45">
      <c r="A142">
        <v>141</v>
      </c>
      <c r="B142" t="s">
        <v>677</v>
      </c>
      <c r="C142" t="s">
        <v>22</v>
      </c>
      <c r="D142">
        <v>6</v>
      </c>
      <c r="E142">
        <v>6</v>
      </c>
      <c r="F142">
        <v>0</v>
      </c>
      <c r="G142">
        <v>25</v>
      </c>
      <c r="H142">
        <v>24</v>
      </c>
      <c r="I142">
        <v>107</v>
      </c>
      <c r="J142">
        <v>9.08</v>
      </c>
      <c r="K142">
        <v>4.46</v>
      </c>
      <c r="L142">
        <v>1.35</v>
      </c>
      <c r="M142">
        <v>0.28199999999999997</v>
      </c>
      <c r="N142" s="1">
        <v>0.69</v>
      </c>
      <c r="P142">
        <v>4.79</v>
      </c>
      <c r="Q142">
        <v>4.8600000000000003</v>
      </c>
      <c r="R142">
        <v>0.8</v>
      </c>
    </row>
    <row r="143" spans="1:18" x14ac:dyDescent="0.45">
      <c r="A143">
        <v>142</v>
      </c>
      <c r="B143" t="s">
        <v>678</v>
      </c>
      <c r="C143" t="s">
        <v>80</v>
      </c>
      <c r="D143">
        <v>3</v>
      </c>
      <c r="E143">
        <v>4</v>
      </c>
      <c r="F143">
        <v>0</v>
      </c>
      <c r="G143">
        <v>24</v>
      </c>
      <c r="H143">
        <v>24</v>
      </c>
      <c r="I143">
        <v>94</v>
      </c>
      <c r="J143">
        <v>9.2899999999999991</v>
      </c>
      <c r="K143">
        <v>5.94</v>
      </c>
      <c r="L143">
        <v>1.05</v>
      </c>
      <c r="M143">
        <v>0.28899999999999998</v>
      </c>
      <c r="N143" s="1">
        <v>0.68700000000000006</v>
      </c>
      <c r="P143">
        <v>4.9800000000000004</v>
      </c>
      <c r="Q143">
        <v>4.9800000000000004</v>
      </c>
      <c r="R143">
        <v>0.7</v>
      </c>
    </row>
    <row r="144" spans="1:18" x14ac:dyDescent="0.45">
      <c r="A144">
        <v>143</v>
      </c>
      <c r="B144" t="s">
        <v>679</v>
      </c>
      <c r="C144" t="s">
        <v>41</v>
      </c>
      <c r="D144">
        <v>5</v>
      </c>
      <c r="E144">
        <v>7</v>
      </c>
      <c r="F144">
        <v>0</v>
      </c>
      <c r="G144">
        <v>24</v>
      </c>
      <c r="H144">
        <v>24</v>
      </c>
      <c r="I144">
        <v>91</v>
      </c>
      <c r="J144">
        <v>8.8000000000000007</v>
      </c>
      <c r="K144">
        <v>5.04</v>
      </c>
      <c r="L144">
        <v>1.0900000000000001</v>
      </c>
      <c r="M144">
        <v>0.29199999999999998</v>
      </c>
      <c r="N144" s="1">
        <v>0.70499999999999996</v>
      </c>
      <c r="P144">
        <v>4.6500000000000004</v>
      </c>
      <c r="Q144">
        <v>4.75</v>
      </c>
      <c r="R144">
        <v>0.7</v>
      </c>
    </row>
    <row r="145" spans="1:18" x14ac:dyDescent="0.45">
      <c r="A145">
        <v>144</v>
      </c>
      <c r="B145" t="s">
        <v>680</v>
      </c>
      <c r="C145" t="s">
        <v>43</v>
      </c>
      <c r="D145">
        <v>4</v>
      </c>
      <c r="E145">
        <v>6</v>
      </c>
      <c r="F145">
        <v>0</v>
      </c>
      <c r="G145">
        <v>26</v>
      </c>
      <c r="H145">
        <v>24</v>
      </c>
      <c r="I145">
        <v>95.1</v>
      </c>
      <c r="J145">
        <v>7.65</v>
      </c>
      <c r="K145">
        <v>3.68</v>
      </c>
      <c r="L145">
        <v>1.23</v>
      </c>
      <c r="M145">
        <v>0.29899999999999999</v>
      </c>
      <c r="N145" s="1">
        <v>0.69899999999999995</v>
      </c>
      <c r="P145">
        <v>4.72</v>
      </c>
      <c r="Q145">
        <v>4.71</v>
      </c>
      <c r="R145">
        <v>0.6</v>
      </c>
    </row>
    <row r="146" spans="1:18" x14ac:dyDescent="0.45">
      <c r="A146">
        <v>145</v>
      </c>
      <c r="B146" t="s">
        <v>681</v>
      </c>
      <c r="C146" t="s">
        <v>43</v>
      </c>
      <c r="D146">
        <v>3</v>
      </c>
      <c r="E146">
        <v>4</v>
      </c>
      <c r="F146">
        <v>0</v>
      </c>
      <c r="G146">
        <v>27</v>
      </c>
      <c r="H146">
        <v>24</v>
      </c>
      <c r="I146">
        <v>92.1</v>
      </c>
      <c r="J146">
        <v>7.8</v>
      </c>
      <c r="K146">
        <v>3.8</v>
      </c>
      <c r="L146">
        <v>1.17</v>
      </c>
      <c r="M146">
        <v>0.29399999999999998</v>
      </c>
      <c r="N146" s="1">
        <v>0.67700000000000005</v>
      </c>
      <c r="P146">
        <v>4.78</v>
      </c>
      <c r="Q146">
        <v>4.7699999999999996</v>
      </c>
      <c r="R146">
        <v>0.6</v>
      </c>
    </row>
    <row r="147" spans="1:18" x14ac:dyDescent="0.45">
      <c r="A147">
        <v>146</v>
      </c>
      <c r="B147" t="s">
        <v>682</v>
      </c>
      <c r="C147" t="s">
        <v>64</v>
      </c>
      <c r="D147">
        <v>6</v>
      </c>
      <c r="E147">
        <v>10</v>
      </c>
      <c r="F147">
        <v>0</v>
      </c>
      <c r="G147">
        <v>24</v>
      </c>
      <c r="H147">
        <v>24</v>
      </c>
      <c r="I147">
        <v>101</v>
      </c>
      <c r="J147">
        <v>8.91</v>
      </c>
      <c r="K147">
        <v>5.7</v>
      </c>
      <c r="L147">
        <v>1.34</v>
      </c>
      <c r="M147">
        <v>0.29699999999999999</v>
      </c>
      <c r="N147" s="1">
        <v>0.68100000000000005</v>
      </c>
      <c r="P147">
        <v>5.44</v>
      </c>
      <c r="Q147">
        <v>5.31</v>
      </c>
      <c r="R147">
        <v>0.2</v>
      </c>
    </row>
    <row r="148" spans="1:18" x14ac:dyDescent="0.45">
      <c r="A148">
        <v>147</v>
      </c>
      <c r="B148" t="s">
        <v>543</v>
      </c>
      <c r="C148" t="s">
        <v>32</v>
      </c>
      <c r="D148">
        <v>11</v>
      </c>
      <c r="E148">
        <v>5</v>
      </c>
      <c r="F148">
        <v>0</v>
      </c>
      <c r="G148">
        <v>23</v>
      </c>
      <c r="H148">
        <v>23</v>
      </c>
      <c r="I148">
        <v>129.1</v>
      </c>
      <c r="J148">
        <v>8.2100000000000009</v>
      </c>
      <c r="K148">
        <v>2.44</v>
      </c>
      <c r="L148">
        <v>0.77</v>
      </c>
      <c r="M148">
        <v>0.29499999999999998</v>
      </c>
      <c r="N148" s="1">
        <v>0.74299999999999999</v>
      </c>
      <c r="P148">
        <v>3.27</v>
      </c>
      <c r="Q148">
        <v>3.44</v>
      </c>
      <c r="R148">
        <v>2.8</v>
      </c>
    </row>
    <row r="149" spans="1:18" x14ac:dyDescent="0.45">
      <c r="A149">
        <v>148</v>
      </c>
      <c r="B149" t="s">
        <v>683</v>
      </c>
      <c r="C149" t="s">
        <v>48</v>
      </c>
      <c r="D149">
        <v>11</v>
      </c>
      <c r="E149">
        <v>9</v>
      </c>
      <c r="F149">
        <v>0</v>
      </c>
      <c r="G149">
        <v>28</v>
      </c>
      <c r="H149">
        <v>23</v>
      </c>
      <c r="I149">
        <v>135.1</v>
      </c>
      <c r="J149">
        <v>9.25</v>
      </c>
      <c r="K149">
        <v>3.53</v>
      </c>
      <c r="L149">
        <v>1.06</v>
      </c>
      <c r="M149">
        <v>0.28799999999999998</v>
      </c>
      <c r="N149" s="1">
        <v>0.71399999999999997</v>
      </c>
      <c r="P149">
        <v>4.0599999999999996</v>
      </c>
      <c r="Q149">
        <v>4.0199999999999996</v>
      </c>
      <c r="R149">
        <v>1.9</v>
      </c>
    </row>
    <row r="150" spans="1:18" x14ac:dyDescent="0.45">
      <c r="A150">
        <v>149</v>
      </c>
      <c r="B150" t="s">
        <v>305</v>
      </c>
      <c r="C150" t="s">
        <v>45</v>
      </c>
      <c r="D150">
        <v>8</v>
      </c>
      <c r="E150">
        <v>7</v>
      </c>
      <c r="F150">
        <v>0</v>
      </c>
      <c r="G150">
        <v>23</v>
      </c>
      <c r="H150">
        <v>23</v>
      </c>
      <c r="I150">
        <v>131</v>
      </c>
      <c r="J150">
        <v>8.18</v>
      </c>
      <c r="K150">
        <v>2.68</v>
      </c>
      <c r="L150">
        <v>1.24</v>
      </c>
      <c r="M150">
        <v>0.28999999999999998</v>
      </c>
      <c r="N150" s="1">
        <v>0.71499999999999997</v>
      </c>
      <c r="P150">
        <v>4.12</v>
      </c>
      <c r="Q150">
        <v>4.2300000000000004</v>
      </c>
      <c r="R150">
        <v>1.8</v>
      </c>
    </row>
    <row r="151" spans="1:18" x14ac:dyDescent="0.45">
      <c r="A151">
        <v>150</v>
      </c>
      <c r="B151" t="s">
        <v>684</v>
      </c>
      <c r="C151" t="s">
        <v>80</v>
      </c>
      <c r="D151">
        <v>7</v>
      </c>
      <c r="E151">
        <v>7</v>
      </c>
      <c r="F151">
        <v>0</v>
      </c>
      <c r="G151">
        <v>24</v>
      </c>
      <c r="H151">
        <v>23</v>
      </c>
      <c r="I151">
        <v>116</v>
      </c>
      <c r="J151">
        <v>10.01</v>
      </c>
      <c r="K151">
        <v>3.8</v>
      </c>
      <c r="L151">
        <v>1.24</v>
      </c>
      <c r="M151">
        <v>0.29699999999999999</v>
      </c>
      <c r="N151" s="1">
        <v>0.72599999999999998</v>
      </c>
      <c r="P151">
        <v>4.2699999999999996</v>
      </c>
      <c r="Q151">
        <v>4.17</v>
      </c>
      <c r="R151">
        <v>1.8</v>
      </c>
    </row>
    <row r="152" spans="1:18" x14ac:dyDescent="0.45">
      <c r="A152">
        <v>151</v>
      </c>
      <c r="B152" t="s">
        <v>316</v>
      </c>
      <c r="C152" t="s">
        <v>71</v>
      </c>
      <c r="D152">
        <v>6</v>
      </c>
      <c r="E152">
        <v>6</v>
      </c>
      <c r="F152">
        <v>0</v>
      </c>
      <c r="G152">
        <v>23</v>
      </c>
      <c r="H152">
        <v>23</v>
      </c>
      <c r="I152">
        <v>118.2</v>
      </c>
      <c r="J152">
        <v>8.42</v>
      </c>
      <c r="K152">
        <v>2.4300000000000002</v>
      </c>
      <c r="L152">
        <v>1.1399999999999999</v>
      </c>
      <c r="M152">
        <v>0.28399999999999997</v>
      </c>
      <c r="N152" s="1">
        <v>0.70599999999999996</v>
      </c>
      <c r="P152">
        <v>3.94</v>
      </c>
      <c r="Q152">
        <v>3.99</v>
      </c>
      <c r="R152">
        <v>1.8</v>
      </c>
    </row>
    <row r="153" spans="1:18" x14ac:dyDescent="0.45">
      <c r="A153">
        <v>152</v>
      </c>
      <c r="B153" t="s">
        <v>334</v>
      </c>
      <c r="C153" t="s">
        <v>57</v>
      </c>
      <c r="D153">
        <v>7</v>
      </c>
      <c r="E153">
        <v>9</v>
      </c>
      <c r="F153">
        <v>0</v>
      </c>
      <c r="G153">
        <v>24</v>
      </c>
      <c r="H153">
        <v>23</v>
      </c>
      <c r="I153">
        <v>129.19999999999999</v>
      </c>
      <c r="J153">
        <v>9.3699999999999992</v>
      </c>
      <c r="K153">
        <v>2.91</v>
      </c>
      <c r="L153">
        <v>1.53</v>
      </c>
      <c r="M153">
        <v>0.30199999999999999</v>
      </c>
      <c r="N153" s="1">
        <v>0.70599999999999996</v>
      </c>
      <c r="P153">
        <v>4.6500000000000004</v>
      </c>
      <c r="Q153">
        <v>4.47</v>
      </c>
      <c r="R153">
        <v>1.8</v>
      </c>
    </row>
    <row r="154" spans="1:18" x14ac:dyDescent="0.45">
      <c r="A154">
        <v>153</v>
      </c>
      <c r="B154" t="s">
        <v>685</v>
      </c>
      <c r="C154" t="s">
        <v>62</v>
      </c>
      <c r="D154">
        <v>7</v>
      </c>
      <c r="E154">
        <v>7</v>
      </c>
      <c r="F154">
        <v>0</v>
      </c>
      <c r="G154">
        <v>28</v>
      </c>
      <c r="H154">
        <v>23</v>
      </c>
      <c r="I154">
        <v>133</v>
      </c>
      <c r="J154">
        <v>8.5299999999999994</v>
      </c>
      <c r="K154">
        <v>2.64</v>
      </c>
      <c r="L154">
        <v>1.22</v>
      </c>
      <c r="M154">
        <v>0.29699999999999999</v>
      </c>
      <c r="N154" s="1">
        <v>0.70899999999999996</v>
      </c>
      <c r="P154">
        <v>4.2</v>
      </c>
      <c r="Q154">
        <v>4.1100000000000003</v>
      </c>
      <c r="R154">
        <v>1.7</v>
      </c>
    </row>
    <row r="155" spans="1:18" x14ac:dyDescent="0.45">
      <c r="A155">
        <v>154</v>
      </c>
      <c r="B155" t="s">
        <v>686</v>
      </c>
      <c r="C155" t="s">
        <v>41</v>
      </c>
      <c r="D155">
        <v>7</v>
      </c>
      <c r="E155">
        <v>6</v>
      </c>
      <c r="F155">
        <v>0</v>
      </c>
      <c r="G155">
        <v>26</v>
      </c>
      <c r="H155">
        <v>23</v>
      </c>
      <c r="I155">
        <v>126.2</v>
      </c>
      <c r="J155">
        <v>7.17</v>
      </c>
      <c r="K155">
        <v>2.34</v>
      </c>
      <c r="L155">
        <v>1.1399999999999999</v>
      </c>
      <c r="M155">
        <v>0.29199999999999998</v>
      </c>
      <c r="N155" s="1">
        <v>0.70499999999999996</v>
      </c>
      <c r="P155">
        <v>4.12</v>
      </c>
      <c r="Q155">
        <v>4.3</v>
      </c>
      <c r="R155">
        <v>1.7</v>
      </c>
    </row>
    <row r="156" spans="1:18" x14ac:dyDescent="0.45">
      <c r="A156">
        <v>155</v>
      </c>
      <c r="B156" t="s">
        <v>687</v>
      </c>
      <c r="C156" t="s">
        <v>132</v>
      </c>
      <c r="D156">
        <v>7</v>
      </c>
      <c r="E156">
        <v>9</v>
      </c>
      <c r="F156">
        <v>0</v>
      </c>
      <c r="G156">
        <v>23</v>
      </c>
      <c r="H156">
        <v>23</v>
      </c>
      <c r="I156">
        <v>118.2</v>
      </c>
      <c r="J156">
        <v>7.89</v>
      </c>
      <c r="K156">
        <v>2.96</v>
      </c>
      <c r="L156">
        <v>1.36</v>
      </c>
      <c r="M156">
        <v>0.29199999999999998</v>
      </c>
      <c r="N156" s="1">
        <v>0.69599999999999995</v>
      </c>
      <c r="P156">
        <v>4.55</v>
      </c>
      <c r="Q156">
        <v>4.6399999999999997</v>
      </c>
      <c r="R156">
        <v>1.6</v>
      </c>
    </row>
    <row r="157" spans="1:18" x14ac:dyDescent="0.45">
      <c r="A157">
        <v>156</v>
      </c>
      <c r="B157" t="s">
        <v>317</v>
      </c>
      <c r="C157" t="s">
        <v>54</v>
      </c>
      <c r="D157">
        <v>6</v>
      </c>
      <c r="E157">
        <v>7</v>
      </c>
      <c r="F157">
        <v>0</v>
      </c>
      <c r="G157">
        <v>25</v>
      </c>
      <c r="H157">
        <v>23</v>
      </c>
      <c r="I157">
        <v>132.1</v>
      </c>
      <c r="J157">
        <v>8.0299999999999994</v>
      </c>
      <c r="K157">
        <v>2.72</v>
      </c>
      <c r="L157">
        <v>1.43</v>
      </c>
      <c r="M157">
        <v>0.29699999999999999</v>
      </c>
      <c r="N157" s="1">
        <v>0.69199999999999995</v>
      </c>
      <c r="P157">
        <v>4.63</v>
      </c>
      <c r="Q157">
        <v>4.5599999999999996</v>
      </c>
      <c r="R157">
        <v>1.6</v>
      </c>
    </row>
    <row r="158" spans="1:18" x14ac:dyDescent="0.45">
      <c r="A158">
        <v>157</v>
      </c>
      <c r="B158" t="s">
        <v>688</v>
      </c>
      <c r="C158" t="s">
        <v>39</v>
      </c>
      <c r="D158">
        <v>4</v>
      </c>
      <c r="E158">
        <v>6</v>
      </c>
      <c r="F158">
        <v>0</v>
      </c>
      <c r="G158">
        <v>23</v>
      </c>
      <c r="H158">
        <v>23</v>
      </c>
      <c r="I158">
        <v>114.1</v>
      </c>
      <c r="J158">
        <v>6.93</v>
      </c>
      <c r="K158">
        <v>3.15</v>
      </c>
      <c r="L158">
        <v>1.1000000000000001</v>
      </c>
      <c r="M158">
        <v>0.28699999999999998</v>
      </c>
      <c r="N158" s="1">
        <v>0.66700000000000004</v>
      </c>
      <c r="P158">
        <v>4.57</v>
      </c>
      <c r="Q158">
        <v>4.3600000000000003</v>
      </c>
      <c r="R158">
        <v>1.5</v>
      </c>
    </row>
    <row r="159" spans="1:18" x14ac:dyDescent="0.45">
      <c r="A159">
        <v>158</v>
      </c>
      <c r="B159" t="s">
        <v>689</v>
      </c>
      <c r="C159" t="s">
        <v>102</v>
      </c>
      <c r="D159">
        <v>5</v>
      </c>
      <c r="E159">
        <v>7</v>
      </c>
      <c r="F159">
        <v>0</v>
      </c>
      <c r="G159">
        <v>25</v>
      </c>
      <c r="H159">
        <v>23</v>
      </c>
      <c r="I159">
        <v>107.2</v>
      </c>
      <c r="J159">
        <v>7.19</v>
      </c>
      <c r="K159">
        <v>2.5099999999999998</v>
      </c>
      <c r="L159">
        <v>1.0900000000000001</v>
      </c>
      <c r="M159">
        <v>0.29099999999999998</v>
      </c>
      <c r="N159" s="1">
        <v>0.67300000000000004</v>
      </c>
      <c r="P159">
        <v>4.43</v>
      </c>
      <c r="Q159">
        <v>4.29</v>
      </c>
      <c r="R159">
        <v>1.3</v>
      </c>
    </row>
    <row r="160" spans="1:18" x14ac:dyDescent="0.45">
      <c r="A160">
        <v>159</v>
      </c>
      <c r="B160" t="s">
        <v>690</v>
      </c>
      <c r="C160" t="s">
        <v>117</v>
      </c>
      <c r="D160">
        <v>8</v>
      </c>
      <c r="E160">
        <v>8</v>
      </c>
      <c r="F160">
        <v>0</v>
      </c>
      <c r="G160">
        <v>31</v>
      </c>
      <c r="H160">
        <v>23</v>
      </c>
      <c r="I160">
        <v>121.2</v>
      </c>
      <c r="J160">
        <v>7.99</v>
      </c>
      <c r="K160">
        <v>3.7</v>
      </c>
      <c r="L160">
        <v>1.1100000000000001</v>
      </c>
      <c r="M160">
        <v>0.29299999999999998</v>
      </c>
      <c r="N160" s="1">
        <v>0.70699999999999996</v>
      </c>
      <c r="P160">
        <v>4.3600000000000003</v>
      </c>
      <c r="Q160">
        <v>4.51</v>
      </c>
      <c r="R160">
        <v>1.3</v>
      </c>
    </row>
    <row r="161" spans="1:18" x14ac:dyDescent="0.45">
      <c r="A161">
        <v>160</v>
      </c>
      <c r="B161" t="s">
        <v>691</v>
      </c>
      <c r="C161" t="s">
        <v>26</v>
      </c>
      <c r="D161">
        <v>8</v>
      </c>
      <c r="E161">
        <v>7</v>
      </c>
      <c r="F161">
        <v>0</v>
      </c>
      <c r="G161">
        <v>23</v>
      </c>
      <c r="H161">
        <v>23</v>
      </c>
      <c r="I161">
        <v>120.2</v>
      </c>
      <c r="J161">
        <v>8.0500000000000007</v>
      </c>
      <c r="K161">
        <v>3.43</v>
      </c>
      <c r="L161">
        <v>1.19</v>
      </c>
      <c r="M161">
        <v>0.27900000000000003</v>
      </c>
      <c r="N161" s="1">
        <v>0.67900000000000005</v>
      </c>
      <c r="P161">
        <v>4.47</v>
      </c>
      <c r="Q161">
        <v>4.63</v>
      </c>
      <c r="R161">
        <v>1.3</v>
      </c>
    </row>
    <row r="162" spans="1:18" x14ac:dyDescent="0.45">
      <c r="A162">
        <v>161</v>
      </c>
      <c r="B162" t="s">
        <v>692</v>
      </c>
      <c r="C162" t="s">
        <v>41</v>
      </c>
      <c r="D162">
        <v>5</v>
      </c>
      <c r="E162">
        <v>5</v>
      </c>
      <c r="F162">
        <v>0</v>
      </c>
      <c r="G162">
        <v>23</v>
      </c>
      <c r="H162">
        <v>23</v>
      </c>
      <c r="I162">
        <v>107.1</v>
      </c>
      <c r="J162">
        <v>8.39</v>
      </c>
      <c r="K162">
        <v>3.77</v>
      </c>
      <c r="L162">
        <v>1.01</v>
      </c>
      <c r="M162">
        <v>0.29499999999999998</v>
      </c>
      <c r="N162" s="1">
        <v>0.70699999999999996</v>
      </c>
      <c r="P162">
        <v>4.28</v>
      </c>
      <c r="Q162">
        <v>4.3499999999999996</v>
      </c>
      <c r="R162">
        <v>1.2</v>
      </c>
    </row>
    <row r="163" spans="1:18" x14ac:dyDescent="0.45">
      <c r="A163">
        <v>162</v>
      </c>
      <c r="B163" t="s">
        <v>314</v>
      </c>
      <c r="C163" t="s">
        <v>102</v>
      </c>
      <c r="D163">
        <v>6</v>
      </c>
      <c r="E163">
        <v>8</v>
      </c>
      <c r="F163">
        <v>0</v>
      </c>
      <c r="G163">
        <v>25</v>
      </c>
      <c r="H163">
        <v>23</v>
      </c>
      <c r="I163">
        <v>127</v>
      </c>
      <c r="J163">
        <v>8.93</v>
      </c>
      <c r="K163">
        <v>3.97</v>
      </c>
      <c r="L163">
        <v>1.1299999999999999</v>
      </c>
      <c r="M163">
        <v>0.29299999999999998</v>
      </c>
      <c r="N163" s="1">
        <v>0.69299999999999995</v>
      </c>
      <c r="P163">
        <v>4.54</v>
      </c>
      <c r="Q163">
        <v>4.4400000000000004</v>
      </c>
      <c r="R163">
        <v>1.2</v>
      </c>
    </row>
    <row r="164" spans="1:18" x14ac:dyDescent="0.45">
      <c r="A164">
        <v>163</v>
      </c>
      <c r="B164" t="s">
        <v>312</v>
      </c>
      <c r="C164" t="s">
        <v>89</v>
      </c>
      <c r="D164">
        <v>5</v>
      </c>
      <c r="E164">
        <v>9</v>
      </c>
      <c r="F164">
        <v>0</v>
      </c>
      <c r="G164">
        <v>28</v>
      </c>
      <c r="H164">
        <v>23</v>
      </c>
      <c r="I164">
        <v>117.1</v>
      </c>
      <c r="J164">
        <v>7.21</v>
      </c>
      <c r="K164">
        <v>3.61</v>
      </c>
      <c r="L164">
        <v>1.1499999999999999</v>
      </c>
      <c r="M164">
        <v>0.30599999999999999</v>
      </c>
      <c r="N164" s="1">
        <v>0.69699999999999995</v>
      </c>
      <c r="P164">
        <v>4.76</v>
      </c>
      <c r="Q164">
        <v>4.62</v>
      </c>
      <c r="R164">
        <v>1.2</v>
      </c>
    </row>
    <row r="165" spans="1:18" x14ac:dyDescent="0.45">
      <c r="A165">
        <v>164</v>
      </c>
      <c r="B165" t="s">
        <v>693</v>
      </c>
      <c r="C165" t="s">
        <v>24</v>
      </c>
      <c r="D165">
        <v>6</v>
      </c>
      <c r="E165">
        <v>8</v>
      </c>
      <c r="F165">
        <v>0</v>
      </c>
      <c r="G165">
        <v>25</v>
      </c>
      <c r="H165">
        <v>23</v>
      </c>
      <c r="I165">
        <v>115.2</v>
      </c>
      <c r="J165">
        <v>8.4</v>
      </c>
      <c r="K165">
        <v>3.34</v>
      </c>
      <c r="L165">
        <v>1.4</v>
      </c>
      <c r="M165">
        <v>0.29299999999999998</v>
      </c>
      <c r="N165" s="1">
        <v>0.70599999999999996</v>
      </c>
      <c r="P165">
        <v>4.59</v>
      </c>
      <c r="Q165">
        <v>4.63</v>
      </c>
      <c r="R165">
        <v>1.2</v>
      </c>
    </row>
    <row r="166" spans="1:18" x14ac:dyDescent="0.45">
      <c r="A166">
        <v>165</v>
      </c>
      <c r="B166" t="s">
        <v>694</v>
      </c>
      <c r="C166" t="s">
        <v>22</v>
      </c>
      <c r="D166">
        <v>7</v>
      </c>
      <c r="E166">
        <v>7</v>
      </c>
      <c r="F166">
        <v>0</v>
      </c>
      <c r="G166">
        <v>25</v>
      </c>
      <c r="H166">
        <v>23</v>
      </c>
      <c r="I166">
        <v>118.2</v>
      </c>
      <c r="J166">
        <v>7.81</v>
      </c>
      <c r="K166">
        <v>3.49</v>
      </c>
      <c r="L166">
        <v>1.21</v>
      </c>
      <c r="M166">
        <v>0.28399999999999997</v>
      </c>
      <c r="N166" s="1">
        <v>0.69</v>
      </c>
      <c r="P166">
        <v>4.55</v>
      </c>
      <c r="Q166">
        <v>4.59</v>
      </c>
      <c r="R166">
        <v>1.2</v>
      </c>
    </row>
    <row r="167" spans="1:18" x14ac:dyDescent="0.45">
      <c r="A167">
        <v>166</v>
      </c>
      <c r="B167" t="s">
        <v>337</v>
      </c>
      <c r="C167" t="s">
        <v>35</v>
      </c>
      <c r="D167">
        <v>6</v>
      </c>
      <c r="E167">
        <v>8</v>
      </c>
      <c r="F167">
        <v>0</v>
      </c>
      <c r="G167">
        <v>26</v>
      </c>
      <c r="H167">
        <v>23</v>
      </c>
      <c r="I167">
        <v>127.2</v>
      </c>
      <c r="J167">
        <v>5.85</v>
      </c>
      <c r="K167">
        <v>2.96</v>
      </c>
      <c r="L167">
        <v>1.34</v>
      </c>
      <c r="M167">
        <v>0.29699999999999999</v>
      </c>
      <c r="N167" s="1">
        <v>0.68200000000000005</v>
      </c>
      <c r="P167">
        <v>4.93</v>
      </c>
      <c r="Q167">
        <v>5.0599999999999996</v>
      </c>
      <c r="R167">
        <v>1.2</v>
      </c>
    </row>
    <row r="168" spans="1:18" x14ac:dyDescent="0.45">
      <c r="A168">
        <v>167</v>
      </c>
      <c r="B168" t="s">
        <v>695</v>
      </c>
      <c r="C168" t="s">
        <v>35</v>
      </c>
      <c r="D168">
        <v>7</v>
      </c>
      <c r="E168">
        <v>10</v>
      </c>
      <c r="F168">
        <v>0</v>
      </c>
      <c r="G168">
        <v>24</v>
      </c>
      <c r="H168">
        <v>23</v>
      </c>
      <c r="I168">
        <v>117.1</v>
      </c>
      <c r="J168">
        <v>5.91</v>
      </c>
      <c r="K168">
        <v>2.46</v>
      </c>
      <c r="L168">
        <v>1.46</v>
      </c>
      <c r="M168">
        <v>0.30599999999999999</v>
      </c>
      <c r="N168" s="1">
        <v>0.68100000000000005</v>
      </c>
      <c r="P168">
        <v>5.14</v>
      </c>
      <c r="Q168">
        <v>4.9400000000000004</v>
      </c>
      <c r="R168">
        <v>1.2</v>
      </c>
    </row>
    <row r="169" spans="1:18" x14ac:dyDescent="0.45">
      <c r="A169">
        <v>168</v>
      </c>
      <c r="B169" t="s">
        <v>696</v>
      </c>
      <c r="C169" t="s">
        <v>36</v>
      </c>
      <c r="D169">
        <v>4</v>
      </c>
      <c r="E169">
        <v>7</v>
      </c>
      <c r="F169">
        <v>0</v>
      </c>
      <c r="G169">
        <v>28</v>
      </c>
      <c r="H169">
        <v>23</v>
      </c>
      <c r="I169">
        <v>129</v>
      </c>
      <c r="J169">
        <v>7.53</v>
      </c>
      <c r="K169">
        <v>3.91</v>
      </c>
      <c r="L169">
        <v>1.05</v>
      </c>
      <c r="M169">
        <v>0.29699999999999999</v>
      </c>
      <c r="N169" s="1">
        <v>0.69099999999999995</v>
      </c>
      <c r="P169">
        <v>4.67</v>
      </c>
      <c r="Q169">
        <v>4.51</v>
      </c>
      <c r="R169">
        <v>1.2</v>
      </c>
    </row>
    <row r="170" spans="1:18" x14ac:dyDescent="0.45">
      <c r="A170">
        <v>169</v>
      </c>
      <c r="B170" t="s">
        <v>697</v>
      </c>
      <c r="C170" t="s">
        <v>89</v>
      </c>
      <c r="D170">
        <v>7</v>
      </c>
      <c r="E170">
        <v>9</v>
      </c>
      <c r="F170">
        <v>0</v>
      </c>
      <c r="G170">
        <v>24</v>
      </c>
      <c r="H170">
        <v>23</v>
      </c>
      <c r="I170">
        <v>112.1</v>
      </c>
      <c r="J170">
        <v>9.3000000000000007</v>
      </c>
      <c r="K170">
        <v>4.25</v>
      </c>
      <c r="L170">
        <v>1.2</v>
      </c>
      <c r="M170">
        <v>0.28499999999999998</v>
      </c>
      <c r="N170" s="1">
        <v>0.70799999999999996</v>
      </c>
      <c r="P170">
        <v>4.41</v>
      </c>
      <c r="Q170">
        <v>4.53</v>
      </c>
      <c r="R170">
        <v>1.1000000000000001</v>
      </c>
    </row>
    <row r="171" spans="1:18" x14ac:dyDescent="0.45">
      <c r="A171">
        <v>170</v>
      </c>
      <c r="B171" t="s">
        <v>698</v>
      </c>
      <c r="C171" t="s">
        <v>75</v>
      </c>
      <c r="D171">
        <v>7</v>
      </c>
      <c r="E171">
        <v>11</v>
      </c>
      <c r="F171">
        <v>0</v>
      </c>
      <c r="G171">
        <v>23</v>
      </c>
      <c r="H171">
        <v>23</v>
      </c>
      <c r="I171">
        <v>106.1</v>
      </c>
      <c r="J171">
        <v>7.28</v>
      </c>
      <c r="K171">
        <v>3.13</v>
      </c>
      <c r="L171">
        <v>1.19</v>
      </c>
      <c r="M171">
        <v>0.29199999999999998</v>
      </c>
      <c r="N171" s="1">
        <v>0.68300000000000005</v>
      </c>
      <c r="P171">
        <v>4.66</v>
      </c>
      <c r="Q171">
        <v>4.51</v>
      </c>
      <c r="R171">
        <v>1.1000000000000001</v>
      </c>
    </row>
    <row r="172" spans="1:18" x14ac:dyDescent="0.45">
      <c r="A172">
        <v>171</v>
      </c>
      <c r="B172" t="s">
        <v>699</v>
      </c>
      <c r="C172" t="s">
        <v>36</v>
      </c>
      <c r="D172">
        <v>6</v>
      </c>
      <c r="E172">
        <v>9</v>
      </c>
      <c r="F172">
        <v>0</v>
      </c>
      <c r="G172">
        <v>27</v>
      </c>
      <c r="H172">
        <v>23</v>
      </c>
      <c r="I172">
        <v>130.19999999999999</v>
      </c>
      <c r="J172">
        <v>6.75</v>
      </c>
      <c r="K172">
        <v>2.96</v>
      </c>
      <c r="L172">
        <v>1.17</v>
      </c>
      <c r="M172">
        <v>0.28799999999999998</v>
      </c>
      <c r="N172" s="1">
        <v>0.68400000000000005</v>
      </c>
      <c r="P172">
        <v>4.54</v>
      </c>
      <c r="Q172">
        <v>4.7300000000000004</v>
      </c>
      <c r="R172">
        <v>1.1000000000000001</v>
      </c>
    </row>
    <row r="173" spans="1:18" x14ac:dyDescent="0.45">
      <c r="A173">
        <v>172</v>
      </c>
      <c r="B173" t="s">
        <v>555</v>
      </c>
      <c r="C173" t="s">
        <v>45</v>
      </c>
      <c r="D173">
        <v>6</v>
      </c>
      <c r="E173">
        <v>7</v>
      </c>
      <c r="F173">
        <v>0</v>
      </c>
      <c r="G173">
        <v>27</v>
      </c>
      <c r="H173">
        <v>23</v>
      </c>
      <c r="I173">
        <v>117</v>
      </c>
      <c r="J173">
        <v>9.15</v>
      </c>
      <c r="K173">
        <v>3.23</v>
      </c>
      <c r="L173">
        <v>1.54</v>
      </c>
      <c r="M173">
        <v>0.29799999999999999</v>
      </c>
      <c r="N173" s="1">
        <v>0.70499999999999996</v>
      </c>
      <c r="P173">
        <v>4.6900000000000004</v>
      </c>
      <c r="Q173">
        <v>4.7300000000000004</v>
      </c>
      <c r="R173">
        <v>1.1000000000000001</v>
      </c>
    </row>
    <row r="174" spans="1:18" x14ac:dyDescent="0.45">
      <c r="A174">
        <v>173</v>
      </c>
      <c r="B174" t="s">
        <v>700</v>
      </c>
      <c r="C174" t="s">
        <v>132</v>
      </c>
      <c r="D174">
        <v>6</v>
      </c>
      <c r="E174">
        <v>9</v>
      </c>
      <c r="F174">
        <v>0</v>
      </c>
      <c r="G174">
        <v>24</v>
      </c>
      <c r="H174">
        <v>23</v>
      </c>
      <c r="I174">
        <v>116.2</v>
      </c>
      <c r="J174">
        <v>6.86</v>
      </c>
      <c r="K174">
        <v>3.7</v>
      </c>
      <c r="L174">
        <v>1.31</v>
      </c>
      <c r="M174">
        <v>0.29199999999999998</v>
      </c>
      <c r="N174" s="1">
        <v>0.67500000000000004</v>
      </c>
      <c r="P174">
        <v>5.09</v>
      </c>
      <c r="Q174">
        <v>4.88</v>
      </c>
      <c r="R174">
        <v>1.1000000000000001</v>
      </c>
    </row>
    <row r="175" spans="1:18" x14ac:dyDescent="0.45">
      <c r="A175">
        <v>174</v>
      </c>
      <c r="B175" t="s">
        <v>701</v>
      </c>
      <c r="C175" t="s">
        <v>35</v>
      </c>
      <c r="D175">
        <v>5</v>
      </c>
      <c r="E175">
        <v>8</v>
      </c>
      <c r="F175">
        <v>0</v>
      </c>
      <c r="G175">
        <v>25</v>
      </c>
      <c r="H175">
        <v>23</v>
      </c>
      <c r="I175">
        <v>112</v>
      </c>
      <c r="J175">
        <v>7.47</v>
      </c>
      <c r="K175">
        <v>3.94</v>
      </c>
      <c r="L175">
        <v>1.37</v>
      </c>
      <c r="M175">
        <v>0.3</v>
      </c>
      <c r="N175" s="1">
        <v>0.67700000000000005</v>
      </c>
      <c r="P175">
        <v>5.22</v>
      </c>
      <c r="Q175">
        <v>4.99</v>
      </c>
      <c r="R175">
        <v>1</v>
      </c>
    </row>
    <row r="176" spans="1:18" x14ac:dyDescent="0.45">
      <c r="A176">
        <v>175</v>
      </c>
      <c r="B176" t="s">
        <v>702</v>
      </c>
      <c r="C176" t="s">
        <v>41</v>
      </c>
      <c r="D176">
        <v>7</v>
      </c>
      <c r="E176">
        <v>8</v>
      </c>
      <c r="F176">
        <v>0</v>
      </c>
      <c r="G176">
        <v>23</v>
      </c>
      <c r="H176">
        <v>23</v>
      </c>
      <c r="I176">
        <v>100.2</v>
      </c>
      <c r="J176">
        <v>7.24</v>
      </c>
      <c r="K176">
        <v>3.31</v>
      </c>
      <c r="L176">
        <v>1.07</v>
      </c>
      <c r="M176">
        <v>0.29099999999999998</v>
      </c>
      <c r="N176" s="1">
        <v>0.69099999999999995</v>
      </c>
      <c r="P176">
        <v>4.47</v>
      </c>
      <c r="Q176">
        <v>4.4800000000000004</v>
      </c>
      <c r="R176">
        <v>1</v>
      </c>
    </row>
    <row r="177" spans="1:18" x14ac:dyDescent="0.45">
      <c r="A177">
        <v>176</v>
      </c>
      <c r="B177" t="s">
        <v>703</v>
      </c>
      <c r="C177" t="s">
        <v>39</v>
      </c>
      <c r="D177">
        <v>2</v>
      </c>
      <c r="E177">
        <v>2</v>
      </c>
      <c r="F177">
        <v>0</v>
      </c>
      <c r="G177">
        <v>23</v>
      </c>
      <c r="H177">
        <v>23</v>
      </c>
      <c r="I177">
        <v>63.2</v>
      </c>
      <c r="J177">
        <v>7.21</v>
      </c>
      <c r="K177">
        <v>2.4</v>
      </c>
      <c r="L177">
        <v>1.1299999999999999</v>
      </c>
      <c r="M177">
        <v>0.29199999999999998</v>
      </c>
      <c r="N177" s="1">
        <v>0.70599999999999996</v>
      </c>
      <c r="P177">
        <v>4.24</v>
      </c>
      <c r="Q177">
        <v>4.2300000000000004</v>
      </c>
      <c r="R177">
        <v>0.9</v>
      </c>
    </row>
    <row r="178" spans="1:18" x14ac:dyDescent="0.45">
      <c r="A178">
        <v>177</v>
      </c>
      <c r="B178" t="s">
        <v>704</v>
      </c>
      <c r="C178" t="s">
        <v>117</v>
      </c>
      <c r="D178">
        <v>5</v>
      </c>
      <c r="E178">
        <v>6</v>
      </c>
      <c r="F178">
        <v>0</v>
      </c>
      <c r="G178">
        <v>24</v>
      </c>
      <c r="H178">
        <v>23</v>
      </c>
      <c r="I178">
        <v>115</v>
      </c>
      <c r="J178">
        <v>6.73</v>
      </c>
      <c r="K178">
        <v>3.52</v>
      </c>
      <c r="L178">
        <v>1.17</v>
      </c>
      <c r="M178">
        <v>0.28899999999999998</v>
      </c>
      <c r="N178" s="1">
        <v>0.70199999999999996</v>
      </c>
      <c r="P178">
        <v>4.54</v>
      </c>
      <c r="Q178">
        <v>4.76</v>
      </c>
      <c r="R178">
        <v>0.9</v>
      </c>
    </row>
    <row r="179" spans="1:18" x14ac:dyDescent="0.45">
      <c r="A179">
        <v>178</v>
      </c>
      <c r="B179" t="s">
        <v>705</v>
      </c>
      <c r="D179">
        <v>6</v>
      </c>
      <c r="E179">
        <v>8</v>
      </c>
      <c r="F179">
        <v>0</v>
      </c>
      <c r="G179">
        <v>25</v>
      </c>
      <c r="H179">
        <v>23</v>
      </c>
      <c r="I179">
        <v>115.2</v>
      </c>
      <c r="J179">
        <v>7.23</v>
      </c>
      <c r="K179">
        <v>3.66</v>
      </c>
      <c r="L179">
        <v>1.32</v>
      </c>
      <c r="M179">
        <v>0.29899999999999999</v>
      </c>
      <c r="N179" s="1">
        <v>0.69799999999999995</v>
      </c>
      <c r="P179">
        <v>4.9000000000000004</v>
      </c>
      <c r="Q179">
        <v>4.88</v>
      </c>
      <c r="R179">
        <v>0.9</v>
      </c>
    </row>
    <row r="180" spans="1:18" x14ac:dyDescent="0.45">
      <c r="A180">
        <v>179</v>
      </c>
      <c r="B180" t="s">
        <v>706</v>
      </c>
      <c r="C180" t="s">
        <v>64</v>
      </c>
      <c r="D180">
        <v>6</v>
      </c>
      <c r="E180">
        <v>7</v>
      </c>
      <c r="F180">
        <v>0</v>
      </c>
      <c r="G180">
        <v>25</v>
      </c>
      <c r="H180">
        <v>23</v>
      </c>
      <c r="I180">
        <v>116.2</v>
      </c>
      <c r="J180">
        <v>7.71</v>
      </c>
      <c r="K180">
        <v>3.93</v>
      </c>
      <c r="L180">
        <v>1.23</v>
      </c>
      <c r="M180">
        <v>0.29699999999999999</v>
      </c>
      <c r="N180" s="1">
        <v>0.68899999999999995</v>
      </c>
      <c r="P180">
        <v>4.8600000000000003</v>
      </c>
      <c r="Q180">
        <v>4.84</v>
      </c>
      <c r="R180">
        <v>0.9</v>
      </c>
    </row>
    <row r="181" spans="1:18" x14ac:dyDescent="0.45">
      <c r="A181">
        <v>180</v>
      </c>
      <c r="B181" t="s">
        <v>707</v>
      </c>
      <c r="C181" t="s">
        <v>20</v>
      </c>
      <c r="D181">
        <v>6</v>
      </c>
      <c r="E181">
        <v>8</v>
      </c>
      <c r="F181">
        <v>0</v>
      </c>
      <c r="G181">
        <v>24</v>
      </c>
      <c r="H181">
        <v>23</v>
      </c>
      <c r="I181">
        <v>110.2</v>
      </c>
      <c r="J181">
        <v>6.91</v>
      </c>
      <c r="K181">
        <v>3.74</v>
      </c>
      <c r="L181">
        <v>1.1399999999999999</v>
      </c>
      <c r="M181">
        <v>0.3</v>
      </c>
      <c r="N181" s="1">
        <v>0.69</v>
      </c>
      <c r="P181">
        <v>4.8</v>
      </c>
      <c r="Q181">
        <v>4.72</v>
      </c>
      <c r="R181">
        <v>0.9</v>
      </c>
    </row>
    <row r="182" spans="1:18" x14ac:dyDescent="0.45">
      <c r="A182">
        <v>181</v>
      </c>
      <c r="B182" t="s">
        <v>708</v>
      </c>
      <c r="C182" t="s">
        <v>80</v>
      </c>
      <c r="D182">
        <v>5</v>
      </c>
      <c r="E182">
        <v>7</v>
      </c>
      <c r="F182">
        <v>0</v>
      </c>
      <c r="G182">
        <v>23</v>
      </c>
      <c r="H182">
        <v>23</v>
      </c>
      <c r="I182">
        <v>108</v>
      </c>
      <c r="J182">
        <v>6.42</v>
      </c>
      <c r="K182">
        <v>3.67</v>
      </c>
      <c r="L182">
        <v>1.25</v>
      </c>
      <c r="M182">
        <v>0.29199999999999998</v>
      </c>
      <c r="N182" s="1">
        <v>0.65700000000000003</v>
      </c>
      <c r="P182">
        <v>5.25</v>
      </c>
      <c r="Q182">
        <v>5.13</v>
      </c>
      <c r="R182">
        <v>0.8</v>
      </c>
    </row>
    <row r="183" spans="1:18" x14ac:dyDescent="0.45">
      <c r="A183">
        <v>182</v>
      </c>
      <c r="B183" t="s">
        <v>709</v>
      </c>
      <c r="C183" t="s">
        <v>62</v>
      </c>
      <c r="D183">
        <v>6</v>
      </c>
      <c r="E183">
        <v>7</v>
      </c>
      <c r="F183">
        <v>0</v>
      </c>
      <c r="G183">
        <v>24</v>
      </c>
      <c r="H183">
        <v>23</v>
      </c>
      <c r="I183">
        <v>100.2</v>
      </c>
      <c r="J183">
        <v>6.61</v>
      </c>
      <c r="K183">
        <v>3.4</v>
      </c>
      <c r="L183">
        <v>1.1599999999999999</v>
      </c>
      <c r="M183">
        <v>0.29399999999999998</v>
      </c>
      <c r="N183" s="1">
        <v>0.69199999999999995</v>
      </c>
      <c r="P183">
        <v>4.74</v>
      </c>
      <c r="Q183">
        <v>4.66</v>
      </c>
      <c r="R183">
        <v>0.8</v>
      </c>
    </row>
    <row r="184" spans="1:18" x14ac:dyDescent="0.45">
      <c r="A184">
        <v>183</v>
      </c>
      <c r="B184" t="s">
        <v>710</v>
      </c>
      <c r="C184" t="s">
        <v>20</v>
      </c>
      <c r="D184">
        <v>5</v>
      </c>
      <c r="E184">
        <v>8</v>
      </c>
      <c r="F184">
        <v>0</v>
      </c>
      <c r="G184">
        <v>23</v>
      </c>
      <c r="H184">
        <v>23</v>
      </c>
      <c r="I184">
        <v>103.2</v>
      </c>
      <c r="J184">
        <v>7.64</v>
      </c>
      <c r="K184">
        <v>4.08</v>
      </c>
      <c r="L184">
        <v>1.1299999999999999</v>
      </c>
      <c r="M184">
        <v>0.29599999999999999</v>
      </c>
      <c r="N184" s="1">
        <v>0.67500000000000004</v>
      </c>
      <c r="P184">
        <v>4.8600000000000003</v>
      </c>
      <c r="Q184">
        <v>4.75</v>
      </c>
      <c r="R184">
        <v>0.8</v>
      </c>
    </row>
    <row r="185" spans="1:18" x14ac:dyDescent="0.45">
      <c r="A185">
        <v>184</v>
      </c>
      <c r="B185" t="s">
        <v>711</v>
      </c>
      <c r="C185" t="s">
        <v>102</v>
      </c>
      <c r="D185">
        <v>4</v>
      </c>
      <c r="E185">
        <v>5</v>
      </c>
      <c r="F185">
        <v>0</v>
      </c>
      <c r="G185">
        <v>23</v>
      </c>
      <c r="H185">
        <v>23</v>
      </c>
      <c r="I185">
        <v>88</v>
      </c>
      <c r="J185">
        <v>6.85</v>
      </c>
      <c r="K185">
        <v>2.97</v>
      </c>
      <c r="L185">
        <v>1.23</v>
      </c>
      <c r="M185">
        <v>0.28499999999999998</v>
      </c>
      <c r="N185" s="1">
        <v>0.67500000000000004</v>
      </c>
      <c r="P185">
        <v>4.5999999999999996</v>
      </c>
      <c r="Q185">
        <v>4.66</v>
      </c>
      <c r="R185">
        <v>0.7</v>
      </c>
    </row>
    <row r="186" spans="1:18" x14ac:dyDescent="0.45">
      <c r="A186">
        <v>185</v>
      </c>
      <c r="B186" t="s">
        <v>712</v>
      </c>
      <c r="C186" t="s">
        <v>54</v>
      </c>
      <c r="D186">
        <v>6</v>
      </c>
      <c r="E186">
        <v>10</v>
      </c>
      <c r="F186">
        <v>0</v>
      </c>
      <c r="G186">
        <v>24</v>
      </c>
      <c r="H186">
        <v>23</v>
      </c>
      <c r="I186">
        <v>110.2</v>
      </c>
      <c r="J186">
        <v>7.32</v>
      </c>
      <c r="K186">
        <v>3.41</v>
      </c>
      <c r="L186">
        <v>1.46</v>
      </c>
      <c r="M186">
        <v>0.29699999999999999</v>
      </c>
      <c r="N186" s="1">
        <v>0.68799999999999994</v>
      </c>
      <c r="P186">
        <v>5.04</v>
      </c>
      <c r="Q186">
        <v>5.0199999999999996</v>
      </c>
      <c r="R186">
        <v>0.7</v>
      </c>
    </row>
    <row r="187" spans="1:18" x14ac:dyDescent="0.45">
      <c r="A187">
        <v>186</v>
      </c>
      <c r="B187" t="s">
        <v>713</v>
      </c>
      <c r="C187" t="s">
        <v>132</v>
      </c>
      <c r="D187">
        <v>6</v>
      </c>
      <c r="E187">
        <v>9</v>
      </c>
      <c r="F187">
        <v>0</v>
      </c>
      <c r="G187">
        <v>24</v>
      </c>
      <c r="H187">
        <v>23</v>
      </c>
      <c r="I187">
        <v>109</v>
      </c>
      <c r="J187">
        <v>7.43</v>
      </c>
      <c r="K187">
        <v>4.54</v>
      </c>
      <c r="L187">
        <v>1.32</v>
      </c>
      <c r="M187">
        <v>0.29299999999999998</v>
      </c>
      <c r="N187" s="1">
        <v>0.69599999999999995</v>
      </c>
      <c r="P187">
        <v>5.04</v>
      </c>
      <c r="Q187">
        <v>5.14</v>
      </c>
      <c r="R187">
        <v>0.7</v>
      </c>
    </row>
    <row r="188" spans="1:18" x14ac:dyDescent="0.45">
      <c r="A188">
        <v>187</v>
      </c>
      <c r="B188" t="s">
        <v>714</v>
      </c>
      <c r="C188" t="s">
        <v>39</v>
      </c>
      <c r="D188">
        <v>6</v>
      </c>
      <c r="E188">
        <v>10</v>
      </c>
      <c r="F188">
        <v>0</v>
      </c>
      <c r="G188">
        <v>25</v>
      </c>
      <c r="H188">
        <v>23</v>
      </c>
      <c r="I188">
        <v>114.2</v>
      </c>
      <c r="J188">
        <v>5.57</v>
      </c>
      <c r="K188">
        <v>3.37</v>
      </c>
      <c r="L188">
        <v>1.26</v>
      </c>
      <c r="M188">
        <v>0.29899999999999999</v>
      </c>
      <c r="N188" s="1">
        <v>0.68400000000000005</v>
      </c>
      <c r="P188">
        <v>5.0999999999999996</v>
      </c>
      <c r="Q188">
        <v>5.09</v>
      </c>
      <c r="R188">
        <v>0.6</v>
      </c>
    </row>
    <row r="189" spans="1:18" x14ac:dyDescent="0.45">
      <c r="A189">
        <v>188</v>
      </c>
      <c r="B189" t="s">
        <v>715</v>
      </c>
      <c r="C189" t="s">
        <v>64</v>
      </c>
      <c r="D189">
        <v>6</v>
      </c>
      <c r="E189">
        <v>10</v>
      </c>
      <c r="F189">
        <v>0</v>
      </c>
      <c r="G189">
        <v>23</v>
      </c>
      <c r="H189">
        <v>23</v>
      </c>
      <c r="I189">
        <v>108.2</v>
      </c>
      <c r="J189">
        <v>8.11</v>
      </c>
      <c r="K189">
        <v>4.8</v>
      </c>
      <c r="L189">
        <v>1.32</v>
      </c>
      <c r="M189">
        <v>0.30099999999999999</v>
      </c>
      <c r="N189" s="1">
        <v>0.69799999999999995</v>
      </c>
      <c r="P189">
        <v>5.13</v>
      </c>
      <c r="Q189">
        <v>5.0199999999999996</v>
      </c>
      <c r="R189">
        <v>0.6</v>
      </c>
    </row>
    <row r="190" spans="1:18" x14ac:dyDescent="0.45">
      <c r="A190">
        <v>189</v>
      </c>
      <c r="B190" t="s">
        <v>716</v>
      </c>
      <c r="C190" t="s">
        <v>50</v>
      </c>
      <c r="D190">
        <v>5</v>
      </c>
      <c r="E190">
        <v>8</v>
      </c>
      <c r="F190">
        <v>0</v>
      </c>
      <c r="G190">
        <v>23</v>
      </c>
      <c r="H190">
        <v>23</v>
      </c>
      <c r="I190">
        <v>105.2</v>
      </c>
      <c r="J190">
        <v>8.26</v>
      </c>
      <c r="K190">
        <v>4.9400000000000004</v>
      </c>
      <c r="L190">
        <v>1.36</v>
      </c>
      <c r="M190">
        <v>0.29499999999999998</v>
      </c>
      <c r="N190" s="1">
        <v>0.68100000000000005</v>
      </c>
      <c r="P190">
        <v>5.28</v>
      </c>
      <c r="Q190">
        <v>5.26</v>
      </c>
      <c r="R190">
        <v>0.5</v>
      </c>
    </row>
    <row r="191" spans="1:18" x14ac:dyDescent="0.45">
      <c r="A191">
        <v>190</v>
      </c>
      <c r="B191" t="s">
        <v>717</v>
      </c>
      <c r="C191" t="s">
        <v>60</v>
      </c>
      <c r="D191">
        <v>4</v>
      </c>
      <c r="E191">
        <v>5</v>
      </c>
      <c r="F191">
        <v>0</v>
      </c>
      <c r="G191">
        <v>23</v>
      </c>
      <c r="H191">
        <v>23</v>
      </c>
      <c r="I191">
        <v>102.1</v>
      </c>
      <c r="J191">
        <v>7.48</v>
      </c>
      <c r="K191">
        <v>4.66</v>
      </c>
      <c r="L191">
        <v>1.32</v>
      </c>
      <c r="M191">
        <v>0.30399999999999999</v>
      </c>
      <c r="N191" s="1">
        <v>0.69499999999999995</v>
      </c>
      <c r="P191">
        <v>5.19</v>
      </c>
      <c r="Q191">
        <v>5.14</v>
      </c>
      <c r="R191">
        <v>0.4</v>
      </c>
    </row>
    <row r="192" spans="1:18" x14ac:dyDescent="0.45">
      <c r="A192">
        <v>191</v>
      </c>
      <c r="B192" t="s">
        <v>718</v>
      </c>
      <c r="C192" t="s">
        <v>71</v>
      </c>
      <c r="D192">
        <v>6</v>
      </c>
      <c r="E192">
        <v>6</v>
      </c>
      <c r="F192">
        <v>0</v>
      </c>
      <c r="G192">
        <v>23</v>
      </c>
      <c r="H192">
        <v>23</v>
      </c>
      <c r="I192">
        <v>93.1</v>
      </c>
      <c r="J192">
        <v>6.66</v>
      </c>
      <c r="K192">
        <v>3.18</v>
      </c>
      <c r="L192">
        <v>1.25</v>
      </c>
      <c r="M192">
        <v>0.28799999999999998</v>
      </c>
      <c r="N192" s="1">
        <v>0.69499999999999995</v>
      </c>
      <c r="P192">
        <v>4.63</v>
      </c>
      <c r="Q192">
        <v>4.87</v>
      </c>
      <c r="R192">
        <v>0.4</v>
      </c>
    </row>
    <row r="193" spans="1:18" x14ac:dyDescent="0.45">
      <c r="A193">
        <v>192</v>
      </c>
      <c r="B193" t="s">
        <v>719</v>
      </c>
      <c r="C193" t="s">
        <v>22</v>
      </c>
      <c r="D193">
        <v>2</v>
      </c>
      <c r="E193">
        <v>1</v>
      </c>
      <c r="F193">
        <v>0</v>
      </c>
      <c r="G193">
        <v>24</v>
      </c>
      <c r="H193">
        <v>23</v>
      </c>
      <c r="I193">
        <v>74.099999999999994</v>
      </c>
      <c r="J193">
        <v>8.48</v>
      </c>
      <c r="K193">
        <v>4.5999999999999996</v>
      </c>
      <c r="L193">
        <v>1.33</v>
      </c>
      <c r="M193">
        <v>0.28199999999999997</v>
      </c>
      <c r="N193" s="1">
        <v>0.69899999999999995</v>
      </c>
      <c r="P193">
        <v>4.8499999999999996</v>
      </c>
      <c r="Q193">
        <v>4.99</v>
      </c>
      <c r="R193">
        <v>0.4</v>
      </c>
    </row>
    <row r="194" spans="1:18" x14ac:dyDescent="0.45">
      <c r="A194">
        <v>193</v>
      </c>
      <c r="B194" t="s">
        <v>720</v>
      </c>
      <c r="D194">
        <v>7</v>
      </c>
      <c r="E194">
        <v>9</v>
      </c>
      <c r="F194">
        <v>0</v>
      </c>
      <c r="G194">
        <v>26</v>
      </c>
      <c r="H194">
        <v>23</v>
      </c>
      <c r="I194">
        <v>119.2</v>
      </c>
      <c r="J194">
        <v>7.37</v>
      </c>
      <c r="K194">
        <v>3.08</v>
      </c>
      <c r="L194">
        <v>1.65</v>
      </c>
      <c r="M194">
        <v>0.28399999999999997</v>
      </c>
      <c r="N194" s="1">
        <v>0.69399999999999995</v>
      </c>
      <c r="P194">
        <v>4.96</v>
      </c>
      <c r="Q194">
        <v>5.23</v>
      </c>
      <c r="R194">
        <v>0.3</v>
      </c>
    </row>
    <row r="195" spans="1:18" x14ac:dyDescent="0.45">
      <c r="A195">
        <v>194</v>
      </c>
      <c r="B195" t="s">
        <v>721</v>
      </c>
      <c r="C195" t="s">
        <v>36</v>
      </c>
      <c r="D195">
        <v>5</v>
      </c>
      <c r="E195">
        <v>9</v>
      </c>
      <c r="F195">
        <v>0</v>
      </c>
      <c r="G195">
        <v>23</v>
      </c>
      <c r="H195">
        <v>23</v>
      </c>
      <c r="I195">
        <v>100</v>
      </c>
      <c r="J195">
        <v>10.35</v>
      </c>
      <c r="K195">
        <v>6.75</v>
      </c>
      <c r="L195">
        <v>1.08</v>
      </c>
      <c r="M195">
        <v>0.29399999999999998</v>
      </c>
      <c r="N195" s="1">
        <v>0.72099999999999997</v>
      </c>
      <c r="P195">
        <v>4.7699999999999996</v>
      </c>
      <c r="Q195">
        <v>4.9800000000000004</v>
      </c>
      <c r="R195">
        <v>0.3</v>
      </c>
    </row>
    <row r="196" spans="1:18" x14ac:dyDescent="0.45">
      <c r="A196">
        <v>195</v>
      </c>
      <c r="B196" t="s">
        <v>722</v>
      </c>
      <c r="C196" t="s">
        <v>30</v>
      </c>
      <c r="D196">
        <v>5</v>
      </c>
      <c r="E196">
        <v>8</v>
      </c>
      <c r="F196">
        <v>0</v>
      </c>
      <c r="G196">
        <v>23</v>
      </c>
      <c r="H196">
        <v>23</v>
      </c>
      <c r="I196">
        <v>85.1</v>
      </c>
      <c r="J196">
        <v>7.49</v>
      </c>
      <c r="K196">
        <v>4.54</v>
      </c>
      <c r="L196">
        <v>1.27</v>
      </c>
      <c r="M196">
        <v>0.29399999999999998</v>
      </c>
      <c r="N196" s="1">
        <v>0.67100000000000004</v>
      </c>
      <c r="P196">
        <v>5.28</v>
      </c>
      <c r="Q196">
        <v>5.25</v>
      </c>
      <c r="R196">
        <v>0.3</v>
      </c>
    </row>
    <row r="197" spans="1:18" x14ac:dyDescent="0.45">
      <c r="A197">
        <v>196</v>
      </c>
      <c r="B197" t="s">
        <v>723</v>
      </c>
      <c r="D197">
        <v>6</v>
      </c>
      <c r="E197">
        <v>7</v>
      </c>
      <c r="F197">
        <v>0</v>
      </c>
      <c r="G197">
        <v>24</v>
      </c>
      <c r="H197">
        <v>23</v>
      </c>
      <c r="I197">
        <v>105.2</v>
      </c>
      <c r="J197">
        <v>7.49</v>
      </c>
      <c r="K197">
        <v>4.7699999999999996</v>
      </c>
      <c r="L197">
        <v>1.28</v>
      </c>
      <c r="M197">
        <v>0.28399999999999997</v>
      </c>
      <c r="N197" s="1">
        <v>0.68100000000000005</v>
      </c>
      <c r="P197">
        <v>5.1100000000000003</v>
      </c>
      <c r="Q197">
        <v>5.31</v>
      </c>
      <c r="R197">
        <v>0.2</v>
      </c>
    </row>
    <row r="198" spans="1:18" x14ac:dyDescent="0.45">
      <c r="A198">
        <v>197</v>
      </c>
      <c r="B198" t="s">
        <v>724</v>
      </c>
      <c r="C198" t="s">
        <v>41</v>
      </c>
      <c r="D198">
        <v>5</v>
      </c>
      <c r="E198">
        <v>7</v>
      </c>
      <c r="F198">
        <v>0</v>
      </c>
      <c r="G198">
        <v>24</v>
      </c>
      <c r="H198">
        <v>23</v>
      </c>
      <c r="I198">
        <v>102.2</v>
      </c>
      <c r="J198">
        <v>6.4</v>
      </c>
      <c r="K198">
        <v>5.17</v>
      </c>
      <c r="L198">
        <v>1.1399999999999999</v>
      </c>
      <c r="M198">
        <v>0.29499999999999998</v>
      </c>
      <c r="N198" s="1">
        <v>0.69699999999999995</v>
      </c>
      <c r="P198">
        <v>5.08</v>
      </c>
      <c r="Q198">
        <v>5.44</v>
      </c>
      <c r="R198">
        <v>0</v>
      </c>
    </row>
    <row r="199" spans="1:18" x14ac:dyDescent="0.45">
      <c r="A199">
        <v>198</v>
      </c>
      <c r="B199" t="s">
        <v>725</v>
      </c>
      <c r="C199" t="s">
        <v>24</v>
      </c>
      <c r="D199">
        <v>8</v>
      </c>
      <c r="E199">
        <v>4</v>
      </c>
      <c r="F199">
        <v>0</v>
      </c>
      <c r="G199">
        <v>22</v>
      </c>
      <c r="H199">
        <v>22</v>
      </c>
      <c r="I199">
        <v>119.2</v>
      </c>
      <c r="J199">
        <v>9.92</v>
      </c>
      <c r="K199">
        <v>2.33</v>
      </c>
      <c r="L199">
        <v>1.05</v>
      </c>
      <c r="M199">
        <v>0.27900000000000003</v>
      </c>
      <c r="N199" s="1">
        <v>0.76600000000000001</v>
      </c>
      <c r="P199">
        <v>3.16</v>
      </c>
      <c r="Q199">
        <v>3.47</v>
      </c>
      <c r="R199">
        <v>2.9</v>
      </c>
    </row>
    <row r="200" spans="1:18" x14ac:dyDescent="0.45">
      <c r="A200">
        <v>199</v>
      </c>
      <c r="B200" t="s">
        <v>726</v>
      </c>
      <c r="C200" t="s">
        <v>22</v>
      </c>
      <c r="D200">
        <v>9</v>
      </c>
      <c r="E200">
        <v>7</v>
      </c>
      <c r="F200">
        <v>0</v>
      </c>
      <c r="G200">
        <v>22</v>
      </c>
      <c r="H200">
        <v>22</v>
      </c>
      <c r="I200">
        <v>114.1</v>
      </c>
      <c r="J200">
        <v>10.39</v>
      </c>
      <c r="K200">
        <v>2.76</v>
      </c>
      <c r="L200">
        <v>1.18</v>
      </c>
      <c r="M200">
        <v>0.28100000000000003</v>
      </c>
      <c r="N200" s="1">
        <v>0.70399999999999996</v>
      </c>
      <c r="P200">
        <v>3.86</v>
      </c>
      <c r="Q200">
        <v>3.7</v>
      </c>
      <c r="R200">
        <v>2.4</v>
      </c>
    </row>
    <row r="201" spans="1:18" x14ac:dyDescent="0.45">
      <c r="A201">
        <v>200</v>
      </c>
      <c r="B201" t="s">
        <v>296</v>
      </c>
      <c r="C201" t="s">
        <v>28</v>
      </c>
      <c r="D201">
        <v>10</v>
      </c>
      <c r="E201">
        <v>5</v>
      </c>
      <c r="F201">
        <v>0</v>
      </c>
      <c r="G201">
        <v>22</v>
      </c>
      <c r="H201">
        <v>22</v>
      </c>
      <c r="I201">
        <v>118.1</v>
      </c>
      <c r="J201">
        <v>11.18</v>
      </c>
      <c r="K201">
        <v>2.81</v>
      </c>
      <c r="L201">
        <v>1.37</v>
      </c>
      <c r="M201">
        <v>0.28799999999999998</v>
      </c>
      <c r="N201" s="1">
        <v>0.76500000000000001</v>
      </c>
      <c r="P201">
        <v>3.58</v>
      </c>
      <c r="Q201">
        <v>3.69</v>
      </c>
      <c r="R201">
        <v>2.4</v>
      </c>
    </row>
    <row r="202" spans="1:18" x14ac:dyDescent="0.45">
      <c r="A202">
        <v>201</v>
      </c>
      <c r="B202" t="s">
        <v>727</v>
      </c>
      <c r="C202" t="s">
        <v>132</v>
      </c>
      <c r="D202">
        <v>8</v>
      </c>
      <c r="E202">
        <v>7</v>
      </c>
      <c r="F202">
        <v>0</v>
      </c>
      <c r="G202">
        <v>22</v>
      </c>
      <c r="H202">
        <v>22</v>
      </c>
      <c r="I202">
        <v>121.1</v>
      </c>
      <c r="J202">
        <v>8.24</v>
      </c>
      <c r="K202">
        <v>2.67</v>
      </c>
      <c r="L202">
        <v>1.26</v>
      </c>
      <c r="M202">
        <v>0.29199999999999998</v>
      </c>
      <c r="N202" s="1">
        <v>0.70899999999999996</v>
      </c>
      <c r="P202">
        <v>4.2300000000000004</v>
      </c>
      <c r="Q202">
        <v>4.1399999999999997</v>
      </c>
      <c r="R202">
        <v>2</v>
      </c>
    </row>
    <row r="203" spans="1:18" x14ac:dyDescent="0.45">
      <c r="A203">
        <v>202</v>
      </c>
      <c r="B203" t="s">
        <v>728</v>
      </c>
      <c r="C203" t="s">
        <v>89</v>
      </c>
      <c r="D203">
        <v>6</v>
      </c>
      <c r="E203">
        <v>7</v>
      </c>
      <c r="F203">
        <v>0</v>
      </c>
      <c r="G203">
        <v>24</v>
      </c>
      <c r="H203">
        <v>22</v>
      </c>
      <c r="I203">
        <v>129.19999999999999</v>
      </c>
      <c r="J203">
        <v>6.73</v>
      </c>
      <c r="K203">
        <v>2.15</v>
      </c>
      <c r="L203">
        <v>1.18</v>
      </c>
      <c r="M203">
        <v>0.307</v>
      </c>
      <c r="N203" s="1">
        <v>0.68600000000000005</v>
      </c>
      <c r="P203">
        <v>4.58</v>
      </c>
      <c r="Q203">
        <v>4.3899999999999997</v>
      </c>
      <c r="R203">
        <v>1.8</v>
      </c>
    </row>
    <row r="204" spans="1:18" x14ac:dyDescent="0.45">
      <c r="A204">
        <v>203</v>
      </c>
      <c r="B204" t="s">
        <v>729</v>
      </c>
      <c r="C204" t="s">
        <v>45</v>
      </c>
      <c r="D204">
        <v>7</v>
      </c>
      <c r="E204">
        <v>6</v>
      </c>
      <c r="F204">
        <v>0</v>
      </c>
      <c r="G204">
        <v>22</v>
      </c>
      <c r="H204">
        <v>22</v>
      </c>
      <c r="I204">
        <v>118</v>
      </c>
      <c r="J204">
        <v>9.08</v>
      </c>
      <c r="K204">
        <v>3.2</v>
      </c>
      <c r="L204">
        <v>1.3</v>
      </c>
      <c r="M204">
        <v>0.28799999999999998</v>
      </c>
      <c r="N204" s="1">
        <v>0.71899999999999997</v>
      </c>
      <c r="P204">
        <v>4.1900000000000004</v>
      </c>
      <c r="Q204">
        <v>4.3099999999999996</v>
      </c>
      <c r="R204">
        <v>1.8</v>
      </c>
    </row>
    <row r="205" spans="1:18" x14ac:dyDescent="0.45">
      <c r="A205">
        <v>204</v>
      </c>
      <c r="B205" t="s">
        <v>328</v>
      </c>
      <c r="C205" t="s">
        <v>39</v>
      </c>
      <c r="D205">
        <v>5</v>
      </c>
      <c r="E205">
        <v>7</v>
      </c>
      <c r="F205">
        <v>0</v>
      </c>
      <c r="G205">
        <v>27</v>
      </c>
      <c r="H205">
        <v>22</v>
      </c>
      <c r="I205">
        <v>113.2</v>
      </c>
      <c r="J205">
        <v>6.65</v>
      </c>
      <c r="K205">
        <v>2.4500000000000002</v>
      </c>
      <c r="L205">
        <v>1.19</v>
      </c>
      <c r="M205">
        <v>0.29099999999999998</v>
      </c>
      <c r="N205" s="1">
        <v>0.70099999999999996</v>
      </c>
      <c r="P205">
        <v>4.3499999999999996</v>
      </c>
      <c r="Q205">
        <v>4.3899999999999997</v>
      </c>
      <c r="R205">
        <v>1.7</v>
      </c>
    </row>
    <row r="206" spans="1:18" x14ac:dyDescent="0.45">
      <c r="A206">
        <v>205</v>
      </c>
      <c r="B206" t="s">
        <v>540</v>
      </c>
      <c r="C206" t="s">
        <v>28</v>
      </c>
      <c r="D206">
        <v>9</v>
      </c>
      <c r="E206">
        <v>7</v>
      </c>
      <c r="F206">
        <v>0</v>
      </c>
      <c r="G206">
        <v>23</v>
      </c>
      <c r="H206">
        <v>22</v>
      </c>
      <c r="I206">
        <v>109.2</v>
      </c>
      <c r="J206">
        <v>9.52</v>
      </c>
      <c r="K206">
        <v>3.53</v>
      </c>
      <c r="L206">
        <v>1.56</v>
      </c>
      <c r="M206">
        <v>0.30099999999999999</v>
      </c>
      <c r="N206" s="1">
        <v>0.74</v>
      </c>
      <c r="P206">
        <v>4.51</v>
      </c>
      <c r="Q206">
        <v>4.62</v>
      </c>
      <c r="R206">
        <v>1.3</v>
      </c>
    </row>
    <row r="207" spans="1:18" x14ac:dyDescent="0.45">
      <c r="A207">
        <v>206</v>
      </c>
      <c r="B207" t="s">
        <v>730</v>
      </c>
      <c r="C207" t="s">
        <v>24</v>
      </c>
      <c r="D207">
        <v>7</v>
      </c>
      <c r="E207">
        <v>7</v>
      </c>
      <c r="F207">
        <v>0</v>
      </c>
      <c r="G207">
        <v>25</v>
      </c>
      <c r="H207">
        <v>22</v>
      </c>
      <c r="I207">
        <v>117.2</v>
      </c>
      <c r="J207">
        <v>6.12</v>
      </c>
      <c r="K207">
        <v>2.75</v>
      </c>
      <c r="L207">
        <v>1.3</v>
      </c>
      <c r="M207">
        <v>0.29299999999999998</v>
      </c>
      <c r="N207" s="1">
        <v>0.70399999999999996</v>
      </c>
      <c r="P207">
        <v>4.59</v>
      </c>
      <c r="Q207">
        <v>4.7699999999999996</v>
      </c>
      <c r="R207">
        <v>1.3</v>
      </c>
    </row>
    <row r="208" spans="1:18" x14ac:dyDescent="0.45">
      <c r="A208">
        <v>207</v>
      </c>
      <c r="B208" t="s">
        <v>545</v>
      </c>
      <c r="C208" t="s">
        <v>102</v>
      </c>
      <c r="D208">
        <v>5</v>
      </c>
      <c r="E208">
        <v>7</v>
      </c>
      <c r="F208">
        <v>0</v>
      </c>
      <c r="G208">
        <v>23</v>
      </c>
      <c r="H208">
        <v>22</v>
      </c>
      <c r="I208">
        <v>103.2</v>
      </c>
      <c r="J208">
        <v>8.42</v>
      </c>
      <c r="K208">
        <v>2.95</v>
      </c>
      <c r="L208">
        <v>1.3</v>
      </c>
      <c r="M208">
        <v>0.29299999999999998</v>
      </c>
      <c r="N208" s="1">
        <v>0.69</v>
      </c>
      <c r="P208">
        <v>4.51</v>
      </c>
      <c r="Q208">
        <v>4.34</v>
      </c>
      <c r="R208">
        <v>1.3</v>
      </c>
    </row>
    <row r="209" spans="1:18" x14ac:dyDescent="0.45">
      <c r="A209">
        <v>208</v>
      </c>
      <c r="B209" t="s">
        <v>731</v>
      </c>
      <c r="C209" t="s">
        <v>30</v>
      </c>
      <c r="D209">
        <v>5</v>
      </c>
      <c r="E209">
        <v>5</v>
      </c>
      <c r="F209">
        <v>0</v>
      </c>
      <c r="G209">
        <v>24</v>
      </c>
      <c r="H209">
        <v>22</v>
      </c>
      <c r="I209">
        <v>108.2</v>
      </c>
      <c r="J209">
        <v>7.2</v>
      </c>
      <c r="K209">
        <v>3.48</v>
      </c>
      <c r="L209">
        <v>0.99</v>
      </c>
      <c r="M209">
        <v>0.30099999999999999</v>
      </c>
      <c r="N209" s="1">
        <v>0.67300000000000004</v>
      </c>
      <c r="P209">
        <v>4.72</v>
      </c>
      <c r="Q209">
        <v>4.41</v>
      </c>
      <c r="R209">
        <v>1.2</v>
      </c>
    </row>
    <row r="210" spans="1:18" x14ac:dyDescent="0.45">
      <c r="A210">
        <v>209</v>
      </c>
      <c r="B210" t="s">
        <v>732</v>
      </c>
      <c r="C210" t="s">
        <v>89</v>
      </c>
      <c r="D210">
        <v>7</v>
      </c>
      <c r="E210">
        <v>11</v>
      </c>
      <c r="F210">
        <v>0</v>
      </c>
      <c r="G210">
        <v>24</v>
      </c>
      <c r="H210">
        <v>22</v>
      </c>
      <c r="I210">
        <v>128.19999999999999</v>
      </c>
      <c r="J210">
        <v>5.24</v>
      </c>
      <c r="K210">
        <v>1.82</v>
      </c>
      <c r="L210">
        <v>1.26</v>
      </c>
      <c r="M210">
        <v>0.29799999999999999</v>
      </c>
      <c r="N210" s="1">
        <v>0.68100000000000005</v>
      </c>
      <c r="P210">
        <v>4.6900000000000004</v>
      </c>
      <c r="Q210">
        <v>4.6500000000000004</v>
      </c>
      <c r="R210">
        <v>1.2</v>
      </c>
    </row>
    <row r="211" spans="1:18" x14ac:dyDescent="0.45">
      <c r="A211">
        <v>210</v>
      </c>
      <c r="B211" t="s">
        <v>569</v>
      </c>
      <c r="C211" t="s">
        <v>45</v>
      </c>
      <c r="D211">
        <v>7</v>
      </c>
      <c r="E211">
        <v>8</v>
      </c>
      <c r="F211">
        <v>0</v>
      </c>
      <c r="G211">
        <v>26</v>
      </c>
      <c r="H211">
        <v>22</v>
      </c>
      <c r="I211">
        <v>122.2</v>
      </c>
      <c r="J211">
        <v>7.33</v>
      </c>
      <c r="K211">
        <v>3.15</v>
      </c>
      <c r="L211">
        <v>1.32</v>
      </c>
      <c r="M211">
        <v>0.28199999999999997</v>
      </c>
      <c r="N211" s="1">
        <v>0.69</v>
      </c>
      <c r="P211">
        <v>4.55</v>
      </c>
      <c r="Q211">
        <v>4.66</v>
      </c>
      <c r="R211">
        <v>1.2</v>
      </c>
    </row>
    <row r="212" spans="1:18" x14ac:dyDescent="0.45">
      <c r="A212">
        <v>211</v>
      </c>
      <c r="B212" t="s">
        <v>733</v>
      </c>
      <c r="C212" t="s">
        <v>20</v>
      </c>
      <c r="D212">
        <v>6</v>
      </c>
      <c r="E212">
        <v>9</v>
      </c>
      <c r="F212">
        <v>0</v>
      </c>
      <c r="G212">
        <v>22</v>
      </c>
      <c r="H212">
        <v>22</v>
      </c>
      <c r="I212">
        <v>97.2</v>
      </c>
      <c r="J212">
        <v>7.74</v>
      </c>
      <c r="K212">
        <v>2.86</v>
      </c>
      <c r="L212">
        <v>1.2</v>
      </c>
      <c r="M212">
        <v>0.29799999999999999</v>
      </c>
      <c r="N212" s="1">
        <v>0.69099999999999995</v>
      </c>
      <c r="P212">
        <v>4.51</v>
      </c>
      <c r="Q212">
        <v>4.37</v>
      </c>
      <c r="R212">
        <v>1.2</v>
      </c>
    </row>
    <row r="213" spans="1:18" x14ac:dyDescent="0.45">
      <c r="A213">
        <v>212</v>
      </c>
      <c r="B213" t="s">
        <v>288</v>
      </c>
      <c r="C213" t="s">
        <v>20</v>
      </c>
      <c r="D213">
        <v>6</v>
      </c>
      <c r="E213">
        <v>8</v>
      </c>
      <c r="F213">
        <v>0</v>
      </c>
      <c r="G213">
        <v>23</v>
      </c>
      <c r="H213">
        <v>22</v>
      </c>
      <c r="I213">
        <v>117</v>
      </c>
      <c r="J213">
        <v>7.31</v>
      </c>
      <c r="K213">
        <v>2.77</v>
      </c>
      <c r="L213">
        <v>1.38</v>
      </c>
      <c r="M213">
        <v>0.29499999999999998</v>
      </c>
      <c r="N213" s="1">
        <v>0.71099999999999997</v>
      </c>
      <c r="P213">
        <v>4.46</v>
      </c>
      <c r="Q213">
        <v>4.63</v>
      </c>
      <c r="R213">
        <v>1.1000000000000001</v>
      </c>
    </row>
    <row r="214" spans="1:18" x14ac:dyDescent="0.45">
      <c r="A214">
        <v>213</v>
      </c>
      <c r="B214" t="s">
        <v>734</v>
      </c>
      <c r="C214" t="s">
        <v>48</v>
      </c>
      <c r="D214">
        <v>7</v>
      </c>
      <c r="E214">
        <v>6</v>
      </c>
      <c r="F214">
        <v>0</v>
      </c>
      <c r="G214">
        <v>27</v>
      </c>
      <c r="H214">
        <v>22</v>
      </c>
      <c r="I214">
        <v>117.1</v>
      </c>
      <c r="J214">
        <v>7.9</v>
      </c>
      <c r="K214">
        <v>3.68</v>
      </c>
      <c r="L214">
        <v>1.1499999999999999</v>
      </c>
      <c r="M214">
        <v>0.28399999999999997</v>
      </c>
      <c r="N214" s="1">
        <v>0.70299999999999996</v>
      </c>
      <c r="P214">
        <v>4.37</v>
      </c>
      <c r="Q214">
        <v>4.54</v>
      </c>
      <c r="R214">
        <v>1.1000000000000001</v>
      </c>
    </row>
    <row r="215" spans="1:18" x14ac:dyDescent="0.45">
      <c r="A215">
        <v>214</v>
      </c>
      <c r="B215" t="s">
        <v>735</v>
      </c>
      <c r="C215" t="s">
        <v>43</v>
      </c>
      <c r="D215">
        <v>8</v>
      </c>
      <c r="E215">
        <v>7</v>
      </c>
      <c r="F215">
        <v>0</v>
      </c>
      <c r="G215">
        <v>22</v>
      </c>
      <c r="H215">
        <v>22</v>
      </c>
      <c r="I215">
        <v>128.1</v>
      </c>
      <c r="J215">
        <v>9.89</v>
      </c>
      <c r="K215">
        <v>3.37</v>
      </c>
      <c r="L215">
        <v>1.54</v>
      </c>
      <c r="M215">
        <v>0.29899999999999999</v>
      </c>
      <c r="N215" s="1">
        <v>0.76100000000000001</v>
      </c>
      <c r="P215">
        <v>4.1399999999999997</v>
      </c>
      <c r="Q215">
        <v>4.5</v>
      </c>
      <c r="R215">
        <v>1.1000000000000001</v>
      </c>
    </row>
    <row r="216" spans="1:18" x14ac:dyDescent="0.45">
      <c r="A216">
        <v>215</v>
      </c>
      <c r="B216" t="s">
        <v>736</v>
      </c>
      <c r="C216" t="s">
        <v>30</v>
      </c>
      <c r="D216">
        <v>4</v>
      </c>
      <c r="E216">
        <v>4</v>
      </c>
      <c r="F216">
        <v>0</v>
      </c>
      <c r="G216">
        <v>22</v>
      </c>
      <c r="H216">
        <v>22</v>
      </c>
      <c r="I216">
        <v>86</v>
      </c>
      <c r="J216">
        <v>7.43</v>
      </c>
      <c r="K216">
        <v>2.93</v>
      </c>
      <c r="L216">
        <v>1.26</v>
      </c>
      <c r="M216">
        <v>0.28299999999999997</v>
      </c>
      <c r="N216" s="1">
        <v>0.68700000000000006</v>
      </c>
      <c r="P216">
        <v>4.5</v>
      </c>
      <c r="Q216">
        <v>4.43</v>
      </c>
      <c r="R216">
        <v>1</v>
      </c>
    </row>
    <row r="217" spans="1:18" x14ac:dyDescent="0.45">
      <c r="A217">
        <v>216</v>
      </c>
      <c r="B217" t="s">
        <v>276</v>
      </c>
      <c r="C217" t="s">
        <v>36</v>
      </c>
      <c r="D217">
        <v>5</v>
      </c>
      <c r="E217">
        <v>6</v>
      </c>
      <c r="F217">
        <v>0</v>
      </c>
      <c r="G217">
        <v>23</v>
      </c>
      <c r="H217">
        <v>22</v>
      </c>
      <c r="I217">
        <v>109.2</v>
      </c>
      <c r="J217">
        <v>7.14</v>
      </c>
      <c r="K217">
        <v>3.2</v>
      </c>
      <c r="L217">
        <v>1.07</v>
      </c>
      <c r="M217">
        <v>0.30599999999999999</v>
      </c>
      <c r="N217" s="1">
        <v>0.71299999999999997</v>
      </c>
      <c r="P217">
        <v>4.43</v>
      </c>
      <c r="Q217">
        <v>4.3899999999999997</v>
      </c>
      <c r="R217">
        <v>1</v>
      </c>
    </row>
    <row r="218" spans="1:18" x14ac:dyDescent="0.45">
      <c r="A218">
        <v>217</v>
      </c>
      <c r="B218" t="s">
        <v>737</v>
      </c>
      <c r="C218" t="s">
        <v>57</v>
      </c>
      <c r="D218">
        <v>5</v>
      </c>
      <c r="E218">
        <v>8</v>
      </c>
      <c r="F218">
        <v>0</v>
      </c>
      <c r="G218">
        <v>24</v>
      </c>
      <c r="H218">
        <v>22</v>
      </c>
      <c r="I218">
        <v>109.1</v>
      </c>
      <c r="J218">
        <v>7.08</v>
      </c>
      <c r="K218">
        <v>2.88</v>
      </c>
      <c r="L218">
        <v>1.48</v>
      </c>
      <c r="M218">
        <v>0.29399999999999998</v>
      </c>
      <c r="N218" s="1">
        <v>0.67300000000000004</v>
      </c>
      <c r="P218">
        <v>5.0199999999999996</v>
      </c>
      <c r="Q218">
        <v>5</v>
      </c>
      <c r="R218">
        <v>1</v>
      </c>
    </row>
    <row r="219" spans="1:18" x14ac:dyDescent="0.45">
      <c r="A219">
        <v>218</v>
      </c>
      <c r="B219" t="s">
        <v>738</v>
      </c>
      <c r="D219">
        <v>7</v>
      </c>
      <c r="E219">
        <v>6</v>
      </c>
      <c r="F219">
        <v>0</v>
      </c>
      <c r="G219">
        <v>24</v>
      </c>
      <c r="H219">
        <v>22</v>
      </c>
      <c r="I219">
        <v>126.2</v>
      </c>
      <c r="J219">
        <v>7.25</v>
      </c>
      <c r="K219">
        <v>2.42</v>
      </c>
      <c r="L219">
        <v>1.63</v>
      </c>
      <c r="M219">
        <v>0.29799999999999999</v>
      </c>
      <c r="N219" s="1">
        <v>0.71099999999999997</v>
      </c>
      <c r="P219">
        <v>4.76</v>
      </c>
      <c r="Q219">
        <v>4.93</v>
      </c>
      <c r="R219">
        <v>1</v>
      </c>
    </row>
    <row r="220" spans="1:18" x14ac:dyDescent="0.45">
      <c r="A220">
        <v>219</v>
      </c>
      <c r="B220" t="s">
        <v>739</v>
      </c>
      <c r="C220" t="s">
        <v>60</v>
      </c>
      <c r="D220">
        <v>6</v>
      </c>
      <c r="E220">
        <v>9</v>
      </c>
      <c r="F220">
        <v>0</v>
      </c>
      <c r="G220">
        <v>24</v>
      </c>
      <c r="H220">
        <v>22</v>
      </c>
      <c r="I220">
        <v>118.1</v>
      </c>
      <c r="J220">
        <v>6.24</v>
      </c>
      <c r="K220">
        <v>2.5099999999999998</v>
      </c>
      <c r="L220">
        <v>1.37</v>
      </c>
      <c r="M220">
        <v>0.309</v>
      </c>
      <c r="N220" s="1">
        <v>0.68799999999999994</v>
      </c>
      <c r="P220">
        <v>4.95</v>
      </c>
      <c r="Q220">
        <v>4.79</v>
      </c>
      <c r="R220">
        <v>0.9</v>
      </c>
    </row>
    <row r="221" spans="1:18" x14ac:dyDescent="0.45">
      <c r="A221">
        <v>220</v>
      </c>
      <c r="B221" t="s">
        <v>740</v>
      </c>
      <c r="C221" t="s">
        <v>75</v>
      </c>
      <c r="D221">
        <v>7</v>
      </c>
      <c r="E221">
        <v>7</v>
      </c>
      <c r="F221">
        <v>0</v>
      </c>
      <c r="G221">
        <v>22</v>
      </c>
      <c r="H221">
        <v>22</v>
      </c>
      <c r="I221">
        <v>98.1</v>
      </c>
      <c r="J221">
        <v>7.05</v>
      </c>
      <c r="K221">
        <v>3.66</v>
      </c>
      <c r="L221">
        <v>1.19</v>
      </c>
      <c r="M221">
        <v>0.28100000000000003</v>
      </c>
      <c r="N221" s="1">
        <v>0.69299999999999995</v>
      </c>
      <c r="P221">
        <v>4.58</v>
      </c>
      <c r="Q221">
        <v>4.66</v>
      </c>
      <c r="R221">
        <v>0.9</v>
      </c>
    </row>
    <row r="222" spans="1:18" x14ac:dyDescent="0.45">
      <c r="A222">
        <v>221</v>
      </c>
      <c r="B222" t="s">
        <v>578</v>
      </c>
      <c r="C222" t="s">
        <v>18</v>
      </c>
      <c r="D222">
        <v>7</v>
      </c>
      <c r="E222">
        <v>9</v>
      </c>
      <c r="F222">
        <v>0</v>
      </c>
      <c r="G222">
        <v>28</v>
      </c>
      <c r="H222">
        <v>22</v>
      </c>
      <c r="I222">
        <v>131.19999999999999</v>
      </c>
      <c r="J222">
        <v>6.56</v>
      </c>
      <c r="K222">
        <v>1.98</v>
      </c>
      <c r="L222">
        <v>1.44</v>
      </c>
      <c r="M222">
        <v>0.29199999999999998</v>
      </c>
      <c r="N222" s="1">
        <v>0.69499999999999995</v>
      </c>
      <c r="P222">
        <v>4.58</v>
      </c>
      <c r="Q222">
        <v>4.6900000000000004</v>
      </c>
      <c r="R222">
        <v>0.9</v>
      </c>
    </row>
    <row r="223" spans="1:18" x14ac:dyDescent="0.45">
      <c r="A223">
        <v>222</v>
      </c>
      <c r="B223" t="s">
        <v>741</v>
      </c>
      <c r="C223" t="s">
        <v>20</v>
      </c>
      <c r="D223">
        <v>5</v>
      </c>
      <c r="E223">
        <v>8</v>
      </c>
      <c r="F223">
        <v>0</v>
      </c>
      <c r="G223">
        <v>25</v>
      </c>
      <c r="H223">
        <v>22</v>
      </c>
      <c r="I223">
        <v>109.2</v>
      </c>
      <c r="J223">
        <v>7.06</v>
      </c>
      <c r="K223">
        <v>4.0199999999999996</v>
      </c>
      <c r="L223">
        <v>1.1499999999999999</v>
      </c>
      <c r="M223">
        <v>0.3</v>
      </c>
      <c r="N223" s="1">
        <v>0.67900000000000005</v>
      </c>
      <c r="P223">
        <v>5</v>
      </c>
      <c r="Q223">
        <v>4.9000000000000004</v>
      </c>
      <c r="R223">
        <v>0.9</v>
      </c>
    </row>
    <row r="224" spans="1:18" x14ac:dyDescent="0.45">
      <c r="A224">
        <v>223</v>
      </c>
      <c r="B224" t="s">
        <v>742</v>
      </c>
      <c r="C224" t="s">
        <v>24</v>
      </c>
      <c r="D224">
        <v>6</v>
      </c>
      <c r="E224">
        <v>7</v>
      </c>
      <c r="F224">
        <v>0</v>
      </c>
      <c r="G224">
        <v>23</v>
      </c>
      <c r="H224">
        <v>22</v>
      </c>
      <c r="I224">
        <v>107.1</v>
      </c>
      <c r="J224">
        <v>7.3</v>
      </c>
      <c r="K224">
        <v>3.52</v>
      </c>
      <c r="L224">
        <v>1.34</v>
      </c>
      <c r="M224">
        <v>0.29299999999999998</v>
      </c>
      <c r="N224" s="1">
        <v>0.69699999999999995</v>
      </c>
      <c r="P224">
        <v>4.78</v>
      </c>
      <c r="Q224">
        <v>4.8899999999999997</v>
      </c>
      <c r="R224">
        <v>0.8</v>
      </c>
    </row>
    <row r="225" spans="1:18" x14ac:dyDescent="0.45">
      <c r="A225">
        <v>224</v>
      </c>
      <c r="B225" t="s">
        <v>585</v>
      </c>
      <c r="C225" t="s">
        <v>132</v>
      </c>
      <c r="D225">
        <v>6</v>
      </c>
      <c r="E225">
        <v>8</v>
      </c>
      <c r="F225">
        <v>16</v>
      </c>
      <c r="G225">
        <v>28</v>
      </c>
      <c r="H225">
        <v>22</v>
      </c>
      <c r="I225">
        <v>112</v>
      </c>
      <c r="J225">
        <v>9.24</v>
      </c>
      <c r="K225">
        <v>4.74</v>
      </c>
      <c r="L225">
        <v>1.45</v>
      </c>
      <c r="M225">
        <v>0.28199999999999997</v>
      </c>
      <c r="N225" s="1">
        <v>0.70299999999999996</v>
      </c>
      <c r="P225">
        <v>4.82</v>
      </c>
      <c r="Q225">
        <v>5.01</v>
      </c>
      <c r="R225">
        <v>0.8</v>
      </c>
    </row>
    <row r="226" spans="1:18" x14ac:dyDescent="0.45">
      <c r="A226">
        <v>225</v>
      </c>
      <c r="B226" t="s">
        <v>743</v>
      </c>
      <c r="C226" t="s">
        <v>20</v>
      </c>
      <c r="D226">
        <v>6</v>
      </c>
      <c r="E226">
        <v>10</v>
      </c>
      <c r="F226">
        <v>0</v>
      </c>
      <c r="G226">
        <v>23</v>
      </c>
      <c r="H226">
        <v>22</v>
      </c>
      <c r="I226">
        <v>111.1</v>
      </c>
      <c r="J226">
        <v>6.15</v>
      </c>
      <c r="K226">
        <v>3.07</v>
      </c>
      <c r="L226">
        <v>1.21</v>
      </c>
      <c r="M226">
        <v>0.29699999999999999</v>
      </c>
      <c r="N226" s="1">
        <v>0.68300000000000005</v>
      </c>
      <c r="P226">
        <v>4.8499999999999996</v>
      </c>
      <c r="Q226">
        <v>4.8</v>
      </c>
      <c r="R226">
        <v>0.8</v>
      </c>
    </row>
    <row r="227" spans="1:18" x14ac:dyDescent="0.45">
      <c r="A227">
        <v>226</v>
      </c>
      <c r="B227" t="s">
        <v>744</v>
      </c>
      <c r="C227" t="s">
        <v>36</v>
      </c>
      <c r="D227">
        <v>4</v>
      </c>
      <c r="E227">
        <v>5</v>
      </c>
      <c r="F227">
        <v>0</v>
      </c>
      <c r="G227">
        <v>24</v>
      </c>
      <c r="H227">
        <v>22</v>
      </c>
      <c r="I227">
        <v>86.2</v>
      </c>
      <c r="J227">
        <v>9.0299999999999994</v>
      </c>
      <c r="K227">
        <v>4.88</v>
      </c>
      <c r="L227">
        <v>1.04</v>
      </c>
      <c r="M227">
        <v>0.29099999999999998</v>
      </c>
      <c r="N227" s="1">
        <v>0.71199999999999997</v>
      </c>
      <c r="P227">
        <v>4.46</v>
      </c>
      <c r="Q227">
        <v>4.51</v>
      </c>
      <c r="R227">
        <v>0.8</v>
      </c>
    </row>
    <row r="228" spans="1:18" x14ac:dyDescent="0.45">
      <c r="A228">
        <v>227</v>
      </c>
      <c r="B228" t="s">
        <v>745</v>
      </c>
      <c r="C228" t="s">
        <v>26</v>
      </c>
      <c r="D228">
        <v>5</v>
      </c>
      <c r="E228">
        <v>6</v>
      </c>
      <c r="F228">
        <v>0</v>
      </c>
      <c r="G228">
        <v>22</v>
      </c>
      <c r="H228">
        <v>22</v>
      </c>
      <c r="I228">
        <v>104</v>
      </c>
      <c r="J228">
        <v>7.44</v>
      </c>
      <c r="K228">
        <v>4.1500000000000004</v>
      </c>
      <c r="L228">
        <v>1.21</v>
      </c>
      <c r="M228">
        <v>0.29099999999999998</v>
      </c>
      <c r="N228" s="1">
        <v>0.70199999999999996</v>
      </c>
      <c r="P228">
        <v>4.76</v>
      </c>
      <c r="Q228">
        <v>4.91</v>
      </c>
      <c r="R228">
        <v>0.8</v>
      </c>
    </row>
    <row r="229" spans="1:18" x14ac:dyDescent="0.45">
      <c r="A229">
        <v>228</v>
      </c>
      <c r="B229" t="s">
        <v>746</v>
      </c>
      <c r="C229" t="s">
        <v>18</v>
      </c>
      <c r="D229">
        <v>5</v>
      </c>
      <c r="E229">
        <v>5</v>
      </c>
      <c r="F229">
        <v>0</v>
      </c>
      <c r="G229">
        <v>24</v>
      </c>
      <c r="H229">
        <v>22</v>
      </c>
      <c r="I229">
        <v>106</v>
      </c>
      <c r="J229">
        <v>6.96</v>
      </c>
      <c r="K229">
        <v>3.4</v>
      </c>
      <c r="L229">
        <v>1.19</v>
      </c>
      <c r="M229">
        <v>0.28999999999999998</v>
      </c>
      <c r="N229" s="1">
        <v>0.69099999999999995</v>
      </c>
      <c r="P229">
        <v>4.67</v>
      </c>
      <c r="Q229">
        <v>4.7300000000000004</v>
      </c>
      <c r="R229">
        <v>0.8</v>
      </c>
    </row>
    <row r="230" spans="1:18" x14ac:dyDescent="0.45">
      <c r="A230">
        <v>229</v>
      </c>
      <c r="B230" t="s">
        <v>747</v>
      </c>
      <c r="C230" t="s">
        <v>80</v>
      </c>
      <c r="D230">
        <v>4</v>
      </c>
      <c r="E230">
        <v>7</v>
      </c>
      <c r="F230">
        <v>0</v>
      </c>
      <c r="G230">
        <v>24</v>
      </c>
      <c r="H230">
        <v>22</v>
      </c>
      <c r="I230">
        <v>115.2</v>
      </c>
      <c r="J230">
        <v>5.0599999999999996</v>
      </c>
      <c r="K230">
        <v>2.2599999999999998</v>
      </c>
      <c r="L230">
        <v>1.4</v>
      </c>
      <c r="M230">
        <v>0.29099999999999998</v>
      </c>
      <c r="N230" s="1">
        <v>0.65</v>
      </c>
      <c r="P230">
        <v>5.21</v>
      </c>
      <c r="Q230">
        <v>5.0599999999999996</v>
      </c>
      <c r="R230">
        <v>0.7</v>
      </c>
    </row>
    <row r="231" spans="1:18" x14ac:dyDescent="0.45">
      <c r="A231">
        <v>230</v>
      </c>
      <c r="B231" t="s">
        <v>748</v>
      </c>
      <c r="C231" t="s">
        <v>62</v>
      </c>
      <c r="D231">
        <v>6</v>
      </c>
      <c r="E231">
        <v>9</v>
      </c>
      <c r="F231">
        <v>0</v>
      </c>
      <c r="G231">
        <v>25</v>
      </c>
      <c r="H231">
        <v>22</v>
      </c>
      <c r="I231">
        <v>112.2</v>
      </c>
      <c r="J231">
        <v>6.47</v>
      </c>
      <c r="K231">
        <v>3.11</v>
      </c>
      <c r="L231">
        <v>1.2</v>
      </c>
      <c r="M231">
        <v>0.30099999999999999</v>
      </c>
      <c r="N231" s="1">
        <v>0.68600000000000005</v>
      </c>
      <c r="P231">
        <v>4.79</v>
      </c>
      <c r="Q231">
        <v>4.6900000000000004</v>
      </c>
      <c r="R231">
        <v>0.7</v>
      </c>
    </row>
    <row r="232" spans="1:18" x14ac:dyDescent="0.45">
      <c r="A232">
        <v>231</v>
      </c>
      <c r="B232" t="s">
        <v>562</v>
      </c>
      <c r="C232" t="s">
        <v>80</v>
      </c>
      <c r="D232">
        <v>5</v>
      </c>
      <c r="E232">
        <v>7</v>
      </c>
      <c r="F232">
        <v>0</v>
      </c>
      <c r="G232">
        <v>25</v>
      </c>
      <c r="H232">
        <v>22</v>
      </c>
      <c r="I232">
        <v>112</v>
      </c>
      <c r="J232">
        <v>7.31</v>
      </c>
      <c r="K232">
        <v>3.13</v>
      </c>
      <c r="L232">
        <v>1.61</v>
      </c>
      <c r="M232">
        <v>0.30499999999999999</v>
      </c>
      <c r="N232" s="1">
        <v>0.70099999999999996</v>
      </c>
      <c r="P232">
        <v>5.14</v>
      </c>
      <c r="Q232">
        <v>5.13</v>
      </c>
      <c r="R232">
        <v>0.7</v>
      </c>
    </row>
    <row r="233" spans="1:18" x14ac:dyDescent="0.45">
      <c r="A233">
        <v>232</v>
      </c>
      <c r="B233" t="s">
        <v>749</v>
      </c>
      <c r="C233" t="s">
        <v>71</v>
      </c>
      <c r="D233">
        <v>6</v>
      </c>
      <c r="E233">
        <v>6</v>
      </c>
      <c r="F233">
        <v>0</v>
      </c>
      <c r="G233">
        <v>22</v>
      </c>
      <c r="H233">
        <v>22</v>
      </c>
      <c r="I233">
        <v>100.1</v>
      </c>
      <c r="J233">
        <v>7.63</v>
      </c>
      <c r="K233">
        <v>3.68</v>
      </c>
      <c r="L233">
        <v>1.17</v>
      </c>
      <c r="M233">
        <v>0.28899999999999998</v>
      </c>
      <c r="N233" s="1">
        <v>0.70399999999999996</v>
      </c>
      <c r="P233">
        <v>4.49</v>
      </c>
      <c r="Q233">
        <v>4.6500000000000004</v>
      </c>
      <c r="R233">
        <v>0.7</v>
      </c>
    </row>
    <row r="234" spans="1:18" x14ac:dyDescent="0.45">
      <c r="A234">
        <v>233</v>
      </c>
      <c r="B234" t="s">
        <v>750</v>
      </c>
      <c r="C234" t="s">
        <v>28</v>
      </c>
      <c r="D234">
        <v>4</v>
      </c>
      <c r="E234">
        <v>3</v>
      </c>
      <c r="F234">
        <v>0</v>
      </c>
      <c r="G234">
        <v>24</v>
      </c>
      <c r="H234">
        <v>22</v>
      </c>
      <c r="I234">
        <v>88.2</v>
      </c>
      <c r="J234">
        <v>7.71</v>
      </c>
      <c r="K234">
        <v>3.96</v>
      </c>
      <c r="L234">
        <v>1.32</v>
      </c>
      <c r="M234">
        <v>0.28999999999999998</v>
      </c>
      <c r="N234" s="1">
        <v>0.69899999999999995</v>
      </c>
      <c r="P234">
        <v>4.7699999999999996</v>
      </c>
      <c r="Q234">
        <v>5</v>
      </c>
      <c r="R234">
        <v>0.6</v>
      </c>
    </row>
    <row r="235" spans="1:18" x14ac:dyDescent="0.45">
      <c r="A235">
        <v>234</v>
      </c>
      <c r="B235" t="s">
        <v>751</v>
      </c>
      <c r="D235">
        <v>5</v>
      </c>
      <c r="E235">
        <v>8</v>
      </c>
      <c r="F235">
        <v>0</v>
      </c>
      <c r="G235">
        <v>23</v>
      </c>
      <c r="H235">
        <v>22</v>
      </c>
      <c r="I235">
        <v>99.1</v>
      </c>
      <c r="J235">
        <v>5.89</v>
      </c>
      <c r="K235">
        <v>3.53</v>
      </c>
      <c r="L235">
        <v>1.36</v>
      </c>
      <c r="M235">
        <v>0.3</v>
      </c>
      <c r="N235" s="1">
        <v>0.68700000000000006</v>
      </c>
      <c r="P235">
        <v>5.17</v>
      </c>
      <c r="Q235">
        <v>5.15</v>
      </c>
      <c r="R235">
        <v>0.6</v>
      </c>
    </row>
    <row r="236" spans="1:18" x14ac:dyDescent="0.45">
      <c r="A236">
        <v>235</v>
      </c>
      <c r="B236" t="s">
        <v>752</v>
      </c>
      <c r="C236" t="s">
        <v>41</v>
      </c>
      <c r="D236">
        <v>5</v>
      </c>
      <c r="E236">
        <v>7</v>
      </c>
      <c r="F236">
        <v>0</v>
      </c>
      <c r="G236">
        <v>22</v>
      </c>
      <c r="H236">
        <v>22</v>
      </c>
      <c r="I236">
        <v>101.2</v>
      </c>
      <c r="J236">
        <v>7.61</v>
      </c>
      <c r="K236">
        <v>4.96</v>
      </c>
      <c r="L236">
        <v>1.06</v>
      </c>
      <c r="M236">
        <v>0.29799999999999999</v>
      </c>
      <c r="N236" s="1">
        <v>0.71</v>
      </c>
      <c r="P236">
        <v>4.78</v>
      </c>
      <c r="Q236">
        <v>4.9000000000000004</v>
      </c>
      <c r="R236">
        <v>0.6</v>
      </c>
    </row>
    <row r="237" spans="1:18" x14ac:dyDescent="0.45">
      <c r="A237">
        <v>236</v>
      </c>
      <c r="B237" t="s">
        <v>753</v>
      </c>
      <c r="D237">
        <v>7</v>
      </c>
      <c r="E237">
        <v>9</v>
      </c>
      <c r="F237">
        <v>0</v>
      </c>
      <c r="G237">
        <v>22</v>
      </c>
      <c r="H237">
        <v>22</v>
      </c>
      <c r="I237">
        <v>121.2</v>
      </c>
      <c r="J237">
        <v>5.69</v>
      </c>
      <c r="K237">
        <v>3.11</v>
      </c>
      <c r="L237">
        <v>1.33</v>
      </c>
      <c r="M237">
        <v>0.29899999999999999</v>
      </c>
      <c r="N237" s="1">
        <v>0.70199999999999996</v>
      </c>
      <c r="P237">
        <v>4.88</v>
      </c>
      <c r="Q237">
        <v>5.05</v>
      </c>
      <c r="R237">
        <v>0.6</v>
      </c>
    </row>
    <row r="238" spans="1:18" x14ac:dyDescent="0.45">
      <c r="A238">
        <v>237</v>
      </c>
      <c r="B238" t="s">
        <v>754</v>
      </c>
      <c r="C238" t="s">
        <v>50</v>
      </c>
      <c r="D238">
        <v>4</v>
      </c>
      <c r="E238">
        <v>6</v>
      </c>
      <c r="F238">
        <v>0</v>
      </c>
      <c r="G238">
        <v>23</v>
      </c>
      <c r="H238">
        <v>22</v>
      </c>
      <c r="I238">
        <v>105</v>
      </c>
      <c r="J238">
        <v>6.26</v>
      </c>
      <c r="K238">
        <v>3.6</v>
      </c>
      <c r="L238">
        <v>1.46</v>
      </c>
      <c r="M238">
        <v>0.29899999999999999</v>
      </c>
      <c r="N238" s="1">
        <v>0.67300000000000004</v>
      </c>
      <c r="P238">
        <v>5.4</v>
      </c>
      <c r="Q238">
        <v>5.28</v>
      </c>
      <c r="R238">
        <v>0.5</v>
      </c>
    </row>
    <row r="239" spans="1:18" x14ac:dyDescent="0.45">
      <c r="A239">
        <v>238</v>
      </c>
      <c r="B239" t="s">
        <v>755</v>
      </c>
      <c r="C239" t="s">
        <v>35</v>
      </c>
      <c r="D239">
        <v>4</v>
      </c>
      <c r="E239">
        <v>9</v>
      </c>
      <c r="F239">
        <v>0</v>
      </c>
      <c r="G239">
        <v>22</v>
      </c>
      <c r="H239">
        <v>22</v>
      </c>
      <c r="I239">
        <v>104</v>
      </c>
      <c r="J239">
        <v>5.37</v>
      </c>
      <c r="K239">
        <v>3.89</v>
      </c>
      <c r="L239">
        <v>1.47</v>
      </c>
      <c r="M239">
        <v>0.30499999999999999</v>
      </c>
      <c r="N239" s="1">
        <v>0.66800000000000004</v>
      </c>
      <c r="P239">
        <v>5.8</v>
      </c>
      <c r="Q239">
        <v>5.63</v>
      </c>
      <c r="R239">
        <v>0.3</v>
      </c>
    </row>
    <row r="240" spans="1:18" x14ac:dyDescent="0.45">
      <c r="A240">
        <v>239</v>
      </c>
      <c r="B240" t="s">
        <v>756</v>
      </c>
      <c r="C240" t="s">
        <v>71</v>
      </c>
      <c r="D240">
        <v>6</v>
      </c>
      <c r="E240">
        <v>6</v>
      </c>
      <c r="F240">
        <v>0</v>
      </c>
      <c r="G240">
        <v>26</v>
      </c>
      <c r="H240">
        <v>22</v>
      </c>
      <c r="I240">
        <v>102.2</v>
      </c>
      <c r="J240">
        <v>5.87</v>
      </c>
      <c r="K240">
        <v>2.54</v>
      </c>
      <c r="L240">
        <v>1.31</v>
      </c>
      <c r="M240">
        <v>0.28499999999999998</v>
      </c>
      <c r="N240" s="1">
        <v>0.69</v>
      </c>
      <c r="P240">
        <v>4.6399999999999997</v>
      </c>
      <c r="Q240">
        <v>4.96</v>
      </c>
      <c r="R240">
        <v>0.3</v>
      </c>
    </row>
    <row r="241" spans="1:18" x14ac:dyDescent="0.45">
      <c r="A241">
        <v>240</v>
      </c>
      <c r="B241" t="s">
        <v>757</v>
      </c>
      <c r="C241" t="s">
        <v>80</v>
      </c>
      <c r="D241">
        <v>5</v>
      </c>
      <c r="E241">
        <v>8</v>
      </c>
      <c r="F241">
        <v>0</v>
      </c>
      <c r="G241">
        <v>23</v>
      </c>
      <c r="H241">
        <v>22</v>
      </c>
      <c r="I241">
        <v>96.2</v>
      </c>
      <c r="J241">
        <v>5.03</v>
      </c>
      <c r="K241">
        <v>4.37</v>
      </c>
      <c r="L241">
        <v>1.21</v>
      </c>
      <c r="M241">
        <v>0.29199999999999998</v>
      </c>
      <c r="N241" s="1">
        <v>0.66500000000000004</v>
      </c>
      <c r="P241">
        <v>5.49</v>
      </c>
      <c r="Q241">
        <v>5.56</v>
      </c>
      <c r="R241">
        <v>0.1</v>
      </c>
    </row>
    <row r="242" spans="1:18" x14ac:dyDescent="0.45">
      <c r="A242">
        <v>241</v>
      </c>
      <c r="B242" t="s">
        <v>758</v>
      </c>
      <c r="C242" t="s">
        <v>57</v>
      </c>
      <c r="D242">
        <v>4</v>
      </c>
      <c r="E242">
        <v>7</v>
      </c>
      <c r="F242">
        <v>0</v>
      </c>
      <c r="G242">
        <v>22</v>
      </c>
      <c r="H242">
        <v>22</v>
      </c>
      <c r="I242">
        <v>93</v>
      </c>
      <c r="J242">
        <v>5.42</v>
      </c>
      <c r="K242">
        <v>3.58</v>
      </c>
      <c r="L242">
        <v>1.55</v>
      </c>
      <c r="M242">
        <v>0.29399999999999998</v>
      </c>
      <c r="N242" s="1">
        <v>0.63</v>
      </c>
      <c r="P242">
        <v>6</v>
      </c>
      <c r="Q242">
        <v>5.87</v>
      </c>
      <c r="R242">
        <v>0.1</v>
      </c>
    </row>
    <row r="243" spans="1:18" x14ac:dyDescent="0.45">
      <c r="A243">
        <v>242</v>
      </c>
      <c r="B243" t="s">
        <v>759</v>
      </c>
      <c r="C243" t="s">
        <v>24</v>
      </c>
      <c r="D243">
        <v>3</v>
      </c>
      <c r="E243">
        <v>4</v>
      </c>
      <c r="F243">
        <v>0</v>
      </c>
      <c r="G243">
        <v>22</v>
      </c>
      <c r="H243">
        <v>22</v>
      </c>
      <c r="I243">
        <v>74.2</v>
      </c>
      <c r="J243">
        <v>10.48</v>
      </c>
      <c r="K243">
        <v>5.78</v>
      </c>
      <c r="L243">
        <v>1.33</v>
      </c>
      <c r="M243">
        <v>0.28299999999999997</v>
      </c>
      <c r="N243" s="1">
        <v>0.65500000000000003</v>
      </c>
      <c r="P243">
        <v>5.3</v>
      </c>
      <c r="Q243">
        <v>5.57</v>
      </c>
      <c r="R243">
        <v>0.1</v>
      </c>
    </row>
    <row r="244" spans="1:18" x14ac:dyDescent="0.45">
      <c r="A244">
        <v>243</v>
      </c>
      <c r="B244" t="s">
        <v>760</v>
      </c>
      <c r="C244" t="s">
        <v>36</v>
      </c>
      <c r="D244">
        <v>4</v>
      </c>
      <c r="E244">
        <v>8</v>
      </c>
      <c r="F244">
        <v>0</v>
      </c>
      <c r="G244">
        <v>22</v>
      </c>
      <c r="H244">
        <v>22</v>
      </c>
      <c r="I244">
        <v>83.2</v>
      </c>
      <c r="J244">
        <v>6.99</v>
      </c>
      <c r="K244">
        <v>5.48</v>
      </c>
      <c r="L244">
        <v>1.18</v>
      </c>
      <c r="M244">
        <v>0.29399999999999998</v>
      </c>
      <c r="N244" s="1">
        <v>0.70699999999999996</v>
      </c>
      <c r="P244">
        <v>5.05</v>
      </c>
      <c r="Q244">
        <v>5.35</v>
      </c>
      <c r="R244">
        <v>0</v>
      </c>
    </row>
    <row r="245" spans="1:18" x14ac:dyDescent="0.45">
      <c r="A245">
        <v>244</v>
      </c>
      <c r="B245" t="s">
        <v>761</v>
      </c>
      <c r="C245" t="s">
        <v>54</v>
      </c>
      <c r="D245">
        <v>5</v>
      </c>
      <c r="E245">
        <v>8</v>
      </c>
      <c r="F245">
        <v>0</v>
      </c>
      <c r="G245">
        <v>22</v>
      </c>
      <c r="H245">
        <v>22</v>
      </c>
      <c r="I245">
        <v>90.1</v>
      </c>
      <c r="J245">
        <v>6.58</v>
      </c>
      <c r="K245">
        <v>4.3899999999999997</v>
      </c>
      <c r="L245">
        <v>1.5</v>
      </c>
      <c r="M245">
        <v>0.29399999999999998</v>
      </c>
      <c r="N245" s="1">
        <v>0.68300000000000005</v>
      </c>
      <c r="P245">
        <v>5.48</v>
      </c>
      <c r="Q245">
        <v>5.68</v>
      </c>
      <c r="R245">
        <v>0</v>
      </c>
    </row>
    <row r="246" spans="1:18" x14ac:dyDescent="0.45">
      <c r="A246">
        <v>245</v>
      </c>
      <c r="B246" t="s">
        <v>762</v>
      </c>
      <c r="C246" t="s">
        <v>89</v>
      </c>
      <c r="D246">
        <v>5</v>
      </c>
      <c r="E246">
        <v>9</v>
      </c>
      <c r="F246">
        <v>0</v>
      </c>
      <c r="G246">
        <v>22</v>
      </c>
      <c r="H246">
        <v>22</v>
      </c>
      <c r="I246">
        <v>102</v>
      </c>
      <c r="J246">
        <v>5.91</v>
      </c>
      <c r="K246">
        <v>4.9400000000000004</v>
      </c>
      <c r="L246">
        <v>1.24</v>
      </c>
      <c r="M246">
        <v>0.30099999999999999</v>
      </c>
      <c r="N246" s="1">
        <v>0.68300000000000005</v>
      </c>
      <c r="P246">
        <v>5.47</v>
      </c>
      <c r="Q246">
        <v>5.67</v>
      </c>
      <c r="R246">
        <v>-0.1</v>
      </c>
    </row>
    <row r="247" spans="1:18" x14ac:dyDescent="0.45">
      <c r="A247">
        <v>246</v>
      </c>
      <c r="B247" t="s">
        <v>278</v>
      </c>
      <c r="C247" t="s">
        <v>102</v>
      </c>
      <c r="D247">
        <v>6</v>
      </c>
      <c r="E247">
        <v>6</v>
      </c>
      <c r="F247">
        <v>0</v>
      </c>
      <c r="G247">
        <v>21</v>
      </c>
      <c r="H247">
        <v>21</v>
      </c>
      <c r="I247">
        <v>103.2</v>
      </c>
      <c r="J247">
        <v>9.3699999999999992</v>
      </c>
      <c r="K247">
        <v>2.2599999999999998</v>
      </c>
      <c r="L247">
        <v>0.95</v>
      </c>
      <c r="M247">
        <v>0.29299999999999998</v>
      </c>
      <c r="N247" s="1">
        <v>0.71199999999999997</v>
      </c>
      <c r="P247">
        <v>3.65</v>
      </c>
      <c r="Q247">
        <v>3.39</v>
      </c>
      <c r="R247">
        <v>2.4</v>
      </c>
    </row>
    <row r="248" spans="1:18" x14ac:dyDescent="0.45">
      <c r="A248">
        <v>247</v>
      </c>
      <c r="B248" t="s">
        <v>763</v>
      </c>
      <c r="C248" t="s">
        <v>28</v>
      </c>
      <c r="D248">
        <v>10</v>
      </c>
      <c r="E248">
        <v>6</v>
      </c>
      <c r="F248">
        <v>0</v>
      </c>
      <c r="G248">
        <v>22</v>
      </c>
      <c r="H248">
        <v>21</v>
      </c>
      <c r="I248">
        <v>114.1</v>
      </c>
      <c r="J248">
        <v>9.06</v>
      </c>
      <c r="K248">
        <v>2.2000000000000002</v>
      </c>
      <c r="L248">
        <v>1.26</v>
      </c>
      <c r="M248">
        <v>0.28599999999999998</v>
      </c>
      <c r="N248" s="1">
        <v>0.76400000000000001</v>
      </c>
      <c r="P248">
        <v>3.46</v>
      </c>
      <c r="Q248">
        <v>3.85</v>
      </c>
      <c r="R248">
        <v>2.2999999999999998</v>
      </c>
    </row>
    <row r="249" spans="1:18" x14ac:dyDescent="0.45">
      <c r="A249">
        <v>248</v>
      </c>
      <c r="B249" t="s">
        <v>528</v>
      </c>
      <c r="C249" t="s">
        <v>48</v>
      </c>
      <c r="D249">
        <v>9</v>
      </c>
      <c r="E249">
        <v>7</v>
      </c>
      <c r="F249">
        <v>0</v>
      </c>
      <c r="G249">
        <v>22</v>
      </c>
      <c r="H249">
        <v>21</v>
      </c>
      <c r="I249">
        <v>115.1</v>
      </c>
      <c r="J249">
        <v>9.3699999999999992</v>
      </c>
      <c r="K249">
        <v>3.12</v>
      </c>
      <c r="L249">
        <v>1.25</v>
      </c>
      <c r="M249">
        <v>0.28299999999999997</v>
      </c>
      <c r="N249" s="1">
        <v>0.74399999999999999</v>
      </c>
      <c r="P249">
        <v>3.82</v>
      </c>
      <c r="Q249">
        <v>4.07</v>
      </c>
      <c r="R249">
        <v>2</v>
      </c>
    </row>
    <row r="250" spans="1:18" x14ac:dyDescent="0.45">
      <c r="A250">
        <v>249</v>
      </c>
      <c r="B250" t="s">
        <v>271</v>
      </c>
      <c r="C250" t="s">
        <v>89</v>
      </c>
      <c r="D250">
        <v>6</v>
      </c>
      <c r="E250">
        <v>7</v>
      </c>
      <c r="F250">
        <v>0</v>
      </c>
      <c r="G250">
        <v>21</v>
      </c>
      <c r="H250">
        <v>21</v>
      </c>
      <c r="I250">
        <v>102</v>
      </c>
      <c r="J250">
        <v>9.09</v>
      </c>
      <c r="K250">
        <v>3</v>
      </c>
      <c r="L250">
        <v>1.06</v>
      </c>
      <c r="M250">
        <v>0.30599999999999999</v>
      </c>
      <c r="N250" s="1">
        <v>0.71399999999999997</v>
      </c>
      <c r="P250">
        <v>4.0599999999999996</v>
      </c>
      <c r="Q250">
        <v>3.91</v>
      </c>
      <c r="R250">
        <v>1.7</v>
      </c>
    </row>
    <row r="251" spans="1:18" x14ac:dyDescent="0.45">
      <c r="A251">
        <v>250</v>
      </c>
      <c r="B251" t="s">
        <v>764</v>
      </c>
      <c r="C251" t="s">
        <v>28</v>
      </c>
      <c r="D251">
        <v>6</v>
      </c>
      <c r="E251">
        <v>5</v>
      </c>
      <c r="F251">
        <v>0</v>
      </c>
      <c r="G251">
        <v>26</v>
      </c>
      <c r="H251">
        <v>21</v>
      </c>
      <c r="I251">
        <v>115</v>
      </c>
      <c r="J251">
        <v>9</v>
      </c>
      <c r="K251">
        <v>3.21</v>
      </c>
      <c r="L251">
        <v>1.25</v>
      </c>
      <c r="M251">
        <v>0.29699999999999999</v>
      </c>
      <c r="N251" s="1">
        <v>0.69399999999999995</v>
      </c>
      <c r="P251">
        <v>4.46</v>
      </c>
      <c r="Q251">
        <v>4.1900000000000004</v>
      </c>
      <c r="R251">
        <v>1.7</v>
      </c>
    </row>
    <row r="252" spans="1:18" x14ac:dyDescent="0.45">
      <c r="A252">
        <v>251</v>
      </c>
      <c r="B252" t="s">
        <v>270</v>
      </c>
      <c r="C252" t="s">
        <v>45</v>
      </c>
      <c r="D252">
        <v>7</v>
      </c>
      <c r="E252">
        <v>9</v>
      </c>
      <c r="F252">
        <v>0</v>
      </c>
      <c r="G252">
        <v>28</v>
      </c>
      <c r="H252">
        <v>21</v>
      </c>
      <c r="I252">
        <v>112.1</v>
      </c>
      <c r="J252">
        <v>7.61</v>
      </c>
      <c r="K252">
        <v>2.3199999999999998</v>
      </c>
      <c r="L252">
        <v>1.36</v>
      </c>
      <c r="M252">
        <v>0.29599999999999999</v>
      </c>
      <c r="N252" s="1">
        <v>0.71</v>
      </c>
      <c r="P252">
        <v>4.41</v>
      </c>
      <c r="Q252">
        <v>4.41</v>
      </c>
      <c r="R252">
        <v>1.5</v>
      </c>
    </row>
    <row r="253" spans="1:18" x14ac:dyDescent="0.45">
      <c r="A253">
        <v>252</v>
      </c>
      <c r="B253" t="s">
        <v>765</v>
      </c>
      <c r="D253">
        <v>5</v>
      </c>
      <c r="E253">
        <v>5</v>
      </c>
      <c r="F253">
        <v>0</v>
      </c>
      <c r="G253">
        <v>24</v>
      </c>
      <c r="H253">
        <v>21</v>
      </c>
      <c r="I253">
        <v>112.2</v>
      </c>
      <c r="J253">
        <v>7.83</v>
      </c>
      <c r="K253">
        <v>2.48</v>
      </c>
      <c r="L253">
        <v>1.44</v>
      </c>
      <c r="M253">
        <v>0.29399999999999998</v>
      </c>
      <c r="N253" s="1">
        <v>0.69299999999999995</v>
      </c>
      <c r="P253">
        <v>4.55</v>
      </c>
      <c r="Q253">
        <v>4.5</v>
      </c>
      <c r="R253">
        <v>1.4</v>
      </c>
    </row>
    <row r="254" spans="1:18" x14ac:dyDescent="0.45">
      <c r="A254">
        <v>253</v>
      </c>
      <c r="B254" t="s">
        <v>766</v>
      </c>
      <c r="C254" t="s">
        <v>28</v>
      </c>
      <c r="D254">
        <v>7</v>
      </c>
      <c r="E254">
        <v>6</v>
      </c>
      <c r="F254">
        <v>0</v>
      </c>
      <c r="G254">
        <v>21</v>
      </c>
      <c r="H254">
        <v>21</v>
      </c>
      <c r="I254">
        <v>105.2</v>
      </c>
      <c r="J254">
        <v>7.49</v>
      </c>
      <c r="K254">
        <v>3.07</v>
      </c>
      <c r="L254">
        <v>1.28</v>
      </c>
      <c r="M254">
        <v>0.27400000000000002</v>
      </c>
      <c r="N254" s="1">
        <v>0.69699999999999995</v>
      </c>
      <c r="P254">
        <v>4.26</v>
      </c>
      <c r="Q254">
        <v>4.57</v>
      </c>
      <c r="R254">
        <v>1.3</v>
      </c>
    </row>
    <row r="255" spans="1:18" x14ac:dyDescent="0.45">
      <c r="A255">
        <v>254</v>
      </c>
      <c r="B255" t="s">
        <v>767</v>
      </c>
      <c r="C255" t="s">
        <v>36</v>
      </c>
      <c r="D255">
        <v>5</v>
      </c>
      <c r="E255">
        <v>6</v>
      </c>
      <c r="F255">
        <v>0</v>
      </c>
      <c r="G255">
        <v>29</v>
      </c>
      <c r="H255">
        <v>21</v>
      </c>
      <c r="I255">
        <v>122.2</v>
      </c>
      <c r="J255">
        <v>9.02</v>
      </c>
      <c r="K255">
        <v>4.03</v>
      </c>
      <c r="L255">
        <v>1.03</v>
      </c>
      <c r="M255">
        <v>0.29699999999999999</v>
      </c>
      <c r="N255" s="1">
        <v>0.70299999999999996</v>
      </c>
      <c r="P255">
        <v>4.33</v>
      </c>
      <c r="Q255">
        <v>4.3</v>
      </c>
      <c r="R255">
        <v>1.3</v>
      </c>
    </row>
    <row r="256" spans="1:18" x14ac:dyDescent="0.45">
      <c r="A256">
        <v>255</v>
      </c>
      <c r="B256" t="s">
        <v>550</v>
      </c>
      <c r="C256" t="s">
        <v>30</v>
      </c>
      <c r="D256">
        <v>8</v>
      </c>
      <c r="E256">
        <v>10</v>
      </c>
      <c r="F256">
        <v>1</v>
      </c>
      <c r="G256">
        <v>32</v>
      </c>
      <c r="H256">
        <v>21</v>
      </c>
      <c r="I256">
        <v>121</v>
      </c>
      <c r="J256">
        <v>8.6300000000000008</v>
      </c>
      <c r="K256">
        <v>3.05</v>
      </c>
      <c r="L256">
        <v>1.49</v>
      </c>
      <c r="M256">
        <v>0.29899999999999999</v>
      </c>
      <c r="N256" s="1">
        <v>0.71899999999999997</v>
      </c>
      <c r="P256">
        <v>4.54</v>
      </c>
      <c r="Q256">
        <v>4.63</v>
      </c>
      <c r="R256">
        <v>1.3</v>
      </c>
    </row>
    <row r="257" spans="1:18" x14ac:dyDescent="0.45">
      <c r="A257">
        <v>256</v>
      </c>
      <c r="B257" t="s">
        <v>768</v>
      </c>
      <c r="C257" t="s">
        <v>75</v>
      </c>
      <c r="D257">
        <v>6</v>
      </c>
      <c r="E257">
        <v>7</v>
      </c>
      <c r="F257">
        <v>0</v>
      </c>
      <c r="G257">
        <v>25</v>
      </c>
      <c r="H257">
        <v>21</v>
      </c>
      <c r="I257">
        <v>108.1</v>
      </c>
      <c r="J257">
        <v>8.06</v>
      </c>
      <c r="K257">
        <v>3.57</v>
      </c>
      <c r="L257">
        <v>1.1599999999999999</v>
      </c>
      <c r="M257">
        <v>0.28299999999999997</v>
      </c>
      <c r="N257" s="1">
        <v>0.71499999999999997</v>
      </c>
      <c r="P257">
        <v>4.24</v>
      </c>
      <c r="Q257">
        <v>4.5599999999999996</v>
      </c>
      <c r="R257">
        <v>1.2</v>
      </c>
    </row>
    <row r="258" spans="1:18" x14ac:dyDescent="0.45">
      <c r="A258">
        <v>257</v>
      </c>
      <c r="B258" t="s">
        <v>769</v>
      </c>
      <c r="C258" t="s">
        <v>41</v>
      </c>
      <c r="D258">
        <v>5</v>
      </c>
      <c r="E258">
        <v>5</v>
      </c>
      <c r="F258">
        <v>0</v>
      </c>
      <c r="G258">
        <v>22</v>
      </c>
      <c r="H258">
        <v>21</v>
      </c>
      <c r="I258">
        <v>111.2</v>
      </c>
      <c r="J258">
        <v>6.93</v>
      </c>
      <c r="K258">
        <v>3.63</v>
      </c>
      <c r="L258">
        <v>1.05</v>
      </c>
      <c r="M258">
        <v>0.28999999999999998</v>
      </c>
      <c r="N258" s="1">
        <v>0.70399999999999996</v>
      </c>
      <c r="P258">
        <v>4.43</v>
      </c>
      <c r="Q258">
        <v>4.54</v>
      </c>
      <c r="R258">
        <v>1.2</v>
      </c>
    </row>
    <row r="259" spans="1:18" x14ac:dyDescent="0.45">
      <c r="A259">
        <v>258</v>
      </c>
      <c r="B259" t="s">
        <v>770</v>
      </c>
      <c r="C259" t="s">
        <v>20</v>
      </c>
      <c r="D259">
        <v>7</v>
      </c>
      <c r="E259">
        <v>8</v>
      </c>
      <c r="F259">
        <v>0</v>
      </c>
      <c r="G259">
        <v>22</v>
      </c>
      <c r="H259">
        <v>21</v>
      </c>
      <c r="I259">
        <v>109.2</v>
      </c>
      <c r="J259">
        <v>7.79</v>
      </c>
      <c r="K259">
        <v>3.2</v>
      </c>
      <c r="L259">
        <v>1.07</v>
      </c>
      <c r="M259">
        <v>0.29599999999999999</v>
      </c>
      <c r="N259" s="1">
        <v>0.68300000000000005</v>
      </c>
      <c r="P259">
        <v>4.51</v>
      </c>
      <c r="Q259">
        <v>4.3499999999999996</v>
      </c>
      <c r="R259">
        <v>1.2</v>
      </c>
    </row>
    <row r="260" spans="1:18" x14ac:dyDescent="0.45">
      <c r="A260">
        <v>259</v>
      </c>
      <c r="B260" t="s">
        <v>771</v>
      </c>
      <c r="C260" t="s">
        <v>95</v>
      </c>
      <c r="D260">
        <v>6</v>
      </c>
      <c r="E260">
        <v>6</v>
      </c>
      <c r="F260">
        <v>0</v>
      </c>
      <c r="G260">
        <v>21</v>
      </c>
      <c r="H260">
        <v>21</v>
      </c>
      <c r="I260">
        <v>90.1</v>
      </c>
      <c r="J260">
        <v>10.37</v>
      </c>
      <c r="K260">
        <v>4.49</v>
      </c>
      <c r="L260">
        <v>1.2</v>
      </c>
      <c r="M260">
        <v>0.29299999999999998</v>
      </c>
      <c r="N260" s="1">
        <v>0.749</v>
      </c>
      <c r="P260">
        <v>4.09</v>
      </c>
      <c r="Q260">
        <v>4.21</v>
      </c>
      <c r="R260">
        <v>1.2</v>
      </c>
    </row>
    <row r="261" spans="1:18" x14ac:dyDescent="0.45">
      <c r="A261">
        <v>260</v>
      </c>
      <c r="B261" t="s">
        <v>263</v>
      </c>
      <c r="C261" t="s">
        <v>60</v>
      </c>
      <c r="D261">
        <v>7</v>
      </c>
      <c r="E261">
        <v>7</v>
      </c>
      <c r="F261">
        <v>0</v>
      </c>
      <c r="G261">
        <v>25</v>
      </c>
      <c r="H261">
        <v>21</v>
      </c>
      <c r="I261">
        <v>103.1</v>
      </c>
      <c r="J261">
        <v>9.32</v>
      </c>
      <c r="K261">
        <v>3.4</v>
      </c>
      <c r="L261">
        <v>1.22</v>
      </c>
      <c r="M261">
        <v>0.30499999999999999</v>
      </c>
      <c r="N261" s="1">
        <v>0.68700000000000006</v>
      </c>
      <c r="P261">
        <v>4.62</v>
      </c>
      <c r="Q261">
        <v>4.34</v>
      </c>
      <c r="R261">
        <v>1.2</v>
      </c>
    </row>
    <row r="262" spans="1:18" x14ac:dyDescent="0.45">
      <c r="A262">
        <v>261</v>
      </c>
      <c r="B262" t="s">
        <v>325</v>
      </c>
      <c r="C262" t="s">
        <v>48</v>
      </c>
      <c r="D262">
        <v>8</v>
      </c>
      <c r="E262">
        <v>7</v>
      </c>
      <c r="F262">
        <v>0</v>
      </c>
      <c r="G262">
        <v>26</v>
      </c>
      <c r="H262">
        <v>21</v>
      </c>
      <c r="I262">
        <v>125.1</v>
      </c>
      <c r="J262">
        <v>8.6199999999999992</v>
      </c>
      <c r="K262">
        <v>4.0199999999999996</v>
      </c>
      <c r="L262">
        <v>1.22</v>
      </c>
      <c r="M262">
        <v>0.29399999999999998</v>
      </c>
      <c r="N262" s="1">
        <v>0.74399999999999999</v>
      </c>
      <c r="P262">
        <v>4.17</v>
      </c>
      <c r="Q262">
        <v>4.49</v>
      </c>
      <c r="R262">
        <v>1.2</v>
      </c>
    </row>
    <row r="263" spans="1:18" x14ac:dyDescent="0.45">
      <c r="A263">
        <v>262</v>
      </c>
      <c r="B263" t="s">
        <v>333</v>
      </c>
      <c r="C263" t="s">
        <v>35</v>
      </c>
      <c r="D263">
        <v>6</v>
      </c>
      <c r="E263">
        <v>9</v>
      </c>
      <c r="F263">
        <v>0</v>
      </c>
      <c r="G263">
        <v>24</v>
      </c>
      <c r="H263">
        <v>21</v>
      </c>
      <c r="I263">
        <v>118.1</v>
      </c>
      <c r="J263">
        <v>6.54</v>
      </c>
      <c r="K263">
        <v>2.81</v>
      </c>
      <c r="L263">
        <v>1.52</v>
      </c>
      <c r="M263">
        <v>0.30099999999999999</v>
      </c>
      <c r="N263" s="1">
        <v>0.65500000000000003</v>
      </c>
      <c r="P263">
        <v>5.33</v>
      </c>
      <c r="Q263">
        <v>5.01</v>
      </c>
      <c r="R263">
        <v>1.2</v>
      </c>
    </row>
    <row r="264" spans="1:18" x14ac:dyDescent="0.45">
      <c r="A264">
        <v>263</v>
      </c>
      <c r="B264" t="s">
        <v>772</v>
      </c>
      <c r="C264" t="s">
        <v>62</v>
      </c>
      <c r="D264">
        <v>5</v>
      </c>
      <c r="E264">
        <v>7</v>
      </c>
      <c r="F264">
        <v>0</v>
      </c>
      <c r="G264">
        <v>24</v>
      </c>
      <c r="H264">
        <v>21</v>
      </c>
      <c r="I264">
        <v>111.2</v>
      </c>
      <c r="J264">
        <v>7.25</v>
      </c>
      <c r="K264">
        <v>3.95</v>
      </c>
      <c r="L264">
        <v>1.1299999999999999</v>
      </c>
      <c r="M264">
        <v>0.29299999999999998</v>
      </c>
      <c r="N264" s="1">
        <v>0.69299999999999995</v>
      </c>
      <c r="P264">
        <v>4.67</v>
      </c>
      <c r="Q264">
        <v>4.6399999999999997</v>
      </c>
      <c r="R264">
        <v>1.1000000000000001</v>
      </c>
    </row>
    <row r="265" spans="1:18" x14ac:dyDescent="0.45">
      <c r="A265">
        <v>264</v>
      </c>
      <c r="B265" t="s">
        <v>773</v>
      </c>
      <c r="C265" t="s">
        <v>60</v>
      </c>
      <c r="D265">
        <v>8</v>
      </c>
      <c r="E265">
        <v>8</v>
      </c>
      <c r="F265">
        <v>0</v>
      </c>
      <c r="G265">
        <v>22</v>
      </c>
      <c r="H265">
        <v>21</v>
      </c>
      <c r="I265">
        <v>109.1</v>
      </c>
      <c r="J265">
        <v>7.74</v>
      </c>
      <c r="K265">
        <v>2.72</v>
      </c>
      <c r="L265">
        <v>1.32</v>
      </c>
      <c r="M265">
        <v>0.30399999999999999</v>
      </c>
      <c r="N265" s="1">
        <v>0.68500000000000005</v>
      </c>
      <c r="P265">
        <v>4.6100000000000003</v>
      </c>
      <c r="Q265">
        <v>4.59</v>
      </c>
      <c r="R265">
        <v>1.1000000000000001</v>
      </c>
    </row>
    <row r="266" spans="1:18" x14ac:dyDescent="0.45">
      <c r="A266">
        <v>265</v>
      </c>
      <c r="B266" t="s">
        <v>774</v>
      </c>
      <c r="C266" t="s">
        <v>62</v>
      </c>
      <c r="D266">
        <v>4</v>
      </c>
      <c r="E266">
        <v>5</v>
      </c>
      <c r="F266">
        <v>0</v>
      </c>
      <c r="G266">
        <v>23</v>
      </c>
      <c r="H266">
        <v>21</v>
      </c>
      <c r="I266">
        <v>91</v>
      </c>
      <c r="J266">
        <v>8.51</v>
      </c>
      <c r="K266">
        <v>3.86</v>
      </c>
      <c r="L266">
        <v>1.0900000000000001</v>
      </c>
      <c r="M266">
        <v>0.29299999999999998</v>
      </c>
      <c r="N266" s="1">
        <v>0.69599999999999995</v>
      </c>
      <c r="P266">
        <v>4.45</v>
      </c>
      <c r="Q266">
        <v>4.32</v>
      </c>
      <c r="R266">
        <v>1.1000000000000001</v>
      </c>
    </row>
    <row r="267" spans="1:18" x14ac:dyDescent="0.45">
      <c r="A267">
        <v>266</v>
      </c>
      <c r="B267" t="s">
        <v>775</v>
      </c>
      <c r="C267" t="s">
        <v>102</v>
      </c>
      <c r="D267">
        <v>5</v>
      </c>
      <c r="E267">
        <v>9</v>
      </c>
      <c r="F267">
        <v>0</v>
      </c>
      <c r="G267">
        <v>25</v>
      </c>
      <c r="H267">
        <v>21</v>
      </c>
      <c r="I267">
        <v>109.1</v>
      </c>
      <c r="J267">
        <v>8.73</v>
      </c>
      <c r="K267">
        <v>3.95</v>
      </c>
      <c r="L267">
        <v>1.32</v>
      </c>
      <c r="M267">
        <v>0.29899999999999999</v>
      </c>
      <c r="N267" s="1">
        <v>0.69099999999999995</v>
      </c>
      <c r="P267">
        <v>4.8600000000000003</v>
      </c>
      <c r="Q267">
        <v>4.59</v>
      </c>
      <c r="R267">
        <v>1.1000000000000001</v>
      </c>
    </row>
    <row r="268" spans="1:18" x14ac:dyDescent="0.45">
      <c r="A268">
        <v>267</v>
      </c>
      <c r="B268" t="s">
        <v>566</v>
      </c>
      <c r="C268" t="s">
        <v>64</v>
      </c>
      <c r="D268">
        <v>6</v>
      </c>
      <c r="E268">
        <v>7</v>
      </c>
      <c r="F268">
        <v>0</v>
      </c>
      <c r="G268">
        <v>24</v>
      </c>
      <c r="H268">
        <v>21</v>
      </c>
      <c r="I268">
        <v>111.1</v>
      </c>
      <c r="J268">
        <v>6.39</v>
      </c>
      <c r="K268">
        <v>3.48</v>
      </c>
      <c r="L268">
        <v>1.05</v>
      </c>
      <c r="M268">
        <v>0.28899999999999998</v>
      </c>
      <c r="N268" s="1">
        <v>0.70199999999999996</v>
      </c>
      <c r="P268">
        <v>4.45</v>
      </c>
      <c r="Q268">
        <v>4.62</v>
      </c>
      <c r="R268">
        <v>1</v>
      </c>
    </row>
    <row r="269" spans="1:18" x14ac:dyDescent="0.45">
      <c r="A269">
        <v>268</v>
      </c>
      <c r="B269" t="s">
        <v>776</v>
      </c>
      <c r="C269" t="s">
        <v>132</v>
      </c>
      <c r="D269">
        <v>5</v>
      </c>
      <c r="E269">
        <v>6</v>
      </c>
      <c r="F269">
        <v>0</v>
      </c>
      <c r="G269">
        <v>22</v>
      </c>
      <c r="H269">
        <v>21</v>
      </c>
      <c r="I269">
        <v>104</v>
      </c>
      <c r="J269">
        <v>7.62</v>
      </c>
      <c r="K269">
        <v>2.94</v>
      </c>
      <c r="L269">
        <v>1.3</v>
      </c>
      <c r="M269">
        <v>0.29399999999999998</v>
      </c>
      <c r="N269" s="1">
        <v>0.68100000000000005</v>
      </c>
      <c r="P269">
        <v>4.76</v>
      </c>
      <c r="Q269">
        <v>4.68</v>
      </c>
      <c r="R269">
        <v>1</v>
      </c>
    </row>
    <row r="270" spans="1:18" x14ac:dyDescent="0.45">
      <c r="A270">
        <v>269</v>
      </c>
      <c r="B270" t="s">
        <v>538</v>
      </c>
      <c r="C270" t="s">
        <v>24</v>
      </c>
      <c r="D270">
        <v>6</v>
      </c>
      <c r="E270">
        <v>7</v>
      </c>
      <c r="F270">
        <v>0</v>
      </c>
      <c r="G270">
        <v>21</v>
      </c>
      <c r="H270">
        <v>21</v>
      </c>
      <c r="I270">
        <v>110.1</v>
      </c>
      <c r="J270">
        <v>6.12</v>
      </c>
      <c r="K270">
        <v>3.26</v>
      </c>
      <c r="L270">
        <v>1.22</v>
      </c>
      <c r="M270">
        <v>0.28899999999999998</v>
      </c>
      <c r="N270" s="1">
        <v>0.73699999999999999</v>
      </c>
      <c r="P270">
        <v>4.24</v>
      </c>
      <c r="Q270">
        <v>4.83</v>
      </c>
      <c r="R270">
        <v>1</v>
      </c>
    </row>
    <row r="271" spans="1:18" x14ac:dyDescent="0.45">
      <c r="A271">
        <v>270</v>
      </c>
      <c r="B271" t="s">
        <v>777</v>
      </c>
      <c r="C271" t="s">
        <v>64</v>
      </c>
      <c r="D271">
        <v>5</v>
      </c>
      <c r="E271">
        <v>8</v>
      </c>
      <c r="F271">
        <v>0</v>
      </c>
      <c r="G271">
        <v>22</v>
      </c>
      <c r="H271">
        <v>21</v>
      </c>
      <c r="I271">
        <v>107.2</v>
      </c>
      <c r="J271">
        <v>7.27</v>
      </c>
      <c r="K271">
        <v>3.93</v>
      </c>
      <c r="L271">
        <v>1.25</v>
      </c>
      <c r="M271">
        <v>0.30199999999999999</v>
      </c>
      <c r="N271" s="1">
        <v>0.69099999999999995</v>
      </c>
      <c r="P271">
        <v>4.93</v>
      </c>
      <c r="Q271">
        <v>4.84</v>
      </c>
      <c r="R271">
        <v>0.9</v>
      </c>
    </row>
    <row r="272" spans="1:18" x14ac:dyDescent="0.45">
      <c r="A272">
        <v>271</v>
      </c>
      <c r="B272" t="s">
        <v>778</v>
      </c>
      <c r="C272" t="s">
        <v>64</v>
      </c>
      <c r="D272">
        <v>4</v>
      </c>
      <c r="E272">
        <v>5</v>
      </c>
      <c r="F272">
        <v>0</v>
      </c>
      <c r="G272">
        <v>21</v>
      </c>
      <c r="H272">
        <v>21</v>
      </c>
      <c r="I272">
        <v>100.2</v>
      </c>
      <c r="J272">
        <v>6.7</v>
      </c>
      <c r="K272">
        <v>3.22</v>
      </c>
      <c r="L272">
        <v>1.1599999999999999</v>
      </c>
      <c r="M272">
        <v>0.29899999999999999</v>
      </c>
      <c r="N272" s="1">
        <v>0.68100000000000005</v>
      </c>
      <c r="P272">
        <v>4.83</v>
      </c>
      <c r="Q272">
        <v>4.67</v>
      </c>
      <c r="R272">
        <v>0.9</v>
      </c>
    </row>
    <row r="273" spans="1:18" x14ac:dyDescent="0.45">
      <c r="A273">
        <v>272</v>
      </c>
      <c r="B273" t="s">
        <v>581</v>
      </c>
      <c r="C273" t="s">
        <v>35</v>
      </c>
      <c r="D273">
        <v>6</v>
      </c>
      <c r="E273">
        <v>10</v>
      </c>
      <c r="F273">
        <v>0</v>
      </c>
      <c r="G273">
        <v>25</v>
      </c>
      <c r="H273">
        <v>21</v>
      </c>
      <c r="I273">
        <v>121.1</v>
      </c>
      <c r="J273">
        <v>5.49</v>
      </c>
      <c r="K273">
        <v>3.49</v>
      </c>
      <c r="L273">
        <v>1.19</v>
      </c>
      <c r="M273">
        <v>0.30099999999999999</v>
      </c>
      <c r="N273" s="1">
        <v>0.67200000000000004</v>
      </c>
      <c r="P273">
        <v>5.12</v>
      </c>
      <c r="Q273">
        <v>5.09</v>
      </c>
      <c r="R273">
        <v>0.9</v>
      </c>
    </row>
    <row r="274" spans="1:18" x14ac:dyDescent="0.45">
      <c r="A274">
        <v>273</v>
      </c>
      <c r="B274" t="s">
        <v>779</v>
      </c>
      <c r="C274" t="s">
        <v>117</v>
      </c>
      <c r="D274">
        <v>5</v>
      </c>
      <c r="E274">
        <v>6</v>
      </c>
      <c r="F274">
        <v>0</v>
      </c>
      <c r="G274">
        <v>22</v>
      </c>
      <c r="H274">
        <v>21</v>
      </c>
      <c r="I274">
        <v>104.2</v>
      </c>
      <c r="J274">
        <v>6.45</v>
      </c>
      <c r="K274">
        <v>3.09</v>
      </c>
      <c r="L274">
        <v>1.2</v>
      </c>
      <c r="M274">
        <v>0.28000000000000003</v>
      </c>
      <c r="N274" s="1">
        <v>0.68700000000000006</v>
      </c>
      <c r="P274">
        <v>4.5599999999999996</v>
      </c>
      <c r="Q274">
        <v>4.71</v>
      </c>
      <c r="R274">
        <v>0.9</v>
      </c>
    </row>
    <row r="275" spans="1:18" x14ac:dyDescent="0.45">
      <c r="A275">
        <v>274</v>
      </c>
      <c r="B275" t="s">
        <v>780</v>
      </c>
      <c r="C275" t="s">
        <v>95</v>
      </c>
      <c r="D275">
        <v>5</v>
      </c>
      <c r="E275">
        <v>5</v>
      </c>
      <c r="F275">
        <v>0</v>
      </c>
      <c r="G275">
        <v>23</v>
      </c>
      <c r="H275">
        <v>21</v>
      </c>
      <c r="I275">
        <v>104.1</v>
      </c>
      <c r="J275">
        <v>8.9700000000000006</v>
      </c>
      <c r="K275">
        <v>4.49</v>
      </c>
      <c r="L275">
        <v>1.21</v>
      </c>
      <c r="M275">
        <v>0.29099999999999998</v>
      </c>
      <c r="N275" s="1">
        <v>0.72399999999999998</v>
      </c>
      <c r="P275">
        <v>4.4000000000000004</v>
      </c>
      <c r="Q275">
        <v>4.6500000000000004</v>
      </c>
      <c r="R275">
        <v>0.8</v>
      </c>
    </row>
    <row r="276" spans="1:18" x14ac:dyDescent="0.45">
      <c r="A276">
        <v>275</v>
      </c>
      <c r="B276" t="s">
        <v>781</v>
      </c>
      <c r="C276" t="s">
        <v>71</v>
      </c>
      <c r="D276">
        <v>5</v>
      </c>
      <c r="E276">
        <v>4</v>
      </c>
      <c r="F276">
        <v>0</v>
      </c>
      <c r="G276">
        <v>25</v>
      </c>
      <c r="H276">
        <v>21</v>
      </c>
      <c r="I276">
        <v>97.1</v>
      </c>
      <c r="J276">
        <v>6.1</v>
      </c>
      <c r="K276">
        <v>1.94</v>
      </c>
      <c r="L276">
        <v>1.29</v>
      </c>
      <c r="M276">
        <v>0.28899999999999998</v>
      </c>
      <c r="N276" s="1">
        <v>0.69299999999999995</v>
      </c>
      <c r="P276">
        <v>4.4400000000000004</v>
      </c>
      <c r="Q276">
        <v>4.4800000000000004</v>
      </c>
      <c r="R276">
        <v>0.8</v>
      </c>
    </row>
    <row r="277" spans="1:18" x14ac:dyDescent="0.45">
      <c r="A277">
        <v>276</v>
      </c>
      <c r="B277" t="s">
        <v>782</v>
      </c>
      <c r="C277" t="s">
        <v>71</v>
      </c>
      <c r="D277">
        <v>4</v>
      </c>
      <c r="E277">
        <v>4</v>
      </c>
      <c r="F277">
        <v>0</v>
      </c>
      <c r="G277">
        <v>26</v>
      </c>
      <c r="H277">
        <v>21</v>
      </c>
      <c r="I277">
        <v>96</v>
      </c>
      <c r="J277">
        <v>8.91</v>
      </c>
      <c r="K277">
        <v>3.84</v>
      </c>
      <c r="L277">
        <v>1.1299999999999999</v>
      </c>
      <c r="M277">
        <v>0.29099999999999998</v>
      </c>
      <c r="N277" s="1">
        <v>0.70699999999999996</v>
      </c>
      <c r="P277">
        <v>4.3099999999999996</v>
      </c>
      <c r="Q277">
        <v>4.43</v>
      </c>
      <c r="R277">
        <v>0.8</v>
      </c>
    </row>
    <row r="278" spans="1:18" x14ac:dyDescent="0.45">
      <c r="A278">
        <v>277</v>
      </c>
      <c r="B278" t="s">
        <v>783</v>
      </c>
      <c r="C278" t="s">
        <v>89</v>
      </c>
      <c r="D278">
        <v>6</v>
      </c>
      <c r="E278">
        <v>8</v>
      </c>
      <c r="F278">
        <v>0</v>
      </c>
      <c r="G278">
        <v>21</v>
      </c>
      <c r="H278">
        <v>21</v>
      </c>
      <c r="I278">
        <v>103.1</v>
      </c>
      <c r="J278">
        <v>6.71</v>
      </c>
      <c r="K278">
        <v>3.4</v>
      </c>
      <c r="L278">
        <v>1.22</v>
      </c>
      <c r="M278">
        <v>0.30199999999999999</v>
      </c>
      <c r="N278" s="1">
        <v>0.70599999999999996</v>
      </c>
      <c r="P278">
        <v>4.7</v>
      </c>
      <c r="Q278">
        <v>4.8</v>
      </c>
      <c r="R278">
        <v>0.8</v>
      </c>
    </row>
    <row r="279" spans="1:18" x14ac:dyDescent="0.45">
      <c r="A279">
        <v>278</v>
      </c>
      <c r="B279" t="s">
        <v>784</v>
      </c>
      <c r="C279" t="s">
        <v>80</v>
      </c>
      <c r="D279">
        <v>5</v>
      </c>
      <c r="E279">
        <v>8</v>
      </c>
      <c r="F279">
        <v>0</v>
      </c>
      <c r="G279">
        <v>23</v>
      </c>
      <c r="H279">
        <v>21</v>
      </c>
      <c r="I279">
        <v>100.1</v>
      </c>
      <c r="J279">
        <v>5.47</v>
      </c>
      <c r="K279">
        <v>2.78</v>
      </c>
      <c r="L279">
        <v>1.26</v>
      </c>
      <c r="M279">
        <v>0.29499999999999998</v>
      </c>
      <c r="N279" s="1">
        <v>0.66500000000000004</v>
      </c>
      <c r="P279">
        <v>5.0199999999999996</v>
      </c>
      <c r="Q279">
        <v>4.96</v>
      </c>
      <c r="R279">
        <v>0.7</v>
      </c>
    </row>
    <row r="280" spans="1:18" x14ac:dyDescent="0.45">
      <c r="A280">
        <v>279</v>
      </c>
      <c r="B280" t="s">
        <v>785</v>
      </c>
      <c r="C280" t="s">
        <v>54</v>
      </c>
      <c r="D280">
        <v>5</v>
      </c>
      <c r="E280">
        <v>8</v>
      </c>
      <c r="F280">
        <v>0</v>
      </c>
      <c r="G280">
        <v>22</v>
      </c>
      <c r="H280">
        <v>21</v>
      </c>
      <c r="I280">
        <v>109</v>
      </c>
      <c r="J280">
        <v>6.44</v>
      </c>
      <c r="K280">
        <v>2.89</v>
      </c>
      <c r="L280">
        <v>1.57</v>
      </c>
      <c r="M280">
        <v>0.29299999999999998</v>
      </c>
      <c r="N280" s="1">
        <v>0.67200000000000004</v>
      </c>
      <c r="P280">
        <v>5.2</v>
      </c>
      <c r="Q280">
        <v>5.16</v>
      </c>
      <c r="R280">
        <v>0.7</v>
      </c>
    </row>
    <row r="281" spans="1:18" x14ac:dyDescent="0.45">
      <c r="A281">
        <v>280</v>
      </c>
      <c r="B281" t="s">
        <v>786</v>
      </c>
      <c r="C281" t="s">
        <v>52</v>
      </c>
      <c r="D281">
        <v>6</v>
      </c>
      <c r="E281">
        <v>7</v>
      </c>
      <c r="F281">
        <v>0</v>
      </c>
      <c r="G281">
        <v>21</v>
      </c>
      <c r="H281">
        <v>21</v>
      </c>
      <c r="I281">
        <v>95.1</v>
      </c>
      <c r="J281">
        <v>6.89</v>
      </c>
      <c r="K281">
        <v>3.31</v>
      </c>
      <c r="L281">
        <v>1.1299999999999999</v>
      </c>
      <c r="M281">
        <v>0.28599999999999998</v>
      </c>
      <c r="N281" s="1">
        <v>0.69499999999999995</v>
      </c>
      <c r="P281">
        <v>4.4400000000000004</v>
      </c>
      <c r="Q281">
        <v>4.62</v>
      </c>
      <c r="R281">
        <v>0.7</v>
      </c>
    </row>
    <row r="282" spans="1:18" x14ac:dyDescent="0.45">
      <c r="A282">
        <v>281</v>
      </c>
      <c r="B282" t="s">
        <v>564</v>
      </c>
      <c r="C282" t="s">
        <v>22</v>
      </c>
      <c r="D282">
        <v>3</v>
      </c>
      <c r="E282">
        <v>4</v>
      </c>
      <c r="F282">
        <v>0</v>
      </c>
      <c r="G282">
        <v>25</v>
      </c>
      <c r="H282">
        <v>21</v>
      </c>
      <c r="I282">
        <v>101.1</v>
      </c>
      <c r="J282">
        <v>8.08</v>
      </c>
      <c r="K282">
        <v>3.38</v>
      </c>
      <c r="L282">
        <v>1.6</v>
      </c>
      <c r="M282">
        <v>0.29899999999999999</v>
      </c>
      <c r="N282" s="1">
        <v>0.67300000000000004</v>
      </c>
      <c r="P282">
        <v>5.33</v>
      </c>
      <c r="Q282">
        <v>4.9800000000000004</v>
      </c>
      <c r="R282">
        <v>0.7</v>
      </c>
    </row>
    <row r="283" spans="1:18" x14ac:dyDescent="0.45">
      <c r="A283">
        <v>282</v>
      </c>
      <c r="B283" t="s">
        <v>787</v>
      </c>
      <c r="C283" t="s">
        <v>95</v>
      </c>
      <c r="D283">
        <v>6</v>
      </c>
      <c r="E283">
        <v>7</v>
      </c>
      <c r="F283">
        <v>0</v>
      </c>
      <c r="G283">
        <v>23</v>
      </c>
      <c r="H283">
        <v>21</v>
      </c>
      <c r="I283">
        <v>104</v>
      </c>
      <c r="J283">
        <v>6.14</v>
      </c>
      <c r="K283">
        <v>3.55</v>
      </c>
      <c r="L283">
        <v>1.21</v>
      </c>
      <c r="M283">
        <v>0.29399999999999998</v>
      </c>
      <c r="N283" s="1">
        <v>0.71</v>
      </c>
      <c r="P283">
        <v>4.67</v>
      </c>
      <c r="Q283">
        <v>4.8499999999999996</v>
      </c>
      <c r="R283">
        <v>0.6</v>
      </c>
    </row>
    <row r="284" spans="1:18" x14ac:dyDescent="0.45">
      <c r="A284">
        <v>283</v>
      </c>
      <c r="B284" t="s">
        <v>788</v>
      </c>
      <c r="C284" t="s">
        <v>62</v>
      </c>
      <c r="D284">
        <v>5</v>
      </c>
      <c r="E284">
        <v>6</v>
      </c>
      <c r="F284">
        <v>0</v>
      </c>
      <c r="G284">
        <v>25</v>
      </c>
      <c r="H284">
        <v>21</v>
      </c>
      <c r="I284">
        <v>100.1</v>
      </c>
      <c r="J284">
        <v>6.55</v>
      </c>
      <c r="K284">
        <v>3.77</v>
      </c>
      <c r="L284">
        <v>1.17</v>
      </c>
      <c r="M284">
        <v>0.30299999999999999</v>
      </c>
      <c r="N284" s="1">
        <v>0.67800000000000005</v>
      </c>
      <c r="P284">
        <v>5.0199999999999996</v>
      </c>
      <c r="Q284">
        <v>4.8899999999999997</v>
      </c>
      <c r="R284">
        <v>0.5</v>
      </c>
    </row>
    <row r="285" spans="1:18" x14ac:dyDescent="0.45">
      <c r="A285">
        <v>284</v>
      </c>
      <c r="B285" t="s">
        <v>789</v>
      </c>
      <c r="C285" t="s">
        <v>36</v>
      </c>
      <c r="D285">
        <v>5</v>
      </c>
      <c r="E285">
        <v>8</v>
      </c>
      <c r="F285">
        <v>0</v>
      </c>
      <c r="G285">
        <v>24</v>
      </c>
      <c r="H285">
        <v>21</v>
      </c>
      <c r="I285">
        <v>100.2</v>
      </c>
      <c r="J285">
        <v>6.79</v>
      </c>
      <c r="K285">
        <v>3.93</v>
      </c>
      <c r="L285">
        <v>1.07</v>
      </c>
      <c r="M285">
        <v>0.29599999999999999</v>
      </c>
      <c r="N285" s="1">
        <v>0.69599999999999995</v>
      </c>
      <c r="P285">
        <v>4.74</v>
      </c>
      <c r="Q285">
        <v>4.84</v>
      </c>
      <c r="R285">
        <v>0.5</v>
      </c>
    </row>
    <row r="286" spans="1:18" x14ac:dyDescent="0.45">
      <c r="A286">
        <v>285</v>
      </c>
      <c r="B286" t="s">
        <v>790</v>
      </c>
      <c r="C286" t="s">
        <v>32</v>
      </c>
      <c r="D286">
        <v>6</v>
      </c>
      <c r="E286">
        <v>7</v>
      </c>
      <c r="F286">
        <v>0</v>
      </c>
      <c r="G286">
        <v>26</v>
      </c>
      <c r="H286">
        <v>21</v>
      </c>
      <c r="I286">
        <v>101.2</v>
      </c>
      <c r="J286">
        <v>6.99</v>
      </c>
      <c r="K286">
        <v>3.27</v>
      </c>
      <c r="L286">
        <v>1.42</v>
      </c>
      <c r="M286">
        <v>0.30499999999999999</v>
      </c>
      <c r="N286" s="1">
        <v>0.68700000000000006</v>
      </c>
      <c r="P286">
        <v>5.04</v>
      </c>
      <c r="Q286">
        <v>5.04</v>
      </c>
      <c r="R286">
        <v>0.5</v>
      </c>
    </row>
    <row r="287" spans="1:18" x14ac:dyDescent="0.45">
      <c r="A287">
        <v>286</v>
      </c>
      <c r="B287" t="s">
        <v>791</v>
      </c>
      <c r="C287" t="s">
        <v>20</v>
      </c>
      <c r="D287">
        <v>3</v>
      </c>
      <c r="E287">
        <v>5</v>
      </c>
      <c r="F287">
        <v>0</v>
      </c>
      <c r="G287">
        <v>21</v>
      </c>
      <c r="H287">
        <v>21</v>
      </c>
      <c r="I287">
        <v>99</v>
      </c>
      <c r="J287">
        <v>6.91</v>
      </c>
      <c r="K287">
        <v>4.09</v>
      </c>
      <c r="L287">
        <v>1.45</v>
      </c>
      <c r="M287">
        <v>0.29399999999999998</v>
      </c>
      <c r="N287" s="1">
        <v>0.65800000000000003</v>
      </c>
      <c r="P287">
        <v>5.55</v>
      </c>
      <c r="Q287">
        <v>5.24</v>
      </c>
      <c r="R287">
        <v>0.4</v>
      </c>
    </row>
    <row r="288" spans="1:18" x14ac:dyDescent="0.45">
      <c r="A288">
        <v>287</v>
      </c>
      <c r="B288" t="s">
        <v>792</v>
      </c>
      <c r="C288" t="s">
        <v>45</v>
      </c>
      <c r="D288">
        <v>4</v>
      </c>
      <c r="E288">
        <v>5</v>
      </c>
      <c r="F288">
        <v>0</v>
      </c>
      <c r="G288">
        <v>21</v>
      </c>
      <c r="H288">
        <v>21</v>
      </c>
      <c r="I288">
        <v>83.2</v>
      </c>
      <c r="J288">
        <v>9.0299999999999994</v>
      </c>
      <c r="K288">
        <v>5.05</v>
      </c>
      <c r="L288">
        <v>1.4</v>
      </c>
      <c r="M288">
        <v>0.29199999999999998</v>
      </c>
      <c r="N288" s="1">
        <v>0.69599999999999995</v>
      </c>
      <c r="P288">
        <v>5.05</v>
      </c>
      <c r="Q288">
        <v>5.17</v>
      </c>
      <c r="R288">
        <v>0.4</v>
      </c>
    </row>
    <row r="289" spans="1:18" x14ac:dyDescent="0.45">
      <c r="A289">
        <v>288</v>
      </c>
      <c r="B289" t="s">
        <v>793</v>
      </c>
      <c r="C289" t="s">
        <v>35</v>
      </c>
      <c r="D289">
        <v>5</v>
      </c>
      <c r="E289">
        <v>9</v>
      </c>
      <c r="F289">
        <v>0</v>
      </c>
      <c r="G289">
        <v>25</v>
      </c>
      <c r="H289">
        <v>21</v>
      </c>
      <c r="I289">
        <v>112</v>
      </c>
      <c r="J289">
        <v>5.54</v>
      </c>
      <c r="K289">
        <v>4.18</v>
      </c>
      <c r="L289">
        <v>1.29</v>
      </c>
      <c r="M289">
        <v>0.30599999999999999</v>
      </c>
      <c r="N289" s="1">
        <v>0.64800000000000002</v>
      </c>
      <c r="P289">
        <v>5.87</v>
      </c>
      <c r="Q289">
        <v>5.46</v>
      </c>
      <c r="R289">
        <v>0.4</v>
      </c>
    </row>
    <row r="290" spans="1:18" x14ac:dyDescent="0.45">
      <c r="A290">
        <v>289</v>
      </c>
      <c r="B290" t="s">
        <v>794</v>
      </c>
      <c r="C290" t="s">
        <v>57</v>
      </c>
      <c r="D290">
        <v>5</v>
      </c>
      <c r="E290">
        <v>10</v>
      </c>
      <c r="F290">
        <v>0</v>
      </c>
      <c r="G290">
        <v>22</v>
      </c>
      <c r="H290">
        <v>21</v>
      </c>
      <c r="I290">
        <v>100</v>
      </c>
      <c r="J290">
        <v>7.74</v>
      </c>
      <c r="K290">
        <v>4.32</v>
      </c>
      <c r="L290">
        <v>1.62</v>
      </c>
      <c r="M290">
        <v>0.29599999999999999</v>
      </c>
      <c r="N290" s="1">
        <v>0.65700000000000003</v>
      </c>
      <c r="P290">
        <v>5.76</v>
      </c>
      <c r="Q290">
        <v>5.62</v>
      </c>
      <c r="R290">
        <v>0.3</v>
      </c>
    </row>
    <row r="291" spans="1:18" x14ac:dyDescent="0.45">
      <c r="A291">
        <v>290</v>
      </c>
      <c r="B291" t="s">
        <v>795</v>
      </c>
      <c r="C291" t="s">
        <v>57</v>
      </c>
      <c r="D291">
        <v>4</v>
      </c>
      <c r="E291">
        <v>7</v>
      </c>
      <c r="F291">
        <v>0</v>
      </c>
      <c r="G291">
        <v>23</v>
      </c>
      <c r="H291">
        <v>21</v>
      </c>
      <c r="I291">
        <v>97.1</v>
      </c>
      <c r="J291">
        <v>9.25</v>
      </c>
      <c r="K291">
        <v>5.83</v>
      </c>
      <c r="L291">
        <v>1.57</v>
      </c>
      <c r="M291">
        <v>0.29499999999999998</v>
      </c>
      <c r="N291" s="1">
        <v>0.69299999999999995</v>
      </c>
      <c r="P291">
        <v>5.55</v>
      </c>
      <c r="Q291">
        <v>5.6</v>
      </c>
      <c r="R291">
        <v>0.3</v>
      </c>
    </row>
    <row r="292" spans="1:18" x14ac:dyDescent="0.45">
      <c r="A292">
        <v>291</v>
      </c>
      <c r="B292" t="s">
        <v>796</v>
      </c>
      <c r="C292" t="s">
        <v>32</v>
      </c>
      <c r="D292">
        <v>7</v>
      </c>
      <c r="E292">
        <v>7</v>
      </c>
      <c r="F292">
        <v>0</v>
      </c>
      <c r="G292">
        <v>25</v>
      </c>
      <c r="H292">
        <v>21</v>
      </c>
      <c r="I292">
        <v>105.1</v>
      </c>
      <c r="J292">
        <v>6.58</v>
      </c>
      <c r="K292">
        <v>4.3600000000000003</v>
      </c>
      <c r="L292">
        <v>1.28</v>
      </c>
      <c r="M292">
        <v>0.29699999999999999</v>
      </c>
      <c r="N292" s="1">
        <v>0.69699999999999995</v>
      </c>
      <c r="P292">
        <v>5.04</v>
      </c>
      <c r="Q292">
        <v>5.24</v>
      </c>
      <c r="R292">
        <v>0.3</v>
      </c>
    </row>
    <row r="293" spans="1:18" x14ac:dyDescent="0.45">
      <c r="A293">
        <v>292</v>
      </c>
      <c r="B293" t="s">
        <v>797</v>
      </c>
      <c r="C293" t="s">
        <v>60</v>
      </c>
      <c r="D293">
        <v>5</v>
      </c>
      <c r="E293">
        <v>8</v>
      </c>
      <c r="F293">
        <v>0</v>
      </c>
      <c r="G293">
        <v>23</v>
      </c>
      <c r="H293">
        <v>21</v>
      </c>
      <c r="I293">
        <v>95</v>
      </c>
      <c r="J293">
        <v>7.67</v>
      </c>
      <c r="K293">
        <v>4.45</v>
      </c>
      <c r="L293">
        <v>1.42</v>
      </c>
      <c r="M293">
        <v>0.30499999999999999</v>
      </c>
      <c r="N293" s="1">
        <v>0.68799999999999994</v>
      </c>
      <c r="P293">
        <v>5.31</v>
      </c>
      <c r="Q293">
        <v>5.24</v>
      </c>
      <c r="R293">
        <v>0.3</v>
      </c>
    </row>
    <row r="294" spans="1:18" x14ac:dyDescent="0.45">
      <c r="A294">
        <v>293</v>
      </c>
      <c r="B294" t="s">
        <v>798</v>
      </c>
      <c r="C294" t="s">
        <v>30</v>
      </c>
      <c r="D294">
        <v>4</v>
      </c>
      <c r="E294">
        <v>7</v>
      </c>
      <c r="F294">
        <v>0</v>
      </c>
      <c r="G294">
        <v>21</v>
      </c>
      <c r="H294">
        <v>21</v>
      </c>
      <c r="I294">
        <v>92.1</v>
      </c>
      <c r="J294">
        <v>5.75</v>
      </c>
      <c r="K294">
        <v>3.32</v>
      </c>
      <c r="L294">
        <v>1.46</v>
      </c>
      <c r="M294">
        <v>0.28499999999999998</v>
      </c>
      <c r="N294" s="1">
        <v>0.67300000000000004</v>
      </c>
      <c r="P294">
        <v>5.17</v>
      </c>
      <c r="Q294">
        <v>5.32</v>
      </c>
      <c r="R294">
        <v>0.2</v>
      </c>
    </row>
    <row r="295" spans="1:18" x14ac:dyDescent="0.45">
      <c r="A295">
        <v>294</v>
      </c>
      <c r="B295" t="s">
        <v>799</v>
      </c>
      <c r="C295" t="s">
        <v>45</v>
      </c>
      <c r="D295">
        <v>4</v>
      </c>
      <c r="E295">
        <v>6</v>
      </c>
      <c r="F295">
        <v>0</v>
      </c>
      <c r="G295">
        <v>21</v>
      </c>
      <c r="H295">
        <v>21</v>
      </c>
      <c r="I295">
        <v>79.099999999999994</v>
      </c>
      <c r="J295">
        <v>7.83</v>
      </c>
      <c r="K295">
        <v>5.1100000000000003</v>
      </c>
      <c r="L295">
        <v>1.48</v>
      </c>
      <c r="M295">
        <v>0.28999999999999998</v>
      </c>
      <c r="N295" s="1">
        <v>0.68400000000000005</v>
      </c>
      <c r="P295">
        <v>5.45</v>
      </c>
      <c r="Q295">
        <v>5.46</v>
      </c>
      <c r="R295">
        <v>0.2</v>
      </c>
    </row>
    <row r="296" spans="1:18" x14ac:dyDescent="0.45">
      <c r="A296">
        <v>295</v>
      </c>
      <c r="B296" t="s">
        <v>800</v>
      </c>
      <c r="C296" t="s">
        <v>26</v>
      </c>
      <c r="D296">
        <v>4</v>
      </c>
      <c r="E296">
        <v>6</v>
      </c>
      <c r="F296">
        <v>0</v>
      </c>
      <c r="G296">
        <v>21</v>
      </c>
      <c r="H296">
        <v>21</v>
      </c>
      <c r="I296">
        <v>85</v>
      </c>
      <c r="J296">
        <v>8.15</v>
      </c>
      <c r="K296">
        <v>5.82</v>
      </c>
      <c r="L296">
        <v>1.38</v>
      </c>
      <c r="M296">
        <v>0.28799999999999998</v>
      </c>
      <c r="N296" s="1">
        <v>0.70099999999999996</v>
      </c>
      <c r="P296">
        <v>5.29</v>
      </c>
      <c r="Q296">
        <v>5.58</v>
      </c>
      <c r="R296">
        <v>0</v>
      </c>
    </row>
    <row r="297" spans="1:18" x14ac:dyDescent="0.45">
      <c r="A297">
        <v>296</v>
      </c>
      <c r="B297" t="s">
        <v>801</v>
      </c>
      <c r="C297" t="s">
        <v>89</v>
      </c>
      <c r="D297">
        <v>4</v>
      </c>
      <c r="E297">
        <v>6</v>
      </c>
      <c r="F297">
        <v>0</v>
      </c>
      <c r="G297">
        <v>21</v>
      </c>
      <c r="H297">
        <v>21</v>
      </c>
      <c r="I297">
        <v>93.1</v>
      </c>
      <c r="J297">
        <v>6.37</v>
      </c>
      <c r="K297">
        <v>4.4400000000000004</v>
      </c>
      <c r="L297">
        <v>1.35</v>
      </c>
      <c r="M297">
        <v>0.29799999999999999</v>
      </c>
      <c r="N297" s="1">
        <v>0.69099999999999995</v>
      </c>
      <c r="P297">
        <v>5.31</v>
      </c>
      <c r="Q297">
        <v>5.53</v>
      </c>
      <c r="R297">
        <v>0</v>
      </c>
    </row>
    <row r="298" spans="1:18" x14ac:dyDescent="0.45">
      <c r="A298">
        <v>297</v>
      </c>
      <c r="B298" t="s">
        <v>802</v>
      </c>
      <c r="C298" t="s">
        <v>39</v>
      </c>
      <c r="D298">
        <v>6</v>
      </c>
      <c r="E298">
        <v>8</v>
      </c>
      <c r="F298">
        <v>0</v>
      </c>
      <c r="G298">
        <v>30</v>
      </c>
      <c r="H298">
        <v>20</v>
      </c>
      <c r="I298">
        <v>129.19999999999999</v>
      </c>
      <c r="J298">
        <v>6.73</v>
      </c>
      <c r="K298">
        <v>3.05</v>
      </c>
      <c r="L298">
        <v>0.9</v>
      </c>
      <c r="M298">
        <v>0.30299999999999999</v>
      </c>
      <c r="N298" s="1">
        <v>0.71099999999999997</v>
      </c>
      <c r="P298">
        <v>4.16</v>
      </c>
      <c r="Q298">
        <v>4.2</v>
      </c>
      <c r="R298">
        <v>1.8</v>
      </c>
    </row>
    <row r="299" spans="1:18" x14ac:dyDescent="0.45">
      <c r="A299">
        <v>298</v>
      </c>
      <c r="B299" t="s">
        <v>803</v>
      </c>
      <c r="C299" t="s">
        <v>75</v>
      </c>
      <c r="D299">
        <v>9</v>
      </c>
      <c r="E299">
        <v>8</v>
      </c>
      <c r="F299">
        <v>0</v>
      </c>
      <c r="G299">
        <v>27</v>
      </c>
      <c r="H299">
        <v>20</v>
      </c>
      <c r="I299">
        <v>114</v>
      </c>
      <c r="J299">
        <v>7.26</v>
      </c>
      <c r="K299">
        <v>2.61</v>
      </c>
      <c r="L299">
        <v>1.1100000000000001</v>
      </c>
      <c r="M299">
        <v>0.28299999999999997</v>
      </c>
      <c r="N299" s="1">
        <v>0.71099999999999997</v>
      </c>
      <c r="P299">
        <v>4.03</v>
      </c>
      <c r="Q299">
        <v>4.26</v>
      </c>
      <c r="R299">
        <v>1.5</v>
      </c>
    </row>
    <row r="300" spans="1:18" x14ac:dyDescent="0.45">
      <c r="A300">
        <v>299</v>
      </c>
      <c r="B300" t="s">
        <v>804</v>
      </c>
      <c r="C300" t="s">
        <v>75</v>
      </c>
      <c r="D300">
        <v>7</v>
      </c>
      <c r="E300">
        <v>6</v>
      </c>
      <c r="F300">
        <v>0</v>
      </c>
      <c r="G300">
        <v>24</v>
      </c>
      <c r="H300">
        <v>20</v>
      </c>
      <c r="I300">
        <v>116.1</v>
      </c>
      <c r="J300">
        <v>7.43</v>
      </c>
      <c r="K300">
        <v>2.71</v>
      </c>
      <c r="L300">
        <v>1.32</v>
      </c>
      <c r="M300">
        <v>0.28699999999999998</v>
      </c>
      <c r="N300" s="1">
        <v>0.69199999999999995</v>
      </c>
      <c r="P300">
        <v>4.49</v>
      </c>
      <c r="Q300">
        <v>4.54</v>
      </c>
      <c r="R300">
        <v>1.4</v>
      </c>
    </row>
    <row r="301" spans="1:18" x14ac:dyDescent="0.45">
      <c r="A301">
        <v>300</v>
      </c>
      <c r="B301" t="s">
        <v>805</v>
      </c>
      <c r="C301" t="s">
        <v>60</v>
      </c>
      <c r="D301">
        <v>8</v>
      </c>
      <c r="E301">
        <v>9</v>
      </c>
      <c r="F301">
        <v>0</v>
      </c>
      <c r="G301">
        <v>32</v>
      </c>
      <c r="H301">
        <v>20</v>
      </c>
      <c r="I301">
        <v>132.19999999999999</v>
      </c>
      <c r="J301">
        <v>9.36</v>
      </c>
      <c r="K301">
        <v>3.32</v>
      </c>
      <c r="L301">
        <v>1.42</v>
      </c>
      <c r="M301">
        <v>0.29299999999999998</v>
      </c>
      <c r="N301" s="1">
        <v>0.70099999999999996</v>
      </c>
      <c r="P301">
        <v>4.54</v>
      </c>
      <c r="Q301">
        <v>4.45</v>
      </c>
      <c r="R301">
        <v>1.3</v>
      </c>
    </row>
    <row r="302" spans="1:18" x14ac:dyDescent="0.45">
      <c r="A302">
        <v>301</v>
      </c>
      <c r="B302" t="s">
        <v>806</v>
      </c>
      <c r="C302" t="s">
        <v>102</v>
      </c>
      <c r="D302">
        <v>7</v>
      </c>
      <c r="E302">
        <v>9</v>
      </c>
      <c r="F302">
        <v>0</v>
      </c>
      <c r="G302">
        <v>23</v>
      </c>
      <c r="H302">
        <v>20</v>
      </c>
      <c r="I302">
        <v>104.1</v>
      </c>
      <c r="J302">
        <v>8.2799999999999994</v>
      </c>
      <c r="K302">
        <v>2.76</v>
      </c>
      <c r="L302">
        <v>1.21</v>
      </c>
      <c r="M302">
        <v>0.29599999999999999</v>
      </c>
      <c r="N302" s="1">
        <v>0.70199999999999996</v>
      </c>
      <c r="P302">
        <v>4.3099999999999996</v>
      </c>
      <c r="Q302">
        <v>4.1900000000000004</v>
      </c>
      <c r="R302">
        <v>1.3</v>
      </c>
    </row>
    <row r="303" spans="1:18" x14ac:dyDescent="0.45">
      <c r="A303">
        <v>302</v>
      </c>
      <c r="B303" t="s">
        <v>807</v>
      </c>
      <c r="C303" t="s">
        <v>18</v>
      </c>
      <c r="D303">
        <v>6</v>
      </c>
      <c r="E303">
        <v>6</v>
      </c>
      <c r="F303">
        <v>0</v>
      </c>
      <c r="G303">
        <v>32</v>
      </c>
      <c r="H303">
        <v>20</v>
      </c>
      <c r="I303">
        <v>113.2</v>
      </c>
      <c r="J303">
        <v>8.15</v>
      </c>
      <c r="K303">
        <v>2.85</v>
      </c>
      <c r="L303">
        <v>1.35</v>
      </c>
      <c r="M303">
        <v>0.26800000000000002</v>
      </c>
      <c r="N303" s="1">
        <v>0.69599999999999995</v>
      </c>
      <c r="P303">
        <v>4.2</v>
      </c>
      <c r="Q303">
        <v>4.42</v>
      </c>
      <c r="R303">
        <v>1.3</v>
      </c>
    </row>
    <row r="304" spans="1:18" x14ac:dyDescent="0.45">
      <c r="A304">
        <v>303</v>
      </c>
      <c r="B304" t="s">
        <v>808</v>
      </c>
      <c r="C304" t="s">
        <v>30</v>
      </c>
      <c r="D304">
        <v>7</v>
      </c>
      <c r="E304">
        <v>7</v>
      </c>
      <c r="F304">
        <v>0</v>
      </c>
      <c r="G304">
        <v>25</v>
      </c>
      <c r="H304">
        <v>20</v>
      </c>
      <c r="I304">
        <v>95.2</v>
      </c>
      <c r="J304">
        <v>9.0299999999999994</v>
      </c>
      <c r="K304">
        <v>3.86</v>
      </c>
      <c r="L304">
        <v>1.1299999999999999</v>
      </c>
      <c r="M304">
        <v>0.29099999999999998</v>
      </c>
      <c r="N304" s="1">
        <v>0.71299999999999997</v>
      </c>
      <c r="P304">
        <v>4.2300000000000004</v>
      </c>
      <c r="Q304">
        <v>4.29</v>
      </c>
      <c r="R304">
        <v>1.3</v>
      </c>
    </row>
    <row r="305" spans="1:18" x14ac:dyDescent="0.45">
      <c r="A305">
        <v>304</v>
      </c>
      <c r="B305" t="s">
        <v>809</v>
      </c>
      <c r="C305" t="s">
        <v>50</v>
      </c>
      <c r="D305">
        <v>6</v>
      </c>
      <c r="E305">
        <v>7</v>
      </c>
      <c r="F305">
        <v>0</v>
      </c>
      <c r="G305">
        <v>26</v>
      </c>
      <c r="H305">
        <v>20</v>
      </c>
      <c r="I305">
        <v>116.1</v>
      </c>
      <c r="J305">
        <v>6.81</v>
      </c>
      <c r="K305">
        <v>3.02</v>
      </c>
      <c r="L305">
        <v>1.39</v>
      </c>
      <c r="M305">
        <v>0.29399999999999998</v>
      </c>
      <c r="N305" s="1">
        <v>0.67300000000000004</v>
      </c>
      <c r="P305">
        <v>5.03</v>
      </c>
      <c r="Q305">
        <v>4.8899999999999997</v>
      </c>
      <c r="R305">
        <v>1.2</v>
      </c>
    </row>
    <row r="306" spans="1:18" x14ac:dyDescent="0.45">
      <c r="A306">
        <v>305</v>
      </c>
      <c r="B306" t="s">
        <v>810</v>
      </c>
      <c r="C306" t="s">
        <v>117</v>
      </c>
      <c r="D306">
        <v>7</v>
      </c>
      <c r="E306">
        <v>6</v>
      </c>
      <c r="F306">
        <v>0</v>
      </c>
      <c r="G306">
        <v>21</v>
      </c>
      <c r="H306">
        <v>20</v>
      </c>
      <c r="I306">
        <v>102</v>
      </c>
      <c r="J306">
        <v>7.76</v>
      </c>
      <c r="K306">
        <v>3.26</v>
      </c>
      <c r="L306">
        <v>1.06</v>
      </c>
      <c r="M306">
        <v>0.29299999999999998</v>
      </c>
      <c r="N306" s="1">
        <v>0.71499999999999997</v>
      </c>
      <c r="P306">
        <v>4.1500000000000004</v>
      </c>
      <c r="Q306">
        <v>4.32</v>
      </c>
      <c r="R306">
        <v>1.2</v>
      </c>
    </row>
    <row r="307" spans="1:18" x14ac:dyDescent="0.45">
      <c r="A307">
        <v>306</v>
      </c>
      <c r="B307" t="s">
        <v>811</v>
      </c>
      <c r="C307" t="s">
        <v>39</v>
      </c>
      <c r="D307">
        <v>6</v>
      </c>
      <c r="E307">
        <v>9</v>
      </c>
      <c r="F307">
        <v>0</v>
      </c>
      <c r="G307">
        <v>22</v>
      </c>
      <c r="H307">
        <v>20</v>
      </c>
      <c r="I307">
        <v>106</v>
      </c>
      <c r="J307">
        <v>8.07</v>
      </c>
      <c r="K307">
        <v>3.4</v>
      </c>
      <c r="L307">
        <v>1.27</v>
      </c>
      <c r="M307">
        <v>0.28999999999999998</v>
      </c>
      <c r="N307" s="1">
        <v>0.71099999999999997</v>
      </c>
      <c r="P307">
        <v>4.42</v>
      </c>
      <c r="Q307">
        <v>4.49</v>
      </c>
      <c r="R307">
        <v>1.2</v>
      </c>
    </row>
    <row r="308" spans="1:18" x14ac:dyDescent="0.45">
      <c r="A308">
        <v>307</v>
      </c>
      <c r="B308" t="s">
        <v>812</v>
      </c>
      <c r="C308" t="s">
        <v>20</v>
      </c>
      <c r="D308">
        <v>5</v>
      </c>
      <c r="E308">
        <v>7</v>
      </c>
      <c r="F308">
        <v>0</v>
      </c>
      <c r="G308">
        <v>20</v>
      </c>
      <c r="H308">
        <v>20</v>
      </c>
      <c r="I308">
        <v>96</v>
      </c>
      <c r="J308">
        <v>7.97</v>
      </c>
      <c r="K308">
        <v>3.38</v>
      </c>
      <c r="L308">
        <v>1.22</v>
      </c>
      <c r="M308">
        <v>0.307</v>
      </c>
      <c r="N308" s="1">
        <v>0.69</v>
      </c>
      <c r="P308">
        <v>4.78</v>
      </c>
      <c r="Q308">
        <v>4.49</v>
      </c>
      <c r="R308">
        <v>1.2</v>
      </c>
    </row>
    <row r="309" spans="1:18" x14ac:dyDescent="0.45">
      <c r="A309">
        <v>308</v>
      </c>
      <c r="B309" t="s">
        <v>813</v>
      </c>
      <c r="C309" t="s">
        <v>22</v>
      </c>
      <c r="D309">
        <v>4</v>
      </c>
      <c r="E309">
        <v>3</v>
      </c>
      <c r="F309">
        <v>0</v>
      </c>
      <c r="G309">
        <v>23</v>
      </c>
      <c r="H309">
        <v>20</v>
      </c>
      <c r="I309">
        <v>92.1</v>
      </c>
      <c r="J309">
        <v>11.12</v>
      </c>
      <c r="K309">
        <v>4.97</v>
      </c>
      <c r="L309">
        <v>1.27</v>
      </c>
      <c r="M309">
        <v>0.28299999999999997</v>
      </c>
      <c r="N309" s="1">
        <v>0.72399999999999998</v>
      </c>
      <c r="P309">
        <v>4.29</v>
      </c>
      <c r="Q309">
        <v>4.37</v>
      </c>
      <c r="R309">
        <v>1.1000000000000001</v>
      </c>
    </row>
    <row r="310" spans="1:18" x14ac:dyDescent="0.45">
      <c r="A310">
        <v>309</v>
      </c>
      <c r="B310" t="s">
        <v>814</v>
      </c>
      <c r="C310" t="s">
        <v>132</v>
      </c>
      <c r="D310">
        <v>6</v>
      </c>
      <c r="E310">
        <v>7</v>
      </c>
      <c r="F310">
        <v>0</v>
      </c>
      <c r="G310">
        <v>22</v>
      </c>
      <c r="H310">
        <v>20</v>
      </c>
      <c r="I310">
        <v>92.1</v>
      </c>
      <c r="J310">
        <v>8.48</v>
      </c>
      <c r="K310">
        <v>3.41</v>
      </c>
      <c r="L310">
        <v>1.27</v>
      </c>
      <c r="M310">
        <v>0.29699999999999999</v>
      </c>
      <c r="N310" s="1">
        <v>0.69899999999999995</v>
      </c>
      <c r="P310">
        <v>4.58</v>
      </c>
      <c r="Q310">
        <v>4.53</v>
      </c>
      <c r="R310">
        <v>1.1000000000000001</v>
      </c>
    </row>
    <row r="311" spans="1:18" x14ac:dyDescent="0.45">
      <c r="A311">
        <v>310</v>
      </c>
      <c r="B311" t="s">
        <v>280</v>
      </c>
      <c r="C311" t="s">
        <v>20</v>
      </c>
      <c r="D311">
        <v>5</v>
      </c>
      <c r="E311">
        <v>7</v>
      </c>
      <c r="F311">
        <v>0</v>
      </c>
      <c r="G311">
        <v>29</v>
      </c>
      <c r="H311">
        <v>20</v>
      </c>
      <c r="I311">
        <v>116.2</v>
      </c>
      <c r="J311">
        <v>7.48</v>
      </c>
      <c r="K311">
        <v>2.78</v>
      </c>
      <c r="L311">
        <v>1.31</v>
      </c>
      <c r="M311">
        <v>0.30299999999999999</v>
      </c>
      <c r="N311" s="1">
        <v>0.71699999999999997</v>
      </c>
      <c r="P311">
        <v>4.4000000000000004</v>
      </c>
      <c r="Q311">
        <v>4.49</v>
      </c>
      <c r="R311">
        <v>1.1000000000000001</v>
      </c>
    </row>
    <row r="312" spans="1:18" x14ac:dyDescent="0.45">
      <c r="A312">
        <v>311</v>
      </c>
      <c r="B312" t="s">
        <v>815</v>
      </c>
      <c r="D312">
        <v>6</v>
      </c>
      <c r="E312">
        <v>7</v>
      </c>
      <c r="F312">
        <v>0</v>
      </c>
      <c r="G312">
        <v>22</v>
      </c>
      <c r="H312">
        <v>20</v>
      </c>
      <c r="I312">
        <v>110.2</v>
      </c>
      <c r="J312">
        <v>5.77</v>
      </c>
      <c r="K312">
        <v>2.2000000000000002</v>
      </c>
      <c r="L312">
        <v>1.22</v>
      </c>
      <c r="M312">
        <v>0.29399999999999998</v>
      </c>
      <c r="N312" s="1">
        <v>0.70099999999999996</v>
      </c>
      <c r="P312">
        <v>4.47</v>
      </c>
      <c r="Q312">
        <v>4.57</v>
      </c>
      <c r="R312">
        <v>1.1000000000000001</v>
      </c>
    </row>
    <row r="313" spans="1:18" x14ac:dyDescent="0.45">
      <c r="A313">
        <v>312</v>
      </c>
      <c r="B313" t="s">
        <v>816</v>
      </c>
      <c r="C313" t="s">
        <v>28</v>
      </c>
      <c r="D313">
        <v>4</v>
      </c>
      <c r="E313">
        <v>3</v>
      </c>
      <c r="F313">
        <v>0</v>
      </c>
      <c r="G313">
        <v>20</v>
      </c>
      <c r="H313">
        <v>20</v>
      </c>
      <c r="I313">
        <v>82.1</v>
      </c>
      <c r="J313">
        <v>7.44</v>
      </c>
      <c r="K313">
        <v>3.06</v>
      </c>
      <c r="L313">
        <v>1.2</v>
      </c>
      <c r="M313">
        <v>0.29099999999999998</v>
      </c>
      <c r="N313" s="1">
        <v>0.70099999999999996</v>
      </c>
      <c r="P313">
        <v>4.4800000000000004</v>
      </c>
      <c r="Q313">
        <v>4.43</v>
      </c>
      <c r="R313">
        <v>1.1000000000000001</v>
      </c>
    </row>
    <row r="314" spans="1:18" x14ac:dyDescent="0.45">
      <c r="A314">
        <v>313</v>
      </c>
      <c r="B314" t="s">
        <v>817</v>
      </c>
      <c r="C314" t="s">
        <v>22</v>
      </c>
      <c r="D314">
        <v>3</v>
      </c>
      <c r="E314">
        <v>4</v>
      </c>
      <c r="F314">
        <v>0</v>
      </c>
      <c r="G314">
        <v>20</v>
      </c>
      <c r="H314">
        <v>20</v>
      </c>
      <c r="I314">
        <v>104</v>
      </c>
      <c r="J314">
        <v>8.39</v>
      </c>
      <c r="K314">
        <v>3.2</v>
      </c>
      <c r="L314">
        <v>1.47</v>
      </c>
      <c r="M314">
        <v>0.28399999999999997</v>
      </c>
      <c r="N314" s="1">
        <v>0.70699999999999996</v>
      </c>
      <c r="P314">
        <v>4.59</v>
      </c>
      <c r="Q314">
        <v>4.58</v>
      </c>
      <c r="R314">
        <v>1.1000000000000001</v>
      </c>
    </row>
    <row r="315" spans="1:18" x14ac:dyDescent="0.45">
      <c r="A315">
        <v>314</v>
      </c>
      <c r="B315" t="s">
        <v>818</v>
      </c>
      <c r="C315" t="s">
        <v>35</v>
      </c>
      <c r="D315">
        <v>5</v>
      </c>
      <c r="E315">
        <v>7</v>
      </c>
      <c r="F315">
        <v>0</v>
      </c>
      <c r="G315">
        <v>20</v>
      </c>
      <c r="H315">
        <v>20</v>
      </c>
      <c r="I315">
        <v>93.1</v>
      </c>
      <c r="J315">
        <v>8.68</v>
      </c>
      <c r="K315">
        <v>3.67</v>
      </c>
      <c r="L315">
        <v>1.35</v>
      </c>
      <c r="M315">
        <v>0.30199999999999999</v>
      </c>
      <c r="N315" s="1">
        <v>0.67300000000000004</v>
      </c>
      <c r="P315">
        <v>5.0199999999999996</v>
      </c>
      <c r="Q315">
        <v>4.8499999999999996</v>
      </c>
      <c r="R315">
        <v>1</v>
      </c>
    </row>
    <row r="316" spans="1:18" x14ac:dyDescent="0.45">
      <c r="A316">
        <v>315</v>
      </c>
      <c r="B316" t="s">
        <v>819</v>
      </c>
      <c r="C316" t="s">
        <v>117</v>
      </c>
      <c r="D316">
        <v>5</v>
      </c>
      <c r="E316">
        <v>5</v>
      </c>
      <c r="F316">
        <v>0</v>
      </c>
      <c r="G316">
        <v>20</v>
      </c>
      <c r="H316">
        <v>20</v>
      </c>
      <c r="I316">
        <v>87</v>
      </c>
      <c r="J316">
        <v>7.45</v>
      </c>
      <c r="K316">
        <v>3.21</v>
      </c>
      <c r="L316">
        <v>1.1399999999999999</v>
      </c>
      <c r="M316">
        <v>0.28599999999999998</v>
      </c>
      <c r="N316" s="1">
        <v>0.70299999999999996</v>
      </c>
      <c r="P316">
        <v>4.34</v>
      </c>
      <c r="Q316">
        <v>4.45</v>
      </c>
      <c r="R316">
        <v>1</v>
      </c>
    </row>
    <row r="317" spans="1:18" x14ac:dyDescent="0.45">
      <c r="A317">
        <v>316</v>
      </c>
      <c r="B317" t="s">
        <v>820</v>
      </c>
      <c r="C317" t="s">
        <v>18</v>
      </c>
      <c r="D317">
        <v>5</v>
      </c>
      <c r="E317">
        <v>6</v>
      </c>
      <c r="F317">
        <v>0</v>
      </c>
      <c r="G317">
        <v>24</v>
      </c>
      <c r="H317">
        <v>20</v>
      </c>
      <c r="I317">
        <v>106.2</v>
      </c>
      <c r="J317">
        <v>7.59</v>
      </c>
      <c r="K317">
        <v>2.7</v>
      </c>
      <c r="L317">
        <v>1.35</v>
      </c>
      <c r="M317">
        <v>0.30299999999999999</v>
      </c>
      <c r="N317" s="1">
        <v>0.71199999999999997</v>
      </c>
      <c r="P317">
        <v>4.55</v>
      </c>
      <c r="Q317">
        <v>4.5</v>
      </c>
      <c r="R317">
        <v>0.9</v>
      </c>
    </row>
    <row r="318" spans="1:18" x14ac:dyDescent="0.45">
      <c r="A318">
        <v>317</v>
      </c>
      <c r="B318" t="s">
        <v>821</v>
      </c>
      <c r="C318" t="s">
        <v>48</v>
      </c>
      <c r="D318">
        <v>7</v>
      </c>
      <c r="E318">
        <v>6</v>
      </c>
      <c r="F318">
        <v>0</v>
      </c>
      <c r="G318">
        <v>25</v>
      </c>
      <c r="H318">
        <v>20</v>
      </c>
      <c r="I318">
        <v>108</v>
      </c>
      <c r="J318">
        <v>7.5</v>
      </c>
      <c r="K318">
        <v>3.33</v>
      </c>
      <c r="L318">
        <v>1.17</v>
      </c>
      <c r="M318">
        <v>0.28799999999999998</v>
      </c>
      <c r="N318" s="1">
        <v>0.70399999999999996</v>
      </c>
      <c r="P318">
        <v>4.42</v>
      </c>
      <c r="Q318">
        <v>4.58</v>
      </c>
      <c r="R318">
        <v>0.9</v>
      </c>
    </row>
    <row r="319" spans="1:18" x14ac:dyDescent="0.45">
      <c r="A319">
        <v>318</v>
      </c>
      <c r="B319" t="s">
        <v>822</v>
      </c>
      <c r="C319" t="s">
        <v>39</v>
      </c>
      <c r="D319">
        <v>4</v>
      </c>
      <c r="E319">
        <v>7</v>
      </c>
      <c r="F319">
        <v>0</v>
      </c>
      <c r="G319">
        <v>23</v>
      </c>
      <c r="H319">
        <v>20</v>
      </c>
      <c r="I319">
        <v>102.1</v>
      </c>
      <c r="J319">
        <v>6.25</v>
      </c>
      <c r="K319">
        <v>3.26</v>
      </c>
      <c r="L319">
        <v>1.1399999999999999</v>
      </c>
      <c r="M319">
        <v>0.29399999999999998</v>
      </c>
      <c r="N319" s="1">
        <v>0.69399999999999995</v>
      </c>
      <c r="P319">
        <v>4.66</v>
      </c>
      <c r="Q319">
        <v>4.75</v>
      </c>
      <c r="R319">
        <v>0.9</v>
      </c>
    </row>
    <row r="320" spans="1:18" x14ac:dyDescent="0.45">
      <c r="A320">
        <v>319</v>
      </c>
      <c r="B320" t="s">
        <v>823</v>
      </c>
      <c r="C320" t="s">
        <v>32</v>
      </c>
      <c r="D320">
        <v>7</v>
      </c>
      <c r="E320">
        <v>7</v>
      </c>
      <c r="F320">
        <v>0</v>
      </c>
      <c r="G320">
        <v>22</v>
      </c>
      <c r="H320">
        <v>20</v>
      </c>
      <c r="I320">
        <v>104</v>
      </c>
      <c r="J320">
        <v>6.75</v>
      </c>
      <c r="K320">
        <v>2.86</v>
      </c>
      <c r="L320">
        <v>1.3</v>
      </c>
      <c r="M320">
        <v>0.29799999999999999</v>
      </c>
      <c r="N320" s="1">
        <v>0.70199999999999996</v>
      </c>
      <c r="P320">
        <v>4.67</v>
      </c>
      <c r="Q320">
        <v>4.6399999999999997</v>
      </c>
      <c r="R320">
        <v>0.9</v>
      </c>
    </row>
    <row r="321" spans="1:18" x14ac:dyDescent="0.45">
      <c r="A321">
        <v>320</v>
      </c>
      <c r="B321" t="s">
        <v>824</v>
      </c>
      <c r="C321" t="s">
        <v>20</v>
      </c>
      <c r="D321">
        <v>7</v>
      </c>
      <c r="E321">
        <v>10</v>
      </c>
      <c r="F321">
        <v>0</v>
      </c>
      <c r="G321">
        <v>26</v>
      </c>
      <c r="H321">
        <v>20</v>
      </c>
      <c r="I321">
        <v>118.1</v>
      </c>
      <c r="J321">
        <v>8.83</v>
      </c>
      <c r="K321">
        <v>4.1100000000000003</v>
      </c>
      <c r="L321">
        <v>1.22</v>
      </c>
      <c r="M321">
        <v>0.30199999999999999</v>
      </c>
      <c r="N321" s="1">
        <v>0.68600000000000005</v>
      </c>
      <c r="P321">
        <v>4.87</v>
      </c>
      <c r="Q321">
        <v>4.62</v>
      </c>
      <c r="R321">
        <v>0.9</v>
      </c>
    </row>
    <row r="322" spans="1:18" x14ac:dyDescent="0.45">
      <c r="A322">
        <v>321</v>
      </c>
      <c r="B322" t="s">
        <v>825</v>
      </c>
      <c r="C322" t="s">
        <v>54</v>
      </c>
      <c r="D322">
        <v>5</v>
      </c>
      <c r="E322">
        <v>7</v>
      </c>
      <c r="F322">
        <v>0</v>
      </c>
      <c r="G322">
        <v>24</v>
      </c>
      <c r="H322">
        <v>20</v>
      </c>
      <c r="I322">
        <v>114.2</v>
      </c>
      <c r="J322">
        <v>6.75</v>
      </c>
      <c r="K322">
        <v>3.14</v>
      </c>
      <c r="L322">
        <v>1.41</v>
      </c>
      <c r="M322">
        <v>0.29799999999999999</v>
      </c>
      <c r="N322" s="1">
        <v>0.70599999999999996</v>
      </c>
      <c r="P322">
        <v>4.79</v>
      </c>
      <c r="Q322">
        <v>4.8899999999999997</v>
      </c>
      <c r="R322">
        <v>0.8</v>
      </c>
    </row>
    <row r="323" spans="1:18" x14ac:dyDescent="0.45">
      <c r="A323">
        <v>322</v>
      </c>
      <c r="B323" t="s">
        <v>826</v>
      </c>
      <c r="C323" t="s">
        <v>50</v>
      </c>
      <c r="D323">
        <v>6</v>
      </c>
      <c r="E323">
        <v>7</v>
      </c>
      <c r="F323">
        <v>0</v>
      </c>
      <c r="G323">
        <v>22</v>
      </c>
      <c r="H323">
        <v>20</v>
      </c>
      <c r="I323">
        <v>96.2</v>
      </c>
      <c r="J323">
        <v>5.68</v>
      </c>
      <c r="K323">
        <v>2.42</v>
      </c>
      <c r="L323">
        <v>1.4</v>
      </c>
      <c r="M323">
        <v>0.29699999999999999</v>
      </c>
      <c r="N323" s="1">
        <v>0.67500000000000004</v>
      </c>
      <c r="P323">
        <v>5.03</v>
      </c>
      <c r="Q323">
        <v>4.91</v>
      </c>
      <c r="R323">
        <v>0.8</v>
      </c>
    </row>
    <row r="324" spans="1:18" x14ac:dyDescent="0.45">
      <c r="A324">
        <v>323</v>
      </c>
      <c r="B324" t="s">
        <v>827</v>
      </c>
      <c r="C324" t="s">
        <v>102</v>
      </c>
      <c r="D324">
        <v>4</v>
      </c>
      <c r="E324">
        <v>6</v>
      </c>
      <c r="F324">
        <v>0</v>
      </c>
      <c r="G324">
        <v>21</v>
      </c>
      <c r="H324">
        <v>20</v>
      </c>
      <c r="I324">
        <v>75.2</v>
      </c>
      <c r="J324">
        <v>6.3</v>
      </c>
      <c r="K324">
        <v>2.73</v>
      </c>
      <c r="L324">
        <v>1.07</v>
      </c>
      <c r="M324">
        <v>0.28999999999999998</v>
      </c>
      <c r="N324" s="1">
        <v>0.68200000000000005</v>
      </c>
      <c r="P324">
        <v>4.5199999999999996</v>
      </c>
      <c r="Q324">
        <v>4.43</v>
      </c>
      <c r="R324">
        <v>0.8</v>
      </c>
    </row>
    <row r="325" spans="1:18" x14ac:dyDescent="0.45">
      <c r="A325">
        <v>324</v>
      </c>
      <c r="B325" t="s">
        <v>828</v>
      </c>
      <c r="C325" t="s">
        <v>95</v>
      </c>
      <c r="D325">
        <v>6</v>
      </c>
      <c r="E325">
        <v>8</v>
      </c>
      <c r="F325">
        <v>0</v>
      </c>
      <c r="G325">
        <v>25</v>
      </c>
      <c r="H325">
        <v>20</v>
      </c>
      <c r="I325">
        <v>104</v>
      </c>
      <c r="J325">
        <v>7.53</v>
      </c>
      <c r="K325">
        <v>3.38</v>
      </c>
      <c r="L325">
        <v>1.3</v>
      </c>
      <c r="M325">
        <v>0.29199999999999998</v>
      </c>
      <c r="N325" s="1">
        <v>0.69699999999999995</v>
      </c>
      <c r="P325">
        <v>4.67</v>
      </c>
      <c r="Q325">
        <v>4.84</v>
      </c>
      <c r="R325">
        <v>0.8</v>
      </c>
    </row>
    <row r="326" spans="1:18" x14ac:dyDescent="0.45">
      <c r="A326">
        <v>325</v>
      </c>
      <c r="B326" t="s">
        <v>829</v>
      </c>
      <c r="C326" t="s">
        <v>36</v>
      </c>
      <c r="D326">
        <v>5</v>
      </c>
      <c r="E326">
        <v>7</v>
      </c>
      <c r="F326">
        <v>0</v>
      </c>
      <c r="G326">
        <v>25</v>
      </c>
      <c r="H326">
        <v>20</v>
      </c>
      <c r="I326">
        <v>107.2</v>
      </c>
      <c r="J326">
        <v>8.86</v>
      </c>
      <c r="K326">
        <v>4.93</v>
      </c>
      <c r="L326">
        <v>1</v>
      </c>
      <c r="M326">
        <v>0.29399999999999998</v>
      </c>
      <c r="N326" s="1">
        <v>0.71</v>
      </c>
      <c r="P326">
        <v>4.51</v>
      </c>
      <c r="Q326">
        <v>4.57</v>
      </c>
      <c r="R326">
        <v>0.8</v>
      </c>
    </row>
    <row r="327" spans="1:18" x14ac:dyDescent="0.45">
      <c r="A327">
        <v>326</v>
      </c>
      <c r="B327" t="s">
        <v>830</v>
      </c>
      <c r="C327" t="s">
        <v>43</v>
      </c>
      <c r="D327">
        <v>4</v>
      </c>
      <c r="E327">
        <v>5</v>
      </c>
      <c r="F327">
        <v>0</v>
      </c>
      <c r="G327">
        <v>25</v>
      </c>
      <c r="H327">
        <v>20</v>
      </c>
      <c r="I327">
        <v>97</v>
      </c>
      <c r="J327">
        <v>7.42</v>
      </c>
      <c r="K327">
        <v>3.53</v>
      </c>
      <c r="L327">
        <v>1.1100000000000001</v>
      </c>
      <c r="M327">
        <v>0.29899999999999999</v>
      </c>
      <c r="N327" s="1">
        <v>0.69299999999999995</v>
      </c>
      <c r="P327">
        <v>4.6399999999999997</v>
      </c>
      <c r="Q327">
        <v>4.57</v>
      </c>
      <c r="R327">
        <v>0.8</v>
      </c>
    </row>
    <row r="328" spans="1:18" x14ac:dyDescent="0.45">
      <c r="A328">
        <v>327</v>
      </c>
      <c r="B328" t="s">
        <v>831</v>
      </c>
      <c r="C328" t="s">
        <v>39</v>
      </c>
      <c r="D328">
        <v>4</v>
      </c>
      <c r="E328">
        <v>5</v>
      </c>
      <c r="F328">
        <v>0</v>
      </c>
      <c r="G328">
        <v>21</v>
      </c>
      <c r="H328">
        <v>20</v>
      </c>
      <c r="I328">
        <v>78.099999999999994</v>
      </c>
      <c r="J328">
        <v>6.78</v>
      </c>
      <c r="K328">
        <v>3.45</v>
      </c>
      <c r="L328">
        <v>1.1499999999999999</v>
      </c>
      <c r="M328">
        <v>0.28499999999999998</v>
      </c>
      <c r="N328" s="1">
        <v>0.68799999999999994</v>
      </c>
      <c r="P328">
        <v>4.5999999999999996</v>
      </c>
      <c r="Q328">
        <v>4.67</v>
      </c>
      <c r="R328">
        <v>0.8</v>
      </c>
    </row>
    <row r="329" spans="1:18" x14ac:dyDescent="0.45">
      <c r="A329">
        <v>328</v>
      </c>
      <c r="B329" t="s">
        <v>832</v>
      </c>
      <c r="C329" t="s">
        <v>89</v>
      </c>
      <c r="D329">
        <v>5</v>
      </c>
      <c r="E329">
        <v>9</v>
      </c>
      <c r="F329">
        <v>0</v>
      </c>
      <c r="G329">
        <v>23</v>
      </c>
      <c r="H329">
        <v>20</v>
      </c>
      <c r="I329">
        <v>111</v>
      </c>
      <c r="J329">
        <v>6.32</v>
      </c>
      <c r="K329">
        <v>3.57</v>
      </c>
      <c r="L329">
        <v>1.22</v>
      </c>
      <c r="M329">
        <v>0.30499999999999999</v>
      </c>
      <c r="N329" s="1">
        <v>0.69399999999999995</v>
      </c>
      <c r="P329">
        <v>4.95</v>
      </c>
      <c r="Q329">
        <v>4.9000000000000004</v>
      </c>
      <c r="R329">
        <v>0.7</v>
      </c>
    </row>
    <row r="330" spans="1:18" x14ac:dyDescent="0.45">
      <c r="A330">
        <v>329</v>
      </c>
      <c r="B330" t="s">
        <v>833</v>
      </c>
      <c r="D330">
        <v>6</v>
      </c>
      <c r="E330">
        <v>10</v>
      </c>
      <c r="F330">
        <v>0</v>
      </c>
      <c r="G330">
        <v>20</v>
      </c>
      <c r="H330">
        <v>20</v>
      </c>
      <c r="I330">
        <v>114.2</v>
      </c>
      <c r="J330">
        <v>8.8699999999999992</v>
      </c>
      <c r="K330">
        <v>4.24</v>
      </c>
      <c r="L330">
        <v>1.26</v>
      </c>
      <c r="M330">
        <v>0.31</v>
      </c>
      <c r="N330" s="1">
        <v>0.70899999999999996</v>
      </c>
      <c r="P330">
        <v>4.79</v>
      </c>
      <c r="Q330">
        <v>4.6900000000000004</v>
      </c>
      <c r="R330">
        <v>0.7</v>
      </c>
    </row>
    <row r="331" spans="1:18" x14ac:dyDescent="0.45">
      <c r="A331">
        <v>330</v>
      </c>
      <c r="B331" t="s">
        <v>834</v>
      </c>
      <c r="C331" t="s">
        <v>75</v>
      </c>
      <c r="D331">
        <v>5</v>
      </c>
      <c r="E331">
        <v>5</v>
      </c>
      <c r="F331">
        <v>0</v>
      </c>
      <c r="G331">
        <v>22</v>
      </c>
      <c r="H331">
        <v>20</v>
      </c>
      <c r="I331">
        <v>92.1</v>
      </c>
      <c r="J331">
        <v>7.31</v>
      </c>
      <c r="K331">
        <v>3.9</v>
      </c>
      <c r="L331">
        <v>1.27</v>
      </c>
      <c r="M331">
        <v>0.28199999999999997</v>
      </c>
      <c r="N331" s="1">
        <v>0.69799999999999995</v>
      </c>
      <c r="P331">
        <v>4.68</v>
      </c>
      <c r="Q331">
        <v>4.83</v>
      </c>
      <c r="R331">
        <v>0.7</v>
      </c>
    </row>
    <row r="332" spans="1:18" x14ac:dyDescent="0.45">
      <c r="A332">
        <v>331</v>
      </c>
      <c r="B332" t="s">
        <v>835</v>
      </c>
      <c r="D332">
        <v>5</v>
      </c>
      <c r="E332">
        <v>6</v>
      </c>
      <c r="F332">
        <v>0</v>
      </c>
      <c r="G332">
        <v>23</v>
      </c>
      <c r="H332">
        <v>20</v>
      </c>
      <c r="I332">
        <v>94.2</v>
      </c>
      <c r="J332">
        <v>6.18</v>
      </c>
      <c r="K332">
        <v>2.95</v>
      </c>
      <c r="L332">
        <v>1.24</v>
      </c>
      <c r="M332">
        <v>0.29199999999999998</v>
      </c>
      <c r="N332" s="1">
        <v>0.68300000000000005</v>
      </c>
      <c r="P332">
        <v>4.75</v>
      </c>
      <c r="Q332">
        <v>4.87</v>
      </c>
      <c r="R332">
        <v>0.7</v>
      </c>
    </row>
    <row r="333" spans="1:18" x14ac:dyDescent="0.45">
      <c r="A333">
        <v>332</v>
      </c>
      <c r="B333" t="s">
        <v>836</v>
      </c>
      <c r="D333">
        <v>5</v>
      </c>
      <c r="E333">
        <v>5</v>
      </c>
      <c r="F333">
        <v>0</v>
      </c>
      <c r="G333">
        <v>25</v>
      </c>
      <c r="H333">
        <v>20</v>
      </c>
      <c r="I333">
        <v>94.1</v>
      </c>
      <c r="J333">
        <v>6.3</v>
      </c>
      <c r="K333">
        <v>3.34</v>
      </c>
      <c r="L333">
        <v>1.24</v>
      </c>
      <c r="M333">
        <v>0.29499999999999998</v>
      </c>
      <c r="N333" s="1">
        <v>0.69599999999999995</v>
      </c>
      <c r="P333">
        <v>4.7699999999999996</v>
      </c>
      <c r="Q333">
        <v>4.8899999999999997</v>
      </c>
      <c r="R333">
        <v>0.7</v>
      </c>
    </row>
    <row r="334" spans="1:18" x14ac:dyDescent="0.45">
      <c r="A334">
        <v>333</v>
      </c>
      <c r="B334" t="s">
        <v>837</v>
      </c>
      <c r="C334" t="s">
        <v>45</v>
      </c>
      <c r="D334">
        <v>5</v>
      </c>
      <c r="E334">
        <v>7</v>
      </c>
      <c r="F334">
        <v>0</v>
      </c>
      <c r="G334">
        <v>25</v>
      </c>
      <c r="H334">
        <v>20</v>
      </c>
      <c r="I334">
        <v>100.2</v>
      </c>
      <c r="J334">
        <v>6.7</v>
      </c>
      <c r="K334">
        <v>3.31</v>
      </c>
      <c r="L334">
        <v>1.52</v>
      </c>
      <c r="M334">
        <v>0.30499999999999999</v>
      </c>
      <c r="N334" s="1">
        <v>0.67600000000000005</v>
      </c>
      <c r="P334">
        <v>5.36</v>
      </c>
      <c r="Q334">
        <v>5.15</v>
      </c>
      <c r="R334">
        <v>0.6</v>
      </c>
    </row>
    <row r="335" spans="1:18" x14ac:dyDescent="0.45">
      <c r="A335">
        <v>334</v>
      </c>
      <c r="B335" t="s">
        <v>838</v>
      </c>
      <c r="C335" t="s">
        <v>60</v>
      </c>
      <c r="D335">
        <v>6</v>
      </c>
      <c r="E335">
        <v>7</v>
      </c>
      <c r="F335">
        <v>0</v>
      </c>
      <c r="G335">
        <v>20</v>
      </c>
      <c r="H335">
        <v>20</v>
      </c>
      <c r="I335">
        <v>103.2</v>
      </c>
      <c r="J335">
        <v>6.68</v>
      </c>
      <c r="K335">
        <v>3.38</v>
      </c>
      <c r="L335">
        <v>1.39</v>
      </c>
      <c r="M335">
        <v>0.30599999999999999</v>
      </c>
      <c r="N335" s="1">
        <v>0.68400000000000005</v>
      </c>
      <c r="P335">
        <v>5.12</v>
      </c>
      <c r="Q335">
        <v>5.05</v>
      </c>
      <c r="R335">
        <v>0.5</v>
      </c>
    </row>
    <row r="336" spans="1:18" x14ac:dyDescent="0.45">
      <c r="A336">
        <v>335</v>
      </c>
      <c r="B336" t="s">
        <v>839</v>
      </c>
      <c r="C336" t="s">
        <v>30</v>
      </c>
      <c r="D336">
        <v>5</v>
      </c>
      <c r="E336">
        <v>7</v>
      </c>
      <c r="F336">
        <v>0</v>
      </c>
      <c r="G336">
        <v>20</v>
      </c>
      <c r="H336">
        <v>20</v>
      </c>
      <c r="I336">
        <v>92.1</v>
      </c>
      <c r="J336">
        <v>6.05</v>
      </c>
      <c r="K336">
        <v>3.22</v>
      </c>
      <c r="L336">
        <v>1.27</v>
      </c>
      <c r="M336">
        <v>0.29099999999999998</v>
      </c>
      <c r="N336" s="1">
        <v>0.67700000000000005</v>
      </c>
      <c r="P336">
        <v>4.97</v>
      </c>
      <c r="Q336">
        <v>5.01</v>
      </c>
      <c r="R336">
        <v>0.5</v>
      </c>
    </row>
    <row r="337" spans="1:18" x14ac:dyDescent="0.45">
      <c r="A337">
        <v>336</v>
      </c>
      <c r="B337" t="s">
        <v>840</v>
      </c>
      <c r="C337" t="s">
        <v>26</v>
      </c>
      <c r="D337">
        <v>4</v>
      </c>
      <c r="E337">
        <v>5</v>
      </c>
      <c r="F337">
        <v>0</v>
      </c>
      <c r="G337">
        <v>20</v>
      </c>
      <c r="H337">
        <v>20</v>
      </c>
      <c r="I337">
        <v>79.099999999999994</v>
      </c>
      <c r="J337">
        <v>8.17</v>
      </c>
      <c r="K337">
        <v>4.54</v>
      </c>
      <c r="L337">
        <v>1.25</v>
      </c>
      <c r="M337">
        <v>0.28899999999999998</v>
      </c>
      <c r="N337" s="1">
        <v>0.67900000000000005</v>
      </c>
      <c r="P337">
        <v>4.99</v>
      </c>
      <c r="Q337">
        <v>5.0599999999999996</v>
      </c>
      <c r="R337">
        <v>0.4</v>
      </c>
    </row>
    <row r="338" spans="1:18" x14ac:dyDescent="0.45">
      <c r="A338">
        <v>337</v>
      </c>
      <c r="B338" t="s">
        <v>841</v>
      </c>
      <c r="C338" t="s">
        <v>35</v>
      </c>
      <c r="D338">
        <v>3</v>
      </c>
      <c r="E338">
        <v>7</v>
      </c>
      <c r="F338">
        <v>0</v>
      </c>
      <c r="G338">
        <v>21</v>
      </c>
      <c r="H338">
        <v>20</v>
      </c>
      <c r="I338">
        <v>89.2</v>
      </c>
      <c r="J338">
        <v>6.72</v>
      </c>
      <c r="K338">
        <v>4.41</v>
      </c>
      <c r="L338">
        <v>1.4</v>
      </c>
      <c r="M338">
        <v>0.30399999999999999</v>
      </c>
      <c r="N338" s="1">
        <v>0.64</v>
      </c>
      <c r="P338">
        <v>5.92</v>
      </c>
      <c r="Q338">
        <v>5.7</v>
      </c>
      <c r="R338">
        <v>0.4</v>
      </c>
    </row>
    <row r="339" spans="1:18" x14ac:dyDescent="0.45">
      <c r="A339">
        <v>338</v>
      </c>
      <c r="B339" t="s">
        <v>842</v>
      </c>
      <c r="D339">
        <v>5</v>
      </c>
      <c r="E339">
        <v>6</v>
      </c>
      <c r="F339">
        <v>0</v>
      </c>
      <c r="G339">
        <v>21</v>
      </c>
      <c r="H339">
        <v>20</v>
      </c>
      <c r="I339">
        <v>100.1</v>
      </c>
      <c r="J339">
        <v>6.19</v>
      </c>
      <c r="K339">
        <v>3.59</v>
      </c>
      <c r="L339">
        <v>1.35</v>
      </c>
      <c r="M339">
        <v>0.29399999999999998</v>
      </c>
      <c r="N339" s="1">
        <v>0.68500000000000005</v>
      </c>
      <c r="P339">
        <v>5.0199999999999996</v>
      </c>
      <c r="Q339">
        <v>5.08</v>
      </c>
      <c r="R339">
        <v>0.4</v>
      </c>
    </row>
    <row r="340" spans="1:18" x14ac:dyDescent="0.45">
      <c r="A340">
        <v>339</v>
      </c>
      <c r="B340" t="s">
        <v>843</v>
      </c>
      <c r="C340" t="s">
        <v>18</v>
      </c>
      <c r="D340">
        <v>4</v>
      </c>
      <c r="E340">
        <v>4</v>
      </c>
      <c r="F340">
        <v>0</v>
      </c>
      <c r="G340">
        <v>24</v>
      </c>
      <c r="H340">
        <v>20</v>
      </c>
      <c r="I340">
        <v>91.1</v>
      </c>
      <c r="J340">
        <v>8.8699999999999992</v>
      </c>
      <c r="K340">
        <v>4.93</v>
      </c>
      <c r="L340">
        <v>1.28</v>
      </c>
      <c r="M340">
        <v>0.28699999999999998</v>
      </c>
      <c r="N340" s="1">
        <v>0.69099999999999995</v>
      </c>
      <c r="P340">
        <v>4.93</v>
      </c>
      <c r="Q340">
        <v>5.04</v>
      </c>
      <c r="R340">
        <v>0.3</v>
      </c>
    </row>
    <row r="341" spans="1:18" x14ac:dyDescent="0.45">
      <c r="A341">
        <v>340</v>
      </c>
      <c r="B341" t="s">
        <v>844</v>
      </c>
      <c r="C341" t="s">
        <v>45</v>
      </c>
      <c r="D341">
        <v>4</v>
      </c>
      <c r="E341">
        <v>5</v>
      </c>
      <c r="F341">
        <v>0</v>
      </c>
      <c r="G341">
        <v>23</v>
      </c>
      <c r="H341">
        <v>20</v>
      </c>
      <c r="I341">
        <v>92.2</v>
      </c>
      <c r="J341">
        <v>6.5</v>
      </c>
      <c r="K341">
        <v>3.98</v>
      </c>
      <c r="L341">
        <v>1.36</v>
      </c>
      <c r="M341">
        <v>0.28899999999999998</v>
      </c>
      <c r="N341" s="1">
        <v>0.67600000000000005</v>
      </c>
      <c r="P341">
        <v>5.24</v>
      </c>
      <c r="Q341">
        <v>5.29</v>
      </c>
      <c r="R341">
        <v>0.2</v>
      </c>
    </row>
    <row r="342" spans="1:18" x14ac:dyDescent="0.45">
      <c r="A342">
        <v>341</v>
      </c>
      <c r="B342" t="s">
        <v>845</v>
      </c>
      <c r="C342" t="s">
        <v>54</v>
      </c>
      <c r="D342">
        <v>4</v>
      </c>
      <c r="E342">
        <v>6</v>
      </c>
      <c r="F342">
        <v>0</v>
      </c>
      <c r="G342">
        <v>21</v>
      </c>
      <c r="H342">
        <v>20</v>
      </c>
      <c r="I342">
        <v>87.2</v>
      </c>
      <c r="J342">
        <v>5.13</v>
      </c>
      <c r="K342">
        <v>2.87</v>
      </c>
      <c r="L342">
        <v>1.44</v>
      </c>
      <c r="M342">
        <v>0.29499999999999998</v>
      </c>
      <c r="N342" s="1">
        <v>0.66400000000000003</v>
      </c>
      <c r="P342">
        <v>5.34</v>
      </c>
      <c r="Q342">
        <v>5.46</v>
      </c>
      <c r="R342">
        <v>0.2</v>
      </c>
    </row>
    <row r="343" spans="1:18" x14ac:dyDescent="0.45">
      <c r="A343">
        <v>342</v>
      </c>
      <c r="B343" t="s">
        <v>846</v>
      </c>
      <c r="C343" t="s">
        <v>54</v>
      </c>
      <c r="D343">
        <v>4</v>
      </c>
      <c r="E343">
        <v>6</v>
      </c>
      <c r="F343">
        <v>0</v>
      </c>
      <c r="G343">
        <v>20</v>
      </c>
      <c r="H343">
        <v>20</v>
      </c>
      <c r="I343">
        <v>80.2</v>
      </c>
      <c r="J343">
        <v>8.14</v>
      </c>
      <c r="K343">
        <v>4.91</v>
      </c>
      <c r="L343">
        <v>1.45</v>
      </c>
      <c r="M343">
        <v>0.29299999999999998</v>
      </c>
      <c r="N343" s="1">
        <v>0.67100000000000004</v>
      </c>
      <c r="P343">
        <v>5.46</v>
      </c>
      <c r="Q343">
        <v>5.51</v>
      </c>
      <c r="R343">
        <v>0.1</v>
      </c>
    </row>
    <row r="344" spans="1:18" x14ac:dyDescent="0.45">
      <c r="A344">
        <v>343</v>
      </c>
      <c r="B344" t="s">
        <v>847</v>
      </c>
      <c r="C344" t="s">
        <v>95</v>
      </c>
      <c r="D344">
        <v>4</v>
      </c>
      <c r="E344">
        <v>7</v>
      </c>
      <c r="F344">
        <v>0</v>
      </c>
      <c r="G344">
        <v>24</v>
      </c>
      <c r="H344">
        <v>20</v>
      </c>
      <c r="I344">
        <v>91.1</v>
      </c>
      <c r="J344">
        <v>8.67</v>
      </c>
      <c r="K344">
        <v>6.9</v>
      </c>
      <c r="L344">
        <v>1.18</v>
      </c>
      <c r="M344">
        <v>0.29399999999999998</v>
      </c>
      <c r="N344" s="1">
        <v>0.71299999999999997</v>
      </c>
      <c r="P344">
        <v>5.22</v>
      </c>
      <c r="Q344">
        <v>5.47</v>
      </c>
      <c r="R344">
        <v>-0.1</v>
      </c>
    </row>
    <row r="345" spans="1:18" x14ac:dyDescent="0.45">
      <c r="A345">
        <v>344</v>
      </c>
      <c r="B345" t="s">
        <v>848</v>
      </c>
      <c r="C345" t="s">
        <v>45</v>
      </c>
      <c r="D345">
        <v>5</v>
      </c>
      <c r="E345">
        <v>9</v>
      </c>
      <c r="F345">
        <v>0</v>
      </c>
      <c r="G345">
        <v>23</v>
      </c>
      <c r="H345">
        <v>20</v>
      </c>
      <c r="I345">
        <v>96</v>
      </c>
      <c r="J345">
        <v>4.78</v>
      </c>
      <c r="K345">
        <v>3.28</v>
      </c>
      <c r="L345">
        <v>1.5</v>
      </c>
      <c r="M345">
        <v>0.29399999999999998</v>
      </c>
      <c r="N345" s="1">
        <v>0.65800000000000003</v>
      </c>
      <c r="P345">
        <v>5.63</v>
      </c>
      <c r="Q345">
        <v>5.73</v>
      </c>
      <c r="R345">
        <v>-0.1</v>
      </c>
    </row>
    <row r="346" spans="1:18" x14ac:dyDescent="0.45">
      <c r="A346">
        <v>345</v>
      </c>
      <c r="B346" t="s">
        <v>849</v>
      </c>
      <c r="C346" t="s">
        <v>48</v>
      </c>
      <c r="D346">
        <v>7</v>
      </c>
      <c r="E346">
        <v>4</v>
      </c>
      <c r="F346">
        <v>0</v>
      </c>
      <c r="G346">
        <v>19</v>
      </c>
      <c r="H346">
        <v>19</v>
      </c>
      <c r="I346">
        <v>104.2</v>
      </c>
      <c r="J346">
        <v>9.4600000000000009</v>
      </c>
      <c r="K346">
        <v>3.95</v>
      </c>
      <c r="L346">
        <v>0.86</v>
      </c>
      <c r="M346">
        <v>0.28299999999999997</v>
      </c>
      <c r="N346" s="1">
        <v>0.73899999999999999</v>
      </c>
      <c r="P346">
        <v>3.61</v>
      </c>
      <c r="Q346">
        <v>3.89</v>
      </c>
      <c r="R346">
        <v>1.8</v>
      </c>
    </row>
    <row r="347" spans="1:18" x14ac:dyDescent="0.45">
      <c r="A347">
        <v>346</v>
      </c>
      <c r="B347" t="s">
        <v>301</v>
      </c>
      <c r="C347" t="s">
        <v>117</v>
      </c>
      <c r="D347">
        <v>6</v>
      </c>
      <c r="E347">
        <v>6</v>
      </c>
      <c r="F347">
        <v>0</v>
      </c>
      <c r="G347">
        <v>25</v>
      </c>
      <c r="H347">
        <v>19</v>
      </c>
      <c r="I347">
        <v>103.2</v>
      </c>
      <c r="J347">
        <v>8.77</v>
      </c>
      <c r="K347">
        <v>2.78</v>
      </c>
      <c r="L347">
        <v>1.1299999999999999</v>
      </c>
      <c r="M347">
        <v>0.30499999999999999</v>
      </c>
      <c r="N347" s="1">
        <v>0.73</v>
      </c>
      <c r="P347">
        <v>3.99</v>
      </c>
      <c r="Q347">
        <v>3.98</v>
      </c>
      <c r="R347">
        <v>1.7</v>
      </c>
    </row>
    <row r="348" spans="1:18" x14ac:dyDescent="0.45">
      <c r="A348">
        <v>347</v>
      </c>
      <c r="B348" t="s">
        <v>265</v>
      </c>
      <c r="C348" t="s">
        <v>60</v>
      </c>
      <c r="D348">
        <v>6</v>
      </c>
      <c r="E348">
        <v>6</v>
      </c>
      <c r="F348">
        <v>0</v>
      </c>
      <c r="G348">
        <v>26</v>
      </c>
      <c r="H348">
        <v>19</v>
      </c>
      <c r="I348">
        <v>106.1</v>
      </c>
      <c r="J348">
        <v>8.7200000000000006</v>
      </c>
      <c r="K348">
        <v>2.79</v>
      </c>
      <c r="L348">
        <v>1.27</v>
      </c>
      <c r="M348">
        <v>0.30199999999999999</v>
      </c>
      <c r="N348" s="1">
        <v>0.69</v>
      </c>
      <c r="P348">
        <v>4.49</v>
      </c>
      <c r="Q348">
        <v>4.2</v>
      </c>
      <c r="R348">
        <v>1.6</v>
      </c>
    </row>
    <row r="349" spans="1:18" x14ac:dyDescent="0.45">
      <c r="A349">
        <v>348</v>
      </c>
      <c r="B349" t="s">
        <v>850</v>
      </c>
      <c r="C349" t="s">
        <v>62</v>
      </c>
      <c r="D349">
        <v>7</v>
      </c>
      <c r="E349">
        <v>8</v>
      </c>
      <c r="F349">
        <v>0</v>
      </c>
      <c r="G349">
        <v>22</v>
      </c>
      <c r="H349">
        <v>19</v>
      </c>
      <c r="I349">
        <v>111</v>
      </c>
      <c r="J349">
        <v>6.57</v>
      </c>
      <c r="K349">
        <v>1.54</v>
      </c>
      <c r="L349">
        <v>1.1399999999999999</v>
      </c>
      <c r="M349">
        <v>0.29699999999999999</v>
      </c>
      <c r="N349" s="1">
        <v>0.69</v>
      </c>
      <c r="P349">
        <v>4.22</v>
      </c>
      <c r="Q349">
        <v>4.0599999999999996</v>
      </c>
      <c r="R349">
        <v>1.6</v>
      </c>
    </row>
    <row r="350" spans="1:18" x14ac:dyDescent="0.45">
      <c r="A350">
        <v>349</v>
      </c>
      <c r="B350" t="s">
        <v>851</v>
      </c>
      <c r="C350" t="s">
        <v>39</v>
      </c>
      <c r="D350">
        <v>4</v>
      </c>
      <c r="E350">
        <v>5</v>
      </c>
      <c r="F350">
        <v>0</v>
      </c>
      <c r="G350">
        <v>26</v>
      </c>
      <c r="H350">
        <v>19</v>
      </c>
      <c r="I350">
        <v>99.2</v>
      </c>
      <c r="J350">
        <v>8.67</v>
      </c>
      <c r="K350">
        <v>3.07</v>
      </c>
      <c r="L350">
        <v>1.08</v>
      </c>
      <c r="M350">
        <v>0.29199999999999998</v>
      </c>
      <c r="N350" s="1">
        <v>0.68100000000000005</v>
      </c>
      <c r="P350">
        <v>4.33</v>
      </c>
      <c r="Q350">
        <v>4.01</v>
      </c>
      <c r="R350">
        <v>1.6</v>
      </c>
    </row>
    <row r="351" spans="1:18" x14ac:dyDescent="0.45">
      <c r="A351">
        <v>350</v>
      </c>
      <c r="B351" t="s">
        <v>268</v>
      </c>
      <c r="C351" t="s">
        <v>20</v>
      </c>
      <c r="D351">
        <v>7</v>
      </c>
      <c r="E351">
        <v>7</v>
      </c>
      <c r="F351">
        <v>0</v>
      </c>
      <c r="G351">
        <v>31</v>
      </c>
      <c r="H351">
        <v>19</v>
      </c>
      <c r="I351">
        <v>111.1</v>
      </c>
      <c r="J351">
        <v>9.14</v>
      </c>
      <c r="K351">
        <v>3.56</v>
      </c>
      <c r="L351">
        <v>1.05</v>
      </c>
      <c r="M351">
        <v>0.29699999999999999</v>
      </c>
      <c r="N351" s="1">
        <v>0.72199999999999998</v>
      </c>
      <c r="P351">
        <v>4.04</v>
      </c>
      <c r="Q351">
        <v>4.01</v>
      </c>
      <c r="R351">
        <v>1.5</v>
      </c>
    </row>
    <row r="352" spans="1:18" x14ac:dyDescent="0.45">
      <c r="A352">
        <v>351</v>
      </c>
      <c r="B352" t="s">
        <v>577</v>
      </c>
      <c r="C352" t="s">
        <v>54</v>
      </c>
      <c r="D352">
        <v>6</v>
      </c>
      <c r="E352">
        <v>7</v>
      </c>
      <c r="F352">
        <v>0</v>
      </c>
      <c r="G352">
        <v>20</v>
      </c>
      <c r="H352">
        <v>19</v>
      </c>
      <c r="I352">
        <v>107</v>
      </c>
      <c r="J352">
        <v>9.59</v>
      </c>
      <c r="K352">
        <v>3.11</v>
      </c>
      <c r="L352">
        <v>1.43</v>
      </c>
      <c r="M352">
        <v>0.29599999999999999</v>
      </c>
      <c r="N352" s="1">
        <v>0.71799999999999997</v>
      </c>
      <c r="P352">
        <v>4.37</v>
      </c>
      <c r="Q352">
        <v>4.34</v>
      </c>
      <c r="R352">
        <v>1.4</v>
      </c>
    </row>
    <row r="353" spans="1:18" x14ac:dyDescent="0.45">
      <c r="A353">
        <v>352</v>
      </c>
      <c r="B353" t="s">
        <v>852</v>
      </c>
      <c r="C353" t="s">
        <v>24</v>
      </c>
      <c r="D353">
        <v>5</v>
      </c>
      <c r="E353">
        <v>4</v>
      </c>
      <c r="F353">
        <v>0</v>
      </c>
      <c r="G353">
        <v>19</v>
      </c>
      <c r="H353">
        <v>19</v>
      </c>
      <c r="I353">
        <v>101.1</v>
      </c>
      <c r="J353">
        <v>7.64</v>
      </c>
      <c r="K353">
        <v>2.84</v>
      </c>
      <c r="L353">
        <v>1.1499999999999999</v>
      </c>
      <c r="M353">
        <v>0.28899999999999998</v>
      </c>
      <c r="N353" s="1">
        <v>0.7</v>
      </c>
      <c r="P353">
        <v>4.26</v>
      </c>
      <c r="Q353">
        <v>4.3499999999999996</v>
      </c>
      <c r="R353">
        <v>1.4</v>
      </c>
    </row>
    <row r="354" spans="1:18" x14ac:dyDescent="0.45">
      <c r="A354">
        <v>353</v>
      </c>
      <c r="B354" t="s">
        <v>853</v>
      </c>
      <c r="C354" t="s">
        <v>28</v>
      </c>
      <c r="D354">
        <v>6</v>
      </c>
      <c r="E354">
        <v>4</v>
      </c>
      <c r="F354">
        <v>0</v>
      </c>
      <c r="G354">
        <v>25</v>
      </c>
      <c r="H354">
        <v>19</v>
      </c>
      <c r="I354">
        <v>101.1</v>
      </c>
      <c r="J354">
        <v>9.86</v>
      </c>
      <c r="K354">
        <v>4</v>
      </c>
      <c r="L354">
        <v>1.24</v>
      </c>
      <c r="M354">
        <v>0.28299999999999997</v>
      </c>
      <c r="N354" s="1">
        <v>0.7</v>
      </c>
      <c r="P354">
        <v>4.3499999999999996</v>
      </c>
      <c r="Q354">
        <v>4.37</v>
      </c>
      <c r="R354">
        <v>1.4</v>
      </c>
    </row>
    <row r="355" spans="1:18" x14ac:dyDescent="0.45">
      <c r="A355">
        <v>354</v>
      </c>
      <c r="B355" t="s">
        <v>854</v>
      </c>
      <c r="C355" t="s">
        <v>24</v>
      </c>
      <c r="D355">
        <v>7</v>
      </c>
      <c r="E355">
        <v>7</v>
      </c>
      <c r="F355">
        <v>0</v>
      </c>
      <c r="G355">
        <v>24</v>
      </c>
      <c r="H355">
        <v>19</v>
      </c>
      <c r="I355">
        <v>116.1</v>
      </c>
      <c r="J355">
        <v>6.89</v>
      </c>
      <c r="K355">
        <v>2.4</v>
      </c>
      <c r="L355">
        <v>1.32</v>
      </c>
      <c r="M355">
        <v>0.28899999999999998</v>
      </c>
      <c r="N355" s="1">
        <v>0.69699999999999995</v>
      </c>
      <c r="P355">
        <v>4.41</v>
      </c>
      <c r="Q355">
        <v>4.6100000000000003</v>
      </c>
      <c r="R355">
        <v>1.2</v>
      </c>
    </row>
    <row r="356" spans="1:18" x14ac:dyDescent="0.45">
      <c r="A356">
        <v>355</v>
      </c>
      <c r="B356" t="s">
        <v>320</v>
      </c>
      <c r="C356" t="s">
        <v>35</v>
      </c>
      <c r="D356">
        <v>5</v>
      </c>
      <c r="E356">
        <v>6</v>
      </c>
      <c r="F356">
        <v>0</v>
      </c>
      <c r="G356">
        <v>20</v>
      </c>
      <c r="H356">
        <v>19</v>
      </c>
      <c r="I356">
        <v>92.2</v>
      </c>
      <c r="J356">
        <v>8.06</v>
      </c>
      <c r="K356">
        <v>3.69</v>
      </c>
      <c r="L356">
        <v>1.36</v>
      </c>
      <c r="M356">
        <v>0.30299999999999999</v>
      </c>
      <c r="N356" s="1">
        <v>0.67300000000000004</v>
      </c>
      <c r="P356">
        <v>5.15</v>
      </c>
      <c r="Q356">
        <v>4.75</v>
      </c>
      <c r="R356">
        <v>1.2</v>
      </c>
    </row>
    <row r="357" spans="1:18" x14ac:dyDescent="0.45">
      <c r="A357">
        <v>356</v>
      </c>
      <c r="B357" t="s">
        <v>855</v>
      </c>
      <c r="C357" t="s">
        <v>64</v>
      </c>
      <c r="D357">
        <v>4</v>
      </c>
      <c r="E357">
        <v>5</v>
      </c>
      <c r="F357">
        <v>0</v>
      </c>
      <c r="G357">
        <v>19</v>
      </c>
      <c r="H357">
        <v>19</v>
      </c>
      <c r="I357">
        <v>78.099999999999994</v>
      </c>
      <c r="J357">
        <v>8.2799999999999994</v>
      </c>
      <c r="K357">
        <v>2.5299999999999998</v>
      </c>
      <c r="L357">
        <v>1.1499999999999999</v>
      </c>
      <c r="M357">
        <v>0.28999999999999998</v>
      </c>
      <c r="N357" s="1">
        <v>0.67500000000000004</v>
      </c>
      <c r="P357">
        <v>4.37</v>
      </c>
      <c r="Q357">
        <v>4.1500000000000004</v>
      </c>
      <c r="R357">
        <v>1.2</v>
      </c>
    </row>
    <row r="358" spans="1:18" x14ac:dyDescent="0.45">
      <c r="A358">
        <v>357</v>
      </c>
      <c r="B358" t="s">
        <v>856</v>
      </c>
      <c r="C358" t="s">
        <v>18</v>
      </c>
      <c r="D358">
        <v>7</v>
      </c>
      <c r="E358">
        <v>8</v>
      </c>
      <c r="F358">
        <v>0</v>
      </c>
      <c r="G358">
        <v>25</v>
      </c>
      <c r="H358">
        <v>19</v>
      </c>
      <c r="I358">
        <v>111</v>
      </c>
      <c r="J358">
        <v>6.97</v>
      </c>
      <c r="K358">
        <v>2.5099999999999998</v>
      </c>
      <c r="L358">
        <v>1.22</v>
      </c>
      <c r="M358">
        <v>0.29399999999999998</v>
      </c>
      <c r="N358" s="1">
        <v>0.68300000000000005</v>
      </c>
      <c r="P358">
        <v>4.54</v>
      </c>
      <c r="Q358">
        <v>4.38</v>
      </c>
      <c r="R358">
        <v>1.2</v>
      </c>
    </row>
    <row r="359" spans="1:18" x14ac:dyDescent="0.45">
      <c r="A359">
        <v>358</v>
      </c>
      <c r="B359" t="s">
        <v>321</v>
      </c>
      <c r="C359" t="s">
        <v>64</v>
      </c>
      <c r="D359">
        <v>5</v>
      </c>
      <c r="E359">
        <v>5</v>
      </c>
      <c r="F359">
        <v>0</v>
      </c>
      <c r="G359">
        <v>22</v>
      </c>
      <c r="H359">
        <v>19</v>
      </c>
      <c r="I359">
        <v>99.2</v>
      </c>
      <c r="J359">
        <v>7.76</v>
      </c>
      <c r="K359">
        <v>3.52</v>
      </c>
      <c r="L359">
        <v>1.08</v>
      </c>
      <c r="M359">
        <v>0.315</v>
      </c>
      <c r="N359" s="1">
        <v>0.70699999999999996</v>
      </c>
      <c r="P359">
        <v>4.5999999999999996</v>
      </c>
      <c r="Q359">
        <v>4.33</v>
      </c>
      <c r="R359">
        <v>1.2</v>
      </c>
    </row>
    <row r="360" spans="1:18" x14ac:dyDescent="0.45">
      <c r="A360">
        <v>359</v>
      </c>
      <c r="B360" t="s">
        <v>857</v>
      </c>
      <c r="C360" t="s">
        <v>35</v>
      </c>
      <c r="D360">
        <v>4</v>
      </c>
      <c r="E360">
        <v>6</v>
      </c>
      <c r="F360">
        <v>0</v>
      </c>
      <c r="G360">
        <v>19</v>
      </c>
      <c r="H360">
        <v>19</v>
      </c>
      <c r="I360">
        <v>99</v>
      </c>
      <c r="J360">
        <v>5.55</v>
      </c>
      <c r="K360">
        <v>2.64</v>
      </c>
      <c r="L360">
        <v>1.18</v>
      </c>
      <c r="M360">
        <v>0.31</v>
      </c>
      <c r="N360" s="1">
        <v>0.66500000000000004</v>
      </c>
      <c r="P360">
        <v>5.09</v>
      </c>
      <c r="Q360">
        <v>4.76</v>
      </c>
      <c r="R360">
        <v>1.1000000000000001</v>
      </c>
    </row>
    <row r="361" spans="1:18" x14ac:dyDescent="0.45">
      <c r="A361">
        <v>360</v>
      </c>
      <c r="B361" t="s">
        <v>858</v>
      </c>
      <c r="C361" t="s">
        <v>36</v>
      </c>
      <c r="D361">
        <v>6</v>
      </c>
      <c r="E361">
        <v>7</v>
      </c>
      <c r="F361">
        <v>0</v>
      </c>
      <c r="G361">
        <v>25</v>
      </c>
      <c r="H361">
        <v>19</v>
      </c>
      <c r="I361">
        <v>110</v>
      </c>
      <c r="J361">
        <v>6.71</v>
      </c>
      <c r="K361">
        <v>2.4500000000000002</v>
      </c>
      <c r="L361">
        <v>1.23</v>
      </c>
      <c r="M361">
        <v>0.29899999999999999</v>
      </c>
      <c r="N361" s="1">
        <v>0.72399999999999998</v>
      </c>
      <c r="P361">
        <v>4.25</v>
      </c>
      <c r="Q361">
        <v>4.41</v>
      </c>
      <c r="R361">
        <v>1</v>
      </c>
    </row>
    <row r="362" spans="1:18" x14ac:dyDescent="0.45">
      <c r="A362">
        <v>361</v>
      </c>
      <c r="B362" t="s">
        <v>859</v>
      </c>
      <c r="C362" t="s">
        <v>102</v>
      </c>
      <c r="D362">
        <v>4</v>
      </c>
      <c r="E362">
        <v>6</v>
      </c>
      <c r="F362">
        <v>0</v>
      </c>
      <c r="G362">
        <v>19</v>
      </c>
      <c r="H362">
        <v>19</v>
      </c>
      <c r="I362">
        <v>91</v>
      </c>
      <c r="J362">
        <v>7.22</v>
      </c>
      <c r="K362">
        <v>3.16</v>
      </c>
      <c r="L362">
        <v>1.19</v>
      </c>
      <c r="M362">
        <v>0.28599999999999998</v>
      </c>
      <c r="N362" s="1">
        <v>0.68100000000000005</v>
      </c>
      <c r="P362">
        <v>4.55</v>
      </c>
      <c r="Q362">
        <v>4.5199999999999996</v>
      </c>
      <c r="R362">
        <v>1</v>
      </c>
    </row>
    <row r="363" spans="1:18" x14ac:dyDescent="0.45">
      <c r="A363">
        <v>362</v>
      </c>
      <c r="B363" t="s">
        <v>860</v>
      </c>
      <c r="C363" t="s">
        <v>89</v>
      </c>
      <c r="D363">
        <v>5</v>
      </c>
      <c r="E363">
        <v>7</v>
      </c>
      <c r="F363">
        <v>0</v>
      </c>
      <c r="G363">
        <v>20</v>
      </c>
      <c r="H363">
        <v>19</v>
      </c>
      <c r="I363">
        <v>93</v>
      </c>
      <c r="J363">
        <v>8.0299999999999994</v>
      </c>
      <c r="K363">
        <v>3.87</v>
      </c>
      <c r="L363">
        <v>1.06</v>
      </c>
      <c r="M363">
        <v>0.30099999999999999</v>
      </c>
      <c r="N363" s="1">
        <v>0.7</v>
      </c>
      <c r="P363">
        <v>4.55</v>
      </c>
      <c r="Q363">
        <v>4.49</v>
      </c>
      <c r="R363">
        <v>1</v>
      </c>
    </row>
    <row r="364" spans="1:18" x14ac:dyDescent="0.45">
      <c r="A364">
        <v>363</v>
      </c>
      <c r="B364" t="s">
        <v>861</v>
      </c>
      <c r="C364" t="s">
        <v>54</v>
      </c>
      <c r="D364">
        <v>5</v>
      </c>
      <c r="E364">
        <v>5</v>
      </c>
      <c r="F364">
        <v>0</v>
      </c>
      <c r="G364">
        <v>25</v>
      </c>
      <c r="H364">
        <v>19</v>
      </c>
      <c r="I364">
        <v>97</v>
      </c>
      <c r="J364">
        <v>9</v>
      </c>
      <c r="K364">
        <v>3.71</v>
      </c>
      <c r="L364">
        <v>1.3</v>
      </c>
      <c r="M364">
        <v>0.29099999999999998</v>
      </c>
      <c r="N364" s="1">
        <v>0.71599999999999997</v>
      </c>
      <c r="P364">
        <v>4.3600000000000003</v>
      </c>
      <c r="Q364">
        <v>4.49</v>
      </c>
      <c r="R364">
        <v>1</v>
      </c>
    </row>
    <row r="365" spans="1:18" x14ac:dyDescent="0.45">
      <c r="A365">
        <v>364</v>
      </c>
      <c r="B365" t="s">
        <v>862</v>
      </c>
      <c r="C365" t="s">
        <v>54</v>
      </c>
      <c r="D365">
        <v>7</v>
      </c>
      <c r="E365">
        <v>8</v>
      </c>
      <c r="F365">
        <v>0</v>
      </c>
      <c r="G365">
        <v>24</v>
      </c>
      <c r="H365">
        <v>19</v>
      </c>
      <c r="I365">
        <v>111</v>
      </c>
      <c r="J365">
        <v>8.43</v>
      </c>
      <c r="K365">
        <v>3.81</v>
      </c>
      <c r="L365">
        <v>1.3</v>
      </c>
      <c r="M365">
        <v>0.30099999999999999</v>
      </c>
      <c r="N365" s="1">
        <v>0.70799999999999996</v>
      </c>
      <c r="P365">
        <v>4.62</v>
      </c>
      <c r="Q365">
        <v>4.66</v>
      </c>
      <c r="R365">
        <v>1</v>
      </c>
    </row>
    <row r="366" spans="1:18" x14ac:dyDescent="0.45">
      <c r="A366">
        <v>365</v>
      </c>
      <c r="B366" t="s">
        <v>863</v>
      </c>
      <c r="C366" t="s">
        <v>30</v>
      </c>
      <c r="D366">
        <v>5</v>
      </c>
      <c r="E366">
        <v>6</v>
      </c>
      <c r="F366">
        <v>0</v>
      </c>
      <c r="G366">
        <v>23</v>
      </c>
      <c r="H366">
        <v>19</v>
      </c>
      <c r="I366">
        <v>106.2</v>
      </c>
      <c r="J366">
        <v>7</v>
      </c>
      <c r="K366">
        <v>2.4500000000000002</v>
      </c>
      <c r="L366">
        <v>1.35</v>
      </c>
      <c r="M366">
        <v>0.29899999999999999</v>
      </c>
      <c r="N366" s="1">
        <v>0.70499999999999996</v>
      </c>
      <c r="P366">
        <v>4.55</v>
      </c>
      <c r="Q366">
        <v>4.55</v>
      </c>
      <c r="R366">
        <v>1</v>
      </c>
    </row>
    <row r="367" spans="1:18" x14ac:dyDescent="0.45">
      <c r="A367">
        <v>366</v>
      </c>
      <c r="B367" t="s">
        <v>864</v>
      </c>
      <c r="C367" t="s">
        <v>60</v>
      </c>
      <c r="D367">
        <v>6</v>
      </c>
      <c r="E367">
        <v>7</v>
      </c>
      <c r="F367">
        <v>0</v>
      </c>
      <c r="G367">
        <v>20</v>
      </c>
      <c r="H367">
        <v>19</v>
      </c>
      <c r="I367">
        <v>97.2</v>
      </c>
      <c r="J367">
        <v>6.72</v>
      </c>
      <c r="K367">
        <v>2.86</v>
      </c>
      <c r="L367">
        <v>1.2</v>
      </c>
      <c r="M367">
        <v>0.307</v>
      </c>
      <c r="N367" s="1">
        <v>0.68700000000000006</v>
      </c>
      <c r="P367">
        <v>4.79</v>
      </c>
      <c r="Q367">
        <v>4.5999999999999996</v>
      </c>
      <c r="R367">
        <v>1</v>
      </c>
    </row>
    <row r="368" spans="1:18" x14ac:dyDescent="0.45">
      <c r="A368">
        <v>367</v>
      </c>
      <c r="B368" t="s">
        <v>865</v>
      </c>
      <c r="C368" t="s">
        <v>48</v>
      </c>
      <c r="D368">
        <v>7</v>
      </c>
      <c r="E368">
        <v>7</v>
      </c>
      <c r="F368">
        <v>0</v>
      </c>
      <c r="G368">
        <v>26</v>
      </c>
      <c r="H368">
        <v>19</v>
      </c>
      <c r="I368">
        <v>107.2</v>
      </c>
      <c r="J368">
        <v>8.77</v>
      </c>
      <c r="K368">
        <v>4.01</v>
      </c>
      <c r="L368">
        <v>1.17</v>
      </c>
      <c r="M368">
        <v>0.28100000000000003</v>
      </c>
      <c r="N368" s="1">
        <v>0.69899999999999995</v>
      </c>
      <c r="P368">
        <v>4.43</v>
      </c>
      <c r="Q368">
        <v>4.55</v>
      </c>
      <c r="R368">
        <v>0.9</v>
      </c>
    </row>
    <row r="369" spans="1:18" x14ac:dyDescent="0.45">
      <c r="A369">
        <v>368</v>
      </c>
      <c r="B369" t="s">
        <v>866</v>
      </c>
      <c r="C369" t="s">
        <v>36</v>
      </c>
      <c r="D369">
        <v>6</v>
      </c>
      <c r="E369">
        <v>9</v>
      </c>
      <c r="F369">
        <v>0</v>
      </c>
      <c r="G369">
        <v>24</v>
      </c>
      <c r="H369">
        <v>19</v>
      </c>
      <c r="I369">
        <v>109.2</v>
      </c>
      <c r="J369">
        <v>6.24</v>
      </c>
      <c r="K369">
        <v>3.04</v>
      </c>
      <c r="L369">
        <v>1.07</v>
      </c>
      <c r="M369">
        <v>0.29899999999999999</v>
      </c>
      <c r="N369" s="1">
        <v>0.68899999999999995</v>
      </c>
      <c r="P369">
        <v>4.59</v>
      </c>
      <c r="Q369">
        <v>4.5599999999999996</v>
      </c>
      <c r="R369">
        <v>0.9</v>
      </c>
    </row>
    <row r="370" spans="1:18" x14ac:dyDescent="0.45">
      <c r="A370">
        <v>369</v>
      </c>
      <c r="B370" t="s">
        <v>867</v>
      </c>
      <c r="C370" t="s">
        <v>71</v>
      </c>
      <c r="D370">
        <v>4</v>
      </c>
      <c r="E370">
        <v>4</v>
      </c>
      <c r="F370">
        <v>0</v>
      </c>
      <c r="G370">
        <v>20</v>
      </c>
      <c r="H370">
        <v>19</v>
      </c>
      <c r="I370">
        <v>79.099999999999994</v>
      </c>
      <c r="J370">
        <v>7.38</v>
      </c>
      <c r="K370">
        <v>2.84</v>
      </c>
      <c r="L370">
        <v>1.1299999999999999</v>
      </c>
      <c r="M370">
        <v>0.28899999999999998</v>
      </c>
      <c r="N370" s="1">
        <v>0.7</v>
      </c>
      <c r="P370">
        <v>4.3099999999999996</v>
      </c>
      <c r="Q370">
        <v>4.3499999999999996</v>
      </c>
      <c r="R370">
        <v>0.8</v>
      </c>
    </row>
    <row r="371" spans="1:18" x14ac:dyDescent="0.45">
      <c r="A371">
        <v>370</v>
      </c>
      <c r="B371" t="s">
        <v>868</v>
      </c>
      <c r="C371" t="s">
        <v>20</v>
      </c>
      <c r="D371">
        <v>5</v>
      </c>
      <c r="E371">
        <v>7</v>
      </c>
      <c r="F371">
        <v>0</v>
      </c>
      <c r="G371">
        <v>22</v>
      </c>
      <c r="H371">
        <v>19</v>
      </c>
      <c r="I371">
        <v>105.1</v>
      </c>
      <c r="J371">
        <v>7.95</v>
      </c>
      <c r="K371">
        <v>3.85</v>
      </c>
      <c r="L371">
        <v>1.2</v>
      </c>
      <c r="M371">
        <v>0.29799999999999999</v>
      </c>
      <c r="N371" s="1">
        <v>0.68500000000000005</v>
      </c>
      <c r="P371">
        <v>4.79</v>
      </c>
      <c r="Q371">
        <v>4.6399999999999997</v>
      </c>
      <c r="R371">
        <v>0.8</v>
      </c>
    </row>
    <row r="372" spans="1:18" x14ac:dyDescent="0.45">
      <c r="A372">
        <v>371</v>
      </c>
      <c r="B372" t="s">
        <v>869</v>
      </c>
      <c r="C372" t="s">
        <v>132</v>
      </c>
      <c r="D372">
        <v>5</v>
      </c>
      <c r="E372">
        <v>7</v>
      </c>
      <c r="F372">
        <v>0</v>
      </c>
      <c r="G372">
        <v>19</v>
      </c>
      <c r="H372">
        <v>19</v>
      </c>
      <c r="I372">
        <v>80.099999999999994</v>
      </c>
      <c r="J372">
        <v>7.06</v>
      </c>
      <c r="K372">
        <v>3.7</v>
      </c>
      <c r="L372">
        <v>1.23</v>
      </c>
      <c r="M372">
        <v>0.29299999999999998</v>
      </c>
      <c r="N372" s="1">
        <v>0.67600000000000005</v>
      </c>
      <c r="P372">
        <v>4.93</v>
      </c>
      <c r="Q372">
        <v>4.8099999999999996</v>
      </c>
      <c r="R372">
        <v>0.8</v>
      </c>
    </row>
    <row r="373" spans="1:18" x14ac:dyDescent="0.45">
      <c r="A373">
        <v>372</v>
      </c>
      <c r="B373" t="s">
        <v>870</v>
      </c>
      <c r="C373" t="s">
        <v>48</v>
      </c>
      <c r="D373">
        <v>7</v>
      </c>
      <c r="E373">
        <v>6</v>
      </c>
      <c r="F373">
        <v>0</v>
      </c>
      <c r="G373">
        <v>25</v>
      </c>
      <c r="H373">
        <v>19</v>
      </c>
      <c r="I373">
        <v>111.1</v>
      </c>
      <c r="J373">
        <v>7.44</v>
      </c>
      <c r="K373">
        <v>3.72</v>
      </c>
      <c r="L373">
        <v>1.1299999999999999</v>
      </c>
      <c r="M373">
        <v>0.28899999999999998</v>
      </c>
      <c r="N373" s="1">
        <v>0.72599999999999998</v>
      </c>
      <c r="P373">
        <v>4.29</v>
      </c>
      <c r="Q373">
        <v>4.6399999999999997</v>
      </c>
      <c r="R373">
        <v>0.7</v>
      </c>
    </row>
    <row r="374" spans="1:18" x14ac:dyDescent="0.45">
      <c r="A374">
        <v>373</v>
      </c>
      <c r="B374" t="s">
        <v>871</v>
      </c>
      <c r="C374" t="s">
        <v>39</v>
      </c>
      <c r="D374">
        <v>5</v>
      </c>
      <c r="E374">
        <v>9</v>
      </c>
      <c r="F374">
        <v>0</v>
      </c>
      <c r="G374">
        <v>19</v>
      </c>
      <c r="H374">
        <v>19</v>
      </c>
      <c r="I374">
        <v>105.1</v>
      </c>
      <c r="J374">
        <v>5.81</v>
      </c>
      <c r="K374">
        <v>2.74</v>
      </c>
      <c r="L374">
        <v>1.37</v>
      </c>
      <c r="M374">
        <v>0.28999999999999998</v>
      </c>
      <c r="N374" s="1">
        <v>0.70099999999999996</v>
      </c>
      <c r="P374">
        <v>4.7</v>
      </c>
      <c r="Q374">
        <v>4.9400000000000004</v>
      </c>
      <c r="R374">
        <v>0.7</v>
      </c>
    </row>
    <row r="375" spans="1:18" x14ac:dyDescent="0.45">
      <c r="A375">
        <v>374</v>
      </c>
      <c r="B375" t="s">
        <v>872</v>
      </c>
      <c r="C375" t="s">
        <v>102</v>
      </c>
      <c r="D375">
        <v>4</v>
      </c>
      <c r="E375">
        <v>6</v>
      </c>
      <c r="F375">
        <v>0</v>
      </c>
      <c r="G375">
        <v>19</v>
      </c>
      <c r="H375">
        <v>19</v>
      </c>
      <c r="I375">
        <v>95.2</v>
      </c>
      <c r="J375">
        <v>6.68</v>
      </c>
      <c r="K375">
        <v>2.63</v>
      </c>
      <c r="L375">
        <v>1.32</v>
      </c>
      <c r="M375">
        <v>0.27900000000000003</v>
      </c>
      <c r="N375" s="1">
        <v>0.67100000000000004</v>
      </c>
      <c r="P375">
        <v>4.6100000000000003</v>
      </c>
      <c r="Q375">
        <v>4.7699999999999996</v>
      </c>
      <c r="R375">
        <v>0.7</v>
      </c>
    </row>
    <row r="376" spans="1:18" x14ac:dyDescent="0.45">
      <c r="A376">
        <v>375</v>
      </c>
      <c r="B376" t="s">
        <v>873</v>
      </c>
      <c r="D376">
        <v>4</v>
      </c>
      <c r="E376">
        <v>7</v>
      </c>
      <c r="F376">
        <v>0</v>
      </c>
      <c r="G376">
        <v>21</v>
      </c>
      <c r="H376">
        <v>19</v>
      </c>
      <c r="I376">
        <v>107.1</v>
      </c>
      <c r="J376">
        <v>5.37</v>
      </c>
      <c r="K376">
        <v>2.35</v>
      </c>
      <c r="L376">
        <v>1.34</v>
      </c>
      <c r="M376">
        <v>0.31</v>
      </c>
      <c r="N376" s="1">
        <v>0.69599999999999995</v>
      </c>
      <c r="P376">
        <v>4.8600000000000003</v>
      </c>
      <c r="Q376">
        <v>4.92</v>
      </c>
      <c r="R376">
        <v>0.7</v>
      </c>
    </row>
    <row r="377" spans="1:18" x14ac:dyDescent="0.45">
      <c r="A377">
        <v>376</v>
      </c>
      <c r="B377" t="s">
        <v>874</v>
      </c>
      <c r="D377">
        <v>6</v>
      </c>
      <c r="E377">
        <v>9</v>
      </c>
      <c r="F377">
        <v>0</v>
      </c>
      <c r="G377">
        <v>24</v>
      </c>
      <c r="H377">
        <v>19</v>
      </c>
      <c r="I377">
        <v>113</v>
      </c>
      <c r="J377">
        <v>4.78</v>
      </c>
      <c r="K377">
        <v>1.99</v>
      </c>
      <c r="L377">
        <v>1.43</v>
      </c>
      <c r="M377">
        <v>0.29399999999999998</v>
      </c>
      <c r="N377" s="1">
        <v>0.66500000000000004</v>
      </c>
      <c r="P377">
        <v>5.0999999999999996</v>
      </c>
      <c r="Q377">
        <v>5.0599999999999996</v>
      </c>
      <c r="R377">
        <v>0.7</v>
      </c>
    </row>
    <row r="378" spans="1:18" x14ac:dyDescent="0.45">
      <c r="A378">
        <v>377</v>
      </c>
      <c r="B378" t="s">
        <v>875</v>
      </c>
      <c r="C378" t="s">
        <v>117</v>
      </c>
      <c r="D378">
        <v>7</v>
      </c>
      <c r="E378">
        <v>8</v>
      </c>
      <c r="F378">
        <v>0</v>
      </c>
      <c r="G378">
        <v>24</v>
      </c>
      <c r="H378">
        <v>19</v>
      </c>
      <c r="I378">
        <v>113</v>
      </c>
      <c r="J378">
        <v>5.81</v>
      </c>
      <c r="K378">
        <v>3.27</v>
      </c>
      <c r="L378">
        <v>1.19</v>
      </c>
      <c r="M378">
        <v>0.29099999999999998</v>
      </c>
      <c r="N378" s="1">
        <v>0.68799999999999994</v>
      </c>
      <c r="P378">
        <v>4.78</v>
      </c>
      <c r="Q378">
        <v>4.9400000000000004</v>
      </c>
      <c r="R378">
        <v>0.6</v>
      </c>
    </row>
    <row r="379" spans="1:18" x14ac:dyDescent="0.45">
      <c r="A379">
        <v>378</v>
      </c>
      <c r="B379" t="s">
        <v>876</v>
      </c>
      <c r="C379" t="s">
        <v>132</v>
      </c>
      <c r="D379">
        <v>3</v>
      </c>
      <c r="E379">
        <v>5</v>
      </c>
      <c r="F379">
        <v>0</v>
      </c>
      <c r="G379">
        <v>25</v>
      </c>
      <c r="H379">
        <v>19</v>
      </c>
      <c r="I379">
        <v>84.2</v>
      </c>
      <c r="J379">
        <v>9.0299999999999994</v>
      </c>
      <c r="K379">
        <v>4.57</v>
      </c>
      <c r="L379">
        <v>1.28</v>
      </c>
      <c r="M379">
        <v>0.28899999999999998</v>
      </c>
      <c r="N379" s="1">
        <v>0.66500000000000004</v>
      </c>
      <c r="P379">
        <v>5.0999999999999996</v>
      </c>
      <c r="Q379">
        <v>4.97</v>
      </c>
      <c r="R379">
        <v>0.6</v>
      </c>
    </row>
    <row r="380" spans="1:18" x14ac:dyDescent="0.45">
      <c r="A380">
        <v>379</v>
      </c>
      <c r="B380" t="s">
        <v>877</v>
      </c>
      <c r="C380" t="s">
        <v>32</v>
      </c>
      <c r="D380">
        <v>1</v>
      </c>
      <c r="E380">
        <v>1</v>
      </c>
      <c r="F380">
        <v>0</v>
      </c>
      <c r="G380">
        <v>19</v>
      </c>
      <c r="H380">
        <v>19</v>
      </c>
      <c r="I380">
        <v>64.2</v>
      </c>
      <c r="J380">
        <v>9.4600000000000009</v>
      </c>
      <c r="K380">
        <v>4.7300000000000004</v>
      </c>
      <c r="L380">
        <v>1.25</v>
      </c>
      <c r="M380">
        <v>0.3</v>
      </c>
      <c r="N380" s="1">
        <v>0.72499999999999998</v>
      </c>
      <c r="P380">
        <v>4.45</v>
      </c>
      <c r="Q380">
        <v>4.63</v>
      </c>
      <c r="R380">
        <v>0.6</v>
      </c>
    </row>
    <row r="381" spans="1:18" x14ac:dyDescent="0.45">
      <c r="A381">
        <v>380</v>
      </c>
      <c r="B381" t="s">
        <v>878</v>
      </c>
      <c r="C381" t="s">
        <v>62</v>
      </c>
      <c r="D381">
        <v>1</v>
      </c>
      <c r="E381">
        <v>1</v>
      </c>
      <c r="F381">
        <v>0</v>
      </c>
      <c r="G381">
        <v>20</v>
      </c>
      <c r="H381">
        <v>19</v>
      </c>
      <c r="I381">
        <v>54.2</v>
      </c>
      <c r="J381">
        <v>9.0500000000000007</v>
      </c>
      <c r="K381">
        <v>4.28</v>
      </c>
      <c r="L381">
        <v>1.1499999999999999</v>
      </c>
      <c r="M381">
        <v>0.28699999999999998</v>
      </c>
      <c r="N381" s="1">
        <v>0.70099999999999996</v>
      </c>
      <c r="P381">
        <v>4.4400000000000004</v>
      </c>
      <c r="Q381">
        <v>4.3899999999999997</v>
      </c>
      <c r="R381">
        <v>0.6</v>
      </c>
    </row>
    <row r="382" spans="1:18" x14ac:dyDescent="0.45">
      <c r="A382">
        <v>381</v>
      </c>
      <c r="B382" t="s">
        <v>879</v>
      </c>
      <c r="C382" t="s">
        <v>132</v>
      </c>
      <c r="D382">
        <v>4</v>
      </c>
      <c r="E382">
        <v>6</v>
      </c>
      <c r="F382">
        <v>0</v>
      </c>
      <c r="G382">
        <v>20</v>
      </c>
      <c r="H382">
        <v>19</v>
      </c>
      <c r="I382">
        <v>75</v>
      </c>
      <c r="J382">
        <v>8.2799999999999994</v>
      </c>
      <c r="K382">
        <v>4.92</v>
      </c>
      <c r="L382">
        <v>1.2</v>
      </c>
      <c r="M382">
        <v>0.29299999999999998</v>
      </c>
      <c r="N382" s="1">
        <v>0.69</v>
      </c>
      <c r="P382">
        <v>5.04</v>
      </c>
      <c r="Q382">
        <v>4.95</v>
      </c>
      <c r="R382">
        <v>0.6</v>
      </c>
    </row>
    <row r="383" spans="1:18" x14ac:dyDescent="0.45">
      <c r="A383">
        <v>382</v>
      </c>
      <c r="B383" t="s">
        <v>880</v>
      </c>
      <c r="C383" t="s">
        <v>64</v>
      </c>
      <c r="D383">
        <v>5</v>
      </c>
      <c r="E383">
        <v>7</v>
      </c>
      <c r="F383">
        <v>0</v>
      </c>
      <c r="G383">
        <v>19</v>
      </c>
      <c r="H383">
        <v>19</v>
      </c>
      <c r="I383">
        <v>83.1</v>
      </c>
      <c r="J383">
        <v>5.29</v>
      </c>
      <c r="K383">
        <v>3.03</v>
      </c>
      <c r="L383">
        <v>1.19</v>
      </c>
      <c r="M383">
        <v>0.29899999999999999</v>
      </c>
      <c r="N383" s="1">
        <v>0.67800000000000005</v>
      </c>
      <c r="P383">
        <v>4.97</v>
      </c>
      <c r="Q383">
        <v>4.91</v>
      </c>
      <c r="R383">
        <v>0.5</v>
      </c>
    </row>
    <row r="384" spans="1:18" x14ac:dyDescent="0.45">
      <c r="A384">
        <v>383</v>
      </c>
      <c r="B384" t="s">
        <v>881</v>
      </c>
      <c r="C384" t="s">
        <v>26</v>
      </c>
      <c r="D384">
        <v>5</v>
      </c>
      <c r="E384">
        <v>7</v>
      </c>
      <c r="F384">
        <v>0</v>
      </c>
      <c r="G384">
        <v>25</v>
      </c>
      <c r="H384">
        <v>19</v>
      </c>
      <c r="I384">
        <v>93.1</v>
      </c>
      <c r="J384">
        <v>7.14</v>
      </c>
      <c r="K384">
        <v>4.34</v>
      </c>
      <c r="L384">
        <v>1.25</v>
      </c>
      <c r="M384">
        <v>0.29699999999999999</v>
      </c>
      <c r="N384" s="1">
        <v>0.70499999999999996</v>
      </c>
      <c r="P384">
        <v>4.92</v>
      </c>
      <c r="Q384">
        <v>5.0199999999999996</v>
      </c>
      <c r="R384">
        <v>0.5</v>
      </c>
    </row>
    <row r="385" spans="1:18" x14ac:dyDescent="0.45">
      <c r="A385">
        <v>384</v>
      </c>
      <c r="B385" t="s">
        <v>882</v>
      </c>
      <c r="C385" t="s">
        <v>35</v>
      </c>
      <c r="D385">
        <v>4</v>
      </c>
      <c r="E385">
        <v>8</v>
      </c>
      <c r="F385">
        <v>0</v>
      </c>
      <c r="G385">
        <v>20</v>
      </c>
      <c r="H385">
        <v>19</v>
      </c>
      <c r="I385">
        <v>102</v>
      </c>
      <c r="J385">
        <v>6</v>
      </c>
      <c r="K385">
        <v>3.71</v>
      </c>
      <c r="L385">
        <v>1.41</v>
      </c>
      <c r="M385">
        <v>0.30099999999999999</v>
      </c>
      <c r="N385" s="1">
        <v>0.66400000000000003</v>
      </c>
      <c r="P385">
        <v>5.56</v>
      </c>
      <c r="Q385">
        <v>5.46</v>
      </c>
      <c r="R385">
        <v>0.5</v>
      </c>
    </row>
    <row r="386" spans="1:18" x14ac:dyDescent="0.45">
      <c r="A386">
        <v>385</v>
      </c>
      <c r="B386" t="s">
        <v>883</v>
      </c>
      <c r="C386" t="s">
        <v>89</v>
      </c>
      <c r="D386">
        <v>5</v>
      </c>
      <c r="E386">
        <v>8</v>
      </c>
      <c r="F386">
        <v>0</v>
      </c>
      <c r="G386">
        <v>26</v>
      </c>
      <c r="H386">
        <v>19</v>
      </c>
      <c r="I386">
        <v>101.2</v>
      </c>
      <c r="J386">
        <v>5.84</v>
      </c>
      <c r="K386">
        <v>3.01</v>
      </c>
      <c r="L386">
        <v>1.33</v>
      </c>
      <c r="M386">
        <v>0.29899999999999999</v>
      </c>
      <c r="N386" s="1">
        <v>0.69799999999999995</v>
      </c>
      <c r="P386">
        <v>4.87</v>
      </c>
      <c r="Q386">
        <v>5.0199999999999996</v>
      </c>
      <c r="R386">
        <v>0.4</v>
      </c>
    </row>
    <row r="387" spans="1:18" x14ac:dyDescent="0.45">
      <c r="A387">
        <v>386</v>
      </c>
      <c r="B387" t="s">
        <v>884</v>
      </c>
      <c r="C387" t="s">
        <v>18</v>
      </c>
      <c r="D387">
        <v>3</v>
      </c>
      <c r="E387">
        <v>3</v>
      </c>
      <c r="F387">
        <v>0</v>
      </c>
      <c r="G387">
        <v>24</v>
      </c>
      <c r="H387">
        <v>19</v>
      </c>
      <c r="I387">
        <v>85</v>
      </c>
      <c r="J387">
        <v>7.52</v>
      </c>
      <c r="K387">
        <v>4.0199999999999996</v>
      </c>
      <c r="L387">
        <v>1.27</v>
      </c>
      <c r="M387">
        <v>0.28799999999999998</v>
      </c>
      <c r="N387" s="1">
        <v>0.69399999999999995</v>
      </c>
      <c r="P387">
        <v>4.76</v>
      </c>
      <c r="Q387">
        <v>4.9000000000000004</v>
      </c>
      <c r="R387">
        <v>0.4</v>
      </c>
    </row>
    <row r="388" spans="1:18" x14ac:dyDescent="0.45">
      <c r="A388">
        <v>387</v>
      </c>
      <c r="B388" t="s">
        <v>885</v>
      </c>
      <c r="C388" t="s">
        <v>39</v>
      </c>
      <c r="D388">
        <v>3</v>
      </c>
      <c r="E388">
        <v>6</v>
      </c>
      <c r="F388">
        <v>0</v>
      </c>
      <c r="G388">
        <v>24</v>
      </c>
      <c r="H388">
        <v>19</v>
      </c>
      <c r="I388">
        <v>87.2</v>
      </c>
      <c r="J388">
        <v>6.77</v>
      </c>
      <c r="K388">
        <v>4.5199999999999996</v>
      </c>
      <c r="L388">
        <v>1.23</v>
      </c>
      <c r="M388">
        <v>0.29899999999999999</v>
      </c>
      <c r="N388" s="1">
        <v>0.70499999999999996</v>
      </c>
      <c r="P388">
        <v>4.93</v>
      </c>
      <c r="Q388">
        <v>5.14</v>
      </c>
      <c r="R388">
        <v>0.4</v>
      </c>
    </row>
    <row r="389" spans="1:18" x14ac:dyDescent="0.45">
      <c r="A389">
        <v>388</v>
      </c>
      <c r="B389" t="s">
        <v>886</v>
      </c>
      <c r="D389">
        <v>6</v>
      </c>
      <c r="E389">
        <v>9</v>
      </c>
      <c r="F389">
        <v>0</v>
      </c>
      <c r="G389">
        <v>25</v>
      </c>
      <c r="H389">
        <v>19</v>
      </c>
      <c r="I389">
        <v>109.1</v>
      </c>
      <c r="J389">
        <v>6.09</v>
      </c>
      <c r="K389">
        <v>3.05</v>
      </c>
      <c r="L389">
        <v>1.48</v>
      </c>
      <c r="M389">
        <v>0.30199999999999999</v>
      </c>
      <c r="N389" s="1">
        <v>0.67700000000000005</v>
      </c>
      <c r="P389">
        <v>5.27</v>
      </c>
      <c r="Q389">
        <v>5.25</v>
      </c>
      <c r="R389">
        <v>0.4</v>
      </c>
    </row>
    <row r="390" spans="1:18" x14ac:dyDescent="0.45">
      <c r="A390">
        <v>389</v>
      </c>
      <c r="B390" t="s">
        <v>887</v>
      </c>
      <c r="C390" t="s">
        <v>52</v>
      </c>
      <c r="D390">
        <v>5</v>
      </c>
      <c r="E390">
        <v>6</v>
      </c>
      <c r="F390">
        <v>0</v>
      </c>
      <c r="G390">
        <v>24</v>
      </c>
      <c r="H390">
        <v>19</v>
      </c>
      <c r="I390">
        <v>86.2</v>
      </c>
      <c r="J390">
        <v>6.23</v>
      </c>
      <c r="K390">
        <v>3.94</v>
      </c>
      <c r="L390">
        <v>1.25</v>
      </c>
      <c r="M390">
        <v>0.29099999999999998</v>
      </c>
      <c r="N390" s="1">
        <v>0.69799999999999995</v>
      </c>
      <c r="P390">
        <v>4.88</v>
      </c>
      <c r="Q390">
        <v>5.16</v>
      </c>
      <c r="R390">
        <v>0.3</v>
      </c>
    </row>
    <row r="391" spans="1:18" x14ac:dyDescent="0.45">
      <c r="A391">
        <v>390</v>
      </c>
      <c r="B391" t="s">
        <v>888</v>
      </c>
      <c r="D391">
        <v>5</v>
      </c>
      <c r="E391">
        <v>8</v>
      </c>
      <c r="F391">
        <v>0</v>
      </c>
      <c r="G391">
        <v>19</v>
      </c>
      <c r="H391">
        <v>19</v>
      </c>
      <c r="I391">
        <v>104.2</v>
      </c>
      <c r="J391">
        <v>6.53</v>
      </c>
      <c r="K391">
        <v>2.92</v>
      </c>
      <c r="L391">
        <v>1.55</v>
      </c>
      <c r="M391">
        <v>0.29399999999999998</v>
      </c>
      <c r="N391" s="1">
        <v>0.67300000000000004</v>
      </c>
      <c r="P391">
        <v>5.16</v>
      </c>
      <c r="Q391">
        <v>5.21</v>
      </c>
      <c r="R391">
        <v>0.3</v>
      </c>
    </row>
    <row r="392" spans="1:18" x14ac:dyDescent="0.45">
      <c r="A392">
        <v>391</v>
      </c>
      <c r="B392" t="s">
        <v>889</v>
      </c>
      <c r="C392" t="s">
        <v>64</v>
      </c>
      <c r="D392">
        <v>5</v>
      </c>
      <c r="E392">
        <v>9</v>
      </c>
      <c r="F392">
        <v>0</v>
      </c>
      <c r="G392">
        <v>21</v>
      </c>
      <c r="H392">
        <v>19</v>
      </c>
      <c r="I392">
        <v>87.1</v>
      </c>
      <c r="J392">
        <v>8.25</v>
      </c>
      <c r="K392">
        <v>4.8499999999999996</v>
      </c>
      <c r="L392">
        <v>1.34</v>
      </c>
      <c r="M392">
        <v>0.29799999999999999</v>
      </c>
      <c r="N392" s="1">
        <v>0.67100000000000004</v>
      </c>
      <c r="P392">
        <v>5.46</v>
      </c>
      <c r="Q392">
        <v>5.21</v>
      </c>
      <c r="R392">
        <v>0.3</v>
      </c>
    </row>
    <row r="393" spans="1:18" x14ac:dyDescent="0.45">
      <c r="A393">
        <v>392</v>
      </c>
      <c r="B393" t="s">
        <v>890</v>
      </c>
      <c r="C393" t="s">
        <v>50</v>
      </c>
      <c r="D393">
        <v>3</v>
      </c>
      <c r="E393">
        <v>4</v>
      </c>
      <c r="F393">
        <v>0</v>
      </c>
      <c r="G393">
        <v>21</v>
      </c>
      <c r="H393">
        <v>19</v>
      </c>
      <c r="I393">
        <v>67.2</v>
      </c>
      <c r="J393">
        <v>10.24</v>
      </c>
      <c r="K393">
        <v>6.91</v>
      </c>
      <c r="L393">
        <v>1.33</v>
      </c>
      <c r="M393">
        <v>0.29499999999999998</v>
      </c>
      <c r="N393" s="1">
        <v>0.69699999999999995</v>
      </c>
      <c r="P393">
        <v>5.45</v>
      </c>
      <c r="Q393">
        <v>5.38</v>
      </c>
      <c r="R393">
        <v>0.2</v>
      </c>
    </row>
    <row r="394" spans="1:18" x14ac:dyDescent="0.45">
      <c r="A394">
        <v>393</v>
      </c>
      <c r="B394" t="s">
        <v>891</v>
      </c>
      <c r="D394">
        <v>4</v>
      </c>
      <c r="E394">
        <v>7</v>
      </c>
      <c r="F394">
        <v>0</v>
      </c>
      <c r="G394">
        <v>22</v>
      </c>
      <c r="H394">
        <v>19</v>
      </c>
      <c r="I394">
        <v>98.1</v>
      </c>
      <c r="J394">
        <v>4.58</v>
      </c>
      <c r="K394">
        <v>2.56</v>
      </c>
      <c r="L394">
        <v>1.37</v>
      </c>
      <c r="M394">
        <v>0.308</v>
      </c>
      <c r="N394" s="1">
        <v>0.66400000000000003</v>
      </c>
      <c r="P394">
        <v>5.4</v>
      </c>
      <c r="Q394">
        <v>5.2</v>
      </c>
      <c r="R394">
        <v>0.2</v>
      </c>
    </row>
    <row r="395" spans="1:18" x14ac:dyDescent="0.45">
      <c r="A395">
        <v>394</v>
      </c>
      <c r="B395" t="s">
        <v>892</v>
      </c>
      <c r="C395" t="s">
        <v>54</v>
      </c>
      <c r="D395">
        <v>5</v>
      </c>
      <c r="E395">
        <v>7</v>
      </c>
      <c r="F395">
        <v>0</v>
      </c>
      <c r="G395">
        <v>22</v>
      </c>
      <c r="H395">
        <v>19</v>
      </c>
      <c r="I395">
        <v>89.1</v>
      </c>
      <c r="J395">
        <v>6.85</v>
      </c>
      <c r="K395">
        <v>4.13</v>
      </c>
      <c r="L395">
        <v>1.41</v>
      </c>
      <c r="M395">
        <v>0.29299999999999998</v>
      </c>
      <c r="N395" s="1">
        <v>0.67600000000000005</v>
      </c>
      <c r="P395">
        <v>5.34</v>
      </c>
      <c r="Q395">
        <v>5.45</v>
      </c>
      <c r="R395">
        <v>0.1</v>
      </c>
    </row>
    <row r="396" spans="1:18" x14ac:dyDescent="0.45">
      <c r="A396">
        <v>395</v>
      </c>
      <c r="B396" t="s">
        <v>893</v>
      </c>
      <c r="D396">
        <v>4</v>
      </c>
      <c r="E396">
        <v>7</v>
      </c>
      <c r="F396">
        <v>0</v>
      </c>
      <c r="G396">
        <v>22</v>
      </c>
      <c r="H396">
        <v>19</v>
      </c>
      <c r="I396">
        <v>89</v>
      </c>
      <c r="J396">
        <v>6.67</v>
      </c>
      <c r="K396">
        <v>5.16</v>
      </c>
      <c r="L396">
        <v>1.52</v>
      </c>
      <c r="M396">
        <v>0.30499999999999999</v>
      </c>
      <c r="N396" s="1">
        <v>0.68500000000000005</v>
      </c>
      <c r="P396">
        <v>5.76</v>
      </c>
      <c r="Q396">
        <v>5.82</v>
      </c>
      <c r="R396">
        <v>-0.1</v>
      </c>
    </row>
    <row r="397" spans="1:18" x14ac:dyDescent="0.45">
      <c r="A397">
        <v>396</v>
      </c>
      <c r="B397" t="s">
        <v>309</v>
      </c>
      <c r="C397" t="s">
        <v>22</v>
      </c>
      <c r="D397">
        <v>6</v>
      </c>
      <c r="E397">
        <v>4</v>
      </c>
      <c r="F397">
        <v>0</v>
      </c>
      <c r="G397">
        <v>21</v>
      </c>
      <c r="H397">
        <v>18</v>
      </c>
      <c r="I397">
        <v>102.2</v>
      </c>
      <c r="J397">
        <v>8.68</v>
      </c>
      <c r="K397">
        <v>2.4500000000000002</v>
      </c>
      <c r="L397">
        <v>1.23</v>
      </c>
      <c r="M397">
        <v>0.28000000000000003</v>
      </c>
      <c r="N397" s="1">
        <v>0.71399999999999997</v>
      </c>
      <c r="P397">
        <v>3.86</v>
      </c>
      <c r="Q397">
        <v>3.98</v>
      </c>
      <c r="R397">
        <v>2</v>
      </c>
    </row>
    <row r="398" spans="1:18" x14ac:dyDescent="0.45">
      <c r="A398">
        <v>397</v>
      </c>
      <c r="B398" t="s">
        <v>293</v>
      </c>
      <c r="C398" t="s">
        <v>32</v>
      </c>
      <c r="D398">
        <v>6</v>
      </c>
      <c r="E398">
        <v>4</v>
      </c>
      <c r="F398">
        <v>0</v>
      </c>
      <c r="G398">
        <v>18</v>
      </c>
      <c r="H398">
        <v>18</v>
      </c>
      <c r="I398">
        <v>91.1</v>
      </c>
      <c r="J398">
        <v>11.04</v>
      </c>
      <c r="K398">
        <v>2.76</v>
      </c>
      <c r="L398">
        <v>1.28</v>
      </c>
      <c r="M398">
        <v>0.307</v>
      </c>
      <c r="N398" s="1">
        <v>0.74099999999999999</v>
      </c>
      <c r="P398">
        <v>3.84</v>
      </c>
      <c r="Q398">
        <v>3.8</v>
      </c>
      <c r="R398">
        <v>1.8</v>
      </c>
    </row>
    <row r="399" spans="1:18" x14ac:dyDescent="0.45">
      <c r="A399">
        <v>398</v>
      </c>
      <c r="B399" t="s">
        <v>894</v>
      </c>
      <c r="C399" t="s">
        <v>48</v>
      </c>
      <c r="D399">
        <v>6</v>
      </c>
      <c r="E399">
        <v>5</v>
      </c>
      <c r="F399">
        <v>0</v>
      </c>
      <c r="G399">
        <v>21</v>
      </c>
      <c r="H399">
        <v>18</v>
      </c>
      <c r="I399">
        <v>103</v>
      </c>
      <c r="J399">
        <v>7.34</v>
      </c>
      <c r="K399">
        <v>2.27</v>
      </c>
      <c r="L399">
        <v>1.31</v>
      </c>
      <c r="M399">
        <v>0.27900000000000003</v>
      </c>
      <c r="N399" s="1">
        <v>0.70899999999999996</v>
      </c>
      <c r="P399">
        <v>4.1100000000000003</v>
      </c>
      <c r="Q399">
        <v>4.3600000000000003</v>
      </c>
      <c r="R399">
        <v>1.4</v>
      </c>
    </row>
    <row r="400" spans="1:18" x14ac:dyDescent="0.45">
      <c r="A400">
        <v>399</v>
      </c>
      <c r="B400" t="s">
        <v>895</v>
      </c>
      <c r="C400" t="s">
        <v>32</v>
      </c>
      <c r="D400">
        <v>7</v>
      </c>
      <c r="E400">
        <v>6</v>
      </c>
      <c r="F400">
        <v>0</v>
      </c>
      <c r="G400">
        <v>24</v>
      </c>
      <c r="H400">
        <v>18</v>
      </c>
      <c r="I400">
        <v>120.1</v>
      </c>
      <c r="J400">
        <v>7.48</v>
      </c>
      <c r="K400">
        <v>2.62</v>
      </c>
      <c r="L400">
        <v>1.2</v>
      </c>
      <c r="M400">
        <v>0.29899999999999999</v>
      </c>
      <c r="N400" s="1">
        <v>0.70099999999999996</v>
      </c>
      <c r="P400">
        <v>4.34</v>
      </c>
      <c r="Q400">
        <v>4.3899999999999997</v>
      </c>
      <c r="R400">
        <v>1.4</v>
      </c>
    </row>
    <row r="401" spans="1:18" x14ac:dyDescent="0.45">
      <c r="A401">
        <v>400</v>
      </c>
      <c r="B401" t="s">
        <v>896</v>
      </c>
      <c r="C401" t="s">
        <v>39</v>
      </c>
      <c r="D401">
        <v>4</v>
      </c>
      <c r="E401">
        <v>7</v>
      </c>
      <c r="F401">
        <v>0</v>
      </c>
      <c r="G401">
        <v>21</v>
      </c>
      <c r="H401">
        <v>18</v>
      </c>
      <c r="I401">
        <v>93</v>
      </c>
      <c r="J401">
        <v>7.65</v>
      </c>
      <c r="K401">
        <v>2.9</v>
      </c>
      <c r="L401">
        <v>1.1599999999999999</v>
      </c>
      <c r="M401">
        <v>0.3</v>
      </c>
      <c r="N401" s="1">
        <v>0.69299999999999995</v>
      </c>
      <c r="P401">
        <v>4.45</v>
      </c>
      <c r="Q401">
        <v>4.43</v>
      </c>
      <c r="R401">
        <v>1.3</v>
      </c>
    </row>
    <row r="402" spans="1:18" x14ac:dyDescent="0.45">
      <c r="A402">
        <v>401</v>
      </c>
      <c r="B402" t="s">
        <v>584</v>
      </c>
      <c r="C402" t="s">
        <v>132</v>
      </c>
      <c r="D402">
        <v>5</v>
      </c>
      <c r="E402">
        <v>7</v>
      </c>
      <c r="F402">
        <v>0</v>
      </c>
      <c r="G402">
        <v>28</v>
      </c>
      <c r="H402">
        <v>18</v>
      </c>
      <c r="I402">
        <v>115</v>
      </c>
      <c r="J402">
        <v>7.2</v>
      </c>
      <c r="K402">
        <v>3.37</v>
      </c>
      <c r="L402">
        <v>1.25</v>
      </c>
      <c r="M402">
        <v>0.30399999999999999</v>
      </c>
      <c r="N402" s="1">
        <v>0.69199999999999995</v>
      </c>
      <c r="P402">
        <v>4.8499999999999996</v>
      </c>
      <c r="Q402">
        <v>4.66</v>
      </c>
      <c r="R402">
        <v>1.3</v>
      </c>
    </row>
    <row r="403" spans="1:18" x14ac:dyDescent="0.45">
      <c r="A403">
        <v>402</v>
      </c>
      <c r="B403" t="s">
        <v>897</v>
      </c>
      <c r="C403" t="s">
        <v>57</v>
      </c>
      <c r="D403">
        <v>3</v>
      </c>
      <c r="E403">
        <v>4</v>
      </c>
      <c r="F403">
        <v>0</v>
      </c>
      <c r="G403">
        <v>18</v>
      </c>
      <c r="H403">
        <v>18</v>
      </c>
      <c r="I403">
        <v>83.2</v>
      </c>
      <c r="J403">
        <v>10.75</v>
      </c>
      <c r="K403">
        <v>3.12</v>
      </c>
      <c r="L403">
        <v>1.4</v>
      </c>
      <c r="M403">
        <v>0.3</v>
      </c>
      <c r="N403" s="1">
        <v>0.68300000000000005</v>
      </c>
      <c r="P403">
        <v>4.62</v>
      </c>
      <c r="Q403">
        <v>4.3899999999999997</v>
      </c>
      <c r="R403">
        <v>1.2</v>
      </c>
    </row>
    <row r="404" spans="1:18" x14ac:dyDescent="0.45">
      <c r="A404">
        <v>403</v>
      </c>
      <c r="B404" t="s">
        <v>898</v>
      </c>
      <c r="C404" t="s">
        <v>117</v>
      </c>
      <c r="D404">
        <v>6</v>
      </c>
      <c r="E404">
        <v>6</v>
      </c>
      <c r="F404">
        <v>0</v>
      </c>
      <c r="G404">
        <v>22</v>
      </c>
      <c r="H404">
        <v>18</v>
      </c>
      <c r="I404">
        <v>108</v>
      </c>
      <c r="J404">
        <v>5.58</v>
      </c>
      <c r="K404">
        <v>2.5</v>
      </c>
      <c r="L404">
        <v>1</v>
      </c>
      <c r="M404">
        <v>0.29499999999999998</v>
      </c>
      <c r="N404" s="1">
        <v>0.69899999999999995</v>
      </c>
      <c r="P404">
        <v>4.33</v>
      </c>
      <c r="Q404">
        <v>4.46</v>
      </c>
      <c r="R404">
        <v>1.2</v>
      </c>
    </row>
    <row r="405" spans="1:18" x14ac:dyDescent="0.45">
      <c r="A405">
        <v>404</v>
      </c>
      <c r="B405" t="s">
        <v>899</v>
      </c>
      <c r="D405">
        <v>4</v>
      </c>
      <c r="E405">
        <v>6</v>
      </c>
      <c r="F405">
        <v>0</v>
      </c>
      <c r="G405">
        <v>27</v>
      </c>
      <c r="H405">
        <v>18</v>
      </c>
      <c r="I405">
        <v>100.2</v>
      </c>
      <c r="J405">
        <v>7.78</v>
      </c>
      <c r="K405">
        <v>2.5</v>
      </c>
      <c r="L405">
        <v>1.43</v>
      </c>
      <c r="M405">
        <v>0.313</v>
      </c>
      <c r="N405" s="1">
        <v>0.63800000000000001</v>
      </c>
      <c r="P405">
        <v>5.36</v>
      </c>
      <c r="Q405">
        <v>4.6900000000000004</v>
      </c>
      <c r="R405">
        <v>1.2</v>
      </c>
    </row>
    <row r="406" spans="1:18" x14ac:dyDescent="0.45">
      <c r="A406">
        <v>405</v>
      </c>
      <c r="B406" t="s">
        <v>900</v>
      </c>
      <c r="C406" t="s">
        <v>117</v>
      </c>
      <c r="D406">
        <v>6</v>
      </c>
      <c r="E406">
        <v>7</v>
      </c>
      <c r="F406">
        <v>0</v>
      </c>
      <c r="G406">
        <v>22</v>
      </c>
      <c r="H406">
        <v>18</v>
      </c>
      <c r="I406">
        <v>110</v>
      </c>
      <c r="J406">
        <v>6.05</v>
      </c>
      <c r="K406">
        <v>2.54</v>
      </c>
      <c r="L406">
        <v>1.1499999999999999</v>
      </c>
      <c r="M406">
        <v>0.28599999999999998</v>
      </c>
      <c r="N406" s="1">
        <v>0.68899999999999995</v>
      </c>
      <c r="P406">
        <v>4.42</v>
      </c>
      <c r="Q406">
        <v>4.55</v>
      </c>
      <c r="R406">
        <v>1.1000000000000001</v>
      </c>
    </row>
    <row r="407" spans="1:18" x14ac:dyDescent="0.45">
      <c r="A407">
        <v>406</v>
      </c>
      <c r="B407" t="s">
        <v>310</v>
      </c>
      <c r="C407" t="s">
        <v>43</v>
      </c>
      <c r="D407">
        <v>5</v>
      </c>
      <c r="E407">
        <v>5</v>
      </c>
      <c r="F407">
        <v>0</v>
      </c>
      <c r="G407">
        <v>24</v>
      </c>
      <c r="H407">
        <v>18</v>
      </c>
      <c r="I407">
        <v>96.2</v>
      </c>
      <c r="J407">
        <v>8.2799999999999994</v>
      </c>
      <c r="K407">
        <v>2.98</v>
      </c>
      <c r="L407">
        <v>1.1200000000000001</v>
      </c>
      <c r="M407">
        <v>0.3</v>
      </c>
      <c r="N407" s="1">
        <v>0.69899999999999995</v>
      </c>
      <c r="P407">
        <v>4.28</v>
      </c>
      <c r="Q407">
        <v>4.24</v>
      </c>
      <c r="R407">
        <v>1.1000000000000001</v>
      </c>
    </row>
    <row r="408" spans="1:18" x14ac:dyDescent="0.45">
      <c r="A408">
        <v>407</v>
      </c>
      <c r="B408" t="s">
        <v>901</v>
      </c>
      <c r="C408" t="s">
        <v>95</v>
      </c>
      <c r="D408">
        <v>4</v>
      </c>
      <c r="E408">
        <v>6</v>
      </c>
      <c r="F408">
        <v>0</v>
      </c>
      <c r="G408">
        <v>23</v>
      </c>
      <c r="H408">
        <v>18</v>
      </c>
      <c r="I408">
        <v>100.1</v>
      </c>
      <c r="J408">
        <v>6.82</v>
      </c>
      <c r="K408">
        <v>3.14</v>
      </c>
      <c r="L408">
        <v>1.08</v>
      </c>
      <c r="M408">
        <v>0.28899999999999998</v>
      </c>
      <c r="N408" s="1">
        <v>0.68500000000000005</v>
      </c>
      <c r="P408">
        <v>4.49</v>
      </c>
      <c r="Q408">
        <v>4.4000000000000004</v>
      </c>
      <c r="R408">
        <v>1</v>
      </c>
    </row>
    <row r="409" spans="1:18" x14ac:dyDescent="0.45">
      <c r="A409">
        <v>408</v>
      </c>
      <c r="B409" t="s">
        <v>902</v>
      </c>
      <c r="C409" t="s">
        <v>45</v>
      </c>
      <c r="D409">
        <v>6</v>
      </c>
      <c r="E409">
        <v>6</v>
      </c>
      <c r="F409">
        <v>0</v>
      </c>
      <c r="G409">
        <v>20</v>
      </c>
      <c r="H409">
        <v>18</v>
      </c>
      <c r="I409">
        <v>91.1</v>
      </c>
      <c r="J409">
        <v>7.49</v>
      </c>
      <c r="K409">
        <v>2.86</v>
      </c>
      <c r="L409">
        <v>1.28</v>
      </c>
      <c r="M409">
        <v>0.28899999999999998</v>
      </c>
      <c r="N409" s="1">
        <v>0.68799999999999994</v>
      </c>
      <c r="P409">
        <v>4.53</v>
      </c>
      <c r="Q409">
        <v>4.5599999999999996</v>
      </c>
      <c r="R409">
        <v>1</v>
      </c>
    </row>
    <row r="410" spans="1:18" x14ac:dyDescent="0.45">
      <c r="A410">
        <v>409</v>
      </c>
      <c r="B410" t="s">
        <v>903</v>
      </c>
      <c r="C410" t="s">
        <v>35</v>
      </c>
      <c r="D410">
        <v>6</v>
      </c>
      <c r="E410">
        <v>8</v>
      </c>
      <c r="F410">
        <v>0</v>
      </c>
      <c r="G410">
        <v>18</v>
      </c>
      <c r="H410">
        <v>18</v>
      </c>
      <c r="I410">
        <v>83</v>
      </c>
      <c r="J410">
        <v>7.05</v>
      </c>
      <c r="K410">
        <v>3.25</v>
      </c>
      <c r="L410">
        <v>1.3</v>
      </c>
      <c r="M410">
        <v>0.30199999999999999</v>
      </c>
      <c r="N410" s="1">
        <v>0.67500000000000004</v>
      </c>
      <c r="P410">
        <v>4.99</v>
      </c>
      <c r="Q410">
        <v>4.72</v>
      </c>
      <c r="R410">
        <v>1</v>
      </c>
    </row>
    <row r="411" spans="1:18" x14ac:dyDescent="0.45">
      <c r="A411">
        <v>410</v>
      </c>
      <c r="B411" t="s">
        <v>904</v>
      </c>
      <c r="D411">
        <v>5</v>
      </c>
      <c r="E411">
        <v>5</v>
      </c>
      <c r="F411">
        <v>0</v>
      </c>
      <c r="G411">
        <v>18</v>
      </c>
      <c r="H411">
        <v>18</v>
      </c>
      <c r="I411">
        <v>105.1</v>
      </c>
      <c r="J411">
        <v>6.67</v>
      </c>
      <c r="K411">
        <v>2.65</v>
      </c>
      <c r="L411">
        <v>1.28</v>
      </c>
      <c r="M411">
        <v>0.29199999999999998</v>
      </c>
      <c r="N411" s="1">
        <v>0.70199999999999996</v>
      </c>
      <c r="P411">
        <v>4.53</v>
      </c>
      <c r="Q411">
        <v>4.57</v>
      </c>
      <c r="R411">
        <v>1</v>
      </c>
    </row>
    <row r="412" spans="1:18" x14ac:dyDescent="0.45">
      <c r="A412">
        <v>411</v>
      </c>
      <c r="B412" t="s">
        <v>905</v>
      </c>
      <c r="C412" t="s">
        <v>41</v>
      </c>
      <c r="D412">
        <v>6</v>
      </c>
      <c r="E412">
        <v>8</v>
      </c>
      <c r="F412">
        <v>0</v>
      </c>
      <c r="G412">
        <v>30</v>
      </c>
      <c r="H412">
        <v>18</v>
      </c>
      <c r="I412">
        <v>107.2</v>
      </c>
      <c r="J412">
        <v>7.6</v>
      </c>
      <c r="K412">
        <v>4.01</v>
      </c>
      <c r="L412">
        <v>1.0900000000000001</v>
      </c>
      <c r="M412">
        <v>0.29599999999999999</v>
      </c>
      <c r="N412" s="1">
        <v>0.71599999999999997</v>
      </c>
      <c r="P412">
        <v>4.43</v>
      </c>
      <c r="Q412">
        <v>4.58</v>
      </c>
      <c r="R412">
        <v>0.9</v>
      </c>
    </row>
    <row r="413" spans="1:18" x14ac:dyDescent="0.45">
      <c r="A413">
        <v>412</v>
      </c>
      <c r="B413" t="s">
        <v>906</v>
      </c>
      <c r="C413" t="s">
        <v>36</v>
      </c>
      <c r="D413">
        <v>5</v>
      </c>
      <c r="E413">
        <v>7</v>
      </c>
      <c r="F413">
        <v>0</v>
      </c>
      <c r="G413">
        <v>28</v>
      </c>
      <c r="H413">
        <v>18</v>
      </c>
      <c r="I413">
        <v>97</v>
      </c>
      <c r="J413">
        <v>8.16</v>
      </c>
      <c r="K413">
        <v>4.08</v>
      </c>
      <c r="L413">
        <v>1.02</v>
      </c>
      <c r="M413">
        <v>0.29499999999999998</v>
      </c>
      <c r="N413" s="1">
        <v>0.69299999999999995</v>
      </c>
      <c r="P413">
        <v>4.55</v>
      </c>
      <c r="Q413">
        <v>4.58</v>
      </c>
      <c r="R413">
        <v>0.9</v>
      </c>
    </row>
    <row r="414" spans="1:18" x14ac:dyDescent="0.45">
      <c r="A414">
        <v>413</v>
      </c>
      <c r="B414" t="s">
        <v>907</v>
      </c>
      <c r="D414">
        <v>4</v>
      </c>
      <c r="E414">
        <v>7</v>
      </c>
      <c r="F414">
        <v>0</v>
      </c>
      <c r="G414">
        <v>20</v>
      </c>
      <c r="H414">
        <v>18</v>
      </c>
      <c r="I414">
        <v>92</v>
      </c>
      <c r="J414">
        <v>8.2200000000000006</v>
      </c>
      <c r="K414">
        <v>3.52</v>
      </c>
      <c r="L414">
        <v>1.27</v>
      </c>
      <c r="M414">
        <v>0.29099999999999998</v>
      </c>
      <c r="N414" s="1">
        <v>0.69899999999999995</v>
      </c>
      <c r="P414">
        <v>4.5</v>
      </c>
      <c r="Q414">
        <v>4.5999999999999996</v>
      </c>
      <c r="R414">
        <v>0.9</v>
      </c>
    </row>
    <row r="415" spans="1:18" x14ac:dyDescent="0.45">
      <c r="A415">
        <v>414</v>
      </c>
      <c r="B415" t="s">
        <v>908</v>
      </c>
      <c r="C415" t="s">
        <v>50</v>
      </c>
      <c r="D415">
        <v>4</v>
      </c>
      <c r="E415">
        <v>5</v>
      </c>
      <c r="F415">
        <v>0</v>
      </c>
      <c r="G415">
        <v>27</v>
      </c>
      <c r="H415">
        <v>18</v>
      </c>
      <c r="I415">
        <v>90</v>
      </c>
      <c r="J415">
        <v>7.2</v>
      </c>
      <c r="K415">
        <v>4</v>
      </c>
      <c r="L415">
        <v>1.2</v>
      </c>
      <c r="M415">
        <v>0.30299999999999999</v>
      </c>
      <c r="N415" s="1">
        <v>0.66300000000000003</v>
      </c>
      <c r="P415">
        <v>5.3</v>
      </c>
      <c r="Q415">
        <v>4.92</v>
      </c>
      <c r="R415">
        <v>0.9</v>
      </c>
    </row>
    <row r="416" spans="1:18" x14ac:dyDescent="0.45">
      <c r="A416">
        <v>415</v>
      </c>
      <c r="B416" t="s">
        <v>909</v>
      </c>
      <c r="C416" t="s">
        <v>75</v>
      </c>
      <c r="D416">
        <v>5</v>
      </c>
      <c r="E416">
        <v>6</v>
      </c>
      <c r="F416">
        <v>0</v>
      </c>
      <c r="G416">
        <v>22</v>
      </c>
      <c r="H416">
        <v>18</v>
      </c>
      <c r="I416">
        <v>87.2</v>
      </c>
      <c r="J416">
        <v>8.93</v>
      </c>
      <c r="K416">
        <v>4</v>
      </c>
      <c r="L416">
        <v>1.23</v>
      </c>
      <c r="M416">
        <v>0.28199999999999997</v>
      </c>
      <c r="N416" s="1">
        <v>0.68200000000000005</v>
      </c>
      <c r="P416">
        <v>4.62</v>
      </c>
      <c r="Q416">
        <v>4.59</v>
      </c>
      <c r="R416">
        <v>0.8</v>
      </c>
    </row>
    <row r="417" spans="1:18" x14ac:dyDescent="0.45">
      <c r="A417">
        <v>416</v>
      </c>
      <c r="B417" t="s">
        <v>910</v>
      </c>
      <c r="C417" t="s">
        <v>36</v>
      </c>
      <c r="D417">
        <v>4</v>
      </c>
      <c r="E417">
        <v>7</v>
      </c>
      <c r="F417">
        <v>0</v>
      </c>
      <c r="G417">
        <v>25</v>
      </c>
      <c r="H417">
        <v>18</v>
      </c>
      <c r="I417">
        <v>98.2</v>
      </c>
      <c r="J417">
        <v>8.3000000000000007</v>
      </c>
      <c r="K417">
        <v>4.47</v>
      </c>
      <c r="L417">
        <v>1.0900000000000001</v>
      </c>
      <c r="M417">
        <v>0.29499999999999998</v>
      </c>
      <c r="N417" s="1">
        <v>0.69199999999999995</v>
      </c>
      <c r="P417">
        <v>4.74</v>
      </c>
      <c r="Q417">
        <v>4.6900000000000004</v>
      </c>
      <c r="R417">
        <v>0.8</v>
      </c>
    </row>
    <row r="418" spans="1:18" x14ac:dyDescent="0.45">
      <c r="A418">
        <v>417</v>
      </c>
      <c r="B418" t="s">
        <v>911</v>
      </c>
      <c r="C418" t="s">
        <v>36</v>
      </c>
      <c r="D418">
        <v>4</v>
      </c>
      <c r="E418">
        <v>5</v>
      </c>
      <c r="F418">
        <v>0</v>
      </c>
      <c r="G418">
        <v>23</v>
      </c>
      <c r="H418">
        <v>18</v>
      </c>
      <c r="I418">
        <v>64</v>
      </c>
      <c r="J418">
        <v>7.45</v>
      </c>
      <c r="K418">
        <v>2.5299999999999998</v>
      </c>
      <c r="L418">
        <v>1.1299999999999999</v>
      </c>
      <c r="M418">
        <v>0.29299999999999998</v>
      </c>
      <c r="N418" s="1">
        <v>0.72</v>
      </c>
      <c r="P418">
        <v>4.08</v>
      </c>
      <c r="Q418">
        <v>4.16</v>
      </c>
      <c r="R418">
        <v>0.8</v>
      </c>
    </row>
    <row r="419" spans="1:18" x14ac:dyDescent="0.45">
      <c r="A419">
        <v>418</v>
      </c>
      <c r="B419" t="s">
        <v>912</v>
      </c>
      <c r="C419" t="s">
        <v>18</v>
      </c>
      <c r="D419">
        <v>6</v>
      </c>
      <c r="E419">
        <v>7</v>
      </c>
      <c r="F419">
        <v>0</v>
      </c>
      <c r="G419">
        <v>23</v>
      </c>
      <c r="H419">
        <v>18</v>
      </c>
      <c r="I419">
        <v>98.1</v>
      </c>
      <c r="J419">
        <v>9.61</v>
      </c>
      <c r="K419">
        <v>4.9400000000000004</v>
      </c>
      <c r="L419">
        <v>1.19</v>
      </c>
      <c r="M419">
        <v>0.28699999999999998</v>
      </c>
      <c r="N419" s="1">
        <v>0.7</v>
      </c>
      <c r="P419">
        <v>4.67</v>
      </c>
      <c r="Q419">
        <v>4.6100000000000003</v>
      </c>
      <c r="R419">
        <v>0.8</v>
      </c>
    </row>
    <row r="420" spans="1:18" x14ac:dyDescent="0.45">
      <c r="A420">
        <v>419</v>
      </c>
      <c r="B420" t="s">
        <v>913</v>
      </c>
      <c r="C420" t="s">
        <v>80</v>
      </c>
      <c r="D420">
        <v>5</v>
      </c>
      <c r="E420">
        <v>7</v>
      </c>
      <c r="F420">
        <v>0</v>
      </c>
      <c r="G420">
        <v>24</v>
      </c>
      <c r="H420">
        <v>18</v>
      </c>
      <c r="I420">
        <v>102.1</v>
      </c>
      <c r="J420">
        <v>6.42</v>
      </c>
      <c r="K420">
        <v>3.43</v>
      </c>
      <c r="L420">
        <v>1.23</v>
      </c>
      <c r="M420">
        <v>0.29399999999999998</v>
      </c>
      <c r="N420" s="1">
        <v>0.67800000000000005</v>
      </c>
      <c r="P420">
        <v>4.93</v>
      </c>
      <c r="Q420">
        <v>4.93</v>
      </c>
      <c r="R420">
        <v>0.7</v>
      </c>
    </row>
    <row r="421" spans="1:18" x14ac:dyDescent="0.45">
      <c r="A421">
        <v>420</v>
      </c>
      <c r="B421" t="s">
        <v>914</v>
      </c>
      <c r="C421" t="s">
        <v>50</v>
      </c>
      <c r="D421">
        <v>5</v>
      </c>
      <c r="E421">
        <v>7</v>
      </c>
      <c r="F421">
        <v>0</v>
      </c>
      <c r="G421">
        <v>21</v>
      </c>
      <c r="H421">
        <v>18</v>
      </c>
      <c r="I421">
        <v>106.2</v>
      </c>
      <c r="J421">
        <v>7</v>
      </c>
      <c r="K421">
        <v>3.54</v>
      </c>
      <c r="L421">
        <v>1.43</v>
      </c>
      <c r="M421">
        <v>0.30199999999999999</v>
      </c>
      <c r="N421" s="1">
        <v>0.67300000000000004</v>
      </c>
      <c r="P421">
        <v>5.31</v>
      </c>
      <c r="Q421">
        <v>5.0599999999999996</v>
      </c>
      <c r="R421">
        <v>0.7</v>
      </c>
    </row>
    <row r="422" spans="1:18" x14ac:dyDescent="0.45">
      <c r="A422">
        <v>421</v>
      </c>
      <c r="B422" t="s">
        <v>915</v>
      </c>
      <c r="C422" t="s">
        <v>24</v>
      </c>
      <c r="D422">
        <v>5</v>
      </c>
      <c r="E422">
        <v>8</v>
      </c>
      <c r="F422">
        <v>0</v>
      </c>
      <c r="G422">
        <v>20</v>
      </c>
      <c r="H422">
        <v>18</v>
      </c>
      <c r="I422">
        <v>95.1</v>
      </c>
      <c r="J422">
        <v>8.2200000000000006</v>
      </c>
      <c r="K422">
        <v>4.4400000000000004</v>
      </c>
      <c r="L422">
        <v>1.32</v>
      </c>
      <c r="M422">
        <v>0.29499999999999998</v>
      </c>
      <c r="N422" s="1">
        <v>0.71899999999999997</v>
      </c>
      <c r="P422">
        <v>4.72</v>
      </c>
      <c r="Q422">
        <v>4.9400000000000004</v>
      </c>
      <c r="R422">
        <v>0.7</v>
      </c>
    </row>
    <row r="423" spans="1:18" x14ac:dyDescent="0.45">
      <c r="A423">
        <v>422</v>
      </c>
      <c r="B423" t="s">
        <v>916</v>
      </c>
      <c r="C423" t="s">
        <v>95</v>
      </c>
      <c r="D423">
        <v>6</v>
      </c>
      <c r="E423">
        <v>8</v>
      </c>
      <c r="F423">
        <v>0</v>
      </c>
      <c r="G423">
        <v>21</v>
      </c>
      <c r="H423">
        <v>18</v>
      </c>
      <c r="I423">
        <v>100</v>
      </c>
      <c r="J423">
        <v>7.56</v>
      </c>
      <c r="K423">
        <v>3.87</v>
      </c>
      <c r="L423">
        <v>1.26</v>
      </c>
      <c r="M423">
        <v>0.29399999999999998</v>
      </c>
      <c r="N423" s="1">
        <v>0.69899999999999995</v>
      </c>
      <c r="P423">
        <v>4.7699999999999996</v>
      </c>
      <c r="Q423">
        <v>4.87</v>
      </c>
      <c r="R423">
        <v>0.7</v>
      </c>
    </row>
    <row r="424" spans="1:18" x14ac:dyDescent="0.45">
      <c r="A424">
        <v>423</v>
      </c>
      <c r="B424" t="s">
        <v>917</v>
      </c>
      <c r="C424" t="s">
        <v>52</v>
      </c>
      <c r="D424">
        <v>3</v>
      </c>
      <c r="E424">
        <v>3</v>
      </c>
      <c r="F424">
        <v>0</v>
      </c>
      <c r="G424">
        <v>18</v>
      </c>
      <c r="H424">
        <v>18</v>
      </c>
      <c r="I424">
        <v>75.099999999999994</v>
      </c>
      <c r="J424">
        <v>7.41</v>
      </c>
      <c r="K424">
        <v>2.39</v>
      </c>
      <c r="L424">
        <v>1.2</v>
      </c>
      <c r="M424">
        <v>0.28399999999999997</v>
      </c>
      <c r="N424" s="1">
        <v>0.67900000000000005</v>
      </c>
      <c r="P424">
        <v>4.3</v>
      </c>
      <c r="Q424">
        <v>4.53</v>
      </c>
      <c r="R424">
        <v>0.7</v>
      </c>
    </row>
    <row r="425" spans="1:18" x14ac:dyDescent="0.45">
      <c r="A425">
        <v>424</v>
      </c>
      <c r="B425" t="s">
        <v>918</v>
      </c>
      <c r="C425" t="s">
        <v>36</v>
      </c>
      <c r="D425">
        <v>3</v>
      </c>
      <c r="E425">
        <v>5</v>
      </c>
      <c r="F425">
        <v>0</v>
      </c>
      <c r="G425">
        <v>18</v>
      </c>
      <c r="H425">
        <v>18</v>
      </c>
      <c r="I425">
        <v>67.099999999999994</v>
      </c>
      <c r="J425">
        <v>4.8099999999999996</v>
      </c>
      <c r="K425">
        <v>1.74</v>
      </c>
      <c r="L425">
        <v>1.07</v>
      </c>
      <c r="M425">
        <v>0.29399999999999998</v>
      </c>
      <c r="N425" s="1">
        <v>0.67700000000000005</v>
      </c>
      <c r="P425">
        <v>4.41</v>
      </c>
      <c r="Q425">
        <v>4.4400000000000004</v>
      </c>
      <c r="R425">
        <v>0.7</v>
      </c>
    </row>
    <row r="426" spans="1:18" x14ac:dyDescent="0.45">
      <c r="A426">
        <v>425</v>
      </c>
      <c r="B426" t="s">
        <v>919</v>
      </c>
      <c r="C426" t="s">
        <v>24</v>
      </c>
      <c r="D426">
        <v>5</v>
      </c>
      <c r="E426">
        <v>6</v>
      </c>
      <c r="F426">
        <v>0</v>
      </c>
      <c r="G426">
        <v>19</v>
      </c>
      <c r="H426">
        <v>18</v>
      </c>
      <c r="I426">
        <v>75.099999999999994</v>
      </c>
      <c r="J426">
        <v>7.41</v>
      </c>
      <c r="K426">
        <v>3.59</v>
      </c>
      <c r="L426">
        <v>1.31</v>
      </c>
      <c r="M426">
        <v>0.29399999999999998</v>
      </c>
      <c r="N426" s="1">
        <v>0.71299999999999997</v>
      </c>
      <c r="P426">
        <v>4.66</v>
      </c>
      <c r="Q426">
        <v>4.82</v>
      </c>
      <c r="R426">
        <v>0.6</v>
      </c>
    </row>
    <row r="427" spans="1:18" x14ac:dyDescent="0.45">
      <c r="A427">
        <v>426</v>
      </c>
      <c r="B427" t="s">
        <v>920</v>
      </c>
      <c r="D427">
        <v>4</v>
      </c>
      <c r="E427">
        <v>6</v>
      </c>
      <c r="F427">
        <v>0</v>
      </c>
      <c r="G427">
        <v>18</v>
      </c>
      <c r="H427">
        <v>18</v>
      </c>
      <c r="I427">
        <v>91</v>
      </c>
      <c r="J427">
        <v>6.43</v>
      </c>
      <c r="K427">
        <v>2.1800000000000002</v>
      </c>
      <c r="L427">
        <v>1.38</v>
      </c>
      <c r="M427">
        <v>0.29699999999999999</v>
      </c>
      <c r="N427" s="1">
        <v>0.66100000000000003</v>
      </c>
      <c r="P427">
        <v>4.95</v>
      </c>
      <c r="Q427">
        <v>4.78</v>
      </c>
      <c r="R427">
        <v>0.6</v>
      </c>
    </row>
    <row r="428" spans="1:18" x14ac:dyDescent="0.45">
      <c r="A428">
        <v>427</v>
      </c>
      <c r="B428" t="s">
        <v>921</v>
      </c>
      <c r="C428" t="s">
        <v>43</v>
      </c>
      <c r="D428">
        <v>4</v>
      </c>
      <c r="E428">
        <v>5</v>
      </c>
      <c r="F428">
        <v>0</v>
      </c>
      <c r="G428">
        <v>23</v>
      </c>
      <c r="H428">
        <v>18</v>
      </c>
      <c r="I428">
        <v>84</v>
      </c>
      <c r="J428">
        <v>7.82</v>
      </c>
      <c r="K428">
        <v>3.43</v>
      </c>
      <c r="L428">
        <v>1.18</v>
      </c>
      <c r="M428">
        <v>0.30299999999999999</v>
      </c>
      <c r="N428" s="1">
        <v>0.68500000000000005</v>
      </c>
      <c r="P428">
        <v>4.71</v>
      </c>
      <c r="Q428">
        <v>4.6100000000000003</v>
      </c>
      <c r="R428">
        <v>0.6</v>
      </c>
    </row>
    <row r="429" spans="1:18" x14ac:dyDescent="0.45">
      <c r="A429">
        <v>428</v>
      </c>
      <c r="B429" t="s">
        <v>922</v>
      </c>
      <c r="C429" t="s">
        <v>43</v>
      </c>
      <c r="D429">
        <v>5</v>
      </c>
      <c r="E429">
        <v>7</v>
      </c>
      <c r="F429">
        <v>0</v>
      </c>
      <c r="G429">
        <v>29</v>
      </c>
      <c r="H429">
        <v>18</v>
      </c>
      <c r="I429">
        <v>108</v>
      </c>
      <c r="J429">
        <v>6.67</v>
      </c>
      <c r="K429">
        <v>3.42</v>
      </c>
      <c r="L429">
        <v>1.08</v>
      </c>
      <c r="M429">
        <v>0.30499999999999999</v>
      </c>
      <c r="N429" s="1">
        <v>0.68200000000000005</v>
      </c>
      <c r="P429">
        <v>4.83</v>
      </c>
      <c r="Q429">
        <v>4.7300000000000004</v>
      </c>
      <c r="R429">
        <v>0.6</v>
      </c>
    </row>
    <row r="430" spans="1:18" x14ac:dyDescent="0.45">
      <c r="A430">
        <v>429</v>
      </c>
      <c r="B430" t="s">
        <v>532</v>
      </c>
      <c r="C430" t="s">
        <v>95</v>
      </c>
      <c r="D430">
        <v>4</v>
      </c>
      <c r="E430">
        <v>7</v>
      </c>
      <c r="F430">
        <v>0</v>
      </c>
      <c r="G430">
        <v>18</v>
      </c>
      <c r="H430">
        <v>18</v>
      </c>
      <c r="I430">
        <v>83</v>
      </c>
      <c r="J430">
        <v>7.92</v>
      </c>
      <c r="K430">
        <v>3.36</v>
      </c>
      <c r="L430">
        <v>1.41</v>
      </c>
      <c r="M430">
        <v>0.316</v>
      </c>
      <c r="N430" s="1">
        <v>0.69299999999999995</v>
      </c>
      <c r="P430">
        <v>5.0999999999999996</v>
      </c>
      <c r="Q430">
        <v>4.8</v>
      </c>
      <c r="R430">
        <v>0.6</v>
      </c>
    </row>
    <row r="431" spans="1:18" x14ac:dyDescent="0.45">
      <c r="A431">
        <v>430</v>
      </c>
      <c r="B431" t="s">
        <v>923</v>
      </c>
      <c r="C431" t="s">
        <v>95</v>
      </c>
      <c r="D431">
        <v>4</v>
      </c>
      <c r="E431">
        <v>5</v>
      </c>
      <c r="F431">
        <v>0</v>
      </c>
      <c r="G431">
        <v>30</v>
      </c>
      <c r="H431">
        <v>18</v>
      </c>
      <c r="I431">
        <v>95.1</v>
      </c>
      <c r="J431">
        <v>8.1199999999999992</v>
      </c>
      <c r="K431">
        <v>4.25</v>
      </c>
      <c r="L431">
        <v>1.1299999999999999</v>
      </c>
      <c r="M431">
        <v>0.28499999999999998</v>
      </c>
      <c r="N431" s="1">
        <v>0.7</v>
      </c>
      <c r="P431">
        <v>4.53</v>
      </c>
      <c r="Q431">
        <v>4.76</v>
      </c>
      <c r="R431">
        <v>0.6</v>
      </c>
    </row>
    <row r="432" spans="1:18" x14ac:dyDescent="0.45">
      <c r="A432">
        <v>431</v>
      </c>
      <c r="B432" t="s">
        <v>924</v>
      </c>
      <c r="C432" t="s">
        <v>60</v>
      </c>
      <c r="D432">
        <v>5</v>
      </c>
      <c r="E432">
        <v>7</v>
      </c>
      <c r="F432">
        <v>0</v>
      </c>
      <c r="G432">
        <v>19</v>
      </c>
      <c r="H432">
        <v>18</v>
      </c>
      <c r="I432">
        <v>91.1</v>
      </c>
      <c r="J432">
        <v>6.8</v>
      </c>
      <c r="K432">
        <v>3.84</v>
      </c>
      <c r="L432">
        <v>1.18</v>
      </c>
      <c r="M432">
        <v>0.29899999999999999</v>
      </c>
      <c r="N432" s="1">
        <v>0.68300000000000005</v>
      </c>
      <c r="P432">
        <v>4.93</v>
      </c>
      <c r="Q432">
        <v>4.93</v>
      </c>
      <c r="R432">
        <v>0.6</v>
      </c>
    </row>
    <row r="433" spans="1:18" x14ac:dyDescent="0.45">
      <c r="A433">
        <v>432</v>
      </c>
      <c r="B433" t="s">
        <v>925</v>
      </c>
      <c r="C433" t="s">
        <v>20</v>
      </c>
      <c r="D433">
        <v>6</v>
      </c>
      <c r="E433">
        <v>9</v>
      </c>
      <c r="F433">
        <v>0</v>
      </c>
      <c r="G433">
        <v>21</v>
      </c>
      <c r="H433">
        <v>18</v>
      </c>
      <c r="I433">
        <v>86.2</v>
      </c>
      <c r="J433">
        <v>6.75</v>
      </c>
      <c r="K433">
        <v>3.22</v>
      </c>
      <c r="L433">
        <v>1.25</v>
      </c>
      <c r="M433">
        <v>0.30199999999999999</v>
      </c>
      <c r="N433" s="1">
        <v>0.68700000000000006</v>
      </c>
      <c r="P433">
        <v>4.88</v>
      </c>
      <c r="Q433">
        <v>4.7300000000000004</v>
      </c>
      <c r="R433">
        <v>0.6</v>
      </c>
    </row>
    <row r="434" spans="1:18" x14ac:dyDescent="0.45">
      <c r="A434">
        <v>433</v>
      </c>
      <c r="B434" t="s">
        <v>926</v>
      </c>
      <c r="C434" t="s">
        <v>18</v>
      </c>
      <c r="D434">
        <v>4</v>
      </c>
      <c r="E434">
        <v>5</v>
      </c>
      <c r="F434">
        <v>0</v>
      </c>
      <c r="G434">
        <v>33</v>
      </c>
      <c r="H434">
        <v>18</v>
      </c>
      <c r="I434">
        <v>108</v>
      </c>
      <c r="J434">
        <v>7.17</v>
      </c>
      <c r="K434">
        <v>3.42</v>
      </c>
      <c r="L434">
        <v>1.42</v>
      </c>
      <c r="M434">
        <v>0.28599999999999998</v>
      </c>
      <c r="N434" s="1">
        <v>0.67400000000000004</v>
      </c>
      <c r="P434">
        <v>5</v>
      </c>
      <c r="Q434">
        <v>5.01</v>
      </c>
      <c r="R434">
        <v>0.5</v>
      </c>
    </row>
    <row r="435" spans="1:18" x14ac:dyDescent="0.45">
      <c r="A435">
        <v>434</v>
      </c>
      <c r="B435" t="s">
        <v>927</v>
      </c>
      <c r="C435" t="s">
        <v>95</v>
      </c>
      <c r="D435">
        <v>3</v>
      </c>
      <c r="E435">
        <v>5</v>
      </c>
      <c r="F435">
        <v>0</v>
      </c>
      <c r="G435">
        <v>21</v>
      </c>
      <c r="H435">
        <v>18</v>
      </c>
      <c r="I435">
        <v>83.1</v>
      </c>
      <c r="J435">
        <v>7.78</v>
      </c>
      <c r="K435">
        <v>3.89</v>
      </c>
      <c r="L435">
        <v>1.19</v>
      </c>
      <c r="M435">
        <v>0.28899999999999998</v>
      </c>
      <c r="N435" s="1">
        <v>0.67900000000000005</v>
      </c>
      <c r="P435">
        <v>4.75</v>
      </c>
      <c r="Q435">
        <v>4.8600000000000003</v>
      </c>
      <c r="R435">
        <v>0.5</v>
      </c>
    </row>
    <row r="436" spans="1:18" x14ac:dyDescent="0.45">
      <c r="A436">
        <v>435</v>
      </c>
      <c r="B436" t="s">
        <v>928</v>
      </c>
      <c r="C436" t="s">
        <v>102</v>
      </c>
      <c r="D436">
        <v>3</v>
      </c>
      <c r="E436">
        <v>7</v>
      </c>
      <c r="F436">
        <v>0</v>
      </c>
      <c r="G436">
        <v>22</v>
      </c>
      <c r="H436">
        <v>18</v>
      </c>
      <c r="I436">
        <v>89.1</v>
      </c>
      <c r="J436">
        <v>6.75</v>
      </c>
      <c r="K436">
        <v>3.63</v>
      </c>
      <c r="L436">
        <v>1.21</v>
      </c>
      <c r="M436">
        <v>0.29499999999999998</v>
      </c>
      <c r="N436" s="1">
        <v>0.67100000000000004</v>
      </c>
      <c r="P436">
        <v>5.04</v>
      </c>
      <c r="Q436">
        <v>4.95</v>
      </c>
      <c r="R436">
        <v>0.4</v>
      </c>
    </row>
    <row r="437" spans="1:18" x14ac:dyDescent="0.45">
      <c r="A437">
        <v>436</v>
      </c>
      <c r="B437" t="s">
        <v>929</v>
      </c>
      <c r="C437" t="s">
        <v>20</v>
      </c>
      <c r="D437">
        <v>4</v>
      </c>
      <c r="E437">
        <v>6</v>
      </c>
      <c r="F437">
        <v>0</v>
      </c>
      <c r="G437">
        <v>19</v>
      </c>
      <c r="H437">
        <v>18</v>
      </c>
      <c r="I437">
        <v>83</v>
      </c>
      <c r="J437">
        <v>7.7</v>
      </c>
      <c r="K437">
        <v>4.2300000000000004</v>
      </c>
      <c r="L437">
        <v>1.19</v>
      </c>
      <c r="M437">
        <v>0.29799999999999999</v>
      </c>
      <c r="N437" s="1">
        <v>0.67800000000000005</v>
      </c>
      <c r="P437">
        <v>4.99</v>
      </c>
      <c r="Q437">
        <v>4.97</v>
      </c>
      <c r="R437">
        <v>0.4</v>
      </c>
    </row>
    <row r="438" spans="1:18" x14ac:dyDescent="0.45">
      <c r="A438">
        <v>437</v>
      </c>
      <c r="B438" t="s">
        <v>930</v>
      </c>
      <c r="C438" t="s">
        <v>20</v>
      </c>
      <c r="D438">
        <v>3</v>
      </c>
      <c r="E438">
        <v>6</v>
      </c>
      <c r="F438">
        <v>0</v>
      </c>
      <c r="G438">
        <v>21</v>
      </c>
      <c r="H438">
        <v>18</v>
      </c>
      <c r="I438">
        <v>95</v>
      </c>
      <c r="J438">
        <v>5.31</v>
      </c>
      <c r="K438">
        <v>3.13</v>
      </c>
      <c r="L438">
        <v>1.23</v>
      </c>
      <c r="M438">
        <v>0.30099999999999999</v>
      </c>
      <c r="N438" s="1">
        <v>0.68100000000000005</v>
      </c>
      <c r="P438">
        <v>5.12</v>
      </c>
      <c r="Q438">
        <v>5.0599999999999996</v>
      </c>
      <c r="R438">
        <v>0.4</v>
      </c>
    </row>
    <row r="439" spans="1:18" x14ac:dyDescent="0.45">
      <c r="A439">
        <v>438</v>
      </c>
      <c r="B439" t="s">
        <v>931</v>
      </c>
      <c r="D439">
        <v>4</v>
      </c>
      <c r="E439">
        <v>6</v>
      </c>
      <c r="F439">
        <v>0</v>
      </c>
      <c r="G439">
        <v>23</v>
      </c>
      <c r="H439">
        <v>18</v>
      </c>
      <c r="I439">
        <v>92</v>
      </c>
      <c r="J439">
        <v>6.26</v>
      </c>
      <c r="K439">
        <v>2.93</v>
      </c>
      <c r="L439">
        <v>1.47</v>
      </c>
      <c r="M439">
        <v>0.30099999999999999</v>
      </c>
      <c r="N439" s="1">
        <v>0.67300000000000004</v>
      </c>
      <c r="P439">
        <v>5.28</v>
      </c>
      <c r="Q439">
        <v>5.09</v>
      </c>
      <c r="R439">
        <v>0.4</v>
      </c>
    </row>
    <row r="440" spans="1:18" x14ac:dyDescent="0.45">
      <c r="A440">
        <v>439</v>
      </c>
      <c r="B440" t="s">
        <v>932</v>
      </c>
      <c r="C440" t="s">
        <v>71</v>
      </c>
      <c r="D440">
        <v>1</v>
      </c>
      <c r="E440">
        <v>2</v>
      </c>
      <c r="F440">
        <v>0</v>
      </c>
      <c r="G440">
        <v>18</v>
      </c>
      <c r="H440">
        <v>18</v>
      </c>
      <c r="I440">
        <v>56.1</v>
      </c>
      <c r="J440">
        <v>9.11</v>
      </c>
      <c r="K440">
        <v>4.16</v>
      </c>
      <c r="L440">
        <v>1.28</v>
      </c>
      <c r="M440">
        <v>0.28799999999999998</v>
      </c>
      <c r="N440" s="1">
        <v>0.71899999999999997</v>
      </c>
      <c r="P440">
        <v>4.4800000000000004</v>
      </c>
      <c r="Q440">
        <v>4.68</v>
      </c>
      <c r="R440">
        <v>0.4</v>
      </c>
    </row>
    <row r="441" spans="1:18" x14ac:dyDescent="0.45">
      <c r="A441">
        <v>440</v>
      </c>
      <c r="B441" t="s">
        <v>933</v>
      </c>
      <c r="C441" t="s">
        <v>36</v>
      </c>
      <c r="D441">
        <v>6</v>
      </c>
      <c r="E441">
        <v>9</v>
      </c>
      <c r="F441">
        <v>0</v>
      </c>
      <c r="G441">
        <v>21</v>
      </c>
      <c r="H441">
        <v>18</v>
      </c>
      <c r="I441">
        <v>100</v>
      </c>
      <c r="J441">
        <v>6.48</v>
      </c>
      <c r="K441">
        <v>3.51</v>
      </c>
      <c r="L441">
        <v>1.17</v>
      </c>
      <c r="M441">
        <v>0.29299999999999998</v>
      </c>
      <c r="N441" s="1">
        <v>0.68899999999999995</v>
      </c>
      <c r="P441">
        <v>4.7699999999999996</v>
      </c>
      <c r="Q441">
        <v>5.01</v>
      </c>
      <c r="R441">
        <v>0.3</v>
      </c>
    </row>
    <row r="442" spans="1:18" x14ac:dyDescent="0.45">
      <c r="A442">
        <v>441</v>
      </c>
      <c r="B442" t="s">
        <v>934</v>
      </c>
      <c r="C442" t="s">
        <v>62</v>
      </c>
      <c r="D442">
        <v>5</v>
      </c>
      <c r="E442">
        <v>7</v>
      </c>
      <c r="F442">
        <v>0</v>
      </c>
      <c r="G442">
        <v>23</v>
      </c>
      <c r="H442">
        <v>18</v>
      </c>
      <c r="I442">
        <v>94.2</v>
      </c>
      <c r="J442">
        <v>7.89</v>
      </c>
      <c r="K442">
        <v>4.18</v>
      </c>
      <c r="L442">
        <v>1.24</v>
      </c>
      <c r="M442">
        <v>0.29499999999999998</v>
      </c>
      <c r="N442" s="1">
        <v>0.67600000000000005</v>
      </c>
      <c r="P442">
        <v>5.04</v>
      </c>
      <c r="Q442">
        <v>5.0599999999999996</v>
      </c>
      <c r="R442">
        <v>0.3</v>
      </c>
    </row>
    <row r="443" spans="1:18" x14ac:dyDescent="0.45">
      <c r="A443">
        <v>442</v>
      </c>
      <c r="B443" t="s">
        <v>935</v>
      </c>
      <c r="C443" t="s">
        <v>41</v>
      </c>
      <c r="D443">
        <v>4</v>
      </c>
      <c r="E443">
        <v>5</v>
      </c>
      <c r="F443">
        <v>0</v>
      </c>
      <c r="G443">
        <v>24</v>
      </c>
      <c r="H443">
        <v>18</v>
      </c>
      <c r="I443">
        <v>82</v>
      </c>
      <c r="J443">
        <v>7.79</v>
      </c>
      <c r="K443">
        <v>5.05</v>
      </c>
      <c r="L443">
        <v>1.1000000000000001</v>
      </c>
      <c r="M443">
        <v>0.29499999999999998</v>
      </c>
      <c r="N443" s="1">
        <v>0.71699999999999997</v>
      </c>
      <c r="P443">
        <v>4.72</v>
      </c>
      <c r="Q443">
        <v>4.9400000000000004</v>
      </c>
      <c r="R443">
        <v>0.3</v>
      </c>
    </row>
    <row r="444" spans="1:18" x14ac:dyDescent="0.45">
      <c r="A444">
        <v>443</v>
      </c>
      <c r="B444" t="s">
        <v>936</v>
      </c>
      <c r="D444">
        <v>5</v>
      </c>
      <c r="E444">
        <v>9</v>
      </c>
      <c r="F444">
        <v>0</v>
      </c>
      <c r="G444">
        <v>22</v>
      </c>
      <c r="H444">
        <v>18</v>
      </c>
      <c r="I444">
        <v>94.1</v>
      </c>
      <c r="J444">
        <v>7.44</v>
      </c>
      <c r="K444">
        <v>4.29</v>
      </c>
      <c r="L444">
        <v>1.43</v>
      </c>
      <c r="M444">
        <v>0.29299999999999998</v>
      </c>
      <c r="N444" s="1">
        <v>0.67200000000000004</v>
      </c>
      <c r="P444">
        <v>5.34</v>
      </c>
      <c r="Q444">
        <v>5.35</v>
      </c>
      <c r="R444">
        <v>0.3</v>
      </c>
    </row>
    <row r="445" spans="1:18" x14ac:dyDescent="0.45">
      <c r="A445">
        <v>444</v>
      </c>
      <c r="B445" t="s">
        <v>937</v>
      </c>
      <c r="D445">
        <v>4</v>
      </c>
      <c r="E445">
        <v>5</v>
      </c>
      <c r="F445">
        <v>0</v>
      </c>
      <c r="G445">
        <v>20</v>
      </c>
      <c r="H445">
        <v>18</v>
      </c>
      <c r="I445">
        <v>84</v>
      </c>
      <c r="J445">
        <v>6.54</v>
      </c>
      <c r="K445">
        <v>3.21</v>
      </c>
      <c r="L445">
        <v>1.5</v>
      </c>
      <c r="M445">
        <v>0.29699999999999999</v>
      </c>
      <c r="N445" s="1">
        <v>0.70299999999999996</v>
      </c>
      <c r="P445">
        <v>4.93</v>
      </c>
      <c r="Q445">
        <v>5.08</v>
      </c>
      <c r="R445">
        <v>0.2</v>
      </c>
    </row>
    <row r="446" spans="1:18" x14ac:dyDescent="0.45">
      <c r="A446">
        <v>445</v>
      </c>
      <c r="B446" t="s">
        <v>938</v>
      </c>
      <c r="C446" t="s">
        <v>28</v>
      </c>
      <c r="D446">
        <v>5</v>
      </c>
      <c r="E446">
        <v>5</v>
      </c>
      <c r="F446">
        <v>0</v>
      </c>
      <c r="G446">
        <v>23</v>
      </c>
      <c r="H446">
        <v>18</v>
      </c>
      <c r="I446">
        <v>87.1</v>
      </c>
      <c r="J446">
        <v>7.63</v>
      </c>
      <c r="K446">
        <v>4.6399999999999997</v>
      </c>
      <c r="L446">
        <v>1.44</v>
      </c>
      <c r="M446">
        <v>0.29199999999999998</v>
      </c>
      <c r="N446" s="1">
        <v>0.70199999999999996</v>
      </c>
      <c r="P446">
        <v>5.15</v>
      </c>
      <c r="Q446">
        <v>5.36</v>
      </c>
      <c r="R446">
        <v>0.2</v>
      </c>
    </row>
    <row r="447" spans="1:18" x14ac:dyDescent="0.45">
      <c r="A447">
        <v>446</v>
      </c>
      <c r="B447" t="s">
        <v>939</v>
      </c>
      <c r="C447" t="s">
        <v>30</v>
      </c>
      <c r="D447">
        <v>4</v>
      </c>
      <c r="E447">
        <v>7</v>
      </c>
      <c r="F447">
        <v>0</v>
      </c>
      <c r="G447">
        <v>21</v>
      </c>
      <c r="H447">
        <v>18</v>
      </c>
      <c r="I447">
        <v>75.099999999999994</v>
      </c>
      <c r="J447">
        <v>6.45</v>
      </c>
      <c r="K447">
        <v>2.99</v>
      </c>
      <c r="L447">
        <v>1.55</v>
      </c>
      <c r="M447">
        <v>0.29199999999999998</v>
      </c>
      <c r="N447" s="1">
        <v>0.68700000000000006</v>
      </c>
      <c r="P447">
        <v>5.14</v>
      </c>
      <c r="Q447">
        <v>5.22</v>
      </c>
      <c r="R447">
        <v>0.2</v>
      </c>
    </row>
    <row r="448" spans="1:18" x14ac:dyDescent="0.45">
      <c r="A448">
        <v>447</v>
      </c>
      <c r="B448" t="s">
        <v>940</v>
      </c>
      <c r="D448">
        <v>4</v>
      </c>
      <c r="E448">
        <v>6</v>
      </c>
      <c r="F448">
        <v>0</v>
      </c>
      <c r="G448">
        <v>18</v>
      </c>
      <c r="H448">
        <v>18</v>
      </c>
      <c r="I448">
        <v>82.2</v>
      </c>
      <c r="J448">
        <v>4.46</v>
      </c>
      <c r="K448">
        <v>3.7</v>
      </c>
      <c r="L448">
        <v>1.0900000000000001</v>
      </c>
      <c r="M448">
        <v>0.29899999999999999</v>
      </c>
      <c r="N448" s="1">
        <v>0.68100000000000005</v>
      </c>
      <c r="P448">
        <v>5.1100000000000003</v>
      </c>
      <c r="Q448">
        <v>5.21</v>
      </c>
      <c r="R448">
        <v>0.2</v>
      </c>
    </row>
    <row r="449" spans="1:18" x14ac:dyDescent="0.45">
      <c r="A449">
        <v>448</v>
      </c>
      <c r="B449" t="s">
        <v>941</v>
      </c>
      <c r="C449" t="s">
        <v>45</v>
      </c>
      <c r="D449">
        <v>1</v>
      </c>
      <c r="E449">
        <v>1</v>
      </c>
      <c r="F449">
        <v>0</v>
      </c>
      <c r="G449">
        <v>18</v>
      </c>
      <c r="H449">
        <v>18</v>
      </c>
      <c r="I449">
        <v>58.1</v>
      </c>
      <c r="J449">
        <v>7.87</v>
      </c>
      <c r="K449">
        <v>4.9400000000000004</v>
      </c>
      <c r="L449">
        <v>1.39</v>
      </c>
      <c r="M449">
        <v>0.28699999999999998</v>
      </c>
      <c r="N449" s="1">
        <v>0.66800000000000004</v>
      </c>
      <c r="P449">
        <v>5.4</v>
      </c>
      <c r="Q449">
        <v>5.47</v>
      </c>
      <c r="R449">
        <v>0.1</v>
      </c>
    </row>
    <row r="450" spans="1:18" x14ac:dyDescent="0.45">
      <c r="A450">
        <v>449</v>
      </c>
      <c r="B450" t="s">
        <v>942</v>
      </c>
      <c r="C450" t="s">
        <v>89</v>
      </c>
      <c r="D450">
        <v>4</v>
      </c>
      <c r="E450">
        <v>7</v>
      </c>
      <c r="F450">
        <v>0</v>
      </c>
      <c r="G450">
        <v>23</v>
      </c>
      <c r="H450">
        <v>18</v>
      </c>
      <c r="I450">
        <v>90.2</v>
      </c>
      <c r="J450">
        <v>5.36</v>
      </c>
      <c r="K450">
        <v>3.87</v>
      </c>
      <c r="L450">
        <v>1.19</v>
      </c>
      <c r="M450">
        <v>0.29799999999999999</v>
      </c>
      <c r="N450" s="1">
        <v>0.68200000000000005</v>
      </c>
      <c r="P450">
        <v>5.16</v>
      </c>
      <c r="Q450">
        <v>5.27</v>
      </c>
      <c r="R450">
        <v>0.1</v>
      </c>
    </row>
    <row r="451" spans="1:18" x14ac:dyDescent="0.45">
      <c r="A451">
        <v>450</v>
      </c>
      <c r="B451" t="s">
        <v>943</v>
      </c>
      <c r="D451">
        <v>4</v>
      </c>
      <c r="E451">
        <v>5</v>
      </c>
      <c r="F451">
        <v>0</v>
      </c>
      <c r="G451">
        <v>20</v>
      </c>
      <c r="H451">
        <v>18</v>
      </c>
      <c r="I451">
        <v>81.099999999999994</v>
      </c>
      <c r="J451">
        <v>5.65</v>
      </c>
      <c r="K451">
        <v>4.43</v>
      </c>
      <c r="L451">
        <v>1.1100000000000001</v>
      </c>
      <c r="M451">
        <v>0.30099999999999999</v>
      </c>
      <c r="N451" s="1">
        <v>0.69199999999999995</v>
      </c>
      <c r="P451">
        <v>5.09</v>
      </c>
      <c r="Q451">
        <v>5.37</v>
      </c>
      <c r="R451">
        <v>0</v>
      </c>
    </row>
    <row r="452" spans="1:18" x14ac:dyDescent="0.45">
      <c r="A452">
        <v>451</v>
      </c>
      <c r="B452" t="s">
        <v>944</v>
      </c>
      <c r="C452" t="s">
        <v>75</v>
      </c>
      <c r="D452">
        <v>4</v>
      </c>
      <c r="E452">
        <v>5</v>
      </c>
      <c r="F452">
        <v>0</v>
      </c>
      <c r="G452">
        <v>24</v>
      </c>
      <c r="H452">
        <v>18</v>
      </c>
      <c r="I452">
        <v>98.2</v>
      </c>
      <c r="J452">
        <v>5.38</v>
      </c>
      <c r="K452">
        <v>4.01</v>
      </c>
      <c r="L452">
        <v>1.28</v>
      </c>
      <c r="M452">
        <v>0.28699999999999998</v>
      </c>
      <c r="N452" s="1">
        <v>0.67700000000000005</v>
      </c>
      <c r="P452">
        <v>5.2</v>
      </c>
      <c r="Q452">
        <v>5.51</v>
      </c>
      <c r="R452">
        <v>0</v>
      </c>
    </row>
    <row r="453" spans="1:18" x14ac:dyDescent="0.45">
      <c r="A453">
        <v>452</v>
      </c>
      <c r="B453" t="s">
        <v>945</v>
      </c>
      <c r="C453" t="s">
        <v>28</v>
      </c>
      <c r="D453">
        <v>5</v>
      </c>
      <c r="E453">
        <v>6</v>
      </c>
      <c r="F453">
        <v>0</v>
      </c>
      <c r="G453">
        <v>20</v>
      </c>
      <c r="H453">
        <v>18</v>
      </c>
      <c r="I453">
        <v>84</v>
      </c>
      <c r="J453">
        <v>5.68</v>
      </c>
      <c r="K453">
        <v>4.6100000000000003</v>
      </c>
      <c r="L453">
        <v>1.39</v>
      </c>
      <c r="M453">
        <v>0.28799999999999998</v>
      </c>
      <c r="N453" s="1">
        <v>0.68200000000000005</v>
      </c>
      <c r="P453">
        <v>5.46</v>
      </c>
      <c r="Q453">
        <v>5.76</v>
      </c>
      <c r="R453">
        <v>-0.1</v>
      </c>
    </row>
    <row r="454" spans="1:18" x14ac:dyDescent="0.45">
      <c r="A454">
        <v>453</v>
      </c>
      <c r="B454" t="s">
        <v>946</v>
      </c>
      <c r="C454" t="s">
        <v>22</v>
      </c>
      <c r="D454">
        <v>5</v>
      </c>
      <c r="E454">
        <v>8</v>
      </c>
      <c r="F454">
        <v>0</v>
      </c>
      <c r="G454">
        <v>21</v>
      </c>
      <c r="H454">
        <v>18</v>
      </c>
      <c r="I454">
        <v>100</v>
      </c>
      <c r="J454">
        <v>6.57</v>
      </c>
      <c r="K454">
        <v>4.2300000000000004</v>
      </c>
      <c r="L454">
        <v>1.44</v>
      </c>
      <c r="M454">
        <v>0.28699999999999998</v>
      </c>
      <c r="N454" s="1">
        <v>0.66900000000000004</v>
      </c>
      <c r="P454">
        <v>5.4</v>
      </c>
      <c r="Q454">
        <v>5.62</v>
      </c>
      <c r="R454">
        <v>-0.1</v>
      </c>
    </row>
    <row r="455" spans="1:18" x14ac:dyDescent="0.45">
      <c r="A455">
        <v>454</v>
      </c>
      <c r="B455" t="s">
        <v>947</v>
      </c>
      <c r="C455" t="s">
        <v>71</v>
      </c>
      <c r="D455">
        <v>7</v>
      </c>
      <c r="E455">
        <v>4</v>
      </c>
      <c r="F455">
        <v>0</v>
      </c>
      <c r="G455">
        <v>22</v>
      </c>
      <c r="H455">
        <v>17</v>
      </c>
      <c r="I455">
        <v>90.2</v>
      </c>
      <c r="J455">
        <v>8.6300000000000008</v>
      </c>
      <c r="K455">
        <v>2.48</v>
      </c>
      <c r="L455">
        <v>0.79</v>
      </c>
      <c r="M455">
        <v>0.28299999999999997</v>
      </c>
      <c r="N455" s="1">
        <v>0.73</v>
      </c>
      <c r="P455">
        <v>3.27</v>
      </c>
      <c r="Q455">
        <v>3.38</v>
      </c>
      <c r="R455">
        <v>1.8</v>
      </c>
    </row>
    <row r="456" spans="1:18" x14ac:dyDescent="0.45">
      <c r="A456">
        <v>455</v>
      </c>
      <c r="B456" t="s">
        <v>948</v>
      </c>
      <c r="C456" t="s">
        <v>39</v>
      </c>
      <c r="D456">
        <v>5</v>
      </c>
      <c r="E456">
        <v>6</v>
      </c>
      <c r="F456">
        <v>0</v>
      </c>
      <c r="G456">
        <v>19</v>
      </c>
      <c r="H456">
        <v>17</v>
      </c>
      <c r="I456">
        <v>97.2</v>
      </c>
      <c r="J456">
        <v>8.84</v>
      </c>
      <c r="K456">
        <v>2.4900000000000002</v>
      </c>
      <c r="L456">
        <v>1.2</v>
      </c>
      <c r="M456">
        <v>0.28799999999999998</v>
      </c>
      <c r="N456" s="1">
        <v>0.71299999999999997</v>
      </c>
      <c r="P456">
        <v>3.96</v>
      </c>
      <c r="Q456">
        <v>3.97</v>
      </c>
      <c r="R456">
        <v>1.8</v>
      </c>
    </row>
    <row r="457" spans="1:18" x14ac:dyDescent="0.45">
      <c r="A457">
        <v>456</v>
      </c>
      <c r="B457" t="s">
        <v>949</v>
      </c>
      <c r="C457" t="s">
        <v>80</v>
      </c>
      <c r="D457">
        <v>5</v>
      </c>
      <c r="E457">
        <v>5</v>
      </c>
      <c r="F457">
        <v>0</v>
      </c>
      <c r="G457">
        <v>17</v>
      </c>
      <c r="H457">
        <v>17</v>
      </c>
      <c r="I457">
        <v>81.2</v>
      </c>
      <c r="J457">
        <v>8.92</v>
      </c>
      <c r="K457">
        <v>4.3</v>
      </c>
      <c r="L457">
        <v>0.88</v>
      </c>
      <c r="M457">
        <v>0.29499999999999998</v>
      </c>
      <c r="N457" s="1">
        <v>0.69099999999999995</v>
      </c>
      <c r="P457">
        <v>4.41</v>
      </c>
      <c r="Q457">
        <v>4.2</v>
      </c>
      <c r="R457">
        <v>1.3</v>
      </c>
    </row>
    <row r="458" spans="1:18" x14ac:dyDescent="0.45">
      <c r="A458">
        <v>457</v>
      </c>
      <c r="B458" t="s">
        <v>950</v>
      </c>
      <c r="C458" t="s">
        <v>24</v>
      </c>
      <c r="D458">
        <v>6</v>
      </c>
      <c r="E458">
        <v>6</v>
      </c>
      <c r="F458">
        <v>0</v>
      </c>
      <c r="G458">
        <v>26</v>
      </c>
      <c r="H458">
        <v>17</v>
      </c>
      <c r="I458">
        <v>88.1</v>
      </c>
      <c r="J458">
        <v>10.19</v>
      </c>
      <c r="K458">
        <v>4.38</v>
      </c>
      <c r="L458">
        <v>1.1200000000000001</v>
      </c>
      <c r="M458">
        <v>0.29899999999999999</v>
      </c>
      <c r="N458" s="1">
        <v>0.746</v>
      </c>
      <c r="P458">
        <v>4.08</v>
      </c>
      <c r="Q458">
        <v>4.24</v>
      </c>
      <c r="R458">
        <v>1.2</v>
      </c>
    </row>
    <row r="459" spans="1:18" x14ac:dyDescent="0.45">
      <c r="A459">
        <v>458</v>
      </c>
      <c r="B459" t="s">
        <v>951</v>
      </c>
      <c r="D459">
        <v>6</v>
      </c>
      <c r="E459">
        <v>5</v>
      </c>
      <c r="F459">
        <v>0</v>
      </c>
      <c r="G459">
        <v>17</v>
      </c>
      <c r="H459">
        <v>17</v>
      </c>
      <c r="I459">
        <v>86.1</v>
      </c>
      <c r="J459">
        <v>6.99</v>
      </c>
      <c r="K459">
        <v>2.19</v>
      </c>
      <c r="L459">
        <v>1.36</v>
      </c>
      <c r="M459">
        <v>0.29899999999999999</v>
      </c>
      <c r="N459" s="1">
        <v>0.71699999999999997</v>
      </c>
      <c r="P459">
        <v>4.38</v>
      </c>
      <c r="Q459">
        <v>4.43</v>
      </c>
      <c r="R459">
        <v>1.2</v>
      </c>
    </row>
    <row r="460" spans="1:18" x14ac:dyDescent="0.45">
      <c r="A460">
        <v>459</v>
      </c>
      <c r="B460" t="s">
        <v>952</v>
      </c>
      <c r="C460" t="s">
        <v>102</v>
      </c>
      <c r="D460">
        <v>4</v>
      </c>
      <c r="E460">
        <v>5</v>
      </c>
      <c r="F460">
        <v>0</v>
      </c>
      <c r="G460">
        <v>20</v>
      </c>
      <c r="H460">
        <v>17</v>
      </c>
      <c r="I460">
        <v>81.2</v>
      </c>
      <c r="J460">
        <v>8.26</v>
      </c>
      <c r="K460">
        <v>2.75</v>
      </c>
      <c r="L460">
        <v>1.32</v>
      </c>
      <c r="M460">
        <v>0.29299999999999998</v>
      </c>
      <c r="N460" s="1">
        <v>0.69199999999999995</v>
      </c>
      <c r="P460">
        <v>4.5199999999999996</v>
      </c>
      <c r="Q460">
        <v>4.32</v>
      </c>
      <c r="R460">
        <v>1.1000000000000001</v>
      </c>
    </row>
    <row r="461" spans="1:18" x14ac:dyDescent="0.45">
      <c r="A461">
        <v>460</v>
      </c>
      <c r="B461" t="s">
        <v>953</v>
      </c>
      <c r="C461" t="s">
        <v>30</v>
      </c>
      <c r="D461">
        <v>5</v>
      </c>
      <c r="E461">
        <v>6</v>
      </c>
      <c r="F461">
        <v>0</v>
      </c>
      <c r="G461">
        <v>30</v>
      </c>
      <c r="H461">
        <v>17</v>
      </c>
      <c r="I461">
        <v>101.2</v>
      </c>
      <c r="J461">
        <v>8.32</v>
      </c>
      <c r="K461">
        <v>3.27</v>
      </c>
      <c r="L461">
        <v>1.24</v>
      </c>
      <c r="M461">
        <v>0.28999999999999998</v>
      </c>
      <c r="N461" s="1">
        <v>0.69099999999999995</v>
      </c>
      <c r="P461">
        <v>4.51</v>
      </c>
      <c r="Q461">
        <v>4.41</v>
      </c>
      <c r="R461">
        <v>1.1000000000000001</v>
      </c>
    </row>
    <row r="462" spans="1:18" x14ac:dyDescent="0.45">
      <c r="A462">
        <v>461</v>
      </c>
      <c r="B462" t="s">
        <v>954</v>
      </c>
      <c r="C462" t="s">
        <v>30</v>
      </c>
      <c r="D462">
        <v>7</v>
      </c>
      <c r="E462">
        <v>7</v>
      </c>
      <c r="F462">
        <v>0</v>
      </c>
      <c r="G462">
        <v>24</v>
      </c>
      <c r="H462">
        <v>17</v>
      </c>
      <c r="I462">
        <v>95.1</v>
      </c>
      <c r="J462">
        <v>6.42</v>
      </c>
      <c r="K462">
        <v>2.08</v>
      </c>
      <c r="L462">
        <v>1.23</v>
      </c>
      <c r="M462">
        <v>0.29499999999999998</v>
      </c>
      <c r="N462" s="1">
        <v>0.69699999999999995</v>
      </c>
      <c r="P462">
        <v>4.34</v>
      </c>
      <c r="Q462">
        <v>4.3899999999999997</v>
      </c>
      <c r="R462">
        <v>1.1000000000000001</v>
      </c>
    </row>
    <row r="463" spans="1:18" x14ac:dyDescent="0.45">
      <c r="A463">
        <v>462</v>
      </c>
      <c r="B463" t="s">
        <v>302</v>
      </c>
      <c r="C463" t="s">
        <v>64</v>
      </c>
      <c r="D463">
        <v>4</v>
      </c>
      <c r="E463">
        <v>6</v>
      </c>
      <c r="F463">
        <v>0</v>
      </c>
      <c r="G463">
        <v>18</v>
      </c>
      <c r="H463">
        <v>17</v>
      </c>
      <c r="I463">
        <v>86.1</v>
      </c>
      <c r="J463">
        <v>8.24</v>
      </c>
      <c r="K463">
        <v>3.02</v>
      </c>
      <c r="L463">
        <v>1.25</v>
      </c>
      <c r="M463">
        <v>0.29299999999999998</v>
      </c>
      <c r="N463" s="1">
        <v>0.65800000000000003</v>
      </c>
      <c r="P463">
        <v>4.8</v>
      </c>
      <c r="Q463">
        <v>4.38</v>
      </c>
      <c r="R463">
        <v>1.1000000000000001</v>
      </c>
    </row>
    <row r="464" spans="1:18" x14ac:dyDescent="0.45">
      <c r="A464">
        <v>463</v>
      </c>
      <c r="B464" t="s">
        <v>955</v>
      </c>
      <c r="C464" t="s">
        <v>89</v>
      </c>
      <c r="D464">
        <v>4</v>
      </c>
      <c r="E464">
        <v>4</v>
      </c>
      <c r="F464">
        <v>0</v>
      </c>
      <c r="G464">
        <v>17</v>
      </c>
      <c r="H464">
        <v>17</v>
      </c>
      <c r="I464">
        <v>76.099999999999994</v>
      </c>
      <c r="J464">
        <v>8.61</v>
      </c>
      <c r="K464">
        <v>3.89</v>
      </c>
      <c r="L464">
        <v>1.06</v>
      </c>
      <c r="M464">
        <v>0.3</v>
      </c>
      <c r="N464" s="1">
        <v>0.72</v>
      </c>
      <c r="P464">
        <v>4.25</v>
      </c>
      <c r="Q464">
        <v>4.25</v>
      </c>
      <c r="R464">
        <v>1</v>
      </c>
    </row>
    <row r="465" spans="1:18" x14ac:dyDescent="0.45">
      <c r="A465">
        <v>464</v>
      </c>
      <c r="B465" t="s">
        <v>956</v>
      </c>
      <c r="C465" t="s">
        <v>22</v>
      </c>
      <c r="D465">
        <v>4</v>
      </c>
      <c r="E465">
        <v>6</v>
      </c>
      <c r="F465">
        <v>0</v>
      </c>
      <c r="G465">
        <v>17</v>
      </c>
      <c r="H465">
        <v>17</v>
      </c>
      <c r="I465">
        <v>87.2</v>
      </c>
      <c r="J465">
        <v>8.83</v>
      </c>
      <c r="K465">
        <v>3.18</v>
      </c>
      <c r="L465">
        <v>1.33</v>
      </c>
      <c r="M465">
        <v>0.29799999999999999</v>
      </c>
      <c r="N465" s="1">
        <v>0.69099999999999995</v>
      </c>
      <c r="P465">
        <v>4.62</v>
      </c>
      <c r="Q465">
        <v>4.49</v>
      </c>
      <c r="R465">
        <v>1</v>
      </c>
    </row>
    <row r="466" spans="1:18" x14ac:dyDescent="0.45">
      <c r="A466">
        <v>465</v>
      </c>
      <c r="B466" t="s">
        <v>957</v>
      </c>
      <c r="C466" t="s">
        <v>132</v>
      </c>
      <c r="D466">
        <v>5</v>
      </c>
      <c r="E466">
        <v>6</v>
      </c>
      <c r="F466">
        <v>0</v>
      </c>
      <c r="G466">
        <v>29</v>
      </c>
      <c r="H466">
        <v>17</v>
      </c>
      <c r="I466">
        <v>104</v>
      </c>
      <c r="J466">
        <v>7.44</v>
      </c>
      <c r="K466">
        <v>3.29</v>
      </c>
      <c r="L466">
        <v>1.3</v>
      </c>
      <c r="M466">
        <v>0.3</v>
      </c>
      <c r="N466" s="1">
        <v>0.68500000000000005</v>
      </c>
      <c r="P466">
        <v>4.8499999999999996</v>
      </c>
      <c r="Q466">
        <v>4.6900000000000004</v>
      </c>
      <c r="R466">
        <v>1</v>
      </c>
    </row>
    <row r="467" spans="1:18" x14ac:dyDescent="0.45">
      <c r="A467">
        <v>466</v>
      </c>
      <c r="B467" t="s">
        <v>958</v>
      </c>
      <c r="C467" t="s">
        <v>75</v>
      </c>
      <c r="D467">
        <v>5</v>
      </c>
      <c r="E467">
        <v>4</v>
      </c>
      <c r="F467">
        <v>0</v>
      </c>
      <c r="G467">
        <v>22</v>
      </c>
      <c r="H467">
        <v>17</v>
      </c>
      <c r="I467">
        <v>87.2</v>
      </c>
      <c r="J467">
        <v>7.59</v>
      </c>
      <c r="K467">
        <v>3.39</v>
      </c>
      <c r="L467">
        <v>1.23</v>
      </c>
      <c r="M467">
        <v>0.28399999999999997</v>
      </c>
      <c r="N467" s="1">
        <v>0.71399999999999997</v>
      </c>
      <c r="P467">
        <v>4.41</v>
      </c>
      <c r="Q467">
        <v>4.4800000000000004</v>
      </c>
      <c r="R467">
        <v>0.9</v>
      </c>
    </row>
    <row r="468" spans="1:18" x14ac:dyDescent="0.45">
      <c r="A468">
        <v>467</v>
      </c>
      <c r="B468" t="s">
        <v>959</v>
      </c>
      <c r="D468">
        <v>3</v>
      </c>
      <c r="E468">
        <v>4</v>
      </c>
      <c r="F468">
        <v>0</v>
      </c>
      <c r="G468">
        <v>24</v>
      </c>
      <c r="H468">
        <v>17</v>
      </c>
      <c r="I468">
        <v>93.2</v>
      </c>
      <c r="J468">
        <v>6.53</v>
      </c>
      <c r="K468">
        <v>2.69</v>
      </c>
      <c r="L468">
        <v>1.25</v>
      </c>
      <c r="M468">
        <v>0.30299999999999999</v>
      </c>
      <c r="N468" s="1">
        <v>0.67700000000000005</v>
      </c>
      <c r="P468">
        <v>4.9000000000000004</v>
      </c>
      <c r="Q468">
        <v>4.63</v>
      </c>
      <c r="R468">
        <v>0.9</v>
      </c>
    </row>
    <row r="469" spans="1:18" x14ac:dyDescent="0.45">
      <c r="A469">
        <v>468</v>
      </c>
      <c r="B469" t="s">
        <v>960</v>
      </c>
      <c r="C469" t="s">
        <v>52</v>
      </c>
      <c r="D469">
        <v>5</v>
      </c>
      <c r="E469">
        <v>6</v>
      </c>
      <c r="F469">
        <v>0</v>
      </c>
      <c r="G469">
        <v>20</v>
      </c>
      <c r="H469">
        <v>17</v>
      </c>
      <c r="I469">
        <v>91.2</v>
      </c>
      <c r="J469">
        <v>6.18</v>
      </c>
      <c r="K469">
        <v>2.16</v>
      </c>
      <c r="L469">
        <v>1.28</v>
      </c>
      <c r="M469">
        <v>0.29599999999999999</v>
      </c>
      <c r="N469" s="1">
        <v>0.68100000000000005</v>
      </c>
      <c r="P469">
        <v>4.6100000000000003</v>
      </c>
      <c r="Q469">
        <v>4.57</v>
      </c>
      <c r="R469">
        <v>0.9</v>
      </c>
    </row>
    <row r="470" spans="1:18" x14ac:dyDescent="0.45">
      <c r="A470">
        <v>469</v>
      </c>
      <c r="B470" t="s">
        <v>961</v>
      </c>
      <c r="C470" t="s">
        <v>62</v>
      </c>
      <c r="D470">
        <v>5</v>
      </c>
      <c r="E470">
        <v>6</v>
      </c>
      <c r="F470">
        <v>0</v>
      </c>
      <c r="G470">
        <v>18</v>
      </c>
      <c r="H470">
        <v>17</v>
      </c>
      <c r="I470">
        <v>94.2</v>
      </c>
      <c r="J470">
        <v>7.22</v>
      </c>
      <c r="K470">
        <v>2.66</v>
      </c>
      <c r="L470">
        <v>1.33</v>
      </c>
      <c r="M470">
        <v>0.29699999999999999</v>
      </c>
      <c r="N470" s="1">
        <v>0.69499999999999995</v>
      </c>
      <c r="P470">
        <v>4.5599999999999996</v>
      </c>
      <c r="Q470">
        <v>4.5199999999999996</v>
      </c>
      <c r="R470">
        <v>0.9</v>
      </c>
    </row>
    <row r="471" spans="1:18" x14ac:dyDescent="0.45">
      <c r="A471">
        <v>470</v>
      </c>
      <c r="B471" t="s">
        <v>962</v>
      </c>
      <c r="C471" t="s">
        <v>30</v>
      </c>
      <c r="D471">
        <v>5</v>
      </c>
      <c r="E471">
        <v>5</v>
      </c>
      <c r="F471">
        <v>0</v>
      </c>
      <c r="G471">
        <v>31</v>
      </c>
      <c r="H471">
        <v>17</v>
      </c>
      <c r="I471">
        <v>114.1</v>
      </c>
      <c r="J471">
        <v>7.17</v>
      </c>
      <c r="K471">
        <v>3.54</v>
      </c>
      <c r="L471">
        <v>1.18</v>
      </c>
      <c r="M471">
        <v>0.28899999999999998</v>
      </c>
      <c r="N471" s="1">
        <v>0.72499999999999998</v>
      </c>
      <c r="P471">
        <v>4.33</v>
      </c>
      <c r="Q471">
        <v>4.7300000000000004</v>
      </c>
      <c r="R471">
        <v>0.9</v>
      </c>
    </row>
    <row r="472" spans="1:18" x14ac:dyDescent="0.45">
      <c r="A472">
        <v>471</v>
      </c>
      <c r="B472" t="s">
        <v>963</v>
      </c>
      <c r="C472" t="s">
        <v>28</v>
      </c>
      <c r="D472">
        <v>6</v>
      </c>
      <c r="E472">
        <v>4</v>
      </c>
      <c r="F472">
        <v>0</v>
      </c>
      <c r="G472">
        <v>23</v>
      </c>
      <c r="H472">
        <v>17</v>
      </c>
      <c r="I472">
        <v>84</v>
      </c>
      <c r="J472">
        <v>9.2100000000000009</v>
      </c>
      <c r="K472">
        <v>2.68</v>
      </c>
      <c r="L472">
        <v>1.61</v>
      </c>
      <c r="M472">
        <v>0.28999999999999998</v>
      </c>
      <c r="N472" s="1">
        <v>0.72599999999999998</v>
      </c>
      <c r="P472">
        <v>4.3899999999999997</v>
      </c>
      <c r="Q472">
        <v>4.5999999999999996</v>
      </c>
      <c r="R472">
        <v>0.9</v>
      </c>
    </row>
    <row r="473" spans="1:18" x14ac:dyDescent="0.45">
      <c r="A473">
        <v>472</v>
      </c>
      <c r="B473" t="s">
        <v>964</v>
      </c>
      <c r="C473" t="s">
        <v>18</v>
      </c>
      <c r="D473">
        <v>5</v>
      </c>
      <c r="E473">
        <v>5</v>
      </c>
      <c r="F473">
        <v>0</v>
      </c>
      <c r="G473">
        <v>17</v>
      </c>
      <c r="H473">
        <v>17</v>
      </c>
      <c r="I473">
        <v>85</v>
      </c>
      <c r="J473">
        <v>6.67</v>
      </c>
      <c r="K473">
        <v>2.33</v>
      </c>
      <c r="L473">
        <v>1.38</v>
      </c>
      <c r="M473">
        <v>0.27500000000000002</v>
      </c>
      <c r="N473" s="1">
        <v>0.70799999999999996</v>
      </c>
      <c r="P473">
        <v>4.24</v>
      </c>
      <c r="Q473">
        <v>4.6399999999999997</v>
      </c>
      <c r="R473">
        <v>0.9</v>
      </c>
    </row>
    <row r="474" spans="1:18" x14ac:dyDescent="0.45">
      <c r="A474">
        <v>473</v>
      </c>
      <c r="B474" t="s">
        <v>965</v>
      </c>
      <c r="C474" t="s">
        <v>22</v>
      </c>
      <c r="D474">
        <v>5</v>
      </c>
      <c r="E474">
        <v>6</v>
      </c>
      <c r="F474">
        <v>0</v>
      </c>
      <c r="G474">
        <v>20</v>
      </c>
      <c r="H474">
        <v>17</v>
      </c>
      <c r="I474">
        <v>98.1</v>
      </c>
      <c r="J474">
        <v>5.77</v>
      </c>
      <c r="K474">
        <v>2.38</v>
      </c>
      <c r="L474">
        <v>1.28</v>
      </c>
      <c r="M474">
        <v>0.29199999999999998</v>
      </c>
      <c r="N474" s="1">
        <v>0.67900000000000005</v>
      </c>
      <c r="P474">
        <v>4.76</v>
      </c>
      <c r="Q474">
        <v>4.74</v>
      </c>
      <c r="R474">
        <v>0.8</v>
      </c>
    </row>
    <row r="475" spans="1:18" x14ac:dyDescent="0.45">
      <c r="A475">
        <v>474</v>
      </c>
      <c r="B475" t="s">
        <v>966</v>
      </c>
      <c r="C475" t="s">
        <v>71</v>
      </c>
      <c r="D475">
        <v>4</v>
      </c>
      <c r="E475">
        <v>3</v>
      </c>
      <c r="F475">
        <v>0</v>
      </c>
      <c r="G475">
        <v>19</v>
      </c>
      <c r="H475">
        <v>17</v>
      </c>
      <c r="I475">
        <v>72.099999999999994</v>
      </c>
      <c r="J475">
        <v>9.09</v>
      </c>
      <c r="K475">
        <v>2.86</v>
      </c>
      <c r="L475">
        <v>1.37</v>
      </c>
      <c r="M475">
        <v>0.29499999999999998</v>
      </c>
      <c r="N475" s="1">
        <v>0.72199999999999998</v>
      </c>
      <c r="P475">
        <v>4.2300000000000004</v>
      </c>
      <c r="Q475">
        <v>4.25</v>
      </c>
      <c r="R475">
        <v>0.8</v>
      </c>
    </row>
    <row r="476" spans="1:18" x14ac:dyDescent="0.45">
      <c r="A476">
        <v>475</v>
      </c>
      <c r="B476" t="s">
        <v>967</v>
      </c>
      <c r="D476">
        <v>5</v>
      </c>
      <c r="E476">
        <v>7</v>
      </c>
      <c r="F476">
        <v>0</v>
      </c>
      <c r="G476">
        <v>21</v>
      </c>
      <c r="H476">
        <v>17</v>
      </c>
      <c r="I476">
        <v>87.1</v>
      </c>
      <c r="J476">
        <v>7.73</v>
      </c>
      <c r="K476">
        <v>2.68</v>
      </c>
      <c r="L476">
        <v>1.44</v>
      </c>
      <c r="M476">
        <v>0.32100000000000001</v>
      </c>
      <c r="N476" s="1">
        <v>0.66700000000000004</v>
      </c>
      <c r="P476">
        <v>5.26</v>
      </c>
      <c r="Q476">
        <v>4.76</v>
      </c>
      <c r="R476">
        <v>0.8</v>
      </c>
    </row>
    <row r="477" spans="1:18" x14ac:dyDescent="0.45">
      <c r="A477">
        <v>476</v>
      </c>
      <c r="B477" t="s">
        <v>968</v>
      </c>
      <c r="C477" t="s">
        <v>20</v>
      </c>
      <c r="D477">
        <v>4</v>
      </c>
      <c r="E477">
        <v>5</v>
      </c>
      <c r="F477">
        <v>0</v>
      </c>
      <c r="G477">
        <v>24</v>
      </c>
      <c r="H477">
        <v>17</v>
      </c>
      <c r="I477">
        <v>81.2</v>
      </c>
      <c r="J477">
        <v>6.61</v>
      </c>
      <c r="K477">
        <v>3.19</v>
      </c>
      <c r="L477">
        <v>1.1000000000000001</v>
      </c>
      <c r="M477">
        <v>0.29399999999999998</v>
      </c>
      <c r="N477" s="1">
        <v>0.69</v>
      </c>
      <c r="P477">
        <v>4.63</v>
      </c>
      <c r="Q477">
        <v>4.59</v>
      </c>
      <c r="R477">
        <v>0.7</v>
      </c>
    </row>
    <row r="478" spans="1:18" x14ac:dyDescent="0.45">
      <c r="A478">
        <v>477</v>
      </c>
      <c r="B478" t="s">
        <v>969</v>
      </c>
      <c r="C478" t="s">
        <v>35</v>
      </c>
      <c r="D478">
        <v>4</v>
      </c>
      <c r="E478">
        <v>6</v>
      </c>
      <c r="F478">
        <v>0</v>
      </c>
      <c r="G478">
        <v>27</v>
      </c>
      <c r="H478">
        <v>17</v>
      </c>
      <c r="I478">
        <v>95.1</v>
      </c>
      <c r="J478">
        <v>7.37</v>
      </c>
      <c r="K478">
        <v>3.59</v>
      </c>
      <c r="L478">
        <v>1.42</v>
      </c>
      <c r="M478">
        <v>0.30299999999999999</v>
      </c>
      <c r="N478" s="1">
        <v>0.65800000000000003</v>
      </c>
      <c r="P478">
        <v>5.38</v>
      </c>
      <c r="Q478">
        <v>5.05</v>
      </c>
      <c r="R478">
        <v>0.7</v>
      </c>
    </row>
    <row r="479" spans="1:18" x14ac:dyDescent="0.45">
      <c r="A479">
        <v>478</v>
      </c>
      <c r="B479" t="s">
        <v>970</v>
      </c>
      <c r="C479" t="s">
        <v>95</v>
      </c>
      <c r="D479">
        <v>3</v>
      </c>
      <c r="E479">
        <v>3</v>
      </c>
      <c r="F479">
        <v>0</v>
      </c>
      <c r="G479">
        <v>18</v>
      </c>
      <c r="H479">
        <v>17</v>
      </c>
      <c r="I479">
        <v>71.2</v>
      </c>
      <c r="J479">
        <v>7.91</v>
      </c>
      <c r="K479">
        <v>3.26</v>
      </c>
      <c r="L479">
        <v>1.38</v>
      </c>
      <c r="M479">
        <v>0.29699999999999999</v>
      </c>
      <c r="N479" s="1">
        <v>0.70899999999999996</v>
      </c>
      <c r="P479">
        <v>4.6399999999999997</v>
      </c>
      <c r="Q479">
        <v>4.71</v>
      </c>
      <c r="R479">
        <v>0.7</v>
      </c>
    </row>
    <row r="480" spans="1:18" x14ac:dyDescent="0.45">
      <c r="A480">
        <v>479</v>
      </c>
      <c r="B480" t="s">
        <v>971</v>
      </c>
      <c r="D480">
        <v>3</v>
      </c>
      <c r="E480">
        <v>6</v>
      </c>
      <c r="F480">
        <v>0</v>
      </c>
      <c r="G480">
        <v>22</v>
      </c>
      <c r="H480">
        <v>17</v>
      </c>
      <c r="I480">
        <v>88.2</v>
      </c>
      <c r="J480">
        <v>6.19</v>
      </c>
      <c r="K480">
        <v>4.0599999999999996</v>
      </c>
      <c r="L480">
        <v>1.01</v>
      </c>
      <c r="M480">
        <v>0.30399999999999999</v>
      </c>
      <c r="N480" s="1">
        <v>0.67500000000000004</v>
      </c>
      <c r="P480">
        <v>5.07</v>
      </c>
      <c r="Q480">
        <v>4.97</v>
      </c>
      <c r="R480">
        <v>0.7</v>
      </c>
    </row>
    <row r="481" spans="1:18" x14ac:dyDescent="0.45">
      <c r="A481">
        <v>480</v>
      </c>
      <c r="B481" t="s">
        <v>972</v>
      </c>
      <c r="C481" t="s">
        <v>39</v>
      </c>
      <c r="D481">
        <v>4</v>
      </c>
      <c r="E481">
        <v>5</v>
      </c>
      <c r="F481">
        <v>0</v>
      </c>
      <c r="G481">
        <v>30</v>
      </c>
      <c r="H481">
        <v>17</v>
      </c>
      <c r="I481">
        <v>92.1</v>
      </c>
      <c r="J481">
        <v>8.7799999999999994</v>
      </c>
      <c r="K481">
        <v>4.68</v>
      </c>
      <c r="L481">
        <v>1.17</v>
      </c>
      <c r="M481">
        <v>0.29799999999999999</v>
      </c>
      <c r="N481" s="1">
        <v>0.69899999999999995</v>
      </c>
      <c r="P481">
        <v>4.78</v>
      </c>
      <c r="Q481">
        <v>4.78</v>
      </c>
      <c r="R481">
        <v>0.6</v>
      </c>
    </row>
    <row r="482" spans="1:18" x14ac:dyDescent="0.45">
      <c r="A482">
        <v>481</v>
      </c>
      <c r="B482" t="s">
        <v>973</v>
      </c>
      <c r="D482">
        <v>5</v>
      </c>
      <c r="E482">
        <v>7</v>
      </c>
      <c r="F482">
        <v>0</v>
      </c>
      <c r="G482">
        <v>25</v>
      </c>
      <c r="H482">
        <v>17</v>
      </c>
      <c r="I482">
        <v>92</v>
      </c>
      <c r="J482">
        <v>6.65</v>
      </c>
      <c r="K482">
        <v>3.33</v>
      </c>
      <c r="L482">
        <v>1.37</v>
      </c>
      <c r="M482">
        <v>0.29399999999999998</v>
      </c>
      <c r="N482" s="1">
        <v>0.70299999999999996</v>
      </c>
      <c r="P482">
        <v>4.79</v>
      </c>
      <c r="Q482">
        <v>4.99</v>
      </c>
      <c r="R482">
        <v>0.6</v>
      </c>
    </row>
    <row r="483" spans="1:18" x14ac:dyDescent="0.45">
      <c r="A483">
        <v>482</v>
      </c>
      <c r="B483" t="s">
        <v>974</v>
      </c>
      <c r="C483" t="s">
        <v>64</v>
      </c>
      <c r="D483">
        <v>3</v>
      </c>
      <c r="E483">
        <v>6</v>
      </c>
      <c r="F483">
        <v>0</v>
      </c>
      <c r="G483">
        <v>17</v>
      </c>
      <c r="H483">
        <v>17</v>
      </c>
      <c r="I483">
        <v>69.099999999999994</v>
      </c>
      <c r="J483">
        <v>6.23</v>
      </c>
      <c r="K483">
        <v>3.12</v>
      </c>
      <c r="L483">
        <v>1.17</v>
      </c>
      <c r="M483">
        <v>0.29599999999999999</v>
      </c>
      <c r="N483" s="1">
        <v>0.68300000000000005</v>
      </c>
      <c r="P483">
        <v>4.8099999999999996</v>
      </c>
      <c r="Q483">
        <v>4.7699999999999996</v>
      </c>
      <c r="R483">
        <v>0.6</v>
      </c>
    </row>
    <row r="484" spans="1:18" x14ac:dyDescent="0.45">
      <c r="A484">
        <v>483</v>
      </c>
      <c r="B484" t="s">
        <v>975</v>
      </c>
      <c r="C484" t="s">
        <v>132</v>
      </c>
      <c r="D484">
        <v>4</v>
      </c>
      <c r="E484">
        <v>5</v>
      </c>
      <c r="F484">
        <v>0</v>
      </c>
      <c r="G484">
        <v>17</v>
      </c>
      <c r="H484">
        <v>17</v>
      </c>
      <c r="I484">
        <v>63.1</v>
      </c>
      <c r="J484">
        <v>7.25</v>
      </c>
      <c r="K484">
        <v>3.13</v>
      </c>
      <c r="L484">
        <v>1.42</v>
      </c>
      <c r="M484">
        <v>0.29699999999999999</v>
      </c>
      <c r="N484" s="1">
        <v>0.68400000000000005</v>
      </c>
      <c r="P484">
        <v>4.9800000000000004</v>
      </c>
      <c r="Q484">
        <v>4.88</v>
      </c>
      <c r="R484">
        <v>0.6</v>
      </c>
    </row>
    <row r="485" spans="1:18" x14ac:dyDescent="0.45">
      <c r="A485">
        <v>484</v>
      </c>
      <c r="B485" t="s">
        <v>976</v>
      </c>
      <c r="D485">
        <v>4</v>
      </c>
      <c r="E485">
        <v>5</v>
      </c>
      <c r="F485">
        <v>0</v>
      </c>
      <c r="G485">
        <v>17</v>
      </c>
      <c r="H485">
        <v>17</v>
      </c>
      <c r="I485">
        <v>80.099999999999994</v>
      </c>
      <c r="J485">
        <v>6.84</v>
      </c>
      <c r="K485">
        <v>2.35</v>
      </c>
      <c r="L485">
        <v>1.57</v>
      </c>
      <c r="M485">
        <v>0.29399999999999998</v>
      </c>
      <c r="N485" s="1">
        <v>0.65200000000000002</v>
      </c>
      <c r="P485">
        <v>5.16</v>
      </c>
      <c r="Q485">
        <v>4.9000000000000004</v>
      </c>
      <c r="R485">
        <v>0.5</v>
      </c>
    </row>
    <row r="486" spans="1:18" x14ac:dyDescent="0.45">
      <c r="A486">
        <v>485</v>
      </c>
      <c r="B486" t="s">
        <v>977</v>
      </c>
      <c r="C486" t="s">
        <v>20</v>
      </c>
      <c r="D486">
        <v>3</v>
      </c>
      <c r="E486">
        <v>5</v>
      </c>
      <c r="F486">
        <v>0</v>
      </c>
      <c r="G486">
        <v>18</v>
      </c>
      <c r="H486">
        <v>17</v>
      </c>
      <c r="I486">
        <v>74.2</v>
      </c>
      <c r="J486">
        <v>7.59</v>
      </c>
      <c r="K486">
        <v>3.73</v>
      </c>
      <c r="L486">
        <v>1.2</v>
      </c>
      <c r="M486">
        <v>0.29599999999999999</v>
      </c>
      <c r="N486" s="1">
        <v>0.67700000000000005</v>
      </c>
      <c r="P486">
        <v>4.9400000000000004</v>
      </c>
      <c r="Q486">
        <v>4.79</v>
      </c>
      <c r="R486">
        <v>0.5</v>
      </c>
    </row>
    <row r="487" spans="1:18" x14ac:dyDescent="0.45">
      <c r="A487">
        <v>486</v>
      </c>
      <c r="B487" t="s">
        <v>978</v>
      </c>
      <c r="C487" t="s">
        <v>43</v>
      </c>
      <c r="D487">
        <v>6</v>
      </c>
      <c r="E487">
        <v>8</v>
      </c>
      <c r="F487">
        <v>0</v>
      </c>
      <c r="G487">
        <v>24</v>
      </c>
      <c r="H487">
        <v>17</v>
      </c>
      <c r="I487">
        <v>98.1</v>
      </c>
      <c r="J487">
        <v>5.13</v>
      </c>
      <c r="K487">
        <v>2.75</v>
      </c>
      <c r="L487">
        <v>1.19</v>
      </c>
      <c r="M487">
        <v>0.29899999999999999</v>
      </c>
      <c r="N487" s="1">
        <v>0.69499999999999995</v>
      </c>
      <c r="P487">
        <v>4.76</v>
      </c>
      <c r="Q487">
        <v>4.8099999999999996</v>
      </c>
      <c r="R487">
        <v>0.5</v>
      </c>
    </row>
    <row r="488" spans="1:18" x14ac:dyDescent="0.45">
      <c r="A488">
        <v>487</v>
      </c>
      <c r="B488" t="s">
        <v>979</v>
      </c>
      <c r="C488" t="s">
        <v>48</v>
      </c>
      <c r="D488">
        <v>5</v>
      </c>
      <c r="E488">
        <v>5</v>
      </c>
      <c r="F488">
        <v>0</v>
      </c>
      <c r="G488">
        <v>23</v>
      </c>
      <c r="H488">
        <v>17</v>
      </c>
      <c r="I488">
        <v>91</v>
      </c>
      <c r="J488">
        <v>8.31</v>
      </c>
      <c r="K488">
        <v>4.95</v>
      </c>
      <c r="L488">
        <v>1.19</v>
      </c>
      <c r="M488">
        <v>0.28499999999999998</v>
      </c>
      <c r="N488" s="1">
        <v>0.71099999999999997</v>
      </c>
      <c r="P488">
        <v>4.6500000000000004</v>
      </c>
      <c r="Q488">
        <v>4.87</v>
      </c>
      <c r="R488">
        <v>0.5</v>
      </c>
    </row>
    <row r="489" spans="1:18" x14ac:dyDescent="0.45">
      <c r="A489">
        <v>488</v>
      </c>
      <c r="B489" t="s">
        <v>980</v>
      </c>
      <c r="C489" t="s">
        <v>117</v>
      </c>
      <c r="D489">
        <v>4</v>
      </c>
      <c r="E489">
        <v>6</v>
      </c>
      <c r="F489">
        <v>0</v>
      </c>
      <c r="G489">
        <v>24</v>
      </c>
      <c r="H489">
        <v>17</v>
      </c>
      <c r="I489">
        <v>100.2</v>
      </c>
      <c r="J489">
        <v>5.27</v>
      </c>
      <c r="K489">
        <v>3.49</v>
      </c>
      <c r="L489">
        <v>1.1599999999999999</v>
      </c>
      <c r="M489">
        <v>0.29299999999999998</v>
      </c>
      <c r="N489" s="1">
        <v>0.70599999999999996</v>
      </c>
      <c r="P489">
        <v>4.74</v>
      </c>
      <c r="Q489">
        <v>5.01</v>
      </c>
      <c r="R489">
        <v>0.5</v>
      </c>
    </row>
    <row r="490" spans="1:18" x14ac:dyDescent="0.45">
      <c r="A490">
        <v>489</v>
      </c>
      <c r="B490" t="s">
        <v>981</v>
      </c>
      <c r="C490" t="s">
        <v>52</v>
      </c>
      <c r="D490">
        <v>6</v>
      </c>
      <c r="E490">
        <v>7</v>
      </c>
      <c r="F490">
        <v>0</v>
      </c>
      <c r="G490">
        <v>27</v>
      </c>
      <c r="H490">
        <v>17</v>
      </c>
      <c r="I490">
        <v>103.1</v>
      </c>
      <c r="J490">
        <v>6.62</v>
      </c>
      <c r="K490">
        <v>3.75</v>
      </c>
      <c r="L490">
        <v>1.1299999999999999</v>
      </c>
      <c r="M490">
        <v>0.28799999999999998</v>
      </c>
      <c r="N490" s="1">
        <v>0.70099999999999996</v>
      </c>
      <c r="P490">
        <v>4.62</v>
      </c>
      <c r="Q490">
        <v>4.87</v>
      </c>
      <c r="R490">
        <v>0.4</v>
      </c>
    </row>
    <row r="491" spans="1:18" x14ac:dyDescent="0.45">
      <c r="A491">
        <v>490</v>
      </c>
      <c r="B491" t="s">
        <v>982</v>
      </c>
      <c r="C491" t="s">
        <v>52</v>
      </c>
      <c r="D491">
        <v>5</v>
      </c>
      <c r="E491">
        <v>6</v>
      </c>
      <c r="F491">
        <v>0</v>
      </c>
      <c r="G491">
        <v>25</v>
      </c>
      <c r="H491">
        <v>17</v>
      </c>
      <c r="I491">
        <v>103</v>
      </c>
      <c r="J491">
        <v>5.42</v>
      </c>
      <c r="K491">
        <v>2.88</v>
      </c>
      <c r="L491">
        <v>1.31</v>
      </c>
      <c r="M491">
        <v>0.29199999999999998</v>
      </c>
      <c r="N491" s="1">
        <v>0.69799999999999995</v>
      </c>
      <c r="P491">
        <v>4.8099999999999996</v>
      </c>
      <c r="Q491">
        <v>5.1100000000000003</v>
      </c>
      <c r="R491">
        <v>0.4</v>
      </c>
    </row>
    <row r="492" spans="1:18" x14ac:dyDescent="0.45">
      <c r="A492">
        <v>491</v>
      </c>
      <c r="B492" t="s">
        <v>983</v>
      </c>
      <c r="C492" t="s">
        <v>36</v>
      </c>
      <c r="D492">
        <v>5</v>
      </c>
      <c r="E492">
        <v>9</v>
      </c>
      <c r="F492">
        <v>0</v>
      </c>
      <c r="G492">
        <v>22</v>
      </c>
      <c r="H492">
        <v>17</v>
      </c>
      <c r="I492">
        <v>94.2</v>
      </c>
      <c r="J492">
        <v>5.51</v>
      </c>
      <c r="K492">
        <v>3.33</v>
      </c>
      <c r="L492">
        <v>1.1399999999999999</v>
      </c>
      <c r="M492">
        <v>0.29399999999999998</v>
      </c>
      <c r="N492" s="1">
        <v>0.68500000000000005</v>
      </c>
      <c r="P492">
        <v>4.8499999999999996</v>
      </c>
      <c r="Q492">
        <v>4.9400000000000004</v>
      </c>
      <c r="R492">
        <v>0.3</v>
      </c>
    </row>
    <row r="493" spans="1:18" x14ac:dyDescent="0.45">
      <c r="A493">
        <v>492</v>
      </c>
      <c r="B493" t="s">
        <v>984</v>
      </c>
      <c r="C493" t="s">
        <v>35</v>
      </c>
      <c r="D493">
        <v>4</v>
      </c>
      <c r="E493">
        <v>7</v>
      </c>
      <c r="F493">
        <v>0</v>
      </c>
      <c r="G493">
        <v>21</v>
      </c>
      <c r="H493">
        <v>17</v>
      </c>
      <c r="I493">
        <v>87.2</v>
      </c>
      <c r="J493">
        <v>5.03</v>
      </c>
      <c r="K493">
        <v>3.49</v>
      </c>
      <c r="L493">
        <v>1.44</v>
      </c>
      <c r="M493">
        <v>0.307</v>
      </c>
      <c r="N493" s="1">
        <v>0.65900000000000003</v>
      </c>
      <c r="P493">
        <v>5.75</v>
      </c>
      <c r="Q493">
        <v>5.51</v>
      </c>
      <c r="R493">
        <v>0.3</v>
      </c>
    </row>
    <row r="494" spans="1:18" x14ac:dyDescent="0.45">
      <c r="A494">
        <v>493</v>
      </c>
      <c r="B494" t="s">
        <v>985</v>
      </c>
      <c r="C494" t="s">
        <v>30</v>
      </c>
      <c r="D494">
        <v>4</v>
      </c>
      <c r="E494">
        <v>6</v>
      </c>
      <c r="F494">
        <v>0</v>
      </c>
      <c r="G494">
        <v>21</v>
      </c>
      <c r="H494">
        <v>17</v>
      </c>
      <c r="I494">
        <v>67</v>
      </c>
      <c r="J494">
        <v>7.52</v>
      </c>
      <c r="K494">
        <v>4.97</v>
      </c>
      <c r="L494">
        <v>1.34</v>
      </c>
      <c r="M494">
        <v>0.29599999999999999</v>
      </c>
      <c r="N494" s="1">
        <v>0.69899999999999995</v>
      </c>
      <c r="P494">
        <v>5.24</v>
      </c>
      <c r="Q494">
        <v>5.23</v>
      </c>
      <c r="R494">
        <v>0.2</v>
      </c>
    </row>
    <row r="495" spans="1:18" x14ac:dyDescent="0.45">
      <c r="A495">
        <v>494</v>
      </c>
      <c r="B495" t="s">
        <v>986</v>
      </c>
      <c r="D495">
        <v>4</v>
      </c>
      <c r="E495">
        <v>5</v>
      </c>
      <c r="F495">
        <v>0</v>
      </c>
      <c r="G495">
        <v>20</v>
      </c>
      <c r="H495">
        <v>17</v>
      </c>
      <c r="I495">
        <v>92.1</v>
      </c>
      <c r="J495">
        <v>6.14</v>
      </c>
      <c r="K495">
        <v>3.8</v>
      </c>
      <c r="L495">
        <v>1.46</v>
      </c>
      <c r="M495">
        <v>0.29599999999999999</v>
      </c>
      <c r="N495" s="1">
        <v>0.65</v>
      </c>
      <c r="P495">
        <v>5.66</v>
      </c>
      <c r="Q495">
        <v>5.53</v>
      </c>
      <c r="R495">
        <v>0.2</v>
      </c>
    </row>
    <row r="496" spans="1:18" x14ac:dyDescent="0.45">
      <c r="A496">
        <v>495</v>
      </c>
      <c r="B496" t="s">
        <v>987</v>
      </c>
      <c r="C496" t="s">
        <v>45</v>
      </c>
      <c r="D496">
        <v>5</v>
      </c>
      <c r="E496">
        <v>6</v>
      </c>
      <c r="F496">
        <v>0</v>
      </c>
      <c r="G496">
        <v>21</v>
      </c>
      <c r="H496">
        <v>17</v>
      </c>
      <c r="I496">
        <v>76.2</v>
      </c>
      <c r="J496">
        <v>7.04</v>
      </c>
      <c r="K496">
        <v>5.4</v>
      </c>
      <c r="L496">
        <v>1.29</v>
      </c>
      <c r="M496">
        <v>0.29199999999999998</v>
      </c>
      <c r="N496" s="1">
        <v>0.67500000000000004</v>
      </c>
      <c r="P496">
        <v>5.51</v>
      </c>
      <c r="Q496">
        <v>5.71</v>
      </c>
      <c r="R496">
        <v>-0.1</v>
      </c>
    </row>
    <row r="497" spans="1:18" x14ac:dyDescent="0.45">
      <c r="A497">
        <v>496</v>
      </c>
      <c r="B497" t="s">
        <v>988</v>
      </c>
      <c r="C497" t="s">
        <v>20</v>
      </c>
      <c r="D497">
        <v>3</v>
      </c>
      <c r="E497">
        <v>8</v>
      </c>
      <c r="F497">
        <v>0</v>
      </c>
      <c r="G497">
        <v>23</v>
      </c>
      <c r="H497">
        <v>17</v>
      </c>
      <c r="I497">
        <v>74.2</v>
      </c>
      <c r="J497">
        <v>6.99</v>
      </c>
      <c r="K497">
        <v>5.78</v>
      </c>
      <c r="L497">
        <v>1.2</v>
      </c>
      <c r="M497">
        <v>0.29599999999999999</v>
      </c>
      <c r="N497" s="1">
        <v>0.65800000000000003</v>
      </c>
      <c r="P497">
        <v>5.78</v>
      </c>
      <c r="Q497">
        <v>5.81</v>
      </c>
      <c r="R497">
        <v>-0.3</v>
      </c>
    </row>
    <row r="498" spans="1:18" x14ac:dyDescent="0.45">
      <c r="A498">
        <v>497</v>
      </c>
      <c r="B498" t="s">
        <v>989</v>
      </c>
      <c r="C498" t="s">
        <v>60</v>
      </c>
      <c r="D498">
        <v>4</v>
      </c>
      <c r="E498">
        <v>4</v>
      </c>
      <c r="F498">
        <v>0</v>
      </c>
      <c r="G498">
        <v>27</v>
      </c>
      <c r="H498">
        <v>16</v>
      </c>
      <c r="I498">
        <v>103</v>
      </c>
      <c r="J498">
        <v>7.17</v>
      </c>
      <c r="K498">
        <v>2.8</v>
      </c>
      <c r="L498">
        <v>1.1399999999999999</v>
      </c>
      <c r="M498">
        <v>0.309</v>
      </c>
      <c r="N498" s="1">
        <v>0.68100000000000005</v>
      </c>
      <c r="P498">
        <v>4.72</v>
      </c>
      <c r="Q498">
        <v>4.4400000000000004</v>
      </c>
      <c r="R498">
        <v>1.2</v>
      </c>
    </row>
    <row r="499" spans="1:18" x14ac:dyDescent="0.45">
      <c r="A499">
        <v>498</v>
      </c>
      <c r="B499" t="s">
        <v>990</v>
      </c>
      <c r="C499" t="s">
        <v>41</v>
      </c>
      <c r="D499">
        <v>7</v>
      </c>
      <c r="E499">
        <v>6</v>
      </c>
      <c r="F499">
        <v>0</v>
      </c>
      <c r="G499">
        <v>22</v>
      </c>
      <c r="H499">
        <v>16</v>
      </c>
      <c r="I499">
        <v>101</v>
      </c>
      <c r="J499">
        <v>8.3800000000000008</v>
      </c>
      <c r="K499">
        <v>3.21</v>
      </c>
      <c r="L499">
        <v>1.07</v>
      </c>
      <c r="M499">
        <v>0.29699999999999999</v>
      </c>
      <c r="N499" s="1">
        <v>0.72499999999999998</v>
      </c>
      <c r="P499">
        <v>4.01</v>
      </c>
      <c r="Q499">
        <v>4.1900000000000004</v>
      </c>
      <c r="R499">
        <v>1.2</v>
      </c>
    </row>
    <row r="500" spans="1:18" x14ac:dyDescent="0.45">
      <c r="A500">
        <v>499</v>
      </c>
      <c r="B500" t="s">
        <v>541</v>
      </c>
      <c r="C500" t="s">
        <v>36</v>
      </c>
      <c r="D500">
        <v>5</v>
      </c>
      <c r="E500">
        <v>6</v>
      </c>
      <c r="F500">
        <v>0</v>
      </c>
      <c r="G500">
        <v>23</v>
      </c>
      <c r="H500">
        <v>16</v>
      </c>
      <c r="I500">
        <v>95.2</v>
      </c>
      <c r="J500">
        <v>8.2799999999999994</v>
      </c>
      <c r="K500">
        <v>2.73</v>
      </c>
      <c r="L500">
        <v>1.03</v>
      </c>
      <c r="M500">
        <v>0.29899999999999999</v>
      </c>
      <c r="N500" s="1">
        <v>0.68500000000000005</v>
      </c>
      <c r="P500">
        <v>4.2300000000000004</v>
      </c>
      <c r="Q500">
        <v>4.0999999999999996</v>
      </c>
      <c r="R500">
        <v>1.2</v>
      </c>
    </row>
    <row r="501" spans="1:18" x14ac:dyDescent="0.45">
      <c r="A501">
        <v>500</v>
      </c>
      <c r="B501" t="s">
        <v>991</v>
      </c>
      <c r="C501" t="s">
        <v>28</v>
      </c>
      <c r="D501">
        <v>3</v>
      </c>
      <c r="E501">
        <v>2</v>
      </c>
      <c r="F501">
        <v>0</v>
      </c>
      <c r="G501">
        <v>21</v>
      </c>
      <c r="H501">
        <v>16</v>
      </c>
      <c r="I501">
        <v>78.2</v>
      </c>
      <c r="J501">
        <v>9.3800000000000008</v>
      </c>
      <c r="K501">
        <v>3.2</v>
      </c>
      <c r="L501">
        <v>1.37</v>
      </c>
      <c r="M501">
        <v>0.3</v>
      </c>
      <c r="N501" s="1">
        <v>0.71399999999999997</v>
      </c>
      <c r="P501">
        <v>4.46</v>
      </c>
      <c r="Q501">
        <v>4.3</v>
      </c>
      <c r="R501">
        <v>1.1000000000000001</v>
      </c>
    </row>
    <row r="502" spans="1:18" x14ac:dyDescent="0.45">
      <c r="A502">
        <v>501</v>
      </c>
      <c r="B502" t="s">
        <v>992</v>
      </c>
      <c r="C502" t="s">
        <v>71</v>
      </c>
      <c r="D502">
        <v>5</v>
      </c>
      <c r="E502">
        <v>4</v>
      </c>
      <c r="F502">
        <v>0</v>
      </c>
      <c r="G502">
        <v>21</v>
      </c>
      <c r="H502">
        <v>16</v>
      </c>
      <c r="I502">
        <v>88.2</v>
      </c>
      <c r="J502">
        <v>9.64</v>
      </c>
      <c r="K502">
        <v>3.65</v>
      </c>
      <c r="L502">
        <v>1.22</v>
      </c>
      <c r="M502">
        <v>0.28000000000000003</v>
      </c>
      <c r="N502" s="1">
        <v>0.73199999999999998</v>
      </c>
      <c r="P502">
        <v>3.96</v>
      </c>
      <c r="Q502">
        <v>4.29</v>
      </c>
      <c r="R502">
        <v>0.9</v>
      </c>
    </row>
    <row r="503" spans="1:18" x14ac:dyDescent="0.45">
      <c r="A503">
        <v>502</v>
      </c>
      <c r="B503" t="s">
        <v>993</v>
      </c>
      <c r="C503" t="s">
        <v>117</v>
      </c>
      <c r="D503">
        <v>4</v>
      </c>
      <c r="E503">
        <v>5</v>
      </c>
      <c r="F503">
        <v>0</v>
      </c>
      <c r="G503">
        <v>20</v>
      </c>
      <c r="H503">
        <v>16</v>
      </c>
      <c r="I503">
        <v>97</v>
      </c>
      <c r="J503">
        <v>5.47</v>
      </c>
      <c r="K503">
        <v>2.13</v>
      </c>
      <c r="L503">
        <v>1.21</v>
      </c>
      <c r="M503">
        <v>0.28899999999999998</v>
      </c>
      <c r="N503" s="1">
        <v>0.69199999999999995</v>
      </c>
      <c r="P503">
        <v>4.45</v>
      </c>
      <c r="Q503">
        <v>4.62</v>
      </c>
      <c r="R503">
        <v>0.9</v>
      </c>
    </row>
    <row r="504" spans="1:18" x14ac:dyDescent="0.45">
      <c r="A504">
        <v>503</v>
      </c>
      <c r="B504" t="s">
        <v>994</v>
      </c>
      <c r="C504" t="s">
        <v>26</v>
      </c>
      <c r="D504">
        <v>5</v>
      </c>
      <c r="E504">
        <v>5</v>
      </c>
      <c r="F504">
        <v>0</v>
      </c>
      <c r="G504">
        <v>29</v>
      </c>
      <c r="H504">
        <v>16</v>
      </c>
      <c r="I504">
        <v>87.2</v>
      </c>
      <c r="J504">
        <v>8.6199999999999992</v>
      </c>
      <c r="K504">
        <v>3.18</v>
      </c>
      <c r="L504">
        <v>1.33</v>
      </c>
      <c r="M504">
        <v>0.28499999999999998</v>
      </c>
      <c r="N504" s="1">
        <v>0.71399999999999997</v>
      </c>
      <c r="P504">
        <v>4.3099999999999996</v>
      </c>
      <c r="Q504">
        <v>4.57</v>
      </c>
      <c r="R504">
        <v>0.9</v>
      </c>
    </row>
    <row r="505" spans="1:18" x14ac:dyDescent="0.45">
      <c r="A505">
        <v>504</v>
      </c>
      <c r="B505" t="s">
        <v>995</v>
      </c>
      <c r="C505" t="s">
        <v>54</v>
      </c>
      <c r="D505">
        <v>4</v>
      </c>
      <c r="E505">
        <v>5</v>
      </c>
      <c r="F505">
        <v>0</v>
      </c>
      <c r="G505">
        <v>18</v>
      </c>
      <c r="H505">
        <v>16</v>
      </c>
      <c r="I505">
        <v>82</v>
      </c>
      <c r="J505">
        <v>7.24</v>
      </c>
      <c r="K505">
        <v>3.29</v>
      </c>
      <c r="L505">
        <v>1.32</v>
      </c>
      <c r="M505">
        <v>0.28899999999999998</v>
      </c>
      <c r="N505" s="1">
        <v>0.70099999999999996</v>
      </c>
      <c r="P505">
        <v>4.6100000000000003</v>
      </c>
      <c r="Q505">
        <v>4.83</v>
      </c>
      <c r="R505">
        <v>0.8</v>
      </c>
    </row>
    <row r="506" spans="1:18" x14ac:dyDescent="0.45">
      <c r="A506">
        <v>505</v>
      </c>
      <c r="B506" t="s">
        <v>996</v>
      </c>
      <c r="C506" t="s">
        <v>117</v>
      </c>
      <c r="D506">
        <v>6</v>
      </c>
      <c r="E506">
        <v>7</v>
      </c>
      <c r="F506">
        <v>0</v>
      </c>
      <c r="G506">
        <v>32</v>
      </c>
      <c r="H506">
        <v>16</v>
      </c>
      <c r="I506">
        <v>93</v>
      </c>
      <c r="J506">
        <v>8.42</v>
      </c>
      <c r="K506">
        <v>4.55</v>
      </c>
      <c r="L506">
        <v>1.06</v>
      </c>
      <c r="M506">
        <v>0.28899999999999998</v>
      </c>
      <c r="N506" s="1">
        <v>0.70799999999999996</v>
      </c>
      <c r="P506">
        <v>4.45</v>
      </c>
      <c r="Q506">
        <v>4.5999999999999996</v>
      </c>
      <c r="R506">
        <v>0.7</v>
      </c>
    </row>
    <row r="507" spans="1:18" x14ac:dyDescent="0.45">
      <c r="A507">
        <v>506</v>
      </c>
      <c r="B507" t="s">
        <v>997</v>
      </c>
      <c r="C507" t="s">
        <v>35</v>
      </c>
      <c r="D507">
        <v>3</v>
      </c>
      <c r="E507">
        <v>4</v>
      </c>
      <c r="F507">
        <v>0</v>
      </c>
      <c r="G507">
        <v>17</v>
      </c>
      <c r="H507">
        <v>16</v>
      </c>
      <c r="I507">
        <v>78</v>
      </c>
      <c r="J507">
        <v>5.88</v>
      </c>
      <c r="K507">
        <v>2.77</v>
      </c>
      <c r="L507">
        <v>1.38</v>
      </c>
      <c r="M507">
        <v>0.309</v>
      </c>
      <c r="N507" s="1">
        <v>0.66500000000000004</v>
      </c>
      <c r="P507">
        <v>5.31</v>
      </c>
      <c r="Q507">
        <v>4.99</v>
      </c>
      <c r="R507">
        <v>0.7</v>
      </c>
    </row>
    <row r="508" spans="1:18" x14ac:dyDescent="0.45">
      <c r="A508">
        <v>507</v>
      </c>
      <c r="B508" t="s">
        <v>998</v>
      </c>
      <c r="C508" t="s">
        <v>64</v>
      </c>
      <c r="D508">
        <v>4</v>
      </c>
      <c r="E508">
        <v>5</v>
      </c>
      <c r="F508">
        <v>0</v>
      </c>
      <c r="G508">
        <v>21</v>
      </c>
      <c r="H508">
        <v>16</v>
      </c>
      <c r="I508">
        <v>83.2</v>
      </c>
      <c r="J508">
        <v>8.17</v>
      </c>
      <c r="K508">
        <v>4.3</v>
      </c>
      <c r="L508">
        <v>1.18</v>
      </c>
      <c r="M508">
        <v>0.29299999999999998</v>
      </c>
      <c r="N508" s="1">
        <v>0.69399999999999995</v>
      </c>
      <c r="P508">
        <v>4.7300000000000004</v>
      </c>
      <c r="Q508">
        <v>4.6900000000000004</v>
      </c>
      <c r="R508">
        <v>0.7</v>
      </c>
    </row>
    <row r="509" spans="1:18" x14ac:dyDescent="0.45">
      <c r="A509">
        <v>508</v>
      </c>
      <c r="B509" t="s">
        <v>999</v>
      </c>
      <c r="C509" t="s">
        <v>18</v>
      </c>
      <c r="D509">
        <v>3</v>
      </c>
      <c r="E509">
        <v>4</v>
      </c>
      <c r="F509">
        <v>0</v>
      </c>
      <c r="G509">
        <v>24</v>
      </c>
      <c r="H509">
        <v>16</v>
      </c>
      <c r="I509">
        <v>88</v>
      </c>
      <c r="J509">
        <v>7.77</v>
      </c>
      <c r="K509">
        <v>3.78</v>
      </c>
      <c r="L509">
        <v>1.23</v>
      </c>
      <c r="M509">
        <v>0.28799999999999998</v>
      </c>
      <c r="N509" s="1">
        <v>0.70599999999999996</v>
      </c>
      <c r="P509">
        <v>4.5</v>
      </c>
      <c r="Q509">
        <v>4.5999999999999996</v>
      </c>
      <c r="R509">
        <v>0.7</v>
      </c>
    </row>
    <row r="510" spans="1:18" x14ac:dyDescent="0.45">
      <c r="A510">
        <v>509</v>
      </c>
      <c r="B510" t="s">
        <v>1000</v>
      </c>
      <c r="D510">
        <v>4</v>
      </c>
      <c r="E510">
        <v>6</v>
      </c>
      <c r="F510">
        <v>0</v>
      </c>
      <c r="G510">
        <v>26</v>
      </c>
      <c r="H510">
        <v>16</v>
      </c>
      <c r="I510">
        <v>98.2</v>
      </c>
      <c r="J510">
        <v>7.2</v>
      </c>
      <c r="K510">
        <v>4.01</v>
      </c>
      <c r="L510">
        <v>1.0900000000000001</v>
      </c>
      <c r="M510">
        <v>0.29899999999999999</v>
      </c>
      <c r="N510" s="1">
        <v>0.70399999999999996</v>
      </c>
      <c r="P510">
        <v>4.6500000000000004</v>
      </c>
      <c r="Q510">
        <v>4.66</v>
      </c>
      <c r="R510">
        <v>0.6</v>
      </c>
    </row>
    <row r="511" spans="1:18" x14ac:dyDescent="0.45">
      <c r="A511">
        <v>510</v>
      </c>
      <c r="B511" t="s">
        <v>1001</v>
      </c>
      <c r="C511" t="s">
        <v>89</v>
      </c>
      <c r="D511">
        <v>3</v>
      </c>
      <c r="E511">
        <v>6</v>
      </c>
      <c r="F511">
        <v>0</v>
      </c>
      <c r="G511">
        <v>19</v>
      </c>
      <c r="H511">
        <v>16</v>
      </c>
      <c r="I511">
        <v>83</v>
      </c>
      <c r="J511">
        <v>7.48</v>
      </c>
      <c r="K511">
        <v>3.8</v>
      </c>
      <c r="L511">
        <v>1.19</v>
      </c>
      <c r="M511">
        <v>0.30399999999999999</v>
      </c>
      <c r="N511" s="1">
        <v>0.68799999999999994</v>
      </c>
      <c r="P511">
        <v>4.88</v>
      </c>
      <c r="Q511">
        <v>4.76</v>
      </c>
      <c r="R511">
        <v>0.6</v>
      </c>
    </row>
    <row r="512" spans="1:18" x14ac:dyDescent="0.45">
      <c r="A512">
        <v>511</v>
      </c>
      <c r="B512" t="s">
        <v>1002</v>
      </c>
      <c r="C512" t="s">
        <v>36</v>
      </c>
      <c r="D512">
        <v>5</v>
      </c>
      <c r="E512">
        <v>7</v>
      </c>
      <c r="F512">
        <v>0</v>
      </c>
      <c r="G512">
        <v>29</v>
      </c>
      <c r="H512">
        <v>16</v>
      </c>
      <c r="I512">
        <v>102</v>
      </c>
      <c r="J512">
        <v>7.24</v>
      </c>
      <c r="K512">
        <v>3.44</v>
      </c>
      <c r="L512">
        <v>1.1499999999999999</v>
      </c>
      <c r="M512">
        <v>0.29699999999999999</v>
      </c>
      <c r="N512" s="1">
        <v>0.70699999999999996</v>
      </c>
      <c r="P512">
        <v>4.5</v>
      </c>
      <c r="Q512">
        <v>4.66</v>
      </c>
      <c r="R512">
        <v>0.6</v>
      </c>
    </row>
    <row r="513" spans="1:18" x14ac:dyDescent="0.45">
      <c r="A513">
        <v>512</v>
      </c>
      <c r="B513" t="s">
        <v>1003</v>
      </c>
      <c r="D513">
        <v>4</v>
      </c>
      <c r="E513">
        <v>6</v>
      </c>
      <c r="F513">
        <v>0</v>
      </c>
      <c r="G513">
        <v>20</v>
      </c>
      <c r="H513">
        <v>16</v>
      </c>
      <c r="I513">
        <v>87</v>
      </c>
      <c r="J513">
        <v>5.59</v>
      </c>
      <c r="K513">
        <v>3.31</v>
      </c>
      <c r="L513">
        <v>1.24</v>
      </c>
      <c r="M513">
        <v>0.3</v>
      </c>
      <c r="N513" s="1">
        <v>0.68300000000000005</v>
      </c>
      <c r="P513">
        <v>5.07</v>
      </c>
      <c r="Q513">
        <v>5.05</v>
      </c>
      <c r="R513">
        <v>0.6</v>
      </c>
    </row>
    <row r="514" spans="1:18" x14ac:dyDescent="0.45">
      <c r="A514">
        <v>513</v>
      </c>
      <c r="B514" t="s">
        <v>1004</v>
      </c>
      <c r="C514" t="s">
        <v>75</v>
      </c>
      <c r="D514">
        <v>4</v>
      </c>
      <c r="E514">
        <v>4</v>
      </c>
      <c r="F514">
        <v>0</v>
      </c>
      <c r="G514">
        <v>18</v>
      </c>
      <c r="H514">
        <v>16</v>
      </c>
      <c r="I514">
        <v>75.099999999999994</v>
      </c>
      <c r="J514">
        <v>5.98</v>
      </c>
      <c r="K514">
        <v>3.11</v>
      </c>
      <c r="L514">
        <v>1.31</v>
      </c>
      <c r="M514">
        <v>0.28399999999999997</v>
      </c>
      <c r="N514" s="1">
        <v>0.68799999999999994</v>
      </c>
      <c r="P514">
        <v>4.78</v>
      </c>
      <c r="Q514">
        <v>4.9800000000000004</v>
      </c>
      <c r="R514">
        <v>0.4</v>
      </c>
    </row>
    <row r="515" spans="1:18" x14ac:dyDescent="0.45">
      <c r="A515">
        <v>514</v>
      </c>
      <c r="B515" t="s">
        <v>1005</v>
      </c>
      <c r="C515" t="s">
        <v>64</v>
      </c>
      <c r="D515">
        <v>5</v>
      </c>
      <c r="E515">
        <v>9</v>
      </c>
      <c r="F515">
        <v>0</v>
      </c>
      <c r="G515">
        <v>26</v>
      </c>
      <c r="H515">
        <v>16</v>
      </c>
      <c r="I515">
        <v>95</v>
      </c>
      <c r="J515">
        <v>5.4</v>
      </c>
      <c r="K515">
        <v>4.07</v>
      </c>
      <c r="L515">
        <v>1.04</v>
      </c>
      <c r="M515">
        <v>0.3</v>
      </c>
      <c r="N515" s="1">
        <v>0.66100000000000003</v>
      </c>
      <c r="P515">
        <v>5.31</v>
      </c>
      <c r="Q515">
        <v>5.01</v>
      </c>
      <c r="R515">
        <v>0.4</v>
      </c>
    </row>
    <row r="516" spans="1:18" x14ac:dyDescent="0.45">
      <c r="A516">
        <v>515</v>
      </c>
      <c r="B516" t="s">
        <v>1006</v>
      </c>
      <c r="D516">
        <v>4</v>
      </c>
      <c r="E516">
        <v>6</v>
      </c>
      <c r="F516">
        <v>0</v>
      </c>
      <c r="G516">
        <v>18</v>
      </c>
      <c r="H516">
        <v>16</v>
      </c>
      <c r="I516">
        <v>80.099999999999994</v>
      </c>
      <c r="J516">
        <v>7.85</v>
      </c>
      <c r="K516">
        <v>3.59</v>
      </c>
      <c r="L516">
        <v>1.46</v>
      </c>
      <c r="M516">
        <v>0.28899999999999998</v>
      </c>
      <c r="N516" s="1">
        <v>0.68600000000000005</v>
      </c>
      <c r="P516">
        <v>4.93</v>
      </c>
      <c r="Q516">
        <v>5</v>
      </c>
      <c r="R516">
        <v>0.4</v>
      </c>
    </row>
    <row r="517" spans="1:18" x14ac:dyDescent="0.45">
      <c r="A517">
        <v>516</v>
      </c>
      <c r="B517" t="s">
        <v>1007</v>
      </c>
      <c r="C517" t="s">
        <v>71</v>
      </c>
      <c r="D517">
        <v>4</v>
      </c>
      <c r="E517">
        <v>5</v>
      </c>
      <c r="F517">
        <v>0</v>
      </c>
      <c r="G517">
        <v>26</v>
      </c>
      <c r="H517">
        <v>16</v>
      </c>
      <c r="I517">
        <v>96.2</v>
      </c>
      <c r="J517">
        <v>6.79</v>
      </c>
      <c r="K517">
        <v>3.07</v>
      </c>
      <c r="L517">
        <v>1.3</v>
      </c>
      <c r="M517">
        <v>0.28899999999999998</v>
      </c>
      <c r="N517" s="1">
        <v>0.69899999999999995</v>
      </c>
      <c r="P517">
        <v>4.6500000000000004</v>
      </c>
      <c r="Q517">
        <v>4.8099999999999996</v>
      </c>
      <c r="R517">
        <v>0.4</v>
      </c>
    </row>
    <row r="518" spans="1:18" x14ac:dyDescent="0.45">
      <c r="A518">
        <v>517</v>
      </c>
      <c r="B518" t="s">
        <v>1008</v>
      </c>
      <c r="C518" t="s">
        <v>48</v>
      </c>
      <c r="D518">
        <v>5</v>
      </c>
      <c r="E518">
        <v>5</v>
      </c>
      <c r="F518">
        <v>0</v>
      </c>
      <c r="G518">
        <v>22</v>
      </c>
      <c r="H518">
        <v>16</v>
      </c>
      <c r="I518">
        <v>67.099999999999994</v>
      </c>
      <c r="J518">
        <v>9.9</v>
      </c>
      <c r="K518">
        <v>6.15</v>
      </c>
      <c r="L518">
        <v>1.07</v>
      </c>
      <c r="M518">
        <v>0.27800000000000002</v>
      </c>
      <c r="N518" s="1">
        <v>0.70799999999999996</v>
      </c>
      <c r="P518">
        <v>4.68</v>
      </c>
      <c r="Q518">
        <v>4.83</v>
      </c>
      <c r="R518">
        <v>0.4</v>
      </c>
    </row>
    <row r="519" spans="1:18" x14ac:dyDescent="0.45">
      <c r="A519">
        <v>518</v>
      </c>
      <c r="B519" t="s">
        <v>1009</v>
      </c>
      <c r="D519">
        <v>3</v>
      </c>
      <c r="E519">
        <v>5</v>
      </c>
      <c r="F519">
        <v>0</v>
      </c>
      <c r="G519">
        <v>20</v>
      </c>
      <c r="H519">
        <v>16</v>
      </c>
      <c r="I519">
        <v>72.2</v>
      </c>
      <c r="J519">
        <v>7.06</v>
      </c>
      <c r="K519">
        <v>3.59</v>
      </c>
      <c r="L519">
        <v>1.24</v>
      </c>
      <c r="M519">
        <v>0.3</v>
      </c>
      <c r="N519" s="1">
        <v>0.68500000000000005</v>
      </c>
      <c r="P519">
        <v>4.95</v>
      </c>
      <c r="Q519">
        <v>4.84</v>
      </c>
      <c r="R519">
        <v>0.4</v>
      </c>
    </row>
    <row r="520" spans="1:18" x14ac:dyDescent="0.45">
      <c r="A520">
        <v>519</v>
      </c>
      <c r="B520" t="s">
        <v>1010</v>
      </c>
      <c r="D520">
        <v>4</v>
      </c>
      <c r="E520">
        <v>4</v>
      </c>
      <c r="F520">
        <v>0</v>
      </c>
      <c r="G520">
        <v>22</v>
      </c>
      <c r="H520">
        <v>16</v>
      </c>
      <c r="I520">
        <v>91</v>
      </c>
      <c r="J520">
        <v>5.84</v>
      </c>
      <c r="K520">
        <v>2.77</v>
      </c>
      <c r="L520">
        <v>1.29</v>
      </c>
      <c r="M520">
        <v>0.28499999999999998</v>
      </c>
      <c r="N520" s="1">
        <v>0.69899999999999995</v>
      </c>
      <c r="P520">
        <v>4.55</v>
      </c>
      <c r="Q520">
        <v>4.9000000000000004</v>
      </c>
      <c r="R520">
        <v>0.4</v>
      </c>
    </row>
    <row r="521" spans="1:18" x14ac:dyDescent="0.45">
      <c r="A521">
        <v>520</v>
      </c>
      <c r="B521" t="s">
        <v>1011</v>
      </c>
      <c r="D521">
        <v>4</v>
      </c>
      <c r="E521">
        <v>7</v>
      </c>
      <c r="F521">
        <v>0</v>
      </c>
      <c r="G521">
        <v>23</v>
      </c>
      <c r="H521">
        <v>16</v>
      </c>
      <c r="I521">
        <v>88.1</v>
      </c>
      <c r="J521">
        <v>6.22</v>
      </c>
      <c r="K521">
        <v>3.67</v>
      </c>
      <c r="L521">
        <v>1.33</v>
      </c>
      <c r="M521">
        <v>0.29299999999999998</v>
      </c>
      <c r="N521" s="1">
        <v>0.67100000000000004</v>
      </c>
      <c r="P521">
        <v>5.2</v>
      </c>
      <c r="Q521">
        <v>5.28</v>
      </c>
      <c r="R521">
        <v>0.3</v>
      </c>
    </row>
    <row r="522" spans="1:18" x14ac:dyDescent="0.45">
      <c r="A522">
        <v>521</v>
      </c>
      <c r="B522" t="s">
        <v>1012</v>
      </c>
      <c r="C522" t="s">
        <v>50</v>
      </c>
      <c r="D522">
        <v>4</v>
      </c>
      <c r="E522">
        <v>7</v>
      </c>
      <c r="F522">
        <v>0</v>
      </c>
      <c r="G522">
        <v>28</v>
      </c>
      <c r="H522">
        <v>16</v>
      </c>
      <c r="I522">
        <v>79</v>
      </c>
      <c r="J522">
        <v>8.1999999999999993</v>
      </c>
      <c r="K522">
        <v>4.33</v>
      </c>
      <c r="L522">
        <v>1.48</v>
      </c>
      <c r="M522">
        <v>0.3</v>
      </c>
      <c r="N522" s="1">
        <v>0.66800000000000004</v>
      </c>
      <c r="P522">
        <v>5.47</v>
      </c>
      <c r="Q522">
        <v>5.2</v>
      </c>
      <c r="R522">
        <v>0.3</v>
      </c>
    </row>
    <row r="523" spans="1:18" x14ac:dyDescent="0.45">
      <c r="A523">
        <v>522</v>
      </c>
      <c r="B523" t="s">
        <v>1013</v>
      </c>
      <c r="D523">
        <v>2</v>
      </c>
      <c r="E523">
        <v>5</v>
      </c>
      <c r="F523">
        <v>0</v>
      </c>
      <c r="G523">
        <v>17</v>
      </c>
      <c r="H523">
        <v>16</v>
      </c>
      <c r="I523">
        <v>70</v>
      </c>
      <c r="J523">
        <v>7.46</v>
      </c>
      <c r="K523">
        <v>4.63</v>
      </c>
      <c r="L523">
        <v>1.54</v>
      </c>
      <c r="M523">
        <v>0.28399999999999997</v>
      </c>
      <c r="N523" s="1">
        <v>0.64600000000000002</v>
      </c>
      <c r="P523">
        <v>5.66</v>
      </c>
      <c r="Q523">
        <v>5.63</v>
      </c>
      <c r="R523">
        <v>0.2</v>
      </c>
    </row>
    <row r="524" spans="1:18" x14ac:dyDescent="0.45">
      <c r="A524">
        <v>523</v>
      </c>
      <c r="B524" t="s">
        <v>1014</v>
      </c>
      <c r="C524" t="s">
        <v>132</v>
      </c>
      <c r="D524">
        <v>5</v>
      </c>
      <c r="E524">
        <v>10</v>
      </c>
      <c r="F524">
        <v>0</v>
      </c>
      <c r="G524">
        <v>26</v>
      </c>
      <c r="H524">
        <v>16</v>
      </c>
      <c r="I524">
        <v>90.1</v>
      </c>
      <c r="J524">
        <v>7.18</v>
      </c>
      <c r="K524">
        <v>5.28</v>
      </c>
      <c r="L524">
        <v>1.3</v>
      </c>
      <c r="M524">
        <v>0.29599999999999999</v>
      </c>
      <c r="N524" s="1">
        <v>0.68300000000000005</v>
      </c>
      <c r="P524">
        <v>5.48</v>
      </c>
      <c r="Q524">
        <v>5.43</v>
      </c>
      <c r="R524">
        <v>0.1</v>
      </c>
    </row>
    <row r="525" spans="1:18" x14ac:dyDescent="0.45">
      <c r="A525">
        <v>524</v>
      </c>
      <c r="B525" t="s">
        <v>1015</v>
      </c>
      <c r="C525" t="s">
        <v>45</v>
      </c>
      <c r="D525">
        <v>5</v>
      </c>
      <c r="E525">
        <v>9</v>
      </c>
      <c r="F525">
        <v>0</v>
      </c>
      <c r="G525">
        <v>26</v>
      </c>
      <c r="H525">
        <v>16</v>
      </c>
      <c r="I525">
        <v>97</v>
      </c>
      <c r="J525">
        <v>7.42</v>
      </c>
      <c r="K525">
        <v>5.57</v>
      </c>
      <c r="L525">
        <v>1.3</v>
      </c>
      <c r="M525">
        <v>0.28899999999999998</v>
      </c>
      <c r="N525" s="1">
        <v>0.68400000000000005</v>
      </c>
      <c r="P525">
        <v>5.38</v>
      </c>
      <c r="Q525">
        <v>5.49</v>
      </c>
      <c r="R525">
        <v>0.1</v>
      </c>
    </row>
    <row r="526" spans="1:18" x14ac:dyDescent="0.45">
      <c r="A526">
        <v>525</v>
      </c>
      <c r="B526" t="s">
        <v>1016</v>
      </c>
      <c r="D526">
        <v>3</v>
      </c>
      <c r="E526">
        <v>5</v>
      </c>
      <c r="F526">
        <v>0</v>
      </c>
      <c r="G526">
        <v>19</v>
      </c>
      <c r="H526">
        <v>16</v>
      </c>
      <c r="I526">
        <v>75</v>
      </c>
      <c r="J526">
        <v>5.4</v>
      </c>
      <c r="K526">
        <v>4.32</v>
      </c>
      <c r="L526">
        <v>1.32</v>
      </c>
      <c r="M526">
        <v>0.311</v>
      </c>
      <c r="N526" s="1">
        <v>0.67800000000000005</v>
      </c>
      <c r="P526">
        <v>5.64</v>
      </c>
      <c r="Q526">
        <v>5.56</v>
      </c>
      <c r="R526">
        <v>0</v>
      </c>
    </row>
    <row r="527" spans="1:18" x14ac:dyDescent="0.45">
      <c r="A527">
        <v>526</v>
      </c>
      <c r="B527" t="s">
        <v>1017</v>
      </c>
      <c r="D527">
        <v>2</v>
      </c>
      <c r="E527">
        <v>4</v>
      </c>
      <c r="F527">
        <v>0</v>
      </c>
      <c r="G527">
        <v>19</v>
      </c>
      <c r="H527">
        <v>16</v>
      </c>
      <c r="I527">
        <v>71.2</v>
      </c>
      <c r="J527">
        <v>6.15</v>
      </c>
      <c r="K527">
        <v>5.77</v>
      </c>
      <c r="L527">
        <v>1.38</v>
      </c>
      <c r="M527">
        <v>0.28999999999999998</v>
      </c>
      <c r="N527" s="1">
        <v>0.66300000000000003</v>
      </c>
      <c r="P527">
        <v>5.9</v>
      </c>
      <c r="Q527">
        <v>5.85</v>
      </c>
      <c r="R527">
        <v>-0.1</v>
      </c>
    </row>
    <row r="528" spans="1:18" x14ac:dyDescent="0.45">
      <c r="A528">
        <v>527</v>
      </c>
      <c r="B528" t="s">
        <v>1018</v>
      </c>
      <c r="C528" t="s">
        <v>43</v>
      </c>
      <c r="D528">
        <v>4</v>
      </c>
      <c r="E528">
        <v>7</v>
      </c>
      <c r="F528">
        <v>0</v>
      </c>
      <c r="G528">
        <v>23</v>
      </c>
      <c r="H528">
        <v>16</v>
      </c>
      <c r="I528">
        <v>85.2</v>
      </c>
      <c r="J528">
        <v>5.36</v>
      </c>
      <c r="K528">
        <v>3.57</v>
      </c>
      <c r="L528">
        <v>1.26</v>
      </c>
      <c r="M528">
        <v>0.3</v>
      </c>
      <c r="N528" s="1">
        <v>0.66500000000000004</v>
      </c>
      <c r="P528">
        <v>5.36</v>
      </c>
      <c r="Q528">
        <v>5.39</v>
      </c>
      <c r="R528">
        <v>-0.1</v>
      </c>
    </row>
    <row r="529" spans="1:18" x14ac:dyDescent="0.45">
      <c r="A529">
        <v>528</v>
      </c>
      <c r="B529" t="s">
        <v>1019</v>
      </c>
      <c r="D529">
        <v>4</v>
      </c>
      <c r="E529">
        <v>9</v>
      </c>
      <c r="F529">
        <v>0</v>
      </c>
      <c r="G529">
        <v>20</v>
      </c>
      <c r="H529">
        <v>16</v>
      </c>
      <c r="I529">
        <v>75</v>
      </c>
      <c r="J529">
        <v>6.36</v>
      </c>
      <c r="K529">
        <v>5.04</v>
      </c>
      <c r="L529">
        <v>1.32</v>
      </c>
      <c r="M529">
        <v>0.307</v>
      </c>
      <c r="N529" s="1">
        <v>0.68100000000000005</v>
      </c>
      <c r="P529">
        <v>5.64</v>
      </c>
      <c r="Q529">
        <v>5.71</v>
      </c>
      <c r="R529">
        <v>-0.2</v>
      </c>
    </row>
    <row r="530" spans="1:18" x14ac:dyDescent="0.45">
      <c r="A530">
        <v>529</v>
      </c>
      <c r="B530" t="s">
        <v>1020</v>
      </c>
      <c r="C530" t="s">
        <v>71</v>
      </c>
      <c r="D530">
        <v>6</v>
      </c>
      <c r="E530">
        <v>4</v>
      </c>
      <c r="F530">
        <v>0</v>
      </c>
      <c r="G530">
        <v>27</v>
      </c>
      <c r="H530">
        <v>15</v>
      </c>
      <c r="I530">
        <v>89.2</v>
      </c>
      <c r="J530">
        <v>10.84</v>
      </c>
      <c r="K530">
        <v>2.5099999999999998</v>
      </c>
      <c r="L530">
        <v>1.2</v>
      </c>
      <c r="M530">
        <v>0.29199999999999998</v>
      </c>
      <c r="N530" s="1">
        <v>0.77200000000000002</v>
      </c>
      <c r="P530">
        <v>3.31</v>
      </c>
      <c r="Q530">
        <v>3.46</v>
      </c>
      <c r="R530">
        <v>1.8</v>
      </c>
    </row>
    <row r="531" spans="1:18" x14ac:dyDescent="0.45">
      <c r="A531">
        <v>530</v>
      </c>
      <c r="B531" t="s">
        <v>1021</v>
      </c>
      <c r="D531">
        <v>5</v>
      </c>
      <c r="E531">
        <v>6</v>
      </c>
      <c r="F531">
        <v>0</v>
      </c>
      <c r="G531">
        <v>15</v>
      </c>
      <c r="H531">
        <v>15</v>
      </c>
      <c r="I531">
        <v>89.1</v>
      </c>
      <c r="J531">
        <v>8.77</v>
      </c>
      <c r="K531">
        <v>3.02</v>
      </c>
      <c r="L531">
        <v>1.1100000000000001</v>
      </c>
      <c r="M531">
        <v>0.29399999999999998</v>
      </c>
      <c r="N531" s="1">
        <v>0.71699999999999997</v>
      </c>
      <c r="P531">
        <v>4.03</v>
      </c>
      <c r="Q531">
        <v>4.05</v>
      </c>
      <c r="R531">
        <v>1.6</v>
      </c>
    </row>
    <row r="532" spans="1:18" x14ac:dyDescent="0.45">
      <c r="A532">
        <v>531</v>
      </c>
      <c r="B532" t="s">
        <v>546</v>
      </c>
      <c r="C532" t="s">
        <v>64</v>
      </c>
      <c r="D532">
        <v>6</v>
      </c>
      <c r="E532">
        <v>7</v>
      </c>
      <c r="F532">
        <v>0</v>
      </c>
      <c r="G532">
        <v>29</v>
      </c>
      <c r="H532">
        <v>15</v>
      </c>
      <c r="I532">
        <v>113</v>
      </c>
      <c r="J532">
        <v>9.08</v>
      </c>
      <c r="K532">
        <v>2.79</v>
      </c>
      <c r="L532">
        <v>1.35</v>
      </c>
      <c r="M532">
        <v>0.3</v>
      </c>
      <c r="N532" s="1">
        <v>0.68700000000000006</v>
      </c>
      <c r="P532">
        <v>4.54</v>
      </c>
      <c r="Q532">
        <v>4.26</v>
      </c>
      <c r="R532">
        <v>1.4</v>
      </c>
    </row>
    <row r="533" spans="1:18" x14ac:dyDescent="0.45">
      <c r="A533">
        <v>532</v>
      </c>
      <c r="B533" t="s">
        <v>1022</v>
      </c>
      <c r="C533" t="s">
        <v>54</v>
      </c>
      <c r="D533">
        <v>5</v>
      </c>
      <c r="E533">
        <v>6</v>
      </c>
      <c r="F533">
        <v>0</v>
      </c>
      <c r="G533">
        <v>20</v>
      </c>
      <c r="H533">
        <v>15</v>
      </c>
      <c r="I533">
        <v>84.1</v>
      </c>
      <c r="J533">
        <v>8.75</v>
      </c>
      <c r="K533">
        <v>3.31</v>
      </c>
      <c r="L533">
        <v>1.28</v>
      </c>
      <c r="M533">
        <v>0.29599999999999999</v>
      </c>
      <c r="N533" s="1">
        <v>0.70399999999999996</v>
      </c>
      <c r="P533">
        <v>4.4800000000000004</v>
      </c>
      <c r="Q533">
        <v>4.41</v>
      </c>
      <c r="R533">
        <v>1.2</v>
      </c>
    </row>
    <row r="534" spans="1:18" x14ac:dyDescent="0.45">
      <c r="A534">
        <v>533</v>
      </c>
      <c r="B534" t="s">
        <v>1023</v>
      </c>
      <c r="C534" t="s">
        <v>50</v>
      </c>
      <c r="D534">
        <v>4</v>
      </c>
      <c r="E534">
        <v>5</v>
      </c>
      <c r="F534">
        <v>0</v>
      </c>
      <c r="G534">
        <v>23</v>
      </c>
      <c r="H534">
        <v>15</v>
      </c>
      <c r="I534">
        <v>85.1</v>
      </c>
      <c r="J534">
        <v>8.5500000000000007</v>
      </c>
      <c r="K534">
        <v>3.06</v>
      </c>
      <c r="L534">
        <v>1.48</v>
      </c>
      <c r="M534">
        <v>0.29499999999999998</v>
      </c>
      <c r="N534" s="1">
        <v>0.66700000000000004</v>
      </c>
      <c r="P534">
        <v>4.96</v>
      </c>
      <c r="Q534">
        <v>4.58</v>
      </c>
      <c r="R534">
        <v>1.1000000000000001</v>
      </c>
    </row>
    <row r="535" spans="1:18" x14ac:dyDescent="0.45">
      <c r="A535">
        <v>534</v>
      </c>
      <c r="B535" t="s">
        <v>1024</v>
      </c>
      <c r="C535" t="s">
        <v>24</v>
      </c>
      <c r="D535">
        <v>4</v>
      </c>
      <c r="E535">
        <v>5</v>
      </c>
      <c r="F535">
        <v>0</v>
      </c>
      <c r="G535">
        <v>17</v>
      </c>
      <c r="H535">
        <v>15</v>
      </c>
      <c r="I535">
        <v>76.099999999999994</v>
      </c>
      <c r="J535">
        <v>6.02</v>
      </c>
      <c r="K535">
        <v>1.89</v>
      </c>
      <c r="L535">
        <v>1.3</v>
      </c>
      <c r="M535">
        <v>0.29299999999999998</v>
      </c>
      <c r="N535" s="1">
        <v>0.69399999999999995</v>
      </c>
      <c r="P535">
        <v>4.4800000000000004</v>
      </c>
      <c r="Q535">
        <v>4.58</v>
      </c>
      <c r="R535">
        <v>0.9</v>
      </c>
    </row>
    <row r="536" spans="1:18" x14ac:dyDescent="0.45">
      <c r="A536">
        <v>535</v>
      </c>
      <c r="B536" t="s">
        <v>1025</v>
      </c>
      <c r="C536" t="s">
        <v>28</v>
      </c>
      <c r="D536">
        <v>4</v>
      </c>
      <c r="E536">
        <v>4</v>
      </c>
      <c r="F536">
        <v>0</v>
      </c>
      <c r="G536">
        <v>24</v>
      </c>
      <c r="H536">
        <v>15</v>
      </c>
      <c r="I536">
        <v>77</v>
      </c>
      <c r="J536">
        <v>11.1</v>
      </c>
      <c r="K536">
        <v>4.5599999999999996</v>
      </c>
      <c r="L536">
        <v>1.29</v>
      </c>
      <c r="M536">
        <v>0.28999999999999998</v>
      </c>
      <c r="N536" s="1">
        <v>0.71099999999999997</v>
      </c>
      <c r="P536">
        <v>4.4400000000000004</v>
      </c>
      <c r="Q536">
        <v>4.3600000000000003</v>
      </c>
      <c r="R536">
        <v>0.9</v>
      </c>
    </row>
    <row r="537" spans="1:18" x14ac:dyDescent="0.45">
      <c r="A537">
        <v>536</v>
      </c>
      <c r="B537" t="s">
        <v>1026</v>
      </c>
      <c r="C537" t="s">
        <v>32</v>
      </c>
      <c r="D537">
        <v>4</v>
      </c>
      <c r="E537">
        <v>4</v>
      </c>
      <c r="F537">
        <v>0</v>
      </c>
      <c r="G537">
        <v>17</v>
      </c>
      <c r="H537">
        <v>15</v>
      </c>
      <c r="I537">
        <v>78.2</v>
      </c>
      <c r="J537">
        <v>7.89</v>
      </c>
      <c r="K537">
        <v>3.09</v>
      </c>
      <c r="L537">
        <v>1.37</v>
      </c>
      <c r="M537">
        <v>0.29599999999999999</v>
      </c>
      <c r="N537" s="1">
        <v>0.72099999999999997</v>
      </c>
      <c r="P537">
        <v>4.46</v>
      </c>
      <c r="Q537">
        <v>4.55</v>
      </c>
      <c r="R537">
        <v>0.9</v>
      </c>
    </row>
    <row r="538" spans="1:18" x14ac:dyDescent="0.45">
      <c r="A538">
        <v>537</v>
      </c>
      <c r="B538" t="s">
        <v>1027</v>
      </c>
      <c r="C538" t="s">
        <v>60</v>
      </c>
      <c r="D538">
        <v>4</v>
      </c>
      <c r="E538">
        <v>6</v>
      </c>
      <c r="F538">
        <v>0</v>
      </c>
      <c r="G538">
        <v>26</v>
      </c>
      <c r="H538">
        <v>15</v>
      </c>
      <c r="I538">
        <v>100.2</v>
      </c>
      <c r="J538">
        <v>6.79</v>
      </c>
      <c r="K538">
        <v>2.14</v>
      </c>
      <c r="L538">
        <v>1.25</v>
      </c>
      <c r="M538">
        <v>0.315</v>
      </c>
      <c r="N538" s="1">
        <v>0.67</v>
      </c>
      <c r="P538">
        <v>4.92</v>
      </c>
      <c r="Q538">
        <v>4.5999999999999996</v>
      </c>
      <c r="R538">
        <v>0.9</v>
      </c>
    </row>
    <row r="539" spans="1:18" x14ac:dyDescent="0.45">
      <c r="A539">
        <v>538</v>
      </c>
      <c r="B539" t="s">
        <v>1028</v>
      </c>
      <c r="C539" t="s">
        <v>22</v>
      </c>
      <c r="D539">
        <v>5</v>
      </c>
      <c r="E539">
        <v>6</v>
      </c>
      <c r="F539">
        <v>0</v>
      </c>
      <c r="G539">
        <v>20</v>
      </c>
      <c r="H539">
        <v>15</v>
      </c>
      <c r="I539">
        <v>86.1</v>
      </c>
      <c r="J539">
        <v>7.4</v>
      </c>
      <c r="K539">
        <v>2.4</v>
      </c>
      <c r="L539">
        <v>1.25</v>
      </c>
      <c r="M539">
        <v>0.28599999999999998</v>
      </c>
      <c r="N539" s="1">
        <v>0.65800000000000003</v>
      </c>
      <c r="P539">
        <v>4.59</v>
      </c>
      <c r="Q539">
        <v>4.5599999999999996</v>
      </c>
      <c r="R539">
        <v>0.9</v>
      </c>
    </row>
    <row r="540" spans="1:18" x14ac:dyDescent="0.45">
      <c r="A540">
        <v>539</v>
      </c>
      <c r="B540" t="s">
        <v>1029</v>
      </c>
      <c r="C540" t="s">
        <v>35</v>
      </c>
      <c r="D540">
        <v>3</v>
      </c>
      <c r="E540">
        <v>5</v>
      </c>
      <c r="F540">
        <v>0</v>
      </c>
      <c r="G540">
        <v>15</v>
      </c>
      <c r="H540">
        <v>15</v>
      </c>
      <c r="I540">
        <v>75</v>
      </c>
      <c r="J540">
        <v>6.72</v>
      </c>
      <c r="K540">
        <v>2.2799999999999998</v>
      </c>
      <c r="L540">
        <v>1.56</v>
      </c>
      <c r="M540">
        <v>0.30199999999999999</v>
      </c>
      <c r="N540" s="1">
        <v>0.64900000000000002</v>
      </c>
      <c r="P540">
        <v>5.28</v>
      </c>
      <c r="Q540">
        <v>4.82</v>
      </c>
      <c r="R540">
        <v>0.8</v>
      </c>
    </row>
    <row r="541" spans="1:18" x14ac:dyDescent="0.45">
      <c r="A541">
        <v>540</v>
      </c>
      <c r="B541" t="s">
        <v>1030</v>
      </c>
      <c r="C541" t="s">
        <v>36</v>
      </c>
      <c r="D541">
        <v>3</v>
      </c>
      <c r="E541">
        <v>4</v>
      </c>
      <c r="F541">
        <v>0</v>
      </c>
      <c r="G541">
        <v>18</v>
      </c>
      <c r="H541">
        <v>15</v>
      </c>
      <c r="I541">
        <v>72</v>
      </c>
      <c r="J541">
        <v>8.1300000000000008</v>
      </c>
      <c r="K541">
        <v>4.13</v>
      </c>
      <c r="L541">
        <v>1.1299999999999999</v>
      </c>
      <c r="M541">
        <v>0.29499999999999998</v>
      </c>
      <c r="N541" s="1">
        <v>0.71899999999999997</v>
      </c>
      <c r="P541">
        <v>4.38</v>
      </c>
      <c r="Q541">
        <v>4.57</v>
      </c>
      <c r="R541">
        <v>0.7</v>
      </c>
    </row>
    <row r="542" spans="1:18" x14ac:dyDescent="0.45">
      <c r="A542">
        <v>541</v>
      </c>
      <c r="B542" t="s">
        <v>1031</v>
      </c>
      <c r="D542">
        <v>4</v>
      </c>
      <c r="E542">
        <v>5</v>
      </c>
      <c r="F542">
        <v>0</v>
      </c>
      <c r="G542">
        <v>16</v>
      </c>
      <c r="H542">
        <v>15</v>
      </c>
      <c r="I542">
        <v>74.2</v>
      </c>
      <c r="J542">
        <v>6.39</v>
      </c>
      <c r="K542">
        <v>2.89</v>
      </c>
      <c r="L542">
        <v>1.33</v>
      </c>
      <c r="M542">
        <v>0.29599999999999999</v>
      </c>
      <c r="N542" s="1">
        <v>0.67300000000000004</v>
      </c>
      <c r="P542">
        <v>5.0599999999999996</v>
      </c>
      <c r="Q542">
        <v>4.83</v>
      </c>
      <c r="R542">
        <v>0.7</v>
      </c>
    </row>
    <row r="543" spans="1:18" x14ac:dyDescent="0.45">
      <c r="A543">
        <v>542</v>
      </c>
      <c r="B543" t="s">
        <v>1032</v>
      </c>
      <c r="D543">
        <v>4</v>
      </c>
      <c r="E543">
        <v>6</v>
      </c>
      <c r="F543">
        <v>0</v>
      </c>
      <c r="G543">
        <v>29</v>
      </c>
      <c r="H543">
        <v>15</v>
      </c>
      <c r="I543">
        <v>103.2</v>
      </c>
      <c r="J543">
        <v>6.34</v>
      </c>
      <c r="K543">
        <v>2.17</v>
      </c>
      <c r="L543">
        <v>1.56</v>
      </c>
      <c r="M543">
        <v>0.311</v>
      </c>
      <c r="N543" s="1">
        <v>0.67600000000000005</v>
      </c>
      <c r="P543">
        <v>5.21</v>
      </c>
      <c r="Q543">
        <v>4.91</v>
      </c>
      <c r="R543">
        <v>0.6</v>
      </c>
    </row>
    <row r="544" spans="1:18" x14ac:dyDescent="0.45">
      <c r="A544">
        <v>543</v>
      </c>
      <c r="B544" t="s">
        <v>1033</v>
      </c>
      <c r="C544" t="s">
        <v>48</v>
      </c>
      <c r="D544">
        <v>7</v>
      </c>
      <c r="E544">
        <v>6</v>
      </c>
      <c r="F544">
        <v>0</v>
      </c>
      <c r="G544">
        <v>23</v>
      </c>
      <c r="H544">
        <v>15</v>
      </c>
      <c r="I544">
        <v>98</v>
      </c>
      <c r="J544">
        <v>7.16</v>
      </c>
      <c r="K544">
        <v>4.41</v>
      </c>
      <c r="L544">
        <v>1.01</v>
      </c>
      <c r="M544">
        <v>0.28599999999999998</v>
      </c>
      <c r="N544" s="1">
        <v>0.7</v>
      </c>
      <c r="P544">
        <v>4.59</v>
      </c>
      <c r="Q544">
        <v>4.74</v>
      </c>
      <c r="R544">
        <v>0.6</v>
      </c>
    </row>
    <row r="545" spans="1:18" x14ac:dyDescent="0.45">
      <c r="A545">
        <v>544</v>
      </c>
      <c r="B545" t="s">
        <v>1034</v>
      </c>
      <c r="D545">
        <v>5</v>
      </c>
      <c r="E545">
        <v>5</v>
      </c>
      <c r="F545">
        <v>0</v>
      </c>
      <c r="G545">
        <v>22</v>
      </c>
      <c r="H545">
        <v>15</v>
      </c>
      <c r="I545">
        <v>89</v>
      </c>
      <c r="J545">
        <v>7.08</v>
      </c>
      <c r="K545">
        <v>2.5299999999999998</v>
      </c>
      <c r="L545">
        <v>1.42</v>
      </c>
      <c r="M545">
        <v>0.29499999999999998</v>
      </c>
      <c r="N545" s="1">
        <v>0.69399999999999995</v>
      </c>
      <c r="P545">
        <v>4.6500000000000004</v>
      </c>
      <c r="Q545">
        <v>4.7</v>
      </c>
      <c r="R545">
        <v>0.6</v>
      </c>
    </row>
    <row r="546" spans="1:18" x14ac:dyDescent="0.45">
      <c r="A546">
        <v>545</v>
      </c>
      <c r="B546" t="s">
        <v>1035</v>
      </c>
      <c r="D546">
        <v>4</v>
      </c>
      <c r="E546">
        <v>6</v>
      </c>
      <c r="F546">
        <v>0</v>
      </c>
      <c r="G546">
        <v>16</v>
      </c>
      <c r="H546">
        <v>15</v>
      </c>
      <c r="I546">
        <v>71.099999999999994</v>
      </c>
      <c r="J546">
        <v>6.82</v>
      </c>
      <c r="K546">
        <v>3.16</v>
      </c>
      <c r="L546">
        <v>1.26</v>
      </c>
      <c r="M546">
        <v>0.30199999999999999</v>
      </c>
      <c r="N546" s="1">
        <v>0.68500000000000005</v>
      </c>
      <c r="P546">
        <v>4.92</v>
      </c>
      <c r="Q546">
        <v>4.74</v>
      </c>
      <c r="R546">
        <v>0.6</v>
      </c>
    </row>
    <row r="547" spans="1:18" x14ac:dyDescent="0.45">
      <c r="A547">
        <v>546</v>
      </c>
      <c r="B547" t="s">
        <v>1036</v>
      </c>
      <c r="C547" t="s">
        <v>52</v>
      </c>
      <c r="D547">
        <v>6</v>
      </c>
      <c r="E547">
        <v>6</v>
      </c>
      <c r="F547">
        <v>0</v>
      </c>
      <c r="G547">
        <v>20</v>
      </c>
      <c r="H547">
        <v>15</v>
      </c>
      <c r="I547">
        <v>96.2</v>
      </c>
      <c r="J547">
        <v>5.96</v>
      </c>
      <c r="K547">
        <v>2.5099999999999998</v>
      </c>
      <c r="L547">
        <v>1.21</v>
      </c>
      <c r="M547">
        <v>0.28899999999999998</v>
      </c>
      <c r="N547" s="1">
        <v>0.68899999999999995</v>
      </c>
      <c r="P547">
        <v>4.5599999999999996</v>
      </c>
      <c r="Q547">
        <v>4.7300000000000004</v>
      </c>
      <c r="R547">
        <v>0.6</v>
      </c>
    </row>
    <row r="548" spans="1:18" x14ac:dyDescent="0.45">
      <c r="A548">
        <v>547</v>
      </c>
      <c r="B548" t="s">
        <v>1037</v>
      </c>
      <c r="C548" t="s">
        <v>95</v>
      </c>
      <c r="D548">
        <v>5</v>
      </c>
      <c r="E548">
        <v>6</v>
      </c>
      <c r="F548">
        <v>0</v>
      </c>
      <c r="G548">
        <v>21</v>
      </c>
      <c r="H548">
        <v>15</v>
      </c>
      <c r="I548">
        <v>76</v>
      </c>
      <c r="J548">
        <v>7.82</v>
      </c>
      <c r="K548">
        <v>4.26</v>
      </c>
      <c r="L548">
        <v>1.3</v>
      </c>
      <c r="M548">
        <v>0.29699999999999999</v>
      </c>
      <c r="N548" s="1">
        <v>0.69699999999999995</v>
      </c>
      <c r="P548">
        <v>4.97</v>
      </c>
      <c r="Q548">
        <v>5.0199999999999996</v>
      </c>
      <c r="R548">
        <v>0.6</v>
      </c>
    </row>
    <row r="549" spans="1:18" x14ac:dyDescent="0.45">
      <c r="A549">
        <v>548</v>
      </c>
      <c r="B549" t="s">
        <v>1038</v>
      </c>
      <c r="C549" t="s">
        <v>43</v>
      </c>
      <c r="D549">
        <v>5</v>
      </c>
      <c r="E549">
        <v>6</v>
      </c>
      <c r="F549">
        <v>0</v>
      </c>
      <c r="G549">
        <v>22</v>
      </c>
      <c r="H549">
        <v>15</v>
      </c>
      <c r="I549">
        <v>75</v>
      </c>
      <c r="J549">
        <v>7.2</v>
      </c>
      <c r="K549">
        <v>3.24</v>
      </c>
      <c r="L549">
        <v>1.2</v>
      </c>
      <c r="M549">
        <v>0.30099999999999999</v>
      </c>
      <c r="N549" s="1">
        <v>0.69599999999999995</v>
      </c>
      <c r="P549">
        <v>4.68</v>
      </c>
      <c r="Q549">
        <v>4.59</v>
      </c>
      <c r="R549">
        <v>0.6</v>
      </c>
    </row>
    <row r="550" spans="1:18" x14ac:dyDescent="0.45">
      <c r="A550">
        <v>549</v>
      </c>
      <c r="B550" t="s">
        <v>1039</v>
      </c>
      <c r="C550" t="s">
        <v>50</v>
      </c>
      <c r="D550">
        <v>5</v>
      </c>
      <c r="E550">
        <v>6</v>
      </c>
      <c r="F550">
        <v>0</v>
      </c>
      <c r="G550">
        <v>22</v>
      </c>
      <c r="H550">
        <v>15</v>
      </c>
      <c r="I550">
        <v>95</v>
      </c>
      <c r="J550">
        <v>6.54</v>
      </c>
      <c r="K550">
        <v>3.88</v>
      </c>
      <c r="L550">
        <v>1.33</v>
      </c>
      <c r="M550">
        <v>0.29799999999999999</v>
      </c>
      <c r="N550" s="1">
        <v>0.68300000000000005</v>
      </c>
      <c r="P550">
        <v>5.21</v>
      </c>
      <c r="Q550">
        <v>5.14</v>
      </c>
      <c r="R550">
        <v>0.5</v>
      </c>
    </row>
    <row r="551" spans="1:18" x14ac:dyDescent="0.45">
      <c r="A551">
        <v>550</v>
      </c>
      <c r="B551" t="s">
        <v>1040</v>
      </c>
      <c r="C551" t="s">
        <v>20</v>
      </c>
      <c r="D551">
        <v>3</v>
      </c>
      <c r="E551">
        <v>4</v>
      </c>
      <c r="F551">
        <v>0</v>
      </c>
      <c r="G551">
        <v>29</v>
      </c>
      <c r="H551">
        <v>15</v>
      </c>
      <c r="I551">
        <v>91.1</v>
      </c>
      <c r="J551">
        <v>6.51</v>
      </c>
      <c r="K551">
        <v>3.75</v>
      </c>
      <c r="L551">
        <v>1.08</v>
      </c>
      <c r="M551">
        <v>0.29799999999999999</v>
      </c>
      <c r="N551" s="1">
        <v>0.69099999999999995</v>
      </c>
      <c r="P551">
        <v>4.7300000000000004</v>
      </c>
      <c r="Q551">
        <v>4.76</v>
      </c>
      <c r="R551">
        <v>0.5</v>
      </c>
    </row>
    <row r="552" spans="1:18" x14ac:dyDescent="0.45">
      <c r="A552">
        <v>551</v>
      </c>
      <c r="B552" t="s">
        <v>1041</v>
      </c>
      <c r="D552">
        <v>4</v>
      </c>
      <c r="E552">
        <v>6</v>
      </c>
      <c r="F552">
        <v>0</v>
      </c>
      <c r="G552">
        <v>21</v>
      </c>
      <c r="H552">
        <v>15</v>
      </c>
      <c r="I552">
        <v>82</v>
      </c>
      <c r="J552">
        <v>6.7</v>
      </c>
      <c r="K552">
        <v>3.62</v>
      </c>
      <c r="L552">
        <v>1.21</v>
      </c>
      <c r="M552">
        <v>0.3</v>
      </c>
      <c r="N552" s="1">
        <v>0.67200000000000004</v>
      </c>
      <c r="P552">
        <v>5.05</v>
      </c>
      <c r="Q552">
        <v>4.83</v>
      </c>
      <c r="R552">
        <v>0.5</v>
      </c>
    </row>
    <row r="553" spans="1:18" x14ac:dyDescent="0.45">
      <c r="A553">
        <v>552</v>
      </c>
      <c r="B553" t="s">
        <v>1042</v>
      </c>
      <c r="D553">
        <v>4</v>
      </c>
      <c r="E553">
        <v>6</v>
      </c>
      <c r="F553">
        <v>0</v>
      </c>
      <c r="G553">
        <v>19</v>
      </c>
      <c r="H553">
        <v>15</v>
      </c>
      <c r="I553">
        <v>80</v>
      </c>
      <c r="J553">
        <v>6.86</v>
      </c>
      <c r="K553">
        <v>3.71</v>
      </c>
      <c r="L553">
        <v>1.35</v>
      </c>
      <c r="M553">
        <v>0.30099999999999999</v>
      </c>
      <c r="N553" s="1">
        <v>0.65900000000000003</v>
      </c>
      <c r="P553">
        <v>5.4</v>
      </c>
      <c r="Q553">
        <v>5.1100000000000003</v>
      </c>
      <c r="R553">
        <v>0.5</v>
      </c>
    </row>
    <row r="554" spans="1:18" x14ac:dyDescent="0.45">
      <c r="A554">
        <v>553</v>
      </c>
      <c r="B554" t="s">
        <v>1043</v>
      </c>
      <c r="C554" t="s">
        <v>132</v>
      </c>
      <c r="D554">
        <v>4</v>
      </c>
      <c r="E554">
        <v>5</v>
      </c>
      <c r="F554">
        <v>0</v>
      </c>
      <c r="G554">
        <v>29</v>
      </c>
      <c r="H554">
        <v>15</v>
      </c>
      <c r="I554">
        <v>89.2</v>
      </c>
      <c r="J554">
        <v>8.93</v>
      </c>
      <c r="K554">
        <v>4.1100000000000003</v>
      </c>
      <c r="L554">
        <v>1.3</v>
      </c>
      <c r="M554">
        <v>0.28999999999999998</v>
      </c>
      <c r="N554" s="1">
        <v>0.71199999999999997</v>
      </c>
      <c r="P554">
        <v>4.5199999999999996</v>
      </c>
      <c r="Q554">
        <v>4.66</v>
      </c>
      <c r="R554">
        <v>0.5</v>
      </c>
    </row>
    <row r="555" spans="1:18" x14ac:dyDescent="0.45">
      <c r="A555">
        <v>554</v>
      </c>
      <c r="B555" t="s">
        <v>1044</v>
      </c>
      <c r="C555" t="s">
        <v>80</v>
      </c>
      <c r="D555">
        <v>2</v>
      </c>
      <c r="E555">
        <v>4</v>
      </c>
      <c r="F555">
        <v>0</v>
      </c>
      <c r="G555">
        <v>20</v>
      </c>
      <c r="H555">
        <v>15</v>
      </c>
      <c r="I555">
        <v>52</v>
      </c>
      <c r="J555">
        <v>8.1300000000000008</v>
      </c>
      <c r="K555">
        <v>3.63</v>
      </c>
      <c r="L555">
        <v>1.21</v>
      </c>
      <c r="M555">
        <v>0.29099999999999998</v>
      </c>
      <c r="N555" s="1">
        <v>0.67</v>
      </c>
      <c r="P555">
        <v>4.8499999999999996</v>
      </c>
      <c r="Q555">
        <v>4.76</v>
      </c>
      <c r="R555">
        <v>0.5</v>
      </c>
    </row>
    <row r="556" spans="1:18" x14ac:dyDescent="0.45">
      <c r="A556">
        <v>555</v>
      </c>
      <c r="B556" t="s">
        <v>1045</v>
      </c>
      <c r="C556" t="s">
        <v>80</v>
      </c>
      <c r="D556">
        <v>4</v>
      </c>
      <c r="E556">
        <v>5</v>
      </c>
      <c r="F556">
        <v>0</v>
      </c>
      <c r="G556">
        <v>19</v>
      </c>
      <c r="H556">
        <v>15</v>
      </c>
      <c r="I556">
        <v>76</v>
      </c>
      <c r="J556">
        <v>6.16</v>
      </c>
      <c r="K556">
        <v>3.32</v>
      </c>
      <c r="L556">
        <v>1.3</v>
      </c>
      <c r="M556">
        <v>0.30199999999999999</v>
      </c>
      <c r="N556" s="1">
        <v>0.66900000000000004</v>
      </c>
      <c r="P556">
        <v>5.21</v>
      </c>
      <c r="Q556">
        <v>4.99</v>
      </c>
      <c r="R556">
        <v>0.4</v>
      </c>
    </row>
    <row r="557" spans="1:18" x14ac:dyDescent="0.45">
      <c r="A557">
        <v>556</v>
      </c>
      <c r="B557" t="s">
        <v>1046</v>
      </c>
      <c r="C557" t="s">
        <v>132</v>
      </c>
      <c r="D557">
        <v>4</v>
      </c>
      <c r="E557">
        <v>5</v>
      </c>
      <c r="F557">
        <v>0</v>
      </c>
      <c r="G557">
        <v>27</v>
      </c>
      <c r="H557">
        <v>15</v>
      </c>
      <c r="I557">
        <v>80</v>
      </c>
      <c r="J557">
        <v>6.53</v>
      </c>
      <c r="K557">
        <v>3.71</v>
      </c>
      <c r="L557">
        <v>1.24</v>
      </c>
      <c r="M557">
        <v>0.29299999999999998</v>
      </c>
      <c r="N557" s="1">
        <v>0.67900000000000005</v>
      </c>
      <c r="P557">
        <v>4.95</v>
      </c>
      <c r="Q557">
        <v>5.0199999999999996</v>
      </c>
      <c r="R557">
        <v>0.4</v>
      </c>
    </row>
    <row r="558" spans="1:18" x14ac:dyDescent="0.45">
      <c r="A558">
        <v>557</v>
      </c>
      <c r="B558" t="s">
        <v>1047</v>
      </c>
      <c r="C558" t="s">
        <v>132</v>
      </c>
      <c r="D558">
        <v>2</v>
      </c>
      <c r="E558">
        <v>2</v>
      </c>
      <c r="F558">
        <v>0</v>
      </c>
      <c r="G558">
        <v>15</v>
      </c>
      <c r="H558">
        <v>15</v>
      </c>
      <c r="I558">
        <v>54.1</v>
      </c>
      <c r="J558">
        <v>5.14</v>
      </c>
      <c r="K558">
        <v>2.4900000000000002</v>
      </c>
      <c r="L558">
        <v>1.33</v>
      </c>
      <c r="M558">
        <v>0.29199999999999998</v>
      </c>
      <c r="N558" s="1">
        <v>0.64300000000000002</v>
      </c>
      <c r="P558">
        <v>5.14</v>
      </c>
      <c r="Q558">
        <v>5.0199999999999996</v>
      </c>
      <c r="R558">
        <v>0.4</v>
      </c>
    </row>
    <row r="559" spans="1:18" x14ac:dyDescent="0.45">
      <c r="A559">
        <v>558</v>
      </c>
      <c r="B559" t="s">
        <v>1048</v>
      </c>
      <c r="D559">
        <v>5</v>
      </c>
      <c r="E559">
        <v>5</v>
      </c>
      <c r="F559">
        <v>0</v>
      </c>
      <c r="G559">
        <v>18</v>
      </c>
      <c r="H559">
        <v>15</v>
      </c>
      <c r="I559">
        <v>74</v>
      </c>
      <c r="J559">
        <v>5.23</v>
      </c>
      <c r="K559">
        <v>2.68</v>
      </c>
      <c r="L559">
        <v>1.22</v>
      </c>
      <c r="M559">
        <v>0.28899999999999998</v>
      </c>
      <c r="N559" s="1">
        <v>0.68500000000000005</v>
      </c>
      <c r="P559">
        <v>4.74</v>
      </c>
      <c r="Q559">
        <v>4.9000000000000004</v>
      </c>
      <c r="R559">
        <v>0.4</v>
      </c>
    </row>
    <row r="560" spans="1:18" x14ac:dyDescent="0.45">
      <c r="A560">
        <v>559</v>
      </c>
      <c r="B560" t="s">
        <v>1049</v>
      </c>
      <c r="D560">
        <v>4</v>
      </c>
      <c r="E560">
        <v>5</v>
      </c>
      <c r="F560">
        <v>0</v>
      </c>
      <c r="G560">
        <v>15</v>
      </c>
      <c r="H560">
        <v>15</v>
      </c>
      <c r="I560">
        <v>69.2</v>
      </c>
      <c r="J560">
        <v>7.75</v>
      </c>
      <c r="K560">
        <v>3.49</v>
      </c>
      <c r="L560">
        <v>1.42</v>
      </c>
      <c r="M560">
        <v>0.29799999999999999</v>
      </c>
      <c r="N560" s="1">
        <v>0.71799999999999997</v>
      </c>
      <c r="P560">
        <v>4.6500000000000004</v>
      </c>
      <c r="Q560">
        <v>4.83</v>
      </c>
      <c r="R560">
        <v>0.3</v>
      </c>
    </row>
    <row r="561" spans="1:18" x14ac:dyDescent="0.45">
      <c r="A561">
        <v>560</v>
      </c>
      <c r="B561" t="s">
        <v>1050</v>
      </c>
      <c r="D561">
        <v>5</v>
      </c>
      <c r="E561">
        <v>6</v>
      </c>
      <c r="F561">
        <v>0</v>
      </c>
      <c r="G561">
        <v>20</v>
      </c>
      <c r="H561">
        <v>15</v>
      </c>
      <c r="I561">
        <v>93.2</v>
      </c>
      <c r="J561">
        <v>6.82</v>
      </c>
      <c r="K561">
        <v>2.79</v>
      </c>
      <c r="L561">
        <v>1.54</v>
      </c>
      <c r="M561">
        <v>0.29299999999999998</v>
      </c>
      <c r="N561" s="1">
        <v>0.70399999999999996</v>
      </c>
      <c r="P561">
        <v>4.8</v>
      </c>
      <c r="Q561">
        <v>5.0199999999999996</v>
      </c>
      <c r="R561">
        <v>0.3</v>
      </c>
    </row>
    <row r="562" spans="1:18" x14ac:dyDescent="0.45">
      <c r="A562">
        <v>561</v>
      </c>
      <c r="B562" t="s">
        <v>1051</v>
      </c>
      <c r="C562" t="s">
        <v>132</v>
      </c>
      <c r="D562">
        <v>4</v>
      </c>
      <c r="E562">
        <v>6</v>
      </c>
      <c r="F562">
        <v>0</v>
      </c>
      <c r="G562">
        <v>20</v>
      </c>
      <c r="H562">
        <v>15</v>
      </c>
      <c r="I562">
        <v>74.2</v>
      </c>
      <c r="J562">
        <v>7.59</v>
      </c>
      <c r="K562">
        <v>4.22</v>
      </c>
      <c r="L562">
        <v>1.45</v>
      </c>
      <c r="M562">
        <v>0.29399999999999998</v>
      </c>
      <c r="N562" s="1">
        <v>0.69299999999999995</v>
      </c>
      <c r="P562">
        <v>5.18</v>
      </c>
      <c r="Q562">
        <v>5.26</v>
      </c>
      <c r="R562">
        <v>0.3</v>
      </c>
    </row>
    <row r="563" spans="1:18" x14ac:dyDescent="0.45">
      <c r="A563">
        <v>562</v>
      </c>
      <c r="B563" t="s">
        <v>1052</v>
      </c>
      <c r="C563" t="s">
        <v>62</v>
      </c>
      <c r="D563">
        <v>4</v>
      </c>
      <c r="E563">
        <v>5</v>
      </c>
      <c r="F563">
        <v>0</v>
      </c>
      <c r="G563">
        <v>20</v>
      </c>
      <c r="H563">
        <v>15</v>
      </c>
      <c r="I563">
        <v>80</v>
      </c>
      <c r="J563">
        <v>6.64</v>
      </c>
      <c r="K563">
        <v>3.94</v>
      </c>
      <c r="L563">
        <v>1.24</v>
      </c>
      <c r="M563">
        <v>0.3</v>
      </c>
      <c r="N563" s="1">
        <v>0.69399999999999995</v>
      </c>
      <c r="P563">
        <v>4.95</v>
      </c>
      <c r="Q563">
        <v>4.99</v>
      </c>
      <c r="R563">
        <v>0.3</v>
      </c>
    </row>
    <row r="564" spans="1:18" x14ac:dyDescent="0.45">
      <c r="A564">
        <v>563</v>
      </c>
      <c r="B564" t="s">
        <v>1053</v>
      </c>
      <c r="C564" t="s">
        <v>54</v>
      </c>
      <c r="D564">
        <v>4</v>
      </c>
      <c r="E564">
        <v>7</v>
      </c>
      <c r="F564">
        <v>0</v>
      </c>
      <c r="G564">
        <v>24</v>
      </c>
      <c r="H564">
        <v>15</v>
      </c>
      <c r="I564">
        <v>91.2</v>
      </c>
      <c r="J564">
        <v>6.97</v>
      </c>
      <c r="K564">
        <v>3.44</v>
      </c>
      <c r="L564">
        <v>1.47</v>
      </c>
      <c r="M564">
        <v>0.29699999999999999</v>
      </c>
      <c r="N564" s="1">
        <v>0.68799999999999994</v>
      </c>
      <c r="P564">
        <v>5.0999999999999996</v>
      </c>
      <c r="Q564">
        <v>5.21</v>
      </c>
      <c r="R564">
        <v>0.3</v>
      </c>
    </row>
    <row r="565" spans="1:18" x14ac:dyDescent="0.45">
      <c r="A565">
        <v>564</v>
      </c>
      <c r="B565" t="s">
        <v>1054</v>
      </c>
      <c r="C565" t="s">
        <v>132</v>
      </c>
      <c r="D565">
        <v>3</v>
      </c>
      <c r="E565">
        <v>6</v>
      </c>
      <c r="F565">
        <v>0</v>
      </c>
      <c r="G565">
        <v>15</v>
      </c>
      <c r="H565">
        <v>15</v>
      </c>
      <c r="I565">
        <v>67</v>
      </c>
      <c r="J565">
        <v>8.73</v>
      </c>
      <c r="K565">
        <v>5.24</v>
      </c>
      <c r="L565">
        <v>1.34</v>
      </c>
      <c r="M565">
        <v>0.28799999999999998</v>
      </c>
      <c r="N565" s="1">
        <v>0.68200000000000005</v>
      </c>
      <c r="P565">
        <v>5.24</v>
      </c>
      <c r="Q565">
        <v>5.31</v>
      </c>
      <c r="R565">
        <v>0.3</v>
      </c>
    </row>
    <row r="566" spans="1:18" x14ac:dyDescent="0.45">
      <c r="A566">
        <v>565</v>
      </c>
      <c r="B566" t="s">
        <v>1055</v>
      </c>
      <c r="C566" t="s">
        <v>18</v>
      </c>
      <c r="D566">
        <v>3</v>
      </c>
      <c r="E566">
        <v>3</v>
      </c>
      <c r="F566">
        <v>0</v>
      </c>
      <c r="G566">
        <v>16</v>
      </c>
      <c r="H566">
        <v>15</v>
      </c>
      <c r="I566">
        <v>53.2</v>
      </c>
      <c r="J566">
        <v>7.21</v>
      </c>
      <c r="K566">
        <v>3.35</v>
      </c>
      <c r="L566">
        <v>1.34</v>
      </c>
      <c r="M566">
        <v>0.29399999999999998</v>
      </c>
      <c r="N566" s="1">
        <v>0.71</v>
      </c>
      <c r="P566">
        <v>4.6900000000000004</v>
      </c>
      <c r="Q566">
        <v>4.88</v>
      </c>
      <c r="R566">
        <v>0.3</v>
      </c>
    </row>
    <row r="567" spans="1:18" x14ac:dyDescent="0.45">
      <c r="A567">
        <v>566</v>
      </c>
      <c r="B567" t="s">
        <v>1056</v>
      </c>
      <c r="C567" t="s">
        <v>95</v>
      </c>
      <c r="D567">
        <v>3</v>
      </c>
      <c r="E567">
        <v>5</v>
      </c>
      <c r="F567">
        <v>0</v>
      </c>
      <c r="G567">
        <v>23</v>
      </c>
      <c r="H567">
        <v>15</v>
      </c>
      <c r="I567">
        <v>74.2</v>
      </c>
      <c r="J567">
        <v>7.47</v>
      </c>
      <c r="K567">
        <v>4.58</v>
      </c>
      <c r="L567">
        <v>1.2</v>
      </c>
      <c r="M567">
        <v>0.29399999999999998</v>
      </c>
      <c r="N567" s="1">
        <v>0.71699999999999997</v>
      </c>
      <c r="P567">
        <v>4.7</v>
      </c>
      <c r="Q567">
        <v>5.0199999999999996</v>
      </c>
      <c r="R567">
        <v>0.2</v>
      </c>
    </row>
    <row r="568" spans="1:18" x14ac:dyDescent="0.45">
      <c r="A568">
        <v>567</v>
      </c>
      <c r="B568" t="s">
        <v>1057</v>
      </c>
      <c r="C568" t="s">
        <v>57</v>
      </c>
      <c r="D568">
        <v>3</v>
      </c>
      <c r="E568">
        <v>5</v>
      </c>
      <c r="F568">
        <v>0</v>
      </c>
      <c r="G568">
        <v>20</v>
      </c>
      <c r="H568">
        <v>15</v>
      </c>
      <c r="I568">
        <v>76.2</v>
      </c>
      <c r="J568">
        <v>6.45</v>
      </c>
      <c r="K568">
        <v>3.75</v>
      </c>
      <c r="L568">
        <v>1.53</v>
      </c>
      <c r="M568">
        <v>0.29899999999999999</v>
      </c>
      <c r="N568" s="1">
        <v>0.65800000000000003</v>
      </c>
      <c r="P568">
        <v>5.63</v>
      </c>
      <c r="Q568">
        <v>5.51</v>
      </c>
      <c r="R568">
        <v>0.2</v>
      </c>
    </row>
    <row r="569" spans="1:18" x14ac:dyDescent="0.45">
      <c r="A569">
        <v>568</v>
      </c>
      <c r="B569" t="s">
        <v>1058</v>
      </c>
      <c r="C569" t="s">
        <v>57</v>
      </c>
      <c r="D569">
        <v>3</v>
      </c>
      <c r="E569">
        <v>6</v>
      </c>
      <c r="F569">
        <v>0</v>
      </c>
      <c r="G569">
        <v>22</v>
      </c>
      <c r="H569">
        <v>15</v>
      </c>
      <c r="I569">
        <v>80</v>
      </c>
      <c r="J569">
        <v>7.31</v>
      </c>
      <c r="K569">
        <v>4.05</v>
      </c>
      <c r="L569">
        <v>1.69</v>
      </c>
      <c r="M569">
        <v>0.29499999999999998</v>
      </c>
      <c r="N569" s="1">
        <v>0.66300000000000003</v>
      </c>
      <c r="P569">
        <v>5.74</v>
      </c>
      <c r="Q569">
        <v>5.64</v>
      </c>
      <c r="R569">
        <v>0.2</v>
      </c>
    </row>
    <row r="570" spans="1:18" x14ac:dyDescent="0.45">
      <c r="A570">
        <v>569</v>
      </c>
      <c r="B570" t="s">
        <v>1059</v>
      </c>
      <c r="C570" t="s">
        <v>132</v>
      </c>
      <c r="D570">
        <v>4</v>
      </c>
      <c r="E570">
        <v>6</v>
      </c>
      <c r="F570">
        <v>0</v>
      </c>
      <c r="G570">
        <v>30</v>
      </c>
      <c r="H570">
        <v>15</v>
      </c>
      <c r="I570">
        <v>85.1</v>
      </c>
      <c r="J570">
        <v>7.7</v>
      </c>
      <c r="K570">
        <v>4.96</v>
      </c>
      <c r="L570">
        <v>1.37</v>
      </c>
      <c r="M570">
        <v>0.29299999999999998</v>
      </c>
      <c r="N570" s="1">
        <v>0.67900000000000005</v>
      </c>
      <c r="P570">
        <v>5.38</v>
      </c>
      <c r="Q570">
        <v>5.39</v>
      </c>
      <c r="R570">
        <v>0.2</v>
      </c>
    </row>
    <row r="571" spans="1:18" x14ac:dyDescent="0.45">
      <c r="A571">
        <v>570</v>
      </c>
      <c r="B571" t="s">
        <v>1060</v>
      </c>
      <c r="C571" t="s">
        <v>95</v>
      </c>
      <c r="D571">
        <v>4</v>
      </c>
      <c r="E571">
        <v>7</v>
      </c>
      <c r="F571">
        <v>0</v>
      </c>
      <c r="G571">
        <v>21</v>
      </c>
      <c r="H571">
        <v>15</v>
      </c>
      <c r="I571">
        <v>98.2</v>
      </c>
      <c r="J571">
        <v>5.93</v>
      </c>
      <c r="K571">
        <v>4.29</v>
      </c>
      <c r="L571">
        <v>1.19</v>
      </c>
      <c r="M571">
        <v>0.29199999999999998</v>
      </c>
      <c r="N571" s="1">
        <v>0.68200000000000005</v>
      </c>
      <c r="P571">
        <v>5.1100000000000003</v>
      </c>
      <c r="Q571">
        <v>5.2</v>
      </c>
      <c r="R571">
        <v>0.2</v>
      </c>
    </row>
    <row r="572" spans="1:18" x14ac:dyDescent="0.45">
      <c r="A572">
        <v>571</v>
      </c>
      <c r="B572" t="s">
        <v>1061</v>
      </c>
      <c r="C572" t="s">
        <v>35</v>
      </c>
      <c r="D572">
        <v>3</v>
      </c>
      <c r="E572">
        <v>5</v>
      </c>
      <c r="F572">
        <v>0</v>
      </c>
      <c r="G572">
        <v>15</v>
      </c>
      <c r="H572">
        <v>15</v>
      </c>
      <c r="I572">
        <v>44</v>
      </c>
      <c r="J572">
        <v>7.36</v>
      </c>
      <c r="K572">
        <v>4.3</v>
      </c>
      <c r="L572">
        <v>1.43</v>
      </c>
      <c r="M572">
        <v>0.30099999999999999</v>
      </c>
      <c r="N572" s="1">
        <v>0.65300000000000002</v>
      </c>
      <c r="P572">
        <v>5.73</v>
      </c>
      <c r="Q572">
        <v>5.6</v>
      </c>
      <c r="R572">
        <v>0.1</v>
      </c>
    </row>
    <row r="573" spans="1:18" x14ac:dyDescent="0.45">
      <c r="A573">
        <v>572</v>
      </c>
      <c r="B573" t="s">
        <v>1062</v>
      </c>
      <c r="D573">
        <v>5</v>
      </c>
      <c r="E573">
        <v>5</v>
      </c>
      <c r="F573">
        <v>0</v>
      </c>
      <c r="G573">
        <v>23</v>
      </c>
      <c r="H573">
        <v>15</v>
      </c>
      <c r="I573">
        <v>75.2</v>
      </c>
      <c r="J573">
        <v>7.13</v>
      </c>
      <c r="K573">
        <v>4.76</v>
      </c>
      <c r="L573">
        <v>1.31</v>
      </c>
      <c r="M573">
        <v>0.313</v>
      </c>
      <c r="N573" s="1">
        <v>0.70499999999999996</v>
      </c>
      <c r="P573">
        <v>5.23</v>
      </c>
      <c r="Q573">
        <v>5.34</v>
      </c>
      <c r="R573">
        <v>0.1</v>
      </c>
    </row>
    <row r="574" spans="1:18" x14ac:dyDescent="0.45">
      <c r="A574">
        <v>573</v>
      </c>
      <c r="B574" t="s">
        <v>1063</v>
      </c>
      <c r="C574" t="s">
        <v>32</v>
      </c>
      <c r="D574">
        <v>4</v>
      </c>
      <c r="E574">
        <v>5</v>
      </c>
      <c r="F574">
        <v>0</v>
      </c>
      <c r="G574">
        <v>22</v>
      </c>
      <c r="H574">
        <v>15</v>
      </c>
      <c r="I574">
        <v>81.099999999999994</v>
      </c>
      <c r="J574">
        <v>6.75</v>
      </c>
      <c r="K574">
        <v>3.87</v>
      </c>
      <c r="L574">
        <v>1.44</v>
      </c>
      <c r="M574">
        <v>0.30099999999999999</v>
      </c>
      <c r="N574" s="1">
        <v>0.69299999999999995</v>
      </c>
      <c r="P574">
        <v>5.2</v>
      </c>
      <c r="Q574">
        <v>5.42</v>
      </c>
      <c r="R574">
        <v>0</v>
      </c>
    </row>
    <row r="575" spans="1:18" x14ac:dyDescent="0.45">
      <c r="A575">
        <v>574</v>
      </c>
      <c r="B575" t="s">
        <v>1064</v>
      </c>
      <c r="C575" t="s">
        <v>60</v>
      </c>
      <c r="D575">
        <v>3</v>
      </c>
      <c r="E575">
        <v>5</v>
      </c>
      <c r="F575">
        <v>0</v>
      </c>
      <c r="G575">
        <v>18</v>
      </c>
      <c r="H575">
        <v>15</v>
      </c>
      <c r="I575">
        <v>62.2</v>
      </c>
      <c r="J575">
        <v>8.18</v>
      </c>
      <c r="K575">
        <v>5.74</v>
      </c>
      <c r="L575">
        <v>1.29</v>
      </c>
      <c r="M575">
        <v>0.30399999999999999</v>
      </c>
      <c r="N575" s="1">
        <v>0.67800000000000005</v>
      </c>
      <c r="P575">
        <v>5.6</v>
      </c>
      <c r="Q575">
        <v>5.5</v>
      </c>
      <c r="R575">
        <v>0</v>
      </c>
    </row>
    <row r="576" spans="1:18" x14ac:dyDescent="0.45">
      <c r="A576">
        <v>575</v>
      </c>
      <c r="B576" t="s">
        <v>1065</v>
      </c>
      <c r="D576">
        <v>3</v>
      </c>
      <c r="E576">
        <v>5</v>
      </c>
      <c r="F576">
        <v>0</v>
      </c>
      <c r="G576">
        <v>22</v>
      </c>
      <c r="H576">
        <v>15</v>
      </c>
      <c r="I576">
        <v>72</v>
      </c>
      <c r="J576">
        <v>5.75</v>
      </c>
      <c r="K576">
        <v>4.63</v>
      </c>
      <c r="L576">
        <v>1.5</v>
      </c>
      <c r="M576">
        <v>0.30099999999999999</v>
      </c>
      <c r="N576" s="1">
        <v>0.64</v>
      </c>
      <c r="P576">
        <v>6.25</v>
      </c>
      <c r="Q576">
        <v>6.1</v>
      </c>
      <c r="R576">
        <v>-0.2</v>
      </c>
    </row>
    <row r="577" spans="1:18" x14ac:dyDescent="0.45">
      <c r="A577">
        <v>576</v>
      </c>
      <c r="B577" t="s">
        <v>1066</v>
      </c>
      <c r="C577" t="s">
        <v>20</v>
      </c>
      <c r="D577">
        <v>2</v>
      </c>
      <c r="E577">
        <v>5</v>
      </c>
      <c r="F577">
        <v>0</v>
      </c>
      <c r="G577">
        <v>18</v>
      </c>
      <c r="H577">
        <v>15</v>
      </c>
      <c r="I577">
        <v>66</v>
      </c>
      <c r="J577">
        <v>7.23</v>
      </c>
      <c r="K577">
        <v>6</v>
      </c>
      <c r="L577">
        <v>1.23</v>
      </c>
      <c r="M577">
        <v>0.3</v>
      </c>
      <c r="N577" s="1">
        <v>0.65100000000000002</v>
      </c>
      <c r="P577">
        <v>6</v>
      </c>
      <c r="Q577">
        <v>5.79</v>
      </c>
      <c r="R577">
        <v>-0.2</v>
      </c>
    </row>
    <row r="578" spans="1:18" x14ac:dyDescent="0.45">
      <c r="A578">
        <v>577</v>
      </c>
      <c r="B578" t="s">
        <v>1067</v>
      </c>
      <c r="C578" t="s">
        <v>60</v>
      </c>
      <c r="D578">
        <v>3</v>
      </c>
      <c r="E578">
        <v>7</v>
      </c>
      <c r="F578">
        <v>0</v>
      </c>
      <c r="G578">
        <v>25</v>
      </c>
      <c r="H578">
        <v>15</v>
      </c>
      <c r="I578">
        <v>69.2</v>
      </c>
      <c r="J578">
        <v>7.49</v>
      </c>
      <c r="K578">
        <v>6.2</v>
      </c>
      <c r="L578">
        <v>1.29</v>
      </c>
      <c r="M578">
        <v>0.30299999999999999</v>
      </c>
      <c r="N578" s="1">
        <v>0.63600000000000001</v>
      </c>
      <c r="P578">
        <v>6.33</v>
      </c>
      <c r="Q578">
        <v>6.21</v>
      </c>
      <c r="R578">
        <v>-0.6</v>
      </c>
    </row>
    <row r="579" spans="1:18" x14ac:dyDescent="0.45">
      <c r="A579">
        <v>578</v>
      </c>
      <c r="B579" t="s">
        <v>571</v>
      </c>
      <c r="C579" t="s">
        <v>62</v>
      </c>
      <c r="D579">
        <v>5</v>
      </c>
      <c r="E579">
        <v>4</v>
      </c>
      <c r="F579">
        <v>0</v>
      </c>
      <c r="G579">
        <v>15</v>
      </c>
      <c r="H579">
        <v>14</v>
      </c>
      <c r="I579">
        <v>68.2</v>
      </c>
      <c r="J579">
        <v>9.0399999999999991</v>
      </c>
      <c r="K579">
        <v>2.1</v>
      </c>
      <c r="L579">
        <v>1.18</v>
      </c>
      <c r="M579">
        <v>0.30099999999999999</v>
      </c>
      <c r="N579" s="1">
        <v>0.68200000000000005</v>
      </c>
      <c r="P579">
        <v>4.1900000000000004</v>
      </c>
      <c r="Q579">
        <v>3.69</v>
      </c>
      <c r="R579">
        <v>1.5</v>
      </c>
    </row>
    <row r="580" spans="1:18" x14ac:dyDescent="0.45">
      <c r="A580">
        <v>579</v>
      </c>
      <c r="B580" t="s">
        <v>1068</v>
      </c>
      <c r="C580" t="s">
        <v>24</v>
      </c>
      <c r="D580">
        <v>4</v>
      </c>
      <c r="E580">
        <v>4</v>
      </c>
      <c r="F580">
        <v>0</v>
      </c>
      <c r="G580">
        <v>34</v>
      </c>
      <c r="H580">
        <v>14</v>
      </c>
      <c r="I580">
        <v>76.099999999999994</v>
      </c>
      <c r="J580">
        <v>11.68</v>
      </c>
      <c r="K580">
        <v>4.3600000000000003</v>
      </c>
      <c r="L580">
        <v>1.18</v>
      </c>
      <c r="M580">
        <v>0.29299999999999998</v>
      </c>
      <c r="N580" s="1">
        <v>0.74399999999999999</v>
      </c>
      <c r="P580">
        <v>3.89</v>
      </c>
      <c r="Q580">
        <v>3.98</v>
      </c>
      <c r="R580">
        <v>1.4</v>
      </c>
    </row>
    <row r="581" spans="1:18" x14ac:dyDescent="0.45">
      <c r="A581">
        <v>580</v>
      </c>
      <c r="B581" t="s">
        <v>1069</v>
      </c>
      <c r="C581" t="s">
        <v>62</v>
      </c>
      <c r="D581">
        <v>4</v>
      </c>
      <c r="E581">
        <v>5</v>
      </c>
      <c r="F581">
        <v>0</v>
      </c>
      <c r="G581">
        <v>27</v>
      </c>
      <c r="H581">
        <v>14</v>
      </c>
      <c r="I581">
        <v>88</v>
      </c>
      <c r="J581">
        <v>9</v>
      </c>
      <c r="K581">
        <v>3.38</v>
      </c>
      <c r="L581">
        <v>1.23</v>
      </c>
      <c r="M581">
        <v>0.30099999999999999</v>
      </c>
      <c r="N581" s="1">
        <v>0.71399999999999997</v>
      </c>
      <c r="P581">
        <v>4.4000000000000004</v>
      </c>
      <c r="Q581">
        <v>4.29</v>
      </c>
      <c r="R581">
        <v>1.1000000000000001</v>
      </c>
    </row>
    <row r="582" spans="1:18" x14ac:dyDescent="0.45">
      <c r="A582">
        <v>581</v>
      </c>
      <c r="B582" t="s">
        <v>286</v>
      </c>
      <c r="C582" t="s">
        <v>36</v>
      </c>
      <c r="D582">
        <v>3</v>
      </c>
      <c r="E582">
        <v>4</v>
      </c>
      <c r="F582">
        <v>0</v>
      </c>
      <c r="G582">
        <v>21</v>
      </c>
      <c r="H582">
        <v>14</v>
      </c>
      <c r="I582">
        <v>85.2</v>
      </c>
      <c r="J582">
        <v>7.98</v>
      </c>
      <c r="K582">
        <v>2.42</v>
      </c>
      <c r="L582">
        <v>1.26</v>
      </c>
      <c r="M582">
        <v>0.30099999999999999</v>
      </c>
      <c r="N582" s="1">
        <v>0.71899999999999997</v>
      </c>
      <c r="P582">
        <v>4.2</v>
      </c>
      <c r="Q582">
        <v>4.18</v>
      </c>
      <c r="R582">
        <v>1</v>
      </c>
    </row>
    <row r="583" spans="1:18" x14ac:dyDescent="0.45">
      <c r="A583">
        <v>582</v>
      </c>
      <c r="B583" t="s">
        <v>1070</v>
      </c>
      <c r="C583" t="s">
        <v>32</v>
      </c>
      <c r="D583">
        <v>5</v>
      </c>
      <c r="E583">
        <v>4</v>
      </c>
      <c r="F583">
        <v>0</v>
      </c>
      <c r="G583">
        <v>16</v>
      </c>
      <c r="H583">
        <v>14</v>
      </c>
      <c r="I583">
        <v>70.099999999999994</v>
      </c>
      <c r="J583">
        <v>9.09</v>
      </c>
      <c r="K583">
        <v>3.71</v>
      </c>
      <c r="L583">
        <v>1.1499999999999999</v>
      </c>
      <c r="M583">
        <v>0.29499999999999998</v>
      </c>
      <c r="N583" s="1">
        <v>0.70399999999999996</v>
      </c>
      <c r="P583">
        <v>4.3499999999999996</v>
      </c>
      <c r="Q583">
        <v>4.2699999999999996</v>
      </c>
      <c r="R583">
        <v>0.9</v>
      </c>
    </row>
    <row r="584" spans="1:18" x14ac:dyDescent="0.45">
      <c r="A584">
        <v>583</v>
      </c>
      <c r="B584" t="s">
        <v>1071</v>
      </c>
      <c r="C584" t="s">
        <v>26</v>
      </c>
      <c r="D584">
        <v>3</v>
      </c>
      <c r="E584">
        <v>3</v>
      </c>
      <c r="F584">
        <v>0</v>
      </c>
      <c r="G584">
        <v>27</v>
      </c>
      <c r="H584">
        <v>14</v>
      </c>
      <c r="I584">
        <v>80.099999999999994</v>
      </c>
      <c r="J584">
        <v>7.96</v>
      </c>
      <c r="K584">
        <v>3.36</v>
      </c>
      <c r="L584">
        <v>1.1200000000000001</v>
      </c>
      <c r="M584">
        <v>0.29699999999999999</v>
      </c>
      <c r="N584" s="1">
        <v>0.68799999999999994</v>
      </c>
      <c r="P584">
        <v>4.5999999999999996</v>
      </c>
      <c r="Q584">
        <v>4.34</v>
      </c>
      <c r="R584">
        <v>0.9</v>
      </c>
    </row>
    <row r="585" spans="1:18" x14ac:dyDescent="0.45">
      <c r="A585">
        <v>584</v>
      </c>
      <c r="B585" t="s">
        <v>1072</v>
      </c>
      <c r="C585" t="s">
        <v>102</v>
      </c>
      <c r="D585">
        <v>4</v>
      </c>
      <c r="E585">
        <v>5</v>
      </c>
      <c r="F585">
        <v>0</v>
      </c>
      <c r="G585">
        <v>14</v>
      </c>
      <c r="H585">
        <v>14</v>
      </c>
      <c r="I585">
        <v>67</v>
      </c>
      <c r="J585">
        <v>9.67</v>
      </c>
      <c r="K585">
        <v>3.22</v>
      </c>
      <c r="L585">
        <v>1.34</v>
      </c>
      <c r="M585">
        <v>0.3</v>
      </c>
      <c r="N585" s="1">
        <v>0.68899999999999995</v>
      </c>
      <c r="P585">
        <v>4.57</v>
      </c>
      <c r="Q585">
        <v>4.3</v>
      </c>
      <c r="R585">
        <v>0.9</v>
      </c>
    </row>
    <row r="586" spans="1:18" x14ac:dyDescent="0.45">
      <c r="A586">
        <v>585</v>
      </c>
      <c r="B586" t="s">
        <v>1073</v>
      </c>
      <c r="C586" t="s">
        <v>71</v>
      </c>
      <c r="D586">
        <v>3</v>
      </c>
      <c r="E586">
        <v>3</v>
      </c>
      <c r="F586">
        <v>0</v>
      </c>
      <c r="G586">
        <v>15</v>
      </c>
      <c r="H586">
        <v>14</v>
      </c>
      <c r="I586">
        <v>61.1</v>
      </c>
      <c r="J586">
        <v>9.69</v>
      </c>
      <c r="K586">
        <v>3.23</v>
      </c>
      <c r="L586">
        <v>1.17</v>
      </c>
      <c r="M586">
        <v>0.28999999999999998</v>
      </c>
      <c r="N586" s="1">
        <v>0.71399999999999997</v>
      </c>
      <c r="P586">
        <v>4.1100000000000003</v>
      </c>
      <c r="Q586">
        <v>4.07</v>
      </c>
      <c r="R586">
        <v>0.8</v>
      </c>
    </row>
    <row r="587" spans="1:18" x14ac:dyDescent="0.45">
      <c r="A587">
        <v>586</v>
      </c>
      <c r="B587" t="s">
        <v>1074</v>
      </c>
      <c r="D587">
        <v>6</v>
      </c>
      <c r="E587">
        <v>4</v>
      </c>
      <c r="F587">
        <v>0</v>
      </c>
      <c r="G587">
        <v>14</v>
      </c>
      <c r="H587">
        <v>14</v>
      </c>
      <c r="I587">
        <v>88</v>
      </c>
      <c r="J587">
        <v>9.92</v>
      </c>
      <c r="K587">
        <v>3.68</v>
      </c>
      <c r="L587">
        <v>1.64</v>
      </c>
      <c r="M587">
        <v>0.28000000000000003</v>
      </c>
      <c r="N587" s="1">
        <v>0.751</v>
      </c>
      <c r="P587">
        <v>4.3</v>
      </c>
      <c r="Q587">
        <v>4.8099999999999996</v>
      </c>
      <c r="R587">
        <v>0.8</v>
      </c>
    </row>
    <row r="588" spans="1:18" x14ac:dyDescent="0.45">
      <c r="A588">
        <v>587</v>
      </c>
      <c r="B588" t="s">
        <v>1075</v>
      </c>
      <c r="C588" t="s">
        <v>71</v>
      </c>
      <c r="D588">
        <v>6</v>
      </c>
      <c r="E588">
        <v>5</v>
      </c>
      <c r="F588">
        <v>0</v>
      </c>
      <c r="G588">
        <v>23</v>
      </c>
      <c r="H588">
        <v>14</v>
      </c>
      <c r="I588">
        <v>83</v>
      </c>
      <c r="J588">
        <v>8.02</v>
      </c>
      <c r="K588">
        <v>3.36</v>
      </c>
      <c r="L588">
        <v>1.08</v>
      </c>
      <c r="M588">
        <v>0.29499999999999998</v>
      </c>
      <c r="N588" s="1">
        <v>0.71399999999999997</v>
      </c>
      <c r="P588">
        <v>4.2300000000000004</v>
      </c>
      <c r="Q588">
        <v>4.3</v>
      </c>
      <c r="R588">
        <v>0.8</v>
      </c>
    </row>
    <row r="589" spans="1:18" x14ac:dyDescent="0.45">
      <c r="A589">
        <v>588</v>
      </c>
      <c r="B589" t="s">
        <v>1076</v>
      </c>
      <c r="C589" t="s">
        <v>89</v>
      </c>
      <c r="D589">
        <v>4</v>
      </c>
      <c r="E589">
        <v>5</v>
      </c>
      <c r="F589">
        <v>3</v>
      </c>
      <c r="G589">
        <v>31</v>
      </c>
      <c r="H589">
        <v>14</v>
      </c>
      <c r="I589">
        <v>97.2</v>
      </c>
      <c r="J589">
        <v>6.45</v>
      </c>
      <c r="K589">
        <v>2.58</v>
      </c>
      <c r="L589">
        <v>1.2</v>
      </c>
      <c r="M589">
        <v>0.30299999999999999</v>
      </c>
      <c r="N589" s="1">
        <v>0.68500000000000005</v>
      </c>
      <c r="P589">
        <v>4.7</v>
      </c>
      <c r="Q589">
        <v>4.57</v>
      </c>
      <c r="R589">
        <v>0.7</v>
      </c>
    </row>
    <row r="590" spans="1:18" x14ac:dyDescent="0.45">
      <c r="A590">
        <v>589</v>
      </c>
      <c r="B590" t="s">
        <v>1077</v>
      </c>
      <c r="C590" t="s">
        <v>45</v>
      </c>
      <c r="D590">
        <v>3</v>
      </c>
      <c r="E590">
        <v>4</v>
      </c>
      <c r="F590">
        <v>0</v>
      </c>
      <c r="G590">
        <v>19</v>
      </c>
      <c r="H590">
        <v>14</v>
      </c>
      <c r="I590">
        <v>71</v>
      </c>
      <c r="J590">
        <v>8.6199999999999992</v>
      </c>
      <c r="K590">
        <v>3.3</v>
      </c>
      <c r="L590">
        <v>1.39</v>
      </c>
      <c r="M590">
        <v>0.29899999999999999</v>
      </c>
      <c r="N590" s="1">
        <v>0.69899999999999995</v>
      </c>
      <c r="P590">
        <v>4.6900000000000004</v>
      </c>
      <c r="Q590">
        <v>4.66</v>
      </c>
      <c r="R590">
        <v>0.7</v>
      </c>
    </row>
    <row r="591" spans="1:18" x14ac:dyDescent="0.45">
      <c r="A591">
        <v>590</v>
      </c>
      <c r="B591" t="s">
        <v>279</v>
      </c>
      <c r="C591" t="s">
        <v>48</v>
      </c>
      <c r="D591">
        <v>6</v>
      </c>
      <c r="E591">
        <v>6</v>
      </c>
      <c r="F591">
        <v>0</v>
      </c>
      <c r="G591">
        <v>31</v>
      </c>
      <c r="H591">
        <v>14</v>
      </c>
      <c r="I591">
        <v>95.2</v>
      </c>
      <c r="J591">
        <v>9.1199999999999992</v>
      </c>
      <c r="K591">
        <v>4.1399999999999997</v>
      </c>
      <c r="L591">
        <v>1.32</v>
      </c>
      <c r="M591">
        <v>0.28999999999999998</v>
      </c>
      <c r="N591" s="1">
        <v>0.73199999999999998</v>
      </c>
      <c r="P591">
        <v>4.33</v>
      </c>
      <c r="Q591">
        <v>4.57</v>
      </c>
      <c r="R591">
        <v>0.7</v>
      </c>
    </row>
    <row r="592" spans="1:18" x14ac:dyDescent="0.45">
      <c r="A592">
        <v>591</v>
      </c>
      <c r="B592" t="s">
        <v>1078</v>
      </c>
      <c r="C592" t="s">
        <v>57</v>
      </c>
      <c r="D592">
        <v>4</v>
      </c>
      <c r="E592">
        <v>7</v>
      </c>
      <c r="F592">
        <v>0</v>
      </c>
      <c r="G592">
        <v>28</v>
      </c>
      <c r="H592">
        <v>14</v>
      </c>
      <c r="I592">
        <v>94</v>
      </c>
      <c r="J592">
        <v>7.66</v>
      </c>
      <c r="K592">
        <v>3.83</v>
      </c>
      <c r="L592">
        <v>1.44</v>
      </c>
      <c r="M592">
        <v>0.29699999999999999</v>
      </c>
      <c r="N592" s="1">
        <v>0.65800000000000003</v>
      </c>
      <c r="P592">
        <v>5.36</v>
      </c>
      <c r="Q592">
        <v>5.16</v>
      </c>
      <c r="R592">
        <v>0.7</v>
      </c>
    </row>
    <row r="593" spans="1:18" x14ac:dyDescent="0.45">
      <c r="A593">
        <v>592</v>
      </c>
      <c r="B593" t="s">
        <v>1079</v>
      </c>
      <c r="D593">
        <v>4</v>
      </c>
      <c r="E593">
        <v>7</v>
      </c>
      <c r="F593">
        <v>0</v>
      </c>
      <c r="G593">
        <v>21</v>
      </c>
      <c r="H593">
        <v>14</v>
      </c>
      <c r="I593">
        <v>82.2</v>
      </c>
      <c r="J593">
        <v>5.77</v>
      </c>
      <c r="K593">
        <v>2.94</v>
      </c>
      <c r="L593">
        <v>1.2</v>
      </c>
      <c r="M593">
        <v>0.30499999999999999</v>
      </c>
      <c r="N593" s="1">
        <v>0.69399999999999995</v>
      </c>
      <c r="P593">
        <v>4.79</v>
      </c>
      <c r="Q593">
        <v>4.75</v>
      </c>
      <c r="R593">
        <v>0.7</v>
      </c>
    </row>
    <row r="594" spans="1:18" x14ac:dyDescent="0.45">
      <c r="A594">
        <v>593</v>
      </c>
      <c r="B594" t="s">
        <v>1080</v>
      </c>
      <c r="C594" t="s">
        <v>18</v>
      </c>
      <c r="D594">
        <v>4</v>
      </c>
      <c r="E594">
        <v>4</v>
      </c>
      <c r="F594">
        <v>0</v>
      </c>
      <c r="G594">
        <v>19</v>
      </c>
      <c r="H594">
        <v>14</v>
      </c>
      <c r="I594">
        <v>76.099999999999994</v>
      </c>
      <c r="J594">
        <v>6.13</v>
      </c>
      <c r="K594">
        <v>2.83</v>
      </c>
      <c r="L594">
        <v>1.18</v>
      </c>
      <c r="M594">
        <v>0.29199999999999998</v>
      </c>
      <c r="N594" s="1">
        <v>0.69199999999999995</v>
      </c>
      <c r="P594">
        <v>4.5999999999999996</v>
      </c>
      <c r="Q594">
        <v>4.58</v>
      </c>
      <c r="R594">
        <v>0.6</v>
      </c>
    </row>
    <row r="595" spans="1:18" x14ac:dyDescent="0.45">
      <c r="A595">
        <v>594</v>
      </c>
      <c r="B595" t="s">
        <v>1081</v>
      </c>
      <c r="C595" t="s">
        <v>18</v>
      </c>
      <c r="D595">
        <v>3</v>
      </c>
      <c r="E595">
        <v>3</v>
      </c>
      <c r="F595">
        <v>0</v>
      </c>
      <c r="G595">
        <v>17</v>
      </c>
      <c r="H595">
        <v>14</v>
      </c>
      <c r="I595">
        <v>64.2</v>
      </c>
      <c r="J595">
        <v>8.07</v>
      </c>
      <c r="K595">
        <v>2.92</v>
      </c>
      <c r="L595">
        <v>1.25</v>
      </c>
      <c r="M595">
        <v>0.28599999999999998</v>
      </c>
      <c r="N595" s="1">
        <v>0.68200000000000005</v>
      </c>
      <c r="P595">
        <v>4.45</v>
      </c>
      <c r="Q595">
        <v>4.4800000000000004</v>
      </c>
      <c r="R595">
        <v>0.6</v>
      </c>
    </row>
    <row r="596" spans="1:18" x14ac:dyDescent="0.45">
      <c r="A596">
        <v>595</v>
      </c>
      <c r="B596" t="s">
        <v>1082</v>
      </c>
      <c r="C596" t="s">
        <v>132</v>
      </c>
      <c r="D596">
        <v>4</v>
      </c>
      <c r="E596">
        <v>4</v>
      </c>
      <c r="F596">
        <v>0</v>
      </c>
      <c r="G596">
        <v>14</v>
      </c>
      <c r="H596">
        <v>14</v>
      </c>
      <c r="I596">
        <v>62.2</v>
      </c>
      <c r="J596">
        <v>7.75</v>
      </c>
      <c r="K596">
        <v>3.16</v>
      </c>
      <c r="L596">
        <v>1.44</v>
      </c>
      <c r="M596">
        <v>0.29799999999999999</v>
      </c>
      <c r="N596" s="1">
        <v>0.70299999999999996</v>
      </c>
      <c r="P596">
        <v>4.74</v>
      </c>
      <c r="Q596">
        <v>4.8</v>
      </c>
      <c r="R596">
        <v>0.6</v>
      </c>
    </row>
    <row r="597" spans="1:18" x14ac:dyDescent="0.45">
      <c r="A597">
        <v>596</v>
      </c>
      <c r="B597" t="s">
        <v>1083</v>
      </c>
      <c r="C597" t="s">
        <v>52</v>
      </c>
      <c r="D597">
        <v>5</v>
      </c>
      <c r="E597">
        <v>6</v>
      </c>
      <c r="F597">
        <v>0</v>
      </c>
      <c r="G597">
        <v>15</v>
      </c>
      <c r="H597">
        <v>14</v>
      </c>
      <c r="I597">
        <v>85.2</v>
      </c>
      <c r="J597">
        <v>6.72</v>
      </c>
      <c r="K597">
        <v>2.42</v>
      </c>
      <c r="L597">
        <v>1.37</v>
      </c>
      <c r="M597">
        <v>0.28499999999999998</v>
      </c>
      <c r="N597" s="1">
        <v>0.66800000000000004</v>
      </c>
      <c r="P597">
        <v>4.7300000000000004</v>
      </c>
      <c r="Q597">
        <v>4.71</v>
      </c>
      <c r="R597">
        <v>0.6</v>
      </c>
    </row>
    <row r="598" spans="1:18" x14ac:dyDescent="0.45">
      <c r="A598">
        <v>597</v>
      </c>
      <c r="B598" t="s">
        <v>1084</v>
      </c>
      <c r="C598" t="s">
        <v>95</v>
      </c>
      <c r="D598">
        <v>5</v>
      </c>
      <c r="E598">
        <v>6</v>
      </c>
      <c r="F598">
        <v>0</v>
      </c>
      <c r="G598">
        <v>21</v>
      </c>
      <c r="H598">
        <v>14</v>
      </c>
      <c r="I598">
        <v>91.2</v>
      </c>
      <c r="J598">
        <v>7.36</v>
      </c>
      <c r="K598">
        <v>3.34</v>
      </c>
      <c r="L598">
        <v>1.28</v>
      </c>
      <c r="M598">
        <v>0.30199999999999999</v>
      </c>
      <c r="N598" s="1">
        <v>0.70899999999999996</v>
      </c>
      <c r="P598">
        <v>4.6100000000000003</v>
      </c>
      <c r="Q598">
        <v>4.74</v>
      </c>
      <c r="R598">
        <v>0.6</v>
      </c>
    </row>
    <row r="599" spans="1:18" x14ac:dyDescent="0.45">
      <c r="A599">
        <v>598</v>
      </c>
      <c r="B599" t="s">
        <v>1085</v>
      </c>
      <c r="C599" t="s">
        <v>89</v>
      </c>
      <c r="D599">
        <v>3</v>
      </c>
      <c r="E599">
        <v>3</v>
      </c>
      <c r="F599">
        <v>0</v>
      </c>
      <c r="G599">
        <v>22</v>
      </c>
      <c r="H599">
        <v>14</v>
      </c>
      <c r="I599">
        <v>89.1</v>
      </c>
      <c r="J599">
        <v>6.65</v>
      </c>
      <c r="K599">
        <v>2.92</v>
      </c>
      <c r="L599">
        <v>1.31</v>
      </c>
      <c r="M599">
        <v>0.28499999999999998</v>
      </c>
      <c r="N599" s="1">
        <v>0.7</v>
      </c>
      <c r="P599">
        <v>4.54</v>
      </c>
      <c r="Q599">
        <v>4.74</v>
      </c>
      <c r="R599">
        <v>0.6</v>
      </c>
    </row>
    <row r="600" spans="1:18" x14ac:dyDescent="0.45">
      <c r="A600">
        <v>599</v>
      </c>
      <c r="B600" t="s">
        <v>1086</v>
      </c>
      <c r="D600">
        <v>4</v>
      </c>
      <c r="E600">
        <v>6</v>
      </c>
      <c r="F600">
        <v>0</v>
      </c>
      <c r="G600">
        <v>19</v>
      </c>
      <c r="H600">
        <v>14</v>
      </c>
      <c r="I600">
        <v>82</v>
      </c>
      <c r="J600">
        <v>6.8</v>
      </c>
      <c r="K600">
        <v>2.85</v>
      </c>
      <c r="L600">
        <v>1.43</v>
      </c>
      <c r="M600">
        <v>0.309</v>
      </c>
      <c r="N600" s="1">
        <v>0.67800000000000005</v>
      </c>
      <c r="P600">
        <v>5.16</v>
      </c>
      <c r="Q600">
        <v>4.8600000000000003</v>
      </c>
      <c r="R600">
        <v>0.5</v>
      </c>
    </row>
    <row r="601" spans="1:18" x14ac:dyDescent="0.45">
      <c r="A601">
        <v>600</v>
      </c>
      <c r="B601" t="s">
        <v>1087</v>
      </c>
      <c r="C601" t="s">
        <v>30</v>
      </c>
      <c r="D601">
        <v>5</v>
      </c>
      <c r="E601">
        <v>7</v>
      </c>
      <c r="F601">
        <v>0</v>
      </c>
      <c r="G601">
        <v>30</v>
      </c>
      <c r="H601">
        <v>14</v>
      </c>
      <c r="I601">
        <v>81.2</v>
      </c>
      <c r="J601">
        <v>8.81</v>
      </c>
      <c r="K601">
        <v>5.07</v>
      </c>
      <c r="L601">
        <v>1.1000000000000001</v>
      </c>
      <c r="M601">
        <v>0.29199999999999998</v>
      </c>
      <c r="N601" s="1">
        <v>0.68500000000000005</v>
      </c>
      <c r="P601">
        <v>4.8499999999999996</v>
      </c>
      <c r="Q601">
        <v>4.87</v>
      </c>
      <c r="R601">
        <v>0.4</v>
      </c>
    </row>
    <row r="602" spans="1:18" x14ac:dyDescent="0.45">
      <c r="A602">
        <v>601</v>
      </c>
      <c r="B602" t="s">
        <v>1088</v>
      </c>
      <c r="D602">
        <v>5</v>
      </c>
      <c r="E602">
        <v>5</v>
      </c>
      <c r="F602">
        <v>0</v>
      </c>
      <c r="G602">
        <v>25</v>
      </c>
      <c r="H602">
        <v>14</v>
      </c>
      <c r="I602">
        <v>83.1</v>
      </c>
      <c r="J602">
        <v>5.62</v>
      </c>
      <c r="K602">
        <v>2.81</v>
      </c>
      <c r="L602">
        <v>1.3</v>
      </c>
      <c r="M602">
        <v>0.30399999999999999</v>
      </c>
      <c r="N602" s="1">
        <v>0.70299999999999996</v>
      </c>
      <c r="P602">
        <v>4.75</v>
      </c>
      <c r="Q602">
        <v>4.92</v>
      </c>
      <c r="R602">
        <v>0.4</v>
      </c>
    </row>
    <row r="603" spans="1:18" x14ac:dyDescent="0.45">
      <c r="A603">
        <v>602</v>
      </c>
      <c r="B603" t="s">
        <v>1089</v>
      </c>
      <c r="C603" t="s">
        <v>89</v>
      </c>
      <c r="D603">
        <v>4</v>
      </c>
      <c r="E603">
        <v>6</v>
      </c>
      <c r="F603">
        <v>0</v>
      </c>
      <c r="G603">
        <v>28</v>
      </c>
      <c r="H603">
        <v>14</v>
      </c>
      <c r="I603">
        <v>76</v>
      </c>
      <c r="J603">
        <v>7.58</v>
      </c>
      <c r="K603">
        <v>4.5</v>
      </c>
      <c r="L603">
        <v>1.18</v>
      </c>
      <c r="M603">
        <v>0.30099999999999999</v>
      </c>
      <c r="N603" s="1">
        <v>0.70899999999999996</v>
      </c>
      <c r="P603">
        <v>4.8600000000000003</v>
      </c>
      <c r="Q603">
        <v>4.8600000000000003</v>
      </c>
      <c r="R603">
        <v>0.4</v>
      </c>
    </row>
    <row r="604" spans="1:18" x14ac:dyDescent="0.45">
      <c r="A604">
        <v>603</v>
      </c>
      <c r="B604" t="s">
        <v>1090</v>
      </c>
      <c r="C604" t="s">
        <v>60</v>
      </c>
      <c r="D604">
        <v>5</v>
      </c>
      <c r="E604">
        <v>5</v>
      </c>
      <c r="F604">
        <v>0</v>
      </c>
      <c r="G604">
        <v>29</v>
      </c>
      <c r="H604">
        <v>14</v>
      </c>
      <c r="I604">
        <v>103.2</v>
      </c>
      <c r="J604">
        <v>7.64</v>
      </c>
      <c r="K604">
        <v>4.25</v>
      </c>
      <c r="L604">
        <v>1.22</v>
      </c>
      <c r="M604">
        <v>0.30399999999999999</v>
      </c>
      <c r="N604" s="1">
        <v>0.68400000000000005</v>
      </c>
      <c r="P604">
        <v>5.03</v>
      </c>
      <c r="Q604">
        <v>4.9000000000000004</v>
      </c>
      <c r="R604">
        <v>0.4</v>
      </c>
    </row>
    <row r="605" spans="1:18" x14ac:dyDescent="0.45">
      <c r="A605">
        <v>604</v>
      </c>
      <c r="B605" t="s">
        <v>1091</v>
      </c>
      <c r="C605" t="s">
        <v>62</v>
      </c>
      <c r="D605">
        <v>3</v>
      </c>
      <c r="E605">
        <v>4</v>
      </c>
      <c r="F605">
        <v>0</v>
      </c>
      <c r="G605">
        <v>22</v>
      </c>
      <c r="H605">
        <v>14</v>
      </c>
      <c r="I605">
        <v>74.2</v>
      </c>
      <c r="J605">
        <v>6.75</v>
      </c>
      <c r="K605">
        <v>3.01</v>
      </c>
      <c r="L605">
        <v>1.33</v>
      </c>
      <c r="M605">
        <v>0.29899999999999999</v>
      </c>
      <c r="N605" s="1">
        <v>0.68400000000000005</v>
      </c>
      <c r="P605">
        <v>4.9400000000000004</v>
      </c>
      <c r="Q605">
        <v>4.83</v>
      </c>
      <c r="R605">
        <v>0.4</v>
      </c>
    </row>
    <row r="606" spans="1:18" x14ac:dyDescent="0.45">
      <c r="A606">
        <v>605</v>
      </c>
      <c r="B606" t="s">
        <v>1092</v>
      </c>
      <c r="C606" t="s">
        <v>75</v>
      </c>
      <c r="D606">
        <v>4</v>
      </c>
      <c r="E606">
        <v>5</v>
      </c>
      <c r="F606">
        <v>0</v>
      </c>
      <c r="G606">
        <v>28</v>
      </c>
      <c r="H606">
        <v>14</v>
      </c>
      <c r="I606">
        <v>70.099999999999994</v>
      </c>
      <c r="J606">
        <v>7.04</v>
      </c>
      <c r="K606">
        <v>4.22</v>
      </c>
      <c r="L606">
        <v>1.28</v>
      </c>
      <c r="M606">
        <v>0.28199999999999997</v>
      </c>
      <c r="N606" s="1">
        <v>0.69299999999999995</v>
      </c>
      <c r="P606">
        <v>4.8600000000000003</v>
      </c>
      <c r="Q606">
        <v>5.08</v>
      </c>
      <c r="R606">
        <v>0.4</v>
      </c>
    </row>
    <row r="607" spans="1:18" x14ac:dyDescent="0.45">
      <c r="A607">
        <v>606</v>
      </c>
      <c r="B607" t="s">
        <v>1093</v>
      </c>
      <c r="D607">
        <v>3</v>
      </c>
      <c r="E607">
        <v>4</v>
      </c>
      <c r="F607">
        <v>0</v>
      </c>
      <c r="G607">
        <v>17</v>
      </c>
      <c r="H607">
        <v>14</v>
      </c>
      <c r="I607">
        <v>68</v>
      </c>
      <c r="J607">
        <v>6.88</v>
      </c>
      <c r="K607">
        <v>3.84</v>
      </c>
      <c r="L607">
        <v>1.19</v>
      </c>
      <c r="M607">
        <v>0.30299999999999999</v>
      </c>
      <c r="N607" s="1">
        <v>0.66</v>
      </c>
      <c r="P607">
        <v>5.29</v>
      </c>
      <c r="Q607">
        <v>4.99</v>
      </c>
      <c r="R607">
        <v>0.4</v>
      </c>
    </row>
    <row r="608" spans="1:18" x14ac:dyDescent="0.45">
      <c r="A608">
        <v>607</v>
      </c>
      <c r="B608" t="s">
        <v>1094</v>
      </c>
      <c r="C608" t="s">
        <v>26</v>
      </c>
      <c r="D608">
        <v>4</v>
      </c>
      <c r="E608">
        <v>4</v>
      </c>
      <c r="F608">
        <v>0</v>
      </c>
      <c r="G608">
        <v>16</v>
      </c>
      <c r="H608">
        <v>14</v>
      </c>
      <c r="I608">
        <v>59.1</v>
      </c>
      <c r="J608">
        <v>8.35</v>
      </c>
      <c r="K608">
        <v>5.01</v>
      </c>
      <c r="L608">
        <v>1.21</v>
      </c>
      <c r="M608">
        <v>0.28899999999999998</v>
      </c>
      <c r="N608" s="1">
        <v>0.69399999999999995</v>
      </c>
      <c r="P608">
        <v>4.8600000000000003</v>
      </c>
      <c r="Q608">
        <v>5.03</v>
      </c>
      <c r="R608">
        <v>0.3</v>
      </c>
    </row>
    <row r="609" spans="1:18" x14ac:dyDescent="0.45">
      <c r="A609">
        <v>608</v>
      </c>
      <c r="B609" t="s">
        <v>567</v>
      </c>
      <c r="C609" t="s">
        <v>50</v>
      </c>
      <c r="D609">
        <v>3</v>
      </c>
      <c r="E609">
        <v>4</v>
      </c>
      <c r="F609">
        <v>0</v>
      </c>
      <c r="G609">
        <v>14</v>
      </c>
      <c r="H609">
        <v>14</v>
      </c>
      <c r="I609">
        <v>58.2</v>
      </c>
      <c r="J609">
        <v>8.2799999999999994</v>
      </c>
      <c r="K609">
        <v>3.83</v>
      </c>
      <c r="L609">
        <v>1.53</v>
      </c>
      <c r="M609">
        <v>0.30199999999999999</v>
      </c>
      <c r="N609" s="1">
        <v>0.64400000000000002</v>
      </c>
      <c r="P609">
        <v>5.67</v>
      </c>
      <c r="Q609">
        <v>5.21</v>
      </c>
      <c r="R609">
        <v>0.3</v>
      </c>
    </row>
    <row r="610" spans="1:18" x14ac:dyDescent="0.45">
      <c r="A610">
        <v>609</v>
      </c>
      <c r="B610" t="s">
        <v>1095</v>
      </c>
      <c r="C610" t="s">
        <v>52</v>
      </c>
      <c r="D610">
        <v>3</v>
      </c>
      <c r="E610">
        <v>5</v>
      </c>
      <c r="F610">
        <v>0</v>
      </c>
      <c r="G610">
        <v>16</v>
      </c>
      <c r="H610">
        <v>14</v>
      </c>
      <c r="I610">
        <v>74.099999999999994</v>
      </c>
      <c r="J610">
        <v>6.66</v>
      </c>
      <c r="K610">
        <v>4</v>
      </c>
      <c r="L610">
        <v>1.21</v>
      </c>
      <c r="M610">
        <v>0.32</v>
      </c>
      <c r="N610" s="1">
        <v>0.70099999999999996</v>
      </c>
      <c r="P610">
        <v>5.21</v>
      </c>
      <c r="Q610">
        <v>4.9400000000000004</v>
      </c>
      <c r="R610">
        <v>0.3</v>
      </c>
    </row>
    <row r="611" spans="1:18" x14ac:dyDescent="0.45">
      <c r="A611">
        <v>610</v>
      </c>
      <c r="B611" t="s">
        <v>1096</v>
      </c>
      <c r="C611" t="s">
        <v>75</v>
      </c>
      <c r="D611">
        <v>3</v>
      </c>
      <c r="E611">
        <v>5</v>
      </c>
      <c r="F611">
        <v>0</v>
      </c>
      <c r="G611">
        <v>21</v>
      </c>
      <c r="H611">
        <v>14</v>
      </c>
      <c r="I611">
        <v>64.2</v>
      </c>
      <c r="J611">
        <v>5.43</v>
      </c>
      <c r="K611">
        <v>2.5</v>
      </c>
      <c r="L611">
        <v>1.39</v>
      </c>
      <c r="M611">
        <v>0.29499999999999998</v>
      </c>
      <c r="N611" s="1">
        <v>0.67900000000000005</v>
      </c>
      <c r="P611">
        <v>5.01</v>
      </c>
      <c r="Q611">
        <v>5.03</v>
      </c>
      <c r="R611">
        <v>0.3</v>
      </c>
    </row>
    <row r="612" spans="1:18" x14ac:dyDescent="0.45">
      <c r="A612">
        <v>611</v>
      </c>
      <c r="B612" t="s">
        <v>1097</v>
      </c>
      <c r="C612" t="s">
        <v>132</v>
      </c>
      <c r="D612">
        <v>3</v>
      </c>
      <c r="E612">
        <v>4</v>
      </c>
      <c r="F612">
        <v>0</v>
      </c>
      <c r="G612">
        <v>34</v>
      </c>
      <c r="H612">
        <v>14</v>
      </c>
      <c r="I612">
        <v>72.099999999999994</v>
      </c>
      <c r="J612">
        <v>10.58</v>
      </c>
      <c r="K612">
        <v>6.1</v>
      </c>
      <c r="L612">
        <v>1.37</v>
      </c>
      <c r="M612">
        <v>0.29499999999999998</v>
      </c>
      <c r="N612" s="1">
        <v>0.72</v>
      </c>
      <c r="P612">
        <v>4.9800000000000004</v>
      </c>
      <c r="Q612">
        <v>5.04</v>
      </c>
      <c r="R612">
        <v>0.3</v>
      </c>
    </row>
    <row r="613" spans="1:18" x14ac:dyDescent="0.45">
      <c r="A613">
        <v>612</v>
      </c>
      <c r="B613" t="s">
        <v>1098</v>
      </c>
      <c r="C613" t="s">
        <v>48</v>
      </c>
      <c r="D613">
        <v>4</v>
      </c>
      <c r="E613">
        <v>5</v>
      </c>
      <c r="F613">
        <v>0</v>
      </c>
      <c r="G613">
        <v>16</v>
      </c>
      <c r="H613">
        <v>14</v>
      </c>
      <c r="I613">
        <v>70.2</v>
      </c>
      <c r="J613">
        <v>6.11</v>
      </c>
      <c r="K613">
        <v>3.69</v>
      </c>
      <c r="L613">
        <v>1.1499999999999999</v>
      </c>
      <c r="M613">
        <v>0.28199999999999997</v>
      </c>
      <c r="N613" s="1">
        <v>0.66400000000000003</v>
      </c>
      <c r="P613">
        <v>4.96</v>
      </c>
      <c r="Q613">
        <v>5.04</v>
      </c>
      <c r="R613">
        <v>0.3</v>
      </c>
    </row>
    <row r="614" spans="1:18" x14ac:dyDescent="0.45">
      <c r="A614">
        <v>613</v>
      </c>
      <c r="B614" t="s">
        <v>1099</v>
      </c>
      <c r="C614" t="s">
        <v>89</v>
      </c>
      <c r="D614">
        <v>3</v>
      </c>
      <c r="E614">
        <v>4</v>
      </c>
      <c r="F614">
        <v>0</v>
      </c>
      <c r="G614">
        <v>20</v>
      </c>
      <c r="H614">
        <v>14</v>
      </c>
      <c r="I614">
        <v>70</v>
      </c>
      <c r="J614">
        <v>6.69</v>
      </c>
      <c r="K614">
        <v>3.73</v>
      </c>
      <c r="L614">
        <v>1.29</v>
      </c>
      <c r="M614">
        <v>0.30399999999999999</v>
      </c>
      <c r="N614" s="1">
        <v>0.69899999999999995</v>
      </c>
      <c r="P614">
        <v>5.01</v>
      </c>
      <c r="Q614">
        <v>5.08</v>
      </c>
      <c r="R614">
        <v>0.3</v>
      </c>
    </row>
    <row r="615" spans="1:18" x14ac:dyDescent="0.45">
      <c r="A615">
        <v>614</v>
      </c>
      <c r="B615" t="s">
        <v>1100</v>
      </c>
      <c r="C615" t="s">
        <v>102</v>
      </c>
      <c r="D615">
        <v>3</v>
      </c>
      <c r="E615">
        <v>4</v>
      </c>
      <c r="F615">
        <v>0</v>
      </c>
      <c r="G615">
        <v>20</v>
      </c>
      <c r="H615">
        <v>14</v>
      </c>
      <c r="I615">
        <v>74.099999999999994</v>
      </c>
      <c r="J615">
        <v>7.75</v>
      </c>
      <c r="K615">
        <v>4.3600000000000003</v>
      </c>
      <c r="L615">
        <v>1.33</v>
      </c>
      <c r="M615">
        <v>0.28899999999999998</v>
      </c>
      <c r="N615" s="1">
        <v>0.70799999999999996</v>
      </c>
      <c r="P615">
        <v>4.8499999999999996</v>
      </c>
      <c r="Q615">
        <v>5.03</v>
      </c>
      <c r="R615">
        <v>0.2</v>
      </c>
    </row>
    <row r="616" spans="1:18" x14ac:dyDescent="0.45">
      <c r="A616">
        <v>615</v>
      </c>
      <c r="B616" t="s">
        <v>1101</v>
      </c>
      <c r="C616" t="s">
        <v>132</v>
      </c>
      <c r="D616">
        <v>4</v>
      </c>
      <c r="E616">
        <v>5</v>
      </c>
      <c r="F616">
        <v>0</v>
      </c>
      <c r="G616">
        <v>20</v>
      </c>
      <c r="H616">
        <v>14</v>
      </c>
      <c r="I616">
        <v>76</v>
      </c>
      <c r="J616">
        <v>8.5299999999999994</v>
      </c>
      <c r="K616">
        <v>5.09</v>
      </c>
      <c r="L616">
        <v>1.3</v>
      </c>
      <c r="M616">
        <v>0.28100000000000003</v>
      </c>
      <c r="N616" s="1">
        <v>0.65900000000000003</v>
      </c>
      <c r="P616">
        <v>5.21</v>
      </c>
      <c r="Q616">
        <v>5.29</v>
      </c>
      <c r="R616">
        <v>0.2</v>
      </c>
    </row>
    <row r="617" spans="1:18" x14ac:dyDescent="0.45">
      <c r="A617">
        <v>616</v>
      </c>
      <c r="B617" t="s">
        <v>1102</v>
      </c>
      <c r="C617" t="s">
        <v>26</v>
      </c>
      <c r="D617">
        <v>2</v>
      </c>
      <c r="E617">
        <v>3</v>
      </c>
      <c r="F617">
        <v>0</v>
      </c>
      <c r="G617">
        <v>15</v>
      </c>
      <c r="H617">
        <v>14</v>
      </c>
      <c r="I617">
        <v>53</v>
      </c>
      <c r="J617">
        <v>8.49</v>
      </c>
      <c r="K617">
        <v>5.43</v>
      </c>
      <c r="L617">
        <v>1.19</v>
      </c>
      <c r="M617">
        <v>0.28899999999999998</v>
      </c>
      <c r="N617" s="1">
        <v>0.66500000000000004</v>
      </c>
      <c r="P617">
        <v>5.26</v>
      </c>
      <c r="Q617">
        <v>5.24</v>
      </c>
      <c r="R617">
        <v>0.2</v>
      </c>
    </row>
    <row r="618" spans="1:18" x14ac:dyDescent="0.45">
      <c r="A618">
        <v>617</v>
      </c>
      <c r="B618" t="s">
        <v>1103</v>
      </c>
      <c r="C618" t="s">
        <v>80</v>
      </c>
      <c r="D618">
        <v>3</v>
      </c>
      <c r="E618">
        <v>5</v>
      </c>
      <c r="F618">
        <v>0</v>
      </c>
      <c r="G618">
        <v>16</v>
      </c>
      <c r="H618">
        <v>14</v>
      </c>
      <c r="I618">
        <v>68.099999999999994</v>
      </c>
      <c r="J618">
        <v>5.53</v>
      </c>
      <c r="K618">
        <v>3.69</v>
      </c>
      <c r="L618">
        <v>1.45</v>
      </c>
      <c r="M618">
        <v>0.307</v>
      </c>
      <c r="N618" s="1">
        <v>0.67300000000000004</v>
      </c>
      <c r="P618">
        <v>5.67</v>
      </c>
      <c r="Q618">
        <v>5.48</v>
      </c>
      <c r="R618">
        <v>0.2</v>
      </c>
    </row>
    <row r="619" spans="1:18" x14ac:dyDescent="0.45">
      <c r="A619">
        <v>618</v>
      </c>
      <c r="B619" t="s">
        <v>1104</v>
      </c>
      <c r="C619" t="s">
        <v>36</v>
      </c>
      <c r="D619">
        <v>3</v>
      </c>
      <c r="E619">
        <v>4</v>
      </c>
      <c r="F619">
        <v>0</v>
      </c>
      <c r="G619">
        <v>14</v>
      </c>
      <c r="H619">
        <v>14</v>
      </c>
      <c r="I619">
        <v>57.1</v>
      </c>
      <c r="J619">
        <v>5.65</v>
      </c>
      <c r="K619">
        <v>3.46</v>
      </c>
      <c r="L619">
        <v>1.1000000000000001</v>
      </c>
      <c r="M619">
        <v>0.29599999999999999</v>
      </c>
      <c r="N619" s="1">
        <v>0.67400000000000004</v>
      </c>
      <c r="P619">
        <v>4.87</v>
      </c>
      <c r="Q619">
        <v>5.05</v>
      </c>
      <c r="R619">
        <v>0.2</v>
      </c>
    </row>
    <row r="620" spans="1:18" x14ac:dyDescent="0.45">
      <c r="A620">
        <v>619</v>
      </c>
      <c r="B620" t="s">
        <v>1105</v>
      </c>
      <c r="C620" t="s">
        <v>26</v>
      </c>
      <c r="D620">
        <v>2</v>
      </c>
      <c r="E620">
        <v>4</v>
      </c>
      <c r="F620">
        <v>0</v>
      </c>
      <c r="G620">
        <v>15</v>
      </c>
      <c r="H620">
        <v>14</v>
      </c>
      <c r="I620">
        <v>52.2</v>
      </c>
      <c r="J620">
        <v>7</v>
      </c>
      <c r="K620">
        <v>4.6100000000000003</v>
      </c>
      <c r="L620">
        <v>1.37</v>
      </c>
      <c r="M620">
        <v>0.29399999999999998</v>
      </c>
      <c r="N620" s="1">
        <v>0.67800000000000005</v>
      </c>
      <c r="P620">
        <v>5.29</v>
      </c>
      <c r="Q620">
        <v>5.32</v>
      </c>
      <c r="R620">
        <v>0.1</v>
      </c>
    </row>
    <row r="621" spans="1:18" x14ac:dyDescent="0.45">
      <c r="A621">
        <v>620</v>
      </c>
      <c r="B621" t="s">
        <v>1106</v>
      </c>
      <c r="D621">
        <v>4</v>
      </c>
      <c r="E621">
        <v>6</v>
      </c>
      <c r="F621">
        <v>0</v>
      </c>
      <c r="G621">
        <v>14</v>
      </c>
      <c r="H621">
        <v>14</v>
      </c>
      <c r="I621">
        <v>67</v>
      </c>
      <c r="J621">
        <v>5.78</v>
      </c>
      <c r="K621">
        <v>3.9</v>
      </c>
      <c r="L621">
        <v>1.48</v>
      </c>
      <c r="M621">
        <v>0.29799999999999999</v>
      </c>
      <c r="N621" s="1">
        <v>0.68100000000000005</v>
      </c>
      <c r="P621">
        <v>5.51</v>
      </c>
      <c r="Q621">
        <v>5.49</v>
      </c>
      <c r="R621">
        <v>0.1</v>
      </c>
    </row>
    <row r="622" spans="1:18" x14ac:dyDescent="0.45">
      <c r="A622">
        <v>621</v>
      </c>
      <c r="B622" t="s">
        <v>1107</v>
      </c>
      <c r="D622">
        <v>2</v>
      </c>
      <c r="E622">
        <v>5</v>
      </c>
      <c r="F622">
        <v>0</v>
      </c>
      <c r="G622">
        <v>15</v>
      </c>
      <c r="H622">
        <v>14</v>
      </c>
      <c r="I622">
        <v>59.1</v>
      </c>
      <c r="J622">
        <v>3.79</v>
      </c>
      <c r="K622">
        <v>3.04</v>
      </c>
      <c r="L622">
        <v>1.37</v>
      </c>
      <c r="M622">
        <v>0.29299999999999998</v>
      </c>
      <c r="N622" s="1">
        <v>0.63300000000000001</v>
      </c>
      <c r="P622">
        <v>5.77</v>
      </c>
      <c r="Q622">
        <v>5.6</v>
      </c>
      <c r="R622">
        <v>0.1</v>
      </c>
    </row>
    <row r="623" spans="1:18" x14ac:dyDescent="0.45">
      <c r="A623">
        <v>622</v>
      </c>
      <c r="B623" t="s">
        <v>1108</v>
      </c>
      <c r="C623" t="s">
        <v>26</v>
      </c>
      <c r="D623">
        <v>3</v>
      </c>
      <c r="E623">
        <v>4</v>
      </c>
      <c r="F623">
        <v>0</v>
      </c>
      <c r="G623">
        <v>23</v>
      </c>
      <c r="H623">
        <v>14</v>
      </c>
      <c r="I623">
        <v>75.099999999999994</v>
      </c>
      <c r="J623">
        <v>6.45</v>
      </c>
      <c r="K623">
        <v>2.87</v>
      </c>
      <c r="L623">
        <v>1.67</v>
      </c>
      <c r="M623">
        <v>0.30299999999999999</v>
      </c>
      <c r="N623" s="1">
        <v>0.71099999999999997</v>
      </c>
      <c r="P623">
        <v>5.14</v>
      </c>
      <c r="Q623">
        <v>5.27</v>
      </c>
      <c r="R623">
        <v>0.1</v>
      </c>
    </row>
    <row r="624" spans="1:18" x14ac:dyDescent="0.45">
      <c r="A624">
        <v>623</v>
      </c>
      <c r="B624" t="s">
        <v>1109</v>
      </c>
      <c r="D624">
        <v>5</v>
      </c>
      <c r="E624">
        <v>7</v>
      </c>
      <c r="F624">
        <v>0</v>
      </c>
      <c r="G624">
        <v>21</v>
      </c>
      <c r="H624">
        <v>14</v>
      </c>
      <c r="I624">
        <v>86</v>
      </c>
      <c r="J624">
        <v>4.8099999999999996</v>
      </c>
      <c r="K624">
        <v>2.93</v>
      </c>
      <c r="L624">
        <v>1.36</v>
      </c>
      <c r="M624">
        <v>0.29099999999999998</v>
      </c>
      <c r="N624" s="1">
        <v>0.69599999999999995</v>
      </c>
      <c r="P624">
        <v>4.92</v>
      </c>
      <c r="Q624">
        <v>5.2</v>
      </c>
      <c r="R624">
        <v>0.1</v>
      </c>
    </row>
    <row r="625" spans="1:18" x14ac:dyDescent="0.45">
      <c r="A625">
        <v>624</v>
      </c>
      <c r="B625" t="s">
        <v>1110</v>
      </c>
      <c r="D625">
        <v>3</v>
      </c>
      <c r="E625">
        <v>5</v>
      </c>
      <c r="F625">
        <v>0</v>
      </c>
      <c r="G625">
        <v>23</v>
      </c>
      <c r="H625">
        <v>14</v>
      </c>
      <c r="I625">
        <v>71</v>
      </c>
      <c r="J625">
        <v>6.97</v>
      </c>
      <c r="K625">
        <v>4.4400000000000004</v>
      </c>
      <c r="L625">
        <v>1.27</v>
      </c>
      <c r="M625">
        <v>0.29399999999999998</v>
      </c>
      <c r="N625" s="1">
        <v>0.67400000000000004</v>
      </c>
      <c r="P625">
        <v>5.32</v>
      </c>
      <c r="Q625">
        <v>5.35</v>
      </c>
      <c r="R625">
        <v>0</v>
      </c>
    </row>
    <row r="626" spans="1:18" x14ac:dyDescent="0.45">
      <c r="A626">
        <v>625</v>
      </c>
      <c r="B626" t="s">
        <v>1111</v>
      </c>
      <c r="D626">
        <v>4</v>
      </c>
      <c r="E626">
        <v>7</v>
      </c>
      <c r="F626">
        <v>0</v>
      </c>
      <c r="G626">
        <v>19</v>
      </c>
      <c r="H626">
        <v>14</v>
      </c>
      <c r="I626">
        <v>73.2</v>
      </c>
      <c r="J626">
        <v>6.23</v>
      </c>
      <c r="K626">
        <v>3.91</v>
      </c>
      <c r="L626">
        <v>1.34</v>
      </c>
      <c r="M626">
        <v>0.3</v>
      </c>
      <c r="N626" s="1">
        <v>0.66900000000000004</v>
      </c>
      <c r="P626">
        <v>5.37</v>
      </c>
      <c r="Q626">
        <v>5.36</v>
      </c>
      <c r="R626">
        <v>0</v>
      </c>
    </row>
    <row r="627" spans="1:18" x14ac:dyDescent="0.45">
      <c r="A627">
        <v>626</v>
      </c>
      <c r="B627" t="s">
        <v>1112</v>
      </c>
      <c r="C627" t="s">
        <v>64</v>
      </c>
      <c r="D627">
        <v>3</v>
      </c>
      <c r="E627">
        <v>6</v>
      </c>
      <c r="F627">
        <v>0</v>
      </c>
      <c r="G627">
        <v>20</v>
      </c>
      <c r="H627">
        <v>14</v>
      </c>
      <c r="I627">
        <v>73.099999999999994</v>
      </c>
      <c r="J627">
        <v>6.26</v>
      </c>
      <c r="K627">
        <v>4.3</v>
      </c>
      <c r="L627">
        <v>1.35</v>
      </c>
      <c r="M627">
        <v>0.30099999999999999</v>
      </c>
      <c r="N627" s="1">
        <v>0.66900000000000004</v>
      </c>
      <c r="P627">
        <v>5.53</v>
      </c>
      <c r="Q627">
        <v>5.45</v>
      </c>
      <c r="R627">
        <v>0</v>
      </c>
    </row>
    <row r="628" spans="1:18" x14ac:dyDescent="0.45">
      <c r="A628">
        <v>627</v>
      </c>
      <c r="B628" t="s">
        <v>1113</v>
      </c>
      <c r="C628" t="s">
        <v>48</v>
      </c>
      <c r="D628">
        <v>3</v>
      </c>
      <c r="E628">
        <v>5</v>
      </c>
      <c r="F628">
        <v>0</v>
      </c>
      <c r="G628">
        <v>21</v>
      </c>
      <c r="H628">
        <v>14</v>
      </c>
      <c r="I628">
        <v>88.1</v>
      </c>
      <c r="J628">
        <v>6.83</v>
      </c>
      <c r="K628">
        <v>4.28</v>
      </c>
      <c r="L628">
        <v>1.33</v>
      </c>
      <c r="M628">
        <v>0.28799999999999998</v>
      </c>
      <c r="N628" s="1">
        <v>0.68799999999999994</v>
      </c>
      <c r="P628">
        <v>5.0999999999999996</v>
      </c>
      <c r="Q628">
        <v>5.38</v>
      </c>
      <c r="R628">
        <v>0</v>
      </c>
    </row>
    <row r="629" spans="1:18" x14ac:dyDescent="0.45">
      <c r="A629">
        <v>628</v>
      </c>
      <c r="B629" t="s">
        <v>1114</v>
      </c>
      <c r="D629">
        <v>4</v>
      </c>
      <c r="E629">
        <v>6</v>
      </c>
      <c r="F629">
        <v>0</v>
      </c>
      <c r="G629">
        <v>22</v>
      </c>
      <c r="H629">
        <v>14</v>
      </c>
      <c r="I629">
        <v>80.2</v>
      </c>
      <c r="J629">
        <v>5.46</v>
      </c>
      <c r="K629">
        <v>3.68</v>
      </c>
      <c r="L629">
        <v>1.45</v>
      </c>
      <c r="M629">
        <v>0.29699999999999999</v>
      </c>
      <c r="N629" s="1">
        <v>0.67400000000000004</v>
      </c>
      <c r="P629">
        <v>5.46</v>
      </c>
      <c r="Q629">
        <v>5.66</v>
      </c>
      <c r="R629">
        <v>-0.1</v>
      </c>
    </row>
    <row r="630" spans="1:18" x14ac:dyDescent="0.45">
      <c r="A630">
        <v>629</v>
      </c>
      <c r="B630" t="s">
        <v>1115</v>
      </c>
      <c r="D630">
        <v>3</v>
      </c>
      <c r="E630">
        <v>7</v>
      </c>
      <c r="F630">
        <v>0</v>
      </c>
      <c r="G630">
        <v>17</v>
      </c>
      <c r="H630">
        <v>14</v>
      </c>
      <c r="I630">
        <v>61.1</v>
      </c>
      <c r="J630">
        <v>7.49</v>
      </c>
      <c r="K630">
        <v>5.87</v>
      </c>
      <c r="L630">
        <v>1.47</v>
      </c>
      <c r="M630">
        <v>0.29699999999999999</v>
      </c>
      <c r="N630" s="1">
        <v>0.67800000000000005</v>
      </c>
      <c r="P630">
        <v>5.87</v>
      </c>
      <c r="Q630">
        <v>5.87</v>
      </c>
      <c r="R630">
        <v>-0.1</v>
      </c>
    </row>
    <row r="631" spans="1:18" x14ac:dyDescent="0.45">
      <c r="A631">
        <v>630</v>
      </c>
      <c r="B631" t="s">
        <v>563</v>
      </c>
      <c r="C631" t="s">
        <v>60</v>
      </c>
      <c r="D631">
        <v>3</v>
      </c>
      <c r="E631">
        <v>4</v>
      </c>
      <c r="F631">
        <v>0</v>
      </c>
      <c r="G631">
        <v>18</v>
      </c>
      <c r="H631">
        <v>14</v>
      </c>
      <c r="I631">
        <v>66.2</v>
      </c>
      <c r="J631">
        <v>7.15</v>
      </c>
      <c r="K631">
        <v>4.45</v>
      </c>
      <c r="L631">
        <v>1.62</v>
      </c>
      <c r="M631">
        <v>0.31</v>
      </c>
      <c r="N631" s="1">
        <v>0.65800000000000003</v>
      </c>
      <c r="P631">
        <v>5.94</v>
      </c>
      <c r="Q631">
        <v>5.67</v>
      </c>
      <c r="R631">
        <v>-0.1</v>
      </c>
    </row>
    <row r="632" spans="1:18" x14ac:dyDescent="0.45">
      <c r="A632">
        <v>631</v>
      </c>
      <c r="B632" t="s">
        <v>1116</v>
      </c>
      <c r="D632">
        <v>3</v>
      </c>
      <c r="E632">
        <v>5</v>
      </c>
      <c r="F632">
        <v>0</v>
      </c>
      <c r="G632">
        <v>16</v>
      </c>
      <c r="H632">
        <v>14</v>
      </c>
      <c r="I632">
        <v>62</v>
      </c>
      <c r="J632">
        <v>5.08</v>
      </c>
      <c r="K632">
        <v>4.9400000000000004</v>
      </c>
      <c r="L632">
        <v>1.6</v>
      </c>
      <c r="M632">
        <v>0.30499999999999999</v>
      </c>
      <c r="N632" s="1">
        <v>0.65500000000000003</v>
      </c>
      <c r="P632">
        <v>6.39</v>
      </c>
      <c r="Q632">
        <v>6.22</v>
      </c>
      <c r="R632">
        <v>-0.2</v>
      </c>
    </row>
    <row r="633" spans="1:18" x14ac:dyDescent="0.45">
      <c r="A633">
        <v>632</v>
      </c>
      <c r="B633" t="s">
        <v>1117</v>
      </c>
      <c r="D633">
        <v>3</v>
      </c>
      <c r="E633">
        <v>5</v>
      </c>
      <c r="F633">
        <v>0</v>
      </c>
      <c r="G633">
        <v>17</v>
      </c>
      <c r="H633">
        <v>14</v>
      </c>
      <c r="I633">
        <v>70</v>
      </c>
      <c r="J633">
        <v>4.76</v>
      </c>
      <c r="K633">
        <v>4.37</v>
      </c>
      <c r="L633">
        <v>1.41</v>
      </c>
      <c r="M633">
        <v>0.309</v>
      </c>
      <c r="N633" s="1">
        <v>0.66</v>
      </c>
      <c r="P633">
        <v>6.04</v>
      </c>
      <c r="Q633">
        <v>5.83</v>
      </c>
      <c r="R633">
        <v>-0.2</v>
      </c>
    </row>
    <row r="634" spans="1:18" x14ac:dyDescent="0.45">
      <c r="A634">
        <v>633</v>
      </c>
      <c r="B634" t="s">
        <v>1118</v>
      </c>
      <c r="C634" t="s">
        <v>18</v>
      </c>
      <c r="D634">
        <v>3</v>
      </c>
      <c r="E634">
        <v>5</v>
      </c>
      <c r="F634">
        <v>0</v>
      </c>
      <c r="G634">
        <v>19</v>
      </c>
      <c r="H634">
        <v>14</v>
      </c>
      <c r="I634">
        <v>65</v>
      </c>
      <c r="J634">
        <v>7.89</v>
      </c>
      <c r="K634">
        <v>6.51</v>
      </c>
      <c r="L634">
        <v>1.38</v>
      </c>
      <c r="M634">
        <v>0.28699999999999998</v>
      </c>
      <c r="N634" s="1">
        <v>0.70099999999999996</v>
      </c>
      <c r="P634">
        <v>5.54</v>
      </c>
      <c r="Q634">
        <v>5.76</v>
      </c>
      <c r="R634">
        <v>-0.3</v>
      </c>
    </row>
    <row r="635" spans="1:18" x14ac:dyDescent="0.45">
      <c r="A635">
        <v>634</v>
      </c>
      <c r="B635" t="s">
        <v>1119</v>
      </c>
      <c r="D635">
        <v>2</v>
      </c>
      <c r="E635">
        <v>6</v>
      </c>
      <c r="F635">
        <v>0</v>
      </c>
      <c r="G635">
        <v>19</v>
      </c>
      <c r="H635">
        <v>14</v>
      </c>
      <c r="I635">
        <v>63</v>
      </c>
      <c r="J635">
        <v>6</v>
      </c>
      <c r="K635">
        <v>6.14</v>
      </c>
      <c r="L635">
        <v>1.43</v>
      </c>
      <c r="M635">
        <v>0.29299999999999998</v>
      </c>
      <c r="N635" s="1">
        <v>0.67700000000000005</v>
      </c>
      <c r="P635">
        <v>6.14</v>
      </c>
      <c r="Q635">
        <v>6.22</v>
      </c>
      <c r="R635">
        <v>-0.3</v>
      </c>
    </row>
    <row r="636" spans="1:18" x14ac:dyDescent="0.45">
      <c r="A636">
        <v>635</v>
      </c>
      <c r="B636" t="s">
        <v>565</v>
      </c>
      <c r="C636" t="s">
        <v>28</v>
      </c>
      <c r="D636">
        <v>7</v>
      </c>
      <c r="E636">
        <v>6</v>
      </c>
      <c r="F636">
        <v>0</v>
      </c>
      <c r="G636">
        <v>24</v>
      </c>
      <c r="H636">
        <v>13</v>
      </c>
      <c r="I636">
        <v>98.1</v>
      </c>
      <c r="J636">
        <v>7.42</v>
      </c>
      <c r="K636">
        <v>1.92</v>
      </c>
      <c r="L636">
        <v>1.46</v>
      </c>
      <c r="M636">
        <v>0.29499999999999998</v>
      </c>
      <c r="N636" s="1">
        <v>0.67900000000000005</v>
      </c>
      <c r="P636">
        <v>4.67</v>
      </c>
      <c r="Q636">
        <v>4.6100000000000003</v>
      </c>
      <c r="R636">
        <v>1.1000000000000001</v>
      </c>
    </row>
    <row r="637" spans="1:18" x14ac:dyDescent="0.45">
      <c r="A637">
        <v>636</v>
      </c>
      <c r="B637" t="s">
        <v>589</v>
      </c>
      <c r="C637" t="s">
        <v>24</v>
      </c>
      <c r="D637">
        <v>5</v>
      </c>
      <c r="E637">
        <v>6</v>
      </c>
      <c r="F637">
        <v>0</v>
      </c>
      <c r="G637">
        <v>38</v>
      </c>
      <c r="H637">
        <v>13</v>
      </c>
      <c r="I637">
        <v>105.2</v>
      </c>
      <c r="J637">
        <v>6.81</v>
      </c>
      <c r="K637">
        <v>2.4700000000000002</v>
      </c>
      <c r="L637">
        <v>1.36</v>
      </c>
      <c r="M637">
        <v>0.28599999999999998</v>
      </c>
      <c r="N637" s="1">
        <v>0.71299999999999997</v>
      </c>
      <c r="P637">
        <v>4.34</v>
      </c>
      <c r="Q637">
        <v>4.6500000000000004</v>
      </c>
      <c r="R637">
        <v>0.8</v>
      </c>
    </row>
    <row r="638" spans="1:18" x14ac:dyDescent="0.45">
      <c r="A638">
        <v>637</v>
      </c>
      <c r="B638" t="s">
        <v>1120</v>
      </c>
      <c r="C638" t="s">
        <v>43</v>
      </c>
      <c r="D638">
        <v>4</v>
      </c>
      <c r="E638">
        <v>4</v>
      </c>
      <c r="F638">
        <v>0</v>
      </c>
      <c r="G638">
        <v>21</v>
      </c>
      <c r="H638">
        <v>13</v>
      </c>
      <c r="I638">
        <v>78.099999999999994</v>
      </c>
      <c r="J638">
        <v>7.93</v>
      </c>
      <c r="K638">
        <v>3.33</v>
      </c>
      <c r="L638">
        <v>1.1499999999999999</v>
      </c>
      <c r="M638">
        <v>0.28999999999999998</v>
      </c>
      <c r="N638" s="1">
        <v>0.7</v>
      </c>
      <c r="P638">
        <v>4.37</v>
      </c>
      <c r="Q638">
        <v>4.34</v>
      </c>
      <c r="R638">
        <v>0.8</v>
      </c>
    </row>
    <row r="639" spans="1:18" x14ac:dyDescent="0.45">
      <c r="A639">
        <v>638</v>
      </c>
      <c r="B639" t="s">
        <v>1121</v>
      </c>
      <c r="C639" t="s">
        <v>30</v>
      </c>
      <c r="D639">
        <v>5</v>
      </c>
      <c r="E639">
        <v>5</v>
      </c>
      <c r="F639">
        <v>0</v>
      </c>
      <c r="G639">
        <v>28</v>
      </c>
      <c r="H639">
        <v>13</v>
      </c>
      <c r="I639">
        <v>80.099999999999994</v>
      </c>
      <c r="J639">
        <v>6.39</v>
      </c>
      <c r="K639">
        <v>2.35</v>
      </c>
      <c r="L639">
        <v>1.23</v>
      </c>
      <c r="M639">
        <v>0.29799999999999999</v>
      </c>
      <c r="N639" s="1">
        <v>0.69399999999999995</v>
      </c>
      <c r="P639">
        <v>4.5999999999999996</v>
      </c>
      <c r="Q639">
        <v>4.55</v>
      </c>
      <c r="R639">
        <v>0.7</v>
      </c>
    </row>
    <row r="640" spans="1:18" x14ac:dyDescent="0.45">
      <c r="A640">
        <v>639</v>
      </c>
      <c r="B640" t="s">
        <v>1122</v>
      </c>
      <c r="C640" t="s">
        <v>35</v>
      </c>
      <c r="D640">
        <v>3</v>
      </c>
      <c r="E640">
        <v>5</v>
      </c>
      <c r="F640">
        <v>0</v>
      </c>
      <c r="G640">
        <v>26</v>
      </c>
      <c r="H640">
        <v>13</v>
      </c>
      <c r="I640">
        <v>87</v>
      </c>
      <c r="J640">
        <v>5.79</v>
      </c>
      <c r="K640">
        <v>2.2799999999999998</v>
      </c>
      <c r="L640">
        <v>1.45</v>
      </c>
      <c r="M640">
        <v>0.314</v>
      </c>
      <c r="N640" s="1">
        <v>0.65800000000000003</v>
      </c>
      <c r="P640">
        <v>5.48</v>
      </c>
      <c r="Q640">
        <v>4.92</v>
      </c>
      <c r="R640">
        <v>0.7</v>
      </c>
    </row>
    <row r="641" spans="1:18" x14ac:dyDescent="0.45">
      <c r="A641">
        <v>640</v>
      </c>
      <c r="B641" t="s">
        <v>1123</v>
      </c>
      <c r="C641" t="s">
        <v>95</v>
      </c>
      <c r="D641">
        <v>4</v>
      </c>
      <c r="E641">
        <v>4</v>
      </c>
      <c r="F641">
        <v>0</v>
      </c>
      <c r="G641">
        <v>32</v>
      </c>
      <c r="H641">
        <v>13</v>
      </c>
      <c r="I641">
        <v>97</v>
      </c>
      <c r="J641">
        <v>7.24</v>
      </c>
      <c r="K641">
        <v>2.78</v>
      </c>
      <c r="L641">
        <v>1.39</v>
      </c>
      <c r="M641">
        <v>0.28599999999999998</v>
      </c>
      <c r="N641" s="1">
        <v>0.70799999999999996</v>
      </c>
      <c r="P641">
        <v>4.45</v>
      </c>
      <c r="Q641">
        <v>4.68</v>
      </c>
      <c r="R641">
        <v>0.6</v>
      </c>
    </row>
    <row r="642" spans="1:18" x14ac:dyDescent="0.45">
      <c r="A642">
        <v>641</v>
      </c>
      <c r="B642" t="s">
        <v>1124</v>
      </c>
      <c r="C642" t="s">
        <v>95</v>
      </c>
      <c r="D642">
        <v>6</v>
      </c>
      <c r="E642">
        <v>6</v>
      </c>
      <c r="F642">
        <v>0</v>
      </c>
      <c r="G642">
        <v>22</v>
      </c>
      <c r="H642">
        <v>13</v>
      </c>
      <c r="I642">
        <v>71</v>
      </c>
      <c r="J642">
        <v>6.34</v>
      </c>
      <c r="K642">
        <v>2.79</v>
      </c>
      <c r="L642">
        <v>1.1399999999999999</v>
      </c>
      <c r="M642">
        <v>0.28999999999999998</v>
      </c>
      <c r="N642" s="1">
        <v>0.69499999999999995</v>
      </c>
      <c r="P642">
        <v>4.4400000000000004</v>
      </c>
      <c r="Q642">
        <v>4.47</v>
      </c>
      <c r="R642">
        <v>0.6</v>
      </c>
    </row>
    <row r="643" spans="1:18" x14ac:dyDescent="0.45">
      <c r="A643">
        <v>642</v>
      </c>
      <c r="B643" t="s">
        <v>1125</v>
      </c>
      <c r="C643" t="s">
        <v>48</v>
      </c>
      <c r="D643">
        <v>5</v>
      </c>
      <c r="E643">
        <v>5</v>
      </c>
      <c r="F643">
        <v>0</v>
      </c>
      <c r="G643">
        <v>23</v>
      </c>
      <c r="H643">
        <v>13</v>
      </c>
      <c r="I643">
        <v>92.1</v>
      </c>
      <c r="J643">
        <v>7.12</v>
      </c>
      <c r="K643">
        <v>3.8</v>
      </c>
      <c r="L643">
        <v>1.17</v>
      </c>
      <c r="M643">
        <v>0.28499999999999998</v>
      </c>
      <c r="N643" s="1">
        <v>0.69799999999999995</v>
      </c>
      <c r="P643">
        <v>4.58</v>
      </c>
      <c r="Q643">
        <v>4.7300000000000004</v>
      </c>
      <c r="R643">
        <v>0.6</v>
      </c>
    </row>
    <row r="644" spans="1:18" x14ac:dyDescent="0.45">
      <c r="A644">
        <v>643</v>
      </c>
      <c r="B644" t="s">
        <v>1126</v>
      </c>
      <c r="C644" t="s">
        <v>52</v>
      </c>
      <c r="D644">
        <v>4</v>
      </c>
      <c r="E644">
        <v>5</v>
      </c>
      <c r="F644">
        <v>0</v>
      </c>
      <c r="G644">
        <v>20</v>
      </c>
      <c r="H644">
        <v>13</v>
      </c>
      <c r="I644">
        <v>79</v>
      </c>
      <c r="J644">
        <v>7.06</v>
      </c>
      <c r="K644">
        <v>2.85</v>
      </c>
      <c r="L644">
        <v>1.25</v>
      </c>
      <c r="M644">
        <v>0.28899999999999998</v>
      </c>
      <c r="N644" s="1">
        <v>0.69499999999999995</v>
      </c>
      <c r="P644">
        <v>4.5599999999999996</v>
      </c>
      <c r="Q644">
        <v>4.63</v>
      </c>
      <c r="R644">
        <v>0.5</v>
      </c>
    </row>
    <row r="645" spans="1:18" x14ac:dyDescent="0.45">
      <c r="A645">
        <v>644</v>
      </c>
      <c r="B645" t="s">
        <v>1127</v>
      </c>
      <c r="C645" t="s">
        <v>24</v>
      </c>
      <c r="D645">
        <v>4</v>
      </c>
      <c r="E645">
        <v>5</v>
      </c>
      <c r="F645">
        <v>0</v>
      </c>
      <c r="G645">
        <v>16</v>
      </c>
      <c r="H645">
        <v>13</v>
      </c>
      <c r="I645">
        <v>66</v>
      </c>
      <c r="J645">
        <v>8.18</v>
      </c>
      <c r="K645">
        <v>4.3600000000000003</v>
      </c>
      <c r="L645">
        <v>1.23</v>
      </c>
      <c r="M645">
        <v>0.30099999999999999</v>
      </c>
      <c r="N645" s="1">
        <v>0.72899999999999998</v>
      </c>
      <c r="P645">
        <v>4.5</v>
      </c>
      <c r="Q645">
        <v>4.71</v>
      </c>
      <c r="R645">
        <v>0.5</v>
      </c>
    </row>
    <row r="646" spans="1:18" x14ac:dyDescent="0.45">
      <c r="A646">
        <v>645</v>
      </c>
      <c r="B646" t="s">
        <v>1128</v>
      </c>
      <c r="C646" t="s">
        <v>89</v>
      </c>
      <c r="D646">
        <v>4</v>
      </c>
      <c r="E646">
        <v>6</v>
      </c>
      <c r="F646">
        <v>0</v>
      </c>
      <c r="G646">
        <v>19</v>
      </c>
      <c r="H646">
        <v>13</v>
      </c>
      <c r="I646">
        <v>70.099999999999994</v>
      </c>
      <c r="J646">
        <v>6.02</v>
      </c>
      <c r="K646">
        <v>2.1800000000000002</v>
      </c>
      <c r="L646">
        <v>1.41</v>
      </c>
      <c r="M646">
        <v>0.316</v>
      </c>
      <c r="N646" s="1">
        <v>0.69599999999999995</v>
      </c>
      <c r="P646">
        <v>4.99</v>
      </c>
      <c r="Q646">
        <v>4.8099999999999996</v>
      </c>
      <c r="R646">
        <v>0.5</v>
      </c>
    </row>
    <row r="647" spans="1:18" x14ac:dyDescent="0.45">
      <c r="A647">
        <v>646</v>
      </c>
      <c r="B647" t="s">
        <v>1129</v>
      </c>
      <c r="D647">
        <v>4</v>
      </c>
      <c r="E647">
        <v>5</v>
      </c>
      <c r="F647">
        <v>0</v>
      </c>
      <c r="G647">
        <v>20</v>
      </c>
      <c r="H647">
        <v>13</v>
      </c>
      <c r="I647">
        <v>78.099999999999994</v>
      </c>
      <c r="J647">
        <v>5.75</v>
      </c>
      <c r="K647">
        <v>3.45</v>
      </c>
      <c r="L647">
        <v>1.1499999999999999</v>
      </c>
      <c r="M647">
        <v>0.29399999999999998</v>
      </c>
      <c r="N647" s="1">
        <v>0.70299999999999996</v>
      </c>
      <c r="P647">
        <v>4.71</v>
      </c>
      <c r="Q647">
        <v>4.9000000000000004</v>
      </c>
      <c r="R647">
        <v>0.4</v>
      </c>
    </row>
    <row r="648" spans="1:18" x14ac:dyDescent="0.45">
      <c r="A648">
        <v>647</v>
      </c>
      <c r="B648" t="s">
        <v>568</v>
      </c>
      <c r="C648" t="s">
        <v>24</v>
      </c>
      <c r="D648">
        <v>4</v>
      </c>
      <c r="E648">
        <v>4</v>
      </c>
      <c r="F648">
        <v>0</v>
      </c>
      <c r="G648">
        <v>16</v>
      </c>
      <c r="H648">
        <v>13</v>
      </c>
      <c r="I648">
        <v>67.2</v>
      </c>
      <c r="J648">
        <v>7.58</v>
      </c>
      <c r="K648">
        <v>3.32</v>
      </c>
      <c r="L648">
        <v>1.46</v>
      </c>
      <c r="M648">
        <v>0.29299999999999998</v>
      </c>
      <c r="N648" s="1">
        <v>0.7</v>
      </c>
      <c r="P648">
        <v>4.79</v>
      </c>
      <c r="Q648">
        <v>5.01</v>
      </c>
      <c r="R648">
        <v>0.4</v>
      </c>
    </row>
    <row r="649" spans="1:18" x14ac:dyDescent="0.45">
      <c r="A649">
        <v>648</v>
      </c>
      <c r="B649" t="s">
        <v>1130</v>
      </c>
      <c r="C649" t="s">
        <v>39</v>
      </c>
      <c r="D649">
        <v>3</v>
      </c>
      <c r="E649">
        <v>6</v>
      </c>
      <c r="F649">
        <v>0</v>
      </c>
      <c r="G649">
        <v>26</v>
      </c>
      <c r="H649">
        <v>13</v>
      </c>
      <c r="I649">
        <v>81</v>
      </c>
      <c r="J649">
        <v>6.67</v>
      </c>
      <c r="K649">
        <v>4.5599999999999996</v>
      </c>
      <c r="L649">
        <v>1.1100000000000001</v>
      </c>
      <c r="M649">
        <v>0.29399999999999998</v>
      </c>
      <c r="N649" s="1">
        <v>0.68500000000000005</v>
      </c>
      <c r="P649">
        <v>5</v>
      </c>
      <c r="Q649">
        <v>5.01</v>
      </c>
      <c r="R649">
        <v>0.4</v>
      </c>
    </row>
    <row r="650" spans="1:18" x14ac:dyDescent="0.45">
      <c r="A650">
        <v>649</v>
      </c>
      <c r="B650" t="s">
        <v>1131</v>
      </c>
      <c r="D650">
        <v>5</v>
      </c>
      <c r="E650">
        <v>4</v>
      </c>
      <c r="F650">
        <v>0</v>
      </c>
      <c r="G650">
        <v>23</v>
      </c>
      <c r="H650">
        <v>13</v>
      </c>
      <c r="I650">
        <v>80</v>
      </c>
      <c r="J650">
        <v>7.88</v>
      </c>
      <c r="K650">
        <v>3.94</v>
      </c>
      <c r="L650">
        <v>1.46</v>
      </c>
      <c r="M650">
        <v>0.30499999999999999</v>
      </c>
      <c r="N650" s="1">
        <v>0.73899999999999999</v>
      </c>
      <c r="P650">
        <v>4.7300000000000004</v>
      </c>
      <c r="Q650">
        <v>4.97</v>
      </c>
      <c r="R650">
        <v>0.4</v>
      </c>
    </row>
    <row r="651" spans="1:18" x14ac:dyDescent="0.45">
      <c r="A651">
        <v>650</v>
      </c>
      <c r="B651" t="s">
        <v>1132</v>
      </c>
      <c r="C651" t="s">
        <v>43</v>
      </c>
      <c r="D651">
        <v>5</v>
      </c>
      <c r="E651">
        <v>6</v>
      </c>
      <c r="F651">
        <v>0</v>
      </c>
      <c r="G651">
        <v>26</v>
      </c>
      <c r="H651">
        <v>13</v>
      </c>
      <c r="I651">
        <v>89.1</v>
      </c>
      <c r="J651">
        <v>6.25</v>
      </c>
      <c r="K651">
        <v>2.62</v>
      </c>
      <c r="L651">
        <v>1.31</v>
      </c>
      <c r="M651">
        <v>0.29799999999999999</v>
      </c>
      <c r="N651" s="1">
        <v>0.69</v>
      </c>
      <c r="P651">
        <v>4.74</v>
      </c>
      <c r="Q651">
        <v>4.83</v>
      </c>
      <c r="R651">
        <v>0.4</v>
      </c>
    </row>
    <row r="652" spans="1:18" x14ac:dyDescent="0.45">
      <c r="A652">
        <v>651</v>
      </c>
      <c r="B652" t="s">
        <v>1133</v>
      </c>
      <c r="C652" t="s">
        <v>35</v>
      </c>
      <c r="D652">
        <v>2</v>
      </c>
      <c r="E652">
        <v>4</v>
      </c>
      <c r="F652">
        <v>0</v>
      </c>
      <c r="G652">
        <v>13</v>
      </c>
      <c r="H652">
        <v>13</v>
      </c>
      <c r="I652">
        <v>57.2</v>
      </c>
      <c r="J652">
        <v>6.55</v>
      </c>
      <c r="K652">
        <v>3.59</v>
      </c>
      <c r="L652">
        <v>1.56</v>
      </c>
      <c r="M652">
        <v>0.30599999999999999</v>
      </c>
      <c r="N652" s="1">
        <v>0.67100000000000004</v>
      </c>
      <c r="P652">
        <v>5.62</v>
      </c>
      <c r="Q652">
        <v>5.35</v>
      </c>
      <c r="R652">
        <v>0.3</v>
      </c>
    </row>
    <row r="653" spans="1:18" x14ac:dyDescent="0.45">
      <c r="A653">
        <v>652</v>
      </c>
      <c r="B653" t="s">
        <v>1134</v>
      </c>
      <c r="C653" t="s">
        <v>18</v>
      </c>
      <c r="D653">
        <v>4</v>
      </c>
      <c r="E653">
        <v>6</v>
      </c>
      <c r="F653">
        <v>0</v>
      </c>
      <c r="G653">
        <v>27</v>
      </c>
      <c r="H653">
        <v>13</v>
      </c>
      <c r="I653">
        <v>81.2</v>
      </c>
      <c r="J653">
        <v>9.69</v>
      </c>
      <c r="K653">
        <v>5.73</v>
      </c>
      <c r="L653">
        <v>1.1000000000000001</v>
      </c>
      <c r="M653">
        <v>0.29299999999999998</v>
      </c>
      <c r="N653" s="1">
        <v>0.69399999999999995</v>
      </c>
      <c r="P653">
        <v>4.8499999999999996</v>
      </c>
      <c r="Q653">
        <v>4.75</v>
      </c>
      <c r="R653">
        <v>0.3</v>
      </c>
    </row>
    <row r="654" spans="1:18" x14ac:dyDescent="0.45">
      <c r="A654">
        <v>653</v>
      </c>
      <c r="B654" t="s">
        <v>1135</v>
      </c>
      <c r="C654" t="s">
        <v>26</v>
      </c>
      <c r="D654">
        <v>4</v>
      </c>
      <c r="E654">
        <v>5</v>
      </c>
      <c r="F654">
        <v>0</v>
      </c>
      <c r="G654">
        <v>25</v>
      </c>
      <c r="H654">
        <v>13</v>
      </c>
      <c r="I654">
        <v>74.2</v>
      </c>
      <c r="J654">
        <v>8.67</v>
      </c>
      <c r="K654">
        <v>4.9400000000000004</v>
      </c>
      <c r="L654">
        <v>1.33</v>
      </c>
      <c r="M654">
        <v>0.29099999999999998</v>
      </c>
      <c r="N654" s="1">
        <v>0.70399999999999996</v>
      </c>
      <c r="P654">
        <v>4.9400000000000004</v>
      </c>
      <c r="Q654">
        <v>5.09</v>
      </c>
      <c r="R654">
        <v>0.3</v>
      </c>
    </row>
    <row r="655" spans="1:18" x14ac:dyDescent="0.45">
      <c r="A655">
        <v>654</v>
      </c>
      <c r="B655" t="s">
        <v>1136</v>
      </c>
      <c r="D655">
        <v>3</v>
      </c>
      <c r="E655">
        <v>5</v>
      </c>
      <c r="F655">
        <v>0</v>
      </c>
      <c r="G655">
        <v>18</v>
      </c>
      <c r="H655">
        <v>13</v>
      </c>
      <c r="I655">
        <v>66.2</v>
      </c>
      <c r="J655">
        <v>5.53</v>
      </c>
      <c r="K655">
        <v>3.64</v>
      </c>
      <c r="L655">
        <v>1.35</v>
      </c>
      <c r="M655">
        <v>0.30199999999999999</v>
      </c>
      <c r="N655" s="1">
        <v>0.64400000000000002</v>
      </c>
      <c r="P655">
        <v>5.8</v>
      </c>
      <c r="Q655">
        <v>5.46</v>
      </c>
      <c r="R655">
        <v>0.3</v>
      </c>
    </row>
    <row r="656" spans="1:18" x14ac:dyDescent="0.45">
      <c r="A656">
        <v>655</v>
      </c>
      <c r="B656" t="s">
        <v>1137</v>
      </c>
      <c r="D656">
        <v>5</v>
      </c>
      <c r="E656">
        <v>6</v>
      </c>
      <c r="F656">
        <v>0</v>
      </c>
      <c r="G656">
        <v>25</v>
      </c>
      <c r="H656">
        <v>13</v>
      </c>
      <c r="I656">
        <v>82</v>
      </c>
      <c r="J656">
        <v>8.23</v>
      </c>
      <c r="K656">
        <v>4.6100000000000003</v>
      </c>
      <c r="L656">
        <v>1.21</v>
      </c>
      <c r="M656">
        <v>0.3</v>
      </c>
      <c r="N656" s="1">
        <v>0.72099999999999997</v>
      </c>
      <c r="P656">
        <v>4.72</v>
      </c>
      <c r="Q656">
        <v>4.8499999999999996</v>
      </c>
      <c r="R656">
        <v>0.3</v>
      </c>
    </row>
    <row r="657" spans="1:18" x14ac:dyDescent="0.45">
      <c r="A657">
        <v>656</v>
      </c>
      <c r="B657" t="s">
        <v>1138</v>
      </c>
      <c r="D657">
        <v>4</v>
      </c>
      <c r="E657">
        <v>5</v>
      </c>
      <c r="F657">
        <v>0</v>
      </c>
      <c r="G657">
        <v>28</v>
      </c>
      <c r="H657">
        <v>13</v>
      </c>
      <c r="I657">
        <v>80</v>
      </c>
      <c r="J657">
        <v>6.08</v>
      </c>
      <c r="K657">
        <v>3.04</v>
      </c>
      <c r="L657">
        <v>1.24</v>
      </c>
      <c r="M657">
        <v>0.28899999999999998</v>
      </c>
      <c r="N657" s="1">
        <v>0.70399999999999996</v>
      </c>
      <c r="P657">
        <v>4.6100000000000003</v>
      </c>
      <c r="Q657">
        <v>4.78</v>
      </c>
      <c r="R657">
        <v>0.2</v>
      </c>
    </row>
    <row r="658" spans="1:18" x14ac:dyDescent="0.45">
      <c r="A658">
        <v>657</v>
      </c>
      <c r="B658" t="s">
        <v>1139</v>
      </c>
      <c r="C658" t="s">
        <v>54</v>
      </c>
      <c r="D658">
        <v>3</v>
      </c>
      <c r="E658">
        <v>5</v>
      </c>
      <c r="F658">
        <v>0</v>
      </c>
      <c r="G658">
        <v>21</v>
      </c>
      <c r="H658">
        <v>13</v>
      </c>
      <c r="I658">
        <v>59</v>
      </c>
      <c r="J658">
        <v>8.69</v>
      </c>
      <c r="K658">
        <v>5.03</v>
      </c>
      <c r="L658">
        <v>1.37</v>
      </c>
      <c r="M658">
        <v>0.29399999999999998</v>
      </c>
      <c r="N658" s="1">
        <v>0.69799999999999995</v>
      </c>
      <c r="P658">
        <v>5.03</v>
      </c>
      <c r="Q658">
        <v>5.14</v>
      </c>
      <c r="R658">
        <v>0.2</v>
      </c>
    </row>
    <row r="659" spans="1:18" x14ac:dyDescent="0.45">
      <c r="A659">
        <v>658</v>
      </c>
      <c r="B659" t="s">
        <v>1140</v>
      </c>
      <c r="D659">
        <v>4</v>
      </c>
      <c r="E659">
        <v>6</v>
      </c>
      <c r="F659">
        <v>0</v>
      </c>
      <c r="G659">
        <v>17</v>
      </c>
      <c r="H659">
        <v>13</v>
      </c>
      <c r="I659">
        <v>67.099999999999994</v>
      </c>
      <c r="J659">
        <v>6.42</v>
      </c>
      <c r="K659">
        <v>3.61</v>
      </c>
      <c r="L659">
        <v>1.34</v>
      </c>
      <c r="M659">
        <v>0.30099999999999999</v>
      </c>
      <c r="N659" s="1">
        <v>0.67</v>
      </c>
      <c r="P659">
        <v>5.35</v>
      </c>
      <c r="Q659">
        <v>5.14</v>
      </c>
      <c r="R659">
        <v>0.2</v>
      </c>
    </row>
    <row r="660" spans="1:18" x14ac:dyDescent="0.45">
      <c r="A660">
        <v>659</v>
      </c>
      <c r="B660" t="s">
        <v>1141</v>
      </c>
      <c r="D660">
        <v>2</v>
      </c>
      <c r="E660">
        <v>3</v>
      </c>
      <c r="F660">
        <v>0</v>
      </c>
      <c r="G660">
        <v>17</v>
      </c>
      <c r="H660">
        <v>13</v>
      </c>
      <c r="I660">
        <v>65.099999999999994</v>
      </c>
      <c r="J660">
        <v>6.2</v>
      </c>
      <c r="K660">
        <v>3.31</v>
      </c>
      <c r="L660">
        <v>1.52</v>
      </c>
      <c r="M660">
        <v>0.30399999999999999</v>
      </c>
      <c r="N660" s="1">
        <v>0.68600000000000005</v>
      </c>
      <c r="P660">
        <v>5.38</v>
      </c>
      <c r="Q660">
        <v>5.31</v>
      </c>
      <c r="R660">
        <v>0.2</v>
      </c>
    </row>
    <row r="661" spans="1:18" x14ac:dyDescent="0.45">
      <c r="A661">
        <v>660</v>
      </c>
      <c r="B661" t="s">
        <v>1142</v>
      </c>
      <c r="D661">
        <v>3</v>
      </c>
      <c r="E661">
        <v>5</v>
      </c>
      <c r="F661">
        <v>0</v>
      </c>
      <c r="G661">
        <v>19</v>
      </c>
      <c r="H661">
        <v>13</v>
      </c>
      <c r="I661">
        <v>71.099999999999994</v>
      </c>
      <c r="J661">
        <v>5.81</v>
      </c>
      <c r="K661">
        <v>3.53</v>
      </c>
      <c r="L661">
        <v>1.26</v>
      </c>
      <c r="M661">
        <v>0.29399999999999998</v>
      </c>
      <c r="N661" s="1">
        <v>0.68500000000000005</v>
      </c>
      <c r="P661">
        <v>5.05</v>
      </c>
      <c r="Q661">
        <v>5.09</v>
      </c>
      <c r="R661">
        <v>0.2</v>
      </c>
    </row>
    <row r="662" spans="1:18" x14ac:dyDescent="0.45">
      <c r="A662">
        <v>661</v>
      </c>
      <c r="B662" t="s">
        <v>1143</v>
      </c>
      <c r="C662" t="s">
        <v>57</v>
      </c>
      <c r="D662">
        <v>4</v>
      </c>
      <c r="E662">
        <v>6</v>
      </c>
      <c r="F662">
        <v>0</v>
      </c>
      <c r="G662">
        <v>25</v>
      </c>
      <c r="H662">
        <v>13</v>
      </c>
      <c r="I662">
        <v>85</v>
      </c>
      <c r="J662">
        <v>4.87</v>
      </c>
      <c r="K662">
        <v>2.0099999999999998</v>
      </c>
      <c r="L662">
        <v>1.69</v>
      </c>
      <c r="M662">
        <v>0.3</v>
      </c>
      <c r="N662" s="1">
        <v>0.66300000000000003</v>
      </c>
      <c r="P662">
        <v>5.51</v>
      </c>
      <c r="Q662">
        <v>5.43</v>
      </c>
      <c r="R662">
        <v>0.2</v>
      </c>
    </row>
    <row r="663" spans="1:18" x14ac:dyDescent="0.45">
      <c r="A663">
        <v>662</v>
      </c>
      <c r="B663" t="s">
        <v>1144</v>
      </c>
      <c r="D663">
        <v>3</v>
      </c>
      <c r="E663">
        <v>6</v>
      </c>
      <c r="F663">
        <v>0</v>
      </c>
      <c r="G663">
        <v>28</v>
      </c>
      <c r="H663">
        <v>13</v>
      </c>
      <c r="I663">
        <v>81.2</v>
      </c>
      <c r="J663">
        <v>5.51</v>
      </c>
      <c r="K663">
        <v>3.19</v>
      </c>
      <c r="L663">
        <v>1.32</v>
      </c>
      <c r="M663">
        <v>0.29499999999999998</v>
      </c>
      <c r="N663" s="1">
        <v>0.66200000000000003</v>
      </c>
      <c r="P663">
        <v>5.29</v>
      </c>
      <c r="Q663">
        <v>5.23</v>
      </c>
      <c r="R663">
        <v>0.2</v>
      </c>
    </row>
    <row r="664" spans="1:18" x14ac:dyDescent="0.45">
      <c r="A664">
        <v>663</v>
      </c>
      <c r="B664" t="s">
        <v>1145</v>
      </c>
      <c r="C664" t="s">
        <v>43</v>
      </c>
      <c r="D664">
        <v>5</v>
      </c>
      <c r="E664">
        <v>7</v>
      </c>
      <c r="F664">
        <v>0</v>
      </c>
      <c r="G664">
        <v>31</v>
      </c>
      <c r="H664">
        <v>13</v>
      </c>
      <c r="I664">
        <v>85.1</v>
      </c>
      <c r="J664">
        <v>7.49</v>
      </c>
      <c r="K664">
        <v>4.43</v>
      </c>
      <c r="L664">
        <v>1.27</v>
      </c>
      <c r="M664">
        <v>0.3</v>
      </c>
      <c r="N664" s="1">
        <v>0.70899999999999996</v>
      </c>
      <c r="P664">
        <v>4.8499999999999996</v>
      </c>
      <c r="Q664">
        <v>4.97</v>
      </c>
      <c r="R664">
        <v>0.2</v>
      </c>
    </row>
    <row r="665" spans="1:18" x14ac:dyDescent="0.45">
      <c r="A665">
        <v>664</v>
      </c>
      <c r="B665" t="s">
        <v>1146</v>
      </c>
      <c r="C665" t="s">
        <v>18</v>
      </c>
      <c r="D665">
        <v>3</v>
      </c>
      <c r="E665">
        <v>5</v>
      </c>
      <c r="F665">
        <v>0</v>
      </c>
      <c r="G665">
        <v>17</v>
      </c>
      <c r="H665">
        <v>13</v>
      </c>
      <c r="I665">
        <v>79.099999999999994</v>
      </c>
      <c r="J665">
        <v>6.58</v>
      </c>
      <c r="K665">
        <v>3.52</v>
      </c>
      <c r="L665">
        <v>1.48</v>
      </c>
      <c r="M665">
        <v>0.29899999999999999</v>
      </c>
      <c r="N665" s="1">
        <v>0.68500000000000005</v>
      </c>
      <c r="P665">
        <v>5.22</v>
      </c>
      <c r="Q665">
        <v>5.17</v>
      </c>
      <c r="R665">
        <v>0.2</v>
      </c>
    </row>
    <row r="666" spans="1:18" x14ac:dyDescent="0.45">
      <c r="A666">
        <v>665</v>
      </c>
      <c r="B666" t="s">
        <v>1147</v>
      </c>
      <c r="D666">
        <v>3</v>
      </c>
      <c r="E666">
        <v>5</v>
      </c>
      <c r="F666">
        <v>0</v>
      </c>
      <c r="G666">
        <v>20</v>
      </c>
      <c r="H666">
        <v>13</v>
      </c>
      <c r="I666">
        <v>69.2</v>
      </c>
      <c r="J666">
        <v>6.59</v>
      </c>
      <c r="K666">
        <v>5.04</v>
      </c>
      <c r="L666">
        <v>1.03</v>
      </c>
      <c r="M666">
        <v>0.29799999999999999</v>
      </c>
      <c r="N666" s="1">
        <v>0.70399999999999996</v>
      </c>
      <c r="P666">
        <v>4.91</v>
      </c>
      <c r="Q666">
        <v>5.09</v>
      </c>
      <c r="R666">
        <v>0.1</v>
      </c>
    </row>
    <row r="667" spans="1:18" x14ac:dyDescent="0.45">
      <c r="A667">
        <v>666</v>
      </c>
      <c r="B667" t="s">
        <v>1148</v>
      </c>
      <c r="C667" t="s">
        <v>50</v>
      </c>
      <c r="D667">
        <v>4</v>
      </c>
      <c r="E667">
        <v>6</v>
      </c>
      <c r="F667">
        <v>0</v>
      </c>
      <c r="G667">
        <v>27</v>
      </c>
      <c r="H667">
        <v>13</v>
      </c>
      <c r="I667">
        <v>82.2</v>
      </c>
      <c r="J667">
        <v>7.84</v>
      </c>
      <c r="K667">
        <v>5.1100000000000003</v>
      </c>
      <c r="L667">
        <v>1.41</v>
      </c>
      <c r="M667">
        <v>0.3</v>
      </c>
      <c r="N667" s="1">
        <v>0.67900000000000005</v>
      </c>
      <c r="P667">
        <v>5.55</v>
      </c>
      <c r="Q667">
        <v>5.48</v>
      </c>
      <c r="R667">
        <v>0.1</v>
      </c>
    </row>
    <row r="668" spans="1:18" x14ac:dyDescent="0.45">
      <c r="A668">
        <v>667</v>
      </c>
      <c r="B668" t="s">
        <v>1149</v>
      </c>
      <c r="D668">
        <v>4</v>
      </c>
      <c r="E668">
        <v>6</v>
      </c>
      <c r="F668">
        <v>0</v>
      </c>
      <c r="G668">
        <v>21</v>
      </c>
      <c r="H668">
        <v>13</v>
      </c>
      <c r="I668">
        <v>81</v>
      </c>
      <c r="J668">
        <v>5.33</v>
      </c>
      <c r="K668">
        <v>3.56</v>
      </c>
      <c r="L668">
        <v>1.33</v>
      </c>
      <c r="M668">
        <v>0.29599999999999999</v>
      </c>
      <c r="N668" s="1">
        <v>0.67200000000000004</v>
      </c>
      <c r="P668">
        <v>5.33</v>
      </c>
      <c r="Q668">
        <v>5.48</v>
      </c>
      <c r="R668">
        <v>0.1</v>
      </c>
    </row>
    <row r="669" spans="1:18" x14ac:dyDescent="0.45">
      <c r="A669">
        <v>668</v>
      </c>
      <c r="B669" t="s">
        <v>1150</v>
      </c>
      <c r="D669">
        <v>3</v>
      </c>
      <c r="E669">
        <v>6</v>
      </c>
      <c r="F669">
        <v>0</v>
      </c>
      <c r="G669">
        <v>15</v>
      </c>
      <c r="H669">
        <v>13</v>
      </c>
      <c r="I669">
        <v>68.099999999999994</v>
      </c>
      <c r="J669">
        <v>5.93</v>
      </c>
      <c r="K669">
        <v>3.29</v>
      </c>
      <c r="L669">
        <v>1.45</v>
      </c>
      <c r="M669">
        <v>0.29699999999999999</v>
      </c>
      <c r="N669" s="1">
        <v>0.68100000000000005</v>
      </c>
      <c r="P669">
        <v>5.27</v>
      </c>
      <c r="Q669">
        <v>5.35</v>
      </c>
      <c r="R669">
        <v>0</v>
      </c>
    </row>
    <row r="670" spans="1:18" x14ac:dyDescent="0.45">
      <c r="A670">
        <v>669</v>
      </c>
      <c r="B670" t="s">
        <v>1151</v>
      </c>
      <c r="C670" t="s">
        <v>132</v>
      </c>
      <c r="D670">
        <v>3</v>
      </c>
      <c r="E670">
        <v>6</v>
      </c>
      <c r="F670">
        <v>0</v>
      </c>
      <c r="G670">
        <v>19</v>
      </c>
      <c r="H670">
        <v>13</v>
      </c>
      <c r="I670">
        <v>75</v>
      </c>
      <c r="J670">
        <v>8.2799999999999994</v>
      </c>
      <c r="K670">
        <v>5.28</v>
      </c>
      <c r="L670">
        <v>1.56</v>
      </c>
      <c r="M670">
        <v>0.29199999999999998</v>
      </c>
      <c r="N670" s="1">
        <v>0.66100000000000003</v>
      </c>
      <c r="P670">
        <v>5.76</v>
      </c>
      <c r="Q670">
        <v>5.63</v>
      </c>
      <c r="R670">
        <v>0</v>
      </c>
    </row>
    <row r="671" spans="1:18" x14ac:dyDescent="0.45">
      <c r="A671">
        <v>670</v>
      </c>
      <c r="B671" t="s">
        <v>1152</v>
      </c>
      <c r="C671" t="s">
        <v>48</v>
      </c>
      <c r="D671">
        <v>2</v>
      </c>
      <c r="E671">
        <v>3</v>
      </c>
      <c r="F671">
        <v>0</v>
      </c>
      <c r="G671">
        <v>17</v>
      </c>
      <c r="H671">
        <v>13</v>
      </c>
      <c r="I671">
        <v>64.2</v>
      </c>
      <c r="J671">
        <v>5.43</v>
      </c>
      <c r="K671">
        <v>3.89</v>
      </c>
      <c r="L671">
        <v>1.25</v>
      </c>
      <c r="M671">
        <v>0.28799999999999998</v>
      </c>
      <c r="N671" s="1">
        <v>0.67900000000000005</v>
      </c>
      <c r="P671">
        <v>5.15</v>
      </c>
      <c r="Q671">
        <v>5.39</v>
      </c>
      <c r="R671">
        <v>0</v>
      </c>
    </row>
    <row r="672" spans="1:18" x14ac:dyDescent="0.45">
      <c r="A672">
        <v>671</v>
      </c>
      <c r="B672" t="s">
        <v>1153</v>
      </c>
      <c r="C672" t="s">
        <v>48</v>
      </c>
      <c r="D672">
        <v>5</v>
      </c>
      <c r="E672">
        <v>5</v>
      </c>
      <c r="F672">
        <v>0</v>
      </c>
      <c r="G672">
        <v>28</v>
      </c>
      <c r="H672">
        <v>13</v>
      </c>
      <c r="I672">
        <v>85.1</v>
      </c>
      <c r="J672">
        <v>7.17</v>
      </c>
      <c r="K672">
        <v>5.28</v>
      </c>
      <c r="L672">
        <v>1.1599999999999999</v>
      </c>
      <c r="M672">
        <v>0.29099999999999998</v>
      </c>
      <c r="N672" s="1">
        <v>0.70499999999999996</v>
      </c>
      <c r="P672">
        <v>4.96</v>
      </c>
      <c r="Q672">
        <v>5.27</v>
      </c>
      <c r="R672">
        <v>0</v>
      </c>
    </row>
    <row r="673" spans="1:18" x14ac:dyDescent="0.45">
      <c r="A673">
        <v>672</v>
      </c>
      <c r="B673" t="s">
        <v>1154</v>
      </c>
      <c r="C673" t="s">
        <v>35</v>
      </c>
      <c r="D673">
        <v>5</v>
      </c>
      <c r="E673">
        <v>9</v>
      </c>
      <c r="F673">
        <v>0</v>
      </c>
      <c r="G673">
        <v>25</v>
      </c>
      <c r="H673">
        <v>13</v>
      </c>
      <c r="I673">
        <v>94.2</v>
      </c>
      <c r="J673">
        <v>4.5599999999999996</v>
      </c>
      <c r="K673">
        <v>3.04</v>
      </c>
      <c r="L673">
        <v>1.71</v>
      </c>
      <c r="M673">
        <v>0.29799999999999999</v>
      </c>
      <c r="N673" s="1">
        <v>0.66200000000000003</v>
      </c>
      <c r="P673">
        <v>5.8</v>
      </c>
      <c r="Q673">
        <v>5.85</v>
      </c>
      <c r="R673">
        <v>-0.1</v>
      </c>
    </row>
    <row r="674" spans="1:18" x14ac:dyDescent="0.45">
      <c r="A674">
        <v>673</v>
      </c>
      <c r="B674" t="s">
        <v>1155</v>
      </c>
      <c r="D674">
        <v>3</v>
      </c>
      <c r="E674">
        <v>4</v>
      </c>
      <c r="F674">
        <v>0</v>
      </c>
      <c r="G674">
        <v>16</v>
      </c>
      <c r="H674">
        <v>13</v>
      </c>
      <c r="I674">
        <v>61</v>
      </c>
      <c r="J674">
        <v>6.34</v>
      </c>
      <c r="K674">
        <v>4.87</v>
      </c>
      <c r="L674">
        <v>1.48</v>
      </c>
      <c r="M674">
        <v>0.30099999999999999</v>
      </c>
      <c r="N674" s="1">
        <v>0.69299999999999995</v>
      </c>
      <c r="P674">
        <v>5.61</v>
      </c>
      <c r="Q674">
        <v>5.8</v>
      </c>
      <c r="R674">
        <v>-0.1</v>
      </c>
    </row>
    <row r="675" spans="1:18" x14ac:dyDescent="0.45">
      <c r="A675">
        <v>674</v>
      </c>
      <c r="B675" t="s">
        <v>1156</v>
      </c>
      <c r="C675" t="s">
        <v>45</v>
      </c>
      <c r="D675">
        <v>3</v>
      </c>
      <c r="E675">
        <v>5</v>
      </c>
      <c r="F675">
        <v>0</v>
      </c>
      <c r="G675">
        <v>16</v>
      </c>
      <c r="H675">
        <v>13</v>
      </c>
      <c r="I675">
        <v>66.2</v>
      </c>
      <c r="J675">
        <v>6.34</v>
      </c>
      <c r="K675">
        <v>4.32</v>
      </c>
      <c r="L675">
        <v>1.62</v>
      </c>
      <c r="M675">
        <v>0.29899999999999999</v>
      </c>
      <c r="N675" s="1">
        <v>0.67600000000000005</v>
      </c>
      <c r="P675">
        <v>5.8</v>
      </c>
      <c r="Q675">
        <v>5.71</v>
      </c>
      <c r="R675">
        <v>-0.1</v>
      </c>
    </row>
    <row r="676" spans="1:18" x14ac:dyDescent="0.45">
      <c r="A676">
        <v>675</v>
      </c>
      <c r="B676" t="s">
        <v>1157</v>
      </c>
      <c r="D676">
        <v>3</v>
      </c>
      <c r="E676">
        <v>7</v>
      </c>
      <c r="F676">
        <v>0</v>
      </c>
      <c r="G676">
        <v>19</v>
      </c>
      <c r="H676">
        <v>13</v>
      </c>
      <c r="I676">
        <v>64</v>
      </c>
      <c r="J676">
        <v>5.63</v>
      </c>
      <c r="K676">
        <v>5.0599999999999996</v>
      </c>
      <c r="L676">
        <v>1.27</v>
      </c>
      <c r="M676">
        <v>0.30099999999999999</v>
      </c>
      <c r="N676" s="1">
        <v>0.67100000000000004</v>
      </c>
      <c r="P676">
        <v>5.77</v>
      </c>
      <c r="Q676">
        <v>5.85</v>
      </c>
      <c r="R676">
        <v>-0.3</v>
      </c>
    </row>
    <row r="677" spans="1:18" x14ac:dyDescent="0.45">
      <c r="A677">
        <v>676</v>
      </c>
      <c r="B677" t="s">
        <v>1158</v>
      </c>
      <c r="C677" t="s">
        <v>45</v>
      </c>
      <c r="D677">
        <v>5</v>
      </c>
      <c r="E677">
        <v>2</v>
      </c>
      <c r="F677">
        <v>0</v>
      </c>
      <c r="G677">
        <v>12</v>
      </c>
      <c r="H677">
        <v>12</v>
      </c>
      <c r="I677">
        <v>65.099999999999994</v>
      </c>
      <c r="J677">
        <v>13.09</v>
      </c>
      <c r="K677">
        <v>2.0699999999999998</v>
      </c>
      <c r="L677">
        <v>1.24</v>
      </c>
      <c r="M677">
        <v>0.29299999999999998</v>
      </c>
      <c r="N677" s="1">
        <v>0.79400000000000004</v>
      </c>
      <c r="P677">
        <v>2.89</v>
      </c>
      <c r="Q677">
        <v>2.87</v>
      </c>
      <c r="R677">
        <v>2.1</v>
      </c>
    </row>
    <row r="678" spans="1:18" x14ac:dyDescent="0.45">
      <c r="A678">
        <v>677</v>
      </c>
      <c r="B678" t="s">
        <v>1159</v>
      </c>
      <c r="C678" t="s">
        <v>60</v>
      </c>
      <c r="D678">
        <v>6</v>
      </c>
      <c r="E678">
        <v>4</v>
      </c>
      <c r="F678">
        <v>0</v>
      </c>
      <c r="G678">
        <v>30</v>
      </c>
      <c r="H678">
        <v>12</v>
      </c>
      <c r="I678">
        <v>89.1</v>
      </c>
      <c r="J678">
        <v>9.4700000000000006</v>
      </c>
      <c r="K678">
        <v>1.91</v>
      </c>
      <c r="L678">
        <v>1.1100000000000001</v>
      </c>
      <c r="M678">
        <v>0.309</v>
      </c>
      <c r="N678" s="1">
        <v>0.72499999999999998</v>
      </c>
      <c r="P678">
        <v>3.73</v>
      </c>
      <c r="Q678">
        <v>3.49</v>
      </c>
      <c r="R678">
        <v>1.8</v>
      </c>
    </row>
    <row r="679" spans="1:18" x14ac:dyDescent="0.45">
      <c r="A679">
        <v>678</v>
      </c>
      <c r="B679" t="s">
        <v>1160</v>
      </c>
      <c r="C679" t="s">
        <v>60</v>
      </c>
      <c r="D679">
        <v>6</v>
      </c>
      <c r="E679">
        <v>5</v>
      </c>
      <c r="F679">
        <v>0</v>
      </c>
      <c r="G679">
        <v>43</v>
      </c>
      <c r="H679">
        <v>12</v>
      </c>
      <c r="I679">
        <v>99</v>
      </c>
      <c r="J679">
        <v>8.18</v>
      </c>
      <c r="K679">
        <v>3</v>
      </c>
      <c r="L679">
        <v>1.0900000000000001</v>
      </c>
      <c r="M679">
        <v>0.308</v>
      </c>
      <c r="N679" s="1">
        <v>0.70199999999999996</v>
      </c>
      <c r="P679">
        <v>4.3600000000000003</v>
      </c>
      <c r="Q679">
        <v>4.0999999999999996</v>
      </c>
      <c r="R679">
        <v>1.2</v>
      </c>
    </row>
    <row r="680" spans="1:18" x14ac:dyDescent="0.45">
      <c r="A680">
        <v>679</v>
      </c>
      <c r="B680" t="s">
        <v>1161</v>
      </c>
      <c r="C680" t="s">
        <v>132</v>
      </c>
      <c r="D680">
        <v>4</v>
      </c>
      <c r="E680">
        <v>6</v>
      </c>
      <c r="F680">
        <v>0</v>
      </c>
      <c r="G680">
        <v>21</v>
      </c>
      <c r="H680">
        <v>12</v>
      </c>
      <c r="I680">
        <v>98</v>
      </c>
      <c r="J680">
        <v>6.98</v>
      </c>
      <c r="K680">
        <v>2.39</v>
      </c>
      <c r="L680">
        <v>1.29</v>
      </c>
      <c r="M680">
        <v>0.29199999999999998</v>
      </c>
      <c r="N680" s="1">
        <v>0.67</v>
      </c>
      <c r="P680">
        <v>4.68</v>
      </c>
      <c r="Q680">
        <v>4.57</v>
      </c>
      <c r="R680">
        <v>1.1000000000000001</v>
      </c>
    </row>
    <row r="681" spans="1:18" x14ac:dyDescent="0.45">
      <c r="A681">
        <v>680</v>
      </c>
      <c r="B681" t="s">
        <v>1162</v>
      </c>
      <c r="C681" t="s">
        <v>117</v>
      </c>
      <c r="D681">
        <v>5</v>
      </c>
      <c r="E681">
        <v>4</v>
      </c>
      <c r="F681">
        <v>0</v>
      </c>
      <c r="G681">
        <v>24</v>
      </c>
      <c r="H681">
        <v>12</v>
      </c>
      <c r="I681">
        <v>78.099999999999994</v>
      </c>
      <c r="J681">
        <v>7.59</v>
      </c>
      <c r="K681">
        <v>2.5299999999999998</v>
      </c>
      <c r="L681">
        <v>1.1499999999999999</v>
      </c>
      <c r="M681">
        <v>0.30099999999999999</v>
      </c>
      <c r="N681" s="1">
        <v>0.72199999999999998</v>
      </c>
      <c r="P681">
        <v>4.1399999999999997</v>
      </c>
      <c r="Q681">
        <v>4.1500000000000004</v>
      </c>
      <c r="R681">
        <v>0.9</v>
      </c>
    </row>
    <row r="682" spans="1:18" x14ac:dyDescent="0.45">
      <c r="A682">
        <v>681</v>
      </c>
      <c r="B682" t="s">
        <v>1163</v>
      </c>
      <c r="C682" t="s">
        <v>43</v>
      </c>
      <c r="D682">
        <v>4</v>
      </c>
      <c r="E682">
        <v>4</v>
      </c>
      <c r="F682">
        <v>0</v>
      </c>
      <c r="G682">
        <v>18</v>
      </c>
      <c r="H682">
        <v>12</v>
      </c>
      <c r="I682">
        <v>57.2</v>
      </c>
      <c r="J682">
        <v>9.51</v>
      </c>
      <c r="K682">
        <v>3.59</v>
      </c>
      <c r="L682">
        <v>1.25</v>
      </c>
      <c r="M682">
        <v>0.30399999999999999</v>
      </c>
      <c r="N682" s="1">
        <v>0.70799999999999996</v>
      </c>
      <c r="P682">
        <v>4.5199999999999996</v>
      </c>
      <c r="Q682">
        <v>4.29</v>
      </c>
      <c r="R682">
        <v>0.8</v>
      </c>
    </row>
    <row r="683" spans="1:18" x14ac:dyDescent="0.45">
      <c r="A683">
        <v>682</v>
      </c>
      <c r="B683" t="s">
        <v>1164</v>
      </c>
      <c r="C683" t="s">
        <v>102</v>
      </c>
      <c r="D683">
        <v>4</v>
      </c>
      <c r="E683">
        <v>5</v>
      </c>
      <c r="F683">
        <v>0</v>
      </c>
      <c r="G683">
        <v>26</v>
      </c>
      <c r="H683">
        <v>12</v>
      </c>
      <c r="I683">
        <v>72.099999999999994</v>
      </c>
      <c r="J683">
        <v>6.97</v>
      </c>
      <c r="K683">
        <v>2.86</v>
      </c>
      <c r="L683">
        <v>1.1200000000000001</v>
      </c>
      <c r="M683">
        <v>0.28899999999999998</v>
      </c>
      <c r="N683" s="1">
        <v>0.68</v>
      </c>
      <c r="P683">
        <v>4.4800000000000004</v>
      </c>
      <c r="Q683">
        <v>4.4000000000000004</v>
      </c>
      <c r="R683">
        <v>0.7</v>
      </c>
    </row>
    <row r="684" spans="1:18" x14ac:dyDescent="0.45">
      <c r="A684">
        <v>683</v>
      </c>
      <c r="B684" t="s">
        <v>1165</v>
      </c>
      <c r="C684" t="s">
        <v>43</v>
      </c>
      <c r="D684">
        <v>4</v>
      </c>
      <c r="E684">
        <v>4</v>
      </c>
      <c r="F684">
        <v>0</v>
      </c>
      <c r="G684">
        <v>13</v>
      </c>
      <c r="H684">
        <v>12</v>
      </c>
      <c r="I684">
        <v>59.1</v>
      </c>
      <c r="J684">
        <v>6.68</v>
      </c>
      <c r="K684">
        <v>1.97</v>
      </c>
      <c r="L684">
        <v>1.21</v>
      </c>
      <c r="M684">
        <v>0.29899999999999999</v>
      </c>
      <c r="N684" s="1">
        <v>0.68400000000000005</v>
      </c>
      <c r="P684">
        <v>4.55</v>
      </c>
      <c r="Q684">
        <v>4.33</v>
      </c>
      <c r="R684">
        <v>0.7</v>
      </c>
    </row>
    <row r="685" spans="1:18" x14ac:dyDescent="0.45">
      <c r="A685">
        <v>684</v>
      </c>
      <c r="B685" t="s">
        <v>1166</v>
      </c>
      <c r="D685">
        <v>3</v>
      </c>
      <c r="E685">
        <v>4</v>
      </c>
      <c r="F685">
        <v>0</v>
      </c>
      <c r="G685">
        <v>21</v>
      </c>
      <c r="H685">
        <v>12</v>
      </c>
      <c r="I685">
        <v>73.099999999999994</v>
      </c>
      <c r="J685">
        <v>8.35</v>
      </c>
      <c r="K685">
        <v>4.42</v>
      </c>
      <c r="L685">
        <v>1.23</v>
      </c>
      <c r="M685">
        <v>0.29099999999999998</v>
      </c>
      <c r="N685" s="1">
        <v>0.70699999999999996</v>
      </c>
      <c r="P685">
        <v>4.67</v>
      </c>
      <c r="Q685">
        <v>4.7699999999999996</v>
      </c>
      <c r="R685">
        <v>0.6</v>
      </c>
    </row>
    <row r="686" spans="1:18" x14ac:dyDescent="0.45">
      <c r="A686">
        <v>685</v>
      </c>
      <c r="B686" t="s">
        <v>1167</v>
      </c>
      <c r="C686" t="s">
        <v>39</v>
      </c>
      <c r="D686">
        <v>4</v>
      </c>
      <c r="E686">
        <v>6</v>
      </c>
      <c r="F686">
        <v>0</v>
      </c>
      <c r="G686">
        <v>26</v>
      </c>
      <c r="H686">
        <v>12</v>
      </c>
      <c r="I686">
        <v>78.2</v>
      </c>
      <c r="J686">
        <v>7.66</v>
      </c>
      <c r="K686">
        <v>3.32</v>
      </c>
      <c r="L686">
        <v>1.1399999999999999</v>
      </c>
      <c r="M686">
        <v>0.29699999999999999</v>
      </c>
      <c r="N686" s="1">
        <v>0.68100000000000005</v>
      </c>
      <c r="P686">
        <v>4.6900000000000004</v>
      </c>
      <c r="Q686">
        <v>4.58</v>
      </c>
      <c r="R686">
        <v>0.6</v>
      </c>
    </row>
    <row r="687" spans="1:18" x14ac:dyDescent="0.45">
      <c r="A687">
        <v>686</v>
      </c>
      <c r="B687" t="s">
        <v>1168</v>
      </c>
      <c r="C687" t="s">
        <v>18</v>
      </c>
      <c r="D687">
        <v>4</v>
      </c>
      <c r="E687">
        <v>5</v>
      </c>
      <c r="F687">
        <v>0</v>
      </c>
      <c r="G687">
        <v>28</v>
      </c>
      <c r="H687">
        <v>12</v>
      </c>
      <c r="I687">
        <v>80.099999999999994</v>
      </c>
      <c r="J687">
        <v>8.41</v>
      </c>
      <c r="K687">
        <v>3.7</v>
      </c>
      <c r="L687">
        <v>1.23</v>
      </c>
      <c r="M687">
        <v>0.29299999999999998</v>
      </c>
      <c r="N687" s="1">
        <v>0.69</v>
      </c>
      <c r="P687">
        <v>4.71</v>
      </c>
      <c r="Q687">
        <v>4.51</v>
      </c>
      <c r="R687">
        <v>0.6</v>
      </c>
    </row>
    <row r="688" spans="1:18" x14ac:dyDescent="0.45">
      <c r="A688">
        <v>687</v>
      </c>
      <c r="B688" t="s">
        <v>1169</v>
      </c>
      <c r="C688" t="s">
        <v>89</v>
      </c>
      <c r="D688">
        <v>4</v>
      </c>
      <c r="E688">
        <v>6</v>
      </c>
      <c r="F688">
        <v>0</v>
      </c>
      <c r="G688">
        <v>22</v>
      </c>
      <c r="H688">
        <v>12</v>
      </c>
      <c r="I688">
        <v>92</v>
      </c>
      <c r="J688">
        <v>5.38</v>
      </c>
      <c r="K688">
        <v>2.74</v>
      </c>
      <c r="L688">
        <v>1.27</v>
      </c>
      <c r="M688">
        <v>0.29499999999999998</v>
      </c>
      <c r="N688" s="1">
        <v>0.67700000000000005</v>
      </c>
      <c r="P688">
        <v>4.8899999999999997</v>
      </c>
      <c r="Q688">
        <v>4.9400000000000004</v>
      </c>
      <c r="R688">
        <v>0.5</v>
      </c>
    </row>
    <row r="689" spans="1:18" x14ac:dyDescent="0.45">
      <c r="A689">
        <v>688</v>
      </c>
      <c r="B689" t="s">
        <v>1170</v>
      </c>
      <c r="C689" t="s">
        <v>24</v>
      </c>
      <c r="D689">
        <v>5</v>
      </c>
      <c r="E689">
        <v>6</v>
      </c>
      <c r="F689">
        <v>0</v>
      </c>
      <c r="G689">
        <v>32</v>
      </c>
      <c r="H689">
        <v>12</v>
      </c>
      <c r="I689">
        <v>87</v>
      </c>
      <c r="J689">
        <v>7.55</v>
      </c>
      <c r="K689">
        <v>3.62</v>
      </c>
      <c r="L689">
        <v>1.34</v>
      </c>
      <c r="M689">
        <v>0.29299999999999998</v>
      </c>
      <c r="N689" s="1">
        <v>0.70899999999999996</v>
      </c>
      <c r="P689">
        <v>4.66</v>
      </c>
      <c r="Q689">
        <v>4.8600000000000003</v>
      </c>
      <c r="R689">
        <v>0.5</v>
      </c>
    </row>
    <row r="690" spans="1:18" x14ac:dyDescent="0.45">
      <c r="A690">
        <v>689</v>
      </c>
      <c r="B690" t="s">
        <v>1171</v>
      </c>
      <c r="C690" t="s">
        <v>18</v>
      </c>
      <c r="D690">
        <v>5</v>
      </c>
      <c r="E690">
        <v>5</v>
      </c>
      <c r="F690">
        <v>0</v>
      </c>
      <c r="G690">
        <v>19</v>
      </c>
      <c r="H690">
        <v>12</v>
      </c>
      <c r="I690">
        <v>60.2</v>
      </c>
      <c r="J690">
        <v>7.86</v>
      </c>
      <c r="K690">
        <v>3.41</v>
      </c>
      <c r="L690">
        <v>1.19</v>
      </c>
      <c r="M690">
        <v>0.29199999999999998</v>
      </c>
      <c r="N690" s="1">
        <v>0.68200000000000005</v>
      </c>
      <c r="P690">
        <v>4.5999999999999996</v>
      </c>
      <c r="Q690">
        <v>4.5599999999999996</v>
      </c>
      <c r="R690">
        <v>0.5</v>
      </c>
    </row>
    <row r="691" spans="1:18" x14ac:dyDescent="0.45">
      <c r="A691">
        <v>690</v>
      </c>
      <c r="B691" t="s">
        <v>1172</v>
      </c>
      <c r="C691" t="s">
        <v>39</v>
      </c>
      <c r="D691">
        <v>5</v>
      </c>
      <c r="E691">
        <v>7</v>
      </c>
      <c r="F691">
        <v>0</v>
      </c>
      <c r="G691">
        <v>31</v>
      </c>
      <c r="H691">
        <v>12</v>
      </c>
      <c r="I691">
        <v>86.1</v>
      </c>
      <c r="J691">
        <v>6.78</v>
      </c>
      <c r="K691">
        <v>3.75</v>
      </c>
      <c r="L691">
        <v>1.1499999999999999</v>
      </c>
      <c r="M691">
        <v>0.29299999999999998</v>
      </c>
      <c r="N691" s="1">
        <v>0.69099999999999995</v>
      </c>
      <c r="P691">
        <v>4.6900000000000004</v>
      </c>
      <c r="Q691">
        <v>4.87</v>
      </c>
      <c r="R691">
        <v>0.5</v>
      </c>
    </row>
    <row r="692" spans="1:18" x14ac:dyDescent="0.45">
      <c r="A692">
        <v>691</v>
      </c>
      <c r="B692" t="s">
        <v>1173</v>
      </c>
      <c r="C692" t="s">
        <v>22</v>
      </c>
      <c r="D692">
        <v>3</v>
      </c>
      <c r="E692">
        <v>4</v>
      </c>
      <c r="F692">
        <v>0</v>
      </c>
      <c r="G692">
        <v>15</v>
      </c>
      <c r="H692">
        <v>12</v>
      </c>
      <c r="I692">
        <v>66.099999999999994</v>
      </c>
      <c r="J692">
        <v>8.42</v>
      </c>
      <c r="K692">
        <v>3.67</v>
      </c>
      <c r="L692">
        <v>1.49</v>
      </c>
      <c r="M692">
        <v>0.28000000000000003</v>
      </c>
      <c r="N692" s="1">
        <v>0.69299999999999995</v>
      </c>
      <c r="P692">
        <v>4.75</v>
      </c>
      <c r="Q692">
        <v>4.9000000000000004</v>
      </c>
      <c r="R692">
        <v>0.4</v>
      </c>
    </row>
    <row r="693" spans="1:18" x14ac:dyDescent="0.45">
      <c r="A693">
        <v>692</v>
      </c>
      <c r="B693" t="s">
        <v>1174</v>
      </c>
      <c r="C693" t="s">
        <v>102</v>
      </c>
      <c r="D693">
        <v>4</v>
      </c>
      <c r="E693">
        <v>6</v>
      </c>
      <c r="F693">
        <v>0</v>
      </c>
      <c r="G693">
        <v>23</v>
      </c>
      <c r="H693">
        <v>12</v>
      </c>
      <c r="I693">
        <v>84.1</v>
      </c>
      <c r="J693">
        <v>5.98</v>
      </c>
      <c r="K693">
        <v>2.78</v>
      </c>
      <c r="L693">
        <v>1.17</v>
      </c>
      <c r="M693">
        <v>0.29699999999999999</v>
      </c>
      <c r="N693" s="1">
        <v>0.67600000000000005</v>
      </c>
      <c r="P693">
        <v>4.8</v>
      </c>
      <c r="Q693">
        <v>4.76</v>
      </c>
      <c r="R693">
        <v>0.4</v>
      </c>
    </row>
    <row r="694" spans="1:18" x14ac:dyDescent="0.45">
      <c r="A694">
        <v>693</v>
      </c>
      <c r="B694" t="s">
        <v>1175</v>
      </c>
      <c r="C694" t="s">
        <v>18</v>
      </c>
      <c r="D694">
        <v>3</v>
      </c>
      <c r="E694">
        <v>4</v>
      </c>
      <c r="F694">
        <v>0</v>
      </c>
      <c r="G694">
        <v>16</v>
      </c>
      <c r="H694">
        <v>12</v>
      </c>
      <c r="I694">
        <v>57.1</v>
      </c>
      <c r="J694">
        <v>8.8000000000000007</v>
      </c>
      <c r="K694">
        <v>3.77</v>
      </c>
      <c r="L694">
        <v>1.41</v>
      </c>
      <c r="M694">
        <v>0.29699999999999999</v>
      </c>
      <c r="N694" s="1">
        <v>0.73499999999999999</v>
      </c>
      <c r="P694">
        <v>4.55</v>
      </c>
      <c r="Q694">
        <v>4.7</v>
      </c>
      <c r="R694">
        <v>0.4</v>
      </c>
    </row>
    <row r="695" spans="1:18" x14ac:dyDescent="0.45">
      <c r="A695">
        <v>694</v>
      </c>
      <c r="B695" t="s">
        <v>1176</v>
      </c>
      <c r="C695" t="s">
        <v>102</v>
      </c>
      <c r="D695">
        <v>3</v>
      </c>
      <c r="E695">
        <v>5</v>
      </c>
      <c r="F695">
        <v>0</v>
      </c>
      <c r="G695">
        <v>24</v>
      </c>
      <c r="H695">
        <v>12</v>
      </c>
      <c r="I695">
        <v>85</v>
      </c>
      <c r="J695">
        <v>7.31</v>
      </c>
      <c r="K695">
        <v>4.45</v>
      </c>
      <c r="L695">
        <v>1.1599999999999999</v>
      </c>
      <c r="M695">
        <v>0.28999999999999998</v>
      </c>
      <c r="N695" s="1">
        <v>0.68100000000000005</v>
      </c>
      <c r="P695">
        <v>4.9800000000000004</v>
      </c>
      <c r="Q695">
        <v>4.9000000000000004</v>
      </c>
      <c r="R695">
        <v>0.3</v>
      </c>
    </row>
    <row r="696" spans="1:18" x14ac:dyDescent="0.45">
      <c r="A696">
        <v>695</v>
      </c>
      <c r="B696" t="s">
        <v>1177</v>
      </c>
      <c r="C696" t="s">
        <v>52</v>
      </c>
      <c r="D696">
        <v>5</v>
      </c>
      <c r="E696">
        <v>6</v>
      </c>
      <c r="F696">
        <v>0</v>
      </c>
      <c r="G696">
        <v>21</v>
      </c>
      <c r="H696">
        <v>12</v>
      </c>
      <c r="I696">
        <v>73.099999999999994</v>
      </c>
      <c r="J696">
        <v>6.51</v>
      </c>
      <c r="K696">
        <v>3.19</v>
      </c>
      <c r="L696">
        <v>1.1100000000000001</v>
      </c>
      <c r="M696">
        <v>0.28799999999999998</v>
      </c>
      <c r="N696" s="1">
        <v>0.67900000000000005</v>
      </c>
      <c r="P696">
        <v>4.67</v>
      </c>
      <c r="Q696">
        <v>4.8</v>
      </c>
      <c r="R696">
        <v>0.3</v>
      </c>
    </row>
    <row r="697" spans="1:18" x14ac:dyDescent="0.45">
      <c r="A697">
        <v>696</v>
      </c>
      <c r="B697" t="s">
        <v>1178</v>
      </c>
      <c r="C697" t="s">
        <v>48</v>
      </c>
      <c r="D697">
        <v>3</v>
      </c>
      <c r="E697">
        <v>4</v>
      </c>
      <c r="F697">
        <v>0</v>
      </c>
      <c r="G697">
        <v>22</v>
      </c>
      <c r="H697">
        <v>12</v>
      </c>
      <c r="I697">
        <v>61</v>
      </c>
      <c r="J697">
        <v>9.3000000000000007</v>
      </c>
      <c r="K697">
        <v>4.72</v>
      </c>
      <c r="L697">
        <v>1.18</v>
      </c>
      <c r="M697">
        <v>0.28999999999999998</v>
      </c>
      <c r="N697" s="1">
        <v>0.69399999999999995</v>
      </c>
      <c r="P697">
        <v>4.72</v>
      </c>
      <c r="Q697">
        <v>4.66</v>
      </c>
      <c r="R697">
        <v>0.3</v>
      </c>
    </row>
    <row r="698" spans="1:18" x14ac:dyDescent="0.45">
      <c r="A698">
        <v>697</v>
      </c>
      <c r="B698" t="s">
        <v>1179</v>
      </c>
      <c r="C698" t="s">
        <v>45</v>
      </c>
      <c r="D698">
        <v>3</v>
      </c>
      <c r="E698">
        <v>5</v>
      </c>
      <c r="F698">
        <v>0</v>
      </c>
      <c r="G698">
        <v>17</v>
      </c>
      <c r="H698">
        <v>12</v>
      </c>
      <c r="I698">
        <v>61.1</v>
      </c>
      <c r="J698">
        <v>5.29</v>
      </c>
      <c r="K698">
        <v>2.2000000000000002</v>
      </c>
      <c r="L698">
        <v>1.32</v>
      </c>
      <c r="M698">
        <v>0.29199999999999998</v>
      </c>
      <c r="N698" s="1">
        <v>0.65300000000000002</v>
      </c>
      <c r="P698">
        <v>4.99</v>
      </c>
      <c r="Q698">
        <v>5.07</v>
      </c>
      <c r="R698">
        <v>0.3</v>
      </c>
    </row>
    <row r="699" spans="1:18" x14ac:dyDescent="0.45">
      <c r="A699">
        <v>698</v>
      </c>
      <c r="B699" t="s">
        <v>1180</v>
      </c>
      <c r="C699" t="s">
        <v>89</v>
      </c>
      <c r="D699">
        <v>4</v>
      </c>
      <c r="E699">
        <v>6</v>
      </c>
      <c r="F699">
        <v>0</v>
      </c>
      <c r="G699">
        <v>23</v>
      </c>
      <c r="H699">
        <v>12</v>
      </c>
      <c r="I699">
        <v>67.099999999999994</v>
      </c>
      <c r="J699">
        <v>7.76</v>
      </c>
      <c r="K699">
        <v>4.1500000000000004</v>
      </c>
      <c r="L699">
        <v>1.2</v>
      </c>
      <c r="M699">
        <v>0.30199999999999999</v>
      </c>
      <c r="N699" s="1">
        <v>0.68600000000000005</v>
      </c>
      <c r="P699">
        <v>4.95</v>
      </c>
      <c r="Q699">
        <v>4.96</v>
      </c>
      <c r="R699">
        <v>0.3</v>
      </c>
    </row>
    <row r="700" spans="1:18" x14ac:dyDescent="0.45">
      <c r="A700">
        <v>699</v>
      </c>
      <c r="B700" t="s">
        <v>1181</v>
      </c>
      <c r="C700" t="s">
        <v>28</v>
      </c>
      <c r="D700">
        <v>3</v>
      </c>
      <c r="E700">
        <v>3</v>
      </c>
      <c r="F700">
        <v>0</v>
      </c>
      <c r="G700">
        <v>24</v>
      </c>
      <c r="H700">
        <v>12</v>
      </c>
      <c r="I700">
        <v>56</v>
      </c>
      <c r="J700">
        <v>9.32</v>
      </c>
      <c r="K700">
        <v>4.9800000000000004</v>
      </c>
      <c r="L700">
        <v>1.45</v>
      </c>
      <c r="M700">
        <v>0.29399999999999998</v>
      </c>
      <c r="N700" s="1">
        <v>0.746</v>
      </c>
      <c r="P700">
        <v>4.66</v>
      </c>
      <c r="Q700">
        <v>5.04</v>
      </c>
      <c r="R700">
        <v>0.3</v>
      </c>
    </row>
    <row r="701" spans="1:18" x14ac:dyDescent="0.45">
      <c r="A701">
        <v>700</v>
      </c>
      <c r="B701" t="s">
        <v>1182</v>
      </c>
      <c r="C701" t="s">
        <v>24</v>
      </c>
      <c r="D701">
        <v>4</v>
      </c>
      <c r="E701">
        <v>6</v>
      </c>
      <c r="F701">
        <v>0</v>
      </c>
      <c r="G701">
        <v>21</v>
      </c>
      <c r="H701">
        <v>12</v>
      </c>
      <c r="I701">
        <v>82.1</v>
      </c>
      <c r="J701">
        <v>8.09</v>
      </c>
      <c r="K701">
        <v>4.16</v>
      </c>
      <c r="L701">
        <v>1.42</v>
      </c>
      <c r="M701">
        <v>0.28799999999999998</v>
      </c>
      <c r="N701" s="1">
        <v>0.68500000000000005</v>
      </c>
      <c r="P701">
        <v>5.03</v>
      </c>
      <c r="Q701">
        <v>5.22</v>
      </c>
      <c r="R701">
        <v>0.3</v>
      </c>
    </row>
    <row r="702" spans="1:18" x14ac:dyDescent="0.45">
      <c r="A702">
        <v>701</v>
      </c>
      <c r="B702" t="s">
        <v>1183</v>
      </c>
      <c r="D702">
        <v>4</v>
      </c>
      <c r="E702">
        <v>5</v>
      </c>
      <c r="F702">
        <v>0</v>
      </c>
      <c r="G702">
        <v>22</v>
      </c>
      <c r="H702">
        <v>12</v>
      </c>
      <c r="I702">
        <v>81.2</v>
      </c>
      <c r="J702">
        <v>5.62</v>
      </c>
      <c r="K702">
        <v>3.41</v>
      </c>
      <c r="L702">
        <v>1.32</v>
      </c>
      <c r="M702">
        <v>0.28799999999999998</v>
      </c>
      <c r="N702" s="1">
        <v>0.69499999999999995</v>
      </c>
      <c r="P702">
        <v>4.8499999999999996</v>
      </c>
      <c r="Q702">
        <v>5.09</v>
      </c>
      <c r="R702">
        <v>0.3</v>
      </c>
    </row>
    <row r="703" spans="1:18" x14ac:dyDescent="0.45">
      <c r="A703">
        <v>702</v>
      </c>
      <c r="B703" t="s">
        <v>1184</v>
      </c>
      <c r="C703" t="s">
        <v>102</v>
      </c>
      <c r="D703">
        <v>3</v>
      </c>
      <c r="E703">
        <v>4</v>
      </c>
      <c r="F703">
        <v>0</v>
      </c>
      <c r="G703">
        <v>29</v>
      </c>
      <c r="H703">
        <v>12</v>
      </c>
      <c r="I703">
        <v>80.099999999999994</v>
      </c>
      <c r="J703">
        <v>8.2899999999999991</v>
      </c>
      <c r="K703">
        <v>4.4800000000000004</v>
      </c>
      <c r="L703">
        <v>1.23</v>
      </c>
      <c r="M703">
        <v>0.29299999999999998</v>
      </c>
      <c r="N703" s="1">
        <v>0.67300000000000004</v>
      </c>
      <c r="P703">
        <v>5.04</v>
      </c>
      <c r="Q703">
        <v>4.91</v>
      </c>
      <c r="R703">
        <v>0.2</v>
      </c>
    </row>
    <row r="704" spans="1:18" x14ac:dyDescent="0.45">
      <c r="A704">
        <v>703</v>
      </c>
      <c r="B704" t="s">
        <v>1185</v>
      </c>
      <c r="C704" t="s">
        <v>54</v>
      </c>
      <c r="D704">
        <v>3</v>
      </c>
      <c r="E704">
        <v>5</v>
      </c>
      <c r="F704">
        <v>0</v>
      </c>
      <c r="G704">
        <v>14</v>
      </c>
      <c r="H704">
        <v>12</v>
      </c>
      <c r="I704">
        <v>60.2</v>
      </c>
      <c r="J704">
        <v>5.34</v>
      </c>
      <c r="K704">
        <v>3.41</v>
      </c>
      <c r="L704">
        <v>1.33</v>
      </c>
      <c r="M704">
        <v>0.29699999999999999</v>
      </c>
      <c r="N704" s="1">
        <v>0.68</v>
      </c>
      <c r="P704">
        <v>5.19</v>
      </c>
      <c r="Q704">
        <v>5.28</v>
      </c>
      <c r="R704">
        <v>0.2</v>
      </c>
    </row>
    <row r="705" spans="1:18" x14ac:dyDescent="0.45">
      <c r="A705">
        <v>704</v>
      </c>
      <c r="B705" t="s">
        <v>1186</v>
      </c>
      <c r="C705" t="s">
        <v>50</v>
      </c>
      <c r="D705">
        <v>3</v>
      </c>
      <c r="E705">
        <v>4</v>
      </c>
      <c r="F705">
        <v>0</v>
      </c>
      <c r="G705">
        <v>16</v>
      </c>
      <c r="H705">
        <v>12</v>
      </c>
      <c r="I705">
        <v>57.1</v>
      </c>
      <c r="J705">
        <v>6.6</v>
      </c>
      <c r="K705">
        <v>4.08</v>
      </c>
      <c r="L705">
        <v>1.41</v>
      </c>
      <c r="M705">
        <v>0.29599999999999999</v>
      </c>
      <c r="N705" s="1">
        <v>0.65</v>
      </c>
      <c r="P705">
        <v>5.65</v>
      </c>
      <c r="Q705">
        <v>5.35</v>
      </c>
      <c r="R705">
        <v>0.2</v>
      </c>
    </row>
    <row r="706" spans="1:18" x14ac:dyDescent="0.45">
      <c r="A706">
        <v>705</v>
      </c>
      <c r="B706" t="s">
        <v>1187</v>
      </c>
      <c r="D706">
        <v>4</v>
      </c>
      <c r="E706">
        <v>6</v>
      </c>
      <c r="F706">
        <v>0</v>
      </c>
      <c r="G706">
        <v>16</v>
      </c>
      <c r="H706">
        <v>12</v>
      </c>
      <c r="I706">
        <v>58.2</v>
      </c>
      <c r="J706">
        <v>7.21</v>
      </c>
      <c r="K706">
        <v>5.21</v>
      </c>
      <c r="L706">
        <v>1.07</v>
      </c>
      <c r="M706">
        <v>0.29399999999999998</v>
      </c>
      <c r="N706" s="1">
        <v>0.66100000000000003</v>
      </c>
      <c r="P706">
        <v>5.37</v>
      </c>
      <c r="Q706">
        <v>5.3</v>
      </c>
      <c r="R706">
        <v>0.2</v>
      </c>
    </row>
    <row r="707" spans="1:18" x14ac:dyDescent="0.45">
      <c r="A707">
        <v>706</v>
      </c>
      <c r="B707" t="s">
        <v>1188</v>
      </c>
      <c r="C707" t="s">
        <v>60</v>
      </c>
      <c r="D707">
        <v>3</v>
      </c>
      <c r="E707">
        <v>5</v>
      </c>
      <c r="F707">
        <v>0</v>
      </c>
      <c r="G707">
        <v>20</v>
      </c>
      <c r="H707">
        <v>12</v>
      </c>
      <c r="I707">
        <v>74.099999999999994</v>
      </c>
      <c r="J707">
        <v>5.57</v>
      </c>
      <c r="K707">
        <v>3.15</v>
      </c>
      <c r="L707">
        <v>1.33</v>
      </c>
      <c r="M707">
        <v>0.318</v>
      </c>
      <c r="N707" s="1">
        <v>0.67300000000000004</v>
      </c>
      <c r="P707">
        <v>5.45</v>
      </c>
      <c r="Q707">
        <v>5.19</v>
      </c>
      <c r="R707">
        <v>0.2</v>
      </c>
    </row>
    <row r="708" spans="1:18" x14ac:dyDescent="0.45">
      <c r="A708">
        <v>707</v>
      </c>
      <c r="B708" t="s">
        <v>1189</v>
      </c>
      <c r="D708">
        <v>3</v>
      </c>
      <c r="E708">
        <v>3</v>
      </c>
      <c r="F708">
        <v>0</v>
      </c>
      <c r="G708">
        <v>15</v>
      </c>
      <c r="H708">
        <v>12</v>
      </c>
      <c r="I708">
        <v>66.2</v>
      </c>
      <c r="J708">
        <v>4.8600000000000003</v>
      </c>
      <c r="K708">
        <v>2.56</v>
      </c>
      <c r="L708">
        <v>1.35</v>
      </c>
      <c r="M708">
        <v>0.29899999999999999</v>
      </c>
      <c r="N708" s="1">
        <v>0.70199999999999996</v>
      </c>
      <c r="P708">
        <v>4.8600000000000003</v>
      </c>
      <c r="Q708">
        <v>5.07</v>
      </c>
      <c r="R708">
        <v>0.2</v>
      </c>
    </row>
    <row r="709" spans="1:18" x14ac:dyDescent="0.45">
      <c r="A709">
        <v>708</v>
      </c>
      <c r="B709" t="s">
        <v>1190</v>
      </c>
      <c r="C709" t="s">
        <v>45</v>
      </c>
      <c r="D709">
        <v>3</v>
      </c>
      <c r="E709">
        <v>4</v>
      </c>
      <c r="F709">
        <v>0</v>
      </c>
      <c r="G709">
        <v>31</v>
      </c>
      <c r="H709">
        <v>12</v>
      </c>
      <c r="I709">
        <v>65.2</v>
      </c>
      <c r="J709">
        <v>6.44</v>
      </c>
      <c r="K709">
        <v>3.56</v>
      </c>
      <c r="L709">
        <v>1.37</v>
      </c>
      <c r="M709">
        <v>0.29099999999999998</v>
      </c>
      <c r="N709" s="1">
        <v>0.68300000000000005</v>
      </c>
      <c r="P709">
        <v>5.07</v>
      </c>
      <c r="Q709">
        <v>5.17</v>
      </c>
      <c r="R709">
        <v>0.2</v>
      </c>
    </row>
    <row r="710" spans="1:18" x14ac:dyDescent="0.45">
      <c r="A710">
        <v>709</v>
      </c>
      <c r="B710" t="s">
        <v>1191</v>
      </c>
      <c r="C710" t="s">
        <v>95</v>
      </c>
      <c r="D710">
        <v>4</v>
      </c>
      <c r="E710">
        <v>6</v>
      </c>
      <c r="F710">
        <v>0</v>
      </c>
      <c r="G710">
        <v>23</v>
      </c>
      <c r="H710">
        <v>12</v>
      </c>
      <c r="I710">
        <v>89.1</v>
      </c>
      <c r="J710">
        <v>6.45</v>
      </c>
      <c r="K710">
        <v>3.83</v>
      </c>
      <c r="L710">
        <v>1.31</v>
      </c>
      <c r="M710">
        <v>0.29099999999999998</v>
      </c>
      <c r="N710" s="1">
        <v>0.70299999999999996</v>
      </c>
      <c r="P710">
        <v>4.84</v>
      </c>
      <c r="Q710">
        <v>5.19</v>
      </c>
      <c r="R710">
        <v>0.1</v>
      </c>
    </row>
    <row r="711" spans="1:18" x14ac:dyDescent="0.45">
      <c r="A711">
        <v>710</v>
      </c>
      <c r="B711" t="s">
        <v>1192</v>
      </c>
      <c r="C711" t="s">
        <v>30</v>
      </c>
      <c r="D711">
        <v>3</v>
      </c>
      <c r="E711">
        <v>5</v>
      </c>
      <c r="F711">
        <v>0</v>
      </c>
      <c r="G711">
        <v>14</v>
      </c>
      <c r="H711">
        <v>12</v>
      </c>
      <c r="I711">
        <v>71</v>
      </c>
      <c r="J711">
        <v>6.72</v>
      </c>
      <c r="K711">
        <v>3.3</v>
      </c>
      <c r="L711">
        <v>1.52</v>
      </c>
      <c r="M711">
        <v>0.28399999999999997</v>
      </c>
      <c r="N711" s="1">
        <v>0.67700000000000005</v>
      </c>
      <c r="P711">
        <v>5.07</v>
      </c>
      <c r="Q711">
        <v>5.27</v>
      </c>
      <c r="R711">
        <v>0.1</v>
      </c>
    </row>
    <row r="712" spans="1:18" x14ac:dyDescent="0.45">
      <c r="A712">
        <v>711</v>
      </c>
      <c r="B712" t="s">
        <v>1193</v>
      </c>
      <c r="D712">
        <v>2</v>
      </c>
      <c r="E712">
        <v>4</v>
      </c>
      <c r="F712">
        <v>0</v>
      </c>
      <c r="G712">
        <v>21</v>
      </c>
      <c r="H712">
        <v>12</v>
      </c>
      <c r="I712">
        <v>65</v>
      </c>
      <c r="J712">
        <v>5.12</v>
      </c>
      <c r="K712">
        <v>3.6</v>
      </c>
      <c r="L712">
        <v>1.25</v>
      </c>
      <c r="M712">
        <v>0.29099999999999998</v>
      </c>
      <c r="N712" s="1">
        <v>0.65200000000000002</v>
      </c>
      <c r="P712">
        <v>5.4</v>
      </c>
      <c r="Q712">
        <v>5.26</v>
      </c>
      <c r="R712">
        <v>0</v>
      </c>
    </row>
    <row r="713" spans="1:18" x14ac:dyDescent="0.45">
      <c r="A713">
        <v>712</v>
      </c>
      <c r="B713" t="s">
        <v>1194</v>
      </c>
      <c r="C713" t="s">
        <v>71</v>
      </c>
      <c r="D713">
        <v>2</v>
      </c>
      <c r="E713">
        <v>2</v>
      </c>
      <c r="F713">
        <v>0</v>
      </c>
      <c r="G713">
        <v>28</v>
      </c>
      <c r="H713">
        <v>12</v>
      </c>
      <c r="I713">
        <v>65.099999999999994</v>
      </c>
      <c r="J713">
        <v>6.75</v>
      </c>
      <c r="K713">
        <v>3.45</v>
      </c>
      <c r="L713">
        <v>1.38</v>
      </c>
      <c r="M713">
        <v>0.28799999999999998</v>
      </c>
      <c r="N713" s="1">
        <v>0.67900000000000005</v>
      </c>
      <c r="P713">
        <v>4.96</v>
      </c>
      <c r="Q713">
        <v>5.22</v>
      </c>
      <c r="R713">
        <v>-0.1</v>
      </c>
    </row>
    <row r="714" spans="1:18" x14ac:dyDescent="0.45">
      <c r="A714">
        <v>713</v>
      </c>
      <c r="B714" t="s">
        <v>1195</v>
      </c>
      <c r="D714">
        <v>3</v>
      </c>
      <c r="E714">
        <v>6</v>
      </c>
      <c r="F714">
        <v>0</v>
      </c>
      <c r="G714">
        <v>17</v>
      </c>
      <c r="H714">
        <v>12</v>
      </c>
      <c r="I714">
        <v>67.099999999999994</v>
      </c>
      <c r="J714">
        <v>6.29</v>
      </c>
      <c r="K714">
        <v>4.28</v>
      </c>
      <c r="L714">
        <v>1.47</v>
      </c>
      <c r="M714">
        <v>0.30299999999999999</v>
      </c>
      <c r="N714" s="1">
        <v>0.68400000000000005</v>
      </c>
      <c r="P714">
        <v>5.62</v>
      </c>
      <c r="Q714">
        <v>5.54</v>
      </c>
      <c r="R714">
        <v>-0.1</v>
      </c>
    </row>
    <row r="715" spans="1:18" x14ac:dyDescent="0.45">
      <c r="A715">
        <v>714</v>
      </c>
      <c r="B715" t="s">
        <v>1196</v>
      </c>
      <c r="D715">
        <v>2</v>
      </c>
      <c r="E715">
        <v>3</v>
      </c>
      <c r="F715">
        <v>0</v>
      </c>
      <c r="G715">
        <v>23</v>
      </c>
      <c r="H715">
        <v>12</v>
      </c>
      <c r="I715">
        <v>59</v>
      </c>
      <c r="J715">
        <v>7.78</v>
      </c>
      <c r="K715">
        <v>5.95</v>
      </c>
      <c r="L715">
        <v>1.22</v>
      </c>
      <c r="M715">
        <v>0.29299999999999998</v>
      </c>
      <c r="N715" s="1">
        <v>0.69099999999999995</v>
      </c>
      <c r="P715">
        <v>5.34</v>
      </c>
      <c r="Q715">
        <v>5.63</v>
      </c>
      <c r="R715">
        <v>-0.2</v>
      </c>
    </row>
    <row r="716" spans="1:18" x14ac:dyDescent="0.45">
      <c r="A716">
        <v>715</v>
      </c>
      <c r="B716" t="s">
        <v>1197</v>
      </c>
      <c r="C716" t="s">
        <v>24</v>
      </c>
      <c r="D716">
        <v>4</v>
      </c>
      <c r="E716">
        <v>4</v>
      </c>
      <c r="F716">
        <v>0</v>
      </c>
      <c r="G716">
        <v>30</v>
      </c>
      <c r="H716">
        <v>11</v>
      </c>
      <c r="I716">
        <v>88.2</v>
      </c>
      <c r="J716">
        <v>9.23</v>
      </c>
      <c r="K716">
        <v>2.44</v>
      </c>
      <c r="L716">
        <v>1.42</v>
      </c>
      <c r="M716">
        <v>0.30199999999999999</v>
      </c>
      <c r="N716" s="1">
        <v>0.72499999999999998</v>
      </c>
      <c r="P716">
        <v>4.26</v>
      </c>
      <c r="Q716">
        <v>4.2</v>
      </c>
      <c r="R716">
        <v>1.1000000000000001</v>
      </c>
    </row>
    <row r="717" spans="1:18" x14ac:dyDescent="0.45">
      <c r="A717">
        <v>716</v>
      </c>
      <c r="B717" t="s">
        <v>1198</v>
      </c>
      <c r="C717" t="s">
        <v>28</v>
      </c>
      <c r="D717">
        <v>4</v>
      </c>
      <c r="E717">
        <v>2</v>
      </c>
      <c r="F717">
        <v>0</v>
      </c>
      <c r="G717">
        <v>12</v>
      </c>
      <c r="H717">
        <v>11</v>
      </c>
      <c r="I717">
        <v>55.2</v>
      </c>
      <c r="J717">
        <v>9.2100000000000009</v>
      </c>
      <c r="K717">
        <v>2.91</v>
      </c>
      <c r="L717">
        <v>1.1299999999999999</v>
      </c>
      <c r="M717">
        <v>0.27700000000000002</v>
      </c>
      <c r="N717" s="1">
        <v>0.72</v>
      </c>
      <c r="P717">
        <v>3.72</v>
      </c>
      <c r="Q717">
        <v>4.03</v>
      </c>
      <c r="R717">
        <v>0.9</v>
      </c>
    </row>
    <row r="718" spans="1:18" x14ac:dyDescent="0.45">
      <c r="A718">
        <v>717</v>
      </c>
      <c r="B718" t="s">
        <v>1199</v>
      </c>
      <c r="C718" t="s">
        <v>89</v>
      </c>
      <c r="D718">
        <v>4</v>
      </c>
      <c r="E718">
        <v>6</v>
      </c>
      <c r="F718">
        <v>0</v>
      </c>
      <c r="G718">
        <v>19</v>
      </c>
      <c r="H718">
        <v>11</v>
      </c>
      <c r="I718">
        <v>78.099999999999994</v>
      </c>
      <c r="J718">
        <v>6.09</v>
      </c>
      <c r="K718">
        <v>1.95</v>
      </c>
      <c r="L718">
        <v>1.1499999999999999</v>
      </c>
      <c r="M718">
        <v>0.30599999999999999</v>
      </c>
      <c r="N718" s="1">
        <v>0.69199999999999995</v>
      </c>
      <c r="P718">
        <v>4.4800000000000004</v>
      </c>
      <c r="Q718">
        <v>4.37</v>
      </c>
      <c r="R718">
        <v>0.9</v>
      </c>
    </row>
    <row r="719" spans="1:18" x14ac:dyDescent="0.45">
      <c r="A719">
        <v>718</v>
      </c>
      <c r="B719" t="s">
        <v>1200</v>
      </c>
      <c r="D719">
        <v>3</v>
      </c>
      <c r="E719">
        <v>5</v>
      </c>
      <c r="F719">
        <v>0</v>
      </c>
      <c r="G719">
        <v>18</v>
      </c>
      <c r="H719">
        <v>11</v>
      </c>
      <c r="I719">
        <v>60</v>
      </c>
      <c r="J719">
        <v>9.3000000000000007</v>
      </c>
      <c r="K719">
        <v>3.75</v>
      </c>
      <c r="L719">
        <v>1.2</v>
      </c>
      <c r="M719">
        <v>0.29899999999999999</v>
      </c>
      <c r="N719" s="1">
        <v>0.70599999999999996</v>
      </c>
      <c r="P719">
        <v>4.5</v>
      </c>
      <c r="Q719">
        <v>4.2699999999999996</v>
      </c>
      <c r="R719">
        <v>0.9</v>
      </c>
    </row>
    <row r="720" spans="1:18" x14ac:dyDescent="0.45">
      <c r="A720">
        <v>719</v>
      </c>
      <c r="B720" t="s">
        <v>1201</v>
      </c>
      <c r="C720" t="s">
        <v>43</v>
      </c>
      <c r="D720">
        <v>4</v>
      </c>
      <c r="E720">
        <v>4</v>
      </c>
      <c r="F720">
        <v>0</v>
      </c>
      <c r="G720">
        <v>56</v>
      </c>
      <c r="H720">
        <v>11</v>
      </c>
      <c r="I720">
        <v>67</v>
      </c>
      <c r="J720">
        <v>10.61</v>
      </c>
      <c r="K720">
        <v>3.49</v>
      </c>
      <c r="L720">
        <v>1.07</v>
      </c>
      <c r="M720">
        <v>0.307</v>
      </c>
      <c r="N720" s="1">
        <v>0.72899999999999998</v>
      </c>
      <c r="P720">
        <v>4.03</v>
      </c>
      <c r="Q720">
        <v>3.79</v>
      </c>
      <c r="R720">
        <v>0.9</v>
      </c>
    </row>
    <row r="721" spans="1:18" x14ac:dyDescent="0.45">
      <c r="A721">
        <v>720</v>
      </c>
      <c r="B721" t="s">
        <v>1202</v>
      </c>
      <c r="C721" t="s">
        <v>43</v>
      </c>
      <c r="D721">
        <v>5</v>
      </c>
      <c r="E721">
        <v>6</v>
      </c>
      <c r="F721">
        <v>0</v>
      </c>
      <c r="G721">
        <v>32</v>
      </c>
      <c r="H721">
        <v>11</v>
      </c>
      <c r="I721">
        <v>94</v>
      </c>
      <c r="J721">
        <v>8.0399999999999991</v>
      </c>
      <c r="K721">
        <v>3.16</v>
      </c>
      <c r="L721">
        <v>1.1499999999999999</v>
      </c>
      <c r="M721">
        <v>0.30299999999999999</v>
      </c>
      <c r="N721" s="1">
        <v>0.70399999999999996</v>
      </c>
      <c r="P721">
        <v>4.4000000000000004</v>
      </c>
      <c r="Q721">
        <v>4.3099999999999996</v>
      </c>
      <c r="R721">
        <v>0.9</v>
      </c>
    </row>
    <row r="722" spans="1:18" x14ac:dyDescent="0.45">
      <c r="A722">
        <v>721</v>
      </c>
      <c r="B722" t="s">
        <v>1203</v>
      </c>
      <c r="C722" t="s">
        <v>89</v>
      </c>
      <c r="D722">
        <v>4</v>
      </c>
      <c r="E722">
        <v>4</v>
      </c>
      <c r="F722">
        <v>0</v>
      </c>
      <c r="G722">
        <v>11</v>
      </c>
      <c r="H722">
        <v>11</v>
      </c>
      <c r="I722">
        <v>63</v>
      </c>
      <c r="J722">
        <v>7.43</v>
      </c>
      <c r="K722">
        <v>2.86</v>
      </c>
      <c r="L722">
        <v>1.1399999999999999</v>
      </c>
      <c r="M722">
        <v>0.30299999999999999</v>
      </c>
      <c r="N722" s="1">
        <v>0.69899999999999995</v>
      </c>
      <c r="P722">
        <v>4.43</v>
      </c>
      <c r="Q722">
        <v>4.3</v>
      </c>
      <c r="R722">
        <v>0.8</v>
      </c>
    </row>
    <row r="723" spans="1:18" x14ac:dyDescent="0.45">
      <c r="A723">
        <v>722</v>
      </c>
      <c r="B723" t="s">
        <v>1204</v>
      </c>
      <c r="C723" t="s">
        <v>57</v>
      </c>
      <c r="D723">
        <v>4</v>
      </c>
      <c r="E723">
        <v>6</v>
      </c>
      <c r="F723">
        <v>0</v>
      </c>
      <c r="G723">
        <v>30</v>
      </c>
      <c r="H723">
        <v>11</v>
      </c>
      <c r="I723">
        <v>75</v>
      </c>
      <c r="J723">
        <v>8.0399999999999991</v>
      </c>
      <c r="K723">
        <v>3.24</v>
      </c>
      <c r="L723">
        <v>1.32</v>
      </c>
      <c r="M723">
        <v>0.3</v>
      </c>
      <c r="N723" s="1">
        <v>0.67</v>
      </c>
      <c r="P723">
        <v>5.04</v>
      </c>
      <c r="Q723">
        <v>4.54</v>
      </c>
      <c r="R723">
        <v>0.8</v>
      </c>
    </row>
    <row r="724" spans="1:18" x14ac:dyDescent="0.45">
      <c r="A724">
        <v>723</v>
      </c>
      <c r="B724" t="s">
        <v>1205</v>
      </c>
      <c r="C724" t="s">
        <v>36</v>
      </c>
      <c r="D724">
        <v>5</v>
      </c>
      <c r="E724">
        <v>6</v>
      </c>
      <c r="F724">
        <v>0</v>
      </c>
      <c r="G724">
        <v>28</v>
      </c>
      <c r="H724">
        <v>11</v>
      </c>
      <c r="I724">
        <v>89.2</v>
      </c>
      <c r="J724">
        <v>5.62</v>
      </c>
      <c r="K724">
        <v>2.0099999999999998</v>
      </c>
      <c r="L724">
        <v>1.1000000000000001</v>
      </c>
      <c r="M724">
        <v>0.29799999999999999</v>
      </c>
      <c r="N724" s="1">
        <v>0.68500000000000005</v>
      </c>
      <c r="P724">
        <v>4.41</v>
      </c>
      <c r="Q724">
        <v>4.4400000000000004</v>
      </c>
      <c r="R724">
        <v>0.7</v>
      </c>
    </row>
    <row r="725" spans="1:18" x14ac:dyDescent="0.45">
      <c r="A725">
        <v>724</v>
      </c>
      <c r="B725" t="s">
        <v>1206</v>
      </c>
      <c r="C725" t="s">
        <v>48</v>
      </c>
      <c r="D725">
        <v>4</v>
      </c>
      <c r="E725">
        <v>4</v>
      </c>
      <c r="F725">
        <v>0</v>
      </c>
      <c r="G725">
        <v>23</v>
      </c>
      <c r="H725">
        <v>11</v>
      </c>
      <c r="I725">
        <v>85.1</v>
      </c>
      <c r="J725">
        <v>7.6</v>
      </c>
      <c r="K725">
        <v>3.9</v>
      </c>
      <c r="L725">
        <v>1.1599999999999999</v>
      </c>
      <c r="M725">
        <v>0.28399999999999997</v>
      </c>
      <c r="N725" s="1">
        <v>0.70499999999999996</v>
      </c>
      <c r="P725">
        <v>4.54</v>
      </c>
      <c r="Q725">
        <v>4.6900000000000004</v>
      </c>
      <c r="R725">
        <v>0.5</v>
      </c>
    </row>
    <row r="726" spans="1:18" x14ac:dyDescent="0.45">
      <c r="A726">
        <v>725</v>
      </c>
      <c r="B726" t="s">
        <v>1207</v>
      </c>
      <c r="C726" t="s">
        <v>43</v>
      </c>
      <c r="D726">
        <v>4</v>
      </c>
      <c r="E726">
        <v>4</v>
      </c>
      <c r="F726">
        <v>0</v>
      </c>
      <c r="G726">
        <v>31</v>
      </c>
      <c r="H726">
        <v>11</v>
      </c>
      <c r="I726">
        <v>69.099999999999994</v>
      </c>
      <c r="J726">
        <v>9.48</v>
      </c>
      <c r="K726">
        <v>5.0599999999999996</v>
      </c>
      <c r="L726">
        <v>1.17</v>
      </c>
      <c r="M726">
        <v>0.30299999999999999</v>
      </c>
      <c r="N726" s="1">
        <v>0.72499999999999998</v>
      </c>
      <c r="P726">
        <v>4.55</v>
      </c>
      <c r="Q726">
        <v>4.6500000000000004</v>
      </c>
      <c r="R726">
        <v>0.5</v>
      </c>
    </row>
    <row r="727" spans="1:18" x14ac:dyDescent="0.45">
      <c r="A727">
        <v>726</v>
      </c>
      <c r="B727" t="s">
        <v>1208</v>
      </c>
      <c r="C727" t="s">
        <v>102</v>
      </c>
      <c r="D727">
        <v>3</v>
      </c>
      <c r="E727">
        <v>6</v>
      </c>
      <c r="F727">
        <v>0</v>
      </c>
      <c r="G727">
        <v>19</v>
      </c>
      <c r="H727">
        <v>11</v>
      </c>
      <c r="I727">
        <v>70.099999999999994</v>
      </c>
      <c r="J727">
        <v>7.68</v>
      </c>
      <c r="K727">
        <v>4.3499999999999996</v>
      </c>
      <c r="L727">
        <v>1.1499999999999999</v>
      </c>
      <c r="M727">
        <v>0.29699999999999999</v>
      </c>
      <c r="N727" s="1">
        <v>0.69299999999999995</v>
      </c>
      <c r="P727">
        <v>4.8600000000000003</v>
      </c>
      <c r="Q727">
        <v>4.75</v>
      </c>
      <c r="R727">
        <v>0.4</v>
      </c>
    </row>
    <row r="728" spans="1:18" x14ac:dyDescent="0.45">
      <c r="A728">
        <v>727</v>
      </c>
      <c r="B728" t="s">
        <v>1209</v>
      </c>
      <c r="D728">
        <v>4</v>
      </c>
      <c r="E728">
        <v>4</v>
      </c>
      <c r="F728">
        <v>0</v>
      </c>
      <c r="G728">
        <v>22</v>
      </c>
      <c r="H728">
        <v>11</v>
      </c>
      <c r="I728">
        <v>74.099999999999994</v>
      </c>
      <c r="J728">
        <v>7.51</v>
      </c>
      <c r="K728">
        <v>3.88</v>
      </c>
      <c r="L728">
        <v>1.33</v>
      </c>
      <c r="M728">
        <v>0.29699999999999999</v>
      </c>
      <c r="N728" s="1">
        <v>0.70499999999999996</v>
      </c>
      <c r="P728">
        <v>4.8499999999999996</v>
      </c>
      <c r="Q728">
        <v>4.92</v>
      </c>
      <c r="R728">
        <v>0.4</v>
      </c>
    </row>
    <row r="729" spans="1:18" x14ac:dyDescent="0.45">
      <c r="A729">
        <v>728</v>
      </c>
      <c r="B729" t="s">
        <v>1210</v>
      </c>
      <c r="C729" t="s">
        <v>18</v>
      </c>
      <c r="D729">
        <v>4</v>
      </c>
      <c r="E729">
        <v>5</v>
      </c>
      <c r="F729">
        <v>0</v>
      </c>
      <c r="G729">
        <v>29</v>
      </c>
      <c r="H729">
        <v>11</v>
      </c>
      <c r="I729">
        <v>82.1</v>
      </c>
      <c r="J729">
        <v>7.11</v>
      </c>
      <c r="K729">
        <v>3.39</v>
      </c>
      <c r="L729">
        <v>1.2</v>
      </c>
      <c r="M729">
        <v>0.29499999999999998</v>
      </c>
      <c r="N729" s="1">
        <v>0.69599999999999995</v>
      </c>
      <c r="P729">
        <v>4.7</v>
      </c>
      <c r="Q729">
        <v>4.6900000000000004</v>
      </c>
      <c r="R729">
        <v>0.4</v>
      </c>
    </row>
    <row r="730" spans="1:18" x14ac:dyDescent="0.45">
      <c r="A730">
        <v>729</v>
      </c>
      <c r="B730" t="s">
        <v>1211</v>
      </c>
      <c r="C730" t="s">
        <v>80</v>
      </c>
      <c r="D730">
        <v>4</v>
      </c>
      <c r="E730">
        <v>6</v>
      </c>
      <c r="F730">
        <v>0</v>
      </c>
      <c r="G730">
        <v>28</v>
      </c>
      <c r="H730">
        <v>11</v>
      </c>
      <c r="I730">
        <v>70.2</v>
      </c>
      <c r="J730">
        <v>6.49</v>
      </c>
      <c r="K730">
        <v>4.07</v>
      </c>
      <c r="L730">
        <v>1.1499999999999999</v>
      </c>
      <c r="M730">
        <v>0.29899999999999999</v>
      </c>
      <c r="N730" s="1">
        <v>0.69199999999999995</v>
      </c>
      <c r="P730">
        <v>4.96</v>
      </c>
      <c r="Q730">
        <v>4.91</v>
      </c>
      <c r="R730">
        <v>0.4</v>
      </c>
    </row>
    <row r="731" spans="1:18" x14ac:dyDescent="0.45">
      <c r="A731">
        <v>730</v>
      </c>
      <c r="B731" t="s">
        <v>1212</v>
      </c>
      <c r="C731" t="s">
        <v>18</v>
      </c>
      <c r="D731">
        <v>5</v>
      </c>
      <c r="E731">
        <v>6</v>
      </c>
      <c r="F731">
        <v>0</v>
      </c>
      <c r="G731">
        <v>24</v>
      </c>
      <c r="H731">
        <v>11</v>
      </c>
      <c r="I731">
        <v>86.1</v>
      </c>
      <c r="J731">
        <v>6.67</v>
      </c>
      <c r="K731">
        <v>3.34</v>
      </c>
      <c r="L731">
        <v>1.25</v>
      </c>
      <c r="M731">
        <v>0.28799999999999998</v>
      </c>
      <c r="N731" s="1">
        <v>0.68100000000000005</v>
      </c>
      <c r="P731">
        <v>4.8</v>
      </c>
      <c r="Q731">
        <v>4.8</v>
      </c>
      <c r="R731">
        <v>0.4</v>
      </c>
    </row>
    <row r="732" spans="1:18" x14ac:dyDescent="0.45">
      <c r="A732">
        <v>731</v>
      </c>
      <c r="B732" t="s">
        <v>1213</v>
      </c>
      <c r="C732" t="s">
        <v>43</v>
      </c>
      <c r="D732">
        <v>3</v>
      </c>
      <c r="E732">
        <v>2</v>
      </c>
      <c r="F732">
        <v>0</v>
      </c>
      <c r="G732">
        <v>20</v>
      </c>
      <c r="H732">
        <v>11</v>
      </c>
      <c r="I732">
        <v>51</v>
      </c>
      <c r="J732">
        <v>10.24</v>
      </c>
      <c r="K732">
        <v>4.76</v>
      </c>
      <c r="L732">
        <v>1.24</v>
      </c>
      <c r="M732">
        <v>0.30099999999999999</v>
      </c>
      <c r="N732" s="1">
        <v>0.73599999999999999</v>
      </c>
      <c r="P732">
        <v>4.41</v>
      </c>
      <c r="Q732">
        <v>4.53</v>
      </c>
      <c r="R732">
        <v>0.4</v>
      </c>
    </row>
    <row r="733" spans="1:18" x14ac:dyDescent="0.45">
      <c r="A733">
        <v>732</v>
      </c>
      <c r="B733" t="s">
        <v>1214</v>
      </c>
      <c r="C733" t="s">
        <v>26</v>
      </c>
      <c r="D733">
        <v>4</v>
      </c>
      <c r="E733">
        <v>5</v>
      </c>
      <c r="F733">
        <v>0</v>
      </c>
      <c r="G733">
        <v>32</v>
      </c>
      <c r="H733">
        <v>11</v>
      </c>
      <c r="I733">
        <v>82.2</v>
      </c>
      <c r="J733">
        <v>7.07</v>
      </c>
      <c r="K733">
        <v>3.48</v>
      </c>
      <c r="L733">
        <v>1.31</v>
      </c>
      <c r="M733">
        <v>0.29599999999999999</v>
      </c>
      <c r="N733" s="1">
        <v>0.69499999999999995</v>
      </c>
      <c r="P733">
        <v>4.79</v>
      </c>
      <c r="Q733">
        <v>4.84</v>
      </c>
      <c r="R733">
        <v>0.4</v>
      </c>
    </row>
    <row r="734" spans="1:18" x14ac:dyDescent="0.45">
      <c r="A734">
        <v>733</v>
      </c>
      <c r="B734" t="s">
        <v>1215</v>
      </c>
      <c r="D734">
        <v>2</v>
      </c>
      <c r="E734">
        <v>3</v>
      </c>
      <c r="F734">
        <v>0</v>
      </c>
      <c r="G734">
        <v>29</v>
      </c>
      <c r="H734">
        <v>11</v>
      </c>
      <c r="I734">
        <v>77.2</v>
      </c>
      <c r="J734">
        <v>6.14</v>
      </c>
      <c r="K734">
        <v>2.5499999999999998</v>
      </c>
      <c r="L734">
        <v>1.51</v>
      </c>
      <c r="M734">
        <v>0.3</v>
      </c>
      <c r="N734" s="1">
        <v>0.69699999999999995</v>
      </c>
      <c r="P734">
        <v>4.9800000000000004</v>
      </c>
      <c r="Q734">
        <v>4.99</v>
      </c>
      <c r="R734">
        <v>0.3</v>
      </c>
    </row>
    <row r="735" spans="1:18" x14ac:dyDescent="0.45">
      <c r="A735">
        <v>734</v>
      </c>
      <c r="B735" t="s">
        <v>1216</v>
      </c>
      <c r="D735">
        <v>3</v>
      </c>
      <c r="E735">
        <v>3</v>
      </c>
      <c r="F735">
        <v>0</v>
      </c>
      <c r="G735">
        <v>22</v>
      </c>
      <c r="H735">
        <v>11</v>
      </c>
      <c r="I735">
        <v>61.1</v>
      </c>
      <c r="J735">
        <v>6.17</v>
      </c>
      <c r="K735">
        <v>2.79</v>
      </c>
      <c r="L735">
        <v>1.32</v>
      </c>
      <c r="M735">
        <v>0.30499999999999999</v>
      </c>
      <c r="N735" s="1">
        <v>0.69799999999999995</v>
      </c>
      <c r="P735">
        <v>4.8499999999999996</v>
      </c>
      <c r="Q735">
        <v>4.87</v>
      </c>
      <c r="R735">
        <v>0.3</v>
      </c>
    </row>
    <row r="736" spans="1:18" x14ac:dyDescent="0.45">
      <c r="A736">
        <v>735</v>
      </c>
      <c r="B736" t="s">
        <v>1217</v>
      </c>
      <c r="C736" t="s">
        <v>52</v>
      </c>
      <c r="D736">
        <v>5</v>
      </c>
      <c r="E736">
        <v>5</v>
      </c>
      <c r="F736">
        <v>0</v>
      </c>
      <c r="G736">
        <v>32</v>
      </c>
      <c r="H736">
        <v>11</v>
      </c>
      <c r="I736">
        <v>85.2</v>
      </c>
      <c r="J736">
        <v>7.14</v>
      </c>
      <c r="K736">
        <v>3.78</v>
      </c>
      <c r="L736">
        <v>1.05</v>
      </c>
      <c r="M736">
        <v>0.28299999999999997</v>
      </c>
      <c r="N736" s="1">
        <v>0.67300000000000004</v>
      </c>
      <c r="P736">
        <v>4.62</v>
      </c>
      <c r="Q736">
        <v>4.83</v>
      </c>
      <c r="R736">
        <v>0.3</v>
      </c>
    </row>
    <row r="737" spans="1:18" x14ac:dyDescent="0.45">
      <c r="A737">
        <v>736</v>
      </c>
      <c r="B737" t="s">
        <v>1218</v>
      </c>
      <c r="D737">
        <v>3</v>
      </c>
      <c r="E737">
        <v>4</v>
      </c>
      <c r="F737">
        <v>0</v>
      </c>
      <c r="G737">
        <v>24</v>
      </c>
      <c r="H737">
        <v>11</v>
      </c>
      <c r="I737">
        <v>84.2</v>
      </c>
      <c r="J737">
        <v>5.63</v>
      </c>
      <c r="K737">
        <v>2.34</v>
      </c>
      <c r="L737">
        <v>1.28</v>
      </c>
      <c r="M737">
        <v>0.30099999999999999</v>
      </c>
      <c r="N737" s="1">
        <v>0.67900000000000005</v>
      </c>
      <c r="P737">
        <v>4.78</v>
      </c>
      <c r="Q737">
        <v>4.8</v>
      </c>
      <c r="R737">
        <v>0.3</v>
      </c>
    </row>
    <row r="738" spans="1:18" x14ac:dyDescent="0.45">
      <c r="A738">
        <v>737</v>
      </c>
      <c r="B738" t="s">
        <v>1219</v>
      </c>
      <c r="C738" t="s">
        <v>36</v>
      </c>
      <c r="D738">
        <v>3</v>
      </c>
      <c r="E738">
        <v>4</v>
      </c>
      <c r="F738">
        <v>0</v>
      </c>
      <c r="G738">
        <v>30</v>
      </c>
      <c r="H738">
        <v>11</v>
      </c>
      <c r="I738">
        <v>80.2</v>
      </c>
      <c r="J738">
        <v>6.02</v>
      </c>
      <c r="K738">
        <v>3.12</v>
      </c>
      <c r="L738">
        <v>1.23</v>
      </c>
      <c r="M738">
        <v>0.29499999999999998</v>
      </c>
      <c r="N738" s="1">
        <v>0.70299999999999996</v>
      </c>
      <c r="P738">
        <v>4.68</v>
      </c>
      <c r="Q738">
        <v>4.8</v>
      </c>
      <c r="R738">
        <v>0.3</v>
      </c>
    </row>
    <row r="739" spans="1:18" x14ac:dyDescent="0.45">
      <c r="A739">
        <v>738</v>
      </c>
      <c r="B739" t="s">
        <v>1220</v>
      </c>
      <c r="C739" t="s">
        <v>102</v>
      </c>
      <c r="D739">
        <v>4</v>
      </c>
      <c r="E739">
        <v>6</v>
      </c>
      <c r="F739">
        <v>0</v>
      </c>
      <c r="G739">
        <v>31</v>
      </c>
      <c r="H739">
        <v>11</v>
      </c>
      <c r="I739">
        <v>78.2</v>
      </c>
      <c r="J739">
        <v>8.01</v>
      </c>
      <c r="K739">
        <v>4.46</v>
      </c>
      <c r="L739">
        <v>1.26</v>
      </c>
      <c r="M739">
        <v>0.29299999999999998</v>
      </c>
      <c r="N739" s="1">
        <v>0.69899999999999995</v>
      </c>
      <c r="P739">
        <v>4.92</v>
      </c>
      <c r="Q739">
        <v>4.8899999999999997</v>
      </c>
      <c r="R739">
        <v>0.2</v>
      </c>
    </row>
    <row r="740" spans="1:18" x14ac:dyDescent="0.45">
      <c r="A740">
        <v>739</v>
      </c>
      <c r="B740" t="s">
        <v>1221</v>
      </c>
      <c r="D740">
        <v>3</v>
      </c>
      <c r="E740">
        <v>4</v>
      </c>
      <c r="F740">
        <v>0</v>
      </c>
      <c r="G740">
        <v>21</v>
      </c>
      <c r="H740">
        <v>11</v>
      </c>
      <c r="I740">
        <v>65.2</v>
      </c>
      <c r="J740">
        <v>6.58</v>
      </c>
      <c r="K740">
        <v>3.7</v>
      </c>
      <c r="L740">
        <v>1.37</v>
      </c>
      <c r="M740">
        <v>0.3</v>
      </c>
      <c r="N740" s="1">
        <v>0.67100000000000004</v>
      </c>
      <c r="P740">
        <v>5.34</v>
      </c>
      <c r="Q740">
        <v>5.23</v>
      </c>
      <c r="R740">
        <v>0.2</v>
      </c>
    </row>
    <row r="741" spans="1:18" x14ac:dyDescent="0.45">
      <c r="A741">
        <v>740</v>
      </c>
      <c r="B741" t="s">
        <v>1222</v>
      </c>
      <c r="C741" t="s">
        <v>24</v>
      </c>
      <c r="D741">
        <v>4</v>
      </c>
      <c r="E741">
        <v>6</v>
      </c>
      <c r="F741">
        <v>0</v>
      </c>
      <c r="G741">
        <v>26</v>
      </c>
      <c r="H741">
        <v>11</v>
      </c>
      <c r="I741">
        <v>80.099999999999994</v>
      </c>
      <c r="J741">
        <v>7.51</v>
      </c>
      <c r="K741">
        <v>3.92</v>
      </c>
      <c r="L741">
        <v>1.34</v>
      </c>
      <c r="M741">
        <v>0.29099999999999998</v>
      </c>
      <c r="N741" s="1">
        <v>0.68500000000000005</v>
      </c>
      <c r="P741">
        <v>4.93</v>
      </c>
      <c r="Q741">
        <v>5.17</v>
      </c>
      <c r="R741">
        <v>0.2</v>
      </c>
    </row>
    <row r="742" spans="1:18" x14ac:dyDescent="0.45">
      <c r="A742">
        <v>741</v>
      </c>
      <c r="B742" t="s">
        <v>326</v>
      </c>
      <c r="C742" t="s">
        <v>41</v>
      </c>
      <c r="D742">
        <v>4</v>
      </c>
      <c r="E742">
        <v>4</v>
      </c>
      <c r="F742">
        <v>0</v>
      </c>
      <c r="G742">
        <v>32</v>
      </c>
      <c r="H742">
        <v>11</v>
      </c>
      <c r="I742">
        <v>90</v>
      </c>
      <c r="J742">
        <v>6.8</v>
      </c>
      <c r="K742">
        <v>4.0999999999999996</v>
      </c>
      <c r="L742">
        <v>1.1000000000000001</v>
      </c>
      <c r="M742">
        <v>0.29699999999999999</v>
      </c>
      <c r="N742" s="1">
        <v>0.70199999999999996</v>
      </c>
      <c r="P742">
        <v>4.7</v>
      </c>
      <c r="Q742">
        <v>4.93</v>
      </c>
      <c r="R742">
        <v>0.2</v>
      </c>
    </row>
    <row r="743" spans="1:18" x14ac:dyDescent="0.45">
      <c r="A743">
        <v>742</v>
      </c>
      <c r="B743" t="s">
        <v>1223</v>
      </c>
      <c r="D743">
        <v>3</v>
      </c>
      <c r="E743">
        <v>4</v>
      </c>
      <c r="F743">
        <v>0</v>
      </c>
      <c r="G743">
        <v>29</v>
      </c>
      <c r="H743">
        <v>11</v>
      </c>
      <c r="I743">
        <v>68</v>
      </c>
      <c r="J743">
        <v>7.41</v>
      </c>
      <c r="K743">
        <v>3.97</v>
      </c>
      <c r="L743">
        <v>1.32</v>
      </c>
      <c r="M743">
        <v>0.29099999999999998</v>
      </c>
      <c r="N743" s="1">
        <v>0.69</v>
      </c>
      <c r="P743">
        <v>4.9000000000000004</v>
      </c>
      <c r="Q743">
        <v>5.0199999999999996</v>
      </c>
      <c r="R743">
        <v>0.2</v>
      </c>
    </row>
    <row r="744" spans="1:18" x14ac:dyDescent="0.45">
      <c r="A744">
        <v>743</v>
      </c>
      <c r="B744" t="s">
        <v>1224</v>
      </c>
      <c r="C744" t="s">
        <v>75</v>
      </c>
      <c r="D744">
        <v>5</v>
      </c>
      <c r="E744">
        <v>6</v>
      </c>
      <c r="F744">
        <v>0</v>
      </c>
      <c r="G744">
        <v>33</v>
      </c>
      <c r="H744">
        <v>11</v>
      </c>
      <c r="I744">
        <v>84</v>
      </c>
      <c r="J744">
        <v>7.71</v>
      </c>
      <c r="K744">
        <v>4.18</v>
      </c>
      <c r="L744">
        <v>1.29</v>
      </c>
      <c r="M744">
        <v>0.28699999999999998</v>
      </c>
      <c r="N744" s="1">
        <v>0.68400000000000005</v>
      </c>
      <c r="P744">
        <v>4.93</v>
      </c>
      <c r="Q744">
        <v>5.08</v>
      </c>
      <c r="R744">
        <v>0.2</v>
      </c>
    </row>
    <row r="745" spans="1:18" x14ac:dyDescent="0.45">
      <c r="A745">
        <v>744</v>
      </c>
      <c r="B745" t="s">
        <v>1225</v>
      </c>
      <c r="D745">
        <v>2</v>
      </c>
      <c r="E745">
        <v>4</v>
      </c>
      <c r="F745">
        <v>0</v>
      </c>
      <c r="G745">
        <v>15</v>
      </c>
      <c r="H745">
        <v>11</v>
      </c>
      <c r="I745">
        <v>55</v>
      </c>
      <c r="J745">
        <v>6.22</v>
      </c>
      <c r="K745">
        <v>2.95</v>
      </c>
      <c r="L745">
        <v>1.47</v>
      </c>
      <c r="M745">
        <v>0.313</v>
      </c>
      <c r="N745" s="1">
        <v>0.7</v>
      </c>
      <c r="P745">
        <v>5.07</v>
      </c>
      <c r="Q745">
        <v>5.09</v>
      </c>
      <c r="R745">
        <v>0.2</v>
      </c>
    </row>
    <row r="746" spans="1:18" x14ac:dyDescent="0.45">
      <c r="A746">
        <v>745</v>
      </c>
      <c r="B746" t="s">
        <v>1226</v>
      </c>
      <c r="C746" t="s">
        <v>75</v>
      </c>
      <c r="D746">
        <v>3</v>
      </c>
      <c r="E746">
        <v>5</v>
      </c>
      <c r="F746">
        <v>0</v>
      </c>
      <c r="G746">
        <v>15</v>
      </c>
      <c r="H746">
        <v>11</v>
      </c>
      <c r="I746">
        <v>53.1</v>
      </c>
      <c r="J746">
        <v>6.08</v>
      </c>
      <c r="K746">
        <v>3.04</v>
      </c>
      <c r="L746">
        <v>1.52</v>
      </c>
      <c r="M746">
        <v>0.28899999999999998</v>
      </c>
      <c r="N746" s="1">
        <v>0.69899999999999995</v>
      </c>
      <c r="P746">
        <v>5.07</v>
      </c>
      <c r="Q746">
        <v>5.23</v>
      </c>
      <c r="R746">
        <v>0.1</v>
      </c>
    </row>
    <row r="747" spans="1:18" x14ac:dyDescent="0.45">
      <c r="A747">
        <v>746</v>
      </c>
      <c r="B747" t="s">
        <v>1227</v>
      </c>
      <c r="D747">
        <v>3</v>
      </c>
      <c r="E747">
        <v>5</v>
      </c>
      <c r="F747">
        <v>0</v>
      </c>
      <c r="G747">
        <v>24</v>
      </c>
      <c r="H747">
        <v>11</v>
      </c>
      <c r="I747">
        <v>69.2</v>
      </c>
      <c r="J747">
        <v>6.59</v>
      </c>
      <c r="K747">
        <v>4.6500000000000004</v>
      </c>
      <c r="L747">
        <v>1.29</v>
      </c>
      <c r="M747">
        <v>0.29599999999999999</v>
      </c>
      <c r="N747" s="1">
        <v>0.68799999999999994</v>
      </c>
      <c r="P747">
        <v>5.29</v>
      </c>
      <c r="Q747">
        <v>5.34</v>
      </c>
      <c r="R747">
        <v>0.1</v>
      </c>
    </row>
    <row r="748" spans="1:18" x14ac:dyDescent="0.45">
      <c r="A748">
        <v>747</v>
      </c>
      <c r="B748" t="s">
        <v>1228</v>
      </c>
      <c r="C748" t="s">
        <v>50</v>
      </c>
      <c r="D748">
        <v>4</v>
      </c>
      <c r="E748">
        <v>5</v>
      </c>
      <c r="F748">
        <v>0</v>
      </c>
      <c r="G748">
        <v>30</v>
      </c>
      <c r="H748">
        <v>11</v>
      </c>
      <c r="I748">
        <v>74</v>
      </c>
      <c r="J748">
        <v>7.54</v>
      </c>
      <c r="K748">
        <v>4.62</v>
      </c>
      <c r="L748">
        <v>1.22</v>
      </c>
      <c r="M748">
        <v>0.29699999999999999</v>
      </c>
      <c r="N748" s="1">
        <v>0.68</v>
      </c>
      <c r="P748">
        <v>5.23</v>
      </c>
      <c r="Q748">
        <v>5.04</v>
      </c>
      <c r="R748">
        <v>0.1</v>
      </c>
    </row>
    <row r="749" spans="1:18" x14ac:dyDescent="0.45">
      <c r="A749">
        <v>748</v>
      </c>
      <c r="B749" t="s">
        <v>1229</v>
      </c>
      <c r="C749" t="s">
        <v>32</v>
      </c>
      <c r="D749">
        <v>4</v>
      </c>
      <c r="E749">
        <v>5</v>
      </c>
      <c r="F749">
        <v>0</v>
      </c>
      <c r="G749">
        <v>27</v>
      </c>
      <c r="H749">
        <v>11</v>
      </c>
      <c r="I749">
        <v>74.2</v>
      </c>
      <c r="J749">
        <v>7.35</v>
      </c>
      <c r="K749">
        <v>3.98</v>
      </c>
      <c r="L749">
        <v>1.33</v>
      </c>
      <c r="M749">
        <v>0.29699999999999999</v>
      </c>
      <c r="N749" s="1">
        <v>0.68700000000000006</v>
      </c>
      <c r="P749">
        <v>5.0599999999999996</v>
      </c>
      <c r="Q749">
        <v>5.22</v>
      </c>
      <c r="R749">
        <v>0.1</v>
      </c>
    </row>
    <row r="750" spans="1:18" x14ac:dyDescent="0.45">
      <c r="A750">
        <v>749</v>
      </c>
      <c r="B750" t="s">
        <v>1230</v>
      </c>
      <c r="D750">
        <v>2</v>
      </c>
      <c r="E750">
        <v>5</v>
      </c>
      <c r="F750">
        <v>0</v>
      </c>
      <c r="G750">
        <v>17</v>
      </c>
      <c r="H750">
        <v>11</v>
      </c>
      <c r="I750">
        <v>58</v>
      </c>
      <c r="J750">
        <v>5.59</v>
      </c>
      <c r="K750">
        <v>3.1</v>
      </c>
      <c r="L750">
        <v>1.71</v>
      </c>
      <c r="M750">
        <v>0.30299999999999999</v>
      </c>
      <c r="N750" s="1">
        <v>0.64300000000000002</v>
      </c>
      <c r="P750">
        <v>6.05</v>
      </c>
      <c r="Q750">
        <v>5.72</v>
      </c>
      <c r="R750">
        <v>0</v>
      </c>
    </row>
    <row r="751" spans="1:18" x14ac:dyDescent="0.45">
      <c r="A751">
        <v>750</v>
      </c>
      <c r="B751" t="s">
        <v>1231</v>
      </c>
      <c r="D751">
        <v>4</v>
      </c>
      <c r="E751">
        <v>6</v>
      </c>
      <c r="F751">
        <v>0</v>
      </c>
      <c r="G751">
        <v>22</v>
      </c>
      <c r="H751">
        <v>11</v>
      </c>
      <c r="I751">
        <v>82</v>
      </c>
      <c r="J751">
        <v>7.13</v>
      </c>
      <c r="K751">
        <v>4.3899999999999997</v>
      </c>
      <c r="L751">
        <v>1.32</v>
      </c>
      <c r="M751">
        <v>0.28299999999999997</v>
      </c>
      <c r="N751" s="1">
        <v>0.69099999999999995</v>
      </c>
      <c r="P751">
        <v>4.9400000000000004</v>
      </c>
      <c r="Q751">
        <v>5.26</v>
      </c>
      <c r="R751">
        <v>0</v>
      </c>
    </row>
    <row r="752" spans="1:18" x14ac:dyDescent="0.45">
      <c r="A752">
        <v>751</v>
      </c>
      <c r="B752" t="s">
        <v>1232</v>
      </c>
      <c r="C752" t="s">
        <v>52</v>
      </c>
      <c r="D752">
        <v>3</v>
      </c>
      <c r="E752">
        <v>5</v>
      </c>
      <c r="F752">
        <v>0</v>
      </c>
      <c r="G752">
        <v>13</v>
      </c>
      <c r="H752">
        <v>11</v>
      </c>
      <c r="I752">
        <v>58</v>
      </c>
      <c r="J752">
        <v>5.74</v>
      </c>
      <c r="K752">
        <v>3.72</v>
      </c>
      <c r="L752">
        <v>1.71</v>
      </c>
      <c r="M752">
        <v>0.3</v>
      </c>
      <c r="N752" s="1">
        <v>0.66600000000000004</v>
      </c>
      <c r="P752">
        <v>5.9</v>
      </c>
      <c r="Q752">
        <v>5.84</v>
      </c>
      <c r="R752">
        <v>0</v>
      </c>
    </row>
    <row r="753" spans="1:18" x14ac:dyDescent="0.45">
      <c r="A753">
        <v>752</v>
      </c>
      <c r="B753" t="s">
        <v>1233</v>
      </c>
      <c r="D753">
        <v>3</v>
      </c>
      <c r="E753">
        <v>6</v>
      </c>
      <c r="F753">
        <v>0</v>
      </c>
      <c r="G753">
        <v>29</v>
      </c>
      <c r="H753">
        <v>11</v>
      </c>
      <c r="I753">
        <v>66.2</v>
      </c>
      <c r="J753">
        <v>8.77</v>
      </c>
      <c r="K753">
        <v>6.21</v>
      </c>
      <c r="L753">
        <v>1.08</v>
      </c>
      <c r="M753">
        <v>0.30199999999999999</v>
      </c>
      <c r="N753" s="1">
        <v>0.70099999999999996</v>
      </c>
      <c r="P753">
        <v>5.13</v>
      </c>
      <c r="Q753">
        <v>5.2</v>
      </c>
      <c r="R753">
        <v>0</v>
      </c>
    </row>
    <row r="754" spans="1:18" x14ac:dyDescent="0.45">
      <c r="A754">
        <v>753</v>
      </c>
      <c r="B754" t="s">
        <v>1234</v>
      </c>
      <c r="C754" t="s">
        <v>28</v>
      </c>
      <c r="D754">
        <v>4</v>
      </c>
      <c r="E754">
        <v>4</v>
      </c>
      <c r="F754">
        <v>0</v>
      </c>
      <c r="G754">
        <v>31</v>
      </c>
      <c r="H754">
        <v>11</v>
      </c>
      <c r="I754">
        <v>81</v>
      </c>
      <c r="J754">
        <v>6.56</v>
      </c>
      <c r="K754">
        <v>4</v>
      </c>
      <c r="L754">
        <v>1.33</v>
      </c>
      <c r="M754">
        <v>0.29199999999999998</v>
      </c>
      <c r="N754" s="1">
        <v>0.68400000000000005</v>
      </c>
      <c r="P754">
        <v>5.1100000000000003</v>
      </c>
      <c r="Q754">
        <v>5.35</v>
      </c>
      <c r="R754">
        <v>0</v>
      </c>
    </row>
    <row r="755" spans="1:18" x14ac:dyDescent="0.45">
      <c r="A755">
        <v>754</v>
      </c>
      <c r="B755" t="s">
        <v>1235</v>
      </c>
      <c r="C755" t="s">
        <v>54</v>
      </c>
      <c r="D755">
        <v>2</v>
      </c>
      <c r="E755">
        <v>5</v>
      </c>
      <c r="F755">
        <v>0</v>
      </c>
      <c r="G755">
        <v>25</v>
      </c>
      <c r="H755">
        <v>11</v>
      </c>
      <c r="I755">
        <v>62.2</v>
      </c>
      <c r="J755">
        <v>7.03</v>
      </c>
      <c r="K755">
        <v>5.6</v>
      </c>
      <c r="L755">
        <v>1.44</v>
      </c>
      <c r="M755">
        <v>0.30099999999999999</v>
      </c>
      <c r="N755" s="1">
        <v>0.69899999999999995</v>
      </c>
      <c r="P755">
        <v>5.6</v>
      </c>
      <c r="Q755">
        <v>5.73</v>
      </c>
      <c r="R755">
        <v>-0.2</v>
      </c>
    </row>
    <row r="756" spans="1:18" x14ac:dyDescent="0.45">
      <c r="A756">
        <v>755</v>
      </c>
      <c r="B756" t="s">
        <v>1236</v>
      </c>
      <c r="C756" t="s">
        <v>64</v>
      </c>
      <c r="D756">
        <v>2</v>
      </c>
      <c r="E756">
        <v>6</v>
      </c>
      <c r="F756">
        <v>0</v>
      </c>
      <c r="G756">
        <v>12</v>
      </c>
      <c r="H756">
        <v>11</v>
      </c>
      <c r="I756">
        <v>49</v>
      </c>
      <c r="J756">
        <v>6.98</v>
      </c>
      <c r="K756">
        <v>5.88</v>
      </c>
      <c r="L756">
        <v>2.39</v>
      </c>
      <c r="M756">
        <v>0.29799999999999999</v>
      </c>
      <c r="N756" s="1">
        <v>0.66900000000000004</v>
      </c>
      <c r="P756">
        <v>7.16</v>
      </c>
      <c r="Q756">
        <v>7.17</v>
      </c>
      <c r="R756">
        <v>-0.8</v>
      </c>
    </row>
    <row r="757" spans="1:18" x14ac:dyDescent="0.45">
      <c r="A757">
        <v>756</v>
      </c>
      <c r="B757" t="s">
        <v>272</v>
      </c>
      <c r="C757" t="s">
        <v>71</v>
      </c>
      <c r="D757">
        <v>5</v>
      </c>
      <c r="E757">
        <v>3</v>
      </c>
      <c r="F757">
        <v>0</v>
      </c>
      <c r="G757">
        <v>36</v>
      </c>
      <c r="H757">
        <v>10</v>
      </c>
      <c r="I757">
        <v>81.2</v>
      </c>
      <c r="J757">
        <v>7.38</v>
      </c>
      <c r="K757">
        <v>1.98</v>
      </c>
      <c r="L757">
        <v>1.21</v>
      </c>
      <c r="M757">
        <v>0.28399999999999997</v>
      </c>
      <c r="N757" s="1">
        <v>0.72</v>
      </c>
      <c r="P757">
        <v>3.86</v>
      </c>
      <c r="Q757">
        <v>4.1399999999999997</v>
      </c>
      <c r="R757">
        <v>0.7</v>
      </c>
    </row>
    <row r="758" spans="1:18" x14ac:dyDescent="0.45">
      <c r="A758">
        <v>757</v>
      </c>
      <c r="B758" t="s">
        <v>1237</v>
      </c>
      <c r="D758">
        <v>3</v>
      </c>
      <c r="E758">
        <v>4</v>
      </c>
      <c r="F758">
        <v>0</v>
      </c>
      <c r="G758">
        <v>16</v>
      </c>
      <c r="H758">
        <v>10</v>
      </c>
      <c r="I758">
        <v>64</v>
      </c>
      <c r="J758">
        <v>8.02</v>
      </c>
      <c r="K758">
        <v>2.5299999999999998</v>
      </c>
      <c r="L758">
        <v>1.27</v>
      </c>
      <c r="M758">
        <v>0.30299999999999999</v>
      </c>
      <c r="N758" s="1">
        <v>0.72799999999999998</v>
      </c>
      <c r="P758">
        <v>4.22</v>
      </c>
      <c r="Q758">
        <v>4.24</v>
      </c>
      <c r="R758">
        <v>0.7</v>
      </c>
    </row>
    <row r="759" spans="1:18" x14ac:dyDescent="0.45">
      <c r="A759">
        <v>758</v>
      </c>
      <c r="B759" t="s">
        <v>1238</v>
      </c>
      <c r="D759">
        <v>3</v>
      </c>
      <c r="E759">
        <v>3</v>
      </c>
      <c r="F759">
        <v>0</v>
      </c>
      <c r="G759">
        <v>13</v>
      </c>
      <c r="H759">
        <v>10</v>
      </c>
      <c r="I759">
        <v>56.2</v>
      </c>
      <c r="J759">
        <v>6.67</v>
      </c>
      <c r="K759">
        <v>2.54</v>
      </c>
      <c r="L759">
        <v>1.27</v>
      </c>
      <c r="M759">
        <v>0.311</v>
      </c>
      <c r="N759" s="1">
        <v>0.66900000000000004</v>
      </c>
      <c r="P759">
        <v>4.92</v>
      </c>
      <c r="Q759">
        <v>4.72</v>
      </c>
      <c r="R759">
        <v>0.6</v>
      </c>
    </row>
    <row r="760" spans="1:18" x14ac:dyDescent="0.45">
      <c r="A760">
        <v>759</v>
      </c>
      <c r="B760" t="s">
        <v>1239</v>
      </c>
      <c r="C760" t="s">
        <v>102</v>
      </c>
      <c r="D760">
        <v>4</v>
      </c>
      <c r="E760">
        <v>5</v>
      </c>
      <c r="F760">
        <v>0</v>
      </c>
      <c r="G760">
        <v>31</v>
      </c>
      <c r="H760">
        <v>10</v>
      </c>
      <c r="I760">
        <v>78.2</v>
      </c>
      <c r="J760">
        <v>7.32</v>
      </c>
      <c r="K760">
        <v>2.86</v>
      </c>
      <c r="L760">
        <v>1.1399999999999999</v>
      </c>
      <c r="M760">
        <v>0.29499999999999998</v>
      </c>
      <c r="N760" s="1">
        <v>0.67</v>
      </c>
      <c r="P760">
        <v>4.6900000000000004</v>
      </c>
      <c r="Q760">
        <v>4.46</v>
      </c>
      <c r="R760">
        <v>0.6</v>
      </c>
    </row>
    <row r="761" spans="1:18" x14ac:dyDescent="0.45">
      <c r="A761">
        <v>760</v>
      </c>
      <c r="B761" t="s">
        <v>1240</v>
      </c>
      <c r="C761" t="s">
        <v>39</v>
      </c>
      <c r="D761">
        <v>3</v>
      </c>
      <c r="E761">
        <v>4</v>
      </c>
      <c r="F761">
        <v>0</v>
      </c>
      <c r="G761">
        <v>24</v>
      </c>
      <c r="H761">
        <v>10</v>
      </c>
      <c r="I761">
        <v>67.099999999999994</v>
      </c>
      <c r="J761">
        <v>6.69</v>
      </c>
      <c r="K761">
        <v>3.21</v>
      </c>
      <c r="L761">
        <v>1.2</v>
      </c>
      <c r="M761">
        <v>0.30399999999999999</v>
      </c>
      <c r="N761" s="1">
        <v>0.70299999999999996</v>
      </c>
      <c r="P761">
        <v>4.68</v>
      </c>
      <c r="Q761">
        <v>4.71</v>
      </c>
      <c r="R761">
        <v>0.5</v>
      </c>
    </row>
    <row r="762" spans="1:18" x14ac:dyDescent="0.45">
      <c r="A762">
        <v>761</v>
      </c>
      <c r="B762" t="s">
        <v>1241</v>
      </c>
      <c r="C762" t="s">
        <v>75</v>
      </c>
      <c r="D762">
        <v>3</v>
      </c>
      <c r="E762">
        <v>4</v>
      </c>
      <c r="F762">
        <v>0</v>
      </c>
      <c r="G762">
        <v>26</v>
      </c>
      <c r="H762">
        <v>10</v>
      </c>
      <c r="I762">
        <v>68.2</v>
      </c>
      <c r="J762">
        <v>7.99</v>
      </c>
      <c r="K762">
        <v>4.45</v>
      </c>
      <c r="L762">
        <v>1.18</v>
      </c>
      <c r="M762">
        <v>0.28100000000000003</v>
      </c>
      <c r="N762" s="1">
        <v>0.67900000000000005</v>
      </c>
      <c r="P762">
        <v>4.8499999999999996</v>
      </c>
      <c r="Q762">
        <v>4.8899999999999997</v>
      </c>
      <c r="R762">
        <v>0.4</v>
      </c>
    </row>
    <row r="763" spans="1:18" x14ac:dyDescent="0.45">
      <c r="A763">
        <v>762</v>
      </c>
      <c r="B763" t="s">
        <v>1242</v>
      </c>
      <c r="C763" t="s">
        <v>50</v>
      </c>
      <c r="D763">
        <v>4</v>
      </c>
      <c r="E763">
        <v>4</v>
      </c>
      <c r="F763">
        <v>0</v>
      </c>
      <c r="G763">
        <v>38</v>
      </c>
      <c r="H763">
        <v>10</v>
      </c>
      <c r="I763">
        <v>70</v>
      </c>
      <c r="J763">
        <v>9.1300000000000008</v>
      </c>
      <c r="K763">
        <v>4.24</v>
      </c>
      <c r="L763">
        <v>1.41</v>
      </c>
      <c r="M763">
        <v>0.30099999999999999</v>
      </c>
      <c r="N763" s="1">
        <v>0.69299999999999995</v>
      </c>
      <c r="P763">
        <v>5.01</v>
      </c>
      <c r="Q763">
        <v>4.8099999999999996</v>
      </c>
      <c r="R763">
        <v>0.4</v>
      </c>
    </row>
    <row r="764" spans="1:18" x14ac:dyDescent="0.45">
      <c r="A764">
        <v>763</v>
      </c>
      <c r="B764" t="s">
        <v>1243</v>
      </c>
      <c r="D764">
        <v>4</v>
      </c>
      <c r="E764">
        <v>5</v>
      </c>
      <c r="F764">
        <v>0</v>
      </c>
      <c r="G764">
        <v>29</v>
      </c>
      <c r="H764">
        <v>10</v>
      </c>
      <c r="I764">
        <v>72</v>
      </c>
      <c r="J764">
        <v>7.75</v>
      </c>
      <c r="K764">
        <v>4.25</v>
      </c>
      <c r="L764">
        <v>1.25</v>
      </c>
      <c r="M764">
        <v>0.29699999999999999</v>
      </c>
      <c r="N764" s="1">
        <v>0.69899999999999995</v>
      </c>
      <c r="P764">
        <v>4.88</v>
      </c>
      <c r="Q764">
        <v>4.88</v>
      </c>
      <c r="R764">
        <v>0.4</v>
      </c>
    </row>
    <row r="765" spans="1:18" x14ac:dyDescent="0.45">
      <c r="A765">
        <v>764</v>
      </c>
      <c r="B765" t="s">
        <v>1244</v>
      </c>
      <c r="C765" t="s">
        <v>30</v>
      </c>
      <c r="D765">
        <v>3</v>
      </c>
      <c r="E765">
        <v>3</v>
      </c>
      <c r="F765">
        <v>0</v>
      </c>
      <c r="G765">
        <v>35</v>
      </c>
      <c r="H765">
        <v>10</v>
      </c>
      <c r="I765">
        <v>57</v>
      </c>
      <c r="J765">
        <v>9.32</v>
      </c>
      <c r="K765">
        <v>4.8899999999999997</v>
      </c>
      <c r="L765">
        <v>1.26</v>
      </c>
      <c r="M765">
        <v>0.28799999999999998</v>
      </c>
      <c r="N765" s="1">
        <v>0.71</v>
      </c>
      <c r="P765">
        <v>4.74</v>
      </c>
      <c r="Q765">
        <v>4.9000000000000004</v>
      </c>
      <c r="R765">
        <v>0.3</v>
      </c>
    </row>
    <row r="766" spans="1:18" x14ac:dyDescent="0.45">
      <c r="A766">
        <v>765</v>
      </c>
      <c r="B766" t="s">
        <v>1245</v>
      </c>
      <c r="D766">
        <v>3</v>
      </c>
      <c r="E766">
        <v>6</v>
      </c>
      <c r="F766">
        <v>0</v>
      </c>
      <c r="G766">
        <v>26</v>
      </c>
      <c r="H766">
        <v>10</v>
      </c>
      <c r="I766">
        <v>72</v>
      </c>
      <c r="J766">
        <v>7</v>
      </c>
      <c r="K766">
        <v>3.88</v>
      </c>
      <c r="L766">
        <v>1.1299999999999999</v>
      </c>
      <c r="M766">
        <v>0.3</v>
      </c>
      <c r="N766" s="1">
        <v>0.71</v>
      </c>
      <c r="P766">
        <v>4.63</v>
      </c>
      <c r="Q766">
        <v>4.74</v>
      </c>
      <c r="R766">
        <v>0.3</v>
      </c>
    </row>
    <row r="767" spans="1:18" x14ac:dyDescent="0.45">
      <c r="A767">
        <v>766</v>
      </c>
      <c r="B767" t="s">
        <v>1246</v>
      </c>
      <c r="D767">
        <v>3</v>
      </c>
      <c r="E767">
        <v>4</v>
      </c>
      <c r="F767">
        <v>0</v>
      </c>
      <c r="G767">
        <v>19</v>
      </c>
      <c r="H767">
        <v>10</v>
      </c>
      <c r="I767">
        <v>67.099999999999994</v>
      </c>
      <c r="J767">
        <v>6.42</v>
      </c>
      <c r="K767">
        <v>2.94</v>
      </c>
      <c r="L767">
        <v>1.34</v>
      </c>
      <c r="M767">
        <v>0.30399999999999999</v>
      </c>
      <c r="N767" s="1">
        <v>0.69899999999999995</v>
      </c>
      <c r="P767">
        <v>4.8099999999999996</v>
      </c>
      <c r="Q767">
        <v>4.87</v>
      </c>
      <c r="R767">
        <v>0.3</v>
      </c>
    </row>
    <row r="768" spans="1:18" x14ac:dyDescent="0.45">
      <c r="A768">
        <v>767</v>
      </c>
      <c r="B768" t="s">
        <v>1247</v>
      </c>
      <c r="C768" t="s">
        <v>62</v>
      </c>
      <c r="D768">
        <v>2</v>
      </c>
      <c r="E768">
        <v>3</v>
      </c>
      <c r="F768">
        <v>0</v>
      </c>
      <c r="G768">
        <v>31</v>
      </c>
      <c r="H768">
        <v>10</v>
      </c>
      <c r="I768">
        <v>74.2</v>
      </c>
      <c r="J768">
        <v>7.95</v>
      </c>
      <c r="K768">
        <v>4.34</v>
      </c>
      <c r="L768">
        <v>1.2</v>
      </c>
      <c r="M768">
        <v>0.29899999999999999</v>
      </c>
      <c r="N768" s="1">
        <v>0.70399999999999996</v>
      </c>
      <c r="P768">
        <v>4.82</v>
      </c>
      <c r="Q768">
        <v>4.79</v>
      </c>
      <c r="R768">
        <v>0.2</v>
      </c>
    </row>
    <row r="769" spans="1:18" x14ac:dyDescent="0.45">
      <c r="A769">
        <v>768</v>
      </c>
      <c r="B769" t="s">
        <v>1248</v>
      </c>
      <c r="C769" t="s">
        <v>52</v>
      </c>
      <c r="D769">
        <v>5</v>
      </c>
      <c r="E769">
        <v>6</v>
      </c>
      <c r="F769">
        <v>0</v>
      </c>
      <c r="G769">
        <v>36</v>
      </c>
      <c r="H769">
        <v>10</v>
      </c>
      <c r="I769">
        <v>82.1</v>
      </c>
      <c r="J769">
        <v>8.75</v>
      </c>
      <c r="K769">
        <v>4.37</v>
      </c>
      <c r="L769">
        <v>1.2</v>
      </c>
      <c r="M769">
        <v>0.29899999999999999</v>
      </c>
      <c r="N769" s="1">
        <v>0.69099999999999995</v>
      </c>
      <c r="P769">
        <v>4.8099999999999996</v>
      </c>
      <c r="Q769">
        <v>4.7300000000000004</v>
      </c>
      <c r="R769">
        <v>0.2</v>
      </c>
    </row>
    <row r="770" spans="1:18" x14ac:dyDescent="0.45">
      <c r="A770">
        <v>769</v>
      </c>
      <c r="B770" t="s">
        <v>1249</v>
      </c>
      <c r="C770" t="s">
        <v>71</v>
      </c>
      <c r="D770">
        <v>4</v>
      </c>
      <c r="E770">
        <v>4</v>
      </c>
      <c r="F770">
        <v>0</v>
      </c>
      <c r="G770">
        <v>30</v>
      </c>
      <c r="H770">
        <v>10</v>
      </c>
      <c r="I770">
        <v>66.099999999999994</v>
      </c>
      <c r="J770">
        <v>6.92</v>
      </c>
      <c r="K770">
        <v>3.67</v>
      </c>
      <c r="L770">
        <v>1.0900000000000001</v>
      </c>
      <c r="M770">
        <v>0.28699999999999998</v>
      </c>
      <c r="N770" s="1">
        <v>0.69699999999999995</v>
      </c>
      <c r="P770">
        <v>4.4800000000000004</v>
      </c>
      <c r="Q770">
        <v>4.78</v>
      </c>
      <c r="R770">
        <v>0.2</v>
      </c>
    </row>
    <row r="771" spans="1:18" x14ac:dyDescent="0.45">
      <c r="A771">
        <v>770</v>
      </c>
      <c r="B771" t="s">
        <v>1250</v>
      </c>
      <c r="C771" t="s">
        <v>117</v>
      </c>
      <c r="D771">
        <v>5</v>
      </c>
      <c r="E771">
        <v>6</v>
      </c>
      <c r="F771">
        <v>0</v>
      </c>
      <c r="G771">
        <v>34</v>
      </c>
      <c r="H771">
        <v>10</v>
      </c>
      <c r="I771">
        <v>92.2</v>
      </c>
      <c r="J771">
        <v>6.89</v>
      </c>
      <c r="K771">
        <v>4.08</v>
      </c>
      <c r="L771">
        <v>1.26</v>
      </c>
      <c r="M771">
        <v>0.29799999999999999</v>
      </c>
      <c r="N771" s="1">
        <v>0.70799999999999996</v>
      </c>
      <c r="P771">
        <v>4.8499999999999996</v>
      </c>
      <c r="Q771">
        <v>5</v>
      </c>
      <c r="R771">
        <v>0.1</v>
      </c>
    </row>
    <row r="772" spans="1:18" x14ac:dyDescent="0.45">
      <c r="A772">
        <v>771</v>
      </c>
      <c r="B772" t="s">
        <v>1251</v>
      </c>
      <c r="C772" t="s">
        <v>28</v>
      </c>
      <c r="D772">
        <v>7</v>
      </c>
      <c r="E772">
        <v>7</v>
      </c>
      <c r="F772">
        <v>0</v>
      </c>
      <c r="G772">
        <v>23</v>
      </c>
      <c r="H772">
        <v>10</v>
      </c>
      <c r="I772">
        <v>87</v>
      </c>
      <c r="J772">
        <v>6.1</v>
      </c>
      <c r="K772">
        <v>3.62</v>
      </c>
      <c r="L772">
        <v>1.34</v>
      </c>
      <c r="M772">
        <v>0.29099999999999998</v>
      </c>
      <c r="N772" s="1">
        <v>0.66800000000000004</v>
      </c>
      <c r="P772">
        <v>5.28</v>
      </c>
      <c r="Q772">
        <v>5.39</v>
      </c>
      <c r="R772">
        <v>0.1</v>
      </c>
    </row>
    <row r="773" spans="1:18" x14ac:dyDescent="0.45">
      <c r="A773">
        <v>772</v>
      </c>
      <c r="B773" t="s">
        <v>1252</v>
      </c>
      <c r="D773">
        <v>2</v>
      </c>
      <c r="E773">
        <v>4</v>
      </c>
      <c r="F773">
        <v>0</v>
      </c>
      <c r="G773">
        <v>25</v>
      </c>
      <c r="H773">
        <v>10</v>
      </c>
      <c r="I773">
        <v>64</v>
      </c>
      <c r="J773">
        <v>8.02</v>
      </c>
      <c r="K773">
        <v>4.5</v>
      </c>
      <c r="L773">
        <v>1.41</v>
      </c>
      <c r="M773">
        <v>0.311</v>
      </c>
      <c r="N773" s="1">
        <v>0.69</v>
      </c>
      <c r="P773">
        <v>5.34</v>
      </c>
      <c r="Q773">
        <v>5.19</v>
      </c>
      <c r="R773">
        <v>0.1</v>
      </c>
    </row>
    <row r="774" spans="1:18" x14ac:dyDescent="0.45">
      <c r="A774">
        <v>773</v>
      </c>
      <c r="B774" t="s">
        <v>1253</v>
      </c>
      <c r="C774" t="s">
        <v>95</v>
      </c>
      <c r="D774">
        <v>3</v>
      </c>
      <c r="E774">
        <v>4</v>
      </c>
      <c r="F774">
        <v>0</v>
      </c>
      <c r="G774">
        <v>20</v>
      </c>
      <c r="H774">
        <v>10</v>
      </c>
      <c r="I774">
        <v>59.2</v>
      </c>
      <c r="J774">
        <v>7.54</v>
      </c>
      <c r="K774">
        <v>4.82</v>
      </c>
      <c r="L774">
        <v>1.21</v>
      </c>
      <c r="M774">
        <v>0.3</v>
      </c>
      <c r="N774" s="1">
        <v>0.68799999999999994</v>
      </c>
      <c r="P774">
        <v>5.13</v>
      </c>
      <c r="Q774">
        <v>5.18</v>
      </c>
      <c r="R774">
        <v>0</v>
      </c>
    </row>
    <row r="775" spans="1:18" x14ac:dyDescent="0.45">
      <c r="A775">
        <v>774</v>
      </c>
      <c r="B775" t="s">
        <v>1254</v>
      </c>
      <c r="D775">
        <v>2</v>
      </c>
      <c r="E775">
        <v>4</v>
      </c>
      <c r="F775">
        <v>0</v>
      </c>
      <c r="G775">
        <v>19</v>
      </c>
      <c r="H775">
        <v>10</v>
      </c>
      <c r="I775">
        <v>61.2</v>
      </c>
      <c r="J775">
        <v>5.54</v>
      </c>
      <c r="K775">
        <v>3.5</v>
      </c>
      <c r="L775">
        <v>1.31</v>
      </c>
      <c r="M775">
        <v>0.29699999999999999</v>
      </c>
      <c r="N775" s="1">
        <v>0.69699999999999995</v>
      </c>
      <c r="P775">
        <v>4.96</v>
      </c>
      <c r="Q775">
        <v>5.18</v>
      </c>
      <c r="R775">
        <v>0</v>
      </c>
    </row>
    <row r="776" spans="1:18" x14ac:dyDescent="0.45">
      <c r="A776">
        <v>775</v>
      </c>
      <c r="B776" t="s">
        <v>1255</v>
      </c>
      <c r="D776">
        <v>2</v>
      </c>
      <c r="E776">
        <v>4</v>
      </c>
      <c r="F776">
        <v>0</v>
      </c>
      <c r="G776">
        <v>17</v>
      </c>
      <c r="H776">
        <v>10</v>
      </c>
      <c r="I776">
        <v>48</v>
      </c>
      <c r="J776">
        <v>6</v>
      </c>
      <c r="K776">
        <v>3.94</v>
      </c>
      <c r="L776">
        <v>1.5</v>
      </c>
      <c r="M776">
        <v>0.29899999999999999</v>
      </c>
      <c r="N776" s="1">
        <v>0.67900000000000005</v>
      </c>
      <c r="P776">
        <v>5.63</v>
      </c>
      <c r="Q776">
        <v>5.65</v>
      </c>
      <c r="R776">
        <v>-0.1</v>
      </c>
    </row>
    <row r="777" spans="1:18" x14ac:dyDescent="0.45">
      <c r="A777">
        <v>776</v>
      </c>
      <c r="B777" t="s">
        <v>1256</v>
      </c>
      <c r="D777">
        <v>3</v>
      </c>
      <c r="E777">
        <v>5</v>
      </c>
      <c r="F777">
        <v>0</v>
      </c>
      <c r="G777">
        <v>25</v>
      </c>
      <c r="H777">
        <v>10</v>
      </c>
      <c r="I777">
        <v>63.2</v>
      </c>
      <c r="J777">
        <v>7.06</v>
      </c>
      <c r="K777">
        <v>5.09</v>
      </c>
      <c r="L777">
        <v>1.27</v>
      </c>
      <c r="M777">
        <v>0.28999999999999998</v>
      </c>
      <c r="N777" s="1">
        <v>0.70099999999999996</v>
      </c>
      <c r="P777">
        <v>5.09</v>
      </c>
      <c r="Q777">
        <v>5.41</v>
      </c>
      <c r="R777">
        <v>-0.1</v>
      </c>
    </row>
    <row r="778" spans="1:18" x14ac:dyDescent="0.45">
      <c r="A778">
        <v>777</v>
      </c>
      <c r="B778" t="s">
        <v>1257</v>
      </c>
      <c r="C778" t="s">
        <v>71</v>
      </c>
      <c r="D778">
        <v>6</v>
      </c>
      <c r="E778">
        <v>8</v>
      </c>
      <c r="F778">
        <v>0</v>
      </c>
      <c r="G778">
        <v>24</v>
      </c>
      <c r="H778">
        <v>10</v>
      </c>
      <c r="I778">
        <v>76</v>
      </c>
      <c r="J778">
        <v>5.21</v>
      </c>
      <c r="K778">
        <v>3.32</v>
      </c>
      <c r="L778">
        <v>1.18</v>
      </c>
      <c r="M778">
        <v>0.28599999999999998</v>
      </c>
      <c r="N778" s="1">
        <v>0.66700000000000004</v>
      </c>
      <c r="P778">
        <v>5.09</v>
      </c>
      <c r="Q778">
        <v>5.15</v>
      </c>
      <c r="R778">
        <v>-0.1</v>
      </c>
    </row>
    <row r="779" spans="1:18" x14ac:dyDescent="0.45">
      <c r="A779">
        <v>778</v>
      </c>
      <c r="B779" t="s">
        <v>1258</v>
      </c>
      <c r="D779">
        <v>2</v>
      </c>
      <c r="E779">
        <v>2</v>
      </c>
      <c r="F779">
        <v>0</v>
      </c>
      <c r="G779">
        <v>12</v>
      </c>
      <c r="H779">
        <v>10</v>
      </c>
      <c r="I779">
        <v>43</v>
      </c>
      <c r="J779">
        <v>6.07</v>
      </c>
      <c r="K779">
        <v>5.23</v>
      </c>
      <c r="L779">
        <v>1.26</v>
      </c>
      <c r="M779">
        <v>0.28699999999999998</v>
      </c>
      <c r="N779" s="1">
        <v>0.68200000000000005</v>
      </c>
      <c r="P779">
        <v>5.44</v>
      </c>
      <c r="Q779">
        <v>5.67</v>
      </c>
      <c r="R779">
        <v>-0.1</v>
      </c>
    </row>
    <row r="780" spans="1:18" x14ac:dyDescent="0.45">
      <c r="A780">
        <v>779</v>
      </c>
      <c r="B780" t="s">
        <v>1259</v>
      </c>
      <c r="C780" t="s">
        <v>102</v>
      </c>
      <c r="D780">
        <v>3</v>
      </c>
      <c r="E780">
        <v>6</v>
      </c>
      <c r="F780">
        <v>0</v>
      </c>
      <c r="G780">
        <v>32</v>
      </c>
      <c r="H780">
        <v>10</v>
      </c>
      <c r="I780">
        <v>78.099999999999994</v>
      </c>
      <c r="J780">
        <v>6.55</v>
      </c>
      <c r="K780">
        <v>4.1399999999999997</v>
      </c>
      <c r="L780">
        <v>1.26</v>
      </c>
      <c r="M780">
        <v>0.29699999999999999</v>
      </c>
      <c r="N780" s="1">
        <v>0.66900000000000004</v>
      </c>
      <c r="P780">
        <v>5.29</v>
      </c>
      <c r="Q780">
        <v>5.31</v>
      </c>
      <c r="R780">
        <v>-0.1</v>
      </c>
    </row>
    <row r="781" spans="1:18" x14ac:dyDescent="0.45">
      <c r="A781">
        <v>780</v>
      </c>
      <c r="B781" t="s">
        <v>1260</v>
      </c>
      <c r="C781" t="s">
        <v>41</v>
      </c>
      <c r="D781">
        <v>1</v>
      </c>
      <c r="E781">
        <v>3</v>
      </c>
      <c r="F781">
        <v>0</v>
      </c>
      <c r="G781">
        <v>14</v>
      </c>
      <c r="H781">
        <v>10</v>
      </c>
      <c r="I781">
        <v>38.1</v>
      </c>
      <c r="J781">
        <v>8.4600000000000009</v>
      </c>
      <c r="K781">
        <v>7.75</v>
      </c>
      <c r="L781">
        <v>1.17</v>
      </c>
      <c r="M781">
        <v>0.29399999999999998</v>
      </c>
      <c r="N781" s="1">
        <v>0.69799999999999995</v>
      </c>
      <c r="P781">
        <v>5.64</v>
      </c>
      <c r="Q781">
        <v>5.89</v>
      </c>
      <c r="R781">
        <v>-0.2</v>
      </c>
    </row>
    <row r="782" spans="1:18" x14ac:dyDescent="0.45">
      <c r="A782">
        <v>781</v>
      </c>
      <c r="B782" t="s">
        <v>1261</v>
      </c>
      <c r="C782" t="s">
        <v>62</v>
      </c>
      <c r="D782">
        <v>3</v>
      </c>
      <c r="E782">
        <v>5</v>
      </c>
      <c r="F782">
        <v>0</v>
      </c>
      <c r="G782">
        <v>23</v>
      </c>
      <c r="H782">
        <v>10</v>
      </c>
      <c r="I782">
        <v>63.2</v>
      </c>
      <c r="J782">
        <v>7.91</v>
      </c>
      <c r="K782">
        <v>6.78</v>
      </c>
      <c r="L782">
        <v>1.1299999999999999</v>
      </c>
      <c r="M782">
        <v>0.28699999999999998</v>
      </c>
      <c r="N782" s="1">
        <v>0.68200000000000005</v>
      </c>
      <c r="P782">
        <v>5.51</v>
      </c>
      <c r="Q782">
        <v>5.58</v>
      </c>
      <c r="R782">
        <v>-0.2</v>
      </c>
    </row>
    <row r="783" spans="1:18" x14ac:dyDescent="0.45">
      <c r="A783">
        <v>782</v>
      </c>
      <c r="B783" t="s">
        <v>1262</v>
      </c>
      <c r="D783">
        <v>5</v>
      </c>
      <c r="E783">
        <v>5</v>
      </c>
      <c r="F783">
        <v>0</v>
      </c>
      <c r="G783">
        <v>29</v>
      </c>
      <c r="H783">
        <v>10</v>
      </c>
      <c r="I783">
        <v>77</v>
      </c>
      <c r="J783">
        <v>7.01</v>
      </c>
      <c r="K783">
        <v>5.38</v>
      </c>
      <c r="L783">
        <v>1.29</v>
      </c>
      <c r="M783">
        <v>0.28799999999999998</v>
      </c>
      <c r="N783" s="1">
        <v>0.71799999999999997</v>
      </c>
      <c r="P783">
        <v>5.03</v>
      </c>
      <c r="Q783">
        <v>5.5</v>
      </c>
      <c r="R783">
        <v>-0.3</v>
      </c>
    </row>
    <row r="784" spans="1:18" x14ac:dyDescent="0.45">
      <c r="A784">
        <v>783</v>
      </c>
      <c r="B784" t="s">
        <v>1263</v>
      </c>
      <c r="C784" t="s">
        <v>41</v>
      </c>
      <c r="D784">
        <v>2</v>
      </c>
      <c r="E784">
        <v>5</v>
      </c>
      <c r="F784">
        <v>0</v>
      </c>
      <c r="G784">
        <v>25</v>
      </c>
      <c r="H784">
        <v>10</v>
      </c>
      <c r="I784">
        <v>71.2</v>
      </c>
      <c r="J784">
        <v>6.53</v>
      </c>
      <c r="K784">
        <v>5.77</v>
      </c>
      <c r="L784">
        <v>1.38</v>
      </c>
      <c r="M784">
        <v>0.29599999999999999</v>
      </c>
      <c r="N784" s="1">
        <v>0.67200000000000004</v>
      </c>
      <c r="P784">
        <v>5.9</v>
      </c>
      <c r="Q784">
        <v>6.02</v>
      </c>
      <c r="R784">
        <v>-0.4</v>
      </c>
    </row>
    <row r="785" spans="1:18" x14ac:dyDescent="0.45">
      <c r="A785">
        <v>784</v>
      </c>
      <c r="B785" t="s">
        <v>583</v>
      </c>
      <c r="C785" t="s">
        <v>57</v>
      </c>
      <c r="D785">
        <v>5</v>
      </c>
      <c r="E785">
        <v>4</v>
      </c>
      <c r="F785">
        <v>0</v>
      </c>
      <c r="G785">
        <v>56</v>
      </c>
      <c r="H785">
        <v>9</v>
      </c>
      <c r="I785">
        <v>100.1</v>
      </c>
      <c r="J785">
        <v>9.42</v>
      </c>
      <c r="K785">
        <v>3.23</v>
      </c>
      <c r="L785">
        <v>1.17</v>
      </c>
      <c r="M785">
        <v>0.30399999999999999</v>
      </c>
      <c r="N785" s="1">
        <v>0.73199999999999998</v>
      </c>
      <c r="P785">
        <v>4.04</v>
      </c>
      <c r="Q785">
        <v>4.01</v>
      </c>
      <c r="R785">
        <v>1.4</v>
      </c>
    </row>
    <row r="786" spans="1:18" x14ac:dyDescent="0.45">
      <c r="A786">
        <v>785</v>
      </c>
      <c r="B786" t="s">
        <v>1264</v>
      </c>
      <c r="C786" t="s">
        <v>52</v>
      </c>
      <c r="D786">
        <v>4</v>
      </c>
      <c r="E786">
        <v>4</v>
      </c>
      <c r="F786">
        <v>0</v>
      </c>
      <c r="G786">
        <v>30</v>
      </c>
      <c r="H786">
        <v>9</v>
      </c>
      <c r="I786">
        <v>72.099999999999994</v>
      </c>
      <c r="J786">
        <v>8.2200000000000006</v>
      </c>
      <c r="K786">
        <v>3.36</v>
      </c>
      <c r="L786">
        <v>1.1200000000000001</v>
      </c>
      <c r="M786">
        <v>0.29099999999999998</v>
      </c>
      <c r="N786" s="1">
        <v>0.70699999999999996</v>
      </c>
      <c r="P786">
        <v>4.2300000000000004</v>
      </c>
      <c r="Q786">
        <v>4.33</v>
      </c>
      <c r="R786">
        <v>0.7</v>
      </c>
    </row>
    <row r="787" spans="1:18" x14ac:dyDescent="0.45">
      <c r="A787">
        <v>786</v>
      </c>
      <c r="B787" t="s">
        <v>1265</v>
      </c>
      <c r="C787" t="s">
        <v>39</v>
      </c>
      <c r="D787">
        <v>5</v>
      </c>
      <c r="E787">
        <v>5</v>
      </c>
      <c r="F787">
        <v>0</v>
      </c>
      <c r="G787">
        <v>41</v>
      </c>
      <c r="H787">
        <v>9</v>
      </c>
      <c r="I787">
        <v>71.2</v>
      </c>
      <c r="J787">
        <v>7.78</v>
      </c>
      <c r="K787">
        <v>3.77</v>
      </c>
      <c r="L787">
        <v>1</v>
      </c>
      <c r="M787">
        <v>0.29399999999999998</v>
      </c>
      <c r="N787" s="1">
        <v>0.70899999999999996</v>
      </c>
      <c r="P787">
        <v>4.2699999999999996</v>
      </c>
      <c r="Q787">
        <v>4.32</v>
      </c>
      <c r="R787">
        <v>0.7</v>
      </c>
    </row>
    <row r="788" spans="1:18" x14ac:dyDescent="0.45">
      <c r="A788">
        <v>787</v>
      </c>
      <c r="B788" t="s">
        <v>1266</v>
      </c>
      <c r="D788">
        <v>3</v>
      </c>
      <c r="E788">
        <v>4</v>
      </c>
      <c r="F788">
        <v>0</v>
      </c>
      <c r="G788">
        <v>26</v>
      </c>
      <c r="H788">
        <v>9</v>
      </c>
      <c r="I788">
        <v>59.1</v>
      </c>
      <c r="J788">
        <v>6.83</v>
      </c>
      <c r="K788">
        <v>2.58</v>
      </c>
      <c r="L788">
        <v>1.21</v>
      </c>
      <c r="M788">
        <v>0.29599999999999999</v>
      </c>
      <c r="N788" s="1">
        <v>0.66900000000000004</v>
      </c>
      <c r="P788">
        <v>4.7</v>
      </c>
      <c r="Q788">
        <v>4.4000000000000004</v>
      </c>
      <c r="R788">
        <v>0.6</v>
      </c>
    </row>
    <row r="789" spans="1:18" x14ac:dyDescent="0.45">
      <c r="A789">
        <v>788</v>
      </c>
      <c r="B789" t="s">
        <v>1267</v>
      </c>
      <c r="C789" t="s">
        <v>39</v>
      </c>
      <c r="D789">
        <v>3</v>
      </c>
      <c r="E789">
        <v>6</v>
      </c>
      <c r="F789">
        <v>0</v>
      </c>
      <c r="G789">
        <v>25</v>
      </c>
      <c r="H789">
        <v>9</v>
      </c>
      <c r="I789">
        <v>83.2</v>
      </c>
      <c r="J789">
        <v>5.05</v>
      </c>
      <c r="K789">
        <v>2.4700000000000002</v>
      </c>
      <c r="L789">
        <v>1.08</v>
      </c>
      <c r="M789">
        <v>0.30399999999999999</v>
      </c>
      <c r="N789" s="1">
        <v>0.67300000000000004</v>
      </c>
      <c r="P789">
        <v>4.84</v>
      </c>
      <c r="Q789">
        <v>4.58</v>
      </c>
      <c r="R789">
        <v>0.6</v>
      </c>
    </row>
    <row r="790" spans="1:18" x14ac:dyDescent="0.45">
      <c r="A790">
        <v>789</v>
      </c>
      <c r="B790" t="s">
        <v>1268</v>
      </c>
      <c r="C790" t="s">
        <v>62</v>
      </c>
      <c r="D790">
        <v>3</v>
      </c>
      <c r="E790">
        <v>3</v>
      </c>
      <c r="F790">
        <v>0</v>
      </c>
      <c r="G790">
        <v>28</v>
      </c>
      <c r="H790">
        <v>9</v>
      </c>
      <c r="I790">
        <v>67.2</v>
      </c>
      <c r="J790">
        <v>8.91</v>
      </c>
      <c r="K790">
        <v>3.72</v>
      </c>
      <c r="L790">
        <v>1.2</v>
      </c>
      <c r="M790">
        <v>0.29799999999999999</v>
      </c>
      <c r="N790" s="1">
        <v>0.70899999999999996</v>
      </c>
      <c r="P790">
        <v>4.3899999999999997</v>
      </c>
      <c r="Q790">
        <v>4.42</v>
      </c>
      <c r="R790">
        <v>0.6</v>
      </c>
    </row>
    <row r="791" spans="1:18" x14ac:dyDescent="0.45">
      <c r="A791">
        <v>790</v>
      </c>
      <c r="B791" t="s">
        <v>1269</v>
      </c>
      <c r="C791" t="s">
        <v>45</v>
      </c>
      <c r="D791">
        <v>2</v>
      </c>
      <c r="E791">
        <v>3</v>
      </c>
      <c r="F791">
        <v>0</v>
      </c>
      <c r="G791">
        <v>35</v>
      </c>
      <c r="H791">
        <v>9</v>
      </c>
      <c r="I791">
        <v>65.2</v>
      </c>
      <c r="J791">
        <v>9.32</v>
      </c>
      <c r="K791">
        <v>4.38</v>
      </c>
      <c r="L791">
        <v>1.37</v>
      </c>
      <c r="M791">
        <v>0.29599999999999999</v>
      </c>
      <c r="N791" s="1">
        <v>0.71599999999999997</v>
      </c>
      <c r="P791">
        <v>4.66</v>
      </c>
      <c r="Q791">
        <v>4.72</v>
      </c>
      <c r="R791">
        <v>0.5</v>
      </c>
    </row>
    <row r="792" spans="1:18" x14ac:dyDescent="0.45">
      <c r="A792">
        <v>791</v>
      </c>
      <c r="B792" t="s">
        <v>1270</v>
      </c>
      <c r="C792" t="s">
        <v>57</v>
      </c>
      <c r="D792">
        <v>4</v>
      </c>
      <c r="E792">
        <v>6</v>
      </c>
      <c r="F792">
        <v>0</v>
      </c>
      <c r="G792">
        <v>31</v>
      </c>
      <c r="H792">
        <v>9</v>
      </c>
      <c r="I792">
        <v>82</v>
      </c>
      <c r="J792">
        <v>7.68</v>
      </c>
      <c r="K792">
        <v>3.07</v>
      </c>
      <c r="L792">
        <v>1.65</v>
      </c>
      <c r="M792">
        <v>0.29099999999999998</v>
      </c>
      <c r="N792" s="1">
        <v>0.65900000000000003</v>
      </c>
      <c r="P792">
        <v>5.27</v>
      </c>
      <c r="Q792">
        <v>5.0599999999999996</v>
      </c>
      <c r="R792">
        <v>0.5</v>
      </c>
    </row>
    <row r="793" spans="1:18" x14ac:dyDescent="0.45">
      <c r="A793">
        <v>792</v>
      </c>
      <c r="B793" t="s">
        <v>1271</v>
      </c>
      <c r="C793" t="s">
        <v>95</v>
      </c>
      <c r="D793">
        <v>3</v>
      </c>
      <c r="E793">
        <v>3</v>
      </c>
      <c r="F793">
        <v>0</v>
      </c>
      <c r="G793">
        <v>20</v>
      </c>
      <c r="H793">
        <v>9</v>
      </c>
      <c r="I793">
        <v>60.2</v>
      </c>
      <c r="J793">
        <v>6.97</v>
      </c>
      <c r="K793">
        <v>3.11</v>
      </c>
      <c r="L793">
        <v>1.19</v>
      </c>
      <c r="M793">
        <v>0.29299999999999998</v>
      </c>
      <c r="N793" s="1">
        <v>0.68700000000000006</v>
      </c>
      <c r="P793">
        <v>4.5999999999999996</v>
      </c>
      <c r="Q793">
        <v>4.51</v>
      </c>
      <c r="R793">
        <v>0.5</v>
      </c>
    </row>
    <row r="794" spans="1:18" x14ac:dyDescent="0.45">
      <c r="A794">
        <v>793</v>
      </c>
      <c r="B794" t="s">
        <v>1272</v>
      </c>
      <c r="C794" t="s">
        <v>64</v>
      </c>
      <c r="D794">
        <v>4</v>
      </c>
      <c r="E794">
        <v>6</v>
      </c>
      <c r="F794">
        <v>0</v>
      </c>
      <c r="G794">
        <v>22</v>
      </c>
      <c r="H794">
        <v>9</v>
      </c>
      <c r="I794">
        <v>68</v>
      </c>
      <c r="J794">
        <v>7.94</v>
      </c>
      <c r="K794">
        <v>3.18</v>
      </c>
      <c r="L794">
        <v>1.32</v>
      </c>
      <c r="M794">
        <v>0.3</v>
      </c>
      <c r="N794" s="1">
        <v>0.67900000000000005</v>
      </c>
      <c r="P794">
        <v>4.9000000000000004</v>
      </c>
      <c r="Q794">
        <v>4.68</v>
      </c>
      <c r="R794">
        <v>0.5</v>
      </c>
    </row>
    <row r="795" spans="1:18" x14ac:dyDescent="0.45">
      <c r="A795">
        <v>794</v>
      </c>
      <c r="B795" t="s">
        <v>586</v>
      </c>
      <c r="C795" t="s">
        <v>71</v>
      </c>
      <c r="D795">
        <v>4</v>
      </c>
      <c r="E795">
        <v>5</v>
      </c>
      <c r="F795">
        <v>0</v>
      </c>
      <c r="G795">
        <v>26</v>
      </c>
      <c r="H795">
        <v>9</v>
      </c>
      <c r="I795">
        <v>69.2</v>
      </c>
      <c r="J795">
        <v>7.75</v>
      </c>
      <c r="K795">
        <v>2.2000000000000002</v>
      </c>
      <c r="L795">
        <v>1.42</v>
      </c>
      <c r="M795">
        <v>0.28699999999999998</v>
      </c>
      <c r="N795" s="1">
        <v>0.69399999999999995</v>
      </c>
      <c r="P795">
        <v>4.3899999999999997</v>
      </c>
      <c r="Q795">
        <v>4.4000000000000004</v>
      </c>
      <c r="R795">
        <v>0.4</v>
      </c>
    </row>
    <row r="796" spans="1:18" x14ac:dyDescent="0.45">
      <c r="A796">
        <v>795</v>
      </c>
      <c r="B796" t="s">
        <v>1273</v>
      </c>
      <c r="C796" t="s">
        <v>89</v>
      </c>
      <c r="D796">
        <v>2</v>
      </c>
      <c r="E796">
        <v>3</v>
      </c>
      <c r="F796">
        <v>1</v>
      </c>
      <c r="G796">
        <v>35</v>
      </c>
      <c r="H796">
        <v>9</v>
      </c>
      <c r="I796">
        <v>76.2</v>
      </c>
      <c r="J796">
        <v>8.57</v>
      </c>
      <c r="K796">
        <v>4.22</v>
      </c>
      <c r="L796">
        <v>1.17</v>
      </c>
      <c r="M796">
        <v>0.3</v>
      </c>
      <c r="N796" s="1">
        <v>0.70099999999999996</v>
      </c>
      <c r="P796">
        <v>4.6900000000000004</v>
      </c>
      <c r="Q796">
        <v>4.7699999999999996</v>
      </c>
      <c r="R796">
        <v>0.4</v>
      </c>
    </row>
    <row r="797" spans="1:18" x14ac:dyDescent="0.45">
      <c r="A797">
        <v>796</v>
      </c>
      <c r="B797" t="s">
        <v>1274</v>
      </c>
      <c r="C797" t="s">
        <v>20</v>
      </c>
      <c r="D797">
        <v>3</v>
      </c>
      <c r="E797">
        <v>3</v>
      </c>
      <c r="F797">
        <v>17</v>
      </c>
      <c r="G797">
        <v>34</v>
      </c>
      <c r="H797">
        <v>9</v>
      </c>
      <c r="I797">
        <v>71</v>
      </c>
      <c r="J797">
        <v>8.3699999999999992</v>
      </c>
      <c r="K797">
        <v>3.55</v>
      </c>
      <c r="L797">
        <v>1.1399999999999999</v>
      </c>
      <c r="M797">
        <v>0.3</v>
      </c>
      <c r="N797" s="1">
        <v>0.69099999999999995</v>
      </c>
      <c r="P797">
        <v>4.5599999999999996</v>
      </c>
      <c r="Q797">
        <v>4.5199999999999996</v>
      </c>
      <c r="R797">
        <v>0.4</v>
      </c>
    </row>
    <row r="798" spans="1:18" x14ac:dyDescent="0.45">
      <c r="A798">
        <v>797</v>
      </c>
      <c r="B798" t="s">
        <v>1275</v>
      </c>
      <c r="C798" t="s">
        <v>22</v>
      </c>
      <c r="D798">
        <v>2</v>
      </c>
      <c r="E798">
        <v>2</v>
      </c>
      <c r="F798">
        <v>0</v>
      </c>
      <c r="G798">
        <v>25</v>
      </c>
      <c r="H798">
        <v>9</v>
      </c>
      <c r="I798">
        <v>53.2</v>
      </c>
      <c r="J798">
        <v>9.89</v>
      </c>
      <c r="K798">
        <v>4.3600000000000003</v>
      </c>
      <c r="L798">
        <v>1.34</v>
      </c>
      <c r="M798">
        <v>0.29099999999999998</v>
      </c>
      <c r="N798" s="1">
        <v>0.72099999999999997</v>
      </c>
      <c r="P798">
        <v>4.53</v>
      </c>
      <c r="Q798">
        <v>4.5599999999999996</v>
      </c>
      <c r="R798">
        <v>0.4</v>
      </c>
    </row>
    <row r="799" spans="1:18" x14ac:dyDescent="0.45">
      <c r="A799">
        <v>798</v>
      </c>
      <c r="B799" t="s">
        <v>1276</v>
      </c>
      <c r="D799">
        <v>3</v>
      </c>
      <c r="E799">
        <v>5</v>
      </c>
      <c r="F799">
        <v>0</v>
      </c>
      <c r="G799">
        <v>18</v>
      </c>
      <c r="H799">
        <v>9</v>
      </c>
      <c r="I799">
        <v>61.2</v>
      </c>
      <c r="J799">
        <v>5.54</v>
      </c>
      <c r="K799">
        <v>1.6</v>
      </c>
      <c r="L799">
        <v>1.46</v>
      </c>
      <c r="M799">
        <v>0.29299999999999998</v>
      </c>
      <c r="N799" s="1">
        <v>0.67200000000000004</v>
      </c>
      <c r="P799">
        <v>4.8099999999999996</v>
      </c>
      <c r="Q799">
        <v>4.8099999999999996</v>
      </c>
      <c r="R799">
        <v>0.3</v>
      </c>
    </row>
    <row r="800" spans="1:18" x14ac:dyDescent="0.45">
      <c r="A800">
        <v>799</v>
      </c>
      <c r="B800" t="s">
        <v>1277</v>
      </c>
      <c r="D800">
        <v>2</v>
      </c>
      <c r="E800">
        <v>3</v>
      </c>
      <c r="F800">
        <v>0</v>
      </c>
      <c r="G800">
        <v>19</v>
      </c>
      <c r="H800">
        <v>9</v>
      </c>
      <c r="I800">
        <v>60</v>
      </c>
      <c r="J800">
        <v>6.45</v>
      </c>
      <c r="K800">
        <v>3.45</v>
      </c>
      <c r="L800">
        <v>1.35</v>
      </c>
      <c r="M800">
        <v>0.29599999999999999</v>
      </c>
      <c r="N800" s="1">
        <v>0.68500000000000005</v>
      </c>
      <c r="P800">
        <v>4.95</v>
      </c>
      <c r="Q800">
        <v>5.0199999999999996</v>
      </c>
      <c r="R800">
        <v>0.3</v>
      </c>
    </row>
    <row r="801" spans="1:18" x14ac:dyDescent="0.45">
      <c r="A801">
        <v>800</v>
      </c>
      <c r="B801" t="s">
        <v>1278</v>
      </c>
      <c r="C801" t="s">
        <v>43</v>
      </c>
      <c r="D801">
        <v>4</v>
      </c>
      <c r="E801">
        <v>4</v>
      </c>
      <c r="F801">
        <v>0</v>
      </c>
      <c r="G801">
        <v>28</v>
      </c>
      <c r="H801">
        <v>9</v>
      </c>
      <c r="I801">
        <v>82.2</v>
      </c>
      <c r="J801">
        <v>7.07</v>
      </c>
      <c r="K801">
        <v>3.37</v>
      </c>
      <c r="L801">
        <v>1.31</v>
      </c>
      <c r="M801">
        <v>0.30299999999999999</v>
      </c>
      <c r="N801" s="1">
        <v>0.71699999999999997</v>
      </c>
      <c r="P801">
        <v>4.68</v>
      </c>
      <c r="Q801">
        <v>4.8</v>
      </c>
      <c r="R801">
        <v>0.2</v>
      </c>
    </row>
    <row r="802" spans="1:18" x14ac:dyDescent="0.45">
      <c r="A802">
        <v>801</v>
      </c>
      <c r="B802" t="s">
        <v>1279</v>
      </c>
      <c r="D802">
        <v>4</v>
      </c>
      <c r="E802">
        <v>5</v>
      </c>
      <c r="F802">
        <v>0</v>
      </c>
      <c r="G802">
        <v>18</v>
      </c>
      <c r="H802">
        <v>9</v>
      </c>
      <c r="I802">
        <v>65.099999999999994</v>
      </c>
      <c r="J802">
        <v>6.75</v>
      </c>
      <c r="K802">
        <v>3.17</v>
      </c>
      <c r="L802">
        <v>1.38</v>
      </c>
      <c r="M802">
        <v>0.30099999999999999</v>
      </c>
      <c r="N802" s="1">
        <v>0.69099999999999995</v>
      </c>
      <c r="P802">
        <v>4.96</v>
      </c>
      <c r="Q802">
        <v>4.9400000000000004</v>
      </c>
      <c r="R802">
        <v>0.2</v>
      </c>
    </row>
    <row r="803" spans="1:18" x14ac:dyDescent="0.45">
      <c r="A803">
        <v>802</v>
      </c>
      <c r="B803" t="s">
        <v>1280</v>
      </c>
      <c r="C803" t="s">
        <v>30</v>
      </c>
      <c r="D803">
        <v>2</v>
      </c>
      <c r="E803">
        <v>2</v>
      </c>
      <c r="F803">
        <v>0</v>
      </c>
      <c r="G803">
        <v>20</v>
      </c>
      <c r="H803">
        <v>9</v>
      </c>
      <c r="I803">
        <v>54.1</v>
      </c>
      <c r="J803">
        <v>7.13</v>
      </c>
      <c r="K803">
        <v>3.31</v>
      </c>
      <c r="L803">
        <v>1.33</v>
      </c>
      <c r="M803">
        <v>0.29699999999999999</v>
      </c>
      <c r="N803" s="1">
        <v>0.68400000000000005</v>
      </c>
      <c r="P803">
        <v>4.97</v>
      </c>
      <c r="Q803">
        <v>5.0199999999999996</v>
      </c>
      <c r="R803">
        <v>0.2</v>
      </c>
    </row>
    <row r="804" spans="1:18" x14ac:dyDescent="0.45">
      <c r="A804">
        <v>803</v>
      </c>
      <c r="B804" t="s">
        <v>1281</v>
      </c>
      <c r="C804" t="s">
        <v>89</v>
      </c>
      <c r="D804">
        <v>4</v>
      </c>
      <c r="E804">
        <v>6</v>
      </c>
      <c r="F804">
        <v>0</v>
      </c>
      <c r="G804">
        <v>16</v>
      </c>
      <c r="H804">
        <v>9</v>
      </c>
      <c r="I804">
        <v>62</v>
      </c>
      <c r="J804">
        <v>7.11</v>
      </c>
      <c r="K804">
        <v>3.63</v>
      </c>
      <c r="L804">
        <v>1.45</v>
      </c>
      <c r="M804">
        <v>0.30399999999999999</v>
      </c>
      <c r="N804" s="1">
        <v>0.69599999999999995</v>
      </c>
      <c r="P804">
        <v>5.08</v>
      </c>
      <c r="Q804">
        <v>5.13</v>
      </c>
      <c r="R804">
        <v>0.2</v>
      </c>
    </row>
    <row r="805" spans="1:18" x14ac:dyDescent="0.45">
      <c r="A805">
        <v>804</v>
      </c>
      <c r="B805" t="s">
        <v>1282</v>
      </c>
      <c r="C805" t="s">
        <v>89</v>
      </c>
      <c r="D805">
        <v>2</v>
      </c>
      <c r="E805">
        <v>4</v>
      </c>
      <c r="F805">
        <v>0</v>
      </c>
      <c r="G805">
        <v>28</v>
      </c>
      <c r="H805">
        <v>9</v>
      </c>
      <c r="I805">
        <v>60.1</v>
      </c>
      <c r="J805">
        <v>6.27</v>
      </c>
      <c r="K805">
        <v>3.58</v>
      </c>
      <c r="L805">
        <v>1.19</v>
      </c>
      <c r="M805">
        <v>0.31</v>
      </c>
      <c r="N805" s="1">
        <v>0.68799999999999994</v>
      </c>
      <c r="P805">
        <v>5.07</v>
      </c>
      <c r="Q805">
        <v>4.9800000000000004</v>
      </c>
      <c r="R805">
        <v>0.2</v>
      </c>
    </row>
    <row r="806" spans="1:18" x14ac:dyDescent="0.45">
      <c r="A806">
        <v>805</v>
      </c>
      <c r="B806" t="s">
        <v>1283</v>
      </c>
      <c r="D806">
        <v>3</v>
      </c>
      <c r="E806">
        <v>5</v>
      </c>
      <c r="F806">
        <v>0</v>
      </c>
      <c r="G806">
        <v>25</v>
      </c>
      <c r="H806">
        <v>9</v>
      </c>
      <c r="I806">
        <v>68.099999999999994</v>
      </c>
      <c r="J806">
        <v>7.64</v>
      </c>
      <c r="K806">
        <v>4.22</v>
      </c>
      <c r="L806">
        <v>1.45</v>
      </c>
      <c r="M806">
        <v>0.28299999999999997</v>
      </c>
      <c r="N806" s="1">
        <v>0.68600000000000005</v>
      </c>
      <c r="P806">
        <v>5.01</v>
      </c>
      <c r="Q806">
        <v>5.19</v>
      </c>
      <c r="R806">
        <v>0.1</v>
      </c>
    </row>
    <row r="807" spans="1:18" x14ac:dyDescent="0.45">
      <c r="A807">
        <v>806</v>
      </c>
      <c r="B807" t="s">
        <v>1284</v>
      </c>
      <c r="C807" t="s">
        <v>41</v>
      </c>
      <c r="D807">
        <v>4</v>
      </c>
      <c r="E807">
        <v>5</v>
      </c>
      <c r="F807">
        <v>0</v>
      </c>
      <c r="G807">
        <v>28</v>
      </c>
      <c r="H807">
        <v>9</v>
      </c>
      <c r="I807">
        <v>56</v>
      </c>
      <c r="J807">
        <v>9.64</v>
      </c>
      <c r="K807">
        <v>6.43</v>
      </c>
      <c r="L807">
        <v>0.96</v>
      </c>
      <c r="M807">
        <v>0.29299999999999998</v>
      </c>
      <c r="N807" s="1">
        <v>0.70699999999999996</v>
      </c>
      <c r="P807">
        <v>4.82</v>
      </c>
      <c r="Q807">
        <v>4.97</v>
      </c>
      <c r="R807">
        <v>0.1</v>
      </c>
    </row>
    <row r="808" spans="1:18" x14ac:dyDescent="0.45">
      <c r="A808">
        <v>807</v>
      </c>
      <c r="B808" t="s">
        <v>1285</v>
      </c>
      <c r="C808" t="s">
        <v>26</v>
      </c>
      <c r="D808">
        <v>2</v>
      </c>
      <c r="E808">
        <v>3</v>
      </c>
      <c r="F808">
        <v>0</v>
      </c>
      <c r="G808">
        <v>24</v>
      </c>
      <c r="H808">
        <v>9</v>
      </c>
      <c r="I808">
        <v>61</v>
      </c>
      <c r="J808">
        <v>6.2</v>
      </c>
      <c r="K808">
        <v>4.13</v>
      </c>
      <c r="L808">
        <v>1.18</v>
      </c>
      <c r="M808">
        <v>0.29599999999999999</v>
      </c>
      <c r="N808" s="1">
        <v>0.67600000000000005</v>
      </c>
      <c r="P808">
        <v>5.16</v>
      </c>
      <c r="Q808">
        <v>5.21</v>
      </c>
      <c r="R808">
        <v>0.1</v>
      </c>
    </row>
    <row r="809" spans="1:18" x14ac:dyDescent="0.45">
      <c r="A809">
        <v>808</v>
      </c>
      <c r="B809" t="s">
        <v>1286</v>
      </c>
      <c r="C809" t="s">
        <v>26</v>
      </c>
      <c r="D809">
        <v>3</v>
      </c>
      <c r="E809">
        <v>3</v>
      </c>
      <c r="F809">
        <v>0</v>
      </c>
      <c r="G809">
        <v>16</v>
      </c>
      <c r="H809">
        <v>9</v>
      </c>
      <c r="I809">
        <v>46.2</v>
      </c>
      <c r="J809">
        <v>6.75</v>
      </c>
      <c r="K809">
        <v>3.66</v>
      </c>
      <c r="L809">
        <v>1.35</v>
      </c>
      <c r="M809">
        <v>0.28899999999999998</v>
      </c>
      <c r="N809" s="1">
        <v>0.68200000000000005</v>
      </c>
      <c r="P809">
        <v>5.01</v>
      </c>
      <c r="Q809">
        <v>5.31</v>
      </c>
      <c r="R809">
        <v>0.1</v>
      </c>
    </row>
    <row r="810" spans="1:18" x14ac:dyDescent="0.45">
      <c r="A810">
        <v>809</v>
      </c>
      <c r="B810" t="s">
        <v>1287</v>
      </c>
      <c r="C810" t="s">
        <v>48</v>
      </c>
      <c r="D810">
        <v>2</v>
      </c>
      <c r="E810">
        <v>3</v>
      </c>
      <c r="F810">
        <v>0</v>
      </c>
      <c r="G810">
        <v>12</v>
      </c>
      <c r="H810">
        <v>9</v>
      </c>
      <c r="I810">
        <v>40</v>
      </c>
      <c r="J810">
        <v>8.7799999999999994</v>
      </c>
      <c r="K810">
        <v>4.95</v>
      </c>
      <c r="L810">
        <v>1.35</v>
      </c>
      <c r="M810">
        <v>0.28599999999999998</v>
      </c>
      <c r="N810" s="1">
        <v>0.69799999999999995</v>
      </c>
      <c r="P810">
        <v>4.95</v>
      </c>
      <c r="Q810">
        <v>5.21</v>
      </c>
      <c r="R810">
        <v>0.1</v>
      </c>
    </row>
    <row r="811" spans="1:18" x14ac:dyDescent="0.45">
      <c r="A811">
        <v>810</v>
      </c>
      <c r="B811" t="s">
        <v>1288</v>
      </c>
      <c r="D811">
        <v>4</v>
      </c>
      <c r="E811">
        <v>4</v>
      </c>
      <c r="F811">
        <v>0</v>
      </c>
      <c r="G811">
        <v>26</v>
      </c>
      <c r="H811">
        <v>9</v>
      </c>
      <c r="I811">
        <v>69.2</v>
      </c>
      <c r="J811">
        <v>6.97</v>
      </c>
      <c r="K811">
        <v>3.62</v>
      </c>
      <c r="L811">
        <v>1.42</v>
      </c>
      <c r="M811">
        <v>0.30399999999999999</v>
      </c>
      <c r="N811" s="1">
        <v>0.70299999999999996</v>
      </c>
      <c r="P811">
        <v>5.04</v>
      </c>
      <c r="Q811">
        <v>5.09</v>
      </c>
      <c r="R811">
        <v>0</v>
      </c>
    </row>
    <row r="812" spans="1:18" x14ac:dyDescent="0.45">
      <c r="A812">
        <v>811</v>
      </c>
      <c r="B812" t="s">
        <v>1289</v>
      </c>
      <c r="C812" t="s">
        <v>45</v>
      </c>
      <c r="D812">
        <v>2</v>
      </c>
      <c r="E812">
        <v>2</v>
      </c>
      <c r="F812">
        <v>0</v>
      </c>
      <c r="G812">
        <v>37</v>
      </c>
      <c r="H812">
        <v>9</v>
      </c>
      <c r="I812">
        <v>66</v>
      </c>
      <c r="J812">
        <v>9.68</v>
      </c>
      <c r="K812">
        <v>5.45</v>
      </c>
      <c r="L812">
        <v>1.36</v>
      </c>
      <c r="M812">
        <v>0.28899999999999998</v>
      </c>
      <c r="N812" s="1">
        <v>0.69799999999999995</v>
      </c>
      <c r="P812">
        <v>5.05</v>
      </c>
      <c r="Q812">
        <v>5.21</v>
      </c>
      <c r="R812">
        <v>0</v>
      </c>
    </row>
    <row r="813" spans="1:18" x14ac:dyDescent="0.45">
      <c r="A813">
        <v>812</v>
      </c>
      <c r="B813" t="s">
        <v>1290</v>
      </c>
      <c r="D813">
        <v>4</v>
      </c>
      <c r="E813">
        <v>7</v>
      </c>
      <c r="F813">
        <v>0</v>
      </c>
      <c r="G813">
        <v>24</v>
      </c>
      <c r="H813">
        <v>9</v>
      </c>
      <c r="I813">
        <v>72.2</v>
      </c>
      <c r="J813">
        <v>5.94</v>
      </c>
      <c r="K813">
        <v>4.09</v>
      </c>
      <c r="L813">
        <v>1.24</v>
      </c>
      <c r="M813">
        <v>0.29199999999999998</v>
      </c>
      <c r="N813" s="1">
        <v>0.69099999999999995</v>
      </c>
      <c r="P813">
        <v>5.08</v>
      </c>
      <c r="Q813">
        <v>5.29</v>
      </c>
      <c r="R813">
        <v>0</v>
      </c>
    </row>
    <row r="814" spans="1:18" x14ac:dyDescent="0.45">
      <c r="A814">
        <v>813</v>
      </c>
      <c r="B814" t="s">
        <v>1291</v>
      </c>
      <c r="C814" t="s">
        <v>54</v>
      </c>
      <c r="D814">
        <v>3</v>
      </c>
      <c r="E814">
        <v>5</v>
      </c>
      <c r="F814">
        <v>0</v>
      </c>
      <c r="G814">
        <v>19</v>
      </c>
      <c r="H814">
        <v>9</v>
      </c>
      <c r="I814">
        <v>50.2</v>
      </c>
      <c r="J814">
        <v>7.46</v>
      </c>
      <c r="K814">
        <v>5.33</v>
      </c>
      <c r="L814">
        <v>1.24</v>
      </c>
      <c r="M814">
        <v>0.29599999999999999</v>
      </c>
      <c r="N814" s="1">
        <v>0.66500000000000004</v>
      </c>
      <c r="P814">
        <v>5.5</v>
      </c>
      <c r="Q814">
        <v>5.46</v>
      </c>
      <c r="R814">
        <v>0</v>
      </c>
    </row>
    <row r="815" spans="1:18" x14ac:dyDescent="0.45">
      <c r="A815">
        <v>814</v>
      </c>
      <c r="B815" t="s">
        <v>1292</v>
      </c>
      <c r="C815" t="s">
        <v>54</v>
      </c>
      <c r="D815">
        <v>2</v>
      </c>
      <c r="E815">
        <v>5</v>
      </c>
      <c r="F815">
        <v>0</v>
      </c>
      <c r="G815">
        <v>21</v>
      </c>
      <c r="H815">
        <v>9</v>
      </c>
      <c r="I815">
        <v>46.1</v>
      </c>
      <c r="J815">
        <v>7.97</v>
      </c>
      <c r="K815">
        <v>5.83</v>
      </c>
      <c r="L815">
        <v>1.36</v>
      </c>
      <c r="M815">
        <v>0.29399999999999998</v>
      </c>
      <c r="N815" s="1">
        <v>0.68500000000000005</v>
      </c>
      <c r="P815">
        <v>5.64</v>
      </c>
      <c r="Q815">
        <v>5.65</v>
      </c>
      <c r="R815">
        <v>-0.1</v>
      </c>
    </row>
    <row r="816" spans="1:18" x14ac:dyDescent="0.45">
      <c r="A816">
        <v>815</v>
      </c>
      <c r="B816" t="s">
        <v>1293</v>
      </c>
      <c r="C816" t="s">
        <v>22</v>
      </c>
      <c r="D816">
        <v>2</v>
      </c>
      <c r="E816">
        <v>4</v>
      </c>
      <c r="F816">
        <v>0</v>
      </c>
      <c r="G816">
        <v>14</v>
      </c>
      <c r="H816">
        <v>9</v>
      </c>
      <c r="I816">
        <v>48</v>
      </c>
      <c r="J816">
        <v>8.06</v>
      </c>
      <c r="K816">
        <v>5.81</v>
      </c>
      <c r="L816">
        <v>1.5</v>
      </c>
      <c r="M816">
        <v>0.28499999999999998</v>
      </c>
      <c r="N816" s="1">
        <v>0.70399999999999996</v>
      </c>
      <c r="P816">
        <v>5.44</v>
      </c>
      <c r="Q816">
        <v>5.69</v>
      </c>
      <c r="R816">
        <v>-0.1</v>
      </c>
    </row>
    <row r="817" spans="1:18" x14ac:dyDescent="0.45">
      <c r="A817">
        <v>816</v>
      </c>
      <c r="B817" t="s">
        <v>1294</v>
      </c>
      <c r="C817" t="s">
        <v>26</v>
      </c>
      <c r="D817">
        <v>2</v>
      </c>
      <c r="E817">
        <v>4</v>
      </c>
      <c r="F817">
        <v>0</v>
      </c>
      <c r="G817">
        <v>14</v>
      </c>
      <c r="H817">
        <v>9</v>
      </c>
      <c r="I817">
        <v>50</v>
      </c>
      <c r="J817">
        <v>6.3</v>
      </c>
      <c r="K817">
        <v>4.5</v>
      </c>
      <c r="L817">
        <v>1.44</v>
      </c>
      <c r="M817">
        <v>0.29099999999999998</v>
      </c>
      <c r="N817" s="1">
        <v>0.66400000000000003</v>
      </c>
      <c r="P817">
        <v>5.58</v>
      </c>
      <c r="Q817">
        <v>5.8</v>
      </c>
      <c r="R817">
        <v>-0.1</v>
      </c>
    </row>
    <row r="818" spans="1:18" x14ac:dyDescent="0.45">
      <c r="A818">
        <v>817</v>
      </c>
      <c r="B818" t="s">
        <v>1295</v>
      </c>
      <c r="C818" t="s">
        <v>62</v>
      </c>
      <c r="D818">
        <v>3</v>
      </c>
      <c r="E818">
        <v>6</v>
      </c>
      <c r="F818">
        <v>0</v>
      </c>
      <c r="G818">
        <v>31</v>
      </c>
      <c r="H818">
        <v>9</v>
      </c>
      <c r="I818">
        <v>60</v>
      </c>
      <c r="J818">
        <v>8.1</v>
      </c>
      <c r="K818">
        <v>5.7</v>
      </c>
      <c r="L818">
        <v>1.2</v>
      </c>
      <c r="M818">
        <v>0.29499999999999998</v>
      </c>
      <c r="N818" s="1">
        <v>0.67600000000000005</v>
      </c>
      <c r="P818">
        <v>5.4</v>
      </c>
      <c r="Q818">
        <v>5.34</v>
      </c>
      <c r="R818">
        <v>-0.2</v>
      </c>
    </row>
    <row r="819" spans="1:18" x14ac:dyDescent="0.45">
      <c r="A819">
        <v>818</v>
      </c>
      <c r="B819" t="s">
        <v>1296</v>
      </c>
      <c r="D819">
        <v>2</v>
      </c>
      <c r="E819">
        <v>4</v>
      </c>
      <c r="F819">
        <v>0</v>
      </c>
      <c r="G819">
        <v>11</v>
      </c>
      <c r="H819">
        <v>9</v>
      </c>
      <c r="I819">
        <v>40.200000000000003</v>
      </c>
      <c r="J819">
        <v>7.08</v>
      </c>
      <c r="K819">
        <v>5.53</v>
      </c>
      <c r="L819">
        <v>1.55</v>
      </c>
      <c r="M819">
        <v>0.30499999999999999</v>
      </c>
      <c r="N819" s="1">
        <v>0.67</v>
      </c>
      <c r="P819">
        <v>6.19</v>
      </c>
      <c r="Q819">
        <v>5.91</v>
      </c>
      <c r="R819">
        <v>-0.2</v>
      </c>
    </row>
    <row r="820" spans="1:18" x14ac:dyDescent="0.45">
      <c r="A820">
        <v>819</v>
      </c>
      <c r="B820" t="s">
        <v>1297</v>
      </c>
      <c r="D820">
        <v>3</v>
      </c>
      <c r="E820">
        <v>6</v>
      </c>
      <c r="F820">
        <v>0</v>
      </c>
      <c r="G820">
        <v>31</v>
      </c>
      <c r="H820">
        <v>9</v>
      </c>
      <c r="I820">
        <v>85</v>
      </c>
      <c r="J820">
        <v>5.29</v>
      </c>
      <c r="K820">
        <v>3.18</v>
      </c>
      <c r="L820">
        <v>1.27</v>
      </c>
      <c r="M820">
        <v>0.29499999999999998</v>
      </c>
      <c r="N820" s="1">
        <v>0.68400000000000005</v>
      </c>
      <c r="P820">
        <v>4.9800000000000004</v>
      </c>
      <c r="Q820">
        <v>5.22</v>
      </c>
      <c r="R820">
        <v>-0.2</v>
      </c>
    </row>
    <row r="821" spans="1:18" x14ac:dyDescent="0.45">
      <c r="A821">
        <v>820</v>
      </c>
      <c r="B821" t="s">
        <v>1298</v>
      </c>
      <c r="C821" t="s">
        <v>45</v>
      </c>
      <c r="D821">
        <v>3</v>
      </c>
      <c r="E821">
        <v>4</v>
      </c>
      <c r="F821">
        <v>0</v>
      </c>
      <c r="G821">
        <v>20</v>
      </c>
      <c r="H821">
        <v>9</v>
      </c>
      <c r="I821">
        <v>57</v>
      </c>
      <c r="J821">
        <v>7.11</v>
      </c>
      <c r="K821">
        <v>4.8899999999999997</v>
      </c>
      <c r="L821">
        <v>1.58</v>
      </c>
      <c r="M821">
        <v>0.29499999999999998</v>
      </c>
      <c r="N821" s="1">
        <v>0.67900000000000005</v>
      </c>
      <c r="P821">
        <v>5.68</v>
      </c>
      <c r="Q821">
        <v>5.8</v>
      </c>
      <c r="R821">
        <v>-0.2</v>
      </c>
    </row>
    <row r="822" spans="1:18" x14ac:dyDescent="0.45">
      <c r="A822">
        <v>821</v>
      </c>
      <c r="B822" t="s">
        <v>1299</v>
      </c>
      <c r="C822" t="s">
        <v>20</v>
      </c>
      <c r="D822">
        <v>2</v>
      </c>
      <c r="E822">
        <v>3</v>
      </c>
      <c r="F822">
        <v>0</v>
      </c>
      <c r="G822">
        <v>14</v>
      </c>
      <c r="H822">
        <v>9</v>
      </c>
      <c r="I822">
        <v>37</v>
      </c>
      <c r="J822">
        <v>8.76</v>
      </c>
      <c r="K822">
        <v>6.32</v>
      </c>
      <c r="L822">
        <v>1.22</v>
      </c>
      <c r="M822">
        <v>0.29299999999999998</v>
      </c>
      <c r="N822" s="1">
        <v>0.64200000000000002</v>
      </c>
      <c r="P822">
        <v>5.84</v>
      </c>
      <c r="Q822">
        <v>5.9</v>
      </c>
      <c r="R822">
        <v>-0.2</v>
      </c>
    </row>
    <row r="823" spans="1:18" x14ac:dyDescent="0.45">
      <c r="A823">
        <v>822</v>
      </c>
      <c r="B823" t="s">
        <v>1300</v>
      </c>
      <c r="C823" t="s">
        <v>132</v>
      </c>
      <c r="D823">
        <v>3</v>
      </c>
      <c r="E823">
        <v>5</v>
      </c>
      <c r="F823">
        <v>0</v>
      </c>
      <c r="G823">
        <v>25</v>
      </c>
      <c r="H823">
        <v>9</v>
      </c>
      <c r="I823">
        <v>62.2</v>
      </c>
      <c r="J823">
        <v>7.03</v>
      </c>
      <c r="K823">
        <v>6.6</v>
      </c>
      <c r="L823">
        <v>1.29</v>
      </c>
      <c r="M823">
        <v>0.28999999999999998</v>
      </c>
      <c r="N823" s="1">
        <v>0.68100000000000005</v>
      </c>
      <c r="P823">
        <v>5.89</v>
      </c>
      <c r="Q823">
        <v>5.85</v>
      </c>
      <c r="R823">
        <v>-0.2</v>
      </c>
    </row>
    <row r="824" spans="1:18" x14ac:dyDescent="0.45">
      <c r="A824">
        <v>823</v>
      </c>
      <c r="B824" t="s">
        <v>1301</v>
      </c>
      <c r="D824">
        <v>2</v>
      </c>
      <c r="E824">
        <v>3</v>
      </c>
      <c r="F824">
        <v>0</v>
      </c>
      <c r="G824">
        <v>20</v>
      </c>
      <c r="H824">
        <v>9</v>
      </c>
      <c r="I824">
        <v>61.2</v>
      </c>
      <c r="J824">
        <v>5.98</v>
      </c>
      <c r="K824">
        <v>4.8099999999999996</v>
      </c>
      <c r="L824">
        <v>1.31</v>
      </c>
      <c r="M824">
        <v>0.30299999999999999</v>
      </c>
      <c r="N824" s="1">
        <v>0.67100000000000004</v>
      </c>
      <c r="P824">
        <v>5.69</v>
      </c>
      <c r="Q824">
        <v>5.77</v>
      </c>
      <c r="R824">
        <v>-0.3</v>
      </c>
    </row>
    <row r="825" spans="1:18" x14ac:dyDescent="0.45">
      <c r="A825">
        <v>824</v>
      </c>
      <c r="B825" t="s">
        <v>1302</v>
      </c>
      <c r="D825">
        <v>2</v>
      </c>
      <c r="E825">
        <v>6</v>
      </c>
      <c r="F825">
        <v>0</v>
      </c>
      <c r="G825">
        <v>25</v>
      </c>
      <c r="H825">
        <v>9</v>
      </c>
      <c r="I825">
        <v>54</v>
      </c>
      <c r="J825">
        <v>6</v>
      </c>
      <c r="K825">
        <v>5</v>
      </c>
      <c r="L825">
        <v>1.5</v>
      </c>
      <c r="M825">
        <v>0.307</v>
      </c>
      <c r="N825" s="1">
        <v>0.64700000000000002</v>
      </c>
      <c r="P825">
        <v>6.33</v>
      </c>
      <c r="Q825">
        <v>6.2</v>
      </c>
      <c r="R825">
        <v>-0.3</v>
      </c>
    </row>
    <row r="826" spans="1:18" x14ac:dyDescent="0.45">
      <c r="A826">
        <v>825</v>
      </c>
      <c r="B826" t="s">
        <v>1303</v>
      </c>
      <c r="D826">
        <v>3</v>
      </c>
      <c r="E826">
        <v>7</v>
      </c>
      <c r="F826">
        <v>0</v>
      </c>
      <c r="G826">
        <v>22</v>
      </c>
      <c r="H826">
        <v>9</v>
      </c>
      <c r="I826">
        <v>66.2</v>
      </c>
      <c r="J826">
        <v>5.8</v>
      </c>
      <c r="K826">
        <v>4.99</v>
      </c>
      <c r="L826">
        <v>1.21</v>
      </c>
      <c r="M826">
        <v>0.3</v>
      </c>
      <c r="N826" s="1">
        <v>0.66100000000000003</v>
      </c>
      <c r="P826">
        <v>5.8</v>
      </c>
      <c r="Q826">
        <v>5.88</v>
      </c>
      <c r="R826">
        <v>-0.4</v>
      </c>
    </row>
    <row r="827" spans="1:18" x14ac:dyDescent="0.45">
      <c r="A827">
        <v>826</v>
      </c>
      <c r="B827" t="s">
        <v>1304</v>
      </c>
      <c r="D827">
        <v>2</v>
      </c>
      <c r="E827">
        <v>5</v>
      </c>
      <c r="F827">
        <v>0</v>
      </c>
      <c r="G827">
        <v>18</v>
      </c>
      <c r="H827">
        <v>9</v>
      </c>
      <c r="I827">
        <v>49</v>
      </c>
      <c r="J827">
        <v>7.53</v>
      </c>
      <c r="K827">
        <v>6.24</v>
      </c>
      <c r="L827">
        <v>1.47</v>
      </c>
      <c r="M827">
        <v>0.29499999999999998</v>
      </c>
      <c r="N827" s="1">
        <v>0.66400000000000003</v>
      </c>
      <c r="P827">
        <v>6.06</v>
      </c>
      <c r="Q827">
        <v>6.21</v>
      </c>
      <c r="R827">
        <v>-0.4</v>
      </c>
    </row>
    <row r="828" spans="1:18" x14ac:dyDescent="0.45">
      <c r="A828">
        <v>827</v>
      </c>
      <c r="B828" t="s">
        <v>574</v>
      </c>
      <c r="C828" t="s">
        <v>50</v>
      </c>
      <c r="D828">
        <v>7</v>
      </c>
      <c r="E828">
        <v>5</v>
      </c>
      <c r="F828">
        <v>2</v>
      </c>
      <c r="G828">
        <v>51</v>
      </c>
      <c r="H828">
        <v>8</v>
      </c>
      <c r="I828">
        <v>75.2</v>
      </c>
      <c r="J828">
        <v>9.99</v>
      </c>
      <c r="K828">
        <v>2.5</v>
      </c>
      <c r="L828">
        <v>1.31</v>
      </c>
      <c r="M828">
        <v>0.28699999999999998</v>
      </c>
      <c r="N828" s="1">
        <v>0.70799999999999996</v>
      </c>
      <c r="P828">
        <v>3.92</v>
      </c>
      <c r="Q828">
        <v>3.88</v>
      </c>
      <c r="R828">
        <v>1.1000000000000001</v>
      </c>
    </row>
    <row r="829" spans="1:18" x14ac:dyDescent="0.45">
      <c r="A829">
        <v>828</v>
      </c>
      <c r="B829" t="s">
        <v>1305</v>
      </c>
      <c r="C829" t="s">
        <v>64</v>
      </c>
      <c r="D829">
        <v>4</v>
      </c>
      <c r="E829">
        <v>3</v>
      </c>
      <c r="F829">
        <v>0</v>
      </c>
      <c r="G829">
        <v>25</v>
      </c>
      <c r="H829">
        <v>8</v>
      </c>
      <c r="I829">
        <v>59.1</v>
      </c>
      <c r="J829">
        <v>8.35</v>
      </c>
      <c r="K829">
        <v>3.49</v>
      </c>
      <c r="L829">
        <v>1.06</v>
      </c>
      <c r="M829">
        <v>0.30599999999999999</v>
      </c>
      <c r="N829" s="1">
        <v>0.71</v>
      </c>
      <c r="P829">
        <v>4.4000000000000004</v>
      </c>
      <c r="Q829">
        <v>4.1500000000000004</v>
      </c>
      <c r="R829">
        <v>0.6</v>
      </c>
    </row>
    <row r="830" spans="1:18" x14ac:dyDescent="0.45">
      <c r="A830">
        <v>829</v>
      </c>
      <c r="B830" t="s">
        <v>1306</v>
      </c>
      <c r="C830" t="s">
        <v>22</v>
      </c>
      <c r="D830">
        <v>4</v>
      </c>
      <c r="E830">
        <v>4</v>
      </c>
      <c r="F830">
        <v>0</v>
      </c>
      <c r="G830">
        <v>22</v>
      </c>
      <c r="H830">
        <v>8</v>
      </c>
      <c r="I830">
        <v>71.099999999999994</v>
      </c>
      <c r="J830">
        <v>8.9600000000000009</v>
      </c>
      <c r="K830">
        <v>3.91</v>
      </c>
      <c r="L830">
        <v>1.26</v>
      </c>
      <c r="M830">
        <v>0.28499999999999998</v>
      </c>
      <c r="N830" s="1">
        <v>0.68300000000000005</v>
      </c>
      <c r="P830">
        <v>4.67</v>
      </c>
      <c r="Q830">
        <v>4.6399999999999997</v>
      </c>
      <c r="R830">
        <v>0.5</v>
      </c>
    </row>
    <row r="831" spans="1:18" x14ac:dyDescent="0.45">
      <c r="A831">
        <v>830</v>
      </c>
      <c r="B831" t="s">
        <v>1307</v>
      </c>
      <c r="C831" t="s">
        <v>26</v>
      </c>
      <c r="D831">
        <v>4</v>
      </c>
      <c r="E831">
        <v>3</v>
      </c>
      <c r="F831">
        <v>0</v>
      </c>
      <c r="G831">
        <v>48</v>
      </c>
      <c r="H831">
        <v>8</v>
      </c>
      <c r="I831">
        <v>77</v>
      </c>
      <c r="J831">
        <v>8.42</v>
      </c>
      <c r="K831">
        <v>3.86</v>
      </c>
      <c r="L831">
        <v>1.17</v>
      </c>
      <c r="M831">
        <v>0.28999999999999998</v>
      </c>
      <c r="N831" s="1">
        <v>0.71699999999999997</v>
      </c>
      <c r="P831">
        <v>4.32</v>
      </c>
      <c r="Q831">
        <v>4.51</v>
      </c>
      <c r="R831">
        <v>0.5</v>
      </c>
    </row>
    <row r="832" spans="1:18" x14ac:dyDescent="0.45">
      <c r="A832">
        <v>831</v>
      </c>
      <c r="B832" t="s">
        <v>1308</v>
      </c>
      <c r="D832">
        <v>4</v>
      </c>
      <c r="E832">
        <v>4</v>
      </c>
      <c r="F832">
        <v>0</v>
      </c>
      <c r="G832">
        <v>20</v>
      </c>
      <c r="H832">
        <v>8</v>
      </c>
      <c r="I832">
        <v>58.2</v>
      </c>
      <c r="J832">
        <v>6.29</v>
      </c>
      <c r="K832">
        <v>2.15</v>
      </c>
      <c r="L832">
        <v>1.23</v>
      </c>
      <c r="M832">
        <v>0.29099999999999998</v>
      </c>
      <c r="N832" s="1">
        <v>0.68400000000000005</v>
      </c>
      <c r="P832">
        <v>4.5999999999999996</v>
      </c>
      <c r="Q832">
        <v>4.45</v>
      </c>
      <c r="R832">
        <v>0.5</v>
      </c>
    </row>
    <row r="833" spans="1:18" x14ac:dyDescent="0.45">
      <c r="A833">
        <v>832</v>
      </c>
      <c r="B833" t="s">
        <v>1309</v>
      </c>
      <c r="C833" t="s">
        <v>57</v>
      </c>
      <c r="D833">
        <v>2</v>
      </c>
      <c r="E833">
        <v>3</v>
      </c>
      <c r="F833">
        <v>0</v>
      </c>
      <c r="G833">
        <v>18</v>
      </c>
      <c r="H833">
        <v>8</v>
      </c>
      <c r="I833">
        <v>54.2</v>
      </c>
      <c r="J833">
        <v>7.4</v>
      </c>
      <c r="K833">
        <v>2.8</v>
      </c>
      <c r="L833">
        <v>1.48</v>
      </c>
      <c r="M833">
        <v>0.29399999999999998</v>
      </c>
      <c r="N833" s="1">
        <v>0.65100000000000002</v>
      </c>
      <c r="P833">
        <v>5.0999999999999996</v>
      </c>
      <c r="Q833">
        <v>4.8499999999999996</v>
      </c>
      <c r="R833">
        <v>0.4</v>
      </c>
    </row>
    <row r="834" spans="1:18" x14ac:dyDescent="0.45">
      <c r="A834">
        <v>833</v>
      </c>
      <c r="B834" t="s">
        <v>1310</v>
      </c>
      <c r="C834" t="s">
        <v>52</v>
      </c>
      <c r="D834">
        <v>2</v>
      </c>
      <c r="E834">
        <v>3</v>
      </c>
      <c r="F834">
        <v>0</v>
      </c>
      <c r="G834">
        <v>33</v>
      </c>
      <c r="H834">
        <v>8</v>
      </c>
      <c r="I834">
        <v>60.2</v>
      </c>
      <c r="J834">
        <v>8.6</v>
      </c>
      <c r="K834">
        <v>3.26</v>
      </c>
      <c r="L834">
        <v>1.33</v>
      </c>
      <c r="M834">
        <v>0.30099999999999999</v>
      </c>
      <c r="N834" s="1">
        <v>0.73899999999999999</v>
      </c>
      <c r="P834">
        <v>4.3</v>
      </c>
      <c r="Q834">
        <v>4.46</v>
      </c>
      <c r="R834">
        <v>0.4</v>
      </c>
    </row>
    <row r="835" spans="1:18" x14ac:dyDescent="0.45">
      <c r="A835">
        <v>834</v>
      </c>
      <c r="B835" t="s">
        <v>1311</v>
      </c>
      <c r="D835">
        <v>3</v>
      </c>
      <c r="E835">
        <v>4</v>
      </c>
      <c r="F835">
        <v>0</v>
      </c>
      <c r="G835">
        <v>24</v>
      </c>
      <c r="H835">
        <v>8</v>
      </c>
      <c r="I835">
        <v>63.1</v>
      </c>
      <c r="J835">
        <v>6.68</v>
      </c>
      <c r="K835">
        <v>2.7</v>
      </c>
      <c r="L835">
        <v>1.1399999999999999</v>
      </c>
      <c r="M835">
        <v>0.3</v>
      </c>
      <c r="N835" s="1">
        <v>0.68600000000000005</v>
      </c>
      <c r="P835">
        <v>4.55</v>
      </c>
      <c r="Q835">
        <v>4.55</v>
      </c>
      <c r="R835">
        <v>0.4</v>
      </c>
    </row>
    <row r="836" spans="1:18" x14ac:dyDescent="0.45">
      <c r="A836">
        <v>835</v>
      </c>
      <c r="B836" t="s">
        <v>1312</v>
      </c>
      <c r="C836" t="s">
        <v>132</v>
      </c>
      <c r="D836">
        <v>3</v>
      </c>
      <c r="E836">
        <v>4</v>
      </c>
      <c r="F836">
        <v>2</v>
      </c>
      <c r="G836">
        <v>48</v>
      </c>
      <c r="H836">
        <v>8</v>
      </c>
      <c r="I836">
        <v>44.1</v>
      </c>
      <c r="J836">
        <v>9.35</v>
      </c>
      <c r="K836">
        <v>3.05</v>
      </c>
      <c r="L836">
        <v>1.42</v>
      </c>
      <c r="M836">
        <v>0.29799999999999999</v>
      </c>
      <c r="N836" s="1">
        <v>0.70499999999999996</v>
      </c>
      <c r="P836">
        <v>4.47</v>
      </c>
      <c r="Q836">
        <v>4.32</v>
      </c>
      <c r="R836">
        <v>0.4</v>
      </c>
    </row>
    <row r="837" spans="1:18" x14ac:dyDescent="0.45">
      <c r="A837">
        <v>836</v>
      </c>
      <c r="B837" t="s">
        <v>1313</v>
      </c>
      <c r="C837" t="s">
        <v>20</v>
      </c>
      <c r="D837">
        <v>4</v>
      </c>
      <c r="E837">
        <v>6</v>
      </c>
      <c r="F837">
        <v>0</v>
      </c>
      <c r="G837">
        <v>47</v>
      </c>
      <c r="H837">
        <v>8</v>
      </c>
      <c r="I837">
        <v>77.099999999999994</v>
      </c>
      <c r="J837">
        <v>8.3800000000000008</v>
      </c>
      <c r="K837">
        <v>3.96</v>
      </c>
      <c r="L837">
        <v>1.1599999999999999</v>
      </c>
      <c r="M837">
        <v>0.29399999999999998</v>
      </c>
      <c r="N837" s="1">
        <v>0.68100000000000005</v>
      </c>
      <c r="P837">
        <v>4.7699999999999996</v>
      </c>
      <c r="Q837">
        <v>4.51</v>
      </c>
      <c r="R837">
        <v>0.4</v>
      </c>
    </row>
    <row r="838" spans="1:18" x14ac:dyDescent="0.45">
      <c r="A838">
        <v>837</v>
      </c>
      <c r="B838" t="s">
        <v>1314</v>
      </c>
      <c r="C838" t="s">
        <v>64</v>
      </c>
      <c r="D838">
        <v>5</v>
      </c>
      <c r="E838">
        <v>7</v>
      </c>
      <c r="F838">
        <v>0</v>
      </c>
      <c r="G838">
        <v>40</v>
      </c>
      <c r="H838">
        <v>8</v>
      </c>
      <c r="I838">
        <v>76</v>
      </c>
      <c r="J838">
        <v>9.7100000000000009</v>
      </c>
      <c r="K838">
        <v>5.68</v>
      </c>
      <c r="L838">
        <v>1.07</v>
      </c>
      <c r="M838">
        <v>0.29099999999999998</v>
      </c>
      <c r="N838" s="1">
        <v>0.68400000000000005</v>
      </c>
      <c r="P838">
        <v>4.97</v>
      </c>
      <c r="Q838">
        <v>4.7300000000000004</v>
      </c>
      <c r="R838">
        <v>0.4</v>
      </c>
    </row>
    <row r="839" spans="1:18" x14ac:dyDescent="0.45">
      <c r="A839">
        <v>838</v>
      </c>
      <c r="B839" t="s">
        <v>1315</v>
      </c>
      <c r="C839" t="s">
        <v>64</v>
      </c>
      <c r="D839">
        <v>3</v>
      </c>
      <c r="E839">
        <v>4</v>
      </c>
      <c r="F839">
        <v>0</v>
      </c>
      <c r="G839">
        <v>15</v>
      </c>
      <c r="H839">
        <v>8</v>
      </c>
      <c r="I839">
        <v>58.2</v>
      </c>
      <c r="J839">
        <v>5.98</v>
      </c>
      <c r="K839">
        <v>2.2999999999999998</v>
      </c>
      <c r="L839">
        <v>1.53</v>
      </c>
      <c r="M839">
        <v>0.29799999999999999</v>
      </c>
      <c r="N839" s="1">
        <v>0.67600000000000005</v>
      </c>
      <c r="P839">
        <v>5.0599999999999996</v>
      </c>
      <c r="Q839">
        <v>4.96</v>
      </c>
      <c r="R839">
        <v>0.3</v>
      </c>
    </row>
    <row r="840" spans="1:18" x14ac:dyDescent="0.45">
      <c r="A840">
        <v>839</v>
      </c>
      <c r="B840" t="s">
        <v>1316</v>
      </c>
      <c r="C840" t="s">
        <v>32</v>
      </c>
      <c r="D840">
        <v>5</v>
      </c>
      <c r="E840">
        <v>5</v>
      </c>
      <c r="F840">
        <v>0</v>
      </c>
      <c r="G840">
        <v>26</v>
      </c>
      <c r="H840">
        <v>8</v>
      </c>
      <c r="I840">
        <v>64.099999999999994</v>
      </c>
      <c r="J840">
        <v>6.44</v>
      </c>
      <c r="K840">
        <v>3.36</v>
      </c>
      <c r="L840">
        <v>1.26</v>
      </c>
      <c r="M840">
        <v>0.30099999999999999</v>
      </c>
      <c r="N840" s="1">
        <v>0.69199999999999995</v>
      </c>
      <c r="P840">
        <v>4.9000000000000004</v>
      </c>
      <c r="Q840">
        <v>4.9000000000000004</v>
      </c>
      <c r="R840">
        <v>0.2</v>
      </c>
    </row>
    <row r="841" spans="1:18" x14ac:dyDescent="0.45">
      <c r="A841">
        <v>840</v>
      </c>
      <c r="B841" t="s">
        <v>1317</v>
      </c>
      <c r="D841">
        <v>2</v>
      </c>
      <c r="E841">
        <v>2</v>
      </c>
      <c r="F841">
        <v>0</v>
      </c>
      <c r="G841">
        <v>30</v>
      </c>
      <c r="H841">
        <v>8</v>
      </c>
      <c r="I841">
        <v>66.099999999999994</v>
      </c>
      <c r="J841">
        <v>9.5</v>
      </c>
      <c r="K841">
        <v>4.75</v>
      </c>
      <c r="L841">
        <v>1.36</v>
      </c>
      <c r="M841">
        <v>0.28599999999999998</v>
      </c>
      <c r="N841" s="1">
        <v>0.72799999999999998</v>
      </c>
      <c r="P841">
        <v>4.4800000000000004</v>
      </c>
      <c r="Q841">
        <v>4.78</v>
      </c>
      <c r="R841">
        <v>0.2</v>
      </c>
    </row>
    <row r="842" spans="1:18" x14ac:dyDescent="0.45">
      <c r="A842">
        <v>841</v>
      </c>
      <c r="B842" t="s">
        <v>1318</v>
      </c>
      <c r="C842" t="s">
        <v>117</v>
      </c>
      <c r="D842">
        <v>4</v>
      </c>
      <c r="E842">
        <v>4</v>
      </c>
      <c r="F842">
        <v>0</v>
      </c>
      <c r="G842">
        <v>36</v>
      </c>
      <c r="H842">
        <v>8</v>
      </c>
      <c r="I842">
        <v>64</v>
      </c>
      <c r="J842">
        <v>9.6999999999999993</v>
      </c>
      <c r="K842">
        <v>4.92</v>
      </c>
      <c r="L842">
        <v>1.27</v>
      </c>
      <c r="M842">
        <v>0.29199999999999998</v>
      </c>
      <c r="N842" s="1">
        <v>0.72099999999999997</v>
      </c>
      <c r="P842">
        <v>4.5</v>
      </c>
      <c r="Q842">
        <v>4.8499999999999996</v>
      </c>
      <c r="R842">
        <v>0.2</v>
      </c>
    </row>
    <row r="843" spans="1:18" x14ac:dyDescent="0.45">
      <c r="A843">
        <v>842</v>
      </c>
      <c r="B843" t="s">
        <v>1319</v>
      </c>
      <c r="D843">
        <v>4</v>
      </c>
      <c r="E843">
        <v>4</v>
      </c>
      <c r="F843">
        <v>0</v>
      </c>
      <c r="G843">
        <v>16</v>
      </c>
      <c r="H843">
        <v>8</v>
      </c>
      <c r="I843">
        <v>52.2</v>
      </c>
      <c r="J843">
        <v>7</v>
      </c>
      <c r="K843">
        <v>3.42</v>
      </c>
      <c r="L843">
        <v>1.37</v>
      </c>
      <c r="M843">
        <v>0.29099999999999998</v>
      </c>
      <c r="N843" s="1">
        <v>0.70099999999999996</v>
      </c>
      <c r="P843">
        <v>4.78</v>
      </c>
      <c r="Q843">
        <v>4.9800000000000004</v>
      </c>
      <c r="R843">
        <v>0.2</v>
      </c>
    </row>
    <row r="844" spans="1:18" x14ac:dyDescent="0.45">
      <c r="A844">
        <v>843</v>
      </c>
      <c r="B844" t="s">
        <v>1320</v>
      </c>
      <c r="C844" t="s">
        <v>60</v>
      </c>
      <c r="D844">
        <v>3</v>
      </c>
      <c r="E844">
        <v>5</v>
      </c>
      <c r="F844">
        <v>0</v>
      </c>
      <c r="G844">
        <v>33</v>
      </c>
      <c r="H844">
        <v>8</v>
      </c>
      <c r="I844">
        <v>63.1</v>
      </c>
      <c r="J844">
        <v>5.97</v>
      </c>
      <c r="K844">
        <v>3.27</v>
      </c>
      <c r="L844">
        <v>1.28</v>
      </c>
      <c r="M844">
        <v>0.31</v>
      </c>
      <c r="N844" s="1">
        <v>0.67500000000000004</v>
      </c>
      <c r="P844">
        <v>5.26</v>
      </c>
      <c r="Q844">
        <v>5.01</v>
      </c>
      <c r="R844">
        <v>0.1</v>
      </c>
    </row>
    <row r="845" spans="1:18" x14ac:dyDescent="0.45">
      <c r="A845">
        <v>844</v>
      </c>
      <c r="B845" t="s">
        <v>1321</v>
      </c>
      <c r="C845" t="s">
        <v>41</v>
      </c>
      <c r="D845">
        <v>1</v>
      </c>
      <c r="E845">
        <v>3</v>
      </c>
      <c r="F845">
        <v>0</v>
      </c>
      <c r="G845">
        <v>22</v>
      </c>
      <c r="H845">
        <v>8</v>
      </c>
      <c r="I845">
        <v>45.2</v>
      </c>
      <c r="J845">
        <v>7.29</v>
      </c>
      <c r="K845">
        <v>4.92</v>
      </c>
      <c r="L845">
        <v>1.18</v>
      </c>
      <c r="M845">
        <v>0.3</v>
      </c>
      <c r="N845" s="1">
        <v>0.69699999999999995</v>
      </c>
      <c r="P845">
        <v>5.12</v>
      </c>
      <c r="Q845">
        <v>5.18</v>
      </c>
      <c r="R845">
        <v>0</v>
      </c>
    </row>
    <row r="846" spans="1:18" x14ac:dyDescent="0.45">
      <c r="A846">
        <v>845</v>
      </c>
      <c r="B846" t="s">
        <v>1322</v>
      </c>
      <c r="C846" t="s">
        <v>71</v>
      </c>
      <c r="D846">
        <v>6</v>
      </c>
      <c r="E846">
        <v>6</v>
      </c>
      <c r="F846">
        <v>0</v>
      </c>
      <c r="G846">
        <v>30</v>
      </c>
      <c r="H846">
        <v>8</v>
      </c>
      <c r="I846">
        <v>82</v>
      </c>
      <c r="J846">
        <v>8.89</v>
      </c>
      <c r="K846">
        <v>4.3899999999999997</v>
      </c>
      <c r="L846">
        <v>1.21</v>
      </c>
      <c r="M846">
        <v>0.28499999999999998</v>
      </c>
      <c r="N846" s="1">
        <v>0.66900000000000004</v>
      </c>
      <c r="P846">
        <v>4.83</v>
      </c>
      <c r="Q846">
        <v>4.96</v>
      </c>
      <c r="R846">
        <v>0</v>
      </c>
    </row>
    <row r="847" spans="1:18" x14ac:dyDescent="0.45">
      <c r="A847">
        <v>846</v>
      </c>
      <c r="B847" t="s">
        <v>1323</v>
      </c>
      <c r="C847" t="s">
        <v>95</v>
      </c>
      <c r="D847">
        <v>4</v>
      </c>
      <c r="E847">
        <v>6</v>
      </c>
      <c r="F847">
        <v>0</v>
      </c>
      <c r="G847">
        <v>29</v>
      </c>
      <c r="H847">
        <v>8</v>
      </c>
      <c r="I847">
        <v>83.2</v>
      </c>
      <c r="J847">
        <v>6.77</v>
      </c>
      <c r="K847">
        <v>3.98</v>
      </c>
      <c r="L847">
        <v>1.18</v>
      </c>
      <c r="M847">
        <v>0.29199999999999998</v>
      </c>
      <c r="N847" s="1">
        <v>0.68799999999999994</v>
      </c>
      <c r="P847">
        <v>4.84</v>
      </c>
      <c r="Q847">
        <v>5.1100000000000003</v>
      </c>
      <c r="R847">
        <v>0</v>
      </c>
    </row>
    <row r="848" spans="1:18" x14ac:dyDescent="0.45">
      <c r="A848">
        <v>847</v>
      </c>
      <c r="B848" t="s">
        <v>1324</v>
      </c>
      <c r="C848" t="s">
        <v>64</v>
      </c>
      <c r="D848">
        <v>4</v>
      </c>
      <c r="E848">
        <v>6</v>
      </c>
      <c r="F848">
        <v>0</v>
      </c>
      <c r="G848">
        <v>32</v>
      </c>
      <c r="H848">
        <v>8</v>
      </c>
      <c r="I848">
        <v>79</v>
      </c>
      <c r="J848">
        <v>7.06</v>
      </c>
      <c r="K848">
        <v>4.5599999999999996</v>
      </c>
      <c r="L848">
        <v>1.25</v>
      </c>
      <c r="M848">
        <v>0.29299999999999998</v>
      </c>
      <c r="N848" s="1">
        <v>0.67500000000000004</v>
      </c>
      <c r="P848">
        <v>5.24</v>
      </c>
      <c r="Q848">
        <v>5.2</v>
      </c>
      <c r="R848">
        <v>0</v>
      </c>
    </row>
    <row r="849" spans="1:18" x14ac:dyDescent="0.45">
      <c r="A849">
        <v>848</v>
      </c>
      <c r="B849" t="s">
        <v>1325</v>
      </c>
      <c r="C849" t="s">
        <v>132</v>
      </c>
      <c r="D849">
        <v>3</v>
      </c>
      <c r="E849">
        <v>5</v>
      </c>
      <c r="F849">
        <v>2</v>
      </c>
      <c r="G849">
        <v>27</v>
      </c>
      <c r="H849">
        <v>8</v>
      </c>
      <c r="I849">
        <v>64.099999999999994</v>
      </c>
      <c r="J849">
        <v>8.26</v>
      </c>
      <c r="K849">
        <v>5.04</v>
      </c>
      <c r="L849">
        <v>1.4</v>
      </c>
      <c r="M849">
        <v>0.28999999999999998</v>
      </c>
      <c r="N849" s="1">
        <v>0.68200000000000005</v>
      </c>
      <c r="P849">
        <v>5.32</v>
      </c>
      <c r="Q849">
        <v>5.4</v>
      </c>
      <c r="R849">
        <v>0</v>
      </c>
    </row>
    <row r="850" spans="1:18" x14ac:dyDescent="0.45">
      <c r="A850">
        <v>849</v>
      </c>
      <c r="B850" t="s">
        <v>1326</v>
      </c>
      <c r="D850">
        <v>2</v>
      </c>
      <c r="E850">
        <v>3</v>
      </c>
      <c r="F850">
        <v>0</v>
      </c>
      <c r="G850">
        <v>26</v>
      </c>
      <c r="H850">
        <v>8</v>
      </c>
      <c r="I850">
        <v>57.1</v>
      </c>
      <c r="J850">
        <v>6.13</v>
      </c>
      <c r="K850">
        <v>3.93</v>
      </c>
      <c r="L850">
        <v>1.26</v>
      </c>
      <c r="M850">
        <v>0.30099999999999999</v>
      </c>
      <c r="N850" s="1">
        <v>0.68100000000000005</v>
      </c>
      <c r="P850">
        <v>5.18</v>
      </c>
      <c r="Q850">
        <v>5.28</v>
      </c>
      <c r="R850">
        <v>0</v>
      </c>
    </row>
    <row r="851" spans="1:18" x14ac:dyDescent="0.45">
      <c r="A851">
        <v>850</v>
      </c>
      <c r="B851" t="s">
        <v>1327</v>
      </c>
      <c r="C851" t="s">
        <v>48</v>
      </c>
      <c r="D851">
        <v>3</v>
      </c>
      <c r="E851">
        <v>3</v>
      </c>
      <c r="F851">
        <v>0</v>
      </c>
      <c r="G851">
        <v>19</v>
      </c>
      <c r="H851">
        <v>8</v>
      </c>
      <c r="I851">
        <v>57.2</v>
      </c>
      <c r="J851">
        <v>8.27</v>
      </c>
      <c r="K851">
        <v>5.93</v>
      </c>
      <c r="L851">
        <v>1.0900000000000001</v>
      </c>
      <c r="M851">
        <v>0.28699999999999998</v>
      </c>
      <c r="N851" s="1">
        <v>0.68100000000000005</v>
      </c>
      <c r="P851">
        <v>5.15</v>
      </c>
      <c r="Q851">
        <v>5.28</v>
      </c>
      <c r="R851">
        <v>0</v>
      </c>
    </row>
    <row r="852" spans="1:18" x14ac:dyDescent="0.45">
      <c r="A852">
        <v>851</v>
      </c>
      <c r="B852" t="s">
        <v>1328</v>
      </c>
      <c r="D852">
        <v>1</v>
      </c>
      <c r="E852">
        <v>3</v>
      </c>
      <c r="F852">
        <v>0</v>
      </c>
      <c r="G852">
        <v>21</v>
      </c>
      <c r="H852">
        <v>8</v>
      </c>
      <c r="I852">
        <v>42.1</v>
      </c>
      <c r="J852">
        <v>6.81</v>
      </c>
      <c r="K852">
        <v>4.47</v>
      </c>
      <c r="L852">
        <v>1.28</v>
      </c>
      <c r="M852">
        <v>0.29499999999999998</v>
      </c>
      <c r="N852" s="1">
        <v>0.69399999999999995</v>
      </c>
      <c r="P852">
        <v>5.1100000000000003</v>
      </c>
      <c r="Q852">
        <v>5.29</v>
      </c>
      <c r="R852">
        <v>-0.1</v>
      </c>
    </row>
    <row r="853" spans="1:18" x14ac:dyDescent="0.45">
      <c r="A853">
        <v>852</v>
      </c>
      <c r="B853" t="s">
        <v>1329</v>
      </c>
      <c r="C853" t="s">
        <v>80</v>
      </c>
      <c r="D853">
        <v>2</v>
      </c>
      <c r="E853">
        <v>4</v>
      </c>
      <c r="F853">
        <v>0</v>
      </c>
      <c r="G853">
        <v>20</v>
      </c>
      <c r="H853">
        <v>8</v>
      </c>
      <c r="I853">
        <v>48</v>
      </c>
      <c r="J853">
        <v>8.44</v>
      </c>
      <c r="K853">
        <v>6</v>
      </c>
      <c r="L853">
        <v>1.31</v>
      </c>
      <c r="M853">
        <v>0.29199999999999998</v>
      </c>
      <c r="N853" s="1">
        <v>0.67900000000000005</v>
      </c>
      <c r="P853">
        <v>5.63</v>
      </c>
      <c r="Q853">
        <v>5.65</v>
      </c>
      <c r="R853">
        <v>-0.1</v>
      </c>
    </row>
    <row r="854" spans="1:18" x14ac:dyDescent="0.45">
      <c r="A854">
        <v>853</v>
      </c>
      <c r="B854" t="s">
        <v>1330</v>
      </c>
      <c r="C854" t="s">
        <v>26</v>
      </c>
      <c r="D854">
        <v>3</v>
      </c>
      <c r="E854">
        <v>5</v>
      </c>
      <c r="F854">
        <v>0</v>
      </c>
      <c r="G854">
        <v>31</v>
      </c>
      <c r="H854">
        <v>8</v>
      </c>
      <c r="I854">
        <v>73.2</v>
      </c>
      <c r="J854">
        <v>6.23</v>
      </c>
      <c r="K854">
        <v>4.4000000000000004</v>
      </c>
      <c r="L854">
        <v>1.22</v>
      </c>
      <c r="M854">
        <v>0.28999999999999998</v>
      </c>
      <c r="N854" s="1">
        <v>0.68700000000000006</v>
      </c>
      <c r="P854">
        <v>5.13</v>
      </c>
      <c r="Q854">
        <v>5.39</v>
      </c>
      <c r="R854">
        <v>-0.1</v>
      </c>
    </row>
    <row r="855" spans="1:18" x14ac:dyDescent="0.45">
      <c r="A855">
        <v>854</v>
      </c>
      <c r="B855" t="s">
        <v>1331</v>
      </c>
      <c r="D855">
        <v>2</v>
      </c>
      <c r="E855">
        <v>4</v>
      </c>
      <c r="F855">
        <v>0</v>
      </c>
      <c r="G855">
        <v>11</v>
      </c>
      <c r="H855">
        <v>8</v>
      </c>
      <c r="I855">
        <v>47</v>
      </c>
      <c r="J855">
        <v>7.47</v>
      </c>
      <c r="K855">
        <v>5.17</v>
      </c>
      <c r="L855">
        <v>1.34</v>
      </c>
      <c r="M855">
        <v>0.29799999999999999</v>
      </c>
      <c r="N855" s="1">
        <v>0.69499999999999995</v>
      </c>
      <c r="P855">
        <v>5.36</v>
      </c>
      <c r="Q855">
        <v>5.64</v>
      </c>
      <c r="R855">
        <v>-0.2</v>
      </c>
    </row>
    <row r="856" spans="1:18" x14ac:dyDescent="0.45">
      <c r="A856">
        <v>855</v>
      </c>
      <c r="B856" t="s">
        <v>1332</v>
      </c>
      <c r="C856" t="s">
        <v>57</v>
      </c>
      <c r="D856">
        <v>3</v>
      </c>
      <c r="E856">
        <v>4</v>
      </c>
      <c r="F856">
        <v>0</v>
      </c>
      <c r="G856">
        <v>38</v>
      </c>
      <c r="H856">
        <v>8</v>
      </c>
      <c r="I856">
        <v>56.2</v>
      </c>
      <c r="J856">
        <v>8.57</v>
      </c>
      <c r="K856">
        <v>5.24</v>
      </c>
      <c r="L856">
        <v>1.27</v>
      </c>
      <c r="M856">
        <v>0.29199999999999998</v>
      </c>
      <c r="N856" s="1">
        <v>0.66800000000000004</v>
      </c>
      <c r="P856">
        <v>5.24</v>
      </c>
      <c r="Q856">
        <v>5.51</v>
      </c>
      <c r="R856">
        <v>-0.2</v>
      </c>
    </row>
    <row r="857" spans="1:18" x14ac:dyDescent="0.45">
      <c r="A857">
        <v>856</v>
      </c>
      <c r="B857" t="s">
        <v>1333</v>
      </c>
      <c r="C857" t="s">
        <v>50</v>
      </c>
      <c r="D857">
        <v>3</v>
      </c>
      <c r="E857">
        <v>5</v>
      </c>
      <c r="F857">
        <v>0</v>
      </c>
      <c r="G857">
        <v>24</v>
      </c>
      <c r="H857">
        <v>8</v>
      </c>
      <c r="I857">
        <v>49</v>
      </c>
      <c r="J857">
        <v>7.35</v>
      </c>
      <c r="K857">
        <v>5.51</v>
      </c>
      <c r="L857">
        <v>1.47</v>
      </c>
      <c r="M857">
        <v>0.29699999999999999</v>
      </c>
      <c r="N857" s="1">
        <v>0.66400000000000003</v>
      </c>
      <c r="P857">
        <v>5.88</v>
      </c>
      <c r="Q857">
        <v>5.95</v>
      </c>
      <c r="R857">
        <v>-0.2</v>
      </c>
    </row>
    <row r="858" spans="1:18" x14ac:dyDescent="0.45">
      <c r="A858">
        <v>857</v>
      </c>
      <c r="B858" t="s">
        <v>1334</v>
      </c>
      <c r="D858">
        <v>2</v>
      </c>
      <c r="E858">
        <v>2</v>
      </c>
      <c r="F858">
        <v>0</v>
      </c>
      <c r="G858">
        <v>20</v>
      </c>
      <c r="H858">
        <v>8</v>
      </c>
      <c r="I858">
        <v>53.1</v>
      </c>
      <c r="J858">
        <v>7.09</v>
      </c>
      <c r="K858">
        <v>5.23</v>
      </c>
      <c r="L858">
        <v>1.52</v>
      </c>
      <c r="M858">
        <v>0.314</v>
      </c>
      <c r="N858" s="1">
        <v>0.67200000000000004</v>
      </c>
      <c r="P858">
        <v>6.08</v>
      </c>
      <c r="Q858">
        <v>5.84</v>
      </c>
      <c r="R858">
        <v>-0.4</v>
      </c>
    </row>
    <row r="859" spans="1:18" x14ac:dyDescent="0.45">
      <c r="A859">
        <v>858</v>
      </c>
      <c r="B859" t="s">
        <v>1335</v>
      </c>
      <c r="C859" t="s">
        <v>26</v>
      </c>
      <c r="D859">
        <v>4</v>
      </c>
      <c r="E859">
        <v>5</v>
      </c>
      <c r="F859">
        <v>0</v>
      </c>
      <c r="G859">
        <v>30</v>
      </c>
      <c r="H859">
        <v>8</v>
      </c>
      <c r="I859">
        <v>63</v>
      </c>
      <c r="J859">
        <v>6.29</v>
      </c>
      <c r="K859">
        <v>5.29</v>
      </c>
      <c r="L859">
        <v>1.43</v>
      </c>
      <c r="M859">
        <v>0.28999999999999998</v>
      </c>
      <c r="N859" s="1">
        <v>0.69199999999999995</v>
      </c>
      <c r="P859">
        <v>5.57</v>
      </c>
      <c r="Q859">
        <v>5.87</v>
      </c>
      <c r="R859">
        <v>-0.4</v>
      </c>
    </row>
    <row r="860" spans="1:18" x14ac:dyDescent="0.45">
      <c r="A860">
        <v>859</v>
      </c>
      <c r="B860" t="s">
        <v>1336</v>
      </c>
      <c r="D860">
        <v>3</v>
      </c>
      <c r="E860">
        <v>3</v>
      </c>
      <c r="F860">
        <v>0</v>
      </c>
      <c r="G860">
        <v>23</v>
      </c>
      <c r="H860">
        <v>8</v>
      </c>
      <c r="I860">
        <v>68.2</v>
      </c>
      <c r="J860">
        <v>6.16</v>
      </c>
      <c r="K860">
        <v>5.37</v>
      </c>
      <c r="L860">
        <v>1.57</v>
      </c>
      <c r="M860">
        <v>0.29099999999999998</v>
      </c>
      <c r="N860" s="1">
        <v>0.67900000000000005</v>
      </c>
      <c r="P860">
        <v>5.9</v>
      </c>
      <c r="Q860">
        <v>6.12</v>
      </c>
      <c r="R860">
        <v>-0.5</v>
      </c>
    </row>
    <row r="861" spans="1:18" x14ac:dyDescent="0.45">
      <c r="A861">
        <v>860</v>
      </c>
      <c r="B861" t="s">
        <v>1337</v>
      </c>
      <c r="D861">
        <v>3</v>
      </c>
      <c r="E861">
        <v>5</v>
      </c>
      <c r="F861">
        <v>0</v>
      </c>
      <c r="G861">
        <v>21</v>
      </c>
      <c r="H861">
        <v>8</v>
      </c>
      <c r="I861">
        <v>45.2</v>
      </c>
      <c r="J861">
        <v>5.12</v>
      </c>
      <c r="K861">
        <v>5.71</v>
      </c>
      <c r="L861">
        <v>1.38</v>
      </c>
      <c r="M861">
        <v>0.30099999999999999</v>
      </c>
      <c r="N861" s="1">
        <v>0.66900000000000004</v>
      </c>
      <c r="P861">
        <v>6.11</v>
      </c>
      <c r="Q861">
        <v>6.21</v>
      </c>
      <c r="R861">
        <v>-0.5</v>
      </c>
    </row>
    <row r="862" spans="1:18" x14ac:dyDescent="0.45">
      <c r="A862">
        <v>861</v>
      </c>
      <c r="B862" t="s">
        <v>336</v>
      </c>
      <c r="C862" t="s">
        <v>75</v>
      </c>
      <c r="D862">
        <v>6</v>
      </c>
      <c r="E862">
        <v>4</v>
      </c>
      <c r="F862">
        <v>0</v>
      </c>
      <c r="G862">
        <v>45</v>
      </c>
      <c r="H862">
        <v>7</v>
      </c>
      <c r="I862">
        <v>90.1</v>
      </c>
      <c r="J862">
        <v>11.86</v>
      </c>
      <c r="K862">
        <v>3.39</v>
      </c>
      <c r="L862">
        <v>1.3</v>
      </c>
      <c r="M862">
        <v>0.28599999999999998</v>
      </c>
      <c r="N862" s="1">
        <v>0.77400000000000002</v>
      </c>
      <c r="P862">
        <v>3.49</v>
      </c>
      <c r="Q862">
        <v>3.79</v>
      </c>
      <c r="R862">
        <v>1.2</v>
      </c>
    </row>
    <row r="863" spans="1:18" x14ac:dyDescent="0.45">
      <c r="A863">
        <v>862</v>
      </c>
      <c r="B863" t="s">
        <v>1338</v>
      </c>
      <c r="C863" t="s">
        <v>32</v>
      </c>
      <c r="D863">
        <v>7</v>
      </c>
      <c r="E863">
        <v>4</v>
      </c>
      <c r="F863">
        <v>0</v>
      </c>
      <c r="G863">
        <v>52</v>
      </c>
      <c r="H863">
        <v>7</v>
      </c>
      <c r="I863">
        <v>76</v>
      </c>
      <c r="J863">
        <v>9.9499999999999993</v>
      </c>
      <c r="K863">
        <v>3.32</v>
      </c>
      <c r="L863">
        <v>1.07</v>
      </c>
      <c r="M863">
        <v>0.29399999999999998</v>
      </c>
      <c r="N863" s="1">
        <v>0.74</v>
      </c>
      <c r="P863">
        <v>3.67</v>
      </c>
      <c r="Q863">
        <v>3.77</v>
      </c>
      <c r="R863">
        <v>1.1000000000000001</v>
      </c>
    </row>
    <row r="864" spans="1:18" x14ac:dyDescent="0.45">
      <c r="A864">
        <v>863</v>
      </c>
      <c r="B864" t="s">
        <v>1339</v>
      </c>
      <c r="C864" t="s">
        <v>18</v>
      </c>
      <c r="D864">
        <v>3</v>
      </c>
      <c r="E864">
        <v>3</v>
      </c>
      <c r="F864">
        <v>0</v>
      </c>
      <c r="G864">
        <v>29</v>
      </c>
      <c r="H864">
        <v>7</v>
      </c>
      <c r="I864">
        <v>61.2</v>
      </c>
      <c r="J864">
        <v>9.48</v>
      </c>
      <c r="K864">
        <v>2.63</v>
      </c>
      <c r="L864">
        <v>1.17</v>
      </c>
      <c r="M864">
        <v>0.29799999999999999</v>
      </c>
      <c r="N864" s="1">
        <v>0.71399999999999997</v>
      </c>
      <c r="P864">
        <v>4.08</v>
      </c>
      <c r="Q864">
        <v>3.76</v>
      </c>
      <c r="R864">
        <v>1</v>
      </c>
    </row>
    <row r="865" spans="1:18" x14ac:dyDescent="0.45">
      <c r="A865">
        <v>864</v>
      </c>
      <c r="B865" t="s">
        <v>1340</v>
      </c>
      <c r="C865" t="s">
        <v>30</v>
      </c>
      <c r="D865">
        <v>5</v>
      </c>
      <c r="E865">
        <v>4</v>
      </c>
      <c r="F865">
        <v>29</v>
      </c>
      <c r="G865">
        <v>42</v>
      </c>
      <c r="H865">
        <v>7</v>
      </c>
      <c r="I865">
        <v>74.2</v>
      </c>
      <c r="J865">
        <v>9.4</v>
      </c>
      <c r="K865">
        <v>2.41</v>
      </c>
      <c r="L865">
        <v>1.2</v>
      </c>
      <c r="M865">
        <v>0.28499999999999998</v>
      </c>
      <c r="N865" s="1">
        <v>0.71799999999999997</v>
      </c>
      <c r="P865">
        <v>3.73</v>
      </c>
      <c r="Q865">
        <v>3.91</v>
      </c>
      <c r="R865">
        <v>1</v>
      </c>
    </row>
    <row r="866" spans="1:18" x14ac:dyDescent="0.45">
      <c r="A866">
        <v>865</v>
      </c>
      <c r="B866" t="s">
        <v>1341</v>
      </c>
      <c r="C866" t="s">
        <v>95</v>
      </c>
      <c r="D866">
        <v>4</v>
      </c>
      <c r="E866">
        <v>4</v>
      </c>
      <c r="F866">
        <v>0</v>
      </c>
      <c r="G866">
        <v>29</v>
      </c>
      <c r="H866">
        <v>7</v>
      </c>
      <c r="I866">
        <v>84.1</v>
      </c>
      <c r="J866">
        <v>6.94</v>
      </c>
      <c r="K866">
        <v>2.67</v>
      </c>
      <c r="L866">
        <v>1.17</v>
      </c>
      <c r="M866">
        <v>0.28699999999999998</v>
      </c>
      <c r="N866" s="1">
        <v>0.71599999999999997</v>
      </c>
      <c r="P866">
        <v>4.16</v>
      </c>
      <c r="Q866">
        <v>4.37</v>
      </c>
      <c r="R866">
        <v>0.7</v>
      </c>
    </row>
    <row r="867" spans="1:18" x14ac:dyDescent="0.45">
      <c r="A867">
        <v>866</v>
      </c>
      <c r="B867" t="s">
        <v>1342</v>
      </c>
      <c r="D867">
        <v>3</v>
      </c>
      <c r="E867">
        <v>5</v>
      </c>
      <c r="F867">
        <v>0</v>
      </c>
      <c r="G867">
        <v>33</v>
      </c>
      <c r="H867">
        <v>7</v>
      </c>
      <c r="I867">
        <v>73.2</v>
      </c>
      <c r="J867">
        <v>8.67</v>
      </c>
      <c r="K867">
        <v>4.03</v>
      </c>
      <c r="L867">
        <v>1.1000000000000001</v>
      </c>
      <c r="M867">
        <v>0.3</v>
      </c>
      <c r="N867" s="1">
        <v>0.68899999999999995</v>
      </c>
      <c r="P867">
        <v>4.6399999999999997</v>
      </c>
      <c r="Q867">
        <v>4.38</v>
      </c>
      <c r="R867">
        <v>0.7</v>
      </c>
    </row>
    <row r="868" spans="1:18" x14ac:dyDescent="0.45">
      <c r="A868">
        <v>867</v>
      </c>
      <c r="B868" t="s">
        <v>1343</v>
      </c>
      <c r="C868" t="s">
        <v>48</v>
      </c>
      <c r="D868">
        <v>4</v>
      </c>
      <c r="E868">
        <v>3</v>
      </c>
      <c r="F868">
        <v>0</v>
      </c>
      <c r="G868">
        <v>37</v>
      </c>
      <c r="H868">
        <v>7</v>
      </c>
      <c r="I868">
        <v>64</v>
      </c>
      <c r="J868">
        <v>10.27</v>
      </c>
      <c r="K868">
        <v>3.66</v>
      </c>
      <c r="L868">
        <v>1.27</v>
      </c>
      <c r="M868">
        <v>0.30099999999999999</v>
      </c>
      <c r="N868" s="1">
        <v>0.746</v>
      </c>
      <c r="P868">
        <v>4.08</v>
      </c>
      <c r="Q868">
        <v>4.21</v>
      </c>
      <c r="R868">
        <v>0.7</v>
      </c>
    </row>
    <row r="869" spans="1:18" x14ac:dyDescent="0.45">
      <c r="A869">
        <v>868</v>
      </c>
      <c r="B869" t="s">
        <v>1344</v>
      </c>
      <c r="C869" t="s">
        <v>41</v>
      </c>
      <c r="D869">
        <v>4</v>
      </c>
      <c r="E869">
        <v>3</v>
      </c>
      <c r="F869">
        <v>0</v>
      </c>
      <c r="G869">
        <v>42</v>
      </c>
      <c r="H869">
        <v>7</v>
      </c>
      <c r="I869">
        <v>70.2</v>
      </c>
      <c r="J869">
        <v>9.2899999999999991</v>
      </c>
      <c r="K869">
        <v>4.07</v>
      </c>
      <c r="L869">
        <v>1.02</v>
      </c>
      <c r="M869">
        <v>0.30099999999999999</v>
      </c>
      <c r="N869" s="1">
        <v>0.72599999999999998</v>
      </c>
      <c r="P869">
        <v>4.07</v>
      </c>
      <c r="Q869">
        <v>4.0599999999999996</v>
      </c>
      <c r="R869">
        <v>0.6</v>
      </c>
    </row>
    <row r="870" spans="1:18" x14ac:dyDescent="0.45">
      <c r="A870">
        <v>869</v>
      </c>
      <c r="B870" t="s">
        <v>1345</v>
      </c>
      <c r="C870" t="s">
        <v>62</v>
      </c>
      <c r="D870">
        <v>5</v>
      </c>
      <c r="E870">
        <v>4</v>
      </c>
      <c r="F870">
        <v>0</v>
      </c>
      <c r="G870">
        <v>40</v>
      </c>
      <c r="H870">
        <v>7</v>
      </c>
      <c r="I870">
        <v>73.099999999999994</v>
      </c>
      <c r="J870">
        <v>9.9499999999999993</v>
      </c>
      <c r="K870">
        <v>3.93</v>
      </c>
      <c r="L870">
        <v>1.1100000000000001</v>
      </c>
      <c r="M870">
        <v>0.29699999999999999</v>
      </c>
      <c r="N870" s="1">
        <v>0.71399999999999997</v>
      </c>
      <c r="P870">
        <v>4.17</v>
      </c>
      <c r="Q870">
        <v>4.16</v>
      </c>
      <c r="R870">
        <v>0.6</v>
      </c>
    </row>
    <row r="871" spans="1:18" x14ac:dyDescent="0.45">
      <c r="A871">
        <v>870</v>
      </c>
      <c r="B871" t="s">
        <v>1346</v>
      </c>
      <c r="C871" t="s">
        <v>24</v>
      </c>
      <c r="D871">
        <v>4</v>
      </c>
      <c r="E871">
        <v>4</v>
      </c>
      <c r="F871">
        <v>0</v>
      </c>
      <c r="G871">
        <v>32</v>
      </c>
      <c r="H871">
        <v>7</v>
      </c>
      <c r="I871">
        <v>67.099999999999994</v>
      </c>
      <c r="J871">
        <v>7.22</v>
      </c>
      <c r="K871">
        <v>2.81</v>
      </c>
      <c r="L871">
        <v>1.34</v>
      </c>
      <c r="M871">
        <v>0.30099999999999999</v>
      </c>
      <c r="N871" s="1">
        <v>0.70899999999999996</v>
      </c>
      <c r="P871">
        <v>4.55</v>
      </c>
      <c r="Q871">
        <v>4.6500000000000004</v>
      </c>
      <c r="R871">
        <v>0.6</v>
      </c>
    </row>
    <row r="872" spans="1:18" x14ac:dyDescent="0.45">
      <c r="A872">
        <v>871</v>
      </c>
      <c r="B872" t="s">
        <v>1347</v>
      </c>
      <c r="C872" t="s">
        <v>62</v>
      </c>
      <c r="D872">
        <v>4</v>
      </c>
      <c r="E872">
        <v>5</v>
      </c>
      <c r="F872">
        <v>0</v>
      </c>
      <c r="G872">
        <v>31</v>
      </c>
      <c r="H872">
        <v>7</v>
      </c>
      <c r="I872">
        <v>76.2</v>
      </c>
      <c r="J872">
        <v>7.51</v>
      </c>
      <c r="K872">
        <v>3.64</v>
      </c>
      <c r="L872">
        <v>1.06</v>
      </c>
      <c r="M872">
        <v>0.29599999999999999</v>
      </c>
      <c r="N872" s="1">
        <v>0.68100000000000005</v>
      </c>
      <c r="P872">
        <v>4.6900000000000004</v>
      </c>
      <c r="Q872">
        <v>4.4800000000000004</v>
      </c>
      <c r="R872">
        <v>0.5</v>
      </c>
    </row>
    <row r="873" spans="1:18" x14ac:dyDescent="0.45">
      <c r="A873">
        <v>872</v>
      </c>
      <c r="B873" t="s">
        <v>1348</v>
      </c>
      <c r="C873" t="s">
        <v>62</v>
      </c>
      <c r="D873">
        <v>5</v>
      </c>
      <c r="E873">
        <v>5</v>
      </c>
      <c r="F873">
        <v>0</v>
      </c>
      <c r="G873">
        <v>29</v>
      </c>
      <c r="H873">
        <v>7</v>
      </c>
      <c r="I873">
        <v>71.2</v>
      </c>
      <c r="J873">
        <v>7.66</v>
      </c>
      <c r="K873">
        <v>3.14</v>
      </c>
      <c r="L873">
        <v>1.26</v>
      </c>
      <c r="M873">
        <v>0.29599999999999999</v>
      </c>
      <c r="N873" s="1">
        <v>0.70199999999999996</v>
      </c>
      <c r="P873">
        <v>4.5199999999999996</v>
      </c>
      <c r="Q873">
        <v>4.5</v>
      </c>
      <c r="R873">
        <v>0.4</v>
      </c>
    </row>
    <row r="874" spans="1:18" x14ac:dyDescent="0.45">
      <c r="A874">
        <v>873</v>
      </c>
      <c r="B874" t="s">
        <v>1349</v>
      </c>
      <c r="C874" t="s">
        <v>30</v>
      </c>
      <c r="D874">
        <v>4</v>
      </c>
      <c r="E874">
        <v>5</v>
      </c>
      <c r="F874">
        <v>0</v>
      </c>
      <c r="G874">
        <v>33</v>
      </c>
      <c r="H874">
        <v>7</v>
      </c>
      <c r="I874">
        <v>74</v>
      </c>
      <c r="J874">
        <v>8.76</v>
      </c>
      <c r="K874">
        <v>4.26</v>
      </c>
      <c r="L874">
        <v>1.22</v>
      </c>
      <c r="M874">
        <v>0.28799999999999998</v>
      </c>
      <c r="N874" s="1">
        <v>0.71599999999999997</v>
      </c>
      <c r="P874">
        <v>4.38</v>
      </c>
      <c r="Q874">
        <v>4.6500000000000004</v>
      </c>
      <c r="R874">
        <v>0.4</v>
      </c>
    </row>
    <row r="875" spans="1:18" x14ac:dyDescent="0.45">
      <c r="A875">
        <v>874</v>
      </c>
      <c r="B875" t="s">
        <v>1350</v>
      </c>
      <c r="C875" t="s">
        <v>39</v>
      </c>
      <c r="D875">
        <v>4</v>
      </c>
      <c r="E875">
        <v>6</v>
      </c>
      <c r="F875">
        <v>0</v>
      </c>
      <c r="G875">
        <v>31</v>
      </c>
      <c r="H875">
        <v>7</v>
      </c>
      <c r="I875">
        <v>75</v>
      </c>
      <c r="J875">
        <v>5.76</v>
      </c>
      <c r="K875">
        <v>2.76</v>
      </c>
      <c r="L875">
        <v>1.2</v>
      </c>
      <c r="M875">
        <v>0.29299999999999998</v>
      </c>
      <c r="N875" s="1">
        <v>0.7</v>
      </c>
      <c r="P875">
        <v>4.5599999999999996</v>
      </c>
      <c r="Q875">
        <v>4.75</v>
      </c>
      <c r="R875">
        <v>0.4</v>
      </c>
    </row>
    <row r="876" spans="1:18" x14ac:dyDescent="0.45">
      <c r="A876">
        <v>875</v>
      </c>
      <c r="B876" t="s">
        <v>1351</v>
      </c>
      <c r="C876" t="s">
        <v>62</v>
      </c>
      <c r="D876">
        <v>3</v>
      </c>
      <c r="E876">
        <v>3</v>
      </c>
      <c r="F876">
        <v>0</v>
      </c>
      <c r="G876">
        <v>29</v>
      </c>
      <c r="H876">
        <v>7</v>
      </c>
      <c r="I876">
        <v>59.2</v>
      </c>
      <c r="J876">
        <v>8.14</v>
      </c>
      <c r="K876">
        <v>3.47</v>
      </c>
      <c r="L876">
        <v>1.21</v>
      </c>
      <c r="M876">
        <v>0.29699999999999999</v>
      </c>
      <c r="N876" s="1">
        <v>0.71</v>
      </c>
      <c r="P876">
        <v>4.5199999999999996</v>
      </c>
      <c r="Q876">
        <v>4.49</v>
      </c>
      <c r="R876">
        <v>0.4</v>
      </c>
    </row>
    <row r="877" spans="1:18" x14ac:dyDescent="0.45">
      <c r="A877">
        <v>876</v>
      </c>
      <c r="B877" t="s">
        <v>1352</v>
      </c>
      <c r="C877" t="s">
        <v>36</v>
      </c>
      <c r="D877">
        <v>1</v>
      </c>
      <c r="E877">
        <v>2</v>
      </c>
      <c r="F877">
        <v>0</v>
      </c>
      <c r="G877">
        <v>31</v>
      </c>
      <c r="H877">
        <v>7</v>
      </c>
      <c r="I877">
        <v>46.2</v>
      </c>
      <c r="J877">
        <v>8.09</v>
      </c>
      <c r="K877">
        <v>2.89</v>
      </c>
      <c r="L877">
        <v>1.1599999999999999</v>
      </c>
      <c r="M877">
        <v>0.29599999999999999</v>
      </c>
      <c r="N877" s="1">
        <v>0.72199999999999998</v>
      </c>
      <c r="P877">
        <v>4.05</v>
      </c>
      <c r="Q877">
        <v>4.28</v>
      </c>
      <c r="R877">
        <v>0.3</v>
      </c>
    </row>
    <row r="878" spans="1:18" x14ac:dyDescent="0.45">
      <c r="A878">
        <v>877</v>
      </c>
      <c r="B878" t="s">
        <v>1353</v>
      </c>
      <c r="C878" t="s">
        <v>57</v>
      </c>
      <c r="D878">
        <v>2</v>
      </c>
      <c r="E878">
        <v>3</v>
      </c>
      <c r="F878">
        <v>0</v>
      </c>
      <c r="G878">
        <v>31</v>
      </c>
      <c r="H878">
        <v>7</v>
      </c>
      <c r="I878">
        <v>55.1</v>
      </c>
      <c r="J878">
        <v>8.3000000000000007</v>
      </c>
      <c r="K878">
        <v>3.74</v>
      </c>
      <c r="L878">
        <v>1.46</v>
      </c>
      <c r="M878">
        <v>0.30099999999999999</v>
      </c>
      <c r="N878" s="1">
        <v>0.67300000000000004</v>
      </c>
      <c r="P878">
        <v>5.21</v>
      </c>
      <c r="Q878">
        <v>4.88</v>
      </c>
      <c r="R878">
        <v>0.3</v>
      </c>
    </row>
    <row r="879" spans="1:18" x14ac:dyDescent="0.45">
      <c r="A879">
        <v>878</v>
      </c>
      <c r="B879" t="s">
        <v>1354</v>
      </c>
      <c r="C879" t="s">
        <v>45</v>
      </c>
      <c r="D879">
        <v>2</v>
      </c>
      <c r="E879">
        <v>3</v>
      </c>
      <c r="F879">
        <v>0</v>
      </c>
      <c r="G879">
        <v>43</v>
      </c>
      <c r="H879">
        <v>7</v>
      </c>
      <c r="I879">
        <v>62.2</v>
      </c>
      <c r="J879">
        <v>9.19</v>
      </c>
      <c r="K879">
        <v>4.16</v>
      </c>
      <c r="L879">
        <v>1.29</v>
      </c>
      <c r="M879">
        <v>0.29899999999999999</v>
      </c>
      <c r="N879" s="1">
        <v>0.69799999999999995</v>
      </c>
      <c r="P879">
        <v>4.74</v>
      </c>
      <c r="Q879">
        <v>4.66</v>
      </c>
      <c r="R879">
        <v>0.3</v>
      </c>
    </row>
    <row r="880" spans="1:18" x14ac:dyDescent="0.45">
      <c r="A880">
        <v>879</v>
      </c>
      <c r="B880" t="s">
        <v>1355</v>
      </c>
      <c r="C880" t="s">
        <v>62</v>
      </c>
      <c r="D880">
        <v>3</v>
      </c>
      <c r="E880">
        <v>5</v>
      </c>
      <c r="F880">
        <v>0</v>
      </c>
      <c r="G880">
        <v>19</v>
      </c>
      <c r="H880">
        <v>7</v>
      </c>
      <c r="I880">
        <v>61.1</v>
      </c>
      <c r="J880">
        <v>6.02</v>
      </c>
      <c r="K880">
        <v>2.64</v>
      </c>
      <c r="L880">
        <v>1.17</v>
      </c>
      <c r="M880">
        <v>0.29799999999999999</v>
      </c>
      <c r="N880" s="1">
        <v>0.66400000000000003</v>
      </c>
      <c r="P880">
        <v>4.8499999999999996</v>
      </c>
      <c r="Q880">
        <v>4.74</v>
      </c>
      <c r="R880">
        <v>0.3</v>
      </c>
    </row>
    <row r="881" spans="1:18" x14ac:dyDescent="0.45">
      <c r="A881">
        <v>880</v>
      </c>
      <c r="B881" t="s">
        <v>1356</v>
      </c>
      <c r="C881" t="s">
        <v>117</v>
      </c>
      <c r="D881">
        <v>4</v>
      </c>
      <c r="E881">
        <v>3</v>
      </c>
      <c r="F881">
        <v>1</v>
      </c>
      <c r="G881">
        <v>51</v>
      </c>
      <c r="H881">
        <v>7</v>
      </c>
      <c r="I881">
        <v>84.2</v>
      </c>
      <c r="J881">
        <v>6.16</v>
      </c>
      <c r="K881">
        <v>3.61</v>
      </c>
      <c r="L881">
        <v>0.96</v>
      </c>
      <c r="M881">
        <v>0.29499999999999998</v>
      </c>
      <c r="N881" s="1">
        <v>0.72499999999999998</v>
      </c>
      <c r="P881">
        <v>4.25</v>
      </c>
      <c r="Q881">
        <v>4.58</v>
      </c>
      <c r="R881">
        <v>0.3</v>
      </c>
    </row>
    <row r="882" spans="1:18" x14ac:dyDescent="0.45">
      <c r="A882">
        <v>881</v>
      </c>
      <c r="B882" t="s">
        <v>1357</v>
      </c>
      <c r="C882" t="s">
        <v>57</v>
      </c>
      <c r="D882">
        <v>2</v>
      </c>
      <c r="E882">
        <v>3</v>
      </c>
      <c r="F882">
        <v>0</v>
      </c>
      <c r="G882">
        <v>20</v>
      </c>
      <c r="H882">
        <v>7</v>
      </c>
      <c r="I882">
        <v>47.1</v>
      </c>
      <c r="J882">
        <v>8.3699999999999992</v>
      </c>
      <c r="K882">
        <v>3.81</v>
      </c>
      <c r="L882">
        <v>1.52</v>
      </c>
      <c r="M882">
        <v>0.29299999999999998</v>
      </c>
      <c r="N882" s="1">
        <v>0.68100000000000005</v>
      </c>
      <c r="P882">
        <v>5.14</v>
      </c>
      <c r="Q882">
        <v>5.05</v>
      </c>
      <c r="R882">
        <v>0.2</v>
      </c>
    </row>
    <row r="883" spans="1:18" x14ac:dyDescent="0.45">
      <c r="A883">
        <v>882</v>
      </c>
      <c r="B883" t="s">
        <v>1358</v>
      </c>
      <c r="C883" t="s">
        <v>132</v>
      </c>
      <c r="D883">
        <v>2</v>
      </c>
      <c r="E883">
        <v>4</v>
      </c>
      <c r="F883">
        <v>0</v>
      </c>
      <c r="G883">
        <v>40</v>
      </c>
      <c r="H883">
        <v>7</v>
      </c>
      <c r="I883">
        <v>54.2</v>
      </c>
      <c r="J883">
        <v>8.7200000000000006</v>
      </c>
      <c r="K883">
        <v>4.4400000000000004</v>
      </c>
      <c r="L883">
        <v>1.48</v>
      </c>
      <c r="M883">
        <v>0.29399999999999998</v>
      </c>
      <c r="N883" s="1">
        <v>0.71599999999999997</v>
      </c>
      <c r="P883">
        <v>4.9400000000000004</v>
      </c>
      <c r="Q883">
        <v>5.05</v>
      </c>
      <c r="R883">
        <v>0.2</v>
      </c>
    </row>
    <row r="884" spans="1:18" x14ac:dyDescent="0.45">
      <c r="A884">
        <v>883</v>
      </c>
      <c r="B884" t="s">
        <v>1359</v>
      </c>
      <c r="D884">
        <v>2</v>
      </c>
      <c r="E884">
        <v>4</v>
      </c>
      <c r="F884">
        <v>0</v>
      </c>
      <c r="G884">
        <v>28</v>
      </c>
      <c r="H884">
        <v>7</v>
      </c>
      <c r="I884">
        <v>51</v>
      </c>
      <c r="J884">
        <v>8.4700000000000006</v>
      </c>
      <c r="K884">
        <v>4.59</v>
      </c>
      <c r="L884">
        <v>1.24</v>
      </c>
      <c r="M884">
        <v>0.30599999999999999</v>
      </c>
      <c r="N884" s="1">
        <v>0.67400000000000004</v>
      </c>
      <c r="P884">
        <v>5.29</v>
      </c>
      <c r="Q884">
        <v>4.8600000000000003</v>
      </c>
      <c r="R884">
        <v>0.2</v>
      </c>
    </row>
    <row r="885" spans="1:18" x14ac:dyDescent="0.45">
      <c r="A885">
        <v>884</v>
      </c>
      <c r="B885" t="s">
        <v>1360</v>
      </c>
      <c r="C885" t="s">
        <v>35</v>
      </c>
      <c r="D885">
        <v>2</v>
      </c>
      <c r="E885">
        <v>4</v>
      </c>
      <c r="F885">
        <v>0</v>
      </c>
      <c r="G885">
        <v>29</v>
      </c>
      <c r="H885">
        <v>7</v>
      </c>
      <c r="I885">
        <v>53.1</v>
      </c>
      <c r="J885">
        <v>8.61</v>
      </c>
      <c r="K885">
        <v>5.4</v>
      </c>
      <c r="L885">
        <v>1.35</v>
      </c>
      <c r="M885">
        <v>0.307</v>
      </c>
      <c r="N885" s="1">
        <v>0.68600000000000005</v>
      </c>
      <c r="P885">
        <v>5.4</v>
      </c>
      <c r="Q885">
        <v>5.26</v>
      </c>
      <c r="R885">
        <v>0.1</v>
      </c>
    </row>
    <row r="886" spans="1:18" x14ac:dyDescent="0.45">
      <c r="A886">
        <v>885</v>
      </c>
      <c r="B886" t="s">
        <v>1361</v>
      </c>
      <c r="D886">
        <v>3</v>
      </c>
      <c r="E886">
        <v>4</v>
      </c>
      <c r="F886">
        <v>0</v>
      </c>
      <c r="G886">
        <v>28</v>
      </c>
      <c r="H886">
        <v>7</v>
      </c>
      <c r="I886">
        <v>62.1</v>
      </c>
      <c r="J886">
        <v>6.65</v>
      </c>
      <c r="K886">
        <v>3.03</v>
      </c>
      <c r="L886">
        <v>1.44</v>
      </c>
      <c r="M886">
        <v>0.29599999999999999</v>
      </c>
      <c r="N886" s="1">
        <v>0.68</v>
      </c>
      <c r="P886">
        <v>5.0599999999999996</v>
      </c>
      <c r="Q886">
        <v>5.07</v>
      </c>
      <c r="R886">
        <v>0.1</v>
      </c>
    </row>
    <row r="887" spans="1:18" x14ac:dyDescent="0.45">
      <c r="A887">
        <v>886</v>
      </c>
      <c r="B887" t="s">
        <v>1362</v>
      </c>
      <c r="C887" t="s">
        <v>26</v>
      </c>
      <c r="D887">
        <v>2</v>
      </c>
      <c r="E887">
        <v>3</v>
      </c>
      <c r="F887">
        <v>0</v>
      </c>
      <c r="G887">
        <v>23</v>
      </c>
      <c r="H887">
        <v>7</v>
      </c>
      <c r="I887">
        <v>62.1</v>
      </c>
      <c r="J887">
        <v>6.65</v>
      </c>
      <c r="K887">
        <v>4.62</v>
      </c>
      <c r="L887">
        <v>1.1599999999999999</v>
      </c>
      <c r="M887">
        <v>0.29199999999999998</v>
      </c>
      <c r="N887" s="1">
        <v>0.69599999999999995</v>
      </c>
      <c r="P887">
        <v>4.91</v>
      </c>
      <c r="Q887">
        <v>5.13</v>
      </c>
      <c r="R887">
        <v>0.1</v>
      </c>
    </row>
    <row r="888" spans="1:18" x14ac:dyDescent="0.45">
      <c r="A888">
        <v>887</v>
      </c>
      <c r="B888" t="s">
        <v>1363</v>
      </c>
      <c r="D888">
        <v>3</v>
      </c>
      <c r="E888">
        <v>5</v>
      </c>
      <c r="F888">
        <v>0</v>
      </c>
      <c r="G888">
        <v>19</v>
      </c>
      <c r="H888">
        <v>7</v>
      </c>
      <c r="I888">
        <v>56</v>
      </c>
      <c r="J888">
        <v>7.07</v>
      </c>
      <c r="K888">
        <v>4.0199999999999996</v>
      </c>
      <c r="L888">
        <v>1.29</v>
      </c>
      <c r="M888">
        <v>0.29499999999999998</v>
      </c>
      <c r="N888" s="1">
        <v>0.68700000000000006</v>
      </c>
      <c r="P888">
        <v>4.9800000000000004</v>
      </c>
      <c r="Q888">
        <v>4.99</v>
      </c>
      <c r="R888">
        <v>0.1</v>
      </c>
    </row>
    <row r="889" spans="1:18" x14ac:dyDescent="0.45">
      <c r="A889">
        <v>888</v>
      </c>
      <c r="B889" t="s">
        <v>1364</v>
      </c>
      <c r="C889" t="s">
        <v>52</v>
      </c>
      <c r="D889">
        <v>4</v>
      </c>
      <c r="E889">
        <v>4</v>
      </c>
      <c r="F889">
        <v>0</v>
      </c>
      <c r="G889">
        <v>40</v>
      </c>
      <c r="H889">
        <v>7</v>
      </c>
      <c r="I889">
        <v>68.099999999999994</v>
      </c>
      <c r="J889">
        <v>7.91</v>
      </c>
      <c r="K889">
        <v>3.95</v>
      </c>
      <c r="L889">
        <v>1.19</v>
      </c>
      <c r="M889">
        <v>0.28999999999999998</v>
      </c>
      <c r="N889" s="1">
        <v>0.71099999999999997</v>
      </c>
      <c r="P889">
        <v>4.4800000000000004</v>
      </c>
      <c r="Q889">
        <v>4.66</v>
      </c>
      <c r="R889">
        <v>0.1</v>
      </c>
    </row>
    <row r="890" spans="1:18" x14ac:dyDescent="0.45">
      <c r="A890">
        <v>889</v>
      </c>
      <c r="B890" t="s">
        <v>1365</v>
      </c>
      <c r="C890" t="s">
        <v>95</v>
      </c>
      <c r="D890">
        <v>4</v>
      </c>
      <c r="E890">
        <v>6</v>
      </c>
      <c r="F890">
        <v>0</v>
      </c>
      <c r="G890">
        <v>27</v>
      </c>
      <c r="H890">
        <v>7</v>
      </c>
      <c r="I890">
        <v>63.1</v>
      </c>
      <c r="J890">
        <v>8.82</v>
      </c>
      <c r="K890">
        <v>4.9800000000000004</v>
      </c>
      <c r="L890">
        <v>1.28</v>
      </c>
      <c r="M890">
        <v>0.29399999999999998</v>
      </c>
      <c r="N890" s="1">
        <v>0.71899999999999997</v>
      </c>
      <c r="P890">
        <v>4.6900000000000004</v>
      </c>
      <c r="Q890">
        <v>4.95</v>
      </c>
      <c r="R890">
        <v>0.1</v>
      </c>
    </row>
    <row r="891" spans="1:18" x14ac:dyDescent="0.45">
      <c r="A891">
        <v>890</v>
      </c>
      <c r="B891" t="s">
        <v>1366</v>
      </c>
      <c r="C891" t="s">
        <v>32</v>
      </c>
      <c r="D891">
        <v>4</v>
      </c>
      <c r="E891">
        <v>5</v>
      </c>
      <c r="F891">
        <v>0</v>
      </c>
      <c r="G891">
        <v>31</v>
      </c>
      <c r="H891">
        <v>7</v>
      </c>
      <c r="I891">
        <v>69.2</v>
      </c>
      <c r="J891">
        <v>8.01</v>
      </c>
      <c r="K891">
        <v>4.3899999999999997</v>
      </c>
      <c r="L891">
        <v>1.29</v>
      </c>
      <c r="M891">
        <v>0.29899999999999999</v>
      </c>
      <c r="N891" s="1">
        <v>0.70299999999999996</v>
      </c>
      <c r="P891">
        <v>4.91</v>
      </c>
      <c r="Q891">
        <v>5.15</v>
      </c>
      <c r="R891">
        <v>0</v>
      </c>
    </row>
    <row r="892" spans="1:18" x14ac:dyDescent="0.45">
      <c r="A892">
        <v>891</v>
      </c>
      <c r="B892" t="s">
        <v>1367</v>
      </c>
      <c r="C892" t="s">
        <v>80</v>
      </c>
      <c r="D892">
        <v>1</v>
      </c>
      <c r="E892">
        <v>1</v>
      </c>
      <c r="F892">
        <v>0</v>
      </c>
      <c r="G892">
        <v>26</v>
      </c>
      <c r="H892">
        <v>7</v>
      </c>
      <c r="I892">
        <v>51.2</v>
      </c>
      <c r="J892">
        <v>7.49</v>
      </c>
      <c r="K892">
        <v>4.53</v>
      </c>
      <c r="L892">
        <v>1.39</v>
      </c>
      <c r="M892">
        <v>0.29099999999999998</v>
      </c>
      <c r="N892" s="1">
        <v>0.63800000000000001</v>
      </c>
      <c r="P892">
        <v>5.57</v>
      </c>
      <c r="Q892">
        <v>5.4</v>
      </c>
      <c r="R892">
        <v>0</v>
      </c>
    </row>
    <row r="893" spans="1:18" x14ac:dyDescent="0.45">
      <c r="A893">
        <v>892</v>
      </c>
      <c r="B893" t="s">
        <v>1368</v>
      </c>
      <c r="C893" t="s">
        <v>80</v>
      </c>
      <c r="D893">
        <v>2</v>
      </c>
      <c r="E893">
        <v>3</v>
      </c>
      <c r="F893">
        <v>0</v>
      </c>
      <c r="G893">
        <v>28</v>
      </c>
      <c r="H893">
        <v>7</v>
      </c>
      <c r="I893">
        <v>50.2</v>
      </c>
      <c r="J893">
        <v>6.92</v>
      </c>
      <c r="K893">
        <v>4.26</v>
      </c>
      <c r="L893">
        <v>1.42</v>
      </c>
      <c r="M893">
        <v>0.29699999999999999</v>
      </c>
      <c r="N893" s="1">
        <v>0.66400000000000003</v>
      </c>
      <c r="P893">
        <v>5.5</v>
      </c>
      <c r="Q893">
        <v>5.37</v>
      </c>
      <c r="R893">
        <v>0</v>
      </c>
    </row>
    <row r="894" spans="1:18" x14ac:dyDescent="0.45">
      <c r="A894">
        <v>893</v>
      </c>
      <c r="B894" t="s">
        <v>1369</v>
      </c>
      <c r="C894" t="s">
        <v>95</v>
      </c>
      <c r="D894">
        <v>3</v>
      </c>
      <c r="E894">
        <v>5</v>
      </c>
      <c r="F894">
        <v>0</v>
      </c>
      <c r="G894">
        <v>23</v>
      </c>
      <c r="H894">
        <v>7</v>
      </c>
      <c r="I894">
        <v>68.2</v>
      </c>
      <c r="J894">
        <v>4.8499999999999996</v>
      </c>
      <c r="K894">
        <v>2.75</v>
      </c>
      <c r="L894">
        <v>1.31</v>
      </c>
      <c r="M894">
        <v>0.29399999999999998</v>
      </c>
      <c r="N894" s="1">
        <v>0.68600000000000005</v>
      </c>
      <c r="P894">
        <v>4.9800000000000004</v>
      </c>
      <c r="Q894">
        <v>5.16</v>
      </c>
      <c r="R894">
        <v>0</v>
      </c>
    </row>
    <row r="895" spans="1:18" x14ac:dyDescent="0.45">
      <c r="A895">
        <v>894</v>
      </c>
      <c r="B895" t="s">
        <v>1370</v>
      </c>
      <c r="C895" t="s">
        <v>95</v>
      </c>
      <c r="D895">
        <v>3</v>
      </c>
      <c r="E895">
        <v>3</v>
      </c>
      <c r="F895">
        <v>0</v>
      </c>
      <c r="G895">
        <v>37</v>
      </c>
      <c r="H895">
        <v>7</v>
      </c>
      <c r="I895">
        <v>64.099999999999994</v>
      </c>
      <c r="J895">
        <v>7.28</v>
      </c>
      <c r="K895">
        <v>3.92</v>
      </c>
      <c r="L895">
        <v>1.26</v>
      </c>
      <c r="M895">
        <v>0.30299999999999999</v>
      </c>
      <c r="N895" s="1">
        <v>0.70299999999999996</v>
      </c>
      <c r="P895">
        <v>4.9000000000000004</v>
      </c>
      <c r="Q895">
        <v>4.95</v>
      </c>
      <c r="R895">
        <v>-0.1</v>
      </c>
    </row>
    <row r="896" spans="1:18" x14ac:dyDescent="0.45">
      <c r="A896">
        <v>895</v>
      </c>
      <c r="B896" t="s">
        <v>1371</v>
      </c>
      <c r="C896" t="s">
        <v>71</v>
      </c>
      <c r="D896">
        <v>3</v>
      </c>
      <c r="E896">
        <v>4</v>
      </c>
      <c r="F896">
        <v>0</v>
      </c>
      <c r="G896">
        <v>25</v>
      </c>
      <c r="H896">
        <v>7</v>
      </c>
      <c r="I896">
        <v>55</v>
      </c>
      <c r="J896">
        <v>9</v>
      </c>
      <c r="K896">
        <v>4.75</v>
      </c>
      <c r="L896">
        <v>1.31</v>
      </c>
      <c r="M896">
        <v>0.28899999999999998</v>
      </c>
      <c r="N896" s="1">
        <v>0.71199999999999997</v>
      </c>
      <c r="P896">
        <v>4.75</v>
      </c>
      <c r="Q896">
        <v>4.95</v>
      </c>
      <c r="R896">
        <v>-0.1</v>
      </c>
    </row>
    <row r="897" spans="1:18" x14ac:dyDescent="0.45">
      <c r="A897">
        <v>896</v>
      </c>
      <c r="B897" t="s">
        <v>1372</v>
      </c>
      <c r="D897">
        <v>2</v>
      </c>
      <c r="E897">
        <v>5</v>
      </c>
      <c r="F897">
        <v>0</v>
      </c>
      <c r="G897">
        <v>25</v>
      </c>
      <c r="H897">
        <v>7</v>
      </c>
      <c r="I897">
        <v>55.1</v>
      </c>
      <c r="J897">
        <v>7</v>
      </c>
      <c r="K897">
        <v>4.5599999999999996</v>
      </c>
      <c r="L897">
        <v>1.1399999999999999</v>
      </c>
      <c r="M897">
        <v>0.29399999999999998</v>
      </c>
      <c r="N897" s="1">
        <v>0.67800000000000005</v>
      </c>
      <c r="P897">
        <v>5.05</v>
      </c>
      <c r="Q897">
        <v>5.14</v>
      </c>
      <c r="R897">
        <v>-0.1</v>
      </c>
    </row>
    <row r="898" spans="1:18" x14ac:dyDescent="0.45">
      <c r="A898">
        <v>897</v>
      </c>
      <c r="B898" t="s">
        <v>1373</v>
      </c>
      <c r="D898">
        <v>3</v>
      </c>
      <c r="E898">
        <v>5</v>
      </c>
      <c r="F898">
        <v>0</v>
      </c>
      <c r="G898">
        <v>24</v>
      </c>
      <c r="H898">
        <v>7</v>
      </c>
      <c r="I898">
        <v>53.2</v>
      </c>
      <c r="J898">
        <v>6.37</v>
      </c>
      <c r="K898">
        <v>4.53</v>
      </c>
      <c r="L898">
        <v>1.34</v>
      </c>
      <c r="M898">
        <v>0.31</v>
      </c>
      <c r="N898" s="1">
        <v>0.67700000000000005</v>
      </c>
      <c r="P898">
        <v>5.53</v>
      </c>
      <c r="Q898">
        <v>5.4</v>
      </c>
      <c r="R898">
        <v>-0.1</v>
      </c>
    </row>
    <row r="899" spans="1:18" x14ac:dyDescent="0.45">
      <c r="A899">
        <v>898</v>
      </c>
      <c r="B899" t="s">
        <v>1374</v>
      </c>
      <c r="C899" t="s">
        <v>75</v>
      </c>
      <c r="D899">
        <v>3</v>
      </c>
      <c r="E899">
        <v>4</v>
      </c>
      <c r="F899">
        <v>0</v>
      </c>
      <c r="G899">
        <v>24</v>
      </c>
      <c r="H899">
        <v>7</v>
      </c>
      <c r="I899">
        <v>62</v>
      </c>
      <c r="J899">
        <v>7.26</v>
      </c>
      <c r="K899">
        <v>4.5</v>
      </c>
      <c r="L899">
        <v>1.31</v>
      </c>
      <c r="M899">
        <v>0.28000000000000003</v>
      </c>
      <c r="N899" s="1">
        <v>0.68899999999999995</v>
      </c>
      <c r="P899">
        <v>4.9400000000000004</v>
      </c>
      <c r="Q899">
        <v>5.42</v>
      </c>
      <c r="R899">
        <v>-0.1</v>
      </c>
    </row>
    <row r="900" spans="1:18" x14ac:dyDescent="0.45">
      <c r="A900">
        <v>899</v>
      </c>
      <c r="B900" t="s">
        <v>1375</v>
      </c>
      <c r="D900">
        <v>3</v>
      </c>
      <c r="E900">
        <v>6</v>
      </c>
      <c r="F900">
        <v>0</v>
      </c>
      <c r="G900">
        <v>23</v>
      </c>
      <c r="H900">
        <v>7</v>
      </c>
      <c r="I900">
        <v>52.2</v>
      </c>
      <c r="J900">
        <v>8.0299999999999994</v>
      </c>
      <c r="K900">
        <v>5.98</v>
      </c>
      <c r="L900">
        <v>1.2</v>
      </c>
      <c r="M900">
        <v>0.29899999999999999</v>
      </c>
      <c r="N900" s="1">
        <v>0.68200000000000005</v>
      </c>
      <c r="P900">
        <v>5.46</v>
      </c>
      <c r="Q900">
        <v>5.36</v>
      </c>
      <c r="R900">
        <v>-0.1</v>
      </c>
    </row>
    <row r="901" spans="1:18" x14ac:dyDescent="0.45">
      <c r="A901">
        <v>900</v>
      </c>
      <c r="B901" t="s">
        <v>1376</v>
      </c>
      <c r="C901" t="s">
        <v>30</v>
      </c>
      <c r="D901">
        <v>4</v>
      </c>
      <c r="E901">
        <v>5</v>
      </c>
      <c r="F901">
        <v>0</v>
      </c>
      <c r="G901">
        <v>37</v>
      </c>
      <c r="H901">
        <v>7</v>
      </c>
      <c r="I901">
        <v>69.2</v>
      </c>
      <c r="J901">
        <v>9.81</v>
      </c>
      <c r="K901">
        <v>6.07</v>
      </c>
      <c r="L901">
        <v>1.29</v>
      </c>
      <c r="M901">
        <v>0.28899999999999998</v>
      </c>
      <c r="N901" s="1">
        <v>0.70499999999999996</v>
      </c>
      <c r="P901">
        <v>5.04</v>
      </c>
      <c r="Q901">
        <v>5.31</v>
      </c>
      <c r="R901">
        <v>-0.2</v>
      </c>
    </row>
    <row r="902" spans="1:18" x14ac:dyDescent="0.45">
      <c r="A902">
        <v>901</v>
      </c>
      <c r="B902" t="s">
        <v>1377</v>
      </c>
      <c r="C902" t="s">
        <v>43</v>
      </c>
      <c r="D902">
        <v>2</v>
      </c>
      <c r="E902">
        <v>4</v>
      </c>
      <c r="F902">
        <v>0</v>
      </c>
      <c r="G902">
        <v>26</v>
      </c>
      <c r="H902">
        <v>7</v>
      </c>
      <c r="I902">
        <v>57.2</v>
      </c>
      <c r="J902">
        <v>7.49</v>
      </c>
      <c r="K902">
        <v>5.3</v>
      </c>
      <c r="L902">
        <v>1.25</v>
      </c>
      <c r="M902">
        <v>0.30299999999999999</v>
      </c>
      <c r="N902" s="1">
        <v>0.70399999999999996</v>
      </c>
      <c r="P902">
        <v>5.15</v>
      </c>
      <c r="Q902">
        <v>5.27</v>
      </c>
      <c r="R902">
        <v>-0.2</v>
      </c>
    </row>
    <row r="903" spans="1:18" x14ac:dyDescent="0.45">
      <c r="A903">
        <v>902</v>
      </c>
      <c r="B903" t="s">
        <v>1378</v>
      </c>
      <c r="C903" t="s">
        <v>54</v>
      </c>
      <c r="D903">
        <v>2</v>
      </c>
      <c r="E903">
        <v>4</v>
      </c>
      <c r="F903">
        <v>0</v>
      </c>
      <c r="G903">
        <v>28</v>
      </c>
      <c r="H903">
        <v>7</v>
      </c>
      <c r="I903">
        <v>51.2</v>
      </c>
      <c r="J903">
        <v>7.83</v>
      </c>
      <c r="K903">
        <v>5.57</v>
      </c>
      <c r="L903">
        <v>1.39</v>
      </c>
      <c r="M903">
        <v>0.29499999999999998</v>
      </c>
      <c r="N903" s="1">
        <v>0.67300000000000004</v>
      </c>
      <c r="P903">
        <v>5.57</v>
      </c>
      <c r="Q903">
        <v>5.56</v>
      </c>
      <c r="R903">
        <v>-0.2</v>
      </c>
    </row>
    <row r="904" spans="1:18" x14ac:dyDescent="0.45">
      <c r="A904">
        <v>903</v>
      </c>
      <c r="B904" t="s">
        <v>1379</v>
      </c>
      <c r="C904" t="s">
        <v>18</v>
      </c>
      <c r="D904">
        <v>4</v>
      </c>
      <c r="E904">
        <v>7</v>
      </c>
      <c r="F904">
        <v>0</v>
      </c>
      <c r="G904">
        <v>22</v>
      </c>
      <c r="H904">
        <v>7</v>
      </c>
      <c r="I904">
        <v>71</v>
      </c>
      <c r="J904">
        <v>6.97</v>
      </c>
      <c r="K904">
        <v>4.6900000000000004</v>
      </c>
      <c r="L904">
        <v>1.39</v>
      </c>
      <c r="M904">
        <v>0.29199999999999998</v>
      </c>
      <c r="N904" s="1">
        <v>0.69399999999999995</v>
      </c>
      <c r="P904">
        <v>5.32</v>
      </c>
      <c r="Q904">
        <v>5.41</v>
      </c>
      <c r="R904">
        <v>-0.2</v>
      </c>
    </row>
    <row r="905" spans="1:18" x14ac:dyDescent="0.45">
      <c r="A905">
        <v>904</v>
      </c>
      <c r="B905" t="s">
        <v>1380</v>
      </c>
      <c r="C905" t="s">
        <v>41</v>
      </c>
      <c r="D905">
        <v>2</v>
      </c>
      <c r="E905">
        <v>4</v>
      </c>
      <c r="F905">
        <v>0</v>
      </c>
      <c r="G905">
        <v>18</v>
      </c>
      <c r="H905">
        <v>7</v>
      </c>
      <c r="I905">
        <v>48.2</v>
      </c>
      <c r="J905">
        <v>7.21</v>
      </c>
      <c r="K905">
        <v>5.54</v>
      </c>
      <c r="L905">
        <v>1.29</v>
      </c>
      <c r="M905">
        <v>0.3</v>
      </c>
      <c r="N905" s="1">
        <v>0.70599999999999996</v>
      </c>
      <c r="P905">
        <v>5.36</v>
      </c>
      <c r="Q905">
        <v>5.62</v>
      </c>
      <c r="R905">
        <v>-0.2</v>
      </c>
    </row>
    <row r="906" spans="1:18" x14ac:dyDescent="0.45">
      <c r="A906">
        <v>905</v>
      </c>
      <c r="B906" t="s">
        <v>1381</v>
      </c>
      <c r="C906" t="s">
        <v>71</v>
      </c>
      <c r="D906">
        <v>4</v>
      </c>
      <c r="E906">
        <v>6</v>
      </c>
      <c r="F906">
        <v>0</v>
      </c>
      <c r="G906">
        <v>31</v>
      </c>
      <c r="H906">
        <v>7</v>
      </c>
      <c r="I906">
        <v>79</v>
      </c>
      <c r="J906">
        <v>7.29</v>
      </c>
      <c r="K906">
        <v>4.22</v>
      </c>
      <c r="L906">
        <v>1.37</v>
      </c>
      <c r="M906">
        <v>0.28799999999999998</v>
      </c>
      <c r="N906" s="1">
        <v>0.70899999999999996</v>
      </c>
      <c r="P906">
        <v>4.9000000000000004</v>
      </c>
      <c r="Q906">
        <v>5.17</v>
      </c>
      <c r="R906">
        <v>-0.2</v>
      </c>
    </row>
    <row r="907" spans="1:18" x14ac:dyDescent="0.45">
      <c r="A907">
        <v>906</v>
      </c>
      <c r="B907" t="s">
        <v>1382</v>
      </c>
      <c r="D907">
        <v>3</v>
      </c>
      <c r="E907">
        <v>5</v>
      </c>
      <c r="F907">
        <v>0</v>
      </c>
      <c r="G907">
        <v>21</v>
      </c>
      <c r="H907">
        <v>7</v>
      </c>
      <c r="I907">
        <v>53.2</v>
      </c>
      <c r="J907">
        <v>7.54</v>
      </c>
      <c r="K907">
        <v>5.87</v>
      </c>
      <c r="L907">
        <v>1.51</v>
      </c>
      <c r="M907">
        <v>0.30599999999999999</v>
      </c>
      <c r="N907" s="1">
        <v>0.68</v>
      </c>
      <c r="P907">
        <v>5.87</v>
      </c>
      <c r="Q907">
        <v>5.94</v>
      </c>
      <c r="R907">
        <v>-0.3</v>
      </c>
    </row>
    <row r="908" spans="1:18" x14ac:dyDescent="0.45">
      <c r="A908">
        <v>907</v>
      </c>
      <c r="B908" t="s">
        <v>1383</v>
      </c>
      <c r="C908" t="s">
        <v>62</v>
      </c>
      <c r="D908">
        <v>7</v>
      </c>
      <c r="E908">
        <v>6</v>
      </c>
      <c r="F908">
        <v>4</v>
      </c>
      <c r="G908">
        <v>51</v>
      </c>
      <c r="H908">
        <v>6</v>
      </c>
      <c r="I908">
        <v>77</v>
      </c>
      <c r="J908">
        <v>9.23</v>
      </c>
      <c r="K908">
        <v>2.81</v>
      </c>
      <c r="L908">
        <v>1.17</v>
      </c>
      <c r="M908">
        <v>0.29099999999999998</v>
      </c>
      <c r="N908" s="1">
        <v>0.68799999999999994</v>
      </c>
      <c r="P908">
        <v>4.21</v>
      </c>
      <c r="Q908">
        <v>3.98</v>
      </c>
      <c r="R908">
        <v>0.8</v>
      </c>
    </row>
    <row r="909" spans="1:18" x14ac:dyDescent="0.45">
      <c r="A909">
        <v>908</v>
      </c>
      <c r="B909" t="s">
        <v>1384</v>
      </c>
      <c r="C909" t="s">
        <v>95</v>
      </c>
      <c r="D909">
        <v>4</v>
      </c>
      <c r="E909">
        <v>4</v>
      </c>
      <c r="F909">
        <v>0</v>
      </c>
      <c r="G909">
        <v>44</v>
      </c>
      <c r="H909">
        <v>6</v>
      </c>
      <c r="I909">
        <v>76.2</v>
      </c>
      <c r="J909">
        <v>9.15</v>
      </c>
      <c r="K909">
        <v>2.58</v>
      </c>
      <c r="L909">
        <v>1.29</v>
      </c>
      <c r="M909">
        <v>0.29099999999999998</v>
      </c>
      <c r="N909" s="1">
        <v>0.72199999999999998</v>
      </c>
      <c r="P909">
        <v>3.99</v>
      </c>
      <c r="Q909">
        <v>4.0599999999999996</v>
      </c>
      <c r="R909">
        <v>0.7</v>
      </c>
    </row>
    <row r="910" spans="1:18" x14ac:dyDescent="0.45">
      <c r="A910">
        <v>909</v>
      </c>
      <c r="B910" t="s">
        <v>1385</v>
      </c>
      <c r="C910" t="s">
        <v>22</v>
      </c>
      <c r="D910">
        <v>5</v>
      </c>
      <c r="E910">
        <v>4</v>
      </c>
      <c r="F910">
        <v>1</v>
      </c>
      <c r="G910">
        <v>63</v>
      </c>
      <c r="H910">
        <v>6</v>
      </c>
      <c r="I910">
        <v>58.2</v>
      </c>
      <c r="J910">
        <v>9.66</v>
      </c>
      <c r="K910">
        <v>3.22</v>
      </c>
      <c r="L910">
        <v>1.07</v>
      </c>
      <c r="M910">
        <v>0.28599999999999998</v>
      </c>
      <c r="N910" s="1">
        <v>0.70699999999999996</v>
      </c>
      <c r="P910">
        <v>3.99</v>
      </c>
      <c r="Q910">
        <v>4.04</v>
      </c>
      <c r="R910">
        <v>0.7</v>
      </c>
    </row>
    <row r="911" spans="1:18" x14ac:dyDescent="0.45">
      <c r="A911">
        <v>910</v>
      </c>
      <c r="B911" t="s">
        <v>1386</v>
      </c>
      <c r="C911" t="s">
        <v>28</v>
      </c>
      <c r="D911">
        <v>4</v>
      </c>
      <c r="E911">
        <v>3</v>
      </c>
      <c r="F911">
        <v>0</v>
      </c>
      <c r="G911">
        <v>30</v>
      </c>
      <c r="H911">
        <v>6</v>
      </c>
      <c r="I911">
        <v>65.099999999999994</v>
      </c>
      <c r="J911">
        <v>7.86</v>
      </c>
      <c r="K911">
        <v>2.76</v>
      </c>
      <c r="L911">
        <v>1.38</v>
      </c>
      <c r="M911">
        <v>0.30099999999999999</v>
      </c>
      <c r="N911" s="1">
        <v>0.72</v>
      </c>
      <c r="P911">
        <v>4.41</v>
      </c>
      <c r="Q911">
        <v>4.5599999999999996</v>
      </c>
      <c r="R911">
        <v>0.4</v>
      </c>
    </row>
    <row r="912" spans="1:18" x14ac:dyDescent="0.45">
      <c r="A912">
        <v>911</v>
      </c>
      <c r="B912" t="s">
        <v>1387</v>
      </c>
      <c r="C912" t="s">
        <v>24</v>
      </c>
      <c r="D912">
        <v>5</v>
      </c>
      <c r="E912">
        <v>5</v>
      </c>
      <c r="F912">
        <v>0</v>
      </c>
      <c r="G912">
        <v>34</v>
      </c>
      <c r="H912">
        <v>6</v>
      </c>
      <c r="I912">
        <v>75.099999999999994</v>
      </c>
      <c r="J912">
        <v>6.22</v>
      </c>
      <c r="K912">
        <v>2.0299999999999998</v>
      </c>
      <c r="L912">
        <v>1.31</v>
      </c>
      <c r="M912">
        <v>0.29299999999999998</v>
      </c>
      <c r="N912" s="1">
        <v>0.69</v>
      </c>
      <c r="P912">
        <v>4.54</v>
      </c>
      <c r="Q912">
        <v>4.6900000000000004</v>
      </c>
      <c r="R912">
        <v>0.4</v>
      </c>
    </row>
    <row r="913" spans="1:18" x14ac:dyDescent="0.45">
      <c r="A913">
        <v>912</v>
      </c>
      <c r="B913" t="s">
        <v>1388</v>
      </c>
      <c r="C913" t="s">
        <v>36</v>
      </c>
      <c r="D913">
        <v>4</v>
      </c>
      <c r="E913">
        <v>4</v>
      </c>
      <c r="F913">
        <v>0</v>
      </c>
      <c r="G913">
        <v>46</v>
      </c>
      <c r="H913">
        <v>6</v>
      </c>
      <c r="I913">
        <v>40.200000000000003</v>
      </c>
      <c r="J913">
        <v>6.41</v>
      </c>
      <c r="K913">
        <v>2.21</v>
      </c>
      <c r="L913">
        <v>0.88</v>
      </c>
      <c r="M913">
        <v>0.29699999999999999</v>
      </c>
      <c r="N913" s="1">
        <v>0.71099999999999997</v>
      </c>
      <c r="P913">
        <v>3.98</v>
      </c>
      <c r="Q913">
        <v>3.92</v>
      </c>
      <c r="R913">
        <v>0.4</v>
      </c>
    </row>
    <row r="914" spans="1:18" x14ac:dyDescent="0.45">
      <c r="A914">
        <v>913</v>
      </c>
      <c r="B914" t="s">
        <v>1389</v>
      </c>
      <c r="C914" t="s">
        <v>18</v>
      </c>
      <c r="D914">
        <v>5</v>
      </c>
      <c r="E914">
        <v>5</v>
      </c>
      <c r="F914">
        <v>0</v>
      </c>
      <c r="G914">
        <v>45</v>
      </c>
      <c r="H914">
        <v>6</v>
      </c>
      <c r="I914">
        <v>72.099999999999994</v>
      </c>
      <c r="J914">
        <v>8.4600000000000009</v>
      </c>
      <c r="K914">
        <v>3.98</v>
      </c>
      <c r="L914">
        <v>1.1200000000000001</v>
      </c>
      <c r="M914">
        <v>0.29099999999999998</v>
      </c>
      <c r="N914" s="1">
        <v>0.69799999999999995</v>
      </c>
      <c r="P914">
        <v>4.4800000000000004</v>
      </c>
      <c r="Q914">
        <v>4.4000000000000004</v>
      </c>
      <c r="R914">
        <v>0.4</v>
      </c>
    </row>
    <row r="915" spans="1:18" x14ac:dyDescent="0.45">
      <c r="A915">
        <v>914</v>
      </c>
      <c r="B915" t="s">
        <v>1390</v>
      </c>
      <c r="C915" t="s">
        <v>30</v>
      </c>
      <c r="D915">
        <v>4</v>
      </c>
      <c r="E915">
        <v>5</v>
      </c>
      <c r="F915">
        <v>1</v>
      </c>
      <c r="G915">
        <v>45</v>
      </c>
      <c r="H915">
        <v>6</v>
      </c>
      <c r="I915">
        <v>73</v>
      </c>
      <c r="J915">
        <v>9.25</v>
      </c>
      <c r="K915">
        <v>3.58</v>
      </c>
      <c r="L915">
        <v>1.23</v>
      </c>
      <c r="M915">
        <v>0.28599999999999998</v>
      </c>
      <c r="N915" s="1">
        <v>0.7</v>
      </c>
      <c r="P915">
        <v>4.32</v>
      </c>
      <c r="Q915">
        <v>4.46</v>
      </c>
      <c r="R915">
        <v>0.4</v>
      </c>
    </row>
    <row r="916" spans="1:18" x14ac:dyDescent="0.45">
      <c r="A916">
        <v>915</v>
      </c>
      <c r="B916" t="s">
        <v>1391</v>
      </c>
      <c r="C916" t="s">
        <v>132</v>
      </c>
      <c r="D916">
        <v>5</v>
      </c>
      <c r="E916">
        <v>5</v>
      </c>
      <c r="F916">
        <v>0</v>
      </c>
      <c r="G916">
        <v>35</v>
      </c>
      <c r="H916">
        <v>6</v>
      </c>
      <c r="I916">
        <v>78.099999999999994</v>
      </c>
      <c r="J916">
        <v>7.13</v>
      </c>
      <c r="K916">
        <v>3.1</v>
      </c>
      <c r="L916">
        <v>1.26</v>
      </c>
      <c r="M916">
        <v>0.29599999999999999</v>
      </c>
      <c r="N916" s="1">
        <v>0.71599999999999997</v>
      </c>
      <c r="P916">
        <v>4.4800000000000004</v>
      </c>
      <c r="Q916">
        <v>4.6500000000000004</v>
      </c>
      <c r="R916">
        <v>0.3</v>
      </c>
    </row>
    <row r="917" spans="1:18" x14ac:dyDescent="0.45">
      <c r="A917">
        <v>916</v>
      </c>
      <c r="B917" t="s">
        <v>1392</v>
      </c>
      <c r="C917" t="s">
        <v>64</v>
      </c>
      <c r="D917">
        <v>4</v>
      </c>
      <c r="E917">
        <v>5</v>
      </c>
      <c r="F917">
        <v>0</v>
      </c>
      <c r="G917">
        <v>47</v>
      </c>
      <c r="H917">
        <v>6</v>
      </c>
      <c r="I917">
        <v>69</v>
      </c>
      <c r="J917">
        <v>8.61</v>
      </c>
      <c r="K917">
        <v>3.52</v>
      </c>
      <c r="L917">
        <v>1.17</v>
      </c>
      <c r="M917">
        <v>0.29799999999999999</v>
      </c>
      <c r="N917" s="1">
        <v>0.68</v>
      </c>
      <c r="P917">
        <v>4.7</v>
      </c>
      <c r="Q917">
        <v>4.5199999999999996</v>
      </c>
      <c r="R917">
        <v>0.3</v>
      </c>
    </row>
    <row r="918" spans="1:18" x14ac:dyDescent="0.45">
      <c r="A918">
        <v>917</v>
      </c>
      <c r="B918" t="s">
        <v>1393</v>
      </c>
      <c r="C918" t="s">
        <v>64</v>
      </c>
      <c r="D918">
        <v>4</v>
      </c>
      <c r="E918">
        <v>4</v>
      </c>
      <c r="F918">
        <v>0</v>
      </c>
      <c r="G918">
        <v>30</v>
      </c>
      <c r="H918">
        <v>6</v>
      </c>
      <c r="I918">
        <v>54</v>
      </c>
      <c r="J918">
        <v>9.67</v>
      </c>
      <c r="K918">
        <v>4.5</v>
      </c>
      <c r="L918">
        <v>1.33</v>
      </c>
      <c r="M918">
        <v>0.311</v>
      </c>
      <c r="N918" s="1">
        <v>0.72</v>
      </c>
      <c r="P918">
        <v>4.83</v>
      </c>
      <c r="Q918">
        <v>4.59</v>
      </c>
      <c r="R918">
        <v>0.3</v>
      </c>
    </row>
    <row r="919" spans="1:18" x14ac:dyDescent="0.45">
      <c r="A919">
        <v>918</v>
      </c>
      <c r="B919" t="s">
        <v>1394</v>
      </c>
      <c r="C919" t="s">
        <v>48</v>
      </c>
      <c r="D919">
        <v>1</v>
      </c>
      <c r="E919">
        <v>1</v>
      </c>
      <c r="F919">
        <v>0</v>
      </c>
      <c r="G919">
        <v>8</v>
      </c>
      <c r="H919">
        <v>6</v>
      </c>
      <c r="I919">
        <v>24.1</v>
      </c>
      <c r="J919">
        <v>9.6300000000000008</v>
      </c>
      <c r="K919">
        <v>4.8099999999999996</v>
      </c>
      <c r="L919">
        <v>1.1100000000000001</v>
      </c>
      <c r="M919">
        <v>0.28799999999999998</v>
      </c>
      <c r="N919" s="1">
        <v>0.71399999999999997</v>
      </c>
      <c r="P919">
        <v>4.4400000000000004</v>
      </c>
      <c r="Q919">
        <v>4.33</v>
      </c>
      <c r="R919">
        <v>0.3</v>
      </c>
    </row>
    <row r="920" spans="1:18" x14ac:dyDescent="0.45">
      <c r="A920">
        <v>919</v>
      </c>
      <c r="B920" t="s">
        <v>1395</v>
      </c>
      <c r="C920" t="s">
        <v>18</v>
      </c>
      <c r="D920">
        <v>2</v>
      </c>
      <c r="E920">
        <v>3</v>
      </c>
      <c r="F920">
        <v>0</v>
      </c>
      <c r="G920">
        <v>22</v>
      </c>
      <c r="H920">
        <v>6</v>
      </c>
      <c r="I920">
        <v>56.1</v>
      </c>
      <c r="J920">
        <v>8.6300000000000008</v>
      </c>
      <c r="K920">
        <v>4.32</v>
      </c>
      <c r="L920">
        <v>1.28</v>
      </c>
      <c r="M920">
        <v>0.28899999999999998</v>
      </c>
      <c r="N920" s="1">
        <v>0.71599999999999997</v>
      </c>
      <c r="P920">
        <v>4.6399999999999997</v>
      </c>
      <c r="Q920">
        <v>4.7300000000000004</v>
      </c>
      <c r="R920">
        <v>0.2</v>
      </c>
    </row>
    <row r="921" spans="1:18" x14ac:dyDescent="0.45">
      <c r="A921">
        <v>920</v>
      </c>
      <c r="B921" t="s">
        <v>1396</v>
      </c>
      <c r="C921" t="s">
        <v>64</v>
      </c>
      <c r="D921">
        <v>2</v>
      </c>
      <c r="E921">
        <v>2</v>
      </c>
      <c r="F921">
        <v>0</v>
      </c>
      <c r="G921">
        <v>26</v>
      </c>
      <c r="H921">
        <v>6</v>
      </c>
      <c r="I921">
        <v>45.1</v>
      </c>
      <c r="J921">
        <v>12.12</v>
      </c>
      <c r="K921">
        <v>5.76</v>
      </c>
      <c r="L921">
        <v>1.39</v>
      </c>
      <c r="M921">
        <v>0.30499999999999999</v>
      </c>
      <c r="N921" s="1">
        <v>0.72199999999999998</v>
      </c>
      <c r="P921">
        <v>4.7699999999999996</v>
      </c>
      <c r="Q921">
        <v>4.62</v>
      </c>
      <c r="R921">
        <v>0.2</v>
      </c>
    </row>
    <row r="922" spans="1:18" x14ac:dyDescent="0.45">
      <c r="A922">
        <v>921</v>
      </c>
      <c r="B922" t="s">
        <v>1397</v>
      </c>
      <c r="D922">
        <v>2</v>
      </c>
      <c r="E922">
        <v>3</v>
      </c>
      <c r="F922">
        <v>0</v>
      </c>
      <c r="G922">
        <v>28</v>
      </c>
      <c r="H922">
        <v>6</v>
      </c>
      <c r="I922">
        <v>59.1</v>
      </c>
      <c r="J922">
        <v>5.16</v>
      </c>
      <c r="K922">
        <v>2.58</v>
      </c>
      <c r="L922">
        <v>1.21</v>
      </c>
      <c r="M922">
        <v>0.29599999999999999</v>
      </c>
      <c r="N922" s="1">
        <v>0.68700000000000006</v>
      </c>
      <c r="P922">
        <v>4.7</v>
      </c>
      <c r="Q922">
        <v>4.82</v>
      </c>
      <c r="R922">
        <v>0.2</v>
      </c>
    </row>
    <row r="923" spans="1:18" x14ac:dyDescent="0.45">
      <c r="A923">
        <v>922</v>
      </c>
      <c r="B923" t="s">
        <v>1398</v>
      </c>
      <c r="D923">
        <v>1</v>
      </c>
      <c r="E923">
        <v>3</v>
      </c>
      <c r="F923">
        <v>0</v>
      </c>
      <c r="G923">
        <v>27</v>
      </c>
      <c r="H923">
        <v>6</v>
      </c>
      <c r="I923">
        <v>42.2</v>
      </c>
      <c r="J923">
        <v>5.48</v>
      </c>
      <c r="K923">
        <v>3.16</v>
      </c>
      <c r="L923">
        <v>1.26</v>
      </c>
      <c r="M923">
        <v>0.30099999999999999</v>
      </c>
      <c r="N923" s="1">
        <v>0.66500000000000004</v>
      </c>
      <c r="P923">
        <v>5.27</v>
      </c>
      <c r="Q923">
        <v>5.0599999999999996</v>
      </c>
      <c r="R923">
        <v>0.1</v>
      </c>
    </row>
    <row r="924" spans="1:18" x14ac:dyDescent="0.45">
      <c r="A924">
        <v>923</v>
      </c>
      <c r="B924" t="s">
        <v>1399</v>
      </c>
      <c r="D924">
        <v>2</v>
      </c>
      <c r="E924">
        <v>3</v>
      </c>
      <c r="F924">
        <v>0</v>
      </c>
      <c r="G924">
        <v>22</v>
      </c>
      <c r="H924">
        <v>6</v>
      </c>
      <c r="I924">
        <v>49.2</v>
      </c>
      <c r="J924">
        <v>8.15</v>
      </c>
      <c r="K924">
        <v>3.98</v>
      </c>
      <c r="L924">
        <v>1.27</v>
      </c>
      <c r="M924">
        <v>0.28299999999999997</v>
      </c>
      <c r="N924" s="1">
        <v>0.67</v>
      </c>
      <c r="P924">
        <v>4.8899999999999997</v>
      </c>
      <c r="Q924">
        <v>4.9000000000000004</v>
      </c>
      <c r="R924">
        <v>0.1</v>
      </c>
    </row>
    <row r="925" spans="1:18" x14ac:dyDescent="0.45">
      <c r="A925">
        <v>924</v>
      </c>
      <c r="B925" t="s">
        <v>1400</v>
      </c>
      <c r="C925" t="s">
        <v>36</v>
      </c>
      <c r="D925">
        <v>3</v>
      </c>
      <c r="E925">
        <v>4</v>
      </c>
      <c r="F925">
        <v>0</v>
      </c>
      <c r="G925">
        <v>29</v>
      </c>
      <c r="H925">
        <v>6</v>
      </c>
      <c r="I925">
        <v>58.2</v>
      </c>
      <c r="J925">
        <v>6.29</v>
      </c>
      <c r="K925">
        <v>2.91</v>
      </c>
      <c r="L925">
        <v>1.23</v>
      </c>
      <c r="M925">
        <v>0.30299999999999999</v>
      </c>
      <c r="N925" s="1">
        <v>0.68700000000000006</v>
      </c>
      <c r="P925">
        <v>4.75</v>
      </c>
      <c r="Q925">
        <v>4.75</v>
      </c>
      <c r="R925">
        <v>0.1</v>
      </c>
    </row>
    <row r="926" spans="1:18" x14ac:dyDescent="0.45">
      <c r="A926">
        <v>925</v>
      </c>
      <c r="B926" t="s">
        <v>1401</v>
      </c>
      <c r="C926" t="s">
        <v>22</v>
      </c>
      <c r="D926">
        <v>4</v>
      </c>
      <c r="E926">
        <v>6</v>
      </c>
      <c r="F926">
        <v>0</v>
      </c>
      <c r="G926">
        <v>23</v>
      </c>
      <c r="H926">
        <v>6</v>
      </c>
      <c r="I926">
        <v>56</v>
      </c>
      <c r="J926">
        <v>7.23</v>
      </c>
      <c r="K926">
        <v>3.38</v>
      </c>
      <c r="L926">
        <v>1.45</v>
      </c>
      <c r="M926">
        <v>0.28599999999999998</v>
      </c>
      <c r="N926" s="1">
        <v>0.70299999999999996</v>
      </c>
      <c r="P926">
        <v>4.82</v>
      </c>
      <c r="Q926">
        <v>5.0199999999999996</v>
      </c>
      <c r="R926">
        <v>0.1</v>
      </c>
    </row>
    <row r="927" spans="1:18" x14ac:dyDescent="0.45">
      <c r="A927">
        <v>926</v>
      </c>
      <c r="B927" t="s">
        <v>1402</v>
      </c>
      <c r="C927" t="s">
        <v>36</v>
      </c>
      <c r="D927">
        <v>3</v>
      </c>
      <c r="E927">
        <v>3</v>
      </c>
      <c r="F927">
        <v>0</v>
      </c>
      <c r="G927">
        <v>34</v>
      </c>
      <c r="H927">
        <v>6</v>
      </c>
      <c r="I927">
        <v>53.2</v>
      </c>
      <c r="J927">
        <v>9.2200000000000006</v>
      </c>
      <c r="K927">
        <v>4.8600000000000003</v>
      </c>
      <c r="L927">
        <v>1.17</v>
      </c>
      <c r="M927">
        <v>0.29699999999999999</v>
      </c>
      <c r="N927" s="1">
        <v>0.70799999999999996</v>
      </c>
      <c r="P927">
        <v>4.6900000000000004</v>
      </c>
      <c r="Q927">
        <v>4.8</v>
      </c>
      <c r="R927">
        <v>0.1</v>
      </c>
    </row>
    <row r="928" spans="1:18" x14ac:dyDescent="0.45">
      <c r="A928">
        <v>927</v>
      </c>
      <c r="B928" t="s">
        <v>1403</v>
      </c>
      <c r="C928" t="s">
        <v>28</v>
      </c>
      <c r="D928">
        <v>4</v>
      </c>
      <c r="E928">
        <v>5</v>
      </c>
      <c r="F928">
        <v>0</v>
      </c>
      <c r="G928">
        <v>35</v>
      </c>
      <c r="H928">
        <v>6</v>
      </c>
      <c r="I928">
        <v>66</v>
      </c>
      <c r="J928">
        <v>7.64</v>
      </c>
      <c r="K928">
        <v>3.95</v>
      </c>
      <c r="L928">
        <v>1.36</v>
      </c>
      <c r="M928">
        <v>0.29199999999999998</v>
      </c>
      <c r="N928" s="1">
        <v>0.69499999999999995</v>
      </c>
      <c r="P928">
        <v>4.91</v>
      </c>
      <c r="Q928">
        <v>5.07</v>
      </c>
      <c r="R928">
        <v>0.1</v>
      </c>
    </row>
    <row r="929" spans="1:18" x14ac:dyDescent="0.45">
      <c r="A929">
        <v>928</v>
      </c>
      <c r="B929" t="s">
        <v>1404</v>
      </c>
      <c r="C929" t="s">
        <v>62</v>
      </c>
      <c r="D929">
        <v>4</v>
      </c>
      <c r="E929">
        <v>6</v>
      </c>
      <c r="F929">
        <v>0</v>
      </c>
      <c r="G929">
        <v>33</v>
      </c>
      <c r="H929">
        <v>6</v>
      </c>
      <c r="I929">
        <v>63.2</v>
      </c>
      <c r="J929">
        <v>7.49</v>
      </c>
      <c r="K929">
        <v>4.24</v>
      </c>
      <c r="L929">
        <v>1.1299999999999999</v>
      </c>
      <c r="M929">
        <v>0.29899999999999999</v>
      </c>
      <c r="N929" s="1">
        <v>0.68400000000000005</v>
      </c>
      <c r="P929">
        <v>4.95</v>
      </c>
      <c r="Q929">
        <v>4.87</v>
      </c>
      <c r="R929">
        <v>0.1</v>
      </c>
    </row>
    <row r="930" spans="1:18" x14ac:dyDescent="0.45">
      <c r="A930">
        <v>929</v>
      </c>
      <c r="B930" t="s">
        <v>1405</v>
      </c>
      <c r="D930">
        <v>2</v>
      </c>
      <c r="E930">
        <v>4</v>
      </c>
      <c r="F930">
        <v>0</v>
      </c>
      <c r="G930">
        <v>27</v>
      </c>
      <c r="H930">
        <v>6</v>
      </c>
      <c r="I930">
        <v>52.2</v>
      </c>
      <c r="J930">
        <v>6.83</v>
      </c>
      <c r="K930">
        <v>4.0999999999999996</v>
      </c>
      <c r="L930">
        <v>1.2</v>
      </c>
      <c r="M930">
        <v>0.29899999999999999</v>
      </c>
      <c r="N930" s="1">
        <v>0.66</v>
      </c>
      <c r="P930">
        <v>5.29</v>
      </c>
      <c r="Q930">
        <v>5</v>
      </c>
      <c r="R930">
        <v>0</v>
      </c>
    </row>
    <row r="931" spans="1:18" x14ac:dyDescent="0.45">
      <c r="A931">
        <v>930</v>
      </c>
      <c r="B931" t="s">
        <v>1406</v>
      </c>
      <c r="C931" t="s">
        <v>54</v>
      </c>
      <c r="D931">
        <v>3</v>
      </c>
      <c r="E931">
        <v>6</v>
      </c>
      <c r="F931">
        <v>0</v>
      </c>
      <c r="G931">
        <v>34</v>
      </c>
      <c r="H931">
        <v>6</v>
      </c>
      <c r="I931">
        <v>74</v>
      </c>
      <c r="J931">
        <v>8.15</v>
      </c>
      <c r="K931">
        <v>4.26</v>
      </c>
      <c r="L931">
        <v>1.34</v>
      </c>
      <c r="M931">
        <v>0.29599999999999999</v>
      </c>
      <c r="N931" s="1">
        <v>0.68400000000000005</v>
      </c>
      <c r="P931">
        <v>5.1100000000000003</v>
      </c>
      <c r="Q931">
        <v>5.16</v>
      </c>
      <c r="R931">
        <v>0</v>
      </c>
    </row>
    <row r="932" spans="1:18" x14ac:dyDescent="0.45">
      <c r="A932">
        <v>931</v>
      </c>
      <c r="B932" t="s">
        <v>1407</v>
      </c>
      <c r="C932" t="s">
        <v>28</v>
      </c>
      <c r="D932">
        <v>3</v>
      </c>
      <c r="E932">
        <v>3</v>
      </c>
      <c r="F932">
        <v>0</v>
      </c>
      <c r="G932">
        <v>25</v>
      </c>
      <c r="H932">
        <v>6</v>
      </c>
      <c r="I932">
        <v>51</v>
      </c>
      <c r="J932">
        <v>6.71</v>
      </c>
      <c r="K932">
        <v>4.0599999999999996</v>
      </c>
      <c r="L932">
        <v>1.41</v>
      </c>
      <c r="M932">
        <v>0.29399999999999998</v>
      </c>
      <c r="N932" s="1">
        <v>0.70399999999999996</v>
      </c>
      <c r="P932">
        <v>5.12</v>
      </c>
      <c r="Q932">
        <v>5.33</v>
      </c>
      <c r="R932">
        <v>0</v>
      </c>
    </row>
    <row r="933" spans="1:18" x14ac:dyDescent="0.45">
      <c r="A933">
        <v>932</v>
      </c>
      <c r="B933" t="s">
        <v>1408</v>
      </c>
      <c r="C933" t="s">
        <v>57</v>
      </c>
      <c r="D933">
        <v>3</v>
      </c>
      <c r="E933">
        <v>5</v>
      </c>
      <c r="F933">
        <v>0</v>
      </c>
      <c r="G933">
        <v>28</v>
      </c>
      <c r="H933">
        <v>6</v>
      </c>
      <c r="I933">
        <v>66.2</v>
      </c>
      <c r="J933">
        <v>6.34</v>
      </c>
      <c r="K933">
        <v>4.32</v>
      </c>
      <c r="L933">
        <v>1.62</v>
      </c>
      <c r="M933">
        <v>0.29899999999999999</v>
      </c>
      <c r="N933" s="1">
        <v>0.65800000000000003</v>
      </c>
      <c r="P933">
        <v>5.94</v>
      </c>
      <c r="Q933">
        <v>5.76</v>
      </c>
      <c r="R933">
        <v>0</v>
      </c>
    </row>
    <row r="934" spans="1:18" x14ac:dyDescent="0.45">
      <c r="A934">
        <v>933</v>
      </c>
      <c r="B934" t="s">
        <v>1409</v>
      </c>
      <c r="C934" t="s">
        <v>48</v>
      </c>
      <c r="D934">
        <v>5</v>
      </c>
      <c r="E934">
        <v>5</v>
      </c>
      <c r="F934">
        <v>0</v>
      </c>
      <c r="G934">
        <v>30</v>
      </c>
      <c r="H934">
        <v>6</v>
      </c>
      <c r="I934">
        <v>66.099999999999994</v>
      </c>
      <c r="J934">
        <v>5.97</v>
      </c>
      <c r="K934">
        <v>3.67</v>
      </c>
      <c r="L934">
        <v>1.22</v>
      </c>
      <c r="M934">
        <v>0.29199999999999998</v>
      </c>
      <c r="N934" s="1">
        <v>0.69399999999999995</v>
      </c>
      <c r="P934">
        <v>4.8899999999999997</v>
      </c>
      <c r="Q934">
        <v>5.05</v>
      </c>
      <c r="R934">
        <v>0</v>
      </c>
    </row>
    <row r="935" spans="1:18" x14ac:dyDescent="0.45">
      <c r="A935">
        <v>934</v>
      </c>
      <c r="B935" t="s">
        <v>1410</v>
      </c>
      <c r="D935">
        <v>2</v>
      </c>
      <c r="E935">
        <v>2</v>
      </c>
      <c r="F935">
        <v>0</v>
      </c>
      <c r="G935">
        <v>20</v>
      </c>
      <c r="H935">
        <v>6</v>
      </c>
      <c r="I935">
        <v>43</v>
      </c>
      <c r="J935">
        <v>7.53</v>
      </c>
      <c r="K935">
        <v>5.0199999999999996</v>
      </c>
      <c r="L935">
        <v>1.26</v>
      </c>
      <c r="M935">
        <v>0.30299999999999999</v>
      </c>
      <c r="N935" s="1">
        <v>0.71399999999999997</v>
      </c>
      <c r="P935">
        <v>5.0199999999999996</v>
      </c>
      <c r="Q935">
        <v>5.21</v>
      </c>
      <c r="R935">
        <v>0</v>
      </c>
    </row>
    <row r="936" spans="1:18" x14ac:dyDescent="0.45">
      <c r="A936">
        <v>935</v>
      </c>
      <c r="B936" t="s">
        <v>1411</v>
      </c>
      <c r="D936">
        <v>2</v>
      </c>
      <c r="E936">
        <v>4</v>
      </c>
      <c r="F936">
        <v>0</v>
      </c>
      <c r="G936">
        <v>35</v>
      </c>
      <c r="H936">
        <v>6</v>
      </c>
      <c r="I936">
        <v>53</v>
      </c>
      <c r="J936">
        <v>8.83</v>
      </c>
      <c r="K936">
        <v>5.26</v>
      </c>
      <c r="L936">
        <v>1.36</v>
      </c>
      <c r="M936">
        <v>0.3</v>
      </c>
      <c r="N936" s="1">
        <v>0.68700000000000006</v>
      </c>
      <c r="P936">
        <v>5.26</v>
      </c>
      <c r="Q936">
        <v>5.29</v>
      </c>
      <c r="R936">
        <v>-0.1</v>
      </c>
    </row>
    <row r="937" spans="1:18" x14ac:dyDescent="0.45">
      <c r="A937">
        <v>936</v>
      </c>
      <c r="B937" t="s">
        <v>1412</v>
      </c>
      <c r="C937" t="s">
        <v>35</v>
      </c>
      <c r="D937">
        <v>3</v>
      </c>
      <c r="E937">
        <v>5</v>
      </c>
      <c r="F937">
        <v>0</v>
      </c>
      <c r="G937">
        <v>36</v>
      </c>
      <c r="H937">
        <v>6</v>
      </c>
      <c r="I937">
        <v>63.1</v>
      </c>
      <c r="J937">
        <v>6.11</v>
      </c>
      <c r="K937">
        <v>4.12</v>
      </c>
      <c r="L937">
        <v>1.42</v>
      </c>
      <c r="M937">
        <v>0.30399999999999999</v>
      </c>
      <c r="N937" s="1">
        <v>0.66700000000000004</v>
      </c>
      <c r="P937">
        <v>5.69</v>
      </c>
      <c r="Q937">
        <v>5.51</v>
      </c>
      <c r="R937">
        <v>-0.1</v>
      </c>
    </row>
    <row r="938" spans="1:18" x14ac:dyDescent="0.45">
      <c r="A938">
        <v>937</v>
      </c>
      <c r="B938" t="s">
        <v>1413</v>
      </c>
      <c r="D938">
        <v>1</v>
      </c>
      <c r="E938">
        <v>1</v>
      </c>
      <c r="F938">
        <v>0</v>
      </c>
      <c r="G938">
        <v>10</v>
      </c>
      <c r="H938">
        <v>6</v>
      </c>
      <c r="I938">
        <v>33</v>
      </c>
      <c r="J938">
        <v>5.73</v>
      </c>
      <c r="K938">
        <v>3.55</v>
      </c>
      <c r="L938">
        <v>1.36</v>
      </c>
      <c r="M938">
        <v>0.30199999999999999</v>
      </c>
      <c r="N938" s="1">
        <v>0.65100000000000002</v>
      </c>
      <c r="P938">
        <v>5.45</v>
      </c>
      <c r="Q938">
        <v>5.59</v>
      </c>
      <c r="R938">
        <v>-0.1</v>
      </c>
    </row>
    <row r="939" spans="1:18" x14ac:dyDescent="0.45">
      <c r="A939">
        <v>938</v>
      </c>
      <c r="B939" t="s">
        <v>1414</v>
      </c>
      <c r="C939" t="s">
        <v>54</v>
      </c>
      <c r="D939">
        <v>2</v>
      </c>
      <c r="E939">
        <v>3</v>
      </c>
      <c r="F939">
        <v>0</v>
      </c>
      <c r="G939">
        <v>24</v>
      </c>
      <c r="H939">
        <v>6</v>
      </c>
      <c r="I939">
        <v>43</v>
      </c>
      <c r="J939">
        <v>5.86</v>
      </c>
      <c r="K939">
        <v>3.77</v>
      </c>
      <c r="L939">
        <v>1.47</v>
      </c>
      <c r="M939">
        <v>0.29799999999999999</v>
      </c>
      <c r="N939" s="1">
        <v>0.69899999999999995</v>
      </c>
      <c r="P939">
        <v>5.23</v>
      </c>
      <c r="Q939">
        <v>5.46</v>
      </c>
      <c r="R939">
        <v>-0.1</v>
      </c>
    </row>
    <row r="940" spans="1:18" x14ac:dyDescent="0.45">
      <c r="A940">
        <v>939</v>
      </c>
      <c r="B940" t="s">
        <v>1415</v>
      </c>
      <c r="C940" t="s">
        <v>28</v>
      </c>
      <c r="D940">
        <v>2</v>
      </c>
      <c r="E940">
        <v>2</v>
      </c>
      <c r="F940">
        <v>0</v>
      </c>
      <c r="G940">
        <v>20</v>
      </c>
      <c r="H940">
        <v>6</v>
      </c>
      <c r="I940">
        <v>40.200000000000003</v>
      </c>
      <c r="J940">
        <v>10.61</v>
      </c>
      <c r="K940">
        <v>6.41</v>
      </c>
      <c r="L940">
        <v>1.55</v>
      </c>
      <c r="M940">
        <v>0.29399999999999998</v>
      </c>
      <c r="N940" s="1">
        <v>0.71199999999999997</v>
      </c>
      <c r="P940">
        <v>5.31</v>
      </c>
      <c r="Q940">
        <v>5.64</v>
      </c>
      <c r="R940">
        <v>-0.1</v>
      </c>
    </row>
    <row r="941" spans="1:18" x14ac:dyDescent="0.45">
      <c r="A941">
        <v>940</v>
      </c>
      <c r="B941" t="s">
        <v>1416</v>
      </c>
      <c r="D941">
        <v>1</v>
      </c>
      <c r="E941">
        <v>3</v>
      </c>
      <c r="F941">
        <v>0</v>
      </c>
      <c r="G941">
        <v>13</v>
      </c>
      <c r="H941">
        <v>6</v>
      </c>
      <c r="I941">
        <v>30</v>
      </c>
      <c r="J941">
        <v>7.5</v>
      </c>
      <c r="K941">
        <v>5.4</v>
      </c>
      <c r="L941">
        <v>1.5</v>
      </c>
      <c r="M941">
        <v>0.29199999999999998</v>
      </c>
      <c r="N941" s="1">
        <v>0.66700000000000004</v>
      </c>
      <c r="P941">
        <v>5.7</v>
      </c>
      <c r="Q941">
        <v>5.86</v>
      </c>
      <c r="R941">
        <v>-0.1</v>
      </c>
    </row>
    <row r="942" spans="1:18" x14ac:dyDescent="0.45">
      <c r="A942">
        <v>941</v>
      </c>
      <c r="B942" t="s">
        <v>1417</v>
      </c>
      <c r="D942">
        <v>1</v>
      </c>
      <c r="E942">
        <v>1</v>
      </c>
      <c r="F942">
        <v>0</v>
      </c>
      <c r="G942">
        <v>21</v>
      </c>
      <c r="H942">
        <v>6</v>
      </c>
      <c r="I942">
        <v>43.2</v>
      </c>
      <c r="J942">
        <v>7.21</v>
      </c>
      <c r="K942">
        <v>4.74</v>
      </c>
      <c r="L942">
        <v>1.44</v>
      </c>
      <c r="M942">
        <v>0.28799999999999998</v>
      </c>
      <c r="N942" s="1">
        <v>0.68700000000000006</v>
      </c>
      <c r="P942">
        <v>5.35</v>
      </c>
      <c r="Q942">
        <v>5.52</v>
      </c>
      <c r="R942">
        <v>-0.1</v>
      </c>
    </row>
    <row r="943" spans="1:18" x14ac:dyDescent="0.45">
      <c r="A943">
        <v>942</v>
      </c>
      <c r="B943" t="s">
        <v>1418</v>
      </c>
      <c r="D943">
        <v>2</v>
      </c>
      <c r="E943">
        <v>4</v>
      </c>
      <c r="F943">
        <v>0</v>
      </c>
      <c r="G943">
        <v>32</v>
      </c>
      <c r="H943">
        <v>6</v>
      </c>
      <c r="I943">
        <v>52</v>
      </c>
      <c r="J943">
        <v>6.58</v>
      </c>
      <c r="K943">
        <v>5.19</v>
      </c>
      <c r="L943">
        <v>1.38</v>
      </c>
      <c r="M943">
        <v>0.30499999999999999</v>
      </c>
      <c r="N943" s="1">
        <v>0.66400000000000003</v>
      </c>
      <c r="P943">
        <v>5.88</v>
      </c>
      <c r="Q943">
        <v>5.81</v>
      </c>
      <c r="R943">
        <v>-0.2</v>
      </c>
    </row>
    <row r="944" spans="1:18" x14ac:dyDescent="0.45">
      <c r="A944">
        <v>943</v>
      </c>
      <c r="B944" t="s">
        <v>1419</v>
      </c>
      <c r="D944">
        <v>1</v>
      </c>
      <c r="E944">
        <v>3</v>
      </c>
      <c r="F944">
        <v>0</v>
      </c>
      <c r="G944">
        <v>24</v>
      </c>
      <c r="H944">
        <v>6</v>
      </c>
      <c r="I944">
        <v>43.2</v>
      </c>
      <c r="J944">
        <v>5.77</v>
      </c>
      <c r="K944">
        <v>4.9400000000000004</v>
      </c>
      <c r="L944">
        <v>1.65</v>
      </c>
      <c r="M944">
        <v>0.30099999999999999</v>
      </c>
      <c r="N944" s="1">
        <v>0.64300000000000002</v>
      </c>
      <c r="P944">
        <v>6.38</v>
      </c>
      <c r="Q944">
        <v>6.28</v>
      </c>
      <c r="R944">
        <v>-0.3</v>
      </c>
    </row>
    <row r="945" spans="1:18" x14ac:dyDescent="0.45">
      <c r="A945">
        <v>944</v>
      </c>
      <c r="B945" t="s">
        <v>1420</v>
      </c>
      <c r="D945">
        <v>2</v>
      </c>
      <c r="E945">
        <v>3</v>
      </c>
      <c r="F945">
        <v>0</v>
      </c>
      <c r="G945">
        <v>21</v>
      </c>
      <c r="H945">
        <v>6</v>
      </c>
      <c r="I945">
        <v>38.1</v>
      </c>
      <c r="J945">
        <v>7.52</v>
      </c>
      <c r="K945">
        <v>6.81</v>
      </c>
      <c r="L945">
        <v>1.64</v>
      </c>
      <c r="M945">
        <v>0.29599999999999999</v>
      </c>
      <c r="N945" s="1">
        <v>0.66400000000000003</v>
      </c>
      <c r="P945">
        <v>6.58</v>
      </c>
      <c r="Q945">
        <v>6.54</v>
      </c>
      <c r="R945">
        <v>-0.4</v>
      </c>
    </row>
    <row r="946" spans="1:18" x14ac:dyDescent="0.45">
      <c r="A946">
        <v>945</v>
      </c>
      <c r="B946" t="s">
        <v>1421</v>
      </c>
      <c r="D946">
        <v>3</v>
      </c>
      <c r="E946">
        <v>5</v>
      </c>
      <c r="F946">
        <v>0</v>
      </c>
      <c r="G946">
        <v>29</v>
      </c>
      <c r="H946">
        <v>6</v>
      </c>
      <c r="I946">
        <v>62</v>
      </c>
      <c r="J946">
        <v>7.4</v>
      </c>
      <c r="K946">
        <v>6.39</v>
      </c>
      <c r="L946">
        <v>1.31</v>
      </c>
      <c r="M946">
        <v>0.29699999999999999</v>
      </c>
      <c r="N946" s="1">
        <v>0.69199999999999995</v>
      </c>
      <c r="P946">
        <v>5.66</v>
      </c>
      <c r="Q946">
        <v>5.82</v>
      </c>
      <c r="R946">
        <v>-0.5</v>
      </c>
    </row>
    <row r="947" spans="1:18" x14ac:dyDescent="0.45">
      <c r="A947">
        <v>946</v>
      </c>
      <c r="B947" t="s">
        <v>1422</v>
      </c>
      <c r="D947">
        <v>1</v>
      </c>
      <c r="E947">
        <v>3</v>
      </c>
      <c r="F947">
        <v>0</v>
      </c>
      <c r="G947">
        <v>28</v>
      </c>
      <c r="H947">
        <v>6</v>
      </c>
      <c r="I947">
        <v>70.099999999999994</v>
      </c>
      <c r="J947">
        <v>7.55</v>
      </c>
      <c r="K947">
        <v>6.15</v>
      </c>
      <c r="L947">
        <v>1.41</v>
      </c>
      <c r="M947">
        <v>0.28999999999999998</v>
      </c>
      <c r="N947" s="1">
        <v>0.70699999999999996</v>
      </c>
      <c r="P947">
        <v>5.5</v>
      </c>
      <c r="Q947">
        <v>5.74</v>
      </c>
      <c r="R947">
        <v>-0.6</v>
      </c>
    </row>
    <row r="948" spans="1:18" x14ac:dyDescent="0.45">
      <c r="A948">
        <v>947</v>
      </c>
      <c r="B948" t="s">
        <v>1423</v>
      </c>
      <c r="D948">
        <v>1</v>
      </c>
      <c r="E948">
        <v>3</v>
      </c>
      <c r="F948">
        <v>0</v>
      </c>
      <c r="G948">
        <v>17</v>
      </c>
      <c r="H948">
        <v>6</v>
      </c>
      <c r="I948">
        <v>36</v>
      </c>
      <c r="J948">
        <v>11.25</v>
      </c>
      <c r="K948">
        <v>9.5</v>
      </c>
      <c r="L948">
        <v>2</v>
      </c>
      <c r="M948">
        <v>0.28399999999999997</v>
      </c>
      <c r="N948" s="1">
        <v>0.71899999999999997</v>
      </c>
      <c r="P948">
        <v>6.5</v>
      </c>
      <c r="Q948">
        <v>7.06</v>
      </c>
      <c r="R948">
        <v>-0.7</v>
      </c>
    </row>
    <row r="949" spans="1:18" x14ac:dyDescent="0.45">
      <c r="A949">
        <v>948</v>
      </c>
      <c r="B949" t="s">
        <v>1424</v>
      </c>
      <c r="C949" t="s">
        <v>52</v>
      </c>
      <c r="D949">
        <v>6</v>
      </c>
      <c r="E949">
        <v>5</v>
      </c>
      <c r="F949">
        <v>3</v>
      </c>
      <c r="G949">
        <v>59</v>
      </c>
      <c r="H949">
        <v>5</v>
      </c>
      <c r="I949">
        <v>75.2</v>
      </c>
      <c r="J949">
        <v>12.01</v>
      </c>
      <c r="K949">
        <v>4.4000000000000004</v>
      </c>
      <c r="L949">
        <v>0.95</v>
      </c>
      <c r="M949">
        <v>0.29599999999999999</v>
      </c>
      <c r="N949" s="1">
        <v>0.76</v>
      </c>
      <c r="P949">
        <v>3.57</v>
      </c>
      <c r="Q949">
        <v>3.59</v>
      </c>
      <c r="R949">
        <v>0.9</v>
      </c>
    </row>
    <row r="950" spans="1:18" x14ac:dyDescent="0.45">
      <c r="A950">
        <v>949</v>
      </c>
      <c r="B950" t="s">
        <v>1425</v>
      </c>
      <c r="C950" t="s">
        <v>102</v>
      </c>
      <c r="D950">
        <v>4</v>
      </c>
      <c r="E950">
        <v>6</v>
      </c>
      <c r="F950">
        <v>0</v>
      </c>
      <c r="G950">
        <v>48</v>
      </c>
      <c r="H950">
        <v>5</v>
      </c>
      <c r="I950">
        <v>76.099999999999994</v>
      </c>
      <c r="J950">
        <v>8.61</v>
      </c>
      <c r="K950">
        <v>2.83</v>
      </c>
      <c r="L950">
        <v>1.06</v>
      </c>
      <c r="M950">
        <v>0.29299999999999998</v>
      </c>
      <c r="N950" s="1">
        <v>0.67100000000000004</v>
      </c>
      <c r="P950">
        <v>4.3600000000000003</v>
      </c>
      <c r="Q950">
        <v>4.17</v>
      </c>
      <c r="R950">
        <v>0.5</v>
      </c>
    </row>
    <row r="951" spans="1:18" x14ac:dyDescent="0.45">
      <c r="A951">
        <v>950</v>
      </c>
      <c r="B951" t="s">
        <v>1426</v>
      </c>
      <c r="C951" t="s">
        <v>24</v>
      </c>
      <c r="D951">
        <v>3</v>
      </c>
      <c r="E951">
        <v>4</v>
      </c>
      <c r="F951">
        <v>0</v>
      </c>
      <c r="G951">
        <v>44</v>
      </c>
      <c r="H951">
        <v>5</v>
      </c>
      <c r="I951">
        <v>58.1</v>
      </c>
      <c r="J951">
        <v>10.029999999999999</v>
      </c>
      <c r="K951">
        <v>4.17</v>
      </c>
      <c r="L951">
        <v>1.23</v>
      </c>
      <c r="M951">
        <v>0.29599999999999999</v>
      </c>
      <c r="N951" s="1">
        <v>0.72699999999999998</v>
      </c>
      <c r="P951">
        <v>4.32</v>
      </c>
      <c r="Q951">
        <v>4.3499999999999996</v>
      </c>
      <c r="R951">
        <v>0.5</v>
      </c>
    </row>
    <row r="952" spans="1:18" x14ac:dyDescent="0.45">
      <c r="A952">
        <v>951</v>
      </c>
      <c r="B952" t="s">
        <v>1427</v>
      </c>
      <c r="C952" t="s">
        <v>54</v>
      </c>
      <c r="D952">
        <v>3</v>
      </c>
      <c r="E952">
        <v>3</v>
      </c>
      <c r="F952">
        <v>0</v>
      </c>
      <c r="G952">
        <v>23</v>
      </c>
      <c r="H952">
        <v>5</v>
      </c>
      <c r="I952">
        <v>64.099999999999994</v>
      </c>
      <c r="J952">
        <v>7.56</v>
      </c>
      <c r="K952">
        <v>2.66</v>
      </c>
      <c r="L952">
        <v>1.4</v>
      </c>
      <c r="M952">
        <v>0.30099999999999999</v>
      </c>
      <c r="N952" s="1">
        <v>0.69899999999999995</v>
      </c>
      <c r="P952">
        <v>4.62</v>
      </c>
      <c r="Q952">
        <v>4.58</v>
      </c>
      <c r="R952">
        <v>0.4</v>
      </c>
    </row>
    <row r="953" spans="1:18" x14ac:dyDescent="0.45">
      <c r="A953">
        <v>952</v>
      </c>
      <c r="B953" t="s">
        <v>1428</v>
      </c>
      <c r="C953" t="s">
        <v>52</v>
      </c>
      <c r="D953">
        <v>3</v>
      </c>
      <c r="E953">
        <v>3</v>
      </c>
      <c r="F953">
        <v>0</v>
      </c>
      <c r="G953">
        <v>36</v>
      </c>
      <c r="H953">
        <v>5</v>
      </c>
      <c r="I953">
        <v>62.1</v>
      </c>
      <c r="J953">
        <v>7.95</v>
      </c>
      <c r="K953">
        <v>3.03</v>
      </c>
      <c r="L953">
        <v>1.3</v>
      </c>
      <c r="M953">
        <v>0.28799999999999998</v>
      </c>
      <c r="N953" s="1">
        <v>0.746</v>
      </c>
      <c r="P953">
        <v>4.04</v>
      </c>
      <c r="Q953">
        <v>4.47</v>
      </c>
      <c r="R953">
        <v>0.3</v>
      </c>
    </row>
    <row r="954" spans="1:18" x14ac:dyDescent="0.45">
      <c r="A954">
        <v>953</v>
      </c>
      <c r="B954" t="s">
        <v>1429</v>
      </c>
      <c r="C954" t="s">
        <v>35</v>
      </c>
      <c r="D954">
        <v>3</v>
      </c>
      <c r="E954">
        <v>5</v>
      </c>
      <c r="F954">
        <v>0</v>
      </c>
      <c r="G954">
        <v>31</v>
      </c>
      <c r="H954">
        <v>5</v>
      </c>
      <c r="I954">
        <v>87</v>
      </c>
      <c r="J954">
        <v>7.66</v>
      </c>
      <c r="K954">
        <v>3.41</v>
      </c>
      <c r="L954">
        <v>1.45</v>
      </c>
      <c r="M954">
        <v>0.312</v>
      </c>
      <c r="N954" s="1">
        <v>0.7</v>
      </c>
      <c r="P954">
        <v>5.07</v>
      </c>
      <c r="Q954">
        <v>4.99</v>
      </c>
      <c r="R954">
        <v>0.3</v>
      </c>
    </row>
    <row r="955" spans="1:18" x14ac:dyDescent="0.45">
      <c r="A955">
        <v>954</v>
      </c>
      <c r="B955" t="s">
        <v>1430</v>
      </c>
      <c r="C955" t="s">
        <v>20</v>
      </c>
      <c r="D955">
        <v>2</v>
      </c>
      <c r="E955">
        <v>4</v>
      </c>
      <c r="F955">
        <v>0</v>
      </c>
      <c r="G955">
        <v>31</v>
      </c>
      <c r="H955">
        <v>5</v>
      </c>
      <c r="I955">
        <v>52.2</v>
      </c>
      <c r="J955">
        <v>6.66</v>
      </c>
      <c r="K955">
        <v>3.24</v>
      </c>
      <c r="L955">
        <v>1.2</v>
      </c>
      <c r="M955">
        <v>0.29399999999999998</v>
      </c>
      <c r="N955" s="1">
        <v>0.69599999999999995</v>
      </c>
      <c r="P955">
        <v>4.6100000000000003</v>
      </c>
      <c r="Q955">
        <v>4.6399999999999997</v>
      </c>
      <c r="R955">
        <v>0.3</v>
      </c>
    </row>
    <row r="956" spans="1:18" x14ac:dyDescent="0.45">
      <c r="A956">
        <v>955</v>
      </c>
      <c r="B956" t="s">
        <v>1431</v>
      </c>
      <c r="D956">
        <v>1</v>
      </c>
      <c r="E956">
        <v>2</v>
      </c>
      <c r="F956">
        <v>0</v>
      </c>
      <c r="G956">
        <v>18</v>
      </c>
      <c r="H956">
        <v>5</v>
      </c>
      <c r="I956">
        <v>35</v>
      </c>
      <c r="J956">
        <v>9.51</v>
      </c>
      <c r="K956">
        <v>4.37</v>
      </c>
      <c r="L956">
        <v>1.29</v>
      </c>
      <c r="M956">
        <v>0.30199999999999999</v>
      </c>
      <c r="N956" s="1">
        <v>0.68200000000000005</v>
      </c>
      <c r="P956">
        <v>4.8899999999999997</v>
      </c>
      <c r="Q956">
        <v>4.63</v>
      </c>
      <c r="R956">
        <v>0.3</v>
      </c>
    </row>
    <row r="957" spans="1:18" x14ac:dyDescent="0.45">
      <c r="A957">
        <v>956</v>
      </c>
      <c r="B957" t="s">
        <v>1432</v>
      </c>
      <c r="C957" t="s">
        <v>39</v>
      </c>
      <c r="D957">
        <v>2</v>
      </c>
      <c r="E957">
        <v>4</v>
      </c>
      <c r="F957">
        <v>0</v>
      </c>
      <c r="G957">
        <v>33</v>
      </c>
      <c r="H957">
        <v>5</v>
      </c>
      <c r="I957">
        <v>53.2</v>
      </c>
      <c r="J957">
        <v>7.04</v>
      </c>
      <c r="K957">
        <v>3.52</v>
      </c>
      <c r="L957">
        <v>1.17</v>
      </c>
      <c r="M957">
        <v>0.29499999999999998</v>
      </c>
      <c r="N957" s="1">
        <v>0.68500000000000005</v>
      </c>
      <c r="P957">
        <v>4.8600000000000003</v>
      </c>
      <c r="Q957">
        <v>4.7300000000000004</v>
      </c>
      <c r="R957">
        <v>0.2</v>
      </c>
    </row>
    <row r="958" spans="1:18" x14ac:dyDescent="0.45">
      <c r="A958">
        <v>957</v>
      </c>
      <c r="B958" t="s">
        <v>1433</v>
      </c>
      <c r="C958" t="s">
        <v>20</v>
      </c>
      <c r="D958">
        <v>1</v>
      </c>
      <c r="E958">
        <v>2</v>
      </c>
      <c r="F958">
        <v>0</v>
      </c>
      <c r="G958">
        <v>43</v>
      </c>
      <c r="H958">
        <v>5</v>
      </c>
      <c r="I958">
        <v>65</v>
      </c>
      <c r="J958">
        <v>6.65</v>
      </c>
      <c r="K958">
        <v>3.46</v>
      </c>
      <c r="L958">
        <v>1.1100000000000001</v>
      </c>
      <c r="M958">
        <v>0.29099999999999998</v>
      </c>
      <c r="N958" s="1">
        <v>0.66400000000000003</v>
      </c>
      <c r="P958">
        <v>4.8499999999999996</v>
      </c>
      <c r="Q958">
        <v>4.62</v>
      </c>
      <c r="R958">
        <v>0.2</v>
      </c>
    </row>
    <row r="959" spans="1:18" x14ac:dyDescent="0.45">
      <c r="A959">
        <v>958</v>
      </c>
      <c r="B959" t="s">
        <v>1434</v>
      </c>
      <c r="D959">
        <v>2</v>
      </c>
      <c r="E959">
        <v>2</v>
      </c>
      <c r="F959">
        <v>0</v>
      </c>
      <c r="G959">
        <v>24</v>
      </c>
      <c r="H959">
        <v>5</v>
      </c>
      <c r="I959">
        <v>41</v>
      </c>
      <c r="J959">
        <v>7.02</v>
      </c>
      <c r="K959">
        <v>3.07</v>
      </c>
      <c r="L959">
        <v>1.32</v>
      </c>
      <c r="M959">
        <v>0.29799999999999999</v>
      </c>
      <c r="N959" s="1">
        <v>0.7</v>
      </c>
      <c r="P959">
        <v>4.6100000000000003</v>
      </c>
      <c r="Q959">
        <v>4.6900000000000004</v>
      </c>
      <c r="R959">
        <v>0.2</v>
      </c>
    </row>
    <row r="960" spans="1:18" x14ac:dyDescent="0.45">
      <c r="A960">
        <v>959</v>
      </c>
      <c r="B960" t="s">
        <v>1435</v>
      </c>
      <c r="C960" t="s">
        <v>75</v>
      </c>
      <c r="D960">
        <v>2</v>
      </c>
      <c r="E960">
        <v>2</v>
      </c>
      <c r="F960">
        <v>0</v>
      </c>
      <c r="G960">
        <v>30</v>
      </c>
      <c r="H960">
        <v>5</v>
      </c>
      <c r="I960">
        <v>40.1</v>
      </c>
      <c r="J960">
        <v>8.7100000000000009</v>
      </c>
      <c r="K960">
        <v>3.35</v>
      </c>
      <c r="L960">
        <v>1.34</v>
      </c>
      <c r="M960">
        <v>0.28299999999999997</v>
      </c>
      <c r="N960" s="1">
        <v>0.71699999999999997</v>
      </c>
      <c r="P960">
        <v>4.24</v>
      </c>
      <c r="Q960">
        <v>4.5199999999999996</v>
      </c>
      <c r="R960">
        <v>0.2</v>
      </c>
    </row>
    <row r="961" spans="1:18" x14ac:dyDescent="0.45">
      <c r="A961">
        <v>960</v>
      </c>
      <c r="B961" t="s">
        <v>1436</v>
      </c>
      <c r="C961" t="s">
        <v>24</v>
      </c>
      <c r="D961">
        <v>3</v>
      </c>
      <c r="E961">
        <v>4</v>
      </c>
      <c r="F961">
        <v>0</v>
      </c>
      <c r="G961">
        <v>23</v>
      </c>
      <c r="H961">
        <v>5</v>
      </c>
      <c r="I961">
        <v>55.2</v>
      </c>
      <c r="J961">
        <v>8.24</v>
      </c>
      <c r="K961">
        <v>4.3600000000000003</v>
      </c>
      <c r="L961">
        <v>1.29</v>
      </c>
      <c r="M961">
        <v>0.28699999999999998</v>
      </c>
      <c r="N961" s="1">
        <v>0.69799999999999995</v>
      </c>
      <c r="P961">
        <v>4.8499999999999996</v>
      </c>
      <c r="Q961">
        <v>4.96</v>
      </c>
      <c r="R961">
        <v>0.2</v>
      </c>
    </row>
    <row r="962" spans="1:18" x14ac:dyDescent="0.45">
      <c r="A962">
        <v>961</v>
      </c>
      <c r="B962" t="s">
        <v>1437</v>
      </c>
      <c r="C962" t="s">
        <v>60</v>
      </c>
      <c r="D962">
        <v>1</v>
      </c>
      <c r="E962">
        <v>2</v>
      </c>
      <c r="F962">
        <v>0</v>
      </c>
      <c r="G962">
        <v>47</v>
      </c>
      <c r="H962">
        <v>5</v>
      </c>
      <c r="I962">
        <v>45.1</v>
      </c>
      <c r="J962">
        <v>9.14</v>
      </c>
      <c r="K962">
        <v>3.77</v>
      </c>
      <c r="L962">
        <v>1.19</v>
      </c>
      <c r="M962">
        <v>0.315</v>
      </c>
      <c r="N962" s="1">
        <v>0.70099999999999996</v>
      </c>
      <c r="P962">
        <v>4.57</v>
      </c>
      <c r="Q962">
        <v>4.54</v>
      </c>
      <c r="R962">
        <v>0.1</v>
      </c>
    </row>
    <row r="963" spans="1:18" x14ac:dyDescent="0.45">
      <c r="A963">
        <v>962</v>
      </c>
      <c r="B963" t="s">
        <v>1438</v>
      </c>
      <c r="C963" t="s">
        <v>45</v>
      </c>
      <c r="D963">
        <v>3</v>
      </c>
      <c r="E963">
        <v>3</v>
      </c>
      <c r="F963">
        <v>0</v>
      </c>
      <c r="G963">
        <v>32</v>
      </c>
      <c r="H963">
        <v>5</v>
      </c>
      <c r="I963">
        <v>62.1</v>
      </c>
      <c r="J963">
        <v>8.23</v>
      </c>
      <c r="K963">
        <v>4.33</v>
      </c>
      <c r="L963">
        <v>1.3</v>
      </c>
      <c r="M963">
        <v>0.29299999999999998</v>
      </c>
      <c r="N963" s="1">
        <v>0.69299999999999995</v>
      </c>
      <c r="P963">
        <v>4.91</v>
      </c>
      <c r="Q963">
        <v>4.9400000000000004</v>
      </c>
      <c r="R963">
        <v>0.1</v>
      </c>
    </row>
    <row r="964" spans="1:18" x14ac:dyDescent="0.45">
      <c r="A964">
        <v>963</v>
      </c>
      <c r="B964" t="s">
        <v>1439</v>
      </c>
      <c r="C964" t="s">
        <v>32</v>
      </c>
      <c r="D964">
        <v>3</v>
      </c>
      <c r="E964">
        <v>2</v>
      </c>
      <c r="F964">
        <v>0</v>
      </c>
      <c r="G964">
        <v>31</v>
      </c>
      <c r="H964">
        <v>5</v>
      </c>
      <c r="I964">
        <v>61.2</v>
      </c>
      <c r="J964">
        <v>6.56</v>
      </c>
      <c r="K964">
        <v>2.77</v>
      </c>
      <c r="L964">
        <v>1.46</v>
      </c>
      <c r="M964">
        <v>0.30299999999999999</v>
      </c>
      <c r="N964" s="1">
        <v>0.70699999999999996</v>
      </c>
      <c r="P964">
        <v>4.8099999999999996</v>
      </c>
      <c r="Q964">
        <v>4.88</v>
      </c>
      <c r="R964">
        <v>0.1</v>
      </c>
    </row>
    <row r="965" spans="1:18" x14ac:dyDescent="0.45">
      <c r="A965">
        <v>964</v>
      </c>
      <c r="B965" t="s">
        <v>1440</v>
      </c>
      <c r="D965">
        <v>3</v>
      </c>
      <c r="E965">
        <v>4</v>
      </c>
      <c r="F965">
        <v>0</v>
      </c>
      <c r="G965">
        <v>28</v>
      </c>
      <c r="H965">
        <v>5</v>
      </c>
      <c r="I965">
        <v>63</v>
      </c>
      <c r="J965">
        <v>5.57</v>
      </c>
      <c r="K965">
        <v>2.4300000000000002</v>
      </c>
      <c r="L965">
        <v>1.29</v>
      </c>
      <c r="M965">
        <v>0.28299999999999997</v>
      </c>
      <c r="N965" s="1">
        <v>0.65800000000000003</v>
      </c>
      <c r="P965">
        <v>4.8600000000000003</v>
      </c>
      <c r="Q965">
        <v>4.92</v>
      </c>
      <c r="R965">
        <v>0.1</v>
      </c>
    </row>
    <row r="966" spans="1:18" x14ac:dyDescent="0.45">
      <c r="A966">
        <v>965</v>
      </c>
      <c r="B966" t="s">
        <v>1441</v>
      </c>
      <c r="C966" t="s">
        <v>43</v>
      </c>
      <c r="D966">
        <v>3</v>
      </c>
      <c r="E966">
        <v>3</v>
      </c>
      <c r="F966">
        <v>0</v>
      </c>
      <c r="G966">
        <v>23</v>
      </c>
      <c r="H966">
        <v>5</v>
      </c>
      <c r="I966">
        <v>57</v>
      </c>
      <c r="J966">
        <v>7.11</v>
      </c>
      <c r="K966">
        <v>3.63</v>
      </c>
      <c r="L966">
        <v>1.26</v>
      </c>
      <c r="M966">
        <v>0.29899999999999999</v>
      </c>
      <c r="N966" s="1">
        <v>0.68700000000000006</v>
      </c>
      <c r="P966">
        <v>4.8899999999999997</v>
      </c>
      <c r="Q966">
        <v>4.82</v>
      </c>
      <c r="R966">
        <v>0.1</v>
      </c>
    </row>
    <row r="967" spans="1:18" x14ac:dyDescent="0.45">
      <c r="A967">
        <v>966</v>
      </c>
      <c r="B967" t="s">
        <v>1442</v>
      </c>
      <c r="C967" t="s">
        <v>50</v>
      </c>
      <c r="D967">
        <v>2</v>
      </c>
      <c r="E967">
        <v>3</v>
      </c>
      <c r="F967">
        <v>0</v>
      </c>
      <c r="G967">
        <v>38</v>
      </c>
      <c r="H967">
        <v>5</v>
      </c>
      <c r="I967">
        <v>60.2</v>
      </c>
      <c r="J967">
        <v>6.82</v>
      </c>
      <c r="K967">
        <v>4</v>
      </c>
      <c r="L967">
        <v>1.33</v>
      </c>
      <c r="M967">
        <v>0.29799999999999999</v>
      </c>
      <c r="N967" s="1">
        <v>0.68400000000000005</v>
      </c>
      <c r="P967">
        <v>5.19</v>
      </c>
      <c r="Q967">
        <v>5.05</v>
      </c>
      <c r="R967">
        <v>0.1</v>
      </c>
    </row>
    <row r="968" spans="1:18" x14ac:dyDescent="0.45">
      <c r="A968">
        <v>967</v>
      </c>
      <c r="B968" t="s">
        <v>1443</v>
      </c>
      <c r="C968" t="s">
        <v>41</v>
      </c>
      <c r="D968">
        <v>4</v>
      </c>
      <c r="E968">
        <v>4</v>
      </c>
      <c r="F968">
        <v>0</v>
      </c>
      <c r="G968">
        <v>32</v>
      </c>
      <c r="H968">
        <v>5</v>
      </c>
      <c r="I968">
        <v>68.2</v>
      </c>
      <c r="J968">
        <v>5.5</v>
      </c>
      <c r="K968">
        <v>2.88</v>
      </c>
      <c r="L968">
        <v>1.05</v>
      </c>
      <c r="M968">
        <v>0.29799999999999999</v>
      </c>
      <c r="N968" s="1">
        <v>0.68</v>
      </c>
      <c r="P968">
        <v>4.72</v>
      </c>
      <c r="Q968">
        <v>4.8099999999999996</v>
      </c>
      <c r="R968">
        <v>0.1</v>
      </c>
    </row>
    <row r="969" spans="1:18" x14ac:dyDescent="0.45">
      <c r="A969">
        <v>968</v>
      </c>
      <c r="B969" t="s">
        <v>1444</v>
      </c>
      <c r="C969" t="s">
        <v>57</v>
      </c>
      <c r="D969">
        <v>2</v>
      </c>
      <c r="E969">
        <v>3</v>
      </c>
      <c r="F969">
        <v>0</v>
      </c>
      <c r="G969">
        <v>29</v>
      </c>
      <c r="H969">
        <v>5</v>
      </c>
      <c r="I969">
        <v>59</v>
      </c>
      <c r="J969">
        <v>8.24</v>
      </c>
      <c r="K969">
        <v>4.58</v>
      </c>
      <c r="L969">
        <v>1.53</v>
      </c>
      <c r="M969">
        <v>0.29699999999999999</v>
      </c>
      <c r="N969" s="1">
        <v>0.67500000000000004</v>
      </c>
      <c r="P969">
        <v>5.49</v>
      </c>
      <c r="Q969">
        <v>5.31</v>
      </c>
      <c r="R969">
        <v>0.1</v>
      </c>
    </row>
    <row r="970" spans="1:18" x14ac:dyDescent="0.45">
      <c r="A970">
        <v>969</v>
      </c>
      <c r="B970" t="s">
        <v>1445</v>
      </c>
      <c r="C970" t="s">
        <v>80</v>
      </c>
      <c r="D970">
        <v>4</v>
      </c>
      <c r="E970">
        <v>5</v>
      </c>
      <c r="F970">
        <v>0</v>
      </c>
      <c r="G970">
        <v>32</v>
      </c>
      <c r="H970">
        <v>5</v>
      </c>
      <c r="I970">
        <v>63</v>
      </c>
      <c r="J970">
        <v>6.71</v>
      </c>
      <c r="K970">
        <v>3.43</v>
      </c>
      <c r="L970">
        <v>1.43</v>
      </c>
      <c r="M970">
        <v>0.29599999999999999</v>
      </c>
      <c r="N970" s="1">
        <v>0.69199999999999995</v>
      </c>
      <c r="P970">
        <v>5</v>
      </c>
      <c r="Q970">
        <v>5.0599999999999996</v>
      </c>
      <c r="R970">
        <v>0.1</v>
      </c>
    </row>
    <row r="971" spans="1:18" x14ac:dyDescent="0.45">
      <c r="A971">
        <v>970</v>
      </c>
      <c r="B971" t="s">
        <v>1446</v>
      </c>
      <c r="C971" t="s">
        <v>39</v>
      </c>
      <c r="D971">
        <v>2</v>
      </c>
      <c r="E971">
        <v>4</v>
      </c>
      <c r="F971">
        <v>0</v>
      </c>
      <c r="G971">
        <v>27</v>
      </c>
      <c r="H971">
        <v>5</v>
      </c>
      <c r="I971">
        <v>54.2</v>
      </c>
      <c r="J971">
        <v>6.58</v>
      </c>
      <c r="K971">
        <v>4.4400000000000004</v>
      </c>
      <c r="L971">
        <v>1.1499999999999999</v>
      </c>
      <c r="M971">
        <v>0.29899999999999999</v>
      </c>
      <c r="N971" s="1">
        <v>0.68200000000000005</v>
      </c>
      <c r="P971">
        <v>5.0999999999999996</v>
      </c>
      <c r="Q971">
        <v>5.05</v>
      </c>
      <c r="R971">
        <v>0.1</v>
      </c>
    </row>
    <row r="972" spans="1:18" x14ac:dyDescent="0.45">
      <c r="A972">
        <v>971</v>
      </c>
      <c r="B972" t="s">
        <v>1447</v>
      </c>
      <c r="D972">
        <v>1</v>
      </c>
      <c r="E972">
        <v>2</v>
      </c>
      <c r="F972">
        <v>0</v>
      </c>
      <c r="G972">
        <v>12</v>
      </c>
      <c r="H972">
        <v>5</v>
      </c>
      <c r="I972">
        <v>30.1</v>
      </c>
      <c r="J972">
        <v>4.75</v>
      </c>
      <c r="K972">
        <v>2.97</v>
      </c>
      <c r="L972">
        <v>1.49</v>
      </c>
      <c r="M972">
        <v>0.311</v>
      </c>
      <c r="N972" s="1">
        <v>0.63400000000000001</v>
      </c>
      <c r="P972">
        <v>5.94</v>
      </c>
      <c r="Q972">
        <v>5.53</v>
      </c>
      <c r="R972">
        <v>0.1</v>
      </c>
    </row>
    <row r="973" spans="1:18" x14ac:dyDescent="0.45">
      <c r="A973">
        <v>972</v>
      </c>
      <c r="B973" t="s">
        <v>1448</v>
      </c>
      <c r="C973" t="s">
        <v>80</v>
      </c>
      <c r="D973">
        <v>2</v>
      </c>
      <c r="E973">
        <v>2</v>
      </c>
      <c r="F973">
        <v>0</v>
      </c>
      <c r="G973">
        <v>19</v>
      </c>
      <c r="H973">
        <v>5</v>
      </c>
      <c r="I973">
        <v>34.1</v>
      </c>
      <c r="J973">
        <v>6.03</v>
      </c>
      <c r="K973">
        <v>3.41</v>
      </c>
      <c r="L973">
        <v>1.31</v>
      </c>
      <c r="M973">
        <v>0.29599999999999999</v>
      </c>
      <c r="N973" s="1">
        <v>0.65100000000000002</v>
      </c>
      <c r="P973">
        <v>5.25</v>
      </c>
      <c r="Q973">
        <v>5.21</v>
      </c>
      <c r="R973">
        <v>0</v>
      </c>
    </row>
    <row r="974" spans="1:18" x14ac:dyDescent="0.45">
      <c r="A974">
        <v>973</v>
      </c>
      <c r="B974" t="s">
        <v>1449</v>
      </c>
      <c r="D974">
        <v>3</v>
      </c>
      <c r="E974">
        <v>5</v>
      </c>
      <c r="F974">
        <v>0</v>
      </c>
      <c r="G974">
        <v>38</v>
      </c>
      <c r="H974">
        <v>5</v>
      </c>
      <c r="I974">
        <v>71.099999999999994</v>
      </c>
      <c r="J974">
        <v>8.4600000000000009</v>
      </c>
      <c r="K974">
        <v>4.8</v>
      </c>
      <c r="L974">
        <v>1.1399999999999999</v>
      </c>
      <c r="M974">
        <v>0.30099999999999999</v>
      </c>
      <c r="N974" s="1">
        <v>0.69499999999999995</v>
      </c>
      <c r="P974">
        <v>4.92</v>
      </c>
      <c r="Q974">
        <v>4.83</v>
      </c>
      <c r="R974">
        <v>0</v>
      </c>
    </row>
    <row r="975" spans="1:18" x14ac:dyDescent="0.45">
      <c r="A975">
        <v>974</v>
      </c>
      <c r="B975" t="s">
        <v>1450</v>
      </c>
      <c r="C975" t="s">
        <v>80</v>
      </c>
      <c r="D975">
        <v>2</v>
      </c>
      <c r="E975">
        <v>4</v>
      </c>
      <c r="F975">
        <v>0</v>
      </c>
      <c r="G975">
        <v>28</v>
      </c>
      <c r="H975">
        <v>5</v>
      </c>
      <c r="I975">
        <v>52.2</v>
      </c>
      <c r="J975">
        <v>8.3699999999999992</v>
      </c>
      <c r="K975">
        <v>4.4400000000000004</v>
      </c>
      <c r="L975">
        <v>1.54</v>
      </c>
      <c r="M975">
        <v>0.30099999999999999</v>
      </c>
      <c r="N975" s="1">
        <v>0.68700000000000006</v>
      </c>
      <c r="P975">
        <v>5.29</v>
      </c>
      <c r="Q975">
        <v>5.15</v>
      </c>
      <c r="R975">
        <v>0</v>
      </c>
    </row>
    <row r="976" spans="1:18" x14ac:dyDescent="0.45">
      <c r="A976">
        <v>975</v>
      </c>
      <c r="B976" t="s">
        <v>1451</v>
      </c>
      <c r="D976">
        <v>2</v>
      </c>
      <c r="E976">
        <v>4</v>
      </c>
      <c r="F976">
        <v>0</v>
      </c>
      <c r="G976">
        <v>27</v>
      </c>
      <c r="H976">
        <v>5</v>
      </c>
      <c r="I976">
        <v>37.1</v>
      </c>
      <c r="J976">
        <v>8.1999999999999993</v>
      </c>
      <c r="K976">
        <v>5.55</v>
      </c>
      <c r="L976">
        <v>1.21</v>
      </c>
      <c r="M976">
        <v>0.3</v>
      </c>
      <c r="N976" s="1">
        <v>0.68500000000000005</v>
      </c>
      <c r="P976">
        <v>5.31</v>
      </c>
      <c r="Q976">
        <v>5.0999999999999996</v>
      </c>
      <c r="R976">
        <v>0</v>
      </c>
    </row>
    <row r="977" spans="1:18" x14ac:dyDescent="0.45">
      <c r="A977">
        <v>976</v>
      </c>
      <c r="B977" t="s">
        <v>1452</v>
      </c>
      <c r="D977">
        <v>2</v>
      </c>
      <c r="E977">
        <v>3</v>
      </c>
      <c r="F977">
        <v>0</v>
      </c>
      <c r="G977">
        <v>21</v>
      </c>
      <c r="H977">
        <v>5</v>
      </c>
      <c r="I977">
        <v>46.1</v>
      </c>
      <c r="J977">
        <v>7.58</v>
      </c>
      <c r="K977">
        <v>3.89</v>
      </c>
      <c r="L977">
        <v>1.36</v>
      </c>
      <c r="M977">
        <v>0.29499999999999998</v>
      </c>
      <c r="N977" s="1">
        <v>0.68700000000000006</v>
      </c>
      <c r="P977">
        <v>5.05</v>
      </c>
      <c r="Q977">
        <v>5.09</v>
      </c>
      <c r="R977">
        <v>0</v>
      </c>
    </row>
    <row r="978" spans="1:18" x14ac:dyDescent="0.45">
      <c r="A978">
        <v>977</v>
      </c>
      <c r="B978" t="s">
        <v>1453</v>
      </c>
      <c r="D978">
        <v>2</v>
      </c>
      <c r="E978">
        <v>3</v>
      </c>
      <c r="F978">
        <v>0</v>
      </c>
      <c r="G978">
        <v>21</v>
      </c>
      <c r="H978">
        <v>5</v>
      </c>
      <c r="I978">
        <v>46</v>
      </c>
      <c r="J978">
        <v>7.43</v>
      </c>
      <c r="K978">
        <v>4.8899999999999997</v>
      </c>
      <c r="L978">
        <v>1.37</v>
      </c>
      <c r="M978">
        <v>0.29499999999999998</v>
      </c>
      <c r="N978" s="1">
        <v>0.68</v>
      </c>
      <c r="P978">
        <v>5.48</v>
      </c>
      <c r="Q978">
        <v>5.41</v>
      </c>
      <c r="R978">
        <v>-0.1</v>
      </c>
    </row>
    <row r="979" spans="1:18" x14ac:dyDescent="0.45">
      <c r="A979">
        <v>978</v>
      </c>
      <c r="B979" t="s">
        <v>1454</v>
      </c>
      <c r="C979" t="s">
        <v>52</v>
      </c>
      <c r="D979">
        <v>3</v>
      </c>
      <c r="E979">
        <v>4</v>
      </c>
      <c r="F979">
        <v>0</v>
      </c>
      <c r="G979">
        <v>27</v>
      </c>
      <c r="H979">
        <v>5</v>
      </c>
      <c r="I979">
        <v>43.1</v>
      </c>
      <c r="J979">
        <v>9.98</v>
      </c>
      <c r="K979">
        <v>6.24</v>
      </c>
      <c r="L979">
        <v>1.25</v>
      </c>
      <c r="M979">
        <v>0.28799999999999998</v>
      </c>
      <c r="N979" s="1">
        <v>0.72099999999999997</v>
      </c>
      <c r="P979">
        <v>4.78</v>
      </c>
      <c r="Q979">
        <v>5.0599999999999996</v>
      </c>
      <c r="R979">
        <v>-0.1</v>
      </c>
    </row>
    <row r="980" spans="1:18" x14ac:dyDescent="0.45">
      <c r="A980">
        <v>979</v>
      </c>
      <c r="B980" t="s">
        <v>1455</v>
      </c>
      <c r="C980" t="s">
        <v>57</v>
      </c>
      <c r="D980">
        <v>2</v>
      </c>
      <c r="E980">
        <v>3</v>
      </c>
      <c r="F980">
        <v>0</v>
      </c>
      <c r="G980">
        <v>34</v>
      </c>
      <c r="H980">
        <v>5</v>
      </c>
      <c r="I980">
        <v>51</v>
      </c>
      <c r="J980">
        <v>8.82</v>
      </c>
      <c r="K980">
        <v>5.47</v>
      </c>
      <c r="L980">
        <v>1.41</v>
      </c>
      <c r="M980">
        <v>0.29799999999999999</v>
      </c>
      <c r="N980" s="1">
        <v>0.67300000000000004</v>
      </c>
      <c r="P980">
        <v>5.47</v>
      </c>
      <c r="Q980">
        <v>5.45</v>
      </c>
      <c r="R980">
        <v>-0.1</v>
      </c>
    </row>
    <row r="981" spans="1:18" x14ac:dyDescent="0.45">
      <c r="A981">
        <v>980</v>
      </c>
      <c r="B981" t="s">
        <v>1456</v>
      </c>
      <c r="C981" t="s">
        <v>45</v>
      </c>
      <c r="D981">
        <v>2</v>
      </c>
      <c r="E981">
        <v>3</v>
      </c>
      <c r="F981">
        <v>0</v>
      </c>
      <c r="G981">
        <v>21</v>
      </c>
      <c r="H981">
        <v>5</v>
      </c>
      <c r="I981">
        <v>42.1</v>
      </c>
      <c r="J981">
        <v>8.51</v>
      </c>
      <c r="K981">
        <v>5.74</v>
      </c>
      <c r="L981">
        <v>1.49</v>
      </c>
      <c r="M981">
        <v>0.29399999999999998</v>
      </c>
      <c r="N981" s="1">
        <v>0.69299999999999995</v>
      </c>
      <c r="P981">
        <v>5.53</v>
      </c>
      <c r="Q981">
        <v>5.5</v>
      </c>
      <c r="R981">
        <v>-0.1</v>
      </c>
    </row>
    <row r="982" spans="1:18" x14ac:dyDescent="0.45">
      <c r="A982">
        <v>981</v>
      </c>
      <c r="B982" t="s">
        <v>1457</v>
      </c>
      <c r="D982">
        <v>3</v>
      </c>
      <c r="E982">
        <v>5</v>
      </c>
      <c r="F982">
        <v>0</v>
      </c>
      <c r="G982">
        <v>27</v>
      </c>
      <c r="H982">
        <v>5</v>
      </c>
      <c r="I982">
        <v>53</v>
      </c>
      <c r="J982">
        <v>5.6</v>
      </c>
      <c r="K982">
        <v>3.91</v>
      </c>
      <c r="L982">
        <v>1.36</v>
      </c>
      <c r="M982">
        <v>0.29499999999999998</v>
      </c>
      <c r="N982" s="1">
        <v>0.70599999999999996</v>
      </c>
      <c r="P982">
        <v>5.09</v>
      </c>
      <c r="Q982">
        <v>5.33</v>
      </c>
      <c r="R982">
        <v>-0.1</v>
      </c>
    </row>
    <row r="983" spans="1:18" x14ac:dyDescent="0.45">
      <c r="A983">
        <v>982</v>
      </c>
      <c r="B983" t="s">
        <v>1458</v>
      </c>
      <c r="C983" t="s">
        <v>89</v>
      </c>
      <c r="D983">
        <v>2</v>
      </c>
      <c r="E983">
        <v>5</v>
      </c>
      <c r="F983">
        <v>0</v>
      </c>
      <c r="G983">
        <v>24</v>
      </c>
      <c r="H983">
        <v>5</v>
      </c>
      <c r="I983">
        <v>54</v>
      </c>
      <c r="J983">
        <v>8.17</v>
      </c>
      <c r="K983">
        <v>5.33</v>
      </c>
      <c r="L983">
        <v>1.17</v>
      </c>
      <c r="M983">
        <v>0.29899999999999999</v>
      </c>
      <c r="N983" s="1">
        <v>0.66900000000000004</v>
      </c>
      <c r="P983">
        <v>5.33</v>
      </c>
      <c r="Q983">
        <v>5.29</v>
      </c>
      <c r="R983">
        <v>-0.1</v>
      </c>
    </row>
    <row r="984" spans="1:18" x14ac:dyDescent="0.45">
      <c r="A984">
        <v>983</v>
      </c>
      <c r="B984" t="s">
        <v>1459</v>
      </c>
      <c r="D984">
        <v>2</v>
      </c>
      <c r="E984">
        <v>4</v>
      </c>
      <c r="F984">
        <v>0</v>
      </c>
      <c r="G984">
        <v>27</v>
      </c>
      <c r="H984">
        <v>5</v>
      </c>
      <c r="I984">
        <v>55</v>
      </c>
      <c r="J984">
        <v>7.36</v>
      </c>
      <c r="K984">
        <v>4.25</v>
      </c>
      <c r="L984">
        <v>1.47</v>
      </c>
      <c r="M984">
        <v>0.29399999999999998</v>
      </c>
      <c r="N984" s="1">
        <v>0.68200000000000005</v>
      </c>
      <c r="P984">
        <v>5.24</v>
      </c>
      <c r="Q984">
        <v>5.33</v>
      </c>
      <c r="R984">
        <v>-0.1</v>
      </c>
    </row>
    <row r="985" spans="1:18" x14ac:dyDescent="0.45">
      <c r="A985">
        <v>984</v>
      </c>
      <c r="B985" t="s">
        <v>1460</v>
      </c>
      <c r="D985">
        <v>2</v>
      </c>
      <c r="E985">
        <v>4</v>
      </c>
      <c r="F985">
        <v>0</v>
      </c>
      <c r="G985">
        <v>22</v>
      </c>
      <c r="H985">
        <v>5</v>
      </c>
      <c r="I985">
        <v>41.2</v>
      </c>
      <c r="J985">
        <v>7.55</v>
      </c>
      <c r="K985">
        <v>4.75</v>
      </c>
      <c r="L985">
        <v>1.51</v>
      </c>
      <c r="M985">
        <v>0.29399999999999998</v>
      </c>
      <c r="N985" s="1">
        <v>0.67600000000000005</v>
      </c>
      <c r="P985">
        <v>5.61</v>
      </c>
      <c r="Q985">
        <v>5.56</v>
      </c>
      <c r="R985">
        <v>-0.1</v>
      </c>
    </row>
    <row r="986" spans="1:18" x14ac:dyDescent="0.45">
      <c r="A986">
        <v>985</v>
      </c>
      <c r="B986" t="s">
        <v>1461</v>
      </c>
      <c r="C986" t="s">
        <v>39</v>
      </c>
      <c r="D986">
        <v>2</v>
      </c>
      <c r="E986">
        <v>4</v>
      </c>
      <c r="F986">
        <v>0</v>
      </c>
      <c r="G986">
        <v>29</v>
      </c>
      <c r="H986">
        <v>5</v>
      </c>
      <c r="I986">
        <v>54</v>
      </c>
      <c r="J986">
        <v>5.83</v>
      </c>
      <c r="K986">
        <v>4.33</v>
      </c>
      <c r="L986">
        <v>1.17</v>
      </c>
      <c r="M986">
        <v>0.29899999999999999</v>
      </c>
      <c r="N986" s="1">
        <v>0.65600000000000003</v>
      </c>
      <c r="P986">
        <v>5.5</v>
      </c>
      <c r="Q986">
        <v>5.37</v>
      </c>
      <c r="R986">
        <v>-0.1</v>
      </c>
    </row>
    <row r="987" spans="1:18" x14ac:dyDescent="0.45">
      <c r="A987">
        <v>986</v>
      </c>
      <c r="B987" t="s">
        <v>1462</v>
      </c>
      <c r="C987" t="s">
        <v>28</v>
      </c>
      <c r="D987">
        <v>5</v>
      </c>
      <c r="E987">
        <v>6</v>
      </c>
      <c r="F987">
        <v>0</v>
      </c>
      <c r="G987">
        <v>30</v>
      </c>
      <c r="H987">
        <v>5</v>
      </c>
      <c r="I987">
        <v>67</v>
      </c>
      <c r="J987">
        <v>6.99</v>
      </c>
      <c r="K987">
        <v>4.97</v>
      </c>
      <c r="L987">
        <v>1.34</v>
      </c>
      <c r="M987">
        <v>0.29399999999999998</v>
      </c>
      <c r="N987" s="1">
        <v>0.69899999999999995</v>
      </c>
      <c r="P987">
        <v>5.24</v>
      </c>
      <c r="Q987">
        <v>5.39</v>
      </c>
      <c r="R987">
        <v>-0.1</v>
      </c>
    </row>
    <row r="988" spans="1:18" x14ac:dyDescent="0.45">
      <c r="A988">
        <v>987</v>
      </c>
      <c r="B988" t="s">
        <v>1463</v>
      </c>
      <c r="C988" t="s">
        <v>95</v>
      </c>
      <c r="D988">
        <v>4</v>
      </c>
      <c r="E988">
        <v>5</v>
      </c>
      <c r="F988">
        <v>0</v>
      </c>
      <c r="G988">
        <v>29</v>
      </c>
      <c r="H988">
        <v>5</v>
      </c>
      <c r="I988">
        <v>60</v>
      </c>
      <c r="J988">
        <v>7.95</v>
      </c>
      <c r="K988">
        <v>5.4</v>
      </c>
      <c r="L988">
        <v>1.2</v>
      </c>
      <c r="M988">
        <v>0.29599999999999999</v>
      </c>
      <c r="N988" s="1">
        <v>0.69899999999999995</v>
      </c>
      <c r="P988">
        <v>5.0999999999999996</v>
      </c>
      <c r="Q988">
        <v>5.17</v>
      </c>
      <c r="R988">
        <v>-0.2</v>
      </c>
    </row>
    <row r="989" spans="1:18" x14ac:dyDescent="0.45">
      <c r="A989">
        <v>988</v>
      </c>
      <c r="B989" t="s">
        <v>1464</v>
      </c>
      <c r="C989" t="s">
        <v>75</v>
      </c>
      <c r="D989">
        <v>2</v>
      </c>
      <c r="E989">
        <v>2</v>
      </c>
      <c r="F989">
        <v>0</v>
      </c>
      <c r="G989">
        <v>20</v>
      </c>
      <c r="H989">
        <v>5</v>
      </c>
      <c r="I989">
        <v>49.1</v>
      </c>
      <c r="J989">
        <v>9.68</v>
      </c>
      <c r="K989">
        <v>7.3</v>
      </c>
      <c r="L989">
        <v>1.28</v>
      </c>
      <c r="M989">
        <v>0.28499999999999998</v>
      </c>
      <c r="N989" s="1">
        <v>0.71399999999999997</v>
      </c>
      <c r="P989">
        <v>5.29</v>
      </c>
      <c r="Q989">
        <v>5.51</v>
      </c>
      <c r="R989">
        <v>-0.2</v>
      </c>
    </row>
    <row r="990" spans="1:18" x14ac:dyDescent="0.45">
      <c r="A990">
        <v>989</v>
      </c>
      <c r="B990" t="s">
        <v>1465</v>
      </c>
      <c r="D990">
        <v>3</v>
      </c>
      <c r="E990">
        <v>4</v>
      </c>
      <c r="F990">
        <v>0</v>
      </c>
      <c r="G990">
        <v>22</v>
      </c>
      <c r="H990">
        <v>5</v>
      </c>
      <c r="I990">
        <v>50</v>
      </c>
      <c r="J990">
        <v>6.84</v>
      </c>
      <c r="K990">
        <v>5.04</v>
      </c>
      <c r="L990">
        <v>1.44</v>
      </c>
      <c r="M990">
        <v>0.29399999999999998</v>
      </c>
      <c r="N990" s="1">
        <v>0.67300000000000004</v>
      </c>
      <c r="P990">
        <v>5.58</v>
      </c>
      <c r="Q990">
        <v>5.74</v>
      </c>
      <c r="R990">
        <v>-0.2</v>
      </c>
    </row>
    <row r="991" spans="1:18" x14ac:dyDescent="0.45">
      <c r="A991">
        <v>990</v>
      </c>
      <c r="B991" t="s">
        <v>1466</v>
      </c>
      <c r="D991">
        <v>4</v>
      </c>
      <c r="E991">
        <v>5</v>
      </c>
      <c r="F991">
        <v>0</v>
      </c>
      <c r="G991">
        <v>34</v>
      </c>
      <c r="H991">
        <v>5</v>
      </c>
      <c r="I991">
        <v>59</v>
      </c>
      <c r="J991">
        <v>6.41</v>
      </c>
      <c r="K991">
        <v>3.81</v>
      </c>
      <c r="L991">
        <v>1.22</v>
      </c>
      <c r="M991">
        <v>0.28799999999999998</v>
      </c>
      <c r="N991" s="1">
        <v>0.68200000000000005</v>
      </c>
      <c r="P991">
        <v>4.88</v>
      </c>
      <c r="Q991">
        <v>5.17</v>
      </c>
      <c r="R991">
        <v>-0.2</v>
      </c>
    </row>
    <row r="992" spans="1:18" x14ac:dyDescent="0.45">
      <c r="A992">
        <v>991</v>
      </c>
      <c r="B992" t="s">
        <v>1467</v>
      </c>
      <c r="C992" t="s">
        <v>60</v>
      </c>
      <c r="D992">
        <v>2</v>
      </c>
      <c r="E992">
        <v>4</v>
      </c>
      <c r="F992">
        <v>0</v>
      </c>
      <c r="G992">
        <v>30</v>
      </c>
      <c r="H992">
        <v>5</v>
      </c>
      <c r="I992">
        <v>47.2</v>
      </c>
      <c r="J992">
        <v>8.49</v>
      </c>
      <c r="K992">
        <v>5.66</v>
      </c>
      <c r="L992">
        <v>1.32</v>
      </c>
      <c r="M992">
        <v>0.307</v>
      </c>
      <c r="N992" s="1">
        <v>0.67900000000000005</v>
      </c>
      <c r="P992">
        <v>5.66</v>
      </c>
      <c r="Q992">
        <v>5.48</v>
      </c>
      <c r="R992">
        <v>-0.2</v>
      </c>
    </row>
    <row r="993" spans="1:18" x14ac:dyDescent="0.45">
      <c r="A993">
        <v>992</v>
      </c>
      <c r="B993" t="s">
        <v>1468</v>
      </c>
      <c r="C993" t="s">
        <v>41</v>
      </c>
      <c r="D993">
        <v>3</v>
      </c>
      <c r="E993">
        <v>3</v>
      </c>
      <c r="F993">
        <v>0</v>
      </c>
      <c r="G993">
        <v>31</v>
      </c>
      <c r="H993">
        <v>5</v>
      </c>
      <c r="I993">
        <v>45</v>
      </c>
      <c r="J993">
        <v>9.6</v>
      </c>
      <c r="K993">
        <v>6.4</v>
      </c>
      <c r="L993">
        <v>1.2</v>
      </c>
      <c r="M993">
        <v>0.3</v>
      </c>
      <c r="N993" s="1">
        <v>0.71599999999999997</v>
      </c>
      <c r="P993">
        <v>5</v>
      </c>
      <c r="Q993">
        <v>5.39</v>
      </c>
      <c r="R993">
        <v>-0.2</v>
      </c>
    </row>
    <row r="994" spans="1:18" x14ac:dyDescent="0.45">
      <c r="A994">
        <v>993</v>
      </c>
      <c r="B994" t="s">
        <v>1469</v>
      </c>
      <c r="C994" t="s">
        <v>64</v>
      </c>
      <c r="D994">
        <v>2</v>
      </c>
      <c r="E994">
        <v>5</v>
      </c>
      <c r="F994">
        <v>0</v>
      </c>
      <c r="G994">
        <v>20</v>
      </c>
      <c r="H994">
        <v>5</v>
      </c>
      <c r="I994">
        <v>57</v>
      </c>
      <c r="J994">
        <v>8.0500000000000007</v>
      </c>
      <c r="K994">
        <v>6</v>
      </c>
      <c r="L994">
        <v>1.26</v>
      </c>
      <c r="M994">
        <v>0.29099999999999998</v>
      </c>
      <c r="N994" s="1">
        <v>0.67600000000000005</v>
      </c>
      <c r="P994">
        <v>5.53</v>
      </c>
      <c r="Q994">
        <v>5.61</v>
      </c>
      <c r="R994">
        <v>-0.3</v>
      </c>
    </row>
    <row r="995" spans="1:18" x14ac:dyDescent="0.45">
      <c r="A995">
        <v>994</v>
      </c>
      <c r="B995" t="s">
        <v>1470</v>
      </c>
      <c r="C995" t="s">
        <v>50</v>
      </c>
      <c r="D995">
        <v>3</v>
      </c>
      <c r="E995">
        <v>5</v>
      </c>
      <c r="F995">
        <v>0</v>
      </c>
      <c r="G995">
        <v>30</v>
      </c>
      <c r="H995">
        <v>5</v>
      </c>
      <c r="I995">
        <v>56</v>
      </c>
      <c r="J995">
        <v>7.55</v>
      </c>
      <c r="K995">
        <v>4.66</v>
      </c>
      <c r="L995">
        <v>1.45</v>
      </c>
      <c r="M995">
        <v>0.29499999999999998</v>
      </c>
      <c r="N995" s="1">
        <v>0.63200000000000001</v>
      </c>
      <c r="P995">
        <v>5.95</v>
      </c>
      <c r="Q995">
        <v>5.7</v>
      </c>
      <c r="R995">
        <v>-0.3</v>
      </c>
    </row>
    <row r="996" spans="1:18" x14ac:dyDescent="0.45">
      <c r="A996">
        <v>995</v>
      </c>
      <c r="B996" t="s">
        <v>1471</v>
      </c>
      <c r="D996">
        <v>2</v>
      </c>
      <c r="E996">
        <v>4</v>
      </c>
      <c r="F996">
        <v>0</v>
      </c>
      <c r="G996">
        <v>25</v>
      </c>
      <c r="H996">
        <v>5</v>
      </c>
      <c r="I996">
        <v>53.1</v>
      </c>
      <c r="J996">
        <v>3.71</v>
      </c>
      <c r="K996">
        <v>4.22</v>
      </c>
      <c r="L996">
        <v>1.52</v>
      </c>
      <c r="M996">
        <v>0.308</v>
      </c>
      <c r="N996" s="1">
        <v>0.65500000000000003</v>
      </c>
      <c r="P996">
        <v>6.42</v>
      </c>
      <c r="Q996">
        <v>6.09</v>
      </c>
      <c r="R996">
        <v>-0.3</v>
      </c>
    </row>
    <row r="997" spans="1:18" x14ac:dyDescent="0.45">
      <c r="A997">
        <v>996</v>
      </c>
      <c r="B997" t="s">
        <v>1472</v>
      </c>
      <c r="C997" t="s">
        <v>20</v>
      </c>
      <c r="D997">
        <v>2</v>
      </c>
      <c r="E997">
        <v>4</v>
      </c>
      <c r="F997">
        <v>0</v>
      </c>
      <c r="G997">
        <v>27</v>
      </c>
      <c r="H997">
        <v>5</v>
      </c>
      <c r="I997">
        <v>60.1</v>
      </c>
      <c r="J997">
        <v>8.06</v>
      </c>
      <c r="K997">
        <v>5.97</v>
      </c>
      <c r="L997">
        <v>1.19</v>
      </c>
      <c r="M997">
        <v>0.29699999999999999</v>
      </c>
      <c r="N997" s="1">
        <v>0.66100000000000003</v>
      </c>
      <c r="P997">
        <v>5.67</v>
      </c>
      <c r="Q997">
        <v>5.53</v>
      </c>
      <c r="R997">
        <v>-0.3</v>
      </c>
    </row>
    <row r="998" spans="1:18" x14ac:dyDescent="0.45">
      <c r="A998">
        <v>997</v>
      </c>
      <c r="B998" t="s">
        <v>1473</v>
      </c>
      <c r="C998" t="s">
        <v>30</v>
      </c>
      <c r="D998">
        <v>3</v>
      </c>
      <c r="E998">
        <v>4</v>
      </c>
      <c r="F998">
        <v>0</v>
      </c>
      <c r="G998">
        <v>28</v>
      </c>
      <c r="H998">
        <v>5</v>
      </c>
      <c r="I998">
        <v>68.099999999999994</v>
      </c>
      <c r="J998">
        <v>5.8</v>
      </c>
      <c r="K998">
        <v>4.4800000000000004</v>
      </c>
      <c r="L998">
        <v>1.32</v>
      </c>
      <c r="M998">
        <v>0.29599999999999999</v>
      </c>
      <c r="N998" s="1">
        <v>0.68799999999999994</v>
      </c>
      <c r="P998">
        <v>5.4</v>
      </c>
      <c r="Q998">
        <v>5.58</v>
      </c>
      <c r="R998">
        <v>-0.4</v>
      </c>
    </row>
    <row r="999" spans="1:18" x14ac:dyDescent="0.45">
      <c r="A999">
        <v>998</v>
      </c>
      <c r="B999" t="s">
        <v>1474</v>
      </c>
      <c r="D999">
        <v>2</v>
      </c>
      <c r="E999">
        <v>4</v>
      </c>
      <c r="F999">
        <v>0</v>
      </c>
      <c r="G999">
        <v>22</v>
      </c>
      <c r="H999">
        <v>5</v>
      </c>
      <c r="I999">
        <v>44.1</v>
      </c>
      <c r="J999">
        <v>6.5</v>
      </c>
      <c r="K999">
        <v>5.69</v>
      </c>
      <c r="L999">
        <v>1.22</v>
      </c>
      <c r="M999">
        <v>0.29799999999999999</v>
      </c>
      <c r="N999" s="1">
        <v>0.68</v>
      </c>
      <c r="P999">
        <v>5.69</v>
      </c>
      <c r="Q999">
        <v>5.74</v>
      </c>
      <c r="R999">
        <v>-0.4</v>
      </c>
    </row>
    <row r="1000" spans="1:18" x14ac:dyDescent="0.45">
      <c r="A1000">
        <v>999</v>
      </c>
      <c r="B1000" t="s">
        <v>1475</v>
      </c>
      <c r="D1000">
        <v>2</v>
      </c>
      <c r="E1000">
        <v>3</v>
      </c>
      <c r="F1000">
        <v>0</v>
      </c>
      <c r="G1000">
        <v>27</v>
      </c>
      <c r="H1000">
        <v>5</v>
      </c>
      <c r="I1000">
        <v>47</v>
      </c>
      <c r="J1000">
        <v>8.23</v>
      </c>
      <c r="K1000">
        <v>5.94</v>
      </c>
      <c r="L1000">
        <v>1.34</v>
      </c>
      <c r="M1000">
        <v>0.29299999999999998</v>
      </c>
      <c r="N1000" s="1">
        <v>0.68500000000000005</v>
      </c>
      <c r="P1000">
        <v>5.55</v>
      </c>
      <c r="Q1000">
        <v>5.79</v>
      </c>
      <c r="R1000">
        <v>-0.4</v>
      </c>
    </row>
    <row r="1001" spans="1:18" x14ac:dyDescent="0.45">
      <c r="A1001">
        <v>1000</v>
      </c>
      <c r="B1001" t="s">
        <v>1476</v>
      </c>
      <c r="C1001" t="s">
        <v>95</v>
      </c>
      <c r="D1001">
        <v>2</v>
      </c>
      <c r="E1001">
        <v>4</v>
      </c>
      <c r="F1001">
        <v>0</v>
      </c>
      <c r="G1001">
        <v>29</v>
      </c>
      <c r="H1001">
        <v>5</v>
      </c>
      <c r="I1001">
        <v>54.2</v>
      </c>
      <c r="J1001">
        <v>7.24</v>
      </c>
      <c r="K1001">
        <v>6.09</v>
      </c>
      <c r="L1001">
        <v>1.32</v>
      </c>
      <c r="M1001">
        <v>0.29699999999999999</v>
      </c>
      <c r="N1001" s="1">
        <v>0.71299999999999997</v>
      </c>
      <c r="P1001">
        <v>5.27</v>
      </c>
      <c r="Q1001">
        <v>5.69</v>
      </c>
      <c r="R1001">
        <v>-0.4</v>
      </c>
    </row>
    <row r="1002" spans="1:18" x14ac:dyDescent="0.45">
      <c r="A1002">
        <v>1001</v>
      </c>
      <c r="B1002" t="s">
        <v>1477</v>
      </c>
      <c r="D1002">
        <v>2</v>
      </c>
      <c r="E1002">
        <v>4</v>
      </c>
      <c r="F1002">
        <v>0</v>
      </c>
      <c r="G1002">
        <v>24</v>
      </c>
      <c r="H1002">
        <v>5</v>
      </c>
      <c r="I1002">
        <v>44.2</v>
      </c>
      <c r="J1002">
        <v>9.26</v>
      </c>
      <c r="K1002">
        <v>6.24</v>
      </c>
      <c r="L1002">
        <v>1.61</v>
      </c>
      <c r="M1002">
        <v>0.28799999999999998</v>
      </c>
      <c r="N1002" s="1">
        <v>0.71199999999999997</v>
      </c>
      <c r="P1002">
        <v>5.44</v>
      </c>
      <c r="Q1002">
        <v>5.81</v>
      </c>
      <c r="R1002">
        <v>-0.5</v>
      </c>
    </row>
    <row r="1003" spans="1:18" x14ac:dyDescent="0.45">
      <c r="A1003">
        <v>1002</v>
      </c>
      <c r="B1003" t="s">
        <v>1478</v>
      </c>
      <c r="D1003">
        <v>1</v>
      </c>
      <c r="E1003">
        <v>4</v>
      </c>
      <c r="F1003">
        <v>0</v>
      </c>
      <c r="G1003">
        <v>33</v>
      </c>
      <c r="H1003">
        <v>5</v>
      </c>
      <c r="I1003">
        <v>54.1</v>
      </c>
      <c r="J1003">
        <v>10.11</v>
      </c>
      <c r="K1003">
        <v>7.46</v>
      </c>
      <c r="L1003">
        <v>1.1599999999999999</v>
      </c>
      <c r="M1003">
        <v>0.29299999999999998</v>
      </c>
      <c r="N1003" s="1">
        <v>0.68500000000000005</v>
      </c>
      <c r="P1003">
        <v>5.47</v>
      </c>
      <c r="Q1003">
        <v>5.67</v>
      </c>
      <c r="R1003">
        <v>-0.5</v>
      </c>
    </row>
    <row r="1004" spans="1:18" x14ac:dyDescent="0.45">
      <c r="A1004">
        <v>1003</v>
      </c>
      <c r="B1004" t="s">
        <v>1479</v>
      </c>
      <c r="C1004" t="s">
        <v>62</v>
      </c>
      <c r="D1004">
        <v>2</v>
      </c>
      <c r="E1004">
        <v>3</v>
      </c>
      <c r="F1004">
        <v>0</v>
      </c>
      <c r="G1004">
        <v>31</v>
      </c>
      <c r="H1004">
        <v>5</v>
      </c>
      <c r="I1004">
        <v>49.1</v>
      </c>
      <c r="J1004">
        <v>6.94</v>
      </c>
      <c r="K1004">
        <v>6.21</v>
      </c>
      <c r="L1004">
        <v>1.28</v>
      </c>
      <c r="M1004">
        <v>0.29899999999999999</v>
      </c>
      <c r="N1004" s="1">
        <v>0.67400000000000004</v>
      </c>
      <c r="P1004">
        <v>5.84</v>
      </c>
      <c r="Q1004">
        <v>5.93</v>
      </c>
      <c r="R1004">
        <v>-0.5</v>
      </c>
    </row>
    <row r="1005" spans="1:18" x14ac:dyDescent="0.45">
      <c r="A1005">
        <v>1004</v>
      </c>
      <c r="B1005" t="s">
        <v>1480</v>
      </c>
      <c r="C1005" t="s">
        <v>20</v>
      </c>
      <c r="D1005">
        <v>1</v>
      </c>
      <c r="E1005">
        <v>3</v>
      </c>
      <c r="F1005">
        <v>0</v>
      </c>
      <c r="G1005">
        <v>27</v>
      </c>
      <c r="H1005">
        <v>5</v>
      </c>
      <c r="I1005">
        <v>58.1</v>
      </c>
      <c r="J1005">
        <v>6.79</v>
      </c>
      <c r="K1005">
        <v>6.02</v>
      </c>
      <c r="L1005">
        <v>1.23</v>
      </c>
      <c r="M1005">
        <v>0.29799999999999999</v>
      </c>
      <c r="N1005" s="1">
        <v>0.66800000000000004</v>
      </c>
      <c r="P1005">
        <v>5.87</v>
      </c>
      <c r="Q1005">
        <v>5.9</v>
      </c>
      <c r="R1005">
        <v>-0.6</v>
      </c>
    </row>
    <row r="1006" spans="1:18" x14ac:dyDescent="0.45">
      <c r="A1006">
        <v>1005</v>
      </c>
      <c r="B1006" t="s">
        <v>579</v>
      </c>
      <c r="C1006" t="s">
        <v>26</v>
      </c>
      <c r="D1006">
        <v>2</v>
      </c>
      <c r="E1006">
        <v>3</v>
      </c>
      <c r="F1006">
        <v>0</v>
      </c>
      <c r="G1006">
        <v>50</v>
      </c>
      <c r="H1006">
        <v>4</v>
      </c>
      <c r="I1006">
        <v>66.099999999999994</v>
      </c>
      <c r="J1006">
        <v>11.54</v>
      </c>
      <c r="K1006">
        <v>3.94</v>
      </c>
      <c r="L1006">
        <v>1.36</v>
      </c>
      <c r="M1006">
        <v>0.28799999999999998</v>
      </c>
      <c r="N1006" s="1">
        <v>0.71</v>
      </c>
      <c r="P1006">
        <v>4.21</v>
      </c>
      <c r="Q1006">
        <v>4.01</v>
      </c>
      <c r="R1006">
        <v>0.7</v>
      </c>
    </row>
    <row r="1007" spans="1:18" x14ac:dyDescent="0.45">
      <c r="A1007">
        <v>1006</v>
      </c>
      <c r="B1007" t="s">
        <v>1481</v>
      </c>
      <c r="C1007" t="s">
        <v>71</v>
      </c>
      <c r="D1007">
        <v>2</v>
      </c>
      <c r="E1007">
        <v>1</v>
      </c>
      <c r="F1007">
        <v>1</v>
      </c>
      <c r="G1007">
        <v>45</v>
      </c>
      <c r="H1007">
        <v>4</v>
      </c>
      <c r="I1007">
        <v>54</v>
      </c>
      <c r="J1007">
        <v>9.5</v>
      </c>
      <c r="K1007">
        <v>2.67</v>
      </c>
      <c r="L1007">
        <v>1</v>
      </c>
      <c r="M1007">
        <v>0.29899999999999999</v>
      </c>
      <c r="N1007" s="1">
        <v>0.72899999999999998</v>
      </c>
      <c r="P1007">
        <v>3.67</v>
      </c>
      <c r="Q1007">
        <v>3.64</v>
      </c>
      <c r="R1007">
        <v>0.7</v>
      </c>
    </row>
    <row r="1008" spans="1:18" x14ac:dyDescent="0.45">
      <c r="A1008">
        <v>1007</v>
      </c>
      <c r="B1008" t="s">
        <v>1482</v>
      </c>
      <c r="C1008" t="s">
        <v>117</v>
      </c>
      <c r="D1008">
        <v>5</v>
      </c>
      <c r="E1008">
        <v>4</v>
      </c>
      <c r="F1008">
        <v>2</v>
      </c>
      <c r="G1008">
        <v>38</v>
      </c>
      <c r="H1008">
        <v>4</v>
      </c>
      <c r="I1008">
        <v>58.2</v>
      </c>
      <c r="J1008">
        <v>10.58</v>
      </c>
      <c r="K1008">
        <v>3.37</v>
      </c>
      <c r="L1008">
        <v>1.23</v>
      </c>
      <c r="M1008">
        <v>0.29799999999999999</v>
      </c>
      <c r="N1008" s="1">
        <v>0.76800000000000002</v>
      </c>
      <c r="P1008">
        <v>3.68</v>
      </c>
      <c r="Q1008">
        <v>3.9</v>
      </c>
      <c r="R1008">
        <v>0.6</v>
      </c>
    </row>
    <row r="1009" spans="1:18" x14ac:dyDescent="0.45">
      <c r="A1009">
        <v>1008</v>
      </c>
      <c r="B1009" t="s">
        <v>1483</v>
      </c>
      <c r="C1009" t="s">
        <v>132</v>
      </c>
      <c r="D1009">
        <v>3</v>
      </c>
      <c r="E1009">
        <v>3</v>
      </c>
      <c r="F1009">
        <v>0</v>
      </c>
      <c r="G1009">
        <v>37</v>
      </c>
      <c r="H1009">
        <v>4</v>
      </c>
      <c r="I1009">
        <v>73.099999999999994</v>
      </c>
      <c r="J1009">
        <v>8.23</v>
      </c>
      <c r="K1009">
        <v>2.46</v>
      </c>
      <c r="L1009">
        <v>1.35</v>
      </c>
      <c r="M1009">
        <v>0.3</v>
      </c>
      <c r="N1009" s="1">
        <v>0.71599999999999997</v>
      </c>
      <c r="P1009">
        <v>4.3</v>
      </c>
      <c r="Q1009">
        <v>4.32</v>
      </c>
      <c r="R1009">
        <v>0.6</v>
      </c>
    </row>
    <row r="1010" spans="1:18" x14ac:dyDescent="0.45">
      <c r="A1010">
        <v>1009</v>
      </c>
      <c r="B1010" t="s">
        <v>1484</v>
      </c>
      <c r="C1010" t="s">
        <v>52</v>
      </c>
      <c r="D1010">
        <v>5</v>
      </c>
      <c r="E1010">
        <v>5</v>
      </c>
      <c r="F1010">
        <v>0</v>
      </c>
      <c r="G1010">
        <v>39</v>
      </c>
      <c r="H1010">
        <v>4</v>
      </c>
      <c r="I1010">
        <v>74.2</v>
      </c>
      <c r="J1010">
        <v>7.83</v>
      </c>
      <c r="K1010">
        <v>2.77</v>
      </c>
      <c r="L1010">
        <v>1.2</v>
      </c>
      <c r="M1010">
        <v>0.29499999999999998</v>
      </c>
      <c r="N1010" s="1">
        <v>0.67900000000000005</v>
      </c>
      <c r="P1010">
        <v>4.58</v>
      </c>
      <c r="Q1010">
        <v>4.38</v>
      </c>
      <c r="R1010">
        <v>0.6</v>
      </c>
    </row>
    <row r="1011" spans="1:18" x14ac:dyDescent="0.45">
      <c r="A1011">
        <v>1010</v>
      </c>
      <c r="B1011" t="s">
        <v>1485</v>
      </c>
      <c r="C1011" t="s">
        <v>60</v>
      </c>
      <c r="D1011">
        <v>3</v>
      </c>
      <c r="E1011">
        <v>4</v>
      </c>
      <c r="F1011">
        <v>0</v>
      </c>
      <c r="G1011">
        <v>38</v>
      </c>
      <c r="H1011">
        <v>4</v>
      </c>
      <c r="I1011">
        <v>69</v>
      </c>
      <c r="J1011">
        <v>7.96</v>
      </c>
      <c r="K1011">
        <v>2.74</v>
      </c>
      <c r="L1011">
        <v>1.17</v>
      </c>
      <c r="M1011">
        <v>0.308</v>
      </c>
      <c r="N1011" s="1">
        <v>0.68799999999999994</v>
      </c>
      <c r="P1011">
        <v>4.57</v>
      </c>
      <c r="Q1011">
        <v>4.18</v>
      </c>
      <c r="R1011">
        <v>0.6</v>
      </c>
    </row>
    <row r="1012" spans="1:18" x14ac:dyDescent="0.45">
      <c r="A1012">
        <v>1011</v>
      </c>
      <c r="B1012" t="s">
        <v>1486</v>
      </c>
      <c r="C1012" t="s">
        <v>24</v>
      </c>
      <c r="D1012">
        <v>2</v>
      </c>
      <c r="E1012">
        <v>2</v>
      </c>
      <c r="F1012">
        <v>0</v>
      </c>
      <c r="G1012">
        <v>30</v>
      </c>
      <c r="H1012">
        <v>4</v>
      </c>
      <c r="I1012">
        <v>46.2</v>
      </c>
      <c r="J1012">
        <v>8.8699999999999992</v>
      </c>
      <c r="K1012">
        <v>3.28</v>
      </c>
      <c r="L1012">
        <v>1.35</v>
      </c>
      <c r="M1012">
        <v>0.29899999999999999</v>
      </c>
      <c r="N1012" s="1">
        <v>0.72</v>
      </c>
      <c r="P1012">
        <v>4.43</v>
      </c>
      <c r="Q1012">
        <v>4.45</v>
      </c>
      <c r="R1012">
        <v>0.4</v>
      </c>
    </row>
    <row r="1013" spans="1:18" x14ac:dyDescent="0.45">
      <c r="A1013">
        <v>1012</v>
      </c>
      <c r="B1013" t="s">
        <v>1487</v>
      </c>
      <c r="C1013" t="s">
        <v>102</v>
      </c>
      <c r="D1013">
        <v>3</v>
      </c>
      <c r="E1013">
        <v>3</v>
      </c>
      <c r="F1013">
        <v>0</v>
      </c>
      <c r="G1013">
        <v>39</v>
      </c>
      <c r="H1013">
        <v>4</v>
      </c>
      <c r="I1013">
        <v>52.1</v>
      </c>
      <c r="J1013">
        <v>9.64</v>
      </c>
      <c r="K1013">
        <v>4.6500000000000004</v>
      </c>
      <c r="L1013">
        <v>1.03</v>
      </c>
      <c r="M1013">
        <v>0.28799999999999998</v>
      </c>
      <c r="N1013" s="1">
        <v>0.71199999999999997</v>
      </c>
      <c r="P1013">
        <v>4.3</v>
      </c>
      <c r="Q1013">
        <v>4.1500000000000004</v>
      </c>
      <c r="R1013">
        <v>0.4</v>
      </c>
    </row>
    <row r="1014" spans="1:18" x14ac:dyDescent="0.45">
      <c r="A1014">
        <v>1013</v>
      </c>
      <c r="B1014" t="s">
        <v>576</v>
      </c>
      <c r="C1014" t="s">
        <v>71</v>
      </c>
      <c r="D1014">
        <v>4</v>
      </c>
      <c r="E1014">
        <v>3</v>
      </c>
      <c r="F1014">
        <v>0</v>
      </c>
      <c r="G1014">
        <v>42</v>
      </c>
      <c r="H1014">
        <v>4</v>
      </c>
      <c r="I1014">
        <v>46.2</v>
      </c>
      <c r="J1014">
        <v>8.8699999999999992</v>
      </c>
      <c r="K1014">
        <v>2.31</v>
      </c>
      <c r="L1014">
        <v>1.35</v>
      </c>
      <c r="M1014">
        <v>0.29499999999999998</v>
      </c>
      <c r="N1014" s="1">
        <v>0.72</v>
      </c>
      <c r="P1014">
        <v>4.05</v>
      </c>
      <c r="Q1014">
        <v>4.13</v>
      </c>
      <c r="R1014">
        <v>0.4</v>
      </c>
    </row>
    <row r="1015" spans="1:18" x14ac:dyDescent="0.45">
      <c r="A1015">
        <v>1014</v>
      </c>
      <c r="B1015" t="s">
        <v>1488</v>
      </c>
      <c r="C1015" t="s">
        <v>52</v>
      </c>
      <c r="D1015">
        <v>1</v>
      </c>
      <c r="E1015">
        <v>2</v>
      </c>
      <c r="F1015">
        <v>0</v>
      </c>
      <c r="G1015">
        <v>26</v>
      </c>
      <c r="H1015">
        <v>4</v>
      </c>
      <c r="I1015">
        <v>38.1</v>
      </c>
      <c r="J1015">
        <v>9.4</v>
      </c>
      <c r="K1015">
        <v>2.82</v>
      </c>
      <c r="L1015">
        <v>1.17</v>
      </c>
      <c r="M1015">
        <v>0.28399999999999997</v>
      </c>
      <c r="N1015" s="1">
        <v>0.71799999999999997</v>
      </c>
      <c r="P1015">
        <v>3.99</v>
      </c>
      <c r="Q1015">
        <v>4.04</v>
      </c>
      <c r="R1015">
        <v>0.3</v>
      </c>
    </row>
    <row r="1016" spans="1:18" x14ac:dyDescent="0.45">
      <c r="A1016">
        <v>1015</v>
      </c>
      <c r="B1016" t="s">
        <v>1489</v>
      </c>
      <c r="C1016" t="s">
        <v>50</v>
      </c>
      <c r="D1016">
        <v>3</v>
      </c>
      <c r="E1016">
        <v>3</v>
      </c>
      <c r="F1016">
        <v>0</v>
      </c>
      <c r="G1016">
        <v>28</v>
      </c>
      <c r="H1016">
        <v>4</v>
      </c>
      <c r="I1016">
        <v>60.2</v>
      </c>
      <c r="J1016">
        <v>7.27</v>
      </c>
      <c r="K1016">
        <v>2.67</v>
      </c>
      <c r="L1016">
        <v>1.48</v>
      </c>
      <c r="M1016">
        <v>0.29899999999999999</v>
      </c>
      <c r="N1016" s="1">
        <v>0.68600000000000005</v>
      </c>
      <c r="P1016">
        <v>4.8899999999999997</v>
      </c>
      <c r="Q1016">
        <v>4.72</v>
      </c>
      <c r="R1016">
        <v>0.3</v>
      </c>
    </row>
    <row r="1017" spans="1:18" x14ac:dyDescent="0.45">
      <c r="A1017">
        <v>1016</v>
      </c>
      <c r="B1017" t="s">
        <v>588</v>
      </c>
      <c r="C1017" t="s">
        <v>45</v>
      </c>
      <c r="D1017">
        <v>3</v>
      </c>
      <c r="E1017">
        <v>4</v>
      </c>
      <c r="F1017">
        <v>0</v>
      </c>
      <c r="G1017">
        <v>40</v>
      </c>
      <c r="H1017">
        <v>4</v>
      </c>
      <c r="I1017">
        <v>57</v>
      </c>
      <c r="J1017">
        <v>6.63</v>
      </c>
      <c r="K1017">
        <v>2.37</v>
      </c>
      <c r="L1017">
        <v>1.42</v>
      </c>
      <c r="M1017">
        <v>0.28899999999999998</v>
      </c>
      <c r="N1017" s="1">
        <v>0.7</v>
      </c>
      <c r="P1017">
        <v>4.58</v>
      </c>
      <c r="Q1017">
        <v>4.7300000000000004</v>
      </c>
      <c r="R1017">
        <v>0.3</v>
      </c>
    </row>
    <row r="1018" spans="1:18" x14ac:dyDescent="0.45">
      <c r="A1018">
        <v>1017</v>
      </c>
      <c r="B1018" t="s">
        <v>1490</v>
      </c>
      <c r="C1018" t="s">
        <v>54</v>
      </c>
      <c r="D1018">
        <v>2</v>
      </c>
      <c r="E1018">
        <v>1</v>
      </c>
      <c r="F1018">
        <v>0</v>
      </c>
      <c r="G1018">
        <v>44</v>
      </c>
      <c r="H1018">
        <v>4</v>
      </c>
      <c r="I1018">
        <v>62.1</v>
      </c>
      <c r="J1018">
        <v>8.9600000000000009</v>
      </c>
      <c r="K1018">
        <v>3.76</v>
      </c>
      <c r="L1018">
        <v>1.44</v>
      </c>
      <c r="M1018">
        <v>0.28899999999999998</v>
      </c>
      <c r="N1018" s="1">
        <v>0.71399999999999997</v>
      </c>
      <c r="P1018">
        <v>4.4800000000000004</v>
      </c>
      <c r="Q1018">
        <v>4.7</v>
      </c>
      <c r="R1018">
        <v>0.3</v>
      </c>
    </row>
    <row r="1019" spans="1:18" x14ac:dyDescent="0.45">
      <c r="A1019">
        <v>1018</v>
      </c>
      <c r="B1019" t="s">
        <v>1491</v>
      </c>
      <c r="C1019" t="s">
        <v>102</v>
      </c>
      <c r="D1019">
        <v>1</v>
      </c>
      <c r="E1019">
        <v>3</v>
      </c>
      <c r="F1019">
        <v>0</v>
      </c>
      <c r="G1019">
        <v>33</v>
      </c>
      <c r="H1019">
        <v>4</v>
      </c>
      <c r="I1019">
        <v>44.1</v>
      </c>
      <c r="J1019">
        <v>8.1300000000000008</v>
      </c>
      <c r="K1019">
        <v>2.64</v>
      </c>
      <c r="L1019">
        <v>1.22</v>
      </c>
      <c r="M1019">
        <v>0.30299999999999999</v>
      </c>
      <c r="N1019" s="1">
        <v>0.67200000000000004</v>
      </c>
      <c r="P1019">
        <v>4.67</v>
      </c>
      <c r="Q1019">
        <v>4.29</v>
      </c>
      <c r="R1019">
        <v>0.3</v>
      </c>
    </row>
    <row r="1020" spans="1:18" x14ac:dyDescent="0.45">
      <c r="A1020">
        <v>1019</v>
      </c>
      <c r="B1020" t="s">
        <v>1492</v>
      </c>
      <c r="C1020" t="s">
        <v>41</v>
      </c>
      <c r="D1020">
        <v>3</v>
      </c>
      <c r="E1020">
        <v>4</v>
      </c>
      <c r="F1020">
        <v>0</v>
      </c>
      <c r="G1020">
        <v>38</v>
      </c>
      <c r="H1020">
        <v>4</v>
      </c>
      <c r="I1020">
        <v>64</v>
      </c>
      <c r="J1020">
        <v>8.16</v>
      </c>
      <c r="K1020">
        <v>3.52</v>
      </c>
      <c r="L1020">
        <v>1.1299999999999999</v>
      </c>
      <c r="M1020">
        <v>0.30199999999999999</v>
      </c>
      <c r="N1020" s="1">
        <v>0.71099999999999997</v>
      </c>
      <c r="P1020">
        <v>4.3600000000000003</v>
      </c>
      <c r="Q1020">
        <v>4.43</v>
      </c>
      <c r="R1020">
        <v>0.3</v>
      </c>
    </row>
    <row r="1021" spans="1:18" x14ac:dyDescent="0.45">
      <c r="A1021">
        <v>1020</v>
      </c>
      <c r="B1021" t="s">
        <v>558</v>
      </c>
      <c r="C1021" t="s">
        <v>102</v>
      </c>
      <c r="D1021">
        <v>2</v>
      </c>
      <c r="E1021">
        <v>2</v>
      </c>
      <c r="F1021">
        <v>1</v>
      </c>
      <c r="G1021">
        <v>37</v>
      </c>
      <c r="H1021">
        <v>4</v>
      </c>
      <c r="I1021">
        <v>45</v>
      </c>
      <c r="J1021">
        <v>8.8000000000000007</v>
      </c>
      <c r="K1021">
        <v>4.2</v>
      </c>
      <c r="L1021">
        <v>1.2</v>
      </c>
      <c r="M1021">
        <v>0.28299999999999997</v>
      </c>
      <c r="N1021" s="1">
        <v>0.68400000000000005</v>
      </c>
      <c r="P1021">
        <v>4.5999999999999996</v>
      </c>
      <c r="Q1021">
        <v>4.57</v>
      </c>
      <c r="R1021">
        <v>0.2</v>
      </c>
    </row>
    <row r="1022" spans="1:18" x14ac:dyDescent="0.45">
      <c r="A1022">
        <v>1021</v>
      </c>
      <c r="B1022" t="s">
        <v>1493</v>
      </c>
      <c r="C1022" t="s">
        <v>52</v>
      </c>
      <c r="D1022">
        <v>2</v>
      </c>
      <c r="E1022">
        <v>2</v>
      </c>
      <c r="F1022">
        <v>0</v>
      </c>
      <c r="G1022">
        <v>38</v>
      </c>
      <c r="H1022">
        <v>4</v>
      </c>
      <c r="I1022">
        <v>46.1</v>
      </c>
      <c r="J1022">
        <v>7.58</v>
      </c>
      <c r="K1022">
        <v>3.11</v>
      </c>
      <c r="L1022">
        <v>1.17</v>
      </c>
      <c r="M1022">
        <v>0.28999999999999998</v>
      </c>
      <c r="N1022" s="1">
        <v>0.69</v>
      </c>
      <c r="P1022">
        <v>4.47</v>
      </c>
      <c r="Q1022">
        <v>4.42</v>
      </c>
      <c r="R1022">
        <v>0.2</v>
      </c>
    </row>
    <row r="1023" spans="1:18" x14ac:dyDescent="0.45">
      <c r="A1023">
        <v>1022</v>
      </c>
      <c r="B1023" t="s">
        <v>1494</v>
      </c>
      <c r="C1023" t="s">
        <v>32</v>
      </c>
      <c r="D1023">
        <v>3</v>
      </c>
      <c r="E1023">
        <v>2</v>
      </c>
      <c r="F1023">
        <v>0</v>
      </c>
      <c r="G1023">
        <v>30</v>
      </c>
      <c r="H1023">
        <v>4</v>
      </c>
      <c r="I1023">
        <v>50.2</v>
      </c>
      <c r="J1023">
        <v>7.99</v>
      </c>
      <c r="K1023">
        <v>3.2</v>
      </c>
      <c r="L1023">
        <v>1.24</v>
      </c>
      <c r="M1023">
        <v>0.30399999999999999</v>
      </c>
      <c r="N1023" s="1">
        <v>0.71399999999999997</v>
      </c>
      <c r="P1023">
        <v>4.4400000000000004</v>
      </c>
      <c r="Q1023">
        <v>4.58</v>
      </c>
      <c r="R1023">
        <v>0.2</v>
      </c>
    </row>
    <row r="1024" spans="1:18" x14ac:dyDescent="0.45">
      <c r="A1024">
        <v>1023</v>
      </c>
      <c r="B1024" t="s">
        <v>554</v>
      </c>
      <c r="C1024" t="s">
        <v>54</v>
      </c>
      <c r="D1024">
        <v>3</v>
      </c>
      <c r="E1024">
        <v>3</v>
      </c>
      <c r="F1024">
        <v>2</v>
      </c>
      <c r="G1024">
        <v>40</v>
      </c>
      <c r="H1024">
        <v>4</v>
      </c>
      <c r="I1024">
        <v>58.1</v>
      </c>
      <c r="J1024">
        <v>9.11</v>
      </c>
      <c r="K1024">
        <v>3.86</v>
      </c>
      <c r="L1024">
        <v>1.39</v>
      </c>
      <c r="M1024">
        <v>0.29899999999999999</v>
      </c>
      <c r="N1024" s="1">
        <v>0.71599999999999997</v>
      </c>
      <c r="P1024">
        <v>4.63</v>
      </c>
      <c r="Q1024">
        <v>4.63</v>
      </c>
      <c r="R1024">
        <v>0.2</v>
      </c>
    </row>
    <row r="1025" spans="1:18" x14ac:dyDescent="0.45">
      <c r="A1025">
        <v>1024</v>
      </c>
      <c r="B1025" t="s">
        <v>1495</v>
      </c>
      <c r="D1025">
        <v>3</v>
      </c>
      <c r="E1025">
        <v>4</v>
      </c>
      <c r="F1025">
        <v>0</v>
      </c>
      <c r="G1025">
        <v>37</v>
      </c>
      <c r="H1025">
        <v>4</v>
      </c>
      <c r="I1025">
        <v>60</v>
      </c>
      <c r="J1025">
        <v>9.9</v>
      </c>
      <c r="K1025">
        <v>5.0999999999999996</v>
      </c>
      <c r="L1025">
        <v>1.2</v>
      </c>
      <c r="M1025">
        <v>0.28399999999999997</v>
      </c>
      <c r="N1025" s="1">
        <v>0.72199999999999998</v>
      </c>
      <c r="P1025">
        <v>4.5</v>
      </c>
      <c r="Q1025">
        <v>4.6900000000000004</v>
      </c>
      <c r="R1025">
        <v>0.2</v>
      </c>
    </row>
    <row r="1026" spans="1:18" x14ac:dyDescent="0.45">
      <c r="A1026">
        <v>1025</v>
      </c>
      <c r="B1026" t="s">
        <v>1496</v>
      </c>
      <c r="D1026">
        <v>4</v>
      </c>
      <c r="E1026">
        <v>4</v>
      </c>
      <c r="F1026">
        <v>0</v>
      </c>
      <c r="G1026">
        <v>38</v>
      </c>
      <c r="H1026">
        <v>4</v>
      </c>
      <c r="I1026">
        <v>69.2</v>
      </c>
      <c r="J1026">
        <v>6.71</v>
      </c>
      <c r="K1026">
        <v>2.97</v>
      </c>
      <c r="L1026">
        <v>1.1599999999999999</v>
      </c>
      <c r="M1026">
        <v>0.29899999999999999</v>
      </c>
      <c r="N1026" s="1">
        <v>0.70299999999999996</v>
      </c>
      <c r="P1026">
        <v>4.5199999999999996</v>
      </c>
      <c r="Q1026">
        <v>4.5999999999999996</v>
      </c>
      <c r="R1026">
        <v>0.2</v>
      </c>
    </row>
    <row r="1027" spans="1:18" x14ac:dyDescent="0.45">
      <c r="A1027">
        <v>1026</v>
      </c>
      <c r="B1027" t="s">
        <v>1497</v>
      </c>
      <c r="C1027" t="s">
        <v>45</v>
      </c>
      <c r="D1027">
        <v>4</v>
      </c>
      <c r="E1027">
        <v>4</v>
      </c>
      <c r="F1027">
        <v>0</v>
      </c>
      <c r="G1027">
        <v>33</v>
      </c>
      <c r="H1027">
        <v>4</v>
      </c>
      <c r="I1027">
        <v>55.1</v>
      </c>
      <c r="J1027">
        <v>9.11</v>
      </c>
      <c r="K1027">
        <v>4.72</v>
      </c>
      <c r="L1027">
        <v>1.3</v>
      </c>
      <c r="M1027">
        <v>0.29399999999999998</v>
      </c>
      <c r="N1027" s="1">
        <v>0.70599999999999996</v>
      </c>
      <c r="P1027">
        <v>4.88</v>
      </c>
      <c r="Q1027">
        <v>4.8499999999999996</v>
      </c>
      <c r="R1027">
        <v>0.1</v>
      </c>
    </row>
    <row r="1028" spans="1:18" x14ac:dyDescent="0.45">
      <c r="A1028">
        <v>1027</v>
      </c>
      <c r="B1028" t="s">
        <v>1498</v>
      </c>
      <c r="C1028" t="s">
        <v>28</v>
      </c>
      <c r="D1028">
        <v>2</v>
      </c>
      <c r="E1028">
        <v>2</v>
      </c>
      <c r="F1028">
        <v>0</v>
      </c>
      <c r="G1028">
        <v>22</v>
      </c>
      <c r="H1028">
        <v>4</v>
      </c>
      <c r="I1028">
        <v>38</v>
      </c>
      <c r="J1028">
        <v>10.42</v>
      </c>
      <c r="K1028">
        <v>4.5</v>
      </c>
      <c r="L1028">
        <v>1.66</v>
      </c>
      <c r="M1028">
        <v>0.29599999999999999</v>
      </c>
      <c r="N1028" s="1">
        <v>0.68600000000000005</v>
      </c>
      <c r="P1028">
        <v>5.21</v>
      </c>
      <c r="Q1028">
        <v>4.99</v>
      </c>
      <c r="R1028">
        <v>0.1</v>
      </c>
    </row>
    <row r="1029" spans="1:18" x14ac:dyDescent="0.45">
      <c r="A1029">
        <v>1028</v>
      </c>
      <c r="B1029" t="s">
        <v>1499</v>
      </c>
      <c r="C1029" t="s">
        <v>89</v>
      </c>
      <c r="D1029">
        <v>2</v>
      </c>
      <c r="E1029">
        <v>3</v>
      </c>
      <c r="F1029">
        <v>0</v>
      </c>
      <c r="G1029">
        <v>33</v>
      </c>
      <c r="H1029">
        <v>4</v>
      </c>
      <c r="I1029">
        <v>43.1</v>
      </c>
      <c r="J1029">
        <v>8.94</v>
      </c>
      <c r="K1029">
        <v>4.57</v>
      </c>
      <c r="L1029">
        <v>1.25</v>
      </c>
      <c r="M1029">
        <v>0.315</v>
      </c>
      <c r="N1029" s="1">
        <v>0.72099999999999997</v>
      </c>
      <c r="P1029">
        <v>4.78</v>
      </c>
      <c r="Q1029">
        <v>4.66</v>
      </c>
      <c r="R1029">
        <v>0.1</v>
      </c>
    </row>
    <row r="1030" spans="1:18" x14ac:dyDescent="0.45">
      <c r="A1030">
        <v>1029</v>
      </c>
      <c r="B1030" t="s">
        <v>1500</v>
      </c>
      <c r="C1030" t="s">
        <v>18</v>
      </c>
      <c r="D1030">
        <v>3</v>
      </c>
      <c r="E1030">
        <v>3</v>
      </c>
      <c r="F1030">
        <v>0</v>
      </c>
      <c r="G1030">
        <v>34</v>
      </c>
      <c r="H1030">
        <v>4</v>
      </c>
      <c r="I1030">
        <v>82.2</v>
      </c>
      <c r="J1030">
        <v>6.96</v>
      </c>
      <c r="K1030">
        <v>3.16</v>
      </c>
      <c r="L1030">
        <v>1.41</v>
      </c>
      <c r="M1030">
        <v>0.29799999999999999</v>
      </c>
      <c r="N1030" s="1">
        <v>0.69099999999999995</v>
      </c>
      <c r="P1030">
        <v>4.9000000000000004</v>
      </c>
      <c r="Q1030">
        <v>4.84</v>
      </c>
      <c r="R1030">
        <v>0.1</v>
      </c>
    </row>
    <row r="1031" spans="1:18" x14ac:dyDescent="0.45">
      <c r="A1031">
        <v>1030</v>
      </c>
      <c r="B1031" t="s">
        <v>1501</v>
      </c>
      <c r="D1031">
        <v>2</v>
      </c>
      <c r="E1031">
        <v>2</v>
      </c>
      <c r="F1031">
        <v>0</v>
      </c>
      <c r="G1031">
        <v>24</v>
      </c>
      <c r="H1031">
        <v>4</v>
      </c>
      <c r="I1031">
        <v>34.200000000000003</v>
      </c>
      <c r="J1031">
        <v>7.52</v>
      </c>
      <c r="K1031">
        <v>3.63</v>
      </c>
      <c r="L1031">
        <v>1.3</v>
      </c>
      <c r="M1031">
        <v>0.29399999999999998</v>
      </c>
      <c r="N1031" s="1">
        <v>0.66700000000000004</v>
      </c>
      <c r="P1031">
        <v>4.93</v>
      </c>
      <c r="Q1031">
        <v>5.01</v>
      </c>
      <c r="R1031">
        <v>0</v>
      </c>
    </row>
    <row r="1032" spans="1:18" x14ac:dyDescent="0.45">
      <c r="A1032">
        <v>1031</v>
      </c>
      <c r="B1032" t="s">
        <v>1502</v>
      </c>
      <c r="C1032" t="s">
        <v>35</v>
      </c>
      <c r="D1032">
        <v>1</v>
      </c>
      <c r="E1032">
        <v>2</v>
      </c>
      <c r="F1032">
        <v>0</v>
      </c>
      <c r="G1032">
        <v>26</v>
      </c>
      <c r="H1032">
        <v>4</v>
      </c>
      <c r="I1032">
        <v>43.2</v>
      </c>
      <c r="J1032">
        <v>5.77</v>
      </c>
      <c r="K1032">
        <v>3.3</v>
      </c>
      <c r="L1032">
        <v>1.44</v>
      </c>
      <c r="M1032">
        <v>0.30299999999999999</v>
      </c>
      <c r="N1032" s="1">
        <v>0.64700000000000002</v>
      </c>
      <c r="P1032">
        <v>5.77</v>
      </c>
      <c r="Q1032">
        <v>5.36</v>
      </c>
      <c r="R1032">
        <v>0</v>
      </c>
    </row>
    <row r="1033" spans="1:18" x14ac:dyDescent="0.45">
      <c r="A1033">
        <v>1032</v>
      </c>
      <c r="B1033" t="s">
        <v>1503</v>
      </c>
      <c r="C1033" t="s">
        <v>89</v>
      </c>
      <c r="D1033">
        <v>1</v>
      </c>
      <c r="E1033">
        <v>3</v>
      </c>
      <c r="F1033">
        <v>0</v>
      </c>
      <c r="G1033">
        <v>24</v>
      </c>
      <c r="H1033">
        <v>4</v>
      </c>
      <c r="I1033">
        <v>48</v>
      </c>
      <c r="J1033">
        <v>7.13</v>
      </c>
      <c r="K1033">
        <v>3.75</v>
      </c>
      <c r="L1033">
        <v>1.31</v>
      </c>
      <c r="M1033">
        <v>0.311</v>
      </c>
      <c r="N1033" s="1">
        <v>0.68500000000000005</v>
      </c>
      <c r="P1033">
        <v>5.25</v>
      </c>
      <c r="Q1033">
        <v>5.01</v>
      </c>
      <c r="R1033">
        <v>0</v>
      </c>
    </row>
    <row r="1034" spans="1:18" x14ac:dyDescent="0.45">
      <c r="A1034">
        <v>1033</v>
      </c>
      <c r="B1034" t="s">
        <v>1504</v>
      </c>
      <c r="C1034" t="s">
        <v>28</v>
      </c>
      <c r="D1034">
        <v>3</v>
      </c>
      <c r="E1034">
        <v>3</v>
      </c>
      <c r="F1034">
        <v>0</v>
      </c>
      <c r="G1034">
        <v>41</v>
      </c>
      <c r="H1034">
        <v>4</v>
      </c>
      <c r="I1034">
        <v>53.1</v>
      </c>
      <c r="J1034">
        <v>8.61</v>
      </c>
      <c r="K1034">
        <v>4.22</v>
      </c>
      <c r="L1034">
        <v>1.35</v>
      </c>
      <c r="M1034">
        <v>0.29399999999999998</v>
      </c>
      <c r="N1034" s="1">
        <v>0.70399999999999996</v>
      </c>
      <c r="P1034">
        <v>4.9000000000000004</v>
      </c>
      <c r="Q1034">
        <v>4.92</v>
      </c>
      <c r="R1034">
        <v>0</v>
      </c>
    </row>
    <row r="1035" spans="1:18" x14ac:dyDescent="0.45">
      <c r="A1035">
        <v>1034</v>
      </c>
      <c r="B1035" t="s">
        <v>1505</v>
      </c>
      <c r="C1035" t="s">
        <v>75</v>
      </c>
      <c r="D1035">
        <v>3</v>
      </c>
      <c r="E1035">
        <v>4</v>
      </c>
      <c r="F1035">
        <v>0</v>
      </c>
      <c r="G1035">
        <v>32</v>
      </c>
      <c r="H1035">
        <v>4</v>
      </c>
      <c r="I1035">
        <v>60</v>
      </c>
      <c r="J1035">
        <v>7.8</v>
      </c>
      <c r="K1035">
        <v>4.05</v>
      </c>
      <c r="L1035">
        <v>1.35</v>
      </c>
      <c r="M1035">
        <v>0.29099999999999998</v>
      </c>
      <c r="N1035" s="1">
        <v>0.70299999999999996</v>
      </c>
      <c r="P1035">
        <v>4.8</v>
      </c>
      <c r="Q1035">
        <v>4.97</v>
      </c>
      <c r="R1035">
        <v>0</v>
      </c>
    </row>
    <row r="1036" spans="1:18" x14ac:dyDescent="0.45">
      <c r="A1036">
        <v>1035</v>
      </c>
      <c r="B1036" t="s">
        <v>1506</v>
      </c>
      <c r="C1036" t="s">
        <v>80</v>
      </c>
      <c r="D1036">
        <v>3</v>
      </c>
      <c r="E1036">
        <v>5</v>
      </c>
      <c r="F1036">
        <v>0</v>
      </c>
      <c r="G1036">
        <v>29</v>
      </c>
      <c r="H1036">
        <v>4</v>
      </c>
      <c r="I1036">
        <v>53.2</v>
      </c>
      <c r="J1036">
        <v>7.71</v>
      </c>
      <c r="K1036">
        <v>4.6900000000000004</v>
      </c>
      <c r="L1036">
        <v>1.34</v>
      </c>
      <c r="M1036">
        <v>0.29699999999999999</v>
      </c>
      <c r="N1036" s="1">
        <v>0.71</v>
      </c>
      <c r="P1036">
        <v>5.03</v>
      </c>
      <c r="Q1036">
        <v>5.15</v>
      </c>
      <c r="R1036">
        <v>0</v>
      </c>
    </row>
    <row r="1037" spans="1:18" x14ac:dyDescent="0.45">
      <c r="A1037">
        <v>1036</v>
      </c>
      <c r="B1037" t="s">
        <v>1507</v>
      </c>
      <c r="D1037">
        <v>2</v>
      </c>
      <c r="E1037">
        <v>4</v>
      </c>
      <c r="F1037">
        <v>0</v>
      </c>
      <c r="G1037">
        <v>26</v>
      </c>
      <c r="H1037">
        <v>4</v>
      </c>
      <c r="I1037">
        <v>45</v>
      </c>
      <c r="J1037">
        <v>8.4</v>
      </c>
      <c r="K1037">
        <v>4.2</v>
      </c>
      <c r="L1037">
        <v>1.4</v>
      </c>
      <c r="M1037">
        <v>0.29099999999999998</v>
      </c>
      <c r="N1037" s="1">
        <v>0.68799999999999994</v>
      </c>
      <c r="P1037">
        <v>5</v>
      </c>
      <c r="Q1037">
        <v>5.08</v>
      </c>
      <c r="R1037">
        <v>0</v>
      </c>
    </row>
    <row r="1038" spans="1:18" x14ac:dyDescent="0.45">
      <c r="A1038">
        <v>1037</v>
      </c>
      <c r="B1038" t="s">
        <v>1508</v>
      </c>
      <c r="C1038" t="s">
        <v>75</v>
      </c>
      <c r="D1038">
        <v>5</v>
      </c>
      <c r="E1038">
        <v>5</v>
      </c>
      <c r="F1038">
        <v>0</v>
      </c>
      <c r="G1038">
        <v>28</v>
      </c>
      <c r="H1038">
        <v>4</v>
      </c>
      <c r="I1038">
        <v>66</v>
      </c>
      <c r="J1038">
        <v>6.55</v>
      </c>
      <c r="K1038">
        <v>3.27</v>
      </c>
      <c r="L1038">
        <v>1.36</v>
      </c>
      <c r="M1038">
        <v>0.28799999999999998</v>
      </c>
      <c r="N1038" s="1">
        <v>0.69599999999999995</v>
      </c>
      <c r="P1038">
        <v>4.7699999999999996</v>
      </c>
      <c r="Q1038">
        <v>5.04</v>
      </c>
      <c r="R1038">
        <v>0</v>
      </c>
    </row>
    <row r="1039" spans="1:18" x14ac:dyDescent="0.45">
      <c r="A1039">
        <v>1038</v>
      </c>
      <c r="B1039" t="s">
        <v>1509</v>
      </c>
      <c r="D1039">
        <v>1</v>
      </c>
      <c r="E1039">
        <v>2</v>
      </c>
      <c r="F1039">
        <v>0</v>
      </c>
      <c r="G1039">
        <v>9</v>
      </c>
      <c r="H1039">
        <v>4</v>
      </c>
      <c r="I1039">
        <v>24.2</v>
      </c>
      <c r="J1039">
        <v>6.92</v>
      </c>
      <c r="K1039">
        <v>4.74</v>
      </c>
      <c r="L1039">
        <v>1.46</v>
      </c>
      <c r="M1039">
        <v>0.28899999999999998</v>
      </c>
      <c r="N1039" s="1">
        <v>0.71899999999999997</v>
      </c>
      <c r="P1039">
        <v>5.0999999999999996</v>
      </c>
      <c r="Q1039">
        <v>5.4</v>
      </c>
      <c r="R1039">
        <v>-0.1</v>
      </c>
    </row>
    <row r="1040" spans="1:18" x14ac:dyDescent="0.45">
      <c r="A1040">
        <v>1039</v>
      </c>
      <c r="B1040" t="s">
        <v>1510</v>
      </c>
      <c r="D1040">
        <v>2</v>
      </c>
      <c r="E1040">
        <v>2</v>
      </c>
      <c r="F1040">
        <v>0</v>
      </c>
      <c r="G1040">
        <v>24</v>
      </c>
      <c r="H1040">
        <v>4</v>
      </c>
      <c r="I1040">
        <v>41.2</v>
      </c>
      <c r="J1040">
        <v>8.6300000000000008</v>
      </c>
      <c r="K1040">
        <v>4.75</v>
      </c>
      <c r="L1040">
        <v>1.29</v>
      </c>
      <c r="M1040">
        <v>0.29399999999999998</v>
      </c>
      <c r="N1040" s="1">
        <v>0.69599999999999995</v>
      </c>
      <c r="P1040">
        <v>4.96</v>
      </c>
      <c r="Q1040">
        <v>5.08</v>
      </c>
      <c r="R1040">
        <v>-0.1</v>
      </c>
    </row>
    <row r="1041" spans="1:18" x14ac:dyDescent="0.45">
      <c r="A1041">
        <v>1040</v>
      </c>
      <c r="B1041" t="s">
        <v>1511</v>
      </c>
      <c r="C1041" t="s">
        <v>20</v>
      </c>
      <c r="D1041">
        <v>2</v>
      </c>
      <c r="E1041">
        <v>5</v>
      </c>
      <c r="F1041">
        <v>0</v>
      </c>
      <c r="G1041">
        <v>36</v>
      </c>
      <c r="H1041">
        <v>4</v>
      </c>
      <c r="I1041">
        <v>60.2</v>
      </c>
      <c r="J1041">
        <v>5.49</v>
      </c>
      <c r="K1041">
        <v>3.26</v>
      </c>
      <c r="L1041">
        <v>1.19</v>
      </c>
      <c r="M1041">
        <v>0.3</v>
      </c>
      <c r="N1041" s="1">
        <v>0.65200000000000002</v>
      </c>
      <c r="P1041">
        <v>5.34</v>
      </c>
      <c r="Q1041">
        <v>5.08</v>
      </c>
      <c r="R1041">
        <v>-0.1</v>
      </c>
    </row>
    <row r="1042" spans="1:18" x14ac:dyDescent="0.45">
      <c r="A1042">
        <v>1041</v>
      </c>
      <c r="B1042" t="s">
        <v>1512</v>
      </c>
      <c r="C1042" t="s">
        <v>132</v>
      </c>
      <c r="D1042">
        <v>2</v>
      </c>
      <c r="E1042">
        <v>4</v>
      </c>
      <c r="F1042">
        <v>0</v>
      </c>
      <c r="G1042">
        <v>34</v>
      </c>
      <c r="H1042">
        <v>4</v>
      </c>
      <c r="I1042">
        <v>48</v>
      </c>
      <c r="J1042">
        <v>5.81</v>
      </c>
      <c r="K1042">
        <v>3.75</v>
      </c>
      <c r="L1042">
        <v>1.5</v>
      </c>
      <c r="M1042">
        <v>0.29399999999999998</v>
      </c>
      <c r="N1042" s="1">
        <v>0.69</v>
      </c>
      <c r="P1042">
        <v>5.44</v>
      </c>
      <c r="Q1042">
        <v>5.44</v>
      </c>
      <c r="R1042">
        <v>-0.2</v>
      </c>
    </row>
    <row r="1043" spans="1:18" x14ac:dyDescent="0.45">
      <c r="A1043">
        <v>1042</v>
      </c>
      <c r="B1043" t="s">
        <v>1513</v>
      </c>
      <c r="C1043" t="s">
        <v>57</v>
      </c>
      <c r="D1043">
        <v>2</v>
      </c>
      <c r="E1043">
        <v>5</v>
      </c>
      <c r="F1043">
        <v>0</v>
      </c>
      <c r="G1043">
        <v>28</v>
      </c>
      <c r="H1043">
        <v>4</v>
      </c>
      <c r="I1043">
        <v>62.2</v>
      </c>
      <c r="J1043">
        <v>7.03</v>
      </c>
      <c r="K1043">
        <v>4.3099999999999996</v>
      </c>
      <c r="L1043">
        <v>1.44</v>
      </c>
      <c r="M1043">
        <v>0.28899999999999998</v>
      </c>
      <c r="N1043" s="1">
        <v>0.625</v>
      </c>
      <c r="P1043">
        <v>5.89</v>
      </c>
      <c r="Q1043">
        <v>5.63</v>
      </c>
      <c r="R1043">
        <v>-0.2</v>
      </c>
    </row>
    <row r="1044" spans="1:18" x14ac:dyDescent="0.45">
      <c r="A1044">
        <v>1043</v>
      </c>
      <c r="B1044" t="s">
        <v>1514</v>
      </c>
      <c r="D1044">
        <v>2</v>
      </c>
      <c r="E1044">
        <v>3</v>
      </c>
      <c r="F1044">
        <v>0</v>
      </c>
      <c r="G1044">
        <v>37</v>
      </c>
      <c r="H1044">
        <v>4</v>
      </c>
      <c r="I1044">
        <v>54.1</v>
      </c>
      <c r="J1044">
        <v>8.1199999999999992</v>
      </c>
      <c r="K1044">
        <v>4.6399999999999997</v>
      </c>
      <c r="L1044">
        <v>1.49</v>
      </c>
      <c r="M1044">
        <v>0.29899999999999999</v>
      </c>
      <c r="N1044" s="1">
        <v>0.67200000000000004</v>
      </c>
      <c r="P1044">
        <v>5.47</v>
      </c>
      <c r="Q1044">
        <v>5.37</v>
      </c>
      <c r="R1044">
        <v>-0.2</v>
      </c>
    </row>
    <row r="1045" spans="1:18" x14ac:dyDescent="0.45">
      <c r="A1045">
        <v>1044</v>
      </c>
      <c r="B1045" t="s">
        <v>1515</v>
      </c>
      <c r="D1045">
        <v>3</v>
      </c>
      <c r="E1045">
        <v>5</v>
      </c>
      <c r="F1045">
        <v>0</v>
      </c>
      <c r="G1045">
        <v>38</v>
      </c>
      <c r="H1045">
        <v>4</v>
      </c>
      <c r="I1045">
        <v>65</v>
      </c>
      <c r="J1045">
        <v>7.75</v>
      </c>
      <c r="K1045">
        <v>4.1500000000000004</v>
      </c>
      <c r="L1045">
        <v>1.52</v>
      </c>
      <c r="M1045">
        <v>0.29799999999999999</v>
      </c>
      <c r="N1045" s="1">
        <v>0.70199999999999996</v>
      </c>
      <c r="P1045">
        <v>5.12</v>
      </c>
      <c r="Q1045">
        <v>5.35</v>
      </c>
      <c r="R1045">
        <v>-0.2</v>
      </c>
    </row>
    <row r="1046" spans="1:18" x14ac:dyDescent="0.45">
      <c r="A1046">
        <v>1045</v>
      </c>
      <c r="B1046" t="s">
        <v>1516</v>
      </c>
      <c r="D1046">
        <v>4</v>
      </c>
      <c r="E1046">
        <v>4</v>
      </c>
      <c r="F1046">
        <v>0</v>
      </c>
      <c r="G1046">
        <v>29</v>
      </c>
      <c r="H1046">
        <v>4</v>
      </c>
      <c r="I1046">
        <v>46.1</v>
      </c>
      <c r="J1046">
        <v>8.94</v>
      </c>
      <c r="K1046">
        <v>5.64</v>
      </c>
      <c r="L1046">
        <v>1.17</v>
      </c>
      <c r="M1046">
        <v>0.29499999999999998</v>
      </c>
      <c r="N1046" s="1">
        <v>0.71199999999999997</v>
      </c>
      <c r="P1046">
        <v>4.8600000000000003</v>
      </c>
      <c r="Q1046">
        <v>5.09</v>
      </c>
      <c r="R1046">
        <v>-0.2</v>
      </c>
    </row>
    <row r="1047" spans="1:18" x14ac:dyDescent="0.45">
      <c r="A1047">
        <v>1046</v>
      </c>
      <c r="B1047" t="s">
        <v>1517</v>
      </c>
      <c r="D1047">
        <v>1</v>
      </c>
      <c r="E1047">
        <v>2</v>
      </c>
      <c r="F1047">
        <v>0</v>
      </c>
      <c r="G1047">
        <v>24</v>
      </c>
      <c r="H1047">
        <v>4</v>
      </c>
      <c r="I1047">
        <v>39.1</v>
      </c>
      <c r="J1047">
        <v>6.41</v>
      </c>
      <c r="K1047">
        <v>5.27</v>
      </c>
      <c r="L1047">
        <v>1.37</v>
      </c>
      <c r="M1047">
        <v>0.29799999999999999</v>
      </c>
      <c r="N1047" s="1">
        <v>0.67700000000000005</v>
      </c>
      <c r="P1047">
        <v>5.73</v>
      </c>
      <c r="Q1047">
        <v>5.72</v>
      </c>
      <c r="R1047">
        <v>-0.2</v>
      </c>
    </row>
    <row r="1048" spans="1:18" x14ac:dyDescent="0.45">
      <c r="A1048">
        <v>1047</v>
      </c>
      <c r="B1048" t="s">
        <v>1518</v>
      </c>
      <c r="C1048" t="s">
        <v>43</v>
      </c>
      <c r="D1048">
        <v>2</v>
      </c>
      <c r="E1048">
        <v>3</v>
      </c>
      <c r="F1048">
        <v>0</v>
      </c>
      <c r="G1048">
        <v>38</v>
      </c>
      <c r="H1048">
        <v>4</v>
      </c>
      <c r="I1048">
        <v>62.2</v>
      </c>
      <c r="J1048">
        <v>9.0399999999999991</v>
      </c>
      <c r="K1048">
        <v>5.89</v>
      </c>
      <c r="L1048">
        <v>1.1499999999999999</v>
      </c>
      <c r="M1048">
        <v>0.29499999999999998</v>
      </c>
      <c r="N1048" s="1">
        <v>0.69799999999999995</v>
      </c>
      <c r="P1048">
        <v>5.0199999999999996</v>
      </c>
      <c r="Q1048">
        <v>5.15</v>
      </c>
      <c r="R1048">
        <v>-0.3</v>
      </c>
    </row>
    <row r="1049" spans="1:18" x14ac:dyDescent="0.45">
      <c r="A1049">
        <v>1048</v>
      </c>
      <c r="B1049" t="s">
        <v>1519</v>
      </c>
      <c r="D1049">
        <v>2</v>
      </c>
      <c r="E1049">
        <v>3</v>
      </c>
      <c r="F1049">
        <v>0</v>
      </c>
      <c r="G1049">
        <v>30</v>
      </c>
      <c r="H1049">
        <v>4</v>
      </c>
      <c r="I1049">
        <v>44</v>
      </c>
      <c r="J1049">
        <v>8.8000000000000007</v>
      </c>
      <c r="K1049">
        <v>5.93</v>
      </c>
      <c r="L1049">
        <v>1.43</v>
      </c>
      <c r="M1049">
        <v>0.29799999999999999</v>
      </c>
      <c r="N1049" s="1">
        <v>0.72299999999999998</v>
      </c>
      <c r="P1049">
        <v>5.1100000000000003</v>
      </c>
      <c r="Q1049">
        <v>5.48</v>
      </c>
      <c r="R1049">
        <v>-0.3</v>
      </c>
    </row>
    <row r="1050" spans="1:18" x14ac:dyDescent="0.45">
      <c r="A1050">
        <v>1049</v>
      </c>
      <c r="B1050" t="s">
        <v>1520</v>
      </c>
      <c r="D1050">
        <v>2</v>
      </c>
      <c r="E1050">
        <v>4</v>
      </c>
      <c r="F1050">
        <v>0</v>
      </c>
      <c r="G1050">
        <v>30</v>
      </c>
      <c r="H1050">
        <v>4</v>
      </c>
      <c r="I1050">
        <v>44.1</v>
      </c>
      <c r="J1050">
        <v>5.69</v>
      </c>
      <c r="K1050">
        <v>5.28</v>
      </c>
      <c r="L1050">
        <v>1.22</v>
      </c>
      <c r="M1050">
        <v>0.29199999999999998</v>
      </c>
      <c r="N1050" s="1">
        <v>0.68600000000000005</v>
      </c>
      <c r="P1050">
        <v>5.49</v>
      </c>
      <c r="Q1050">
        <v>5.78</v>
      </c>
      <c r="R1050">
        <v>-0.3</v>
      </c>
    </row>
    <row r="1051" spans="1:18" x14ac:dyDescent="0.45">
      <c r="A1051">
        <v>1050</v>
      </c>
      <c r="B1051" t="s">
        <v>1521</v>
      </c>
      <c r="C1051" t="s">
        <v>54</v>
      </c>
      <c r="D1051">
        <v>2</v>
      </c>
      <c r="E1051">
        <v>4</v>
      </c>
      <c r="F1051">
        <v>0</v>
      </c>
      <c r="G1051">
        <v>39</v>
      </c>
      <c r="H1051">
        <v>4</v>
      </c>
      <c r="I1051">
        <v>63.1</v>
      </c>
      <c r="J1051">
        <v>7.11</v>
      </c>
      <c r="K1051">
        <v>4.2699999999999996</v>
      </c>
      <c r="L1051">
        <v>1.42</v>
      </c>
      <c r="M1051">
        <v>0.29199999999999998</v>
      </c>
      <c r="N1051" s="1">
        <v>0.67100000000000004</v>
      </c>
      <c r="P1051">
        <v>5.4</v>
      </c>
      <c r="Q1051">
        <v>5.53</v>
      </c>
      <c r="R1051">
        <v>-0.3</v>
      </c>
    </row>
    <row r="1052" spans="1:18" x14ac:dyDescent="0.45">
      <c r="A1052">
        <v>1051</v>
      </c>
      <c r="B1052" t="s">
        <v>1522</v>
      </c>
      <c r="D1052">
        <v>3</v>
      </c>
      <c r="E1052">
        <v>5</v>
      </c>
      <c r="F1052">
        <v>0</v>
      </c>
      <c r="G1052">
        <v>38</v>
      </c>
      <c r="H1052">
        <v>4</v>
      </c>
      <c r="I1052">
        <v>69.2</v>
      </c>
      <c r="J1052">
        <v>6.2</v>
      </c>
      <c r="K1052">
        <v>4.5199999999999996</v>
      </c>
      <c r="L1052">
        <v>1.29</v>
      </c>
      <c r="M1052">
        <v>0.29299999999999998</v>
      </c>
      <c r="N1052" s="1">
        <v>0.70799999999999996</v>
      </c>
      <c r="P1052">
        <v>5.04</v>
      </c>
      <c r="Q1052">
        <v>5.42</v>
      </c>
      <c r="R1052">
        <v>-0.4</v>
      </c>
    </row>
    <row r="1053" spans="1:18" x14ac:dyDescent="0.45">
      <c r="A1053">
        <v>1052</v>
      </c>
      <c r="B1053" t="s">
        <v>1523</v>
      </c>
      <c r="D1053">
        <v>1</v>
      </c>
      <c r="E1053">
        <v>3</v>
      </c>
      <c r="F1053">
        <v>0</v>
      </c>
      <c r="G1053">
        <v>25</v>
      </c>
      <c r="H1053">
        <v>4</v>
      </c>
      <c r="I1053">
        <v>45.2</v>
      </c>
      <c r="J1053">
        <v>5.51</v>
      </c>
      <c r="K1053">
        <v>4.92</v>
      </c>
      <c r="L1053">
        <v>1.18</v>
      </c>
      <c r="M1053">
        <v>0.29499999999999998</v>
      </c>
      <c r="N1053" s="1">
        <v>0.69099999999999995</v>
      </c>
      <c r="P1053">
        <v>5.32</v>
      </c>
      <c r="Q1053">
        <v>5.64</v>
      </c>
      <c r="R1053">
        <v>-0.4</v>
      </c>
    </row>
    <row r="1054" spans="1:18" x14ac:dyDescent="0.45">
      <c r="A1054">
        <v>1053</v>
      </c>
      <c r="B1054" t="s">
        <v>1524</v>
      </c>
      <c r="D1054">
        <v>2</v>
      </c>
      <c r="E1054">
        <v>3</v>
      </c>
      <c r="F1054">
        <v>0</v>
      </c>
      <c r="G1054">
        <v>34</v>
      </c>
      <c r="H1054">
        <v>4</v>
      </c>
      <c r="I1054">
        <v>54</v>
      </c>
      <c r="J1054">
        <v>9.17</v>
      </c>
      <c r="K1054">
        <v>6.5</v>
      </c>
      <c r="L1054">
        <v>1.5</v>
      </c>
      <c r="M1054">
        <v>0.30499999999999999</v>
      </c>
      <c r="N1054" s="1">
        <v>0.68799999999999994</v>
      </c>
      <c r="P1054">
        <v>5.83</v>
      </c>
      <c r="Q1054">
        <v>5.77</v>
      </c>
      <c r="R1054">
        <v>-0.4</v>
      </c>
    </row>
    <row r="1055" spans="1:18" x14ac:dyDescent="0.45">
      <c r="A1055">
        <v>1054</v>
      </c>
      <c r="B1055" t="s">
        <v>1525</v>
      </c>
      <c r="D1055">
        <v>2</v>
      </c>
      <c r="E1055">
        <v>4</v>
      </c>
      <c r="F1055">
        <v>0</v>
      </c>
      <c r="G1055">
        <v>32</v>
      </c>
      <c r="H1055">
        <v>4</v>
      </c>
      <c r="I1055">
        <v>55</v>
      </c>
      <c r="J1055">
        <v>6.38</v>
      </c>
      <c r="K1055">
        <v>5.73</v>
      </c>
      <c r="L1055">
        <v>1.31</v>
      </c>
      <c r="M1055">
        <v>0.28499999999999998</v>
      </c>
      <c r="N1055" s="1">
        <v>0.69299999999999995</v>
      </c>
      <c r="P1055">
        <v>5.4</v>
      </c>
      <c r="Q1055">
        <v>5.8</v>
      </c>
      <c r="R1055">
        <v>-0.5</v>
      </c>
    </row>
    <row r="1056" spans="1:18" x14ac:dyDescent="0.45">
      <c r="A1056">
        <v>1055</v>
      </c>
      <c r="B1056" t="s">
        <v>1526</v>
      </c>
      <c r="D1056">
        <v>3</v>
      </c>
      <c r="E1056">
        <v>4</v>
      </c>
      <c r="F1056">
        <v>0</v>
      </c>
      <c r="G1056">
        <v>29</v>
      </c>
      <c r="H1056">
        <v>4</v>
      </c>
      <c r="I1056">
        <v>52.2</v>
      </c>
      <c r="J1056">
        <v>8.1999999999999993</v>
      </c>
      <c r="K1056">
        <v>5.81</v>
      </c>
      <c r="L1056">
        <v>1.37</v>
      </c>
      <c r="M1056">
        <v>0.28899999999999998</v>
      </c>
      <c r="N1056" s="1">
        <v>0.67800000000000005</v>
      </c>
      <c r="P1056">
        <v>5.46</v>
      </c>
      <c r="Q1056">
        <v>5.85</v>
      </c>
      <c r="R1056">
        <v>-0.6</v>
      </c>
    </row>
    <row r="1057" spans="1:18" x14ac:dyDescent="0.45">
      <c r="A1057">
        <v>1056</v>
      </c>
      <c r="B1057" t="s">
        <v>1527</v>
      </c>
      <c r="D1057">
        <v>2</v>
      </c>
      <c r="E1057">
        <v>5</v>
      </c>
      <c r="F1057">
        <v>0</v>
      </c>
      <c r="G1057">
        <v>27</v>
      </c>
      <c r="H1057">
        <v>4</v>
      </c>
      <c r="I1057">
        <v>59.1</v>
      </c>
      <c r="J1057">
        <v>3.79</v>
      </c>
      <c r="K1057">
        <v>5.01</v>
      </c>
      <c r="L1057">
        <v>1.21</v>
      </c>
      <c r="M1057">
        <v>0.28899999999999998</v>
      </c>
      <c r="N1057" s="1">
        <v>0.67200000000000004</v>
      </c>
      <c r="P1057">
        <v>5.77</v>
      </c>
      <c r="Q1057">
        <v>6.09</v>
      </c>
      <c r="R1057">
        <v>-0.7</v>
      </c>
    </row>
    <row r="1058" spans="1:18" x14ac:dyDescent="0.45">
      <c r="A1058">
        <v>1057</v>
      </c>
      <c r="B1058" t="s">
        <v>1528</v>
      </c>
      <c r="D1058">
        <v>2</v>
      </c>
      <c r="E1058">
        <v>5</v>
      </c>
      <c r="F1058">
        <v>0</v>
      </c>
      <c r="G1058">
        <v>24</v>
      </c>
      <c r="H1058">
        <v>4</v>
      </c>
      <c r="I1058">
        <v>41.2</v>
      </c>
      <c r="J1058">
        <v>7.55</v>
      </c>
      <c r="K1058">
        <v>8.6300000000000008</v>
      </c>
      <c r="L1058">
        <v>1.51</v>
      </c>
      <c r="M1058">
        <v>0.28699999999999998</v>
      </c>
      <c r="N1058" s="1">
        <v>0.69299999999999995</v>
      </c>
      <c r="P1058">
        <v>6.47</v>
      </c>
      <c r="Q1058">
        <v>6.92</v>
      </c>
      <c r="R1058">
        <v>-0.8</v>
      </c>
    </row>
    <row r="1059" spans="1:18" x14ac:dyDescent="0.45">
      <c r="A1059">
        <v>1058</v>
      </c>
      <c r="B1059" t="s">
        <v>1529</v>
      </c>
      <c r="C1059" t="s">
        <v>102</v>
      </c>
      <c r="D1059">
        <v>4</v>
      </c>
      <c r="E1059">
        <v>3</v>
      </c>
      <c r="F1059">
        <v>0</v>
      </c>
      <c r="G1059">
        <v>51</v>
      </c>
      <c r="H1059">
        <v>3</v>
      </c>
      <c r="I1059">
        <v>77.099999999999994</v>
      </c>
      <c r="J1059">
        <v>8.15</v>
      </c>
      <c r="K1059">
        <v>2.4500000000000002</v>
      </c>
      <c r="L1059">
        <v>1.05</v>
      </c>
      <c r="M1059">
        <v>0.28599999999999998</v>
      </c>
      <c r="N1059" s="1">
        <v>0.70199999999999996</v>
      </c>
      <c r="P1059">
        <v>3.84</v>
      </c>
      <c r="Q1059">
        <v>3.89</v>
      </c>
      <c r="R1059">
        <v>0.7</v>
      </c>
    </row>
    <row r="1060" spans="1:18" x14ac:dyDescent="0.45">
      <c r="A1060">
        <v>1059</v>
      </c>
      <c r="B1060" t="s">
        <v>1530</v>
      </c>
      <c r="C1060" t="s">
        <v>45</v>
      </c>
      <c r="D1060">
        <v>3</v>
      </c>
      <c r="E1060">
        <v>3</v>
      </c>
      <c r="F1060">
        <v>0</v>
      </c>
      <c r="G1060">
        <v>46</v>
      </c>
      <c r="H1060">
        <v>3</v>
      </c>
      <c r="I1060">
        <v>60.1</v>
      </c>
      <c r="J1060">
        <v>9.6999999999999993</v>
      </c>
      <c r="K1060">
        <v>3.28</v>
      </c>
      <c r="L1060">
        <v>1.19</v>
      </c>
      <c r="M1060">
        <v>0.29599999999999999</v>
      </c>
      <c r="N1060" s="1">
        <v>0.70399999999999996</v>
      </c>
      <c r="P1060">
        <v>4.33</v>
      </c>
      <c r="Q1060">
        <v>4.12</v>
      </c>
      <c r="R1060">
        <v>0.5</v>
      </c>
    </row>
    <row r="1061" spans="1:18" x14ac:dyDescent="0.45">
      <c r="A1061">
        <v>1060</v>
      </c>
      <c r="B1061" t="s">
        <v>1531</v>
      </c>
      <c r="C1061" t="s">
        <v>102</v>
      </c>
      <c r="D1061">
        <v>2</v>
      </c>
      <c r="E1061">
        <v>3</v>
      </c>
      <c r="F1061">
        <v>1</v>
      </c>
      <c r="G1061">
        <v>57</v>
      </c>
      <c r="H1061">
        <v>3</v>
      </c>
      <c r="I1061">
        <v>58.2</v>
      </c>
      <c r="J1061">
        <v>9.35</v>
      </c>
      <c r="K1061">
        <v>3.22</v>
      </c>
      <c r="L1061">
        <v>1.07</v>
      </c>
      <c r="M1061">
        <v>0.29599999999999999</v>
      </c>
      <c r="N1061" s="1">
        <v>0.72499999999999998</v>
      </c>
      <c r="P1061">
        <v>3.99</v>
      </c>
      <c r="Q1061">
        <v>3.9</v>
      </c>
      <c r="R1061">
        <v>0.5</v>
      </c>
    </row>
    <row r="1062" spans="1:18" x14ac:dyDescent="0.45">
      <c r="A1062">
        <v>1061</v>
      </c>
      <c r="B1062" t="s">
        <v>1532</v>
      </c>
      <c r="C1062" t="s">
        <v>48</v>
      </c>
      <c r="D1062">
        <v>3</v>
      </c>
      <c r="E1062">
        <v>4</v>
      </c>
      <c r="F1062">
        <v>0</v>
      </c>
      <c r="G1062">
        <v>58</v>
      </c>
      <c r="H1062">
        <v>3</v>
      </c>
      <c r="I1062">
        <v>68.099999999999994</v>
      </c>
      <c r="J1062">
        <v>8.43</v>
      </c>
      <c r="K1062">
        <v>3.56</v>
      </c>
      <c r="L1062">
        <v>1.05</v>
      </c>
      <c r="M1062">
        <v>0.28899999999999998</v>
      </c>
      <c r="N1062" s="1">
        <v>0.71099999999999997</v>
      </c>
      <c r="P1062">
        <v>4.08</v>
      </c>
      <c r="Q1062">
        <v>4.22</v>
      </c>
      <c r="R1062">
        <v>0.4</v>
      </c>
    </row>
    <row r="1063" spans="1:18" x14ac:dyDescent="0.45">
      <c r="A1063">
        <v>1062</v>
      </c>
      <c r="B1063" t="s">
        <v>1533</v>
      </c>
      <c r="C1063" t="s">
        <v>50</v>
      </c>
      <c r="D1063">
        <v>3</v>
      </c>
      <c r="E1063">
        <v>2</v>
      </c>
      <c r="F1063">
        <v>0</v>
      </c>
      <c r="G1063">
        <v>40</v>
      </c>
      <c r="H1063">
        <v>3</v>
      </c>
      <c r="I1063">
        <v>60.2</v>
      </c>
      <c r="J1063">
        <v>7.41</v>
      </c>
      <c r="K1063">
        <v>2.67</v>
      </c>
      <c r="L1063">
        <v>1.19</v>
      </c>
      <c r="M1063">
        <v>0.29899999999999999</v>
      </c>
      <c r="N1063" s="1">
        <v>0.65900000000000003</v>
      </c>
      <c r="P1063">
        <v>4.74</v>
      </c>
      <c r="Q1063">
        <v>4.41</v>
      </c>
      <c r="R1063">
        <v>0.4</v>
      </c>
    </row>
    <row r="1064" spans="1:18" x14ac:dyDescent="0.45">
      <c r="A1064">
        <v>1063</v>
      </c>
      <c r="B1064" t="s">
        <v>1534</v>
      </c>
      <c r="D1064">
        <v>3</v>
      </c>
      <c r="E1064">
        <v>2</v>
      </c>
      <c r="F1064">
        <v>0</v>
      </c>
      <c r="G1064">
        <v>40</v>
      </c>
      <c r="H1064">
        <v>3</v>
      </c>
      <c r="I1064">
        <v>58</v>
      </c>
      <c r="J1064">
        <v>8.5299999999999994</v>
      </c>
      <c r="K1064">
        <v>3.1</v>
      </c>
      <c r="L1064">
        <v>1.24</v>
      </c>
      <c r="M1064">
        <v>0.309</v>
      </c>
      <c r="N1064" s="1">
        <v>0.73699999999999999</v>
      </c>
      <c r="P1064">
        <v>4.1900000000000004</v>
      </c>
      <c r="Q1064">
        <v>4.34</v>
      </c>
      <c r="R1064">
        <v>0.3</v>
      </c>
    </row>
    <row r="1065" spans="1:18" x14ac:dyDescent="0.45">
      <c r="A1065">
        <v>1064</v>
      </c>
      <c r="B1065" t="s">
        <v>1535</v>
      </c>
      <c r="C1065" t="s">
        <v>41</v>
      </c>
      <c r="D1065">
        <v>3</v>
      </c>
      <c r="E1065">
        <v>3</v>
      </c>
      <c r="F1065">
        <v>0</v>
      </c>
      <c r="G1065">
        <v>49</v>
      </c>
      <c r="H1065">
        <v>3</v>
      </c>
      <c r="I1065">
        <v>48.1</v>
      </c>
      <c r="J1065">
        <v>8.01</v>
      </c>
      <c r="K1065">
        <v>2.42</v>
      </c>
      <c r="L1065">
        <v>1.1200000000000001</v>
      </c>
      <c r="M1065">
        <v>0.308</v>
      </c>
      <c r="N1065" s="1">
        <v>0.73299999999999998</v>
      </c>
      <c r="P1065">
        <v>3.91</v>
      </c>
      <c r="Q1065">
        <v>4.0199999999999996</v>
      </c>
      <c r="R1065">
        <v>0.3</v>
      </c>
    </row>
    <row r="1066" spans="1:18" x14ac:dyDescent="0.45">
      <c r="A1066">
        <v>1065</v>
      </c>
      <c r="B1066" t="s">
        <v>1536</v>
      </c>
      <c r="C1066" t="s">
        <v>24</v>
      </c>
      <c r="D1066">
        <v>3</v>
      </c>
      <c r="E1066">
        <v>4</v>
      </c>
      <c r="F1066">
        <v>0</v>
      </c>
      <c r="G1066">
        <v>46</v>
      </c>
      <c r="H1066">
        <v>3</v>
      </c>
      <c r="I1066">
        <v>54</v>
      </c>
      <c r="J1066">
        <v>9.33</v>
      </c>
      <c r="K1066">
        <v>3.17</v>
      </c>
      <c r="L1066">
        <v>1.5</v>
      </c>
      <c r="M1066">
        <v>0.29699999999999999</v>
      </c>
      <c r="N1066" s="1">
        <v>0.72399999999999998</v>
      </c>
      <c r="P1066">
        <v>4.5</v>
      </c>
      <c r="Q1066">
        <v>4.51</v>
      </c>
      <c r="R1066">
        <v>0.3</v>
      </c>
    </row>
    <row r="1067" spans="1:18" x14ac:dyDescent="0.45">
      <c r="A1067">
        <v>1066</v>
      </c>
      <c r="B1067" t="s">
        <v>1537</v>
      </c>
      <c r="C1067" t="s">
        <v>80</v>
      </c>
      <c r="D1067">
        <v>2</v>
      </c>
      <c r="E1067">
        <v>3</v>
      </c>
      <c r="F1067">
        <v>0</v>
      </c>
      <c r="G1067">
        <v>41</v>
      </c>
      <c r="H1067">
        <v>3</v>
      </c>
      <c r="I1067">
        <v>64.099999999999994</v>
      </c>
      <c r="J1067">
        <v>6.72</v>
      </c>
      <c r="K1067">
        <v>2.38</v>
      </c>
      <c r="L1067">
        <v>1.26</v>
      </c>
      <c r="M1067">
        <v>0.29099999999999998</v>
      </c>
      <c r="N1067" s="1">
        <v>0.67200000000000004</v>
      </c>
      <c r="P1067">
        <v>4.62</v>
      </c>
      <c r="Q1067">
        <v>4.6100000000000003</v>
      </c>
      <c r="R1067">
        <v>0.3</v>
      </c>
    </row>
    <row r="1068" spans="1:18" x14ac:dyDescent="0.45">
      <c r="A1068">
        <v>1067</v>
      </c>
      <c r="B1068" t="s">
        <v>1538</v>
      </c>
      <c r="D1068">
        <v>2</v>
      </c>
      <c r="E1068">
        <v>2</v>
      </c>
      <c r="F1068">
        <v>0</v>
      </c>
      <c r="G1068">
        <v>20</v>
      </c>
      <c r="H1068">
        <v>3</v>
      </c>
      <c r="I1068">
        <v>42.2</v>
      </c>
      <c r="J1068">
        <v>7.8</v>
      </c>
      <c r="K1068">
        <v>2.95</v>
      </c>
      <c r="L1068">
        <v>1.26</v>
      </c>
      <c r="M1068">
        <v>0.30499999999999999</v>
      </c>
      <c r="N1068" s="1">
        <v>0.71099999999999997</v>
      </c>
      <c r="P1068">
        <v>4.43</v>
      </c>
      <c r="Q1068">
        <v>4.4000000000000004</v>
      </c>
      <c r="R1068">
        <v>0.3</v>
      </c>
    </row>
    <row r="1069" spans="1:18" x14ac:dyDescent="0.45">
      <c r="A1069">
        <v>1068</v>
      </c>
      <c r="B1069" t="s">
        <v>1539</v>
      </c>
      <c r="C1069" t="s">
        <v>50</v>
      </c>
      <c r="D1069">
        <v>1</v>
      </c>
      <c r="E1069">
        <v>2</v>
      </c>
      <c r="F1069">
        <v>0</v>
      </c>
      <c r="G1069">
        <v>52</v>
      </c>
      <c r="H1069">
        <v>3</v>
      </c>
      <c r="I1069">
        <v>63</v>
      </c>
      <c r="J1069">
        <v>9.57</v>
      </c>
      <c r="K1069">
        <v>4.1399999999999997</v>
      </c>
      <c r="L1069">
        <v>1.43</v>
      </c>
      <c r="M1069">
        <v>0.30399999999999999</v>
      </c>
      <c r="N1069" s="1">
        <v>0.70099999999999996</v>
      </c>
      <c r="P1069">
        <v>4.8600000000000003</v>
      </c>
      <c r="Q1069">
        <v>4.67</v>
      </c>
      <c r="R1069">
        <v>0.3</v>
      </c>
    </row>
    <row r="1070" spans="1:18" x14ac:dyDescent="0.45">
      <c r="A1070">
        <v>1069</v>
      </c>
      <c r="B1070" t="s">
        <v>1540</v>
      </c>
      <c r="C1070" t="s">
        <v>22</v>
      </c>
      <c r="D1070">
        <v>4</v>
      </c>
      <c r="E1070">
        <v>4</v>
      </c>
      <c r="F1070">
        <v>0</v>
      </c>
      <c r="G1070">
        <v>39</v>
      </c>
      <c r="H1070">
        <v>3</v>
      </c>
      <c r="I1070">
        <v>48</v>
      </c>
      <c r="J1070">
        <v>8.81</v>
      </c>
      <c r="K1070">
        <v>3</v>
      </c>
      <c r="L1070">
        <v>1.5</v>
      </c>
      <c r="M1070">
        <v>0.28899999999999998</v>
      </c>
      <c r="N1070" s="1">
        <v>0.71399999999999997</v>
      </c>
      <c r="P1070">
        <v>4.5</v>
      </c>
      <c r="Q1070">
        <v>4.53</v>
      </c>
      <c r="R1070">
        <v>0.3</v>
      </c>
    </row>
    <row r="1071" spans="1:18" x14ac:dyDescent="0.45">
      <c r="A1071">
        <v>1070</v>
      </c>
      <c r="B1071" t="s">
        <v>1541</v>
      </c>
      <c r="C1071" t="s">
        <v>18</v>
      </c>
      <c r="D1071">
        <v>2</v>
      </c>
      <c r="E1071">
        <v>3</v>
      </c>
      <c r="F1071">
        <v>0</v>
      </c>
      <c r="G1071">
        <v>28</v>
      </c>
      <c r="H1071">
        <v>3</v>
      </c>
      <c r="I1071">
        <v>52.2</v>
      </c>
      <c r="J1071">
        <v>6.83</v>
      </c>
      <c r="K1071">
        <v>3.24</v>
      </c>
      <c r="L1071">
        <v>1.2</v>
      </c>
      <c r="M1071">
        <v>0.29699999999999999</v>
      </c>
      <c r="N1071" s="1">
        <v>0.70599999999999996</v>
      </c>
      <c r="P1071">
        <v>4.6100000000000003</v>
      </c>
      <c r="Q1071">
        <v>4.66</v>
      </c>
      <c r="R1071">
        <v>0.2</v>
      </c>
    </row>
    <row r="1072" spans="1:18" x14ac:dyDescent="0.45">
      <c r="A1072">
        <v>1071</v>
      </c>
      <c r="B1072" t="s">
        <v>1542</v>
      </c>
      <c r="D1072">
        <v>1</v>
      </c>
      <c r="E1072">
        <v>1</v>
      </c>
      <c r="F1072">
        <v>0</v>
      </c>
      <c r="G1072">
        <v>34</v>
      </c>
      <c r="H1072">
        <v>3</v>
      </c>
      <c r="I1072">
        <v>34</v>
      </c>
      <c r="J1072">
        <v>9.5299999999999994</v>
      </c>
      <c r="K1072">
        <v>3.71</v>
      </c>
      <c r="L1072">
        <v>1.32</v>
      </c>
      <c r="M1072">
        <v>0.29399999999999998</v>
      </c>
      <c r="N1072" s="1">
        <v>0.73</v>
      </c>
      <c r="P1072">
        <v>4.24</v>
      </c>
      <c r="Q1072">
        <v>4.46</v>
      </c>
      <c r="R1072">
        <v>0.2</v>
      </c>
    </row>
    <row r="1073" spans="1:18" x14ac:dyDescent="0.45">
      <c r="A1073">
        <v>1072</v>
      </c>
      <c r="B1073" t="s">
        <v>1543</v>
      </c>
      <c r="C1073" t="s">
        <v>48</v>
      </c>
      <c r="D1073">
        <v>2</v>
      </c>
      <c r="E1073">
        <v>2</v>
      </c>
      <c r="F1073">
        <v>0</v>
      </c>
      <c r="G1073">
        <v>38</v>
      </c>
      <c r="H1073">
        <v>3</v>
      </c>
      <c r="I1073">
        <v>47</v>
      </c>
      <c r="J1073">
        <v>8.81</v>
      </c>
      <c r="K1073">
        <v>3.45</v>
      </c>
      <c r="L1073">
        <v>1.1499999999999999</v>
      </c>
      <c r="M1073">
        <v>0.29299999999999998</v>
      </c>
      <c r="N1073" s="1">
        <v>0.71399999999999997</v>
      </c>
      <c r="P1073">
        <v>4.21</v>
      </c>
      <c r="Q1073">
        <v>4.3</v>
      </c>
      <c r="R1073">
        <v>0.2</v>
      </c>
    </row>
    <row r="1074" spans="1:18" x14ac:dyDescent="0.45">
      <c r="A1074">
        <v>1073</v>
      </c>
      <c r="B1074" t="s">
        <v>1544</v>
      </c>
      <c r="C1074" t="s">
        <v>117</v>
      </c>
      <c r="D1074">
        <v>4</v>
      </c>
      <c r="E1074">
        <v>4</v>
      </c>
      <c r="F1074">
        <v>0</v>
      </c>
      <c r="G1074">
        <v>34</v>
      </c>
      <c r="H1074">
        <v>3</v>
      </c>
      <c r="I1074">
        <v>55</v>
      </c>
      <c r="J1074">
        <v>7.2</v>
      </c>
      <c r="K1074">
        <v>3.11</v>
      </c>
      <c r="L1074">
        <v>1.1499999999999999</v>
      </c>
      <c r="M1074">
        <v>0.28899999999999998</v>
      </c>
      <c r="N1074" s="1">
        <v>0.70099999999999996</v>
      </c>
      <c r="P1074">
        <v>4.42</v>
      </c>
      <c r="Q1074">
        <v>4.5599999999999996</v>
      </c>
      <c r="R1074">
        <v>0.2</v>
      </c>
    </row>
    <row r="1075" spans="1:18" x14ac:dyDescent="0.45">
      <c r="A1075">
        <v>1074</v>
      </c>
      <c r="B1075" t="s">
        <v>1545</v>
      </c>
      <c r="C1075" t="s">
        <v>71</v>
      </c>
      <c r="D1075">
        <v>3</v>
      </c>
      <c r="E1075">
        <v>4</v>
      </c>
      <c r="F1075">
        <v>0</v>
      </c>
      <c r="G1075">
        <v>38</v>
      </c>
      <c r="H1075">
        <v>3</v>
      </c>
      <c r="I1075">
        <v>69.099999999999994</v>
      </c>
      <c r="J1075">
        <v>7.01</v>
      </c>
      <c r="K1075">
        <v>2.21</v>
      </c>
      <c r="L1075">
        <v>1.17</v>
      </c>
      <c r="M1075">
        <v>0.29899999999999999</v>
      </c>
      <c r="N1075" s="1">
        <v>0.69799999999999995</v>
      </c>
      <c r="P1075">
        <v>4.29</v>
      </c>
      <c r="Q1075">
        <v>4.29</v>
      </c>
      <c r="R1075">
        <v>0.2</v>
      </c>
    </row>
    <row r="1076" spans="1:18" x14ac:dyDescent="0.45">
      <c r="A1076">
        <v>1075</v>
      </c>
      <c r="B1076" t="s">
        <v>1546</v>
      </c>
      <c r="C1076" t="s">
        <v>36</v>
      </c>
      <c r="D1076">
        <v>2</v>
      </c>
      <c r="E1076">
        <v>2</v>
      </c>
      <c r="F1076">
        <v>0</v>
      </c>
      <c r="G1076">
        <v>33</v>
      </c>
      <c r="H1076">
        <v>3</v>
      </c>
      <c r="I1076">
        <v>42.2</v>
      </c>
      <c r="J1076">
        <v>8.43</v>
      </c>
      <c r="K1076">
        <v>3.37</v>
      </c>
      <c r="L1076">
        <v>1.26</v>
      </c>
      <c r="M1076">
        <v>0.3</v>
      </c>
      <c r="N1076" s="1">
        <v>0.70599999999999996</v>
      </c>
      <c r="P1076">
        <v>4.43</v>
      </c>
      <c r="Q1076">
        <v>4.54</v>
      </c>
      <c r="R1076">
        <v>0.2</v>
      </c>
    </row>
    <row r="1077" spans="1:18" x14ac:dyDescent="0.45">
      <c r="A1077">
        <v>1076</v>
      </c>
      <c r="B1077" t="s">
        <v>1547</v>
      </c>
      <c r="C1077" t="s">
        <v>80</v>
      </c>
      <c r="D1077">
        <v>3</v>
      </c>
      <c r="E1077">
        <v>5</v>
      </c>
      <c r="F1077">
        <v>0</v>
      </c>
      <c r="G1077">
        <v>48</v>
      </c>
      <c r="H1077">
        <v>3</v>
      </c>
      <c r="I1077">
        <v>50</v>
      </c>
      <c r="J1077">
        <v>8.4600000000000009</v>
      </c>
      <c r="K1077">
        <v>4.1399999999999997</v>
      </c>
      <c r="L1077">
        <v>1.26</v>
      </c>
      <c r="M1077">
        <v>0.30299999999999999</v>
      </c>
      <c r="N1077" s="1">
        <v>0.71699999999999997</v>
      </c>
      <c r="P1077">
        <v>4.68</v>
      </c>
      <c r="Q1077">
        <v>4.7</v>
      </c>
      <c r="R1077">
        <v>0.2</v>
      </c>
    </row>
    <row r="1078" spans="1:18" x14ac:dyDescent="0.45">
      <c r="A1078">
        <v>1077</v>
      </c>
      <c r="B1078" t="s">
        <v>1548</v>
      </c>
      <c r="C1078" t="s">
        <v>75</v>
      </c>
      <c r="D1078">
        <v>1</v>
      </c>
      <c r="E1078">
        <v>2</v>
      </c>
      <c r="F1078">
        <v>0</v>
      </c>
      <c r="G1078">
        <v>27</v>
      </c>
      <c r="H1078">
        <v>3</v>
      </c>
      <c r="I1078">
        <v>34</v>
      </c>
      <c r="J1078">
        <v>9.5299999999999994</v>
      </c>
      <c r="K1078">
        <v>3.97</v>
      </c>
      <c r="L1078">
        <v>1.32</v>
      </c>
      <c r="M1078">
        <v>0.29199999999999998</v>
      </c>
      <c r="N1078" s="1">
        <v>0.71799999999999997</v>
      </c>
      <c r="P1078">
        <v>4.5</v>
      </c>
      <c r="Q1078">
        <v>4.55</v>
      </c>
      <c r="R1078">
        <v>0.1</v>
      </c>
    </row>
    <row r="1079" spans="1:18" x14ac:dyDescent="0.45">
      <c r="A1079">
        <v>1078</v>
      </c>
      <c r="B1079" t="s">
        <v>1549</v>
      </c>
      <c r="C1079" t="s">
        <v>117</v>
      </c>
      <c r="D1079">
        <v>3</v>
      </c>
      <c r="E1079">
        <v>4</v>
      </c>
      <c r="F1079">
        <v>0</v>
      </c>
      <c r="G1079">
        <v>26</v>
      </c>
      <c r="H1079">
        <v>3</v>
      </c>
      <c r="I1079">
        <v>48.1</v>
      </c>
      <c r="J1079">
        <v>5.59</v>
      </c>
      <c r="K1079">
        <v>2.61</v>
      </c>
      <c r="L1079">
        <v>1.1200000000000001</v>
      </c>
      <c r="M1079">
        <v>0.29399999999999998</v>
      </c>
      <c r="N1079" s="1">
        <v>0.68300000000000005</v>
      </c>
      <c r="P1079">
        <v>4.66</v>
      </c>
      <c r="Q1079">
        <v>4.68</v>
      </c>
      <c r="R1079">
        <v>0.1</v>
      </c>
    </row>
    <row r="1080" spans="1:18" x14ac:dyDescent="0.45">
      <c r="A1080">
        <v>1079</v>
      </c>
      <c r="B1080" t="s">
        <v>1550</v>
      </c>
      <c r="C1080" t="s">
        <v>32</v>
      </c>
      <c r="D1080">
        <v>4</v>
      </c>
      <c r="E1080">
        <v>3</v>
      </c>
      <c r="F1080">
        <v>0</v>
      </c>
      <c r="G1080">
        <v>40</v>
      </c>
      <c r="H1080">
        <v>3</v>
      </c>
      <c r="I1080">
        <v>56</v>
      </c>
      <c r="J1080">
        <v>8.36</v>
      </c>
      <c r="K1080">
        <v>3.86</v>
      </c>
      <c r="L1080">
        <v>1.29</v>
      </c>
      <c r="M1080">
        <v>0.307</v>
      </c>
      <c r="N1080" s="1">
        <v>0.73399999999999999</v>
      </c>
      <c r="P1080">
        <v>4.5</v>
      </c>
      <c r="Q1080">
        <v>4.7</v>
      </c>
      <c r="R1080">
        <v>0.1</v>
      </c>
    </row>
    <row r="1081" spans="1:18" x14ac:dyDescent="0.45">
      <c r="A1081">
        <v>1080</v>
      </c>
      <c r="B1081" t="s">
        <v>1551</v>
      </c>
      <c r="C1081" t="s">
        <v>20</v>
      </c>
      <c r="D1081">
        <v>1</v>
      </c>
      <c r="E1081">
        <v>3</v>
      </c>
      <c r="F1081">
        <v>0</v>
      </c>
      <c r="G1081">
        <v>40</v>
      </c>
      <c r="H1081">
        <v>3</v>
      </c>
      <c r="I1081">
        <v>48.1</v>
      </c>
      <c r="J1081">
        <v>9.69</v>
      </c>
      <c r="K1081">
        <v>5.22</v>
      </c>
      <c r="L1081">
        <v>1.1200000000000001</v>
      </c>
      <c r="M1081">
        <v>0.3</v>
      </c>
      <c r="N1081" s="1">
        <v>0.69699999999999995</v>
      </c>
      <c r="P1081">
        <v>4.84</v>
      </c>
      <c r="Q1081">
        <v>4.7</v>
      </c>
      <c r="R1081">
        <v>0.1</v>
      </c>
    </row>
    <row r="1082" spans="1:18" x14ac:dyDescent="0.45">
      <c r="A1082">
        <v>1081</v>
      </c>
      <c r="B1082" t="s">
        <v>1552</v>
      </c>
      <c r="C1082" t="s">
        <v>132</v>
      </c>
      <c r="D1082">
        <v>3</v>
      </c>
      <c r="E1082">
        <v>5</v>
      </c>
      <c r="F1082">
        <v>0</v>
      </c>
      <c r="G1082">
        <v>36</v>
      </c>
      <c r="H1082">
        <v>3</v>
      </c>
      <c r="I1082">
        <v>54.2</v>
      </c>
      <c r="J1082">
        <v>9.0500000000000007</v>
      </c>
      <c r="K1082">
        <v>4.9400000000000004</v>
      </c>
      <c r="L1082">
        <v>1.32</v>
      </c>
      <c r="M1082">
        <v>0.29799999999999999</v>
      </c>
      <c r="N1082" s="1">
        <v>0.71</v>
      </c>
      <c r="P1082">
        <v>4.9400000000000004</v>
      </c>
      <c r="Q1082">
        <v>4.96</v>
      </c>
      <c r="R1082">
        <v>0.1</v>
      </c>
    </row>
    <row r="1083" spans="1:18" x14ac:dyDescent="0.45">
      <c r="A1083">
        <v>1082</v>
      </c>
      <c r="B1083" t="s">
        <v>1553</v>
      </c>
      <c r="C1083" t="s">
        <v>57</v>
      </c>
      <c r="D1083">
        <v>2</v>
      </c>
      <c r="E1083">
        <v>4</v>
      </c>
      <c r="F1083">
        <v>0</v>
      </c>
      <c r="G1083">
        <v>26</v>
      </c>
      <c r="H1083">
        <v>3</v>
      </c>
      <c r="I1083">
        <v>48</v>
      </c>
      <c r="J1083">
        <v>7.31</v>
      </c>
      <c r="K1083">
        <v>3.94</v>
      </c>
      <c r="L1083">
        <v>1.5</v>
      </c>
      <c r="M1083">
        <v>0.29699999999999999</v>
      </c>
      <c r="N1083" s="1">
        <v>0.65800000000000003</v>
      </c>
      <c r="P1083">
        <v>5.63</v>
      </c>
      <c r="Q1083">
        <v>5.3</v>
      </c>
      <c r="R1083">
        <v>0</v>
      </c>
    </row>
    <row r="1084" spans="1:18" x14ac:dyDescent="0.45">
      <c r="A1084">
        <v>1083</v>
      </c>
      <c r="B1084" t="s">
        <v>1554</v>
      </c>
      <c r="D1084">
        <v>1</v>
      </c>
      <c r="E1084">
        <v>2</v>
      </c>
      <c r="F1084">
        <v>0</v>
      </c>
      <c r="G1084">
        <v>32</v>
      </c>
      <c r="H1084">
        <v>3</v>
      </c>
      <c r="I1084">
        <v>37.200000000000003</v>
      </c>
      <c r="J1084">
        <v>8.59</v>
      </c>
      <c r="K1084">
        <v>4.3</v>
      </c>
      <c r="L1084">
        <v>1.43</v>
      </c>
      <c r="M1084">
        <v>0.30599999999999999</v>
      </c>
      <c r="N1084" s="1">
        <v>0.65800000000000003</v>
      </c>
      <c r="P1084">
        <v>5.49</v>
      </c>
      <c r="Q1084">
        <v>5.09</v>
      </c>
      <c r="R1084">
        <v>0</v>
      </c>
    </row>
    <row r="1085" spans="1:18" x14ac:dyDescent="0.45">
      <c r="A1085">
        <v>1084</v>
      </c>
      <c r="B1085" t="s">
        <v>1555</v>
      </c>
      <c r="C1085" t="s">
        <v>71</v>
      </c>
      <c r="D1085">
        <v>2</v>
      </c>
      <c r="E1085">
        <v>2</v>
      </c>
      <c r="F1085">
        <v>0</v>
      </c>
      <c r="G1085">
        <v>33</v>
      </c>
      <c r="H1085">
        <v>3</v>
      </c>
      <c r="I1085">
        <v>34</v>
      </c>
      <c r="J1085">
        <v>10.32</v>
      </c>
      <c r="K1085">
        <v>4.76</v>
      </c>
      <c r="L1085">
        <v>1.32</v>
      </c>
      <c r="M1085">
        <v>0.29099999999999998</v>
      </c>
      <c r="N1085" s="1">
        <v>0.73199999999999998</v>
      </c>
      <c r="P1085">
        <v>4.5</v>
      </c>
      <c r="Q1085">
        <v>4.6399999999999997</v>
      </c>
      <c r="R1085">
        <v>0</v>
      </c>
    </row>
    <row r="1086" spans="1:18" x14ac:dyDescent="0.45">
      <c r="A1086">
        <v>1085</v>
      </c>
      <c r="B1086" t="s">
        <v>1556</v>
      </c>
      <c r="C1086" t="s">
        <v>35</v>
      </c>
      <c r="D1086">
        <v>2</v>
      </c>
      <c r="E1086">
        <v>5</v>
      </c>
      <c r="F1086">
        <v>0</v>
      </c>
      <c r="G1086">
        <v>48</v>
      </c>
      <c r="H1086">
        <v>3</v>
      </c>
      <c r="I1086">
        <v>59.2</v>
      </c>
      <c r="J1086">
        <v>7.24</v>
      </c>
      <c r="K1086">
        <v>3.17</v>
      </c>
      <c r="L1086">
        <v>1.51</v>
      </c>
      <c r="M1086">
        <v>0.312</v>
      </c>
      <c r="N1086" s="1">
        <v>0.65300000000000002</v>
      </c>
      <c r="P1086">
        <v>5.58</v>
      </c>
      <c r="Q1086">
        <v>5.08</v>
      </c>
      <c r="R1086">
        <v>0</v>
      </c>
    </row>
    <row r="1087" spans="1:18" x14ac:dyDescent="0.45">
      <c r="A1087">
        <v>1086</v>
      </c>
      <c r="B1087" t="s">
        <v>1557</v>
      </c>
      <c r="C1087" t="s">
        <v>60</v>
      </c>
      <c r="D1087">
        <v>4</v>
      </c>
      <c r="E1087">
        <v>6</v>
      </c>
      <c r="F1087">
        <v>0</v>
      </c>
      <c r="G1087">
        <v>43</v>
      </c>
      <c r="H1087">
        <v>3</v>
      </c>
      <c r="I1087">
        <v>58.2</v>
      </c>
      <c r="J1087">
        <v>7.97</v>
      </c>
      <c r="K1087">
        <v>4.1399999999999997</v>
      </c>
      <c r="L1087">
        <v>1.23</v>
      </c>
      <c r="M1087">
        <v>0.30599999999999999</v>
      </c>
      <c r="N1087" s="1">
        <v>0.67700000000000005</v>
      </c>
      <c r="P1087">
        <v>5.0599999999999996</v>
      </c>
      <c r="Q1087">
        <v>4.84</v>
      </c>
      <c r="R1087">
        <v>0</v>
      </c>
    </row>
    <row r="1088" spans="1:18" x14ac:dyDescent="0.45">
      <c r="A1088">
        <v>1087</v>
      </c>
      <c r="B1088" t="s">
        <v>1558</v>
      </c>
      <c r="D1088">
        <v>2</v>
      </c>
      <c r="E1088">
        <v>4</v>
      </c>
      <c r="F1088">
        <v>0</v>
      </c>
      <c r="G1088">
        <v>33</v>
      </c>
      <c r="H1088">
        <v>3</v>
      </c>
      <c r="I1088">
        <v>45.2</v>
      </c>
      <c r="J1088">
        <v>7.68</v>
      </c>
      <c r="K1088">
        <v>4.33</v>
      </c>
      <c r="L1088">
        <v>1.18</v>
      </c>
      <c r="M1088">
        <v>0.307</v>
      </c>
      <c r="N1088" s="1">
        <v>0.66600000000000004</v>
      </c>
      <c r="P1088">
        <v>5.32</v>
      </c>
      <c r="Q1088">
        <v>4.96</v>
      </c>
      <c r="R1088">
        <v>0</v>
      </c>
    </row>
    <row r="1089" spans="1:18" x14ac:dyDescent="0.45">
      <c r="A1089">
        <v>1088</v>
      </c>
      <c r="B1089" t="s">
        <v>1559</v>
      </c>
      <c r="C1089" t="s">
        <v>22</v>
      </c>
      <c r="D1089">
        <v>4</v>
      </c>
      <c r="E1089">
        <v>5</v>
      </c>
      <c r="F1089">
        <v>0</v>
      </c>
      <c r="G1089">
        <v>44</v>
      </c>
      <c r="H1089">
        <v>3</v>
      </c>
      <c r="I1089">
        <v>52.1</v>
      </c>
      <c r="J1089">
        <v>9.1199999999999992</v>
      </c>
      <c r="K1089">
        <v>4.3</v>
      </c>
      <c r="L1089">
        <v>1.38</v>
      </c>
      <c r="M1089">
        <v>0.28599999999999998</v>
      </c>
      <c r="N1089" s="1">
        <v>0.69599999999999995</v>
      </c>
      <c r="P1089">
        <v>4.82</v>
      </c>
      <c r="Q1089">
        <v>4.82</v>
      </c>
      <c r="R1089">
        <v>0</v>
      </c>
    </row>
    <row r="1090" spans="1:18" x14ac:dyDescent="0.45">
      <c r="A1090">
        <v>1089</v>
      </c>
      <c r="B1090" t="s">
        <v>1560</v>
      </c>
      <c r="D1090">
        <v>2</v>
      </c>
      <c r="E1090">
        <v>2</v>
      </c>
      <c r="F1090">
        <v>0</v>
      </c>
      <c r="G1090">
        <v>29</v>
      </c>
      <c r="H1090">
        <v>3</v>
      </c>
      <c r="I1090">
        <v>42.2</v>
      </c>
      <c r="J1090">
        <v>7.17</v>
      </c>
      <c r="K1090">
        <v>4</v>
      </c>
      <c r="L1090">
        <v>1.48</v>
      </c>
      <c r="M1090">
        <v>0.28899999999999998</v>
      </c>
      <c r="N1090" s="1">
        <v>0.71399999999999997</v>
      </c>
      <c r="P1090">
        <v>4.8499999999999996</v>
      </c>
      <c r="Q1090">
        <v>5.2</v>
      </c>
      <c r="R1090">
        <v>-0.1</v>
      </c>
    </row>
    <row r="1091" spans="1:18" x14ac:dyDescent="0.45">
      <c r="A1091">
        <v>1090</v>
      </c>
      <c r="B1091" t="s">
        <v>1561</v>
      </c>
      <c r="D1091">
        <v>2</v>
      </c>
      <c r="E1091">
        <v>2</v>
      </c>
      <c r="F1091">
        <v>0</v>
      </c>
      <c r="G1091">
        <v>25</v>
      </c>
      <c r="H1091">
        <v>3</v>
      </c>
      <c r="I1091">
        <v>40.200000000000003</v>
      </c>
      <c r="J1091">
        <v>7.96</v>
      </c>
      <c r="K1091">
        <v>4.8600000000000003</v>
      </c>
      <c r="L1091">
        <v>1.33</v>
      </c>
      <c r="M1091">
        <v>0.29199999999999998</v>
      </c>
      <c r="N1091" s="1">
        <v>0.71399999999999997</v>
      </c>
      <c r="P1091">
        <v>4.8600000000000003</v>
      </c>
      <c r="Q1091">
        <v>5.17</v>
      </c>
      <c r="R1091">
        <v>-0.1</v>
      </c>
    </row>
    <row r="1092" spans="1:18" x14ac:dyDescent="0.45">
      <c r="A1092">
        <v>1091</v>
      </c>
      <c r="B1092" t="s">
        <v>1562</v>
      </c>
      <c r="C1092" t="s">
        <v>43</v>
      </c>
      <c r="D1092">
        <v>5</v>
      </c>
      <c r="E1092">
        <v>7</v>
      </c>
      <c r="F1092">
        <v>0</v>
      </c>
      <c r="G1092">
        <v>45</v>
      </c>
      <c r="H1092">
        <v>3</v>
      </c>
      <c r="I1092">
        <v>61.1</v>
      </c>
      <c r="J1092">
        <v>6.75</v>
      </c>
      <c r="K1092">
        <v>3.82</v>
      </c>
      <c r="L1092">
        <v>1.17</v>
      </c>
      <c r="M1092">
        <v>0.30399999999999999</v>
      </c>
      <c r="N1092" s="1">
        <v>0.70899999999999996</v>
      </c>
      <c r="P1092">
        <v>4.7</v>
      </c>
      <c r="Q1092">
        <v>4.7699999999999996</v>
      </c>
      <c r="R1092">
        <v>-0.1</v>
      </c>
    </row>
    <row r="1093" spans="1:18" x14ac:dyDescent="0.45">
      <c r="A1093">
        <v>1092</v>
      </c>
      <c r="B1093" t="s">
        <v>1563</v>
      </c>
      <c r="D1093">
        <v>2</v>
      </c>
      <c r="E1093">
        <v>2</v>
      </c>
      <c r="F1093">
        <v>0</v>
      </c>
      <c r="G1093">
        <v>17</v>
      </c>
      <c r="H1093">
        <v>3</v>
      </c>
      <c r="I1093">
        <v>43</v>
      </c>
      <c r="J1093">
        <v>7.33</v>
      </c>
      <c r="K1093">
        <v>3.98</v>
      </c>
      <c r="L1093">
        <v>1.26</v>
      </c>
      <c r="M1093">
        <v>0.28699999999999998</v>
      </c>
      <c r="N1093" s="1">
        <v>0.69</v>
      </c>
      <c r="P1093">
        <v>4.8099999999999996</v>
      </c>
      <c r="Q1093">
        <v>4.9800000000000004</v>
      </c>
      <c r="R1093">
        <v>-0.1</v>
      </c>
    </row>
    <row r="1094" spans="1:18" x14ac:dyDescent="0.45">
      <c r="A1094">
        <v>1093</v>
      </c>
      <c r="B1094" t="s">
        <v>1564</v>
      </c>
      <c r="D1094">
        <v>3</v>
      </c>
      <c r="E1094">
        <v>3</v>
      </c>
      <c r="F1094">
        <v>0</v>
      </c>
      <c r="G1094">
        <v>44</v>
      </c>
      <c r="H1094">
        <v>3</v>
      </c>
      <c r="I1094">
        <v>57</v>
      </c>
      <c r="J1094">
        <v>8.84</v>
      </c>
      <c r="K1094">
        <v>3.79</v>
      </c>
      <c r="L1094">
        <v>1.42</v>
      </c>
      <c r="M1094">
        <v>0.29599999999999999</v>
      </c>
      <c r="N1094" s="1">
        <v>0.72699999999999998</v>
      </c>
      <c r="P1094">
        <v>4.58</v>
      </c>
      <c r="Q1094">
        <v>4.92</v>
      </c>
      <c r="R1094">
        <v>-0.1</v>
      </c>
    </row>
    <row r="1095" spans="1:18" x14ac:dyDescent="0.45">
      <c r="A1095">
        <v>1094</v>
      </c>
      <c r="B1095" t="s">
        <v>1565</v>
      </c>
      <c r="D1095">
        <v>2</v>
      </c>
      <c r="E1095">
        <v>2</v>
      </c>
      <c r="F1095">
        <v>0</v>
      </c>
      <c r="G1095">
        <v>32</v>
      </c>
      <c r="H1095">
        <v>3</v>
      </c>
      <c r="I1095">
        <v>36.1</v>
      </c>
      <c r="J1095">
        <v>11.41</v>
      </c>
      <c r="K1095">
        <v>5.95</v>
      </c>
      <c r="L1095">
        <v>1.24</v>
      </c>
      <c r="M1095">
        <v>0.28199999999999997</v>
      </c>
      <c r="N1095" s="1">
        <v>0.67400000000000004</v>
      </c>
      <c r="P1095">
        <v>4.96</v>
      </c>
      <c r="Q1095">
        <v>4.99</v>
      </c>
      <c r="R1095">
        <v>-0.1</v>
      </c>
    </row>
    <row r="1096" spans="1:18" x14ac:dyDescent="0.45">
      <c r="A1096">
        <v>1095</v>
      </c>
      <c r="B1096" t="s">
        <v>1566</v>
      </c>
      <c r="C1096" t="s">
        <v>89</v>
      </c>
      <c r="D1096">
        <v>1</v>
      </c>
      <c r="E1096">
        <v>2</v>
      </c>
      <c r="F1096">
        <v>0</v>
      </c>
      <c r="G1096">
        <v>54</v>
      </c>
      <c r="H1096">
        <v>3</v>
      </c>
      <c r="I1096">
        <v>49.2</v>
      </c>
      <c r="J1096">
        <v>7.97</v>
      </c>
      <c r="K1096">
        <v>3.98</v>
      </c>
      <c r="L1096">
        <v>1.27</v>
      </c>
      <c r="M1096">
        <v>0.29399999999999998</v>
      </c>
      <c r="N1096" s="1">
        <v>0.70899999999999996</v>
      </c>
      <c r="P1096">
        <v>4.53</v>
      </c>
      <c r="Q1096">
        <v>4.88</v>
      </c>
      <c r="R1096">
        <v>-0.1</v>
      </c>
    </row>
    <row r="1097" spans="1:18" x14ac:dyDescent="0.45">
      <c r="A1097">
        <v>1096</v>
      </c>
      <c r="B1097" t="s">
        <v>1567</v>
      </c>
      <c r="C1097" t="s">
        <v>89</v>
      </c>
      <c r="D1097">
        <v>2</v>
      </c>
      <c r="E1097">
        <v>3</v>
      </c>
      <c r="F1097">
        <v>0</v>
      </c>
      <c r="G1097">
        <v>39</v>
      </c>
      <c r="H1097">
        <v>3</v>
      </c>
      <c r="I1097">
        <v>45.2</v>
      </c>
      <c r="J1097">
        <v>8.86</v>
      </c>
      <c r="K1097">
        <v>5.71</v>
      </c>
      <c r="L1097">
        <v>1.18</v>
      </c>
      <c r="M1097">
        <v>0.30499999999999999</v>
      </c>
      <c r="N1097" s="1">
        <v>0.70099999999999996</v>
      </c>
      <c r="P1097">
        <v>5.12</v>
      </c>
      <c r="Q1097">
        <v>5.03</v>
      </c>
      <c r="R1097">
        <v>-0.1</v>
      </c>
    </row>
    <row r="1098" spans="1:18" x14ac:dyDescent="0.45">
      <c r="A1098">
        <v>1097</v>
      </c>
      <c r="B1098" t="s">
        <v>1568</v>
      </c>
      <c r="C1098" t="s">
        <v>20</v>
      </c>
      <c r="D1098">
        <v>1</v>
      </c>
      <c r="E1098">
        <v>1</v>
      </c>
      <c r="F1098">
        <v>0</v>
      </c>
      <c r="G1098">
        <v>45</v>
      </c>
      <c r="H1098">
        <v>3</v>
      </c>
      <c r="I1098">
        <v>52.2</v>
      </c>
      <c r="J1098">
        <v>9.2200000000000006</v>
      </c>
      <c r="K1098">
        <v>5.81</v>
      </c>
      <c r="L1098">
        <v>1.2</v>
      </c>
      <c r="M1098">
        <v>0.30099999999999999</v>
      </c>
      <c r="N1098" s="1">
        <v>0.70099999999999996</v>
      </c>
      <c r="P1098">
        <v>5.12</v>
      </c>
      <c r="Q1098">
        <v>5.0999999999999996</v>
      </c>
      <c r="R1098">
        <v>-0.1</v>
      </c>
    </row>
    <row r="1099" spans="1:18" x14ac:dyDescent="0.45">
      <c r="A1099">
        <v>1098</v>
      </c>
      <c r="B1099" t="s">
        <v>1569</v>
      </c>
      <c r="C1099" t="s">
        <v>45</v>
      </c>
      <c r="D1099">
        <v>1</v>
      </c>
      <c r="E1099">
        <v>2</v>
      </c>
      <c r="F1099">
        <v>0</v>
      </c>
      <c r="G1099">
        <v>19</v>
      </c>
      <c r="H1099">
        <v>3</v>
      </c>
      <c r="I1099">
        <v>28</v>
      </c>
      <c r="J1099">
        <v>8.0399999999999991</v>
      </c>
      <c r="K1099">
        <v>4.5</v>
      </c>
      <c r="L1099">
        <v>1.61</v>
      </c>
      <c r="M1099">
        <v>0.29599999999999999</v>
      </c>
      <c r="N1099" s="1">
        <v>0.69399999999999995</v>
      </c>
      <c r="P1099">
        <v>5.46</v>
      </c>
      <c r="Q1099">
        <v>5.51</v>
      </c>
      <c r="R1099">
        <v>-0.1</v>
      </c>
    </row>
    <row r="1100" spans="1:18" x14ac:dyDescent="0.45">
      <c r="A1100">
        <v>1099</v>
      </c>
      <c r="B1100" t="s">
        <v>1570</v>
      </c>
      <c r="C1100" t="s">
        <v>48</v>
      </c>
      <c r="D1100">
        <v>2</v>
      </c>
      <c r="E1100">
        <v>2</v>
      </c>
      <c r="F1100">
        <v>0</v>
      </c>
      <c r="G1100">
        <v>24</v>
      </c>
      <c r="H1100">
        <v>3</v>
      </c>
      <c r="I1100">
        <v>34.1</v>
      </c>
      <c r="J1100">
        <v>7.61</v>
      </c>
      <c r="K1100">
        <v>5.25</v>
      </c>
      <c r="L1100">
        <v>1.31</v>
      </c>
      <c r="M1100">
        <v>0.28699999999999998</v>
      </c>
      <c r="N1100" s="1">
        <v>0.70199999999999996</v>
      </c>
      <c r="P1100">
        <v>4.99</v>
      </c>
      <c r="Q1100">
        <v>5.38</v>
      </c>
      <c r="R1100">
        <v>-0.2</v>
      </c>
    </row>
    <row r="1101" spans="1:18" x14ac:dyDescent="0.45">
      <c r="A1101">
        <v>1100</v>
      </c>
      <c r="B1101" t="s">
        <v>1571</v>
      </c>
      <c r="C1101" t="s">
        <v>117</v>
      </c>
      <c r="D1101">
        <v>1</v>
      </c>
      <c r="E1101">
        <v>2</v>
      </c>
      <c r="F1101">
        <v>0</v>
      </c>
      <c r="G1101">
        <v>27</v>
      </c>
      <c r="H1101">
        <v>3</v>
      </c>
      <c r="I1101">
        <v>37</v>
      </c>
      <c r="J1101">
        <v>9</v>
      </c>
      <c r="K1101">
        <v>7.05</v>
      </c>
      <c r="L1101">
        <v>1.22</v>
      </c>
      <c r="M1101">
        <v>0.28699999999999998</v>
      </c>
      <c r="N1101" s="1">
        <v>0.71399999999999997</v>
      </c>
      <c r="P1101">
        <v>5.1100000000000003</v>
      </c>
      <c r="Q1101">
        <v>5.44</v>
      </c>
      <c r="R1101">
        <v>-0.2</v>
      </c>
    </row>
    <row r="1102" spans="1:18" x14ac:dyDescent="0.45">
      <c r="A1102">
        <v>1101</v>
      </c>
      <c r="B1102" t="s">
        <v>1572</v>
      </c>
      <c r="D1102">
        <v>3</v>
      </c>
      <c r="E1102">
        <v>4</v>
      </c>
      <c r="F1102">
        <v>0</v>
      </c>
      <c r="G1102">
        <v>25</v>
      </c>
      <c r="H1102">
        <v>3</v>
      </c>
      <c r="I1102">
        <v>50.2</v>
      </c>
      <c r="J1102">
        <v>7.46</v>
      </c>
      <c r="K1102">
        <v>4.62</v>
      </c>
      <c r="L1102">
        <v>1.24</v>
      </c>
      <c r="M1102">
        <v>0.29699999999999999</v>
      </c>
      <c r="N1102" s="1">
        <v>0.69399999999999995</v>
      </c>
      <c r="P1102">
        <v>5.15</v>
      </c>
      <c r="Q1102">
        <v>5.23</v>
      </c>
      <c r="R1102">
        <v>-0.2</v>
      </c>
    </row>
    <row r="1103" spans="1:18" x14ac:dyDescent="0.45">
      <c r="A1103">
        <v>1102</v>
      </c>
      <c r="B1103" t="s">
        <v>1573</v>
      </c>
      <c r="D1103">
        <v>2</v>
      </c>
      <c r="E1103">
        <v>4</v>
      </c>
      <c r="F1103">
        <v>0</v>
      </c>
      <c r="G1103">
        <v>32</v>
      </c>
      <c r="H1103">
        <v>3</v>
      </c>
      <c r="I1103">
        <v>52.2</v>
      </c>
      <c r="J1103">
        <v>7.17</v>
      </c>
      <c r="K1103">
        <v>4.95</v>
      </c>
      <c r="L1103">
        <v>1.2</v>
      </c>
      <c r="M1103">
        <v>0.29299999999999998</v>
      </c>
      <c r="N1103" s="1">
        <v>0.66500000000000004</v>
      </c>
      <c r="P1103">
        <v>5.29</v>
      </c>
      <c r="Q1103">
        <v>5.44</v>
      </c>
      <c r="R1103">
        <v>-0.2</v>
      </c>
    </row>
    <row r="1104" spans="1:18" x14ac:dyDescent="0.45">
      <c r="A1104">
        <v>1103</v>
      </c>
      <c r="B1104" t="s">
        <v>1574</v>
      </c>
      <c r="C1104" t="s">
        <v>36</v>
      </c>
      <c r="D1104">
        <v>4</v>
      </c>
      <c r="E1104">
        <v>5</v>
      </c>
      <c r="F1104">
        <v>0</v>
      </c>
      <c r="G1104">
        <v>38</v>
      </c>
      <c r="H1104">
        <v>3</v>
      </c>
      <c r="I1104">
        <v>54.2</v>
      </c>
      <c r="J1104">
        <v>8.06</v>
      </c>
      <c r="K1104">
        <v>5.27</v>
      </c>
      <c r="L1104">
        <v>1.1499999999999999</v>
      </c>
      <c r="M1104">
        <v>0.30199999999999999</v>
      </c>
      <c r="N1104" s="1">
        <v>0.72499999999999998</v>
      </c>
      <c r="P1104">
        <v>4.7699999999999996</v>
      </c>
      <c r="Q1104">
        <v>5.05</v>
      </c>
      <c r="R1104">
        <v>-0.2</v>
      </c>
    </row>
    <row r="1105" spans="1:18" x14ac:dyDescent="0.45">
      <c r="A1105">
        <v>1104</v>
      </c>
      <c r="B1105" t="s">
        <v>1575</v>
      </c>
      <c r="D1105">
        <v>3</v>
      </c>
      <c r="E1105">
        <v>5</v>
      </c>
      <c r="F1105">
        <v>0</v>
      </c>
      <c r="G1105">
        <v>37</v>
      </c>
      <c r="H1105">
        <v>3</v>
      </c>
      <c r="I1105">
        <v>58</v>
      </c>
      <c r="J1105">
        <v>7.14</v>
      </c>
      <c r="K1105">
        <v>4.5</v>
      </c>
      <c r="L1105">
        <v>1.24</v>
      </c>
      <c r="M1105">
        <v>0.29899999999999999</v>
      </c>
      <c r="N1105" s="1">
        <v>0.68500000000000005</v>
      </c>
      <c r="P1105">
        <v>5.12</v>
      </c>
      <c r="Q1105">
        <v>5.17</v>
      </c>
      <c r="R1105">
        <v>-0.2</v>
      </c>
    </row>
    <row r="1106" spans="1:18" x14ac:dyDescent="0.45">
      <c r="A1106">
        <v>1105</v>
      </c>
      <c r="B1106" t="s">
        <v>1576</v>
      </c>
      <c r="C1106" t="s">
        <v>26</v>
      </c>
      <c r="D1106">
        <v>3</v>
      </c>
      <c r="E1106">
        <v>5</v>
      </c>
      <c r="F1106">
        <v>0</v>
      </c>
      <c r="G1106">
        <v>35</v>
      </c>
      <c r="H1106">
        <v>3</v>
      </c>
      <c r="I1106">
        <v>54</v>
      </c>
      <c r="J1106">
        <v>8.83</v>
      </c>
      <c r="K1106">
        <v>6</v>
      </c>
      <c r="L1106">
        <v>1.33</v>
      </c>
      <c r="M1106">
        <v>0.29099999999999998</v>
      </c>
      <c r="N1106" s="1">
        <v>0.69899999999999995</v>
      </c>
      <c r="P1106">
        <v>5.17</v>
      </c>
      <c r="Q1106">
        <v>5.5</v>
      </c>
      <c r="R1106">
        <v>-0.3</v>
      </c>
    </row>
    <row r="1107" spans="1:18" x14ac:dyDescent="0.45">
      <c r="A1107">
        <v>1106</v>
      </c>
      <c r="B1107" t="s">
        <v>1577</v>
      </c>
      <c r="C1107" t="s">
        <v>26</v>
      </c>
      <c r="D1107">
        <v>2</v>
      </c>
      <c r="E1107">
        <v>3</v>
      </c>
      <c r="F1107">
        <v>0</v>
      </c>
      <c r="G1107">
        <v>26</v>
      </c>
      <c r="H1107">
        <v>3</v>
      </c>
      <c r="I1107">
        <v>38.200000000000003</v>
      </c>
      <c r="J1107">
        <v>8.3699999999999992</v>
      </c>
      <c r="K1107">
        <v>6.74</v>
      </c>
      <c r="L1107">
        <v>1.4</v>
      </c>
      <c r="M1107">
        <v>0.29199999999999998</v>
      </c>
      <c r="N1107" s="1">
        <v>0.68799999999999994</v>
      </c>
      <c r="P1107">
        <v>5.81</v>
      </c>
      <c r="Q1107">
        <v>5.81</v>
      </c>
      <c r="R1107">
        <v>-0.3</v>
      </c>
    </row>
    <row r="1108" spans="1:18" x14ac:dyDescent="0.45">
      <c r="A1108">
        <v>1107</v>
      </c>
      <c r="B1108" t="s">
        <v>1578</v>
      </c>
      <c r="C1108" t="s">
        <v>43</v>
      </c>
      <c r="D1108">
        <v>4</v>
      </c>
      <c r="E1108">
        <v>6</v>
      </c>
      <c r="F1108">
        <v>0</v>
      </c>
      <c r="G1108">
        <v>28</v>
      </c>
      <c r="H1108">
        <v>3</v>
      </c>
      <c r="I1108">
        <v>71.2</v>
      </c>
      <c r="J1108">
        <v>6.78</v>
      </c>
      <c r="K1108">
        <v>4.1399999999999997</v>
      </c>
      <c r="L1108">
        <v>1.26</v>
      </c>
      <c r="M1108">
        <v>0.30299999999999999</v>
      </c>
      <c r="N1108" s="1">
        <v>0.68799999999999994</v>
      </c>
      <c r="P1108">
        <v>5.15</v>
      </c>
      <c r="Q1108">
        <v>5.24</v>
      </c>
      <c r="R1108">
        <v>-0.4</v>
      </c>
    </row>
    <row r="1109" spans="1:18" x14ac:dyDescent="0.45">
      <c r="A1109">
        <v>1108</v>
      </c>
      <c r="B1109" t="s">
        <v>1579</v>
      </c>
      <c r="C1109" t="s">
        <v>26</v>
      </c>
      <c r="D1109">
        <v>3</v>
      </c>
      <c r="E1109">
        <v>5</v>
      </c>
      <c r="F1109">
        <v>0</v>
      </c>
      <c r="G1109">
        <v>34</v>
      </c>
      <c r="H1109">
        <v>3</v>
      </c>
      <c r="I1109">
        <v>54.1</v>
      </c>
      <c r="J1109">
        <v>6.13</v>
      </c>
      <c r="K1109">
        <v>4.97</v>
      </c>
      <c r="L1109">
        <v>1.33</v>
      </c>
      <c r="M1109">
        <v>0.29099999999999998</v>
      </c>
      <c r="N1109" s="1">
        <v>0.67700000000000005</v>
      </c>
      <c r="P1109">
        <v>5.47</v>
      </c>
      <c r="Q1109">
        <v>5.63</v>
      </c>
      <c r="R1109">
        <v>-0.4</v>
      </c>
    </row>
    <row r="1110" spans="1:18" x14ac:dyDescent="0.45">
      <c r="A1110">
        <v>1109</v>
      </c>
      <c r="B1110" t="s">
        <v>1580</v>
      </c>
      <c r="C1110" t="s">
        <v>39</v>
      </c>
      <c r="D1110">
        <v>2</v>
      </c>
      <c r="E1110">
        <v>5</v>
      </c>
      <c r="F1110">
        <v>0</v>
      </c>
      <c r="G1110">
        <v>30</v>
      </c>
      <c r="H1110">
        <v>3</v>
      </c>
      <c r="I1110">
        <v>49</v>
      </c>
      <c r="J1110">
        <v>7.16</v>
      </c>
      <c r="K1110">
        <v>5.88</v>
      </c>
      <c r="L1110">
        <v>1.29</v>
      </c>
      <c r="M1110">
        <v>0.29299999999999998</v>
      </c>
      <c r="N1110" s="1">
        <v>0.66900000000000004</v>
      </c>
      <c r="P1110">
        <v>5.69</v>
      </c>
      <c r="Q1110">
        <v>5.79</v>
      </c>
      <c r="R1110">
        <v>-0.4</v>
      </c>
    </row>
    <row r="1111" spans="1:18" x14ac:dyDescent="0.45">
      <c r="A1111">
        <v>1110</v>
      </c>
      <c r="B1111" t="s">
        <v>1581</v>
      </c>
      <c r="C1111" t="s">
        <v>52</v>
      </c>
      <c r="D1111">
        <v>1</v>
      </c>
      <c r="E1111">
        <v>1</v>
      </c>
      <c r="F1111">
        <v>0</v>
      </c>
      <c r="G1111">
        <v>34</v>
      </c>
      <c r="H1111">
        <v>3</v>
      </c>
      <c r="I1111">
        <v>37.200000000000003</v>
      </c>
      <c r="J1111">
        <v>7.16</v>
      </c>
      <c r="K1111">
        <v>5.25</v>
      </c>
      <c r="L1111">
        <v>1.43</v>
      </c>
      <c r="M1111">
        <v>0.28699999999999998</v>
      </c>
      <c r="N1111" s="1">
        <v>0.70299999999999996</v>
      </c>
      <c r="P1111">
        <v>5.25</v>
      </c>
      <c r="Q1111">
        <v>5.72</v>
      </c>
      <c r="R1111">
        <v>-0.4</v>
      </c>
    </row>
    <row r="1112" spans="1:18" x14ac:dyDescent="0.45">
      <c r="A1112">
        <v>1111</v>
      </c>
      <c r="B1112" t="s">
        <v>1582</v>
      </c>
      <c r="C1112" t="s">
        <v>43</v>
      </c>
      <c r="D1112">
        <v>2</v>
      </c>
      <c r="E1112">
        <v>3</v>
      </c>
      <c r="F1112">
        <v>0</v>
      </c>
      <c r="G1112">
        <v>37</v>
      </c>
      <c r="H1112">
        <v>3</v>
      </c>
      <c r="I1112">
        <v>50.2</v>
      </c>
      <c r="J1112">
        <v>8.17</v>
      </c>
      <c r="K1112">
        <v>5.15</v>
      </c>
      <c r="L1112">
        <v>1.42</v>
      </c>
      <c r="M1112">
        <v>0.30099999999999999</v>
      </c>
      <c r="N1112" s="1">
        <v>0.70199999999999996</v>
      </c>
      <c r="P1112">
        <v>5.33</v>
      </c>
      <c r="Q1112">
        <v>5.39</v>
      </c>
      <c r="R1112">
        <v>-0.4</v>
      </c>
    </row>
    <row r="1113" spans="1:18" x14ac:dyDescent="0.45">
      <c r="A1113">
        <v>1112</v>
      </c>
      <c r="B1113" t="s">
        <v>1583</v>
      </c>
      <c r="D1113">
        <v>1</v>
      </c>
      <c r="E1113">
        <v>3</v>
      </c>
      <c r="F1113">
        <v>0</v>
      </c>
      <c r="G1113">
        <v>24</v>
      </c>
      <c r="H1113">
        <v>3</v>
      </c>
      <c r="I1113">
        <v>40.200000000000003</v>
      </c>
      <c r="J1113">
        <v>4.42</v>
      </c>
      <c r="K1113">
        <v>5.31</v>
      </c>
      <c r="L1113">
        <v>1.33</v>
      </c>
      <c r="M1113">
        <v>0.30099999999999999</v>
      </c>
      <c r="N1113" s="1">
        <v>0.68100000000000005</v>
      </c>
      <c r="P1113">
        <v>5.97</v>
      </c>
      <c r="Q1113">
        <v>6.11</v>
      </c>
      <c r="R1113">
        <v>-0.5</v>
      </c>
    </row>
    <row r="1114" spans="1:18" x14ac:dyDescent="0.45">
      <c r="A1114">
        <v>1113</v>
      </c>
      <c r="B1114" t="s">
        <v>1584</v>
      </c>
      <c r="C1114" t="s">
        <v>41</v>
      </c>
      <c r="D1114">
        <v>2</v>
      </c>
      <c r="E1114">
        <v>3</v>
      </c>
      <c r="F1114">
        <v>0</v>
      </c>
      <c r="G1114">
        <v>28</v>
      </c>
      <c r="H1114">
        <v>3</v>
      </c>
      <c r="I1114">
        <v>50.2</v>
      </c>
      <c r="J1114">
        <v>6.75</v>
      </c>
      <c r="K1114">
        <v>5.15</v>
      </c>
      <c r="L1114">
        <v>1.24</v>
      </c>
      <c r="M1114">
        <v>0.29699999999999999</v>
      </c>
      <c r="N1114" s="1">
        <v>0.66900000000000004</v>
      </c>
      <c r="P1114">
        <v>5.5</v>
      </c>
      <c r="Q1114">
        <v>5.8</v>
      </c>
      <c r="R1114">
        <v>-0.5</v>
      </c>
    </row>
    <row r="1115" spans="1:18" x14ac:dyDescent="0.45">
      <c r="A1115">
        <v>1114</v>
      </c>
      <c r="B1115" t="s">
        <v>1585</v>
      </c>
      <c r="D1115">
        <v>2</v>
      </c>
      <c r="E1115">
        <v>3</v>
      </c>
      <c r="F1115">
        <v>0</v>
      </c>
      <c r="G1115">
        <v>33</v>
      </c>
      <c r="H1115">
        <v>3</v>
      </c>
      <c r="I1115">
        <v>55</v>
      </c>
      <c r="J1115">
        <v>7.36</v>
      </c>
      <c r="K1115">
        <v>5.73</v>
      </c>
      <c r="L1115">
        <v>1.31</v>
      </c>
      <c r="M1115">
        <v>0.28799999999999998</v>
      </c>
      <c r="N1115" s="1">
        <v>0.68500000000000005</v>
      </c>
      <c r="P1115">
        <v>5.4</v>
      </c>
      <c r="Q1115">
        <v>5.86</v>
      </c>
      <c r="R1115">
        <v>-0.6</v>
      </c>
    </row>
    <row r="1116" spans="1:18" x14ac:dyDescent="0.45">
      <c r="A1116">
        <v>1115</v>
      </c>
      <c r="B1116" t="s">
        <v>1586</v>
      </c>
      <c r="C1116" t="s">
        <v>18</v>
      </c>
      <c r="D1116">
        <v>1</v>
      </c>
      <c r="E1116">
        <v>4</v>
      </c>
      <c r="F1116">
        <v>0</v>
      </c>
      <c r="G1116">
        <v>21</v>
      </c>
      <c r="H1116">
        <v>3</v>
      </c>
      <c r="I1116">
        <v>38.200000000000003</v>
      </c>
      <c r="J1116">
        <v>9.07</v>
      </c>
      <c r="K1116">
        <v>10</v>
      </c>
      <c r="L1116">
        <v>1.4</v>
      </c>
      <c r="M1116">
        <v>0.28299999999999997</v>
      </c>
      <c r="N1116" s="1">
        <v>0.66600000000000004</v>
      </c>
      <c r="P1116">
        <v>6.98</v>
      </c>
      <c r="Q1116">
        <v>7.05</v>
      </c>
      <c r="R1116">
        <v>-0.9</v>
      </c>
    </row>
    <row r="1117" spans="1:18" x14ac:dyDescent="0.45">
      <c r="A1117">
        <v>1116</v>
      </c>
      <c r="B1117" t="s">
        <v>557</v>
      </c>
      <c r="C1117" t="s">
        <v>26</v>
      </c>
      <c r="D1117">
        <v>5</v>
      </c>
      <c r="E1117">
        <v>3</v>
      </c>
      <c r="F1117">
        <v>1</v>
      </c>
      <c r="G1117">
        <v>38</v>
      </c>
      <c r="H1117">
        <v>2</v>
      </c>
      <c r="I1117">
        <v>43.1</v>
      </c>
      <c r="J1117">
        <v>10.39</v>
      </c>
      <c r="K1117">
        <v>2.29</v>
      </c>
      <c r="L1117">
        <v>1.25</v>
      </c>
      <c r="M1117">
        <v>0.29599999999999999</v>
      </c>
      <c r="N1117" s="1">
        <v>0.76400000000000001</v>
      </c>
      <c r="P1117">
        <v>3.53</v>
      </c>
      <c r="Q1117">
        <v>3.51</v>
      </c>
      <c r="R1117">
        <v>0.6</v>
      </c>
    </row>
    <row r="1118" spans="1:18" x14ac:dyDescent="0.45">
      <c r="A1118">
        <v>1117</v>
      </c>
      <c r="B1118" t="s">
        <v>1587</v>
      </c>
      <c r="C1118" t="s">
        <v>26</v>
      </c>
      <c r="D1118">
        <v>3</v>
      </c>
      <c r="E1118">
        <v>3</v>
      </c>
      <c r="F1118">
        <v>0</v>
      </c>
      <c r="G1118">
        <v>34</v>
      </c>
      <c r="H1118">
        <v>2</v>
      </c>
      <c r="I1118">
        <v>48</v>
      </c>
      <c r="J1118">
        <v>10.130000000000001</v>
      </c>
      <c r="K1118">
        <v>3.19</v>
      </c>
      <c r="L1118">
        <v>1.1299999999999999</v>
      </c>
      <c r="M1118">
        <v>0.29399999999999998</v>
      </c>
      <c r="N1118" s="1">
        <v>0.71699999999999997</v>
      </c>
      <c r="P1118">
        <v>3.94</v>
      </c>
      <c r="Q1118">
        <v>3.94</v>
      </c>
      <c r="R1118">
        <v>0.5</v>
      </c>
    </row>
    <row r="1119" spans="1:18" x14ac:dyDescent="0.45">
      <c r="A1119">
        <v>1118</v>
      </c>
      <c r="B1119" t="s">
        <v>1588</v>
      </c>
      <c r="C1119" t="s">
        <v>48</v>
      </c>
      <c r="D1119">
        <v>3</v>
      </c>
      <c r="E1119">
        <v>3</v>
      </c>
      <c r="F1119">
        <v>0</v>
      </c>
      <c r="G1119">
        <v>37</v>
      </c>
      <c r="H1119">
        <v>2</v>
      </c>
      <c r="I1119">
        <v>56</v>
      </c>
      <c r="J1119">
        <v>9.16</v>
      </c>
      <c r="K1119">
        <v>3.38</v>
      </c>
      <c r="L1119">
        <v>1.1299999999999999</v>
      </c>
      <c r="M1119">
        <v>0.28699999999999998</v>
      </c>
      <c r="N1119" s="1">
        <v>0.73499999999999999</v>
      </c>
      <c r="P1119">
        <v>3.86</v>
      </c>
      <c r="Q1119">
        <v>4.13</v>
      </c>
      <c r="R1119">
        <v>0.5</v>
      </c>
    </row>
    <row r="1120" spans="1:18" x14ac:dyDescent="0.45">
      <c r="A1120">
        <v>1119</v>
      </c>
      <c r="B1120" t="s">
        <v>1589</v>
      </c>
      <c r="C1120" t="s">
        <v>95</v>
      </c>
      <c r="D1120">
        <v>5</v>
      </c>
      <c r="E1120">
        <v>4</v>
      </c>
      <c r="F1120">
        <v>0</v>
      </c>
      <c r="G1120">
        <v>34</v>
      </c>
      <c r="H1120">
        <v>2</v>
      </c>
      <c r="I1120">
        <v>54.2</v>
      </c>
      <c r="J1120">
        <v>9.0500000000000007</v>
      </c>
      <c r="K1120">
        <v>3.13</v>
      </c>
      <c r="L1120">
        <v>0.99</v>
      </c>
      <c r="M1120">
        <v>0.29099999999999998</v>
      </c>
      <c r="N1120" s="1">
        <v>0.71</v>
      </c>
      <c r="P1120">
        <v>3.95</v>
      </c>
      <c r="Q1120">
        <v>3.93</v>
      </c>
      <c r="R1120">
        <v>0.5</v>
      </c>
    </row>
    <row r="1121" spans="1:18" x14ac:dyDescent="0.45">
      <c r="A1121">
        <v>1120</v>
      </c>
      <c r="B1121" t="s">
        <v>1590</v>
      </c>
      <c r="C1121" t="s">
        <v>39</v>
      </c>
      <c r="D1121">
        <v>2</v>
      </c>
      <c r="E1121">
        <v>3</v>
      </c>
      <c r="F1121">
        <v>0</v>
      </c>
      <c r="G1121">
        <v>48</v>
      </c>
      <c r="H1121">
        <v>2</v>
      </c>
      <c r="I1121">
        <v>51.1</v>
      </c>
      <c r="J1121">
        <v>10.35</v>
      </c>
      <c r="K1121">
        <v>4.21</v>
      </c>
      <c r="L1121">
        <v>1.23</v>
      </c>
      <c r="M1121">
        <v>0.29499999999999998</v>
      </c>
      <c r="N1121" s="1">
        <v>0.73099999999999998</v>
      </c>
      <c r="P1121">
        <v>4.21</v>
      </c>
      <c r="Q1121">
        <v>4.25</v>
      </c>
      <c r="R1121">
        <v>0.4</v>
      </c>
    </row>
    <row r="1122" spans="1:18" x14ac:dyDescent="0.45">
      <c r="A1122">
        <v>1121</v>
      </c>
      <c r="B1122" t="s">
        <v>1591</v>
      </c>
      <c r="C1122" t="s">
        <v>22</v>
      </c>
      <c r="D1122">
        <v>4</v>
      </c>
      <c r="E1122">
        <v>4</v>
      </c>
      <c r="F1122">
        <v>2</v>
      </c>
      <c r="G1122">
        <v>39</v>
      </c>
      <c r="H1122">
        <v>2</v>
      </c>
      <c r="I1122">
        <v>54.1</v>
      </c>
      <c r="J1122">
        <v>10.94</v>
      </c>
      <c r="K1122">
        <v>4.4800000000000004</v>
      </c>
      <c r="L1122">
        <v>1.1599999999999999</v>
      </c>
      <c r="M1122">
        <v>0.28599999999999998</v>
      </c>
      <c r="N1122" s="1">
        <v>0.72299999999999998</v>
      </c>
      <c r="P1122">
        <v>4.1399999999999997</v>
      </c>
      <c r="Q1122">
        <v>4.0999999999999996</v>
      </c>
      <c r="R1122">
        <v>0.4</v>
      </c>
    </row>
    <row r="1123" spans="1:18" x14ac:dyDescent="0.45">
      <c r="A1123">
        <v>1122</v>
      </c>
      <c r="B1123" t="s">
        <v>1592</v>
      </c>
      <c r="C1123" t="s">
        <v>75</v>
      </c>
      <c r="D1123">
        <v>4</v>
      </c>
      <c r="E1123">
        <v>3</v>
      </c>
      <c r="F1123">
        <v>1</v>
      </c>
      <c r="G1123">
        <v>61</v>
      </c>
      <c r="H1123">
        <v>2</v>
      </c>
      <c r="I1123">
        <v>64</v>
      </c>
      <c r="J1123">
        <v>8.86</v>
      </c>
      <c r="K1123">
        <v>3.09</v>
      </c>
      <c r="L1123">
        <v>1.1299999999999999</v>
      </c>
      <c r="M1123">
        <v>0.27200000000000002</v>
      </c>
      <c r="N1123" s="1">
        <v>0.71</v>
      </c>
      <c r="P1123">
        <v>3.94</v>
      </c>
      <c r="Q1123">
        <v>4.08</v>
      </c>
      <c r="R1123">
        <v>0.4</v>
      </c>
    </row>
    <row r="1124" spans="1:18" x14ac:dyDescent="0.45">
      <c r="A1124">
        <v>1123</v>
      </c>
      <c r="B1124" t="s">
        <v>1593</v>
      </c>
      <c r="C1124" t="s">
        <v>20</v>
      </c>
      <c r="D1124">
        <v>3</v>
      </c>
      <c r="E1124">
        <v>2</v>
      </c>
      <c r="F1124">
        <v>1</v>
      </c>
      <c r="G1124">
        <v>52</v>
      </c>
      <c r="H1124">
        <v>2</v>
      </c>
      <c r="I1124">
        <v>57.2</v>
      </c>
      <c r="J1124">
        <v>9.1999999999999993</v>
      </c>
      <c r="K1124">
        <v>3.59</v>
      </c>
      <c r="L1124">
        <v>1.0900000000000001</v>
      </c>
      <c r="M1124">
        <v>0.29499999999999998</v>
      </c>
      <c r="N1124" s="1">
        <v>0.71</v>
      </c>
      <c r="P1124">
        <v>4.21</v>
      </c>
      <c r="Q1124">
        <v>4.1399999999999997</v>
      </c>
      <c r="R1124">
        <v>0.4</v>
      </c>
    </row>
    <row r="1125" spans="1:18" x14ac:dyDescent="0.45">
      <c r="A1125">
        <v>1124</v>
      </c>
      <c r="B1125" t="s">
        <v>1594</v>
      </c>
      <c r="C1125" t="s">
        <v>35</v>
      </c>
      <c r="D1125">
        <v>3</v>
      </c>
      <c r="E1125">
        <v>4</v>
      </c>
      <c r="F1125">
        <v>1</v>
      </c>
      <c r="G1125">
        <v>61</v>
      </c>
      <c r="H1125">
        <v>2</v>
      </c>
      <c r="I1125">
        <v>77.2</v>
      </c>
      <c r="J1125">
        <v>7.76</v>
      </c>
      <c r="K1125">
        <v>3.36</v>
      </c>
      <c r="L1125">
        <v>1.1599999999999999</v>
      </c>
      <c r="M1125">
        <v>0.30099999999999999</v>
      </c>
      <c r="N1125" s="1">
        <v>0.68100000000000005</v>
      </c>
      <c r="P1125">
        <v>4.75</v>
      </c>
      <c r="Q1125">
        <v>4.59</v>
      </c>
      <c r="R1125">
        <v>0.3</v>
      </c>
    </row>
    <row r="1126" spans="1:18" x14ac:dyDescent="0.45">
      <c r="A1126">
        <v>1125</v>
      </c>
      <c r="B1126" t="s">
        <v>1595</v>
      </c>
      <c r="C1126" t="s">
        <v>39</v>
      </c>
      <c r="D1126">
        <v>3</v>
      </c>
      <c r="E1126">
        <v>4</v>
      </c>
      <c r="F1126">
        <v>0</v>
      </c>
      <c r="G1126">
        <v>37</v>
      </c>
      <c r="H1126">
        <v>2</v>
      </c>
      <c r="I1126">
        <v>48.1</v>
      </c>
      <c r="J1126">
        <v>8.39</v>
      </c>
      <c r="K1126">
        <v>3.35</v>
      </c>
      <c r="L1126">
        <v>1.1200000000000001</v>
      </c>
      <c r="M1126">
        <v>0.3</v>
      </c>
      <c r="N1126" s="1">
        <v>0.69399999999999995</v>
      </c>
      <c r="P1126">
        <v>4.47</v>
      </c>
      <c r="Q1126">
        <v>4.25</v>
      </c>
      <c r="R1126">
        <v>0.3</v>
      </c>
    </row>
    <row r="1127" spans="1:18" x14ac:dyDescent="0.45">
      <c r="A1127">
        <v>1126</v>
      </c>
      <c r="B1127" t="s">
        <v>1596</v>
      </c>
      <c r="C1127" t="s">
        <v>52</v>
      </c>
      <c r="D1127">
        <v>3</v>
      </c>
      <c r="E1127">
        <v>3</v>
      </c>
      <c r="F1127">
        <v>0</v>
      </c>
      <c r="G1127">
        <v>38</v>
      </c>
      <c r="H1127">
        <v>2</v>
      </c>
      <c r="I1127">
        <v>54</v>
      </c>
      <c r="J1127">
        <v>8.33</v>
      </c>
      <c r="K1127">
        <v>2.67</v>
      </c>
      <c r="L1127">
        <v>1.17</v>
      </c>
      <c r="M1127">
        <v>0.28299999999999997</v>
      </c>
      <c r="N1127" s="1">
        <v>0.71199999999999997</v>
      </c>
      <c r="P1127">
        <v>4</v>
      </c>
      <c r="Q1127">
        <v>4.1399999999999997</v>
      </c>
      <c r="R1127">
        <v>0.3</v>
      </c>
    </row>
    <row r="1128" spans="1:18" x14ac:dyDescent="0.45">
      <c r="A1128">
        <v>1127</v>
      </c>
      <c r="B1128" t="s">
        <v>1597</v>
      </c>
      <c r="C1128" t="s">
        <v>57</v>
      </c>
      <c r="D1128">
        <v>3</v>
      </c>
      <c r="E1128">
        <v>3</v>
      </c>
      <c r="F1128">
        <v>0</v>
      </c>
      <c r="G1128">
        <v>54</v>
      </c>
      <c r="H1128">
        <v>2</v>
      </c>
      <c r="I1128">
        <v>56.2</v>
      </c>
      <c r="J1128">
        <v>9.3699999999999992</v>
      </c>
      <c r="K1128">
        <v>3.33</v>
      </c>
      <c r="L1128">
        <v>1.59</v>
      </c>
      <c r="M1128">
        <v>0.30299999999999999</v>
      </c>
      <c r="N1128" s="1">
        <v>0.68799999999999994</v>
      </c>
      <c r="P1128">
        <v>4.92</v>
      </c>
      <c r="Q1128">
        <v>4.68</v>
      </c>
      <c r="R1128">
        <v>0.3</v>
      </c>
    </row>
    <row r="1129" spans="1:18" x14ac:dyDescent="0.45">
      <c r="A1129">
        <v>1128</v>
      </c>
      <c r="B1129" t="s">
        <v>1598</v>
      </c>
      <c r="C1129" t="s">
        <v>95</v>
      </c>
      <c r="D1129">
        <v>3</v>
      </c>
      <c r="E1129">
        <v>2</v>
      </c>
      <c r="F1129">
        <v>0</v>
      </c>
      <c r="G1129">
        <v>31</v>
      </c>
      <c r="H1129">
        <v>2</v>
      </c>
      <c r="I1129">
        <v>48.2</v>
      </c>
      <c r="J1129">
        <v>10.16</v>
      </c>
      <c r="K1129">
        <v>4.4400000000000004</v>
      </c>
      <c r="L1129">
        <v>1.1100000000000001</v>
      </c>
      <c r="M1129">
        <v>0.29699999999999999</v>
      </c>
      <c r="N1129" s="1">
        <v>0.73799999999999999</v>
      </c>
      <c r="P1129">
        <v>4.07</v>
      </c>
      <c r="Q1129">
        <v>4.1399999999999997</v>
      </c>
      <c r="R1129">
        <v>0.3</v>
      </c>
    </row>
    <row r="1130" spans="1:18" x14ac:dyDescent="0.45">
      <c r="A1130">
        <v>1129</v>
      </c>
      <c r="B1130" t="s">
        <v>1599</v>
      </c>
      <c r="C1130" t="s">
        <v>28</v>
      </c>
      <c r="D1130">
        <v>3</v>
      </c>
      <c r="E1130">
        <v>2</v>
      </c>
      <c r="F1130">
        <v>0</v>
      </c>
      <c r="G1130">
        <v>52</v>
      </c>
      <c r="H1130">
        <v>2</v>
      </c>
      <c r="I1130">
        <v>55</v>
      </c>
      <c r="J1130">
        <v>9.65</v>
      </c>
      <c r="K1130">
        <v>3.76</v>
      </c>
      <c r="L1130">
        <v>1.31</v>
      </c>
      <c r="M1130">
        <v>0.29899999999999999</v>
      </c>
      <c r="N1130" s="1">
        <v>0.71699999999999997</v>
      </c>
      <c r="P1130">
        <v>4.42</v>
      </c>
      <c r="Q1130">
        <v>4.3600000000000003</v>
      </c>
      <c r="R1130">
        <v>0.3</v>
      </c>
    </row>
    <row r="1131" spans="1:18" x14ac:dyDescent="0.45">
      <c r="A1131">
        <v>1130</v>
      </c>
      <c r="B1131" t="s">
        <v>1600</v>
      </c>
      <c r="C1131" t="s">
        <v>71</v>
      </c>
      <c r="D1131">
        <v>4</v>
      </c>
      <c r="E1131">
        <v>4</v>
      </c>
      <c r="F1131">
        <v>0</v>
      </c>
      <c r="G1131">
        <v>39</v>
      </c>
      <c r="H1131">
        <v>2</v>
      </c>
      <c r="I1131">
        <v>64.2</v>
      </c>
      <c r="J1131">
        <v>9.18</v>
      </c>
      <c r="K1131">
        <v>3.62</v>
      </c>
      <c r="L1131">
        <v>1.1100000000000001</v>
      </c>
      <c r="M1131">
        <v>0.29099999999999998</v>
      </c>
      <c r="N1131" s="1">
        <v>0.73199999999999998</v>
      </c>
      <c r="P1131">
        <v>4.03</v>
      </c>
      <c r="Q1131">
        <v>4.17</v>
      </c>
      <c r="R1131">
        <v>0.3</v>
      </c>
    </row>
    <row r="1132" spans="1:18" x14ac:dyDescent="0.45">
      <c r="A1132">
        <v>1131</v>
      </c>
      <c r="B1132" t="s">
        <v>1601</v>
      </c>
      <c r="C1132" t="s">
        <v>117</v>
      </c>
      <c r="D1132">
        <v>4</v>
      </c>
      <c r="E1132">
        <v>3</v>
      </c>
      <c r="F1132">
        <v>2</v>
      </c>
      <c r="G1132">
        <v>38</v>
      </c>
      <c r="H1132">
        <v>2</v>
      </c>
      <c r="I1132">
        <v>43</v>
      </c>
      <c r="J1132">
        <v>6.7</v>
      </c>
      <c r="K1132">
        <v>1.88</v>
      </c>
      <c r="L1132">
        <v>1.26</v>
      </c>
      <c r="M1132">
        <v>0.28999999999999998</v>
      </c>
      <c r="N1132" s="1">
        <v>0.71699999999999997</v>
      </c>
      <c r="P1132">
        <v>3.98</v>
      </c>
      <c r="Q1132">
        <v>4.3499999999999996</v>
      </c>
      <c r="R1132">
        <v>0.3</v>
      </c>
    </row>
    <row r="1133" spans="1:18" x14ac:dyDescent="0.45">
      <c r="A1133">
        <v>1132</v>
      </c>
      <c r="B1133" t="s">
        <v>1602</v>
      </c>
      <c r="C1133" t="s">
        <v>26</v>
      </c>
      <c r="D1133">
        <v>4</v>
      </c>
      <c r="E1133">
        <v>3</v>
      </c>
      <c r="F1133">
        <v>1</v>
      </c>
      <c r="G1133">
        <v>45</v>
      </c>
      <c r="H1133">
        <v>2</v>
      </c>
      <c r="I1133">
        <v>57</v>
      </c>
      <c r="J1133">
        <v>9.7899999999999991</v>
      </c>
      <c r="K1133">
        <v>4.58</v>
      </c>
      <c r="L1133">
        <v>1.26</v>
      </c>
      <c r="M1133">
        <v>0.28799999999999998</v>
      </c>
      <c r="N1133" s="1">
        <v>0.72299999999999998</v>
      </c>
      <c r="P1133">
        <v>4.42</v>
      </c>
      <c r="Q1133">
        <v>4.59</v>
      </c>
      <c r="R1133">
        <v>0.3</v>
      </c>
    </row>
    <row r="1134" spans="1:18" x14ac:dyDescent="0.45">
      <c r="A1134">
        <v>1133</v>
      </c>
      <c r="B1134" t="s">
        <v>1603</v>
      </c>
      <c r="C1134" t="s">
        <v>24</v>
      </c>
      <c r="D1134">
        <v>3</v>
      </c>
      <c r="E1134">
        <v>3</v>
      </c>
      <c r="F1134">
        <v>0</v>
      </c>
      <c r="G1134">
        <v>36</v>
      </c>
      <c r="H1134">
        <v>2</v>
      </c>
      <c r="I1134">
        <v>48.2</v>
      </c>
      <c r="J1134">
        <v>8.69</v>
      </c>
      <c r="K1134">
        <v>2.96</v>
      </c>
      <c r="L1134">
        <v>1.29</v>
      </c>
      <c r="M1134">
        <v>0.29199999999999998</v>
      </c>
      <c r="N1134" s="1">
        <v>0.71399999999999997</v>
      </c>
      <c r="P1134">
        <v>4.25</v>
      </c>
      <c r="Q1134">
        <v>4.3</v>
      </c>
      <c r="R1134">
        <v>0.3</v>
      </c>
    </row>
    <row r="1135" spans="1:18" x14ac:dyDescent="0.45">
      <c r="A1135">
        <v>1134</v>
      </c>
      <c r="B1135" t="s">
        <v>1604</v>
      </c>
      <c r="C1135" t="s">
        <v>41</v>
      </c>
      <c r="D1135">
        <v>4</v>
      </c>
      <c r="E1135">
        <v>4</v>
      </c>
      <c r="F1135">
        <v>0</v>
      </c>
      <c r="G1135">
        <v>59</v>
      </c>
      <c r="H1135">
        <v>2</v>
      </c>
      <c r="I1135">
        <v>49</v>
      </c>
      <c r="J1135">
        <v>9.73</v>
      </c>
      <c r="K1135">
        <v>3.67</v>
      </c>
      <c r="L1135">
        <v>1.29</v>
      </c>
      <c r="M1135">
        <v>0.29499999999999998</v>
      </c>
      <c r="N1135" s="1">
        <v>0.74299999999999999</v>
      </c>
      <c r="P1135">
        <v>4.04</v>
      </c>
      <c r="Q1135">
        <v>4.3600000000000003</v>
      </c>
      <c r="R1135">
        <v>0.3</v>
      </c>
    </row>
    <row r="1136" spans="1:18" x14ac:dyDescent="0.45">
      <c r="A1136">
        <v>1135</v>
      </c>
      <c r="B1136" t="s">
        <v>572</v>
      </c>
      <c r="C1136" t="s">
        <v>57</v>
      </c>
      <c r="D1136">
        <v>3</v>
      </c>
      <c r="E1136">
        <v>4</v>
      </c>
      <c r="F1136">
        <v>1</v>
      </c>
      <c r="G1136">
        <v>50</v>
      </c>
      <c r="H1136">
        <v>2</v>
      </c>
      <c r="I1136">
        <v>59.2</v>
      </c>
      <c r="J1136">
        <v>7.54</v>
      </c>
      <c r="K1136">
        <v>3.32</v>
      </c>
      <c r="L1136">
        <v>1.36</v>
      </c>
      <c r="M1136">
        <v>0.30099999999999999</v>
      </c>
      <c r="N1136" s="1">
        <v>0.7</v>
      </c>
      <c r="P1136">
        <v>4.67</v>
      </c>
      <c r="Q1136">
        <v>4.75</v>
      </c>
      <c r="R1136">
        <v>0.3</v>
      </c>
    </row>
    <row r="1137" spans="1:18" x14ac:dyDescent="0.45">
      <c r="A1137">
        <v>1136</v>
      </c>
      <c r="B1137" t="s">
        <v>1605</v>
      </c>
      <c r="C1137" t="s">
        <v>32</v>
      </c>
      <c r="D1137">
        <v>2</v>
      </c>
      <c r="E1137">
        <v>1</v>
      </c>
      <c r="F1137">
        <v>0</v>
      </c>
      <c r="G1137">
        <v>21</v>
      </c>
      <c r="H1137">
        <v>2</v>
      </c>
      <c r="I1137">
        <v>36.1</v>
      </c>
      <c r="J1137">
        <v>10.17</v>
      </c>
      <c r="K1137">
        <v>4.21</v>
      </c>
      <c r="L1137">
        <v>1.24</v>
      </c>
      <c r="M1137">
        <v>0.30199999999999999</v>
      </c>
      <c r="N1137" s="1">
        <v>0.72699999999999998</v>
      </c>
      <c r="P1137">
        <v>4.46</v>
      </c>
      <c r="Q1137">
        <v>4.2699999999999996</v>
      </c>
      <c r="R1137">
        <v>0.3</v>
      </c>
    </row>
    <row r="1138" spans="1:18" x14ac:dyDescent="0.45">
      <c r="A1138">
        <v>1137</v>
      </c>
      <c r="B1138" t="s">
        <v>1606</v>
      </c>
      <c r="C1138" t="s">
        <v>60</v>
      </c>
      <c r="D1138">
        <v>4</v>
      </c>
      <c r="E1138">
        <v>4</v>
      </c>
      <c r="F1138">
        <v>0</v>
      </c>
      <c r="G1138">
        <v>52</v>
      </c>
      <c r="H1138">
        <v>2</v>
      </c>
      <c r="I1138">
        <v>52.2</v>
      </c>
      <c r="J1138">
        <v>9.73</v>
      </c>
      <c r="K1138">
        <v>4.2699999999999996</v>
      </c>
      <c r="L1138">
        <v>1.2</v>
      </c>
      <c r="M1138">
        <v>0.313</v>
      </c>
      <c r="N1138" s="1">
        <v>0.71399999999999997</v>
      </c>
      <c r="P1138">
        <v>4.6100000000000003</v>
      </c>
      <c r="Q1138">
        <v>4.41</v>
      </c>
      <c r="R1138">
        <v>0.2</v>
      </c>
    </row>
    <row r="1139" spans="1:18" x14ac:dyDescent="0.45">
      <c r="A1139">
        <v>1138</v>
      </c>
      <c r="B1139" t="s">
        <v>1607</v>
      </c>
      <c r="C1139" t="s">
        <v>45</v>
      </c>
      <c r="D1139">
        <v>6</v>
      </c>
      <c r="E1139">
        <v>6</v>
      </c>
      <c r="F1139">
        <v>0</v>
      </c>
      <c r="G1139">
        <v>42</v>
      </c>
      <c r="H1139">
        <v>2</v>
      </c>
      <c r="I1139">
        <v>58</v>
      </c>
      <c r="J1139">
        <v>9.6199999999999992</v>
      </c>
      <c r="K1139">
        <v>4.34</v>
      </c>
      <c r="L1139">
        <v>1.24</v>
      </c>
      <c r="M1139">
        <v>0.28799999999999998</v>
      </c>
      <c r="N1139" s="1">
        <v>0.71599999999999997</v>
      </c>
      <c r="P1139">
        <v>4.5</v>
      </c>
      <c r="Q1139">
        <v>4.51</v>
      </c>
      <c r="R1139">
        <v>0.2</v>
      </c>
    </row>
    <row r="1140" spans="1:18" x14ac:dyDescent="0.45">
      <c r="A1140">
        <v>1139</v>
      </c>
      <c r="B1140" t="s">
        <v>1608</v>
      </c>
      <c r="C1140" t="s">
        <v>22</v>
      </c>
      <c r="D1140">
        <v>2</v>
      </c>
      <c r="E1140">
        <v>2</v>
      </c>
      <c r="F1140">
        <v>0</v>
      </c>
      <c r="G1140">
        <v>48</v>
      </c>
      <c r="H1140">
        <v>2</v>
      </c>
      <c r="I1140">
        <v>43.1</v>
      </c>
      <c r="J1140">
        <v>10.81</v>
      </c>
      <c r="K1140">
        <v>3.74</v>
      </c>
      <c r="L1140">
        <v>1.45</v>
      </c>
      <c r="M1140">
        <v>0.28000000000000003</v>
      </c>
      <c r="N1140" s="1">
        <v>0.71799999999999997</v>
      </c>
      <c r="P1140">
        <v>4.16</v>
      </c>
      <c r="Q1140">
        <v>4.34</v>
      </c>
      <c r="R1140">
        <v>0.2</v>
      </c>
    </row>
    <row r="1141" spans="1:18" x14ac:dyDescent="0.45">
      <c r="A1141">
        <v>1140</v>
      </c>
      <c r="B1141" t="s">
        <v>1609</v>
      </c>
      <c r="D1141">
        <v>2</v>
      </c>
      <c r="E1141">
        <v>4</v>
      </c>
      <c r="F1141">
        <v>0</v>
      </c>
      <c r="G1141">
        <v>44</v>
      </c>
      <c r="H1141">
        <v>2</v>
      </c>
      <c r="I1141">
        <v>50.1</v>
      </c>
      <c r="J1141">
        <v>8.41</v>
      </c>
      <c r="K1141">
        <v>3.4</v>
      </c>
      <c r="L1141">
        <v>1.61</v>
      </c>
      <c r="M1141">
        <v>0.29399999999999998</v>
      </c>
      <c r="N1141" s="1">
        <v>0.67900000000000005</v>
      </c>
      <c r="P1141">
        <v>5.19</v>
      </c>
      <c r="Q1141">
        <v>4.96</v>
      </c>
      <c r="R1141">
        <v>0.2</v>
      </c>
    </row>
    <row r="1142" spans="1:18" x14ac:dyDescent="0.45">
      <c r="A1142">
        <v>1141</v>
      </c>
      <c r="B1142" t="s">
        <v>1610</v>
      </c>
      <c r="D1142">
        <v>3</v>
      </c>
      <c r="E1142">
        <v>2</v>
      </c>
      <c r="F1142">
        <v>0</v>
      </c>
      <c r="G1142">
        <v>25</v>
      </c>
      <c r="H1142">
        <v>2</v>
      </c>
      <c r="I1142">
        <v>45</v>
      </c>
      <c r="J1142">
        <v>8.1999999999999993</v>
      </c>
      <c r="K1142">
        <v>3.4</v>
      </c>
      <c r="L1142">
        <v>1.2</v>
      </c>
      <c r="M1142">
        <v>0.30599999999999999</v>
      </c>
      <c r="N1142" s="1">
        <v>0.70099999999999996</v>
      </c>
      <c r="P1142">
        <v>4.5999999999999996</v>
      </c>
      <c r="Q1142">
        <v>4.5</v>
      </c>
      <c r="R1142">
        <v>0.2</v>
      </c>
    </row>
    <row r="1143" spans="1:18" x14ac:dyDescent="0.45">
      <c r="A1143">
        <v>1142</v>
      </c>
      <c r="B1143" t="s">
        <v>285</v>
      </c>
      <c r="C1143" t="s">
        <v>43</v>
      </c>
      <c r="D1143">
        <v>5</v>
      </c>
      <c r="E1143">
        <v>5</v>
      </c>
      <c r="F1143">
        <v>0</v>
      </c>
      <c r="G1143">
        <v>56</v>
      </c>
      <c r="H1143">
        <v>2</v>
      </c>
      <c r="I1143">
        <v>62</v>
      </c>
      <c r="J1143">
        <v>10.74</v>
      </c>
      <c r="K1143">
        <v>5.08</v>
      </c>
      <c r="L1143">
        <v>1.02</v>
      </c>
      <c r="M1143">
        <v>0.29599999999999999</v>
      </c>
      <c r="N1143" s="1">
        <v>0.72499999999999998</v>
      </c>
      <c r="P1143">
        <v>4.21</v>
      </c>
      <c r="Q1143">
        <v>4.22</v>
      </c>
      <c r="R1143">
        <v>0.2</v>
      </c>
    </row>
    <row r="1144" spans="1:18" x14ac:dyDescent="0.45">
      <c r="A1144">
        <v>1143</v>
      </c>
      <c r="B1144" t="s">
        <v>1611</v>
      </c>
      <c r="C1144" t="s">
        <v>39</v>
      </c>
      <c r="D1144">
        <v>3</v>
      </c>
      <c r="E1144">
        <v>4</v>
      </c>
      <c r="F1144">
        <v>0</v>
      </c>
      <c r="G1144">
        <v>47</v>
      </c>
      <c r="H1144">
        <v>2</v>
      </c>
      <c r="I1144">
        <v>59.1</v>
      </c>
      <c r="J1144">
        <v>9.41</v>
      </c>
      <c r="K1144">
        <v>4.7</v>
      </c>
      <c r="L1144">
        <v>1.21</v>
      </c>
      <c r="M1144">
        <v>0.29599999999999999</v>
      </c>
      <c r="N1144" s="1">
        <v>0.72199999999999998</v>
      </c>
      <c r="P1144">
        <v>4.55</v>
      </c>
      <c r="Q1144">
        <v>4.6900000000000004</v>
      </c>
      <c r="R1144">
        <v>0.2</v>
      </c>
    </row>
    <row r="1145" spans="1:18" x14ac:dyDescent="0.45">
      <c r="A1145">
        <v>1144</v>
      </c>
      <c r="B1145" t="s">
        <v>1612</v>
      </c>
      <c r="C1145" t="s">
        <v>64</v>
      </c>
      <c r="D1145">
        <v>3</v>
      </c>
      <c r="E1145">
        <v>3</v>
      </c>
      <c r="F1145">
        <v>0</v>
      </c>
      <c r="G1145">
        <v>36</v>
      </c>
      <c r="H1145">
        <v>2</v>
      </c>
      <c r="I1145">
        <v>52.1</v>
      </c>
      <c r="J1145">
        <v>8.26</v>
      </c>
      <c r="K1145">
        <v>4.3</v>
      </c>
      <c r="L1145">
        <v>1.03</v>
      </c>
      <c r="M1145">
        <v>0.29299999999999998</v>
      </c>
      <c r="N1145" s="1">
        <v>0.67600000000000005</v>
      </c>
      <c r="P1145">
        <v>4.82</v>
      </c>
      <c r="Q1145">
        <v>4.5199999999999996</v>
      </c>
      <c r="R1145">
        <v>0.2</v>
      </c>
    </row>
    <row r="1146" spans="1:18" x14ac:dyDescent="0.45">
      <c r="A1146">
        <v>1145</v>
      </c>
      <c r="B1146" t="s">
        <v>559</v>
      </c>
      <c r="C1146" t="s">
        <v>32</v>
      </c>
      <c r="D1146">
        <v>2</v>
      </c>
      <c r="E1146">
        <v>1</v>
      </c>
      <c r="F1146">
        <v>0</v>
      </c>
      <c r="G1146">
        <v>39</v>
      </c>
      <c r="H1146">
        <v>2</v>
      </c>
      <c r="I1146">
        <v>42</v>
      </c>
      <c r="J1146">
        <v>9.43</v>
      </c>
      <c r="K1146">
        <v>3.43</v>
      </c>
      <c r="L1146">
        <v>1.5</v>
      </c>
      <c r="M1146">
        <v>0.31</v>
      </c>
      <c r="N1146" s="1">
        <v>0.73199999999999998</v>
      </c>
      <c r="P1146">
        <v>4.5</v>
      </c>
      <c r="Q1146">
        <v>4.54</v>
      </c>
      <c r="R1146">
        <v>0.2</v>
      </c>
    </row>
    <row r="1147" spans="1:18" x14ac:dyDescent="0.45">
      <c r="A1147">
        <v>1146</v>
      </c>
      <c r="B1147" t="s">
        <v>1613</v>
      </c>
      <c r="C1147" t="s">
        <v>62</v>
      </c>
      <c r="D1147">
        <v>3</v>
      </c>
      <c r="E1147">
        <v>3</v>
      </c>
      <c r="F1147">
        <v>1</v>
      </c>
      <c r="G1147">
        <v>29</v>
      </c>
      <c r="H1147">
        <v>2</v>
      </c>
      <c r="I1147">
        <v>41.1</v>
      </c>
      <c r="J1147">
        <v>9.59</v>
      </c>
      <c r="K1147">
        <v>3.49</v>
      </c>
      <c r="L1147">
        <v>1.31</v>
      </c>
      <c r="M1147">
        <v>0.28999999999999998</v>
      </c>
      <c r="N1147" s="1">
        <v>0.69499999999999995</v>
      </c>
      <c r="P1147">
        <v>4.3600000000000003</v>
      </c>
      <c r="Q1147">
        <v>4.32</v>
      </c>
      <c r="R1147">
        <v>0.2</v>
      </c>
    </row>
    <row r="1148" spans="1:18" x14ac:dyDescent="0.45">
      <c r="A1148">
        <v>1147</v>
      </c>
      <c r="B1148" t="s">
        <v>1614</v>
      </c>
      <c r="D1148">
        <v>3</v>
      </c>
      <c r="E1148">
        <v>4</v>
      </c>
      <c r="F1148">
        <v>0</v>
      </c>
      <c r="G1148">
        <v>25</v>
      </c>
      <c r="H1148">
        <v>2</v>
      </c>
      <c r="I1148">
        <v>53.1</v>
      </c>
      <c r="J1148">
        <v>7.6</v>
      </c>
      <c r="K1148">
        <v>3.55</v>
      </c>
      <c r="L1148">
        <v>1.18</v>
      </c>
      <c r="M1148">
        <v>0.29599999999999999</v>
      </c>
      <c r="N1148" s="1">
        <v>0.69</v>
      </c>
      <c r="P1148">
        <v>4.7300000000000004</v>
      </c>
      <c r="Q1148">
        <v>4.57</v>
      </c>
      <c r="R1148">
        <v>0.1</v>
      </c>
    </row>
    <row r="1149" spans="1:18" x14ac:dyDescent="0.45">
      <c r="A1149">
        <v>1148</v>
      </c>
      <c r="B1149" t="s">
        <v>1615</v>
      </c>
      <c r="C1149" t="s">
        <v>64</v>
      </c>
      <c r="D1149">
        <v>3</v>
      </c>
      <c r="E1149">
        <v>3</v>
      </c>
      <c r="F1149">
        <v>0</v>
      </c>
      <c r="G1149">
        <v>34</v>
      </c>
      <c r="H1149">
        <v>2</v>
      </c>
      <c r="I1149">
        <v>37.1</v>
      </c>
      <c r="J1149">
        <v>9.17</v>
      </c>
      <c r="K1149">
        <v>3.86</v>
      </c>
      <c r="L1149">
        <v>1.45</v>
      </c>
      <c r="M1149">
        <v>0.29699999999999999</v>
      </c>
      <c r="N1149" s="1">
        <v>0.71099999999999997</v>
      </c>
      <c r="P1149">
        <v>4.58</v>
      </c>
      <c r="Q1149">
        <v>4.68</v>
      </c>
      <c r="R1149">
        <v>0.1</v>
      </c>
    </row>
    <row r="1150" spans="1:18" x14ac:dyDescent="0.45">
      <c r="A1150">
        <v>1149</v>
      </c>
      <c r="B1150" t="s">
        <v>575</v>
      </c>
      <c r="C1150" t="s">
        <v>80</v>
      </c>
      <c r="D1150">
        <v>2</v>
      </c>
      <c r="E1150">
        <v>3</v>
      </c>
      <c r="F1150">
        <v>0</v>
      </c>
      <c r="G1150">
        <v>40</v>
      </c>
      <c r="H1150">
        <v>2</v>
      </c>
      <c r="I1150">
        <v>35.200000000000003</v>
      </c>
      <c r="J1150">
        <v>9.33</v>
      </c>
      <c r="K1150">
        <v>4.54</v>
      </c>
      <c r="L1150">
        <v>1.26</v>
      </c>
      <c r="M1150">
        <v>0.29599999999999999</v>
      </c>
      <c r="N1150" s="1">
        <v>0.64400000000000002</v>
      </c>
      <c r="P1150">
        <v>5.29</v>
      </c>
      <c r="Q1150">
        <v>4.68</v>
      </c>
      <c r="R1150">
        <v>0.1</v>
      </c>
    </row>
    <row r="1151" spans="1:18" x14ac:dyDescent="0.45">
      <c r="A1151">
        <v>1150</v>
      </c>
      <c r="B1151" t="s">
        <v>1616</v>
      </c>
      <c r="C1151" t="s">
        <v>75</v>
      </c>
      <c r="D1151">
        <v>4</v>
      </c>
      <c r="E1151">
        <v>3</v>
      </c>
      <c r="F1151">
        <v>0</v>
      </c>
      <c r="G1151">
        <v>41</v>
      </c>
      <c r="H1151">
        <v>2</v>
      </c>
      <c r="I1151">
        <v>53</v>
      </c>
      <c r="J1151">
        <v>7.47</v>
      </c>
      <c r="K1151">
        <v>3.06</v>
      </c>
      <c r="L1151">
        <v>1.19</v>
      </c>
      <c r="M1151">
        <v>0.29199999999999998</v>
      </c>
      <c r="N1151" s="1">
        <v>0.70699999999999996</v>
      </c>
      <c r="P1151">
        <v>4.42</v>
      </c>
      <c r="Q1151">
        <v>4.5</v>
      </c>
      <c r="R1151">
        <v>0.1</v>
      </c>
    </row>
    <row r="1152" spans="1:18" x14ac:dyDescent="0.45">
      <c r="A1152">
        <v>1151</v>
      </c>
      <c r="B1152" t="s">
        <v>1617</v>
      </c>
      <c r="C1152" t="s">
        <v>62</v>
      </c>
      <c r="D1152">
        <v>2</v>
      </c>
      <c r="E1152">
        <v>2</v>
      </c>
      <c r="F1152">
        <v>0</v>
      </c>
      <c r="G1152">
        <v>41</v>
      </c>
      <c r="H1152">
        <v>2</v>
      </c>
      <c r="I1152">
        <v>63.2</v>
      </c>
      <c r="J1152">
        <v>6.64</v>
      </c>
      <c r="K1152">
        <v>2.68</v>
      </c>
      <c r="L1152">
        <v>1.1299999999999999</v>
      </c>
      <c r="M1152">
        <v>0.29299999999999998</v>
      </c>
      <c r="N1152" s="1">
        <v>0.66400000000000003</v>
      </c>
      <c r="P1152">
        <v>4.66</v>
      </c>
      <c r="Q1152">
        <v>4.54</v>
      </c>
      <c r="R1152">
        <v>0.1</v>
      </c>
    </row>
    <row r="1153" spans="1:18" x14ac:dyDescent="0.45">
      <c r="A1153">
        <v>1152</v>
      </c>
      <c r="B1153" t="s">
        <v>1618</v>
      </c>
      <c r="C1153" t="s">
        <v>41</v>
      </c>
      <c r="D1153">
        <v>3</v>
      </c>
      <c r="E1153">
        <v>3</v>
      </c>
      <c r="F1153">
        <v>0</v>
      </c>
      <c r="G1153">
        <v>25</v>
      </c>
      <c r="H1153">
        <v>2</v>
      </c>
      <c r="I1153">
        <v>30.1</v>
      </c>
      <c r="J1153">
        <v>9.2100000000000009</v>
      </c>
      <c r="K1153">
        <v>4.46</v>
      </c>
      <c r="L1153">
        <v>1.19</v>
      </c>
      <c r="M1153">
        <v>0.29299999999999998</v>
      </c>
      <c r="N1153" s="1">
        <v>0.749</v>
      </c>
      <c r="P1153">
        <v>4.16</v>
      </c>
      <c r="Q1153">
        <v>4.51</v>
      </c>
      <c r="R1153">
        <v>0.1</v>
      </c>
    </row>
    <row r="1154" spans="1:18" x14ac:dyDescent="0.45">
      <c r="A1154">
        <v>1153</v>
      </c>
      <c r="B1154" t="s">
        <v>1619</v>
      </c>
      <c r="C1154" t="s">
        <v>117</v>
      </c>
      <c r="D1154">
        <v>4</v>
      </c>
      <c r="E1154">
        <v>3</v>
      </c>
      <c r="F1154">
        <v>0</v>
      </c>
      <c r="G1154">
        <v>43</v>
      </c>
      <c r="H1154">
        <v>2</v>
      </c>
      <c r="I1154">
        <v>57</v>
      </c>
      <c r="J1154">
        <v>5.53</v>
      </c>
      <c r="K1154">
        <v>2.37</v>
      </c>
      <c r="L1154">
        <v>1.1100000000000001</v>
      </c>
      <c r="M1154">
        <v>0.29499999999999998</v>
      </c>
      <c r="N1154" s="1">
        <v>0.71799999999999997</v>
      </c>
      <c r="P1154">
        <v>4.26</v>
      </c>
      <c r="Q1154">
        <v>4.5199999999999996</v>
      </c>
      <c r="R1154">
        <v>0.1</v>
      </c>
    </row>
    <row r="1155" spans="1:18" x14ac:dyDescent="0.45">
      <c r="A1155">
        <v>1154</v>
      </c>
      <c r="B1155" t="s">
        <v>1620</v>
      </c>
      <c r="D1155">
        <v>4</v>
      </c>
      <c r="E1155">
        <v>4</v>
      </c>
      <c r="F1155">
        <v>0</v>
      </c>
      <c r="G1155">
        <v>47</v>
      </c>
      <c r="H1155">
        <v>2</v>
      </c>
      <c r="I1155">
        <v>53</v>
      </c>
      <c r="J1155">
        <v>8.32</v>
      </c>
      <c r="K1155">
        <v>3.57</v>
      </c>
      <c r="L1155">
        <v>1.36</v>
      </c>
      <c r="M1155">
        <v>0.29499999999999998</v>
      </c>
      <c r="N1155" s="1">
        <v>0.72799999999999998</v>
      </c>
      <c r="P1155">
        <v>4.42</v>
      </c>
      <c r="Q1155">
        <v>4.67</v>
      </c>
      <c r="R1155">
        <v>0.1</v>
      </c>
    </row>
    <row r="1156" spans="1:18" x14ac:dyDescent="0.45">
      <c r="A1156">
        <v>1155</v>
      </c>
      <c r="B1156" t="s">
        <v>1621</v>
      </c>
      <c r="C1156" t="s">
        <v>80</v>
      </c>
      <c r="D1156">
        <v>2</v>
      </c>
      <c r="E1156">
        <v>2</v>
      </c>
      <c r="F1156">
        <v>0</v>
      </c>
      <c r="G1156">
        <v>39</v>
      </c>
      <c r="H1156">
        <v>2</v>
      </c>
      <c r="I1156">
        <v>51.1</v>
      </c>
      <c r="J1156">
        <v>8.77</v>
      </c>
      <c r="K1156">
        <v>4.3899999999999997</v>
      </c>
      <c r="L1156">
        <v>1.23</v>
      </c>
      <c r="M1156">
        <v>0.29699999999999999</v>
      </c>
      <c r="N1156" s="1">
        <v>0.69</v>
      </c>
      <c r="P1156">
        <v>4.91</v>
      </c>
      <c r="Q1156">
        <v>4.78</v>
      </c>
      <c r="R1156">
        <v>0.1</v>
      </c>
    </row>
    <row r="1157" spans="1:18" x14ac:dyDescent="0.45">
      <c r="A1157">
        <v>1156</v>
      </c>
      <c r="B1157" t="s">
        <v>1622</v>
      </c>
      <c r="C1157" t="s">
        <v>35</v>
      </c>
      <c r="D1157">
        <v>2</v>
      </c>
      <c r="E1157">
        <v>2</v>
      </c>
      <c r="F1157">
        <v>0</v>
      </c>
      <c r="G1157">
        <v>31</v>
      </c>
      <c r="H1157">
        <v>2</v>
      </c>
      <c r="I1157">
        <v>38.1</v>
      </c>
      <c r="J1157">
        <v>7.28</v>
      </c>
      <c r="K1157">
        <v>3.52</v>
      </c>
      <c r="L1157">
        <v>1.41</v>
      </c>
      <c r="M1157">
        <v>0.29899999999999999</v>
      </c>
      <c r="N1157" s="1">
        <v>0.67200000000000004</v>
      </c>
      <c r="P1157">
        <v>5.17</v>
      </c>
      <c r="Q1157">
        <v>5</v>
      </c>
      <c r="R1157">
        <v>0.1</v>
      </c>
    </row>
    <row r="1158" spans="1:18" x14ac:dyDescent="0.45">
      <c r="A1158">
        <v>1157</v>
      </c>
      <c r="B1158" t="s">
        <v>1623</v>
      </c>
      <c r="C1158" t="s">
        <v>35</v>
      </c>
      <c r="D1158">
        <v>2</v>
      </c>
      <c r="E1158">
        <v>2</v>
      </c>
      <c r="F1158">
        <v>0</v>
      </c>
      <c r="G1158">
        <v>25</v>
      </c>
      <c r="H1158">
        <v>2</v>
      </c>
      <c r="I1158">
        <v>37</v>
      </c>
      <c r="J1158">
        <v>6.32</v>
      </c>
      <c r="K1158">
        <v>2.68</v>
      </c>
      <c r="L1158">
        <v>1.46</v>
      </c>
      <c r="M1158">
        <v>0.30499999999999999</v>
      </c>
      <c r="N1158" s="1">
        <v>0.67300000000000004</v>
      </c>
      <c r="P1158">
        <v>5.1100000000000003</v>
      </c>
      <c r="Q1158">
        <v>5.09</v>
      </c>
      <c r="R1158">
        <v>0.1</v>
      </c>
    </row>
    <row r="1159" spans="1:18" x14ac:dyDescent="0.45">
      <c r="A1159">
        <v>1158</v>
      </c>
      <c r="B1159" t="s">
        <v>1624</v>
      </c>
      <c r="D1159">
        <v>3</v>
      </c>
      <c r="E1159">
        <v>3</v>
      </c>
      <c r="F1159">
        <v>0</v>
      </c>
      <c r="G1159">
        <v>33</v>
      </c>
      <c r="H1159">
        <v>2</v>
      </c>
      <c r="I1159">
        <v>45.2</v>
      </c>
      <c r="J1159">
        <v>6.5</v>
      </c>
      <c r="K1159">
        <v>2.95</v>
      </c>
      <c r="L1159">
        <v>1.38</v>
      </c>
      <c r="M1159">
        <v>0.29199999999999998</v>
      </c>
      <c r="N1159" s="1">
        <v>0.70099999999999996</v>
      </c>
      <c r="P1159">
        <v>4.7300000000000004</v>
      </c>
      <c r="Q1159">
        <v>4.8499999999999996</v>
      </c>
      <c r="R1159">
        <v>0</v>
      </c>
    </row>
    <row r="1160" spans="1:18" x14ac:dyDescent="0.45">
      <c r="A1160">
        <v>1159</v>
      </c>
      <c r="B1160" t="s">
        <v>1625</v>
      </c>
      <c r="D1160">
        <v>3</v>
      </c>
      <c r="E1160">
        <v>4</v>
      </c>
      <c r="F1160">
        <v>0</v>
      </c>
      <c r="G1160">
        <v>32</v>
      </c>
      <c r="H1160">
        <v>2</v>
      </c>
      <c r="I1160">
        <v>62.1</v>
      </c>
      <c r="J1160">
        <v>7.22</v>
      </c>
      <c r="K1160">
        <v>4.04</v>
      </c>
      <c r="L1160">
        <v>1.01</v>
      </c>
      <c r="M1160">
        <v>0.28999999999999998</v>
      </c>
      <c r="N1160" s="1">
        <v>0.65700000000000003</v>
      </c>
      <c r="P1160">
        <v>4.91</v>
      </c>
      <c r="Q1160">
        <v>4.84</v>
      </c>
      <c r="R1160">
        <v>0</v>
      </c>
    </row>
    <row r="1161" spans="1:18" x14ac:dyDescent="0.45">
      <c r="A1161">
        <v>1160</v>
      </c>
      <c r="B1161" t="s">
        <v>1626</v>
      </c>
      <c r="C1161" t="s">
        <v>36</v>
      </c>
      <c r="D1161">
        <v>1</v>
      </c>
      <c r="E1161">
        <v>2</v>
      </c>
      <c r="F1161">
        <v>0</v>
      </c>
      <c r="G1161">
        <v>27</v>
      </c>
      <c r="H1161">
        <v>2</v>
      </c>
      <c r="I1161">
        <v>37</v>
      </c>
      <c r="J1161">
        <v>9.24</v>
      </c>
      <c r="K1161">
        <v>5.1100000000000003</v>
      </c>
      <c r="L1161">
        <v>1.22</v>
      </c>
      <c r="M1161">
        <v>0.30099999999999999</v>
      </c>
      <c r="N1161" s="1">
        <v>0.7</v>
      </c>
      <c r="P1161">
        <v>4.8600000000000003</v>
      </c>
      <c r="Q1161">
        <v>4.82</v>
      </c>
      <c r="R1161">
        <v>0</v>
      </c>
    </row>
    <row r="1162" spans="1:18" x14ac:dyDescent="0.45">
      <c r="A1162">
        <v>1161</v>
      </c>
      <c r="B1162" t="s">
        <v>1627</v>
      </c>
      <c r="C1162" t="s">
        <v>20</v>
      </c>
      <c r="D1162">
        <v>2</v>
      </c>
      <c r="E1162">
        <v>4</v>
      </c>
      <c r="F1162">
        <v>0</v>
      </c>
      <c r="G1162">
        <v>35</v>
      </c>
      <c r="H1162">
        <v>2</v>
      </c>
      <c r="I1162">
        <v>51</v>
      </c>
      <c r="J1162">
        <v>6.71</v>
      </c>
      <c r="K1162">
        <v>3</v>
      </c>
      <c r="L1162">
        <v>1.24</v>
      </c>
      <c r="M1162">
        <v>0.3</v>
      </c>
      <c r="N1162" s="1">
        <v>0.69099999999999995</v>
      </c>
      <c r="P1162">
        <v>4.76</v>
      </c>
      <c r="Q1162">
        <v>4.7300000000000004</v>
      </c>
      <c r="R1162">
        <v>0</v>
      </c>
    </row>
    <row r="1163" spans="1:18" x14ac:dyDescent="0.45">
      <c r="A1163">
        <v>1162</v>
      </c>
      <c r="B1163" t="s">
        <v>1628</v>
      </c>
      <c r="C1163" t="s">
        <v>62</v>
      </c>
      <c r="D1163">
        <v>3</v>
      </c>
      <c r="E1163">
        <v>5</v>
      </c>
      <c r="F1163">
        <v>0</v>
      </c>
      <c r="G1163">
        <v>37</v>
      </c>
      <c r="H1163">
        <v>2</v>
      </c>
      <c r="I1163">
        <v>49.1</v>
      </c>
      <c r="J1163">
        <v>8.2200000000000006</v>
      </c>
      <c r="K1163">
        <v>3.83</v>
      </c>
      <c r="L1163">
        <v>1.28</v>
      </c>
      <c r="M1163">
        <v>0.30099999999999999</v>
      </c>
      <c r="N1163" s="1">
        <v>0.70699999999999996</v>
      </c>
      <c r="P1163">
        <v>4.75</v>
      </c>
      <c r="Q1163">
        <v>4.67</v>
      </c>
      <c r="R1163">
        <v>0</v>
      </c>
    </row>
    <row r="1164" spans="1:18" x14ac:dyDescent="0.45">
      <c r="A1164">
        <v>1163</v>
      </c>
      <c r="B1164" t="s">
        <v>1629</v>
      </c>
      <c r="D1164">
        <v>1</v>
      </c>
      <c r="E1164">
        <v>1</v>
      </c>
      <c r="F1164">
        <v>0</v>
      </c>
      <c r="G1164">
        <v>28</v>
      </c>
      <c r="H1164">
        <v>2</v>
      </c>
      <c r="I1164">
        <v>25</v>
      </c>
      <c r="J1164">
        <v>8.2799999999999994</v>
      </c>
      <c r="K1164">
        <v>5.76</v>
      </c>
      <c r="L1164">
        <v>0.72</v>
      </c>
      <c r="M1164">
        <v>0.30599999999999999</v>
      </c>
      <c r="N1164" s="1">
        <v>0.64500000000000002</v>
      </c>
      <c r="P1164">
        <v>5.4</v>
      </c>
      <c r="Q1164">
        <v>4.74</v>
      </c>
      <c r="R1164">
        <v>0</v>
      </c>
    </row>
    <row r="1165" spans="1:18" x14ac:dyDescent="0.45">
      <c r="A1165">
        <v>1164</v>
      </c>
      <c r="B1165" t="s">
        <v>1630</v>
      </c>
      <c r="C1165" t="s">
        <v>22</v>
      </c>
      <c r="D1165">
        <v>4</v>
      </c>
      <c r="E1165">
        <v>4</v>
      </c>
      <c r="F1165">
        <v>0</v>
      </c>
      <c r="G1165">
        <v>49</v>
      </c>
      <c r="H1165">
        <v>2</v>
      </c>
      <c r="I1165">
        <v>49.2</v>
      </c>
      <c r="J1165">
        <v>8.8699999999999992</v>
      </c>
      <c r="K1165">
        <v>3.98</v>
      </c>
      <c r="L1165">
        <v>1.27</v>
      </c>
      <c r="M1165">
        <v>0.28399999999999997</v>
      </c>
      <c r="N1165" s="1">
        <v>0.69899999999999995</v>
      </c>
      <c r="P1165">
        <v>4.53</v>
      </c>
      <c r="Q1165">
        <v>4.68</v>
      </c>
      <c r="R1165">
        <v>0</v>
      </c>
    </row>
    <row r="1166" spans="1:18" x14ac:dyDescent="0.45">
      <c r="A1166">
        <v>1165</v>
      </c>
      <c r="B1166" t="s">
        <v>1631</v>
      </c>
      <c r="D1166">
        <v>2</v>
      </c>
      <c r="E1166">
        <v>2</v>
      </c>
      <c r="F1166">
        <v>0</v>
      </c>
      <c r="G1166">
        <v>39</v>
      </c>
      <c r="H1166">
        <v>2</v>
      </c>
      <c r="I1166">
        <v>45</v>
      </c>
      <c r="J1166">
        <v>9.6</v>
      </c>
      <c r="K1166">
        <v>3.8</v>
      </c>
      <c r="L1166">
        <v>1.6</v>
      </c>
      <c r="M1166">
        <v>0.29699999999999999</v>
      </c>
      <c r="N1166" s="1">
        <v>0.68899999999999995</v>
      </c>
      <c r="P1166">
        <v>5</v>
      </c>
      <c r="Q1166">
        <v>5.03</v>
      </c>
      <c r="R1166">
        <v>0</v>
      </c>
    </row>
    <row r="1167" spans="1:18" x14ac:dyDescent="0.45">
      <c r="A1167">
        <v>1166</v>
      </c>
      <c r="B1167" t="s">
        <v>1632</v>
      </c>
      <c r="C1167" t="s">
        <v>52</v>
      </c>
      <c r="D1167">
        <v>3</v>
      </c>
      <c r="E1167">
        <v>3</v>
      </c>
      <c r="F1167">
        <v>0</v>
      </c>
      <c r="G1167">
        <v>33</v>
      </c>
      <c r="H1167">
        <v>2</v>
      </c>
      <c r="I1167">
        <v>59</v>
      </c>
      <c r="J1167">
        <v>6.1</v>
      </c>
      <c r="K1167">
        <v>2.9</v>
      </c>
      <c r="L1167">
        <v>1.22</v>
      </c>
      <c r="M1167">
        <v>0.29099999999999998</v>
      </c>
      <c r="N1167" s="1">
        <v>0.70599999999999996</v>
      </c>
      <c r="P1167">
        <v>4.58</v>
      </c>
      <c r="Q1167">
        <v>4.83</v>
      </c>
      <c r="R1167">
        <v>0</v>
      </c>
    </row>
    <row r="1168" spans="1:18" x14ac:dyDescent="0.45">
      <c r="A1168">
        <v>1167</v>
      </c>
      <c r="B1168" t="s">
        <v>1633</v>
      </c>
      <c r="C1168" t="s">
        <v>102</v>
      </c>
      <c r="D1168">
        <v>1</v>
      </c>
      <c r="E1168">
        <v>1</v>
      </c>
      <c r="F1168">
        <v>0</v>
      </c>
      <c r="G1168">
        <v>38</v>
      </c>
      <c r="H1168">
        <v>2</v>
      </c>
      <c r="I1168">
        <v>36.1</v>
      </c>
      <c r="J1168">
        <v>9.42</v>
      </c>
      <c r="K1168">
        <v>4.21</v>
      </c>
      <c r="L1168">
        <v>1.24</v>
      </c>
      <c r="M1168">
        <v>0.29499999999999998</v>
      </c>
      <c r="N1168" s="1">
        <v>0.628</v>
      </c>
      <c r="P1168">
        <v>5.21</v>
      </c>
      <c r="Q1168">
        <v>4.6900000000000004</v>
      </c>
      <c r="R1168">
        <v>0</v>
      </c>
    </row>
    <row r="1169" spans="1:18" x14ac:dyDescent="0.45">
      <c r="A1169">
        <v>1168</v>
      </c>
      <c r="B1169" t="s">
        <v>1634</v>
      </c>
      <c r="C1169" t="s">
        <v>35</v>
      </c>
      <c r="D1169">
        <v>3</v>
      </c>
      <c r="E1169">
        <v>4</v>
      </c>
      <c r="F1169">
        <v>0</v>
      </c>
      <c r="G1169">
        <v>37</v>
      </c>
      <c r="H1169">
        <v>2</v>
      </c>
      <c r="I1169">
        <v>57.2</v>
      </c>
      <c r="J1169">
        <v>5.3</v>
      </c>
      <c r="K1169">
        <v>2.65</v>
      </c>
      <c r="L1169">
        <v>1.4</v>
      </c>
      <c r="M1169">
        <v>0.308</v>
      </c>
      <c r="N1169" s="1">
        <v>0.66800000000000004</v>
      </c>
      <c r="P1169">
        <v>5.3</v>
      </c>
      <c r="Q1169">
        <v>5.2</v>
      </c>
      <c r="R1169">
        <v>0</v>
      </c>
    </row>
    <row r="1170" spans="1:18" x14ac:dyDescent="0.45">
      <c r="A1170">
        <v>1169</v>
      </c>
      <c r="B1170" t="s">
        <v>1635</v>
      </c>
      <c r="C1170" t="s">
        <v>22</v>
      </c>
      <c r="D1170">
        <v>3</v>
      </c>
      <c r="E1170">
        <v>3</v>
      </c>
      <c r="F1170">
        <v>0</v>
      </c>
      <c r="G1170">
        <v>28</v>
      </c>
      <c r="H1170">
        <v>2</v>
      </c>
      <c r="I1170">
        <v>40.200000000000003</v>
      </c>
      <c r="J1170">
        <v>9.07</v>
      </c>
      <c r="K1170">
        <v>4.6399999999999997</v>
      </c>
      <c r="L1170">
        <v>1.33</v>
      </c>
      <c r="M1170">
        <v>0.28199999999999997</v>
      </c>
      <c r="N1170" s="1">
        <v>0.68500000000000005</v>
      </c>
      <c r="P1170">
        <v>4.8600000000000003</v>
      </c>
      <c r="Q1170">
        <v>4.93</v>
      </c>
      <c r="R1170">
        <v>0</v>
      </c>
    </row>
    <row r="1171" spans="1:18" x14ac:dyDescent="0.45">
      <c r="A1171">
        <v>1170</v>
      </c>
      <c r="B1171" t="s">
        <v>1636</v>
      </c>
      <c r="C1171" t="s">
        <v>43</v>
      </c>
      <c r="D1171">
        <v>1</v>
      </c>
      <c r="E1171">
        <v>2</v>
      </c>
      <c r="F1171">
        <v>0</v>
      </c>
      <c r="G1171">
        <v>46</v>
      </c>
      <c r="H1171">
        <v>2</v>
      </c>
      <c r="I1171">
        <v>50.2</v>
      </c>
      <c r="J1171">
        <v>10.47</v>
      </c>
      <c r="K1171">
        <v>6.21</v>
      </c>
      <c r="L1171">
        <v>1.07</v>
      </c>
      <c r="M1171">
        <v>0.29699999999999999</v>
      </c>
      <c r="N1171" s="1">
        <v>0.70799999999999996</v>
      </c>
      <c r="P1171">
        <v>4.79</v>
      </c>
      <c r="Q1171">
        <v>4.66</v>
      </c>
      <c r="R1171">
        <v>0</v>
      </c>
    </row>
    <row r="1172" spans="1:18" x14ac:dyDescent="0.45">
      <c r="A1172">
        <v>1171</v>
      </c>
      <c r="B1172" t="s">
        <v>1637</v>
      </c>
      <c r="C1172" t="s">
        <v>35</v>
      </c>
      <c r="D1172">
        <v>2</v>
      </c>
      <c r="E1172">
        <v>3</v>
      </c>
      <c r="F1172">
        <v>0</v>
      </c>
      <c r="G1172">
        <v>37</v>
      </c>
      <c r="H1172">
        <v>2</v>
      </c>
      <c r="I1172">
        <v>46.1</v>
      </c>
      <c r="J1172">
        <v>8.5500000000000007</v>
      </c>
      <c r="K1172">
        <v>5.05</v>
      </c>
      <c r="L1172">
        <v>1.36</v>
      </c>
      <c r="M1172">
        <v>0.30299999999999999</v>
      </c>
      <c r="N1172" s="1">
        <v>0.69599999999999995</v>
      </c>
      <c r="P1172">
        <v>5.25</v>
      </c>
      <c r="Q1172">
        <v>5.13</v>
      </c>
      <c r="R1172">
        <v>0</v>
      </c>
    </row>
    <row r="1173" spans="1:18" x14ac:dyDescent="0.45">
      <c r="A1173">
        <v>1172</v>
      </c>
      <c r="B1173" t="s">
        <v>1638</v>
      </c>
      <c r="C1173" t="s">
        <v>48</v>
      </c>
      <c r="D1173">
        <v>2</v>
      </c>
      <c r="E1173">
        <v>3</v>
      </c>
      <c r="F1173">
        <v>0</v>
      </c>
      <c r="G1173">
        <v>31</v>
      </c>
      <c r="H1173">
        <v>2</v>
      </c>
      <c r="I1173">
        <v>47</v>
      </c>
      <c r="J1173">
        <v>9.3800000000000008</v>
      </c>
      <c r="K1173">
        <v>5.55</v>
      </c>
      <c r="L1173">
        <v>1.1499999999999999</v>
      </c>
      <c r="M1173">
        <v>0.28299999999999997</v>
      </c>
      <c r="N1173" s="1">
        <v>0.70299999999999996</v>
      </c>
      <c r="P1173">
        <v>4.79</v>
      </c>
      <c r="Q1173">
        <v>4.8099999999999996</v>
      </c>
      <c r="R1173">
        <v>0</v>
      </c>
    </row>
    <row r="1174" spans="1:18" x14ac:dyDescent="0.45">
      <c r="A1174">
        <v>1173</v>
      </c>
      <c r="B1174" t="s">
        <v>1639</v>
      </c>
      <c r="D1174">
        <v>3</v>
      </c>
      <c r="E1174">
        <v>2</v>
      </c>
      <c r="F1174">
        <v>0</v>
      </c>
      <c r="G1174">
        <v>32</v>
      </c>
      <c r="H1174">
        <v>2</v>
      </c>
      <c r="I1174">
        <v>45</v>
      </c>
      <c r="J1174">
        <v>7.6</v>
      </c>
      <c r="K1174">
        <v>3.8</v>
      </c>
      <c r="L1174">
        <v>1.4</v>
      </c>
      <c r="M1174">
        <v>0.28799999999999998</v>
      </c>
      <c r="N1174" s="1">
        <v>0.70099999999999996</v>
      </c>
      <c r="P1174">
        <v>4.8</v>
      </c>
      <c r="Q1174">
        <v>5.0599999999999996</v>
      </c>
      <c r="R1174">
        <v>0</v>
      </c>
    </row>
    <row r="1175" spans="1:18" x14ac:dyDescent="0.45">
      <c r="A1175">
        <v>1174</v>
      </c>
      <c r="B1175" t="s">
        <v>1640</v>
      </c>
      <c r="C1175" t="s">
        <v>43</v>
      </c>
      <c r="D1175">
        <v>3</v>
      </c>
      <c r="E1175">
        <v>4</v>
      </c>
      <c r="F1175">
        <v>0</v>
      </c>
      <c r="G1175">
        <v>35</v>
      </c>
      <c r="H1175">
        <v>2</v>
      </c>
      <c r="I1175">
        <v>34.1</v>
      </c>
      <c r="J1175">
        <v>9.4499999999999993</v>
      </c>
      <c r="K1175">
        <v>6.03</v>
      </c>
      <c r="L1175">
        <v>1.05</v>
      </c>
      <c r="M1175">
        <v>0.29799999999999999</v>
      </c>
      <c r="N1175" s="1">
        <v>0.68799999999999994</v>
      </c>
      <c r="P1175">
        <v>4.99</v>
      </c>
      <c r="Q1175">
        <v>4.68</v>
      </c>
      <c r="R1175">
        <v>-0.1</v>
      </c>
    </row>
    <row r="1176" spans="1:18" x14ac:dyDescent="0.45">
      <c r="A1176">
        <v>1175</v>
      </c>
      <c r="B1176" t="s">
        <v>1641</v>
      </c>
      <c r="C1176" t="s">
        <v>132</v>
      </c>
      <c r="D1176">
        <v>1</v>
      </c>
      <c r="E1176">
        <v>3</v>
      </c>
      <c r="F1176">
        <v>0</v>
      </c>
      <c r="G1176">
        <v>22</v>
      </c>
      <c r="H1176">
        <v>2</v>
      </c>
      <c r="I1176">
        <v>40.200000000000003</v>
      </c>
      <c r="J1176">
        <v>6.41</v>
      </c>
      <c r="K1176">
        <v>3.98</v>
      </c>
      <c r="L1176">
        <v>1.33</v>
      </c>
      <c r="M1176">
        <v>0.29499999999999998</v>
      </c>
      <c r="N1176" s="1">
        <v>0.67200000000000004</v>
      </c>
      <c r="P1176">
        <v>5.31</v>
      </c>
      <c r="Q1176">
        <v>5.22</v>
      </c>
      <c r="R1176">
        <v>-0.1</v>
      </c>
    </row>
    <row r="1177" spans="1:18" x14ac:dyDescent="0.45">
      <c r="A1177">
        <v>1176</v>
      </c>
      <c r="B1177" t="s">
        <v>1642</v>
      </c>
      <c r="D1177">
        <v>3</v>
      </c>
      <c r="E1177">
        <v>4</v>
      </c>
      <c r="F1177">
        <v>0</v>
      </c>
      <c r="G1177">
        <v>43</v>
      </c>
      <c r="H1177">
        <v>2</v>
      </c>
      <c r="I1177">
        <v>60.1</v>
      </c>
      <c r="J1177">
        <v>6.42</v>
      </c>
      <c r="K1177">
        <v>3.28</v>
      </c>
      <c r="L1177">
        <v>1.34</v>
      </c>
      <c r="M1177">
        <v>0.29799999999999999</v>
      </c>
      <c r="N1177" s="1">
        <v>0.66300000000000003</v>
      </c>
      <c r="P1177">
        <v>5.22</v>
      </c>
      <c r="Q1177">
        <v>5.0599999999999996</v>
      </c>
      <c r="R1177">
        <v>-0.1</v>
      </c>
    </row>
    <row r="1178" spans="1:18" x14ac:dyDescent="0.45">
      <c r="A1178">
        <v>1177</v>
      </c>
      <c r="B1178" t="s">
        <v>1643</v>
      </c>
      <c r="C1178" t="s">
        <v>102</v>
      </c>
      <c r="D1178">
        <v>2</v>
      </c>
      <c r="E1178">
        <v>4</v>
      </c>
      <c r="F1178">
        <v>0</v>
      </c>
      <c r="G1178">
        <v>31</v>
      </c>
      <c r="H1178">
        <v>2</v>
      </c>
      <c r="I1178">
        <v>40</v>
      </c>
      <c r="J1178">
        <v>8.33</v>
      </c>
      <c r="K1178">
        <v>5.18</v>
      </c>
      <c r="L1178">
        <v>1.1299999999999999</v>
      </c>
      <c r="M1178">
        <v>0.29299999999999998</v>
      </c>
      <c r="N1178" s="1">
        <v>0.67300000000000004</v>
      </c>
      <c r="P1178">
        <v>5.18</v>
      </c>
      <c r="Q1178">
        <v>4.91</v>
      </c>
      <c r="R1178">
        <v>-0.1</v>
      </c>
    </row>
    <row r="1179" spans="1:18" x14ac:dyDescent="0.45">
      <c r="A1179">
        <v>1178</v>
      </c>
      <c r="B1179" t="s">
        <v>1644</v>
      </c>
      <c r="C1179" t="s">
        <v>26</v>
      </c>
      <c r="D1179">
        <v>3</v>
      </c>
      <c r="E1179">
        <v>3</v>
      </c>
      <c r="F1179">
        <v>0</v>
      </c>
      <c r="G1179">
        <v>42</v>
      </c>
      <c r="H1179">
        <v>2</v>
      </c>
      <c r="I1179">
        <v>59.2</v>
      </c>
      <c r="J1179">
        <v>7.54</v>
      </c>
      <c r="K1179">
        <v>4.37</v>
      </c>
      <c r="L1179">
        <v>1.21</v>
      </c>
      <c r="M1179">
        <v>0.29799999999999999</v>
      </c>
      <c r="N1179" s="1">
        <v>0.71099999999999997</v>
      </c>
      <c r="P1179">
        <v>4.67</v>
      </c>
      <c r="Q1179">
        <v>4.9800000000000004</v>
      </c>
      <c r="R1179">
        <v>-0.1</v>
      </c>
    </row>
    <row r="1180" spans="1:18" x14ac:dyDescent="0.45">
      <c r="A1180">
        <v>1179</v>
      </c>
      <c r="B1180" t="s">
        <v>1645</v>
      </c>
      <c r="D1180">
        <v>2</v>
      </c>
      <c r="E1180">
        <v>2</v>
      </c>
      <c r="F1180">
        <v>0</v>
      </c>
      <c r="G1180">
        <v>35</v>
      </c>
      <c r="H1180">
        <v>2</v>
      </c>
      <c r="I1180">
        <v>46.1</v>
      </c>
      <c r="J1180">
        <v>6.03</v>
      </c>
      <c r="K1180">
        <v>3.3</v>
      </c>
      <c r="L1180">
        <v>1.17</v>
      </c>
      <c r="M1180">
        <v>0.30099999999999999</v>
      </c>
      <c r="N1180" s="1">
        <v>0.69299999999999995</v>
      </c>
      <c r="P1180">
        <v>4.8600000000000003</v>
      </c>
      <c r="Q1180">
        <v>4.83</v>
      </c>
      <c r="R1180">
        <v>-0.1</v>
      </c>
    </row>
    <row r="1181" spans="1:18" x14ac:dyDescent="0.45">
      <c r="A1181">
        <v>1180</v>
      </c>
      <c r="B1181" t="s">
        <v>1646</v>
      </c>
      <c r="D1181">
        <v>1</v>
      </c>
      <c r="E1181">
        <v>2</v>
      </c>
      <c r="F1181">
        <v>0</v>
      </c>
      <c r="G1181">
        <v>25</v>
      </c>
      <c r="H1181">
        <v>2</v>
      </c>
      <c r="I1181">
        <v>30.1</v>
      </c>
      <c r="J1181">
        <v>10.1</v>
      </c>
      <c r="K1181">
        <v>5.64</v>
      </c>
      <c r="L1181">
        <v>1.49</v>
      </c>
      <c r="M1181">
        <v>0.3</v>
      </c>
      <c r="N1181" s="1">
        <v>0.73199999999999998</v>
      </c>
      <c r="P1181">
        <v>5.05</v>
      </c>
      <c r="Q1181">
        <v>5.04</v>
      </c>
      <c r="R1181">
        <v>-0.1</v>
      </c>
    </row>
    <row r="1182" spans="1:18" x14ac:dyDescent="0.45">
      <c r="A1182">
        <v>1181</v>
      </c>
      <c r="B1182" t="s">
        <v>1647</v>
      </c>
      <c r="C1182" t="s">
        <v>22</v>
      </c>
      <c r="D1182">
        <v>3</v>
      </c>
      <c r="E1182">
        <v>4</v>
      </c>
      <c r="F1182">
        <v>0</v>
      </c>
      <c r="G1182">
        <v>44</v>
      </c>
      <c r="H1182">
        <v>2</v>
      </c>
      <c r="I1182">
        <v>57.1</v>
      </c>
      <c r="J1182">
        <v>8.9499999999999993</v>
      </c>
      <c r="K1182">
        <v>4.55</v>
      </c>
      <c r="L1182">
        <v>1.26</v>
      </c>
      <c r="M1182">
        <v>0.27900000000000003</v>
      </c>
      <c r="N1182" s="1">
        <v>0.65400000000000003</v>
      </c>
      <c r="P1182">
        <v>5.03</v>
      </c>
      <c r="Q1182">
        <v>4.97</v>
      </c>
      <c r="R1182">
        <v>-0.1</v>
      </c>
    </row>
    <row r="1183" spans="1:18" x14ac:dyDescent="0.45">
      <c r="A1183">
        <v>1182</v>
      </c>
      <c r="B1183" t="s">
        <v>1648</v>
      </c>
      <c r="D1183">
        <v>2</v>
      </c>
      <c r="E1183">
        <v>3</v>
      </c>
      <c r="F1183">
        <v>0</v>
      </c>
      <c r="G1183">
        <v>41</v>
      </c>
      <c r="H1183">
        <v>2</v>
      </c>
      <c r="I1183">
        <v>56</v>
      </c>
      <c r="J1183">
        <v>6.91</v>
      </c>
      <c r="K1183">
        <v>3.54</v>
      </c>
      <c r="L1183">
        <v>1.1299999999999999</v>
      </c>
      <c r="M1183">
        <v>0.29699999999999999</v>
      </c>
      <c r="N1183" s="1">
        <v>0.68799999999999994</v>
      </c>
      <c r="P1183">
        <v>4.82</v>
      </c>
      <c r="Q1183">
        <v>4.79</v>
      </c>
      <c r="R1183">
        <v>-0.1</v>
      </c>
    </row>
    <row r="1184" spans="1:18" x14ac:dyDescent="0.45">
      <c r="A1184">
        <v>1183</v>
      </c>
      <c r="B1184" t="s">
        <v>1649</v>
      </c>
      <c r="D1184">
        <v>2</v>
      </c>
      <c r="E1184">
        <v>3</v>
      </c>
      <c r="F1184">
        <v>0</v>
      </c>
      <c r="G1184">
        <v>30</v>
      </c>
      <c r="H1184">
        <v>2</v>
      </c>
      <c r="I1184">
        <v>49.2</v>
      </c>
      <c r="J1184">
        <v>5.79</v>
      </c>
      <c r="K1184">
        <v>3.98</v>
      </c>
      <c r="L1184">
        <v>1.45</v>
      </c>
      <c r="M1184">
        <v>0.30499999999999999</v>
      </c>
      <c r="N1184" s="1">
        <v>0.66900000000000004</v>
      </c>
      <c r="P1184">
        <v>5.61</v>
      </c>
      <c r="Q1184">
        <v>5.45</v>
      </c>
      <c r="R1184">
        <v>-0.1</v>
      </c>
    </row>
    <row r="1185" spans="1:18" x14ac:dyDescent="0.45">
      <c r="A1185">
        <v>1184</v>
      </c>
      <c r="B1185" t="s">
        <v>1650</v>
      </c>
      <c r="C1185" t="s">
        <v>22</v>
      </c>
      <c r="D1185">
        <v>3</v>
      </c>
      <c r="E1185">
        <v>3</v>
      </c>
      <c r="F1185">
        <v>0</v>
      </c>
      <c r="G1185">
        <v>39</v>
      </c>
      <c r="H1185">
        <v>2</v>
      </c>
      <c r="I1185">
        <v>51.2</v>
      </c>
      <c r="J1185">
        <v>7.49</v>
      </c>
      <c r="K1185">
        <v>3.48</v>
      </c>
      <c r="L1185">
        <v>1.39</v>
      </c>
      <c r="M1185">
        <v>0.28999999999999998</v>
      </c>
      <c r="N1185" s="1">
        <v>0.68</v>
      </c>
      <c r="P1185">
        <v>5.05</v>
      </c>
      <c r="Q1185">
        <v>4.9400000000000004</v>
      </c>
      <c r="R1185">
        <v>-0.1</v>
      </c>
    </row>
    <row r="1186" spans="1:18" x14ac:dyDescent="0.45">
      <c r="A1186">
        <v>1185</v>
      </c>
      <c r="B1186" t="s">
        <v>1651</v>
      </c>
      <c r="D1186">
        <v>2</v>
      </c>
      <c r="E1186">
        <v>4</v>
      </c>
      <c r="F1186">
        <v>0</v>
      </c>
      <c r="G1186">
        <v>23</v>
      </c>
      <c r="H1186">
        <v>2</v>
      </c>
      <c r="I1186">
        <v>42.1</v>
      </c>
      <c r="J1186">
        <v>4.8899999999999997</v>
      </c>
      <c r="K1186">
        <v>2.77</v>
      </c>
      <c r="L1186">
        <v>1.28</v>
      </c>
      <c r="M1186">
        <v>0.29499999999999998</v>
      </c>
      <c r="N1186" s="1">
        <v>0.67200000000000004</v>
      </c>
      <c r="P1186">
        <v>5.1100000000000003</v>
      </c>
      <c r="Q1186">
        <v>5.08</v>
      </c>
      <c r="R1186">
        <v>-0.1</v>
      </c>
    </row>
    <row r="1187" spans="1:18" x14ac:dyDescent="0.45">
      <c r="A1187">
        <v>1186</v>
      </c>
      <c r="B1187" t="s">
        <v>1652</v>
      </c>
      <c r="C1187" t="s">
        <v>54</v>
      </c>
      <c r="D1187">
        <v>2</v>
      </c>
      <c r="E1187">
        <v>4</v>
      </c>
      <c r="F1187">
        <v>0</v>
      </c>
      <c r="G1187">
        <v>33</v>
      </c>
      <c r="H1187">
        <v>2</v>
      </c>
      <c r="I1187">
        <v>54.2</v>
      </c>
      <c r="J1187">
        <v>8.23</v>
      </c>
      <c r="K1187">
        <v>3.78</v>
      </c>
      <c r="L1187">
        <v>1.48</v>
      </c>
      <c r="M1187">
        <v>0.30199999999999999</v>
      </c>
      <c r="N1187" s="1">
        <v>0.68200000000000005</v>
      </c>
      <c r="P1187">
        <v>5.0999999999999996</v>
      </c>
      <c r="Q1187">
        <v>5.16</v>
      </c>
      <c r="R1187">
        <v>-0.1</v>
      </c>
    </row>
    <row r="1188" spans="1:18" x14ac:dyDescent="0.45">
      <c r="A1188">
        <v>1187</v>
      </c>
      <c r="B1188" t="s">
        <v>1653</v>
      </c>
      <c r="C1188" t="s">
        <v>18</v>
      </c>
      <c r="D1188">
        <v>2</v>
      </c>
      <c r="E1188">
        <v>3</v>
      </c>
      <c r="F1188">
        <v>0</v>
      </c>
      <c r="G1188">
        <v>23</v>
      </c>
      <c r="H1188">
        <v>2</v>
      </c>
      <c r="I1188">
        <v>39.1</v>
      </c>
      <c r="J1188">
        <v>8.6999999999999993</v>
      </c>
      <c r="K1188">
        <v>5.04</v>
      </c>
      <c r="L1188">
        <v>1.37</v>
      </c>
      <c r="M1188">
        <v>0.28799999999999998</v>
      </c>
      <c r="N1188" s="1">
        <v>0.69799999999999995</v>
      </c>
      <c r="P1188">
        <v>5.04</v>
      </c>
      <c r="Q1188">
        <v>5.14</v>
      </c>
      <c r="R1188">
        <v>-0.2</v>
      </c>
    </row>
    <row r="1189" spans="1:18" x14ac:dyDescent="0.45">
      <c r="A1189">
        <v>1188</v>
      </c>
      <c r="B1189" t="s">
        <v>1654</v>
      </c>
      <c r="D1189">
        <v>2</v>
      </c>
      <c r="E1189">
        <v>4</v>
      </c>
      <c r="F1189">
        <v>0</v>
      </c>
      <c r="G1189">
        <v>24</v>
      </c>
      <c r="H1189">
        <v>2</v>
      </c>
      <c r="I1189">
        <v>33</v>
      </c>
      <c r="J1189">
        <v>7.64</v>
      </c>
      <c r="K1189">
        <v>4.3600000000000003</v>
      </c>
      <c r="L1189">
        <v>1.64</v>
      </c>
      <c r="M1189">
        <v>0.29599999999999999</v>
      </c>
      <c r="N1189" s="1">
        <v>0.68100000000000005</v>
      </c>
      <c r="P1189">
        <v>5.45</v>
      </c>
      <c r="Q1189">
        <v>5.56</v>
      </c>
      <c r="R1189">
        <v>-0.2</v>
      </c>
    </row>
    <row r="1190" spans="1:18" x14ac:dyDescent="0.45">
      <c r="A1190">
        <v>1189</v>
      </c>
      <c r="B1190" t="s">
        <v>1655</v>
      </c>
      <c r="C1190" t="s">
        <v>32</v>
      </c>
      <c r="D1190">
        <v>1</v>
      </c>
      <c r="E1190">
        <v>1</v>
      </c>
      <c r="F1190">
        <v>0</v>
      </c>
      <c r="G1190">
        <v>27</v>
      </c>
      <c r="H1190">
        <v>2</v>
      </c>
      <c r="I1190">
        <v>26.1</v>
      </c>
      <c r="J1190">
        <v>10.95</v>
      </c>
      <c r="K1190">
        <v>6.16</v>
      </c>
      <c r="L1190">
        <v>1.71</v>
      </c>
      <c r="M1190">
        <v>0.309</v>
      </c>
      <c r="N1190" s="1">
        <v>0.75700000000000001</v>
      </c>
      <c r="P1190">
        <v>5.13</v>
      </c>
      <c r="Q1190">
        <v>5.46</v>
      </c>
      <c r="R1190">
        <v>-0.2</v>
      </c>
    </row>
    <row r="1191" spans="1:18" x14ac:dyDescent="0.45">
      <c r="A1191">
        <v>1190</v>
      </c>
      <c r="B1191" t="s">
        <v>1656</v>
      </c>
      <c r="C1191" t="s">
        <v>41</v>
      </c>
      <c r="D1191">
        <v>3</v>
      </c>
      <c r="E1191">
        <v>5</v>
      </c>
      <c r="F1191">
        <v>0</v>
      </c>
      <c r="G1191">
        <v>41</v>
      </c>
      <c r="H1191">
        <v>2</v>
      </c>
      <c r="I1191">
        <v>57.1</v>
      </c>
      <c r="J1191">
        <v>6.75</v>
      </c>
      <c r="K1191">
        <v>4.24</v>
      </c>
      <c r="L1191">
        <v>1.1000000000000001</v>
      </c>
      <c r="M1191">
        <v>0.29499999999999998</v>
      </c>
      <c r="N1191" s="1">
        <v>0.70899999999999996</v>
      </c>
      <c r="P1191">
        <v>4.71</v>
      </c>
      <c r="Q1191">
        <v>4.97</v>
      </c>
      <c r="R1191">
        <v>-0.2</v>
      </c>
    </row>
    <row r="1192" spans="1:18" x14ac:dyDescent="0.45">
      <c r="A1192">
        <v>1191</v>
      </c>
      <c r="B1192" t="s">
        <v>1657</v>
      </c>
      <c r="C1192" t="s">
        <v>60</v>
      </c>
      <c r="D1192">
        <v>2</v>
      </c>
      <c r="E1192">
        <v>4</v>
      </c>
      <c r="F1192">
        <v>0</v>
      </c>
      <c r="G1192">
        <v>46</v>
      </c>
      <c r="H1192">
        <v>2</v>
      </c>
      <c r="I1192">
        <v>53</v>
      </c>
      <c r="J1192">
        <v>7.13</v>
      </c>
      <c r="K1192">
        <v>3.57</v>
      </c>
      <c r="L1192">
        <v>1.19</v>
      </c>
      <c r="M1192">
        <v>0.309</v>
      </c>
      <c r="N1192" s="1">
        <v>0.65</v>
      </c>
      <c r="P1192">
        <v>5.26</v>
      </c>
      <c r="Q1192">
        <v>5.03</v>
      </c>
      <c r="R1192">
        <v>-0.2</v>
      </c>
    </row>
    <row r="1193" spans="1:18" x14ac:dyDescent="0.45">
      <c r="A1193">
        <v>1192</v>
      </c>
      <c r="B1193" t="s">
        <v>1658</v>
      </c>
      <c r="C1193" t="s">
        <v>54</v>
      </c>
      <c r="D1193">
        <v>3</v>
      </c>
      <c r="E1193">
        <v>6</v>
      </c>
      <c r="F1193">
        <v>0</v>
      </c>
      <c r="G1193">
        <v>42</v>
      </c>
      <c r="H1193">
        <v>2</v>
      </c>
      <c r="I1193">
        <v>64</v>
      </c>
      <c r="J1193">
        <v>4.6399999999999997</v>
      </c>
      <c r="K1193">
        <v>3.23</v>
      </c>
      <c r="L1193">
        <v>1.1299999999999999</v>
      </c>
      <c r="M1193">
        <v>0.3</v>
      </c>
      <c r="N1193" s="1">
        <v>0.67600000000000005</v>
      </c>
      <c r="P1193">
        <v>5.0599999999999996</v>
      </c>
      <c r="Q1193">
        <v>5.1100000000000003</v>
      </c>
      <c r="R1193">
        <v>-0.2</v>
      </c>
    </row>
    <row r="1194" spans="1:18" x14ac:dyDescent="0.45">
      <c r="A1194">
        <v>1193</v>
      </c>
      <c r="B1194" t="s">
        <v>1659</v>
      </c>
      <c r="D1194">
        <v>1</v>
      </c>
      <c r="E1194">
        <v>2</v>
      </c>
      <c r="F1194">
        <v>0</v>
      </c>
      <c r="G1194">
        <v>27</v>
      </c>
      <c r="H1194">
        <v>2</v>
      </c>
      <c r="I1194">
        <v>47.2</v>
      </c>
      <c r="J1194">
        <v>5.85</v>
      </c>
      <c r="K1194">
        <v>3.4</v>
      </c>
      <c r="L1194">
        <v>1.1299999999999999</v>
      </c>
      <c r="M1194">
        <v>0.28799999999999998</v>
      </c>
      <c r="N1194" s="1">
        <v>0.67700000000000005</v>
      </c>
      <c r="P1194">
        <v>4.91</v>
      </c>
      <c r="Q1194">
        <v>5.04</v>
      </c>
      <c r="R1194">
        <v>-0.2</v>
      </c>
    </row>
    <row r="1195" spans="1:18" x14ac:dyDescent="0.45">
      <c r="A1195">
        <v>1194</v>
      </c>
      <c r="B1195" t="s">
        <v>1660</v>
      </c>
      <c r="C1195" t="s">
        <v>60</v>
      </c>
      <c r="D1195">
        <v>3</v>
      </c>
      <c r="E1195">
        <v>3</v>
      </c>
      <c r="F1195">
        <v>0</v>
      </c>
      <c r="G1195">
        <v>34</v>
      </c>
      <c r="H1195">
        <v>2</v>
      </c>
      <c r="I1195">
        <v>41.2</v>
      </c>
      <c r="J1195">
        <v>9.06</v>
      </c>
      <c r="K1195">
        <v>5.18</v>
      </c>
      <c r="L1195">
        <v>1.29</v>
      </c>
      <c r="M1195">
        <v>0.307</v>
      </c>
      <c r="N1195" s="1">
        <v>0.68899999999999995</v>
      </c>
      <c r="P1195">
        <v>5.18</v>
      </c>
      <c r="Q1195">
        <v>5.13</v>
      </c>
      <c r="R1195">
        <v>-0.2</v>
      </c>
    </row>
    <row r="1196" spans="1:18" x14ac:dyDescent="0.45">
      <c r="A1196">
        <v>1195</v>
      </c>
      <c r="B1196" t="s">
        <v>1661</v>
      </c>
      <c r="C1196" t="s">
        <v>62</v>
      </c>
      <c r="D1196">
        <v>3</v>
      </c>
      <c r="E1196">
        <v>4</v>
      </c>
      <c r="F1196">
        <v>0</v>
      </c>
      <c r="G1196">
        <v>37</v>
      </c>
      <c r="H1196">
        <v>2</v>
      </c>
      <c r="I1196">
        <v>60.1</v>
      </c>
      <c r="J1196">
        <v>8.06</v>
      </c>
      <c r="K1196">
        <v>4.18</v>
      </c>
      <c r="L1196">
        <v>1.19</v>
      </c>
      <c r="M1196">
        <v>0.29299999999999998</v>
      </c>
      <c r="N1196" s="1">
        <v>0.67300000000000004</v>
      </c>
      <c r="P1196">
        <v>4.93</v>
      </c>
      <c r="Q1196">
        <v>4.9800000000000004</v>
      </c>
      <c r="R1196">
        <v>-0.2</v>
      </c>
    </row>
    <row r="1197" spans="1:18" x14ac:dyDescent="0.45">
      <c r="A1197">
        <v>1196</v>
      </c>
      <c r="B1197" t="s">
        <v>1662</v>
      </c>
      <c r="C1197" t="s">
        <v>36</v>
      </c>
      <c r="D1197">
        <v>1</v>
      </c>
      <c r="E1197">
        <v>2</v>
      </c>
      <c r="F1197">
        <v>0</v>
      </c>
      <c r="G1197">
        <v>24</v>
      </c>
      <c r="H1197">
        <v>2</v>
      </c>
      <c r="I1197">
        <v>29.1</v>
      </c>
      <c r="J1197">
        <v>8.91</v>
      </c>
      <c r="K1197">
        <v>6.45</v>
      </c>
      <c r="L1197">
        <v>1.23</v>
      </c>
      <c r="M1197">
        <v>0.29599999999999999</v>
      </c>
      <c r="N1197" s="1">
        <v>0.73699999999999999</v>
      </c>
      <c r="P1197">
        <v>4.91</v>
      </c>
      <c r="Q1197">
        <v>5.3</v>
      </c>
      <c r="R1197">
        <v>-0.2</v>
      </c>
    </row>
    <row r="1198" spans="1:18" x14ac:dyDescent="0.45">
      <c r="A1198">
        <v>1197</v>
      </c>
      <c r="B1198" t="s">
        <v>1663</v>
      </c>
      <c r="D1198">
        <v>1</v>
      </c>
      <c r="E1198">
        <v>2</v>
      </c>
      <c r="F1198">
        <v>0</v>
      </c>
      <c r="G1198">
        <v>19</v>
      </c>
      <c r="H1198">
        <v>2</v>
      </c>
      <c r="I1198">
        <v>22.2</v>
      </c>
      <c r="J1198">
        <v>7.53</v>
      </c>
      <c r="K1198">
        <v>5.55</v>
      </c>
      <c r="L1198">
        <v>1.59</v>
      </c>
      <c r="M1198">
        <v>0.29899999999999999</v>
      </c>
      <c r="N1198" s="1">
        <v>0.67900000000000005</v>
      </c>
      <c r="P1198">
        <v>5.95</v>
      </c>
      <c r="Q1198">
        <v>6.12</v>
      </c>
      <c r="R1198">
        <v>-0.3</v>
      </c>
    </row>
    <row r="1199" spans="1:18" x14ac:dyDescent="0.45">
      <c r="A1199">
        <v>1198</v>
      </c>
      <c r="B1199" t="s">
        <v>1664</v>
      </c>
      <c r="D1199">
        <v>2</v>
      </c>
      <c r="E1199">
        <v>4</v>
      </c>
      <c r="F1199">
        <v>0</v>
      </c>
      <c r="G1199">
        <v>34</v>
      </c>
      <c r="H1199">
        <v>2</v>
      </c>
      <c r="I1199">
        <v>47</v>
      </c>
      <c r="J1199">
        <v>7.85</v>
      </c>
      <c r="K1199">
        <v>4.0199999999999996</v>
      </c>
      <c r="L1199">
        <v>1.53</v>
      </c>
      <c r="M1199">
        <v>0.29199999999999998</v>
      </c>
      <c r="N1199" s="1">
        <v>0.67500000000000004</v>
      </c>
      <c r="P1199">
        <v>5.36</v>
      </c>
      <c r="Q1199">
        <v>5.45</v>
      </c>
      <c r="R1199">
        <v>-0.3</v>
      </c>
    </row>
    <row r="1200" spans="1:18" x14ac:dyDescent="0.45">
      <c r="A1200">
        <v>1199</v>
      </c>
      <c r="B1200" t="s">
        <v>1665</v>
      </c>
      <c r="C1200" t="s">
        <v>45</v>
      </c>
      <c r="D1200">
        <v>2</v>
      </c>
      <c r="E1200">
        <v>3</v>
      </c>
      <c r="F1200">
        <v>0</v>
      </c>
      <c r="G1200">
        <v>35</v>
      </c>
      <c r="H1200">
        <v>2</v>
      </c>
      <c r="I1200">
        <v>53.2</v>
      </c>
      <c r="J1200">
        <v>7.54</v>
      </c>
      <c r="K1200">
        <v>3.85</v>
      </c>
      <c r="L1200">
        <v>1.51</v>
      </c>
      <c r="M1200">
        <v>0.29399999999999998</v>
      </c>
      <c r="N1200" s="1">
        <v>0.67800000000000005</v>
      </c>
      <c r="P1200">
        <v>5.2</v>
      </c>
      <c r="Q1200">
        <v>5.38</v>
      </c>
      <c r="R1200">
        <v>-0.3</v>
      </c>
    </row>
    <row r="1201" spans="1:18" x14ac:dyDescent="0.45">
      <c r="A1201">
        <v>1200</v>
      </c>
      <c r="B1201" t="s">
        <v>1666</v>
      </c>
      <c r="C1201" t="s">
        <v>54</v>
      </c>
      <c r="D1201">
        <v>1</v>
      </c>
      <c r="E1201">
        <v>2</v>
      </c>
      <c r="F1201">
        <v>0</v>
      </c>
      <c r="G1201">
        <v>30</v>
      </c>
      <c r="H1201">
        <v>2</v>
      </c>
      <c r="I1201">
        <v>35</v>
      </c>
      <c r="J1201">
        <v>9.77</v>
      </c>
      <c r="K1201">
        <v>5.91</v>
      </c>
      <c r="L1201">
        <v>1.54</v>
      </c>
      <c r="M1201">
        <v>0.29299999999999998</v>
      </c>
      <c r="N1201" s="1">
        <v>0.69299999999999995</v>
      </c>
      <c r="P1201">
        <v>5.4</v>
      </c>
      <c r="Q1201">
        <v>5.54</v>
      </c>
      <c r="R1201">
        <v>-0.3</v>
      </c>
    </row>
    <row r="1202" spans="1:18" x14ac:dyDescent="0.45">
      <c r="A1202">
        <v>1201</v>
      </c>
      <c r="B1202" t="s">
        <v>1667</v>
      </c>
      <c r="C1202" t="s">
        <v>75</v>
      </c>
      <c r="D1202">
        <v>1</v>
      </c>
      <c r="E1202">
        <v>2</v>
      </c>
      <c r="F1202">
        <v>0</v>
      </c>
      <c r="G1202">
        <v>23</v>
      </c>
      <c r="H1202">
        <v>2</v>
      </c>
      <c r="I1202">
        <v>31.1</v>
      </c>
      <c r="J1202">
        <v>8.34</v>
      </c>
      <c r="K1202">
        <v>5.75</v>
      </c>
      <c r="L1202">
        <v>1.44</v>
      </c>
      <c r="M1202">
        <v>0.28100000000000003</v>
      </c>
      <c r="N1202" s="1">
        <v>0.67400000000000004</v>
      </c>
      <c r="P1202">
        <v>5.46</v>
      </c>
      <c r="Q1202">
        <v>5.68</v>
      </c>
      <c r="R1202">
        <v>-0.3</v>
      </c>
    </row>
    <row r="1203" spans="1:18" x14ac:dyDescent="0.45">
      <c r="A1203">
        <v>1202</v>
      </c>
      <c r="B1203" t="s">
        <v>1668</v>
      </c>
      <c r="C1203" t="s">
        <v>71</v>
      </c>
      <c r="D1203">
        <v>4</v>
      </c>
      <c r="E1203">
        <v>4</v>
      </c>
      <c r="F1203">
        <v>0</v>
      </c>
      <c r="G1203">
        <v>34</v>
      </c>
      <c r="H1203">
        <v>2</v>
      </c>
      <c r="I1203">
        <v>63.2</v>
      </c>
      <c r="J1203">
        <v>8.19</v>
      </c>
      <c r="K1203">
        <v>4.95</v>
      </c>
      <c r="L1203">
        <v>1.1299999999999999</v>
      </c>
      <c r="M1203">
        <v>0.28599999999999998</v>
      </c>
      <c r="N1203" s="1">
        <v>0.69199999999999995</v>
      </c>
      <c r="P1203">
        <v>4.8</v>
      </c>
      <c r="Q1203">
        <v>4.95</v>
      </c>
      <c r="R1203">
        <v>-0.3</v>
      </c>
    </row>
    <row r="1204" spans="1:18" x14ac:dyDescent="0.45">
      <c r="A1204">
        <v>1203</v>
      </c>
      <c r="B1204" t="s">
        <v>1669</v>
      </c>
      <c r="C1204" t="s">
        <v>50</v>
      </c>
      <c r="D1204">
        <v>3</v>
      </c>
      <c r="E1204">
        <v>5</v>
      </c>
      <c r="F1204">
        <v>0</v>
      </c>
      <c r="G1204">
        <v>40</v>
      </c>
      <c r="H1204">
        <v>2</v>
      </c>
      <c r="I1204">
        <v>49.1</v>
      </c>
      <c r="J1204">
        <v>6.57</v>
      </c>
      <c r="K1204">
        <v>4.5599999999999996</v>
      </c>
      <c r="L1204">
        <v>1.28</v>
      </c>
      <c r="M1204">
        <v>0.29699999999999999</v>
      </c>
      <c r="N1204" s="1">
        <v>0.64500000000000002</v>
      </c>
      <c r="P1204">
        <v>5.66</v>
      </c>
      <c r="Q1204">
        <v>5.53</v>
      </c>
      <c r="R1204">
        <v>-0.3</v>
      </c>
    </row>
    <row r="1205" spans="1:18" x14ac:dyDescent="0.45">
      <c r="A1205">
        <v>1204</v>
      </c>
      <c r="B1205" t="s">
        <v>1670</v>
      </c>
      <c r="C1205" t="s">
        <v>45</v>
      </c>
      <c r="D1205">
        <v>3</v>
      </c>
      <c r="E1205">
        <v>5</v>
      </c>
      <c r="F1205">
        <v>0</v>
      </c>
      <c r="G1205">
        <v>36</v>
      </c>
      <c r="H1205">
        <v>2</v>
      </c>
      <c r="I1205">
        <v>51.1</v>
      </c>
      <c r="J1205">
        <v>7.02</v>
      </c>
      <c r="K1205">
        <v>4.74</v>
      </c>
      <c r="L1205">
        <v>1.4</v>
      </c>
      <c r="M1205">
        <v>0.29099999999999998</v>
      </c>
      <c r="N1205" s="1">
        <v>0.67300000000000004</v>
      </c>
      <c r="P1205">
        <v>5.44</v>
      </c>
      <c r="Q1205">
        <v>5.54</v>
      </c>
      <c r="R1205">
        <v>-0.3</v>
      </c>
    </row>
    <row r="1206" spans="1:18" x14ac:dyDescent="0.45">
      <c r="A1206">
        <v>1205</v>
      </c>
      <c r="B1206" t="s">
        <v>1671</v>
      </c>
      <c r="C1206" t="s">
        <v>20</v>
      </c>
      <c r="D1206">
        <v>2</v>
      </c>
      <c r="E1206">
        <v>3</v>
      </c>
      <c r="F1206">
        <v>0</v>
      </c>
      <c r="G1206">
        <v>49</v>
      </c>
      <c r="H1206">
        <v>2</v>
      </c>
      <c r="I1206">
        <v>55.1</v>
      </c>
      <c r="J1206">
        <v>7.65</v>
      </c>
      <c r="K1206">
        <v>5.37</v>
      </c>
      <c r="L1206">
        <v>1.1399999999999999</v>
      </c>
      <c r="M1206">
        <v>0.30099999999999999</v>
      </c>
      <c r="N1206" s="1">
        <v>0.67300000000000004</v>
      </c>
      <c r="P1206">
        <v>5.37</v>
      </c>
      <c r="Q1206">
        <v>5.26</v>
      </c>
      <c r="R1206">
        <v>-0.4</v>
      </c>
    </row>
    <row r="1207" spans="1:18" x14ac:dyDescent="0.45">
      <c r="A1207">
        <v>1206</v>
      </c>
      <c r="B1207" t="s">
        <v>1672</v>
      </c>
      <c r="C1207" t="s">
        <v>52</v>
      </c>
      <c r="D1207">
        <v>1</v>
      </c>
      <c r="E1207">
        <v>3</v>
      </c>
      <c r="F1207">
        <v>0</v>
      </c>
      <c r="G1207">
        <v>35</v>
      </c>
      <c r="H1207">
        <v>2</v>
      </c>
      <c r="I1207">
        <v>49.1</v>
      </c>
      <c r="J1207">
        <v>6.94</v>
      </c>
      <c r="K1207">
        <v>4.38</v>
      </c>
      <c r="L1207">
        <v>1.28</v>
      </c>
      <c r="M1207">
        <v>0.28699999999999998</v>
      </c>
      <c r="N1207" s="1">
        <v>0.70099999999999996</v>
      </c>
      <c r="P1207">
        <v>4.93</v>
      </c>
      <c r="Q1207">
        <v>5.2</v>
      </c>
      <c r="R1207">
        <v>-0.4</v>
      </c>
    </row>
    <row r="1208" spans="1:18" x14ac:dyDescent="0.45">
      <c r="A1208">
        <v>1207</v>
      </c>
      <c r="B1208" t="s">
        <v>1673</v>
      </c>
      <c r="D1208">
        <v>1</v>
      </c>
      <c r="E1208">
        <v>1</v>
      </c>
      <c r="F1208">
        <v>0</v>
      </c>
      <c r="G1208">
        <v>24</v>
      </c>
      <c r="H1208">
        <v>2</v>
      </c>
      <c r="I1208">
        <v>26.1</v>
      </c>
      <c r="J1208">
        <v>10.27</v>
      </c>
      <c r="K1208">
        <v>7.53</v>
      </c>
      <c r="L1208">
        <v>1.71</v>
      </c>
      <c r="M1208">
        <v>0.30299999999999999</v>
      </c>
      <c r="N1208" s="1">
        <v>0.7</v>
      </c>
      <c r="P1208">
        <v>6.16</v>
      </c>
      <c r="Q1208">
        <v>6.41</v>
      </c>
      <c r="R1208">
        <v>-0.4</v>
      </c>
    </row>
    <row r="1209" spans="1:18" x14ac:dyDescent="0.45">
      <c r="A1209">
        <v>1208</v>
      </c>
      <c r="B1209" t="s">
        <v>1674</v>
      </c>
      <c r="C1209" t="s">
        <v>60</v>
      </c>
      <c r="D1209">
        <v>1</v>
      </c>
      <c r="E1209">
        <v>2</v>
      </c>
      <c r="F1209">
        <v>0</v>
      </c>
      <c r="G1209">
        <v>31</v>
      </c>
      <c r="H1209">
        <v>2</v>
      </c>
      <c r="I1209">
        <v>50.2</v>
      </c>
      <c r="J1209">
        <v>4.79</v>
      </c>
      <c r="K1209">
        <v>3.37</v>
      </c>
      <c r="L1209">
        <v>1.42</v>
      </c>
      <c r="M1209">
        <v>0.30599999999999999</v>
      </c>
      <c r="N1209" s="1">
        <v>0.66900000000000004</v>
      </c>
      <c r="P1209">
        <v>5.5</v>
      </c>
      <c r="Q1209">
        <v>5.54</v>
      </c>
      <c r="R1209">
        <v>-0.4</v>
      </c>
    </row>
    <row r="1210" spans="1:18" x14ac:dyDescent="0.45">
      <c r="A1210">
        <v>1209</v>
      </c>
      <c r="B1210" t="s">
        <v>1675</v>
      </c>
      <c r="D1210">
        <v>1</v>
      </c>
      <c r="E1210">
        <v>1</v>
      </c>
      <c r="F1210">
        <v>0</v>
      </c>
      <c r="G1210">
        <v>18</v>
      </c>
      <c r="H1210">
        <v>2</v>
      </c>
      <c r="I1210">
        <v>36.1</v>
      </c>
      <c r="J1210">
        <v>5.7</v>
      </c>
      <c r="K1210">
        <v>5.45</v>
      </c>
      <c r="L1210">
        <v>1.24</v>
      </c>
      <c r="M1210">
        <v>0.28799999999999998</v>
      </c>
      <c r="N1210" s="1">
        <v>0.68500000000000005</v>
      </c>
      <c r="P1210">
        <v>5.45</v>
      </c>
      <c r="Q1210">
        <v>5.84</v>
      </c>
      <c r="R1210">
        <v>-0.4</v>
      </c>
    </row>
    <row r="1211" spans="1:18" x14ac:dyDescent="0.45">
      <c r="A1211">
        <v>1210</v>
      </c>
      <c r="B1211" t="s">
        <v>1676</v>
      </c>
      <c r="C1211" t="s">
        <v>36</v>
      </c>
      <c r="D1211">
        <v>2</v>
      </c>
      <c r="E1211">
        <v>3</v>
      </c>
      <c r="F1211">
        <v>0</v>
      </c>
      <c r="G1211">
        <v>29</v>
      </c>
      <c r="H1211">
        <v>2</v>
      </c>
      <c r="I1211">
        <v>51</v>
      </c>
      <c r="J1211">
        <v>7.24</v>
      </c>
      <c r="K1211">
        <v>4.9400000000000004</v>
      </c>
      <c r="L1211">
        <v>1.24</v>
      </c>
      <c r="M1211">
        <v>0.29699999999999999</v>
      </c>
      <c r="N1211" s="1">
        <v>0.70199999999999996</v>
      </c>
      <c r="P1211">
        <v>5.12</v>
      </c>
      <c r="Q1211">
        <v>5.37</v>
      </c>
      <c r="R1211">
        <v>-0.4</v>
      </c>
    </row>
    <row r="1212" spans="1:18" x14ac:dyDescent="0.45">
      <c r="A1212">
        <v>1211</v>
      </c>
      <c r="B1212" t="s">
        <v>1677</v>
      </c>
      <c r="C1212" t="s">
        <v>75</v>
      </c>
      <c r="D1212">
        <v>2</v>
      </c>
      <c r="E1212">
        <v>3</v>
      </c>
      <c r="F1212">
        <v>0</v>
      </c>
      <c r="G1212">
        <v>31</v>
      </c>
      <c r="H1212">
        <v>2</v>
      </c>
      <c r="I1212">
        <v>37.1</v>
      </c>
      <c r="J1212">
        <v>8.69</v>
      </c>
      <c r="K1212">
        <v>6.51</v>
      </c>
      <c r="L1212">
        <v>1.45</v>
      </c>
      <c r="M1212">
        <v>0.29199999999999998</v>
      </c>
      <c r="N1212" s="1">
        <v>0.70099999999999996</v>
      </c>
      <c r="P1212">
        <v>5.55</v>
      </c>
      <c r="Q1212">
        <v>5.83</v>
      </c>
      <c r="R1212">
        <v>-0.4</v>
      </c>
    </row>
    <row r="1213" spans="1:18" x14ac:dyDescent="0.45">
      <c r="A1213">
        <v>1212</v>
      </c>
      <c r="B1213" t="s">
        <v>1678</v>
      </c>
      <c r="C1213" t="s">
        <v>36</v>
      </c>
      <c r="D1213">
        <v>2</v>
      </c>
      <c r="E1213">
        <v>5</v>
      </c>
      <c r="F1213">
        <v>0</v>
      </c>
      <c r="G1213">
        <v>43</v>
      </c>
      <c r="H1213">
        <v>2</v>
      </c>
      <c r="I1213">
        <v>62.2</v>
      </c>
      <c r="J1213">
        <v>8.33</v>
      </c>
      <c r="K1213">
        <v>5.45</v>
      </c>
      <c r="L1213">
        <v>1.1499999999999999</v>
      </c>
      <c r="M1213">
        <v>0.29599999999999999</v>
      </c>
      <c r="N1213" s="1">
        <v>0.68300000000000005</v>
      </c>
      <c r="P1213">
        <v>5.17</v>
      </c>
      <c r="Q1213">
        <v>5.17</v>
      </c>
      <c r="R1213">
        <v>-0.4</v>
      </c>
    </row>
    <row r="1214" spans="1:18" x14ac:dyDescent="0.45">
      <c r="A1214">
        <v>1213</v>
      </c>
      <c r="B1214" t="s">
        <v>1679</v>
      </c>
      <c r="D1214">
        <v>1</v>
      </c>
      <c r="E1214">
        <v>1</v>
      </c>
      <c r="F1214">
        <v>0</v>
      </c>
      <c r="G1214">
        <v>34</v>
      </c>
      <c r="H1214">
        <v>2</v>
      </c>
      <c r="I1214">
        <v>37</v>
      </c>
      <c r="J1214">
        <v>7.3</v>
      </c>
      <c r="K1214">
        <v>6.81</v>
      </c>
      <c r="L1214">
        <v>1.22</v>
      </c>
      <c r="M1214">
        <v>0.29099999999999998</v>
      </c>
      <c r="N1214" s="1">
        <v>0.67200000000000004</v>
      </c>
      <c r="P1214">
        <v>5.84</v>
      </c>
      <c r="Q1214">
        <v>5.9</v>
      </c>
      <c r="R1214">
        <v>-0.4</v>
      </c>
    </row>
    <row r="1215" spans="1:18" x14ac:dyDescent="0.45">
      <c r="A1215">
        <v>1214</v>
      </c>
      <c r="B1215" t="s">
        <v>1680</v>
      </c>
      <c r="D1215">
        <v>1</v>
      </c>
      <c r="E1215">
        <v>3</v>
      </c>
      <c r="F1215">
        <v>0</v>
      </c>
      <c r="G1215">
        <v>29</v>
      </c>
      <c r="H1215">
        <v>2</v>
      </c>
      <c r="I1215">
        <v>50.1</v>
      </c>
      <c r="J1215">
        <v>6.08</v>
      </c>
      <c r="K1215">
        <v>4.83</v>
      </c>
      <c r="L1215">
        <v>1.25</v>
      </c>
      <c r="M1215">
        <v>0.309</v>
      </c>
      <c r="N1215" s="1">
        <v>0.65200000000000002</v>
      </c>
      <c r="P1215">
        <v>5.9</v>
      </c>
      <c r="Q1215">
        <v>5.62</v>
      </c>
      <c r="R1215">
        <v>-0.4</v>
      </c>
    </row>
    <row r="1216" spans="1:18" x14ac:dyDescent="0.45">
      <c r="A1216">
        <v>1215</v>
      </c>
      <c r="B1216" t="s">
        <v>1681</v>
      </c>
      <c r="C1216" t="s">
        <v>60</v>
      </c>
      <c r="D1216">
        <v>1</v>
      </c>
      <c r="E1216">
        <v>3</v>
      </c>
      <c r="F1216">
        <v>0</v>
      </c>
      <c r="G1216">
        <v>36</v>
      </c>
      <c r="H1216">
        <v>2</v>
      </c>
      <c r="I1216">
        <v>47</v>
      </c>
      <c r="J1216">
        <v>8.43</v>
      </c>
      <c r="K1216">
        <v>6.7</v>
      </c>
      <c r="L1216">
        <v>1.34</v>
      </c>
      <c r="M1216">
        <v>0.312</v>
      </c>
      <c r="N1216" s="1">
        <v>0.67800000000000005</v>
      </c>
      <c r="P1216">
        <v>5.94</v>
      </c>
      <c r="Q1216">
        <v>5.74</v>
      </c>
      <c r="R1216">
        <v>-0.5</v>
      </c>
    </row>
    <row r="1217" spans="1:18" x14ac:dyDescent="0.45">
      <c r="A1217">
        <v>1216</v>
      </c>
      <c r="B1217" t="s">
        <v>1682</v>
      </c>
      <c r="C1217" t="s">
        <v>80</v>
      </c>
      <c r="D1217">
        <v>2</v>
      </c>
      <c r="E1217">
        <v>3</v>
      </c>
      <c r="F1217">
        <v>0</v>
      </c>
      <c r="G1217">
        <v>31</v>
      </c>
      <c r="H1217">
        <v>2</v>
      </c>
      <c r="I1217">
        <v>50.2</v>
      </c>
      <c r="J1217">
        <v>7.46</v>
      </c>
      <c r="K1217">
        <v>5.15</v>
      </c>
      <c r="L1217">
        <v>1.6</v>
      </c>
      <c r="M1217">
        <v>0.29099999999999998</v>
      </c>
      <c r="N1217" s="1">
        <v>0.64800000000000002</v>
      </c>
      <c r="P1217">
        <v>6.04</v>
      </c>
      <c r="Q1217">
        <v>5.92</v>
      </c>
      <c r="R1217">
        <v>-0.5</v>
      </c>
    </row>
    <row r="1218" spans="1:18" x14ac:dyDescent="0.45">
      <c r="A1218">
        <v>1217</v>
      </c>
      <c r="B1218" t="s">
        <v>1683</v>
      </c>
      <c r="C1218" t="s">
        <v>54</v>
      </c>
      <c r="D1218">
        <v>2</v>
      </c>
      <c r="E1218">
        <v>4</v>
      </c>
      <c r="F1218">
        <v>0</v>
      </c>
      <c r="G1218">
        <v>40</v>
      </c>
      <c r="H1218">
        <v>2</v>
      </c>
      <c r="I1218">
        <v>52.2</v>
      </c>
      <c r="J1218">
        <v>10.25</v>
      </c>
      <c r="K1218">
        <v>7</v>
      </c>
      <c r="L1218">
        <v>1.37</v>
      </c>
      <c r="M1218">
        <v>0.29599999999999999</v>
      </c>
      <c r="N1218" s="1">
        <v>0.68100000000000005</v>
      </c>
      <c r="P1218">
        <v>5.64</v>
      </c>
      <c r="Q1218">
        <v>5.68</v>
      </c>
      <c r="R1218">
        <v>-0.5</v>
      </c>
    </row>
    <row r="1219" spans="1:18" x14ac:dyDescent="0.45">
      <c r="A1219">
        <v>1218</v>
      </c>
      <c r="B1219" t="s">
        <v>1684</v>
      </c>
      <c r="C1219" t="s">
        <v>54</v>
      </c>
      <c r="D1219">
        <v>1</v>
      </c>
      <c r="E1219">
        <v>2</v>
      </c>
      <c r="F1219">
        <v>0</v>
      </c>
      <c r="G1219">
        <v>24</v>
      </c>
      <c r="H1219">
        <v>2</v>
      </c>
      <c r="I1219">
        <v>52.2</v>
      </c>
      <c r="J1219">
        <v>6.49</v>
      </c>
      <c r="K1219">
        <v>5.46</v>
      </c>
      <c r="L1219">
        <v>1.54</v>
      </c>
      <c r="M1219">
        <v>0.29899999999999999</v>
      </c>
      <c r="N1219" s="1">
        <v>0.68500000000000005</v>
      </c>
      <c r="P1219">
        <v>5.81</v>
      </c>
      <c r="Q1219">
        <v>5.97</v>
      </c>
      <c r="R1219">
        <v>-0.6</v>
      </c>
    </row>
    <row r="1220" spans="1:18" x14ac:dyDescent="0.45">
      <c r="A1220">
        <v>1219</v>
      </c>
      <c r="B1220" t="s">
        <v>1685</v>
      </c>
      <c r="D1220">
        <v>1</v>
      </c>
      <c r="E1220">
        <v>2</v>
      </c>
      <c r="F1220">
        <v>0</v>
      </c>
      <c r="G1220">
        <v>34</v>
      </c>
      <c r="H1220">
        <v>2</v>
      </c>
      <c r="I1220">
        <v>52.2</v>
      </c>
      <c r="J1220">
        <v>6.15</v>
      </c>
      <c r="K1220">
        <v>4.4400000000000004</v>
      </c>
      <c r="L1220">
        <v>1.71</v>
      </c>
      <c r="M1220">
        <v>0.29099999999999998</v>
      </c>
      <c r="N1220" s="1">
        <v>0.65700000000000003</v>
      </c>
      <c r="P1220">
        <v>5.98</v>
      </c>
      <c r="Q1220">
        <v>6.12</v>
      </c>
      <c r="R1220">
        <v>-0.7</v>
      </c>
    </row>
    <row r="1221" spans="1:18" x14ac:dyDescent="0.45">
      <c r="A1221">
        <v>1220</v>
      </c>
      <c r="B1221" t="s">
        <v>1686</v>
      </c>
      <c r="C1221" t="s">
        <v>52</v>
      </c>
      <c r="D1221">
        <v>1</v>
      </c>
      <c r="E1221">
        <v>2</v>
      </c>
      <c r="F1221">
        <v>0</v>
      </c>
      <c r="G1221">
        <v>29</v>
      </c>
      <c r="H1221">
        <v>2</v>
      </c>
      <c r="I1221">
        <v>46</v>
      </c>
      <c r="J1221">
        <v>7.04</v>
      </c>
      <c r="K1221">
        <v>4.3</v>
      </c>
      <c r="L1221">
        <v>1.37</v>
      </c>
      <c r="M1221">
        <v>0.28100000000000003</v>
      </c>
      <c r="N1221" s="1">
        <v>0.64700000000000002</v>
      </c>
      <c r="P1221">
        <v>5.48</v>
      </c>
      <c r="Q1221">
        <v>6.02</v>
      </c>
      <c r="R1221">
        <v>-0.7</v>
      </c>
    </row>
    <row r="1222" spans="1:18" x14ac:dyDescent="0.45">
      <c r="A1222">
        <v>1221</v>
      </c>
      <c r="B1222" t="s">
        <v>1687</v>
      </c>
      <c r="C1222" t="s">
        <v>71</v>
      </c>
      <c r="D1222">
        <v>3</v>
      </c>
      <c r="E1222">
        <v>4</v>
      </c>
      <c r="F1222">
        <v>0</v>
      </c>
      <c r="G1222">
        <v>29</v>
      </c>
      <c r="H1222">
        <v>2</v>
      </c>
      <c r="I1222">
        <v>45.2</v>
      </c>
      <c r="J1222">
        <v>7.68</v>
      </c>
      <c r="K1222">
        <v>5.32</v>
      </c>
      <c r="L1222">
        <v>1.38</v>
      </c>
      <c r="M1222">
        <v>0.28599999999999998</v>
      </c>
      <c r="N1222" s="1">
        <v>0.65900000000000003</v>
      </c>
      <c r="P1222">
        <v>5.71</v>
      </c>
      <c r="Q1222">
        <v>5.97</v>
      </c>
      <c r="R1222">
        <v>-0.7</v>
      </c>
    </row>
    <row r="1223" spans="1:18" x14ac:dyDescent="0.45">
      <c r="A1223">
        <v>1222</v>
      </c>
      <c r="B1223" t="s">
        <v>1688</v>
      </c>
      <c r="C1223" t="s">
        <v>71</v>
      </c>
      <c r="D1223">
        <v>5</v>
      </c>
      <c r="E1223">
        <v>2</v>
      </c>
      <c r="F1223">
        <v>30</v>
      </c>
      <c r="G1223">
        <v>53</v>
      </c>
      <c r="H1223">
        <v>1</v>
      </c>
      <c r="I1223">
        <v>48</v>
      </c>
      <c r="J1223">
        <v>12.94</v>
      </c>
      <c r="K1223">
        <v>3.56</v>
      </c>
      <c r="L1223">
        <v>0.75</v>
      </c>
      <c r="M1223">
        <v>0.29199999999999998</v>
      </c>
      <c r="N1223" s="1">
        <v>0.76400000000000001</v>
      </c>
      <c r="P1223">
        <v>3</v>
      </c>
      <c r="Q1223">
        <v>2.78</v>
      </c>
      <c r="R1223">
        <v>1</v>
      </c>
    </row>
    <row r="1224" spans="1:18" x14ac:dyDescent="0.45">
      <c r="A1224">
        <v>1223</v>
      </c>
      <c r="B1224" t="s">
        <v>1689</v>
      </c>
      <c r="C1224" t="s">
        <v>89</v>
      </c>
      <c r="D1224">
        <v>5</v>
      </c>
      <c r="E1224">
        <v>5</v>
      </c>
      <c r="F1224">
        <v>0</v>
      </c>
      <c r="G1224">
        <v>54</v>
      </c>
      <c r="H1224">
        <v>1</v>
      </c>
      <c r="I1224">
        <v>58</v>
      </c>
      <c r="J1224">
        <v>11.79</v>
      </c>
      <c r="K1224">
        <v>2.79</v>
      </c>
      <c r="L1224">
        <v>1.24</v>
      </c>
      <c r="M1224">
        <v>0.31</v>
      </c>
      <c r="N1224" s="1">
        <v>0.748</v>
      </c>
      <c r="P1224">
        <v>3.72</v>
      </c>
      <c r="Q1224">
        <v>3.57</v>
      </c>
      <c r="R1224">
        <v>0.8</v>
      </c>
    </row>
    <row r="1225" spans="1:18" x14ac:dyDescent="0.45">
      <c r="A1225">
        <v>1224</v>
      </c>
      <c r="B1225" t="s">
        <v>1690</v>
      </c>
      <c r="C1225" t="s">
        <v>48</v>
      </c>
      <c r="D1225">
        <v>3</v>
      </c>
      <c r="E1225">
        <v>2</v>
      </c>
      <c r="F1225">
        <v>2</v>
      </c>
      <c r="G1225">
        <v>62</v>
      </c>
      <c r="H1225">
        <v>1</v>
      </c>
      <c r="I1225">
        <v>66.2</v>
      </c>
      <c r="J1225">
        <v>12.68</v>
      </c>
      <c r="K1225">
        <v>4.45</v>
      </c>
      <c r="L1225">
        <v>0.94</v>
      </c>
      <c r="M1225">
        <v>0.28699999999999998</v>
      </c>
      <c r="N1225" s="1">
        <v>0.77200000000000002</v>
      </c>
      <c r="P1225">
        <v>3.24</v>
      </c>
      <c r="Q1225">
        <v>3.46</v>
      </c>
      <c r="R1225">
        <v>0.8</v>
      </c>
    </row>
    <row r="1226" spans="1:18" x14ac:dyDescent="0.45">
      <c r="A1226">
        <v>1225</v>
      </c>
      <c r="B1226" t="s">
        <v>1691</v>
      </c>
      <c r="C1226" t="s">
        <v>80</v>
      </c>
      <c r="D1226">
        <v>4</v>
      </c>
      <c r="E1226">
        <v>3</v>
      </c>
      <c r="F1226">
        <v>13</v>
      </c>
      <c r="G1226">
        <v>50</v>
      </c>
      <c r="H1226">
        <v>1</v>
      </c>
      <c r="I1226">
        <v>55.1</v>
      </c>
      <c r="J1226">
        <v>9.93</v>
      </c>
      <c r="K1226">
        <v>2.44</v>
      </c>
      <c r="L1226">
        <v>1.1399999999999999</v>
      </c>
      <c r="M1226">
        <v>0.29099999999999998</v>
      </c>
      <c r="N1226" s="1">
        <v>0.71399999999999997</v>
      </c>
      <c r="P1226">
        <v>3.74</v>
      </c>
      <c r="Q1226">
        <v>3.62</v>
      </c>
      <c r="R1226">
        <v>0.7</v>
      </c>
    </row>
    <row r="1227" spans="1:18" x14ac:dyDescent="0.45">
      <c r="A1227">
        <v>1226</v>
      </c>
      <c r="B1227" t="s">
        <v>1692</v>
      </c>
      <c r="C1227" t="s">
        <v>28</v>
      </c>
      <c r="D1227">
        <v>5</v>
      </c>
      <c r="E1227">
        <v>3</v>
      </c>
      <c r="F1227">
        <v>0</v>
      </c>
      <c r="G1227">
        <v>63</v>
      </c>
      <c r="H1227">
        <v>1</v>
      </c>
      <c r="I1227">
        <v>60.2</v>
      </c>
      <c r="J1227">
        <v>11.57</v>
      </c>
      <c r="K1227">
        <v>3.56</v>
      </c>
      <c r="L1227">
        <v>1.33</v>
      </c>
      <c r="M1227">
        <v>0.28599999999999998</v>
      </c>
      <c r="N1227" s="1">
        <v>0.745</v>
      </c>
      <c r="P1227">
        <v>3.86</v>
      </c>
      <c r="Q1227">
        <v>3.95</v>
      </c>
      <c r="R1227">
        <v>0.7</v>
      </c>
    </row>
    <row r="1228" spans="1:18" x14ac:dyDescent="0.45">
      <c r="A1228">
        <v>1227</v>
      </c>
      <c r="B1228" t="s">
        <v>1693</v>
      </c>
      <c r="C1228" t="s">
        <v>26</v>
      </c>
      <c r="D1228">
        <v>4</v>
      </c>
      <c r="E1228">
        <v>2</v>
      </c>
      <c r="F1228">
        <v>2</v>
      </c>
      <c r="G1228">
        <v>61</v>
      </c>
      <c r="H1228">
        <v>1</v>
      </c>
      <c r="I1228">
        <v>60</v>
      </c>
      <c r="J1228">
        <v>10.199999999999999</v>
      </c>
      <c r="K1228">
        <v>2.85</v>
      </c>
      <c r="L1228">
        <v>1.2</v>
      </c>
      <c r="M1228">
        <v>0.28899999999999998</v>
      </c>
      <c r="N1228" s="1">
        <v>0.753</v>
      </c>
      <c r="P1228">
        <v>3.6</v>
      </c>
      <c r="Q1228">
        <v>3.72</v>
      </c>
      <c r="R1228">
        <v>0.6</v>
      </c>
    </row>
    <row r="1229" spans="1:18" x14ac:dyDescent="0.45">
      <c r="A1229">
        <v>1228</v>
      </c>
      <c r="B1229" t="s">
        <v>1694</v>
      </c>
      <c r="C1229" t="s">
        <v>39</v>
      </c>
      <c r="D1229">
        <v>2</v>
      </c>
      <c r="E1229">
        <v>2</v>
      </c>
      <c r="F1229">
        <v>1</v>
      </c>
      <c r="G1229">
        <v>40</v>
      </c>
      <c r="H1229">
        <v>1</v>
      </c>
      <c r="I1229">
        <v>38.200000000000003</v>
      </c>
      <c r="J1229">
        <v>9.07</v>
      </c>
      <c r="K1229">
        <v>3.02</v>
      </c>
      <c r="L1229">
        <v>0.93</v>
      </c>
      <c r="M1229">
        <v>0.28999999999999998</v>
      </c>
      <c r="N1229" s="1">
        <v>0.71799999999999997</v>
      </c>
      <c r="P1229">
        <v>3.72</v>
      </c>
      <c r="Q1229">
        <v>3.75</v>
      </c>
      <c r="R1229">
        <v>0.5</v>
      </c>
    </row>
    <row r="1230" spans="1:18" x14ac:dyDescent="0.45">
      <c r="A1230">
        <v>1229</v>
      </c>
      <c r="B1230" t="s">
        <v>1695</v>
      </c>
      <c r="C1230" t="s">
        <v>64</v>
      </c>
      <c r="D1230">
        <v>4</v>
      </c>
      <c r="E1230">
        <v>4</v>
      </c>
      <c r="F1230">
        <v>0</v>
      </c>
      <c r="G1230">
        <v>40</v>
      </c>
      <c r="H1230">
        <v>1</v>
      </c>
      <c r="I1230">
        <v>54</v>
      </c>
      <c r="J1230">
        <v>11.5</v>
      </c>
      <c r="K1230">
        <v>4.5</v>
      </c>
      <c r="L1230">
        <v>1</v>
      </c>
      <c r="M1230">
        <v>0.29899999999999999</v>
      </c>
      <c r="N1230" s="1">
        <v>0.71899999999999997</v>
      </c>
      <c r="P1230">
        <v>4</v>
      </c>
      <c r="Q1230">
        <v>3.92</v>
      </c>
      <c r="R1230">
        <v>0.5</v>
      </c>
    </row>
    <row r="1231" spans="1:18" x14ac:dyDescent="0.45">
      <c r="A1231">
        <v>1230</v>
      </c>
      <c r="B1231" t="s">
        <v>1696</v>
      </c>
      <c r="C1231" t="s">
        <v>39</v>
      </c>
      <c r="D1231">
        <v>4</v>
      </c>
      <c r="E1231">
        <v>3</v>
      </c>
      <c r="F1231">
        <v>0</v>
      </c>
      <c r="G1231">
        <v>57</v>
      </c>
      <c r="H1231">
        <v>1</v>
      </c>
      <c r="I1231">
        <v>62.2</v>
      </c>
      <c r="J1231">
        <v>9.9</v>
      </c>
      <c r="K1231">
        <v>3.73</v>
      </c>
      <c r="L1231">
        <v>1.1499999999999999</v>
      </c>
      <c r="M1231">
        <v>0.28599999999999998</v>
      </c>
      <c r="N1231" s="1">
        <v>0.73399999999999999</v>
      </c>
      <c r="P1231">
        <v>3.88</v>
      </c>
      <c r="Q1231">
        <v>4.0999999999999996</v>
      </c>
      <c r="R1231">
        <v>0.5</v>
      </c>
    </row>
    <row r="1232" spans="1:18" x14ac:dyDescent="0.45">
      <c r="A1232">
        <v>1231</v>
      </c>
      <c r="B1232" t="s">
        <v>1697</v>
      </c>
      <c r="C1232" t="s">
        <v>117</v>
      </c>
      <c r="D1232">
        <v>3</v>
      </c>
      <c r="E1232">
        <v>2</v>
      </c>
      <c r="F1232">
        <v>0</v>
      </c>
      <c r="G1232">
        <v>45</v>
      </c>
      <c r="H1232">
        <v>1</v>
      </c>
      <c r="I1232">
        <v>52.1</v>
      </c>
      <c r="J1232">
        <v>9.1199999999999992</v>
      </c>
      <c r="K1232">
        <v>3.1</v>
      </c>
      <c r="L1232">
        <v>1.03</v>
      </c>
      <c r="M1232">
        <v>0.28699999999999998</v>
      </c>
      <c r="N1232" s="1">
        <v>0.72399999999999998</v>
      </c>
      <c r="P1232">
        <v>3.79</v>
      </c>
      <c r="Q1232">
        <v>3.87</v>
      </c>
      <c r="R1232">
        <v>0.5</v>
      </c>
    </row>
    <row r="1233" spans="1:18" x14ac:dyDescent="0.45">
      <c r="A1233">
        <v>1232</v>
      </c>
      <c r="B1233" t="s">
        <v>1698</v>
      </c>
      <c r="C1233" t="s">
        <v>62</v>
      </c>
      <c r="D1233">
        <v>3</v>
      </c>
      <c r="E1233">
        <v>3</v>
      </c>
      <c r="F1233">
        <v>0</v>
      </c>
      <c r="G1233">
        <v>58</v>
      </c>
      <c r="H1233">
        <v>1</v>
      </c>
      <c r="I1233">
        <v>56.2</v>
      </c>
      <c r="J1233">
        <v>11.27</v>
      </c>
      <c r="K1233">
        <v>3.65</v>
      </c>
      <c r="L1233">
        <v>1.27</v>
      </c>
      <c r="M1233">
        <v>0.28699999999999998</v>
      </c>
      <c r="N1233" s="1">
        <v>0.72199999999999998</v>
      </c>
      <c r="P1233">
        <v>3.97</v>
      </c>
      <c r="Q1233">
        <v>4.07</v>
      </c>
      <c r="R1233">
        <v>0.4</v>
      </c>
    </row>
    <row r="1234" spans="1:18" x14ac:dyDescent="0.45">
      <c r="A1234">
        <v>1233</v>
      </c>
      <c r="B1234" t="s">
        <v>1699</v>
      </c>
      <c r="C1234" t="s">
        <v>26</v>
      </c>
      <c r="D1234">
        <v>4</v>
      </c>
      <c r="E1234">
        <v>3</v>
      </c>
      <c r="F1234">
        <v>0</v>
      </c>
      <c r="G1234">
        <v>50</v>
      </c>
      <c r="H1234">
        <v>1</v>
      </c>
      <c r="I1234">
        <v>62.2</v>
      </c>
      <c r="J1234">
        <v>8.4700000000000006</v>
      </c>
      <c r="K1234">
        <v>3.01</v>
      </c>
      <c r="L1234">
        <v>1.1499999999999999</v>
      </c>
      <c r="M1234">
        <v>0.29399999999999998</v>
      </c>
      <c r="N1234" s="1">
        <v>0.72</v>
      </c>
      <c r="P1234">
        <v>4.16</v>
      </c>
      <c r="Q1234">
        <v>4.13</v>
      </c>
      <c r="R1234">
        <v>0.4</v>
      </c>
    </row>
    <row r="1235" spans="1:18" x14ac:dyDescent="0.45">
      <c r="A1235">
        <v>1234</v>
      </c>
      <c r="B1235" t="s">
        <v>1700</v>
      </c>
      <c r="C1235" t="s">
        <v>28</v>
      </c>
      <c r="D1235">
        <v>4</v>
      </c>
      <c r="E1235">
        <v>2</v>
      </c>
      <c r="F1235">
        <v>8</v>
      </c>
      <c r="G1235">
        <v>62</v>
      </c>
      <c r="H1235">
        <v>1</v>
      </c>
      <c r="I1235">
        <v>61</v>
      </c>
      <c r="J1235">
        <v>7.23</v>
      </c>
      <c r="K1235">
        <v>2.21</v>
      </c>
      <c r="L1235">
        <v>1.03</v>
      </c>
      <c r="M1235">
        <v>0.28399999999999997</v>
      </c>
      <c r="N1235" s="1">
        <v>0.72299999999999998</v>
      </c>
      <c r="P1235">
        <v>3.69</v>
      </c>
      <c r="Q1235">
        <v>4.12</v>
      </c>
      <c r="R1235">
        <v>0.4</v>
      </c>
    </row>
    <row r="1236" spans="1:18" x14ac:dyDescent="0.45">
      <c r="A1236">
        <v>1235</v>
      </c>
      <c r="B1236" t="s">
        <v>1701</v>
      </c>
      <c r="D1236">
        <v>3</v>
      </c>
      <c r="E1236">
        <v>3</v>
      </c>
      <c r="F1236">
        <v>0</v>
      </c>
      <c r="G1236">
        <v>51</v>
      </c>
      <c r="H1236">
        <v>1</v>
      </c>
      <c r="I1236">
        <v>49</v>
      </c>
      <c r="J1236">
        <v>7.53</v>
      </c>
      <c r="K1236">
        <v>2.57</v>
      </c>
      <c r="L1236">
        <v>1.1000000000000001</v>
      </c>
      <c r="M1236">
        <v>0.29699999999999999</v>
      </c>
      <c r="N1236" s="1">
        <v>0.71899999999999997</v>
      </c>
      <c r="P1236">
        <v>4.04</v>
      </c>
      <c r="Q1236">
        <v>4.03</v>
      </c>
      <c r="R1236">
        <v>0.4</v>
      </c>
    </row>
    <row r="1237" spans="1:18" x14ac:dyDescent="0.45">
      <c r="A1237">
        <v>1236</v>
      </c>
      <c r="B1237" t="s">
        <v>1702</v>
      </c>
      <c r="C1237" t="s">
        <v>24</v>
      </c>
      <c r="D1237">
        <v>5</v>
      </c>
      <c r="E1237">
        <v>5</v>
      </c>
      <c r="F1237">
        <v>4</v>
      </c>
      <c r="G1237">
        <v>56</v>
      </c>
      <c r="H1237">
        <v>1</v>
      </c>
      <c r="I1237">
        <v>65</v>
      </c>
      <c r="J1237">
        <v>8.86</v>
      </c>
      <c r="K1237">
        <v>3.32</v>
      </c>
      <c r="L1237">
        <v>1.25</v>
      </c>
      <c r="M1237">
        <v>0.28799999999999998</v>
      </c>
      <c r="N1237" s="1">
        <v>0.74199999999999999</v>
      </c>
      <c r="P1237">
        <v>4.0199999999999996</v>
      </c>
      <c r="Q1237">
        <v>4.33</v>
      </c>
      <c r="R1237">
        <v>0.4</v>
      </c>
    </row>
    <row r="1238" spans="1:18" x14ac:dyDescent="0.45">
      <c r="A1238">
        <v>1237</v>
      </c>
      <c r="B1238" t="s">
        <v>1703</v>
      </c>
      <c r="C1238" t="s">
        <v>95</v>
      </c>
      <c r="D1238">
        <v>6</v>
      </c>
      <c r="E1238">
        <v>5</v>
      </c>
      <c r="F1238">
        <v>0</v>
      </c>
      <c r="G1238">
        <v>60</v>
      </c>
      <c r="H1238">
        <v>1</v>
      </c>
      <c r="I1238">
        <v>64.2</v>
      </c>
      <c r="J1238">
        <v>10.02</v>
      </c>
      <c r="K1238">
        <v>3.62</v>
      </c>
      <c r="L1238">
        <v>1.1100000000000001</v>
      </c>
      <c r="M1238">
        <v>0.29599999999999999</v>
      </c>
      <c r="N1238" s="1">
        <v>0.74199999999999999</v>
      </c>
      <c r="P1238">
        <v>3.89</v>
      </c>
      <c r="Q1238">
        <v>4.03</v>
      </c>
      <c r="R1238">
        <v>0.4</v>
      </c>
    </row>
    <row r="1239" spans="1:18" x14ac:dyDescent="0.45">
      <c r="A1239">
        <v>1238</v>
      </c>
      <c r="B1239" t="s">
        <v>1704</v>
      </c>
      <c r="C1239" t="s">
        <v>41</v>
      </c>
      <c r="D1239">
        <v>4</v>
      </c>
      <c r="E1239">
        <v>4</v>
      </c>
      <c r="F1239">
        <v>2</v>
      </c>
      <c r="G1239">
        <v>47</v>
      </c>
      <c r="H1239">
        <v>1</v>
      </c>
      <c r="I1239">
        <v>60</v>
      </c>
      <c r="J1239">
        <v>9.6</v>
      </c>
      <c r="K1239">
        <v>3.6</v>
      </c>
      <c r="L1239">
        <v>1.2</v>
      </c>
      <c r="M1239">
        <v>0.30399999999999999</v>
      </c>
      <c r="N1239" s="1">
        <v>0.73099999999999998</v>
      </c>
      <c r="P1239">
        <v>4.2</v>
      </c>
      <c r="Q1239">
        <v>4.1100000000000003</v>
      </c>
      <c r="R1239">
        <v>0.4</v>
      </c>
    </row>
    <row r="1240" spans="1:18" x14ac:dyDescent="0.45">
      <c r="A1240">
        <v>1239</v>
      </c>
      <c r="B1240" t="s">
        <v>1705</v>
      </c>
      <c r="C1240" t="s">
        <v>18</v>
      </c>
      <c r="D1240">
        <v>3</v>
      </c>
      <c r="E1240">
        <v>3</v>
      </c>
      <c r="F1240">
        <v>0</v>
      </c>
      <c r="G1240">
        <v>59</v>
      </c>
      <c r="H1240">
        <v>1</v>
      </c>
      <c r="I1240">
        <v>60.2</v>
      </c>
      <c r="J1240">
        <v>9.93</v>
      </c>
      <c r="K1240">
        <v>3.56</v>
      </c>
      <c r="L1240">
        <v>1.19</v>
      </c>
      <c r="M1240">
        <v>0.29299999999999998</v>
      </c>
      <c r="N1240" s="1">
        <v>0.70399999999999996</v>
      </c>
      <c r="P1240">
        <v>4.3</v>
      </c>
      <c r="Q1240">
        <v>4.0999999999999996</v>
      </c>
      <c r="R1240">
        <v>0.4</v>
      </c>
    </row>
    <row r="1241" spans="1:18" x14ac:dyDescent="0.45">
      <c r="A1241">
        <v>1240</v>
      </c>
      <c r="B1241" t="s">
        <v>1706</v>
      </c>
      <c r="C1241" t="s">
        <v>64</v>
      </c>
      <c r="D1241">
        <v>2</v>
      </c>
      <c r="E1241">
        <v>2</v>
      </c>
      <c r="F1241">
        <v>0</v>
      </c>
      <c r="G1241">
        <v>25</v>
      </c>
      <c r="H1241">
        <v>1</v>
      </c>
      <c r="I1241">
        <v>40.1</v>
      </c>
      <c r="J1241">
        <v>9.83</v>
      </c>
      <c r="K1241">
        <v>4.6900000000000004</v>
      </c>
      <c r="L1241">
        <v>0.89</v>
      </c>
      <c r="M1241">
        <v>0.30299999999999999</v>
      </c>
      <c r="N1241" s="1">
        <v>0.74399999999999999</v>
      </c>
      <c r="P1241">
        <v>4.0199999999999996</v>
      </c>
      <c r="Q1241">
        <v>3.93</v>
      </c>
      <c r="R1241">
        <v>0.4</v>
      </c>
    </row>
    <row r="1242" spans="1:18" x14ac:dyDescent="0.45">
      <c r="A1242">
        <v>1241</v>
      </c>
      <c r="B1242" t="s">
        <v>1707</v>
      </c>
      <c r="C1242" t="s">
        <v>80</v>
      </c>
      <c r="D1242">
        <v>1</v>
      </c>
      <c r="E1242">
        <v>1</v>
      </c>
      <c r="F1242">
        <v>0</v>
      </c>
      <c r="G1242">
        <v>37</v>
      </c>
      <c r="H1242">
        <v>1</v>
      </c>
      <c r="I1242">
        <v>36.200000000000003</v>
      </c>
      <c r="J1242">
        <v>9.56</v>
      </c>
      <c r="K1242">
        <v>3.43</v>
      </c>
      <c r="L1242">
        <v>0.98</v>
      </c>
      <c r="M1242">
        <v>0.29599999999999999</v>
      </c>
      <c r="N1242" s="1">
        <v>0.72499999999999998</v>
      </c>
      <c r="P1242">
        <v>3.92</v>
      </c>
      <c r="Q1242">
        <v>3.94</v>
      </c>
      <c r="R1242">
        <v>0.4</v>
      </c>
    </row>
    <row r="1243" spans="1:18" x14ac:dyDescent="0.45">
      <c r="A1243">
        <v>1242</v>
      </c>
      <c r="B1243" t="s">
        <v>1708</v>
      </c>
      <c r="C1243" t="s">
        <v>57</v>
      </c>
      <c r="D1243">
        <v>3</v>
      </c>
      <c r="E1243">
        <v>4</v>
      </c>
      <c r="F1243">
        <v>2</v>
      </c>
      <c r="G1243">
        <v>56</v>
      </c>
      <c r="H1243">
        <v>1</v>
      </c>
      <c r="I1243">
        <v>56.1</v>
      </c>
      <c r="J1243">
        <v>9.11</v>
      </c>
      <c r="K1243">
        <v>3.04</v>
      </c>
      <c r="L1243">
        <v>1.6</v>
      </c>
      <c r="M1243">
        <v>0.28599999999999998</v>
      </c>
      <c r="N1243" s="1">
        <v>0.70199999999999996</v>
      </c>
      <c r="P1243">
        <v>4.6399999999999997</v>
      </c>
      <c r="Q1243">
        <v>4.5999999999999996</v>
      </c>
      <c r="R1243">
        <v>0.4</v>
      </c>
    </row>
    <row r="1244" spans="1:18" x14ac:dyDescent="0.45">
      <c r="A1244">
        <v>1243</v>
      </c>
      <c r="B1244" t="s">
        <v>1709</v>
      </c>
      <c r="C1244" t="s">
        <v>80</v>
      </c>
      <c r="D1244">
        <v>4</v>
      </c>
      <c r="E1244">
        <v>4</v>
      </c>
      <c r="F1244">
        <v>0</v>
      </c>
      <c r="G1244">
        <v>48</v>
      </c>
      <c r="H1244">
        <v>1</v>
      </c>
      <c r="I1244">
        <v>51.2</v>
      </c>
      <c r="J1244">
        <v>7.83</v>
      </c>
      <c r="K1244">
        <v>3.66</v>
      </c>
      <c r="L1244">
        <v>0.87</v>
      </c>
      <c r="M1244">
        <v>0.29899999999999999</v>
      </c>
      <c r="N1244" s="1">
        <v>0.70799999999999996</v>
      </c>
      <c r="P1244">
        <v>4.18</v>
      </c>
      <c r="Q1244">
        <v>4.16</v>
      </c>
      <c r="R1244">
        <v>0.3</v>
      </c>
    </row>
    <row r="1245" spans="1:18" x14ac:dyDescent="0.45">
      <c r="A1245">
        <v>1244</v>
      </c>
      <c r="B1245" t="s">
        <v>1710</v>
      </c>
      <c r="D1245">
        <v>2</v>
      </c>
      <c r="E1245">
        <v>1</v>
      </c>
      <c r="F1245">
        <v>0</v>
      </c>
      <c r="G1245">
        <v>33</v>
      </c>
      <c r="H1245">
        <v>1</v>
      </c>
      <c r="I1245">
        <v>39.1</v>
      </c>
      <c r="J1245">
        <v>8.4700000000000006</v>
      </c>
      <c r="K1245">
        <v>2.29</v>
      </c>
      <c r="L1245">
        <v>1.1499999999999999</v>
      </c>
      <c r="M1245">
        <v>0.29799999999999999</v>
      </c>
      <c r="N1245" s="1">
        <v>0.71399999999999997</v>
      </c>
      <c r="P1245">
        <v>4.12</v>
      </c>
      <c r="Q1245">
        <v>3.87</v>
      </c>
      <c r="R1245">
        <v>0.3</v>
      </c>
    </row>
    <row r="1246" spans="1:18" x14ac:dyDescent="0.45">
      <c r="A1246">
        <v>1245</v>
      </c>
      <c r="B1246" t="s">
        <v>1711</v>
      </c>
      <c r="C1246" t="s">
        <v>89</v>
      </c>
      <c r="D1246">
        <v>2</v>
      </c>
      <c r="E1246">
        <v>3</v>
      </c>
      <c r="F1246">
        <v>3</v>
      </c>
      <c r="G1246">
        <v>44</v>
      </c>
      <c r="H1246">
        <v>1</v>
      </c>
      <c r="I1246">
        <v>42.2</v>
      </c>
      <c r="J1246">
        <v>9.48</v>
      </c>
      <c r="K1246">
        <v>3.37</v>
      </c>
      <c r="L1246">
        <v>1.05</v>
      </c>
      <c r="M1246">
        <v>0.29499999999999998</v>
      </c>
      <c r="N1246" s="1">
        <v>0.68100000000000005</v>
      </c>
      <c r="P1246">
        <v>4.22</v>
      </c>
      <c r="Q1246">
        <v>4.07</v>
      </c>
      <c r="R1246">
        <v>0.3</v>
      </c>
    </row>
    <row r="1247" spans="1:18" x14ac:dyDescent="0.45">
      <c r="A1247">
        <v>1246</v>
      </c>
      <c r="B1247" t="s">
        <v>1712</v>
      </c>
      <c r="C1247" t="s">
        <v>36</v>
      </c>
      <c r="D1247">
        <v>2</v>
      </c>
      <c r="E1247">
        <v>3</v>
      </c>
      <c r="F1247">
        <v>0</v>
      </c>
      <c r="G1247">
        <v>42</v>
      </c>
      <c r="H1247">
        <v>1</v>
      </c>
      <c r="I1247">
        <v>51.2</v>
      </c>
      <c r="J1247">
        <v>9.57</v>
      </c>
      <c r="K1247">
        <v>4</v>
      </c>
      <c r="L1247">
        <v>1.04</v>
      </c>
      <c r="M1247">
        <v>0.30499999999999999</v>
      </c>
      <c r="N1247" s="1">
        <v>0.72299999999999998</v>
      </c>
      <c r="P1247">
        <v>4.18</v>
      </c>
      <c r="Q1247">
        <v>4.09</v>
      </c>
      <c r="R1247">
        <v>0.3</v>
      </c>
    </row>
    <row r="1248" spans="1:18" x14ac:dyDescent="0.45">
      <c r="A1248">
        <v>1247</v>
      </c>
      <c r="B1248" t="s">
        <v>1713</v>
      </c>
      <c r="C1248" t="s">
        <v>75</v>
      </c>
      <c r="D1248">
        <v>2</v>
      </c>
      <c r="E1248">
        <v>2</v>
      </c>
      <c r="F1248">
        <v>0</v>
      </c>
      <c r="G1248">
        <v>56</v>
      </c>
      <c r="H1248">
        <v>1</v>
      </c>
      <c r="I1248">
        <v>53.2</v>
      </c>
      <c r="J1248">
        <v>9.5500000000000007</v>
      </c>
      <c r="K1248">
        <v>4.0199999999999996</v>
      </c>
      <c r="L1248">
        <v>1.17</v>
      </c>
      <c r="M1248">
        <v>0.28100000000000003</v>
      </c>
      <c r="N1248" s="1">
        <v>0.72599999999999998</v>
      </c>
      <c r="P1248">
        <v>4.0199999999999996</v>
      </c>
      <c r="Q1248">
        <v>4.3899999999999997</v>
      </c>
      <c r="R1248">
        <v>0.3</v>
      </c>
    </row>
    <row r="1249" spans="1:18" x14ac:dyDescent="0.45">
      <c r="A1249">
        <v>1248</v>
      </c>
      <c r="B1249" t="s">
        <v>1714</v>
      </c>
      <c r="C1249" t="s">
        <v>45</v>
      </c>
      <c r="D1249">
        <v>3</v>
      </c>
      <c r="E1249">
        <v>4</v>
      </c>
      <c r="F1249">
        <v>0</v>
      </c>
      <c r="G1249">
        <v>45</v>
      </c>
      <c r="H1249">
        <v>1</v>
      </c>
      <c r="I1249">
        <v>65</v>
      </c>
      <c r="J1249">
        <v>9.42</v>
      </c>
      <c r="K1249">
        <v>3.6</v>
      </c>
      <c r="L1249">
        <v>1.38</v>
      </c>
      <c r="M1249">
        <v>0.29399999999999998</v>
      </c>
      <c r="N1249" s="1">
        <v>0.70299999999999996</v>
      </c>
      <c r="P1249">
        <v>4.57</v>
      </c>
      <c r="Q1249">
        <v>4.59</v>
      </c>
      <c r="R1249">
        <v>0.3</v>
      </c>
    </row>
    <row r="1250" spans="1:18" x14ac:dyDescent="0.45">
      <c r="A1250">
        <v>1249</v>
      </c>
      <c r="B1250" t="s">
        <v>1715</v>
      </c>
      <c r="C1250" t="s">
        <v>54</v>
      </c>
      <c r="D1250">
        <v>3</v>
      </c>
      <c r="E1250">
        <v>4</v>
      </c>
      <c r="F1250">
        <v>0</v>
      </c>
      <c r="G1250">
        <v>49</v>
      </c>
      <c r="H1250">
        <v>1</v>
      </c>
      <c r="I1250">
        <v>58</v>
      </c>
      <c r="J1250">
        <v>8.69</v>
      </c>
      <c r="K1250">
        <v>3.1</v>
      </c>
      <c r="L1250">
        <v>1.4</v>
      </c>
      <c r="M1250">
        <v>0.29599999999999999</v>
      </c>
      <c r="N1250" s="1">
        <v>0.71399999999999997</v>
      </c>
      <c r="P1250">
        <v>4.5</v>
      </c>
      <c r="Q1250">
        <v>4.53</v>
      </c>
      <c r="R1250">
        <v>0.3</v>
      </c>
    </row>
    <row r="1251" spans="1:18" x14ac:dyDescent="0.45">
      <c r="A1251">
        <v>1250</v>
      </c>
      <c r="B1251" t="s">
        <v>1716</v>
      </c>
      <c r="C1251" t="s">
        <v>26</v>
      </c>
      <c r="D1251">
        <v>2</v>
      </c>
      <c r="E1251">
        <v>1</v>
      </c>
      <c r="F1251">
        <v>0</v>
      </c>
      <c r="G1251">
        <v>35</v>
      </c>
      <c r="H1251">
        <v>1</v>
      </c>
      <c r="I1251">
        <v>39.200000000000003</v>
      </c>
      <c r="J1251">
        <v>9.2899999999999991</v>
      </c>
      <c r="K1251">
        <v>3.17</v>
      </c>
      <c r="L1251">
        <v>1.1299999999999999</v>
      </c>
      <c r="M1251">
        <v>0.29199999999999998</v>
      </c>
      <c r="N1251" s="1">
        <v>0.72099999999999997</v>
      </c>
      <c r="P1251">
        <v>4.08</v>
      </c>
      <c r="Q1251">
        <v>4.04</v>
      </c>
      <c r="R1251">
        <v>0.3</v>
      </c>
    </row>
    <row r="1252" spans="1:18" x14ac:dyDescent="0.45">
      <c r="A1252">
        <v>1251</v>
      </c>
      <c r="B1252" t="s">
        <v>1717</v>
      </c>
      <c r="C1252" t="s">
        <v>50</v>
      </c>
      <c r="D1252">
        <v>4</v>
      </c>
      <c r="E1252">
        <v>4</v>
      </c>
      <c r="F1252">
        <v>2</v>
      </c>
      <c r="G1252">
        <v>62</v>
      </c>
      <c r="H1252">
        <v>1</v>
      </c>
      <c r="I1252">
        <v>57.2</v>
      </c>
      <c r="J1252">
        <v>11.39</v>
      </c>
      <c r="K1252">
        <v>4.21</v>
      </c>
      <c r="L1252">
        <v>1.4</v>
      </c>
      <c r="M1252">
        <v>0.29699999999999999</v>
      </c>
      <c r="N1252" s="1">
        <v>0.71399999999999997</v>
      </c>
      <c r="P1252">
        <v>4.5199999999999996</v>
      </c>
      <c r="Q1252">
        <v>4.3099999999999996</v>
      </c>
      <c r="R1252">
        <v>0.3</v>
      </c>
    </row>
    <row r="1253" spans="1:18" x14ac:dyDescent="0.45">
      <c r="A1253">
        <v>1252</v>
      </c>
      <c r="B1253" t="s">
        <v>1718</v>
      </c>
      <c r="C1253" t="s">
        <v>43</v>
      </c>
      <c r="D1253">
        <v>2</v>
      </c>
      <c r="E1253">
        <v>2</v>
      </c>
      <c r="F1253">
        <v>0</v>
      </c>
      <c r="G1253">
        <v>21</v>
      </c>
      <c r="H1253">
        <v>1</v>
      </c>
      <c r="I1253">
        <v>27.2</v>
      </c>
      <c r="J1253">
        <v>9.42</v>
      </c>
      <c r="K1253">
        <v>1.95</v>
      </c>
      <c r="L1253">
        <v>1.3</v>
      </c>
      <c r="M1253">
        <v>0.313</v>
      </c>
      <c r="N1253" s="1">
        <v>0.748</v>
      </c>
      <c r="P1253">
        <v>3.9</v>
      </c>
      <c r="Q1253">
        <v>3.8</v>
      </c>
      <c r="R1253">
        <v>0.3</v>
      </c>
    </row>
    <row r="1254" spans="1:18" x14ac:dyDescent="0.45">
      <c r="A1254">
        <v>1253</v>
      </c>
      <c r="B1254" t="s">
        <v>1719</v>
      </c>
      <c r="C1254" t="s">
        <v>71</v>
      </c>
      <c r="D1254">
        <v>2</v>
      </c>
      <c r="E1254">
        <v>2</v>
      </c>
      <c r="F1254">
        <v>0</v>
      </c>
      <c r="G1254">
        <v>35</v>
      </c>
      <c r="H1254">
        <v>1</v>
      </c>
      <c r="I1254">
        <v>40</v>
      </c>
      <c r="J1254">
        <v>12.6</v>
      </c>
      <c r="K1254">
        <v>4.7300000000000004</v>
      </c>
      <c r="L1254">
        <v>1.1299999999999999</v>
      </c>
      <c r="M1254">
        <v>0.28199999999999997</v>
      </c>
      <c r="N1254" s="1">
        <v>0.76700000000000002</v>
      </c>
      <c r="P1254">
        <v>3.6</v>
      </c>
      <c r="Q1254">
        <v>3.88</v>
      </c>
      <c r="R1254">
        <v>0.2</v>
      </c>
    </row>
    <row r="1255" spans="1:18" x14ac:dyDescent="0.45">
      <c r="A1255">
        <v>1254</v>
      </c>
      <c r="B1255" t="s">
        <v>1720</v>
      </c>
      <c r="C1255" t="s">
        <v>60</v>
      </c>
      <c r="D1255">
        <v>5</v>
      </c>
      <c r="E1255">
        <v>4</v>
      </c>
      <c r="F1255">
        <v>1</v>
      </c>
      <c r="G1255">
        <v>44</v>
      </c>
      <c r="H1255">
        <v>1</v>
      </c>
      <c r="I1255">
        <v>47</v>
      </c>
      <c r="J1255">
        <v>8.6199999999999992</v>
      </c>
      <c r="K1255">
        <v>3.45</v>
      </c>
      <c r="L1255">
        <v>1.1499999999999999</v>
      </c>
      <c r="M1255">
        <v>0.30499999999999999</v>
      </c>
      <c r="N1255" s="1">
        <v>0.71899999999999997</v>
      </c>
      <c r="P1255">
        <v>4.21</v>
      </c>
      <c r="Q1255">
        <v>4.28</v>
      </c>
      <c r="R1255">
        <v>0.2</v>
      </c>
    </row>
    <row r="1256" spans="1:18" x14ac:dyDescent="0.45">
      <c r="A1256">
        <v>1255</v>
      </c>
      <c r="B1256" t="s">
        <v>1721</v>
      </c>
      <c r="C1256" t="s">
        <v>35</v>
      </c>
      <c r="D1256">
        <v>2</v>
      </c>
      <c r="E1256">
        <v>2</v>
      </c>
      <c r="F1256">
        <v>8</v>
      </c>
      <c r="G1256">
        <v>38</v>
      </c>
      <c r="H1256">
        <v>1</v>
      </c>
      <c r="I1256">
        <v>37.1</v>
      </c>
      <c r="J1256">
        <v>8.69</v>
      </c>
      <c r="K1256">
        <v>3.62</v>
      </c>
      <c r="L1256">
        <v>1.45</v>
      </c>
      <c r="M1256">
        <v>0.30399999999999999</v>
      </c>
      <c r="N1256" s="1">
        <v>0.66500000000000004</v>
      </c>
      <c r="P1256">
        <v>5.07</v>
      </c>
      <c r="Q1256">
        <v>4.7</v>
      </c>
      <c r="R1256">
        <v>0.2</v>
      </c>
    </row>
    <row r="1257" spans="1:18" x14ac:dyDescent="0.45">
      <c r="A1257">
        <v>1256</v>
      </c>
      <c r="B1257" t="s">
        <v>1722</v>
      </c>
      <c r="C1257" t="s">
        <v>26</v>
      </c>
      <c r="D1257">
        <v>3</v>
      </c>
      <c r="E1257">
        <v>2</v>
      </c>
      <c r="F1257">
        <v>1</v>
      </c>
      <c r="G1257">
        <v>57</v>
      </c>
      <c r="H1257">
        <v>1</v>
      </c>
      <c r="I1257">
        <v>60.2</v>
      </c>
      <c r="J1257">
        <v>9.0399999999999991</v>
      </c>
      <c r="K1257">
        <v>3.86</v>
      </c>
      <c r="L1257">
        <v>1.19</v>
      </c>
      <c r="M1257">
        <v>0.28999999999999998</v>
      </c>
      <c r="N1257" s="1">
        <v>0.73099999999999998</v>
      </c>
      <c r="P1257">
        <v>4.1500000000000004</v>
      </c>
      <c r="Q1257">
        <v>4.4400000000000004</v>
      </c>
      <c r="R1257">
        <v>0.2</v>
      </c>
    </row>
    <row r="1258" spans="1:18" x14ac:dyDescent="0.45">
      <c r="A1258">
        <v>1257</v>
      </c>
      <c r="B1258" t="s">
        <v>1723</v>
      </c>
      <c r="C1258" t="s">
        <v>36</v>
      </c>
      <c r="D1258">
        <v>3</v>
      </c>
      <c r="E1258">
        <v>4</v>
      </c>
      <c r="F1258">
        <v>0</v>
      </c>
      <c r="G1258">
        <v>45</v>
      </c>
      <c r="H1258">
        <v>1</v>
      </c>
      <c r="I1258">
        <v>53.1</v>
      </c>
      <c r="J1258">
        <v>9.7899999999999991</v>
      </c>
      <c r="K1258">
        <v>5.23</v>
      </c>
      <c r="L1258">
        <v>1.01</v>
      </c>
      <c r="M1258">
        <v>0.29299999999999998</v>
      </c>
      <c r="N1258" s="1">
        <v>0.71799999999999997</v>
      </c>
      <c r="P1258">
        <v>4.3899999999999997</v>
      </c>
      <c r="Q1258">
        <v>4.4000000000000004</v>
      </c>
      <c r="R1258">
        <v>0.2</v>
      </c>
    </row>
    <row r="1259" spans="1:18" x14ac:dyDescent="0.45">
      <c r="A1259">
        <v>1258</v>
      </c>
      <c r="B1259" t="s">
        <v>1724</v>
      </c>
      <c r="C1259" t="s">
        <v>71</v>
      </c>
      <c r="D1259">
        <v>4</v>
      </c>
      <c r="E1259">
        <v>3</v>
      </c>
      <c r="F1259">
        <v>0</v>
      </c>
      <c r="G1259">
        <v>35</v>
      </c>
      <c r="H1259">
        <v>1</v>
      </c>
      <c r="I1259">
        <v>47.2</v>
      </c>
      <c r="J1259">
        <v>9.6199999999999992</v>
      </c>
      <c r="K1259">
        <v>3.77</v>
      </c>
      <c r="L1259">
        <v>1.32</v>
      </c>
      <c r="M1259">
        <v>0.29099999999999998</v>
      </c>
      <c r="N1259" s="1">
        <v>0.73799999999999999</v>
      </c>
      <c r="P1259">
        <v>4.1500000000000004</v>
      </c>
      <c r="Q1259">
        <v>4.3499999999999996</v>
      </c>
      <c r="R1259">
        <v>0.2</v>
      </c>
    </row>
    <row r="1260" spans="1:18" x14ac:dyDescent="0.45">
      <c r="A1260">
        <v>1259</v>
      </c>
      <c r="B1260" t="s">
        <v>1725</v>
      </c>
      <c r="C1260" t="s">
        <v>28</v>
      </c>
      <c r="D1260">
        <v>2</v>
      </c>
      <c r="E1260">
        <v>2</v>
      </c>
      <c r="F1260">
        <v>0</v>
      </c>
      <c r="G1260">
        <v>43</v>
      </c>
      <c r="H1260">
        <v>1</v>
      </c>
      <c r="I1260">
        <v>53</v>
      </c>
      <c r="J1260">
        <v>7.98</v>
      </c>
      <c r="K1260">
        <v>2.89</v>
      </c>
      <c r="L1260">
        <v>1.36</v>
      </c>
      <c r="M1260">
        <v>0.29299999999999998</v>
      </c>
      <c r="N1260" s="1">
        <v>0.71899999999999997</v>
      </c>
      <c r="P1260">
        <v>4.42</v>
      </c>
      <c r="Q1260">
        <v>4.46</v>
      </c>
      <c r="R1260">
        <v>0.2</v>
      </c>
    </row>
    <row r="1261" spans="1:18" x14ac:dyDescent="0.45">
      <c r="A1261">
        <v>1260</v>
      </c>
      <c r="B1261" t="s">
        <v>1726</v>
      </c>
      <c r="C1261" t="s">
        <v>18</v>
      </c>
      <c r="D1261">
        <v>3</v>
      </c>
      <c r="E1261">
        <v>3</v>
      </c>
      <c r="F1261">
        <v>0</v>
      </c>
      <c r="G1261">
        <v>30</v>
      </c>
      <c r="H1261">
        <v>1</v>
      </c>
      <c r="I1261">
        <v>35.1</v>
      </c>
      <c r="J1261">
        <v>9.43</v>
      </c>
      <c r="K1261">
        <v>3.31</v>
      </c>
      <c r="L1261">
        <v>1.27</v>
      </c>
      <c r="M1261">
        <v>0.28999999999999998</v>
      </c>
      <c r="N1261" s="1">
        <v>0.73699999999999999</v>
      </c>
      <c r="P1261">
        <v>4.08</v>
      </c>
      <c r="Q1261">
        <v>4.1900000000000004</v>
      </c>
      <c r="R1261">
        <v>0.2</v>
      </c>
    </row>
    <row r="1262" spans="1:18" x14ac:dyDescent="0.45">
      <c r="A1262">
        <v>1261</v>
      </c>
      <c r="B1262" t="s">
        <v>1727</v>
      </c>
      <c r="C1262" t="s">
        <v>50</v>
      </c>
      <c r="D1262">
        <v>1</v>
      </c>
      <c r="E1262">
        <v>2</v>
      </c>
      <c r="F1262">
        <v>0</v>
      </c>
      <c r="G1262">
        <v>37</v>
      </c>
      <c r="H1262">
        <v>1</v>
      </c>
      <c r="I1262">
        <v>34</v>
      </c>
      <c r="J1262">
        <v>9.5299999999999994</v>
      </c>
      <c r="K1262">
        <v>3.97</v>
      </c>
      <c r="L1262">
        <v>1.32</v>
      </c>
      <c r="M1262">
        <v>0.30099999999999999</v>
      </c>
      <c r="N1262" s="1">
        <v>0.70699999999999996</v>
      </c>
      <c r="P1262">
        <v>4.76</v>
      </c>
      <c r="Q1262">
        <v>4.46</v>
      </c>
      <c r="R1262">
        <v>0.2</v>
      </c>
    </row>
    <row r="1263" spans="1:18" x14ac:dyDescent="0.45">
      <c r="A1263">
        <v>1262</v>
      </c>
      <c r="B1263" t="s">
        <v>1728</v>
      </c>
      <c r="C1263" t="s">
        <v>75</v>
      </c>
      <c r="D1263">
        <v>3</v>
      </c>
      <c r="E1263">
        <v>4</v>
      </c>
      <c r="F1263">
        <v>0</v>
      </c>
      <c r="G1263">
        <v>36</v>
      </c>
      <c r="H1263">
        <v>1</v>
      </c>
      <c r="I1263">
        <v>49</v>
      </c>
      <c r="J1263">
        <v>8.08</v>
      </c>
      <c r="K1263">
        <v>3.12</v>
      </c>
      <c r="L1263">
        <v>1.29</v>
      </c>
      <c r="M1263">
        <v>0.28299999999999997</v>
      </c>
      <c r="N1263" s="1">
        <v>0.71399999999999997</v>
      </c>
      <c r="P1263">
        <v>4.22</v>
      </c>
      <c r="Q1263">
        <v>4.42</v>
      </c>
      <c r="R1263">
        <v>0.2</v>
      </c>
    </row>
    <row r="1264" spans="1:18" x14ac:dyDescent="0.45">
      <c r="A1264">
        <v>1263</v>
      </c>
      <c r="B1264" t="s">
        <v>1729</v>
      </c>
      <c r="D1264">
        <v>2</v>
      </c>
      <c r="E1264">
        <v>3</v>
      </c>
      <c r="F1264">
        <v>0</v>
      </c>
      <c r="G1264">
        <v>29</v>
      </c>
      <c r="H1264">
        <v>1</v>
      </c>
      <c r="I1264">
        <v>43</v>
      </c>
      <c r="J1264">
        <v>6.7</v>
      </c>
      <c r="K1264">
        <v>3.35</v>
      </c>
      <c r="L1264">
        <v>1.05</v>
      </c>
      <c r="M1264">
        <v>0.29299999999999998</v>
      </c>
      <c r="N1264" s="1">
        <v>0.67900000000000005</v>
      </c>
      <c r="P1264">
        <v>4.5999999999999996</v>
      </c>
      <c r="Q1264">
        <v>4.53</v>
      </c>
      <c r="R1264">
        <v>0.2</v>
      </c>
    </row>
    <row r="1265" spans="1:18" x14ac:dyDescent="0.45">
      <c r="A1265">
        <v>1264</v>
      </c>
      <c r="B1265" t="s">
        <v>582</v>
      </c>
      <c r="C1265" t="s">
        <v>52</v>
      </c>
      <c r="D1265">
        <v>2</v>
      </c>
      <c r="E1265">
        <v>3</v>
      </c>
      <c r="F1265">
        <v>2</v>
      </c>
      <c r="G1265">
        <v>56</v>
      </c>
      <c r="H1265">
        <v>1</v>
      </c>
      <c r="I1265">
        <v>52.2</v>
      </c>
      <c r="J1265">
        <v>9.73</v>
      </c>
      <c r="K1265">
        <v>4.4400000000000004</v>
      </c>
      <c r="L1265">
        <v>1.2</v>
      </c>
      <c r="M1265">
        <v>0.28000000000000003</v>
      </c>
      <c r="N1265" s="1">
        <v>0.73099999999999998</v>
      </c>
      <c r="P1265">
        <v>4.0999999999999996</v>
      </c>
      <c r="Q1265">
        <v>4.41</v>
      </c>
      <c r="R1265">
        <v>0.1</v>
      </c>
    </row>
    <row r="1266" spans="1:18" x14ac:dyDescent="0.45">
      <c r="A1266">
        <v>1265</v>
      </c>
      <c r="B1266" t="s">
        <v>1730</v>
      </c>
      <c r="C1266" t="s">
        <v>80</v>
      </c>
      <c r="D1266">
        <v>2</v>
      </c>
      <c r="E1266">
        <v>2</v>
      </c>
      <c r="F1266">
        <v>0</v>
      </c>
      <c r="G1266">
        <v>33</v>
      </c>
      <c r="H1266">
        <v>1</v>
      </c>
      <c r="I1266">
        <v>43.2</v>
      </c>
      <c r="J1266">
        <v>9.4700000000000006</v>
      </c>
      <c r="K1266">
        <v>4.74</v>
      </c>
      <c r="L1266">
        <v>1.24</v>
      </c>
      <c r="M1266">
        <v>0.29899999999999999</v>
      </c>
      <c r="N1266" s="1">
        <v>0.70099999999999996</v>
      </c>
      <c r="P1266">
        <v>4.74</v>
      </c>
      <c r="Q1266">
        <v>4.72</v>
      </c>
      <c r="R1266">
        <v>0.1</v>
      </c>
    </row>
    <row r="1267" spans="1:18" x14ac:dyDescent="0.45">
      <c r="A1267">
        <v>1266</v>
      </c>
      <c r="B1267" t="s">
        <v>1731</v>
      </c>
      <c r="C1267" t="s">
        <v>32</v>
      </c>
      <c r="D1267">
        <v>4</v>
      </c>
      <c r="E1267">
        <v>3</v>
      </c>
      <c r="F1267">
        <v>0</v>
      </c>
      <c r="G1267">
        <v>49</v>
      </c>
      <c r="H1267">
        <v>1</v>
      </c>
      <c r="I1267">
        <v>53.2</v>
      </c>
      <c r="J1267">
        <v>10.56</v>
      </c>
      <c r="K1267">
        <v>4.8600000000000003</v>
      </c>
      <c r="L1267">
        <v>1.17</v>
      </c>
      <c r="M1267">
        <v>0.309</v>
      </c>
      <c r="N1267" s="1">
        <v>0.73699999999999999</v>
      </c>
      <c r="P1267">
        <v>4.3600000000000003</v>
      </c>
      <c r="Q1267">
        <v>4.3899999999999997</v>
      </c>
      <c r="R1267">
        <v>0.1</v>
      </c>
    </row>
    <row r="1268" spans="1:18" x14ac:dyDescent="0.45">
      <c r="A1268">
        <v>1267</v>
      </c>
      <c r="B1268" t="s">
        <v>1732</v>
      </c>
      <c r="C1268" t="s">
        <v>132</v>
      </c>
      <c r="D1268">
        <v>3</v>
      </c>
      <c r="E1268">
        <v>5</v>
      </c>
      <c r="F1268">
        <v>0</v>
      </c>
      <c r="G1268">
        <v>46</v>
      </c>
      <c r="H1268">
        <v>1</v>
      </c>
      <c r="I1268">
        <v>49.1</v>
      </c>
      <c r="J1268">
        <v>8.9499999999999993</v>
      </c>
      <c r="K1268">
        <v>4.93</v>
      </c>
      <c r="L1268">
        <v>1.28</v>
      </c>
      <c r="M1268">
        <v>0.29599999999999999</v>
      </c>
      <c r="N1268" s="1">
        <v>0.69499999999999995</v>
      </c>
      <c r="P1268">
        <v>5.1100000000000003</v>
      </c>
      <c r="Q1268">
        <v>4.82</v>
      </c>
      <c r="R1268">
        <v>0.1</v>
      </c>
    </row>
    <row r="1269" spans="1:18" x14ac:dyDescent="0.45">
      <c r="A1269">
        <v>1268</v>
      </c>
      <c r="B1269" t="s">
        <v>1733</v>
      </c>
      <c r="C1269" t="s">
        <v>43</v>
      </c>
      <c r="D1269">
        <v>2</v>
      </c>
      <c r="E1269">
        <v>3</v>
      </c>
      <c r="F1269">
        <v>0</v>
      </c>
      <c r="G1269">
        <v>40</v>
      </c>
      <c r="H1269">
        <v>1</v>
      </c>
      <c r="I1269">
        <v>41.1</v>
      </c>
      <c r="J1269">
        <v>10.68</v>
      </c>
      <c r="K1269">
        <v>5.23</v>
      </c>
      <c r="L1269">
        <v>1.0900000000000001</v>
      </c>
      <c r="M1269">
        <v>0.29099999999999998</v>
      </c>
      <c r="N1269" s="1">
        <v>0.71199999999999997</v>
      </c>
      <c r="P1269">
        <v>4.3600000000000003</v>
      </c>
      <c r="Q1269">
        <v>4.2699999999999996</v>
      </c>
      <c r="R1269">
        <v>0.1</v>
      </c>
    </row>
    <row r="1270" spans="1:18" x14ac:dyDescent="0.45">
      <c r="A1270">
        <v>1269</v>
      </c>
      <c r="B1270" t="s">
        <v>1734</v>
      </c>
      <c r="C1270" t="s">
        <v>89</v>
      </c>
      <c r="D1270">
        <v>2</v>
      </c>
      <c r="E1270">
        <v>2</v>
      </c>
      <c r="F1270">
        <v>0</v>
      </c>
      <c r="G1270">
        <v>31</v>
      </c>
      <c r="H1270">
        <v>1</v>
      </c>
      <c r="I1270">
        <v>44.2</v>
      </c>
      <c r="J1270">
        <v>10.87</v>
      </c>
      <c r="K1270">
        <v>4.83</v>
      </c>
      <c r="L1270">
        <v>1.21</v>
      </c>
      <c r="M1270">
        <v>0.29699999999999999</v>
      </c>
      <c r="N1270" s="1">
        <v>0.71399999999999997</v>
      </c>
      <c r="P1270">
        <v>4.43</v>
      </c>
      <c r="Q1270">
        <v>4.46</v>
      </c>
      <c r="R1270">
        <v>0.1</v>
      </c>
    </row>
    <row r="1271" spans="1:18" x14ac:dyDescent="0.45">
      <c r="A1271">
        <v>1270</v>
      </c>
      <c r="B1271" t="s">
        <v>1735</v>
      </c>
      <c r="C1271" t="s">
        <v>20</v>
      </c>
      <c r="D1271">
        <v>1</v>
      </c>
      <c r="E1271">
        <v>2</v>
      </c>
      <c r="F1271">
        <v>0</v>
      </c>
      <c r="G1271">
        <v>35</v>
      </c>
      <c r="H1271">
        <v>1</v>
      </c>
      <c r="I1271">
        <v>31.2</v>
      </c>
      <c r="J1271">
        <v>9.3699999999999992</v>
      </c>
      <c r="K1271">
        <v>3.41</v>
      </c>
      <c r="L1271">
        <v>1.42</v>
      </c>
      <c r="M1271">
        <v>0.30299999999999999</v>
      </c>
      <c r="N1271" s="1">
        <v>0.70299999999999996</v>
      </c>
      <c r="P1271">
        <v>4.83</v>
      </c>
      <c r="Q1271">
        <v>4.45</v>
      </c>
      <c r="R1271">
        <v>0.1</v>
      </c>
    </row>
    <row r="1272" spans="1:18" x14ac:dyDescent="0.45">
      <c r="A1272">
        <v>1271</v>
      </c>
      <c r="B1272" t="s">
        <v>1736</v>
      </c>
      <c r="C1272" t="s">
        <v>80</v>
      </c>
      <c r="D1272">
        <v>1</v>
      </c>
      <c r="E1272">
        <v>2</v>
      </c>
      <c r="F1272">
        <v>5</v>
      </c>
      <c r="G1272">
        <v>29</v>
      </c>
      <c r="H1272">
        <v>1</v>
      </c>
      <c r="I1272">
        <v>27</v>
      </c>
      <c r="J1272">
        <v>10.33</v>
      </c>
      <c r="K1272">
        <v>5</v>
      </c>
      <c r="L1272">
        <v>1.33</v>
      </c>
      <c r="M1272">
        <v>0.28999999999999998</v>
      </c>
      <c r="N1272" s="1">
        <v>0.68899999999999995</v>
      </c>
      <c r="P1272">
        <v>5</v>
      </c>
      <c r="Q1272">
        <v>4.66</v>
      </c>
      <c r="R1272">
        <v>0.1</v>
      </c>
    </row>
    <row r="1273" spans="1:18" x14ac:dyDescent="0.45">
      <c r="A1273">
        <v>1272</v>
      </c>
      <c r="B1273" t="s">
        <v>1737</v>
      </c>
      <c r="C1273" t="s">
        <v>18</v>
      </c>
      <c r="D1273">
        <v>3</v>
      </c>
      <c r="E1273">
        <v>3</v>
      </c>
      <c r="F1273">
        <v>0</v>
      </c>
      <c r="G1273">
        <v>61</v>
      </c>
      <c r="H1273">
        <v>1</v>
      </c>
      <c r="I1273">
        <v>54.1</v>
      </c>
      <c r="J1273">
        <v>8.2899999999999991</v>
      </c>
      <c r="K1273">
        <v>4.1399999999999997</v>
      </c>
      <c r="L1273">
        <v>0.99</v>
      </c>
      <c r="M1273">
        <v>0.28999999999999998</v>
      </c>
      <c r="N1273" s="1">
        <v>0.71</v>
      </c>
      <c r="P1273">
        <v>4.3099999999999996</v>
      </c>
      <c r="Q1273">
        <v>4.34</v>
      </c>
      <c r="R1273">
        <v>0.1</v>
      </c>
    </row>
    <row r="1274" spans="1:18" x14ac:dyDescent="0.45">
      <c r="A1274">
        <v>1273</v>
      </c>
      <c r="B1274" t="s">
        <v>1738</v>
      </c>
      <c r="D1274">
        <v>4</v>
      </c>
      <c r="E1274">
        <v>3</v>
      </c>
      <c r="F1274">
        <v>0</v>
      </c>
      <c r="G1274">
        <v>42</v>
      </c>
      <c r="H1274">
        <v>1</v>
      </c>
      <c r="I1274">
        <v>48</v>
      </c>
      <c r="J1274">
        <v>9.56</v>
      </c>
      <c r="K1274">
        <v>4.13</v>
      </c>
      <c r="L1274">
        <v>1.31</v>
      </c>
      <c r="M1274">
        <v>0.3</v>
      </c>
      <c r="N1274" s="1">
        <v>0.72199999999999998</v>
      </c>
      <c r="P1274">
        <v>4.5</v>
      </c>
      <c r="Q1274">
        <v>4.53</v>
      </c>
      <c r="R1274">
        <v>0.1</v>
      </c>
    </row>
    <row r="1275" spans="1:18" x14ac:dyDescent="0.45">
      <c r="A1275">
        <v>1274</v>
      </c>
      <c r="B1275" t="s">
        <v>1739</v>
      </c>
      <c r="C1275" t="s">
        <v>36</v>
      </c>
      <c r="D1275">
        <v>2</v>
      </c>
      <c r="E1275">
        <v>3</v>
      </c>
      <c r="F1275">
        <v>4</v>
      </c>
      <c r="G1275">
        <v>37</v>
      </c>
      <c r="H1275">
        <v>1</v>
      </c>
      <c r="I1275">
        <v>36</v>
      </c>
      <c r="J1275">
        <v>11</v>
      </c>
      <c r="K1275">
        <v>5.5</v>
      </c>
      <c r="L1275">
        <v>1.25</v>
      </c>
      <c r="M1275">
        <v>0.29399999999999998</v>
      </c>
      <c r="N1275" s="1">
        <v>0.75600000000000001</v>
      </c>
      <c r="P1275">
        <v>4.25</v>
      </c>
      <c r="Q1275">
        <v>4.45</v>
      </c>
      <c r="R1275">
        <v>0.1</v>
      </c>
    </row>
    <row r="1276" spans="1:18" x14ac:dyDescent="0.45">
      <c r="A1276">
        <v>1275</v>
      </c>
      <c r="B1276" t="s">
        <v>1740</v>
      </c>
      <c r="C1276" t="s">
        <v>57</v>
      </c>
      <c r="D1276">
        <v>2</v>
      </c>
      <c r="E1276">
        <v>4</v>
      </c>
      <c r="F1276">
        <v>0</v>
      </c>
      <c r="G1276">
        <v>33</v>
      </c>
      <c r="H1276">
        <v>1</v>
      </c>
      <c r="I1276">
        <v>51</v>
      </c>
      <c r="J1276">
        <v>7.76</v>
      </c>
      <c r="K1276">
        <v>3.53</v>
      </c>
      <c r="L1276">
        <v>1.41</v>
      </c>
      <c r="M1276">
        <v>0.29599999999999999</v>
      </c>
      <c r="N1276" s="1">
        <v>0.68</v>
      </c>
      <c r="P1276">
        <v>5.12</v>
      </c>
      <c r="Q1276">
        <v>4.8600000000000003</v>
      </c>
      <c r="R1276">
        <v>0.1</v>
      </c>
    </row>
    <row r="1277" spans="1:18" x14ac:dyDescent="0.45">
      <c r="A1277">
        <v>1276</v>
      </c>
      <c r="B1277" t="s">
        <v>1741</v>
      </c>
      <c r="C1277" t="s">
        <v>30</v>
      </c>
      <c r="D1277">
        <v>3</v>
      </c>
      <c r="E1277">
        <v>3</v>
      </c>
      <c r="F1277">
        <v>0</v>
      </c>
      <c r="G1277">
        <v>63</v>
      </c>
      <c r="H1277">
        <v>1</v>
      </c>
      <c r="I1277">
        <v>59</v>
      </c>
      <c r="J1277">
        <v>9.92</v>
      </c>
      <c r="K1277">
        <v>3.97</v>
      </c>
      <c r="L1277">
        <v>1.22</v>
      </c>
      <c r="M1277">
        <v>0.29699999999999999</v>
      </c>
      <c r="N1277" s="1">
        <v>0.72699999999999998</v>
      </c>
      <c r="P1277">
        <v>4.2699999999999996</v>
      </c>
      <c r="Q1277">
        <v>4.4400000000000004</v>
      </c>
      <c r="R1277">
        <v>0.1</v>
      </c>
    </row>
    <row r="1278" spans="1:18" x14ac:dyDescent="0.45">
      <c r="A1278">
        <v>1277</v>
      </c>
      <c r="B1278" t="s">
        <v>1742</v>
      </c>
      <c r="C1278" t="s">
        <v>20</v>
      </c>
      <c r="D1278">
        <v>2</v>
      </c>
      <c r="E1278">
        <v>3</v>
      </c>
      <c r="F1278">
        <v>0</v>
      </c>
      <c r="G1278">
        <v>41</v>
      </c>
      <c r="H1278">
        <v>1</v>
      </c>
      <c r="I1278">
        <v>45.1</v>
      </c>
      <c r="J1278">
        <v>8.15</v>
      </c>
      <c r="K1278">
        <v>3.97</v>
      </c>
      <c r="L1278">
        <v>1.19</v>
      </c>
      <c r="M1278">
        <v>0.29499999999999998</v>
      </c>
      <c r="N1278" s="1">
        <v>0.68300000000000005</v>
      </c>
      <c r="P1278">
        <v>4.7699999999999996</v>
      </c>
      <c r="Q1278">
        <v>4.62</v>
      </c>
      <c r="R1278">
        <v>0.1</v>
      </c>
    </row>
    <row r="1279" spans="1:18" x14ac:dyDescent="0.45">
      <c r="A1279">
        <v>1278</v>
      </c>
      <c r="B1279" t="s">
        <v>587</v>
      </c>
      <c r="C1279" t="s">
        <v>132</v>
      </c>
      <c r="D1279">
        <v>2</v>
      </c>
      <c r="E1279">
        <v>3</v>
      </c>
      <c r="F1279">
        <v>0</v>
      </c>
      <c r="G1279">
        <v>51</v>
      </c>
      <c r="H1279">
        <v>1</v>
      </c>
      <c r="I1279">
        <v>51.1</v>
      </c>
      <c r="J1279">
        <v>9.3000000000000007</v>
      </c>
      <c r="K1279">
        <v>3.86</v>
      </c>
      <c r="L1279">
        <v>1.4</v>
      </c>
      <c r="M1279">
        <v>0.29199999999999998</v>
      </c>
      <c r="N1279" s="1">
        <v>0.71399999999999997</v>
      </c>
      <c r="P1279">
        <v>4.5599999999999996</v>
      </c>
      <c r="Q1279">
        <v>4.5599999999999996</v>
      </c>
      <c r="R1279">
        <v>0.1</v>
      </c>
    </row>
    <row r="1280" spans="1:18" x14ac:dyDescent="0.45">
      <c r="A1280">
        <v>1279</v>
      </c>
      <c r="B1280" t="s">
        <v>1743</v>
      </c>
      <c r="C1280" t="s">
        <v>64</v>
      </c>
      <c r="D1280">
        <v>2</v>
      </c>
      <c r="E1280">
        <v>2</v>
      </c>
      <c r="F1280">
        <v>0</v>
      </c>
      <c r="G1280">
        <v>29</v>
      </c>
      <c r="H1280">
        <v>1</v>
      </c>
      <c r="I1280">
        <v>32</v>
      </c>
      <c r="J1280">
        <v>11.53</v>
      </c>
      <c r="K1280">
        <v>6.19</v>
      </c>
      <c r="L1280">
        <v>0.84</v>
      </c>
      <c r="M1280">
        <v>0.29499999999999998</v>
      </c>
      <c r="N1280" s="1">
        <v>0.68500000000000005</v>
      </c>
      <c r="P1280">
        <v>4.78</v>
      </c>
      <c r="Q1280">
        <v>4.4400000000000004</v>
      </c>
      <c r="R1280">
        <v>0.1</v>
      </c>
    </row>
    <row r="1281" spans="1:18" x14ac:dyDescent="0.45">
      <c r="A1281">
        <v>1280</v>
      </c>
      <c r="B1281" t="s">
        <v>570</v>
      </c>
      <c r="C1281" t="s">
        <v>80</v>
      </c>
      <c r="D1281">
        <v>4</v>
      </c>
      <c r="E1281">
        <v>5</v>
      </c>
      <c r="F1281">
        <v>0</v>
      </c>
      <c r="G1281">
        <v>56</v>
      </c>
      <c r="H1281">
        <v>1</v>
      </c>
      <c r="I1281">
        <v>52</v>
      </c>
      <c r="J1281">
        <v>7.96</v>
      </c>
      <c r="K1281">
        <v>2.94</v>
      </c>
      <c r="L1281">
        <v>1.38</v>
      </c>
      <c r="M1281">
        <v>0.30299999999999999</v>
      </c>
      <c r="N1281" s="1">
        <v>0.69099999999999995</v>
      </c>
      <c r="P1281">
        <v>4.8499999999999996</v>
      </c>
      <c r="Q1281">
        <v>4.5199999999999996</v>
      </c>
      <c r="R1281">
        <v>0.1</v>
      </c>
    </row>
    <row r="1282" spans="1:18" x14ac:dyDescent="0.45">
      <c r="A1282">
        <v>1281</v>
      </c>
      <c r="B1282" t="s">
        <v>1744</v>
      </c>
      <c r="D1282">
        <v>3</v>
      </c>
      <c r="E1282">
        <v>5</v>
      </c>
      <c r="F1282">
        <v>0</v>
      </c>
      <c r="G1282">
        <v>40</v>
      </c>
      <c r="H1282">
        <v>1</v>
      </c>
      <c r="I1282">
        <v>58.2</v>
      </c>
      <c r="J1282">
        <v>7.82</v>
      </c>
      <c r="K1282">
        <v>3.68</v>
      </c>
      <c r="L1282">
        <v>1.23</v>
      </c>
      <c r="M1282">
        <v>0.29499999999999998</v>
      </c>
      <c r="N1282" s="1">
        <v>0.66900000000000004</v>
      </c>
      <c r="P1282">
        <v>4.91</v>
      </c>
      <c r="Q1282">
        <v>4.72</v>
      </c>
      <c r="R1282">
        <v>0.1</v>
      </c>
    </row>
    <row r="1283" spans="1:18" x14ac:dyDescent="0.45">
      <c r="A1283">
        <v>1282</v>
      </c>
      <c r="B1283" t="s">
        <v>1745</v>
      </c>
      <c r="C1283" t="s">
        <v>50</v>
      </c>
      <c r="D1283">
        <v>2</v>
      </c>
      <c r="E1283">
        <v>3</v>
      </c>
      <c r="F1283">
        <v>0</v>
      </c>
      <c r="G1283">
        <v>35</v>
      </c>
      <c r="H1283">
        <v>1</v>
      </c>
      <c r="I1283">
        <v>39.1</v>
      </c>
      <c r="J1283">
        <v>7.33</v>
      </c>
      <c r="K1283">
        <v>3.21</v>
      </c>
      <c r="L1283">
        <v>1.37</v>
      </c>
      <c r="M1283">
        <v>0.29899999999999999</v>
      </c>
      <c r="N1283" s="1">
        <v>0.68700000000000006</v>
      </c>
      <c r="P1283">
        <v>4.8099999999999996</v>
      </c>
      <c r="Q1283">
        <v>4.68</v>
      </c>
      <c r="R1283">
        <v>0.1</v>
      </c>
    </row>
    <row r="1284" spans="1:18" x14ac:dyDescent="0.45">
      <c r="A1284">
        <v>1283</v>
      </c>
      <c r="B1284" t="s">
        <v>1746</v>
      </c>
      <c r="C1284" t="s">
        <v>24</v>
      </c>
      <c r="D1284">
        <v>4</v>
      </c>
      <c r="E1284">
        <v>4</v>
      </c>
      <c r="F1284">
        <v>0</v>
      </c>
      <c r="G1284">
        <v>43</v>
      </c>
      <c r="H1284">
        <v>1</v>
      </c>
      <c r="I1284">
        <v>55.1</v>
      </c>
      <c r="J1284">
        <v>8.3000000000000007</v>
      </c>
      <c r="K1284">
        <v>3.74</v>
      </c>
      <c r="L1284">
        <v>1.3</v>
      </c>
      <c r="M1284">
        <v>0.28899999999999998</v>
      </c>
      <c r="N1284" s="1">
        <v>0.71399999999999997</v>
      </c>
      <c r="P1284">
        <v>4.5599999999999996</v>
      </c>
      <c r="Q1284">
        <v>4.6500000000000004</v>
      </c>
      <c r="R1284">
        <v>0.1</v>
      </c>
    </row>
    <row r="1285" spans="1:18" x14ac:dyDescent="0.45">
      <c r="A1285">
        <v>1284</v>
      </c>
      <c r="B1285" t="s">
        <v>1747</v>
      </c>
      <c r="C1285" t="s">
        <v>62</v>
      </c>
      <c r="D1285">
        <v>1</v>
      </c>
      <c r="E1285">
        <v>2</v>
      </c>
      <c r="F1285">
        <v>0</v>
      </c>
      <c r="G1285">
        <v>39</v>
      </c>
      <c r="H1285">
        <v>1</v>
      </c>
      <c r="I1285">
        <v>37.200000000000003</v>
      </c>
      <c r="J1285">
        <v>10.74</v>
      </c>
      <c r="K1285">
        <v>5.25</v>
      </c>
      <c r="L1285">
        <v>1.19</v>
      </c>
      <c r="M1285">
        <v>0.28899999999999998</v>
      </c>
      <c r="N1285" s="1">
        <v>0.67400000000000004</v>
      </c>
      <c r="P1285">
        <v>4.7699999999999996</v>
      </c>
      <c r="Q1285">
        <v>4.5</v>
      </c>
      <c r="R1285">
        <v>0.1</v>
      </c>
    </row>
    <row r="1286" spans="1:18" x14ac:dyDescent="0.45">
      <c r="A1286">
        <v>1285</v>
      </c>
      <c r="B1286" t="s">
        <v>1748</v>
      </c>
      <c r="C1286" t="s">
        <v>75</v>
      </c>
      <c r="D1286">
        <v>2</v>
      </c>
      <c r="E1286">
        <v>1</v>
      </c>
      <c r="F1286">
        <v>0</v>
      </c>
      <c r="G1286">
        <v>31</v>
      </c>
      <c r="H1286">
        <v>1</v>
      </c>
      <c r="I1286">
        <v>43.1</v>
      </c>
      <c r="J1286">
        <v>8.94</v>
      </c>
      <c r="K1286">
        <v>3.12</v>
      </c>
      <c r="L1286">
        <v>1.25</v>
      </c>
      <c r="M1286">
        <v>0.28199999999999997</v>
      </c>
      <c r="N1286" s="1">
        <v>0.70199999999999996</v>
      </c>
      <c r="P1286">
        <v>4.16</v>
      </c>
      <c r="Q1286">
        <v>4.46</v>
      </c>
      <c r="R1286">
        <v>0.1</v>
      </c>
    </row>
    <row r="1287" spans="1:18" x14ac:dyDescent="0.45">
      <c r="A1287">
        <v>1286</v>
      </c>
      <c r="B1287" t="s">
        <v>1749</v>
      </c>
      <c r="C1287" t="s">
        <v>60</v>
      </c>
      <c r="D1287">
        <v>2</v>
      </c>
      <c r="E1287">
        <v>2</v>
      </c>
      <c r="F1287">
        <v>0</v>
      </c>
      <c r="G1287">
        <v>32</v>
      </c>
      <c r="H1287">
        <v>1</v>
      </c>
      <c r="I1287">
        <v>43</v>
      </c>
      <c r="J1287">
        <v>7.33</v>
      </c>
      <c r="K1287">
        <v>3.35</v>
      </c>
      <c r="L1287">
        <v>1.26</v>
      </c>
      <c r="M1287">
        <v>0.30499999999999999</v>
      </c>
      <c r="N1287" s="1">
        <v>0.69</v>
      </c>
      <c r="P1287">
        <v>4.8099999999999996</v>
      </c>
      <c r="Q1287">
        <v>4.5599999999999996</v>
      </c>
      <c r="R1287">
        <v>0.1</v>
      </c>
    </row>
    <row r="1288" spans="1:18" x14ac:dyDescent="0.45">
      <c r="A1288">
        <v>1287</v>
      </c>
      <c r="B1288" t="s">
        <v>1750</v>
      </c>
      <c r="D1288">
        <v>2</v>
      </c>
      <c r="E1288">
        <v>1</v>
      </c>
      <c r="F1288">
        <v>0</v>
      </c>
      <c r="G1288">
        <v>32</v>
      </c>
      <c r="H1288">
        <v>1</v>
      </c>
      <c r="I1288">
        <v>37</v>
      </c>
      <c r="J1288">
        <v>9</v>
      </c>
      <c r="K1288">
        <v>3.16</v>
      </c>
      <c r="L1288">
        <v>1.46</v>
      </c>
      <c r="M1288">
        <v>0.28299999999999997</v>
      </c>
      <c r="N1288" s="1">
        <v>0.72499999999999998</v>
      </c>
      <c r="P1288">
        <v>4.38</v>
      </c>
      <c r="Q1288">
        <v>4.58</v>
      </c>
      <c r="R1288">
        <v>0.1</v>
      </c>
    </row>
    <row r="1289" spans="1:18" x14ac:dyDescent="0.45">
      <c r="A1289">
        <v>1288</v>
      </c>
      <c r="B1289" t="s">
        <v>1751</v>
      </c>
      <c r="C1289" t="s">
        <v>28</v>
      </c>
      <c r="D1289">
        <v>4</v>
      </c>
      <c r="E1289">
        <v>3</v>
      </c>
      <c r="F1289">
        <v>0</v>
      </c>
      <c r="G1289">
        <v>42</v>
      </c>
      <c r="H1289">
        <v>1</v>
      </c>
      <c r="I1289">
        <v>45.2</v>
      </c>
      <c r="J1289">
        <v>9.65</v>
      </c>
      <c r="K1289">
        <v>3.94</v>
      </c>
      <c r="L1289">
        <v>1.58</v>
      </c>
      <c r="M1289">
        <v>0.28799999999999998</v>
      </c>
      <c r="N1289" s="1">
        <v>0.73799999999999999</v>
      </c>
      <c r="P1289">
        <v>4.33</v>
      </c>
      <c r="Q1289">
        <v>4.7</v>
      </c>
      <c r="R1289">
        <v>0.1</v>
      </c>
    </row>
    <row r="1290" spans="1:18" x14ac:dyDescent="0.45">
      <c r="A1290">
        <v>1289</v>
      </c>
      <c r="B1290" t="s">
        <v>1752</v>
      </c>
      <c r="C1290" t="s">
        <v>80</v>
      </c>
      <c r="D1290">
        <v>1</v>
      </c>
      <c r="E1290">
        <v>1</v>
      </c>
      <c r="F1290">
        <v>0</v>
      </c>
      <c r="G1290">
        <v>37</v>
      </c>
      <c r="H1290">
        <v>1</v>
      </c>
      <c r="I1290">
        <v>36</v>
      </c>
      <c r="J1290">
        <v>5.75</v>
      </c>
      <c r="K1290">
        <v>1.5</v>
      </c>
      <c r="L1290">
        <v>1.5</v>
      </c>
      <c r="M1290">
        <v>0.3</v>
      </c>
      <c r="N1290" s="1">
        <v>0.65700000000000003</v>
      </c>
      <c r="P1290">
        <v>5</v>
      </c>
      <c r="Q1290">
        <v>4.8099999999999996</v>
      </c>
      <c r="R1290">
        <v>0.1</v>
      </c>
    </row>
    <row r="1291" spans="1:18" x14ac:dyDescent="0.45">
      <c r="A1291">
        <v>1290</v>
      </c>
      <c r="B1291" t="s">
        <v>1753</v>
      </c>
      <c r="C1291" t="s">
        <v>39</v>
      </c>
      <c r="D1291">
        <v>2</v>
      </c>
      <c r="E1291">
        <v>2</v>
      </c>
      <c r="F1291">
        <v>0</v>
      </c>
      <c r="G1291">
        <v>40</v>
      </c>
      <c r="H1291">
        <v>1</v>
      </c>
      <c r="I1291">
        <v>44.2</v>
      </c>
      <c r="J1291">
        <v>7.85</v>
      </c>
      <c r="K1291">
        <v>4.43</v>
      </c>
      <c r="L1291">
        <v>1.01</v>
      </c>
      <c r="M1291">
        <v>0.29199999999999998</v>
      </c>
      <c r="N1291" s="1">
        <v>0.67200000000000004</v>
      </c>
      <c r="P1291">
        <v>4.83</v>
      </c>
      <c r="Q1291">
        <v>4.6399999999999997</v>
      </c>
      <c r="R1291">
        <v>0.1</v>
      </c>
    </row>
    <row r="1292" spans="1:18" x14ac:dyDescent="0.45">
      <c r="A1292">
        <v>1291</v>
      </c>
      <c r="B1292" t="s">
        <v>1754</v>
      </c>
      <c r="C1292" t="s">
        <v>64</v>
      </c>
      <c r="D1292">
        <v>3</v>
      </c>
      <c r="E1292">
        <v>4</v>
      </c>
      <c r="F1292">
        <v>0</v>
      </c>
      <c r="G1292">
        <v>36</v>
      </c>
      <c r="H1292">
        <v>1</v>
      </c>
      <c r="I1292">
        <v>55.1</v>
      </c>
      <c r="J1292">
        <v>9.6</v>
      </c>
      <c r="K1292">
        <v>5.05</v>
      </c>
      <c r="L1292">
        <v>1.1399999999999999</v>
      </c>
      <c r="M1292">
        <v>0.29499999999999998</v>
      </c>
      <c r="N1292" s="1">
        <v>0.71599999999999997</v>
      </c>
      <c r="P1292">
        <v>4.5599999999999996</v>
      </c>
      <c r="Q1292">
        <v>4.6100000000000003</v>
      </c>
      <c r="R1292">
        <v>0.1</v>
      </c>
    </row>
    <row r="1293" spans="1:18" x14ac:dyDescent="0.45">
      <c r="A1293">
        <v>1292</v>
      </c>
      <c r="B1293" t="s">
        <v>1755</v>
      </c>
      <c r="C1293" t="s">
        <v>57</v>
      </c>
      <c r="D1293">
        <v>2</v>
      </c>
      <c r="E1293">
        <v>2</v>
      </c>
      <c r="F1293">
        <v>0</v>
      </c>
      <c r="G1293">
        <v>59</v>
      </c>
      <c r="H1293">
        <v>1</v>
      </c>
      <c r="I1293">
        <v>51.2</v>
      </c>
      <c r="J1293">
        <v>9.23</v>
      </c>
      <c r="K1293">
        <v>4.18</v>
      </c>
      <c r="L1293">
        <v>1.39</v>
      </c>
      <c r="M1293">
        <v>0.28899999999999998</v>
      </c>
      <c r="N1293" s="1">
        <v>0.68600000000000005</v>
      </c>
      <c r="P1293">
        <v>4.87</v>
      </c>
      <c r="Q1293">
        <v>4.9000000000000004</v>
      </c>
      <c r="R1293">
        <v>0.1</v>
      </c>
    </row>
    <row r="1294" spans="1:18" x14ac:dyDescent="0.45">
      <c r="A1294">
        <v>1293</v>
      </c>
      <c r="B1294" t="s">
        <v>1756</v>
      </c>
      <c r="C1294" t="s">
        <v>64</v>
      </c>
      <c r="D1294">
        <v>2</v>
      </c>
      <c r="E1294">
        <v>4</v>
      </c>
      <c r="F1294">
        <v>0</v>
      </c>
      <c r="G1294">
        <v>33</v>
      </c>
      <c r="H1294">
        <v>1</v>
      </c>
      <c r="I1294">
        <v>51.1</v>
      </c>
      <c r="J1294">
        <v>8.9499999999999993</v>
      </c>
      <c r="K1294">
        <v>4.5599999999999996</v>
      </c>
      <c r="L1294">
        <v>1.23</v>
      </c>
      <c r="M1294">
        <v>0.30099999999999999</v>
      </c>
      <c r="N1294" s="1">
        <v>0.69899999999999995</v>
      </c>
      <c r="P1294">
        <v>4.91</v>
      </c>
      <c r="Q1294">
        <v>4.62</v>
      </c>
      <c r="R1294">
        <v>0.1</v>
      </c>
    </row>
    <row r="1295" spans="1:18" x14ac:dyDescent="0.45">
      <c r="A1295">
        <v>1294</v>
      </c>
      <c r="B1295" t="s">
        <v>1757</v>
      </c>
      <c r="C1295" t="s">
        <v>80</v>
      </c>
      <c r="D1295">
        <v>1</v>
      </c>
      <c r="E1295">
        <v>2</v>
      </c>
      <c r="F1295">
        <v>0</v>
      </c>
      <c r="G1295">
        <v>26</v>
      </c>
      <c r="H1295">
        <v>1</v>
      </c>
      <c r="I1295">
        <v>39.200000000000003</v>
      </c>
      <c r="J1295">
        <v>8.61</v>
      </c>
      <c r="K1295">
        <v>4.08</v>
      </c>
      <c r="L1295">
        <v>1.36</v>
      </c>
      <c r="M1295">
        <v>0.29499999999999998</v>
      </c>
      <c r="N1295" s="1">
        <v>0.7</v>
      </c>
      <c r="P1295">
        <v>4.76</v>
      </c>
      <c r="Q1295">
        <v>4.82</v>
      </c>
      <c r="R1295">
        <v>0</v>
      </c>
    </row>
    <row r="1296" spans="1:18" x14ac:dyDescent="0.45">
      <c r="A1296">
        <v>1295</v>
      </c>
      <c r="B1296" t="s">
        <v>1758</v>
      </c>
      <c r="C1296" t="s">
        <v>35</v>
      </c>
      <c r="D1296">
        <v>1</v>
      </c>
      <c r="E1296">
        <v>2</v>
      </c>
      <c r="F1296">
        <v>0</v>
      </c>
      <c r="G1296">
        <v>31</v>
      </c>
      <c r="H1296">
        <v>1</v>
      </c>
      <c r="I1296">
        <v>37.200000000000003</v>
      </c>
      <c r="J1296">
        <v>8.36</v>
      </c>
      <c r="K1296">
        <v>3.58</v>
      </c>
      <c r="L1296">
        <v>1.67</v>
      </c>
      <c r="M1296">
        <v>0.30299999999999999</v>
      </c>
      <c r="N1296" s="1">
        <v>0.68600000000000005</v>
      </c>
      <c r="P1296">
        <v>5.25</v>
      </c>
      <c r="Q1296">
        <v>5.09</v>
      </c>
      <c r="R1296">
        <v>0</v>
      </c>
    </row>
    <row r="1297" spans="1:18" x14ac:dyDescent="0.45">
      <c r="A1297">
        <v>1296</v>
      </c>
      <c r="B1297" t="s">
        <v>1759</v>
      </c>
      <c r="C1297" t="s">
        <v>48</v>
      </c>
      <c r="D1297">
        <v>4</v>
      </c>
      <c r="E1297">
        <v>3</v>
      </c>
      <c r="F1297">
        <v>0</v>
      </c>
      <c r="G1297">
        <v>55</v>
      </c>
      <c r="H1297">
        <v>1</v>
      </c>
      <c r="I1297">
        <v>54.2</v>
      </c>
      <c r="J1297">
        <v>11.35</v>
      </c>
      <c r="K1297">
        <v>5.76</v>
      </c>
      <c r="L1297">
        <v>1.1499999999999999</v>
      </c>
      <c r="M1297">
        <v>0.27800000000000002</v>
      </c>
      <c r="N1297" s="1">
        <v>0.71399999999999997</v>
      </c>
      <c r="P1297">
        <v>4.4400000000000004</v>
      </c>
      <c r="Q1297">
        <v>4.6399999999999997</v>
      </c>
      <c r="R1297">
        <v>0</v>
      </c>
    </row>
    <row r="1298" spans="1:18" x14ac:dyDescent="0.45">
      <c r="A1298">
        <v>1297</v>
      </c>
      <c r="B1298" t="s">
        <v>1760</v>
      </c>
      <c r="C1298" t="s">
        <v>52</v>
      </c>
      <c r="D1298">
        <v>3</v>
      </c>
      <c r="E1298">
        <v>3</v>
      </c>
      <c r="F1298">
        <v>0</v>
      </c>
      <c r="G1298">
        <v>47</v>
      </c>
      <c r="H1298">
        <v>1</v>
      </c>
      <c r="I1298">
        <v>49</v>
      </c>
      <c r="J1298">
        <v>9</v>
      </c>
      <c r="K1298">
        <v>3.67</v>
      </c>
      <c r="L1298">
        <v>1.1000000000000001</v>
      </c>
      <c r="M1298">
        <v>0.28999999999999998</v>
      </c>
      <c r="N1298" s="1">
        <v>0.70099999999999996</v>
      </c>
      <c r="P1298">
        <v>4.22</v>
      </c>
      <c r="Q1298">
        <v>4.38</v>
      </c>
      <c r="R1298">
        <v>0</v>
      </c>
    </row>
    <row r="1299" spans="1:18" x14ac:dyDescent="0.45">
      <c r="A1299">
        <v>1298</v>
      </c>
      <c r="B1299" t="s">
        <v>1761</v>
      </c>
      <c r="C1299" t="s">
        <v>39</v>
      </c>
      <c r="D1299">
        <v>2</v>
      </c>
      <c r="E1299">
        <v>5</v>
      </c>
      <c r="F1299">
        <v>0</v>
      </c>
      <c r="G1299">
        <v>43</v>
      </c>
      <c r="H1299">
        <v>1</v>
      </c>
      <c r="I1299">
        <v>49</v>
      </c>
      <c r="J1299">
        <v>7.9</v>
      </c>
      <c r="K1299">
        <v>3.86</v>
      </c>
      <c r="L1299">
        <v>1.1000000000000001</v>
      </c>
      <c r="M1299">
        <v>0.29899999999999999</v>
      </c>
      <c r="N1299" s="1">
        <v>0.68200000000000005</v>
      </c>
      <c r="P1299">
        <v>4.78</v>
      </c>
      <c r="Q1299">
        <v>4.62</v>
      </c>
      <c r="R1299">
        <v>0</v>
      </c>
    </row>
    <row r="1300" spans="1:18" x14ac:dyDescent="0.45">
      <c r="A1300">
        <v>1299</v>
      </c>
      <c r="B1300" t="s">
        <v>1762</v>
      </c>
      <c r="C1300" t="s">
        <v>89</v>
      </c>
      <c r="D1300">
        <v>3</v>
      </c>
      <c r="E1300">
        <v>4</v>
      </c>
      <c r="F1300">
        <v>0</v>
      </c>
      <c r="G1300">
        <v>40</v>
      </c>
      <c r="H1300">
        <v>1</v>
      </c>
      <c r="I1300">
        <v>64</v>
      </c>
      <c r="J1300">
        <v>7.31</v>
      </c>
      <c r="K1300">
        <v>3.52</v>
      </c>
      <c r="L1300">
        <v>1.1299999999999999</v>
      </c>
      <c r="M1300">
        <v>0.30299999999999999</v>
      </c>
      <c r="N1300" s="1">
        <v>0.68500000000000005</v>
      </c>
      <c r="P1300">
        <v>4.78</v>
      </c>
      <c r="Q1300">
        <v>4.66</v>
      </c>
      <c r="R1300">
        <v>0</v>
      </c>
    </row>
    <row r="1301" spans="1:18" x14ac:dyDescent="0.45">
      <c r="A1301">
        <v>1300</v>
      </c>
      <c r="B1301" t="s">
        <v>1763</v>
      </c>
      <c r="C1301" t="s">
        <v>64</v>
      </c>
      <c r="D1301">
        <v>2</v>
      </c>
      <c r="E1301">
        <v>3</v>
      </c>
      <c r="F1301">
        <v>0</v>
      </c>
      <c r="G1301">
        <v>27</v>
      </c>
      <c r="H1301">
        <v>1</v>
      </c>
      <c r="I1301">
        <v>46</v>
      </c>
      <c r="J1301">
        <v>6.26</v>
      </c>
      <c r="K1301">
        <v>3.13</v>
      </c>
      <c r="L1301">
        <v>0.98</v>
      </c>
      <c r="M1301">
        <v>0.29899999999999999</v>
      </c>
      <c r="N1301" s="1">
        <v>0.65500000000000003</v>
      </c>
      <c r="P1301">
        <v>4.8899999999999997</v>
      </c>
      <c r="Q1301">
        <v>4.71</v>
      </c>
      <c r="R1301">
        <v>0</v>
      </c>
    </row>
    <row r="1302" spans="1:18" x14ac:dyDescent="0.45">
      <c r="A1302">
        <v>1301</v>
      </c>
      <c r="B1302" t="s">
        <v>1764</v>
      </c>
      <c r="C1302" t="s">
        <v>132</v>
      </c>
      <c r="D1302">
        <v>3</v>
      </c>
      <c r="E1302">
        <v>3</v>
      </c>
      <c r="F1302">
        <v>0</v>
      </c>
      <c r="G1302">
        <v>42</v>
      </c>
      <c r="H1302">
        <v>1</v>
      </c>
      <c r="I1302">
        <v>41.1</v>
      </c>
      <c r="J1302">
        <v>8.5</v>
      </c>
      <c r="K1302">
        <v>4.3600000000000003</v>
      </c>
      <c r="L1302">
        <v>1.31</v>
      </c>
      <c r="M1302">
        <v>0.28399999999999997</v>
      </c>
      <c r="N1302" s="1">
        <v>0.7</v>
      </c>
      <c r="P1302">
        <v>4.58</v>
      </c>
      <c r="Q1302">
        <v>4.8499999999999996</v>
      </c>
      <c r="R1302">
        <v>0</v>
      </c>
    </row>
    <row r="1303" spans="1:18" x14ac:dyDescent="0.45">
      <c r="A1303">
        <v>1302</v>
      </c>
      <c r="B1303" t="s">
        <v>1765</v>
      </c>
      <c r="C1303" t="s">
        <v>57</v>
      </c>
      <c r="D1303">
        <v>3</v>
      </c>
      <c r="E1303">
        <v>5</v>
      </c>
      <c r="F1303">
        <v>0</v>
      </c>
      <c r="G1303">
        <v>49</v>
      </c>
      <c r="H1303">
        <v>1</v>
      </c>
      <c r="I1303">
        <v>53</v>
      </c>
      <c r="J1303">
        <v>7.47</v>
      </c>
      <c r="K1303">
        <v>3.4</v>
      </c>
      <c r="L1303">
        <v>1.36</v>
      </c>
      <c r="M1303">
        <v>0.29199999999999998</v>
      </c>
      <c r="N1303" s="1">
        <v>0.68</v>
      </c>
      <c r="P1303">
        <v>4.92</v>
      </c>
      <c r="Q1303">
        <v>4.92</v>
      </c>
      <c r="R1303">
        <v>0</v>
      </c>
    </row>
    <row r="1304" spans="1:18" x14ac:dyDescent="0.45">
      <c r="A1304">
        <v>1303</v>
      </c>
      <c r="B1304" t="s">
        <v>1766</v>
      </c>
      <c r="C1304" t="s">
        <v>71</v>
      </c>
      <c r="D1304">
        <v>4</v>
      </c>
      <c r="E1304">
        <v>3</v>
      </c>
      <c r="F1304">
        <v>0</v>
      </c>
      <c r="G1304">
        <v>42</v>
      </c>
      <c r="H1304">
        <v>1</v>
      </c>
      <c r="I1304">
        <v>51</v>
      </c>
      <c r="J1304">
        <v>9.5299999999999994</v>
      </c>
      <c r="K1304">
        <v>3.88</v>
      </c>
      <c r="L1304">
        <v>1.24</v>
      </c>
      <c r="M1304">
        <v>0.28899999999999998</v>
      </c>
      <c r="N1304" s="1">
        <v>0.72199999999999998</v>
      </c>
      <c r="P1304">
        <v>4.24</v>
      </c>
      <c r="Q1304">
        <v>4.45</v>
      </c>
      <c r="R1304">
        <v>0</v>
      </c>
    </row>
    <row r="1305" spans="1:18" x14ac:dyDescent="0.45">
      <c r="A1305">
        <v>1304</v>
      </c>
      <c r="B1305" t="s">
        <v>1767</v>
      </c>
      <c r="C1305" t="s">
        <v>30</v>
      </c>
      <c r="D1305">
        <v>3</v>
      </c>
      <c r="E1305">
        <v>5</v>
      </c>
      <c r="F1305">
        <v>0</v>
      </c>
      <c r="G1305">
        <v>37</v>
      </c>
      <c r="H1305">
        <v>1</v>
      </c>
      <c r="I1305">
        <v>66.099999999999994</v>
      </c>
      <c r="J1305">
        <v>6.65</v>
      </c>
      <c r="K1305">
        <v>3.12</v>
      </c>
      <c r="L1305">
        <v>1.22</v>
      </c>
      <c r="M1305">
        <v>0.29199999999999998</v>
      </c>
      <c r="N1305" s="1">
        <v>0.68899999999999995</v>
      </c>
      <c r="P1305">
        <v>4.62</v>
      </c>
      <c r="Q1305">
        <v>4.72</v>
      </c>
      <c r="R1305">
        <v>0</v>
      </c>
    </row>
    <row r="1306" spans="1:18" x14ac:dyDescent="0.45">
      <c r="A1306">
        <v>1305</v>
      </c>
      <c r="B1306" t="s">
        <v>1768</v>
      </c>
      <c r="D1306">
        <v>2</v>
      </c>
      <c r="E1306">
        <v>3</v>
      </c>
      <c r="F1306">
        <v>0</v>
      </c>
      <c r="G1306">
        <v>33</v>
      </c>
      <c r="H1306">
        <v>1</v>
      </c>
      <c r="I1306">
        <v>44</v>
      </c>
      <c r="J1306">
        <v>8.39</v>
      </c>
      <c r="K1306">
        <v>3.68</v>
      </c>
      <c r="L1306">
        <v>1.23</v>
      </c>
      <c r="M1306">
        <v>0.29899999999999999</v>
      </c>
      <c r="N1306" s="1">
        <v>0.70899999999999996</v>
      </c>
      <c r="P1306">
        <v>4.5</v>
      </c>
      <c r="Q1306">
        <v>4.5999999999999996</v>
      </c>
      <c r="R1306">
        <v>0</v>
      </c>
    </row>
    <row r="1307" spans="1:18" x14ac:dyDescent="0.45">
      <c r="A1307">
        <v>1306</v>
      </c>
      <c r="B1307" t="s">
        <v>1769</v>
      </c>
      <c r="C1307" t="s">
        <v>30</v>
      </c>
      <c r="D1307">
        <v>1</v>
      </c>
      <c r="E1307">
        <v>0</v>
      </c>
      <c r="F1307">
        <v>0</v>
      </c>
      <c r="G1307">
        <v>23</v>
      </c>
      <c r="H1307">
        <v>1</v>
      </c>
      <c r="I1307">
        <v>29.2</v>
      </c>
      <c r="J1307">
        <v>8.18</v>
      </c>
      <c r="K1307">
        <v>3.94</v>
      </c>
      <c r="L1307">
        <v>1.21</v>
      </c>
      <c r="M1307">
        <v>0.29399999999999998</v>
      </c>
      <c r="N1307" s="1">
        <v>0.68700000000000006</v>
      </c>
      <c r="P1307">
        <v>4.8499999999999996</v>
      </c>
      <c r="Q1307">
        <v>4.7</v>
      </c>
      <c r="R1307">
        <v>0</v>
      </c>
    </row>
    <row r="1308" spans="1:18" x14ac:dyDescent="0.45">
      <c r="A1308">
        <v>1307</v>
      </c>
      <c r="B1308" t="s">
        <v>1770</v>
      </c>
      <c r="C1308" t="s">
        <v>41</v>
      </c>
      <c r="D1308">
        <v>4</v>
      </c>
      <c r="E1308">
        <v>5</v>
      </c>
      <c r="F1308">
        <v>0</v>
      </c>
      <c r="G1308">
        <v>43</v>
      </c>
      <c r="H1308">
        <v>1</v>
      </c>
      <c r="I1308">
        <v>58.1</v>
      </c>
      <c r="J1308">
        <v>7.87</v>
      </c>
      <c r="K1308">
        <v>4.17</v>
      </c>
      <c r="L1308">
        <v>1.08</v>
      </c>
      <c r="M1308">
        <v>0.29699999999999999</v>
      </c>
      <c r="N1308" s="1">
        <v>0.71799999999999997</v>
      </c>
      <c r="P1308">
        <v>4.4800000000000004</v>
      </c>
      <c r="Q1308">
        <v>4.6100000000000003</v>
      </c>
      <c r="R1308">
        <v>0</v>
      </c>
    </row>
    <row r="1309" spans="1:18" x14ac:dyDescent="0.45">
      <c r="A1309">
        <v>1308</v>
      </c>
      <c r="B1309" t="s">
        <v>1771</v>
      </c>
      <c r="D1309">
        <v>1</v>
      </c>
      <c r="E1309">
        <v>1</v>
      </c>
      <c r="F1309">
        <v>0</v>
      </c>
      <c r="G1309">
        <v>37</v>
      </c>
      <c r="H1309">
        <v>1</v>
      </c>
      <c r="I1309">
        <v>41.1</v>
      </c>
      <c r="J1309">
        <v>7.85</v>
      </c>
      <c r="K1309">
        <v>2.83</v>
      </c>
      <c r="L1309">
        <v>1.31</v>
      </c>
      <c r="M1309">
        <v>0.28299999999999997</v>
      </c>
      <c r="N1309" s="1">
        <v>0.70399999999999996</v>
      </c>
      <c r="P1309">
        <v>4.1399999999999997</v>
      </c>
      <c r="Q1309">
        <v>4.5599999999999996</v>
      </c>
      <c r="R1309">
        <v>0</v>
      </c>
    </row>
    <row r="1310" spans="1:18" x14ac:dyDescent="0.45">
      <c r="A1310">
        <v>1309</v>
      </c>
      <c r="B1310" t="s">
        <v>1772</v>
      </c>
      <c r="C1310" t="s">
        <v>35</v>
      </c>
      <c r="D1310">
        <v>3</v>
      </c>
      <c r="E1310">
        <v>4</v>
      </c>
      <c r="F1310">
        <v>0</v>
      </c>
      <c r="G1310">
        <v>34</v>
      </c>
      <c r="H1310">
        <v>1</v>
      </c>
      <c r="I1310">
        <v>44</v>
      </c>
      <c r="J1310">
        <v>7.16</v>
      </c>
      <c r="K1310">
        <v>4.09</v>
      </c>
      <c r="L1310">
        <v>1.43</v>
      </c>
      <c r="M1310">
        <v>0.30599999999999999</v>
      </c>
      <c r="N1310" s="1">
        <v>0.67</v>
      </c>
      <c r="P1310">
        <v>5.52</v>
      </c>
      <c r="Q1310">
        <v>5.3</v>
      </c>
      <c r="R1310">
        <v>0</v>
      </c>
    </row>
    <row r="1311" spans="1:18" x14ac:dyDescent="0.45">
      <c r="A1311">
        <v>1310</v>
      </c>
      <c r="B1311" t="s">
        <v>1773</v>
      </c>
      <c r="C1311" t="s">
        <v>28</v>
      </c>
      <c r="D1311">
        <v>5</v>
      </c>
      <c r="E1311">
        <v>4</v>
      </c>
      <c r="F1311">
        <v>0</v>
      </c>
      <c r="G1311">
        <v>33</v>
      </c>
      <c r="H1311">
        <v>1</v>
      </c>
      <c r="I1311">
        <v>37.1</v>
      </c>
      <c r="J1311">
        <v>10.62</v>
      </c>
      <c r="K1311">
        <v>6.51</v>
      </c>
      <c r="L1311">
        <v>1.21</v>
      </c>
      <c r="M1311">
        <v>0.28100000000000003</v>
      </c>
      <c r="N1311" s="1">
        <v>0.72</v>
      </c>
      <c r="P1311">
        <v>4.58</v>
      </c>
      <c r="Q1311">
        <v>4.8899999999999997</v>
      </c>
      <c r="R1311">
        <v>0</v>
      </c>
    </row>
    <row r="1312" spans="1:18" x14ac:dyDescent="0.45">
      <c r="A1312">
        <v>1311</v>
      </c>
      <c r="B1312" t="s">
        <v>1774</v>
      </c>
      <c r="D1312">
        <v>1</v>
      </c>
      <c r="E1312">
        <v>2</v>
      </c>
      <c r="F1312">
        <v>0</v>
      </c>
      <c r="G1312">
        <v>26</v>
      </c>
      <c r="H1312">
        <v>1</v>
      </c>
      <c r="I1312">
        <v>31</v>
      </c>
      <c r="J1312">
        <v>6.97</v>
      </c>
      <c r="K1312">
        <v>3.48</v>
      </c>
      <c r="L1312">
        <v>1.1599999999999999</v>
      </c>
      <c r="M1312">
        <v>0.29199999999999998</v>
      </c>
      <c r="N1312" s="1">
        <v>0.67700000000000005</v>
      </c>
      <c r="P1312">
        <v>4.9400000000000004</v>
      </c>
      <c r="Q1312">
        <v>4.74</v>
      </c>
      <c r="R1312">
        <v>0</v>
      </c>
    </row>
    <row r="1313" spans="1:18" x14ac:dyDescent="0.45">
      <c r="A1313">
        <v>1312</v>
      </c>
      <c r="B1313" t="s">
        <v>1775</v>
      </c>
      <c r="C1313" t="s">
        <v>54</v>
      </c>
      <c r="D1313">
        <v>3</v>
      </c>
      <c r="E1313">
        <v>4</v>
      </c>
      <c r="F1313">
        <v>0</v>
      </c>
      <c r="G1313">
        <v>43</v>
      </c>
      <c r="H1313">
        <v>1</v>
      </c>
      <c r="I1313">
        <v>48.1</v>
      </c>
      <c r="J1313">
        <v>8.39</v>
      </c>
      <c r="K1313">
        <v>4.47</v>
      </c>
      <c r="L1313">
        <v>1.3</v>
      </c>
      <c r="M1313">
        <v>0.29699999999999999</v>
      </c>
      <c r="N1313" s="1">
        <v>0.70699999999999996</v>
      </c>
      <c r="P1313">
        <v>4.84</v>
      </c>
      <c r="Q1313">
        <v>4.83</v>
      </c>
      <c r="R1313">
        <v>0</v>
      </c>
    </row>
    <row r="1314" spans="1:18" x14ac:dyDescent="0.45">
      <c r="A1314">
        <v>1313</v>
      </c>
      <c r="B1314" t="s">
        <v>1776</v>
      </c>
      <c r="D1314">
        <v>1</v>
      </c>
      <c r="E1314">
        <v>1</v>
      </c>
      <c r="F1314">
        <v>0</v>
      </c>
      <c r="G1314">
        <v>26</v>
      </c>
      <c r="H1314">
        <v>1</v>
      </c>
      <c r="I1314">
        <v>34.1</v>
      </c>
      <c r="J1314">
        <v>8.1300000000000008</v>
      </c>
      <c r="K1314">
        <v>3.94</v>
      </c>
      <c r="L1314">
        <v>1.31</v>
      </c>
      <c r="M1314">
        <v>0.307</v>
      </c>
      <c r="N1314" s="1">
        <v>0.72699999999999998</v>
      </c>
      <c r="P1314">
        <v>4.72</v>
      </c>
      <c r="Q1314">
        <v>4.83</v>
      </c>
      <c r="R1314">
        <v>0</v>
      </c>
    </row>
    <row r="1315" spans="1:18" x14ac:dyDescent="0.45">
      <c r="A1315">
        <v>1314</v>
      </c>
      <c r="B1315" t="s">
        <v>1777</v>
      </c>
      <c r="C1315" t="s">
        <v>95</v>
      </c>
      <c r="D1315">
        <v>2</v>
      </c>
      <c r="E1315">
        <v>2</v>
      </c>
      <c r="F1315">
        <v>0</v>
      </c>
      <c r="G1315">
        <v>20</v>
      </c>
      <c r="H1315">
        <v>1</v>
      </c>
      <c r="I1315">
        <v>25.1</v>
      </c>
      <c r="J1315">
        <v>9.6</v>
      </c>
      <c r="K1315">
        <v>6.05</v>
      </c>
      <c r="L1315">
        <v>1.07</v>
      </c>
      <c r="M1315">
        <v>0.29399999999999998</v>
      </c>
      <c r="N1315" s="1">
        <v>0.69799999999999995</v>
      </c>
      <c r="P1315">
        <v>4.9800000000000004</v>
      </c>
      <c r="Q1315">
        <v>4.8</v>
      </c>
      <c r="R1315">
        <v>0</v>
      </c>
    </row>
    <row r="1316" spans="1:18" x14ac:dyDescent="0.45">
      <c r="A1316">
        <v>1315</v>
      </c>
      <c r="B1316" t="s">
        <v>1778</v>
      </c>
      <c r="C1316" t="s">
        <v>132</v>
      </c>
      <c r="D1316">
        <v>1</v>
      </c>
      <c r="E1316">
        <v>3</v>
      </c>
      <c r="F1316">
        <v>0</v>
      </c>
      <c r="G1316">
        <v>23</v>
      </c>
      <c r="H1316">
        <v>1</v>
      </c>
      <c r="I1316">
        <v>31.2</v>
      </c>
      <c r="J1316">
        <v>9.65</v>
      </c>
      <c r="K1316">
        <v>5.1100000000000003</v>
      </c>
      <c r="L1316">
        <v>1.42</v>
      </c>
      <c r="M1316">
        <v>0.29399999999999998</v>
      </c>
      <c r="N1316" s="1">
        <v>0.65900000000000003</v>
      </c>
      <c r="P1316">
        <v>5.39</v>
      </c>
      <c r="Q1316">
        <v>5.05</v>
      </c>
      <c r="R1316">
        <v>0</v>
      </c>
    </row>
    <row r="1317" spans="1:18" x14ac:dyDescent="0.45">
      <c r="A1317">
        <v>1316</v>
      </c>
      <c r="B1317" t="s">
        <v>1779</v>
      </c>
      <c r="C1317" t="s">
        <v>22</v>
      </c>
      <c r="D1317">
        <v>3</v>
      </c>
      <c r="E1317">
        <v>3</v>
      </c>
      <c r="F1317">
        <v>0</v>
      </c>
      <c r="G1317">
        <v>45</v>
      </c>
      <c r="H1317">
        <v>1</v>
      </c>
      <c r="I1317">
        <v>51.2</v>
      </c>
      <c r="J1317">
        <v>10.27</v>
      </c>
      <c r="K1317">
        <v>4.7</v>
      </c>
      <c r="L1317">
        <v>1.39</v>
      </c>
      <c r="M1317">
        <v>0.28799999999999998</v>
      </c>
      <c r="N1317" s="1">
        <v>0.71199999999999997</v>
      </c>
      <c r="P1317">
        <v>4.7</v>
      </c>
      <c r="Q1317">
        <v>4.67</v>
      </c>
      <c r="R1317">
        <v>0</v>
      </c>
    </row>
    <row r="1318" spans="1:18" x14ac:dyDescent="0.45">
      <c r="A1318">
        <v>1317</v>
      </c>
      <c r="B1318" t="s">
        <v>1780</v>
      </c>
      <c r="C1318" t="s">
        <v>50</v>
      </c>
      <c r="D1318">
        <v>1</v>
      </c>
      <c r="E1318">
        <v>3</v>
      </c>
      <c r="F1318">
        <v>0</v>
      </c>
      <c r="G1318">
        <v>42</v>
      </c>
      <c r="H1318">
        <v>1</v>
      </c>
      <c r="I1318">
        <v>56</v>
      </c>
      <c r="J1318">
        <v>8.0399999999999991</v>
      </c>
      <c r="K1318">
        <v>3.7</v>
      </c>
      <c r="L1318">
        <v>1.45</v>
      </c>
      <c r="M1318">
        <v>0.30499999999999999</v>
      </c>
      <c r="N1318" s="1">
        <v>0.66300000000000003</v>
      </c>
      <c r="P1318">
        <v>5.3</v>
      </c>
      <c r="Q1318">
        <v>4.95</v>
      </c>
      <c r="R1318">
        <v>0</v>
      </c>
    </row>
    <row r="1319" spans="1:18" x14ac:dyDescent="0.45">
      <c r="A1319">
        <v>1318</v>
      </c>
      <c r="B1319" t="s">
        <v>1781</v>
      </c>
      <c r="C1319" t="s">
        <v>132</v>
      </c>
      <c r="D1319">
        <v>3</v>
      </c>
      <c r="E1319">
        <v>5</v>
      </c>
      <c r="F1319">
        <v>0</v>
      </c>
      <c r="G1319">
        <v>43</v>
      </c>
      <c r="H1319">
        <v>1</v>
      </c>
      <c r="I1319">
        <v>57.2</v>
      </c>
      <c r="J1319">
        <v>7.64</v>
      </c>
      <c r="K1319">
        <v>2.96</v>
      </c>
      <c r="L1319">
        <v>1.4</v>
      </c>
      <c r="M1319">
        <v>0.29199999999999998</v>
      </c>
      <c r="N1319" s="1">
        <v>0.65200000000000002</v>
      </c>
      <c r="P1319">
        <v>4.99</v>
      </c>
      <c r="Q1319">
        <v>4.9400000000000004</v>
      </c>
      <c r="R1319">
        <v>0</v>
      </c>
    </row>
    <row r="1320" spans="1:18" x14ac:dyDescent="0.45">
      <c r="A1320">
        <v>1319</v>
      </c>
      <c r="B1320" t="s">
        <v>1782</v>
      </c>
      <c r="C1320" t="s">
        <v>18</v>
      </c>
      <c r="D1320">
        <v>2</v>
      </c>
      <c r="E1320">
        <v>3</v>
      </c>
      <c r="F1320">
        <v>0</v>
      </c>
      <c r="G1320">
        <v>40</v>
      </c>
      <c r="H1320">
        <v>1</v>
      </c>
      <c r="I1320">
        <v>42.1</v>
      </c>
      <c r="J1320">
        <v>8.94</v>
      </c>
      <c r="K1320">
        <v>4.47</v>
      </c>
      <c r="L1320">
        <v>1.28</v>
      </c>
      <c r="M1320">
        <v>0.29099999999999998</v>
      </c>
      <c r="N1320" s="1">
        <v>0.66500000000000004</v>
      </c>
      <c r="P1320">
        <v>5.1100000000000003</v>
      </c>
      <c r="Q1320">
        <v>4.82</v>
      </c>
      <c r="R1320">
        <v>0</v>
      </c>
    </row>
    <row r="1321" spans="1:18" x14ac:dyDescent="0.45">
      <c r="A1321">
        <v>1320</v>
      </c>
      <c r="B1321" t="s">
        <v>1783</v>
      </c>
      <c r="D1321">
        <v>2</v>
      </c>
      <c r="E1321">
        <v>2</v>
      </c>
      <c r="F1321">
        <v>0</v>
      </c>
      <c r="G1321">
        <v>28</v>
      </c>
      <c r="H1321">
        <v>1</v>
      </c>
      <c r="I1321">
        <v>35.200000000000003</v>
      </c>
      <c r="J1321">
        <v>8.07</v>
      </c>
      <c r="K1321">
        <v>3.78</v>
      </c>
      <c r="L1321">
        <v>1.51</v>
      </c>
      <c r="M1321">
        <v>0.29399999999999998</v>
      </c>
      <c r="N1321" s="1">
        <v>0.70399999999999996</v>
      </c>
      <c r="P1321">
        <v>4.79</v>
      </c>
      <c r="Q1321">
        <v>4.99</v>
      </c>
      <c r="R1321">
        <v>0</v>
      </c>
    </row>
    <row r="1322" spans="1:18" x14ac:dyDescent="0.45">
      <c r="A1322">
        <v>1321</v>
      </c>
      <c r="B1322" t="s">
        <v>1784</v>
      </c>
      <c r="D1322">
        <v>2</v>
      </c>
      <c r="E1322">
        <v>4</v>
      </c>
      <c r="F1322">
        <v>0</v>
      </c>
      <c r="G1322">
        <v>30</v>
      </c>
      <c r="H1322">
        <v>1</v>
      </c>
      <c r="I1322">
        <v>36.1</v>
      </c>
      <c r="J1322">
        <v>8.18</v>
      </c>
      <c r="K1322">
        <v>4.71</v>
      </c>
      <c r="L1322">
        <v>1.24</v>
      </c>
      <c r="M1322">
        <v>0.30599999999999999</v>
      </c>
      <c r="N1322" s="1">
        <v>0.66</v>
      </c>
      <c r="P1322">
        <v>5.45</v>
      </c>
      <c r="Q1322">
        <v>5.05</v>
      </c>
      <c r="R1322">
        <v>0</v>
      </c>
    </row>
    <row r="1323" spans="1:18" x14ac:dyDescent="0.45">
      <c r="A1323">
        <v>1322</v>
      </c>
      <c r="B1323" t="s">
        <v>1785</v>
      </c>
      <c r="C1323" t="s">
        <v>75</v>
      </c>
      <c r="D1323">
        <v>3</v>
      </c>
      <c r="E1323">
        <v>4</v>
      </c>
      <c r="F1323">
        <v>26</v>
      </c>
      <c r="G1323">
        <v>40</v>
      </c>
      <c r="H1323">
        <v>1</v>
      </c>
      <c r="I1323">
        <v>40.200000000000003</v>
      </c>
      <c r="J1323">
        <v>9.07</v>
      </c>
      <c r="K1323">
        <v>3.98</v>
      </c>
      <c r="L1323">
        <v>1.33</v>
      </c>
      <c r="M1323">
        <v>0.27500000000000002</v>
      </c>
      <c r="N1323" s="1">
        <v>0.68799999999999994</v>
      </c>
      <c r="P1323">
        <v>4.42</v>
      </c>
      <c r="Q1323">
        <v>4.7</v>
      </c>
      <c r="R1323">
        <v>0</v>
      </c>
    </row>
    <row r="1324" spans="1:18" x14ac:dyDescent="0.45">
      <c r="A1324">
        <v>1323</v>
      </c>
      <c r="B1324" t="s">
        <v>1786</v>
      </c>
      <c r="C1324" t="s">
        <v>132</v>
      </c>
      <c r="D1324">
        <v>2</v>
      </c>
      <c r="E1324">
        <v>3</v>
      </c>
      <c r="F1324">
        <v>0</v>
      </c>
      <c r="G1324">
        <v>34</v>
      </c>
      <c r="H1324">
        <v>1</v>
      </c>
      <c r="I1324">
        <v>60.2</v>
      </c>
      <c r="J1324">
        <v>8.4499999999999993</v>
      </c>
      <c r="K1324">
        <v>4.45</v>
      </c>
      <c r="L1324">
        <v>1.33</v>
      </c>
      <c r="M1324">
        <v>0.29399999999999998</v>
      </c>
      <c r="N1324" s="1">
        <v>0.68100000000000005</v>
      </c>
      <c r="P1324">
        <v>5.04</v>
      </c>
      <c r="Q1324">
        <v>4.9800000000000004</v>
      </c>
      <c r="R1324">
        <v>-0.1</v>
      </c>
    </row>
    <row r="1325" spans="1:18" x14ac:dyDescent="0.45">
      <c r="A1325">
        <v>1324</v>
      </c>
      <c r="B1325" t="s">
        <v>1787</v>
      </c>
      <c r="D1325">
        <v>3</v>
      </c>
      <c r="E1325">
        <v>3</v>
      </c>
      <c r="F1325">
        <v>0</v>
      </c>
      <c r="G1325">
        <v>30</v>
      </c>
      <c r="H1325">
        <v>1</v>
      </c>
      <c r="I1325">
        <v>40.200000000000003</v>
      </c>
      <c r="J1325">
        <v>6.19</v>
      </c>
      <c r="K1325">
        <v>2.21</v>
      </c>
      <c r="L1325">
        <v>1.33</v>
      </c>
      <c r="M1325">
        <v>0.29499999999999998</v>
      </c>
      <c r="N1325" s="1">
        <v>0.68</v>
      </c>
      <c r="P1325">
        <v>4.6399999999999997</v>
      </c>
      <c r="Q1325">
        <v>4.75</v>
      </c>
      <c r="R1325">
        <v>-0.1</v>
      </c>
    </row>
    <row r="1326" spans="1:18" x14ac:dyDescent="0.45">
      <c r="A1326">
        <v>1325</v>
      </c>
      <c r="B1326" t="s">
        <v>1788</v>
      </c>
      <c r="C1326" t="s">
        <v>43</v>
      </c>
      <c r="D1326">
        <v>2</v>
      </c>
      <c r="E1326">
        <v>2</v>
      </c>
      <c r="F1326">
        <v>1</v>
      </c>
      <c r="G1326">
        <v>47</v>
      </c>
      <c r="H1326">
        <v>1</v>
      </c>
      <c r="I1326">
        <v>44.1</v>
      </c>
      <c r="J1326">
        <v>9.75</v>
      </c>
      <c r="K1326">
        <v>4.0599999999999996</v>
      </c>
      <c r="L1326">
        <v>1.42</v>
      </c>
      <c r="M1326">
        <v>0.30399999999999999</v>
      </c>
      <c r="N1326" s="1">
        <v>0.747</v>
      </c>
      <c r="P1326">
        <v>4.2699999999999996</v>
      </c>
      <c r="Q1326">
        <v>4.63</v>
      </c>
      <c r="R1326">
        <v>-0.1</v>
      </c>
    </row>
    <row r="1327" spans="1:18" x14ac:dyDescent="0.45">
      <c r="A1327">
        <v>1326</v>
      </c>
      <c r="B1327" t="s">
        <v>1789</v>
      </c>
      <c r="C1327" t="s">
        <v>48</v>
      </c>
      <c r="D1327">
        <v>1</v>
      </c>
      <c r="E1327">
        <v>1</v>
      </c>
      <c r="F1327">
        <v>0</v>
      </c>
      <c r="G1327">
        <v>29</v>
      </c>
      <c r="H1327">
        <v>1</v>
      </c>
      <c r="I1327">
        <v>36</v>
      </c>
      <c r="J1327">
        <v>8.75</v>
      </c>
      <c r="K1327">
        <v>4</v>
      </c>
      <c r="L1327">
        <v>1.25</v>
      </c>
      <c r="M1327">
        <v>0.30599999999999999</v>
      </c>
      <c r="N1327" s="1">
        <v>0.70199999999999996</v>
      </c>
      <c r="P1327">
        <v>4.75</v>
      </c>
      <c r="Q1327">
        <v>4.7</v>
      </c>
      <c r="R1327">
        <v>-0.1</v>
      </c>
    </row>
    <row r="1328" spans="1:18" x14ac:dyDescent="0.45">
      <c r="A1328">
        <v>1327</v>
      </c>
      <c r="B1328" t="s">
        <v>1790</v>
      </c>
      <c r="D1328">
        <v>1</v>
      </c>
      <c r="E1328">
        <v>3</v>
      </c>
      <c r="F1328">
        <v>0</v>
      </c>
      <c r="G1328">
        <v>22</v>
      </c>
      <c r="H1328">
        <v>1</v>
      </c>
      <c r="I1328">
        <v>30.2</v>
      </c>
      <c r="J1328">
        <v>8.7899999999999991</v>
      </c>
      <c r="K1328">
        <v>5.28</v>
      </c>
      <c r="L1328">
        <v>1.17</v>
      </c>
      <c r="M1328">
        <v>0.29899999999999999</v>
      </c>
      <c r="N1328" s="1">
        <v>0.68400000000000005</v>
      </c>
      <c r="P1328">
        <v>5.28</v>
      </c>
      <c r="Q1328">
        <v>4.95</v>
      </c>
      <c r="R1328">
        <v>-0.1</v>
      </c>
    </row>
    <row r="1329" spans="1:18" x14ac:dyDescent="0.45">
      <c r="A1329">
        <v>1328</v>
      </c>
      <c r="B1329" t="s">
        <v>1791</v>
      </c>
      <c r="C1329" t="s">
        <v>22</v>
      </c>
      <c r="D1329">
        <v>3</v>
      </c>
      <c r="E1329">
        <v>3</v>
      </c>
      <c r="F1329">
        <v>0</v>
      </c>
      <c r="G1329">
        <v>33</v>
      </c>
      <c r="H1329">
        <v>1</v>
      </c>
      <c r="I1329">
        <v>46.2</v>
      </c>
      <c r="J1329">
        <v>9.06</v>
      </c>
      <c r="K1329">
        <v>4.63</v>
      </c>
      <c r="L1329">
        <v>1.35</v>
      </c>
      <c r="M1329">
        <v>0.28299999999999997</v>
      </c>
      <c r="N1329" s="1">
        <v>0.71699999999999997</v>
      </c>
      <c r="P1329">
        <v>4.63</v>
      </c>
      <c r="Q1329">
        <v>4.8600000000000003</v>
      </c>
      <c r="R1329">
        <v>-0.1</v>
      </c>
    </row>
    <row r="1330" spans="1:18" x14ac:dyDescent="0.45">
      <c r="A1330">
        <v>1329</v>
      </c>
      <c r="B1330" t="s">
        <v>1792</v>
      </c>
      <c r="C1330" t="s">
        <v>39</v>
      </c>
      <c r="D1330">
        <v>2</v>
      </c>
      <c r="E1330">
        <v>4</v>
      </c>
      <c r="F1330">
        <v>0</v>
      </c>
      <c r="G1330">
        <v>21</v>
      </c>
      <c r="H1330">
        <v>1</v>
      </c>
      <c r="I1330">
        <v>28</v>
      </c>
      <c r="J1330">
        <v>9.32</v>
      </c>
      <c r="K1330">
        <v>5.79</v>
      </c>
      <c r="L1330">
        <v>1.29</v>
      </c>
      <c r="M1330">
        <v>0.29299999999999998</v>
      </c>
      <c r="N1330" s="1">
        <v>0.72899999999999998</v>
      </c>
      <c r="P1330">
        <v>4.82</v>
      </c>
      <c r="Q1330">
        <v>5.08</v>
      </c>
      <c r="R1330">
        <v>-0.1</v>
      </c>
    </row>
    <row r="1331" spans="1:18" x14ac:dyDescent="0.45">
      <c r="A1331">
        <v>1330</v>
      </c>
      <c r="B1331" t="s">
        <v>1793</v>
      </c>
      <c r="D1331">
        <v>1</v>
      </c>
      <c r="E1331">
        <v>0</v>
      </c>
      <c r="F1331">
        <v>0</v>
      </c>
      <c r="G1331">
        <v>26</v>
      </c>
      <c r="H1331">
        <v>1</v>
      </c>
      <c r="I1331">
        <v>27.2</v>
      </c>
      <c r="J1331">
        <v>7.47</v>
      </c>
      <c r="K1331">
        <v>3.9</v>
      </c>
      <c r="L1331">
        <v>1.3</v>
      </c>
      <c r="M1331">
        <v>0.30399999999999999</v>
      </c>
      <c r="N1331" s="1">
        <v>0.66900000000000004</v>
      </c>
      <c r="P1331">
        <v>5.2</v>
      </c>
      <c r="Q1331">
        <v>4.99</v>
      </c>
      <c r="R1331">
        <v>-0.1</v>
      </c>
    </row>
    <row r="1332" spans="1:18" x14ac:dyDescent="0.45">
      <c r="A1332">
        <v>1331</v>
      </c>
      <c r="B1332" t="s">
        <v>1794</v>
      </c>
      <c r="C1332" t="s">
        <v>132</v>
      </c>
      <c r="D1332">
        <v>2</v>
      </c>
      <c r="E1332">
        <v>3</v>
      </c>
      <c r="F1332">
        <v>0</v>
      </c>
      <c r="G1332">
        <v>44</v>
      </c>
      <c r="H1332">
        <v>1</v>
      </c>
      <c r="I1332">
        <v>52</v>
      </c>
      <c r="J1332">
        <v>7.27</v>
      </c>
      <c r="K1332">
        <v>3.63</v>
      </c>
      <c r="L1332">
        <v>1.38</v>
      </c>
      <c r="M1332">
        <v>0.28899999999999998</v>
      </c>
      <c r="N1332" s="1">
        <v>0.70699999999999996</v>
      </c>
      <c r="P1332">
        <v>4.67</v>
      </c>
      <c r="Q1332">
        <v>4.91</v>
      </c>
      <c r="R1332">
        <v>-0.1</v>
      </c>
    </row>
    <row r="1333" spans="1:18" x14ac:dyDescent="0.45">
      <c r="A1333">
        <v>1332</v>
      </c>
      <c r="B1333" t="s">
        <v>1795</v>
      </c>
      <c r="C1333" t="s">
        <v>20</v>
      </c>
      <c r="D1333">
        <v>2</v>
      </c>
      <c r="E1333">
        <v>4</v>
      </c>
      <c r="F1333">
        <v>0</v>
      </c>
      <c r="G1333">
        <v>42</v>
      </c>
      <c r="H1333">
        <v>1</v>
      </c>
      <c r="I1333">
        <v>60.1</v>
      </c>
      <c r="J1333">
        <v>9.25</v>
      </c>
      <c r="K1333">
        <v>5.67</v>
      </c>
      <c r="L1333">
        <v>1.04</v>
      </c>
      <c r="M1333">
        <v>0.30099999999999999</v>
      </c>
      <c r="N1333" s="1">
        <v>0.68100000000000005</v>
      </c>
      <c r="P1333">
        <v>5.07</v>
      </c>
      <c r="Q1333">
        <v>4.75</v>
      </c>
      <c r="R1333">
        <v>-0.1</v>
      </c>
    </row>
    <row r="1334" spans="1:18" x14ac:dyDescent="0.45">
      <c r="A1334">
        <v>1333</v>
      </c>
      <c r="B1334" t="s">
        <v>1796</v>
      </c>
      <c r="C1334" t="s">
        <v>22</v>
      </c>
      <c r="D1334">
        <v>2</v>
      </c>
      <c r="E1334">
        <v>3</v>
      </c>
      <c r="F1334">
        <v>0</v>
      </c>
      <c r="G1334">
        <v>25</v>
      </c>
      <c r="H1334">
        <v>1</v>
      </c>
      <c r="I1334">
        <v>44</v>
      </c>
      <c r="J1334">
        <v>8.8000000000000007</v>
      </c>
      <c r="K1334">
        <v>4.5</v>
      </c>
      <c r="L1334">
        <v>1.43</v>
      </c>
      <c r="M1334">
        <v>0.28499999999999998</v>
      </c>
      <c r="N1334" s="1">
        <v>0.72</v>
      </c>
      <c r="P1334">
        <v>4.7</v>
      </c>
      <c r="Q1334">
        <v>4.9400000000000004</v>
      </c>
      <c r="R1334">
        <v>-0.1</v>
      </c>
    </row>
    <row r="1335" spans="1:18" x14ac:dyDescent="0.45">
      <c r="A1335">
        <v>1334</v>
      </c>
      <c r="B1335" t="s">
        <v>1797</v>
      </c>
      <c r="C1335" t="s">
        <v>102</v>
      </c>
      <c r="D1335">
        <v>2</v>
      </c>
      <c r="E1335">
        <v>2</v>
      </c>
      <c r="F1335">
        <v>0</v>
      </c>
      <c r="G1335">
        <v>38</v>
      </c>
      <c r="H1335">
        <v>1</v>
      </c>
      <c r="I1335">
        <v>50</v>
      </c>
      <c r="J1335">
        <v>6.12</v>
      </c>
      <c r="K1335">
        <v>3.6</v>
      </c>
      <c r="L1335">
        <v>1.08</v>
      </c>
      <c r="M1335">
        <v>0.29399999999999998</v>
      </c>
      <c r="N1335" s="1">
        <v>0.66600000000000004</v>
      </c>
      <c r="P1335">
        <v>5.04</v>
      </c>
      <c r="Q1335">
        <v>4.78</v>
      </c>
      <c r="R1335">
        <v>-0.1</v>
      </c>
    </row>
    <row r="1336" spans="1:18" x14ac:dyDescent="0.45">
      <c r="A1336">
        <v>1335</v>
      </c>
      <c r="B1336" t="s">
        <v>1798</v>
      </c>
      <c r="C1336" t="s">
        <v>102</v>
      </c>
      <c r="D1336">
        <v>2</v>
      </c>
      <c r="E1336">
        <v>3</v>
      </c>
      <c r="F1336">
        <v>0</v>
      </c>
      <c r="G1336">
        <v>42</v>
      </c>
      <c r="H1336">
        <v>1</v>
      </c>
      <c r="I1336">
        <v>54.2</v>
      </c>
      <c r="J1336">
        <v>6.42</v>
      </c>
      <c r="K1336">
        <v>2.96</v>
      </c>
      <c r="L1336">
        <v>1.1499999999999999</v>
      </c>
      <c r="M1336">
        <v>0.29199999999999998</v>
      </c>
      <c r="N1336" s="1">
        <v>0.67500000000000004</v>
      </c>
      <c r="P1336">
        <v>4.7699999999999996</v>
      </c>
      <c r="Q1336">
        <v>4.75</v>
      </c>
      <c r="R1336">
        <v>-0.1</v>
      </c>
    </row>
    <row r="1337" spans="1:18" x14ac:dyDescent="0.45">
      <c r="A1337">
        <v>1336</v>
      </c>
      <c r="B1337" t="s">
        <v>1799</v>
      </c>
      <c r="C1337" t="s">
        <v>20</v>
      </c>
      <c r="D1337">
        <v>3</v>
      </c>
      <c r="E1337">
        <v>5</v>
      </c>
      <c r="F1337">
        <v>0</v>
      </c>
      <c r="G1337">
        <v>41</v>
      </c>
      <c r="H1337">
        <v>1</v>
      </c>
      <c r="I1337">
        <v>59.1</v>
      </c>
      <c r="J1337">
        <v>7.13</v>
      </c>
      <c r="K1337">
        <v>4.25</v>
      </c>
      <c r="L1337">
        <v>1.06</v>
      </c>
      <c r="M1337">
        <v>0.29699999999999999</v>
      </c>
      <c r="N1337" s="1">
        <v>0.66900000000000004</v>
      </c>
      <c r="P1337">
        <v>5.01</v>
      </c>
      <c r="Q1337">
        <v>4.7699999999999996</v>
      </c>
      <c r="R1337">
        <v>-0.1</v>
      </c>
    </row>
    <row r="1338" spans="1:18" x14ac:dyDescent="0.45">
      <c r="A1338">
        <v>1337</v>
      </c>
      <c r="B1338" t="s">
        <v>1800</v>
      </c>
      <c r="C1338" t="s">
        <v>45</v>
      </c>
      <c r="D1338">
        <v>1</v>
      </c>
      <c r="E1338">
        <v>3</v>
      </c>
      <c r="F1338">
        <v>0</v>
      </c>
      <c r="G1338">
        <v>27</v>
      </c>
      <c r="H1338">
        <v>1</v>
      </c>
      <c r="I1338">
        <v>37.1</v>
      </c>
      <c r="J1338">
        <v>9.17</v>
      </c>
      <c r="K1338">
        <v>4.83</v>
      </c>
      <c r="L1338">
        <v>1.45</v>
      </c>
      <c r="M1338">
        <v>0.29099999999999998</v>
      </c>
      <c r="N1338" s="1">
        <v>0.69299999999999995</v>
      </c>
      <c r="P1338">
        <v>5.07</v>
      </c>
      <c r="Q1338">
        <v>5.08</v>
      </c>
      <c r="R1338">
        <v>-0.1</v>
      </c>
    </row>
    <row r="1339" spans="1:18" x14ac:dyDescent="0.45">
      <c r="A1339">
        <v>1338</v>
      </c>
      <c r="B1339" t="s">
        <v>1801</v>
      </c>
      <c r="D1339">
        <v>1</v>
      </c>
      <c r="E1339">
        <v>3</v>
      </c>
      <c r="F1339">
        <v>0</v>
      </c>
      <c r="G1339">
        <v>28</v>
      </c>
      <c r="H1339">
        <v>1</v>
      </c>
      <c r="I1339">
        <v>37</v>
      </c>
      <c r="J1339">
        <v>6.08</v>
      </c>
      <c r="K1339">
        <v>2.92</v>
      </c>
      <c r="L1339">
        <v>1.22</v>
      </c>
      <c r="M1339">
        <v>0.30299999999999999</v>
      </c>
      <c r="N1339" s="1">
        <v>0.65200000000000002</v>
      </c>
      <c r="P1339">
        <v>5.1100000000000003</v>
      </c>
      <c r="Q1339">
        <v>4.88</v>
      </c>
      <c r="R1339">
        <v>-0.1</v>
      </c>
    </row>
    <row r="1340" spans="1:18" x14ac:dyDescent="0.45">
      <c r="A1340">
        <v>1339</v>
      </c>
      <c r="B1340" t="s">
        <v>1802</v>
      </c>
      <c r="D1340">
        <v>2</v>
      </c>
      <c r="E1340">
        <v>2</v>
      </c>
      <c r="F1340">
        <v>0</v>
      </c>
      <c r="G1340">
        <v>45</v>
      </c>
      <c r="H1340">
        <v>1</v>
      </c>
      <c r="I1340">
        <v>40.200000000000003</v>
      </c>
      <c r="J1340">
        <v>5.75</v>
      </c>
      <c r="K1340">
        <v>2.87</v>
      </c>
      <c r="L1340">
        <v>1.33</v>
      </c>
      <c r="M1340">
        <v>0.29599999999999999</v>
      </c>
      <c r="N1340" s="1">
        <v>0.71099999999999997</v>
      </c>
      <c r="P1340">
        <v>4.6399999999999997</v>
      </c>
      <c r="Q1340">
        <v>4.93</v>
      </c>
      <c r="R1340">
        <v>-0.1</v>
      </c>
    </row>
    <row r="1341" spans="1:18" x14ac:dyDescent="0.45">
      <c r="A1341">
        <v>1340</v>
      </c>
      <c r="B1341" t="s">
        <v>1803</v>
      </c>
      <c r="D1341">
        <v>2</v>
      </c>
      <c r="E1341">
        <v>2</v>
      </c>
      <c r="F1341">
        <v>0</v>
      </c>
      <c r="G1341">
        <v>40</v>
      </c>
      <c r="H1341">
        <v>1</v>
      </c>
      <c r="I1341">
        <v>56.1</v>
      </c>
      <c r="J1341">
        <v>9.59</v>
      </c>
      <c r="K1341">
        <v>4.96</v>
      </c>
      <c r="L1341">
        <v>1.28</v>
      </c>
      <c r="M1341">
        <v>0.28299999999999997</v>
      </c>
      <c r="N1341" s="1">
        <v>0.71199999999999997</v>
      </c>
      <c r="P1341">
        <v>4.6399999999999997</v>
      </c>
      <c r="Q1341">
        <v>4.8899999999999997</v>
      </c>
      <c r="R1341">
        <v>-0.1</v>
      </c>
    </row>
    <row r="1342" spans="1:18" x14ac:dyDescent="0.45">
      <c r="A1342">
        <v>1341</v>
      </c>
      <c r="B1342" t="s">
        <v>1804</v>
      </c>
      <c r="C1342" t="s">
        <v>62</v>
      </c>
      <c r="D1342">
        <v>4</v>
      </c>
      <c r="E1342">
        <v>5</v>
      </c>
      <c r="F1342">
        <v>0</v>
      </c>
      <c r="G1342">
        <v>50</v>
      </c>
      <c r="H1342">
        <v>1</v>
      </c>
      <c r="I1342">
        <v>53.1</v>
      </c>
      <c r="J1342">
        <v>8.27</v>
      </c>
      <c r="K1342">
        <v>4.7300000000000004</v>
      </c>
      <c r="L1342">
        <v>1.35</v>
      </c>
      <c r="M1342">
        <v>0.28799999999999998</v>
      </c>
      <c r="N1342" s="1">
        <v>0.68899999999999995</v>
      </c>
      <c r="P1342">
        <v>5.07</v>
      </c>
      <c r="Q1342">
        <v>5.17</v>
      </c>
      <c r="R1342">
        <v>-0.1</v>
      </c>
    </row>
    <row r="1343" spans="1:18" x14ac:dyDescent="0.45">
      <c r="A1343">
        <v>1342</v>
      </c>
      <c r="B1343" t="s">
        <v>1805</v>
      </c>
      <c r="D1343">
        <v>1</v>
      </c>
      <c r="E1343">
        <v>2</v>
      </c>
      <c r="F1343">
        <v>0</v>
      </c>
      <c r="G1343">
        <v>47</v>
      </c>
      <c r="H1343">
        <v>1</v>
      </c>
      <c r="I1343">
        <v>51.1</v>
      </c>
      <c r="J1343">
        <v>7.54</v>
      </c>
      <c r="K1343">
        <v>5.09</v>
      </c>
      <c r="L1343">
        <v>0.88</v>
      </c>
      <c r="M1343">
        <v>0.28399999999999997</v>
      </c>
      <c r="N1343" s="1">
        <v>0.68100000000000005</v>
      </c>
      <c r="P1343">
        <v>4.74</v>
      </c>
      <c r="Q1343">
        <v>4.83</v>
      </c>
      <c r="R1343">
        <v>-0.1</v>
      </c>
    </row>
    <row r="1344" spans="1:18" x14ac:dyDescent="0.45">
      <c r="A1344">
        <v>1343</v>
      </c>
      <c r="B1344" t="s">
        <v>1806</v>
      </c>
      <c r="C1344" t="s">
        <v>52</v>
      </c>
      <c r="D1344">
        <v>3</v>
      </c>
      <c r="E1344">
        <v>4</v>
      </c>
      <c r="F1344">
        <v>0</v>
      </c>
      <c r="G1344">
        <v>35</v>
      </c>
      <c r="H1344">
        <v>1</v>
      </c>
      <c r="I1344">
        <v>43</v>
      </c>
      <c r="J1344">
        <v>9.2100000000000009</v>
      </c>
      <c r="K1344">
        <v>4.5999999999999996</v>
      </c>
      <c r="L1344">
        <v>1.26</v>
      </c>
      <c r="M1344">
        <v>0.29099999999999998</v>
      </c>
      <c r="N1344" s="1">
        <v>0.70899999999999996</v>
      </c>
      <c r="P1344">
        <v>4.5999999999999996</v>
      </c>
      <c r="Q1344">
        <v>4.7699999999999996</v>
      </c>
      <c r="R1344">
        <v>-0.1</v>
      </c>
    </row>
    <row r="1345" spans="1:18" x14ac:dyDescent="0.45">
      <c r="A1345">
        <v>1344</v>
      </c>
      <c r="B1345" t="s">
        <v>1807</v>
      </c>
      <c r="C1345" t="s">
        <v>20</v>
      </c>
      <c r="D1345">
        <v>1</v>
      </c>
      <c r="E1345">
        <v>2</v>
      </c>
      <c r="F1345">
        <v>0</v>
      </c>
      <c r="G1345">
        <v>14</v>
      </c>
      <c r="H1345">
        <v>1</v>
      </c>
      <c r="I1345">
        <v>15</v>
      </c>
      <c r="J1345">
        <v>6</v>
      </c>
      <c r="K1345">
        <v>4.8</v>
      </c>
      <c r="L1345">
        <v>1.2</v>
      </c>
      <c r="M1345">
        <v>0.29199999999999998</v>
      </c>
      <c r="N1345" s="1">
        <v>0.61299999999999999</v>
      </c>
      <c r="P1345">
        <v>6</v>
      </c>
      <c r="Q1345">
        <v>5.46</v>
      </c>
      <c r="R1345">
        <v>-0.1</v>
      </c>
    </row>
    <row r="1346" spans="1:18" x14ac:dyDescent="0.45">
      <c r="A1346">
        <v>1345</v>
      </c>
      <c r="B1346" t="s">
        <v>1808</v>
      </c>
      <c r="C1346" t="s">
        <v>75</v>
      </c>
      <c r="D1346">
        <v>2</v>
      </c>
      <c r="E1346">
        <v>1</v>
      </c>
      <c r="F1346">
        <v>0</v>
      </c>
      <c r="G1346">
        <v>30</v>
      </c>
      <c r="H1346">
        <v>1</v>
      </c>
      <c r="I1346">
        <v>46</v>
      </c>
      <c r="J1346">
        <v>8.61</v>
      </c>
      <c r="K1346">
        <v>4.5</v>
      </c>
      <c r="L1346">
        <v>1.37</v>
      </c>
      <c r="M1346">
        <v>0.28799999999999998</v>
      </c>
      <c r="N1346" s="1">
        <v>0.72199999999999998</v>
      </c>
      <c r="P1346">
        <v>4.7</v>
      </c>
      <c r="Q1346">
        <v>4.95</v>
      </c>
      <c r="R1346">
        <v>-0.1</v>
      </c>
    </row>
    <row r="1347" spans="1:18" x14ac:dyDescent="0.45">
      <c r="A1347">
        <v>1346</v>
      </c>
      <c r="B1347" t="s">
        <v>1809</v>
      </c>
      <c r="C1347" t="s">
        <v>89</v>
      </c>
      <c r="D1347">
        <v>2</v>
      </c>
      <c r="E1347">
        <v>4</v>
      </c>
      <c r="F1347">
        <v>0</v>
      </c>
      <c r="G1347">
        <v>39</v>
      </c>
      <c r="H1347">
        <v>1</v>
      </c>
      <c r="I1347">
        <v>37.1</v>
      </c>
      <c r="J1347">
        <v>8.1999999999999993</v>
      </c>
      <c r="K1347">
        <v>4.34</v>
      </c>
      <c r="L1347">
        <v>1.21</v>
      </c>
      <c r="M1347">
        <v>0.29899999999999999</v>
      </c>
      <c r="N1347" s="1">
        <v>0.68799999999999994</v>
      </c>
      <c r="P1347">
        <v>4.83</v>
      </c>
      <c r="Q1347">
        <v>4.8600000000000003</v>
      </c>
      <c r="R1347">
        <v>-0.1</v>
      </c>
    </row>
    <row r="1348" spans="1:18" x14ac:dyDescent="0.45">
      <c r="A1348">
        <v>1347</v>
      </c>
      <c r="B1348" t="s">
        <v>1810</v>
      </c>
      <c r="D1348">
        <v>1</v>
      </c>
      <c r="E1348">
        <v>3</v>
      </c>
      <c r="F1348">
        <v>0</v>
      </c>
      <c r="G1348">
        <v>34</v>
      </c>
      <c r="H1348">
        <v>1</v>
      </c>
      <c r="I1348">
        <v>38.200000000000003</v>
      </c>
      <c r="J1348">
        <v>8.14</v>
      </c>
      <c r="K1348">
        <v>5.12</v>
      </c>
      <c r="L1348">
        <v>1.1599999999999999</v>
      </c>
      <c r="M1348">
        <v>0.30399999999999999</v>
      </c>
      <c r="N1348" s="1">
        <v>0.69099999999999995</v>
      </c>
      <c r="P1348">
        <v>5.12</v>
      </c>
      <c r="Q1348">
        <v>5.0599999999999996</v>
      </c>
      <c r="R1348">
        <v>-0.1</v>
      </c>
    </row>
    <row r="1349" spans="1:18" x14ac:dyDescent="0.45">
      <c r="A1349">
        <v>1348</v>
      </c>
      <c r="B1349" t="s">
        <v>1811</v>
      </c>
      <c r="C1349" t="s">
        <v>50</v>
      </c>
      <c r="D1349">
        <v>2</v>
      </c>
      <c r="E1349">
        <v>2</v>
      </c>
      <c r="F1349">
        <v>0</v>
      </c>
      <c r="G1349">
        <v>28</v>
      </c>
      <c r="H1349">
        <v>1</v>
      </c>
      <c r="I1349">
        <v>41.1</v>
      </c>
      <c r="J1349">
        <v>5.67</v>
      </c>
      <c r="K1349">
        <v>3.49</v>
      </c>
      <c r="L1349">
        <v>1.31</v>
      </c>
      <c r="M1349">
        <v>0.30099999999999999</v>
      </c>
      <c r="N1349" s="1">
        <v>0.65900000000000003</v>
      </c>
      <c r="P1349">
        <v>5.45</v>
      </c>
      <c r="Q1349">
        <v>5.19</v>
      </c>
      <c r="R1349">
        <v>-0.1</v>
      </c>
    </row>
    <row r="1350" spans="1:18" x14ac:dyDescent="0.45">
      <c r="A1350">
        <v>1349</v>
      </c>
      <c r="B1350" t="s">
        <v>1812</v>
      </c>
      <c r="C1350" t="s">
        <v>117</v>
      </c>
      <c r="D1350">
        <v>1</v>
      </c>
      <c r="E1350">
        <v>1</v>
      </c>
      <c r="F1350">
        <v>0</v>
      </c>
      <c r="G1350">
        <v>25</v>
      </c>
      <c r="H1350">
        <v>1</v>
      </c>
      <c r="I1350">
        <v>26.1</v>
      </c>
      <c r="J1350">
        <v>9.58</v>
      </c>
      <c r="K1350">
        <v>5.48</v>
      </c>
      <c r="L1350">
        <v>1.37</v>
      </c>
      <c r="M1350">
        <v>0.29599999999999999</v>
      </c>
      <c r="N1350" s="1">
        <v>0.73399999999999999</v>
      </c>
      <c r="P1350">
        <v>4.79</v>
      </c>
      <c r="Q1350">
        <v>5.16</v>
      </c>
      <c r="R1350">
        <v>-0.1</v>
      </c>
    </row>
    <row r="1351" spans="1:18" x14ac:dyDescent="0.45">
      <c r="A1351">
        <v>1350</v>
      </c>
      <c r="B1351" t="s">
        <v>1813</v>
      </c>
      <c r="C1351" t="s">
        <v>71</v>
      </c>
      <c r="D1351">
        <v>3</v>
      </c>
      <c r="E1351">
        <v>4</v>
      </c>
      <c r="F1351">
        <v>0</v>
      </c>
      <c r="G1351">
        <v>39</v>
      </c>
      <c r="H1351">
        <v>1</v>
      </c>
      <c r="I1351">
        <v>48</v>
      </c>
      <c r="J1351">
        <v>9</v>
      </c>
      <c r="K1351">
        <v>5.0599999999999996</v>
      </c>
      <c r="L1351">
        <v>1.1299999999999999</v>
      </c>
      <c r="M1351">
        <v>0.28999999999999998</v>
      </c>
      <c r="N1351" s="1">
        <v>0.71899999999999997</v>
      </c>
      <c r="P1351">
        <v>4.5</v>
      </c>
      <c r="Q1351">
        <v>4.6900000000000004</v>
      </c>
      <c r="R1351">
        <v>-0.1</v>
      </c>
    </row>
    <row r="1352" spans="1:18" x14ac:dyDescent="0.45">
      <c r="A1352">
        <v>1351</v>
      </c>
      <c r="B1352" t="s">
        <v>1814</v>
      </c>
      <c r="C1352" t="s">
        <v>54</v>
      </c>
      <c r="D1352">
        <v>3</v>
      </c>
      <c r="E1352">
        <v>4</v>
      </c>
      <c r="F1352">
        <v>0</v>
      </c>
      <c r="G1352">
        <v>34</v>
      </c>
      <c r="H1352">
        <v>1</v>
      </c>
      <c r="I1352">
        <v>49.2</v>
      </c>
      <c r="J1352">
        <v>7.61</v>
      </c>
      <c r="K1352">
        <v>3.44</v>
      </c>
      <c r="L1352">
        <v>1.45</v>
      </c>
      <c r="M1352">
        <v>0.30199999999999999</v>
      </c>
      <c r="N1352" s="1">
        <v>0.69099999999999995</v>
      </c>
      <c r="P1352">
        <v>5.07</v>
      </c>
      <c r="Q1352">
        <v>5.05</v>
      </c>
      <c r="R1352">
        <v>-0.1</v>
      </c>
    </row>
    <row r="1353" spans="1:18" x14ac:dyDescent="0.45">
      <c r="A1353">
        <v>1352</v>
      </c>
      <c r="B1353" t="s">
        <v>1815</v>
      </c>
      <c r="C1353" t="s">
        <v>28</v>
      </c>
      <c r="D1353">
        <v>5</v>
      </c>
      <c r="E1353">
        <v>4</v>
      </c>
      <c r="F1353">
        <v>0</v>
      </c>
      <c r="G1353">
        <v>44</v>
      </c>
      <c r="H1353">
        <v>1</v>
      </c>
      <c r="I1353">
        <v>57.1</v>
      </c>
      <c r="J1353">
        <v>9.58</v>
      </c>
      <c r="K1353">
        <v>5.81</v>
      </c>
      <c r="L1353">
        <v>1.26</v>
      </c>
      <c r="M1353">
        <v>0.28899999999999998</v>
      </c>
      <c r="N1353" s="1">
        <v>0.70299999999999996</v>
      </c>
      <c r="P1353">
        <v>4.87</v>
      </c>
      <c r="Q1353">
        <v>5.04</v>
      </c>
      <c r="R1353">
        <v>-0.1</v>
      </c>
    </row>
    <row r="1354" spans="1:18" x14ac:dyDescent="0.45">
      <c r="A1354">
        <v>1353</v>
      </c>
      <c r="B1354" t="s">
        <v>1816</v>
      </c>
      <c r="C1354" t="s">
        <v>52</v>
      </c>
      <c r="D1354">
        <v>3</v>
      </c>
      <c r="E1354">
        <v>3</v>
      </c>
      <c r="F1354">
        <v>0</v>
      </c>
      <c r="G1354">
        <v>42</v>
      </c>
      <c r="H1354">
        <v>1</v>
      </c>
      <c r="I1354">
        <v>43.2</v>
      </c>
      <c r="J1354">
        <v>8.0299999999999994</v>
      </c>
      <c r="K1354">
        <v>3.71</v>
      </c>
      <c r="L1354">
        <v>1.24</v>
      </c>
      <c r="M1354">
        <v>0.29099999999999998</v>
      </c>
      <c r="N1354" s="1">
        <v>0.70299999999999996</v>
      </c>
      <c r="P1354">
        <v>4.53</v>
      </c>
      <c r="Q1354">
        <v>4.7</v>
      </c>
      <c r="R1354">
        <v>-0.1</v>
      </c>
    </row>
    <row r="1355" spans="1:18" x14ac:dyDescent="0.45">
      <c r="A1355">
        <v>1354</v>
      </c>
      <c r="B1355" t="s">
        <v>1817</v>
      </c>
      <c r="D1355">
        <v>3</v>
      </c>
      <c r="E1355">
        <v>2</v>
      </c>
      <c r="F1355">
        <v>0</v>
      </c>
      <c r="G1355">
        <v>22</v>
      </c>
      <c r="H1355">
        <v>1</v>
      </c>
      <c r="I1355">
        <v>34</v>
      </c>
      <c r="J1355">
        <v>6.62</v>
      </c>
      <c r="K1355">
        <v>3.97</v>
      </c>
      <c r="L1355">
        <v>1.32</v>
      </c>
      <c r="M1355">
        <v>0.29199999999999998</v>
      </c>
      <c r="N1355" s="1">
        <v>0.65900000000000003</v>
      </c>
      <c r="P1355">
        <v>5.29</v>
      </c>
      <c r="Q1355">
        <v>5.28</v>
      </c>
      <c r="R1355">
        <v>-0.1</v>
      </c>
    </row>
    <row r="1356" spans="1:18" x14ac:dyDescent="0.45">
      <c r="A1356">
        <v>1355</v>
      </c>
      <c r="B1356" t="s">
        <v>1818</v>
      </c>
      <c r="D1356">
        <v>2</v>
      </c>
      <c r="E1356">
        <v>3</v>
      </c>
      <c r="F1356">
        <v>0</v>
      </c>
      <c r="G1356">
        <v>39</v>
      </c>
      <c r="H1356">
        <v>1</v>
      </c>
      <c r="I1356">
        <v>52.2</v>
      </c>
      <c r="J1356">
        <v>6.83</v>
      </c>
      <c r="K1356">
        <v>3.59</v>
      </c>
      <c r="L1356">
        <v>1.37</v>
      </c>
      <c r="M1356">
        <v>0.28999999999999998</v>
      </c>
      <c r="N1356" s="1">
        <v>0.67900000000000005</v>
      </c>
      <c r="P1356">
        <v>5.12</v>
      </c>
      <c r="Q1356">
        <v>5.13</v>
      </c>
      <c r="R1356">
        <v>-0.1</v>
      </c>
    </row>
    <row r="1357" spans="1:18" x14ac:dyDescent="0.45">
      <c r="A1357">
        <v>1356</v>
      </c>
      <c r="B1357" t="s">
        <v>1819</v>
      </c>
      <c r="C1357" t="s">
        <v>80</v>
      </c>
      <c r="D1357">
        <v>3</v>
      </c>
      <c r="E1357">
        <v>4</v>
      </c>
      <c r="F1357">
        <v>0</v>
      </c>
      <c r="G1357">
        <v>38</v>
      </c>
      <c r="H1357">
        <v>1</v>
      </c>
      <c r="I1357">
        <v>45</v>
      </c>
      <c r="J1357">
        <v>8.8000000000000007</v>
      </c>
      <c r="K1357">
        <v>4.8</v>
      </c>
      <c r="L1357">
        <v>1.4</v>
      </c>
      <c r="M1357">
        <v>0.29399999999999998</v>
      </c>
      <c r="N1357" s="1">
        <v>0.68700000000000006</v>
      </c>
      <c r="P1357">
        <v>5.2</v>
      </c>
      <c r="Q1357">
        <v>5.19</v>
      </c>
      <c r="R1357">
        <v>-0.1</v>
      </c>
    </row>
    <row r="1358" spans="1:18" x14ac:dyDescent="0.45">
      <c r="A1358">
        <v>1357</v>
      </c>
      <c r="B1358" t="s">
        <v>1820</v>
      </c>
      <c r="D1358">
        <v>2</v>
      </c>
      <c r="E1358">
        <v>4</v>
      </c>
      <c r="F1358">
        <v>0</v>
      </c>
      <c r="G1358">
        <v>32</v>
      </c>
      <c r="H1358">
        <v>1</v>
      </c>
      <c r="I1358">
        <v>37.200000000000003</v>
      </c>
      <c r="J1358">
        <v>6.45</v>
      </c>
      <c r="K1358">
        <v>3.34</v>
      </c>
      <c r="L1358">
        <v>1.19</v>
      </c>
      <c r="M1358">
        <v>0.29399999999999998</v>
      </c>
      <c r="N1358" s="1">
        <v>0.68100000000000005</v>
      </c>
      <c r="P1358">
        <v>4.7699999999999996</v>
      </c>
      <c r="Q1358">
        <v>4.9000000000000004</v>
      </c>
      <c r="R1358">
        <v>-0.1</v>
      </c>
    </row>
    <row r="1359" spans="1:18" x14ac:dyDescent="0.45">
      <c r="A1359">
        <v>1358</v>
      </c>
      <c r="B1359" t="s">
        <v>1821</v>
      </c>
      <c r="C1359" t="s">
        <v>35</v>
      </c>
      <c r="D1359">
        <v>1</v>
      </c>
      <c r="E1359">
        <v>3</v>
      </c>
      <c r="F1359">
        <v>0</v>
      </c>
      <c r="G1359">
        <v>36</v>
      </c>
      <c r="H1359">
        <v>1</v>
      </c>
      <c r="I1359">
        <v>43</v>
      </c>
      <c r="J1359">
        <v>7.53</v>
      </c>
      <c r="K1359">
        <v>4.1900000000000004</v>
      </c>
      <c r="L1359">
        <v>1.47</v>
      </c>
      <c r="M1359">
        <v>0.313</v>
      </c>
      <c r="N1359" s="1">
        <v>0.65900000000000003</v>
      </c>
      <c r="P1359">
        <v>5.86</v>
      </c>
      <c r="Q1359">
        <v>5.3</v>
      </c>
      <c r="R1359">
        <v>-0.2</v>
      </c>
    </row>
    <row r="1360" spans="1:18" x14ac:dyDescent="0.45">
      <c r="A1360">
        <v>1359</v>
      </c>
      <c r="B1360" t="s">
        <v>1822</v>
      </c>
      <c r="C1360" t="s">
        <v>48</v>
      </c>
      <c r="D1360">
        <v>4</v>
      </c>
      <c r="E1360">
        <v>4</v>
      </c>
      <c r="F1360">
        <v>0</v>
      </c>
      <c r="G1360">
        <v>25</v>
      </c>
      <c r="H1360">
        <v>1</v>
      </c>
      <c r="I1360">
        <v>57</v>
      </c>
      <c r="J1360">
        <v>7.89</v>
      </c>
      <c r="K1360">
        <v>4.8899999999999997</v>
      </c>
      <c r="L1360">
        <v>1.1100000000000001</v>
      </c>
      <c r="M1360">
        <v>0.28100000000000003</v>
      </c>
      <c r="N1360" s="1">
        <v>0.70499999999999996</v>
      </c>
      <c r="P1360">
        <v>4.74</v>
      </c>
      <c r="Q1360">
        <v>4.8899999999999997</v>
      </c>
      <c r="R1360">
        <v>-0.2</v>
      </c>
    </row>
    <row r="1361" spans="1:18" x14ac:dyDescent="0.45">
      <c r="A1361">
        <v>1360</v>
      </c>
      <c r="B1361" t="s">
        <v>1823</v>
      </c>
      <c r="D1361">
        <v>3</v>
      </c>
      <c r="E1361">
        <v>2</v>
      </c>
      <c r="F1361">
        <v>0</v>
      </c>
      <c r="G1361">
        <v>37</v>
      </c>
      <c r="H1361">
        <v>1</v>
      </c>
      <c r="I1361">
        <v>49.2</v>
      </c>
      <c r="J1361">
        <v>6.7</v>
      </c>
      <c r="K1361">
        <v>3.62</v>
      </c>
      <c r="L1361">
        <v>1.45</v>
      </c>
      <c r="M1361">
        <v>0.29299999999999998</v>
      </c>
      <c r="N1361" s="1">
        <v>0.71699999999999997</v>
      </c>
      <c r="P1361">
        <v>4.8899999999999997</v>
      </c>
      <c r="Q1361">
        <v>5.13</v>
      </c>
      <c r="R1361">
        <v>-0.2</v>
      </c>
    </row>
    <row r="1362" spans="1:18" x14ac:dyDescent="0.45">
      <c r="A1362">
        <v>1361</v>
      </c>
      <c r="B1362" t="s">
        <v>1824</v>
      </c>
      <c r="D1362">
        <v>1</v>
      </c>
      <c r="E1362">
        <v>2</v>
      </c>
      <c r="F1362">
        <v>0</v>
      </c>
      <c r="G1362">
        <v>34</v>
      </c>
      <c r="H1362">
        <v>1</v>
      </c>
      <c r="I1362">
        <v>47.1</v>
      </c>
      <c r="J1362">
        <v>6.47</v>
      </c>
      <c r="K1362">
        <v>3.62</v>
      </c>
      <c r="L1362">
        <v>1.1399999999999999</v>
      </c>
      <c r="M1362">
        <v>0.29299999999999998</v>
      </c>
      <c r="N1362" s="1">
        <v>0.71</v>
      </c>
      <c r="P1362">
        <v>4.57</v>
      </c>
      <c r="Q1362">
        <v>4.7300000000000004</v>
      </c>
      <c r="R1362">
        <v>-0.2</v>
      </c>
    </row>
    <row r="1363" spans="1:18" x14ac:dyDescent="0.45">
      <c r="A1363">
        <v>1362</v>
      </c>
      <c r="B1363" t="s">
        <v>1825</v>
      </c>
      <c r="C1363" t="s">
        <v>75</v>
      </c>
      <c r="D1363">
        <v>3</v>
      </c>
      <c r="E1363">
        <v>4</v>
      </c>
      <c r="F1363">
        <v>0</v>
      </c>
      <c r="G1363">
        <v>43</v>
      </c>
      <c r="H1363">
        <v>1</v>
      </c>
      <c r="I1363">
        <v>47</v>
      </c>
      <c r="J1363">
        <v>8.81</v>
      </c>
      <c r="K1363">
        <v>5.17</v>
      </c>
      <c r="L1363">
        <v>1.1499999999999999</v>
      </c>
      <c r="M1363">
        <v>0.28299999999999997</v>
      </c>
      <c r="N1363" s="1">
        <v>0.67700000000000005</v>
      </c>
      <c r="P1363">
        <v>4.9800000000000004</v>
      </c>
      <c r="Q1363">
        <v>5</v>
      </c>
      <c r="R1363">
        <v>-0.2</v>
      </c>
    </row>
    <row r="1364" spans="1:18" x14ac:dyDescent="0.45">
      <c r="A1364">
        <v>1363</v>
      </c>
      <c r="B1364" t="s">
        <v>1826</v>
      </c>
      <c r="D1364">
        <v>2</v>
      </c>
      <c r="E1364">
        <v>4</v>
      </c>
      <c r="F1364">
        <v>0</v>
      </c>
      <c r="G1364">
        <v>32</v>
      </c>
      <c r="H1364">
        <v>1</v>
      </c>
      <c r="I1364">
        <v>42.1</v>
      </c>
      <c r="J1364">
        <v>8.3000000000000007</v>
      </c>
      <c r="K1364">
        <v>4.26</v>
      </c>
      <c r="L1364">
        <v>1.28</v>
      </c>
      <c r="M1364">
        <v>0.3</v>
      </c>
      <c r="N1364" s="1">
        <v>0.69</v>
      </c>
      <c r="P1364">
        <v>4.8899999999999997</v>
      </c>
      <c r="Q1364">
        <v>4.96</v>
      </c>
      <c r="R1364">
        <v>-0.2</v>
      </c>
    </row>
    <row r="1365" spans="1:18" x14ac:dyDescent="0.45">
      <c r="A1365">
        <v>1364</v>
      </c>
      <c r="B1365" t="s">
        <v>1827</v>
      </c>
      <c r="C1365" t="s">
        <v>64</v>
      </c>
      <c r="D1365">
        <v>1</v>
      </c>
      <c r="E1365">
        <v>1</v>
      </c>
      <c r="F1365">
        <v>0</v>
      </c>
      <c r="G1365">
        <v>21</v>
      </c>
      <c r="H1365">
        <v>1</v>
      </c>
      <c r="I1365">
        <v>34.200000000000003</v>
      </c>
      <c r="J1365">
        <v>8.3000000000000007</v>
      </c>
      <c r="K1365">
        <v>3.89</v>
      </c>
      <c r="L1365">
        <v>1.82</v>
      </c>
      <c r="M1365">
        <v>0.30499999999999999</v>
      </c>
      <c r="N1365" s="1">
        <v>0.65600000000000003</v>
      </c>
      <c r="P1365">
        <v>5.97</v>
      </c>
      <c r="Q1365">
        <v>5.59</v>
      </c>
      <c r="R1365">
        <v>-0.2</v>
      </c>
    </row>
    <row r="1366" spans="1:18" x14ac:dyDescent="0.45">
      <c r="A1366">
        <v>1365</v>
      </c>
      <c r="B1366" t="s">
        <v>1828</v>
      </c>
      <c r="D1366">
        <v>4</v>
      </c>
      <c r="E1366">
        <v>5</v>
      </c>
      <c r="F1366">
        <v>0</v>
      </c>
      <c r="G1366">
        <v>40</v>
      </c>
      <c r="H1366">
        <v>1</v>
      </c>
      <c r="I1366">
        <v>46.2</v>
      </c>
      <c r="J1366">
        <v>10.02</v>
      </c>
      <c r="K1366">
        <v>5.97</v>
      </c>
      <c r="L1366">
        <v>1.35</v>
      </c>
      <c r="M1366">
        <v>0.29799999999999999</v>
      </c>
      <c r="N1366" s="1">
        <v>0.68500000000000005</v>
      </c>
      <c r="P1366">
        <v>5.4</v>
      </c>
      <c r="Q1366">
        <v>5.23</v>
      </c>
      <c r="R1366">
        <v>-0.2</v>
      </c>
    </row>
    <row r="1367" spans="1:18" x14ac:dyDescent="0.45">
      <c r="A1367">
        <v>1366</v>
      </c>
      <c r="B1367" t="s">
        <v>1829</v>
      </c>
      <c r="C1367" t="s">
        <v>28</v>
      </c>
      <c r="D1367">
        <v>1</v>
      </c>
      <c r="E1367">
        <v>2</v>
      </c>
      <c r="F1367">
        <v>0</v>
      </c>
      <c r="G1367">
        <v>31</v>
      </c>
      <c r="H1367">
        <v>1</v>
      </c>
      <c r="I1367">
        <v>26</v>
      </c>
      <c r="J1367">
        <v>9.35</v>
      </c>
      <c r="K1367">
        <v>4.8499999999999996</v>
      </c>
      <c r="L1367">
        <v>1.73</v>
      </c>
      <c r="M1367">
        <v>0.30599999999999999</v>
      </c>
      <c r="N1367" s="1">
        <v>0.73499999999999999</v>
      </c>
      <c r="P1367">
        <v>5.19</v>
      </c>
      <c r="Q1367">
        <v>5.41</v>
      </c>
      <c r="R1367">
        <v>-0.2</v>
      </c>
    </row>
    <row r="1368" spans="1:18" x14ac:dyDescent="0.45">
      <c r="A1368">
        <v>1367</v>
      </c>
      <c r="B1368" t="s">
        <v>1830</v>
      </c>
      <c r="D1368">
        <v>1</v>
      </c>
      <c r="E1368">
        <v>2</v>
      </c>
      <c r="F1368">
        <v>0</v>
      </c>
      <c r="G1368">
        <v>38</v>
      </c>
      <c r="H1368">
        <v>1</v>
      </c>
      <c r="I1368">
        <v>48</v>
      </c>
      <c r="J1368">
        <v>8.25</v>
      </c>
      <c r="K1368">
        <v>4.6900000000000004</v>
      </c>
      <c r="L1368">
        <v>1.5</v>
      </c>
      <c r="M1368">
        <v>0.29799999999999999</v>
      </c>
      <c r="N1368" s="1">
        <v>0.70499999999999996</v>
      </c>
      <c r="P1368">
        <v>5.25</v>
      </c>
      <c r="Q1368">
        <v>5.21</v>
      </c>
      <c r="R1368">
        <v>-0.2</v>
      </c>
    </row>
    <row r="1369" spans="1:18" x14ac:dyDescent="0.45">
      <c r="A1369">
        <v>1368</v>
      </c>
      <c r="B1369" t="s">
        <v>1831</v>
      </c>
      <c r="D1369">
        <v>2</v>
      </c>
      <c r="E1369">
        <v>2</v>
      </c>
      <c r="F1369">
        <v>0</v>
      </c>
      <c r="G1369">
        <v>44</v>
      </c>
      <c r="H1369">
        <v>1</v>
      </c>
      <c r="I1369">
        <v>38.200000000000003</v>
      </c>
      <c r="J1369">
        <v>8.84</v>
      </c>
      <c r="K1369">
        <v>4.42</v>
      </c>
      <c r="L1369">
        <v>1.4</v>
      </c>
      <c r="M1369">
        <v>0.29099999999999998</v>
      </c>
      <c r="N1369" s="1">
        <v>0.68700000000000006</v>
      </c>
      <c r="P1369">
        <v>4.88</v>
      </c>
      <c r="Q1369">
        <v>5.01</v>
      </c>
      <c r="R1369">
        <v>-0.2</v>
      </c>
    </row>
    <row r="1370" spans="1:18" x14ac:dyDescent="0.45">
      <c r="A1370">
        <v>1369</v>
      </c>
      <c r="B1370" t="s">
        <v>1832</v>
      </c>
      <c r="D1370">
        <v>4</v>
      </c>
      <c r="E1370">
        <v>4</v>
      </c>
      <c r="F1370">
        <v>0</v>
      </c>
      <c r="G1370">
        <v>34</v>
      </c>
      <c r="H1370">
        <v>1</v>
      </c>
      <c r="I1370">
        <v>52</v>
      </c>
      <c r="J1370">
        <v>6.92</v>
      </c>
      <c r="K1370">
        <v>3.81</v>
      </c>
      <c r="L1370">
        <v>1.21</v>
      </c>
      <c r="M1370">
        <v>0.30199999999999999</v>
      </c>
      <c r="N1370" s="1">
        <v>0.71799999999999997</v>
      </c>
      <c r="P1370">
        <v>4.67</v>
      </c>
      <c r="Q1370">
        <v>4.8499999999999996</v>
      </c>
      <c r="R1370">
        <v>-0.2</v>
      </c>
    </row>
    <row r="1371" spans="1:18" x14ac:dyDescent="0.45">
      <c r="A1371">
        <v>1370</v>
      </c>
      <c r="B1371" t="s">
        <v>1833</v>
      </c>
      <c r="D1371">
        <v>2</v>
      </c>
      <c r="E1371">
        <v>3</v>
      </c>
      <c r="F1371">
        <v>0</v>
      </c>
      <c r="G1371">
        <v>40</v>
      </c>
      <c r="H1371">
        <v>1</v>
      </c>
      <c r="I1371">
        <v>52</v>
      </c>
      <c r="J1371">
        <v>8.31</v>
      </c>
      <c r="K1371">
        <v>5.37</v>
      </c>
      <c r="L1371">
        <v>1.21</v>
      </c>
      <c r="M1371">
        <v>0.29099999999999998</v>
      </c>
      <c r="N1371" s="1">
        <v>0.68799999999999994</v>
      </c>
      <c r="P1371">
        <v>5.19</v>
      </c>
      <c r="Q1371">
        <v>5.12</v>
      </c>
      <c r="R1371">
        <v>-0.2</v>
      </c>
    </row>
    <row r="1372" spans="1:18" x14ac:dyDescent="0.45">
      <c r="A1372">
        <v>1371</v>
      </c>
      <c r="B1372" t="s">
        <v>1834</v>
      </c>
      <c r="C1372" t="s">
        <v>39</v>
      </c>
      <c r="D1372">
        <v>1</v>
      </c>
      <c r="E1372">
        <v>3</v>
      </c>
      <c r="F1372">
        <v>0</v>
      </c>
      <c r="G1372">
        <v>22</v>
      </c>
      <c r="H1372">
        <v>1</v>
      </c>
      <c r="I1372">
        <v>30.2</v>
      </c>
      <c r="J1372">
        <v>9.09</v>
      </c>
      <c r="K1372">
        <v>6.45</v>
      </c>
      <c r="L1372">
        <v>1.17</v>
      </c>
      <c r="M1372">
        <v>0.30099999999999999</v>
      </c>
      <c r="N1372" s="1">
        <v>0.66100000000000003</v>
      </c>
      <c r="P1372">
        <v>5.57</v>
      </c>
      <c r="Q1372">
        <v>5.37</v>
      </c>
      <c r="R1372">
        <v>-0.2</v>
      </c>
    </row>
    <row r="1373" spans="1:18" x14ac:dyDescent="0.45">
      <c r="A1373">
        <v>1372</v>
      </c>
      <c r="B1373" t="s">
        <v>1835</v>
      </c>
      <c r="C1373" t="s">
        <v>26</v>
      </c>
      <c r="D1373">
        <v>1</v>
      </c>
      <c r="E1373">
        <v>2</v>
      </c>
      <c r="F1373">
        <v>0</v>
      </c>
      <c r="G1373">
        <v>33</v>
      </c>
      <c r="H1373">
        <v>1</v>
      </c>
      <c r="I1373">
        <v>42.2</v>
      </c>
      <c r="J1373">
        <v>6.53</v>
      </c>
      <c r="K1373">
        <v>4.43</v>
      </c>
      <c r="L1373">
        <v>1.26</v>
      </c>
      <c r="M1373">
        <v>0.29099999999999998</v>
      </c>
      <c r="N1373" s="1">
        <v>0.69399999999999995</v>
      </c>
      <c r="P1373">
        <v>5.0599999999999996</v>
      </c>
      <c r="Q1373">
        <v>5.18</v>
      </c>
      <c r="R1373">
        <v>-0.2</v>
      </c>
    </row>
    <row r="1374" spans="1:18" x14ac:dyDescent="0.45">
      <c r="A1374">
        <v>1373</v>
      </c>
      <c r="B1374" t="s">
        <v>1836</v>
      </c>
      <c r="C1374" t="s">
        <v>62</v>
      </c>
      <c r="D1374">
        <v>1</v>
      </c>
      <c r="E1374">
        <v>1</v>
      </c>
      <c r="F1374">
        <v>0</v>
      </c>
      <c r="G1374">
        <v>22</v>
      </c>
      <c r="H1374">
        <v>1</v>
      </c>
      <c r="I1374">
        <v>29.1</v>
      </c>
      <c r="J1374">
        <v>8.2899999999999991</v>
      </c>
      <c r="K1374">
        <v>5.22</v>
      </c>
      <c r="L1374">
        <v>1.54</v>
      </c>
      <c r="M1374">
        <v>0.29099999999999998</v>
      </c>
      <c r="N1374" s="1">
        <v>0.7</v>
      </c>
      <c r="P1374">
        <v>5.53</v>
      </c>
      <c r="Q1374">
        <v>5.47</v>
      </c>
      <c r="R1374">
        <v>-0.2</v>
      </c>
    </row>
    <row r="1375" spans="1:18" x14ac:dyDescent="0.45">
      <c r="A1375">
        <v>1374</v>
      </c>
      <c r="B1375" t="s">
        <v>1837</v>
      </c>
      <c r="D1375">
        <v>1</v>
      </c>
      <c r="E1375">
        <v>2</v>
      </c>
      <c r="F1375">
        <v>0</v>
      </c>
      <c r="G1375">
        <v>31</v>
      </c>
      <c r="H1375">
        <v>1</v>
      </c>
      <c r="I1375">
        <v>36.200000000000003</v>
      </c>
      <c r="J1375">
        <v>9.07</v>
      </c>
      <c r="K1375">
        <v>6.13</v>
      </c>
      <c r="L1375">
        <v>1.47</v>
      </c>
      <c r="M1375">
        <v>0.30099999999999999</v>
      </c>
      <c r="N1375" s="1">
        <v>0.69</v>
      </c>
      <c r="P1375">
        <v>5.64</v>
      </c>
      <c r="Q1375">
        <v>5.41</v>
      </c>
      <c r="R1375">
        <v>-0.2</v>
      </c>
    </row>
    <row r="1376" spans="1:18" x14ac:dyDescent="0.45">
      <c r="A1376">
        <v>1375</v>
      </c>
      <c r="B1376" t="s">
        <v>1838</v>
      </c>
      <c r="C1376" t="s">
        <v>43</v>
      </c>
      <c r="D1376">
        <v>2</v>
      </c>
      <c r="E1376">
        <v>2</v>
      </c>
      <c r="F1376">
        <v>0</v>
      </c>
      <c r="G1376">
        <v>40</v>
      </c>
      <c r="H1376">
        <v>1</v>
      </c>
      <c r="I1376">
        <v>48.2</v>
      </c>
      <c r="J1376">
        <v>10.35</v>
      </c>
      <c r="K1376">
        <v>6.65</v>
      </c>
      <c r="L1376">
        <v>1.1100000000000001</v>
      </c>
      <c r="M1376">
        <v>0.29899999999999999</v>
      </c>
      <c r="N1376" s="1">
        <v>0.71199999999999997</v>
      </c>
      <c r="P1376">
        <v>4.99</v>
      </c>
      <c r="Q1376">
        <v>4.9000000000000004</v>
      </c>
      <c r="R1376">
        <v>-0.2</v>
      </c>
    </row>
    <row r="1377" spans="1:18" x14ac:dyDescent="0.45">
      <c r="A1377">
        <v>1376</v>
      </c>
      <c r="B1377" t="s">
        <v>1839</v>
      </c>
      <c r="C1377" t="s">
        <v>132</v>
      </c>
      <c r="D1377">
        <v>3</v>
      </c>
      <c r="E1377">
        <v>6</v>
      </c>
      <c r="F1377">
        <v>0</v>
      </c>
      <c r="G1377">
        <v>37</v>
      </c>
      <c r="H1377">
        <v>1</v>
      </c>
      <c r="I1377">
        <v>60.1</v>
      </c>
      <c r="J1377">
        <v>6.87</v>
      </c>
      <c r="K1377">
        <v>4.4800000000000004</v>
      </c>
      <c r="L1377">
        <v>1.34</v>
      </c>
      <c r="M1377">
        <v>0.29799999999999999</v>
      </c>
      <c r="N1377" s="1">
        <v>0.70399999999999996</v>
      </c>
      <c r="P1377">
        <v>5.07</v>
      </c>
      <c r="Q1377">
        <v>5.21</v>
      </c>
      <c r="R1377">
        <v>-0.2</v>
      </c>
    </row>
    <row r="1378" spans="1:18" x14ac:dyDescent="0.45">
      <c r="A1378">
        <v>1377</v>
      </c>
      <c r="B1378" t="s">
        <v>1840</v>
      </c>
      <c r="C1378" t="s">
        <v>18</v>
      </c>
      <c r="D1378">
        <v>2</v>
      </c>
      <c r="E1378">
        <v>3</v>
      </c>
      <c r="F1378">
        <v>0</v>
      </c>
      <c r="G1378">
        <v>45</v>
      </c>
      <c r="H1378">
        <v>1</v>
      </c>
      <c r="I1378">
        <v>59</v>
      </c>
      <c r="J1378">
        <v>9.61</v>
      </c>
      <c r="K1378">
        <v>4.58</v>
      </c>
      <c r="L1378">
        <v>1.22</v>
      </c>
      <c r="M1378">
        <v>0.28499999999999998</v>
      </c>
      <c r="N1378" s="1">
        <v>0.65900000000000003</v>
      </c>
      <c r="P1378">
        <v>4.88</v>
      </c>
      <c r="Q1378">
        <v>4.97</v>
      </c>
      <c r="R1378">
        <v>-0.2</v>
      </c>
    </row>
    <row r="1379" spans="1:18" x14ac:dyDescent="0.45">
      <c r="A1379">
        <v>1378</v>
      </c>
      <c r="B1379" t="s">
        <v>1841</v>
      </c>
      <c r="C1379" t="s">
        <v>75</v>
      </c>
      <c r="D1379">
        <v>3</v>
      </c>
      <c r="E1379">
        <v>3</v>
      </c>
      <c r="F1379">
        <v>0</v>
      </c>
      <c r="G1379">
        <v>41</v>
      </c>
      <c r="H1379">
        <v>1</v>
      </c>
      <c r="I1379">
        <v>61.2</v>
      </c>
      <c r="J1379">
        <v>8.02</v>
      </c>
      <c r="K1379">
        <v>4.67</v>
      </c>
      <c r="L1379">
        <v>1.17</v>
      </c>
      <c r="M1379">
        <v>0.28699999999999998</v>
      </c>
      <c r="N1379" s="1">
        <v>0.68899999999999995</v>
      </c>
      <c r="P1379">
        <v>4.8099999999999996</v>
      </c>
      <c r="Q1379">
        <v>5.01</v>
      </c>
      <c r="R1379">
        <v>-0.2</v>
      </c>
    </row>
    <row r="1380" spans="1:18" x14ac:dyDescent="0.45">
      <c r="A1380">
        <v>1379</v>
      </c>
      <c r="B1380" t="s">
        <v>1842</v>
      </c>
      <c r="D1380">
        <v>0</v>
      </c>
      <c r="E1380">
        <v>0</v>
      </c>
      <c r="F1380">
        <v>0</v>
      </c>
      <c r="G1380">
        <v>15</v>
      </c>
      <c r="H1380">
        <v>1</v>
      </c>
      <c r="I1380">
        <v>14</v>
      </c>
      <c r="J1380">
        <v>8.36</v>
      </c>
      <c r="K1380">
        <v>9</v>
      </c>
      <c r="L1380">
        <v>1.29</v>
      </c>
      <c r="M1380">
        <v>0.29299999999999998</v>
      </c>
      <c r="N1380" s="1">
        <v>0.63500000000000001</v>
      </c>
      <c r="P1380">
        <v>7.07</v>
      </c>
      <c r="Q1380">
        <v>6.47</v>
      </c>
      <c r="R1380">
        <v>-0.2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C762A-A419-4251-A793-E0DFD0545033}">
  <dimension ref="A1:E31"/>
  <sheetViews>
    <sheetView workbookViewId="0"/>
  </sheetViews>
  <sheetFormatPr defaultRowHeight="14.25" x14ac:dyDescent="0.45"/>
  <sheetData>
    <row r="1" spans="1:5" x14ac:dyDescent="0.45">
      <c r="A1" t="s">
        <v>1</v>
      </c>
      <c r="B1" t="s">
        <v>1845</v>
      </c>
      <c r="C1" t="s">
        <v>1843</v>
      </c>
      <c r="D1" t="s">
        <v>1844</v>
      </c>
      <c r="E1" t="s">
        <v>351</v>
      </c>
    </row>
    <row r="2" spans="1:5" x14ac:dyDescent="0.45">
      <c r="A2" t="s">
        <v>413</v>
      </c>
      <c r="B2" t="s">
        <v>32</v>
      </c>
      <c r="C2">
        <v>28.1</v>
      </c>
      <c r="D2">
        <v>16.600000000000001</v>
      </c>
      <c r="E2">
        <v>44.6</v>
      </c>
    </row>
    <row r="3" spans="1:5" x14ac:dyDescent="0.45">
      <c r="A3" t="s">
        <v>414</v>
      </c>
      <c r="B3" t="s">
        <v>28</v>
      </c>
      <c r="C3">
        <v>25.7</v>
      </c>
      <c r="D3">
        <v>17.2</v>
      </c>
      <c r="E3">
        <v>42.9</v>
      </c>
    </row>
    <row r="4" spans="1:5" x14ac:dyDescent="0.45">
      <c r="A4" t="s">
        <v>415</v>
      </c>
      <c r="B4" t="s">
        <v>22</v>
      </c>
      <c r="C4">
        <v>27</v>
      </c>
      <c r="D4">
        <v>13.8</v>
      </c>
      <c r="E4">
        <v>40.799999999999997</v>
      </c>
    </row>
    <row r="5" spans="1:5" x14ac:dyDescent="0.45">
      <c r="A5" t="s">
        <v>420</v>
      </c>
      <c r="B5" t="s">
        <v>48</v>
      </c>
      <c r="C5">
        <v>26.1</v>
      </c>
      <c r="D5">
        <v>13.9</v>
      </c>
      <c r="E5">
        <v>40</v>
      </c>
    </row>
    <row r="6" spans="1:5" x14ac:dyDescent="0.45">
      <c r="A6" t="s">
        <v>419</v>
      </c>
      <c r="B6" t="s">
        <v>26</v>
      </c>
      <c r="C6">
        <v>22.4</v>
      </c>
      <c r="D6">
        <v>16</v>
      </c>
      <c r="E6">
        <v>38.4</v>
      </c>
    </row>
    <row r="7" spans="1:5" x14ac:dyDescent="0.45">
      <c r="A7" t="s">
        <v>416</v>
      </c>
      <c r="B7" t="s">
        <v>18</v>
      </c>
      <c r="C7">
        <v>24.8</v>
      </c>
      <c r="D7">
        <v>13.6</v>
      </c>
      <c r="E7">
        <v>38.4</v>
      </c>
    </row>
    <row r="8" spans="1:5" x14ac:dyDescent="0.45">
      <c r="A8" t="s">
        <v>418</v>
      </c>
      <c r="B8" t="s">
        <v>50</v>
      </c>
      <c r="C8">
        <v>17.5</v>
      </c>
      <c r="D8">
        <v>19.5</v>
      </c>
      <c r="E8">
        <v>37.1</v>
      </c>
    </row>
    <row r="9" spans="1:5" x14ac:dyDescent="0.45">
      <c r="A9" t="s">
        <v>417</v>
      </c>
      <c r="B9" t="s">
        <v>71</v>
      </c>
      <c r="C9">
        <v>21.2</v>
      </c>
      <c r="D9">
        <v>14.7</v>
      </c>
      <c r="E9">
        <v>35.9</v>
      </c>
    </row>
    <row r="10" spans="1:5" x14ac:dyDescent="0.45">
      <c r="A10" t="s">
        <v>433</v>
      </c>
      <c r="B10" t="s">
        <v>62</v>
      </c>
      <c r="C10">
        <v>18.8</v>
      </c>
      <c r="D10">
        <v>17</v>
      </c>
      <c r="E10">
        <v>35.799999999999997</v>
      </c>
    </row>
    <row r="11" spans="1:5" x14ac:dyDescent="0.45">
      <c r="A11" t="s">
        <v>422</v>
      </c>
      <c r="B11" t="s">
        <v>52</v>
      </c>
      <c r="C11">
        <v>20.100000000000001</v>
      </c>
      <c r="D11">
        <v>15.7</v>
      </c>
      <c r="E11">
        <v>35.700000000000003</v>
      </c>
    </row>
    <row r="12" spans="1:5" x14ac:dyDescent="0.45">
      <c r="A12" t="s">
        <v>427</v>
      </c>
      <c r="B12" t="s">
        <v>45</v>
      </c>
      <c r="C12">
        <v>23.1</v>
      </c>
      <c r="D12">
        <v>12.5</v>
      </c>
      <c r="E12">
        <v>35.6</v>
      </c>
    </row>
    <row r="13" spans="1:5" x14ac:dyDescent="0.45">
      <c r="A13" t="s">
        <v>421</v>
      </c>
      <c r="B13" t="s">
        <v>41</v>
      </c>
      <c r="C13">
        <v>19.7</v>
      </c>
      <c r="D13">
        <v>15.1</v>
      </c>
      <c r="E13">
        <v>34.799999999999997</v>
      </c>
    </row>
    <row r="14" spans="1:5" x14ac:dyDescent="0.45">
      <c r="A14" t="s">
        <v>424</v>
      </c>
      <c r="B14" t="s">
        <v>75</v>
      </c>
      <c r="C14">
        <v>20.9</v>
      </c>
      <c r="D14">
        <v>13.9</v>
      </c>
      <c r="E14">
        <v>34.799999999999997</v>
      </c>
    </row>
    <row r="15" spans="1:5" x14ac:dyDescent="0.45">
      <c r="A15" t="s">
        <v>426</v>
      </c>
      <c r="B15" t="s">
        <v>64</v>
      </c>
      <c r="C15">
        <v>20.6</v>
      </c>
      <c r="D15">
        <v>13.5</v>
      </c>
      <c r="E15">
        <v>34.1</v>
      </c>
    </row>
    <row r="16" spans="1:5" x14ac:dyDescent="0.45">
      <c r="A16" t="s">
        <v>428</v>
      </c>
      <c r="B16" t="s">
        <v>117</v>
      </c>
      <c r="C16">
        <v>19.7</v>
      </c>
      <c r="D16">
        <v>14.1</v>
      </c>
      <c r="E16">
        <v>33.9</v>
      </c>
    </row>
    <row r="17" spans="1:5" x14ac:dyDescent="0.45">
      <c r="A17" t="s">
        <v>423</v>
      </c>
      <c r="B17" t="s">
        <v>30</v>
      </c>
      <c r="C17">
        <v>19.399999999999999</v>
      </c>
      <c r="D17">
        <v>13.8</v>
      </c>
      <c r="E17">
        <v>33.200000000000003</v>
      </c>
    </row>
    <row r="18" spans="1:5" x14ac:dyDescent="0.45">
      <c r="A18" t="s">
        <v>429</v>
      </c>
      <c r="B18" t="s">
        <v>43</v>
      </c>
      <c r="C18">
        <v>17.899999999999999</v>
      </c>
      <c r="D18">
        <v>14.6</v>
      </c>
      <c r="E18">
        <v>32.5</v>
      </c>
    </row>
    <row r="19" spans="1:5" x14ac:dyDescent="0.45">
      <c r="A19" t="s">
        <v>431</v>
      </c>
      <c r="B19" t="s">
        <v>95</v>
      </c>
      <c r="C19">
        <v>22</v>
      </c>
      <c r="D19">
        <v>9.4</v>
      </c>
      <c r="E19">
        <v>31.4</v>
      </c>
    </row>
    <row r="20" spans="1:5" x14ac:dyDescent="0.45">
      <c r="A20" t="s">
        <v>425</v>
      </c>
      <c r="B20" t="s">
        <v>24</v>
      </c>
      <c r="C20">
        <v>17.3</v>
      </c>
      <c r="D20">
        <v>13.9</v>
      </c>
      <c r="E20">
        <v>31.1</v>
      </c>
    </row>
    <row r="21" spans="1:5" x14ac:dyDescent="0.45">
      <c r="A21" t="s">
        <v>430</v>
      </c>
      <c r="B21" t="s">
        <v>60</v>
      </c>
      <c r="C21">
        <v>17.7</v>
      </c>
      <c r="D21">
        <v>13.1</v>
      </c>
      <c r="E21">
        <v>30.8</v>
      </c>
    </row>
    <row r="22" spans="1:5" x14ac:dyDescent="0.45">
      <c r="A22" t="s">
        <v>436</v>
      </c>
      <c r="B22" t="s">
        <v>57</v>
      </c>
      <c r="C22">
        <v>14.9</v>
      </c>
      <c r="D22">
        <v>15.3</v>
      </c>
      <c r="E22">
        <v>30.2</v>
      </c>
    </row>
    <row r="23" spans="1:5" x14ac:dyDescent="0.45">
      <c r="A23" t="s">
        <v>437</v>
      </c>
      <c r="B23" t="s">
        <v>54</v>
      </c>
      <c r="C23">
        <v>16.399999999999999</v>
      </c>
      <c r="D23">
        <v>11.5</v>
      </c>
      <c r="E23">
        <v>27.9</v>
      </c>
    </row>
    <row r="24" spans="1:5" x14ac:dyDescent="0.45">
      <c r="A24" t="s">
        <v>434</v>
      </c>
      <c r="B24" t="s">
        <v>39</v>
      </c>
      <c r="C24">
        <v>13.5</v>
      </c>
      <c r="D24">
        <v>14.1</v>
      </c>
      <c r="E24">
        <v>27.7</v>
      </c>
    </row>
    <row r="25" spans="1:5" x14ac:dyDescent="0.45">
      <c r="A25" t="s">
        <v>435</v>
      </c>
      <c r="B25" t="s">
        <v>102</v>
      </c>
      <c r="C25">
        <v>14.5</v>
      </c>
      <c r="D25">
        <v>12.8</v>
      </c>
      <c r="E25">
        <v>27.3</v>
      </c>
    </row>
    <row r="26" spans="1:5" x14ac:dyDescent="0.45">
      <c r="A26" t="s">
        <v>432</v>
      </c>
      <c r="B26" t="s">
        <v>20</v>
      </c>
      <c r="C26">
        <v>15.6</v>
      </c>
      <c r="D26">
        <v>11.4</v>
      </c>
      <c r="E26">
        <v>27</v>
      </c>
    </row>
    <row r="27" spans="1:5" x14ac:dyDescent="0.45">
      <c r="A27" t="s">
        <v>438</v>
      </c>
      <c r="B27" t="s">
        <v>89</v>
      </c>
      <c r="C27">
        <v>11.5</v>
      </c>
      <c r="D27">
        <v>13.7</v>
      </c>
      <c r="E27">
        <v>25.2</v>
      </c>
    </row>
    <row r="28" spans="1:5" x14ac:dyDescent="0.45">
      <c r="A28" t="s">
        <v>439</v>
      </c>
      <c r="B28" t="s">
        <v>36</v>
      </c>
      <c r="C28">
        <v>11.6</v>
      </c>
      <c r="D28">
        <v>10.3</v>
      </c>
      <c r="E28">
        <v>21.9</v>
      </c>
    </row>
    <row r="29" spans="1:5" x14ac:dyDescent="0.45">
      <c r="A29" t="s">
        <v>440</v>
      </c>
      <c r="B29" t="s">
        <v>80</v>
      </c>
      <c r="C29">
        <v>8.1999999999999993</v>
      </c>
      <c r="D29">
        <v>10.9</v>
      </c>
      <c r="E29">
        <v>19.100000000000001</v>
      </c>
    </row>
    <row r="30" spans="1:5" x14ac:dyDescent="0.45">
      <c r="A30" t="s">
        <v>441</v>
      </c>
      <c r="B30" t="s">
        <v>132</v>
      </c>
      <c r="C30">
        <v>8.9</v>
      </c>
      <c r="D30">
        <v>9.3000000000000007</v>
      </c>
      <c r="E30">
        <v>18.2</v>
      </c>
    </row>
    <row r="31" spans="1:5" x14ac:dyDescent="0.45">
      <c r="A31" t="s">
        <v>442</v>
      </c>
      <c r="B31" t="s">
        <v>35</v>
      </c>
      <c r="C31">
        <v>6.8</v>
      </c>
      <c r="D31">
        <v>8.1999999999999993</v>
      </c>
      <c r="E31">
        <v>15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3C52A-F248-4DAF-96C9-A92B52CFCC72}">
  <dimension ref="A1:T31"/>
  <sheetViews>
    <sheetView workbookViewId="0"/>
  </sheetViews>
  <sheetFormatPr defaultRowHeight="14.25" x14ac:dyDescent="0.45"/>
  <cols>
    <col min="1" max="1" width="7.265625" bestFit="1" customWidth="1"/>
    <col min="2" max="2" width="5.6640625" bestFit="1" customWidth="1"/>
    <col min="3" max="3" width="6.73046875" bestFit="1" customWidth="1"/>
    <col min="4" max="4" width="6.796875" bestFit="1" customWidth="1"/>
    <col min="5" max="5" width="7" bestFit="1" customWidth="1"/>
    <col min="6" max="6" width="5.73046875" bestFit="1" customWidth="1"/>
    <col min="7" max="7" width="6.53125" bestFit="1" customWidth="1"/>
    <col min="8" max="8" width="8.19921875" bestFit="1" customWidth="1"/>
    <col min="9" max="9" width="6.33203125" bestFit="1" customWidth="1"/>
    <col min="10" max="10" width="7.3984375" bestFit="1" customWidth="1"/>
    <col min="11" max="11" width="7.73046875" bestFit="1" customWidth="1"/>
    <col min="12" max="12" width="7.59765625" bestFit="1" customWidth="1"/>
    <col min="13" max="13" width="6.73046875" bestFit="1" customWidth="1"/>
    <col min="14" max="14" width="6.06640625" bestFit="1" customWidth="1"/>
    <col min="15" max="15" width="6.9296875" bestFit="1" customWidth="1"/>
    <col min="16" max="16" width="6.1328125" bestFit="1" customWidth="1"/>
    <col min="17" max="18" width="5.46484375" bestFit="1" customWidth="1"/>
    <col min="19" max="19" width="6.33203125" bestFit="1" customWidth="1"/>
    <col min="20" max="20" width="7.73046875" bestFit="1" customWidth="1"/>
  </cols>
  <sheetData>
    <row r="1" spans="1:20" x14ac:dyDescent="0.45">
      <c r="A1" t="s">
        <v>1</v>
      </c>
      <c r="B1" t="s">
        <v>244</v>
      </c>
      <c r="C1" t="s">
        <v>245</v>
      </c>
      <c r="D1" t="s">
        <v>246</v>
      </c>
      <c r="E1" t="s">
        <v>247</v>
      </c>
      <c r="F1" t="s">
        <v>248</v>
      </c>
      <c r="G1" t="s">
        <v>249</v>
      </c>
      <c r="H1" t="s">
        <v>250</v>
      </c>
      <c r="I1" t="s">
        <v>11</v>
      </c>
      <c r="J1" t="s">
        <v>251</v>
      </c>
      <c r="K1" t="s">
        <v>227</v>
      </c>
      <c r="L1" t="s">
        <v>252</v>
      </c>
      <c r="M1" t="s">
        <v>253</v>
      </c>
      <c r="N1" t="s">
        <v>254</v>
      </c>
      <c r="O1" t="s">
        <v>255</v>
      </c>
      <c r="P1" t="s">
        <v>256</v>
      </c>
      <c r="Q1" t="s">
        <v>257</v>
      </c>
      <c r="R1" t="s">
        <v>258</v>
      </c>
      <c r="S1" t="s">
        <v>259</v>
      </c>
      <c r="T1" t="s">
        <v>260</v>
      </c>
    </row>
    <row r="2" spans="1:20" x14ac:dyDescent="0.45">
      <c r="A2" t="s">
        <v>50</v>
      </c>
      <c r="B2">
        <v>9.33</v>
      </c>
      <c r="C2">
        <v>2.42</v>
      </c>
      <c r="D2">
        <v>3.85</v>
      </c>
      <c r="E2">
        <v>0.74</v>
      </c>
      <c r="F2">
        <v>0.25600000000000001</v>
      </c>
      <c r="G2">
        <v>6.7000000000000004E-2</v>
      </c>
      <c r="H2">
        <v>0.19</v>
      </c>
      <c r="I2">
        <v>0.217</v>
      </c>
      <c r="J2">
        <v>1.08</v>
      </c>
      <c r="K2">
        <v>0.27800000000000002</v>
      </c>
      <c r="L2">
        <v>0.751</v>
      </c>
      <c r="M2">
        <v>70</v>
      </c>
      <c r="N2">
        <v>76</v>
      </c>
      <c r="O2">
        <v>81</v>
      </c>
      <c r="P2">
        <v>2.86</v>
      </c>
      <c r="Q2">
        <v>3.1</v>
      </c>
      <c r="R2">
        <v>-0.23</v>
      </c>
      <c r="S2">
        <v>3.26</v>
      </c>
      <c r="T2">
        <v>3.32</v>
      </c>
    </row>
    <row r="3" spans="1:20" x14ac:dyDescent="0.45">
      <c r="A3" t="s">
        <v>32</v>
      </c>
      <c r="B3">
        <v>9.33</v>
      </c>
      <c r="C3">
        <v>2.8</v>
      </c>
      <c r="D3">
        <v>3.34</v>
      </c>
      <c r="E3">
        <v>0.73</v>
      </c>
      <c r="F3">
        <v>0.25600000000000001</v>
      </c>
      <c r="G3">
        <v>7.6999999999999999E-2</v>
      </c>
      <c r="H3">
        <v>0.17899999999999999</v>
      </c>
      <c r="I3">
        <v>0.216</v>
      </c>
      <c r="J3">
        <v>1.1100000000000001</v>
      </c>
      <c r="K3">
        <v>0.27800000000000002</v>
      </c>
      <c r="L3">
        <v>0.77600000000000002</v>
      </c>
      <c r="M3">
        <v>69</v>
      </c>
      <c r="N3">
        <v>82</v>
      </c>
      <c r="O3">
        <v>87</v>
      </c>
      <c r="P3">
        <v>2.85</v>
      </c>
      <c r="Q3">
        <v>3.23</v>
      </c>
      <c r="R3">
        <v>-0.38</v>
      </c>
      <c r="S3">
        <v>3.48</v>
      </c>
      <c r="T3">
        <v>3.48</v>
      </c>
    </row>
    <row r="4" spans="1:20" x14ac:dyDescent="0.45">
      <c r="A4" t="s">
        <v>95</v>
      </c>
      <c r="B4">
        <v>9.2799999999999994</v>
      </c>
      <c r="C4">
        <v>2.86</v>
      </c>
      <c r="D4">
        <v>3.25</v>
      </c>
      <c r="E4">
        <v>0.95</v>
      </c>
      <c r="F4">
        <v>0.252</v>
      </c>
      <c r="G4">
        <v>7.8E-2</v>
      </c>
      <c r="H4">
        <v>0.17499999999999999</v>
      </c>
      <c r="I4">
        <v>0.221</v>
      </c>
      <c r="J4">
        <v>1.1399999999999999</v>
      </c>
      <c r="K4">
        <v>0.27700000000000002</v>
      </c>
      <c r="L4">
        <v>0.75</v>
      </c>
      <c r="M4">
        <v>88</v>
      </c>
      <c r="N4">
        <v>88</v>
      </c>
      <c r="O4">
        <v>89</v>
      </c>
      <c r="P4">
        <v>3.46</v>
      </c>
      <c r="Q4">
        <v>3.57</v>
      </c>
      <c r="R4">
        <v>-0.11</v>
      </c>
      <c r="S4">
        <v>3.67</v>
      </c>
      <c r="T4">
        <v>3.53</v>
      </c>
    </row>
    <row r="5" spans="1:20" x14ac:dyDescent="0.45">
      <c r="A5" t="s">
        <v>52</v>
      </c>
      <c r="B5">
        <v>8.73</v>
      </c>
      <c r="C5">
        <v>2.39</v>
      </c>
      <c r="D5">
        <v>3.65</v>
      </c>
      <c r="E5">
        <v>1.03</v>
      </c>
      <c r="F5">
        <v>0.24199999999999999</v>
      </c>
      <c r="G5">
        <v>6.6000000000000003E-2</v>
      </c>
      <c r="H5">
        <v>0.17599999999999999</v>
      </c>
      <c r="I5">
        <v>0.21299999999999999</v>
      </c>
      <c r="J5">
        <v>1.06</v>
      </c>
      <c r="K5">
        <v>0.25800000000000001</v>
      </c>
      <c r="L5">
        <v>0.74</v>
      </c>
      <c r="M5">
        <v>87</v>
      </c>
      <c r="N5">
        <v>90</v>
      </c>
      <c r="O5">
        <v>90</v>
      </c>
      <c r="P5">
        <v>3.37</v>
      </c>
      <c r="Q5">
        <v>3.61</v>
      </c>
      <c r="R5">
        <v>-0.23</v>
      </c>
      <c r="S5">
        <v>3.7</v>
      </c>
      <c r="T5">
        <v>3.61</v>
      </c>
    </row>
    <row r="6" spans="1:20" x14ac:dyDescent="0.45">
      <c r="A6" t="s">
        <v>43</v>
      </c>
      <c r="B6">
        <v>8.74</v>
      </c>
      <c r="C6">
        <v>2.93</v>
      </c>
      <c r="D6">
        <v>2.98</v>
      </c>
      <c r="E6">
        <v>0.89</v>
      </c>
      <c r="F6">
        <v>0.23100000000000001</v>
      </c>
      <c r="G6">
        <v>7.6999999999999999E-2</v>
      </c>
      <c r="H6">
        <v>0.153</v>
      </c>
      <c r="I6">
        <v>0.248</v>
      </c>
      <c r="J6">
        <v>1.28</v>
      </c>
      <c r="K6">
        <v>0.308</v>
      </c>
      <c r="L6">
        <v>0.72599999999999998</v>
      </c>
      <c r="M6">
        <v>98</v>
      </c>
      <c r="N6">
        <v>95</v>
      </c>
      <c r="O6">
        <v>91</v>
      </c>
      <c r="P6">
        <v>3.83</v>
      </c>
      <c r="Q6">
        <v>3.63</v>
      </c>
      <c r="R6">
        <v>0.2</v>
      </c>
      <c r="S6">
        <v>3.65</v>
      </c>
      <c r="T6">
        <v>3.64</v>
      </c>
    </row>
    <row r="7" spans="1:20" x14ac:dyDescent="0.45">
      <c r="A7" t="s">
        <v>102</v>
      </c>
      <c r="B7">
        <v>8.99</v>
      </c>
      <c r="C7">
        <v>2.5499999999999998</v>
      </c>
      <c r="D7">
        <v>3.52</v>
      </c>
      <c r="E7">
        <v>1.03</v>
      </c>
      <c r="F7">
        <v>0.24199999999999999</v>
      </c>
      <c r="G7">
        <v>6.9000000000000006E-2</v>
      </c>
      <c r="H7">
        <v>0.17299999999999999</v>
      </c>
      <c r="I7">
        <v>0.23</v>
      </c>
      <c r="J7">
        <v>1.1599999999999999</v>
      </c>
      <c r="K7">
        <v>0.28199999999999997</v>
      </c>
      <c r="L7">
        <v>0.71199999999999997</v>
      </c>
      <c r="M7">
        <v>94</v>
      </c>
      <c r="N7">
        <v>89</v>
      </c>
      <c r="O7">
        <v>88</v>
      </c>
      <c r="P7">
        <v>3.8</v>
      </c>
      <c r="Q7">
        <v>3.65</v>
      </c>
      <c r="R7">
        <v>0.15</v>
      </c>
      <c r="S7">
        <v>3.61</v>
      </c>
      <c r="T7">
        <v>3.55</v>
      </c>
    </row>
    <row r="8" spans="1:20" x14ac:dyDescent="0.45">
      <c r="A8" t="s">
        <v>60</v>
      </c>
      <c r="B8">
        <v>8.84</v>
      </c>
      <c r="C8">
        <v>2.75</v>
      </c>
      <c r="D8">
        <v>3.21</v>
      </c>
      <c r="E8">
        <v>0.97</v>
      </c>
      <c r="F8">
        <v>0.23599999999999999</v>
      </c>
      <c r="G8">
        <v>7.3999999999999996E-2</v>
      </c>
      <c r="H8">
        <v>0.16200000000000001</v>
      </c>
      <c r="I8">
        <v>0.22900000000000001</v>
      </c>
      <c r="J8">
        <v>1.18</v>
      </c>
      <c r="K8">
        <v>0.28100000000000003</v>
      </c>
      <c r="L8">
        <v>0.71899999999999997</v>
      </c>
      <c r="M8">
        <v>82</v>
      </c>
      <c r="N8">
        <v>88</v>
      </c>
      <c r="O8">
        <v>91</v>
      </c>
      <c r="P8">
        <v>3.49</v>
      </c>
      <c r="Q8">
        <v>3.66</v>
      </c>
      <c r="R8">
        <v>-0.17</v>
      </c>
      <c r="S8">
        <v>3.76</v>
      </c>
      <c r="T8">
        <v>3.7</v>
      </c>
    </row>
    <row r="9" spans="1:20" x14ac:dyDescent="0.45">
      <c r="A9" t="s">
        <v>20</v>
      </c>
      <c r="B9">
        <v>8.43</v>
      </c>
      <c r="C9">
        <v>2.92</v>
      </c>
      <c r="D9">
        <v>2.89</v>
      </c>
      <c r="E9">
        <v>0.89</v>
      </c>
      <c r="F9">
        <v>0.224</v>
      </c>
      <c r="G9">
        <v>7.8E-2</v>
      </c>
      <c r="H9">
        <v>0.14599999999999999</v>
      </c>
      <c r="I9">
        <v>0.23599999999999999</v>
      </c>
      <c r="J9">
        <v>1.22</v>
      </c>
      <c r="K9">
        <v>0.28799999999999998</v>
      </c>
      <c r="L9">
        <v>0.751</v>
      </c>
      <c r="M9">
        <v>84</v>
      </c>
      <c r="N9">
        <v>90</v>
      </c>
      <c r="O9">
        <v>95</v>
      </c>
      <c r="P9">
        <v>3.53</v>
      </c>
      <c r="Q9">
        <v>3.68</v>
      </c>
      <c r="R9">
        <v>-0.15</v>
      </c>
      <c r="S9">
        <v>3.91</v>
      </c>
      <c r="T9">
        <v>3.91</v>
      </c>
    </row>
    <row r="10" spans="1:20" x14ac:dyDescent="0.45">
      <c r="A10" t="s">
        <v>62</v>
      </c>
      <c r="B10">
        <v>9.27</v>
      </c>
      <c r="C10">
        <v>2.41</v>
      </c>
      <c r="D10">
        <v>3.85</v>
      </c>
      <c r="E10">
        <v>1.1499999999999999</v>
      </c>
      <c r="F10">
        <v>0.249</v>
      </c>
      <c r="G10">
        <v>6.5000000000000002E-2</v>
      </c>
      <c r="H10">
        <v>0.185</v>
      </c>
      <c r="I10">
        <v>0.22800000000000001</v>
      </c>
      <c r="J10">
        <v>1.1399999999999999</v>
      </c>
      <c r="K10">
        <v>0.27900000000000003</v>
      </c>
      <c r="L10">
        <v>0.71399999999999997</v>
      </c>
      <c r="M10">
        <v>98</v>
      </c>
      <c r="N10">
        <v>91</v>
      </c>
      <c r="O10">
        <v>91</v>
      </c>
      <c r="P10">
        <v>3.89</v>
      </c>
      <c r="Q10">
        <v>3.71</v>
      </c>
      <c r="R10">
        <v>0.19</v>
      </c>
      <c r="S10">
        <v>3.73</v>
      </c>
      <c r="T10">
        <v>3.53</v>
      </c>
    </row>
    <row r="11" spans="1:20" x14ac:dyDescent="0.45">
      <c r="A11" t="s">
        <v>39</v>
      </c>
      <c r="B11">
        <v>8.81</v>
      </c>
      <c r="C11">
        <v>3.31</v>
      </c>
      <c r="D11">
        <v>2.66</v>
      </c>
      <c r="E11">
        <v>0.86</v>
      </c>
      <c r="F11">
        <v>0.22900000000000001</v>
      </c>
      <c r="G11">
        <v>8.5999999999999993E-2</v>
      </c>
      <c r="H11">
        <v>0.14299999999999999</v>
      </c>
      <c r="I11">
        <v>0.246</v>
      </c>
      <c r="J11">
        <v>1.32</v>
      </c>
      <c r="K11">
        <v>0.30599999999999999</v>
      </c>
      <c r="L11">
        <v>0.72599999999999998</v>
      </c>
      <c r="M11">
        <v>90</v>
      </c>
      <c r="N11">
        <v>93</v>
      </c>
      <c r="O11">
        <v>99</v>
      </c>
      <c r="P11">
        <v>3.72</v>
      </c>
      <c r="Q11">
        <v>3.72</v>
      </c>
      <c r="R11">
        <v>0</v>
      </c>
      <c r="S11">
        <v>4</v>
      </c>
      <c r="T11">
        <v>3.91</v>
      </c>
    </row>
    <row r="12" spans="1:20" x14ac:dyDescent="0.45">
      <c r="A12" t="s">
        <v>75</v>
      </c>
      <c r="B12">
        <v>9.3800000000000008</v>
      </c>
      <c r="C12">
        <v>2.9</v>
      </c>
      <c r="D12">
        <v>3.23</v>
      </c>
      <c r="E12">
        <v>1.1000000000000001</v>
      </c>
      <c r="F12">
        <v>0.249</v>
      </c>
      <c r="G12">
        <v>7.6999999999999999E-2</v>
      </c>
      <c r="H12">
        <v>0.17199999999999999</v>
      </c>
      <c r="I12">
        <v>0.23599999999999999</v>
      </c>
      <c r="J12">
        <v>1.23</v>
      </c>
      <c r="K12">
        <v>0.29299999999999998</v>
      </c>
      <c r="L12">
        <v>0.74199999999999999</v>
      </c>
      <c r="M12">
        <v>96</v>
      </c>
      <c r="N12">
        <v>95</v>
      </c>
      <c r="O12">
        <v>94</v>
      </c>
      <c r="P12">
        <v>3.72</v>
      </c>
      <c r="Q12">
        <v>3.74</v>
      </c>
      <c r="R12">
        <v>-0.02</v>
      </c>
      <c r="S12">
        <v>3.77</v>
      </c>
      <c r="T12">
        <v>3.63</v>
      </c>
    </row>
    <row r="13" spans="1:20" x14ac:dyDescent="0.45">
      <c r="A13" t="s">
        <v>117</v>
      </c>
      <c r="B13">
        <v>8.39</v>
      </c>
      <c r="C13">
        <v>2.86</v>
      </c>
      <c r="D13">
        <v>2.94</v>
      </c>
      <c r="E13">
        <v>1.01</v>
      </c>
      <c r="F13">
        <v>0.224</v>
      </c>
      <c r="G13">
        <v>7.5999999999999998E-2</v>
      </c>
      <c r="H13">
        <v>0.14799999999999999</v>
      </c>
      <c r="I13">
        <v>0.24</v>
      </c>
      <c r="J13">
        <v>1.23</v>
      </c>
      <c r="K13">
        <v>0.28999999999999998</v>
      </c>
      <c r="L13">
        <v>0.70299999999999996</v>
      </c>
      <c r="M13">
        <v>95</v>
      </c>
      <c r="N13">
        <v>96</v>
      </c>
      <c r="O13">
        <v>94</v>
      </c>
      <c r="P13">
        <v>3.8</v>
      </c>
      <c r="Q13">
        <v>3.8</v>
      </c>
      <c r="R13">
        <v>0</v>
      </c>
      <c r="S13">
        <v>3.76</v>
      </c>
      <c r="T13">
        <v>3.82</v>
      </c>
    </row>
    <row r="14" spans="1:20" x14ac:dyDescent="0.45">
      <c r="A14" t="s">
        <v>18</v>
      </c>
      <c r="B14">
        <v>8.52</v>
      </c>
      <c r="C14">
        <v>2.94</v>
      </c>
      <c r="D14">
        <v>2.9</v>
      </c>
      <c r="E14">
        <v>0.99</v>
      </c>
      <c r="F14">
        <v>0.22600000000000001</v>
      </c>
      <c r="G14">
        <v>7.8E-2</v>
      </c>
      <c r="H14">
        <v>0.14799999999999999</v>
      </c>
      <c r="I14">
        <v>0.23100000000000001</v>
      </c>
      <c r="J14">
        <v>1.21</v>
      </c>
      <c r="K14">
        <v>0.27900000000000003</v>
      </c>
      <c r="L14">
        <v>0.73499999999999999</v>
      </c>
      <c r="M14">
        <v>90</v>
      </c>
      <c r="N14">
        <v>94</v>
      </c>
      <c r="O14">
        <v>98</v>
      </c>
      <c r="P14">
        <v>3.56</v>
      </c>
      <c r="Q14">
        <v>3.8</v>
      </c>
      <c r="R14">
        <v>-0.24</v>
      </c>
      <c r="S14">
        <v>4.01</v>
      </c>
      <c r="T14">
        <v>3.91</v>
      </c>
    </row>
    <row r="15" spans="1:20" x14ac:dyDescent="0.45">
      <c r="A15" t="s">
        <v>71</v>
      </c>
      <c r="B15">
        <v>9.0299999999999994</v>
      </c>
      <c r="C15">
        <v>2.61</v>
      </c>
      <c r="D15">
        <v>3.46</v>
      </c>
      <c r="E15">
        <v>1.1399999999999999</v>
      </c>
      <c r="F15">
        <v>0.24</v>
      </c>
      <c r="G15">
        <v>6.9000000000000006E-2</v>
      </c>
      <c r="H15">
        <v>0.17100000000000001</v>
      </c>
      <c r="I15">
        <v>0.23799999999999999</v>
      </c>
      <c r="J15">
        <v>1.2</v>
      </c>
      <c r="K15">
        <v>0.29099999999999998</v>
      </c>
      <c r="L15">
        <v>0.73699999999999999</v>
      </c>
      <c r="M15">
        <v>99</v>
      </c>
      <c r="N15">
        <v>96</v>
      </c>
      <c r="O15">
        <v>93</v>
      </c>
      <c r="P15">
        <v>3.81</v>
      </c>
      <c r="Q15">
        <v>3.81</v>
      </c>
      <c r="R15">
        <v>0</v>
      </c>
      <c r="S15">
        <v>3.82</v>
      </c>
      <c r="T15">
        <v>3.65</v>
      </c>
    </row>
    <row r="16" spans="1:20" x14ac:dyDescent="0.45">
      <c r="A16" t="s">
        <v>41</v>
      </c>
      <c r="B16">
        <v>7.79</v>
      </c>
      <c r="C16">
        <v>2.77</v>
      </c>
      <c r="D16">
        <v>2.82</v>
      </c>
      <c r="E16">
        <v>0.95</v>
      </c>
      <c r="F16">
        <v>0.20699999999999999</v>
      </c>
      <c r="G16">
        <v>7.2999999999999995E-2</v>
      </c>
      <c r="H16">
        <v>0.13300000000000001</v>
      </c>
      <c r="I16">
        <v>0.24299999999999999</v>
      </c>
      <c r="J16">
        <v>1.24</v>
      </c>
      <c r="K16">
        <v>0.28899999999999998</v>
      </c>
      <c r="L16">
        <v>0.73599999999999999</v>
      </c>
      <c r="M16">
        <v>90</v>
      </c>
      <c r="N16">
        <v>98</v>
      </c>
      <c r="O16">
        <v>100</v>
      </c>
      <c r="P16">
        <v>3.7</v>
      </c>
      <c r="Q16">
        <v>3.83</v>
      </c>
      <c r="R16">
        <v>-0.13</v>
      </c>
      <c r="S16">
        <v>4</v>
      </c>
      <c r="T16">
        <v>3.96</v>
      </c>
    </row>
    <row r="17" spans="1:20" x14ac:dyDescent="0.45">
      <c r="A17" t="s">
        <v>80</v>
      </c>
      <c r="B17">
        <v>8.1199999999999992</v>
      </c>
      <c r="C17">
        <v>2.79</v>
      </c>
      <c r="D17">
        <v>2.91</v>
      </c>
      <c r="E17">
        <v>1</v>
      </c>
      <c r="F17">
        <v>0.214</v>
      </c>
      <c r="G17">
        <v>7.3999999999999996E-2</v>
      </c>
      <c r="H17">
        <v>0.14000000000000001</v>
      </c>
      <c r="I17">
        <v>0.251</v>
      </c>
      <c r="J17">
        <v>1.28</v>
      </c>
      <c r="K17">
        <v>0.30099999999999999</v>
      </c>
      <c r="L17">
        <v>0.7</v>
      </c>
      <c r="M17">
        <v>99</v>
      </c>
      <c r="N17">
        <v>94</v>
      </c>
      <c r="O17">
        <v>98</v>
      </c>
      <c r="P17">
        <v>4.04</v>
      </c>
      <c r="Q17">
        <v>3.84</v>
      </c>
      <c r="R17">
        <v>0.2</v>
      </c>
      <c r="S17">
        <v>3.93</v>
      </c>
      <c r="T17">
        <v>3.94</v>
      </c>
    </row>
    <row r="18" spans="1:20" x14ac:dyDescent="0.45">
      <c r="A18" t="s">
        <v>89</v>
      </c>
      <c r="B18">
        <v>8.93</v>
      </c>
      <c r="C18">
        <v>3.97</v>
      </c>
      <c r="D18">
        <v>2.25</v>
      </c>
      <c r="E18">
        <v>0.87</v>
      </c>
      <c r="F18">
        <v>0.22700000000000001</v>
      </c>
      <c r="G18">
        <v>0.10100000000000001</v>
      </c>
      <c r="H18">
        <v>0.126</v>
      </c>
      <c r="I18">
        <v>0.246</v>
      </c>
      <c r="J18">
        <v>1.4</v>
      </c>
      <c r="K18">
        <v>0.307</v>
      </c>
      <c r="L18">
        <v>0.68899999999999995</v>
      </c>
      <c r="M18">
        <v>104</v>
      </c>
      <c r="N18">
        <v>99</v>
      </c>
      <c r="O18">
        <v>103</v>
      </c>
      <c r="P18">
        <v>4.28</v>
      </c>
      <c r="Q18">
        <v>3.9</v>
      </c>
      <c r="R18">
        <v>0.38</v>
      </c>
      <c r="S18">
        <v>4.13</v>
      </c>
      <c r="T18">
        <v>4.07</v>
      </c>
    </row>
    <row r="19" spans="1:20" x14ac:dyDescent="0.45">
      <c r="A19" t="s">
        <v>45</v>
      </c>
      <c r="B19">
        <v>8.61</v>
      </c>
      <c r="C19">
        <v>3.41</v>
      </c>
      <c r="D19">
        <v>2.52</v>
      </c>
      <c r="E19">
        <v>0.98</v>
      </c>
      <c r="F19">
        <v>0.23100000000000001</v>
      </c>
      <c r="G19">
        <v>9.1999999999999998E-2</v>
      </c>
      <c r="H19">
        <v>0.13900000000000001</v>
      </c>
      <c r="I19">
        <v>0.22</v>
      </c>
      <c r="J19">
        <v>1.2</v>
      </c>
      <c r="K19">
        <v>0.26700000000000002</v>
      </c>
      <c r="L19">
        <v>0.76600000000000001</v>
      </c>
      <c r="M19">
        <v>81</v>
      </c>
      <c r="N19">
        <v>92</v>
      </c>
      <c r="O19">
        <v>98</v>
      </c>
      <c r="P19">
        <v>3.36</v>
      </c>
      <c r="Q19">
        <v>3.91</v>
      </c>
      <c r="R19">
        <v>-0.55000000000000004</v>
      </c>
      <c r="S19">
        <v>4.04</v>
      </c>
      <c r="T19">
        <v>4</v>
      </c>
    </row>
    <row r="20" spans="1:20" x14ac:dyDescent="0.45">
      <c r="A20" t="s">
        <v>30</v>
      </c>
      <c r="B20">
        <v>8.41</v>
      </c>
      <c r="C20">
        <v>2.82</v>
      </c>
      <c r="D20">
        <v>2.98</v>
      </c>
      <c r="E20">
        <v>1.1299999999999999</v>
      </c>
      <c r="F20">
        <v>0.224</v>
      </c>
      <c r="G20">
        <v>7.4999999999999997E-2</v>
      </c>
      <c r="H20">
        <v>0.14899999999999999</v>
      </c>
      <c r="I20">
        <v>0.23</v>
      </c>
      <c r="J20">
        <v>1.19</v>
      </c>
      <c r="K20">
        <v>0.27200000000000002</v>
      </c>
      <c r="L20">
        <v>0.72899999999999998</v>
      </c>
      <c r="M20">
        <v>90</v>
      </c>
      <c r="N20">
        <v>100</v>
      </c>
      <c r="O20">
        <v>100</v>
      </c>
      <c r="P20">
        <v>3.63</v>
      </c>
      <c r="Q20">
        <v>3.97</v>
      </c>
      <c r="R20">
        <v>-0.34</v>
      </c>
      <c r="S20">
        <v>4.04</v>
      </c>
      <c r="T20">
        <v>3.89</v>
      </c>
    </row>
    <row r="21" spans="1:20" x14ac:dyDescent="0.45">
      <c r="A21" t="s">
        <v>57</v>
      </c>
      <c r="B21">
        <v>8.66</v>
      </c>
      <c r="C21">
        <v>3.17</v>
      </c>
      <c r="D21">
        <v>2.74</v>
      </c>
      <c r="E21">
        <v>1.06</v>
      </c>
      <c r="F21">
        <v>0.22900000000000001</v>
      </c>
      <c r="G21">
        <v>8.4000000000000005E-2</v>
      </c>
      <c r="H21">
        <v>0.14599999999999999</v>
      </c>
      <c r="I21">
        <v>0.22600000000000001</v>
      </c>
      <c r="J21">
        <v>1.2</v>
      </c>
      <c r="K21">
        <v>0.27300000000000002</v>
      </c>
      <c r="L21">
        <v>0.75600000000000001</v>
      </c>
      <c r="M21">
        <v>85</v>
      </c>
      <c r="N21">
        <v>95</v>
      </c>
      <c r="O21">
        <v>106</v>
      </c>
      <c r="P21">
        <v>3.64</v>
      </c>
      <c r="Q21">
        <v>4.03</v>
      </c>
      <c r="R21">
        <v>-0.39</v>
      </c>
      <c r="S21">
        <v>4.2699999999999996</v>
      </c>
      <c r="T21">
        <v>3.97</v>
      </c>
    </row>
    <row r="22" spans="1:20" x14ac:dyDescent="0.45">
      <c r="A22" t="s">
        <v>48</v>
      </c>
      <c r="B22">
        <v>9.15</v>
      </c>
      <c r="C22">
        <v>3.62</v>
      </c>
      <c r="D22">
        <v>2.5299999999999998</v>
      </c>
      <c r="E22">
        <v>1.07</v>
      </c>
      <c r="F22">
        <v>0.24199999999999999</v>
      </c>
      <c r="G22">
        <v>9.6000000000000002E-2</v>
      </c>
      <c r="H22">
        <v>0.14599999999999999</v>
      </c>
      <c r="I22">
        <v>0.23200000000000001</v>
      </c>
      <c r="J22">
        <v>1.27</v>
      </c>
      <c r="K22">
        <v>0.28699999999999998</v>
      </c>
      <c r="L22">
        <v>0.75900000000000001</v>
      </c>
      <c r="M22">
        <v>93</v>
      </c>
      <c r="N22">
        <v>99</v>
      </c>
      <c r="O22">
        <v>94</v>
      </c>
      <c r="P22">
        <v>3.73</v>
      </c>
      <c r="Q22">
        <v>4.03</v>
      </c>
      <c r="R22">
        <v>-0.31</v>
      </c>
      <c r="S22">
        <v>3.88</v>
      </c>
      <c r="T22">
        <v>3.87</v>
      </c>
    </row>
    <row r="23" spans="1:20" x14ac:dyDescent="0.45">
      <c r="A23" t="s">
        <v>36</v>
      </c>
      <c r="B23">
        <v>8.25</v>
      </c>
      <c r="C23">
        <v>3.13</v>
      </c>
      <c r="D23">
        <v>2.64</v>
      </c>
      <c r="E23">
        <v>0.99</v>
      </c>
      <c r="F23">
        <v>0.216</v>
      </c>
      <c r="G23">
        <v>8.2000000000000003E-2</v>
      </c>
      <c r="H23">
        <v>0.13400000000000001</v>
      </c>
      <c r="I23">
        <v>0.24299999999999999</v>
      </c>
      <c r="J23">
        <v>1.27</v>
      </c>
      <c r="K23">
        <v>0.29299999999999998</v>
      </c>
      <c r="L23">
        <v>0.70399999999999996</v>
      </c>
      <c r="M23">
        <v>111</v>
      </c>
      <c r="N23">
        <v>101</v>
      </c>
      <c r="O23">
        <v>104</v>
      </c>
      <c r="P23">
        <v>4.28</v>
      </c>
      <c r="Q23">
        <v>4.05</v>
      </c>
      <c r="R23">
        <v>0.22</v>
      </c>
      <c r="S23">
        <v>4.28</v>
      </c>
      <c r="T23">
        <v>4.03</v>
      </c>
    </row>
    <row r="24" spans="1:20" x14ac:dyDescent="0.45">
      <c r="A24" t="s">
        <v>22</v>
      </c>
      <c r="B24">
        <v>8.89</v>
      </c>
      <c r="C24">
        <v>3.18</v>
      </c>
      <c r="D24">
        <v>2.8</v>
      </c>
      <c r="E24">
        <v>1.1299999999999999</v>
      </c>
      <c r="F24">
        <v>0.23400000000000001</v>
      </c>
      <c r="G24">
        <v>8.4000000000000005E-2</v>
      </c>
      <c r="H24">
        <v>0.15</v>
      </c>
      <c r="I24">
        <v>0.22900000000000001</v>
      </c>
      <c r="J24">
        <v>1.23</v>
      </c>
      <c r="K24">
        <v>0.27700000000000002</v>
      </c>
      <c r="L24">
        <v>0.74299999999999999</v>
      </c>
      <c r="M24">
        <v>93</v>
      </c>
      <c r="N24">
        <v>98</v>
      </c>
      <c r="O24">
        <v>99</v>
      </c>
      <c r="P24">
        <v>3.68</v>
      </c>
      <c r="Q24">
        <v>4.09</v>
      </c>
      <c r="R24">
        <v>-0.41</v>
      </c>
      <c r="S24">
        <v>4.08</v>
      </c>
      <c r="T24">
        <v>3.89</v>
      </c>
    </row>
    <row r="25" spans="1:20" x14ac:dyDescent="0.45">
      <c r="A25" t="s">
        <v>28</v>
      </c>
      <c r="B25">
        <v>7.81</v>
      </c>
      <c r="C25">
        <v>3.17</v>
      </c>
      <c r="D25">
        <v>2.46</v>
      </c>
      <c r="E25">
        <v>1.04</v>
      </c>
      <c r="F25">
        <v>0.21099999999999999</v>
      </c>
      <c r="G25">
        <v>8.5999999999999993E-2</v>
      </c>
      <c r="H25">
        <v>0.126</v>
      </c>
      <c r="I25">
        <v>0.214</v>
      </c>
      <c r="J25">
        <v>1.1399999999999999</v>
      </c>
      <c r="K25">
        <v>0.248</v>
      </c>
      <c r="L25">
        <v>0.78100000000000003</v>
      </c>
      <c r="M25">
        <v>81</v>
      </c>
      <c r="N25">
        <v>102</v>
      </c>
      <c r="O25">
        <v>109</v>
      </c>
      <c r="P25">
        <v>3.21</v>
      </c>
      <c r="Q25">
        <v>4.13</v>
      </c>
      <c r="R25">
        <v>-0.92</v>
      </c>
      <c r="S25">
        <v>4.38</v>
      </c>
      <c r="T25">
        <v>4.1500000000000004</v>
      </c>
    </row>
    <row r="26" spans="1:20" x14ac:dyDescent="0.45">
      <c r="A26" t="s">
        <v>132</v>
      </c>
      <c r="B26">
        <v>8.85</v>
      </c>
      <c r="C26">
        <v>3.36</v>
      </c>
      <c r="D26">
        <v>2.64</v>
      </c>
      <c r="E26">
        <v>1.19</v>
      </c>
      <c r="F26">
        <v>0.23200000000000001</v>
      </c>
      <c r="G26">
        <v>8.7999999999999995E-2</v>
      </c>
      <c r="H26">
        <v>0.14399999999999999</v>
      </c>
      <c r="I26">
        <v>0.23100000000000001</v>
      </c>
      <c r="J26">
        <v>1.26</v>
      </c>
      <c r="K26">
        <v>0.27700000000000002</v>
      </c>
      <c r="L26">
        <v>0.71799999999999997</v>
      </c>
      <c r="M26">
        <v>101</v>
      </c>
      <c r="N26">
        <v>97</v>
      </c>
      <c r="O26">
        <v>100</v>
      </c>
      <c r="P26">
        <v>4.0999999999999996</v>
      </c>
      <c r="Q26">
        <v>4.1500000000000004</v>
      </c>
      <c r="R26">
        <v>-0.04</v>
      </c>
      <c r="S26">
        <v>4.0999999999999996</v>
      </c>
      <c r="T26">
        <v>3.97</v>
      </c>
    </row>
    <row r="27" spans="1:20" x14ac:dyDescent="0.45">
      <c r="A27" t="s">
        <v>64</v>
      </c>
      <c r="B27">
        <v>8.0500000000000007</v>
      </c>
      <c r="C27">
        <v>3.63</v>
      </c>
      <c r="D27">
        <v>2.2200000000000002</v>
      </c>
      <c r="E27">
        <v>1.01</v>
      </c>
      <c r="F27">
        <v>0.21199999999999999</v>
      </c>
      <c r="G27">
        <v>9.6000000000000002E-2</v>
      </c>
      <c r="H27">
        <v>0.11600000000000001</v>
      </c>
      <c r="I27">
        <v>0.22500000000000001</v>
      </c>
      <c r="J27">
        <v>1.25</v>
      </c>
      <c r="K27">
        <v>0.26700000000000002</v>
      </c>
      <c r="L27">
        <v>0.72099999999999997</v>
      </c>
      <c r="M27">
        <v>102</v>
      </c>
      <c r="N27">
        <v>108</v>
      </c>
      <c r="O27">
        <v>108</v>
      </c>
      <c r="P27">
        <v>3.96</v>
      </c>
      <c r="Q27">
        <v>4.28</v>
      </c>
      <c r="R27">
        <v>-0.32</v>
      </c>
      <c r="S27">
        <v>4.33</v>
      </c>
      <c r="T27">
        <v>4.26</v>
      </c>
    </row>
    <row r="28" spans="1:20" x14ac:dyDescent="0.45">
      <c r="A28" t="s">
        <v>24</v>
      </c>
      <c r="B28">
        <v>8.4700000000000006</v>
      </c>
      <c r="C28">
        <v>2.93</v>
      </c>
      <c r="D28">
        <v>2.89</v>
      </c>
      <c r="E28">
        <v>1.29</v>
      </c>
      <c r="F28">
        <v>0.22500000000000001</v>
      </c>
      <c r="G28">
        <v>7.8E-2</v>
      </c>
      <c r="H28">
        <v>0.14699999999999999</v>
      </c>
      <c r="I28">
        <v>0.23200000000000001</v>
      </c>
      <c r="J28">
        <v>1.21</v>
      </c>
      <c r="K28">
        <v>0.27200000000000002</v>
      </c>
      <c r="L28">
        <v>0.77900000000000003</v>
      </c>
      <c r="M28">
        <v>92</v>
      </c>
      <c r="N28">
        <v>106</v>
      </c>
      <c r="O28">
        <v>101</v>
      </c>
      <c r="P28">
        <v>3.74</v>
      </c>
      <c r="Q28">
        <v>4.28</v>
      </c>
      <c r="R28">
        <v>-0.55000000000000004</v>
      </c>
      <c r="S28">
        <v>4.05</v>
      </c>
      <c r="T28">
        <v>3.93</v>
      </c>
    </row>
    <row r="29" spans="1:20" x14ac:dyDescent="0.45">
      <c r="A29" t="s">
        <v>26</v>
      </c>
      <c r="B29">
        <v>8.3800000000000008</v>
      </c>
      <c r="C29">
        <v>2.91</v>
      </c>
      <c r="D29">
        <v>2.88</v>
      </c>
      <c r="E29">
        <v>1.33</v>
      </c>
      <c r="F29">
        <v>0.22</v>
      </c>
      <c r="G29">
        <v>7.6999999999999999E-2</v>
      </c>
      <c r="H29">
        <v>0.14399999999999999</v>
      </c>
      <c r="I29">
        <v>0.246</v>
      </c>
      <c r="J29">
        <v>1.28</v>
      </c>
      <c r="K29">
        <v>0.28899999999999998</v>
      </c>
      <c r="L29">
        <v>0.74199999999999999</v>
      </c>
      <c r="M29">
        <v>102</v>
      </c>
      <c r="N29">
        <v>104</v>
      </c>
      <c r="O29">
        <v>98</v>
      </c>
      <c r="P29">
        <v>4.05</v>
      </c>
      <c r="Q29">
        <v>4.33</v>
      </c>
      <c r="R29">
        <v>-0.28000000000000003</v>
      </c>
      <c r="S29">
        <v>4.03</v>
      </c>
      <c r="T29">
        <v>3.97</v>
      </c>
    </row>
    <row r="30" spans="1:20" x14ac:dyDescent="0.45">
      <c r="A30" t="s">
        <v>35</v>
      </c>
      <c r="B30">
        <v>7.01</v>
      </c>
      <c r="C30">
        <v>3.33</v>
      </c>
      <c r="D30">
        <v>2.1</v>
      </c>
      <c r="E30">
        <v>1.19</v>
      </c>
      <c r="F30">
        <v>0.17699999999999999</v>
      </c>
      <c r="G30">
        <v>8.4000000000000005E-2</v>
      </c>
      <c r="H30">
        <v>9.2999999999999999E-2</v>
      </c>
      <c r="I30">
        <v>0.28100000000000003</v>
      </c>
      <c r="J30">
        <v>1.49</v>
      </c>
      <c r="K30">
        <v>0.32100000000000001</v>
      </c>
      <c r="L30">
        <v>0.66900000000000004</v>
      </c>
      <c r="M30">
        <v>113</v>
      </c>
      <c r="N30">
        <v>107</v>
      </c>
      <c r="O30">
        <v>110</v>
      </c>
      <c r="P30">
        <v>5.31</v>
      </c>
      <c r="Q30">
        <v>4.55</v>
      </c>
      <c r="R30">
        <v>0.76</v>
      </c>
      <c r="S30">
        <v>4.42</v>
      </c>
      <c r="T30">
        <v>4.4800000000000004</v>
      </c>
    </row>
    <row r="31" spans="1:20" x14ac:dyDescent="0.45">
      <c r="A31" t="s">
        <v>54</v>
      </c>
      <c r="B31">
        <v>7.18</v>
      </c>
      <c r="C31">
        <v>3.49</v>
      </c>
      <c r="D31">
        <v>2.06</v>
      </c>
      <c r="E31">
        <v>1.1599999999999999</v>
      </c>
      <c r="F31">
        <v>0.19</v>
      </c>
      <c r="G31">
        <v>9.2999999999999999E-2</v>
      </c>
      <c r="H31">
        <v>9.8000000000000004E-2</v>
      </c>
      <c r="I31">
        <v>0.22700000000000001</v>
      </c>
      <c r="J31">
        <v>1.24</v>
      </c>
      <c r="K31">
        <v>0.25600000000000001</v>
      </c>
      <c r="L31">
        <v>0.73099999999999998</v>
      </c>
      <c r="M31">
        <v>96</v>
      </c>
      <c r="N31">
        <v>109</v>
      </c>
      <c r="O31">
        <v>112</v>
      </c>
      <c r="P31">
        <v>3.96</v>
      </c>
      <c r="Q31">
        <v>4.57</v>
      </c>
      <c r="R31">
        <v>-0.6</v>
      </c>
      <c r="S31">
        <v>4.58</v>
      </c>
      <c r="T31">
        <v>4.4800000000000004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A6848-F387-4527-BE21-DDD0B90D1B4A}">
  <dimension ref="A1:I69"/>
  <sheetViews>
    <sheetView workbookViewId="0"/>
  </sheetViews>
  <sheetFormatPr defaultRowHeight="14.25" x14ac:dyDescent="0.45"/>
  <cols>
    <col min="1" max="1" width="16" bestFit="1" customWidth="1"/>
    <col min="2" max="2" width="7.265625" bestFit="1" customWidth="1"/>
    <col min="3" max="3" width="10.53125" bestFit="1" customWidth="1"/>
    <col min="4" max="4" width="10.1328125" bestFit="1" customWidth="1"/>
    <col min="5" max="6" width="10.6640625" bestFit="1" customWidth="1"/>
    <col min="7" max="7" width="6.265625" bestFit="1" customWidth="1"/>
    <col min="8" max="8" width="6.73046875" bestFit="1" customWidth="1"/>
    <col min="9" max="9" width="8.6640625" bestFit="1" customWidth="1"/>
  </cols>
  <sheetData>
    <row r="1" spans="1:9" x14ac:dyDescent="0.45">
      <c r="A1" t="s">
        <v>0</v>
      </c>
      <c r="B1" t="s">
        <v>1</v>
      </c>
      <c r="C1" t="s">
        <v>366</v>
      </c>
      <c r="D1" t="s">
        <v>367</v>
      </c>
      <c r="E1" t="s">
        <v>368</v>
      </c>
      <c r="F1" t="s">
        <v>369</v>
      </c>
      <c r="G1" t="s">
        <v>370</v>
      </c>
      <c r="H1" t="s">
        <v>351</v>
      </c>
      <c r="I1" t="s">
        <v>371</v>
      </c>
    </row>
    <row r="2" spans="1:9" x14ac:dyDescent="0.45">
      <c r="A2" t="s">
        <v>267</v>
      </c>
      <c r="B2" t="s">
        <v>132</v>
      </c>
      <c r="C2">
        <v>3</v>
      </c>
      <c r="D2">
        <v>-0.1</v>
      </c>
      <c r="E2">
        <v>-0.6</v>
      </c>
      <c r="F2">
        <v>-0.7</v>
      </c>
      <c r="G2">
        <v>33.4</v>
      </c>
      <c r="H2">
        <v>3.8</v>
      </c>
      <c r="I2">
        <v>30</v>
      </c>
    </row>
    <row r="3" spans="1:9" x14ac:dyDescent="0.45">
      <c r="A3" t="s">
        <v>293</v>
      </c>
      <c r="B3" t="s">
        <v>32</v>
      </c>
      <c r="C3">
        <v>3.7</v>
      </c>
      <c r="D3">
        <v>0.1</v>
      </c>
      <c r="E3">
        <v>0.1</v>
      </c>
      <c r="F3">
        <v>0.1</v>
      </c>
      <c r="G3">
        <v>31</v>
      </c>
      <c r="H3">
        <v>3.5</v>
      </c>
      <c r="I3">
        <v>28.2</v>
      </c>
    </row>
    <row r="4" spans="1:9" x14ac:dyDescent="0.45">
      <c r="A4" t="s">
        <v>278</v>
      </c>
      <c r="B4" t="s">
        <v>102</v>
      </c>
      <c r="C4">
        <v>3.8</v>
      </c>
      <c r="D4">
        <v>0.5</v>
      </c>
      <c r="E4">
        <v>-0.1</v>
      </c>
      <c r="F4">
        <v>0.4</v>
      </c>
      <c r="G4">
        <v>30.6</v>
      </c>
      <c r="H4">
        <v>3.4</v>
      </c>
      <c r="I4">
        <v>27.3</v>
      </c>
    </row>
    <row r="5" spans="1:9" x14ac:dyDescent="0.45">
      <c r="A5" t="s">
        <v>263</v>
      </c>
      <c r="B5" t="s">
        <v>60</v>
      </c>
      <c r="C5">
        <v>3.2</v>
      </c>
      <c r="D5">
        <v>0.2</v>
      </c>
      <c r="E5">
        <v>-0.4</v>
      </c>
      <c r="F5">
        <v>-0.1</v>
      </c>
      <c r="G5">
        <v>30.5</v>
      </c>
      <c r="H5">
        <v>3.4</v>
      </c>
      <c r="I5">
        <v>26.9</v>
      </c>
    </row>
    <row r="6" spans="1:9" x14ac:dyDescent="0.45">
      <c r="A6" t="s">
        <v>3654</v>
      </c>
      <c r="B6" t="s">
        <v>50</v>
      </c>
      <c r="C6">
        <v>2.6</v>
      </c>
      <c r="D6">
        <v>-0.7</v>
      </c>
      <c r="E6">
        <v>0.1</v>
      </c>
      <c r="F6">
        <v>-0.6</v>
      </c>
      <c r="G6">
        <v>28.4</v>
      </c>
      <c r="H6">
        <v>3.2</v>
      </c>
      <c r="I6">
        <v>25.4</v>
      </c>
    </row>
    <row r="7" spans="1:9" x14ac:dyDescent="0.45">
      <c r="A7" t="s">
        <v>268</v>
      </c>
      <c r="B7" t="s">
        <v>20</v>
      </c>
      <c r="C7">
        <v>3</v>
      </c>
      <c r="D7">
        <v>-0.5</v>
      </c>
      <c r="E7">
        <v>0.3</v>
      </c>
      <c r="F7">
        <v>-0.2</v>
      </c>
      <c r="G7">
        <v>28.6</v>
      </c>
      <c r="H7">
        <v>3.1</v>
      </c>
      <c r="I7">
        <v>25.1</v>
      </c>
    </row>
    <row r="8" spans="1:9" x14ac:dyDescent="0.45">
      <c r="A8" t="s">
        <v>281</v>
      </c>
      <c r="B8" t="s">
        <v>52</v>
      </c>
      <c r="C8">
        <v>2.4</v>
      </c>
      <c r="D8">
        <v>0</v>
      </c>
      <c r="E8">
        <v>-0.6</v>
      </c>
      <c r="F8">
        <v>-0.6</v>
      </c>
      <c r="G8">
        <v>27.9</v>
      </c>
      <c r="H8">
        <v>3</v>
      </c>
      <c r="I8">
        <v>24.3</v>
      </c>
    </row>
    <row r="9" spans="1:9" x14ac:dyDescent="0.45">
      <c r="A9" t="s">
        <v>284</v>
      </c>
      <c r="B9" t="s">
        <v>43</v>
      </c>
      <c r="C9">
        <v>2.5</v>
      </c>
      <c r="D9">
        <v>-1.1000000000000001</v>
      </c>
      <c r="E9">
        <v>0.6</v>
      </c>
      <c r="F9">
        <v>-0.5</v>
      </c>
      <c r="G9">
        <v>27.6</v>
      </c>
      <c r="H9">
        <v>3</v>
      </c>
      <c r="I9">
        <v>24.2</v>
      </c>
    </row>
    <row r="10" spans="1:9" x14ac:dyDescent="0.45">
      <c r="A10" t="s">
        <v>296</v>
      </c>
      <c r="B10" t="s">
        <v>28</v>
      </c>
      <c r="C10">
        <v>2.4</v>
      </c>
      <c r="D10">
        <v>0.9</v>
      </c>
      <c r="E10">
        <v>-1.5</v>
      </c>
      <c r="F10">
        <v>-0.6</v>
      </c>
      <c r="G10">
        <v>27.2</v>
      </c>
      <c r="H10">
        <v>3</v>
      </c>
      <c r="I10">
        <v>24.1</v>
      </c>
    </row>
    <row r="11" spans="1:9" x14ac:dyDescent="0.45">
      <c r="A11" t="s">
        <v>274</v>
      </c>
      <c r="B11" t="s">
        <v>50</v>
      </c>
      <c r="C11">
        <v>3.7</v>
      </c>
      <c r="D11">
        <v>1.2</v>
      </c>
      <c r="E11">
        <v>-0.4</v>
      </c>
      <c r="F11">
        <v>0.8</v>
      </c>
      <c r="G11">
        <v>26.1</v>
      </c>
      <c r="H11">
        <v>2.9</v>
      </c>
      <c r="I11">
        <v>22.9</v>
      </c>
    </row>
    <row r="12" spans="1:9" x14ac:dyDescent="0.45">
      <c r="A12" t="s">
        <v>280</v>
      </c>
      <c r="B12" t="s">
        <v>20</v>
      </c>
      <c r="C12">
        <v>5</v>
      </c>
      <c r="D12">
        <v>0.6</v>
      </c>
      <c r="E12">
        <v>1.7</v>
      </c>
      <c r="F12">
        <v>2.2999999999999998</v>
      </c>
      <c r="G12">
        <v>25.4</v>
      </c>
      <c r="H12">
        <v>2.7</v>
      </c>
      <c r="I12">
        <v>21.8</v>
      </c>
    </row>
    <row r="13" spans="1:9" x14ac:dyDescent="0.45">
      <c r="A13" t="s">
        <v>275</v>
      </c>
      <c r="B13" t="s">
        <v>50</v>
      </c>
      <c r="C13">
        <v>3.4</v>
      </c>
      <c r="D13">
        <v>0.5</v>
      </c>
      <c r="E13">
        <v>0.2</v>
      </c>
      <c r="F13">
        <v>0.7</v>
      </c>
      <c r="G13">
        <v>24.8</v>
      </c>
      <c r="H13">
        <v>2.7</v>
      </c>
      <c r="I13">
        <v>21.7</v>
      </c>
    </row>
    <row r="14" spans="1:9" x14ac:dyDescent="0.45">
      <c r="A14" t="s">
        <v>339</v>
      </c>
      <c r="B14" t="s">
        <v>132</v>
      </c>
      <c r="C14">
        <v>3.3</v>
      </c>
      <c r="D14">
        <v>0.4</v>
      </c>
      <c r="E14">
        <v>0.3</v>
      </c>
      <c r="F14">
        <v>0.7</v>
      </c>
      <c r="G14">
        <v>24.2</v>
      </c>
      <c r="H14">
        <v>2.6</v>
      </c>
      <c r="I14">
        <v>20.8</v>
      </c>
    </row>
    <row r="15" spans="1:9" x14ac:dyDescent="0.45">
      <c r="A15" t="s">
        <v>531</v>
      </c>
      <c r="B15" t="s">
        <v>117</v>
      </c>
      <c r="C15">
        <v>1.5</v>
      </c>
      <c r="D15">
        <v>0.1</v>
      </c>
      <c r="E15">
        <v>-1.2</v>
      </c>
      <c r="F15">
        <v>-1.1000000000000001</v>
      </c>
      <c r="G15">
        <v>23.4</v>
      </c>
      <c r="H15">
        <v>2.6</v>
      </c>
      <c r="I15">
        <v>20.7</v>
      </c>
    </row>
    <row r="16" spans="1:9" x14ac:dyDescent="0.45">
      <c r="A16" t="s">
        <v>287</v>
      </c>
      <c r="B16" t="s">
        <v>18</v>
      </c>
      <c r="C16">
        <v>3.8</v>
      </c>
      <c r="D16">
        <v>0.6</v>
      </c>
      <c r="E16">
        <v>0.7</v>
      </c>
      <c r="F16">
        <v>1.2</v>
      </c>
      <c r="G16">
        <v>24.1</v>
      </c>
      <c r="H16">
        <v>2.6</v>
      </c>
      <c r="I16">
        <v>20.6</v>
      </c>
    </row>
    <row r="17" spans="1:9" x14ac:dyDescent="0.45">
      <c r="A17" t="s">
        <v>297</v>
      </c>
      <c r="B17" t="s">
        <v>57</v>
      </c>
      <c r="C17">
        <v>3.1</v>
      </c>
      <c r="D17">
        <v>0.7</v>
      </c>
      <c r="E17">
        <v>-0.2</v>
      </c>
      <c r="F17">
        <v>0.6</v>
      </c>
      <c r="G17">
        <v>23.4</v>
      </c>
      <c r="H17">
        <v>2.5</v>
      </c>
      <c r="I17">
        <v>20.3</v>
      </c>
    </row>
    <row r="18" spans="1:9" x14ac:dyDescent="0.45">
      <c r="A18" t="s">
        <v>273</v>
      </c>
      <c r="B18" t="s">
        <v>62</v>
      </c>
      <c r="C18">
        <v>2.2999999999999998</v>
      </c>
      <c r="D18">
        <v>0.5</v>
      </c>
      <c r="E18">
        <v>-0.7</v>
      </c>
      <c r="F18">
        <v>-0.2</v>
      </c>
      <c r="G18">
        <v>23.1</v>
      </c>
      <c r="H18">
        <v>2.5</v>
      </c>
      <c r="I18">
        <v>19.8</v>
      </c>
    </row>
    <row r="19" spans="1:9" x14ac:dyDescent="0.45">
      <c r="A19" t="s">
        <v>684</v>
      </c>
      <c r="B19" t="s">
        <v>80</v>
      </c>
      <c r="C19">
        <v>0.9</v>
      </c>
      <c r="D19">
        <v>-1.5</v>
      </c>
      <c r="E19">
        <v>0</v>
      </c>
      <c r="F19">
        <v>-1.5</v>
      </c>
      <c r="G19">
        <v>22.3</v>
      </c>
      <c r="H19">
        <v>2.4</v>
      </c>
      <c r="I19">
        <v>19.399999999999999</v>
      </c>
    </row>
    <row r="20" spans="1:9" x14ac:dyDescent="0.45">
      <c r="A20" t="s">
        <v>642</v>
      </c>
      <c r="B20" t="s">
        <v>102</v>
      </c>
      <c r="C20">
        <v>1.8</v>
      </c>
      <c r="D20">
        <v>-0.2</v>
      </c>
      <c r="E20">
        <v>-0.4</v>
      </c>
      <c r="F20">
        <v>-0.6</v>
      </c>
      <c r="G20">
        <v>22.2</v>
      </c>
      <c r="H20">
        <v>2.4</v>
      </c>
      <c r="I20">
        <v>19.100000000000001</v>
      </c>
    </row>
    <row r="21" spans="1:9" x14ac:dyDescent="0.45">
      <c r="A21" t="s">
        <v>330</v>
      </c>
      <c r="B21" t="s">
        <v>95</v>
      </c>
      <c r="C21">
        <v>1.7</v>
      </c>
      <c r="D21">
        <v>-0.2</v>
      </c>
      <c r="E21">
        <v>-0.3</v>
      </c>
      <c r="F21">
        <v>-0.5</v>
      </c>
      <c r="G21">
        <v>21.2</v>
      </c>
      <c r="H21">
        <v>2.2999999999999998</v>
      </c>
      <c r="I21">
        <v>18</v>
      </c>
    </row>
    <row r="22" spans="1:9" x14ac:dyDescent="0.45">
      <c r="A22" t="s">
        <v>292</v>
      </c>
      <c r="B22" t="s">
        <v>52</v>
      </c>
      <c r="C22">
        <v>3.5</v>
      </c>
      <c r="D22">
        <v>1.6</v>
      </c>
      <c r="E22">
        <v>-0.4</v>
      </c>
      <c r="F22">
        <v>1.2</v>
      </c>
      <c r="G22">
        <v>21.3</v>
      </c>
      <c r="H22">
        <v>2.2000000000000002</v>
      </c>
      <c r="I22">
        <v>17.899999999999999</v>
      </c>
    </row>
    <row r="23" spans="1:9" x14ac:dyDescent="0.45">
      <c r="A23" t="s">
        <v>633</v>
      </c>
      <c r="B23" t="s">
        <v>30</v>
      </c>
      <c r="C23">
        <v>2.2999999999999998</v>
      </c>
      <c r="D23">
        <v>0</v>
      </c>
      <c r="E23">
        <v>0.1</v>
      </c>
      <c r="F23">
        <v>0.1</v>
      </c>
      <c r="G23">
        <v>20.6</v>
      </c>
      <c r="H23">
        <v>2.2000000000000002</v>
      </c>
      <c r="I23">
        <v>17.8</v>
      </c>
    </row>
    <row r="24" spans="1:9" x14ac:dyDescent="0.45">
      <c r="A24" t="s">
        <v>277</v>
      </c>
      <c r="B24" t="s">
        <v>75</v>
      </c>
      <c r="C24">
        <v>1.1000000000000001</v>
      </c>
      <c r="D24">
        <v>0.3</v>
      </c>
      <c r="E24">
        <v>-1.3</v>
      </c>
      <c r="F24">
        <v>-1.1000000000000001</v>
      </c>
      <c r="G24">
        <v>20.6</v>
      </c>
      <c r="H24">
        <v>2.2000000000000002</v>
      </c>
      <c r="I24">
        <v>17.7</v>
      </c>
    </row>
    <row r="25" spans="1:9" x14ac:dyDescent="0.45">
      <c r="A25" t="s">
        <v>314</v>
      </c>
      <c r="B25" t="s">
        <v>102</v>
      </c>
      <c r="C25">
        <v>2.4</v>
      </c>
      <c r="D25">
        <v>0</v>
      </c>
      <c r="E25">
        <v>0.4</v>
      </c>
      <c r="F25">
        <v>0.3</v>
      </c>
      <c r="G25">
        <v>19.899999999999999</v>
      </c>
      <c r="H25">
        <v>2.1</v>
      </c>
      <c r="I25">
        <v>17</v>
      </c>
    </row>
    <row r="26" spans="1:9" x14ac:dyDescent="0.45">
      <c r="A26" t="s">
        <v>309</v>
      </c>
      <c r="B26" t="s">
        <v>22</v>
      </c>
      <c r="C26">
        <v>2.1</v>
      </c>
      <c r="D26">
        <v>-0.1</v>
      </c>
      <c r="E26">
        <v>0.1</v>
      </c>
      <c r="F26">
        <v>0</v>
      </c>
      <c r="G26">
        <v>20.2</v>
      </c>
      <c r="H26">
        <v>2.1</v>
      </c>
      <c r="I26">
        <v>17</v>
      </c>
    </row>
    <row r="27" spans="1:9" x14ac:dyDescent="0.45">
      <c r="A27" t="s">
        <v>289</v>
      </c>
      <c r="B27" t="s">
        <v>80</v>
      </c>
      <c r="C27">
        <v>2.9</v>
      </c>
      <c r="D27">
        <v>0.9</v>
      </c>
      <c r="E27">
        <v>-0.1</v>
      </c>
      <c r="F27">
        <v>0.8</v>
      </c>
      <c r="G27">
        <v>19.600000000000001</v>
      </c>
      <c r="H27">
        <v>2.1</v>
      </c>
      <c r="I27">
        <v>16.7</v>
      </c>
    </row>
    <row r="28" spans="1:9" x14ac:dyDescent="0.45">
      <c r="A28" t="s">
        <v>322</v>
      </c>
      <c r="B28" t="s">
        <v>26</v>
      </c>
      <c r="C28">
        <v>1.9</v>
      </c>
      <c r="D28">
        <v>-1.1000000000000001</v>
      </c>
      <c r="E28">
        <v>1</v>
      </c>
      <c r="F28">
        <v>-0.1</v>
      </c>
      <c r="G28">
        <v>19.399999999999999</v>
      </c>
      <c r="H28">
        <v>2</v>
      </c>
      <c r="I28">
        <v>16.3</v>
      </c>
    </row>
    <row r="29" spans="1:9" x14ac:dyDescent="0.45">
      <c r="A29" t="s">
        <v>335</v>
      </c>
      <c r="B29" t="s">
        <v>50</v>
      </c>
      <c r="C29">
        <v>2.8</v>
      </c>
      <c r="D29">
        <v>1.1000000000000001</v>
      </c>
      <c r="E29">
        <v>-0.3</v>
      </c>
      <c r="F29">
        <v>0.8</v>
      </c>
      <c r="G29">
        <v>19.2</v>
      </c>
      <c r="H29">
        <v>2</v>
      </c>
      <c r="I29">
        <v>16.3</v>
      </c>
    </row>
    <row r="30" spans="1:9" x14ac:dyDescent="0.45">
      <c r="A30" t="s">
        <v>265</v>
      </c>
      <c r="B30" t="s">
        <v>60</v>
      </c>
      <c r="C30">
        <v>2.2999999999999998</v>
      </c>
      <c r="D30">
        <v>0.6</v>
      </c>
      <c r="E30">
        <v>-0.3</v>
      </c>
      <c r="F30">
        <v>0.3</v>
      </c>
      <c r="G30">
        <v>19.2</v>
      </c>
      <c r="H30">
        <v>2</v>
      </c>
      <c r="I30">
        <v>16.2</v>
      </c>
    </row>
    <row r="31" spans="1:9" x14ac:dyDescent="0.45">
      <c r="A31" t="s">
        <v>266</v>
      </c>
      <c r="B31" t="s">
        <v>26</v>
      </c>
      <c r="C31">
        <v>1.5</v>
      </c>
      <c r="D31">
        <v>-1</v>
      </c>
      <c r="E31">
        <v>0.5</v>
      </c>
      <c r="F31">
        <v>-0.5</v>
      </c>
      <c r="G31">
        <v>19.100000000000001</v>
      </c>
      <c r="H31">
        <v>2</v>
      </c>
      <c r="I31">
        <v>16.2</v>
      </c>
    </row>
    <row r="32" spans="1:9" x14ac:dyDescent="0.45">
      <c r="A32" t="s">
        <v>336</v>
      </c>
      <c r="B32" t="s">
        <v>75</v>
      </c>
      <c r="C32">
        <v>1.9</v>
      </c>
      <c r="D32">
        <v>0.1</v>
      </c>
      <c r="E32">
        <v>-0.1</v>
      </c>
      <c r="F32">
        <v>0</v>
      </c>
      <c r="G32">
        <v>18.399999999999999</v>
      </c>
      <c r="H32">
        <v>2</v>
      </c>
      <c r="I32">
        <v>15.7</v>
      </c>
    </row>
    <row r="33" spans="1:9" x14ac:dyDescent="0.45">
      <c r="A33" t="s">
        <v>282</v>
      </c>
      <c r="B33" t="s">
        <v>52</v>
      </c>
      <c r="C33">
        <v>2.2000000000000002</v>
      </c>
      <c r="D33">
        <v>0.1</v>
      </c>
      <c r="E33">
        <v>0.2</v>
      </c>
      <c r="F33">
        <v>0.2</v>
      </c>
      <c r="G33">
        <v>18.7</v>
      </c>
      <c r="H33">
        <v>2</v>
      </c>
      <c r="I33">
        <v>15.6</v>
      </c>
    </row>
    <row r="34" spans="1:9" x14ac:dyDescent="0.45">
      <c r="A34" t="s">
        <v>294</v>
      </c>
      <c r="B34" t="s">
        <v>39</v>
      </c>
      <c r="C34">
        <v>2.5</v>
      </c>
      <c r="D34">
        <v>-0.2</v>
      </c>
      <c r="E34">
        <v>0.8</v>
      </c>
      <c r="F34">
        <v>0.6</v>
      </c>
      <c r="G34">
        <v>17.899999999999999</v>
      </c>
      <c r="H34">
        <v>1.9</v>
      </c>
      <c r="I34">
        <v>15.2</v>
      </c>
    </row>
    <row r="35" spans="1:9" x14ac:dyDescent="0.45">
      <c r="A35" t="s">
        <v>295</v>
      </c>
      <c r="B35" t="s">
        <v>18</v>
      </c>
      <c r="C35">
        <v>2</v>
      </c>
      <c r="D35">
        <v>-0.4</v>
      </c>
      <c r="E35">
        <v>0.5</v>
      </c>
      <c r="F35">
        <v>0.1</v>
      </c>
      <c r="G35">
        <v>17.8</v>
      </c>
      <c r="H35">
        <v>1.9</v>
      </c>
      <c r="I35">
        <v>15.1</v>
      </c>
    </row>
    <row r="36" spans="1:9" x14ac:dyDescent="0.45">
      <c r="A36" t="s">
        <v>311</v>
      </c>
      <c r="B36" t="s">
        <v>41</v>
      </c>
      <c r="C36">
        <v>1.7</v>
      </c>
      <c r="D36">
        <v>0.2</v>
      </c>
      <c r="E36">
        <v>-0.4</v>
      </c>
      <c r="F36">
        <v>-0.2</v>
      </c>
      <c r="G36">
        <v>17.600000000000001</v>
      </c>
      <c r="H36">
        <v>1.9</v>
      </c>
      <c r="I36">
        <v>14.8</v>
      </c>
    </row>
    <row r="37" spans="1:9" x14ac:dyDescent="0.45">
      <c r="A37" t="s">
        <v>269</v>
      </c>
      <c r="B37" t="s">
        <v>24</v>
      </c>
      <c r="C37">
        <v>1.8</v>
      </c>
      <c r="D37">
        <v>0.2</v>
      </c>
      <c r="E37">
        <v>-0.3</v>
      </c>
      <c r="F37">
        <v>-0.1</v>
      </c>
      <c r="G37">
        <v>17.3</v>
      </c>
      <c r="H37">
        <v>1.8</v>
      </c>
      <c r="I37">
        <v>14.7</v>
      </c>
    </row>
    <row r="38" spans="1:9" x14ac:dyDescent="0.45">
      <c r="A38" t="s">
        <v>804</v>
      </c>
      <c r="B38" t="s">
        <v>75</v>
      </c>
      <c r="C38">
        <v>1.7</v>
      </c>
      <c r="D38">
        <v>0.3</v>
      </c>
      <c r="E38">
        <v>-0.5</v>
      </c>
      <c r="F38">
        <v>-0.1</v>
      </c>
      <c r="G38">
        <v>17.100000000000001</v>
      </c>
      <c r="H38">
        <v>1.8</v>
      </c>
      <c r="I38">
        <v>14.5</v>
      </c>
    </row>
    <row r="39" spans="1:9" x14ac:dyDescent="0.45">
      <c r="A39" t="s">
        <v>813</v>
      </c>
      <c r="B39" t="s">
        <v>22</v>
      </c>
      <c r="C39">
        <v>2.2000000000000002</v>
      </c>
      <c r="D39">
        <v>1.3</v>
      </c>
      <c r="E39">
        <v>-0.8</v>
      </c>
      <c r="F39">
        <v>0.5</v>
      </c>
      <c r="G39">
        <v>17</v>
      </c>
      <c r="H39">
        <v>1.8</v>
      </c>
      <c r="I39">
        <v>14.3</v>
      </c>
    </row>
    <row r="40" spans="1:9" x14ac:dyDescent="0.45">
      <c r="A40" t="s">
        <v>543</v>
      </c>
      <c r="B40" t="s">
        <v>32</v>
      </c>
      <c r="C40">
        <v>2.9</v>
      </c>
      <c r="D40">
        <v>0.5</v>
      </c>
      <c r="E40">
        <v>0.7</v>
      </c>
      <c r="F40">
        <v>1.1000000000000001</v>
      </c>
      <c r="G40">
        <v>16.899999999999999</v>
      </c>
      <c r="H40">
        <v>1.8</v>
      </c>
      <c r="I40">
        <v>14.2</v>
      </c>
    </row>
    <row r="41" spans="1:9" x14ac:dyDescent="0.45">
      <c r="A41" t="s">
        <v>764</v>
      </c>
      <c r="B41" t="s">
        <v>28</v>
      </c>
      <c r="C41">
        <v>2.5</v>
      </c>
      <c r="D41">
        <v>0.1</v>
      </c>
      <c r="E41">
        <v>0.7</v>
      </c>
      <c r="F41">
        <v>0.8</v>
      </c>
      <c r="G41">
        <v>16.399999999999999</v>
      </c>
      <c r="H41">
        <v>1.7</v>
      </c>
      <c r="I41">
        <v>13.9</v>
      </c>
    </row>
    <row r="42" spans="1:9" x14ac:dyDescent="0.45">
      <c r="A42" t="s">
        <v>313</v>
      </c>
      <c r="B42" t="s">
        <v>71</v>
      </c>
      <c r="C42">
        <v>1.1000000000000001</v>
      </c>
      <c r="D42">
        <v>-0.1</v>
      </c>
      <c r="E42">
        <v>-0.5</v>
      </c>
      <c r="F42">
        <v>-0.6</v>
      </c>
      <c r="G42">
        <v>15.8</v>
      </c>
      <c r="H42">
        <v>1.7</v>
      </c>
      <c r="I42">
        <v>13.2</v>
      </c>
    </row>
    <row r="43" spans="1:9" x14ac:dyDescent="0.45">
      <c r="A43" t="s">
        <v>272</v>
      </c>
      <c r="B43" t="s">
        <v>71</v>
      </c>
      <c r="C43">
        <v>0.7</v>
      </c>
      <c r="D43">
        <v>-1.6</v>
      </c>
      <c r="E43">
        <v>0.7</v>
      </c>
      <c r="F43">
        <v>-0.9</v>
      </c>
      <c r="G43">
        <v>15.8</v>
      </c>
      <c r="H43">
        <v>1.6</v>
      </c>
      <c r="I43">
        <v>13.2</v>
      </c>
    </row>
    <row r="44" spans="1:9" x14ac:dyDescent="0.45">
      <c r="A44" t="s">
        <v>291</v>
      </c>
      <c r="B44" t="s">
        <v>62</v>
      </c>
      <c r="C44">
        <v>0.3</v>
      </c>
      <c r="D44">
        <v>-0.4</v>
      </c>
      <c r="E44">
        <v>-0.9</v>
      </c>
      <c r="F44">
        <v>-1.3</v>
      </c>
      <c r="G44">
        <v>15.5</v>
      </c>
      <c r="H44">
        <v>1.6</v>
      </c>
      <c r="I44">
        <v>12.9</v>
      </c>
    </row>
    <row r="45" spans="1:9" x14ac:dyDescent="0.45">
      <c r="A45" t="s">
        <v>320</v>
      </c>
      <c r="B45" t="s">
        <v>35</v>
      </c>
      <c r="C45">
        <v>0.2</v>
      </c>
      <c r="D45">
        <v>-0.9</v>
      </c>
      <c r="E45">
        <v>-0.5</v>
      </c>
      <c r="F45">
        <v>-1.4</v>
      </c>
      <c r="G45">
        <v>15.1</v>
      </c>
      <c r="H45">
        <v>1.6</v>
      </c>
      <c r="I45">
        <v>12.7</v>
      </c>
    </row>
    <row r="46" spans="1:9" x14ac:dyDescent="0.45">
      <c r="A46" t="s">
        <v>530</v>
      </c>
      <c r="B46" t="s">
        <v>26</v>
      </c>
      <c r="C46">
        <v>0.4</v>
      </c>
      <c r="D46">
        <v>-0.7</v>
      </c>
      <c r="E46">
        <v>-0.5</v>
      </c>
      <c r="F46">
        <v>-1.2</v>
      </c>
      <c r="G46">
        <v>14.9</v>
      </c>
      <c r="H46">
        <v>1.5</v>
      </c>
      <c r="I46">
        <v>12.3</v>
      </c>
    </row>
    <row r="47" spans="1:9" x14ac:dyDescent="0.45">
      <c r="A47" t="s">
        <v>604</v>
      </c>
      <c r="B47" t="s">
        <v>62</v>
      </c>
      <c r="C47">
        <v>1.2</v>
      </c>
      <c r="D47">
        <v>0.3</v>
      </c>
      <c r="E47">
        <v>-0.6</v>
      </c>
      <c r="F47">
        <v>-0.3</v>
      </c>
      <c r="G47">
        <v>14.7</v>
      </c>
      <c r="H47">
        <v>1.5</v>
      </c>
      <c r="I47">
        <v>12.2</v>
      </c>
    </row>
    <row r="48" spans="1:9" x14ac:dyDescent="0.45">
      <c r="A48" t="s">
        <v>308</v>
      </c>
      <c r="B48" t="s">
        <v>20</v>
      </c>
      <c r="C48">
        <v>3</v>
      </c>
      <c r="D48">
        <v>0.2</v>
      </c>
      <c r="E48">
        <v>1.3</v>
      </c>
      <c r="F48">
        <v>1.5</v>
      </c>
      <c r="G48">
        <v>14.5</v>
      </c>
      <c r="H48">
        <v>1.5</v>
      </c>
      <c r="I48">
        <v>12</v>
      </c>
    </row>
    <row r="49" spans="1:9" x14ac:dyDescent="0.45">
      <c r="A49" t="s">
        <v>597</v>
      </c>
      <c r="B49" t="s">
        <v>48</v>
      </c>
      <c r="C49">
        <v>1.8</v>
      </c>
      <c r="D49">
        <v>-0.6</v>
      </c>
      <c r="E49">
        <v>0.9</v>
      </c>
      <c r="F49">
        <v>0.3</v>
      </c>
      <c r="G49">
        <v>14.2</v>
      </c>
      <c r="H49">
        <v>1.5</v>
      </c>
      <c r="I49">
        <v>11.8</v>
      </c>
    </row>
    <row r="50" spans="1:9" x14ac:dyDescent="0.45">
      <c r="A50" t="s">
        <v>306</v>
      </c>
      <c r="B50" t="s">
        <v>117</v>
      </c>
      <c r="C50">
        <v>0.6</v>
      </c>
      <c r="D50">
        <v>-0.1</v>
      </c>
      <c r="E50">
        <v>-0.8</v>
      </c>
      <c r="F50">
        <v>-0.8</v>
      </c>
      <c r="G50">
        <v>14</v>
      </c>
      <c r="H50">
        <v>1.5</v>
      </c>
      <c r="I50">
        <v>11.7</v>
      </c>
    </row>
    <row r="51" spans="1:9" x14ac:dyDescent="0.45">
      <c r="A51" t="s">
        <v>300</v>
      </c>
      <c r="B51" t="s">
        <v>52</v>
      </c>
      <c r="C51">
        <v>1.8</v>
      </c>
      <c r="D51">
        <v>0.9</v>
      </c>
      <c r="E51">
        <v>-0.5</v>
      </c>
      <c r="F51">
        <v>0.4</v>
      </c>
      <c r="G51">
        <v>13</v>
      </c>
      <c r="H51">
        <v>1.3</v>
      </c>
      <c r="I51">
        <v>10.6</v>
      </c>
    </row>
    <row r="52" spans="1:9" x14ac:dyDescent="0.45">
      <c r="A52" t="s">
        <v>317</v>
      </c>
      <c r="B52" t="s">
        <v>54</v>
      </c>
      <c r="C52">
        <v>3.7</v>
      </c>
      <c r="D52">
        <v>1.5</v>
      </c>
      <c r="E52">
        <v>0.9</v>
      </c>
      <c r="F52">
        <v>2.4</v>
      </c>
      <c r="G52">
        <v>12.3</v>
      </c>
      <c r="H52">
        <v>1.3</v>
      </c>
      <c r="I52">
        <v>10.1</v>
      </c>
    </row>
    <row r="53" spans="1:9" x14ac:dyDescent="0.45">
      <c r="A53" t="s">
        <v>341</v>
      </c>
      <c r="B53" t="s">
        <v>117</v>
      </c>
      <c r="C53">
        <v>1.3</v>
      </c>
      <c r="D53">
        <v>0.1</v>
      </c>
      <c r="E53">
        <v>0.1</v>
      </c>
      <c r="F53">
        <v>0.2</v>
      </c>
      <c r="G53">
        <v>10</v>
      </c>
      <c r="H53">
        <v>1</v>
      </c>
      <c r="I53">
        <v>8.1999999999999993</v>
      </c>
    </row>
    <row r="54" spans="1:9" x14ac:dyDescent="0.45">
      <c r="A54" t="s">
        <v>319</v>
      </c>
      <c r="B54" t="s">
        <v>57</v>
      </c>
      <c r="C54">
        <v>3.2</v>
      </c>
      <c r="D54">
        <v>1.4</v>
      </c>
      <c r="E54">
        <v>0.8</v>
      </c>
      <c r="F54">
        <v>2.2000000000000002</v>
      </c>
      <c r="G54">
        <v>9.9</v>
      </c>
      <c r="H54">
        <v>1</v>
      </c>
      <c r="I54">
        <v>8.1</v>
      </c>
    </row>
    <row r="55" spans="1:9" x14ac:dyDescent="0.45">
      <c r="A55" t="s">
        <v>279</v>
      </c>
      <c r="B55" t="s">
        <v>48</v>
      </c>
      <c r="C55">
        <v>3.4</v>
      </c>
      <c r="D55">
        <v>2.2000000000000002</v>
      </c>
      <c r="E55">
        <v>0.2</v>
      </c>
      <c r="F55">
        <v>2.4</v>
      </c>
      <c r="G55">
        <v>9.8000000000000007</v>
      </c>
      <c r="H55">
        <v>1</v>
      </c>
      <c r="I55">
        <v>8</v>
      </c>
    </row>
    <row r="56" spans="1:9" x14ac:dyDescent="0.45">
      <c r="A56" t="s">
        <v>302</v>
      </c>
      <c r="B56" t="s">
        <v>64</v>
      </c>
      <c r="C56">
        <v>1.4</v>
      </c>
      <c r="D56">
        <v>0.9</v>
      </c>
      <c r="E56">
        <v>-0.5</v>
      </c>
      <c r="F56">
        <v>0.4</v>
      </c>
      <c r="G56">
        <v>9.5</v>
      </c>
      <c r="H56">
        <v>1</v>
      </c>
      <c r="I56">
        <v>7.7</v>
      </c>
    </row>
    <row r="57" spans="1:9" x14ac:dyDescent="0.45">
      <c r="A57" t="s">
        <v>315</v>
      </c>
      <c r="B57" t="s">
        <v>32</v>
      </c>
      <c r="C57">
        <v>1.3</v>
      </c>
      <c r="D57">
        <v>0.2</v>
      </c>
      <c r="E57">
        <v>0.3</v>
      </c>
      <c r="F57">
        <v>0.4</v>
      </c>
      <c r="G57">
        <v>8.9</v>
      </c>
      <c r="H57">
        <v>0.9</v>
      </c>
      <c r="I57">
        <v>7.3</v>
      </c>
    </row>
    <row r="58" spans="1:9" x14ac:dyDescent="0.45">
      <c r="A58" t="s">
        <v>337</v>
      </c>
      <c r="B58" t="s">
        <v>35</v>
      </c>
      <c r="C58">
        <v>2.4</v>
      </c>
      <c r="D58">
        <v>0.1</v>
      </c>
      <c r="E58">
        <v>1.5</v>
      </c>
      <c r="F58">
        <v>1.6</v>
      </c>
      <c r="G58">
        <v>7.5</v>
      </c>
      <c r="H58">
        <v>0.8</v>
      </c>
      <c r="I58">
        <v>6.1</v>
      </c>
    </row>
    <row r="59" spans="1:9" x14ac:dyDescent="0.45">
      <c r="A59" t="s">
        <v>323</v>
      </c>
      <c r="B59" t="s">
        <v>80</v>
      </c>
      <c r="C59">
        <v>-0.2</v>
      </c>
      <c r="D59">
        <v>-1</v>
      </c>
      <c r="E59">
        <v>0.1</v>
      </c>
      <c r="F59">
        <v>-0.9</v>
      </c>
      <c r="G59">
        <v>6.8</v>
      </c>
      <c r="H59">
        <v>0.7</v>
      </c>
      <c r="I59">
        <v>5.5</v>
      </c>
    </row>
    <row r="60" spans="1:9" x14ac:dyDescent="0.45">
      <c r="A60" t="s">
        <v>318</v>
      </c>
      <c r="B60" t="s">
        <v>22</v>
      </c>
      <c r="C60">
        <v>0.6</v>
      </c>
      <c r="D60">
        <v>-0.2</v>
      </c>
      <c r="E60">
        <v>0.1</v>
      </c>
      <c r="F60">
        <v>0</v>
      </c>
      <c r="G60">
        <v>6.5</v>
      </c>
      <c r="H60">
        <v>0.7</v>
      </c>
      <c r="I60">
        <v>5.2</v>
      </c>
    </row>
    <row r="61" spans="1:9" x14ac:dyDescent="0.45">
      <c r="A61" t="s">
        <v>285</v>
      </c>
      <c r="B61" t="s">
        <v>43</v>
      </c>
      <c r="C61">
        <v>1.4</v>
      </c>
      <c r="D61">
        <v>-0.2</v>
      </c>
      <c r="E61">
        <v>1</v>
      </c>
      <c r="F61">
        <v>0.8</v>
      </c>
      <c r="G61">
        <v>5.8</v>
      </c>
      <c r="H61">
        <v>0.6</v>
      </c>
      <c r="I61">
        <v>4.7</v>
      </c>
    </row>
    <row r="62" spans="1:9" x14ac:dyDescent="0.45">
      <c r="A62" t="s">
        <v>333</v>
      </c>
      <c r="B62" t="s">
        <v>35</v>
      </c>
      <c r="C62">
        <v>1.7</v>
      </c>
      <c r="D62">
        <v>0.2</v>
      </c>
      <c r="E62">
        <v>0.9</v>
      </c>
      <c r="F62">
        <v>1.2</v>
      </c>
      <c r="G62">
        <v>5.6</v>
      </c>
      <c r="H62">
        <v>0.6</v>
      </c>
      <c r="I62">
        <v>4.5</v>
      </c>
    </row>
    <row r="63" spans="1:9" x14ac:dyDescent="0.45">
      <c r="A63" t="s">
        <v>765</v>
      </c>
      <c r="B63" t="s">
        <v>24</v>
      </c>
      <c r="C63">
        <v>1.7</v>
      </c>
      <c r="D63">
        <v>0.9</v>
      </c>
      <c r="E63">
        <v>0.3</v>
      </c>
      <c r="F63">
        <v>1.2</v>
      </c>
      <c r="G63">
        <v>5.2</v>
      </c>
      <c r="H63">
        <v>0.5</v>
      </c>
      <c r="I63">
        <v>4.2</v>
      </c>
    </row>
    <row r="64" spans="1:9" x14ac:dyDescent="0.45">
      <c r="A64" t="s">
        <v>332</v>
      </c>
      <c r="B64" t="s">
        <v>36</v>
      </c>
      <c r="C64">
        <v>0.7</v>
      </c>
      <c r="D64">
        <v>0.3</v>
      </c>
      <c r="E64">
        <v>-0.1</v>
      </c>
      <c r="F64">
        <v>0.2</v>
      </c>
      <c r="G64">
        <v>5.0999999999999996</v>
      </c>
      <c r="H64">
        <v>0.5</v>
      </c>
      <c r="I64">
        <v>4.0999999999999996</v>
      </c>
    </row>
    <row r="65" spans="1:9" x14ac:dyDescent="0.45">
      <c r="A65" t="s">
        <v>298</v>
      </c>
      <c r="B65" t="s">
        <v>26</v>
      </c>
      <c r="C65">
        <v>2.2000000000000002</v>
      </c>
      <c r="D65">
        <v>0.8</v>
      </c>
      <c r="E65">
        <v>1</v>
      </c>
      <c r="F65">
        <v>1.8</v>
      </c>
      <c r="G65">
        <v>3.6</v>
      </c>
      <c r="H65">
        <v>0.4</v>
      </c>
      <c r="I65">
        <v>2.8</v>
      </c>
    </row>
    <row r="66" spans="1:9" x14ac:dyDescent="0.45">
      <c r="A66" t="s">
        <v>316</v>
      </c>
      <c r="B66" t="s">
        <v>1989</v>
      </c>
      <c r="C66">
        <v>0.2</v>
      </c>
      <c r="D66">
        <v>-0.5</v>
      </c>
      <c r="E66">
        <v>0.4</v>
      </c>
      <c r="F66">
        <v>-0.1</v>
      </c>
      <c r="G66">
        <v>3.2</v>
      </c>
      <c r="H66">
        <v>0.3</v>
      </c>
      <c r="I66">
        <v>2.6</v>
      </c>
    </row>
    <row r="67" spans="1:9" x14ac:dyDescent="0.45">
      <c r="A67" t="s">
        <v>321</v>
      </c>
      <c r="B67" t="s">
        <v>64</v>
      </c>
      <c r="C67">
        <v>1.5</v>
      </c>
      <c r="D67">
        <v>0.7</v>
      </c>
      <c r="E67">
        <v>0.6</v>
      </c>
      <c r="F67">
        <v>1.2</v>
      </c>
      <c r="G67">
        <v>3.1</v>
      </c>
      <c r="H67">
        <v>0.3</v>
      </c>
      <c r="I67">
        <v>2.5</v>
      </c>
    </row>
    <row r="68" spans="1:9" x14ac:dyDescent="0.45">
      <c r="A68" t="s">
        <v>307</v>
      </c>
      <c r="B68" t="s">
        <v>22</v>
      </c>
      <c r="C68">
        <v>1.8</v>
      </c>
      <c r="D68">
        <v>0.7</v>
      </c>
      <c r="E68">
        <v>1</v>
      </c>
      <c r="F68">
        <v>1.6</v>
      </c>
      <c r="G68">
        <v>1.8</v>
      </c>
      <c r="H68">
        <v>0.2</v>
      </c>
      <c r="I68">
        <v>1.4</v>
      </c>
    </row>
    <row r="69" spans="1:9" x14ac:dyDescent="0.45">
      <c r="A69" t="s">
        <v>577</v>
      </c>
      <c r="B69" t="s">
        <v>54</v>
      </c>
      <c r="C69">
        <v>0.5</v>
      </c>
      <c r="D69">
        <v>0.2</v>
      </c>
      <c r="E69">
        <v>0.3</v>
      </c>
      <c r="F69">
        <v>0.4</v>
      </c>
      <c r="G69">
        <v>0.9</v>
      </c>
      <c r="H69">
        <v>0.1</v>
      </c>
      <c r="I69">
        <v>0.7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EF324-E867-419A-A002-C8BAB2A48A19}">
  <dimension ref="A1:P69"/>
  <sheetViews>
    <sheetView workbookViewId="0"/>
  </sheetViews>
  <sheetFormatPr defaultRowHeight="14.25" x14ac:dyDescent="0.45"/>
  <cols>
    <col min="1" max="1" width="16" bestFit="1" customWidth="1"/>
    <col min="2" max="2" width="7.265625" bestFit="1" customWidth="1"/>
    <col min="3" max="3" width="6.6640625" bestFit="1" customWidth="1"/>
    <col min="4" max="4" width="7.265625" bestFit="1" customWidth="1"/>
    <col min="5" max="5" width="7.6640625" bestFit="1" customWidth="1"/>
    <col min="6" max="6" width="7.06640625" bestFit="1" customWidth="1"/>
    <col min="7" max="7" width="6.6640625" bestFit="1" customWidth="1"/>
    <col min="8" max="8" width="5.33203125" bestFit="1" customWidth="1"/>
    <col min="9" max="9" width="5.796875" bestFit="1" customWidth="1"/>
    <col min="10" max="10" width="6.73046875" bestFit="1" customWidth="1"/>
    <col min="11" max="11" width="6.19921875" bestFit="1" customWidth="1"/>
    <col min="12" max="12" width="6.9296875" bestFit="1" customWidth="1"/>
    <col min="13" max="13" width="8.73046875" bestFit="1" customWidth="1"/>
    <col min="14" max="14" width="8.19921875" bestFit="1" customWidth="1"/>
    <col min="15" max="15" width="5.19921875" bestFit="1" customWidth="1"/>
    <col min="16" max="16" width="5.53125" bestFit="1" customWidth="1"/>
  </cols>
  <sheetData>
    <row r="1" spans="1:16" x14ac:dyDescent="0.45">
      <c r="A1" t="s">
        <v>0</v>
      </c>
      <c r="B1" t="s">
        <v>1</v>
      </c>
      <c r="C1" t="s">
        <v>352</v>
      </c>
      <c r="D1" t="s">
        <v>353</v>
      </c>
      <c r="E1" t="s">
        <v>354</v>
      </c>
      <c r="F1" t="s">
        <v>355</v>
      </c>
      <c r="G1" t="s">
        <v>356</v>
      </c>
      <c r="H1" t="s">
        <v>357</v>
      </c>
      <c r="I1" t="s">
        <v>358</v>
      </c>
      <c r="J1" t="s">
        <v>359</v>
      </c>
      <c r="K1" t="s">
        <v>360</v>
      </c>
      <c r="L1" t="s">
        <v>361</v>
      </c>
      <c r="M1" t="s">
        <v>362</v>
      </c>
      <c r="N1" t="s">
        <v>363</v>
      </c>
      <c r="O1" t="s">
        <v>364</v>
      </c>
      <c r="P1" t="s">
        <v>365</v>
      </c>
    </row>
    <row r="2" spans="1:16" x14ac:dyDescent="0.45">
      <c r="A2" t="s">
        <v>280</v>
      </c>
      <c r="B2" t="s">
        <v>20</v>
      </c>
      <c r="C2">
        <v>3.23</v>
      </c>
      <c r="D2">
        <v>-6.51</v>
      </c>
      <c r="E2">
        <v>9.73</v>
      </c>
      <c r="F2">
        <v>32.380000000000003</v>
      </c>
      <c r="G2">
        <v>3.2</v>
      </c>
      <c r="H2">
        <v>1</v>
      </c>
      <c r="I2">
        <v>0.95</v>
      </c>
      <c r="J2">
        <v>0.87</v>
      </c>
      <c r="K2">
        <v>1.1599999999999999</v>
      </c>
      <c r="L2">
        <v>19</v>
      </c>
      <c r="M2">
        <v>2.63</v>
      </c>
      <c r="N2">
        <v>0.61</v>
      </c>
      <c r="O2">
        <v>0</v>
      </c>
      <c r="P2">
        <v>0</v>
      </c>
    </row>
    <row r="3" spans="1:16" x14ac:dyDescent="0.45">
      <c r="A3" t="s">
        <v>274</v>
      </c>
      <c r="B3" t="s">
        <v>50</v>
      </c>
      <c r="C3">
        <v>2.35</v>
      </c>
      <c r="D3">
        <v>-6.11</v>
      </c>
      <c r="E3">
        <v>8.4700000000000006</v>
      </c>
      <c r="F3">
        <v>23.65</v>
      </c>
      <c r="G3">
        <v>2.2999999999999998</v>
      </c>
      <c r="H3">
        <v>0.93</v>
      </c>
      <c r="I3">
        <v>0.89</v>
      </c>
      <c r="J3">
        <v>0.87</v>
      </c>
      <c r="K3">
        <v>0.81</v>
      </c>
      <c r="L3">
        <v>19</v>
      </c>
      <c r="M3">
        <v>1.96</v>
      </c>
      <c r="N3">
        <v>0.57999999999999996</v>
      </c>
      <c r="O3">
        <v>0</v>
      </c>
      <c r="P3">
        <v>0</v>
      </c>
    </row>
    <row r="4" spans="1:16" x14ac:dyDescent="0.45">
      <c r="A4" t="s">
        <v>278</v>
      </c>
      <c r="B4" t="s">
        <v>102</v>
      </c>
      <c r="C4">
        <v>2.27</v>
      </c>
      <c r="D4">
        <v>-5.09</v>
      </c>
      <c r="E4">
        <v>7.36</v>
      </c>
      <c r="F4">
        <v>24.03</v>
      </c>
      <c r="G4">
        <v>2.4300000000000002</v>
      </c>
      <c r="H4">
        <v>0.86</v>
      </c>
      <c r="I4">
        <v>0.86</v>
      </c>
      <c r="J4">
        <v>0.87</v>
      </c>
      <c r="K4">
        <v>0.74</v>
      </c>
      <c r="L4">
        <v>18</v>
      </c>
      <c r="M4">
        <v>2.4500000000000002</v>
      </c>
      <c r="N4">
        <v>0.18</v>
      </c>
      <c r="O4">
        <v>0</v>
      </c>
      <c r="P4">
        <v>0</v>
      </c>
    </row>
    <row r="5" spans="1:16" x14ac:dyDescent="0.45">
      <c r="A5" t="s">
        <v>267</v>
      </c>
      <c r="B5" t="s">
        <v>132</v>
      </c>
      <c r="C5">
        <v>2.11</v>
      </c>
      <c r="D5">
        <v>-6.2</v>
      </c>
      <c r="E5">
        <v>8.31</v>
      </c>
      <c r="F5">
        <v>17.23</v>
      </c>
      <c r="G5">
        <v>1.76</v>
      </c>
      <c r="H5">
        <v>1.03</v>
      </c>
      <c r="I5">
        <v>0.98</v>
      </c>
      <c r="J5">
        <v>0.87</v>
      </c>
      <c r="K5">
        <v>1.1200000000000001</v>
      </c>
      <c r="L5">
        <v>19</v>
      </c>
      <c r="M5">
        <v>2.44</v>
      </c>
      <c r="N5">
        <v>-0.39</v>
      </c>
      <c r="O5">
        <v>0</v>
      </c>
      <c r="P5">
        <v>0</v>
      </c>
    </row>
    <row r="6" spans="1:16" x14ac:dyDescent="0.45">
      <c r="A6" t="s">
        <v>275</v>
      </c>
      <c r="B6" t="s">
        <v>50</v>
      </c>
      <c r="C6">
        <v>1.99</v>
      </c>
      <c r="D6">
        <v>-5.31</v>
      </c>
      <c r="E6">
        <v>7.3</v>
      </c>
      <c r="F6">
        <v>19.84</v>
      </c>
      <c r="G6">
        <v>2</v>
      </c>
      <c r="H6">
        <v>0.86</v>
      </c>
      <c r="I6">
        <v>0.86</v>
      </c>
      <c r="J6">
        <v>0.88</v>
      </c>
      <c r="K6">
        <v>0.9</v>
      </c>
      <c r="L6">
        <v>17</v>
      </c>
      <c r="M6">
        <v>1.82</v>
      </c>
      <c r="N6">
        <v>0.5</v>
      </c>
      <c r="O6">
        <v>0</v>
      </c>
      <c r="P6">
        <v>0</v>
      </c>
    </row>
    <row r="7" spans="1:16" x14ac:dyDescent="0.45">
      <c r="A7" t="s">
        <v>293</v>
      </c>
      <c r="B7" t="s">
        <v>32</v>
      </c>
      <c r="C7">
        <v>1.97</v>
      </c>
      <c r="D7">
        <v>-4.95</v>
      </c>
      <c r="E7">
        <v>6.92</v>
      </c>
      <c r="F7">
        <v>23.13</v>
      </c>
      <c r="G7">
        <v>2.2999999999999998</v>
      </c>
      <c r="H7">
        <v>0.86</v>
      </c>
      <c r="I7">
        <v>0.83</v>
      </c>
      <c r="J7">
        <v>0.87</v>
      </c>
      <c r="K7">
        <v>0.63</v>
      </c>
      <c r="L7">
        <v>17</v>
      </c>
      <c r="M7">
        <v>2.76</v>
      </c>
      <c r="N7">
        <v>-0.47</v>
      </c>
      <c r="O7">
        <v>0</v>
      </c>
      <c r="P7">
        <v>0</v>
      </c>
    </row>
    <row r="8" spans="1:16" x14ac:dyDescent="0.45">
      <c r="A8" t="s">
        <v>263</v>
      </c>
      <c r="B8" t="s">
        <v>60</v>
      </c>
      <c r="C8">
        <v>1.94</v>
      </c>
      <c r="D8">
        <v>-6.32</v>
      </c>
      <c r="E8">
        <v>8.27</v>
      </c>
      <c r="F8">
        <v>21.62</v>
      </c>
      <c r="G8">
        <v>2.13</v>
      </c>
      <c r="H8">
        <v>0.91</v>
      </c>
      <c r="I8">
        <v>0.85</v>
      </c>
      <c r="J8">
        <v>0.88</v>
      </c>
      <c r="K8">
        <v>0.88</v>
      </c>
      <c r="L8">
        <v>18</v>
      </c>
      <c r="M8">
        <v>3.03</v>
      </c>
      <c r="N8">
        <v>-0.9</v>
      </c>
      <c r="O8">
        <v>0</v>
      </c>
      <c r="P8">
        <v>0</v>
      </c>
    </row>
    <row r="9" spans="1:16" x14ac:dyDescent="0.45">
      <c r="A9" t="s">
        <v>268</v>
      </c>
      <c r="B9" t="s">
        <v>20</v>
      </c>
      <c r="C9">
        <v>1.92</v>
      </c>
      <c r="D9">
        <v>-6.82</v>
      </c>
      <c r="E9">
        <v>8.75</v>
      </c>
      <c r="F9">
        <v>18.27</v>
      </c>
      <c r="G9">
        <v>1.79</v>
      </c>
      <c r="H9">
        <v>1.02</v>
      </c>
      <c r="I9">
        <v>0.97</v>
      </c>
      <c r="J9">
        <v>0.88</v>
      </c>
      <c r="K9">
        <v>1.26</v>
      </c>
      <c r="L9">
        <v>18</v>
      </c>
      <c r="M9">
        <v>1.74</v>
      </c>
      <c r="N9">
        <v>0.15</v>
      </c>
      <c r="O9">
        <v>0</v>
      </c>
      <c r="P9">
        <v>0</v>
      </c>
    </row>
    <row r="10" spans="1:16" x14ac:dyDescent="0.45">
      <c r="A10" t="s">
        <v>317</v>
      </c>
      <c r="B10" t="s">
        <v>54</v>
      </c>
      <c r="C10">
        <v>1.82</v>
      </c>
      <c r="D10">
        <v>-5.94</v>
      </c>
      <c r="E10">
        <v>7.76</v>
      </c>
      <c r="F10">
        <v>22.25</v>
      </c>
      <c r="G10">
        <v>2.2200000000000002</v>
      </c>
      <c r="H10">
        <v>0.91</v>
      </c>
      <c r="I10">
        <v>0.84</v>
      </c>
      <c r="J10">
        <v>0.87</v>
      </c>
      <c r="K10">
        <v>1.07</v>
      </c>
      <c r="L10">
        <v>18</v>
      </c>
      <c r="M10">
        <v>1.74</v>
      </c>
      <c r="N10">
        <v>0.27</v>
      </c>
      <c r="O10">
        <v>0</v>
      </c>
      <c r="P10">
        <v>0</v>
      </c>
    </row>
    <row r="11" spans="1:16" x14ac:dyDescent="0.45">
      <c r="A11" t="s">
        <v>287</v>
      </c>
      <c r="B11" t="s">
        <v>18</v>
      </c>
      <c r="C11">
        <v>1.71</v>
      </c>
      <c r="D11">
        <v>-6.62</v>
      </c>
      <c r="E11">
        <v>8.33</v>
      </c>
      <c r="F11">
        <v>21.59</v>
      </c>
      <c r="G11">
        <v>2.2400000000000002</v>
      </c>
      <c r="H11">
        <v>0.9</v>
      </c>
      <c r="I11">
        <v>0.82</v>
      </c>
      <c r="J11">
        <v>0.87</v>
      </c>
      <c r="K11">
        <v>0.68</v>
      </c>
      <c r="L11">
        <v>19</v>
      </c>
      <c r="M11">
        <v>1.48</v>
      </c>
      <c r="N11">
        <v>0.41</v>
      </c>
      <c r="O11">
        <v>0</v>
      </c>
      <c r="P11">
        <v>0</v>
      </c>
    </row>
    <row r="12" spans="1:16" x14ac:dyDescent="0.45">
      <c r="A12" t="s">
        <v>319</v>
      </c>
      <c r="B12" t="s">
        <v>57</v>
      </c>
      <c r="C12">
        <v>1.7</v>
      </c>
      <c r="D12">
        <v>-5.88</v>
      </c>
      <c r="E12">
        <v>7.57</v>
      </c>
      <c r="F12">
        <v>19.02</v>
      </c>
      <c r="G12">
        <v>1.85</v>
      </c>
      <c r="H12">
        <v>0.9</v>
      </c>
      <c r="I12">
        <v>0.9</v>
      </c>
      <c r="J12">
        <v>0.88</v>
      </c>
      <c r="K12">
        <v>1.02</v>
      </c>
      <c r="L12">
        <v>18</v>
      </c>
      <c r="M12">
        <v>0.72</v>
      </c>
      <c r="N12">
        <v>1.1599999999999999</v>
      </c>
      <c r="O12">
        <v>0</v>
      </c>
      <c r="P12">
        <v>0</v>
      </c>
    </row>
    <row r="13" spans="1:16" x14ac:dyDescent="0.45">
      <c r="A13" t="s">
        <v>289</v>
      </c>
      <c r="B13" t="s">
        <v>80</v>
      </c>
      <c r="C13">
        <v>1.67</v>
      </c>
      <c r="D13">
        <v>-6.41</v>
      </c>
      <c r="E13">
        <v>8.08</v>
      </c>
      <c r="F13">
        <v>14.66</v>
      </c>
      <c r="G13">
        <v>1.43</v>
      </c>
      <c r="H13">
        <v>0.91</v>
      </c>
      <c r="I13">
        <v>0.92</v>
      </c>
      <c r="J13">
        <v>0.88</v>
      </c>
      <c r="K13">
        <v>0.93</v>
      </c>
      <c r="L13">
        <v>19</v>
      </c>
      <c r="M13">
        <v>1.58</v>
      </c>
      <c r="N13">
        <v>0.25</v>
      </c>
      <c r="O13">
        <v>0</v>
      </c>
      <c r="P13">
        <v>0</v>
      </c>
    </row>
    <row r="14" spans="1:16" x14ac:dyDescent="0.45">
      <c r="A14" t="s">
        <v>297</v>
      </c>
      <c r="B14" t="s">
        <v>57</v>
      </c>
      <c r="C14">
        <v>1.62</v>
      </c>
      <c r="D14">
        <v>-7.06</v>
      </c>
      <c r="E14">
        <v>8.68</v>
      </c>
      <c r="F14">
        <v>17.190000000000001</v>
      </c>
      <c r="G14">
        <v>1.66</v>
      </c>
      <c r="H14">
        <v>1.03</v>
      </c>
      <c r="I14">
        <v>0.96</v>
      </c>
      <c r="J14">
        <v>0.87</v>
      </c>
      <c r="K14">
        <v>1.33</v>
      </c>
      <c r="L14">
        <v>19</v>
      </c>
      <c r="M14">
        <v>1.78</v>
      </c>
      <c r="N14">
        <v>-0.2</v>
      </c>
      <c r="O14">
        <v>0</v>
      </c>
      <c r="P14">
        <v>0</v>
      </c>
    </row>
    <row r="15" spans="1:16" x14ac:dyDescent="0.45">
      <c r="A15" t="s">
        <v>279</v>
      </c>
      <c r="B15" t="s">
        <v>48</v>
      </c>
      <c r="C15">
        <v>1.58</v>
      </c>
      <c r="D15">
        <v>-5.48</v>
      </c>
      <c r="E15">
        <v>7.07</v>
      </c>
      <c r="F15">
        <v>20.64</v>
      </c>
      <c r="G15">
        <v>2.0699999999999998</v>
      </c>
      <c r="H15">
        <v>0.91</v>
      </c>
      <c r="I15">
        <v>0.92</v>
      </c>
      <c r="J15">
        <v>0.87</v>
      </c>
      <c r="K15">
        <v>1.04</v>
      </c>
      <c r="L15">
        <v>16</v>
      </c>
      <c r="M15">
        <v>1.67</v>
      </c>
      <c r="N15">
        <v>0.08</v>
      </c>
      <c r="O15">
        <v>0</v>
      </c>
      <c r="P15">
        <v>0</v>
      </c>
    </row>
    <row r="16" spans="1:16" x14ac:dyDescent="0.45">
      <c r="A16" t="s">
        <v>3654</v>
      </c>
      <c r="B16" t="s">
        <v>50</v>
      </c>
      <c r="C16">
        <v>1.55</v>
      </c>
      <c r="D16">
        <v>-6.72</v>
      </c>
      <c r="E16">
        <v>8.27</v>
      </c>
      <c r="F16">
        <v>16.68</v>
      </c>
      <c r="G16">
        <v>1.67</v>
      </c>
      <c r="H16">
        <v>1.06</v>
      </c>
      <c r="I16">
        <v>0.95</v>
      </c>
      <c r="J16">
        <v>0.88</v>
      </c>
      <c r="K16">
        <v>1.23</v>
      </c>
      <c r="L16">
        <v>17</v>
      </c>
      <c r="M16">
        <v>1.8</v>
      </c>
      <c r="N16">
        <v>-0.34</v>
      </c>
      <c r="O16">
        <v>0</v>
      </c>
      <c r="P16">
        <v>0</v>
      </c>
    </row>
    <row r="17" spans="1:16" x14ac:dyDescent="0.45">
      <c r="A17" t="s">
        <v>335</v>
      </c>
      <c r="B17" t="s">
        <v>50</v>
      </c>
      <c r="C17">
        <v>1.53</v>
      </c>
      <c r="D17">
        <v>-6.82</v>
      </c>
      <c r="E17">
        <v>8.34</v>
      </c>
      <c r="F17">
        <v>15.2</v>
      </c>
      <c r="G17">
        <v>1.57</v>
      </c>
      <c r="H17">
        <v>0.9</v>
      </c>
      <c r="I17">
        <v>0.95</v>
      </c>
      <c r="J17">
        <v>0.87</v>
      </c>
      <c r="K17">
        <v>0.92</v>
      </c>
      <c r="L17">
        <v>18</v>
      </c>
      <c r="M17">
        <v>2.17</v>
      </c>
      <c r="N17">
        <v>-0.47</v>
      </c>
      <c r="O17">
        <v>0</v>
      </c>
      <c r="P17">
        <v>0</v>
      </c>
    </row>
    <row r="18" spans="1:16" x14ac:dyDescent="0.45">
      <c r="A18" t="s">
        <v>281</v>
      </c>
      <c r="B18" t="s">
        <v>52</v>
      </c>
      <c r="C18">
        <v>1.5</v>
      </c>
      <c r="D18">
        <v>-6.37</v>
      </c>
      <c r="E18">
        <v>7.86</v>
      </c>
      <c r="F18">
        <v>11.25</v>
      </c>
      <c r="G18">
        <v>1.1200000000000001</v>
      </c>
      <c r="H18">
        <v>0.92</v>
      </c>
      <c r="I18">
        <v>0.93</v>
      </c>
      <c r="J18">
        <v>0.88</v>
      </c>
      <c r="K18">
        <v>1.06</v>
      </c>
      <c r="L18">
        <v>19</v>
      </c>
      <c r="M18">
        <v>0.94</v>
      </c>
      <c r="N18">
        <v>0.68</v>
      </c>
      <c r="O18">
        <v>0</v>
      </c>
      <c r="P18">
        <v>0</v>
      </c>
    </row>
    <row r="19" spans="1:16" x14ac:dyDescent="0.45">
      <c r="A19" t="s">
        <v>813</v>
      </c>
      <c r="B19" t="s">
        <v>22</v>
      </c>
      <c r="C19">
        <v>1.5</v>
      </c>
      <c r="D19">
        <v>-5.94</v>
      </c>
      <c r="E19">
        <v>7.44</v>
      </c>
      <c r="F19">
        <v>13.28</v>
      </c>
      <c r="G19">
        <v>1.36</v>
      </c>
      <c r="H19">
        <v>0.99</v>
      </c>
      <c r="I19">
        <v>0.96</v>
      </c>
      <c r="J19">
        <v>0.88</v>
      </c>
      <c r="K19">
        <v>0.91</v>
      </c>
      <c r="L19">
        <v>18</v>
      </c>
      <c r="M19">
        <v>1.44</v>
      </c>
      <c r="N19">
        <v>7.0000000000000007E-2</v>
      </c>
      <c r="O19">
        <v>0</v>
      </c>
      <c r="P19">
        <v>0</v>
      </c>
    </row>
    <row r="20" spans="1:16" x14ac:dyDescent="0.45">
      <c r="A20" t="s">
        <v>543</v>
      </c>
      <c r="B20" t="s">
        <v>32</v>
      </c>
      <c r="C20">
        <v>1.43</v>
      </c>
      <c r="D20">
        <v>-6.41</v>
      </c>
      <c r="E20">
        <v>7.84</v>
      </c>
      <c r="F20">
        <v>13.14</v>
      </c>
      <c r="G20">
        <v>1.34</v>
      </c>
      <c r="H20">
        <v>0.97</v>
      </c>
      <c r="I20">
        <v>0.91</v>
      </c>
      <c r="J20">
        <v>0.88</v>
      </c>
      <c r="K20">
        <v>1.03</v>
      </c>
      <c r="L20">
        <v>16</v>
      </c>
      <c r="M20">
        <v>2.11</v>
      </c>
      <c r="N20">
        <v>-0.64</v>
      </c>
      <c r="O20">
        <v>0</v>
      </c>
      <c r="P20">
        <v>0</v>
      </c>
    </row>
    <row r="21" spans="1:16" x14ac:dyDescent="0.45">
      <c r="A21" t="s">
        <v>633</v>
      </c>
      <c r="B21" t="s">
        <v>30</v>
      </c>
      <c r="C21">
        <v>1.41</v>
      </c>
      <c r="D21">
        <v>-6.48</v>
      </c>
      <c r="E21">
        <v>7.89</v>
      </c>
      <c r="F21">
        <v>10.36</v>
      </c>
      <c r="G21">
        <v>1.04</v>
      </c>
      <c r="H21">
        <v>1.07</v>
      </c>
      <c r="I21">
        <v>1.01</v>
      </c>
      <c r="J21">
        <v>0.87</v>
      </c>
      <c r="K21">
        <v>1.1299999999999999</v>
      </c>
      <c r="L21">
        <v>17</v>
      </c>
      <c r="M21">
        <v>1.4</v>
      </c>
      <c r="N21">
        <v>-0.08</v>
      </c>
      <c r="O21">
        <v>0</v>
      </c>
      <c r="P21">
        <v>0</v>
      </c>
    </row>
    <row r="22" spans="1:16" x14ac:dyDescent="0.45">
      <c r="A22" t="s">
        <v>308</v>
      </c>
      <c r="B22" t="s">
        <v>20</v>
      </c>
      <c r="C22">
        <v>1.41</v>
      </c>
      <c r="D22">
        <v>-5.75</v>
      </c>
      <c r="E22">
        <v>7.17</v>
      </c>
      <c r="F22">
        <v>17.5</v>
      </c>
      <c r="G22">
        <v>1.62</v>
      </c>
      <c r="H22">
        <v>0.88</v>
      </c>
      <c r="I22">
        <v>0.84</v>
      </c>
      <c r="J22">
        <v>0.88</v>
      </c>
      <c r="K22">
        <v>0.83</v>
      </c>
      <c r="L22">
        <v>18</v>
      </c>
      <c r="M22">
        <v>1.55</v>
      </c>
      <c r="N22">
        <v>0.05</v>
      </c>
      <c r="O22">
        <v>0</v>
      </c>
      <c r="P22">
        <v>0</v>
      </c>
    </row>
    <row r="23" spans="1:16" x14ac:dyDescent="0.45">
      <c r="A23" t="s">
        <v>295</v>
      </c>
      <c r="B23" t="s">
        <v>18</v>
      </c>
      <c r="C23">
        <v>1.4</v>
      </c>
      <c r="D23">
        <v>-5.8</v>
      </c>
      <c r="E23">
        <v>7.2</v>
      </c>
      <c r="F23">
        <v>8.31</v>
      </c>
      <c r="G23">
        <v>0.89</v>
      </c>
      <c r="H23">
        <v>0.97</v>
      </c>
      <c r="I23">
        <v>0.94</v>
      </c>
      <c r="J23">
        <v>0.86</v>
      </c>
      <c r="K23">
        <v>1.33</v>
      </c>
      <c r="L23">
        <v>16</v>
      </c>
      <c r="M23">
        <v>0.44</v>
      </c>
      <c r="N23">
        <v>1.02</v>
      </c>
      <c r="O23">
        <v>0</v>
      </c>
      <c r="P23">
        <v>0</v>
      </c>
    </row>
    <row r="24" spans="1:16" x14ac:dyDescent="0.45">
      <c r="A24" t="s">
        <v>337</v>
      </c>
      <c r="B24" t="s">
        <v>35</v>
      </c>
      <c r="C24">
        <v>1.32</v>
      </c>
      <c r="D24">
        <v>-6.82</v>
      </c>
      <c r="E24">
        <v>8.14</v>
      </c>
      <c r="F24">
        <v>13.7</v>
      </c>
      <c r="G24">
        <v>1.24</v>
      </c>
      <c r="H24">
        <v>0.97</v>
      </c>
      <c r="I24">
        <v>0.92</v>
      </c>
      <c r="J24">
        <v>0.87</v>
      </c>
      <c r="K24">
        <v>0.91</v>
      </c>
      <c r="L24">
        <v>19</v>
      </c>
      <c r="M24">
        <v>0.33</v>
      </c>
      <c r="N24">
        <v>1.04</v>
      </c>
      <c r="O24">
        <v>0</v>
      </c>
      <c r="P24">
        <v>0</v>
      </c>
    </row>
    <row r="25" spans="1:16" x14ac:dyDescent="0.45">
      <c r="A25" t="s">
        <v>339</v>
      </c>
      <c r="B25" t="s">
        <v>132</v>
      </c>
      <c r="C25">
        <v>1.3</v>
      </c>
      <c r="D25">
        <v>-7.11</v>
      </c>
      <c r="E25">
        <v>8.41</v>
      </c>
      <c r="F25">
        <v>13.74</v>
      </c>
      <c r="G25">
        <v>1.38</v>
      </c>
      <c r="H25">
        <v>1.03</v>
      </c>
      <c r="I25">
        <v>0.96</v>
      </c>
      <c r="J25">
        <v>0.88</v>
      </c>
      <c r="K25">
        <v>1.43</v>
      </c>
      <c r="L25">
        <v>19</v>
      </c>
      <c r="M25">
        <v>1.9</v>
      </c>
      <c r="N25">
        <v>-0.63</v>
      </c>
      <c r="O25">
        <v>0</v>
      </c>
      <c r="P25">
        <v>0</v>
      </c>
    </row>
    <row r="26" spans="1:16" x14ac:dyDescent="0.45">
      <c r="A26" t="s">
        <v>764</v>
      </c>
      <c r="B26" t="s">
        <v>28</v>
      </c>
      <c r="C26">
        <v>1.29</v>
      </c>
      <c r="D26">
        <v>-5.62</v>
      </c>
      <c r="E26">
        <v>6.91</v>
      </c>
      <c r="F26">
        <v>15.19</v>
      </c>
      <c r="G26">
        <v>1.55</v>
      </c>
      <c r="H26">
        <v>0.94</v>
      </c>
      <c r="I26">
        <v>0.89</v>
      </c>
      <c r="J26">
        <v>0.88</v>
      </c>
      <c r="K26">
        <v>1.4</v>
      </c>
      <c r="L26">
        <v>16</v>
      </c>
      <c r="M26">
        <v>1.1599999999999999</v>
      </c>
      <c r="N26">
        <v>0.21</v>
      </c>
      <c r="O26">
        <v>0</v>
      </c>
      <c r="P26">
        <v>0</v>
      </c>
    </row>
    <row r="27" spans="1:16" x14ac:dyDescent="0.45">
      <c r="A27" t="s">
        <v>642</v>
      </c>
      <c r="B27" t="s">
        <v>102</v>
      </c>
      <c r="C27">
        <v>1.21</v>
      </c>
      <c r="D27">
        <v>-6.1</v>
      </c>
      <c r="E27">
        <v>7.31</v>
      </c>
      <c r="F27">
        <v>6.55</v>
      </c>
      <c r="G27">
        <v>0.7</v>
      </c>
      <c r="H27">
        <v>0.96</v>
      </c>
      <c r="I27">
        <v>0.92</v>
      </c>
      <c r="J27">
        <v>0.88</v>
      </c>
      <c r="K27">
        <v>1.27</v>
      </c>
      <c r="L27">
        <v>18</v>
      </c>
      <c r="M27">
        <v>1.17</v>
      </c>
      <c r="N27">
        <v>0.09</v>
      </c>
      <c r="O27">
        <v>0</v>
      </c>
      <c r="P27">
        <v>0</v>
      </c>
    </row>
    <row r="28" spans="1:16" x14ac:dyDescent="0.45">
      <c r="A28" t="s">
        <v>336</v>
      </c>
      <c r="B28" t="s">
        <v>75</v>
      </c>
      <c r="C28">
        <v>1.18</v>
      </c>
      <c r="D28">
        <v>-6.7</v>
      </c>
      <c r="E28">
        <v>7.88</v>
      </c>
      <c r="F28">
        <v>10.46</v>
      </c>
      <c r="G28">
        <v>1.08</v>
      </c>
      <c r="H28">
        <v>0.9</v>
      </c>
      <c r="I28">
        <v>0.88</v>
      </c>
      <c r="J28">
        <v>0.88</v>
      </c>
      <c r="K28">
        <v>1.1399999999999999</v>
      </c>
      <c r="L28">
        <v>20</v>
      </c>
      <c r="M28">
        <v>0.91</v>
      </c>
      <c r="N28">
        <v>0.4</v>
      </c>
      <c r="O28">
        <v>0</v>
      </c>
      <c r="P28">
        <v>0</v>
      </c>
    </row>
    <row r="29" spans="1:16" x14ac:dyDescent="0.45">
      <c r="A29" t="s">
        <v>292</v>
      </c>
      <c r="B29" t="s">
        <v>52</v>
      </c>
      <c r="C29">
        <v>1.1599999999999999</v>
      </c>
      <c r="D29">
        <v>-6.44</v>
      </c>
      <c r="E29">
        <v>7.6</v>
      </c>
      <c r="F29">
        <v>16.75</v>
      </c>
      <c r="G29">
        <v>1.74</v>
      </c>
      <c r="H29">
        <v>0.82</v>
      </c>
      <c r="I29">
        <v>0.9</v>
      </c>
      <c r="J29">
        <v>0.88</v>
      </c>
      <c r="K29">
        <v>0.83</v>
      </c>
      <c r="L29">
        <v>19</v>
      </c>
      <c r="M29">
        <v>2.31</v>
      </c>
      <c r="N29">
        <v>-0.9</v>
      </c>
      <c r="O29">
        <v>0</v>
      </c>
      <c r="P29">
        <v>0</v>
      </c>
    </row>
    <row r="30" spans="1:16" x14ac:dyDescent="0.45">
      <c r="A30" t="s">
        <v>531</v>
      </c>
      <c r="B30" t="s">
        <v>117</v>
      </c>
      <c r="C30">
        <v>1</v>
      </c>
      <c r="D30">
        <v>-5.5</v>
      </c>
      <c r="E30">
        <v>6.5</v>
      </c>
      <c r="F30">
        <v>6.12</v>
      </c>
      <c r="G30">
        <v>0.66</v>
      </c>
      <c r="H30">
        <v>0.95</v>
      </c>
      <c r="I30">
        <v>0.89</v>
      </c>
      <c r="J30">
        <v>0.86</v>
      </c>
      <c r="K30">
        <v>0.98</v>
      </c>
      <c r="L30">
        <v>16</v>
      </c>
      <c r="M30">
        <v>1</v>
      </c>
      <c r="N30">
        <v>0.05</v>
      </c>
      <c r="O30">
        <v>0</v>
      </c>
      <c r="P30">
        <v>0</v>
      </c>
    </row>
    <row r="31" spans="1:16" x14ac:dyDescent="0.45">
      <c r="A31" t="s">
        <v>273</v>
      </c>
      <c r="B31" t="s">
        <v>62</v>
      </c>
      <c r="C31">
        <v>0.99</v>
      </c>
      <c r="D31">
        <v>-6.17</v>
      </c>
      <c r="E31">
        <v>7.17</v>
      </c>
      <c r="F31">
        <v>11.03</v>
      </c>
      <c r="G31">
        <v>1.1100000000000001</v>
      </c>
      <c r="H31">
        <v>0.87</v>
      </c>
      <c r="I31">
        <v>0.86</v>
      </c>
      <c r="J31">
        <v>0.88</v>
      </c>
      <c r="K31">
        <v>1.01</v>
      </c>
      <c r="L31">
        <v>18</v>
      </c>
      <c r="M31">
        <v>1.29</v>
      </c>
      <c r="N31">
        <v>-0.15</v>
      </c>
      <c r="O31">
        <v>0</v>
      </c>
      <c r="P31">
        <v>0</v>
      </c>
    </row>
    <row r="32" spans="1:16" x14ac:dyDescent="0.45">
      <c r="A32" t="s">
        <v>284</v>
      </c>
      <c r="B32" t="s">
        <v>43</v>
      </c>
      <c r="C32">
        <v>0.99</v>
      </c>
      <c r="D32">
        <v>-8.4</v>
      </c>
      <c r="E32">
        <v>9.4</v>
      </c>
      <c r="F32">
        <v>10.130000000000001</v>
      </c>
      <c r="G32">
        <v>1.0900000000000001</v>
      </c>
      <c r="H32">
        <v>1</v>
      </c>
      <c r="I32">
        <v>0.96</v>
      </c>
      <c r="J32">
        <v>0.88</v>
      </c>
      <c r="K32">
        <v>1.06</v>
      </c>
      <c r="L32">
        <v>20</v>
      </c>
      <c r="M32">
        <v>1.5</v>
      </c>
      <c r="N32">
        <v>-0.51</v>
      </c>
      <c r="O32">
        <v>0</v>
      </c>
      <c r="P32">
        <v>0</v>
      </c>
    </row>
    <row r="33" spans="1:16" x14ac:dyDescent="0.45">
      <c r="A33" t="s">
        <v>804</v>
      </c>
      <c r="B33" t="s">
        <v>75</v>
      </c>
      <c r="C33">
        <v>0.99</v>
      </c>
      <c r="D33">
        <v>-6.59</v>
      </c>
      <c r="E33">
        <v>7.58</v>
      </c>
      <c r="F33">
        <v>8.9499999999999993</v>
      </c>
      <c r="G33">
        <v>0.88</v>
      </c>
      <c r="H33">
        <v>0.95</v>
      </c>
      <c r="I33">
        <v>0.88</v>
      </c>
      <c r="J33">
        <v>0.87</v>
      </c>
      <c r="K33">
        <v>0.98</v>
      </c>
      <c r="L33">
        <v>18</v>
      </c>
      <c r="M33">
        <v>0.37</v>
      </c>
      <c r="N33">
        <v>0.67</v>
      </c>
      <c r="O33">
        <v>0</v>
      </c>
      <c r="P33">
        <v>0</v>
      </c>
    </row>
    <row r="34" spans="1:16" x14ac:dyDescent="0.45">
      <c r="A34" t="s">
        <v>265</v>
      </c>
      <c r="B34" t="s">
        <v>60</v>
      </c>
      <c r="C34">
        <v>0.96</v>
      </c>
      <c r="D34">
        <v>-7.12</v>
      </c>
      <c r="E34">
        <v>8.08</v>
      </c>
      <c r="F34">
        <v>11.56</v>
      </c>
      <c r="G34">
        <v>1.17</v>
      </c>
      <c r="H34">
        <v>0.97</v>
      </c>
      <c r="I34">
        <v>0.92</v>
      </c>
      <c r="J34">
        <v>0.87</v>
      </c>
      <c r="K34">
        <v>1.1100000000000001</v>
      </c>
      <c r="L34">
        <v>18</v>
      </c>
      <c r="M34">
        <v>1.53</v>
      </c>
      <c r="N34">
        <v>-0.55000000000000004</v>
      </c>
      <c r="O34">
        <v>0</v>
      </c>
      <c r="P34">
        <v>0</v>
      </c>
    </row>
    <row r="35" spans="1:16" x14ac:dyDescent="0.45">
      <c r="A35" t="s">
        <v>314</v>
      </c>
      <c r="B35" t="s">
        <v>102</v>
      </c>
      <c r="C35">
        <v>0.88</v>
      </c>
      <c r="D35">
        <v>-5.64</v>
      </c>
      <c r="E35">
        <v>6.52</v>
      </c>
      <c r="F35">
        <v>13.7</v>
      </c>
      <c r="G35">
        <v>1.35</v>
      </c>
      <c r="H35">
        <v>0.86</v>
      </c>
      <c r="I35">
        <v>0.9</v>
      </c>
      <c r="J35">
        <v>0.88</v>
      </c>
      <c r="K35">
        <v>0.95</v>
      </c>
      <c r="L35">
        <v>16</v>
      </c>
      <c r="M35">
        <v>1.23</v>
      </c>
      <c r="N35">
        <v>-0.21</v>
      </c>
      <c r="O35">
        <v>0</v>
      </c>
      <c r="P35">
        <v>0</v>
      </c>
    </row>
    <row r="36" spans="1:16" x14ac:dyDescent="0.45">
      <c r="A36" t="s">
        <v>294</v>
      </c>
      <c r="B36" t="s">
        <v>39</v>
      </c>
      <c r="C36">
        <v>0.88</v>
      </c>
      <c r="D36">
        <v>-7.58</v>
      </c>
      <c r="E36">
        <v>8.4600000000000009</v>
      </c>
      <c r="F36">
        <v>11.01</v>
      </c>
      <c r="G36">
        <v>1.0900000000000001</v>
      </c>
      <c r="H36">
        <v>0.98</v>
      </c>
      <c r="I36">
        <v>0.9</v>
      </c>
      <c r="J36">
        <v>0.87</v>
      </c>
      <c r="K36">
        <v>0.85</v>
      </c>
      <c r="L36">
        <v>17</v>
      </c>
      <c r="M36">
        <v>0.57999999999999996</v>
      </c>
      <c r="N36">
        <v>0.32</v>
      </c>
      <c r="O36">
        <v>0</v>
      </c>
      <c r="P36">
        <v>0</v>
      </c>
    </row>
    <row r="37" spans="1:16" x14ac:dyDescent="0.45">
      <c r="A37" t="s">
        <v>333</v>
      </c>
      <c r="B37" t="s">
        <v>35</v>
      </c>
      <c r="C37">
        <v>0.86</v>
      </c>
      <c r="D37">
        <v>-6.37</v>
      </c>
      <c r="E37">
        <v>7.23</v>
      </c>
      <c r="F37">
        <v>6.3</v>
      </c>
      <c r="G37">
        <v>0.4</v>
      </c>
      <c r="H37">
        <v>0.9</v>
      </c>
      <c r="I37">
        <v>0.88</v>
      </c>
      <c r="J37">
        <v>0.88</v>
      </c>
      <c r="K37">
        <v>1.1299999999999999</v>
      </c>
      <c r="L37">
        <v>18</v>
      </c>
      <c r="M37">
        <v>0.5</v>
      </c>
      <c r="N37">
        <v>0.46</v>
      </c>
      <c r="O37">
        <v>0</v>
      </c>
      <c r="P37">
        <v>0</v>
      </c>
    </row>
    <row r="38" spans="1:16" x14ac:dyDescent="0.45">
      <c r="A38" t="s">
        <v>322</v>
      </c>
      <c r="B38" t="s">
        <v>26</v>
      </c>
      <c r="C38">
        <v>0.69</v>
      </c>
      <c r="D38">
        <v>-8.11</v>
      </c>
      <c r="E38">
        <v>8.8000000000000007</v>
      </c>
      <c r="F38">
        <v>9.3800000000000008</v>
      </c>
      <c r="G38">
        <v>0.93</v>
      </c>
      <c r="H38">
        <v>1.06</v>
      </c>
      <c r="I38">
        <v>0.95</v>
      </c>
      <c r="J38">
        <v>0.87</v>
      </c>
      <c r="K38">
        <v>0.99</v>
      </c>
      <c r="L38">
        <v>19</v>
      </c>
      <c r="M38">
        <v>0.04</v>
      </c>
      <c r="N38">
        <v>0.61</v>
      </c>
      <c r="O38">
        <v>0</v>
      </c>
      <c r="P38">
        <v>0</v>
      </c>
    </row>
    <row r="39" spans="1:16" x14ac:dyDescent="0.45">
      <c r="A39" t="s">
        <v>300</v>
      </c>
      <c r="B39" t="s">
        <v>52</v>
      </c>
      <c r="C39">
        <v>0.65</v>
      </c>
      <c r="D39">
        <v>-6.37</v>
      </c>
      <c r="E39">
        <v>7.02</v>
      </c>
      <c r="F39">
        <v>6.72</v>
      </c>
      <c r="G39">
        <v>0.79</v>
      </c>
      <c r="H39">
        <v>0.88</v>
      </c>
      <c r="I39">
        <v>0.87</v>
      </c>
      <c r="J39">
        <v>0.85</v>
      </c>
      <c r="K39">
        <v>1.04</v>
      </c>
      <c r="L39">
        <v>19</v>
      </c>
      <c r="M39">
        <v>1.58</v>
      </c>
      <c r="N39">
        <v>-0.85</v>
      </c>
      <c r="O39">
        <v>0</v>
      </c>
      <c r="P39">
        <v>0</v>
      </c>
    </row>
    <row r="40" spans="1:16" x14ac:dyDescent="0.45">
      <c r="A40" t="s">
        <v>330</v>
      </c>
      <c r="B40" t="s">
        <v>95</v>
      </c>
      <c r="C40">
        <v>0.64</v>
      </c>
      <c r="D40">
        <v>-7.37</v>
      </c>
      <c r="E40">
        <v>8.01</v>
      </c>
      <c r="F40">
        <v>5.99</v>
      </c>
      <c r="G40">
        <v>0.56999999999999995</v>
      </c>
      <c r="H40">
        <v>1.02</v>
      </c>
      <c r="I40">
        <v>0.97</v>
      </c>
      <c r="J40">
        <v>0.88</v>
      </c>
      <c r="K40">
        <v>1.33</v>
      </c>
      <c r="L40">
        <v>19</v>
      </c>
      <c r="M40">
        <v>0.83</v>
      </c>
      <c r="N40">
        <v>-0.2</v>
      </c>
      <c r="O40">
        <v>0</v>
      </c>
      <c r="P40">
        <v>0</v>
      </c>
    </row>
    <row r="41" spans="1:16" x14ac:dyDescent="0.45">
      <c r="A41" t="s">
        <v>597</v>
      </c>
      <c r="B41" t="s">
        <v>48</v>
      </c>
      <c r="C41">
        <v>0.55000000000000004</v>
      </c>
      <c r="D41">
        <v>-6.49</v>
      </c>
      <c r="E41">
        <v>7.04</v>
      </c>
      <c r="F41">
        <v>7.02</v>
      </c>
      <c r="G41">
        <v>0.64</v>
      </c>
      <c r="H41">
        <v>0.95</v>
      </c>
      <c r="I41">
        <v>0.82</v>
      </c>
      <c r="J41">
        <v>0.87</v>
      </c>
      <c r="K41">
        <v>0.95</v>
      </c>
      <c r="L41">
        <v>15</v>
      </c>
      <c r="M41">
        <v>0.69</v>
      </c>
      <c r="N41">
        <v>-0.12</v>
      </c>
      <c r="O41">
        <v>0</v>
      </c>
      <c r="P41">
        <v>0</v>
      </c>
    </row>
    <row r="42" spans="1:16" x14ac:dyDescent="0.45">
      <c r="A42" t="s">
        <v>315</v>
      </c>
      <c r="B42" t="s">
        <v>32</v>
      </c>
      <c r="C42">
        <v>0.46</v>
      </c>
      <c r="D42">
        <v>-6.45</v>
      </c>
      <c r="E42">
        <v>6.91</v>
      </c>
      <c r="F42">
        <v>3.95</v>
      </c>
      <c r="G42">
        <v>0.41</v>
      </c>
      <c r="H42">
        <v>0.92</v>
      </c>
      <c r="I42">
        <v>0.87</v>
      </c>
      <c r="J42">
        <v>0.88</v>
      </c>
      <c r="K42">
        <v>1.01</v>
      </c>
      <c r="L42">
        <v>17</v>
      </c>
      <c r="M42">
        <v>0.44</v>
      </c>
      <c r="N42">
        <v>0.05</v>
      </c>
      <c r="O42">
        <v>0</v>
      </c>
      <c r="P42">
        <v>0</v>
      </c>
    </row>
    <row r="43" spans="1:16" x14ac:dyDescent="0.45">
      <c r="A43" t="s">
        <v>313</v>
      </c>
      <c r="B43" t="s">
        <v>71</v>
      </c>
      <c r="C43">
        <v>0.43</v>
      </c>
      <c r="D43">
        <v>-6.05</v>
      </c>
      <c r="E43">
        <v>6.49</v>
      </c>
      <c r="F43">
        <v>0.13</v>
      </c>
      <c r="G43">
        <v>0.1</v>
      </c>
      <c r="H43">
        <v>0.86</v>
      </c>
      <c r="I43">
        <v>0.89</v>
      </c>
      <c r="J43">
        <v>0.88</v>
      </c>
      <c r="K43">
        <v>1.1299999999999999</v>
      </c>
      <c r="L43">
        <v>17</v>
      </c>
      <c r="M43">
        <v>0.27</v>
      </c>
      <c r="N43">
        <v>0.23</v>
      </c>
      <c r="O43">
        <v>0</v>
      </c>
      <c r="P43">
        <v>0</v>
      </c>
    </row>
    <row r="44" spans="1:16" x14ac:dyDescent="0.45">
      <c r="A44" t="s">
        <v>266</v>
      </c>
      <c r="B44" t="s">
        <v>26</v>
      </c>
      <c r="C44">
        <v>0.38</v>
      </c>
      <c r="D44">
        <v>-7.23</v>
      </c>
      <c r="E44">
        <v>7.61</v>
      </c>
      <c r="F44">
        <v>3.96</v>
      </c>
      <c r="G44">
        <v>0.39</v>
      </c>
      <c r="H44">
        <v>0.98</v>
      </c>
      <c r="I44">
        <v>0.92</v>
      </c>
      <c r="J44">
        <v>0.87</v>
      </c>
      <c r="K44">
        <v>0.97</v>
      </c>
      <c r="L44">
        <v>19</v>
      </c>
      <c r="M44">
        <v>0.26</v>
      </c>
      <c r="N44">
        <v>0.14000000000000001</v>
      </c>
      <c r="O44">
        <v>0</v>
      </c>
      <c r="P44">
        <v>0</v>
      </c>
    </row>
    <row r="45" spans="1:16" x14ac:dyDescent="0.45">
      <c r="A45" t="s">
        <v>765</v>
      </c>
      <c r="B45" t="s">
        <v>24</v>
      </c>
      <c r="C45">
        <v>0.35</v>
      </c>
      <c r="D45">
        <v>-7.1</v>
      </c>
      <c r="E45">
        <v>7.44</v>
      </c>
      <c r="F45">
        <v>7.4</v>
      </c>
      <c r="G45">
        <v>0.65</v>
      </c>
      <c r="H45">
        <v>0.96</v>
      </c>
      <c r="I45">
        <v>0.94</v>
      </c>
      <c r="J45">
        <v>0.86</v>
      </c>
      <c r="K45">
        <v>1.31</v>
      </c>
      <c r="L45">
        <v>18</v>
      </c>
      <c r="M45">
        <v>0.04</v>
      </c>
      <c r="N45">
        <v>0.32</v>
      </c>
      <c r="O45">
        <v>2</v>
      </c>
      <c r="P45">
        <v>0</v>
      </c>
    </row>
    <row r="46" spans="1:16" x14ac:dyDescent="0.45">
      <c r="A46" t="s">
        <v>307</v>
      </c>
      <c r="B46" t="s">
        <v>22</v>
      </c>
      <c r="C46">
        <v>0.3</v>
      </c>
      <c r="D46">
        <v>-7.5</v>
      </c>
      <c r="E46">
        <v>7.81</v>
      </c>
      <c r="F46">
        <v>3.12</v>
      </c>
      <c r="G46">
        <v>0.34</v>
      </c>
      <c r="H46">
        <v>0.96</v>
      </c>
      <c r="I46">
        <v>0.88</v>
      </c>
      <c r="J46">
        <v>0.88</v>
      </c>
      <c r="K46">
        <v>1.31</v>
      </c>
      <c r="L46">
        <v>19</v>
      </c>
      <c r="M46">
        <v>-0.65</v>
      </c>
      <c r="N46">
        <v>0.97</v>
      </c>
      <c r="O46">
        <v>0</v>
      </c>
      <c r="P46">
        <v>0</v>
      </c>
    </row>
    <row r="47" spans="1:16" x14ac:dyDescent="0.45">
      <c r="A47" t="s">
        <v>282</v>
      </c>
      <c r="B47" t="s">
        <v>52</v>
      </c>
      <c r="C47">
        <v>0.28999999999999998</v>
      </c>
      <c r="D47">
        <v>-7.72</v>
      </c>
      <c r="E47">
        <v>8.01</v>
      </c>
      <c r="F47">
        <v>11.5</v>
      </c>
      <c r="G47">
        <v>1.1200000000000001</v>
      </c>
      <c r="H47">
        <v>0.91</v>
      </c>
      <c r="I47">
        <v>0.88</v>
      </c>
      <c r="J47">
        <v>0.87</v>
      </c>
      <c r="K47">
        <v>1</v>
      </c>
      <c r="L47">
        <v>20</v>
      </c>
      <c r="M47">
        <v>0.37</v>
      </c>
      <c r="N47">
        <v>-0.05</v>
      </c>
      <c r="O47">
        <v>0</v>
      </c>
      <c r="P47">
        <v>0</v>
      </c>
    </row>
    <row r="48" spans="1:16" x14ac:dyDescent="0.45">
      <c r="A48" t="s">
        <v>321</v>
      </c>
      <c r="B48" t="s">
        <v>64</v>
      </c>
      <c r="C48">
        <v>0.26</v>
      </c>
      <c r="D48">
        <v>-6.58</v>
      </c>
      <c r="E48">
        <v>6.84</v>
      </c>
      <c r="F48">
        <v>4.3099999999999996</v>
      </c>
      <c r="G48">
        <v>0.38</v>
      </c>
      <c r="H48">
        <v>0.92</v>
      </c>
      <c r="I48">
        <v>0.85</v>
      </c>
      <c r="J48">
        <v>0.88</v>
      </c>
      <c r="K48">
        <v>1.18</v>
      </c>
      <c r="L48">
        <v>18</v>
      </c>
      <c r="M48">
        <v>-0.32</v>
      </c>
      <c r="N48">
        <v>0.61</v>
      </c>
      <c r="O48">
        <v>0</v>
      </c>
      <c r="P48">
        <v>0</v>
      </c>
    </row>
    <row r="49" spans="1:16" x14ac:dyDescent="0.45">
      <c r="A49" t="s">
        <v>604</v>
      </c>
      <c r="B49" t="s">
        <v>62</v>
      </c>
      <c r="C49">
        <v>0.26</v>
      </c>
      <c r="D49">
        <v>-5.71</v>
      </c>
      <c r="E49">
        <v>5.97</v>
      </c>
      <c r="F49">
        <v>2.5299999999999998</v>
      </c>
      <c r="G49">
        <v>0.32</v>
      </c>
      <c r="H49">
        <v>0.77</v>
      </c>
      <c r="I49">
        <v>0.84</v>
      </c>
      <c r="J49">
        <v>0.87</v>
      </c>
      <c r="K49">
        <v>0.92</v>
      </c>
      <c r="L49">
        <v>17</v>
      </c>
      <c r="M49">
        <v>0.32</v>
      </c>
      <c r="N49">
        <v>0.01</v>
      </c>
      <c r="O49">
        <v>0</v>
      </c>
      <c r="P49">
        <v>0</v>
      </c>
    </row>
    <row r="50" spans="1:16" x14ac:dyDescent="0.45">
      <c r="A50" t="s">
        <v>298</v>
      </c>
      <c r="B50" t="s">
        <v>26</v>
      </c>
      <c r="C50">
        <v>0.26</v>
      </c>
      <c r="D50">
        <v>-7.38</v>
      </c>
      <c r="E50">
        <v>7.64</v>
      </c>
      <c r="F50">
        <v>5.86</v>
      </c>
      <c r="G50">
        <v>0.63</v>
      </c>
      <c r="H50">
        <v>0.85</v>
      </c>
      <c r="I50">
        <v>0.82</v>
      </c>
      <c r="J50">
        <v>0.87</v>
      </c>
      <c r="K50">
        <v>0.98</v>
      </c>
      <c r="L50">
        <v>18</v>
      </c>
      <c r="M50">
        <v>0.37</v>
      </c>
      <c r="N50">
        <v>-7.0000000000000007E-2</v>
      </c>
      <c r="O50">
        <v>0</v>
      </c>
      <c r="P50">
        <v>0</v>
      </c>
    </row>
    <row r="51" spans="1:16" x14ac:dyDescent="0.45">
      <c r="A51" t="s">
        <v>302</v>
      </c>
      <c r="B51" t="s">
        <v>64</v>
      </c>
      <c r="C51">
        <v>0.21</v>
      </c>
      <c r="D51">
        <v>-8.1</v>
      </c>
      <c r="E51">
        <v>8.31</v>
      </c>
      <c r="F51">
        <v>3.67</v>
      </c>
      <c r="G51">
        <v>0.39</v>
      </c>
      <c r="H51">
        <v>1.04</v>
      </c>
      <c r="I51">
        <v>0.94</v>
      </c>
      <c r="J51">
        <v>0.87</v>
      </c>
      <c r="K51">
        <v>1.02</v>
      </c>
      <c r="L51">
        <v>18</v>
      </c>
      <c r="M51">
        <v>0.49</v>
      </c>
      <c r="N51">
        <v>-0.28999999999999998</v>
      </c>
      <c r="O51">
        <v>0</v>
      </c>
      <c r="P51">
        <v>0</v>
      </c>
    </row>
    <row r="52" spans="1:16" x14ac:dyDescent="0.45">
      <c r="A52" t="s">
        <v>296</v>
      </c>
      <c r="B52" t="s">
        <v>28</v>
      </c>
      <c r="C52">
        <v>0.19</v>
      </c>
      <c r="D52">
        <v>-6.31</v>
      </c>
      <c r="E52">
        <v>6.5</v>
      </c>
      <c r="F52">
        <v>9.7100000000000009</v>
      </c>
      <c r="G52">
        <v>0.99</v>
      </c>
      <c r="H52">
        <v>0.83</v>
      </c>
      <c r="I52">
        <v>0.82</v>
      </c>
      <c r="J52">
        <v>0.87</v>
      </c>
      <c r="K52">
        <v>0.69</v>
      </c>
      <c r="L52">
        <v>18</v>
      </c>
      <c r="M52">
        <v>2.0699999999999998</v>
      </c>
      <c r="N52">
        <v>-1.84</v>
      </c>
      <c r="O52">
        <v>0</v>
      </c>
      <c r="P52">
        <v>0</v>
      </c>
    </row>
    <row r="53" spans="1:16" x14ac:dyDescent="0.45">
      <c r="A53" t="s">
        <v>285</v>
      </c>
      <c r="B53" t="s">
        <v>43</v>
      </c>
      <c r="C53">
        <v>0.15</v>
      </c>
      <c r="D53">
        <v>-7.73</v>
      </c>
      <c r="E53">
        <v>7.88</v>
      </c>
      <c r="F53">
        <v>3.92</v>
      </c>
      <c r="G53">
        <v>0.42</v>
      </c>
      <c r="H53">
        <v>1.06</v>
      </c>
      <c r="I53">
        <v>0.92</v>
      </c>
      <c r="J53">
        <v>0.87</v>
      </c>
      <c r="K53">
        <v>1.1499999999999999</v>
      </c>
      <c r="L53">
        <v>19</v>
      </c>
      <c r="M53">
        <v>-0.13</v>
      </c>
      <c r="N53">
        <v>0.27</v>
      </c>
      <c r="O53">
        <v>0</v>
      </c>
      <c r="P53">
        <v>0</v>
      </c>
    </row>
    <row r="54" spans="1:16" x14ac:dyDescent="0.45">
      <c r="A54" t="s">
        <v>269</v>
      </c>
      <c r="B54" t="s">
        <v>24</v>
      </c>
      <c r="C54">
        <v>0.1</v>
      </c>
      <c r="D54">
        <v>-7.13</v>
      </c>
      <c r="E54">
        <v>7.23</v>
      </c>
      <c r="F54">
        <v>6.23</v>
      </c>
      <c r="G54">
        <v>0.64</v>
      </c>
      <c r="H54">
        <v>1</v>
      </c>
      <c r="I54">
        <v>0.93</v>
      </c>
      <c r="J54">
        <v>0.88</v>
      </c>
      <c r="K54">
        <v>1.03</v>
      </c>
      <c r="L54">
        <v>18</v>
      </c>
      <c r="M54">
        <v>1.03</v>
      </c>
      <c r="N54">
        <v>-0.93</v>
      </c>
      <c r="O54">
        <v>0</v>
      </c>
      <c r="P54">
        <v>0</v>
      </c>
    </row>
    <row r="55" spans="1:16" x14ac:dyDescent="0.45">
      <c r="A55" t="s">
        <v>311</v>
      </c>
      <c r="B55" t="s">
        <v>41</v>
      </c>
      <c r="C55">
        <v>0.1</v>
      </c>
      <c r="D55">
        <v>-8.2100000000000009</v>
      </c>
      <c r="E55">
        <v>8.3000000000000007</v>
      </c>
      <c r="F55">
        <v>3.33</v>
      </c>
      <c r="G55">
        <v>0.32</v>
      </c>
      <c r="H55">
        <v>0.97</v>
      </c>
      <c r="I55">
        <v>0.9</v>
      </c>
      <c r="J55">
        <v>0.85</v>
      </c>
      <c r="K55">
        <v>1.25</v>
      </c>
      <c r="L55">
        <v>19</v>
      </c>
      <c r="M55">
        <v>0.8</v>
      </c>
      <c r="N55">
        <v>-0.7</v>
      </c>
      <c r="O55">
        <v>0</v>
      </c>
      <c r="P55">
        <v>0</v>
      </c>
    </row>
    <row r="56" spans="1:16" x14ac:dyDescent="0.45">
      <c r="A56" t="s">
        <v>341</v>
      </c>
      <c r="B56" t="s">
        <v>117</v>
      </c>
      <c r="C56">
        <v>0.03</v>
      </c>
      <c r="D56">
        <v>-6.82</v>
      </c>
      <c r="E56">
        <v>6.85</v>
      </c>
      <c r="F56">
        <v>0.33</v>
      </c>
      <c r="G56">
        <v>0.02</v>
      </c>
      <c r="H56">
        <v>0.96</v>
      </c>
      <c r="I56">
        <v>0.88</v>
      </c>
      <c r="J56">
        <v>0.87</v>
      </c>
      <c r="K56">
        <v>1.52</v>
      </c>
      <c r="L56">
        <v>17</v>
      </c>
      <c r="M56">
        <v>0.59</v>
      </c>
      <c r="N56">
        <v>-0.56000000000000005</v>
      </c>
      <c r="O56">
        <v>0</v>
      </c>
      <c r="P56">
        <v>0</v>
      </c>
    </row>
    <row r="57" spans="1:16" x14ac:dyDescent="0.45">
      <c r="A57" t="s">
        <v>684</v>
      </c>
      <c r="B57" t="s">
        <v>80</v>
      </c>
      <c r="C57">
        <v>-0.02</v>
      </c>
      <c r="D57">
        <v>-8.09</v>
      </c>
      <c r="E57">
        <v>8.07</v>
      </c>
      <c r="F57">
        <v>1.21</v>
      </c>
      <c r="G57">
        <v>0.1</v>
      </c>
      <c r="H57">
        <v>1.04</v>
      </c>
      <c r="I57">
        <v>0.92</v>
      </c>
      <c r="J57">
        <v>0.88</v>
      </c>
      <c r="K57">
        <v>1.05</v>
      </c>
      <c r="L57">
        <v>19</v>
      </c>
      <c r="M57">
        <v>0.14000000000000001</v>
      </c>
      <c r="N57">
        <v>-0.16</v>
      </c>
      <c r="O57">
        <v>0</v>
      </c>
      <c r="P57">
        <v>0</v>
      </c>
    </row>
    <row r="58" spans="1:16" x14ac:dyDescent="0.45">
      <c r="A58" t="s">
        <v>309</v>
      </c>
      <c r="B58" t="s">
        <v>22</v>
      </c>
      <c r="C58">
        <v>-0.06</v>
      </c>
      <c r="D58">
        <v>-7.59</v>
      </c>
      <c r="E58">
        <v>7.53</v>
      </c>
      <c r="F58">
        <v>7.01</v>
      </c>
      <c r="G58">
        <v>0.7</v>
      </c>
      <c r="H58">
        <v>0.88</v>
      </c>
      <c r="I58">
        <v>0.84</v>
      </c>
      <c r="J58">
        <v>0.88</v>
      </c>
      <c r="K58">
        <v>1.3</v>
      </c>
      <c r="L58">
        <v>20</v>
      </c>
      <c r="M58">
        <v>0.81</v>
      </c>
      <c r="N58">
        <v>-0.88</v>
      </c>
      <c r="O58">
        <v>0</v>
      </c>
      <c r="P58">
        <v>0</v>
      </c>
    </row>
    <row r="59" spans="1:16" x14ac:dyDescent="0.45">
      <c r="A59" t="s">
        <v>277</v>
      </c>
      <c r="B59" t="s">
        <v>75</v>
      </c>
      <c r="C59">
        <v>-7.0000000000000007E-2</v>
      </c>
      <c r="D59">
        <v>-7.08</v>
      </c>
      <c r="E59">
        <v>7.01</v>
      </c>
      <c r="F59">
        <v>1.1599999999999999</v>
      </c>
      <c r="G59">
        <v>0.04</v>
      </c>
      <c r="H59">
        <v>0.86</v>
      </c>
      <c r="I59">
        <v>0.87</v>
      </c>
      <c r="J59">
        <v>0.87</v>
      </c>
      <c r="K59">
        <v>0.75</v>
      </c>
      <c r="L59">
        <v>19</v>
      </c>
      <c r="M59">
        <v>0.59</v>
      </c>
      <c r="N59">
        <v>-0.67</v>
      </c>
      <c r="O59">
        <v>0</v>
      </c>
      <c r="P59">
        <v>0</v>
      </c>
    </row>
    <row r="60" spans="1:16" x14ac:dyDescent="0.45">
      <c r="A60" t="s">
        <v>306</v>
      </c>
      <c r="B60" t="s">
        <v>117</v>
      </c>
      <c r="C60">
        <v>-0.11</v>
      </c>
      <c r="D60">
        <v>-7.7</v>
      </c>
      <c r="E60">
        <v>7.58</v>
      </c>
      <c r="F60">
        <v>-2.0099999999999998</v>
      </c>
      <c r="G60">
        <v>-0.23</v>
      </c>
      <c r="H60">
        <v>0.95</v>
      </c>
      <c r="I60">
        <v>0.93</v>
      </c>
      <c r="J60">
        <v>0.87</v>
      </c>
      <c r="K60">
        <v>1.21</v>
      </c>
      <c r="L60">
        <v>19</v>
      </c>
      <c r="M60">
        <v>0.08</v>
      </c>
      <c r="N60">
        <v>-0.2</v>
      </c>
      <c r="O60">
        <v>0</v>
      </c>
      <c r="P60">
        <v>0</v>
      </c>
    </row>
    <row r="61" spans="1:16" x14ac:dyDescent="0.45">
      <c r="A61" t="s">
        <v>318</v>
      </c>
      <c r="B61" t="s">
        <v>22</v>
      </c>
      <c r="C61">
        <v>-0.13</v>
      </c>
      <c r="D61">
        <v>-6.65</v>
      </c>
      <c r="E61">
        <v>6.52</v>
      </c>
      <c r="F61">
        <v>-6.67</v>
      </c>
      <c r="G61">
        <v>-0.71</v>
      </c>
      <c r="H61">
        <v>0.82</v>
      </c>
      <c r="I61">
        <v>0.78</v>
      </c>
      <c r="J61">
        <v>0.88</v>
      </c>
      <c r="K61">
        <v>0.84</v>
      </c>
      <c r="L61">
        <v>19</v>
      </c>
      <c r="M61">
        <v>-0.74</v>
      </c>
      <c r="N61">
        <v>0.57999999999999996</v>
      </c>
      <c r="O61">
        <v>0</v>
      </c>
      <c r="P61">
        <v>0</v>
      </c>
    </row>
    <row r="62" spans="1:16" x14ac:dyDescent="0.45">
      <c r="A62" t="s">
        <v>332</v>
      </c>
      <c r="B62" t="s">
        <v>36</v>
      </c>
      <c r="C62">
        <v>-0.21</v>
      </c>
      <c r="D62">
        <v>-7.44</v>
      </c>
      <c r="E62">
        <v>7.23</v>
      </c>
      <c r="F62">
        <v>-2.7</v>
      </c>
      <c r="G62">
        <v>-0.33</v>
      </c>
      <c r="H62">
        <v>0.99</v>
      </c>
      <c r="I62">
        <v>0.91</v>
      </c>
      <c r="J62">
        <v>0.87</v>
      </c>
      <c r="K62">
        <v>0.93</v>
      </c>
      <c r="L62">
        <v>19</v>
      </c>
      <c r="M62">
        <v>-0.52</v>
      </c>
      <c r="N62">
        <v>0.3</v>
      </c>
      <c r="O62">
        <v>0</v>
      </c>
      <c r="P62">
        <v>0</v>
      </c>
    </row>
    <row r="63" spans="1:16" x14ac:dyDescent="0.45">
      <c r="A63" t="s">
        <v>272</v>
      </c>
      <c r="B63" t="s">
        <v>71</v>
      </c>
      <c r="C63">
        <v>-0.23</v>
      </c>
      <c r="D63">
        <v>-7.49</v>
      </c>
      <c r="E63">
        <v>7.26</v>
      </c>
      <c r="F63">
        <v>-1.99</v>
      </c>
      <c r="G63">
        <v>-0.21</v>
      </c>
      <c r="H63">
        <v>0.97</v>
      </c>
      <c r="I63">
        <v>0.93</v>
      </c>
      <c r="J63">
        <v>0.87</v>
      </c>
      <c r="K63">
        <v>0.97</v>
      </c>
      <c r="L63">
        <v>18</v>
      </c>
      <c r="M63">
        <v>-0.61</v>
      </c>
      <c r="N63">
        <v>0.37</v>
      </c>
      <c r="O63">
        <v>0</v>
      </c>
      <c r="P63">
        <v>0</v>
      </c>
    </row>
    <row r="64" spans="1:16" x14ac:dyDescent="0.45">
      <c r="A64" t="s">
        <v>291</v>
      </c>
      <c r="B64" t="s">
        <v>62</v>
      </c>
      <c r="C64">
        <v>-0.47</v>
      </c>
      <c r="D64">
        <v>-7.01</v>
      </c>
      <c r="E64">
        <v>6.54</v>
      </c>
      <c r="F64">
        <v>-6</v>
      </c>
      <c r="G64">
        <v>-0.59</v>
      </c>
      <c r="H64">
        <v>0.84</v>
      </c>
      <c r="I64">
        <v>0.87</v>
      </c>
      <c r="J64">
        <v>0.88</v>
      </c>
      <c r="K64">
        <v>0.92</v>
      </c>
      <c r="L64">
        <v>19</v>
      </c>
      <c r="M64">
        <v>0.15</v>
      </c>
      <c r="N64">
        <v>-0.7</v>
      </c>
      <c r="O64">
        <v>0</v>
      </c>
      <c r="P64">
        <v>0</v>
      </c>
    </row>
    <row r="65" spans="1:16" x14ac:dyDescent="0.45">
      <c r="A65" t="s">
        <v>530</v>
      </c>
      <c r="B65" t="s">
        <v>26</v>
      </c>
      <c r="C65">
        <v>-0.53</v>
      </c>
      <c r="D65">
        <v>-7.89</v>
      </c>
      <c r="E65">
        <v>7.37</v>
      </c>
      <c r="F65">
        <v>-6.56</v>
      </c>
      <c r="G65">
        <v>-0.67</v>
      </c>
      <c r="H65">
        <v>0.88</v>
      </c>
      <c r="I65">
        <v>0.83</v>
      </c>
      <c r="J65">
        <v>0.86</v>
      </c>
      <c r="K65">
        <v>0.84</v>
      </c>
      <c r="L65">
        <v>18</v>
      </c>
      <c r="M65">
        <v>-0.95</v>
      </c>
      <c r="N65">
        <v>0.35</v>
      </c>
      <c r="O65">
        <v>0</v>
      </c>
      <c r="P65">
        <v>0</v>
      </c>
    </row>
    <row r="66" spans="1:16" x14ac:dyDescent="0.45">
      <c r="A66" t="s">
        <v>577</v>
      </c>
      <c r="B66" t="s">
        <v>54</v>
      </c>
      <c r="C66">
        <v>-0.72</v>
      </c>
      <c r="D66">
        <v>-7.18</v>
      </c>
      <c r="E66">
        <v>6.46</v>
      </c>
      <c r="F66">
        <v>-6.87</v>
      </c>
      <c r="G66">
        <v>-0.65</v>
      </c>
      <c r="H66">
        <v>0.82</v>
      </c>
      <c r="I66">
        <v>0.81</v>
      </c>
      <c r="J66">
        <v>0.87</v>
      </c>
      <c r="K66">
        <v>1.1000000000000001</v>
      </c>
      <c r="L66">
        <v>19</v>
      </c>
      <c r="M66">
        <v>-1.1000000000000001</v>
      </c>
      <c r="N66">
        <v>0.22</v>
      </c>
      <c r="O66">
        <v>0</v>
      </c>
      <c r="P66">
        <v>0</v>
      </c>
    </row>
    <row r="67" spans="1:16" x14ac:dyDescent="0.45">
      <c r="A67" t="s">
        <v>316</v>
      </c>
      <c r="B67" t="s">
        <v>1989</v>
      </c>
      <c r="C67">
        <v>-0.95</v>
      </c>
      <c r="D67">
        <v>-8.68</v>
      </c>
      <c r="E67">
        <v>7.73</v>
      </c>
      <c r="F67">
        <v>-6.57</v>
      </c>
      <c r="G67">
        <v>-0.69</v>
      </c>
      <c r="H67">
        <v>1.02</v>
      </c>
      <c r="I67">
        <v>0.97</v>
      </c>
      <c r="J67">
        <v>0.87</v>
      </c>
      <c r="K67">
        <v>1.28</v>
      </c>
      <c r="L67">
        <v>19</v>
      </c>
      <c r="M67">
        <v>-1.1200000000000001</v>
      </c>
      <c r="N67">
        <v>0.19</v>
      </c>
      <c r="O67">
        <v>0</v>
      </c>
      <c r="P67">
        <v>0</v>
      </c>
    </row>
    <row r="68" spans="1:16" x14ac:dyDescent="0.45">
      <c r="A68" t="s">
        <v>323</v>
      </c>
      <c r="B68" t="s">
        <v>80</v>
      </c>
      <c r="C68">
        <v>-1.1499999999999999</v>
      </c>
      <c r="D68">
        <v>-7.99</v>
      </c>
      <c r="E68">
        <v>6.83</v>
      </c>
      <c r="F68">
        <v>-12.87</v>
      </c>
      <c r="G68">
        <v>-1.32</v>
      </c>
      <c r="H68">
        <v>0.86</v>
      </c>
      <c r="I68">
        <v>0.8</v>
      </c>
      <c r="J68">
        <v>0.87</v>
      </c>
      <c r="K68">
        <v>0.88</v>
      </c>
      <c r="L68">
        <v>19</v>
      </c>
      <c r="M68">
        <v>-1.44</v>
      </c>
      <c r="N68">
        <v>0.1</v>
      </c>
      <c r="O68">
        <v>0</v>
      </c>
      <c r="P68">
        <v>0</v>
      </c>
    </row>
    <row r="69" spans="1:16" x14ac:dyDescent="0.45">
      <c r="A69" t="s">
        <v>320</v>
      </c>
      <c r="B69" t="s">
        <v>35</v>
      </c>
      <c r="C69">
        <v>-1.67</v>
      </c>
      <c r="D69">
        <v>-8.7899999999999991</v>
      </c>
      <c r="E69">
        <v>7.12</v>
      </c>
      <c r="F69">
        <v>-8.9600000000000009</v>
      </c>
      <c r="G69">
        <v>-0.81</v>
      </c>
      <c r="H69">
        <v>0.96</v>
      </c>
      <c r="I69">
        <v>0.86</v>
      </c>
      <c r="J69">
        <v>0.86</v>
      </c>
      <c r="K69">
        <v>0.83</v>
      </c>
      <c r="L69">
        <v>18</v>
      </c>
      <c r="M69">
        <v>-0.28999999999999998</v>
      </c>
      <c r="N69">
        <v>-1.46</v>
      </c>
      <c r="O69">
        <v>0</v>
      </c>
      <c r="P69">
        <v>0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86698-421B-4107-A38A-BEA16FFB4027}">
  <dimension ref="A1:U69"/>
  <sheetViews>
    <sheetView workbookViewId="0"/>
  </sheetViews>
  <sheetFormatPr defaultRowHeight="14.25" x14ac:dyDescent="0.45"/>
  <cols>
    <col min="1" max="1" width="16" bestFit="1" customWidth="1"/>
    <col min="2" max="2" width="7.265625" bestFit="1" customWidth="1"/>
    <col min="3" max="3" width="5.73046875" bestFit="1" customWidth="1"/>
    <col min="4" max="4" width="6.73046875" bestFit="1" customWidth="1"/>
    <col min="5" max="5" width="6.796875" bestFit="1" customWidth="1"/>
    <col min="6" max="6" width="7" bestFit="1" customWidth="1"/>
    <col min="7" max="7" width="5.73046875" bestFit="1" customWidth="1"/>
    <col min="8" max="8" width="6.53125" bestFit="1" customWidth="1"/>
    <col min="9" max="9" width="8.19921875" bestFit="1" customWidth="1"/>
    <col min="10" max="10" width="6.33203125" bestFit="1" customWidth="1"/>
    <col min="11" max="11" width="7.3984375" bestFit="1" customWidth="1"/>
    <col min="12" max="12" width="7.73046875" bestFit="1" customWidth="1"/>
    <col min="13" max="13" width="7.59765625" bestFit="1" customWidth="1"/>
    <col min="14" max="14" width="6.73046875" bestFit="1" customWidth="1"/>
    <col min="15" max="15" width="6.06640625" bestFit="1" customWidth="1"/>
    <col min="16" max="16" width="6.9296875" bestFit="1" customWidth="1"/>
    <col min="17" max="17" width="6.1328125" bestFit="1" customWidth="1"/>
    <col min="18" max="19" width="5.46484375" bestFit="1" customWidth="1"/>
    <col min="20" max="20" width="6.33203125" bestFit="1" customWidth="1"/>
    <col min="21" max="21" width="7.73046875" bestFit="1" customWidth="1"/>
  </cols>
  <sheetData>
    <row r="1" spans="1:21" x14ac:dyDescent="0.45">
      <c r="A1" t="s">
        <v>0</v>
      </c>
      <c r="B1" t="s">
        <v>1</v>
      </c>
      <c r="C1" t="s">
        <v>244</v>
      </c>
      <c r="D1" t="s">
        <v>245</v>
      </c>
      <c r="E1" t="s">
        <v>246</v>
      </c>
      <c r="F1" t="s">
        <v>247</v>
      </c>
      <c r="G1" t="s">
        <v>248</v>
      </c>
      <c r="H1" t="s">
        <v>249</v>
      </c>
      <c r="I1" t="s">
        <v>250</v>
      </c>
      <c r="J1" t="s">
        <v>11</v>
      </c>
      <c r="K1" t="s">
        <v>251</v>
      </c>
      <c r="L1" t="s">
        <v>227</v>
      </c>
      <c r="M1" t="s">
        <v>252</v>
      </c>
      <c r="N1" t="s">
        <v>253</v>
      </c>
      <c r="O1" t="s">
        <v>254</v>
      </c>
      <c r="P1" t="s">
        <v>255</v>
      </c>
      <c r="Q1" t="s">
        <v>256</v>
      </c>
      <c r="R1" t="s">
        <v>257</v>
      </c>
      <c r="S1" t="s">
        <v>258</v>
      </c>
      <c r="T1" t="s">
        <v>259</v>
      </c>
      <c r="U1" t="s">
        <v>260</v>
      </c>
    </row>
    <row r="2" spans="1:21" x14ac:dyDescent="0.45">
      <c r="A2" t="s">
        <v>293</v>
      </c>
      <c r="B2" t="s">
        <v>32</v>
      </c>
      <c r="C2">
        <v>11.66</v>
      </c>
      <c r="D2">
        <v>1.89</v>
      </c>
      <c r="E2">
        <v>6.18</v>
      </c>
      <c r="F2">
        <v>0.6</v>
      </c>
      <c r="G2">
        <v>0.33</v>
      </c>
      <c r="H2">
        <v>5.2999999999999999E-2</v>
      </c>
      <c r="I2">
        <v>0.27700000000000002</v>
      </c>
      <c r="J2">
        <v>0.2</v>
      </c>
      <c r="K2">
        <v>0.94</v>
      </c>
      <c r="L2">
        <v>0.28899999999999998</v>
      </c>
      <c r="M2">
        <v>0.76400000000000001</v>
      </c>
      <c r="N2">
        <v>66</v>
      </c>
      <c r="O2">
        <v>57</v>
      </c>
      <c r="P2">
        <v>62</v>
      </c>
      <c r="Q2">
        <v>2.74</v>
      </c>
      <c r="R2">
        <v>2.2200000000000002</v>
      </c>
      <c r="S2">
        <v>0.53</v>
      </c>
      <c r="T2">
        <v>2.46</v>
      </c>
      <c r="U2">
        <v>2.6</v>
      </c>
    </row>
    <row r="3" spans="1:21" x14ac:dyDescent="0.45">
      <c r="A3" t="s">
        <v>267</v>
      </c>
      <c r="B3" t="s">
        <v>132</v>
      </c>
      <c r="C3">
        <v>12.47</v>
      </c>
      <c r="D3">
        <v>1.97</v>
      </c>
      <c r="E3">
        <v>6.35</v>
      </c>
      <c r="F3">
        <v>0.85</v>
      </c>
      <c r="G3">
        <v>0.34799999999999998</v>
      </c>
      <c r="H3">
        <v>5.5E-2</v>
      </c>
      <c r="I3">
        <v>0.29299999999999998</v>
      </c>
      <c r="J3">
        <v>0.20200000000000001</v>
      </c>
      <c r="K3">
        <v>0.97</v>
      </c>
      <c r="L3">
        <v>0.29199999999999998</v>
      </c>
      <c r="M3">
        <v>0.753</v>
      </c>
      <c r="N3">
        <v>76</v>
      </c>
      <c r="O3">
        <v>56</v>
      </c>
      <c r="P3">
        <v>59</v>
      </c>
      <c r="Q3">
        <v>3.08</v>
      </c>
      <c r="R3">
        <v>2.4300000000000002</v>
      </c>
      <c r="S3">
        <v>0.65</v>
      </c>
      <c r="T3">
        <v>2.46</v>
      </c>
      <c r="U3">
        <v>2.5</v>
      </c>
    </row>
    <row r="4" spans="1:21" x14ac:dyDescent="0.45">
      <c r="A4" t="s">
        <v>278</v>
      </c>
      <c r="B4" t="s">
        <v>102</v>
      </c>
      <c r="C4">
        <v>10.8</v>
      </c>
      <c r="D4">
        <v>1.64</v>
      </c>
      <c r="E4">
        <v>6.6</v>
      </c>
      <c r="F4">
        <v>0.74</v>
      </c>
      <c r="G4">
        <v>0.30499999999999999</v>
      </c>
      <c r="H4">
        <v>4.5999999999999999E-2</v>
      </c>
      <c r="I4">
        <v>0.25900000000000001</v>
      </c>
      <c r="J4">
        <v>0.19400000000000001</v>
      </c>
      <c r="K4">
        <v>0.9</v>
      </c>
      <c r="L4">
        <v>0.26300000000000001</v>
      </c>
      <c r="M4">
        <v>0.79</v>
      </c>
      <c r="N4">
        <v>59</v>
      </c>
      <c r="O4">
        <v>62</v>
      </c>
      <c r="P4">
        <v>66</v>
      </c>
      <c r="Q4">
        <v>2.37</v>
      </c>
      <c r="R4">
        <v>2.54</v>
      </c>
      <c r="S4">
        <v>-0.17</v>
      </c>
      <c r="T4">
        <v>2.75</v>
      </c>
      <c r="U4">
        <v>2.79</v>
      </c>
    </row>
    <row r="5" spans="1:21" x14ac:dyDescent="0.45">
      <c r="A5" t="s">
        <v>3654</v>
      </c>
      <c r="B5" t="s">
        <v>50</v>
      </c>
      <c r="C5">
        <v>7.58</v>
      </c>
      <c r="D5">
        <v>2.44</v>
      </c>
      <c r="E5">
        <v>3.11</v>
      </c>
      <c r="F5">
        <v>0.17</v>
      </c>
      <c r="G5">
        <v>0.20599999999999999</v>
      </c>
      <c r="H5">
        <v>6.6000000000000003E-2</v>
      </c>
      <c r="I5">
        <v>0.14000000000000001</v>
      </c>
      <c r="J5">
        <v>0.251</v>
      </c>
      <c r="K5">
        <v>1.23</v>
      </c>
      <c r="L5">
        <v>0.318</v>
      </c>
      <c r="M5">
        <v>0.7</v>
      </c>
      <c r="N5">
        <v>72</v>
      </c>
      <c r="O5">
        <v>63</v>
      </c>
      <c r="P5">
        <v>77</v>
      </c>
      <c r="Q5">
        <v>2.96</v>
      </c>
      <c r="R5">
        <v>2.5499999999999998</v>
      </c>
      <c r="S5">
        <v>0.41</v>
      </c>
      <c r="T5">
        <v>3.1</v>
      </c>
      <c r="U5">
        <v>3.45</v>
      </c>
    </row>
    <row r="6" spans="1:21" x14ac:dyDescent="0.45">
      <c r="A6" t="s">
        <v>531</v>
      </c>
      <c r="B6" t="s">
        <v>117</v>
      </c>
      <c r="C6">
        <v>11.17</v>
      </c>
      <c r="D6">
        <v>2.33</v>
      </c>
      <c r="E6">
        <v>4.79</v>
      </c>
      <c r="F6">
        <v>0.78</v>
      </c>
      <c r="G6">
        <v>0.311</v>
      </c>
      <c r="H6">
        <v>6.5000000000000002E-2</v>
      </c>
      <c r="I6">
        <v>0.246</v>
      </c>
      <c r="J6">
        <v>0.20899999999999999</v>
      </c>
      <c r="K6">
        <v>1.04</v>
      </c>
      <c r="L6">
        <v>0.28999999999999998</v>
      </c>
      <c r="M6">
        <v>0.64500000000000002</v>
      </c>
      <c r="N6">
        <v>83</v>
      </c>
      <c r="O6">
        <v>68</v>
      </c>
      <c r="P6">
        <v>69</v>
      </c>
      <c r="Q6">
        <v>3.3</v>
      </c>
      <c r="R6">
        <v>2.65</v>
      </c>
      <c r="S6">
        <v>0.65</v>
      </c>
      <c r="T6">
        <v>2.75</v>
      </c>
      <c r="U6">
        <v>2.94</v>
      </c>
    </row>
    <row r="7" spans="1:21" x14ac:dyDescent="0.45">
      <c r="A7" t="s">
        <v>263</v>
      </c>
      <c r="B7" t="s">
        <v>60</v>
      </c>
      <c r="C7">
        <v>8.6199999999999992</v>
      </c>
      <c r="D7">
        <v>2</v>
      </c>
      <c r="E7">
        <v>4.3099999999999996</v>
      </c>
      <c r="F7">
        <v>0.38</v>
      </c>
      <c r="G7">
        <v>0.23499999999999999</v>
      </c>
      <c r="H7">
        <v>5.5E-2</v>
      </c>
      <c r="I7">
        <v>0.18</v>
      </c>
      <c r="J7">
        <v>0.214</v>
      </c>
      <c r="K7">
        <v>1.03</v>
      </c>
      <c r="L7">
        <v>0.27600000000000002</v>
      </c>
      <c r="M7">
        <v>0.69699999999999995</v>
      </c>
      <c r="N7">
        <v>59</v>
      </c>
      <c r="O7">
        <v>64</v>
      </c>
      <c r="P7">
        <v>76</v>
      </c>
      <c r="Q7">
        <v>2.54</v>
      </c>
      <c r="R7">
        <v>2.68</v>
      </c>
      <c r="S7">
        <v>-0.14000000000000001</v>
      </c>
      <c r="T7">
        <v>3.13</v>
      </c>
      <c r="U7">
        <v>3.29</v>
      </c>
    </row>
    <row r="8" spans="1:21" x14ac:dyDescent="0.45">
      <c r="A8" t="s">
        <v>268</v>
      </c>
      <c r="B8" t="s">
        <v>20</v>
      </c>
      <c r="C8">
        <v>11</v>
      </c>
      <c r="D8">
        <v>3.04</v>
      </c>
      <c r="E8">
        <v>3.62</v>
      </c>
      <c r="F8">
        <v>0.66</v>
      </c>
      <c r="G8">
        <v>0.29699999999999999</v>
      </c>
      <c r="H8">
        <v>8.2000000000000003E-2</v>
      </c>
      <c r="I8">
        <v>0.215</v>
      </c>
      <c r="J8">
        <v>0.221</v>
      </c>
      <c r="K8">
        <v>1.17</v>
      </c>
      <c r="L8">
        <v>0.307</v>
      </c>
      <c r="M8">
        <v>0.749</v>
      </c>
      <c r="N8">
        <v>78</v>
      </c>
      <c r="O8">
        <v>66</v>
      </c>
      <c r="P8">
        <v>77</v>
      </c>
      <c r="Q8">
        <v>3.28</v>
      </c>
      <c r="R8">
        <v>2.74</v>
      </c>
      <c r="S8">
        <v>0.54</v>
      </c>
      <c r="T8">
        <v>3.2</v>
      </c>
      <c r="U8">
        <v>3.32</v>
      </c>
    </row>
    <row r="9" spans="1:21" x14ac:dyDescent="0.45">
      <c r="A9" t="s">
        <v>296</v>
      </c>
      <c r="B9" t="s">
        <v>28</v>
      </c>
      <c r="C9">
        <v>11.81</v>
      </c>
      <c r="D9">
        <v>2.39</v>
      </c>
      <c r="E9">
        <v>4.93</v>
      </c>
      <c r="F9">
        <v>0.99</v>
      </c>
      <c r="G9">
        <v>0.33600000000000002</v>
      </c>
      <c r="H9">
        <v>6.8000000000000005E-2</v>
      </c>
      <c r="I9">
        <v>0.26800000000000002</v>
      </c>
      <c r="J9">
        <v>0.182</v>
      </c>
      <c r="K9">
        <v>0.93</v>
      </c>
      <c r="L9">
        <v>0.249</v>
      </c>
      <c r="M9">
        <v>0.68899999999999995</v>
      </c>
      <c r="N9">
        <v>87</v>
      </c>
      <c r="O9">
        <v>69</v>
      </c>
      <c r="P9">
        <v>63</v>
      </c>
      <c r="Q9">
        <v>3.47</v>
      </c>
      <c r="R9">
        <v>2.78</v>
      </c>
      <c r="S9">
        <v>0.69</v>
      </c>
      <c r="T9">
        <v>2.5</v>
      </c>
      <c r="U9">
        <v>2.72</v>
      </c>
    </row>
    <row r="10" spans="1:21" x14ac:dyDescent="0.45">
      <c r="A10" t="s">
        <v>284</v>
      </c>
      <c r="B10" t="s">
        <v>43</v>
      </c>
      <c r="C10">
        <v>7.75</v>
      </c>
      <c r="D10">
        <v>2.0299999999999998</v>
      </c>
      <c r="E10">
        <v>3.82</v>
      </c>
      <c r="F10">
        <v>0.43</v>
      </c>
      <c r="G10">
        <v>0.21</v>
      </c>
      <c r="H10">
        <v>5.5E-2</v>
      </c>
      <c r="I10">
        <v>0.155</v>
      </c>
      <c r="J10">
        <v>0.26300000000000001</v>
      </c>
      <c r="K10">
        <v>1.24</v>
      </c>
      <c r="L10">
        <v>0.32700000000000001</v>
      </c>
      <c r="M10">
        <v>0.71099999999999997</v>
      </c>
      <c r="N10">
        <v>88</v>
      </c>
      <c r="O10">
        <v>74</v>
      </c>
      <c r="P10">
        <v>79</v>
      </c>
      <c r="Q10">
        <v>3.47</v>
      </c>
      <c r="R10">
        <v>2.8</v>
      </c>
      <c r="S10">
        <v>0.67</v>
      </c>
      <c r="T10">
        <v>3.15</v>
      </c>
      <c r="U10">
        <v>3.41</v>
      </c>
    </row>
    <row r="11" spans="1:21" x14ac:dyDescent="0.45">
      <c r="A11" t="s">
        <v>281</v>
      </c>
      <c r="B11" t="s">
        <v>52</v>
      </c>
      <c r="C11">
        <v>8.7899999999999991</v>
      </c>
      <c r="D11">
        <v>0.89</v>
      </c>
      <c r="E11">
        <v>9.91</v>
      </c>
      <c r="F11">
        <v>0.89</v>
      </c>
      <c r="G11">
        <v>0.24299999999999999</v>
      </c>
      <c r="H11">
        <v>2.5000000000000001E-2</v>
      </c>
      <c r="I11">
        <v>0.219</v>
      </c>
      <c r="J11">
        <v>0.23300000000000001</v>
      </c>
      <c r="K11">
        <v>1</v>
      </c>
      <c r="L11">
        <v>0.28699999999999998</v>
      </c>
      <c r="M11">
        <v>0.72299999999999998</v>
      </c>
      <c r="N11">
        <v>88</v>
      </c>
      <c r="O11">
        <v>71</v>
      </c>
      <c r="P11">
        <v>81</v>
      </c>
      <c r="Q11">
        <v>3.39</v>
      </c>
      <c r="R11">
        <v>2.87</v>
      </c>
      <c r="S11">
        <v>0.51</v>
      </c>
      <c r="T11">
        <v>3.33</v>
      </c>
      <c r="U11">
        <v>3.33</v>
      </c>
    </row>
    <row r="12" spans="1:21" x14ac:dyDescent="0.45">
      <c r="A12" t="s">
        <v>275</v>
      </c>
      <c r="B12" t="s">
        <v>50</v>
      </c>
      <c r="C12">
        <v>8.83</v>
      </c>
      <c r="D12">
        <v>1.92</v>
      </c>
      <c r="E12">
        <v>4.6100000000000003</v>
      </c>
      <c r="F12">
        <v>0.75</v>
      </c>
      <c r="G12">
        <v>0.247</v>
      </c>
      <c r="H12">
        <v>5.2999999999999999E-2</v>
      </c>
      <c r="I12">
        <v>0.193</v>
      </c>
      <c r="J12">
        <v>0.216</v>
      </c>
      <c r="K12">
        <v>1.02</v>
      </c>
      <c r="L12">
        <v>0.27200000000000002</v>
      </c>
      <c r="M12">
        <v>0.77100000000000002</v>
      </c>
      <c r="N12">
        <v>63</v>
      </c>
      <c r="O12">
        <v>75</v>
      </c>
      <c r="P12">
        <v>75</v>
      </c>
      <c r="Q12">
        <v>2.58</v>
      </c>
      <c r="R12">
        <v>3.07</v>
      </c>
      <c r="S12">
        <v>-0.48</v>
      </c>
      <c r="T12">
        <v>2.99</v>
      </c>
      <c r="U12">
        <v>3.23</v>
      </c>
    </row>
    <row r="13" spans="1:21" x14ac:dyDescent="0.45">
      <c r="A13" t="s">
        <v>642</v>
      </c>
      <c r="B13" t="s">
        <v>102</v>
      </c>
      <c r="C13">
        <v>8.1999999999999993</v>
      </c>
      <c r="D13">
        <v>2.58</v>
      </c>
      <c r="E13">
        <v>3.17</v>
      </c>
      <c r="F13">
        <v>0.53</v>
      </c>
      <c r="G13">
        <v>0.22</v>
      </c>
      <c r="H13">
        <v>6.9000000000000006E-2</v>
      </c>
      <c r="I13">
        <v>0.151</v>
      </c>
      <c r="J13">
        <v>0.23300000000000001</v>
      </c>
      <c r="K13">
        <v>1.18</v>
      </c>
      <c r="L13">
        <v>0.29199999999999998</v>
      </c>
      <c r="M13">
        <v>0.68700000000000006</v>
      </c>
      <c r="N13">
        <v>82</v>
      </c>
      <c r="O13">
        <v>75</v>
      </c>
      <c r="P13">
        <v>87</v>
      </c>
      <c r="Q13">
        <v>3.3</v>
      </c>
      <c r="R13">
        <v>3.07</v>
      </c>
      <c r="S13">
        <v>0.23</v>
      </c>
      <c r="T13">
        <v>3.59</v>
      </c>
      <c r="U13">
        <v>3.81</v>
      </c>
    </row>
    <row r="14" spans="1:21" x14ac:dyDescent="0.45">
      <c r="A14" t="s">
        <v>684</v>
      </c>
      <c r="B14" t="s">
        <v>80</v>
      </c>
      <c r="C14">
        <v>10.58</v>
      </c>
      <c r="D14">
        <v>3.38</v>
      </c>
      <c r="E14">
        <v>3.14</v>
      </c>
      <c r="F14">
        <v>0.64</v>
      </c>
      <c r="G14">
        <v>0.26700000000000002</v>
      </c>
      <c r="H14">
        <v>8.5000000000000006E-2</v>
      </c>
      <c r="I14">
        <v>0.182</v>
      </c>
      <c r="J14">
        <v>0.26600000000000001</v>
      </c>
      <c r="K14">
        <v>1.43</v>
      </c>
      <c r="L14">
        <v>0.36199999999999999</v>
      </c>
      <c r="M14">
        <v>0.68700000000000006</v>
      </c>
      <c r="N14">
        <v>98</v>
      </c>
      <c r="O14">
        <v>76</v>
      </c>
      <c r="P14">
        <v>92</v>
      </c>
      <c r="Q14">
        <v>4.01</v>
      </c>
      <c r="R14">
        <v>3.08</v>
      </c>
      <c r="S14">
        <v>0.93</v>
      </c>
      <c r="T14">
        <v>3.69</v>
      </c>
      <c r="U14">
        <v>3.7</v>
      </c>
    </row>
    <row r="15" spans="1:21" x14ac:dyDescent="0.45">
      <c r="A15" t="s">
        <v>314</v>
      </c>
      <c r="B15" t="s">
        <v>102</v>
      </c>
      <c r="C15">
        <v>11.27</v>
      </c>
      <c r="D15">
        <v>1.52</v>
      </c>
      <c r="E15">
        <v>7.44</v>
      </c>
      <c r="F15">
        <v>1.33</v>
      </c>
      <c r="G15">
        <v>0.32100000000000001</v>
      </c>
      <c r="H15">
        <v>4.2999999999999997E-2</v>
      </c>
      <c r="I15">
        <v>0.27800000000000002</v>
      </c>
      <c r="J15">
        <v>0.219</v>
      </c>
      <c r="K15">
        <v>0.98</v>
      </c>
      <c r="L15">
        <v>0.28799999999999998</v>
      </c>
      <c r="M15">
        <v>0.79800000000000004</v>
      </c>
      <c r="N15">
        <v>77</v>
      </c>
      <c r="O15">
        <v>78</v>
      </c>
      <c r="P15">
        <v>60</v>
      </c>
      <c r="Q15">
        <v>3.13</v>
      </c>
      <c r="R15">
        <v>3.18</v>
      </c>
      <c r="S15">
        <v>-0.05</v>
      </c>
      <c r="T15">
        <v>2.4900000000000002</v>
      </c>
      <c r="U15">
        <v>2.63</v>
      </c>
    </row>
    <row r="16" spans="1:21" x14ac:dyDescent="0.45">
      <c r="A16" t="s">
        <v>633</v>
      </c>
      <c r="B16" t="s">
        <v>30</v>
      </c>
      <c r="C16">
        <v>9.09</v>
      </c>
      <c r="D16">
        <v>1.48</v>
      </c>
      <c r="E16">
        <v>6.13</v>
      </c>
      <c r="F16">
        <v>1.1100000000000001</v>
      </c>
      <c r="G16">
        <v>0.246</v>
      </c>
      <c r="H16">
        <v>0.04</v>
      </c>
      <c r="I16">
        <v>0.20599999999999999</v>
      </c>
      <c r="J16">
        <v>0.24099999999999999</v>
      </c>
      <c r="K16">
        <v>1.1100000000000001</v>
      </c>
      <c r="L16">
        <v>0.29499999999999998</v>
      </c>
      <c r="M16">
        <v>0.77</v>
      </c>
      <c r="N16">
        <v>73</v>
      </c>
      <c r="O16">
        <v>83</v>
      </c>
      <c r="P16">
        <v>93</v>
      </c>
      <c r="Q16">
        <v>2.97</v>
      </c>
      <c r="R16">
        <v>3.28</v>
      </c>
      <c r="S16">
        <v>-0.31</v>
      </c>
      <c r="T16">
        <v>3.75</v>
      </c>
      <c r="U16">
        <v>3.57</v>
      </c>
    </row>
    <row r="17" spans="1:21" x14ac:dyDescent="0.45">
      <c r="A17" t="s">
        <v>280</v>
      </c>
      <c r="B17" t="s">
        <v>20</v>
      </c>
      <c r="C17">
        <v>8.11</v>
      </c>
      <c r="D17">
        <v>2.14</v>
      </c>
      <c r="E17">
        <v>3.79</v>
      </c>
      <c r="F17">
        <v>0.74</v>
      </c>
      <c r="G17">
        <v>0.22500000000000001</v>
      </c>
      <c r="H17">
        <v>5.8999999999999997E-2</v>
      </c>
      <c r="I17">
        <v>0.16600000000000001</v>
      </c>
      <c r="J17">
        <v>0.216</v>
      </c>
      <c r="K17">
        <v>1.04</v>
      </c>
      <c r="L17">
        <v>0.26400000000000001</v>
      </c>
      <c r="M17">
        <v>0.84899999999999998</v>
      </c>
      <c r="N17">
        <v>53</v>
      </c>
      <c r="O17">
        <v>80</v>
      </c>
      <c r="P17">
        <v>91</v>
      </c>
      <c r="Q17">
        <v>2.21</v>
      </c>
      <c r="R17">
        <v>3.29</v>
      </c>
      <c r="S17">
        <v>-1.08</v>
      </c>
      <c r="T17">
        <v>3.73</v>
      </c>
      <c r="U17">
        <v>3.81</v>
      </c>
    </row>
    <row r="18" spans="1:21" x14ac:dyDescent="0.45">
      <c r="A18" t="s">
        <v>274</v>
      </c>
      <c r="B18" t="s">
        <v>50</v>
      </c>
      <c r="C18">
        <v>9.7200000000000006</v>
      </c>
      <c r="D18">
        <v>2.7</v>
      </c>
      <c r="E18">
        <v>3.6</v>
      </c>
      <c r="F18">
        <v>0.85</v>
      </c>
      <c r="G18">
        <v>0.27</v>
      </c>
      <c r="H18">
        <v>7.4999999999999997E-2</v>
      </c>
      <c r="I18">
        <v>0.19500000000000001</v>
      </c>
      <c r="J18">
        <v>0.191</v>
      </c>
      <c r="K18">
        <v>0.99</v>
      </c>
      <c r="L18">
        <v>0.24299999999999999</v>
      </c>
      <c r="M18">
        <v>0.78100000000000003</v>
      </c>
      <c r="N18">
        <v>66</v>
      </c>
      <c r="O18">
        <v>81</v>
      </c>
      <c r="P18">
        <v>86</v>
      </c>
      <c r="Q18">
        <v>2.7</v>
      </c>
      <c r="R18">
        <v>3.32</v>
      </c>
      <c r="S18">
        <v>-0.62</v>
      </c>
      <c r="T18">
        <v>3.46</v>
      </c>
      <c r="U18">
        <v>3.5</v>
      </c>
    </row>
    <row r="19" spans="1:21" x14ac:dyDescent="0.45">
      <c r="A19" t="s">
        <v>330</v>
      </c>
      <c r="B19" t="s">
        <v>95</v>
      </c>
      <c r="C19">
        <v>10.54</v>
      </c>
      <c r="D19">
        <v>2.31</v>
      </c>
      <c r="E19">
        <v>4.5599999999999996</v>
      </c>
      <c r="F19">
        <v>1.1100000000000001</v>
      </c>
      <c r="G19">
        <v>0.28399999999999997</v>
      </c>
      <c r="H19">
        <v>6.2E-2</v>
      </c>
      <c r="I19">
        <v>0.222</v>
      </c>
      <c r="J19">
        <v>0.22700000000000001</v>
      </c>
      <c r="K19">
        <v>1.1200000000000001</v>
      </c>
      <c r="L19">
        <v>0.29399999999999998</v>
      </c>
      <c r="M19">
        <v>0.73499999999999999</v>
      </c>
      <c r="N19">
        <v>96</v>
      </c>
      <c r="O19">
        <v>82</v>
      </c>
      <c r="P19">
        <v>82</v>
      </c>
      <c r="Q19">
        <v>3.77</v>
      </c>
      <c r="R19">
        <v>3.35</v>
      </c>
      <c r="S19">
        <v>0.42</v>
      </c>
      <c r="T19">
        <v>3.39</v>
      </c>
      <c r="U19">
        <v>3.26</v>
      </c>
    </row>
    <row r="20" spans="1:21" x14ac:dyDescent="0.45">
      <c r="A20" t="s">
        <v>287</v>
      </c>
      <c r="B20" t="s">
        <v>18</v>
      </c>
      <c r="C20">
        <v>8.34</v>
      </c>
      <c r="D20">
        <v>1.9</v>
      </c>
      <c r="E20">
        <v>4.4000000000000004</v>
      </c>
      <c r="F20">
        <v>0.99</v>
      </c>
      <c r="G20">
        <v>0.23300000000000001</v>
      </c>
      <c r="H20">
        <v>5.2999999999999999E-2</v>
      </c>
      <c r="I20">
        <v>0.18</v>
      </c>
      <c r="J20">
        <v>0.221</v>
      </c>
      <c r="K20">
        <v>1.04</v>
      </c>
      <c r="L20">
        <v>0.26500000000000001</v>
      </c>
      <c r="M20">
        <v>0.82199999999999995</v>
      </c>
      <c r="N20">
        <v>62</v>
      </c>
      <c r="O20">
        <v>83</v>
      </c>
      <c r="P20">
        <v>81</v>
      </c>
      <c r="Q20">
        <v>2.4300000000000002</v>
      </c>
      <c r="R20">
        <v>3.37</v>
      </c>
      <c r="S20">
        <v>-0.95</v>
      </c>
      <c r="T20">
        <v>3.35</v>
      </c>
      <c r="U20">
        <v>3.55</v>
      </c>
    </row>
    <row r="21" spans="1:21" x14ac:dyDescent="0.45">
      <c r="A21" t="s">
        <v>277</v>
      </c>
      <c r="B21" t="s">
        <v>75</v>
      </c>
      <c r="C21">
        <v>11.39</v>
      </c>
      <c r="D21">
        <v>2.72</v>
      </c>
      <c r="E21">
        <v>4.18</v>
      </c>
      <c r="F21">
        <v>1.24</v>
      </c>
      <c r="G21">
        <v>0.31</v>
      </c>
      <c r="H21">
        <v>7.3999999999999996E-2</v>
      </c>
      <c r="I21">
        <v>0.23599999999999999</v>
      </c>
      <c r="J21">
        <v>0.21199999999999999</v>
      </c>
      <c r="K21">
        <v>1.1000000000000001</v>
      </c>
      <c r="L21">
        <v>0.28000000000000003</v>
      </c>
      <c r="M21">
        <v>0.67300000000000004</v>
      </c>
      <c r="N21">
        <v>109</v>
      </c>
      <c r="O21">
        <v>86</v>
      </c>
      <c r="P21">
        <v>81</v>
      </c>
      <c r="Q21">
        <v>4.21</v>
      </c>
      <c r="R21">
        <v>3.39</v>
      </c>
      <c r="S21">
        <v>0.82</v>
      </c>
      <c r="T21">
        <v>3.26</v>
      </c>
      <c r="U21">
        <v>3.15</v>
      </c>
    </row>
    <row r="22" spans="1:21" x14ac:dyDescent="0.45">
      <c r="A22" t="s">
        <v>295</v>
      </c>
      <c r="B22" t="s">
        <v>18</v>
      </c>
      <c r="C22">
        <v>9.98</v>
      </c>
      <c r="D22">
        <v>2.85</v>
      </c>
      <c r="E22">
        <v>3.5</v>
      </c>
      <c r="F22">
        <v>0.95</v>
      </c>
      <c r="G22">
        <v>0.26500000000000001</v>
      </c>
      <c r="H22">
        <v>7.5999999999999998E-2</v>
      </c>
      <c r="I22">
        <v>0.189</v>
      </c>
      <c r="J22">
        <v>0.23499999999999999</v>
      </c>
      <c r="K22">
        <v>1.21</v>
      </c>
      <c r="L22">
        <v>0.30499999999999999</v>
      </c>
      <c r="M22">
        <v>0.77400000000000002</v>
      </c>
      <c r="N22">
        <v>89</v>
      </c>
      <c r="O22">
        <v>85</v>
      </c>
      <c r="P22">
        <v>89</v>
      </c>
      <c r="Q22">
        <v>3.52</v>
      </c>
      <c r="R22">
        <v>3.43</v>
      </c>
      <c r="S22">
        <v>0.08</v>
      </c>
      <c r="T22">
        <v>3.66</v>
      </c>
      <c r="U22">
        <v>3.6</v>
      </c>
    </row>
    <row r="23" spans="1:21" x14ac:dyDescent="0.45">
      <c r="A23" t="s">
        <v>273</v>
      </c>
      <c r="B23" t="s">
        <v>62</v>
      </c>
      <c r="C23">
        <v>9.7100000000000009</v>
      </c>
      <c r="D23">
        <v>1.32</v>
      </c>
      <c r="E23">
        <v>7.38</v>
      </c>
      <c r="F23">
        <v>1.32</v>
      </c>
      <c r="G23">
        <v>0.27200000000000002</v>
      </c>
      <c r="H23">
        <v>3.6999999999999998E-2</v>
      </c>
      <c r="I23">
        <v>0.23499999999999999</v>
      </c>
      <c r="J23">
        <v>0.217</v>
      </c>
      <c r="K23">
        <v>0.97</v>
      </c>
      <c r="L23">
        <v>0.26400000000000001</v>
      </c>
      <c r="M23">
        <v>0.753</v>
      </c>
      <c r="N23">
        <v>83</v>
      </c>
      <c r="O23">
        <v>85</v>
      </c>
      <c r="P23">
        <v>81</v>
      </c>
      <c r="Q23">
        <v>3.29</v>
      </c>
      <c r="R23">
        <v>3.46</v>
      </c>
      <c r="S23">
        <v>-0.17</v>
      </c>
      <c r="T23">
        <v>3.35</v>
      </c>
      <c r="U23">
        <v>3.2</v>
      </c>
    </row>
    <row r="24" spans="1:21" x14ac:dyDescent="0.45">
      <c r="A24" t="s">
        <v>292</v>
      </c>
      <c r="B24" t="s">
        <v>52</v>
      </c>
      <c r="C24">
        <v>8.26</v>
      </c>
      <c r="D24">
        <v>1.8</v>
      </c>
      <c r="E24">
        <v>4.5999999999999996</v>
      </c>
      <c r="F24">
        <v>1.08</v>
      </c>
      <c r="G24">
        <v>0.24099999999999999</v>
      </c>
      <c r="H24">
        <v>5.1999999999999998E-2</v>
      </c>
      <c r="I24">
        <v>0.189</v>
      </c>
      <c r="J24">
        <v>0.19600000000000001</v>
      </c>
      <c r="K24">
        <v>0.9</v>
      </c>
      <c r="L24">
        <v>0.22800000000000001</v>
      </c>
      <c r="M24">
        <v>0.77700000000000002</v>
      </c>
      <c r="N24">
        <v>76</v>
      </c>
      <c r="O24">
        <v>88</v>
      </c>
      <c r="P24">
        <v>86</v>
      </c>
      <c r="Q24">
        <v>2.94</v>
      </c>
      <c r="R24">
        <v>3.54</v>
      </c>
      <c r="S24">
        <v>-0.59</v>
      </c>
      <c r="T24">
        <v>3.55</v>
      </c>
      <c r="U24">
        <v>3.58</v>
      </c>
    </row>
    <row r="25" spans="1:21" x14ac:dyDescent="0.45">
      <c r="A25" t="s">
        <v>339</v>
      </c>
      <c r="B25" t="s">
        <v>132</v>
      </c>
      <c r="C25">
        <v>8</v>
      </c>
      <c r="D25">
        <v>2.4300000000000002</v>
      </c>
      <c r="E25">
        <v>3.3</v>
      </c>
      <c r="F25">
        <v>0.89</v>
      </c>
      <c r="G25">
        <v>0.216</v>
      </c>
      <c r="H25">
        <v>6.6000000000000003E-2</v>
      </c>
      <c r="I25">
        <v>0.151</v>
      </c>
      <c r="J25">
        <v>0.22500000000000001</v>
      </c>
      <c r="K25">
        <v>1.1299999999999999</v>
      </c>
      <c r="L25">
        <v>0.26900000000000002</v>
      </c>
      <c r="M25">
        <v>0.79900000000000004</v>
      </c>
      <c r="N25">
        <v>74</v>
      </c>
      <c r="O25">
        <v>82</v>
      </c>
      <c r="P25">
        <v>93</v>
      </c>
      <c r="Q25">
        <v>2.99</v>
      </c>
      <c r="R25">
        <v>3.54</v>
      </c>
      <c r="S25">
        <v>-0.55000000000000004</v>
      </c>
      <c r="T25">
        <v>3.84</v>
      </c>
      <c r="U25">
        <v>3.95</v>
      </c>
    </row>
    <row r="26" spans="1:21" x14ac:dyDescent="0.45">
      <c r="A26" t="s">
        <v>543</v>
      </c>
      <c r="B26" t="s">
        <v>32</v>
      </c>
      <c r="C26">
        <v>7.92</v>
      </c>
      <c r="D26">
        <v>2.83</v>
      </c>
      <c r="E26">
        <v>2.79</v>
      </c>
      <c r="F26">
        <v>0.75</v>
      </c>
      <c r="G26">
        <v>0.215</v>
      </c>
      <c r="H26">
        <v>7.6999999999999999E-2</v>
      </c>
      <c r="I26">
        <v>0.13800000000000001</v>
      </c>
      <c r="J26">
        <v>0.22600000000000001</v>
      </c>
      <c r="K26">
        <v>1.1599999999999999</v>
      </c>
      <c r="L26">
        <v>0.27400000000000002</v>
      </c>
      <c r="M26">
        <v>0.76500000000000001</v>
      </c>
      <c r="N26">
        <v>74</v>
      </c>
      <c r="O26">
        <v>90</v>
      </c>
      <c r="P26">
        <v>85</v>
      </c>
      <c r="Q26">
        <v>3.08</v>
      </c>
      <c r="R26">
        <v>3.55</v>
      </c>
      <c r="S26">
        <v>-0.47</v>
      </c>
      <c r="T26">
        <v>3.42</v>
      </c>
      <c r="U26">
        <v>3.66</v>
      </c>
    </row>
    <row r="27" spans="1:21" x14ac:dyDescent="0.45">
      <c r="A27" t="s">
        <v>764</v>
      </c>
      <c r="B27" t="s">
        <v>28</v>
      </c>
      <c r="C27">
        <v>7.08</v>
      </c>
      <c r="D27">
        <v>2.61</v>
      </c>
      <c r="E27">
        <v>2.71</v>
      </c>
      <c r="F27">
        <v>0.74</v>
      </c>
      <c r="G27">
        <v>0.19</v>
      </c>
      <c r="H27">
        <v>7.0000000000000007E-2</v>
      </c>
      <c r="I27">
        <v>0.12</v>
      </c>
      <c r="J27">
        <v>0.246</v>
      </c>
      <c r="K27">
        <v>1.23</v>
      </c>
      <c r="L27">
        <v>0.28999999999999998</v>
      </c>
      <c r="M27">
        <v>0.78100000000000003</v>
      </c>
      <c r="N27">
        <v>82</v>
      </c>
      <c r="O27">
        <v>88</v>
      </c>
      <c r="P27">
        <v>101</v>
      </c>
      <c r="Q27">
        <v>3.26</v>
      </c>
      <c r="R27">
        <v>3.57</v>
      </c>
      <c r="S27">
        <v>-0.31</v>
      </c>
      <c r="T27">
        <v>4.08</v>
      </c>
      <c r="U27">
        <v>4.3099999999999996</v>
      </c>
    </row>
    <row r="28" spans="1:21" x14ac:dyDescent="0.45">
      <c r="A28" t="s">
        <v>266</v>
      </c>
      <c r="B28" t="s">
        <v>26</v>
      </c>
      <c r="C28">
        <v>9.86</v>
      </c>
      <c r="D28">
        <v>2.04</v>
      </c>
      <c r="E28">
        <v>4.83</v>
      </c>
      <c r="F28">
        <v>1.33</v>
      </c>
      <c r="G28">
        <v>0.26100000000000001</v>
      </c>
      <c r="H28">
        <v>5.3999999999999999E-2</v>
      </c>
      <c r="I28">
        <v>0.20699999999999999</v>
      </c>
      <c r="J28">
        <v>0.26300000000000001</v>
      </c>
      <c r="K28">
        <v>1.27</v>
      </c>
      <c r="L28">
        <v>0.32900000000000001</v>
      </c>
      <c r="M28">
        <v>0.75900000000000001</v>
      </c>
      <c r="N28">
        <v>101</v>
      </c>
      <c r="O28">
        <v>85</v>
      </c>
      <c r="P28">
        <v>79</v>
      </c>
      <c r="Q28">
        <v>4</v>
      </c>
      <c r="R28">
        <v>3.58</v>
      </c>
      <c r="S28">
        <v>0.41</v>
      </c>
      <c r="T28">
        <v>3.27</v>
      </c>
      <c r="U28">
        <v>3.39</v>
      </c>
    </row>
    <row r="29" spans="1:21" x14ac:dyDescent="0.45">
      <c r="A29" t="s">
        <v>289</v>
      </c>
      <c r="B29" t="s">
        <v>80</v>
      </c>
      <c r="C29">
        <v>7.71</v>
      </c>
      <c r="D29">
        <v>2.09</v>
      </c>
      <c r="E29">
        <v>3.69</v>
      </c>
      <c r="F29">
        <v>0.96</v>
      </c>
      <c r="G29">
        <v>0.216</v>
      </c>
      <c r="H29">
        <v>5.8999999999999997E-2</v>
      </c>
      <c r="I29">
        <v>0.158</v>
      </c>
      <c r="J29">
        <v>0.219</v>
      </c>
      <c r="K29">
        <v>1.04</v>
      </c>
      <c r="L29">
        <v>0.25700000000000001</v>
      </c>
      <c r="M29">
        <v>0.746</v>
      </c>
      <c r="N29">
        <v>76</v>
      </c>
      <c r="O29">
        <v>89</v>
      </c>
      <c r="P29">
        <v>95</v>
      </c>
      <c r="Q29">
        <v>3.13</v>
      </c>
      <c r="R29">
        <v>3.63</v>
      </c>
      <c r="S29">
        <v>-0.49</v>
      </c>
      <c r="T29">
        <v>3.81</v>
      </c>
      <c r="U29">
        <v>3.92</v>
      </c>
    </row>
    <row r="30" spans="1:21" x14ac:dyDescent="0.45">
      <c r="A30" t="s">
        <v>297</v>
      </c>
      <c r="B30" t="s">
        <v>57</v>
      </c>
      <c r="C30">
        <v>10.28</v>
      </c>
      <c r="D30">
        <v>3.67</v>
      </c>
      <c r="E30">
        <v>2.8</v>
      </c>
      <c r="F30">
        <v>0.82</v>
      </c>
      <c r="G30">
        <v>0.27600000000000002</v>
      </c>
      <c r="H30">
        <v>9.9000000000000005E-2</v>
      </c>
      <c r="I30">
        <v>0.17799999999999999</v>
      </c>
      <c r="J30">
        <v>0.19600000000000001</v>
      </c>
      <c r="K30">
        <v>1.1100000000000001</v>
      </c>
      <c r="L30">
        <v>0.26</v>
      </c>
      <c r="M30">
        <v>0.77</v>
      </c>
      <c r="N30">
        <v>78</v>
      </c>
      <c r="O30">
        <v>86</v>
      </c>
      <c r="P30">
        <v>104</v>
      </c>
      <c r="Q30">
        <v>3.34</v>
      </c>
      <c r="R30">
        <v>3.64</v>
      </c>
      <c r="S30">
        <v>-0.3</v>
      </c>
      <c r="T30">
        <v>4.17</v>
      </c>
      <c r="U30">
        <v>3.81</v>
      </c>
    </row>
    <row r="31" spans="1:21" x14ac:dyDescent="0.45">
      <c r="A31" t="s">
        <v>294</v>
      </c>
      <c r="B31" t="s">
        <v>39</v>
      </c>
      <c r="C31">
        <v>8.25</v>
      </c>
      <c r="D31">
        <v>2.1800000000000002</v>
      </c>
      <c r="E31">
        <v>3.78</v>
      </c>
      <c r="F31">
        <v>0.89</v>
      </c>
      <c r="G31">
        <v>0.215</v>
      </c>
      <c r="H31">
        <v>5.7000000000000002E-2</v>
      </c>
      <c r="I31">
        <v>0.158</v>
      </c>
      <c r="J31">
        <v>0.249</v>
      </c>
      <c r="K31">
        <v>1.22</v>
      </c>
      <c r="L31">
        <v>0.30199999999999999</v>
      </c>
      <c r="M31">
        <v>0.76700000000000002</v>
      </c>
      <c r="N31">
        <v>82</v>
      </c>
      <c r="O31">
        <v>91</v>
      </c>
      <c r="P31">
        <v>98</v>
      </c>
      <c r="Q31">
        <v>3.4</v>
      </c>
      <c r="R31">
        <v>3.65</v>
      </c>
      <c r="S31">
        <v>-0.25</v>
      </c>
      <c r="T31">
        <v>3.95</v>
      </c>
      <c r="U31">
        <v>3.92</v>
      </c>
    </row>
    <row r="32" spans="1:21" x14ac:dyDescent="0.45">
      <c r="A32" t="s">
        <v>804</v>
      </c>
      <c r="B32" t="s">
        <v>75</v>
      </c>
      <c r="C32">
        <v>8.4</v>
      </c>
      <c r="D32">
        <v>2.71</v>
      </c>
      <c r="E32">
        <v>3.1</v>
      </c>
      <c r="F32">
        <v>0.9</v>
      </c>
      <c r="G32">
        <v>0.223</v>
      </c>
      <c r="H32">
        <v>7.1999999999999995E-2</v>
      </c>
      <c r="I32">
        <v>0.151</v>
      </c>
      <c r="J32">
        <v>0.23</v>
      </c>
      <c r="K32">
        <v>1.18</v>
      </c>
      <c r="L32">
        <v>0.28000000000000003</v>
      </c>
      <c r="M32">
        <v>0.73399999999999999</v>
      </c>
      <c r="N32">
        <v>93</v>
      </c>
      <c r="O32">
        <v>93</v>
      </c>
      <c r="P32">
        <v>105</v>
      </c>
      <c r="Q32">
        <v>3.61</v>
      </c>
      <c r="R32">
        <v>3.66</v>
      </c>
      <c r="S32">
        <v>-0.05</v>
      </c>
      <c r="T32">
        <v>4.21</v>
      </c>
      <c r="U32">
        <v>4.07</v>
      </c>
    </row>
    <row r="33" spans="1:21" x14ac:dyDescent="0.45">
      <c r="A33" t="s">
        <v>272</v>
      </c>
      <c r="B33" t="s">
        <v>71</v>
      </c>
      <c r="C33">
        <v>8.59</v>
      </c>
      <c r="D33">
        <v>1.6</v>
      </c>
      <c r="E33">
        <v>5.35</v>
      </c>
      <c r="F33">
        <v>1.23</v>
      </c>
      <c r="G33">
        <v>0.221</v>
      </c>
      <c r="H33">
        <v>4.1000000000000002E-2</v>
      </c>
      <c r="I33">
        <v>0.18</v>
      </c>
      <c r="J33">
        <v>0.29199999999999998</v>
      </c>
      <c r="K33">
        <v>1.37</v>
      </c>
      <c r="L33">
        <v>0.35199999999999998</v>
      </c>
      <c r="M33">
        <v>0.73399999999999999</v>
      </c>
      <c r="N33">
        <v>115</v>
      </c>
      <c r="O33">
        <v>93</v>
      </c>
      <c r="P33">
        <v>93</v>
      </c>
      <c r="Q33">
        <v>4.4400000000000004</v>
      </c>
      <c r="R33">
        <v>3.66</v>
      </c>
      <c r="S33">
        <v>0.77</v>
      </c>
      <c r="T33">
        <v>3.83</v>
      </c>
      <c r="U33">
        <v>3.8</v>
      </c>
    </row>
    <row r="34" spans="1:21" x14ac:dyDescent="0.45">
      <c r="A34" t="s">
        <v>313</v>
      </c>
      <c r="B34" t="s">
        <v>71</v>
      </c>
      <c r="C34">
        <v>7.07</v>
      </c>
      <c r="D34">
        <v>0.82</v>
      </c>
      <c r="E34">
        <v>8.67</v>
      </c>
      <c r="F34">
        <v>1.18</v>
      </c>
      <c r="G34">
        <v>0.189</v>
      </c>
      <c r="H34">
        <v>2.1999999999999999E-2</v>
      </c>
      <c r="I34">
        <v>0.16700000000000001</v>
      </c>
      <c r="J34">
        <v>0.255</v>
      </c>
      <c r="K34">
        <v>1.1200000000000001</v>
      </c>
      <c r="L34">
        <v>0.28799999999999998</v>
      </c>
      <c r="M34">
        <v>0.68899999999999995</v>
      </c>
      <c r="N34">
        <v>104</v>
      </c>
      <c r="O34">
        <v>93</v>
      </c>
      <c r="P34">
        <v>92</v>
      </c>
      <c r="Q34">
        <v>3.99</v>
      </c>
      <c r="R34">
        <v>3.66</v>
      </c>
      <c r="S34">
        <v>0.32</v>
      </c>
      <c r="T34">
        <v>3.77</v>
      </c>
      <c r="U34">
        <v>3.87</v>
      </c>
    </row>
    <row r="35" spans="1:21" x14ac:dyDescent="0.45">
      <c r="A35" t="s">
        <v>311</v>
      </c>
      <c r="B35" t="s">
        <v>41</v>
      </c>
      <c r="C35">
        <v>8.26</v>
      </c>
      <c r="D35">
        <v>2.06</v>
      </c>
      <c r="E35">
        <v>4</v>
      </c>
      <c r="F35">
        <v>1.1100000000000001</v>
      </c>
      <c r="G35">
        <v>0.223</v>
      </c>
      <c r="H35">
        <v>5.6000000000000001E-2</v>
      </c>
      <c r="I35">
        <v>0.16700000000000001</v>
      </c>
      <c r="J35">
        <v>0.24</v>
      </c>
      <c r="K35">
        <v>1.1599999999999999</v>
      </c>
      <c r="L35">
        <v>0.28399999999999997</v>
      </c>
      <c r="M35">
        <v>0.69699999999999995</v>
      </c>
      <c r="N35">
        <v>97</v>
      </c>
      <c r="O35">
        <v>95</v>
      </c>
      <c r="P35">
        <v>93</v>
      </c>
      <c r="Q35">
        <v>3.97</v>
      </c>
      <c r="R35">
        <v>3.68</v>
      </c>
      <c r="S35">
        <v>0.28999999999999998</v>
      </c>
      <c r="T35">
        <v>3.75</v>
      </c>
      <c r="U35">
        <v>3.82</v>
      </c>
    </row>
    <row r="36" spans="1:21" x14ac:dyDescent="0.45">
      <c r="A36" t="s">
        <v>597</v>
      </c>
      <c r="B36" t="s">
        <v>48</v>
      </c>
      <c r="C36">
        <v>7.51</v>
      </c>
      <c r="D36">
        <v>2.93</v>
      </c>
      <c r="E36">
        <v>2.56</v>
      </c>
      <c r="F36">
        <v>0.73</v>
      </c>
      <c r="G36">
        <v>0.20300000000000001</v>
      </c>
      <c r="H36">
        <v>7.9000000000000001E-2</v>
      </c>
      <c r="I36">
        <v>0.124</v>
      </c>
      <c r="J36">
        <v>0.25700000000000001</v>
      </c>
      <c r="K36">
        <v>1.28</v>
      </c>
      <c r="L36">
        <v>0.312</v>
      </c>
      <c r="M36">
        <v>0.73499999999999999</v>
      </c>
      <c r="N36">
        <v>92</v>
      </c>
      <c r="O36">
        <v>91</v>
      </c>
      <c r="P36">
        <v>83</v>
      </c>
      <c r="Q36">
        <v>3.66</v>
      </c>
      <c r="R36">
        <v>3.69</v>
      </c>
      <c r="S36">
        <v>-0.03</v>
      </c>
      <c r="T36">
        <v>3.42</v>
      </c>
      <c r="U36">
        <v>3.67</v>
      </c>
    </row>
    <row r="37" spans="1:21" x14ac:dyDescent="0.45">
      <c r="A37" t="s">
        <v>336</v>
      </c>
      <c r="B37" t="s">
        <v>75</v>
      </c>
      <c r="C37">
        <v>10.46</v>
      </c>
      <c r="D37">
        <v>3.41</v>
      </c>
      <c r="E37">
        <v>3.07</v>
      </c>
      <c r="F37">
        <v>1.1399999999999999</v>
      </c>
      <c r="G37">
        <v>0.27600000000000002</v>
      </c>
      <c r="H37">
        <v>0.09</v>
      </c>
      <c r="I37">
        <v>0.186</v>
      </c>
      <c r="J37">
        <v>0.22500000000000001</v>
      </c>
      <c r="K37">
        <v>1.23</v>
      </c>
      <c r="L37">
        <v>0.28899999999999998</v>
      </c>
      <c r="M37">
        <v>0.76400000000000001</v>
      </c>
      <c r="N37">
        <v>88</v>
      </c>
      <c r="O37">
        <v>94</v>
      </c>
      <c r="P37">
        <v>89</v>
      </c>
      <c r="Q37">
        <v>3.41</v>
      </c>
      <c r="R37">
        <v>3.7</v>
      </c>
      <c r="S37">
        <v>-0.3</v>
      </c>
      <c r="T37">
        <v>3.58</v>
      </c>
      <c r="U37">
        <v>3.63</v>
      </c>
    </row>
    <row r="38" spans="1:21" x14ac:dyDescent="0.45">
      <c r="A38" t="s">
        <v>269</v>
      </c>
      <c r="B38" t="s">
        <v>24</v>
      </c>
      <c r="C38">
        <v>11.39</v>
      </c>
      <c r="D38">
        <v>3.31</v>
      </c>
      <c r="E38">
        <v>3.44</v>
      </c>
      <c r="F38">
        <v>1.19</v>
      </c>
      <c r="G38">
        <v>0.30299999999999999</v>
      </c>
      <c r="H38">
        <v>8.7999999999999995E-2</v>
      </c>
      <c r="I38">
        <v>0.215</v>
      </c>
      <c r="J38">
        <v>0.21099999999999999</v>
      </c>
      <c r="K38">
        <v>1.1499999999999999</v>
      </c>
      <c r="L38">
        <v>0.28100000000000003</v>
      </c>
      <c r="M38">
        <v>0.749</v>
      </c>
      <c r="N38">
        <v>96</v>
      </c>
      <c r="O38">
        <v>92</v>
      </c>
      <c r="P38">
        <v>88</v>
      </c>
      <c r="Q38">
        <v>3.95</v>
      </c>
      <c r="R38">
        <v>3.71</v>
      </c>
      <c r="S38">
        <v>0.24</v>
      </c>
      <c r="T38">
        <v>3.53</v>
      </c>
      <c r="U38">
        <v>3.34</v>
      </c>
    </row>
    <row r="39" spans="1:21" x14ac:dyDescent="0.45">
      <c r="A39" t="s">
        <v>309</v>
      </c>
      <c r="B39" t="s">
        <v>22</v>
      </c>
      <c r="C39">
        <v>8.58</v>
      </c>
      <c r="D39">
        <v>1.72</v>
      </c>
      <c r="E39">
        <v>5</v>
      </c>
      <c r="F39">
        <v>1.25</v>
      </c>
      <c r="G39">
        <v>0.23499999999999999</v>
      </c>
      <c r="H39">
        <v>4.7E-2</v>
      </c>
      <c r="I39">
        <v>0.188</v>
      </c>
      <c r="J39">
        <v>0.24199999999999999</v>
      </c>
      <c r="K39">
        <v>1.1200000000000001</v>
      </c>
      <c r="L39">
        <v>0.28699999999999998</v>
      </c>
      <c r="M39">
        <v>0.76600000000000001</v>
      </c>
      <c r="N39">
        <v>93</v>
      </c>
      <c r="O39">
        <v>89</v>
      </c>
      <c r="P39">
        <v>97</v>
      </c>
      <c r="Q39">
        <v>3.67</v>
      </c>
      <c r="R39">
        <v>3.72</v>
      </c>
      <c r="S39">
        <v>-0.05</v>
      </c>
      <c r="T39">
        <v>3.98</v>
      </c>
      <c r="U39">
        <v>3.82</v>
      </c>
    </row>
    <row r="40" spans="1:21" x14ac:dyDescent="0.45">
      <c r="A40" t="s">
        <v>322</v>
      </c>
      <c r="B40" t="s">
        <v>26</v>
      </c>
      <c r="C40">
        <v>8.39</v>
      </c>
      <c r="D40">
        <v>3.77</v>
      </c>
      <c r="E40">
        <v>2.2200000000000002</v>
      </c>
      <c r="F40">
        <v>0.67</v>
      </c>
      <c r="G40">
        <v>0.21299999999999999</v>
      </c>
      <c r="H40">
        <v>9.6000000000000002E-2</v>
      </c>
      <c r="I40">
        <v>0.11700000000000001</v>
      </c>
      <c r="J40">
        <v>0.26100000000000001</v>
      </c>
      <c r="K40">
        <v>1.43</v>
      </c>
      <c r="L40">
        <v>0.32700000000000001</v>
      </c>
      <c r="M40">
        <v>0.76800000000000002</v>
      </c>
      <c r="N40">
        <v>89</v>
      </c>
      <c r="O40">
        <v>89</v>
      </c>
      <c r="P40">
        <v>103</v>
      </c>
      <c r="Q40">
        <v>3.52</v>
      </c>
      <c r="R40">
        <v>3.73</v>
      </c>
      <c r="S40">
        <v>-0.21</v>
      </c>
      <c r="T40">
        <v>4.24</v>
      </c>
      <c r="U40">
        <v>4.38</v>
      </c>
    </row>
    <row r="41" spans="1:21" x14ac:dyDescent="0.45">
      <c r="A41" t="s">
        <v>813</v>
      </c>
      <c r="B41" t="s">
        <v>22</v>
      </c>
      <c r="C41">
        <v>10.37</v>
      </c>
      <c r="D41">
        <v>4.4800000000000004</v>
      </c>
      <c r="E41">
        <v>2.31</v>
      </c>
      <c r="F41">
        <v>0.84</v>
      </c>
      <c r="G41">
        <v>0.28100000000000003</v>
      </c>
      <c r="H41">
        <v>0.122</v>
      </c>
      <c r="I41">
        <v>0.159</v>
      </c>
      <c r="J41">
        <v>0.16700000000000001</v>
      </c>
      <c r="K41">
        <v>1.0900000000000001</v>
      </c>
      <c r="L41">
        <v>0.217</v>
      </c>
      <c r="M41">
        <v>0.76200000000000001</v>
      </c>
      <c r="N41">
        <v>83</v>
      </c>
      <c r="O41">
        <v>90</v>
      </c>
      <c r="P41">
        <v>101</v>
      </c>
      <c r="Q41">
        <v>3.27</v>
      </c>
      <c r="R41">
        <v>3.76</v>
      </c>
      <c r="S41">
        <v>-0.49</v>
      </c>
      <c r="T41">
        <v>4.13</v>
      </c>
      <c r="U41">
        <v>4.01</v>
      </c>
    </row>
    <row r="42" spans="1:21" x14ac:dyDescent="0.45">
      <c r="A42" t="s">
        <v>282</v>
      </c>
      <c r="B42" t="s">
        <v>52</v>
      </c>
      <c r="C42">
        <v>8.9</v>
      </c>
      <c r="D42">
        <v>2.61</v>
      </c>
      <c r="E42">
        <v>3.41</v>
      </c>
      <c r="F42">
        <v>1.1499999999999999</v>
      </c>
      <c r="G42">
        <v>0.24199999999999999</v>
      </c>
      <c r="H42">
        <v>7.0999999999999994E-2</v>
      </c>
      <c r="I42">
        <v>0.17100000000000001</v>
      </c>
      <c r="J42">
        <v>0.23300000000000001</v>
      </c>
      <c r="K42">
        <v>1.17</v>
      </c>
      <c r="L42">
        <v>0.28199999999999997</v>
      </c>
      <c r="M42">
        <v>0.77100000000000002</v>
      </c>
      <c r="N42">
        <v>91</v>
      </c>
      <c r="O42">
        <v>94</v>
      </c>
      <c r="P42">
        <v>92</v>
      </c>
      <c r="Q42">
        <v>3.53</v>
      </c>
      <c r="R42">
        <v>3.77</v>
      </c>
      <c r="S42">
        <v>-0.25</v>
      </c>
      <c r="T42">
        <v>3.8</v>
      </c>
      <c r="U42">
        <v>3.82</v>
      </c>
    </row>
    <row r="43" spans="1:21" x14ac:dyDescent="0.45">
      <c r="A43" t="s">
        <v>335</v>
      </c>
      <c r="B43" t="s">
        <v>50</v>
      </c>
      <c r="C43">
        <v>8.7200000000000006</v>
      </c>
      <c r="D43">
        <v>2.0299999999999998</v>
      </c>
      <c r="E43">
        <v>4.3</v>
      </c>
      <c r="F43">
        <v>1.28</v>
      </c>
      <c r="G43">
        <v>0.245</v>
      </c>
      <c r="H43">
        <v>5.7000000000000002E-2</v>
      </c>
      <c r="I43">
        <v>0.188</v>
      </c>
      <c r="J43">
        <v>0.215</v>
      </c>
      <c r="K43">
        <v>1.03</v>
      </c>
      <c r="L43">
        <v>0.252</v>
      </c>
      <c r="M43">
        <v>0.75800000000000001</v>
      </c>
      <c r="N43">
        <v>82</v>
      </c>
      <c r="O43">
        <v>92</v>
      </c>
      <c r="P43">
        <v>83</v>
      </c>
      <c r="Q43">
        <v>3.38</v>
      </c>
      <c r="R43">
        <v>3.78</v>
      </c>
      <c r="S43">
        <v>-0.4</v>
      </c>
      <c r="T43">
        <v>3.31</v>
      </c>
      <c r="U43">
        <v>3.52</v>
      </c>
    </row>
    <row r="44" spans="1:21" x14ac:dyDescent="0.45">
      <c r="A44" t="s">
        <v>308</v>
      </c>
      <c r="B44" t="s">
        <v>20</v>
      </c>
      <c r="C44">
        <v>8.5299999999999994</v>
      </c>
      <c r="D44">
        <v>2.75</v>
      </c>
      <c r="E44">
        <v>3.1</v>
      </c>
      <c r="F44">
        <v>0.98</v>
      </c>
      <c r="G44">
        <v>0.22700000000000001</v>
      </c>
      <c r="H44">
        <v>7.2999999999999995E-2</v>
      </c>
      <c r="I44">
        <v>0.154</v>
      </c>
      <c r="J44">
        <v>0.22900000000000001</v>
      </c>
      <c r="K44">
        <v>1.17</v>
      </c>
      <c r="L44">
        <v>0.27700000000000002</v>
      </c>
      <c r="M44">
        <v>0.81399999999999995</v>
      </c>
      <c r="N44">
        <v>70</v>
      </c>
      <c r="O44">
        <v>93</v>
      </c>
      <c r="P44">
        <v>87</v>
      </c>
      <c r="Q44">
        <v>2.93</v>
      </c>
      <c r="R44">
        <v>3.81</v>
      </c>
      <c r="S44">
        <v>-0.88</v>
      </c>
      <c r="T44">
        <v>3.6</v>
      </c>
      <c r="U44">
        <v>3.79</v>
      </c>
    </row>
    <row r="45" spans="1:21" x14ac:dyDescent="0.45">
      <c r="A45" t="s">
        <v>265</v>
      </c>
      <c r="B45" t="s">
        <v>60</v>
      </c>
      <c r="C45">
        <v>9.08</v>
      </c>
      <c r="D45">
        <v>2.52</v>
      </c>
      <c r="E45">
        <v>3.6</v>
      </c>
      <c r="F45">
        <v>1.18</v>
      </c>
      <c r="G45">
        <v>0.248</v>
      </c>
      <c r="H45">
        <v>6.9000000000000006E-2</v>
      </c>
      <c r="I45">
        <v>0.17899999999999999</v>
      </c>
      <c r="J45">
        <v>0.21299999999999999</v>
      </c>
      <c r="K45">
        <v>1.07</v>
      </c>
      <c r="L45">
        <v>0.255</v>
      </c>
      <c r="M45">
        <v>0.73699999999999999</v>
      </c>
      <c r="N45">
        <v>75</v>
      </c>
      <c r="O45">
        <v>93</v>
      </c>
      <c r="P45">
        <v>97</v>
      </c>
      <c r="Q45">
        <v>3.2</v>
      </c>
      <c r="R45">
        <v>3.83</v>
      </c>
      <c r="S45">
        <v>-0.64</v>
      </c>
      <c r="T45">
        <v>4</v>
      </c>
      <c r="U45">
        <v>3.8</v>
      </c>
    </row>
    <row r="46" spans="1:21" x14ac:dyDescent="0.45">
      <c r="A46" t="s">
        <v>291</v>
      </c>
      <c r="B46" t="s">
        <v>62</v>
      </c>
      <c r="C46">
        <v>10.47</v>
      </c>
      <c r="D46">
        <v>1.99</v>
      </c>
      <c r="E46">
        <v>5.26</v>
      </c>
      <c r="F46">
        <v>1.56</v>
      </c>
      <c r="G46">
        <v>0.27900000000000003</v>
      </c>
      <c r="H46">
        <v>5.2999999999999999E-2</v>
      </c>
      <c r="I46">
        <v>0.22600000000000001</v>
      </c>
      <c r="J46">
        <v>0.245</v>
      </c>
      <c r="K46">
        <v>1.18</v>
      </c>
      <c r="L46">
        <v>0.30499999999999999</v>
      </c>
      <c r="M46">
        <v>0.65500000000000003</v>
      </c>
      <c r="N46">
        <v>128</v>
      </c>
      <c r="O46">
        <v>95</v>
      </c>
      <c r="P46">
        <v>78</v>
      </c>
      <c r="Q46">
        <v>5.1100000000000003</v>
      </c>
      <c r="R46">
        <v>3.84</v>
      </c>
      <c r="S46">
        <v>1.26</v>
      </c>
      <c r="T46">
        <v>3.2</v>
      </c>
      <c r="U46">
        <v>3.2</v>
      </c>
    </row>
    <row r="47" spans="1:21" x14ac:dyDescent="0.45">
      <c r="A47" t="s">
        <v>530</v>
      </c>
      <c r="B47" t="s">
        <v>26</v>
      </c>
      <c r="C47">
        <v>9</v>
      </c>
      <c r="D47">
        <v>2.34</v>
      </c>
      <c r="E47">
        <v>3.85</v>
      </c>
      <c r="F47">
        <v>1.3</v>
      </c>
      <c r="G47">
        <v>0.23200000000000001</v>
      </c>
      <c r="H47">
        <v>0.06</v>
      </c>
      <c r="I47">
        <v>0.17199999999999999</v>
      </c>
      <c r="J47">
        <v>0.26</v>
      </c>
      <c r="K47">
        <v>1.31</v>
      </c>
      <c r="L47">
        <v>0.313</v>
      </c>
      <c r="M47">
        <v>0.67500000000000004</v>
      </c>
      <c r="N47">
        <v>113</v>
      </c>
      <c r="O47">
        <v>93</v>
      </c>
      <c r="P47">
        <v>90</v>
      </c>
      <c r="Q47">
        <v>4.5</v>
      </c>
      <c r="R47">
        <v>3.88</v>
      </c>
      <c r="S47">
        <v>0.62</v>
      </c>
      <c r="T47">
        <v>3.7</v>
      </c>
      <c r="U47">
        <v>3.79</v>
      </c>
    </row>
    <row r="48" spans="1:21" x14ac:dyDescent="0.45">
      <c r="A48" t="s">
        <v>306</v>
      </c>
      <c r="B48" t="s">
        <v>117</v>
      </c>
      <c r="C48">
        <v>6.31</v>
      </c>
      <c r="D48">
        <v>1.51</v>
      </c>
      <c r="E48">
        <v>4.17</v>
      </c>
      <c r="F48">
        <v>1.0900000000000001</v>
      </c>
      <c r="G48">
        <v>0.17</v>
      </c>
      <c r="H48">
        <v>4.1000000000000002E-2</v>
      </c>
      <c r="I48">
        <v>0.129</v>
      </c>
      <c r="J48">
        <v>0.26400000000000001</v>
      </c>
      <c r="K48">
        <v>1.21</v>
      </c>
      <c r="L48">
        <v>0.29499999999999998</v>
      </c>
      <c r="M48">
        <v>0.64100000000000001</v>
      </c>
      <c r="N48">
        <v>122</v>
      </c>
      <c r="O48">
        <v>100</v>
      </c>
      <c r="P48">
        <v>102</v>
      </c>
      <c r="Q48">
        <v>4.88</v>
      </c>
      <c r="R48">
        <v>3.94</v>
      </c>
      <c r="S48">
        <v>0.94</v>
      </c>
      <c r="T48">
        <v>4.1100000000000003</v>
      </c>
      <c r="U48">
        <v>4.3</v>
      </c>
    </row>
    <row r="49" spans="1:21" x14ac:dyDescent="0.45">
      <c r="A49" t="s">
        <v>604</v>
      </c>
      <c r="B49" t="s">
        <v>62</v>
      </c>
      <c r="C49">
        <v>9.5399999999999991</v>
      </c>
      <c r="D49">
        <v>2.16</v>
      </c>
      <c r="E49">
        <v>4.42</v>
      </c>
      <c r="F49">
        <v>1.44</v>
      </c>
      <c r="G49">
        <v>0.26500000000000001</v>
      </c>
      <c r="H49">
        <v>0.06</v>
      </c>
      <c r="I49">
        <v>0.20499999999999999</v>
      </c>
      <c r="J49">
        <v>0.22500000000000001</v>
      </c>
      <c r="K49">
        <v>1.08</v>
      </c>
      <c r="L49">
        <v>0.27100000000000002</v>
      </c>
      <c r="M49">
        <v>0.71099999999999997</v>
      </c>
      <c r="N49">
        <v>104</v>
      </c>
      <c r="O49">
        <v>97</v>
      </c>
      <c r="P49">
        <v>92</v>
      </c>
      <c r="Q49">
        <v>4.1399999999999997</v>
      </c>
      <c r="R49">
        <v>3.94</v>
      </c>
      <c r="S49">
        <v>0.2</v>
      </c>
      <c r="T49">
        <v>3.77</v>
      </c>
      <c r="U49">
        <v>3.55</v>
      </c>
    </row>
    <row r="50" spans="1:21" x14ac:dyDescent="0.45">
      <c r="A50" t="s">
        <v>300</v>
      </c>
      <c r="B50" t="s">
        <v>52</v>
      </c>
      <c r="C50">
        <v>8.09</v>
      </c>
      <c r="D50">
        <v>2.39</v>
      </c>
      <c r="E50">
        <v>3.38</v>
      </c>
      <c r="F50">
        <v>1.24</v>
      </c>
      <c r="G50">
        <v>0.22700000000000001</v>
      </c>
      <c r="H50">
        <v>6.7000000000000004E-2</v>
      </c>
      <c r="I50">
        <v>0.16</v>
      </c>
      <c r="J50">
        <v>0.216</v>
      </c>
      <c r="K50">
        <v>1.06</v>
      </c>
      <c r="L50">
        <v>0.248</v>
      </c>
      <c r="M50">
        <v>0.72599999999999998</v>
      </c>
      <c r="N50">
        <v>94</v>
      </c>
      <c r="O50">
        <v>99</v>
      </c>
      <c r="P50">
        <v>96</v>
      </c>
      <c r="Q50">
        <v>3.63</v>
      </c>
      <c r="R50">
        <v>3.96</v>
      </c>
      <c r="S50">
        <v>-0.33</v>
      </c>
      <c r="T50">
        <v>3.94</v>
      </c>
      <c r="U50">
        <v>3.96</v>
      </c>
    </row>
    <row r="51" spans="1:21" x14ac:dyDescent="0.45">
      <c r="A51" t="s">
        <v>320</v>
      </c>
      <c r="B51" t="s">
        <v>35</v>
      </c>
      <c r="C51">
        <v>7.66</v>
      </c>
      <c r="D51">
        <v>2.5499999999999998</v>
      </c>
      <c r="E51">
        <v>3</v>
      </c>
      <c r="F51">
        <v>1.0900000000000001</v>
      </c>
      <c r="G51">
        <v>0.19600000000000001</v>
      </c>
      <c r="H51">
        <v>6.5000000000000002E-2</v>
      </c>
      <c r="I51">
        <v>0.13100000000000001</v>
      </c>
      <c r="J51">
        <v>0.28499999999999998</v>
      </c>
      <c r="K51">
        <v>1.43</v>
      </c>
      <c r="L51">
        <v>0.33600000000000002</v>
      </c>
      <c r="M51">
        <v>0.59299999999999997</v>
      </c>
      <c r="N51">
        <v>112</v>
      </c>
      <c r="O51">
        <v>95</v>
      </c>
      <c r="P51">
        <v>100</v>
      </c>
      <c r="Q51">
        <v>5.29</v>
      </c>
      <c r="R51">
        <v>4.0199999999999996</v>
      </c>
      <c r="S51">
        <v>1.27</v>
      </c>
      <c r="T51">
        <v>4</v>
      </c>
      <c r="U51">
        <v>4.1399999999999997</v>
      </c>
    </row>
    <row r="52" spans="1:21" x14ac:dyDescent="0.45">
      <c r="A52" t="s">
        <v>341</v>
      </c>
      <c r="B52" t="s">
        <v>117</v>
      </c>
      <c r="C52">
        <v>8.57</v>
      </c>
      <c r="D52">
        <v>3.59</v>
      </c>
      <c r="E52">
        <v>2.38</v>
      </c>
      <c r="F52">
        <v>1.1100000000000001</v>
      </c>
      <c r="G52">
        <v>0.22900000000000001</v>
      </c>
      <c r="H52">
        <v>9.6000000000000002E-2</v>
      </c>
      <c r="I52">
        <v>0.13300000000000001</v>
      </c>
      <c r="J52">
        <v>0.23799999999999999</v>
      </c>
      <c r="K52">
        <v>1.29</v>
      </c>
      <c r="L52">
        <v>0.28699999999999998</v>
      </c>
      <c r="M52">
        <v>0.72799999999999998</v>
      </c>
      <c r="N52">
        <v>99</v>
      </c>
      <c r="O52">
        <v>104</v>
      </c>
      <c r="P52">
        <v>96</v>
      </c>
      <c r="Q52">
        <v>3.96</v>
      </c>
      <c r="R52">
        <v>4.12</v>
      </c>
      <c r="S52">
        <v>-0.16</v>
      </c>
      <c r="T52">
        <v>3.85</v>
      </c>
      <c r="U52">
        <v>4.0999999999999996</v>
      </c>
    </row>
    <row r="53" spans="1:21" x14ac:dyDescent="0.45">
      <c r="A53" t="s">
        <v>315</v>
      </c>
      <c r="B53" t="s">
        <v>32</v>
      </c>
      <c r="C53">
        <v>8.9700000000000006</v>
      </c>
      <c r="D53">
        <v>3.51</v>
      </c>
      <c r="E53">
        <v>2.5499999999999998</v>
      </c>
      <c r="F53">
        <v>1.02</v>
      </c>
      <c r="G53">
        <v>0.24</v>
      </c>
      <c r="H53">
        <v>9.4E-2</v>
      </c>
      <c r="I53">
        <v>0.14599999999999999</v>
      </c>
      <c r="J53">
        <v>0.22900000000000001</v>
      </c>
      <c r="K53">
        <v>1.22</v>
      </c>
      <c r="L53">
        <v>0.28499999999999998</v>
      </c>
      <c r="M53">
        <v>0.71799999999999997</v>
      </c>
      <c r="N53">
        <v>98</v>
      </c>
      <c r="O53">
        <v>106</v>
      </c>
      <c r="P53">
        <v>99</v>
      </c>
      <c r="Q53">
        <v>4.07</v>
      </c>
      <c r="R53">
        <v>4.1900000000000004</v>
      </c>
      <c r="S53">
        <v>-0.12</v>
      </c>
      <c r="T53">
        <v>3.99</v>
      </c>
      <c r="U53">
        <v>4.01</v>
      </c>
    </row>
    <row r="54" spans="1:21" x14ac:dyDescent="0.45">
      <c r="A54" t="s">
        <v>285</v>
      </c>
      <c r="B54" t="s">
        <v>43</v>
      </c>
      <c r="C54">
        <v>7.86</v>
      </c>
      <c r="D54">
        <v>3.41</v>
      </c>
      <c r="E54">
        <v>2.31</v>
      </c>
      <c r="F54">
        <v>1.04</v>
      </c>
      <c r="G54">
        <v>0.20300000000000001</v>
      </c>
      <c r="H54">
        <v>8.7999999999999995E-2</v>
      </c>
      <c r="I54">
        <v>0.115</v>
      </c>
      <c r="J54">
        <v>0.255</v>
      </c>
      <c r="K54">
        <v>1.36</v>
      </c>
      <c r="L54">
        <v>0.30299999999999999</v>
      </c>
      <c r="M54">
        <v>0.76500000000000001</v>
      </c>
      <c r="N54">
        <v>96</v>
      </c>
      <c r="O54">
        <v>112</v>
      </c>
      <c r="P54">
        <v>103</v>
      </c>
      <c r="Q54">
        <v>3.79</v>
      </c>
      <c r="R54">
        <v>4.32</v>
      </c>
      <c r="S54">
        <v>-0.53</v>
      </c>
      <c r="T54">
        <v>4.16</v>
      </c>
      <c r="U54">
        <v>4.26</v>
      </c>
    </row>
    <row r="55" spans="1:21" x14ac:dyDescent="0.45">
      <c r="A55" t="s">
        <v>302</v>
      </c>
      <c r="B55" t="s">
        <v>64</v>
      </c>
      <c r="C55">
        <v>6.65</v>
      </c>
      <c r="D55">
        <v>3.04</v>
      </c>
      <c r="E55">
        <v>2.19</v>
      </c>
      <c r="F55">
        <v>0.98</v>
      </c>
      <c r="G55">
        <v>0.17799999999999999</v>
      </c>
      <c r="H55">
        <v>8.1000000000000003E-2</v>
      </c>
      <c r="I55">
        <v>9.6000000000000002E-2</v>
      </c>
      <c r="J55">
        <v>0.22900000000000001</v>
      </c>
      <c r="K55">
        <v>1.19</v>
      </c>
      <c r="L55">
        <v>0.25800000000000001</v>
      </c>
      <c r="M55">
        <v>0.71199999999999997</v>
      </c>
      <c r="N55">
        <v>97</v>
      </c>
      <c r="O55">
        <v>110</v>
      </c>
      <c r="P55">
        <v>110</v>
      </c>
      <c r="Q55">
        <v>3.78</v>
      </c>
      <c r="R55">
        <v>4.3499999999999996</v>
      </c>
      <c r="S55">
        <v>-0.56999999999999995</v>
      </c>
      <c r="T55">
        <v>4.42</v>
      </c>
      <c r="U55">
        <v>4.54</v>
      </c>
    </row>
    <row r="56" spans="1:21" x14ac:dyDescent="0.45">
      <c r="A56" t="s">
        <v>279</v>
      </c>
      <c r="B56" t="s">
        <v>48</v>
      </c>
      <c r="C56">
        <v>8.3000000000000007</v>
      </c>
      <c r="D56">
        <v>3.5</v>
      </c>
      <c r="E56">
        <v>2.38</v>
      </c>
      <c r="F56">
        <v>1.31</v>
      </c>
      <c r="G56">
        <v>0.23400000000000001</v>
      </c>
      <c r="H56">
        <v>9.9000000000000005E-2</v>
      </c>
      <c r="I56">
        <v>0.13500000000000001</v>
      </c>
      <c r="J56">
        <v>0.17</v>
      </c>
      <c r="K56">
        <v>0.99</v>
      </c>
      <c r="L56">
        <v>0.184</v>
      </c>
      <c r="M56">
        <v>0.86599999999999999</v>
      </c>
      <c r="N56">
        <v>63</v>
      </c>
      <c r="O56">
        <v>109</v>
      </c>
      <c r="P56">
        <v>102</v>
      </c>
      <c r="Q56">
        <v>2.5299999999999998</v>
      </c>
      <c r="R56">
        <v>4.41</v>
      </c>
      <c r="S56">
        <v>-1.88</v>
      </c>
      <c r="T56">
        <v>4.2</v>
      </c>
      <c r="U56">
        <v>4.24</v>
      </c>
    </row>
    <row r="57" spans="1:21" x14ac:dyDescent="0.45">
      <c r="A57" t="s">
        <v>317</v>
      </c>
      <c r="B57" t="s">
        <v>54</v>
      </c>
      <c r="C57">
        <v>6.19</v>
      </c>
      <c r="D57">
        <v>3.78</v>
      </c>
      <c r="E57">
        <v>1.64</v>
      </c>
      <c r="F57">
        <v>0.96</v>
      </c>
      <c r="G57">
        <v>0.16800000000000001</v>
      </c>
      <c r="H57">
        <v>0.10299999999999999</v>
      </c>
      <c r="I57">
        <v>6.6000000000000003E-2</v>
      </c>
      <c r="J57">
        <v>0.20799999999999999</v>
      </c>
      <c r="K57">
        <v>1.18</v>
      </c>
      <c r="L57">
        <v>0.22900000000000001</v>
      </c>
      <c r="M57">
        <v>0.83799999999999997</v>
      </c>
      <c r="N57">
        <v>69</v>
      </c>
      <c r="O57">
        <v>108</v>
      </c>
      <c r="P57">
        <v>123</v>
      </c>
      <c r="Q57">
        <v>2.81</v>
      </c>
      <c r="R57">
        <v>4.53</v>
      </c>
      <c r="S57">
        <v>-1.71</v>
      </c>
      <c r="T57">
        <v>5.05</v>
      </c>
      <c r="U57">
        <v>5.14</v>
      </c>
    </row>
    <row r="58" spans="1:21" x14ac:dyDescent="0.45">
      <c r="A58" t="s">
        <v>318</v>
      </c>
      <c r="B58" t="s">
        <v>22</v>
      </c>
      <c r="C58">
        <v>9.17</v>
      </c>
      <c r="D58">
        <v>2.62</v>
      </c>
      <c r="E58">
        <v>3.5</v>
      </c>
      <c r="F58">
        <v>1.66</v>
      </c>
      <c r="G58">
        <v>0.23899999999999999</v>
      </c>
      <c r="H58">
        <v>6.8000000000000005E-2</v>
      </c>
      <c r="I58">
        <v>0.17</v>
      </c>
      <c r="J58">
        <v>0.249</v>
      </c>
      <c r="K58">
        <v>1.26</v>
      </c>
      <c r="L58">
        <v>0.29199999999999998</v>
      </c>
      <c r="M58">
        <v>0.747</v>
      </c>
      <c r="N58">
        <v>117</v>
      </c>
      <c r="O58">
        <v>113</v>
      </c>
      <c r="P58">
        <v>106</v>
      </c>
      <c r="Q58">
        <v>4.63</v>
      </c>
      <c r="R58">
        <v>4.66</v>
      </c>
      <c r="S58">
        <v>-0.03</v>
      </c>
      <c r="T58">
        <v>4.34</v>
      </c>
      <c r="U58">
        <v>3.93</v>
      </c>
    </row>
    <row r="59" spans="1:21" x14ac:dyDescent="0.45">
      <c r="A59" t="s">
        <v>765</v>
      </c>
      <c r="B59" t="s">
        <v>24</v>
      </c>
      <c r="C59">
        <v>6.25</v>
      </c>
      <c r="D59">
        <v>2.72</v>
      </c>
      <c r="E59">
        <v>2.2999999999999998</v>
      </c>
      <c r="F59">
        <v>1.27</v>
      </c>
      <c r="G59">
        <v>0.16500000000000001</v>
      </c>
      <c r="H59">
        <v>7.1999999999999995E-2</v>
      </c>
      <c r="I59">
        <v>9.2999999999999999E-2</v>
      </c>
      <c r="J59">
        <v>0.23799999999999999</v>
      </c>
      <c r="K59">
        <v>1.22</v>
      </c>
      <c r="L59">
        <v>0.25700000000000001</v>
      </c>
      <c r="M59">
        <v>0.77100000000000002</v>
      </c>
      <c r="N59">
        <v>93</v>
      </c>
      <c r="O59">
        <v>115</v>
      </c>
      <c r="P59">
        <v>114</v>
      </c>
      <c r="Q59">
        <v>3.81</v>
      </c>
      <c r="R59">
        <v>4.67</v>
      </c>
      <c r="S59">
        <v>-0.86</v>
      </c>
      <c r="T59">
        <v>4.58</v>
      </c>
      <c r="U59">
        <v>4.6500000000000004</v>
      </c>
    </row>
    <row r="60" spans="1:21" x14ac:dyDescent="0.45">
      <c r="A60" t="s">
        <v>332</v>
      </c>
      <c r="B60" t="s">
        <v>36</v>
      </c>
      <c r="C60">
        <v>6.79</v>
      </c>
      <c r="D60">
        <v>2.86</v>
      </c>
      <c r="E60">
        <v>2.38</v>
      </c>
      <c r="F60">
        <v>1.25</v>
      </c>
      <c r="G60">
        <v>0.17599999999999999</v>
      </c>
      <c r="H60">
        <v>7.3999999999999996E-2</v>
      </c>
      <c r="I60">
        <v>0.10199999999999999</v>
      </c>
      <c r="J60">
        <v>0.24399999999999999</v>
      </c>
      <c r="K60">
        <v>1.26</v>
      </c>
      <c r="L60">
        <v>0.27100000000000002</v>
      </c>
      <c r="M60">
        <v>0.72399999999999998</v>
      </c>
      <c r="N60">
        <v>119</v>
      </c>
      <c r="O60">
        <v>119</v>
      </c>
      <c r="P60">
        <v>122</v>
      </c>
      <c r="Q60">
        <v>4.5599999999999996</v>
      </c>
      <c r="R60">
        <v>4.72</v>
      </c>
      <c r="S60">
        <v>-0.16</v>
      </c>
      <c r="T60">
        <v>5</v>
      </c>
      <c r="U60">
        <v>4.71</v>
      </c>
    </row>
    <row r="61" spans="1:21" x14ac:dyDescent="0.45">
      <c r="A61" t="s">
        <v>321</v>
      </c>
      <c r="B61" t="s">
        <v>64</v>
      </c>
      <c r="C61">
        <v>6.61</v>
      </c>
      <c r="D61">
        <v>3.07</v>
      </c>
      <c r="E61">
        <v>2.15</v>
      </c>
      <c r="F61">
        <v>1.21</v>
      </c>
      <c r="G61">
        <v>0.17299999999999999</v>
      </c>
      <c r="H61">
        <v>0.08</v>
      </c>
      <c r="I61">
        <v>9.1999999999999998E-2</v>
      </c>
      <c r="J61">
        <v>0.24099999999999999</v>
      </c>
      <c r="K61">
        <v>1.26</v>
      </c>
      <c r="L61">
        <v>0.26600000000000001</v>
      </c>
      <c r="M61">
        <v>0.77800000000000002</v>
      </c>
      <c r="N61">
        <v>100</v>
      </c>
      <c r="O61">
        <v>119</v>
      </c>
      <c r="P61">
        <v>112</v>
      </c>
      <c r="Q61">
        <v>3.91</v>
      </c>
      <c r="R61">
        <v>4.72</v>
      </c>
      <c r="S61">
        <v>-0.81</v>
      </c>
      <c r="T61">
        <v>4.49</v>
      </c>
      <c r="U61">
        <v>4.6100000000000003</v>
      </c>
    </row>
    <row r="62" spans="1:21" x14ac:dyDescent="0.45">
      <c r="A62" t="s">
        <v>323</v>
      </c>
      <c r="B62" t="s">
        <v>80</v>
      </c>
      <c r="C62">
        <v>6.26</v>
      </c>
      <c r="D62">
        <v>3.09</v>
      </c>
      <c r="E62">
        <v>2.0299999999999998</v>
      </c>
      <c r="F62">
        <v>1.29</v>
      </c>
      <c r="G62">
        <v>0.159</v>
      </c>
      <c r="H62">
        <v>7.8E-2</v>
      </c>
      <c r="I62">
        <v>8.1000000000000003E-2</v>
      </c>
      <c r="J62">
        <v>0.29899999999999999</v>
      </c>
      <c r="K62">
        <v>1.54</v>
      </c>
      <c r="L62">
        <v>0.33300000000000002</v>
      </c>
      <c r="M62">
        <v>0.66400000000000003</v>
      </c>
      <c r="N62">
        <v>136</v>
      </c>
      <c r="O62">
        <v>116</v>
      </c>
      <c r="P62">
        <v>110</v>
      </c>
      <c r="Q62">
        <v>5.57</v>
      </c>
      <c r="R62">
        <v>4.72</v>
      </c>
      <c r="S62">
        <v>0.85</v>
      </c>
      <c r="T62">
        <v>4.43</v>
      </c>
      <c r="U62">
        <v>4.74</v>
      </c>
    </row>
    <row r="63" spans="1:21" x14ac:dyDescent="0.45">
      <c r="A63" t="s">
        <v>319</v>
      </c>
      <c r="B63" t="s">
        <v>57</v>
      </c>
      <c r="C63">
        <v>7.17</v>
      </c>
      <c r="D63">
        <v>3.32</v>
      </c>
      <c r="E63">
        <v>2.16</v>
      </c>
      <c r="F63">
        <v>1.4</v>
      </c>
      <c r="G63">
        <v>0.193</v>
      </c>
      <c r="H63">
        <v>0.09</v>
      </c>
      <c r="I63">
        <v>0.104</v>
      </c>
      <c r="J63">
        <v>0.21299999999999999</v>
      </c>
      <c r="K63">
        <v>1.17</v>
      </c>
      <c r="L63">
        <v>0.23</v>
      </c>
      <c r="M63">
        <v>0.86199999999999999</v>
      </c>
      <c r="N63">
        <v>71</v>
      </c>
      <c r="O63">
        <v>111</v>
      </c>
      <c r="P63">
        <v>120</v>
      </c>
      <c r="Q63">
        <v>3.06</v>
      </c>
      <c r="R63">
        <v>4.7300000000000004</v>
      </c>
      <c r="S63">
        <v>-1.67</v>
      </c>
      <c r="T63">
        <v>4.84</v>
      </c>
      <c r="U63">
        <v>4.76</v>
      </c>
    </row>
    <row r="64" spans="1:21" x14ac:dyDescent="0.45">
      <c r="A64" t="s">
        <v>337</v>
      </c>
      <c r="B64" t="s">
        <v>35</v>
      </c>
      <c r="C64">
        <v>6.86</v>
      </c>
      <c r="D64">
        <v>3.43</v>
      </c>
      <c r="E64">
        <v>2</v>
      </c>
      <c r="F64">
        <v>1.23</v>
      </c>
      <c r="G64">
        <v>0.18</v>
      </c>
      <c r="H64">
        <v>0.09</v>
      </c>
      <c r="I64">
        <v>0.09</v>
      </c>
      <c r="J64">
        <v>0.255</v>
      </c>
      <c r="K64">
        <v>1.35</v>
      </c>
      <c r="L64">
        <v>0.28699999999999998</v>
      </c>
      <c r="M64">
        <v>0.78100000000000003</v>
      </c>
      <c r="N64">
        <v>88</v>
      </c>
      <c r="O64">
        <v>112</v>
      </c>
      <c r="P64">
        <v>110</v>
      </c>
      <c r="Q64">
        <v>4.13</v>
      </c>
      <c r="R64">
        <v>4.7699999999999996</v>
      </c>
      <c r="S64">
        <v>-0.64</v>
      </c>
      <c r="T64">
        <v>4.42</v>
      </c>
      <c r="U64">
        <v>4.62</v>
      </c>
    </row>
    <row r="65" spans="1:21" x14ac:dyDescent="0.45">
      <c r="A65" t="s">
        <v>316</v>
      </c>
      <c r="B65" t="s">
        <v>1989</v>
      </c>
      <c r="C65">
        <v>8.9700000000000006</v>
      </c>
      <c r="D65">
        <v>2.93</v>
      </c>
      <c r="E65">
        <v>3.06</v>
      </c>
      <c r="F65">
        <v>1.74</v>
      </c>
      <c r="G65">
        <v>0.22800000000000001</v>
      </c>
      <c r="H65">
        <v>7.4999999999999997E-2</v>
      </c>
      <c r="I65">
        <v>0.154</v>
      </c>
      <c r="J65">
        <v>0.26500000000000001</v>
      </c>
      <c r="K65">
        <v>1.38</v>
      </c>
      <c r="L65">
        <v>0.308</v>
      </c>
      <c r="M65">
        <v>0.74099999999999999</v>
      </c>
      <c r="N65">
        <v>128</v>
      </c>
      <c r="O65">
        <v>121</v>
      </c>
      <c r="P65">
        <v>100</v>
      </c>
      <c r="Q65">
        <v>4.9400000000000004</v>
      </c>
      <c r="R65">
        <v>4.79</v>
      </c>
      <c r="S65">
        <v>0.16</v>
      </c>
      <c r="T65">
        <v>4.1100000000000003</v>
      </c>
      <c r="U65">
        <v>4.05</v>
      </c>
    </row>
    <row r="66" spans="1:21" x14ac:dyDescent="0.45">
      <c r="A66" t="s">
        <v>333</v>
      </c>
      <c r="B66" t="s">
        <v>35</v>
      </c>
      <c r="C66">
        <v>6.05</v>
      </c>
      <c r="D66">
        <v>2.2599999999999998</v>
      </c>
      <c r="E66">
        <v>2.68</v>
      </c>
      <c r="F66">
        <v>1.63</v>
      </c>
      <c r="G66">
        <v>0.161</v>
      </c>
      <c r="H66">
        <v>0.06</v>
      </c>
      <c r="I66">
        <v>0.10100000000000001</v>
      </c>
      <c r="J66">
        <v>0.26800000000000002</v>
      </c>
      <c r="K66">
        <v>1.3</v>
      </c>
      <c r="L66">
        <v>0.28299999999999997</v>
      </c>
      <c r="M66">
        <v>0.74399999999999999</v>
      </c>
      <c r="N66">
        <v>98</v>
      </c>
      <c r="O66">
        <v>116</v>
      </c>
      <c r="P66">
        <v>110</v>
      </c>
      <c r="Q66">
        <v>4.6100000000000003</v>
      </c>
      <c r="R66">
        <v>4.93</v>
      </c>
      <c r="S66">
        <v>-0.32</v>
      </c>
      <c r="T66">
        <v>4.42</v>
      </c>
      <c r="U66">
        <v>4.6399999999999997</v>
      </c>
    </row>
    <row r="67" spans="1:21" x14ac:dyDescent="0.45">
      <c r="A67" t="s">
        <v>298</v>
      </c>
      <c r="B67" t="s">
        <v>26</v>
      </c>
      <c r="C67">
        <v>6.81</v>
      </c>
      <c r="D67">
        <v>2.27</v>
      </c>
      <c r="E67">
        <v>3</v>
      </c>
      <c r="F67">
        <v>1.64</v>
      </c>
      <c r="G67">
        <v>0.187</v>
      </c>
      <c r="H67">
        <v>6.2E-2</v>
      </c>
      <c r="I67">
        <v>0.125</v>
      </c>
      <c r="J67">
        <v>0.23799999999999999</v>
      </c>
      <c r="K67">
        <v>1.1299999999999999</v>
      </c>
      <c r="L67">
        <v>0.252</v>
      </c>
      <c r="M67">
        <v>0.83299999999999996</v>
      </c>
      <c r="N67">
        <v>95</v>
      </c>
      <c r="O67">
        <v>122</v>
      </c>
      <c r="P67">
        <v>107</v>
      </c>
      <c r="Q67">
        <v>3.76</v>
      </c>
      <c r="R67">
        <v>5.07</v>
      </c>
      <c r="S67">
        <v>-1.32</v>
      </c>
      <c r="T67">
        <v>4.37</v>
      </c>
      <c r="U67">
        <v>4.3099999999999996</v>
      </c>
    </row>
    <row r="68" spans="1:21" x14ac:dyDescent="0.45">
      <c r="A68" t="s">
        <v>307</v>
      </c>
      <c r="B68" t="s">
        <v>22</v>
      </c>
      <c r="C68">
        <v>6.69</v>
      </c>
      <c r="D68">
        <v>4.03</v>
      </c>
      <c r="E68">
        <v>1.66</v>
      </c>
      <c r="F68">
        <v>1.29</v>
      </c>
      <c r="G68">
        <v>0.17399999999999999</v>
      </c>
      <c r="H68">
        <v>0.105</v>
      </c>
      <c r="I68">
        <v>6.9000000000000006E-2</v>
      </c>
      <c r="J68">
        <v>0.23499999999999999</v>
      </c>
      <c r="K68">
        <v>1.32</v>
      </c>
      <c r="L68">
        <v>0.25800000000000001</v>
      </c>
      <c r="M68">
        <v>0.81</v>
      </c>
      <c r="N68">
        <v>89</v>
      </c>
      <c r="O68">
        <v>124</v>
      </c>
      <c r="P68">
        <v>116</v>
      </c>
      <c r="Q68">
        <v>3.51</v>
      </c>
      <c r="R68">
        <v>5.1100000000000003</v>
      </c>
      <c r="S68">
        <v>-1.6</v>
      </c>
      <c r="T68">
        <v>4.7699999999999996</v>
      </c>
      <c r="U68">
        <v>4.87</v>
      </c>
    </row>
    <row r="69" spans="1:21" x14ac:dyDescent="0.45">
      <c r="A69" t="s">
        <v>577</v>
      </c>
      <c r="B69" t="s">
        <v>54</v>
      </c>
      <c r="C69">
        <v>6.16</v>
      </c>
      <c r="D69">
        <v>3.17</v>
      </c>
      <c r="E69">
        <v>1.94</v>
      </c>
      <c r="F69">
        <v>1.58</v>
      </c>
      <c r="G69">
        <v>0.157</v>
      </c>
      <c r="H69">
        <v>8.1000000000000003E-2</v>
      </c>
      <c r="I69">
        <v>7.5999999999999998E-2</v>
      </c>
      <c r="J69">
        <v>0.26200000000000001</v>
      </c>
      <c r="K69">
        <v>1.39</v>
      </c>
      <c r="L69">
        <v>0.27800000000000002</v>
      </c>
      <c r="M69">
        <v>0.72499999999999998</v>
      </c>
      <c r="N69">
        <v>118</v>
      </c>
      <c r="O69">
        <v>127</v>
      </c>
      <c r="P69">
        <v>119</v>
      </c>
      <c r="Q69">
        <v>4.84</v>
      </c>
      <c r="R69">
        <v>5.32</v>
      </c>
      <c r="S69">
        <v>-0.48</v>
      </c>
      <c r="T69">
        <v>4.87</v>
      </c>
      <c r="U69">
        <v>4.92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E58C6-04D9-4A7C-83FD-4AFFA46670B5}">
  <dimension ref="A1:S140"/>
  <sheetViews>
    <sheetView workbookViewId="0"/>
  </sheetViews>
  <sheetFormatPr defaultRowHeight="14.25" x14ac:dyDescent="0.45"/>
  <cols>
    <col min="1" max="1" width="16.59765625" bestFit="1" customWidth="1"/>
    <col min="2" max="2" width="7.265625" bestFit="1" customWidth="1"/>
    <col min="3" max="3" width="7.73046875" bestFit="1" customWidth="1"/>
    <col min="4" max="4" width="7.9296875" bestFit="1" customWidth="1"/>
    <col min="5" max="5" width="6.46484375" bestFit="1" customWidth="1"/>
    <col min="6" max="6" width="6.73046875" bestFit="1" customWidth="1"/>
    <col min="7" max="7" width="6.3984375" bestFit="1" customWidth="1"/>
    <col min="8" max="8" width="7.86328125" bestFit="1" customWidth="1"/>
    <col min="9" max="9" width="8" bestFit="1" customWidth="1"/>
    <col min="10" max="10" width="5.6640625" bestFit="1" customWidth="1"/>
    <col min="11" max="11" width="7.1328125" bestFit="1" customWidth="1"/>
    <col min="12" max="12" width="6.46484375" bestFit="1" customWidth="1"/>
    <col min="13" max="13" width="7.9296875" bestFit="1" customWidth="1"/>
    <col min="14" max="14" width="7.53125" bestFit="1" customWidth="1"/>
    <col min="15" max="15" width="8.19921875" bestFit="1" customWidth="1"/>
    <col min="16" max="16" width="8.6640625" bestFit="1" customWidth="1"/>
    <col min="17" max="17" width="7.6640625" bestFit="1" customWidth="1"/>
    <col min="18" max="18" width="7.796875" bestFit="1" customWidth="1"/>
    <col min="19" max="19" width="8.265625" bestFit="1" customWidth="1"/>
  </cols>
  <sheetData>
    <row r="1" spans="1:19" x14ac:dyDescent="0.45">
      <c r="A1" t="s">
        <v>0</v>
      </c>
      <c r="B1" t="s">
        <v>1</v>
      </c>
      <c r="C1" t="s">
        <v>227</v>
      </c>
      <c r="D1" t="s">
        <v>228</v>
      </c>
      <c r="E1" t="s">
        <v>229</v>
      </c>
      <c r="F1" t="s">
        <v>230</v>
      </c>
      <c r="G1" t="s">
        <v>231</v>
      </c>
      <c r="H1" t="s">
        <v>232</v>
      </c>
      <c r="I1" t="s">
        <v>233</v>
      </c>
      <c r="J1" t="s">
        <v>234</v>
      </c>
      <c r="K1" t="s">
        <v>235</v>
      </c>
      <c r="L1" t="s">
        <v>236</v>
      </c>
      <c r="M1" t="s">
        <v>237</v>
      </c>
      <c r="N1" t="s">
        <v>238</v>
      </c>
      <c r="O1" t="s">
        <v>239</v>
      </c>
      <c r="P1" t="s">
        <v>240</v>
      </c>
      <c r="Q1" t="s">
        <v>241</v>
      </c>
      <c r="R1" t="s">
        <v>242</v>
      </c>
      <c r="S1" t="s">
        <v>243</v>
      </c>
    </row>
    <row r="2" spans="1:19" x14ac:dyDescent="0.45">
      <c r="A2" t="s">
        <v>17</v>
      </c>
      <c r="B2" t="s">
        <v>18</v>
      </c>
      <c r="C2">
        <v>0.32200000000000001</v>
      </c>
      <c r="D2">
        <v>1.42</v>
      </c>
      <c r="E2">
        <v>0.20100000000000001</v>
      </c>
      <c r="F2">
        <v>0.46800000000000003</v>
      </c>
      <c r="G2">
        <v>0.33100000000000002</v>
      </c>
      <c r="H2">
        <v>7.9000000000000001E-2</v>
      </c>
      <c r="I2">
        <v>0.30299999999999999</v>
      </c>
      <c r="J2">
        <v>9</v>
      </c>
      <c r="K2">
        <v>7.0999999999999994E-2</v>
      </c>
      <c r="L2">
        <v>0</v>
      </c>
      <c r="M2">
        <v>0</v>
      </c>
      <c r="N2">
        <v>0.39</v>
      </c>
      <c r="O2">
        <v>0.375</v>
      </c>
      <c r="P2">
        <v>0.23400000000000001</v>
      </c>
      <c r="Q2">
        <v>0.115</v>
      </c>
      <c r="R2">
        <v>0.435</v>
      </c>
      <c r="S2">
        <v>0.45</v>
      </c>
    </row>
    <row r="3" spans="1:19" x14ac:dyDescent="0.45">
      <c r="A3" t="s">
        <v>27</v>
      </c>
      <c r="B3" t="s">
        <v>28</v>
      </c>
      <c r="C3">
        <v>0.34899999999999998</v>
      </c>
      <c r="D3">
        <v>1.1399999999999999</v>
      </c>
      <c r="E3">
        <v>0.25700000000000001</v>
      </c>
      <c r="F3">
        <v>0.39600000000000002</v>
      </c>
      <c r="G3">
        <v>0.34699999999999998</v>
      </c>
      <c r="H3">
        <v>3.2000000000000001E-2</v>
      </c>
      <c r="I3">
        <v>0.30099999999999999</v>
      </c>
      <c r="J3">
        <v>6</v>
      </c>
      <c r="K3">
        <v>5.7000000000000002E-2</v>
      </c>
      <c r="L3">
        <v>0</v>
      </c>
      <c r="M3">
        <v>0</v>
      </c>
      <c r="N3">
        <v>0.42799999999999999</v>
      </c>
      <c r="O3">
        <v>0.33500000000000002</v>
      </c>
      <c r="P3">
        <v>0.23799999999999999</v>
      </c>
      <c r="Q3">
        <v>0.108</v>
      </c>
      <c r="R3">
        <v>0.47599999999999998</v>
      </c>
      <c r="S3">
        <v>0.41599999999999998</v>
      </c>
    </row>
    <row r="4" spans="1:19" x14ac:dyDescent="0.45">
      <c r="A4" t="s">
        <v>46</v>
      </c>
      <c r="B4" t="s">
        <v>22</v>
      </c>
      <c r="C4">
        <v>0.34499999999999997</v>
      </c>
      <c r="D4">
        <v>0.69</v>
      </c>
      <c r="E4">
        <v>0.19600000000000001</v>
      </c>
      <c r="F4">
        <v>0.32800000000000001</v>
      </c>
      <c r="G4">
        <v>0.47699999999999998</v>
      </c>
      <c r="H4">
        <v>5.3999999999999999E-2</v>
      </c>
      <c r="I4">
        <v>0.28599999999999998</v>
      </c>
      <c r="J4">
        <v>8</v>
      </c>
      <c r="K4">
        <v>0.104</v>
      </c>
      <c r="L4">
        <v>0</v>
      </c>
      <c r="M4">
        <v>0</v>
      </c>
      <c r="N4">
        <v>0.379</v>
      </c>
      <c r="O4">
        <v>0.35699999999999998</v>
      </c>
      <c r="P4">
        <v>0.26400000000000001</v>
      </c>
      <c r="Q4">
        <v>7.6999999999999999E-2</v>
      </c>
      <c r="R4">
        <v>0.44700000000000001</v>
      </c>
      <c r="S4">
        <v>0.47699999999999998</v>
      </c>
    </row>
    <row r="5" spans="1:19" x14ac:dyDescent="0.45">
      <c r="A5" t="s">
        <v>455</v>
      </c>
      <c r="B5" t="s">
        <v>60</v>
      </c>
      <c r="C5">
        <v>0.32700000000000001</v>
      </c>
      <c r="D5">
        <v>1.07</v>
      </c>
      <c r="E5">
        <v>0.21099999999999999</v>
      </c>
      <c r="F5">
        <v>0.40799999999999997</v>
      </c>
      <c r="G5">
        <v>0.38100000000000001</v>
      </c>
      <c r="H5">
        <v>0.129</v>
      </c>
      <c r="I5">
        <v>0.247</v>
      </c>
      <c r="J5">
        <v>2</v>
      </c>
      <c r="K5">
        <v>2.1999999999999999E-2</v>
      </c>
      <c r="L5">
        <v>0</v>
      </c>
      <c r="M5">
        <v>0</v>
      </c>
      <c r="N5">
        <v>0.36799999999999999</v>
      </c>
      <c r="O5">
        <v>0.39500000000000002</v>
      </c>
      <c r="P5">
        <v>0.23799999999999999</v>
      </c>
      <c r="Q5">
        <v>0.14299999999999999</v>
      </c>
      <c r="R5">
        <v>0.44400000000000001</v>
      </c>
      <c r="S5">
        <v>0.41299999999999998</v>
      </c>
    </row>
    <row r="6" spans="1:19" x14ac:dyDescent="0.45">
      <c r="A6" t="s">
        <v>65</v>
      </c>
      <c r="B6" t="s">
        <v>32</v>
      </c>
      <c r="C6">
        <v>0.34100000000000003</v>
      </c>
      <c r="D6">
        <v>0.9</v>
      </c>
      <c r="E6">
        <v>0.249</v>
      </c>
      <c r="F6">
        <v>0.35599999999999998</v>
      </c>
      <c r="G6">
        <v>0.39500000000000002</v>
      </c>
      <c r="H6">
        <v>0.06</v>
      </c>
      <c r="I6">
        <v>0.24</v>
      </c>
      <c r="J6">
        <v>4</v>
      </c>
      <c r="K6">
        <v>4.3999999999999997E-2</v>
      </c>
      <c r="L6">
        <v>0</v>
      </c>
      <c r="M6">
        <v>0</v>
      </c>
      <c r="N6">
        <v>0.45100000000000001</v>
      </c>
      <c r="O6">
        <v>0.34799999999999998</v>
      </c>
      <c r="P6">
        <v>0.20200000000000001</v>
      </c>
      <c r="Q6">
        <v>0.115</v>
      </c>
      <c r="R6">
        <v>0.47</v>
      </c>
      <c r="S6">
        <v>0.41499999999999998</v>
      </c>
    </row>
    <row r="7" spans="1:19" x14ac:dyDescent="0.45">
      <c r="A7" t="s">
        <v>21</v>
      </c>
      <c r="B7" t="s">
        <v>22</v>
      </c>
      <c r="C7">
        <v>0.307</v>
      </c>
      <c r="D7">
        <v>1.3</v>
      </c>
      <c r="E7">
        <v>0.189</v>
      </c>
      <c r="F7">
        <v>0.45800000000000002</v>
      </c>
      <c r="G7">
        <v>0.35199999999999998</v>
      </c>
      <c r="H7">
        <v>6.5000000000000002E-2</v>
      </c>
      <c r="I7">
        <v>0.23699999999999999</v>
      </c>
      <c r="J7">
        <v>2</v>
      </c>
      <c r="K7">
        <v>1.7000000000000001E-2</v>
      </c>
      <c r="L7">
        <v>2</v>
      </c>
      <c r="M7">
        <v>1</v>
      </c>
      <c r="N7">
        <v>0.46200000000000002</v>
      </c>
      <c r="O7">
        <v>0.34200000000000003</v>
      </c>
      <c r="P7">
        <v>0.19500000000000001</v>
      </c>
      <c r="Q7">
        <v>0.11700000000000001</v>
      </c>
      <c r="R7">
        <v>0.47699999999999998</v>
      </c>
      <c r="S7">
        <v>0.40600000000000003</v>
      </c>
    </row>
    <row r="8" spans="1:19" x14ac:dyDescent="0.45">
      <c r="A8" t="s">
        <v>94</v>
      </c>
      <c r="B8" t="s">
        <v>95</v>
      </c>
      <c r="C8">
        <v>0.24099999999999999</v>
      </c>
      <c r="D8">
        <v>1.27</v>
      </c>
      <c r="E8">
        <v>0.17100000000000001</v>
      </c>
      <c r="F8">
        <v>0.46400000000000002</v>
      </c>
      <c r="G8">
        <v>0.36499999999999999</v>
      </c>
      <c r="H8">
        <v>9.4E-2</v>
      </c>
      <c r="I8">
        <v>0.22900000000000001</v>
      </c>
      <c r="J8">
        <v>4</v>
      </c>
      <c r="K8">
        <v>3.3000000000000002E-2</v>
      </c>
      <c r="L8">
        <v>0</v>
      </c>
      <c r="M8">
        <v>0</v>
      </c>
      <c r="N8">
        <v>0.42599999999999999</v>
      </c>
      <c r="O8">
        <v>0.376</v>
      </c>
      <c r="P8">
        <v>0.19800000000000001</v>
      </c>
      <c r="Q8">
        <v>0.156</v>
      </c>
      <c r="R8">
        <v>0.50600000000000001</v>
      </c>
      <c r="S8">
        <v>0.33800000000000002</v>
      </c>
    </row>
    <row r="9" spans="1:19" x14ac:dyDescent="0.45">
      <c r="A9" t="s">
        <v>49</v>
      </c>
      <c r="B9" t="s">
        <v>50</v>
      </c>
      <c r="C9">
        <v>0.30599999999999999</v>
      </c>
      <c r="D9">
        <v>1.06</v>
      </c>
      <c r="E9">
        <v>0.17499999999999999</v>
      </c>
      <c r="F9">
        <v>0.42499999999999999</v>
      </c>
      <c r="G9">
        <v>0.40100000000000002</v>
      </c>
      <c r="H9">
        <v>0.129</v>
      </c>
      <c r="I9">
        <v>0.224</v>
      </c>
      <c r="J9">
        <v>3</v>
      </c>
      <c r="K9">
        <v>3.3000000000000002E-2</v>
      </c>
      <c r="L9">
        <v>0</v>
      </c>
      <c r="M9">
        <v>0</v>
      </c>
      <c r="N9">
        <v>0.50900000000000001</v>
      </c>
      <c r="O9">
        <v>0.34</v>
      </c>
      <c r="P9">
        <v>0.151</v>
      </c>
      <c r="Q9">
        <v>0.156</v>
      </c>
      <c r="R9">
        <v>0.40600000000000003</v>
      </c>
      <c r="S9">
        <v>0.439</v>
      </c>
    </row>
    <row r="10" spans="1:19" x14ac:dyDescent="0.45">
      <c r="A10" t="s">
        <v>77</v>
      </c>
      <c r="B10" t="s">
        <v>50</v>
      </c>
      <c r="C10">
        <v>0.33800000000000002</v>
      </c>
      <c r="D10">
        <v>0.89</v>
      </c>
      <c r="E10">
        <v>0.222</v>
      </c>
      <c r="F10">
        <v>0.36699999999999999</v>
      </c>
      <c r="G10">
        <v>0.41199999999999998</v>
      </c>
      <c r="H10">
        <v>3.3000000000000002E-2</v>
      </c>
      <c r="I10">
        <v>0.22</v>
      </c>
      <c r="J10">
        <v>8</v>
      </c>
      <c r="K10">
        <v>9.9000000000000005E-2</v>
      </c>
      <c r="L10">
        <v>0</v>
      </c>
      <c r="M10">
        <v>0</v>
      </c>
      <c r="N10">
        <v>0.35299999999999998</v>
      </c>
      <c r="O10">
        <v>0.35299999999999998</v>
      </c>
      <c r="P10">
        <v>0.29399999999999998</v>
      </c>
      <c r="Q10">
        <v>0.113</v>
      </c>
      <c r="R10">
        <v>0.48399999999999999</v>
      </c>
      <c r="S10">
        <v>0.40300000000000002</v>
      </c>
    </row>
    <row r="11" spans="1:19" x14ac:dyDescent="0.45">
      <c r="A11" t="s">
        <v>84</v>
      </c>
      <c r="B11" t="s">
        <v>28</v>
      </c>
      <c r="C11">
        <v>0.31900000000000001</v>
      </c>
      <c r="D11">
        <v>1.25</v>
      </c>
      <c r="E11">
        <v>0.155</v>
      </c>
      <c r="F11">
        <v>0.46899999999999997</v>
      </c>
      <c r="G11">
        <v>0.376</v>
      </c>
      <c r="H11">
        <v>6.5000000000000002E-2</v>
      </c>
      <c r="I11">
        <v>0.20699999999999999</v>
      </c>
      <c r="J11">
        <v>10</v>
      </c>
      <c r="K11">
        <v>8.6999999999999994E-2</v>
      </c>
      <c r="L11">
        <v>0</v>
      </c>
      <c r="M11">
        <v>0</v>
      </c>
      <c r="N11">
        <v>0.38400000000000001</v>
      </c>
      <c r="O11">
        <v>0.33900000000000002</v>
      </c>
      <c r="P11">
        <v>0.27800000000000002</v>
      </c>
      <c r="Q11">
        <v>0.11799999999999999</v>
      </c>
      <c r="R11">
        <v>0.53100000000000003</v>
      </c>
      <c r="S11">
        <v>0.35099999999999998</v>
      </c>
    </row>
    <row r="12" spans="1:19" x14ac:dyDescent="0.45">
      <c r="A12" t="s">
        <v>1976</v>
      </c>
      <c r="B12" t="s">
        <v>36</v>
      </c>
      <c r="C12">
        <v>0.377</v>
      </c>
      <c r="D12">
        <v>0.61</v>
      </c>
      <c r="E12">
        <v>0.23200000000000001</v>
      </c>
      <c r="F12">
        <v>0.29199999999999998</v>
      </c>
      <c r="G12">
        <v>0.47599999999999998</v>
      </c>
      <c r="H12">
        <v>0.114</v>
      </c>
      <c r="I12">
        <v>0.20499999999999999</v>
      </c>
      <c r="J12">
        <v>5</v>
      </c>
      <c r="K12">
        <v>9.2999999999999999E-2</v>
      </c>
      <c r="L12">
        <v>0</v>
      </c>
      <c r="M12">
        <v>0</v>
      </c>
      <c r="N12">
        <v>0.45900000000000002</v>
      </c>
      <c r="O12">
        <v>0.34100000000000003</v>
      </c>
      <c r="P12">
        <v>0.2</v>
      </c>
      <c r="Q12">
        <v>0.17799999999999999</v>
      </c>
      <c r="R12">
        <v>0.4</v>
      </c>
      <c r="S12">
        <v>0.42199999999999999</v>
      </c>
    </row>
    <row r="13" spans="1:19" x14ac:dyDescent="0.45">
      <c r="A13" t="s">
        <v>2024</v>
      </c>
      <c r="B13" t="s">
        <v>24</v>
      </c>
      <c r="C13">
        <v>0.38200000000000001</v>
      </c>
      <c r="D13">
        <v>2</v>
      </c>
      <c r="E13">
        <v>0.19</v>
      </c>
      <c r="F13">
        <v>0.54</v>
      </c>
      <c r="G13">
        <v>0.27</v>
      </c>
      <c r="H13">
        <v>1.9E-2</v>
      </c>
      <c r="I13">
        <v>0.20399999999999999</v>
      </c>
      <c r="J13">
        <v>8</v>
      </c>
      <c r="K13">
        <v>7.3999999999999996E-2</v>
      </c>
      <c r="L13">
        <v>2</v>
      </c>
      <c r="M13">
        <v>1</v>
      </c>
      <c r="N13">
        <v>0.41099999999999998</v>
      </c>
      <c r="O13">
        <v>0.33700000000000002</v>
      </c>
      <c r="P13">
        <v>0.252</v>
      </c>
      <c r="Q13">
        <v>0.16300000000000001</v>
      </c>
      <c r="R13">
        <v>0.46</v>
      </c>
      <c r="S13">
        <v>0.376</v>
      </c>
    </row>
    <row r="14" spans="1:19" x14ac:dyDescent="0.45">
      <c r="A14" t="s">
        <v>96</v>
      </c>
      <c r="B14" t="s">
        <v>36</v>
      </c>
      <c r="C14">
        <v>0.23300000000000001</v>
      </c>
      <c r="D14">
        <v>0.93</v>
      </c>
      <c r="E14">
        <v>0.161</v>
      </c>
      <c r="F14">
        <v>0.40400000000000003</v>
      </c>
      <c r="G14">
        <v>0.435</v>
      </c>
      <c r="H14">
        <v>0.14299999999999999</v>
      </c>
      <c r="I14">
        <v>0.20200000000000001</v>
      </c>
      <c r="J14">
        <v>4</v>
      </c>
      <c r="K14">
        <v>5.0999999999999997E-2</v>
      </c>
      <c r="L14">
        <v>0</v>
      </c>
      <c r="M14">
        <v>0</v>
      </c>
      <c r="N14">
        <v>0.435</v>
      </c>
      <c r="O14">
        <v>0.41499999999999998</v>
      </c>
      <c r="P14">
        <v>0.15</v>
      </c>
      <c r="Q14">
        <v>0.17599999999999999</v>
      </c>
      <c r="R14">
        <v>0.47199999999999998</v>
      </c>
      <c r="S14">
        <v>0.35199999999999998</v>
      </c>
    </row>
    <row r="15" spans="1:19" x14ac:dyDescent="0.45">
      <c r="A15" t="s">
        <v>34</v>
      </c>
      <c r="B15" t="s">
        <v>35</v>
      </c>
      <c r="C15">
        <v>0.35799999999999998</v>
      </c>
      <c r="D15">
        <v>1.71</v>
      </c>
      <c r="E15">
        <v>0.20499999999999999</v>
      </c>
      <c r="F15">
        <v>0.502</v>
      </c>
      <c r="G15">
        <v>0.29299999999999998</v>
      </c>
      <c r="H15">
        <v>2.9000000000000001E-2</v>
      </c>
      <c r="I15">
        <v>0.2</v>
      </c>
      <c r="J15">
        <v>5</v>
      </c>
      <c r="K15">
        <v>4.2000000000000003E-2</v>
      </c>
      <c r="L15">
        <v>0</v>
      </c>
      <c r="M15">
        <v>0</v>
      </c>
      <c r="N15">
        <v>0.36299999999999999</v>
      </c>
      <c r="O15">
        <v>0.35399999999999998</v>
      </c>
      <c r="P15">
        <v>0.28299999999999997</v>
      </c>
      <c r="Q15">
        <v>9.6000000000000002E-2</v>
      </c>
      <c r="R15">
        <v>0.48799999999999999</v>
      </c>
      <c r="S15">
        <v>0.41699999999999998</v>
      </c>
    </row>
    <row r="16" spans="1:19" x14ac:dyDescent="0.45">
      <c r="A16" t="s">
        <v>58</v>
      </c>
      <c r="B16" t="s">
        <v>52</v>
      </c>
      <c r="C16">
        <v>0.26</v>
      </c>
      <c r="D16">
        <v>0.72</v>
      </c>
      <c r="E16">
        <v>0.16800000000000001</v>
      </c>
      <c r="F16">
        <v>0.34699999999999998</v>
      </c>
      <c r="G16">
        <v>0.48499999999999999</v>
      </c>
      <c r="H16">
        <v>9.5000000000000001E-2</v>
      </c>
      <c r="I16">
        <v>0.2</v>
      </c>
      <c r="J16">
        <v>3</v>
      </c>
      <c r="K16">
        <v>4.3999999999999997E-2</v>
      </c>
      <c r="L16">
        <v>0</v>
      </c>
      <c r="M16">
        <v>0</v>
      </c>
      <c r="N16">
        <v>0.5</v>
      </c>
      <c r="O16">
        <v>0.35699999999999998</v>
      </c>
      <c r="P16">
        <v>0.14299999999999999</v>
      </c>
      <c r="Q16">
        <v>0.13300000000000001</v>
      </c>
      <c r="R16">
        <v>0.41799999999999998</v>
      </c>
      <c r="S16">
        <v>0.44900000000000001</v>
      </c>
    </row>
    <row r="17" spans="1:19" x14ac:dyDescent="0.45">
      <c r="A17" t="s">
        <v>157</v>
      </c>
      <c r="B17" t="s">
        <v>102</v>
      </c>
      <c r="C17">
        <v>0.32900000000000001</v>
      </c>
      <c r="D17">
        <v>1.31</v>
      </c>
      <c r="E17">
        <v>0.19</v>
      </c>
      <c r="F17">
        <v>0.45900000000000002</v>
      </c>
      <c r="G17">
        <v>0.35099999999999998</v>
      </c>
      <c r="H17">
        <v>1.2E-2</v>
      </c>
      <c r="I17">
        <v>0.2</v>
      </c>
      <c r="J17">
        <v>5</v>
      </c>
      <c r="K17">
        <v>4.4999999999999998E-2</v>
      </c>
      <c r="L17">
        <v>0</v>
      </c>
      <c r="M17">
        <v>0</v>
      </c>
      <c r="N17">
        <v>0.372</v>
      </c>
      <c r="O17">
        <v>0.36799999999999999</v>
      </c>
      <c r="P17">
        <v>0.26</v>
      </c>
      <c r="Q17">
        <v>6.2E-2</v>
      </c>
      <c r="R17">
        <v>0.59499999999999997</v>
      </c>
      <c r="S17">
        <v>0.34300000000000003</v>
      </c>
    </row>
    <row r="18" spans="1:19" x14ac:dyDescent="0.45">
      <c r="A18" t="s">
        <v>56</v>
      </c>
      <c r="B18" t="s">
        <v>57</v>
      </c>
      <c r="C18">
        <v>0.34399999999999997</v>
      </c>
      <c r="D18">
        <v>1.4</v>
      </c>
      <c r="E18">
        <v>0.189</v>
      </c>
      <c r="F18">
        <v>0.47299999999999998</v>
      </c>
      <c r="G18">
        <v>0.33800000000000002</v>
      </c>
      <c r="H18">
        <v>6.7000000000000004E-2</v>
      </c>
      <c r="I18">
        <v>0.2</v>
      </c>
      <c r="J18">
        <v>7</v>
      </c>
      <c r="K18">
        <v>6.7000000000000004E-2</v>
      </c>
      <c r="L18">
        <v>1</v>
      </c>
      <c r="M18">
        <v>0.25</v>
      </c>
      <c r="N18">
        <v>0.434</v>
      </c>
      <c r="O18">
        <v>0.33600000000000002</v>
      </c>
      <c r="P18">
        <v>0.23</v>
      </c>
      <c r="Q18">
        <v>0.106</v>
      </c>
      <c r="R18">
        <v>0.54900000000000004</v>
      </c>
      <c r="S18">
        <v>0.34499999999999997</v>
      </c>
    </row>
    <row r="19" spans="1:19" x14ac:dyDescent="0.45">
      <c r="A19" t="s">
        <v>40</v>
      </c>
      <c r="B19" t="s">
        <v>41</v>
      </c>
      <c r="C19">
        <v>0.30399999999999999</v>
      </c>
      <c r="D19">
        <v>1.54</v>
      </c>
      <c r="E19">
        <v>0.19500000000000001</v>
      </c>
      <c r="F19">
        <v>0.48799999999999999</v>
      </c>
      <c r="G19">
        <v>0.317</v>
      </c>
      <c r="H19">
        <v>6.6000000000000003E-2</v>
      </c>
      <c r="I19">
        <v>0.19800000000000001</v>
      </c>
      <c r="J19">
        <v>9</v>
      </c>
      <c r="K19">
        <v>6.4000000000000001E-2</v>
      </c>
      <c r="L19">
        <v>1</v>
      </c>
      <c r="M19">
        <v>1</v>
      </c>
      <c r="N19">
        <v>0.47599999999999998</v>
      </c>
      <c r="O19">
        <v>0.32600000000000001</v>
      </c>
      <c r="P19">
        <v>0.19800000000000001</v>
      </c>
      <c r="Q19">
        <v>0.122</v>
      </c>
      <c r="R19">
        <v>0.46500000000000002</v>
      </c>
      <c r="S19">
        <v>0.41299999999999998</v>
      </c>
    </row>
    <row r="20" spans="1:19" x14ac:dyDescent="0.45">
      <c r="A20" t="s">
        <v>201</v>
      </c>
      <c r="B20" t="s">
        <v>117</v>
      </c>
      <c r="C20">
        <v>0.28100000000000003</v>
      </c>
      <c r="D20">
        <v>0.63</v>
      </c>
      <c r="E20">
        <v>0.18099999999999999</v>
      </c>
      <c r="F20">
        <v>0.316</v>
      </c>
      <c r="G20">
        <v>0.503</v>
      </c>
      <c r="H20">
        <v>0.112</v>
      </c>
      <c r="I20">
        <v>0.191</v>
      </c>
      <c r="J20">
        <v>4</v>
      </c>
      <c r="K20">
        <v>7.0999999999999994E-2</v>
      </c>
      <c r="L20">
        <v>0</v>
      </c>
      <c r="M20">
        <v>0</v>
      </c>
      <c r="N20">
        <v>0.39</v>
      </c>
      <c r="O20">
        <v>0.435</v>
      </c>
      <c r="P20">
        <v>0.17499999999999999</v>
      </c>
      <c r="Q20">
        <v>0.192</v>
      </c>
      <c r="R20">
        <v>0.503</v>
      </c>
      <c r="S20">
        <v>0.30499999999999999</v>
      </c>
    </row>
    <row r="21" spans="1:19" x14ac:dyDescent="0.45">
      <c r="A21" t="s">
        <v>38</v>
      </c>
      <c r="B21" t="s">
        <v>39</v>
      </c>
      <c r="C21">
        <v>0.33200000000000002</v>
      </c>
      <c r="D21">
        <v>1.2</v>
      </c>
      <c r="E21">
        <v>0.189</v>
      </c>
      <c r="F21">
        <v>0.443</v>
      </c>
      <c r="G21">
        <v>0.36799999999999999</v>
      </c>
      <c r="H21">
        <v>6.8000000000000005E-2</v>
      </c>
      <c r="I21">
        <v>0.189</v>
      </c>
      <c r="J21">
        <v>3</v>
      </c>
      <c r="K21">
        <v>3.4000000000000002E-2</v>
      </c>
      <c r="L21">
        <v>0</v>
      </c>
      <c r="M21">
        <v>0</v>
      </c>
      <c r="N21">
        <v>0.40799999999999997</v>
      </c>
      <c r="O21">
        <v>0.313</v>
      </c>
      <c r="P21">
        <v>0.27900000000000003</v>
      </c>
      <c r="Q21">
        <v>0.1</v>
      </c>
      <c r="R21">
        <v>0.51200000000000001</v>
      </c>
      <c r="S21">
        <v>0.38800000000000001</v>
      </c>
    </row>
    <row r="22" spans="1:19" x14ac:dyDescent="0.45">
      <c r="A22" t="s">
        <v>53</v>
      </c>
      <c r="B22" t="s">
        <v>54</v>
      </c>
      <c r="C22">
        <v>0.33200000000000002</v>
      </c>
      <c r="D22">
        <v>1.1399999999999999</v>
      </c>
      <c r="E22">
        <v>0.23699999999999999</v>
      </c>
      <c r="F22">
        <v>0.40600000000000003</v>
      </c>
      <c r="G22">
        <v>0.35699999999999998</v>
      </c>
      <c r="H22">
        <v>9.5000000000000001E-2</v>
      </c>
      <c r="I22">
        <v>0.189</v>
      </c>
      <c r="J22">
        <v>6</v>
      </c>
      <c r="K22">
        <v>7.0999999999999994E-2</v>
      </c>
      <c r="L22">
        <v>0</v>
      </c>
      <c r="M22">
        <v>0</v>
      </c>
      <c r="N22">
        <v>0.495</v>
      </c>
      <c r="O22">
        <v>0.313</v>
      </c>
      <c r="P22">
        <v>0.192</v>
      </c>
      <c r="Q22">
        <v>0.13900000000000001</v>
      </c>
      <c r="R22">
        <v>0.433</v>
      </c>
      <c r="S22">
        <v>0.42799999999999999</v>
      </c>
    </row>
    <row r="23" spans="1:19" x14ac:dyDescent="0.45">
      <c r="A23" t="s">
        <v>63</v>
      </c>
      <c r="B23" t="s">
        <v>64</v>
      </c>
      <c r="C23">
        <v>0.30399999999999999</v>
      </c>
      <c r="D23">
        <v>1.01</v>
      </c>
      <c r="E23">
        <v>0.23200000000000001</v>
      </c>
      <c r="F23">
        <v>0.38600000000000001</v>
      </c>
      <c r="G23">
        <v>0.38200000000000001</v>
      </c>
      <c r="H23">
        <v>4.4999999999999998E-2</v>
      </c>
      <c r="I23">
        <v>0.18</v>
      </c>
      <c r="J23">
        <v>7</v>
      </c>
      <c r="K23">
        <v>7.8E-2</v>
      </c>
      <c r="L23">
        <v>0</v>
      </c>
      <c r="M23">
        <v>0</v>
      </c>
      <c r="N23">
        <v>0.32600000000000001</v>
      </c>
      <c r="O23">
        <v>0.38200000000000001</v>
      </c>
      <c r="P23">
        <v>0.29199999999999998</v>
      </c>
      <c r="Q23">
        <v>0.12</v>
      </c>
      <c r="R23">
        <v>0.498</v>
      </c>
      <c r="S23">
        <v>0.38200000000000001</v>
      </c>
    </row>
    <row r="24" spans="1:19" x14ac:dyDescent="0.45">
      <c r="A24" t="s">
        <v>483</v>
      </c>
      <c r="B24" t="s">
        <v>132</v>
      </c>
      <c r="C24">
        <v>0.28299999999999997</v>
      </c>
      <c r="D24">
        <v>0.67</v>
      </c>
      <c r="E24">
        <v>0.24</v>
      </c>
      <c r="F24">
        <v>0.30599999999999999</v>
      </c>
      <c r="G24">
        <v>0.45400000000000001</v>
      </c>
      <c r="H24">
        <v>0.124</v>
      </c>
      <c r="I24">
        <v>0.18</v>
      </c>
      <c r="J24">
        <v>3</v>
      </c>
      <c r="K24">
        <v>0.05</v>
      </c>
      <c r="L24">
        <v>0</v>
      </c>
      <c r="M24">
        <v>0</v>
      </c>
      <c r="N24">
        <v>0.44900000000000001</v>
      </c>
      <c r="O24">
        <v>0.316</v>
      </c>
      <c r="P24">
        <v>0.23499999999999999</v>
      </c>
      <c r="Q24">
        <v>0.184</v>
      </c>
      <c r="R24">
        <v>0.495</v>
      </c>
      <c r="S24">
        <v>0.32100000000000001</v>
      </c>
    </row>
    <row r="25" spans="1:19" x14ac:dyDescent="0.45">
      <c r="A25" t="s">
        <v>199</v>
      </c>
      <c r="B25" t="s">
        <v>39</v>
      </c>
      <c r="C25">
        <v>0.32</v>
      </c>
      <c r="D25">
        <v>1.45</v>
      </c>
      <c r="E25">
        <v>0.19400000000000001</v>
      </c>
      <c r="F25">
        <v>0.47799999999999998</v>
      </c>
      <c r="G25">
        <v>0.32900000000000001</v>
      </c>
      <c r="H25">
        <v>4.2000000000000003E-2</v>
      </c>
      <c r="I25">
        <v>0.17899999999999999</v>
      </c>
      <c r="J25">
        <v>12</v>
      </c>
      <c r="K25">
        <v>8.6999999999999994E-2</v>
      </c>
      <c r="L25">
        <v>0</v>
      </c>
      <c r="M25">
        <v>0</v>
      </c>
      <c r="N25">
        <v>0.39100000000000001</v>
      </c>
      <c r="O25">
        <v>0.374</v>
      </c>
      <c r="P25">
        <v>0.23499999999999999</v>
      </c>
      <c r="Q25">
        <v>0.14499999999999999</v>
      </c>
      <c r="R25">
        <v>0.50900000000000001</v>
      </c>
      <c r="S25">
        <v>0.34599999999999997</v>
      </c>
    </row>
    <row r="26" spans="1:19" x14ac:dyDescent="0.45">
      <c r="A26" t="s">
        <v>72</v>
      </c>
      <c r="B26" t="s">
        <v>30</v>
      </c>
      <c r="C26">
        <v>0.216</v>
      </c>
      <c r="D26">
        <v>1.18</v>
      </c>
      <c r="E26">
        <v>0.155</v>
      </c>
      <c r="F26">
        <v>0.45800000000000002</v>
      </c>
      <c r="G26">
        <v>0.38700000000000001</v>
      </c>
      <c r="H26">
        <v>0.185</v>
      </c>
      <c r="I26">
        <v>0.17399999999999999</v>
      </c>
      <c r="J26">
        <v>7</v>
      </c>
      <c r="K26">
        <v>6.4000000000000001E-2</v>
      </c>
      <c r="L26">
        <v>0</v>
      </c>
      <c r="M26">
        <v>0</v>
      </c>
      <c r="N26">
        <v>0.47899999999999998</v>
      </c>
      <c r="O26">
        <v>0.34499999999999997</v>
      </c>
      <c r="P26">
        <v>0.17599999999999999</v>
      </c>
      <c r="Q26">
        <v>0.189</v>
      </c>
      <c r="R26">
        <v>0.45</v>
      </c>
      <c r="S26">
        <v>0.36099999999999999</v>
      </c>
    </row>
    <row r="27" spans="1:19" x14ac:dyDescent="0.45">
      <c r="A27" t="s">
        <v>106</v>
      </c>
      <c r="B27" t="s">
        <v>41</v>
      </c>
      <c r="C27">
        <v>0.3</v>
      </c>
      <c r="D27">
        <v>0.73</v>
      </c>
      <c r="E27">
        <v>0.151</v>
      </c>
      <c r="F27">
        <v>0.35899999999999999</v>
      </c>
      <c r="G27">
        <v>0.49</v>
      </c>
      <c r="H27">
        <v>0.13400000000000001</v>
      </c>
      <c r="I27">
        <v>0.17299999999999999</v>
      </c>
      <c r="J27">
        <v>3</v>
      </c>
      <c r="K27">
        <v>3.2000000000000001E-2</v>
      </c>
      <c r="L27">
        <v>0</v>
      </c>
      <c r="M27">
        <v>0</v>
      </c>
      <c r="N27">
        <v>0.42899999999999999</v>
      </c>
      <c r="O27">
        <v>0.36299999999999999</v>
      </c>
      <c r="P27">
        <v>0.20799999999999999</v>
      </c>
      <c r="Q27">
        <v>0.13500000000000001</v>
      </c>
      <c r="R27">
        <v>0.46700000000000003</v>
      </c>
      <c r="S27">
        <v>0.39800000000000002</v>
      </c>
    </row>
    <row r="28" spans="1:19" x14ac:dyDescent="0.45">
      <c r="A28" t="s">
        <v>85</v>
      </c>
      <c r="B28" t="s">
        <v>30</v>
      </c>
      <c r="C28">
        <v>0.30499999999999999</v>
      </c>
      <c r="D28">
        <v>1.06</v>
      </c>
      <c r="E28">
        <v>0.19700000000000001</v>
      </c>
      <c r="F28">
        <v>0.41299999999999998</v>
      </c>
      <c r="G28">
        <v>0.39</v>
      </c>
      <c r="H28">
        <v>7.1999999999999995E-2</v>
      </c>
      <c r="I28">
        <v>0.16900000000000001</v>
      </c>
      <c r="J28">
        <v>8</v>
      </c>
      <c r="K28">
        <v>9.0999999999999998E-2</v>
      </c>
      <c r="L28">
        <v>1</v>
      </c>
      <c r="M28">
        <v>1</v>
      </c>
      <c r="N28">
        <v>0.44400000000000001</v>
      </c>
      <c r="O28">
        <v>0.28499999999999998</v>
      </c>
      <c r="P28">
        <v>0.27100000000000002</v>
      </c>
      <c r="Q28">
        <v>0.16400000000000001</v>
      </c>
      <c r="R28">
        <v>0.47699999999999998</v>
      </c>
      <c r="S28">
        <v>0.36</v>
      </c>
    </row>
    <row r="29" spans="1:19" x14ac:dyDescent="0.45">
      <c r="A29" t="s">
        <v>37</v>
      </c>
      <c r="B29" t="s">
        <v>30</v>
      </c>
      <c r="C29">
        <v>0.38600000000000001</v>
      </c>
      <c r="D29">
        <v>0.89</v>
      </c>
      <c r="E29">
        <v>0.23200000000000001</v>
      </c>
      <c r="F29">
        <v>0.36199999999999999</v>
      </c>
      <c r="G29">
        <v>0.40699999999999997</v>
      </c>
      <c r="H29">
        <v>0.111</v>
      </c>
      <c r="I29">
        <v>0.16700000000000001</v>
      </c>
      <c r="J29">
        <v>3</v>
      </c>
      <c r="K29">
        <v>4.7E-2</v>
      </c>
      <c r="L29">
        <v>1</v>
      </c>
      <c r="M29">
        <v>1</v>
      </c>
      <c r="N29">
        <v>0.40400000000000003</v>
      </c>
      <c r="O29">
        <v>0.34300000000000003</v>
      </c>
      <c r="P29">
        <v>0.253</v>
      </c>
      <c r="Q29">
        <v>0.152</v>
      </c>
      <c r="R29">
        <v>0.54500000000000004</v>
      </c>
      <c r="S29">
        <v>0.30299999999999999</v>
      </c>
    </row>
    <row r="30" spans="1:19" x14ac:dyDescent="0.45">
      <c r="A30" t="s">
        <v>44</v>
      </c>
      <c r="B30" t="s">
        <v>45</v>
      </c>
      <c r="C30">
        <v>0.249</v>
      </c>
      <c r="D30">
        <v>0.86</v>
      </c>
      <c r="E30">
        <v>0.17899999999999999</v>
      </c>
      <c r="F30">
        <v>0.38</v>
      </c>
      <c r="G30">
        <v>0.44</v>
      </c>
      <c r="H30">
        <v>0.13600000000000001</v>
      </c>
      <c r="I30">
        <v>0.16500000000000001</v>
      </c>
      <c r="J30">
        <v>6</v>
      </c>
      <c r="K30">
        <v>6.7000000000000004E-2</v>
      </c>
      <c r="L30">
        <v>0</v>
      </c>
      <c r="M30">
        <v>0</v>
      </c>
      <c r="N30">
        <v>0.41</v>
      </c>
      <c r="O30">
        <v>0.308</v>
      </c>
      <c r="P30">
        <v>0.28199999999999997</v>
      </c>
      <c r="Q30">
        <v>0.184</v>
      </c>
      <c r="R30">
        <v>0.44400000000000001</v>
      </c>
      <c r="S30">
        <v>0.372</v>
      </c>
    </row>
    <row r="31" spans="1:19" x14ac:dyDescent="0.45">
      <c r="A31" t="s">
        <v>124</v>
      </c>
      <c r="B31" t="s">
        <v>75</v>
      </c>
      <c r="C31">
        <v>0.32100000000000001</v>
      </c>
      <c r="D31">
        <v>1.22</v>
      </c>
      <c r="E31">
        <v>0.20599999999999999</v>
      </c>
      <c r="F31">
        <v>0.437</v>
      </c>
      <c r="G31">
        <v>0.35699999999999998</v>
      </c>
      <c r="H31">
        <v>7.0999999999999994E-2</v>
      </c>
      <c r="I31">
        <v>0.16500000000000001</v>
      </c>
      <c r="J31">
        <v>8</v>
      </c>
      <c r="K31">
        <v>7.6999999999999999E-2</v>
      </c>
      <c r="L31">
        <v>0</v>
      </c>
      <c r="M31">
        <v>0</v>
      </c>
      <c r="N31">
        <v>0.38700000000000001</v>
      </c>
      <c r="O31">
        <v>0.32400000000000001</v>
      </c>
      <c r="P31">
        <v>0.28999999999999998</v>
      </c>
      <c r="Q31">
        <v>0.109</v>
      </c>
      <c r="R31">
        <v>0.53800000000000003</v>
      </c>
      <c r="S31">
        <v>0.35299999999999998</v>
      </c>
    </row>
    <row r="32" spans="1:19" x14ac:dyDescent="0.45">
      <c r="A32" t="s">
        <v>128</v>
      </c>
      <c r="B32" t="s">
        <v>45</v>
      </c>
      <c r="C32">
        <v>0.28399999999999997</v>
      </c>
      <c r="D32">
        <v>0.97</v>
      </c>
      <c r="E32">
        <v>0.15</v>
      </c>
      <c r="F32">
        <v>0.41899999999999998</v>
      </c>
      <c r="G32">
        <v>0.43099999999999999</v>
      </c>
      <c r="H32">
        <v>3.7999999999999999E-2</v>
      </c>
      <c r="I32">
        <v>0.16</v>
      </c>
      <c r="J32">
        <v>5</v>
      </c>
      <c r="K32">
        <v>4.9000000000000002E-2</v>
      </c>
      <c r="L32">
        <v>0</v>
      </c>
      <c r="M32">
        <v>0</v>
      </c>
      <c r="N32">
        <v>0.41899999999999998</v>
      </c>
      <c r="O32">
        <v>0.33300000000000002</v>
      </c>
      <c r="P32">
        <v>0.248</v>
      </c>
      <c r="Q32">
        <v>9.8000000000000004E-2</v>
      </c>
      <c r="R32">
        <v>0.46300000000000002</v>
      </c>
      <c r="S32">
        <v>0.439</v>
      </c>
    </row>
    <row r="33" spans="1:19" x14ac:dyDescent="0.45">
      <c r="A33" t="s">
        <v>130</v>
      </c>
      <c r="B33" t="s">
        <v>52</v>
      </c>
      <c r="C33">
        <v>0.21299999999999999</v>
      </c>
      <c r="D33">
        <v>0.91</v>
      </c>
      <c r="E33">
        <v>0.14399999999999999</v>
      </c>
      <c r="F33">
        <v>0.40699999999999997</v>
      </c>
      <c r="G33">
        <v>0.44900000000000001</v>
      </c>
      <c r="H33">
        <v>0.107</v>
      </c>
      <c r="I33">
        <v>0.16</v>
      </c>
      <c r="J33">
        <v>5</v>
      </c>
      <c r="K33">
        <v>7.3999999999999996E-2</v>
      </c>
      <c r="L33">
        <v>0</v>
      </c>
      <c r="M33">
        <v>0</v>
      </c>
      <c r="N33">
        <v>0.47899999999999998</v>
      </c>
      <c r="O33">
        <v>0.35899999999999999</v>
      </c>
      <c r="P33">
        <v>0.16200000000000001</v>
      </c>
      <c r="Q33">
        <v>0.14399999999999999</v>
      </c>
      <c r="R33">
        <v>0.53300000000000003</v>
      </c>
      <c r="S33">
        <v>0.32300000000000001</v>
      </c>
    </row>
    <row r="34" spans="1:19" x14ac:dyDescent="0.45">
      <c r="A34" t="s">
        <v>2040</v>
      </c>
      <c r="B34" t="s">
        <v>62</v>
      </c>
      <c r="C34">
        <v>0.34</v>
      </c>
      <c r="D34">
        <v>1.2</v>
      </c>
      <c r="E34">
        <v>0.2</v>
      </c>
      <c r="F34">
        <v>0.436</v>
      </c>
      <c r="G34">
        <v>0.36399999999999999</v>
      </c>
      <c r="H34">
        <v>0.11</v>
      </c>
      <c r="I34">
        <v>0.159</v>
      </c>
      <c r="J34">
        <v>10</v>
      </c>
      <c r="K34">
        <v>0.10199999999999999</v>
      </c>
      <c r="L34">
        <v>0</v>
      </c>
      <c r="M34">
        <v>0</v>
      </c>
      <c r="N34">
        <v>0.36899999999999999</v>
      </c>
      <c r="O34">
        <v>0.34699999999999998</v>
      </c>
      <c r="P34">
        <v>0.28399999999999997</v>
      </c>
      <c r="Q34">
        <v>0.17299999999999999</v>
      </c>
      <c r="R34">
        <v>0.48399999999999999</v>
      </c>
      <c r="S34">
        <v>0.34200000000000003</v>
      </c>
    </row>
    <row r="35" spans="1:19" x14ac:dyDescent="0.45">
      <c r="A35" t="s">
        <v>170</v>
      </c>
      <c r="B35" t="s">
        <v>89</v>
      </c>
      <c r="C35">
        <v>0.29599999999999999</v>
      </c>
      <c r="D35">
        <v>1.04</v>
      </c>
      <c r="E35">
        <v>0.22600000000000001</v>
      </c>
      <c r="F35">
        <v>0.39500000000000002</v>
      </c>
      <c r="G35">
        <v>0.38</v>
      </c>
      <c r="H35">
        <v>5.8999999999999997E-2</v>
      </c>
      <c r="I35">
        <v>0.158</v>
      </c>
      <c r="J35">
        <v>9</v>
      </c>
      <c r="K35">
        <v>8.5999999999999993E-2</v>
      </c>
      <c r="L35">
        <v>0</v>
      </c>
      <c r="M35">
        <v>0</v>
      </c>
      <c r="N35">
        <v>0.42099999999999999</v>
      </c>
      <c r="O35">
        <v>0.316</v>
      </c>
      <c r="P35">
        <v>0.26300000000000001</v>
      </c>
      <c r="Q35">
        <v>0.13900000000000001</v>
      </c>
      <c r="R35">
        <v>0.51900000000000002</v>
      </c>
      <c r="S35">
        <v>0.34200000000000003</v>
      </c>
    </row>
    <row r="36" spans="1:19" x14ac:dyDescent="0.45">
      <c r="A36" t="s">
        <v>156</v>
      </c>
      <c r="B36" t="s">
        <v>95</v>
      </c>
      <c r="C36">
        <v>0.26</v>
      </c>
      <c r="D36">
        <v>0.75</v>
      </c>
      <c r="E36">
        <v>0.159</v>
      </c>
      <c r="F36">
        <v>0.36</v>
      </c>
      <c r="G36">
        <v>0.48099999999999998</v>
      </c>
      <c r="H36">
        <v>8.1000000000000003E-2</v>
      </c>
      <c r="I36">
        <v>0.155</v>
      </c>
      <c r="J36">
        <v>7</v>
      </c>
      <c r="K36">
        <v>6.3E-2</v>
      </c>
      <c r="L36">
        <v>0</v>
      </c>
      <c r="M36">
        <v>0</v>
      </c>
      <c r="N36">
        <v>0.51600000000000001</v>
      </c>
      <c r="O36">
        <v>0.28599999999999998</v>
      </c>
      <c r="P36">
        <v>0.19800000000000001</v>
      </c>
      <c r="Q36">
        <v>0.14699999999999999</v>
      </c>
      <c r="R36">
        <v>0.495</v>
      </c>
      <c r="S36">
        <v>0.35799999999999998</v>
      </c>
    </row>
    <row r="37" spans="1:19" x14ac:dyDescent="0.45">
      <c r="A37" t="s">
        <v>167</v>
      </c>
      <c r="B37" t="s">
        <v>18</v>
      </c>
      <c r="C37">
        <v>0.224</v>
      </c>
      <c r="D37">
        <v>0.53</v>
      </c>
      <c r="E37">
        <v>0.152</v>
      </c>
      <c r="F37">
        <v>0.29399999999999998</v>
      </c>
      <c r="G37">
        <v>0.55400000000000005</v>
      </c>
      <c r="H37">
        <v>0.18099999999999999</v>
      </c>
      <c r="I37">
        <v>0.154</v>
      </c>
      <c r="J37">
        <v>0</v>
      </c>
      <c r="K37">
        <v>0</v>
      </c>
      <c r="L37">
        <v>0</v>
      </c>
      <c r="M37">
        <v>0</v>
      </c>
      <c r="N37">
        <v>0.45700000000000002</v>
      </c>
      <c r="O37">
        <v>0.32</v>
      </c>
      <c r="P37">
        <v>0.223</v>
      </c>
      <c r="Q37">
        <v>0.19700000000000001</v>
      </c>
      <c r="R37">
        <v>0.47599999999999998</v>
      </c>
      <c r="S37">
        <v>0.32700000000000001</v>
      </c>
    </row>
    <row r="38" spans="1:19" x14ac:dyDescent="0.45">
      <c r="A38" t="s">
        <v>137</v>
      </c>
      <c r="B38" t="s">
        <v>80</v>
      </c>
      <c r="C38">
        <v>0.31900000000000001</v>
      </c>
      <c r="D38">
        <v>1.57</v>
      </c>
      <c r="E38">
        <v>0.216</v>
      </c>
      <c r="F38">
        <v>0.47899999999999998</v>
      </c>
      <c r="G38">
        <v>0.30499999999999999</v>
      </c>
      <c r="H38">
        <v>0.123</v>
      </c>
      <c r="I38">
        <v>0.154</v>
      </c>
      <c r="J38">
        <v>3</v>
      </c>
      <c r="K38">
        <v>2.9000000000000001E-2</v>
      </c>
      <c r="L38">
        <v>1</v>
      </c>
      <c r="M38">
        <v>0.33300000000000002</v>
      </c>
      <c r="N38">
        <v>0.35599999999999998</v>
      </c>
      <c r="O38">
        <v>0.35599999999999998</v>
      </c>
      <c r="P38">
        <v>0.28699999999999998</v>
      </c>
      <c r="Q38">
        <v>0.18</v>
      </c>
      <c r="R38">
        <v>0.48399999999999999</v>
      </c>
      <c r="S38">
        <v>0.33600000000000002</v>
      </c>
    </row>
    <row r="39" spans="1:19" x14ac:dyDescent="0.45">
      <c r="A39" t="s">
        <v>1908</v>
      </c>
      <c r="B39" t="s">
        <v>117</v>
      </c>
      <c r="C39">
        <v>0.28699999999999998</v>
      </c>
      <c r="D39">
        <v>1.01</v>
      </c>
      <c r="E39">
        <v>0.23300000000000001</v>
      </c>
      <c r="F39">
        <v>0.38500000000000001</v>
      </c>
      <c r="G39">
        <v>0.38100000000000001</v>
      </c>
      <c r="H39">
        <v>0.14299999999999999</v>
      </c>
      <c r="I39">
        <v>0.153</v>
      </c>
      <c r="J39">
        <v>3</v>
      </c>
      <c r="K39">
        <v>0.03</v>
      </c>
      <c r="L39">
        <v>1</v>
      </c>
      <c r="M39">
        <v>0.33300000000000002</v>
      </c>
      <c r="N39">
        <v>0.32300000000000001</v>
      </c>
      <c r="O39">
        <v>0.41199999999999998</v>
      </c>
      <c r="P39">
        <v>0.26500000000000001</v>
      </c>
      <c r="Q39">
        <v>0.16200000000000001</v>
      </c>
      <c r="R39">
        <v>0.55800000000000005</v>
      </c>
      <c r="S39">
        <v>0.28100000000000003</v>
      </c>
    </row>
    <row r="40" spans="1:19" x14ac:dyDescent="0.45">
      <c r="A40" t="s">
        <v>452</v>
      </c>
      <c r="B40" t="s">
        <v>39</v>
      </c>
      <c r="C40">
        <v>0.27700000000000002</v>
      </c>
      <c r="D40">
        <v>1.0900000000000001</v>
      </c>
      <c r="E40">
        <v>0.187</v>
      </c>
      <c r="F40">
        <v>0.42399999999999999</v>
      </c>
      <c r="G40">
        <v>0.38900000000000001</v>
      </c>
      <c r="H40">
        <v>0.152</v>
      </c>
      <c r="I40">
        <v>0.152</v>
      </c>
      <c r="J40">
        <v>9</v>
      </c>
      <c r="K40">
        <v>0.105</v>
      </c>
      <c r="L40">
        <v>0</v>
      </c>
      <c r="M40">
        <v>0</v>
      </c>
      <c r="N40">
        <v>0.40400000000000003</v>
      </c>
      <c r="O40">
        <v>0.40400000000000003</v>
      </c>
      <c r="P40">
        <v>0.192</v>
      </c>
      <c r="Q40">
        <v>0.187</v>
      </c>
      <c r="R40">
        <v>0.45800000000000002</v>
      </c>
      <c r="S40">
        <v>0.35499999999999998</v>
      </c>
    </row>
    <row r="41" spans="1:19" x14ac:dyDescent="0.45">
      <c r="A41" t="s">
        <v>33</v>
      </c>
      <c r="B41" t="s">
        <v>18</v>
      </c>
      <c r="C41">
        <v>0.32200000000000001</v>
      </c>
      <c r="D41">
        <v>1.05</v>
      </c>
      <c r="E41">
        <v>0.21</v>
      </c>
      <c r="F41">
        <v>0.40500000000000003</v>
      </c>
      <c r="G41">
        <v>0.38500000000000001</v>
      </c>
      <c r="H41">
        <v>6.0999999999999999E-2</v>
      </c>
      <c r="I41">
        <v>0.152</v>
      </c>
      <c r="J41">
        <v>6</v>
      </c>
      <c r="K41">
        <v>5.8000000000000003E-2</v>
      </c>
      <c r="L41">
        <v>0</v>
      </c>
      <c r="M41">
        <v>0</v>
      </c>
      <c r="N41">
        <v>0.40300000000000002</v>
      </c>
      <c r="O41">
        <v>0.35699999999999998</v>
      </c>
      <c r="P41">
        <v>0.24</v>
      </c>
      <c r="Q41">
        <v>0.11600000000000001</v>
      </c>
      <c r="R41">
        <v>0.46500000000000002</v>
      </c>
      <c r="S41">
        <v>0.41899999999999998</v>
      </c>
    </row>
    <row r="42" spans="1:19" x14ac:dyDescent="0.45">
      <c r="A42" t="s">
        <v>183</v>
      </c>
      <c r="B42" t="s">
        <v>117</v>
      </c>
      <c r="C42">
        <v>0.29499999999999998</v>
      </c>
      <c r="D42">
        <v>1.24</v>
      </c>
      <c r="E42">
        <v>0.219</v>
      </c>
      <c r="F42">
        <v>0.433</v>
      </c>
      <c r="G42">
        <v>0.34799999999999998</v>
      </c>
      <c r="H42">
        <v>7.0000000000000007E-2</v>
      </c>
      <c r="I42">
        <v>0.151</v>
      </c>
      <c r="J42">
        <v>9</v>
      </c>
      <c r="K42">
        <v>8.4000000000000005E-2</v>
      </c>
      <c r="L42">
        <v>0</v>
      </c>
      <c r="M42">
        <v>0</v>
      </c>
      <c r="N42">
        <v>0.42899999999999999</v>
      </c>
      <c r="O42">
        <v>0.32800000000000001</v>
      </c>
      <c r="P42">
        <v>0.24299999999999999</v>
      </c>
      <c r="Q42">
        <v>0.105</v>
      </c>
      <c r="R42">
        <v>0.51</v>
      </c>
      <c r="S42">
        <v>0.38500000000000001</v>
      </c>
    </row>
    <row r="43" spans="1:19" x14ac:dyDescent="0.45">
      <c r="A43" t="s">
        <v>174</v>
      </c>
      <c r="B43" t="s">
        <v>57</v>
      </c>
      <c r="C43">
        <v>0.28100000000000003</v>
      </c>
      <c r="D43">
        <v>0.99</v>
      </c>
      <c r="E43">
        <v>0.19900000000000001</v>
      </c>
      <c r="F43">
        <v>0.39800000000000002</v>
      </c>
      <c r="G43">
        <v>0.40300000000000002</v>
      </c>
      <c r="H43">
        <v>7.4999999999999997E-2</v>
      </c>
      <c r="I43">
        <v>0.151</v>
      </c>
      <c r="J43">
        <v>4</v>
      </c>
      <c r="K43">
        <v>4.2999999999999997E-2</v>
      </c>
      <c r="L43">
        <v>0</v>
      </c>
      <c r="M43">
        <v>0</v>
      </c>
      <c r="N43">
        <v>0.47599999999999998</v>
      </c>
      <c r="O43">
        <v>0.32500000000000001</v>
      </c>
      <c r="P43">
        <v>0.19900000000000001</v>
      </c>
      <c r="Q43">
        <v>0.16900000000000001</v>
      </c>
      <c r="R43">
        <v>0.56699999999999995</v>
      </c>
      <c r="S43">
        <v>0.26400000000000001</v>
      </c>
    </row>
    <row r="44" spans="1:19" x14ac:dyDescent="0.45">
      <c r="A44" t="s">
        <v>149</v>
      </c>
      <c r="B44" t="s">
        <v>64</v>
      </c>
      <c r="C44">
        <v>0.26400000000000001</v>
      </c>
      <c r="D44">
        <v>0.98</v>
      </c>
      <c r="E44">
        <v>0.13500000000000001</v>
      </c>
      <c r="F44">
        <v>0.42899999999999999</v>
      </c>
      <c r="G44">
        <v>0.436</v>
      </c>
      <c r="H44">
        <v>0.13300000000000001</v>
      </c>
      <c r="I44">
        <v>0.15</v>
      </c>
      <c r="J44">
        <v>8</v>
      </c>
      <c r="K44">
        <v>6.8000000000000005E-2</v>
      </c>
      <c r="L44">
        <v>0</v>
      </c>
      <c r="M44">
        <v>0</v>
      </c>
      <c r="N44">
        <v>0.42499999999999999</v>
      </c>
      <c r="O44">
        <v>0.30199999999999999</v>
      </c>
      <c r="P44">
        <v>0.27300000000000002</v>
      </c>
      <c r="Q44">
        <v>0.17499999999999999</v>
      </c>
      <c r="R44">
        <v>0.51600000000000001</v>
      </c>
      <c r="S44">
        <v>0.309</v>
      </c>
    </row>
    <row r="45" spans="1:19" x14ac:dyDescent="0.45">
      <c r="A45" t="s">
        <v>47</v>
      </c>
      <c r="B45" t="s">
        <v>48</v>
      </c>
      <c r="C45">
        <v>0.309</v>
      </c>
      <c r="D45">
        <v>0.77</v>
      </c>
      <c r="E45">
        <v>0.17899999999999999</v>
      </c>
      <c r="F45">
        <v>0.35799999999999998</v>
      </c>
      <c r="G45">
        <v>0.46400000000000002</v>
      </c>
      <c r="H45">
        <v>4.7E-2</v>
      </c>
      <c r="I45">
        <v>0.15</v>
      </c>
      <c r="J45">
        <v>5</v>
      </c>
      <c r="K45">
        <v>5.0999999999999997E-2</v>
      </c>
      <c r="L45">
        <v>1</v>
      </c>
      <c r="M45">
        <v>1</v>
      </c>
      <c r="N45">
        <v>0.36399999999999999</v>
      </c>
      <c r="O45">
        <v>0.36</v>
      </c>
      <c r="P45">
        <v>0.27600000000000002</v>
      </c>
      <c r="Q45">
        <v>0.12</v>
      </c>
      <c r="R45">
        <v>0.498</v>
      </c>
      <c r="S45">
        <v>0.38200000000000001</v>
      </c>
    </row>
    <row r="46" spans="1:19" x14ac:dyDescent="0.45">
      <c r="A46" t="s">
        <v>25</v>
      </c>
      <c r="B46" t="s">
        <v>26</v>
      </c>
      <c r="C46">
        <v>0.32</v>
      </c>
      <c r="D46">
        <v>1.76</v>
      </c>
      <c r="E46">
        <v>0.184</v>
      </c>
      <c r="F46">
        <v>0.52</v>
      </c>
      <c r="G46">
        <v>0.29599999999999999</v>
      </c>
      <c r="H46">
        <v>5.7000000000000002E-2</v>
      </c>
      <c r="I46">
        <v>0.14899999999999999</v>
      </c>
      <c r="J46">
        <v>6</v>
      </c>
      <c r="K46">
        <v>3.9E-2</v>
      </c>
      <c r="L46">
        <v>0</v>
      </c>
      <c r="M46">
        <v>0</v>
      </c>
      <c r="N46">
        <v>0.36699999999999999</v>
      </c>
      <c r="O46">
        <v>0.39500000000000002</v>
      </c>
      <c r="P46">
        <v>0.23799999999999999</v>
      </c>
      <c r="Q46">
        <v>0.13300000000000001</v>
      </c>
      <c r="R46">
        <v>0.45900000000000002</v>
      </c>
      <c r="S46">
        <v>0.40799999999999997</v>
      </c>
    </row>
    <row r="47" spans="1:19" x14ac:dyDescent="0.45">
      <c r="A47" t="s">
        <v>74</v>
      </c>
      <c r="B47" t="s">
        <v>75</v>
      </c>
      <c r="C47">
        <v>0.34100000000000003</v>
      </c>
      <c r="D47">
        <v>1.1399999999999999</v>
      </c>
      <c r="E47">
        <v>0.23400000000000001</v>
      </c>
      <c r="F47">
        <v>0.40799999999999997</v>
      </c>
      <c r="G47">
        <v>0.35799999999999998</v>
      </c>
      <c r="H47">
        <v>6.3E-2</v>
      </c>
      <c r="I47">
        <v>0.14699999999999999</v>
      </c>
      <c r="J47">
        <v>0</v>
      </c>
      <c r="K47">
        <v>0</v>
      </c>
      <c r="L47">
        <v>4</v>
      </c>
      <c r="M47">
        <v>0.66700000000000004</v>
      </c>
      <c r="N47">
        <v>0.39100000000000001</v>
      </c>
      <c r="O47">
        <v>0.36199999999999999</v>
      </c>
      <c r="P47">
        <v>0.247</v>
      </c>
      <c r="Q47">
        <v>0.14399999999999999</v>
      </c>
      <c r="R47">
        <v>0.54200000000000004</v>
      </c>
      <c r="S47">
        <v>0.314</v>
      </c>
    </row>
    <row r="48" spans="1:19" x14ac:dyDescent="0.45">
      <c r="A48" t="s">
        <v>111</v>
      </c>
      <c r="B48" t="s">
        <v>89</v>
      </c>
      <c r="C48">
        <v>0.31900000000000001</v>
      </c>
      <c r="D48">
        <v>1.46</v>
      </c>
      <c r="E48">
        <v>0.14099999999999999</v>
      </c>
      <c r="F48">
        <v>0.51</v>
      </c>
      <c r="G48">
        <v>0.34899999999999998</v>
      </c>
      <c r="H48">
        <v>8.3000000000000004E-2</v>
      </c>
      <c r="I48">
        <v>0.14299999999999999</v>
      </c>
      <c r="J48">
        <v>12</v>
      </c>
      <c r="K48">
        <v>9.8000000000000004E-2</v>
      </c>
      <c r="L48">
        <v>4</v>
      </c>
      <c r="M48">
        <v>0.66700000000000004</v>
      </c>
      <c r="N48">
        <v>0.437</v>
      </c>
      <c r="O48">
        <v>0.36399999999999999</v>
      </c>
      <c r="P48">
        <v>0.19800000000000001</v>
      </c>
      <c r="Q48">
        <v>0.17799999999999999</v>
      </c>
      <c r="R48">
        <v>0.51800000000000002</v>
      </c>
      <c r="S48">
        <v>0.30399999999999999</v>
      </c>
    </row>
    <row r="49" spans="1:19" x14ac:dyDescent="0.45">
      <c r="A49" t="s">
        <v>109</v>
      </c>
      <c r="B49" t="s">
        <v>20</v>
      </c>
      <c r="C49">
        <v>0.31</v>
      </c>
      <c r="D49">
        <v>0.76</v>
      </c>
      <c r="E49">
        <v>0.246</v>
      </c>
      <c r="F49">
        <v>0.32600000000000001</v>
      </c>
      <c r="G49">
        <v>0.42799999999999999</v>
      </c>
      <c r="H49">
        <v>8.7999999999999995E-2</v>
      </c>
      <c r="I49">
        <v>0.14199999999999999</v>
      </c>
      <c r="J49">
        <v>5</v>
      </c>
      <c r="K49">
        <v>5.8000000000000003E-2</v>
      </c>
      <c r="L49">
        <v>0</v>
      </c>
      <c r="M49">
        <v>0</v>
      </c>
      <c r="N49">
        <v>0.54200000000000004</v>
      </c>
      <c r="O49">
        <v>0.25800000000000001</v>
      </c>
      <c r="P49">
        <v>0.20100000000000001</v>
      </c>
      <c r="Q49">
        <v>0.14000000000000001</v>
      </c>
      <c r="R49">
        <v>0.5</v>
      </c>
      <c r="S49">
        <v>0.36</v>
      </c>
    </row>
    <row r="50" spans="1:19" x14ac:dyDescent="0.45">
      <c r="A50" t="s">
        <v>168</v>
      </c>
      <c r="B50" t="s">
        <v>35</v>
      </c>
      <c r="C50">
        <v>0.34200000000000003</v>
      </c>
      <c r="D50">
        <v>1.05</v>
      </c>
      <c r="E50">
        <v>0.189</v>
      </c>
      <c r="F50">
        <v>0.41599999999999998</v>
      </c>
      <c r="G50">
        <v>0.39500000000000002</v>
      </c>
      <c r="H50">
        <v>5.3999999999999999E-2</v>
      </c>
      <c r="I50">
        <v>0.14099999999999999</v>
      </c>
      <c r="J50">
        <v>7</v>
      </c>
      <c r="K50">
        <v>7.1999999999999995E-2</v>
      </c>
      <c r="L50">
        <v>0</v>
      </c>
      <c r="M50">
        <v>0</v>
      </c>
      <c r="N50">
        <v>0.40600000000000003</v>
      </c>
      <c r="O50">
        <v>0.33100000000000002</v>
      </c>
      <c r="P50">
        <v>0.26400000000000001</v>
      </c>
      <c r="Q50">
        <v>0.13400000000000001</v>
      </c>
      <c r="R50">
        <v>0.502</v>
      </c>
      <c r="S50">
        <v>0.36399999999999999</v>
      </c>
    </row>
    <row r="51" spans="1:19" x14ac:dyDescent="0.45">
      <c r="A51" t="s">
        <v>164</v>
      </c>
      <c r="B51" t="s">
        <v>54</v>
      </c>
      <c r="C51">
        <v>0.29699999999999999</v>
      </c>
      <c r="D51">
        <v>1.21</v>
      </c>
      <c r="E51">
        <v>0.17399999999999999</v>
      </c>
      <c r="F51">
        <v>0.45200000000000001</v>
      </c>
      <c r="G51">
        <v>0.374</v>
      </c>
      <c r="H51">
        <v>0.128</v>
      </c>
      <c r="I51">
        <v>0.14000000000000001</v>
      </c>
      <c r="J51">
        <v>5</v>
      </c>
      <c r="K51">
        <v>4.8000000000000001E-2</v>
      </c>
      <c r="L51">
        <v>1</v>
      </c>
      <c r="M51">
        <v>0.2</v>
      </c>
      <c r="N51">
        <v>0.48099999999999998</v>
      </c>
      <c r="O51">
        <v>0.311</v>
      </c>
      <c r="P51">
        <v>0.20899999999999999</v>
      </c>
      <c r="Q51">
        <v>0.14899999999999999</v>
      </c>
      <c r="R51">
        <v>0.53200000000000003</v>
      </c>
      <c r="S51">
        <v>0.31900000000000001</v>
      </c>
    </row>
    <row r="52" spans="1:19" x14ac:dyDescent="0.45">
      <c r="A52" t="s">
        <v>146</v>
      </c>
      <c r="B52" t="s">
        <v>30</v>
      </c>
      <c r="C52">
        <v>0.26800000000000002</v>
      </c>
      <c r="D52">
        <v>1.56</v>
      </c>
      <c r="E52">
        <v>0.16700000000000001</v>
      </c>
      <c r="F52">
        <v>0.50700000000000001</v>
      </c>
      <c r="G52">
        <v>0.32500000000000001</v>
      </c>
      <c r="H52">
        <v>7.5999999999999998E-2</v>
      </c>
      <c r="I52">
        <v>0.13600000000000001</v>
      </c>
      <c r="J52">
        <v>8</v>
      </c>
      <c r="K52">
        <v>7.8E-2</v>
      </c>
      <c r="L52">
        <v>0</v>
      </c>
      <c r="M52">
        <v>0</v>
      </c>
      <c r="N52">
        <v>0.48799999999999999</v>
      </c>
      <c r="O52">
        <v>0.33</v>
      </c>
      <c r="P52">
        <v>0.182</v>
      </c>
      <c r="Q52">
        <v>0.14799999999999999</v>
      </c>
      <c r="R52">
        <v>0.51700000000000002</v>
      </c>
      <c r="S52">
        <v>0.33500000000000002</v>
      </c>
    </row>
    <row r="53" spans="1:19" x14ac:dyDescent="0.45">
      <c r="A53" t="s">
        <v>79</v>
      </c>
      <c r="B53" t="s">
        <v>80</v>
      </c>
      <c r="C53">
        <v>0.31</v>
      </c>
      <c r="D53">
        <v>0.95</v>
      </c>
      <c r="E53">
        <v>0.24399999999999999</v>
      </c>
      <c r="F53">
        <v>0.36799999999999999</v>
      </c>
      <c r="G53">
        <v>0.38700000000000001</v>
      </c>
      <c r="H53">
        <v>0.11700000000000001</v>
      </c>
      <c r="I53">
        <v>0.13600000000000001</v>
      </c>
      <c r="J53">
        <v>4</v>
      </c>
      <c r="K53">
        <v>4.1000000000000002E-2</v>
      </c>
      <c r="L53">
        <v>0</v>
      </c>
      <c r="M53">
        <v>0</v>
      </c>
      <c r="N53">
        <v>0.47899999999999998</v>
      </c>
      <c r="O53">
        <v>0.315</v>
      </c>
      <c r="P53">
        <v>0.20599999999999999</v>
      </c>
      <c r="Q53">
        <v>0.157</v>
      </c>
      <c r="R53">
        <v>0.48299999999999998</v>
      </c>
      <c r="S53">
        <v>0.36</v>
      </c>
    </row>
    <row r="54" spans="1:19" x14ac:dyDescent="0.45">
      <c r="A54" t="s">
        <v>99</v>
      </c>
      <c r="B54" t="s">
        <v>18</v>
      </c>
      <c r="C54">
        <v>0.30399999999999999</v>
      </c>
      <c r="D54">
        <v>0.86</v>
      </c>
      <c r="E54">
        <v>0.24199999999999999</v>
      </c>
      <c r="F54">
        <v>0.34899999999999998</v>
      </c>
      <c r="G54">
        <v>0.40799999999999997</v>
      </c>
      <c r="H54">
        <v>5.8999999999999997E-2</v>
      </c>
      <c r="I54">
        <v>0.13600000000000001</v>
      </c>
      <c r="J54">
        <v>4</v>
      </c>
      <c r="K54">
        <v>0.04</v>
      </c>
      <c r="L54">
        <v>0</v>
      </c>
      <c r="M54">
        <v>0</v>
      </c>
      <c r="N54">
        <v>0.42199999999999999</v>
      </c>
      <c r="O54">
        <v>0.36299999999999999</v>
      </c>
      <c r="P54">
        <v>0.215</v>
      </c>
      <c r="Q54">
        <v>0.128</v>
      </c>
      <c r="R54">
        <v>0.57099999999999995</v>
      </c>
      <c r="S54">
        <v>0.30099999999999999</v>
      </c>
    </row>
    <row r="55" spans="1:19" x14ac:dyDescent="0.45">
      <c r="A55" t="s">
        <v>29</v>
      </c>
      <c r="B55" t="s">
        <v>30</v>
      </c>
      <c r="C55">
        <v>0.33300000000000002</v>
      </c>
      <c r="D55">
        <v>0.69</v>
      </c>
      <c r="E55">
        <v>0.183</v>
      </c>
      <c r="F55">
        <v>0.33300000000000002</v>
      </c>
      <c r="G55">
        <v>0.48399999999999999</v>
      </c>
      <c r="H55">
        <v>8.8999999999999996E-2</v>
      </c>
      <c r="I55">
        <v>0.13300000000000001</v>
      </c>
      <c r="J55">
        <v>7</v>
      </c>
      <c r="K55">
        <v>0.113</v>
      </c>
      <c r="L55">
        <v>0</v>
      </c>
      <c r="M55">
        <v>0</v>
      </c>
      <c r="N55">
        <v>0.312</v>
      </c>
      <c r="O55">
        <v>0.45200000000000001</v>
      </c>
      <c r="P55">
        <v>0.23699999999999999</v>
      </c>
      <c r="Q55">
        <v>0.11799999999999999</v>
      </c>
      <c r="R55">
        <v>0.51100000000000001</v>
      </c>
      <c r="S55">
        <v>0.371</v>
      </c>
    </row>
    <row r="56" spans="1:19" x14ac:dyDescent="0.45">
      <c r="A56" t="s">
        <v>1869</v>
      </c>
      <c r="B56" t="s">
        <v>102</v>
      </c>
      <c r="C56">
        <v>0.28999999999999998</v>
      </c>
      <c r="D56">
        <v>0.96</v>
      </c>
      <c r="E56">
        <v>0.20699999999999999</v>
      </c>
      <c r="F56">
        <v>0.38800000000000001</v>
      </c>
      <c r="G56">
        <v>0.40500000000000003</v>
      </c>
      <c r="H56">
        <v>0.12</v>
      </c>
      <c r="I56">
        <v>0.13</v>
      </c>
      <c r="J56">
        <v>11</v>
      </c>
      <c r="K56">
        <v>0.125</v>
      </c>
      <c r="L56">
        <v>0</v>
      </c>
      <c r="M56">
        <v>0</v>
      </c>
      <c r="N56">
        <v>0.437</v>
      </c>
      <c r="O56">
        <v>0.32300000000000001</v>
      </c>
      <c r="P56">
        <v>0.24</v>
      </c>
      <c r="Q56">
        <v>0.17499999999999999</v>
      </c>
      <c r="R56">
        <v>0.53700000000000003</v>
      </c>
      <c r="S56">
        <v>0.28799999999999998</v>
      </c>
    </row>
    <row r="57" spans="1:19" x14ac:dyDescent="0.45">
      <c r="A57" t="s">
        <v>134</v>
      </c>
      <c r="B57" t="s">
        <v>75</v>
      </c>
      <c r="C57">
        <v>0.315</v>
      </c>
      <c r="D57">
        <v>1.1599999999999999</v>
      </c>
      <c r="E57">
        <v>0.24</v>
      </c>
      <c r="F57">
        <v>0.40799999999999997</v>
      </c>
      <c r="G57">
        <v>0.35099999999999998</v>
      </c>
      <c r="H57">
        <v>2.1999999999999999E-2</v>
      </c>
      <c r="I57">
        <v>0.13</v>
      </c>
      <c r="J57">
        <v>9</v>
      </c>
      <c r="K57">
        <v>8.4000000000000005E-2</v>
      </c>
      <c r="L57">
        <v>1</v>
      </c>
      <c r="M57">
        <v>0.33300000000000002</v>
      </c>
      <c r="N57">
        <v>0.30599999999999999</v>
      </c>
      <c r="O57">
        <v>0.45300000000000001</v>
      </c>
      <c r="P57">
        <v>0.24199999999999999</v>
      </c>
      <c r="Q57">
        <v>0.151</v>
      </c>
      <c r="R57">
        <v>0.51700000000000002</v>
      </c>
      <c r="S57">
        <v>0.33200000000000002</v>
      </c>
    </row>
    <row r="58" spans="1:19" x14ac:dyDescent="0.45">
      <c r="A58" t="s">
        <v>129</v>
      </c>
      <c r="B58" t="s">
        <v>48</v>
      </c>
      <c r="C58">
        <v>0.35799999999999998</v>
      </c>
      <c r="D58">
        <v>1.1299999999999999</v>
      </c>
      <c r="E58">
        <v>0.26</v>
      </c>
      <c r="F58">
        <v>0.39200000000000002</v>
      </c>
      <c r="G58">
        <v>0.34699999999999998</v>
      </c>
      <c r="H58">
        <v>7.0000000000000007E-2</v>
      </c>
      <c r="I58">
        <v>0.13</v>
      </c>
      <c r="J58">
        <v>9</v>
      </c>
      <c r="K58">
        <v>0.08</v>
      </c>
      <c r="L58">
        <v>4</v>
      </c>
      <c r="M58">
        <v>0.57099999999999995</v>
      </c>
      <c r="N58">
        <v>0.55600000000000005</v>
      </c>
      <c r="O58">
        <v>0.28799999999999998</v>
      </c>
      <c r="P58">
        <v>0.156</v>
      </c>
      <c r="Q58">
        <v>0.159</v>
      </c>
      <c r="R58">
        <v>0.56899999999999995</v>
      </c>
      <c r="S58">
        <v>0.27100000000000002</v>
      </c>
    </row>
    <row r="59" spans="1:19" x14ac:dyDescent="0.45">
      <c r="A59" t="s">
        <v>528</v>
      </c>
      <c r="B59" t="s">
        <v>80</v>
      </c>
      <c r="C59">
        <v>0.30399999999999999</v>
      </c>
      <c r="D59">
        <v>1.48</v>
      </c>
      <c r="E59">
        <v>0.224</v>
      </c>
      <c r="F59">
        <v>0.46300000000000002</v>
      </c>
      <c r="G59">
        <v>0.313</v>
      </c>
      <c r="H59">
        <v>6.5000000000000002E-2</v>
      </c>
      <c r="I59">
        <v>0.13</v>
      </c>
      <c r="J59">
        <v>7</v>
      </c>
      <c r="K59">
        <v>6.0999999999999999E-2</v>
      </c>
      <c r="L59">
        <v>2</v>
      </c>
      <c r="M59">
        <v>0.5</v>
      </c>
      <c r="N59">
        <v>0.30399999999999999</v>
      </c>
      <c r="O59">
        <v>0.40400000000000003</v>
      </c>
      <c r="P59">
        <v>0.29199999999999998</v>
      </c>
      <c r="Q59">
        <v>0.16</v>
      </c>
      <c r="R59">
        <v>0.52</v>
      </c>
      <c r="S59">
        <v>0.32</v>
      </c>
    </row>
    <row r="60" spans="1:19" x14ac:dyDescent="0.45">
      <c r="A60" t="s">
        <v>105</v>
      </c>
      <c r="B60" t="s">
        <v>75</v>
      </c>
      <c r="C60">
        <v>0.30499999999999999</v>
      </c>
      <c r="D60">
        <v>1.29</v>
      </c>
      <c r="E60">
        <v>0.18099999999999999</v>
      </c>
      <c r="F60">
        <v>0.46200000000000002</v>
      </c>
      <c r="G60">
        <v>0.35799999999999998</v>
      </c>
      <c r="H60">
        <v>0.151</v>
      </c>
      <c r="I60">
        <v>0.129</v>
      </c>
      <c r="J60">
        <v>7</v>
      </c>
      <c r="K60">
        <v>5.8000000000000003E-2</v>
      </c>
      <c r="L60">
        <v>0</v>
      </c>
      <c r="M60">
        <v>0</v>
      </c>
      <c r="N60">
        <v>0.38700000000000001</v>
      </c>
      <c r="O60">
        <v>0.375</v>
      </c>
      <c r="P60">
        <v>0.23799999999999999</v>
      </c>
      <c r="Q60">
        <v>0.153</v>
      </c>
      <c r="R60">
        <v>0.53600000000000003</v>
      </c>
      <c r="S60">
        <v>0.31</v>
      </c>
    </row>
    <row r="61" spans="1:19" x14ac:dyDescent="0.45">
      <c r="A61" t="s">
        <v>78</v>
      </c>
      <c r="B61" t="s">
        <v>18</v>
      </c>
      <c r="C61">
        <v>0.313</v>
      </c>
      <c r="D61">
        <v>1.25</v>
      </c>
      <c r="E61">
        <v>0.19</v>
      </c>
      <c r="F61">
        <v>0.45</v>
      </c>
      <c r="G61">
        <v>0.36</v>
      </c>
      <c r="H61">
        <v>7.4999999999999997E-2</v>
      </c>
      <c r="I61">
        <v>0.129</v>
      </c>
      <c r="J61">
        <v>5</v>
      </c>
      <c r="K61">
        <v>4.2999999999999997E-2</v>
      </c>
      <c r="L61">
        <v>0</v>
      </c>
      <c r="M61">
        <v>0</v>
      </c>
      <c r="N61">
        <v>0.27900000000000003</v>
      </c>
      <c r="O61">
        <v>0.372</v>
      </c>
      <c r="P61">
        <v>0.34899999999999998</v>
      </c>
      <c r="Q61">
        <v>0.14000000000000001</v>
      </c>
      <c r="R61">
        <v>0.48799999999999999</v>
      </c>
      <c r="S61">
        <v>0.372</v>
      </c>
    </row>
    <row r="62" spans="1:19" x14ac:dyDescent="0.45">
      <c r="A62" t="s">
        <v>31</v>
      </c>
      <c r="B62" t="s">
        <v>32</v>
      </c>
      <c r="C62">
        <v>0.29399999999999998</v>
      </c>
      <c r="D62">
        <v>0.86</v>
      </c>
      <c r="E62">
        <v>0.22</v>
      </c>
      <c r="F62">
        <v>0.36099999999999999</v>
      </c>
      <c r="G62">
        <v>0.41899999999999998</v>
      </c>
      <c r="H62">
        <v>8.8999999999999996E-2</v>
      </c>
      <c r="I62">
        <v>0.129</v>
      </c>
      <c r="J62">
        <v>5</v>
      </c>
      <c r="K62">
        <v>5.7000000000000002E-2</v>
      </c>
      <c r="L62">
        <v>0</v>
      </c>
      <c r="M62">
        <v>0</v>
      </c>
      <c r="N62">
        <v>0.46500000000000002</v>
      </c>
      <c r="O62">
        <v>0.28999999999999998</v>
      </c>
      <c r="P62">
        <v>0.245</v>
      </c>
      <c r="Q62">
        <v>0.158</v>
      </c>
      <c r="R62">
        <v>0.498</v>
      </c>
      <c r="S62">
        <v>0.34399999999999997</v>
      </c>
    </row>
    <row r="63" spans="1:19" x14ac:dyDescent="0.45">
      <c r="A63" t="s">
        <v>82</v>
      </c>
      <c r="B63" t="s">
        <v>32</v>
      </c>
      <c r="C63">
        <v>0.32200000000000001</v>
      </c>
      <c r="D63">
        <v>0.91</v>
      </c>
      <c r="E63">
        <v>0.182</v>
      </c>
      <c r="F63">
        <v>0.39100000000000001</v>
      </c>
      <c r="G63">
        <v>0.42699999999999999</v>
      </c>
      <c r="H63">
        <v>6.4000000000000001E-2</v>
      </c>
      <c r="I63">
        <v>0.128</v>
      </c>
      <c r="J63">
        <v>6</v>
      </c>
      <c r="K63">
        <v>7.0000000000000007E-2</v>
      </c>
      <c r="L63">
        <v>0</v>
      </c>
      <c r="M63">
        <v>0</v>
      </c>
      <c r="N63">
        <v>0.373</v>
      </c>
      <c r="O63">
        <v>0.36399999999999999</v>
      </c>
      <c r="P63">
        <v>0.26400000000000001</v>
      </c>
      <c r="Q63">
        <v>0.13600000000000001</v>
      </c>
      <c r="R63">
        <v>0.44500000000000001</v>
      </c>
      <c r="S63">
        <v>0.41799999999999998</v>
      </c>
    </row>
    <row r="64" spans="1:19" x14ac:dyDescent="0.45">
      <c r="A64" t="s">
        <v>110</v>
      </c>
      <c r="B64" t="s">
        <v>75</v>
      </c>
      <c r="C64">
        <v>0.28899999999999998</v>
      </c>
      <c r="D64">
        <v>1.1599999999999999</v>
      </c>
      <c r="E64">
        <v>0.19900000000000001</v>
      </c>
      <c r="F64">
        <v>0.43099999999999999</v>
      </c>
      <c r="G64">
        <v>0.37</v>
      </c>
      <c r="H64">
        <v>5.8000000000000003E-2</v>
      </c>
      <c r="I64">
        <v>0.125</v>
      </c>
      <c r="J64">
        <v>6</v>
      </c>
      <c r="K64">
        <v>0.05</v>
      </c>
      <c r="L64">
        <v>2</v>
      </c>
      <c r="M64">
        <v>0.66700000000000004</v>
      </c>
      <c r="N64">
        <v>0.33800000000000002</v>
      </c>
      <c r="O64">
        <v>0.373</v>
      </c>
      <c r="P64">
        <v>0.28899999999999998</v>
      </c>
      <c r="Q64">
        <v>0.14099999999999999</v>
      </c>
      <c r="R64">
        <v>0.54800000000000004</v>
      </c>
      <c r="S64">
        <v>0.311</v>
      </c>
    </row>
    <row r="65" spans="1:19" x14ac:dyDescent="0.45">
      <c r="A65" t="s">
        <v>70</v>
      </c>
      <c r="B65" t="s">
        <v>71</v>
      </c>
      <c r="C65">
        <v>0.24299999999999999</v>
      </c>
      <c r="D65">
        <v>1.05</v>
      </c>
      <c r="E65">
        <v>0.128</v>
      </c>
      <c r="F65">
        <v>0.44700000000000001</v>
      </c>
      <c r="G65">
        <v>0.42499999999999999</v>
      </c>
      <c r="H65">
        <v>0.14599999999999999</v>
      </c>
      <c r="I65">
        <v>0.125</v>
      </c>
      <c r="J65">
        <v>5</v>
      </c>
      <c r="K65">
        <v>0.05</v>
      </c>
      <c r="L65">
        <v>0</v>
      </c>
      <c r="M65">
        <v>0</v>
      </c>
      <c r="N65">
        <v>0.438</v>
      </c>
      <c r="O65">
        <v>0.33200000000000002</v>
      </c>
      <c r="P65">
        <v>0.23</v>
      </c>
      <c r="Q65">
        <v>0.17699999999999999</v>
      </c>
      <c r="R65">
        <v>0.496</v>
      </c>
      <c r="S65">
        <v>0.32700000000000001</v>
      </c>
    </row>
    <row r="66" spans="1:19" x14ac:dyDescent="0.45">
      <c r="A66" t="s">
        <v>216</v>
      </c>
      <c r="B66" t="s">
        <v>60</v>
      </c>
      <c r="C66">
        <v>0.30599999999999999</v>
      </c>
      <c r="D66">
        <v>1.1100000000000001</v>
      </c>
      <c r="E66">
        <v>0.19500000000000001</v>
      </c>
      <c r="F66">
        <v>0.42399999999999999</v>
      </c>
      <c r="G66">
        <v>0.38100000000000001</v>
      </c>
      <c r="H66">
        <v>0.182</v>
      </c>
      <c r="I66">
        <v>0.125</v>
      </c>
      <c r="J66">
        <v>11</v>
      </c>
      <c r="K66">
        <v>0.112</v>
      </c>
      <c r="L66">
        <v>1</v>
      </c>
      <c r="M66">
        <v>0.25</v>
      </c>
      <c r="N66">
        <v>0.41299999999999998</v>
      </c>
      <c r="O66">
        <v>0.34899999999999998</v>
      </c>
      <c r="P66">
        <v>0.23799999999999999</v>
      </c>
      <c r="Q66">
        <v>0.191</v>
      </c>
      <c r="R66">
        <v>0.57399999999999995</v>
      </c>
      <c r="S66">
        <v>0.23400000000000001</v>
      </c>
    </row>
    <row r="67" spans="1:19" x14ac:dyDescent="0.45">
      <c r="A67" t="s">
        <v>163</v>
      </c>
      <c r="B67" t="s">
        <v>28</v>
      </c>
      <c r="C67">
        <v>0.28599999999999998</v>
      </c>
      <c r="D67">
        <v>0.59</v>
      </c>
      <c r="E67">
        <v>0.193</v>
      </c>
      <c r="F67">
        <v>0.29799999999999999</v>
      </c>
      <c r="G67">
        <v>0.50800000000000001</v>
      </c>
      <c r="H67">
        <v>4.1000000000000002E-2</v>
      </c>
      <c r="I67">
        <v>0.124</v>
      </c>
      <c r="J67">
        <v>6</v>
      </c>
      <c r="K67">
        <v>8.5000000000000006E-2</v>
      </c>
      <c r="L67">
        <v>0</v>
      </c>
      <c r="M67">
        <v>0</v>
      </c>
      <c r="N67">
        <v>0.33600000000000002</v>
      </c>
      <c r="O67">
        <v>0.39100000000000001</v>
      </c>
      <c r="P67">
        <v>0.27300000000000002</v>
      </c>
      <c r="Q67">
        <v>0.13</v>
      </c>
      <c r="R67">
        <v>0.496</v>
      </c>
      <c r="S67">
        <v>0.374</v>
      </c>
    </row>
    <row r="68" spans="1:19" x14ac:dyDescent="0.45">
      <c r="A68" t="s">
        <v>90</v>
      </c>
      <c r="B68" t="s">
        <v>54</v>
      </c>
      <c r="C68">
        <v>0.27600000000000002</v>
      </c>
      <c r="D68">
        <v>0.69</v>
      </c>
      <c r="E68">
        <v>0.20200000000000001</v>
      </c>
      <c r="F68">
        <v>0.32600000000000001</v>
      </c>
      <c r="G68">
        <v>0.47099999999999997</v>
      </c>
      <c r="H68">
        <v>5.2999999999999999E-2</v>
      </c>
      <c r="I68">
        <v>0.123</v>
      </c>
      <c r="J68">
        <v>4</v>
      </c>
      <c r="K68">
        <v>5.0999999999999997E-2</v>
      </c>
      <c r="L68">
        <v>0</v>
      </c>
      <c r="M68">
        <v>0</v>
      </c>
      <c r="N68">
        <v>0.318</v>
      </c>
      <c r="O68">
        <v>0.35099999999999998</v>
      </c>
      <c r="P68">
        <v>0.33100000000000002</v>
      </c>
      <c r="Q68">
        <v>7.3999999999999996E-2</v>
      </c>
      <c r="R68">
        <v>0.51700000000000002</v>
      </c>
      <c r="S68">
        <v>0.40899999999999997</v>
      </c>
    </row>
    <row r="69" spans="1:19" x14ac:dyDescent="0.45">
      <c r="A69" t="s">
        <v>119</v>
      </c>
      <c r="B69" t="s">
        <v>57</v>
      </c>
      <c r="C69">
        <v>0.28000000000000003</v>
      </c>
      <c r="D69">
        <v>0.83</v>
      </c>
      <c r="E69">
        <v>0.187</v>
      </c>
      <c r="F69">
        <v>0.37</v>
      </c>
      <c r="G69">
        <v>0.44400000000000001</v>
      </c>
      <c r="H69">
        <v>0.13200000000000001</v>
      </c>
      <c r="I69">
        <v>0.123</v>
      </c>
      <c r="J69">
        <v>8</v>
      </c>
      <c r="K69">
        <v>8.4000000000000005E-2</v>
      </c>
      <c r="L69">
        <v>0</v>
      </c>
      <c r="M69">
        <v>0</v>
      </c>
      <c r="N69">
        <v>0.44700000000000001</v>
      </c>
      <c r="O69">
        <v>0.32300000000000001</v>
      </c>
      <c r="P69">
        <v>0.23</v>
      </c>
      <c r="Q69">
        <v>0.16</v>
      </c>
      <c r="R69">
        <v>0.49399999999999999</v>
      </c>
      <c r="S69">
        <v>0.34599999999999997</v>
      </c>
    </row>
    <row r="70" spans="1:19" x14ac:dyDescent="0.45">
      <c r="A70" t="s">
        <v>23</v>
      </c>
      <c r="B70" t="s">
        <v>24</v>
      </c>
      <c r="C70">
        <v>0.34300000000000003</v>
      </c>
      <c r="D70">
        <v>1.94</v>
      </c>
      <c r="E70">
        <v>0.17699999999999999</v>
      </c>
      <c r="F70">
        <v>0.54300000000000004</v>
      </c>
      <c r="G70">
        <v>0.28000000000000003</v>
      </c>
      <c r="H70">
        <v>7.2999999999999995E-2</v>
      </c>
      <c r="I70">
        <v>0.122</v>
      </c>
      <c r="J70">
        <v>13</v>
      </c>
      <c r="K70">
        <v>8.2000000000000003E-2</v>
      </c>
      <c r="L70">
        <v>0</v>
      </c>
      <c r="M70">
        <v>0</v>
      </c>
      <c r="N70">
        <v>0.41299999999999998</v>
      </c>
      <c r="O70">
        <v>0.34100000000000003</v>
      </c>
      <c r="P70">
        <v>0.246</v>
      </c>
      <c r="Q70">
        <v>0.13300000000000001</v>
      </c>
      <c r="R70">
        <v>0.44700000000000001</v>
      </c>
      <c r="S70">
        <v>0.42</v>
      </c>
    </row>
    <row r="71" spans="1:19" x14ac:dyDescent="0.45">
      <c r="A71" t="s">
        <v>194</v>
      </c>
      <c r="B71" t="s">
        <v>26</v>
      </c>
      <c r="C71">
        <v>0.24399999999999999</v>
      </c>
      <c r="D71">
        <v>1.54</v>
      </c>
      <c r="E71">
        <v>0.16300000000000001</v>
      </c>
      <c r="F71">
        <v>0.50800000000000001</v>
      </c>
      <c r="G71">
        <v>0.32900000000000001</v>
      </c>
      <c r="H71">
        <v>8.4000000000000005E-2</v>
      </c>
      <c r="I71">
        <v>0.12</v>
      </c>
      <c r="J71">
        <v>7</v>
      </c>
      <c r="K71">
        <v>5.5E-2</v>
      </c>
      <c r="L71">
        <v>0</v>
      </c>
      <c r="M71">
        <v>0</v>
      </c>
      <c r="N71">
        <v>0.39300000000000002</v>
      </c>
      <c r="O71">
        <v>0.36499999999999999</v>
      </c>
      <c r="P71">
        <v>0.24199999999999999</v>
      </c>
      <c r="Q71">
        <v>0.17100000000000001</v>
      </c>
      <c r="R71">
        <v>0.52400000000000002</v>
      </c>
      <c r="S71">
        <v>0.30599999999999999</v>
      </c>
    </row>
    <row r="72" spans="1:19" x14ac:dyDescent="0.45">
      <c r="A72" t="s">
        <v>165</v>
      </c>
      <c r="B72" t="s">
        <v>64</v>
      </c>
      <c r="C72">
        <v>0.26600000000000001</v>
      </c>
      <c r="D72">
        <v>0.8</v>
      </c>
      <c r="E72">
        <v>0.216</v>
      </c>
      <c r="F72">
        <v>0.35</v>
      </c>
      <c r="G72">
        <v>0.435</v>
      </c>
      <c r="H72">
        <v>6.8000000000000005E-2</v>
      </c>
      <c r="I72">
        <v>0.12</v>
      </c>
      <c r="J72">
        <v>9</v>
      </c>
      <c r="K72">
        <v>8.4000000000000005E-2</v>
      </c>
      <c r="L72">
        <v>0</v>
      </c>
      <c r="M72">
        <v>0</v>
      </c>
      <c r="N72">
        <v>0.45100000000000001</v>
      </c>
      <c r="O72">
        <v>0.35899999999999999</v>
      </c>
      <c r="P72">
        <v>0.19</v>
      </c>
      <c r="Q72">
        <v>0.127</v>
      </c>
      <c r="R72">
        <v>0.52</v>
      </c>
      <c r="S72">
        <v>0.35299999999999998</v>
      </c>
    </row>
    <row r="73" spans="1:19" x14ac:dyDescent="0.45">
      <c r="A73" t="s">
        <v>42</v>
      </c>
      <c r="B73" t="s">
        <v>43</v>
      </c>
      <c r="C73">
        <v>0.28999999999999998</v>
      </c>
      <c r="D73">
        <v>0.93</v>
      </c>
      <c r="E73">
        <v>0.186</v>
      </c>
      <c r="F73">
        <v>0.39100000000000001</v>
      </c>
      <c r="G73">
        <v>0.42199999999999999</v>
      </c>
      <c r="H73">
        <v>0.193</v>
      </c>
      <c r="I73">
        <v>0.11899999999999999</v>
      </c>
      <c r="J73">
        <v>11</v>
      </c>
      <c r="K73">
        <v>0.109</v>
      </c>
      <c r="L73">
        <v>0</v>
      </c>
      <c r="M73">
        <v>0</v>
      </c>
      <c r="N73">
        <v>0.36799999999999999</v>
      </c>
      <c r="O73">
        <v>0.372</v>
      </c>
      <c r="P73">
        <v>0.26</v>
      </c>
      <c r="Q73">
        <v>0.17100000000000001</v>
      </c>
      <c r="R73">
        <v>0.47699999999999998</v>
      </c>
      <c r="S73">
        <v>0.35299999999999998</v>
      </c>
    </row>
    <row r="74" spans="1:19" x14ac:dyDescent="0.45">
      <c r="A74" t="s">
        <v>155</v>
      </c>
      <c r="B74" t="s">
        <v>28</v>
      </c>
      <c r="C74">
        <v>0.32100000000000001</v>
      </c>
      <c r="D74">
        <v>1.01</v>
      </c>
      <c r="E74">
        <v>0.222</v>
      </c>
      <c r="F74">
        <v>0.39100000000000001</v>
      </c>
      <c r="G74">
        <v>0.38700000000000001</v>
      </c>
      <c r="H74">
        <v>2.7E-2</v>
      </c>
      <c r="I74">
        <v>0.11799999999999999</v>
      </c>
      <c r="J74">
        <v>3</v>
      </c>
      <c r="K74">
        <v>2.7E-2</v>
      </c>
      <c r="L74">
        <v>0</v>
      </c>
      <c r="M74">
        <v>0</v>
      </c>
      <c r="N74">
        <v>0.36299999999999999</v>
      </c>
      <c r="O74">
        <v>0.35199999999999998</v>
      </c>
      <c r="P74">
        <v>0.28499999999999998</v>
      </c>
      <c r="Q74">
        <v>0.12</v>
      </c>
      <c r="R74">
        <v>0.56699999999999995</v>
      </c>
      <c r="S74">
        <v>0.313</v>
      </c>
    </row>
    <row r="75" spans="1:19" x14ac:dyDescent="0.45">
      <c r="A75" t="s">
        <v>187</v>
      </c>
      <c r="B75" t="s">
        <v>71</v>
      </c>
      <c r="C75">
        <v>0.28499999999999998</v>
      </c>
      <c r="D75">
        <v>0.56999999999999995</v>
      </c>
      <c r="E75">
        <v>0.218</v>
      </c>
      <c r="F75">
        <v>0.28399999999999997</v>
      </c>
      <c r="G75">
        <v>0.498</v>
      </c>
      <c r="H75">
        <v>0.23400000000000001</v>
      </c>
      <c r="I75">
        <v>0.11700000000000001</v>
      </c>
      <c r="J75">
        <v>6</v>
      </c>
      <c r="K75">
        <v>8.2000000000000003E-2</v>
      </c>
      <c r="L75">
        <v>0</v>
      </c>
      <c r="M75">
        <v>0</v>
      </c>
      <c r="N75">
        <v>0.53700000000000003</v>
      </c>
      <c r="O75">
        <v>0.28799999999999998</v>
      </c>
      <c r="P75">
        <v>0.17499999999999999</v>
      </c>
      <c r="Q75">
        <v>0.249</v>
      </c>
      <c r="R75">
        <v>0.51</v>
      </c>
      <c r="S75">
        <v>0.24099999999999999</v>
      </c>
    </row>
    <row r="76" spans="1:19" x14ac:dyDescent="0.45">
      <c r="A76" t="s">
        <v>125</v>
      </c>
      <c r="B76" t="s">
        <v>89</v>
      </c>
      <c r="C76">
        <v>0.26700000000000002</v>
      </c>
      <c r="D76">
        <v>1.32</v>
      </c>
      <c r="E76">
        <v>8.6999999999999994E-2</v>
      </c>
      <c r="F76">
        <v>0.52</v>
      </c>
      <c r="G76">
        <v>0.39300000000000002</v>
      </c>
      <c r="H76">
        <v>0.156</v>
      </c>
      <c r="I76">
        <v>0.11700000000000001</v>
      </c>
      <c r="J76">
        <v>6</v>
      </c>
      <c r="K76">
        <v>5.8999999999999997E-2</v>
      </c>
      <c r="L76">
        <v>0</v>
      </c>
      <c r="M76">
        <v>0</v>
      </c>
      <c r="N76">
        <v>0.41799999999999998</v>
      </c>
      <c r="O76">
        <v>0.36699999999999999</v>
      </c>
      <c r="P76">
        <v>0.214</v>
      </c>
      <c r="Q76">
        <v>0.19400000000000001</v>
      </c>
      <c r="R76">
        <v>0.46899999999999997</v>
      </c>
      <c r="S76">
        <v>0.33700000000000002</v>
      </c>
    </row>
    <row r="77" spans="1:19" x14ac:dyDescent="0.45">
      <c r="A77" t="s">
        <v>93</v>
      </c>
      <c r="B77" t="s">
        <v>52</v>
      </c>
      <c r="C77">
        <v>0.34100000000000003</v>
      </c>
      <c r="D77">
        <v>1.61</v>
      </c>
      <c r="E77">
        <v>0.221</v>
      </c>
      <c r="F77">
        <v>0.48099999999999998</v>
      </c>
      <c r="G77">
        <v>0.29799999999999999</v>
      </c>
      <c r="H77">
        <v>7.8E-2</v>
      </c>
      <c r="I77">
        <v>0.11700000000000001</v>
      </c>
      <c r="J77">
        <v>10</v>
      </c>
      <c r="K77">
        <v>8.1000000000000003E-2</v>
      </c>
      <c r="L77">
        <v>0</v>
      </c>
      <c r="M77">
        <v>0</v>
      </c>
      <c r="N77">
        <v>0.34100000000000003</v>
      </c>
      <c r="O77">
        <v>0.40300000000000002</v>
      </c>
      <c r="P77">
        <v>0.25600000000000001</v>
      </c>
      <c r="Q77">
        <v>0.155</v>
      </c>
      <c r="R77">
        <v>0.504</v>
      </c>
      <c r="S77">
        <v>0.34100000000000003</v>
      </c>
    </row>
    <row r="78" spans="1:19" x14ac:dyDescent="0.45">
      <c r="A78" t="s">
        <v>204</v>
      </c>
      <c r="B78" t="s">
        <v>52</v>
      </c>
      <c r="C78">
        <v>0.253</v>
      </c>
      <c r="D78">
        <v>1.35</v>
      </c>
      <c r="E78">
        <v>0.19</v>
      </c>
      <c r="F78">
        <v>0.46500000000000002</v>
      </c>
      <c r="G78">
        <v>0.34499999999999997</v>
      </c>
      <c r="H78">
        <v>7.1999999999999995E-2</v>
      </c>
      <c r="I78">
        <v>0.11600000000000001</v>
      </c>
      <c r="J78">
        <v>7</v>
      </c>
      <c r="K78">
        <v>7.4999999999999997E-2</v>
      </c>
      <c r="L78">
        <v>1</v>
      </c>
      <c r="M78">
        <v>0.5</v>
      </c>
      <c r="N78">
        <v>0.35099999999999998</v>
      </c>
      <c r="O78">
        <v>0.41599999999999998</v>
      </c>
      <c r="P78">
        <v>0.23300000000000001</v>
      </c>
      <c r="Q78">
        <v>0.188</v>
      </c>
      <c r="R78">
        <v>0.5</v>
      </c>
      <c r="S78">
        <v>0.312</v>
      </c>
    </row>
    <row r="79" spans="1:19" x14ac:dyDescent="0.45">
      <c r="A79" t="s">
        <v>69</v>
      </c>
      <c r="B79" t="s">
        <v>62</v>
      </c>
      <c r="C79">
        <v>0.25900000000000001</v>
      </c>
      <c r="D79">
        <v>0.91</v>
      </c>
      <c r="E79">
        <v>0.17599999999999999</v>
      </c>
      <c r="F79">
        <v>0.39300000000000002</v>
      </c>
      <c r="G79">
        <v>0.43</v>
      </c>
      <c r="H79">
        <v>0.16200000000000001</v>
      </c>
      <c r="I79">
        <v>0.114</v>
      </c>
      <c r="J79">
        <v>5</v>
      </c>
      <c r="K79">
        <v>5.1999999999999998E-2</v>
      </c>
      <c r="L79">
        <v>0</v>
      </c>
      <c r="M79">
        <v>0</v>
      </c>
      <c r="N79">
        <v>0.5</v>
      </c>
      <c r="O79">
        <v>0.311</v>
      </c>
      <c r="P79">
        <v>0.189</v>
      </c>
      <c r="Q79">
        <v>0.193</v>
      </c>
      <c r="R79">
        <v>0.5</v>
      </c>
      <c r="S79">
        <v>0.307</v>
      </c>
    </row>
    <row r="80" spans="1:19" x14ac:dyDescent="0.45">
      <c r="A80" t="s">
        <v>51</v>
      </c>
      <c r="B80" t="s">
        <v>52</v>
      </c>
      <c r="C80">
        <v>0.29299999999999998</v>
      </c>
      <c r="D80">
        <v>1.32</v>
      </c>
      <c r="E80">
        <v>0.19900000000000001</v>
      </c>
      <c r="F80">
        <v>0.45600000000000002</v>
      </c>
      <c r="G80">
        <v>0.34499999999999997</v>
      </c>
      <c r="H80">
        <v>0.127</v>
      </c>
      <c r="I80">
        <v>0.113</v>
      </c>
      <c r="J80">
        <v>4</v>
      </c>
      <c r="K80">
        <v>4.2999999999999997E-2</v>
      </c>
      <c r="L80">
        <v>0</v>
      </c>
      <c r="M80">
        <v>0</v>
      </c>
      <c r="N80">
        <v>0.35899999999999999</v>
      </c>
      <c r="O80">
        <v>0.36899999999999999</v>
      </c>
      <c r="P80">
        <v>0.27200000000000002</v>
      </c>
      <c r="Q80">
        <v>0.14599999999999999</v>
      </c>
      <c r="R80">
        <v>0.58299999999999996</v>
      </c>
      <c r="S80">
        <v>0.27200000000000002</v>
      </c>
    </row>
    <row r="81" spans="1:19" x14ac:dyDescent="0.45">
      <c r="A81" t="s">
        <v>193</v>
      </c>
      <c r="B81" t="s">
        <v>54</v>
      </c>
      <c r="C81">
        <v>0.26500000000000001</v>
      </c>
      <c r="D81">
        <v>1.75</v>
      </c>
      <c r="E81">
        <v>0.22600000000000001</v>
      </c>
      <c r="F81">
        <v>0.49199999999999999</v>
      </c>
      <c r="G81">
        <v>0.28199999999999997</v>
      </c>
      <c r="H81">
        <v>2.8000000000000001E-2</v>
      </c>
      <c r="I81">
        <v>0.113</v>
      </c>
      <c r="J81">
        <v>3</v>
      </c>
      <c r="K81">
        <v>2.4E-2</v>
      </c>
      <c r="L81">
        <v>1</v>
      </c>
      <c r="M81">
        <v>0.25</v>
      </c>
      <c r="N81">
        <v>0.41</v>
      </c>
      <c r="O81">
        <v>0.35899999999999999</v>
      </c>
      <c r="P81">
        <v>0.23</v>
      </c>
      <c r="Q81">
        <v>0.156</v>
      </c>
      <c r="R81">
        <v>0.61699999999999999</v>
      </c>
      <c r="S81">
        <v>0.22700000000000001</v>
      </c>
    </row>
    <row r="82" spans="1:19" x14ac:dyDescent="0.45">
      <c r="A82" t="s">
        <v>175</v>
      </c>
      <c r="B82" t="s">
        <v>43</v>
      </c>
      <c r="C82">
        <v>0.253</v>
      </c>
      <c r="D82">
        <v>1.5</v>
      </c>
      <c r="E82">
        <v>0.18</v>
      </c>
      <c r="F82">
        <v>0.49199999999999999</v>
      </c>
      <c r="G82">
        <v>0.32800000000000001</v>
      </c>
      <c r="H82">
        <v>0.113</v>
      </c>
      <c r="I82">
        <v>0.113</v>
      </c>
      <c r="J82">
        <v>17</v>
      </c>
      <c r="K82">
        <v>0.14199999999999999</v>
      </c>
      <c r="L82">
        <v>1</v>
      </c>
      <c r="M82">
        <v>0.5</v>
      </c>
      <c r="N82">
        <v>0.48399999999999999</v>
      </c>
      <c r="O82">
        <v>0.309</v>
      </c>
      <c r="P82">
        <v>0.20699999999999999</v>
      </c>
      <c r="Q82">
        <v>0.19900000000000001</v>
      </c>
      <c r="R82">
        <v>0.504</v>
      </c>
      <c r="S82">
        <v>0.29699999999999999</v>
      </c>
    </row>
    <row r="83" spans="1:19" x14ac:dyDescent="0.45">
      <c r="A83" t="s">
        <v>103</v>
      </c>
      <c r="B83" t="s">
        <v>41</v>
      </c>
      <c r="C83">
        <v>0.29899999999999999</v>
      </c>
      <c r="D83">
        <v>0.91</v>
      </c>
      <c r="E83">
        <v>0.20200000000000001</v>
      </c>
      <c r="F83">
        <v>0.379</v>
      </c>
      <c r="G83">
        <v>0.41899999999999998</v>
      </c>
      <c r="H83">
        <v>9.5000000000000001E-2</v>
      </c>
      <c r="I83">
        <v>0.112</v>
      </c>
      <c r="J83">
        <v>6</v>
      </c>
      <c r="K83">
        <v>5.7000000000000002E-2</v>
      </c>
      <c r="L83">
        <v>0</v>
      </c>
      <c r="M83">
        <v>0</v>
      </c>
      <c r="N83">
        <v>0.437</v>
      </c>
      <c r="O83">
        <v>0.31</v>
      </c>
      <c r="P83">
        <v>0.253</v>
      </c>
      <c r="Q83">
        <v>0.16600000000000001</v>
      </c>
      <c r="R83">
        <v>0.49099999999999999</v>
      </c>
      <c r="S83">
        <v>0.34300000000000003</v>
      </c>
    </row>
    <row r="84" spans="1:19" x14ac:dyDescent="0.45">
      <c r="A84" t="s">
        <v>1973</v>
      </c>
      <c r="B84" t="s">
        <v>45</v>
      </c>
      <c r="C84">
        <v>0.33300000000000002</v>
      </c>
      <c r="D84">
        <v>1.81</v>
      </c>
      <c r="E84">
        <v>0.20799999999999999</v>
      </c>
      <c r="F84">
        <v>0.51</v>
      </c>
      <c r="G84">
        <v>0.28100000000000003</v>
      </c>
      <c r="H84">
        <v>5.6000000000000001E-2</v>
      </c>
      <c r="I84">
        <v>0.111</v>
      </c>
      <c r="J84">
        <v>5</v>
      </c>
      <c r="K84">
        <v>5.0999999999999997E-2</v>
      </c>
      <c r="L84">
        <v>0</v>
      </c>
      <c r="M84">
        <v>0</v>
      </c>
      <c r="N84">
        <v>0.23400000000000001</v>
      </c>
      <c r="O84">
        <v>0.432</v>
      </c>
      <c r="P84">
        <v>0.33300000000000002</v>
      </c>
      <c r="Q84">
        <v>0.17199999999999999</v>
      </c>
      <c r="R84">
        <v>0.55200000000000005</v>
      </c>
      <c r="S84">
        <v>0.27600000000000002</v>
      </c>
    </row>
    <row r="85" spans="1:19" x14ac:dyDescent="0.45">
      <c r="A85" t="s">
        <v>3635</v>
      </c>
      <c r="B85" t="s">
        <v>26</v>
      </c>
      <c r="C85">
        <v>0.27500000000000002</v>
      </c>
      <c r="D85">
        <v>0.54</v>
      </c>
      <c r="E85">
        <v>0.215</v>
      </c>
      <c r="F85">
        <v>0.27700000000000002</v>
      </c>
      <c r="G85">
        <v>0.50800000000000001</v>
      </c>
      <c r="H85">
        <v>0.156</v>
      </c>
      <c r="I85">
        <v>0.111</v>
      </c>
      <c r="J85">
        <v>2</v>
      </c>
      <c r="K85">
        <v>4.1000000000000002E-2</v>
      </c>
      <c r="L85">
        <v>0</v>
      </c>
      <c r="M85">
        <v>0</v>
      </c>
      <c r="N85">
        <v>0.46899999999999997</v>
      </c>
      <c r="O85">
        <v>0.26</v>
      </c>
      <c r="P85">
        <v>0.27100000000000002</v>
      </c>
      <c r="Q85">
        <v>0.17499999999999999</v>
      </c>
      <c r="R85">
        <v>0.48</v>
      </c>
      <c r="S85">
        <v>0.34499999999999997</v>
      </c>
    </row>
    <row r="86" spans="1:19" x14ac:dyDescent="0.45">
      <c r="A86" t="s">
        <v>173</v>
      </c>
      <c r="B86" t="s">
        <v>50</v>
      </c>
      <c r="C86">
        <v>0.27700000000000002</v>
      </c>
      <c r="D86">
        <v>0.92</v>
      </c>
      <c r="E86">
        <v>0.217</v>
      </c>
      <c r="F86">
        <v>0.375</v>
      </c>
      <c r="G86">
        <v>0.40799999999999997</v>
      </c>
      <c r="H86">
        <v>5.3999999999999999E-2</v>
      </c>
      <c r="I86">
        <v>0.108</v>
      </c>
      <c r="J86">
        <v>8</v>
      </c>
      <c r="K86">
        <v>7.8E-2</v>
      </c>
      <c r="L86">
        <v>0</v>
      </c>
      <c r="M86">
        <v>0</v>
      </c>
      <c r="N86">
        <v>0.39300000000000002</v>
      </c>
      <c r="O86">
        <v>0.379</v>
      </c>
      <c r="P86">
        <v>0.22800000000000001</v>
      </c>
      <c r="Q86">
        <v>0.158</v>
      </c>
      <c r="R86">
        <v>0.51800000000000002</v>
      </c>
      <c r="S86">
        <v>0.32400000000000001</v>
      </c>
    </row>
    <row r="87" spans="1:19" x14ac:dyDescent="0.45">
      <c r="A87" t="s">
        <v>19</v>
      </c>
      <c r="B87" t="s">
        <v>20</v>
      </c>
      <c r="C87">
        <v>0.35899999999999999</v>
      </c>
      <c r="D87">
        <v>0.82</v>
      </c>
      <c r="E87">
        <v>0.17599999999999999</v>
      </c>
      <c r="F87">
        <v>0.371</v>
      </c>
      <c r="G87">
        <v>0.45400000000000001</v>
      </c>
      <c r="H87">
        <v>8.5000000000000006E-2</v>
      </c>
      <c r="I87">
        <v>0.106</v>
      </c>
      <c r="J87">
        <v>12</v>
      </c>
      <c r="K87">
        <v>0.10299999999999999</v>
      </c>
      <c r="L87">
        <v>0</v>
      </c>
      <c r="M87">
        <v>0</v>
      </c>
      <c r="N87">
        <v>0.32300000000000001</v>
      </c>
      <c r="O87">
        <v>0.40899999999999997</v>
      </c>
      <c r="P87">
        <v>0.26800000000000002</v>
      </c>
      <c r="Q87">
        <v>0.14099999999999999</v>
      </c>
      <c r="R87">
        <v>0.51400000000000001</v>
      </c>
      <c r="S87">
        <v>0.34499999999999997</v>
      </c>
    </row>
    <row r="88" spans="1:19" x14ac:dyDescent="0.45">
      <c r="A88" t="s">
        <v>147</v>
      </c>
      <c r="B88" t="s">
        <v>24</v>
      </c>
      <c r="C88">
        <v>0.27700000000000002</v>
      </c>
      <c r="D88">
        <v>0.67</v>
      </c>
      <c r="E88">
        <v>0.17799999999999999</v>
      </c>
      <c r="F88">
        <v>0.33</v>
      </c>
      <c r="G88">
        <v>0.49299999999999999</v>
      </c>
      <c r="H88">
        <v>9.8000000000000004E-2</v>
      </c>
      <c r="I88">
        <v>0.105</v>
      </c>
      <c r="J88">
        <v>8</v>
      </c>
      <c r="K88">
        <v>0.09</v>
      </c>
      <c r="L88">
        <v>0</v>
      </c>
      <c r="M88">
        <v>0</v>
      </c>
      <c r="N88">
        <v>0.45200000000000001</v>
      </c>
      <c r="O88">
        <v>0.33700000000000002</v>
      </c>
      <c r="P88">
        <v>0.21099999999999999</v>
      </c>
      <c r="Q88">
        <v>0.156</v>
      </c>
      <c r="R88">
        <v>0.54800000000000004</v>
      </c>
      <c r="S88">
        <v>0.29599999999999999</v>
      </c>
    </row>
    <row r="89" spans="1:19" x14ac:dyDescent="0.45">
      <c r="A89" t="s">
        <v>152</v>
      </c>
      <c r="B89" t="s">
        <v>26</v>
      </c>
      <c r="C89">
        <v>0.23799999999999999</v>
      </c>
      <c r="D89">
        <v>0.52</v>
      </c>
      <c r="E89">
        <v>0.158</v>
      </c>
      <c r="F89">
        <v>0.28899999999999998</v>
      </c>
      <c r="G89">
        <v>0.55300000000000005</v>
      </c>
      <c r="H89">
        <v>0.2</v>
      </c>
      <c r="I89">
        <v>0.105</v>
      </c>
      <c r="J89">
        <v>6</v>
      </c>
      <c r="K89">
        <v>0.109</v>
      </c>
      <c r="L89">
        <v>2</v>
      </c>
      <c r="M89">
        <v>0.28599999999999998</v>
      </c>
      <c r="N89">
        <v>0.50800000000000001</v>
      </c>
      <c r="O89">
        <v>0.24399999999999999</v>
      </c>
      <c r="P89">
        <v>0.249</v>
      </c>
      <c r="Q89">
        <v>0.25900000000000001</v>
      </c>
      <c r="R89">
        <v>0.48699999999999999</v>
      </c>
      <c r="S89">
        <v>0.254</v>
      </c>
    </row>
    <row r="90" spans="1:19" x14ac:dyDescent="0.45">
      <c r="A90" t="s">
        <v>169</v>
      </c>
      <c r="B90" t="s">
        <v>35</v>
      </c>
      <c r="C90">
        <v>0.33</v>
      </c>
      <c r="D90">
        <v>2.54</v>
      </c>
      <c r="E90">
        <v>0.217</v>
      </c>
      <c r="F90">
        <v>0.56200000000000006</v>
      </c>
      <c r="G90">
        <v>0.221</v>
      </c>
      <c r="H90">
        <v>4.2000000000000003E-2</v>
      </c>
      <c r="I90">
        <v>0.104</v>
      </c>
      <c r="J90">
        <v>7</v>
      </c>
      <c r="K90">
        <v>5.7000000000000002E-2</v>
      </c>
      <c r="L90">
        <v>0</v>
      </c>
      <c r="M90">
        <v>0</v>
      </c>
      <c r="N90">
        <v>0.26300000000000001</v>
      </c>
      <c r="O90">
        <v>0.47</v>
      </c>
      <c r="P90">
        <v>0.26700000000000002</v>
      </c>
      <c r="Q90">
        <v>0.157</v>
      </c>
      <c r="R90">
        <v>0.56200000000000006</v>
      </c>
      <c r="S90">
        <v>0.28100000000000003</v>
      </c>
    </row>
    <row r="91" spans="1:19" x14ac:dyDescent="0.45">
      <c r="A91" t="s">
        <v>1896</v>
      </c>
      <c r="B91" t="s">
        <v>45</v>
      </c>
      <c r="C91">
        <v>0.35199999999999998</v>
      </c>
      <c r="D91">
        <v>1.1399999999999999</v>
      </c>
      <c r="E91">
        <v>0.247</v>
      </c>
      <c r="F91">
        <v>0.40200000000000002</v>
      </c>
      <c r="G91">
        <v>0.35199999999999998</v>
      </c>
      <c r="H91">
        <v>0.11700000000000001</v>
      </c>
      <c r="I91">
        <v>0.104</v>
      </c>
      <c r="J91">
        <v>5</v>
      </c>
      <c r="K91">
        <v>5.7000000000000002E-2</v>
      </c>
      <c r="L91">
        <v>2</v>
      </c>
      <c r="M91">
        <v>0.5</v>
      </c>
      <c r="N91">
        <v>0.439</v>
      </c>
      <c r="O91">
        <v>0.39</v>
      </c>
      <c r="P91">
        <v>0.17</v>
      </c>
      <c r="Q91">
        <v>0.17499999999999999</v>
      </c>
      <c r="R91">
        <v>0.57399999999999995</v>
      </c>
      <c r="S91">
        <v>0.251</v>
      </c>
    </row>
    <row r="92" spans="1:19" x14ac:dyDescent="0.45">
      <c r="A92" t="s">
        <v>214</v>
      </c>
      <c r="B92" t="s">
        <v>95</v>
      </c>
      <c r="C92">
        <v>0.371</v>
      </c>
      <c r="D92">
        <v>1.02</v>
      </c>
      <c r="E92">
        <v>0.27</v>
      </c>
      <c r="F92">
        <v>0.36899999999999999</v>
      </c>
      <c r="G92">
        <v>0.36099999999999999</v>
      </c>
      <c r="H92">
        <v>3.4000000000000002E-2</v>
      </c>
      <c r="I92">
        <v>0.10299999999999999</v>
      </c>
      <c r="J92">
        <v>5</v>
      </c>
      <c r="K92">
        <v>5.6000000000000001E-2</v>
      </c>
      <c r="L92">
        <v>4</v>
      </c>
      <c r="M92">
        <v>0.66700000000000004</v>
      </c>
      <c r="N92">
        <v>0.33600000000000002</v>
      </c>
      <c r="O92">
        <v>0.34799999999999998</v>
      </c>
      <c r="P92">
        <v>0.316</v>
      </c>
      <c r="Q92">
        <v>0.15</v>
      </c>
      <c r="R92">
        <v>0.59099999999999997</v>
      </c>
      <c r="S92">
        <v>0.25900000000000001</v>
      </c>
    </row>
    <row r="93" spans="1:19" x14ac:dyDescent="0.45">
      <c r="A93" t="s">
        <v>162</v>
      </c>
      <c r="B93" t="s">
        <v>41</v>
      </c>
      <c r="C93">
        <v>0.27500000000000002</v>
      </c>
      <c r="D93">
        <v>0.84</v>
      </c>
      <c r="E93">
        <v>0.23899999999999999</v>
      </c>
      <c r="F93">
        <v>0.34699999999999998</v>
      </c>
      <c r="G93">
        <v>0.41299999999999998</v>
      </c>
      <c r="H93">
        <v>0.114</v>
      </c>
      <c r="I93">
        <v>0.10199999999999999</v>
      </c>
      <c r="J93">
        <v>2</v>
      </c>
      <c r="K93">
        <v>2.7E-2</v>
      </c>
      <c r="L93">
        <v>0</v>
      </c>
      <c r="M93">
        <v>0</v>
      </c>
      <c r="N93">
        <v>0.498</v>
      </c>
      <c r="O93">
        <v>0.27200000000000002</v>
      </c>
      <c r="P93">
        <v>0.23</v>
      </c>
      <c r="Q93">
        <v>0.14599999999999999</v>
      </c>
      <c r="R93">
        <v>0.54</v>
      </c>
      <c r="S93">
        <v>0.315</v>
      </c>
    </row>
    <row r="94" spans="1:19" x14ac:dyDescent="0.45">
      <c r="A94" t="s">
        <v>209</v>
      </c>
      <c r="B94" t="s">
        <v>50</v>
      </c>
      <c r="C94">
        <v>0.312</v>
      </c>
      <c r="D94">
        <v>1.21</v>
      </c>
      <c r="E94">
        <v>0.219</v>
      </c>
      <c r="F94">
        <v>0.42799999999999999</v>
      </c>
      <c r="G94">
        <v>0.35299999999999998</v>
      </c>
      <c r="H94">
        <v>9.2999999999999999E-2</v>
      </c>
      <c r="I94">
        <v>0.10199999999999999</v>
      </c>
      <c r="J94">
        <v>6</v>
      </c>
      <c r="K94">
        <v>4.5999999999999999E-2</v>
      </c>
      <c r="L94">
        <v>0</v>
      </c>
      <c r="M94">
        <v>0</v>
      </c>
      <c r="N94">
        <v>0.35</v>
      </c>
      <c r="O94">
        <v>0.35599999999999998</v>
      </c>
      <c r="P94">
        <v>0.29399999999999998</v>
      </c>
      <c r="Q94">
        <v>0.15</v>
      </c>
      <c r="R94">
        <v>0.46400000000000002</v>
      </c>
      <c r="S94">
        <v>0.38600000000000001</v>
      </c>
    </row>
    <row r="95" spans="1:19" x14ac:dyDescent="0.45">
      <c r="A95" t="s">
        <v>143</v>
      </c>
      <c r="B95" t="s">
        <v>43</v>
      </c>
      <c r="C95">
        <v>0.27</v>
      </c>
      <c r="D95">
        <v>0.8</v>
      </c>
      <c r="E95">
        <v>0.16800000000000001</v>
      </c>
      <c r="F95">
        <v>0.36899999999999999</v>
      </c>
      <c r="G95">
        <v>0.46300000000000002</v>
      </c>
      <c r="H95">
        <v>0.13100000000000001</v>
      </c>
      <c r="I95">
        <v>0.10100000000000001</v>
      </c>
      <c r="J95">
        <v>5</v>
      </c>
      <c r="K95">
        <v>6.3E-2</v>
      </c>
      <c r="L95">
        <v>0</v>
      </c>
      <c r="M95">
        <v>0</v>
      </c>
      <c r="N95">
        <v>0.45300000000000001</v>
      </c>
      <c r="O95">
        <v>0.308</v>
      </c>
      <c r="P95">
        <v>0.23799999999999999</v>
      </c>
      <c r="Q95">
        <v>0.14000000000000001</v>
      </c>
      <c r="R95">
        <v>0.505</v>
      </c>
      <c r="S95">
        <v>0.35499999999999998</v>
      </c>
    </row>
    <row r="96" spans="1:19" x14ac:dyDescent="0.45">
      <c r="A96" t="s">
        <v>212</v>
      </c>
      <c r="B96" t="s">
        <v>22</v>
      </c>
      <c r="C96">
        <v>0.25800000000000001</v>
      </c>
      <c r="D96">
        <v>1.44</v>
      </c>
      <c r="E96">
        <v>0.16800000000000001</v>
      </c>
      <c r="F96">
        <v>0.49099999999999999</v>
      </c>
      <c r="G96">
        <v>0.34</v>
      </c>
      <c r="H96">
        <v>8.1000000000000003E-2</v>
      </c>
      <c r="I96">
        <v>0.10100000000000001</v>
      </c>
      <c r="J96">
        <v>6</v>
      </c>
      <c r="K96">
        <v>4.2000000000000003E-2</v>
      </c>
      <c r="L96">
        <v>2</v>
      </c>
      <c r="M96">
        <v>1</v>
      </c>
      <c r="N96">
        <v>0.39600000000000002</v>
      </c>
      <c r="O96">
        <v>0.32100000000000001</v>
      </c>
      <c r="P96">
        <v>0.28299999999999997</v>
      </c>
      <c r="Q96">
        <v>0.14699999999999999</v>
      </c>
      <c r="R96">
        <v>0.52900000000000003</v>
      </c>
      <c r="S96">
        <v>0.32400000000000001</v>
      </c>
    </row>
    <row r="97" spans="1:19" x14ac:dyDescent="0.45">
      <c r="A97" t="s">
        <v>115</v>
      </c>
      <c r="B97" t="s">
        <v>71</v>
      </c>
      <c r="C97">
        <v>0.30399999999999999</v>
      </c>
      <c r="D97">
        <v>2.1800000000000002</v>
      </c>
      <c r="E97">
        <v>0.183</v>
      </c>
      <c r="F97">
        <v>0.55900000000000005</v>
      </c>
      <c r="G97">
        <v>0.25700000000000001</v>
      </c>
      <c r="H97">
        <v>6.3E-2</v>
      </c>
      <c r="I97">
        <v>0.1</v>
      </c>
      <c r="J97">
        <v>10</v>
      </c>
      <c r="K97">
        <v>5.7000000000000002E-2</v>
      </c>
      <c r="L97">
        <v>0</v>
      </c>
      <c r="M97">
        <v>0</v>
      </c>
      <c r="N97">
        <v>0.26400000000000001</v>
      </c>
      <c r="O97">
        <v>0.42799999999999999</v>
      </c>
      <c r="P97">
        <v>0.309</v>
      </c>
      <c r="Q97">
        <v>0.14499999999999999</v>
      </c>
      <c r="R97">
        <v>0.495</v>
      </c>
      <c r="S97">
        <v>0.36</v>
      </c>
    </row>
    <row r="98" spans="1:19" x14ac:dyDescent="0.45">
      <c r="A98" t="s">
        <v>108</v>
      </c>
      <c r="B98" t="s">
        <v>60</v>
      </c>
      <c r="C98">
        <v>0.34200000000000003</v>
      </c>
      <c r="D98">
        <v>1.33</v>
      </c>
      <c r="E98">
        <v>0.192</v>
      </c>
      <c r="F98">
        <v>0.46</v>
      </c>
      <c r="G98">
        <v>0.34699999999999998</v>
      </c>
      <c r="H98">
        <v>7.9000000000000001E-2</v>
      </c>
      <c r="I98">
        <v>9.9000000000000005E-2</v>
      </c>
      <c r="J98">
        <v>9</v>
      </c>
      <c r="K98">
        <v>6.7000000000000004E-2</v>
      </c>
      <c r="L98">
        <v>0</v>
      </c>
      <c r="M98">
        <v>0</v>
      </c>
      <c r="N98">
        <v>0.30199999999999999</v>
      </c>
      <c r="O98">
        <v>0.39700000000000002</v>
      </c>
      <c r="P98">
        <v>0.30199999999999999</v>
      </c>
      <c r="Q98">
        <v>0.14899999999999999</v>
      </c>
      <c r="R98">
        <v>0.502</v>
      </c>
      <c r="S98">
        <v>0.34899999999999998</v>
      </c>
    </row>
    <row r="99" spans="1:19" x14ac:dyDescent="0.45">
      <c r="A99" t="s">
        <v>192</v>
      </c>
      <c r="B99" t="s">
        <v>57</v>
      </c>
      <c r="C99">
        <v>0.33500000000000002</v>
      </c>
      <c r="D99">
        <v>1.48</v>
      </c>
      <c r="E99">
        <v>0.248</v>
      </c>
      <c r="F99">
        <v>0.44900000000000001</v>
      </c>
      <c r="G99">
        <v>0.30299999999999999</v>
      </c>
      <c r="H99">
        <v>7.0000000000000007E-2</v>
      </c>
      <c r="I99">
        <v>9.9000000000000005E-2</v>
      </c>
      <c r="J99">
        <v>6</v>
      </c>
      <c r="K99">
        <v>5.7000000000000002E-2</v>
      </c>
      <c r="L99">
        <v>0</v>
      </c>
      <c r="M99">
        <v>0</v>
      </c>
      <c r="N99">
        <v>0.40600000000000003</v>
      </c>
      <c r="O99">
        <v>0.38900000000000001</v>
      </c>
      <c r="P99">
        <v>0.20499999999999999</v>
      </c>
      <c r="Q99">
        <v>0.16200000000000001</v>
      </c>
      <c r="R99">
        <v>0.53800000000000003</v>
      </c>
      <c r="S99">
        <v>0.29899999999999999</v>
      </c>
    </row>
    <row r="100" spans="1:19" x14ac:dyDescent="0.45">
      <c r="A100" t="s">
        <v>91</v>
      </c>
      <c r="B100" t="s">
        <v>35</v>
      </c>
      <c r="C100">
        <v>0.34799999999999998</v>
      </c>
      <c r="D100">
        <v>0.72</v>
      </c>
      <c r="E100">
        <v>0.20300000000000001</v>
      </c>
      <c r="F100">
        <v>0.33500000000000002</v>
      </c>
      <c r="G100">
        <v>0.46200000000000002</v>
      </c>
      <c r="H100">
        <v>0.13800000000000001</v>
      </c>
      <c r="I100">
        <v>9.8000000000000004E-2</v>
      </c>
      <c r="J100">
        <v>7</v>
      </c>
      <c r="K100">
        <v>7.9000000000000001E-2</v>
      </c>
      <c r="L100">
        <v>1</v>
      </c>
      <c r="M100">
        <v>0.16700000000000001</v>
      </c>
      <c r="N100">
        <v>0.39</v>
      </c>
      <c r="O100">
        <v>0.34899999999999998</v>
      </c>
      <c r="P100">
        <v>0.26100000000000001</v>
      </c>
      <c r="Q100">
        <v>0.14299999999999999</v>
      </c>
      <c r="R100">
        <v>0.53300000000000003</v>
      </c>
      <c r="S100">
        <v>0.32400000000000001</v>
      </c>
    </row>
    <row r="101" spans="1:19" x14ac:dyDescent="0.45">
      <c r="A101" t="s">
        <v>131</v>
      </c>
      <c r="B101" t="s">
        <v>132</v>
      </c>
      <c r="C101">
        <v>0.28699999999999998</v>
      </c>
      <c r="D101">
        <v>0.82</v>
      </c>
      <c r="E101">
        <v>0.16900000000000001</v>
      </c>
      <c r="F101">
        <v>0.375</v>
      </c>
      <c r="G101">
        <v>0.45600000000000002</v>
      </c>
      <c r="H101">
        <v>0.14199999999999999</v>
      </c>
      <c r="I101">
        <v>9.7000000000000003E-2</v>
      </c>
      <c r="J101">
        <v>3</v>
      </c>
      <c r="K101">
        <v>3.2000000000000001E-2</v>
      </c>
      <c r="L101">
        <v>0</v>
      </c>
      <c r="M101">
        <v>0</v>
      </c>
      <c r="N101">
        <v>0.32700000000000001</v>
      </c>
      <c r="O101">
        <v>0.40300000000000002</v>
      </c>
      <c r="P101">
        <v>0.27</v>
      </c>
      <c r="Q101">
        <v>0.153</v>
      </c>
      <c r="R101">
        <v>0.51600000000000001</v>
      </c>
      <c r="S101">
        <v>0.33100000000000002</v>
      </c>
    </row>
    <row r="102" spans="1:19" x14ac:dyDescent="0.45">
      <c r="A102" t="s">
        <v>3656</v>
      </c>
      <c r="B102" t="s">
        <v>102</v>
      </c>
      <c r="C102">
        <v>0.28399999999999997</v>
      </c>
      <c r="D102">
        <v>1.18</v>
      </c>
      <c r="E102">
        <v>0.18099999999999999</v>
      </c>
      <c r="F102">
        <v>0.442</v>
      </c>
      <c r="G102">
        <v>0.376</v>
      </c>
      <c r="H102">
        <v>7.0999999999999994E-2</v>
      </c>
      <c r="I102">
        <v>9.4E-2</v>
      </c>
      <c r="J102">
        <v>13</v>
      </c>
      <c r="K102">
        <v>0.13</v>
      </c>
      <c r="L102">
        <v>0</v>
      </c>
      <c r="M102">
        <v>0</v>
      </c>
      <c r="N102">
        <v>0.38500000000000001</v>
      </c>
      <c r="O102">
        <v>0.36699999999999999</v>
      </c>
      <c r="P102">
        <v>0.248</v>
      </c>
      <c r="Q102">
        <v>0.13700000000000001</v>
      </c>
      <c r="R102">
        <v>0.58399999999999996</v>
      </c>
      <c r="S102">
        <v>0.27900000000000003</v>
      </c>
    </row>
    <row r="103" spans="1:19" x14ac:dyDescent="0.45">
      <c r="A103" t="s">
        <v>92</v>
      </c>
      <c r="B103" t="s">
        <v>48</v>
      </c>
      <c r="C103">
        <v>0.313</v>
      </c>
      <c r="D103">
        <v>1.84</v>
      </c>
      <c r="E103">
        <v>0.20599999999999999</v>
      </c>
      <c r="F103">
        <v>0.51500000000000001</v>
      </c>
      <c r="G103">
        <v>0.27900000000000003</v>
      </c>
      <c r="H103">
        <v>7.9000000000000001E-2</v>
      </c>
      <c r="I103">
        <v>9.1999999999999998E-2</v>
      </c>
      <c r="J103">
        <v>10</v>
      </c>
      <c r="K103">
        <v>7.0999999999999994E-2</v>
      </c>
      <c r="L103">
        <v>0</v>
      </c>
      <c r="M103">
        <v>0</v>
      </c>
      <c r="N103">
        <v>0.41899999999999998</v>
      </c>
      <c r="O103">
        <v>0.34899999999999998</v>
      </c>
      <c r="P103">
        <v>0.23200000000000001</v>
      </c>
      <c r="Q103">
        <v>0.114</v>
      </c>
      <c r="R103">
        <v>0.58499999999999996</v>
      </c>
      <c r="S103">
        <v>0.30099999999999999</v>
      </c>
    </row>
    <row r="104" spans="1:19" x14ac:dyDescent="0.45">
      <c r="A104" t="s">
        <v>188</v>
      </c>
      <c r="B104" t="s">
        <v>75</v>
      </c>
      <c r="C104">
        <v>0.24299999999999999</v>
      </c>
      <c r="D104">
        <v>0.92</v>
      </c>
      <c r="E104">
        <v>0.187</v>
      </c>
      <c r="F104">
        <v>0.38900000000000001</v>
      </c>
      <c r="G104">
        <v>0.42399999999999999</v>
      </c>
      <c r="H104">
        <v>0.156</v>
      </c>
      <c r="I104">
        <v>9.1999999999999998E-2</v>
      </c>
      <c r="J104">
        <v>7</v>
      </c>
      <c r="K104">
        <v>7.0000000000000007E-2</v>
      </c>
      <c r="L104">
        <v>4</v>
      </c>
      <c r="M104">
        <v>0.66700000000000004</v>
      </c>
      <c r="N104">
        <v>0.41399999999999998</v>
      </c>
      <c r="O104">
        <v>0.34599999999999997</v>
      </c>
      <c r="P104">
        <v>0.24</v>
      </c>
      <c r="Q104">
        <v>0.19400000000000001</v>
      </c>
      <c r="R104">
        <v>0.54400000000000004</v>
      </c>
      <c r="S104">
        <v>0.26200000000000001</v>
      </c>
    </row>
    <row r="105" spans="1:19" x14ac:dyDescent="0.45">
      <c r="A105" t="s">
        <v>179</v>
      </c>
      <c r="B105" t="s">
        <v>45</v>
      </c>
      <c r="C105">
        <v>0.247</v>
      </c>
      <c r="D105">
        <v>0.93</v>
      </c>
      <c r="E105">
        <v>0.20899999999999999</v>
      </c>
      <c r="F105">
        <v>0.38100000000000001</v>
      </c>
      <c r="G105">
        <v>0.40899999999999997</v>
      </c>
      <c r="H105">
        <v>0.115</v>
      </c>
      <c r="I105">
        <v>9.1999999999999998E-2</v>
      </c>
      <c r="J105">
        <v>12</v>
      </c>
      <c r="K105">
        <v>9.8000000000000004E-2</v>
      </c>
      <c r="L105">
        <v>0</v>
      </c>
      <c r="M105">
        <v>0</v>
      </c>
      <c r="N105">
        <v>0.48799999999999999</v>
      </c>
      <c r="O105">
        <v>0.29099999999999998</v>
      </c>
      <c r="P105">
        <v>0.222</v>
      </c>
      <c r="Q105">
        <v>0.16300000000000001</v>
      </c>
      <c r="R105">
        <v>0.52200000000000002</v>
      </c>
      <c r="S105">
        <v>0.316</v>
      </c>
    </row>
    <row r="106" spans="1:19" x14ac:dyDescent="0.45">
      <c r="A106" t="s">
        <v>154</v>
      </c>
      <c r="B106" t="s">
        <v>45</v>
      </c>
      <c r="C106">
        <v>0.28299999999999997</v>
      </c>
      <c r="D106">
        <v>1.08</v>
      </c>
      <c r="E106">
        <v>0.18099999999999999</v>
      </c>
      <c r="F106">
        <v>0.42499999999999999</v>
      </c>
      <c r="G106">
        <v>0.39400000000000002</v>
      </c>
      <c r="H106">
        <v>0.10100000000000001</v>
      </c>
      <c r="I106">
        <v>0.09</v>
      </c>
      <c r="J106">
        <v>4</v>
      </c>
      <c r="K106">
        <v>4.2000000000000003E-2</v>
      </c>
      <c r="L106">
        <v>1</v>
      </c>
      <c r="M106">
        <v>1</v>
      </c>
      <c r="N106">
        <v>0.44900000000000001</v>
      </c>
      <c r="O106">
        <v>0.33900000000000002</v>
      </c>
      <c r="P106">
        <v>0.21099999999999999</v>
      </c>
      <c r="Q106">
        <v>0.115</v>
      </c>
      <c r="R106">
        <v>0.55500000000000005</v>
      </c>
      <c r="S106">
        <v>0.33</v>
      </c>
    </row>
    <row r="107" spans="1:19" x14ac:dyDescent="0.45">
      <c r="A107" t="s">
        <v>98</v>
      </c>
      <c r="B107" t="s">
        <v>20</v>
      </c>
      <c r="C107">
        <v>0.255</v>
      </c>
      <c r="D107">
        <v>0.89</v>
      </c>
      <c r="E107">
        <v>0.17499999999999999</v>
      </c>
      <c r="F107">
        <v>0.38800000000000001</v>
      </c>
      <c r="G107">
        <v>0.437</v>
      </c>
      <c r="H107">
        <v>0.104</v>
      </c>
      <c r="I107">
        <v>8.7999999999999995E-2</v>
      </c>
      <c r="J107">
        <v>6</v>
      </c>
      <c r="K107">
        <v>5.3999999999999999E-2</v>
      </c>
      <c r="L107">
        <v>0</v>
      </c>
      <c r="M107">
        <v>0</v>
      </c>
      <c r="N107">
        <v>0.47899999999999998</v>
      </c>
      <c r="O107">
        <v>0.35</v>
      </c>
      <c r="P107">
        <v>0.17100000000000001</v>
      </c>
      <c r="Q107">
        <v>0.157</v>
      </c>
      <c r="R107">
        <v>0.47899999999999998</v>
      </c>
      <c r="S107">
        <v>0.36399999999999999</v>
      </c>
    </row>
    <row r="108" spans="1:19" x14ac:dyDescent="0.45">
      <c r="A108" t="s">
        <v>205</v>
      </c>
      <c r="B108" t="s">
        <v>36</v>
      </c>
      <c r="C108">
        <v>0.26</v>
      </c>
      <c r="D108">
        <v>0.7</v>
      </c>
      <c r="E108">
        <v>0.182</v>
      </c>
      <c r="F108">
        <v>0.33700000000000002</v>
      </c>
      <c r="G108">
        <v>0.48099999999999998</v>
      </c>
      <c r="H108">
        <v>0.126</v>
      </c>
      <c r="I108">
        <v>8.6999999999999994E-2</v>
      </c>
      <c r="J108">
        <v>1</v>
      </c>
      <c r="K108">
        <v>1.0999999999999999E-2</v>
      </c>
      <c r="L108">
        <v>0</v>
      </c>
      <c r="M108">
        <v>0</v>
      </c>
      <c r="N108">
        <v>0.39800000000000002</v>
      </c>
      <c r="O108">
        <v>0.35299999999999998</v>
      </c>
      <c r="P108">
        <v>0.248</v>
      </c>
      <c r="Q108">
        <v>0.154</v>
      </c>
      <c r="R108">
        <v>0.52300000000000002</v>
      </c>
      <c r="S108">
        <v>0.32300000000000001</v>
      </c>
    </row>
    <row r="109" spans="1:19" x14ac:dyDescent="0.45">
      <c r="A109" t="s">
        <v>1898</v>
      </c>
      <c r="B109" t="s">
        <v>95</v>
      </c>
      <c r="C109">
        <v>0.23400000000000001</v>
      </c>
      <c r="D109">
        <v>1.25</v>
      </c>
      <c r="E109">
        <v>0.17299999999999999</v>
      </c>
      <c r="F109">
        <v>0.45900000000000002</v>
      </c>
      <c r="G109">
        <v>0.36799999999999999</v>
      </c>
      <c r="H109">
        <v>0.123</v>
      </c>
      <c r="I109">
        <v>8.5999999999999993E-2</v>
      </c>
      <c r="J109">
        <v>7</v>
      </c>
      <c r="K109">
        <v>6.9000000000000006E-2</v>
      </c>
      <c r="L109">
        <v>1</v>
      </c>
      <c r="M109">
        <v>0.25</v>
      </c>
      <c r="N109">
        <v>0.47299999999999998</v>
      </c>
      <c r="O109">
        <v>0.29899999999999999</v>
      </c>
      <c r="P109">
        <v>0.22800000000000001</v>
      </c>
      <c r="Q109">
        <v>0.183</v>
      </c>
      <c r="R109">
        <v>0.53600000000000003</v>
      </c>
      <c r="S109">
        <v>0.28100000000000003</v>
      </c>
    </row>
    <row r="110" spans="1:19" x14ac:dyDescent="0.45">
      <c r="A110" t="s">
        <v>67</v>
      </c>
      <c r="B110" t="s">
        <v>28</v>
      </c>
      <c r="C110">
        <v>0.318</v>
      </c>
      <c r="D110">
        <v>0.59</v>
      </c>
      <c r="E110">
        <v>0.26100000000000001</v>
      </c>
      <c r="F110">
        <v>0.27300000000000002</v>
      </c>
      <c r="G110">
        <v>0.46600000000000003</v>
      </c>
      <c r="H110">
        <v>8.5999999999999993E-2</v>
      </c>
      <c r="I110">
        <v>8.5999999999999993E-2</v>
      </c>
      <c r="J110">
        <v>5</v>
      </c>
      <c r="K110">
        <v>7.3999999999999996E-2</v>
      </c>
      <c r="L110">
        <v>0</v>
      </c>
      <c r="M110">
        <v>0</v>
      </c>
      <c r="N110">
        <v>0.32100000000000001</v>
      </c>
      <c r="O110">
        <v>0.40200000000000002</v>
      </c>
      <c r="P110">
        <v>0.27700000000000002</v>
      </c>
      <c r="Q110">
        <v>0.129</v>
      </c>
      <c r="R110">
        <v>0.57399999999999995</v>
      </c>
      <c r="S110">
        <v>0.29699999999999999</v>
      </c>
    </row>
    <row r="111" spans="1:19" x14ac:dyDescent="0.45">
      <c r="A111" t="s">
        <v>160</v>
      </c>
      <c r="B111" t="s">
        <v>24</v>
      </c>
      <c r="C111">
        <v>0.32700000000000001</v>
      </c>
      <c r="D111">
        <v>1.94</v>
      </c>
      <c r="E111">
        <v>0.214</v>
      </c>
      <c r="F111">
        <v>0.51900000000000002</v>
      </c>
      <c r="G111">
        <v>0.26700000000000002</v>
      </c>
      <c r="H111">
        <v>0.114</v>
      </c>
      <c r="I111">
        <v>8.5999999999999993E-2</v>
      </c>
      <c r="J111">
        <v>8</v>
      </c>
      <c r="K111">
        <v>5.8999999999999997E-2</v>
      </c>
      <c r="L111">
        <v>3</v>
      </c>
      <c r="M111">
        <v>0.3</v>
      </c>
      <c r="N111">
        <v>0.26100000000000001</v>
      </c>
      <c r="O111">
        <v>0.40100000000000002</v>
      </c>
      <c r="P111">
        <v>0.33800000000000002</v>
      </c>
      <c r="Q111">
        <v>0.14000000000000001</v>
      </c>
      <c r="R111">
        <v>0.59199999999999997</v>
      </c>
      <c r="S111">
        <v>0.26800000000000002</v>
      </c>
    </row>
    <row r="112" spans="1:19" x14ac:dyDescent="0.45">
      <c r="A112" t="s">
        <v>226</v>
      </c>
      <c r="B112" t="s">
        <v>39</v>
      </c>
      <c r="C112">
        <v>0.28399999999999997</v>
      </c>
      <c r="D112">
        <v>1.01</v>
      </c>
      <c r="E112">
        <v>0.17199999999999999</v>
      </c>
      <c r="F112">
        <v>0.41699999999999998</v>
      </c>
      <c r="G112">
        <v>0.41199999999999998</v>
      </c>
      <c r="H112">
        <v>0.19</v>
      </c>
      <c r="I112">
        <v>8.3000000000000004E-2</v>
      </c>
      <c r="J112">
        <v>9</v>
      </c>
      <c r="K112">
        <v>0.106</v>
      </c>
      <c r="L112">
        <v>0</v>
      </c>
      <c r="M112">
        <v>0</v>
      </c>
      <c r="N112">
        <v>0.39700000000000002</v>
      </c>
      <c r="O112">
        <v>0.33800000000000002</v>
      </c>
      <c r="P112">
        <v>0.26500000000000001</v>
      </c>
      <c r="Q112">
        <v>0.23499999999999999</v>
      </c>
      <c r="R112">
        <v>0.53400000000000003</v>
      </c>
      <c r="S112">
        <v>0.23</v>
      </c>
    </row>
    <row r="113" spans="1:19" x14ac:dyDescent="0.45">
      <c r="A113" t="s">
        <v>198</v>
      </c>
      <c r="B113" t="s">
        <v>62</v>
      </c>
      <c r="C113">
        <v>0.34499999999999997</v>
      </c>
      <c r="D113">
        <v>1.2</v>
      </c>
      <c r="E113">
        <v>0.223</v>
      </c>
      <c r="F113">
        <v>0.42399999999999999</v>
      </c>
      <c r="G113">
        <v>0.35299999999999998</v>
      </c>
      <c r="H113">
        <v>4.8000000000000001E-2</v>
      </c>
      <c r="I113">
        <v>8.3000000000000004E-2</v>
      </c>
      <c r="J113">
        <v>8</v>
      </c>
      <c r="K113">
        <v>7.9000000000000001E-2</v>
      </c>
      <c r="L113">
        <v>0</v>
      </c>
      <c r="M113">
        <v>0</v>
      </c>
      <c r="N113">
        <v>0.41299999999999998</v>
      </c>
      <c r="O113">
        <v>0.34300000000000003</v>
      </c>
      <c r="P113">
        <v>0.24399999999999999</v>
      </c>
      <c r="Q113">
        <v>0.14499999999999999</v>
      </c>
      <c r="R113">
        <v>0.54100000000000004</v>
      </c>
      <c r="S113">
        <v>0.314</v>
      </c>
    </row>
    <row r="114" spans="1:19" x14ac:dyDescent="0.45">
      <c r="A114" t="s">
        <v>3688</v>
      </c>
      <c r="B114" t="s">
        <v>28</v>
      </c>
      <c r="C114">
        <v>0.316</v>
      </c>
      <c r="D114">
        <v>0.67</v>
      </c>
      <c r="E114">
        <v>0.20599999999999999</v>
      </c>
      <c r="F114">
        <v>0.31900000000000001</v>
      </c>
      <c r="G114">
        <v>0.47499999999999998</v>
      </c>
      <c r="H114">
        <v>0.10299999999999999</v>
      </c>
      <c r="I114">
        <v>8.2000000000000003E-2</v>
      </c>
      <c r="J114">
        <v>5</v>
      </c>
      <c r="K114">
        <v>7.6999999999999999E-2</v>
      </c>
      <c r="L114">
        <v>0</v>
      </c>
      <c r="M114">
        <v>0</v>
      </c>
      <c r="N114">
        <v>0.41199999999999998</v>
      </c>
      <c r="O114">
        <v>0.33300000000000002</v>
      </c>
      <c r="P114">
        <v>0.255</v>
      </c>
      <c r="Q114">
        <v>0.186</v>
      </c>
      <c r="R114">
        <v>0.48499999999999999</v>
      </c>
      <c r="S114">
        <v>0.32800000000000001</v>
      </c>
    </row>
    <row r="115" spans="1:19" x14ac:dyDescent="0.45">
      <c r="A115" t="s">
        <v>88</v>
      </c>
      <c r="B115" t="s">
        <v>89</v>
      </c>
      <c r="C115">
        <v>0.26500000000000001</v>
      </c>
      <c r="D115">
        <v>1.33</v>
      </c>
      <c r="E115">
        <v>0.17399999999999999</v>
      </c>
      <c r="F115">
        <v>0.47099999999999997</v>
      </c>
      <c r="G115">
        <v>0.35499999999999998</v>
      </c>
      <c r="H115">
        <v>7.0999999999999994E-2</v>
      </c>
      <c r="I115">
        <v>8.2000000000000003E-2</v>
      </c>
      <c r="J115">
        <v>9</v>
      </c>
      <c r="K115">
        <v>6.9000000000000006E-2</v>
      </c>
      <c r="L115">
        <v>0</v>
      </c>
      <c r="M115">
        <v>0</v>
      </c>
      <c r="N115">
        <v>0.42399999999999999</v>
      </c>
      <c r="O115">
        <v>0.308</v>
      </c>
      <c r="P115">
        <v>0.26800000000000002</v>
      </c>
      <c r="Q115">
        <v>0.159</v>
      </c>
      <c r="R115">
        <v>0.54300000000000004</v>
      </c>
      <c r="S115">
        <v>0.29699999999999999</v>
      </c>
    </row>
    <row r="116" spans="1:19" x14ac:dyDescent="0.45">
      <c r="A116" t="s">
        <v>135</v>
      </c>
      <c r="B116" t="s">
        <v>48</v>
      </c>
      <c r="C116">
        <v>0.26900000000000002</v>
      </c>
      <c r="D116">
        <v>0.85</v>
      </c>
      <c r="E116">
        <v>0.16700000000000001</v>
      </c>
      <c r="F116">
        <v>0.38400000000000001</v>
      </c>
      <c r="G116">
        <v>0.44900000000000001</v>
      </c>
      <c r="H116">
        <v>0.13900000000000001</v>
      </c>
      <c r="I116">
        <v>0.08</v>
      </c>
      <c r="J116">
        <v>9</v>
      </c>
      <c r="K116">
        <v>7.6999999999999999E-2</v>
      </c>
      <c r="L116">
        <v>0</v>
      </c>
      <c r="M116">
        <v>0</v>
      </c>
      <c r="N116">
        <v>0.36699999999999999</v>
      </c>
      <c r="O116">
        <v>0.36099999999999999</v>
      </c>
      <c r="P116">
        <v>0.27200000000000002</v>
      </c>
      <c r="Q116">
        <v>0.19</v>
      </c>
      <c r="R116">
        <v>0.55100000000000005</v>
      </c>
      <c r="S116">
        <v>0.25900000000000001</v>
      </c>
    </row>
    <row r="117" spans="1:19" x14ac:dyDescent="0.45">
      <c r="A117" t="s">
        <v>101</v>
      </c>
      <c r="B117" t="s">
        <v>102</v>
      </c>
      <c r="C117">
        <v>0.26500000000000001</v>
      </c>
      <c r="D117">
        <v>1.42</v>
      </c>
      <c r="E117">
        <v>0.17299999999999999</v>
      </c>
      <c r="F117">
        <v>0.48399999999999999</v>
      </c>
      <c r="G117">
        <v>0.34200000000000003</v>
      </c>
      <c r="H117">
        <v>0.13</v>
      </c>
      <c r="I117">
        <v>7.8E-2</v>
      </c>
      <c r="J117">
        <v>13</v>
      </c>
      <c r="K117">
        <v>0.11899999999999999</v>
      </c>
      <c r="L117">
        <v>0</v>
      </c>
      <c r="M117">
        <v>0</v>
      </c>
      <c r="N117">
        <v>0.47599999999999998</v>
      </c>
      <c r="O117">
        <v>0.307</v>
      </c>
      <c r="P117">
        <v>0.218</v>
      </c>
      <c r="Q117">
        <v>0.129</v>
      </c>
      <c r="R117">
        <v>0.61799999999999999</v>
      </c>
      <c r="S117">
        <v>0.253</v>
      </c>
    </row>
    <row r="118" spans="1:19" x14ac:dyDescent="0.45">
      <c r="A118" t="s">
        <v>141</v>
      </c>
      <c r="B118" t="s">
        <v>30</v>
      </c>
      <c r="C118">
        <v>0.30499999999999999</v>
      </c>
      <c r="D118">
        <v>0.82</v>
      </c>
      <c r="E118">
        <v>0.157</v>
      </c>
      <c r="F118">
        <v>0.38</v>
      </c>
      <c r="G118">
        <v>0.46300000000000002</v>
      </c>
      <c r="H118">
        <v>8.5000000000000006E-2</v>
      </c>
      <c r="I118">
        <v>7.5999999999999998E-2</v>
      </c>
      <c r="J118">
        <v>15</v>
      </c>
      <c r="K118">
        <v>0.155</v>
      </c>
      <c r="L118">
        <v>0</v>
      </c>
      <c r="M118">
        <v>0</v>
      </c>
      <c r="N118">
        <v>0.45900000000000002</v>
      </c>
      <c r="O118">
        <v>0.31</v>
      </c>
      <c r="P118">
        <v>0.23100000000000001</v>
      </c>
      <c r="Q118">
        <v>0.188</v>
      </c>
      <c r="R118">
        <v>0.52200000000000002</v>
      </c>
      <c r="S118">
        <v>0.28999999999999998</v>
      </c>
    </row>
    <row r="119" spans="1:19" x14ac:dyDescent="0.45">
      <c r="A119" t="s">
        <v>118</v>
      </c>
      <c r="B119" t="s">
        <v>117</v>
      </c>
      <c r="C119">
        <v>0.29599999999999999</v>
      </c>
      <c r="D119">
        <v>1.1599999999999999</v>
      </c>
      <c r="E119">
        <v>0.215</v>
      </c>
      <c r="F119">
        <v>0.42199999999999999</v>
      </c>
      <c r="G119">
        <v>0.36299999999999999</v>
      </c>
      <c r="H119">
        <v>0.105</v>
      </c>
      <c r="I119">
        <v>7.5999999999999998E-2</v>
      </c>
      <c r="J119">
        <v>6</v>
      </c>
      <c r="K119">
        <v>4.9000000000000002E-2</v>
      </c>
      <c r="L119">
        <v>3</v>
      </c>
      <c r="M119">
        <v>1</v>
      </c>
      <c r="N119">
        <v>0.36599999999999999</v>
      </c>
      <c r="O119">
        <v>0.33900000000000002</v>
      </c>
      <c r="P119">
        <v>0.29499999999999998</v>
      </c>
      <c r="Q119">
        <v>0.188</v>
      </c>
      <c r="R119">
        <v>0.51700000000000002</v>
      </c>
      <c r="S119">
        <v>0.29499999999999998</v>
      </c>
    </row>
    <row r="120" spans="1:19" x14ac:dyDescent="0.45">
      <c r="A120" t="s">
        <v>144</v>
      </c>
      <c r="B120" t="s">
        <v>48</v>
      </c>
      <c r="C120">
        <v>0.313</v>
      </c>
      <c r="D120">
        <v>1.47</v>
      </c>
      <c r="E120">
        <v>0.218</v>
      </c>
      <c r="F120">
        <v>0.46600000000000003</v>
      </c>
      <c r="G120">
        <v>0.316</v>
      </c>
      <c r="H120">
        <v>9.7000000000000003E-2</v>
      </c>
      <c r="I120">
        <v>7.4999999999999997E-2</v>
      </c>
      <c r="J120">
        <v>13</v>
      </c>
      <c r="K120">
        <v>9.5000000000000001E-2</v>
      </c>
      <c r="L120">
        <v>0</v>
      </c>
      <c r="M120">
        <v>0</v>
      </c>
      <c r="N120">
        <v>0.41799999999999998</v>
      </c>
      <c r="O120">
        <v>0.37</v>
      </c>
      <c r="P120">
        <v>0.21199999999999999</v>
      </c>
      <c r="Q120">
        <v>0.189</v>
      </c>
      <c r="R120">
        <v>0.55600000000000005</v>
      </c>
      <c r="S120">
        <v>0.25600000000000001</v>
      </c>
    </row>
    <row r="121" spans="1:19" x14ac:dyDescent="0.45">
      <c r="A121" t="s">
        <v>104</v>
      </c>
      <c r="B121" t="s">
        <v>22</v>
      </c>
      <c r="C121">
        <v>0.308</v>
      </c>
      <c r="D121">
        <v>1.9</v>
      </c>
      <c r="E121">
        <v>0.221</v>
      </c>
      <c r="F121">
        <v>0.51</v>
      </c>
      <c r="G121">
        <v>0.26800000000000002</v>
      </c>
      <c r="H121">
        <v>7.4999999999999997E-2</v>
      </c>
      <c r="I121">
        <v>7.4999999999999997E-2</v>
      </c>
      <c r="J121">
        <v>14</v>
      </c>
      <c r="K121">
        <v>9.1999999999999998E-2</v>
      </c>
      <c r="L121">
        <v>2</v>
      </c>
      <c r="M121">
        <v>0.4</v>
      </c>
      <c r="N121">
        <v>0.28999999999999998</v>
      </c>
      <c r="O121">
        <v>0.41299999999999998</v>
      </c>
      <c r="P121">
        <v>0.29699999999999999</v>
      </c>
      <c r="Q121">
        <v>0.185</v>
      </c>
      <c r="R121">
        <v>0.56100000000000005</v>
      </c>
      <c r="S121">
        <v>0.254</v>
      </c>
    </row>
    <row r="122" spans="1:19" x14ac:dyDescent="0.45">
      <c r="A122" t="s">
        <v>127</v>
      </c>
      <c r="B122" t="s">
        <v>22</v>
      </c>
      <c r="C122">
        <v>0.27100000000000002</v>
      </c>
      <c r="D122">
        <v>0.81</v>
      </c>
      <c r="E122">
        <v>0.218</v>
      </c>
      <c r="F122">
        <v>0.35099999999999998</v>
      </c>
      <c r="G122">
        <v>0.43099999999999999</v>
      </c>
      <c r="H122">
        <v>0.13100000000000001</v>
      </c>
      <c r="I122">
        <v>7.4999999999999997E-2</v>
      </c>
      <c r="J122">
        <v>3</v>
      </c>
      <c r="K122">
        <v>3.4000000000000002E-2</v>
      </c>
      <c r="L122">
        <v>0</v>
      </c>
      <c r="M122">
        <v>0</v>
      </c>
      <c r="N122">
        <v>0.32900000000000001</v>
      </c>
      <c r="O122">
        <v>0.35699999999999998</v>
      </c>
      <c r="P122">
        <v>0.313</v>
      </c>
      <c r="Q122">
        <v>0.14499999999999999</v>
      </c>
      <c r="R122">
        <v>0.58199999999999996</v>
      </c>
      <c r="S122">
        <v>0.27300000000000002</v>
      </c>
    </row>
    <row r="123" spans="1:19" x14ac:dyDescent="0.45">
      <c r="A123" t="s">
        <v>1907</v>
      </c>
      <c r="B123" t="s">
        <v>132</v>
      </c>
      <c r="C123">
        <v>0.26500000000000001</v>
      </c>
      <c r="D123">
        <v>0.76</v>
      </c>
      <c r="E123">
        <v>0.20899999999999999</v>
      </c>
      <c r="F123">
        <v>0.34100000000000003</v>
      </c>
      <c r="G123">
        <v>0.45</v>
      </c>
      <c r="H123">
        <v>0.11600000000000001</v>
      </c>
      <c r="I123">
        <v>7.3999999999999996E-2</v>
      </c>
      <c r="J123">
        <v>7</v>
      </c>
      <c r="K123">
        <v>9.7000000000000003E-2</v>
      </c>
      <c r="L123">
        <v>0</v>
      </c>
      <c r="M123">
        <v>0</v>
      </c>
      <c r="N123">
        <v>0.42699999999999999</v>
      </c>
      <c r="O123">
        <v>0.308</v>
      </c>
      <c r="P123">
        <v>0.26500000000000001</v>
      </c>
      <c r="Q123">
        <v>0.161</v>
      </c>
      <c r="R123">
        <v>0.55000000000000004</v>
      </c>
      <c r="S123">
        <v>0.28899999999999998</v>
      </c>
    </row>
    <row r="124" spans="1:19" x14ac:dyDescent="0.45">
      <c r="A124" t="s">
        <v>206</v>
      </c>
      <c r="B124" t="s">
        <v>117</v>
      </c>
      <c r="C124">
        <v>0.29299999999999998</v>
      </c>
      <c r="D124">
        <v>0.95</v>
      </c>
      <c r="E124">
        <v>0.224</v>
      </c>
      <c r="F124">
        <v>0.377</v>
      </c>
      <c r="G124">
        <v>0.39900000000000002</v>
      </c>
      <c r="H124">
        <v>0.17899999999999999</v>
      </c>
      <c r="I124">
        <v>7.0999999999999994E-2</v>
      </c>
      <c r="J124">
        <v>10</v>
      </c>
      <c r="K124">
        <v>9.4E-2</v>
      </c>
      <c r="L124">
        <v>0</v>
      </c>
      <c r="M124">
        <v>0</v>
      </c>
      <c r="N124">
        <v>0.441</v>
      </c>
      <c r="O124">
        <v>0.35199999999999998</v>
      </c>
      <c r="P124">
        <v>0.20599999999999999</v>
      </c>
      <c r="Q124">
        <v>0.221</v>
      </c>
      <c r="R124">
        <v>0.54100000000000004</v>
      </c>
      <c r="S124">
        <v>0.23799999999999999</v>
      </c>
    </row>
    <row r="125" spans="1:19" x14ac:dyDescent="0.45">
      <c r="A125" t="s">
        <v>1902</v>
      </c>
      <c r="B125" t="s">
        <v>36</v>
      </c>
      <c r="C125">
        <v>0.30299999999999999</v>
      </c>
      <c r="D125">
        <v>1.06</v>
      </c>
      <c r="E125">
        <v>0.219</v>
      </c>
      <c r="F125">
        <v>0.40200000000000002</v>
      </c>
      <c r="G125">
        <v>0.379</v>
      </c>
      <c r="H125">
        <v>9.4E-2</v>
      </c>
      <c r="I125">
        <v>7.0999999999999994E-2</v>
      </c>
      <c r="J125">
        <v>6</v>
      </c>
      <c r="K125">
        <v>6.7000000000000004E-2</v>
      </c>
      <c r="L125">
        <v>0</v>
      </c>
      <c r="M125">
        <v>0</v>
      </c>
      <c r="N125">
        <v>0.373</v>
      </c>
      <c r="O125">
        <v>0.373</v>
      </c>
      <c r="P125">
        <v>0.253</v>
      </c>
      <c r="Q125">
        <v>0.187</v>
      </c>
      <c r="R125">
        <v>0.53300000000000003</v>
      </c>
      <c r="S125">
        <v>0.28000000000000003</v>
      </c>
    </row>
    <row r="126" spans="1:19" x14ac:dyDescent="0.45">
      <c r="A126" t="s">
        <v>140</v>
      </c>
      <c r="B126" t="s">
        <v>32</v>
      </c>
      <c r="C126">
        <v>0.245</v>
      </c>
      <c r="D126">
        <v>1.4</v>
      </c>
      <c r="E126">
        <v>0.13200000000000001</v>
      </c>
      <c r="F126">
        <v>0.50600000000000001</v>
      </c>
      <c r="G126">
        <v>0.36199999999999999</v>
      </c>
      <c r="H126">
        <v>0.20499999999999999</v>
      </c>
      <c r="I126">
        <v>6.8000000000000005E-2</v>
      </c>
      <c r="J126">
        <v>7</v>
      </c>
      <c r="K126">
        <v>5.7000000000000002E-2</v>
      </c>
      <c r="L126">
        <v>0</v>
      </c>
      <c r="M126">
        <v>0</v>
      </c>
      <c r="N126">
        <v>0.49</v>
      </c>
      <c r="O126">
        <v>0.32100000000000001</v>
      </c>
      <c r="P126">
        <v>0.189</v>
      </c>
      <c r="Q126">
        <v>0.16900000000000001</v>
      </c>
      <c r="R126">
        <v>0.49</v>
      </c>
      <c r="S126">
        <v>0.34200000000000003</v>
      </c>
    </row>
    <row r="127" spans="1:19" x14ac:dyDescent="0.45">
      <c r="A127" t="s">
        <v>217</v>
      </c>
      <c r="B127" t="s">
        <v>50</v>
      </c>
      <c r="C127">
        <v>0.27300000000000002</v>
      </c>
      <c r="D127">
        <v>1.17</v>
      </c>
      <c r="E127">
        <v>0.219</v>
      </c>
      <c r="F127">
        <v>0.42099999999999999</v>
      </c>
      <c r="G127">
        <v>0.36</v>
      </c>
      <c r="H127">
        <v>0.09</v>
      </c>
      <c r="I127">
        <v>6.7000000000000004E-2</v>
      </c>
      <c r="J127">
        <v>10</v>
      </c>
      <c r="K127">
        <v>9.6000000000000002E-2</v>
      </c>
      <c r="L127">
        <v>1</v>
      </c>
      <c r="M127">
        <v>1</v>
      </c>
      <c r="N127">
        <v>0.31</v>
      </c>
      <c r="O127">
        <v>0.35099999999999998</v>
      </c>
      <c r="P127">
        <v>0.33900000000000002</v>
      </c>
      <c r="Q127">
        <v>0.16500000000000001</v>
      </c>
      <c r="R127">
        <v>0.56000000000000005</v>
      </c>
      <c r="S127">
        <v>0.27400000000000002</v>
      </c>
    </row>
    <row r="128" spans="1:19" x14ac:dyDescent="0.45">
      <c r="A128" t="s">
        <v>176</v>
      </c>
      <c r="B128" t="s">
        <v>32</v>
      </c>
      <c r="C128">
        <v>0.28399999999999997</v>
      </c>
      <c r="D128">
        <v>0.85</v>
      </c>
      <c r="E128">
        <v>0.191</v>
      </c>
      <c r="F128">
        <v>0.371</v>
      </c>
      <c r="G128">
        <v>0.438</v>
      </c>
      <c r="H128">
        <v>0.153</v>
      </c>
      <c r="I128">
        <v>6.5000000000000002E-2</v>
      </c>
      <c r="J128">
        <v>6</v>
      </c>
      <c r="K128">
        <v>5.7000000000000002E-2</v>
      </c>
      <c r="L128">
        <v>0</v>
      </c>
      <c r="M128">
        <v>0</v>
      </c>
      <c r="N128">
        <v>0.48099999999999998</v>
      </c>
      <c r="O128">
        <v>0.34599999999999997</v>
      </c>
      <c r="P128">
        <v>0.17299999999999999</v>
      </c>
      <c r="Q128">
        <v>0.14099999999999999</v>
      </c>
      <c r="R128">
        <v>0.56899999999999995</v>
      </c>
      <c r="S128">
        <v>0.28999999999999998</v>
      </c>
    </row>
    <row r="129" spans="1:19" x14ac:dyDescent="0.45">
      <c r="A129" t="s">
        <v>158</v>
      </c>
      <c r="B129" t="s">
        <v>45</v>
      </c>
      <c r="C129">
        <v>0.27900000000000003</v>
      </c>
      <c r="D129">
        <v>0.98</v>
      </c>
      <c r="E129">
        <v>0.20699999999999999</v>
      </c>
      <c r="F129">
        <v>0.39200000000000002</v>
      </c>
      <c r="G129">
        <v>0.40100000000000002</v>
      </c>
      <c r="H129">
        <v>9.7000000000000003E-2</v>
      </c>
      <c r="I129">
        <v>6.5000000000000002E-2</v>
      </c>
      <c r="J129">
        <v>4</v>
      </c>
      <c r="K129">
        <v>4.3999999999999997E-2</v>
      </c>
      <c r="L129">
        <v>0</v>
      </c>
      <c r="M129">
        <v>0</v>
      </c>
      <c r="N129">
        <v>0.27900000000000003</v>
      </c>
      <c r="O129">
        <v>0.36899999999999999</v>
      </c>
      <c r="P129">
        <v>0.35199999999999998</v>
      </c>
      <c r="Q129">
        <v>0.16300000000000001</v>
      </c>
      <c r="R129">
        <v>0.52400000000000002</v>
      </c>
      <c r="S129">
        <v>0.313</v>
      </c>
    </row>
    <row r="130" spans="1:19" x14ac:dyDescent="0.45">
      <c r="A130" t="s">
        <v>73</v>
      </c>
      <c r="B130" t="s">
        <v>20</v>
      </c>
      <c r="C130">
        <v>0.26200000000000001</v>
      </c>
      <c r="D130">
        <v>1.58</v>
      </c>
      <c r="E130">
        <v>0.187</v>
      </c>
      <c r="F130">
        <v>0.498</v>
      </c>
      <c r="G130">
        <v>0.315</v>
      </c>
      <c r="H130">
        <v>0.125</v>
      </c>
      <c r="I130">
        <v>6.3E-2</v>
      </c>
      <c r="J130">
        <v>5</v>
      </c>
      <c r="K130">
        <v>3.3000000000000002E-2</v>
      </c>
      <c r="L130">
        <v>3</v>
      </c>
      <c r="M130">
        <v>0.5</v>
      </c>
      <c r="N130">
        <v>0.33800000000000002</v>
      </c>
      <c r="O130">
        <v>0.40200000000000002</v>
      </c>
      <c r="P130">
        <v>0.26</v>
      </c>
      <c r="Q130">
        <v>0.106</v>
      </c>
      <c r="R130">
        <v>0.57199999999999995</v>
      </c>
      <c r="S130">
        <v>0.32200000000000001</v>
      </c>
    </row>
    <row r="131" spans="1:19" x14ac:dyDescent="0.45">
      <c r="A131" t="s">
        <v>190</v>
      </c>
      <c r="B131" t="s">
        <v>95</v>
      </c>
      <c r="C131">
        <v>0.28000000000000003</v>
      </c>
      <c r="D131">
        <v>1.79</v>
      </c>
      <c r="E131">
        <v>0.20399999999999999</v>
      </c>
      <c r="F131">
        <v>0.51100000000000001</v>
      </c>
      <c r="G131">
        <v>0.28499999999999998</v>
      </c>
      <c r="H131">
        <v>8.5999999999999993E-2</v>
      </c>
      <c r="I131">
        <v>6.2E-2</v>
      </c>
      <c r="J131">
        <v>12</v>
      </c>
      <c r="K131">
        <v>8.3000000000000004E-2</v>
      </c>
      <c r="L131">
        <v>1</v>
      </c>
      <c r="M131">
        <v>0.25</v>
      </c>
      <c r="N131">
        <v>0.42</v>
      </c>
      <c r="O131">
        <v>0.34399999999999997</v>
      </c>
      <c r="P131">
        <v>0.23599999999999999</v>
      </c>
      <c r="Q131">
        <v>0.184</v>
      </c>
      <c r="R131">
        <v>0.56599999999999995</v>
      </c>
      <c r="S131">
        <v>0.25</v>
      </c>
    </row>
    <row r="132" spans="1:19" x14ac:dyDescent="0.45">
      <c r="A132" t="s">
        <v>100</v>
      </c>
      <c r="B132" t="s">
        <v>26</v>
      </c>
      <c r="C132">
        <v>0.27500000000000002</v>
      </c>
      <c r="D132">
        <v>0.87</v>
      </c>
      <c r="E132">
        <v>0.25800000000000001</v>
      </c>
      <c r="F132">
        <v>0.34399999999999997</v>
      </c>
      <c r="G132">
        <v>0.39700000000000002</v>
      </c>
      <c r="H132">
        <v>9.6000000000000002E-2</v>
      </c>
      <c r="I132">
        <v>0.06</v>
      </c>
      <c r="J132">
        <v>4</v>
      </c>
      <c r="K132">
        <v>5.6000000000000001E-2</v>
      </c>
      <c r="L132">
        <v>0</v>
      </c>
      <c r="M132">
        <v>0</v>
      </c>
      <c r="N132">
        <v>0.44500000000000001</v>
      </c>
      <c r="O132">
        <v>0.311</v>
      </c>
      <c r="P132">
        <v>0.24399999999999999</v>
      </c>
      <c r="Q132">
        <v>0.17199999999999999</v>
      </c>
      <c r="R132">
        <v>0.54100000000000004</v>
      </c>
      <c r="S132">
        <v>0.28699999999999998</v>
      </c>
    </row>
    <row r="133" spans="1:19" x14ac:dyDescent="0.45">
      <c r="A133" t="s">
        <v>161</v>
      </c>
      <c r="B133" t="s">
        <v>26</v>
      </c>
      <c r="C133">
        <v>0.26500000000000001</v>
      </c>
      <c r="D133">
        <v>1.51</v>
      </c>
      <c r="E133">
        <v>0.223</v>
      </c>
      <c r="F133">
        <v>0.46700000000000003</v>
      </c>
      <c r="G133">
        <v>0.31</v>
      </c>
      <c r="H133">
        <v>6.7000000000000004E-2</v>
      </c>
      <c r="I133">
        <v>5.2999999999999999E-2</v>
      </c>
      <c r="J133">
        <v>6</v>
      </c>
      <c r="K133">
        <v>5.2999999999999999E-2</v>
      </c>
      <c r="L133">
        <v>0</v>
      </c>
      <c r="M133">
        <v>0</v>
      </c>
      <c r="N133">
        <v>0.28499999999999998</v>
      </c>
      <c r="O133">
        <v>0.36799999999999999</v>
      </c>
      <c r="P133">
        <v>0.34699999999999998</v>
      </c>
      <c r="Q133">
        <v>0.182</v>
      </c>
      <c r="R133">
        <v>0.50800000000000001</v>
      </c>
      <c r="S133">
        <v>0.31</v>
      </c>
    </row>
    <row r="134" spans="1:19" x14ac:dyDescent="0.45">
      <c r="A134" t="s">
        <v>211</v>
      </c>
      <c r="B134" t="s">
        <v>64</v>
      </c>
      <c r="C134">
        <v>0.23200000000000001</v>
      </c>
      <c r="D134">
        <v>0.99</v>
      </c>
      <c r="E134">
        <v>0.189</v>
      </c>
      <c r="F134">
        <v>0.40300000000000002</v>
      </c>
      <c r="G134">
        <v>0.40699999999999997</v>
      </c>
      <c r="H134">
        <v>0.10100000000000001</v>
      </c>
      <c r="I134">
        <v>5.0999999999999997E-2</v>
      </c>
      <c r="J134">
        <v>3</v>
      </c>
      <c r="K134">
        <v>3.1E-2</v>
      </c>
      <c r="L134">
        <v>2</v>
      </c>
      <c r="M134">
        <v>0.5</v>
      </c>
      <c r="N134">
        <v>0.40500000000000003</v>
      </c>
      <c r="O134">
        <v>0.38900000000000001</v>
      </c>
      <c r="P134">
        <v>0.20599999999999999</v>
      </c>
      <c r="Q134">
        <v>0.17399999999999999</v>
      </c>
      <c r="R134">
        <v>0.53800000000000003</v>
      </c>
      <c r="S134">
        <v>0.28699999999999998</v>
      </c>
    </row>
    <row r="135" spans="1:19" x14ac:dyDescent="0.45">
      <c r="A135" t="s">
        <v>116</v>
      </c>
      <c r="B135" t="s">
        <v>117</v>
      </c>
      <c r="C135">
        <v>0.34300000000000003</v>
      </c>
      <c r="D135">
        <v>1.0900000000000001</v>
      </c>
      <c r="E135">
        <v>0.26700000000000002</v>
      </c>
      <c r="F135">
        <v>0.38300000000000001</v>
      </c>
      <c r="G135">
        <v>0.35</v>
      </c>
      <c r="H135">
        <v>0.153</v>
      </c>
      <c r="I135">
        <v>4.7E-2</v>
      </c>
      <c r="J135">
        <v>9</v>
      </c>
      <c r="K135">
        <v>9.7000000000000003E-2</v>
      </c>
      <c r="L135">
        <v>3</v>
      </c>
      <c r="M135">
        <v>0.6</v>
      </c>
      <c r="N135">
        <v>0.34699999999999998</v>
      </c>
      <c r="O135">
        <v>0.34699999999999998</v>
      </c>
      <c r="P135">
        <v>0.30599999999999999</v>
      </c>
      <c r="Q135">
        <v>0.20599999999999999</v>
      </c>
      <c r="R135">
        <v>0.56000000000000005</v>
      </c>
      <c r="S135">
        <v>0.23400000000000001</v>
      </c>
    </row>
    <row r="136" spans="1:19" x14ac:dyDescent="0.45">
      <c r="A136" t="s">
        <v>210</v>
      </c>
      <c r="B136" t="s">
        <v>30</v>
      </c>
      <c r="C136">
        <v>0.27400000000000002</v>
      </c>
      <c r="D136">
        <v>1.52</v>
      </c>
      <c r="E136">
        <v>0.21</v>
      </c>
      <c r="F136">
        <v>0.47699999999999998</v>
      </c>
      <c r="G136">
        <v>0.313</v>
      </c>
      <c r="H136">
        <v>0.125</v>
      </c>
      <c r="I136">
        <v>4.4999999999999998E-2</v>
      </c>
      <c r="J136">
        <v>11</v>
      </c>
      <c r="K136">
        <v>8.2000000000000003E-2</v>
      </c>
      <c r="L136">
        <v>0</v>
      </c>
      <c r="M136">
        <v>0</v>
      </c>
      <c r="N136">
        <v>0.32</v>
      </c>
      <c r="O136">
        <v>0.38400000000000001</v>
      </c>
      <c r="P136">
        <v>0.29499999999999998</v>
      </c>
      <c r="Q136">
        <v>0.17399999999999999</v>
      </c>
      <c r="R136">
        <v>0.61899999999999999</v>
      </c>
      <c r="S136">
        <v>0.20599999999999999</v>
      </c>
    </row>
    <row r="137" spans="1:19" x14ac:dyDescent="0.45">
      <c r="A137" t="s">
        <v>186</v>
      </c>
      <c r="B137" t="s">
        <v>80</v>
      </c>
      <c r="C137">
        <v>0.28100000000000003</v>
      </c>
      <c r="D137">
        <v>1.44</v>
      </c>
      <c r="E137">
        <v>0.161</v>
      </c>
      <c r="F137">
        <v>0.496</v>
      </c>
      <c r="G137">
        <v>0.34399999999999997</v>
      </c>
      <c r="H137">
        <v>7.8E-2</v>
      </c>
      <c r="I137">
        <v>3.9E-2</v>
      </c>
      <c r="J137">
        <v>6</v>
      </c>
      <c r="K137">
        <v>5.3999999999999999E-2</v>
      </c>
      <c r="L137">
        <v>0</v>
      </c>
      <c r="M137">
        <v>0</v>
      </c>
      <c r="N137">
        <v>0.41099999999999998</v>
      </c>
      <c r="O137">
        <v>0.39700000000000002</v>
      </c>
      <c r="P137">
        <v>0.192</v>
      </c>
      <c r="Q137">
        <v>0.13500000000000001</v>
      </c>
      <c r="R137">
        <v>0.56499999999999995</v>
      </c>
      <c r="S137">
        <v>0.3</v>
      </c>
    </row>
    <row r="138" spans="1:19" x14ac:dyDescent="0.45">
      <c r="A138" t="s">
        <v>225</v>
      </c>
      <c r="B138" t="s">
        <v>41</v>
      </c>
      <c r="C138">
        <v>0.253</v>
      </c>
      <c r="D138">
        <v>1.41</v>
      </c>
      <c r="E138">
        <v>0.193</v>
      </c>
      <c r="F138">
        <v>0.47299999999999998</v>
      </c>
      <c r="G138">
        <v>0.33500000000000002</v>
      </c>
      <c r="H138">
        <v>0.26100000000000001</v>
      </c>
      <c r="I138">
        <v>3.3000000000000002E-2</v>
      </c>
      <c r="J138">
        <v>9</v>
      </c>
      <c r="K138">
        <v>6.9000000000000006E-2</v>
      </c>
      <c r="L138">
        <v>1</v>
      </c>
      <c r="M138">
        <v>0.33300000000000002</v>
      </c>
      <c r="N138">
        <v>0.374</v>
      </c>
      <c r="O138">
        <v>0.35299999999999998</v>
      </c>
      <c r="P138">
        <v>0.27300000000000002</v>
      </c>
      <c r="Q138">
        <v>0.216</v>
      </c>
      <c r="R138">
        <v>0.52200000000000002</v>
      </c>
      <c r="S138">
        <v>0.26300000000000001</v>
      </c>
    </row>
    <row r="139" spans="1:19" x14ac:dyDescent="0.45">
      <c r="A139" t="s">
        <v>207</v>
      </c>
      <c r="B139" t="s">
        <v>24</v>
      </c>
      <c r="C139">
        <v>0.32300000000000001</v>
      </c>
      <c r="D139">
        <v>1.78</v>
      </c>
      <c r="E139">
        <v>0.17699999999999999</v>
      </c>
      <c r="F139">
        <v>0.52700000000000002</v>
      </c>
      <c r="G139">
        <v>0.29499999999999998</v>
      </c>
      <c r="H139">
        <v>0.16900000000000001</v>
      </c>
      <c r="I139">
        <v>3.1E-2</v>
      </c>
      <c r="J139">
        <v>9</v>
      </c>
      <c r="K139">
        <v>7.8E-2</v>
      </c>
      <c r="L139">
        <v>4</v>
      </c>
      <c r="M139">
        <v>0.8</v>
      </c>
      <c r="N139">
        <v>0.33800000000000002</v>
      </c>
      <c r="O139">
        <v>0.40899999999999997</v>
      </c>
      <c r="P139">
        <v>0.253</v>
      </c>
      <c r="Q139">
        <v>0.24</v>
      </c>
      <c r="R139">
        <v>0.56899999999999995</v>
      </c>
      <c r="S139">
        <v>0.191</v>
      </c>
    </row>
    <row r="140" spans="1:19" x14ac:dyDescent="0.45">
      <c r="A140" t="s">
        <v>215</v>
      </c>
      <c r="B140" t="s">
        <v>1989</v>
      </c>
      <c r="C140">
        <v>0.32300000000000001</v>
      </c>
      <c r="D140">
        <v>1.59</v>
      </c>
      <c r="E140">
        <v>0.28699999999999998</v>
      </c>
      <c r="F140">
        <v>0.438</v>
      </c>
      <c r="G140">
        <v>0.27500000000000002</v>
      </c>
      <c r="H140">
        <v>0.06</v>
      </c>
      <c r="I140">
        <v>0.02</v>
      </c>
      <c r="J140">
        <v>7</v>
      </c>
      <c r="K140">
        <v>4.3999999999999997E-2</v>
      </c>
      <c r="L140">
        <v>1</v>
      </c>
      <c r="M140">
        <v>0.5</v>
      </c>
      <c r="N140">
        <v>0.35899999999999999</v>
      </c>
      <c r="O140">
        <v>0.35099999999999998</v>
      </c>
      <c r="P140">
        <v>0.28999999999999998</v>
      </c>
      <c r="Q140">
        <v>0.151</v>
      </c>
      <c r="R140">
        <v>0.63200000000000001</v>
      </c>
      <c r="S140">
        <v>0.217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95FBC-2DEE-4EDB-81B3-7A0FBCA5EB89}">
  <dimension ref="A1:Q140"/>
  <sheetViews>
    <sheetView workbookViewId="0"/>
  </sheetViews>
  <sheetFormatPr defaultRowHeight="14.25" x14ac:dyDescent="0.45"/>
  <cols>
    <col min="1" max="1" width="16.59765625" bestFit="1" customWidth="1"/>
    <col min="2" max="2" width="7.265625" bestFit="1" customWidth="1"/>
    <col min="3" max="3" width="5.06640625" bestFit="1" customWidth="1"/>
    <col min="4" max="4" width="8.265625" bestFit="1" customWidth="1"/>
    <col min="5" max="5" width="5" bestFit="1" customWidth="1"/>
    <col min="6" max="6" width="8.33203125" bestFit="1" customWidth="1"/>
    <col min="7" max="7" width="4.86328125" bestFit="1" customWidth="1"/>
    <col min="8" max="8" width="8.6640625" bestFit="1" customWidth="1"/>
    <col min="9" max="9" width="9.265625" bestFit="1" customWidth="1"/>
    <col min="10" max="10" width="9.1328125" bestFit="1" customWidth="1"/>
    <col min="11" max="11" width="10.59765625" bestFit="1" customWidth="1"/>
    <col min="12" max="12" width="6.33203125" bestFit="1" customWidth="1"/>
    <col min="13" max="13" width="5.9296875" bestFit="1" customWidth="1"/>
    <col min="14" max="14" width="6.1328125" bestFit="1" customWidth="1"/>
    <col min="15" max="15" width="7" bestFit="1" customWidth="1"/>
    <col min="16" max="16" width="7.6640625" bestFit="1" customWidth="1"/>
    <col min="17" max="17" width="8.53125" bestFit="1" customWidth="1"/>
  </cols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5">
      <c r="A2" t="s">
        <v>46</v>
      </c>
      <c r="B2" t="s">
        <v>22</v>
      </c>
      <c r="C2">
        <v>409</v>
      </c>
      <c r="D2">
        <v>236</v>
      </c>
      <c r="E2">
        <v>96.3</v>
      </c>
      <c r="F2">
        <v>116.1</v>
      </c>
      <c r="G2">
        <v>18</v>
      </c>
      <c r="H2">
        <v>64</v>
      </c>
      <c r="I2">
        <v>0.27100000000000002</v>
      </c>
      <c r="J2">
        <v>144</v>
      </c>
      <c r="K2">
        <v>0.61</v>
      </c>
      <c r="L2">
        <v>0.30399999999999999</v>
      </c>
      <c r="M2">
        <v>0.29399999999999998</v>
      </c>
      <c r="N2">
        <v>0.66400000000000003</v>
      </c>
      <c r="O2">
        <v>0.71199999999999997</v>
      </c>
      <c r="P2">
        <v>0.45200000000000001</v>
      </c>
      <c r="Q2">
        <v>0.46</v>
      </c>
    </row>
    <row r="3" spans="1:17" x14ac:dyDescent="0.45">
      <c r="A3" t="s">
        <v>38</v>
      </c>
      <c r="B3" t="s">
        <v>39</v>
      </c>
      <c r="C3">
        <v>334</v>
      </c>
      <c r="D3">
        <v>201</v>
      </c>
      <c r="E3">
        <v>95.2</v>
      </c>
      <c r="F3">
        <v>121.5</v>
      </c>
      <c r="G3">
        <v>11.3</v>
      </c>
      <c r="H3">
        <v>37</v>
      </c>
      <c r="I3">
        <v>0.184</v>
      </c>
      <c r="J3">
        <v>109</v>
      </c>
      <c r="K3">
        <v>0.54200000000000004</v>
      </c>
      <c r="L3">
        <v>0.247</v>
      </c>
      <c r="M3">
        <v>0.27</v>
      </c>
      <c r="N3">
        <v>0.442</v>
      </c>
      <c r="O3">
        <v>0.505</v>
      </c>
      <c r="P3">
        <v>0.31900000000000001</v>
      </c>
      <c r="Q3">
        <v>0.35</v>
      </c>
    </row>
    <row r="4" spans="1:17" x14ac:dyDescent="0.45">
      <c r="A4" t="s">
        <v>27</v>
      </c>
      <c r="B4" t="s">
        <v>28</v>
      </c>
      <c r="C4">
        <v>414</v>
      </c>
      <c r="D4">
        <v>271</v>
      </c>
      <c r="E4">
        <v>95.2</v>
      </c>
      <c r="F4">
        <v>119.2</v>
      </c>
      <c r="G4">
        <v>13.2</v>
      </c>
      <c r="H4">
        <v>52</v>
      </c>
      <c r="I4">
        <v>0.192</v>
      </c>
      <c r="J4">
        <v>159</v>
      </c>
      <c r="K4">
        <v>0.58699999999999997</v>
      </c>
      <c r="L4">
        <v>0.314</v>
      </c>
      <c r="M4">
        <v>0.32700000000000001</v>
      </c>
      <c r="N4">
        <v>0.627</v>
      </c>
      <c r="O4">
        <v>0.65800000000000003</v>
      </c>
      <c r="P4">
        <v>0.43</v>
      </c>
      <c r="Q4">
        <v>0.44900000000000001</v>
      </c>
    </row>
    <row r="5" spans="1:17" x14ac:dyDescent="0.45">
      <c r="A5" t="s">
        <v>21</v>
      </c>
      <c r="B5" t="s">
        <v>22</v>
      </c>
      <c r="C5">
        <v>412</v>
      </c>
      <c r="D5">
        <v>266</v>
      </c>
      <c r="E5">
        <v>94.6</v>
      </c>
      <c r="F5">
        <v>115.7</v>
      </c>
      <c r="G5">
        <v>10.3</v>
      </c>
      <c r="H5">
        <v>50</v>
      </c>
      <c r="I5">
        <v>0.188</v>
      </c>
      <c r="J5">
        <v>152</v>
      </c>
      <c r="K5">
        <v>0.57099999999999995</v>
      </c>
      <c r="L5">
        <v>0.29699999999999999</v>
      </c>
      <c r="M5">
        <v>0.312</v>
      </c>
      <c r="N5">
        <v>0.56000000000000005</v>
      </c>
      <c r="O5">
        <v>0.63600000000000001</v>
      </c>
      <c r="P5">
        <v>0.42499999999999999</v>
      </c>
      <c r="Q5">
        <v>0.45900000000000002</v>
      </c>
    </row>
    <row r="6" spans="1:17" x14ac:dyDescent="0.45">
      <c r="A6" t="s">
        <v>25</v>
      </c>
      <c r="B6" t="s">
        <v>26</v>
      </c>
      <c r="C6">
        <v>403</v>
      </c>
      <c r="D6">
        <v>294</v>
      </c>
      <c r="E6">
        <v>94.2</v>
      </c>
      <c r="F6">
        <v>117.6</v>
      </c>
      <c r="G6">
        <v>5.6</v>
      </c>
      <c r="H6">
        <v>37</v>
      </c>
      <c r="I6">
        <v>0.126</v>
      </c>
      <c r="J6">
        <v>165</v>
      </c>
      <c r="K6">
        <v>0.56100000000000005</v>
      </c>
      <c r="L6">
        <v>0.28699999999999998</v>
      </c>
      <c r="M6">
        <v>0.29899999999999999</v>
      </c>
      <c r="N6">
        <v>0.44800000000000001</v>
      </c>
      <c r="O6">
        <v>0.52200000000000002</v>
      </c>
      <c r="P6">
        <v>0.35499999999999998</v>
      </c>
      <c r="Q6">
        <v>0.38300000000000001</v>
      </c>
    </row>
    <row r="7" spans="1:17" x14ac:dyDescent="0.45">
      <c r="A7" t="s">
        <v>34</v>
      </c>
      <c r="B7" t="s">
        <v>35</v>
      </c>
      <c r="C7">
        <v>395</v>
      </c>
      <c r="D7">
        <v>242</v>
      </c>
      <c r="E7">
        <v>94</v>
      </c>
      <c r="F7">
        <v>113</v>
      </c>
      <c r="G7">
        <v>9.3000000000000007</v>
      </c>
      <c r="H7">
        <v>30</v>
      </c>
      <c r="I7">
        <v>0.124</v>
      </c>
      <c r="J7">
        <v>131</v>
      </c>
      <c r="K7">
        <v>0.54100000000000004</v>
      </c>
      <c r="L7">
        <v>0.27200000000000002</v>
      </c>
      <c r="M7">
        <v>0.26500000000000001</v>
      </c>
      <c r="N7">
        <v>0.45</v>
      </c>
      <c r="O7">
        <v>0.46700000000000003</v>
      </c>
      <c r="P7">
        <v>0.34699999999999998</v>
      </c>
      <c r="Q7">
        <v>0.35</v>
      </c>
    </row>
    <row r="8" spans="1:17" x14ac:dyDescent="0.45">
      <c r="A8" t="s">
        <v>455</v>
      </c>
      <c r="B8" t="s">
        <v>60</v>
      </c>
      <c r="C8">
        <v>349</v>
      </c>
      <c r="D8">
        <v>223</v>
      </c>
      <c r="E8">
        <v>94</v>
      </c>
      <c r="F8">
        <v>113.3</v>
      </c>
      <c r="G8">
        <v>12.7</v>
      </c>
      <c r="H8">
        <v>32</v>
      </c>
      <c r="I8">
        <v>0.14299999999999999</v>
      </c>
      <c r="J8">
        <v>118</v>
      </c>
      <c r="K8">
        <v>0.52900000000000003</v>
      </c>
      <c r="L8">
        <v>0.28799999999999998</v>
      </c>
      <c r="M8">
        <v>0.28599999999999998</v>
      </c>
      <c r="N8">
        <v>0.57899999999999996</v>
      </c>
      <c r="O8">
        <v>0.56899999999999995</v>
      </c>
      <c r="P8">
        <v>0.39600000000000002</v>
      </c>
      <c r="Q8">
        <v>0.39</v>
      </c>
    </row>
    <row r="9" spans="1:17" x14ac:dyDescent="0.45">
      <c r="A9" t="s">
        <v>17</v>
      </c>
      <c r="B9" t="s">
        <v>18</v>
      </c>
      <c r="C9">
        <v>419</v>
      </c>
      <c r="D9">
        <v>269</v>
      </c>
      <c r="E9">
        <v>93.8</v>
      </c>
      <c r="F9">
        <v>113.1</v>
      </c>
      <c r="G9">
        <v>9.6</v>
      </c>
      <c r="H9">
        <v>37</v>
      </c>
      <c r="I9">
        <v>0.13800000000000001</v>
      </c>
      <c r="J9">
        <v>154</v>
      </c>
      <c r="K9">
        <v>0.57199999999999995</v>
      </c>
      <c r="L9">
        <v>0.28799999999999998</v>
      </c>
      <c r="M9">
        <v>0.28599999999999998</v>
      </c>
      <c r="N9">
        <v>0.58799999999999997</v>
      </c>
      <c r="O9">
        <v>0.53200000000000003</v>
      </c>
      <c r="P9">
        <v>0.40899999999999997</v>
      </c>
      <c r="Q9">
        <v>0.38800000000000001</v>
      </c>
    </row>
    <row r="10" spans="1:17" x14ac:dyDescent="0.45">
      <c r="A10" t="s">
        <v>40</v>
      </c>
      <c r="B10" t="s">
        <v>41</v>
      </c>
      <c r="C10">
        <v>397</v>
      </c>
      <c r="D10">
        <v>288</v>
      </c>
      <c r="E10">
        <v>93.5</v>
      </c>
      <c r="F10">
        <v>117</v>
      </c>
      <c r="G10">
        <v>8</v>
      </c>
      <c r="H10">
        <v>29</v>
      </c>
      <c r="I10">
        <v>0.10100000000000001</v>
      </c>
      <c r="J10">
        <v>154</v>
      </c>
      <c r="K10">
        <v>0.53500000000000003</v>
      </c>
      <c r="L10">
        <v>0.28599999999999998</v>
      </c>
      <c r="M10">
        <v>0.29699999999999999</v>
      </c>
      <c r="N10">
        <v>0.50600000000000001</v>
      </c>
      <c r="O10">
        <v>0.51200000000000001</v>
      </c>
      <c r="P10">
        <v>0.36299999999999999</v>
      </c>
      <c r="Q10">
        <v>0.376</v>
      </c>
    </row>
    <row r="11" spans="1:17" x14ac:dyDescent="0.45">
      <c r="A11" t="s">
        <v>49</v>
      </c>
      <c r="B11" t="s">
        <v>50</v>
      </c>
      <c r="C11">
        <v>381</v>
      </c>
      <c r="D11">
        <v>212</v>
      </c>
      <c r="E11">
        <v>93.4</v>
      </c>
      <c r="F11">
        <v>115.6</v>
      </c>
      <c r="G11">
        <v>14.9</v>
      </c>
      <c r="H11">
        <v>25</v>
      </c>
      <c r="I11">
        <v>0.11799999999999999</v>
      </c>
      <c r="J11">
        <v>116</v>
      </c>
      <c r="K11">
        <v>0.54700000000000004</v>
      </c>
      <c r="L11">
        <v>0.25</v>
      </c>
      <c r="M11">
        <v>0.249</v>
      </c>
      <c r="N11">
        <v>0.45800000000000002</v>
      </c>
      <c r="O11">
        <v>0.47499999999999998</v>
      </c>
      <c r="P11">
        <v>0.36199999999999999</v>
      </c>
      <c r="Q11">
        <v>0.36699999999999999</v>
      </c>
    </row>
    <row r="12" spans="1:17" x14ac:dyDescent="0.45">
      <c r="A12" t="s">
        <v>65</v>
      </c>
      <c r="B12" t="s">
        <v>32</v>
      </c>
      <c r="C12">
        <v>389</v>
      </c>
      <c r="D12">
        <v>253</v>
      </c>
      <c r="E12">
        <v>93.3</v>
      </c>
      <c r="F12">
        <v>114.6</v>
      </c>
      <c r="G12">
        <v>15.7</v>
      </c>
      <c r="H12">
        <v>45</v>
      </c>
      <c r="I12">
        <v>0.17799999999999999</v>
      </c>
      <c r="J12">
        <v>141</v>
      </c>
      <c r="K12">
        <v>0.55700000000000005</v>
      </c>
      <c r="L12">
        <v>0.29799999999999999</v>
      </c>
      <c r="M12">
        <v>0.30299999999999999</v>
      </c>
      <c r="N12">
        <v>0.56699999999999995</v>
      </c>
      <c r="O12">
        <v>0.63600000000000001</v>
      </c>
      <c r="P12">
        <v>0.40100000000000002</v>
      </c>
      <c r="Q12">
        <v>0.42899999999999999</v>
      </c>
    </row>
    <row r="13" spans="1:17" x14ac:dyDescent="0.45">
      <c r="A13" t="s">
        <v>124</v>
      </c>
      <c r="B13" t="s">
        <v>75</v>
      </c>
      <c r="C13">
        <v>345</v>
      </c>
      <c r="D13">
        <v>238</v>
      </c>
      <c r="E13">
        <v>93.2</v>
      </c>
      <c r="F13">
        <v>116.8</v>
      </c>
      <c r="G13">
        <v>11</v>
      </c>
      <c r="H13">
        <v>33</v>
      </c>
      <c r="I13">
        <v>0.13900000000000001</v>
      </c>
      <c r="J13">
        <v>127</v>
      </c>
      <c r="K13">
        <v>0.53400000000000003</v>
      </c>
      <c r="L13">
        <v>0.27900000000000003</v>
      </c>
      <c r="M13">
        <v>0.309</v>
      </c>
      <c r="N13">
        <v>0.46800000000000003</v>
      </c>
      <c r="O13">
        <v>0.55300000000000005</v>
      </c>
      <c r="P13">
        <v>0.35799999999999998</v>
      </c>
      <c r="Q13">
        <v>0.4</v>
      </c>
    </row>
    <row r="14" spans="1:17" x14ac:dyDescent="0.45">
      <c r="A14" t="s">
        <v>63</v>
      </c>
      <c r="B14" t="s">
        <v>64</v>
      </c>
      <c r="C14">
        <v>384</v>
      </c>
      <c r="D14">
        <v>233</v>
      </c>
      <c r="E14">
        <v>92.7</v>
      </c>
      <c r="F14">
        <v>111.1</v>
      </c>
      <c r="G14">
        <v>11.8</v>
      </c>
      <c r="H14">
        <v>30</v>
      </c>
      <c r="I14">
        <v>0.129</v>
      </c>
      <c r="J14">
        <v>118</v>
      </c>
      <c r="K14">
        <v>0.50600000000000001</v>
      </c>
      <c r="L14">
        <v>0.252</v>
      </c>
      <c r="M14">
        <v>0.27600000000000002</v>
      </c>
      <c r="N14">
        <v>0.46600000000000003</v>
      </c>
      <c r="O14">
        <v>0.49099999999999999</v>
      </c>
      <c r="P14">
        <v>0.36299999999999999</v>
      </c>
      <c r="Q14">
        <v>0.38</v>
      </c>
    </row>
    <row r="15" spans="1:17" x14ac:dyDescent="0.45">
      <c r="A15" t="s">
        <v>58</v>
      </c>
      <c r="B15" t="s">
        <v>52</v>
      </c>
      <c r="C15">
        <v>345</v>
      </c>
      <c r="D15">
        <v>196</v>
      </c>
      <c r="E15">
        <v>92.7</v>
      </c>
      <c r="F15">
        <v>113.9</v>
      </c>
      <c r="G15">
        <v>18.600000000000001</v>
      </c>
      <c r="H15">
        <v>32</v>
      </c>
      <c r="I15">
        <v>0.16300000000000001</v>
      </c>
      <c r="J15">
        <v>106</v>
      </c>
      <c r="K15">
        <v>0.54100000000000004</v>
      </c>
      <c r="L15">
        <v>0.215</v>
      </c>
      <c r="M15">
        <v>0.23</v>
      </c>
      <c r="N15">
        <v>0.432</v>
      </c>
      <c r="O15">
        <v>0.48599999999999999</v>
      </c>
      <c r="P15">
        <v>0.315</v>
      </c>
      <c r="Q15">
        <v>0.34200000000000003</v>
      </c>
    </row>
    <row r="16" spans="1:17" x14ac:dyDescent="0.45">
      <c r="A16" t="s">
        <v>19</v>
      </c>
      <c r="B16" t="s">
        <v>20</v>
      </c>
      <c r="C16">
        <v>412</v>
      </c>
      <c r="D16">
        <v>313</v>
      </c>
      <c r="E16">
        <v>92.6</v>
      </c>
      <c r="F16">
        <v>116.9</v>
      </c>
      <c r="G16">
        <v>15.2</v>
      </c>
      <c r="H16">
        <v>46</v>
      </c>
      <c r="I16">
        <v>0.14699999999999999</v>
      </c>
      <c r="J16">
        <v>153</v>
      </c>
      <c r="K16">
        <v>0.48899999999999999</v>
      </c>
      <c r="L16">
        <v>0.32500000000000001</v>
      </c>
      <c r="M16">
        <v>0.32600000000000001</v>
      </c>
      <c r="N16">
        <v>0.56000000000000005</v>
      </c>
      <c r="O16">
        <v>0.59799999999999998</v>
      </c>
      <c r="P16">
        <v>0.39200000000000002</v>
      </c>
      <c r="Q16">
        <v>0.40899999999999997</v>
      </c>
    </row>
    <row r="17" spans="1:17" x14ac:dyDescent="0.45">
      <c r="A17" t="s">
        <v>47</v>
      </c>
      <c r="B17" t="s">
        <v>48</v>
      </c>
      <c r="C17">
        <v>380</v>
      </c>
      <c r="D17">
        <v>275</v>
      </c>
      <c r="E17">
        <v>92.6</v>
      </c>
      <c r="F17">
        <v>116.8</v>
      </c>
      <c r="G17">
        <v>18</v>
      </c>
      <c r="H17">
        <v>38</v>
      </c>
      <c r="I17">
        <v>0.13800000000000001</v>
      </c>
      <c r="J17">
        <v>127</v>
      </c>
      <c r="K17">
        <v>0.46200000000000002</v>
      </c>
      <c r="L17">
        <v>0.29699999999999999</v>
      </c>
      <c r="M17">
        <v>0.29299999999999998</v>
      </c>
      <c r="N17">
        <v>0.53900000000000003</v>
      </c>
      <c r="O17">
        <v>0.57499999999999996</v>
      </c>
      <c r="P17">
        <v>0.38900000000000001</v>
      </c>
      <c r="Q17">
        <v>0.39800000000000002</v>
      </c>
    </row>
    <row r="18" spans="1:17" x14ac:dyDescent="0.45">
      <c r="A18" t="s">
        <v>115</v>
      </c>
      <c r="B18" t="s">
        <v>71</v>
      </c>
      <c r="C18">
        <v>403</v>
      </c>
      <c r="D18">
        <v>311</v>
      </c>
      <c r="E18">
        <v>92.5</v>
      </c>
      <c r="F18">
        <v>117.4</v>
      </c>
      <c r="G18">
        <v>4</v>
      </c>
      <c r="H18">
        <v>21</v>
      </c>
      <c r="I18">
        <v>6.8000000000000005E-2</v>
      </c>
      <c r="J18">
        <v>154</v>
      </c>
      <c r="K18">
        <v>0.495</v>
      </c>
      <c r="L18">
        <v>0.27200000000000002</v>
      </c>
      <c r="M18">
        <v>0.27800000000000002</v>
      </c>
      <c r="N18">
        <v>0.39400000000000002</v>
      </c>
      <c r="O18">
        <v>0.42199999999999999</v>
      </c>
      <c r="P18">
        <v>0.31900000000000001</v>
      </c>
      <c r="Q18">
        <v>0.33200000000000002</v>
      </c>
    </row>
    <row r="19" spans="1:17" x14ac:dyDescent="0.45">
      <c r="A19" t="s">
        <v>23</v>
      </c>
      <c r="B19" t="s">
        <v>24</v>
      </c>
      <c r="C19">
        <v>405</v>
      </c>
      <c r="D19">
        <v>293</v>
      </c>
      <c r="E19">
        <v>92.5</v>
      </c>
      <c r="F19">
        <v>118.1</v>
      </c>
      <c r="G19">
        <v>5.3</v>
      </c>
      <c r="H19">
        <v>26</v>
      </c>
      <c r="I19">
        <v>8.8999999999999996E-2</v>
      </c>
      <c r="J19">
        <v>145</v>
      </c>
      <c r="K19">
        <v>0.495</v>
      </c>
      <c r="L19">
        <v>0.29199999999999998</v>
      </c>
      <c r="M19">
        <v>0.27500000000000002</v>
      </c>
      <c r="N19">
        <v>0.441</v>
      </c>
      <c r="O19">
        <v>0.46600000000000003</v>
      </c>
      <c r="P19">
        <v>0.34599999999999997</v>
      </c>
      <c r="Q19">
        <v>0.34599999999999997</v>
      </c>
    </row>
    <row r="20" spans="1:17" x14ac:dyDescent="0.45">
      <c r="A20" t="s">
        <v>29</v>
      </c>
      <c r="B20" t="s">
        <v>30</v>
      </c>
      <c r="C20">
        <v>297</v>
      </c>
      <c r="D20">
        <v>186</v>
      </c>
      <c r="E20">
        <v>92.4</v>
      </c>
      <c r="F20">
        <v>115</v>
      </c>
      <c r="G20">
        <v>17.2</v>
      </c>
      <c r="H20">
        <v>22</v>
      </c>
      <c r="I20">
        <v>0.11799999999999999</v>
      </c>
      <c r="J20">
        <v>92</v>
      </c>
      <c r="K20">
        <v>0.495</v>
      </c>
      <c r="L20">
        <v>0.26400000000000001</v>
      </c>
      <c r="M20">
        <v>0.253</v>
      </c>
      <c r="N20">
        <v>0.47499999999999998</v>
      </c>
      <c r="O20">
        <v>0.46300000000000002</v>
      </c>
      <c r="P20">
        <v>0.34899999999999998</v>
      </c>
      <c r="Q20">
        <v>0.34100000000000003</v>
      </c>
    </row>
    <row r="21" spans="1:17" x14ac:dyDescent="0.45">
      <c r="A21" t="s">
        <v>82</v>
      </c>
      <c r="B21" t="s">
        <v>32</v>
      </c>
      <c r="C21">
        <v>335</v>
      </c>
      <c r="D21">
        <v>220</v>
      </c>
      <c r="E21">
        <v>92.4</v>
      </c>
      <c r="F21">
        <v>113.5</v>
      </c>
      <c r="G21">
        <v>14.8</v>
      </c>
      <c r="H21">
        <v>34</v>
      </c>
      <c r="I21">
        <v>0.155</v>
      </c>
      <c r="J21">
        <v>115</v>
      </c>
      <c r="K21">
        <v>0.52300000000000002</v>
      </c>
      <c r="L21">
        <v>0.26200000000000001</v>
      </c>
      <c r="M21">
        <v>0.26500000000000001</v>
      </c>
      <c r="N21">
        <v>0.46200000000000002</v>
      </c>
      <c r="O21">
        <v>0.51100000000000001</v>
      </c>
      <c r="P21">
        <v>0.34599999999999997</v>
      </c>
      <c r="Q21">
        <v>0.36499999999999999</v>
      </c>
    </row>
    <row r="22" spans="1:17" x14ac:dyDescent="0.45">
      <c r="A22" t="s">
        <v>42</v>
      </c>
      <c r="B22" t="s">
        <v>43</v>
      </c>
      <c r="C22">
        <v>392</v>
      </c>
      <c r="D22">
        <v>258</v>
      </c>
      <c r="E22">
        <v>92.2</v>
      </c>
      <c r="F22">
        <v>114.1</v>
      </c>
      <c r="G22">
        <v>15.9</v>
      </c>
      <c r="H22">
        <v>31</v>
      </c>
      <c r="I22">
        <v>0.12</v>
      </c>
      <c r="J22">
        <v>119</v>
      </c>
      <c r="K22">
        <v>0.46100000000000002</v>
      </c>
      <c r="L22">
        <v>0.24099999999999999</v>
      </c>
      <c r="M22">
        <v>0.26400000000000001</v>
      </c>
      <c r="N22">
        <v>0.42099999999999999</v>
      </c>
      <c r="O22">
        <v>0.46800000000000003</v>
      </c>
      <c r="P22">
        <v>0.32400000000000001</v>
      </c>
      <c r="Q22">
        <v>0.34899999999999998</v>
      </c>
    </row>
    <row r="23" spans="1:17" x14ac:dyDescent="0.45">
      <c r="A23" t="s">
        <v>1976</v>
      </c>
      <c r="B23" t="s">
        <v>36</v>
      </c>
      <c r="C23">
        <v>330</v>
      </c>
      <c r="D23">
        <v>185</v>
      </c>
      <c r="E23">
        <v>92</v>
      </c>
      <c r="F23">
        <v>113.4</v>
      </c>
      <c r="G23">
        <v>19.399999999999999</v>
      </c>
      <c r="H23">
        <v>30</v>
      </c>
      <c r="I23">
        <v>0.16200000000000001</v>
      </c>
      <c r="J23">
        <v>93</v>
      </c>
      <c r="K23">
        <v>0.503</v>
      </c>
      <c r="L23">
        <v>0.27900000000000003</v>
      </c>
      <c r="M23">
        <v>0.25700000000000001</v>
      </c>
      <c r="N23">
        <v>0.53800000000000003</v>
      </c>
      <c r="O23">
        <v>0.55100000000000005</v>
      </c>
      <c r="P23">
        <v>0.38400000000000001</v>
      </c>
      <c r="Q23">
        <v>0.377</v>
      </c>
    </row>
    <row r="24" spans="1:17" x14ac:dyDescent="0.45">
      <c r="A24" t="s">
        <v>109</v>
      </c>
      <c r="B24" t="s">
        <v>20</v>
      </c>
      <c r="C24">
        <v>367</v>
      </c>
      <c r="D24">
        <v>264</v>
      </c>
      <c r="E24">
        <v>91.7</v>
      </c>
      <c r="F24">
        <v>113.3</v>
      </c>
      <c r="G24">
        <v>18.600000000000001</v>
      </c>
      <c r="H24">
        <v>34</v>
      </c>
      <c r="I24">
        <v>0.129</v>
      </c>
      <c r="J24">
        <v>123</v>
      </c>
      <c r="K24">
        <v>0.46600000000000003</v>
      </c>
      <c r="L24">
        <v>0.27900000000000003</v>
      </c>
      <c r="M24">
        <v>0.28999999999999998</v>
      </c>
      <c r="N24">
        <v>0.47099999999999997</v>
      </c>
      <c r="O24">
        <v>0.55100000000000005</v>
      </c>
      <c r="P24">
        <v>0.34899999999999998</v>
      </c>
      <c r="Q24">
        <v>0.379</v>
      </c>
    </row>
    <row r="25" spans="1:17" x14ac:dyDescent="0.45">
      <c r="A25" t="s">
        <v>31</v>
      </c>
      <c r="B25" t="s">
        <v>32</v>
      </c>
      <c r="C25">
        <v>386</v>
      </c>
      <c r="D25">
        <v>241</v>
      </c>
      <c r="E25">
        <v>91.7</v>
      </c>
      <c r="F25">
        <v>113.9</v>
      </c>
      <c r="G25">
        <v>16.100000000000001</v>
      </c>
      <c r="H25">
        <v>24</v>
      </c>
      <c r="I25">
        <v>0.1</v>
      </c>
      <c r="J25">
        <v>111</v>
      </c>
      <c r="K25">
        <v>0.46100000000000002</v>
      </c>
      <c r="L25">
        <v>0.23400000000000001</v>
      </c>
      <c r="M25">
        <v>0.24199999999999999</v>
      </c>
      <c r="N25">
        <v>0.41499999999999998</v>
      </c>
      <c r="O25">
        <v>0.42799999999999999</v>
      </c>
      <c r="P25">
        <v>0.317</v>
      </c>
      <c r="Q25">
        <v>0.32900000000000001</v>
      </c>
    </row>
    <row r="26" spans="1:17" x14ac:dyDescent="0.45">
      <c r="A26" t="s">
        <v>128</v>
      </c>
      <c r="B26" t="s">
        <v>45</v>
      </c>
      <c r="C26">
        <v>345</v>
      </c>
      <c r="D26">
        <v>246</v>
      </c>
      <c r="E26">
        <v>91.6</v>
      </c>
      <c r="F26">
        <v>113.3</v>
      </c>
      <c r="G26">
        <v>13.7</v>
      </c>
      <c r="H26">
        <v>39</v>
      </c>
      <c r="I26">
        <v>0.159</v>
      </c>
      <c r="J26">
        <v>119</v>
      </c>
      <c r="K26">
        <v>0.48399999999999999</v>
      </c>
      <c r="L26">
        <v>0.26900000000000002</v>
      </c>
      <c r="M26">
        <v>0.28599999999999998</v>
      </c>
      <c r="N26">
        <v>0.47499999999999998</v>
      </c>
      <c r="O26">
        <v>0.56399999999999995</v>
      </c>
      <c r="P26">
        <v>0.35099999999999998</v>
      </c>
      <c r="Q26">
        <v>0.38900000000000001</v>
      </c>
    </row>
    <row r="27" spans="1:17" x14ac:dyDescent="0.45">
      <c r="A27" t="s">
        <v>105</v>
      </c>
      <c r="B27" t="s">
        <v>75</v>
      </c>
      <c r="C27">
        <v>364</v>
      </c>
      <c r="D27">
        <v>261</v>
      </c>
      <c r="E27">
        <v>91.6</v>
      </c>
      <c r="F27">
        <v>114.4</v>
      </c>
      <c r="G27">
        <v>12</v>
      </c>
      <c r="H27">
        <v>21</v>
      </c>
      <c r="I27">
        <v>0.08</v>
      </c>
      <c r="J27">
        <v>121</v>
      </c>
      <c r="K27">
        <v>0.46400000000000002</v>
      </c>
      <c r="L27">
        <v>0.26100000000000001</v>
      </c>
      <c r="M27">
        <v>0.26300000000000001</v>
      </c>
      <c r="N27">
        <v>0.40899999999999997</v>
      </c>
      <c r="O27">
        <v>0.41399999999999998</v>
      </c>
      <c r="P27">
        <v>0.311</v>
      </c>
      <c r="Q27">
        <v>0.313</v>
      </c>
    </row>
    <row r="28" spans="1:17" x14ac:dyDescent="0.45">
      <c r="A28" t="s">
        <v>33</v>
      </c>
      <c r="B28" t="s">
        <v>18</v>
      </c>
      <c r="C28">
        <v>357</v>
      </c>
      <c r="D28">
        <v>258</v>
      </c>
      <c r="E28">
        <v>91.5</v>
      </c>
      <c r="F28">
        <v>111.2</v>
      </c>
      <c r="G28">
        <v>13.2</v>
      </c>
      <c r="H28">
        <v>31</v>
      </c>
      <c r="I28">
        <v>0.12</v>
      </c>
      <c r="J28">
        <v>123</v>
      </c>
      <c r="K28">
        <v>0.47699999999999998</v>
      </c>
      <c r="L28">
        <v>0.28000000000000003</v>
      </c>
      <c r="M28">
        <v>0.28899999999999998</v>
      </c>
      <c r="N28">
        <v>0.51200000000000001</v>
      </c>
      <c r="O28">
        <v>0.50900000000000001</v>
      </c>
      <c r="P28">
        <v>0.35899999999999999</v>
      </c>
      <c r="Q28">
        <v>0.36099999999999999</v>
      </c>
    </row>
    <row r="29" spans="1:17" x14ac:dyDescent="0.45">
      <c r="A29" t="s">
        <v>44</v>
      </c>
      <c r="B29" t="s">
        <v>45</v>
      </c>
      <c r="C29">
        <v>366</v>
      </c>
      <c r="D29">
        <v>234</v>
      </c>
      <c r="E29">
        <v>91.5</v>
      </c>
      <c r="F29">
        <v>116.1</v>
      </c>
      <c r="G29">
        <v>15.1</v>
      </c>
      <c r="H29">
        <v>33</v>
      </c>
      <c r="I29">
        <v>0.14099999999999999</v>
      </c>
      <c r="J29">
        <v>112</v>
      </c>
      <c r="K29">
        <v>0.47899999999999998</v>
      </c>
      <c r="L29">
        <v>0.215</v>
      </c>
      <c r="M29">
        <v>0.22500000000000001</v>
      </c>
      <c r="N29">
        <v>0.41499999999999998</v>
      </c>
      <c r="O29">
        <v>0.43099999999999999</v>
      </c>
      <c r="P29">
        <v>0.29899999999999999</v>
      </c>
      <c r="Q29">
        <v>0.313</v>
      </c>
    </row>
    <row r="30" spans="1:17" x14ac:dyDescent="0.45">
      <c r="A30" t="s">
        <v>98</v>
      </c>
      <c r="B30" t="s">
        <v>20</v>
      </c>
      <c r="C30">
        <v>371</v>
      </c>
      <c r="D30">
        <v>286</v>
      </c>
      <c r="E30">
        <v>91.4</v>
      </c>
      <c r="F30">
        <v>111.6</v>
      </c>
      <c r="G30">
        <v>15.9</v>
      </c>
      <c r="H30">
        <v>22</v>
      </c>
      <c r="I30">
        <v>7.6999999999999999E-2</v>
      </c>
      <c r="J30">
        <v>133</v>
      </c>
      <c r="K30">
        <v>0.46500000000000002</v>
      </c>
      <c r="L30">
        <v>0.249</v>
      </c>
      <c r="M30">
        <v>0.27</v>
      </c>
      <c r="N30">
        <v>0.43099999999999999</v>
      </c>
      <c r="O30">
        <v>0.46800000000000003</v>
      </c>
      <c r="P30">
        <v>0.32</v>
      </c>
      <c r="Q30">
        <v>0.34699999999999998</v>
      </c>
    </row>
    <row r="31" spans="1:17" x14ac:dyDescent="0.45">
      <c r="A31" t="s">
        <v>2024</v>
      </c>
      <c r="B31" t="s">
        <v>24</v>
      </c>
      <c r="C31">
        <v>293</v>
      </c>
      <c r="D31">
        <v>203</v>
      </c>
      <c r="E31">
        <v>91.4</v>
      </c>
      <c r="F31">
        <v>113.2</v>
      </c>
      <c r="G31">
        <v>5.4</v>
      </c>
      <c r="H31">
        <v>17</v>
      </c>
      <c r="I31">
        <v>8.4000000000000005E-2</v>
      </c>
      <c r="J31">
        <v>98</v>
      </c>
      <c r="K31">
        <v>0.48299999999999998</v>
      </c>
      <c r="L31">
        <v>0.32900000000000001</v>
      </c>
      <c r="M31">
        <v>0.30299999999999999</v>
      </c>
      <c r="N31">
        <v>0.52500000000000002</v>
      </c>
      <c r="O31">
        <v>0.49299999999999999</v>
      </c>
      <c r="P31">
        <v>0.40200000000000002</v>
      </c>
      <c r="Q31">
        <v>0.379</v>
      </c>
    </row>
    <row r="32" spans="1:17" x14ac:dyDescent="0.45">
      <c r="A32" t="s">
        <v>183</v>
      </c>
      <c r="B32" t="s">
        <v>117</v>
      </c>
      <c r="C32">
        <v>392</v>
      </c>
      <c r="D32">
        <v>249</v>
      </c>
      <c r="E32">
        <v>91.4</v>
      </c>
      <c r="F32">
        <v>111.4</v>
      </c>
      <c r="G32">
        <v>13.3</v>
      </c>
      <c r="H32">
        <v>23</v>
      </c>
      <c r="I32">
        <v>9.1999999999999998E-2</v>
      </c>
      <c r="J32">
        <v>119</v>
      </c>
      <c r="K32">
        <v>0.47799999999999998</v>
      </c>
      <c r="L32">
        <v>0.22900000000000001</v>
      </c>
      <c r="M32">
        <v>0.252</v>
      </c>
      <c r="N32">
        <v>0.374</v>
      </c>
      <c r="O32">
        <v>0.44500000000000001</v>
      </c>
      <c r="P32">
        <v>0.29299999999999998</v>
      </c>
      <c r="Q32">
        <v>0.32700000000000001</v>
      </c>
    </row>
    <row r="33" spans="1:17" x14ac:dyDescent="0.45">
      <c r="A33" t="s">
        <v>108</v>
      </c>
      <c r="B33" t="s">
        <v>60</v>
      </c>
      <c r="C33">
        <v>427</v>
      </c>
      <c r="D33">
        <v>295</v>
      </c>
      <c r="E33">
        <v>91.4</v>
      </c>
      <c r="F33">
        <v>113.1</v>
      </c>
      <c r="G33">
        <v>9.6</v>
      </c>
      <c r="H33">
        <v>26</v>
      </c>
      <c r="I33">
        <v>8.7999999999999995E-2</v>
      </c>
      <c r="J33">
        <v>134</v>
      </c>
      <c r="K33">
        <v>0.45400000000000001</v>
      </c>
      <c r="L33">
        <v>0.27700000000000002</v>
      </c>
      <c r="M33">
        <v>0.27900000000000003</v>
      </c>
      <c r="N33">
        <v>0.47199999999999998</v>
      </c>
      <c r="O33">
        <v>0.46500000000000002</v>
      </c>
      <c r="P33">
        <v>0.34899999999999998</v>
      </c>
      <c r="Q33">
        <v>0.34799999999999998</v>
      </c>
    </row>
    <row r="34" spans="1:17" x14ac:dyDescent="0.45">
      <c r="A34" t="s">
        <v>93</v>
      </c>
      <c r="B34" t="s">
        <v>52</v>
      </c>
      <c r="C34">
        <v>389</v>
      </c>
      <c r="D34">
        <v>258</v>
      </c>
      <c r="E34">
        <v>91.4</v>
      </c>
      <c r="F34">
        <v>114.5</v>
      </c>
      <c r="G34">
        <v>7.8</v>
      </c>
      <c r="H34">
        <v>25</v>
      </c>
      <c r="I34">
        <v>9.7000000000000003E-2</v>
      </c>
      <c r="J34">
        <v>123</v>
      </c>
      <c r="K34">
        <v>0.47699999999999998</v>
      </c>
      <c r="L34">
        <v>0.25900000000000001</v>
      </c>
      <c r="M34">
        <v>0.28000000000000003</v>
      </c>
      <c r="N34">
        <v>0.35799999999999998</v>
      </c>
      <c r="O34">
        <v>0.45900000000000002</v>
      </c>
      <c r="P34">
        <v>0.29599999999999999</v>
      </c>
      <c r="Q34">
        <v>0.34</v>
      </c>
    </row>
    <row r="35" spans="1:17" x14ac:dyDescent="0.45">
      <c r="A35" t="s">
        <v>84</v>
      </c>
      <c r="B35" t="s">
        <v>28</v>
      </c>
      <c r="C35">
        <v>388</v>
      </c>
      <c r="D35">
        <v>246</v>
      </c>
      <c r="E35">
        <v>91.3</v>
      </c>
      <c r="F35">
        <v>112.7</v>
      </c>
      <c r="G35">
        <v>9.6999999999999993</v>
      </c>
      <c r="H35">
        <v>36</v>
      </c>
      <c r="I35">
        <v>0.14599999999999999</v>
      </c>
      <c r="J35">
        <v>117</v>
      </c>
      <c r="K35">
        <v>0.47599999999999998</v>
      </c>
      <c r="L35">
        <v>0.25800000000000001</v>
      </c>
      <c r="M35">
        <v>0.251</v>
      </c>
      <c r="N35">
        <v>0.47599999999999998</v>
      </c>
      <c r="O35">
        <v>0.48199999999999998</v>
      </c>
      <c r="P35">
        <v>0.34300000000000003</v>
      </c>
      <c r="Q35">
        <v>0.34</v>
      </c>
    </row>
    <row r="36" spans="1:17" x14ac:dyDescent="0.45">
      <c r="A36" t="s">
        <v>90</v>
      </c>
      <c r="B36" t="s">
        <v>54</v>
      </c>
      <c r="C36">
        <v>379</v>
      </c>
      <c r="D36">
        <v>242</v>
      </c>
      <c r="E36">
        <v>91.3</v>
      </c>
      <c r="F36">
        <v>108.7</v>
      </c>
      <c r="G36">
        <v>17</v>
      </c>
      <c r="H36">
        <v>35</v>
      </c>
      <c r="I36">
        <v>0.14499999999999999</v>
      </c>
      <c r="J36">
        <v>108</v>
      </c>
      <c r="K36">
        <v>0.44600000000000001</v>
      </c>
      <c r="L36">
        <v>0.23300000000000001</v>
      </c>
      <c r="M36">
        <v>0.255</v>
      </c>
      <c r="N36">
        <v>0.40899999999999997</v>
      </c>
      <c r="O36">
        <v>0.495</v>
      </c>
      <c r="P36">
        <v>0.31900000000000001</v>
      </c>
      <c r="Q36">
        <v>0.36199999999999999</v>
      </c>
    </row>
    <row r="37" spans="1:17" x14ac:dyDescent="0.45">
      <c r="A37" t="s">
        <v>106</v>
      </c>
      <c r="B37" t="s">
        <v>41</v>
      </c>
      <c r="C37">
        <v>405</v>
      </c>
      <c r="D37">
        <v>259</v>
      </c>
      <c r="E37">
        <v>91.3</v>
      </c>
      <c r="F37">
        <v>113.9</v>
      </c>
      <c r="G37">
        <v>17.2</v>
      </c>
      <c r="H37">
        <v>42</v>
      </c>
      <c r="I37">
        <v>0.16200000000000001</v>
      </c>
      <c r="J37">
        <v>125</v>
      </c>
      <c r="K37">
        <v>0.48299999999999998</v>
      </c>
      <c r="L37">
        <v>0.26100000000000001</v>
      </c>
      <c r="M37">
        <v>0.253</v>
      </c>
      <c r="N37">
        <v>0.499</v>
      </c>
      <c r="O37">
        <v>0.503</v>
      </c>
      <c r="P37">
        <v>0.35599999999999998</v>
      </c>
      <c r="Q37">
        <v>0.36699999999999999</v>
      </c>
    </row>
    <row r="38" spans="1:17" x14ac:dyDescent="0.45">
      <c r="A38" t="s">
        <v>56</v>
      </c>
      <c r="B38" t="s">
        <v>57</v>
      </c>
      <c r="C38">
        <v>399</v>
      </c>
      <c r="D38">
        <v>226</v>
      </c>
      <c r="E38">
        <v>91.2</v>
      </c>
      <c r="F38">
        <v>114.7</v>
      </c>
      <c r="G38">
        <v>9.6999999999999993</v>
      </c>
      <c r="H38">
        <v>28</v>
      </c>
      <c r="I38">
        <v>0.124</v>
      </c>
      <c r="J38">
        <v>98</v>
      </c>
      <c r="K38">
        <v>0.434</v>
      </c>
      <c r="L38">
        <v>0.25</v>
      </c>
      <c r="M38">
        <v>0.23400000000000001</v>
      </c>
      <c r="N38">
        <v>0.46600000000000003</v>
      </c>
      <c r="O38">
        <v>0.436</v>
      </c>
      <c r="P38">
        <v>0.35099999999999998</v>
      </c>
      <c r="Q38">
        <v>0.33200000000000002</v>
      </c>
    </row>
    <row r="39" spans="1:17" x14ac:dyDescent="0.45">
      <c r="A39" t="s">
        <v>78</v>
      </c>
      <c r="B39" t="s">
        <v>18</v>
      </c>
      <c r="C39">
        <v>353</v>
      </c>
      <c r="D39">
        <v>258</v>
      </c>
      <c r="E39">
        <v>91.2</v>
      </c>
      <c r="F39">
        <v>113.5</v>
      </c>
      <c r="G39">
        <v>11.2</v>
      </c>
      <c r="H39">
        <v>25</v>
      </c>
      <c r="I39">
        <v>9.7000000000000003E-2</v>
      </c>
      <c r="J39">
        <v>123</v>
      </c>
      <c r="K39">
        <v>0.47699999999999998</v>
      </c>
      <c r="L39">
        <v>0.27200000000000002</v>
      </c>
      <c r="M39">
        <v>0.27800000000000002</v>
      </c>
      <c r="N39">
        <v>0.45600000000000002</v>
      </c>
      <c r="O39">
        <v>0.48099999999999998</v>
      </c>
      <c r="P39">
        <v>0.33100000000000002</v>
      </c>
      <c r="Q39">
        <v>0.34899999999999998</v>
      </c>
    </row>
    <row r="40" spans="1:17" x14ac:dyDescent="0.45">
      <c r="A40" t="s">
        <v>77</v>
      </c>
      <c r="B40" t="s">
        <v>50</v>
      </c>
      <c r="C40">
        <v>345</v>
      </c>
      <c r="D40">
        <v>221</v>
      </c>
      <c r="E40">
        <v>91.1</v>
      </c>
      <c r="F40">
        <v>112.5</v>
      </c>
      <c r="G40">
        <v>13.4</v>
      </c>
      <c r="H40">
        <v>27</v>
      </c>
      <c r="I40">
        <v>0.122</v>
      </c>
      <c r="J40">
        <v>103</v>
      </c>
      <c r="K40">
        <v>0.46600000000000003</v>
      </c>
      <c r="L40">
        <v>0.29799999999999999</v>
      </c>
      <c r="M40">
        <v>0.27700000000000002</v>
      </c>
      <c r="N40">
        <v>0.56899999999999995</v>
      </c>
      <c r="O40">
        <v>0.52100000000000002</v>
      </c>
      <c r="P40">
        <v>0.40500000000000003</v>
      </c>
      <c r="Q40">
        <v>0.379</v>
      </c>
    </row>
    <row r="41" spans="1:17" x14ac:dyDescent="0.45">
      <c r="A41" t="s">
        <v>96</v>
      </c>
      <c r="B41" t="s">
        <v>36</v>
      </c>
      <c r="C41">
        <v>300</v>
      </c>
      <c r="D41">
        <v>193</v>
      </c>
      <c r="E41">
        <v>91</v>
      </c>
      <c r="F41">
        <v>112.3</v>
      </c>
      <c r="G41">
        <v>14.7</v>
      </c>
      <c r="H41">
        <v>31</v>
      </c>
      <c r="I41">
        <v>0.161</v>
      </c>
      <c r="J41">
        <v>89</v>
      </c>
      <c r="K41">
        <v>0.46100000000000002</v>
      </c>
      <c r="L41">
        <v>0.21</v>
      </c>
      <c r="M41">
        <v>0.245</v>
      </c>
      <c r="N41">
        <v>0.438</v>
      </c>
      <c r="O41">
        <v>0.496</v>
      </c>
      <c r="P41">
        <v>0.29599999999999999</v>
      </c>
      <c r="Q41">
        <v>0.33400000000000002</v>
      </c>
    </row>
    <row r="42" spans="1:17" x14ac:dyDescent="0.45">
      <c r="A42" t="s">
        <v>131</v>
      </c>
      <c r="B42" t="s">
        <v>132</v>
      </c>
      <c r="C42">
        <v>360</v>
      </c>
      <c r="D42">
        <v>248</v>
      </c>
      <c r="E42">
        <v>91</v>
      </c>
      <c r="F42">
        <v>112.2</v>
      </c>
      <c r="G42">
        <v>16.5</v>
      </c>
      <c r="H42">
        <v>25</v>
      </c>
      <c r="I42">
        <v>0.10100000000000001</v>
      </c>
      <c r="J42">
        <v>110</v>
      </c>
      <c r="K42">
        <v>0.44400000000000001</v>
      </c>
      <c r="L42">
        <v>0.24</v>
      </c>
      <c r="M42">
        <v>0.249</v>
      </c>
      <c r="N42">
        <v>0.39500000000000002</v>
      </c>
      <c r="O42">
        <v>0.45600000000000002</v>
      </c>
      <c r="P42">
        <v>0.30299999999999999</v>
      </c>
      <c r="Q42">
        <v>0.32900000000000001</v>
      </c>
    </row>
    <row r="43" spans="1:17" x14ac:dyDescent="0.45">
      <c r="A43" t="s">
        <v>157</v>
      </c>
      <c r="B43" t="s">
        <v>102</v>
      </c>
      <c r="C43">
        <v>394</v>
      </c>
      <c r="D43">
        <v>243</v>
      </c>
      <c r="E43">
        <v>91</v>
      </c>
      <c r="F43">
        <v>112.1</v>
      </c>
      <c r="G43">
        <v>11.3</v>
      </c>
      <c r="H43">
        <v>33</v>
      </c>
      <c r="I43">
        <v>0.13600000000000001</v>
      </c>
      <c r="J43">
        <v>112</v>
      </c>
      <c r="K43">
        <v>0.46100000000000002</v>
      </c>
      <c r="L43">
        <v>0.26600000000000001</v>
      </c>
      <c r="M43">
        <v>0.252</v>
      </c>
      <c r="N43">
        <v>0.497</v>
      </c>
      <c r="O43">
        <v>0.495</v>
      </c>
      <c r="P43">
        <v>0.36699999999999999</v>
      </c>
      <c r="Q43">
        <v>0.35899999999999999</v>
      </c>
    </row>
    <row r="44" spans="1:17" x14ac:dyDescent="0.45">
      <c r="A44" t="s">
        <v>74</v>
      </c>
      <c r="B44" t="s">
        <v>75</v>
      </c>
      <c r="C44">
        <v>380</v>
      </c>
      <c r="D44">
        <v>271</v>
      </c>
      <c r="E44">
        <v>90.9</v>
      </c>
      <c r="F44">
        <v>109.7</v>
      </c>
      <c r="G44">
        <v>12.5</v>
      </c>
      <c r="H44">
        <v>20</v>
      </c>
      <c r="I44">
        <v>7.3999999999999996E-2</v>
      </c>
      <c r="J44">
        <v>115</v>
      </c>
      <c r="K44">
        <v>0.42399999999999999</v>
      </c>
      <c r="L44">
        <v>0.311</v>
      </c>
      <c r="M44">
        <v>0.29399999999999998</v>
      </c>
      <c r="N44">
        <v>0.48899999999999999</v>
      </c>
      <c r="O44">
        <v>0.45500000000000002</v>
      </c>
      <c r="P44">
        <v>0.38900000000000001</v>
      </c>
      <c r="Q44">
        <v>0.37</v>
      </c>
    </row>
    <row r="45" spans="1:17" x14ac:dyDescent="0.45">
      <c r="A45" t="s">
        <v>1869</v>
      </c>
      <c r="B45" t="s">
        <v>102</v>
      </c>
      <c r="C45">
        <v>321</v>
      </c>
      <c r="D45">
        <v>229</v>
      </c>
      <c r="E45">
        <v>90.9</v>
      </c>
      <c r="F45">
        <v>111.2</v>
      </c>
      <c r="G45">
        <v>13.4</v>
      </c>
      <c r="H45">
        <v>24</v>
      </c>
      <c r="I45">
        <v>0.105</v>
      </c>
      <c r="J45">
        <v>99</v>
      </c>
      <c r="K45">
        <v>0.432</v>
      </c>
      <c r="L45">
        <v>0.249</v>
      </c>
      <c r="M45">
        <v>0.26500000000000001</v>
      </c>
      <c r="N45">
        <v>0.442</v>
      </c>
      <c r="O45">
        <v>0.44400000000000001</v>
      </c>
      <c r="P45">
        <v>0.312</v>
      </c>
      <c r="Q45">
        <v>0.32100000000000001</v>
      </c>
    </row>
    <row r="46" spans="1:17" x14ac:dyDescent="0.45">
      <c r="A46" t="s">
        <v>73</v>
      </c>
      <c r="B46" t="s">
        <v>20</v>
      </c>
      <c r="C46">
        <v>404</v>
      </c>
      <c r="D46">
        <v>311</v>
      </c>
      <c r="E46">
        <v>90.8</v>
      </c>
      <c r="F46">
        <v>108.6</v>
      </c>
      <c r="G46">
        <v>7.8</v>
      </c>
      <c r="H46">
        <v>14</v>
      </c>
      <c r="I46">
        <v>4.4999999999999998E-2</v>
      </c>
      <c r="J46">
        <v>132</v>
      </c>
      <c r="K46">
        <v>0.42399999999999999</v>
      </c>
      <c r="L46">
        <v>0.22900000000000001</v>
      </c>
      <c r="M46">
        <v>0.26100000000000001</v>
      </c>
      <c r="N46">
        <v>0.34499999999999997</v>
      </c>
      <c r="O46">
        <v>0.38</v>
      </c>
      <c r="P46">
        <v>0.27600000000000002</v>
      </c>
      <c r="Q46">
        <v>0.30399999999999999</v>
      </c>
    </row>
    <row r="47" spans="1:17" x14ac:dyDescent="0.45">
      <c r="A47" t="s">
        <v>94</v>
      </c>
      <c r="B47" t="s">
        <v>95</v>
      </c>
      <c r="C47">
        <v>366</v>
      </c>
      <c r="D47">
        <v>264</v>
      </c>
      <c r="E47">
        <v>90.8</v>
      </c>
      <c r="F47">
        <v>110.9</v>
      </c>
      <c r="G47">
        <v>11</v>
      </c>
      <c r="H47">
        <v>29</v>
      </c>
      <c r="I47">
        <v>0.11</v>
      </c>
      <c r="J47">
        <v>119</v>
      </c>
      <c r="K47">
        <v>0.45100000000000001</v>
      </c>
      <c r="L47">
        <v>0.248</v>
      </c>
      <c r="M47">
        <v>0.27400000000000002</v>
      </c>
      <c r="N47">
        <v>0.502</v>
      </c>
      <c r="O47">
        <v>0.499</v>
      </c>
      <c r="P47">
        <v>0.35</v>
      </c>
      <c r="Q47">
        <v>0.35799999999999998</v>
      </c>
    </row>
    <row r="48" spans="1:17" x14ac:dyDescent="0.45">
      <c r="A48" t="s">
        <v>53</v>
      </c>
      <c r="B48" t="s">
        <v>54</v>
      </c>
      <c r="C48">
        <v>305</v>
      </c>
      <c r="D48">
        <v>208</v>
      </c>
      <c r="E48">
        <v>90.6</v>
      </c>
      <c r="F48">
        <v>111.5</v>
      </c>
      <c r="G48">
        <v>14.1</v>
      </c>
      <c r="H48">
        <v>22</v>
      </c>
      <c r="I48">
        <v>0.106</v>
      </c>
      <c r="J48">
        <v>99</v>
      </c>
      <c r="K48">
        <v>0.47599999999999998</v>
      </c>
      <c r="L48">
        <v>0.27900000000000003</v>
      </c>
      <c r="M48">
        <v>0.27900000000000003</v>
      </c>
      <c r="N48">
        <v>0.48199999999999998</v>
      </c>
      <c r="O48">
        <v>0.49299999999999999</v>
      </c>
      <c r="P48">
        <v>0.35199999999999998</v>
      </c>
      <c r="Q48">
        <v>0.35399999999999998</v>
      </c>
    </row>
    <row r="49" spans="1:17" x14ac:dyDescent="0.45">
      <c r="A49" t="s">
        <v>2040</v>
      </c>
      <c r="B49" t="s">
        <v>62</v>
      </c>
      <c r="C49">
        <v>312</v>
      </c>
      <c r="D49">
        <v>226</v>
      </c>
      <c r="E49">
        <v>90.5</v>
      </c>
      <c r="F49">
        <v>113.9</v>
      </c>
      <c r="G49">
        <v>9.5</v>
      </c>
      <c r="H49">
        <v>22</v>
      </c>
      <c r="I49">
        <v>9.7000000000000003E-2</v>
      </c>
      <c r="J49">
        <v>104</v>
      </c>
      <c r="K49">
        <v>0.46</v>
      </c>
      <c r="L49">
        <v>0.31</v>
      </c>
      <c r="M49">
        <v>0.28399999999999997</v>
      </c>
      <c r="N49">
        <v>0.52600000000000002</v>
      </c>
      <c r="O49">
        <v>0.47499999999999998</v>
      </c>
      <c r="P49">
        <v>0.38600000000000001</v>
      </c>
      <c r="Q49">
        <v>0.36299999999999999</v>
      </c>
    </row>
    <row r="50" spans="1:17" x14ac:dyDescent="0.45">
      <c r="A50" t="s">
        <v>165</v>
      </c>
      <c r="B50" t="s">
        <v>64</v>
      </c>
      <c r="C50">
        <v>416</v>
      </c>
      <c r="D50">
        <v>306</v>
      </c>
      <c r="E50">
        <v>90.5</v>
      </c>
      <c r="F50">
        <v>109.6</v>
      </c>
      <c r="G50">
        <v>17</v>
      </c>
      <c r="H50">
        <v>42</v>
      </c>
      <c r="I50">
        <v>0.13700000000000001</v>
      </c>
      <c r="J50">
        <v>142</v>
      </c>
      <c r="K50">
        <v>0.46400000000000002</v>
      </c>
      <c r="L50">
        <v>0.249</v>
      </c>
      <c r="M50">
        <v>0.27600000000000002</v>
      </c>
      <c r="N50">
        <v>0.44700000000000001</v>
      </c>
      <c r="O50">
        <v>0.51100000000000001</v>
      </c>
      <c r="P50">
        <v>0.33200000000000002</v>
      </c>
      <c r="Q50">
        <v>0.36599999999999999</v>
      </c>
    </row>
    <row r="51" spans="1:17" x14ac:dyDescent="0.45">
      <c r="A51" t="s">
        <v>67</v>
      </c>
      <c r="B51" t="s">
        <v>28</v>
      </c>
      <c r="C51">
        <v>331</v>
      </c>
      <c r="D51">
        <v>249</v>
      </c>
      <c r="E51">
        <v>90.5</v>
      </c>
      <c r="F51">
        <v>109.4</v>
      </c>
      <c r="G51">
        <v>20.100000000000001</v>
      </c>
      <c r="H51">
        <v>15</v>
      </c>
      <c r="I51">
        <v>0.06</v>
      </c>
      <c r="J51">
        <v>100</v>
      </c>
      <c r="K51">
        <v>0.40200000000000002</v>
      </c>
      <c r="L51">
        <v>0.30399999999999999</v>
      </c>
      <c r="M51">
        <v>0.29199999999999998</v>
      </c>
      <c r="N51">
        <v>0.48799999999999999</v>
      </c>
      <c r="O51">
        <v>0.46500000000000002</v>
      </c>
      <c r="P51">
        <v>0.39</v>
      </c>
      <c r="Q51">
        <v>0.377</v>
      </c>
    </row>
    <row r="52" spans="1:17" x14ac:dyDescent="0.45">
      <c r="A52" t="s">
        <v>125</v>
      </c>
      <c r="B52" t="s">
        <v>89</v>
      </c>
      <c r="C52">
        <v>293</v>
      </c>
      <c r="D52">
        <v>196</v>
      </c>
      <c r="E52">
        <v>90.5</v>
      </c>
      <c r="F52">
        <v>112.9</v>
      </c>
      <c r="G52">
        <v>11.1</v>
      </c>
      <c r="H52">
        <v>20</v>
      </c>
      <c r="I52">
        <v>0.10199999999999999</v>
      </c>
      <c r="J52">
        <v>86</v>
      </c>
      <c r="K52">
        <v>0.439</v>
      </c>
      <c r="L52">
        <v>0.215</v>
      </c>
      <c r="M52">
        <v>0.223</v>
      </c>
      <c r="N52">
        <v>0.34899999999999998</v>
      </c>
      <c r="O52">
        <v>0.39500000000000002</v>
      </c>
      <c r="P52">
        <v>0.26500000000000001</v>
      </c>
      <c r="Q52">
        <v>0.28499999999999998</v>
      </c>
    </row>
    <row r="53" spans="1:17" x14ac:dyDescent="0.45">
      <c r="A53" t="s">
        <v>209</v>
      </c>
      <c r="B53" t="s">
        <v>50</v>
      </c>
      <c r="C53">
        <v>389</v>
      </c>
      <c r="D53">
        <v>306</v>
      </c>
      <c r="E53">
        <v>90.4</v>
      </c>
      <c r="F53">
        <v>110.8</v>
      </c>
      <c r="G53">
        <v>12.1</v>
      </c>
      <c r="H53">
        <v>26</v>
      </c>
      <c r="I53">
        <v>8.5000000000000006E-2</v>
      </c>
      <c r="J53">
        <v>139</v>
      </c>
      <c r="K53">
        <v>0.45400000000000001</v>
      </c>
      <c r="L53">
        <v>0.29199999999999998</v>
      </c>
      <c r="M53">
        <v>0.30199999999999999</v>
      </c>
      <c r="N53">
        <v>0.47899999999999998</v>
      </c>
      <c r="O53">
        <v>0.48199999999999998</v>
      </c>
      <c r="P53">
        <v>0.35199999999999998</v>
      </c>
      <c r="Q53">
        <v>0.36099999999999999</v>
      </c>
    </row>
    <row r="54" spans="1:17" x14ac:dyDescent="0.45">
      <c r="A54" t="s">
        <v>163</v>
      </c>
      <c r="B54" t="s">
        <v>28</v>
      </c>
      <c r="C54">
        <v>335</v>
      </c>
      <c r="D54">
        <v>239</v>
      </c>
      <c r="E54">
        <v>90.4</v>
      </c>
      <c r="F54">
        <v>109.1</v>
      </c>
      <c r="G54">
        <v>20.6</v>
      </c>
      <c r="H54">
        <v>29</v>
      </c>
      <c r="I54">
        <v>0.121</v>
      </c>
      <c r="J54">
        <v>105</v>
      </c>
      <c r="K54">
        <v>0.439</v>
      </c>
      <c r="L54">
        <v>0.27</v>
      </c>
      <c r="M54">
        <v>0.252</v>
      </c>
      <c r="N54">
        <v>0.49099999999999999</v>
      </c>
      <c r="O54">
        <v>0.48799999999999999</v>
      </c>
      <c r="P54">
        <v>0.35499999999999998</v>
      </c>
      <c r="Q54">
        <v>0.34699999999999998</v>
      </c>
    </row>
    <row r="55" spans="1:17" x14ac:dyDescent="0.45">
      <c r="A55" t="s">
        <v>146</v>
      </c>
      <c r="B55" t="s">
        <v>30</v>
      </c>
      <c r="C55">
        <v>323</v>
      </c>
      <c r="D55">
        <v>203</v>
      </c>
      <c r="E55">
        <v>90.4</v>
      </c>
      <c r="F55">
        <v>109.3</v>
      </c>
      <c r="G55">
        <v>10.199999999999999</v>
      </c>
      <c r="H55">
        <v>20</v>
      </c>
      <c r="I55">
        <v>9.9000000000000005E-2</v>
      </c>
      <c r="J55">
        <v>92</v>
      </c>
      <c r="K55">
        <v>0.45300000000000001</v>
      </c>
      <c r="L55">
        <v>0.20899999999999999</v>
      </c>
      <c r="M55">
        <v>0.24299999999999999</v>
      </c>
      <c r="N55">
        <v>0.35299999999999998</v>
      </c>
      <c r="O55">
        <v>0.42699999999999999</v>
      </c>
      <c r="P55">
        <v>0.28000000000000003</v>
      </c>
      <c r="Q55">
        <v>0.32300000000000001</v>
      </c>
    </row>
    <row r="56" spans="1:17" x14ac:dyDescent="0.45">
      <c r="A56" t="s">
        <v>70</v>
      </c>
      <c r="B56" t="s">
        <v>71</v>
      </c>
      <c r="C56">
        <v>367</v>
      </c>
      <c r="D56">
        <v>226</v>
      </c>
      <c r="E56">
        <v>90.2</v>
      </c>
      <c r="F56">
        <v>112.1</v>
      </c>
      <c r="G56">
        <v>14</v>
      </c>
      <c r="H56">
        <v>21</v>
      </c>
      <c r="I56">
        <v>9.2999999999999999E-2</v>
      </c>
      <c r="J56">
        <v>95</v>
      </c>
      <c r="K56">
        <v>0.42</v>
      </c>
      <c r="L56">
        <v>0.20300000000000001</v>
      </c>
      <c r="M56">
        <v>0.22500000000000001</v>
      </c>
      <c r="N56">
        <v>0.36799999999999999</v>
      </c>
      <c r="O56">
        <v>0.39600000000000002</v>
      </c>
      <c r="P56">
        <v>0.30399999999999999</v>
      </c>
      <c r="Q56">
        <v>0.32700000000000001</v>
      </c>
    </row>
    <row r="57" spans="1:17" x14ac:dyDescent="0.45">
      <c r="A57" t="s">
        <v>85</v>
      </c>
      <c r="B57" t="s">
        <v>30</v>
      </c>
      <c r="C57">
        <v>366</v>
      </c>
      <c r="D57">
        <v>214</v>
      </c>
      <c r="E57">
        <v>90</v>
      </c>
      <c r="F57">
        <v>114</v>
      </c>
      <c r="G57">
        <v>13.3</v>
      </c>
      <c r="H57">
        <v>26</v>
      </c>
      <c r="I57">
        <v>0.121</v>
      </c>
      <c r="J57">
        <v>92</v>
      </c>
      <c r="K57">
        <v>0.43</v>
      </c>
      <c r="L57">
        <v>0.24099999999999999</v>
      </c>
      <c r="M57">
        <v>0.23699999999999999</v>
      </c>
      <c r="N57">
        <v>0.45</v>
      </c>
      <c r="O57">
        <v>0.433</v>
      </c>
      <c r="P57">
        <v>0.35099999999999998</v>
      </c>
      <c r="Q57">
        <v>0.34300000000000003</v>
      </c>
    </row>
    <row r="58" spans="1:17" x14ac:dyDescent="0.45">
      <c r="A58" t="s">
        <v>158</v>
      </c>
      <c r="B58" t="s">
        <v>45</v>
      </c>
      <c r="C58">
        <v>323</v>
      </c>
      <c r="D58">
        <v>233</v>
      </c>
      <c r="E58">
        <v>90</v>
      </c>
      <c r="F58">
        <v>110.1</v>
      </c>
      <c r="G58">
        <v>13.6</v>
      </c>
      <c r="H58">
        <v>13</v>
      </c>
      <c r="I58">
        <v>5.6000000000000001E-2</v>
      </c>
      <c r="J58">
        <v>94</v>
      </c>
      <c r="K58">
        <v>0.40300000000000002</v>
      </c>
      <c r="L58">
        <v>0.23599999999999999</v>
      </c>
      <c r="M58">
        <v>0.26</v>
      </c>
      <c r="N58">
        <v>0.34899999999999998</v>
      </c>
      <c r="O58">
        <v>0.40300000000000002</v>
      </c>
      <c r="P58">
        <v>0.29099999999999998</v>
      </c>
      <c r="Q58">
        <v>0.32</v>
      </c>
    </row>
    <row r="59" spans="1:17" x14ac:dyDescent="0.45">
      <c r="A59" t="s">
        <v>199</v>
      </c>
      <c r="B59" t="s">
        <v>39</v>
      </c>
      <c r="C59">
        <v>415</v>
      </c>
      <c r="D59">
        <v>289</v>
      </c>
      <c r="E59">
        <v>90</v>
      </c>
      <c r="F59">
        <v>111.6</v>
      </c>
      <c r="G59">
        <v>9.1999999999999993</v>
      </c>
      <c r="H59">
        <v>31</v>
      </c>
      <c r="I59">
        <v>0.107</v>
      </c>
      <c r="J59">
        <v>138</v>
      </c>
      <c r="K59">
        <v>0.47799999999999998</v>
      </c>
      <c r="L59">
        <v>0.27700000000000002</v>
      </c>
      <c r="M59">
        <v>0.27900000000000003</v>
      </c>
      <c r="N59">
        <v>0.47899999999999998</v>
      </c>
      <c r="O59">
        <v>0.49399999999999999</v>
      </c>
      <c r="P59">
        <v>0.35299999999999998</v>
      </c>
      <c r="Q59">
        <v>0.36099999999999999</v>
      </c>
    </row>
    <row r="60" spans="1:17" x14ac:dyDescent="0.45">
      <c r="A60" t="s">
        <v>110</v>
      </c>
      <c r="B60" t="s">
        <v>75</v>
      </c>
      <c r="C60">
        <v>389</v>
      </c>
      <c r="D60">
        <v>287</v>
      </c>
      <c r="E60">
        <v>90</v>
      </c>
      <c r="F60">
        <v>109.7</v>
      </c>
      <c r="G60">
        <v>14.1</v>
      </c>
      <c r="H60">
        <v>25</v>
      </c>
      <c r="I60">
        <v>8.6999999999999994E-2</v>
      </c>
      <c r="J60">
        <v>112</v>
      </c>
      <c r="K60">
        <v>0.39</v>
      </c>
      <c r="L60">
        <v>0.26300000000000001</v>
      </c>
      <c r="M60">
        <v>0.27600000000000002</v>
      </c>
      <c r="N60">
        <v>0.439</v>
      </c>
      <c r="O60">
        <v>0.45900000000000002</v>
      </c>
      <c r="P60">
        <v>0.33500000000000002</v>
      </c>
      <c r="Q60">
        <v>0.34699999999999998</v>
      </c>
    </row>
    <row r="61" spans="1:17" x14ac:dyDescent="0.45">
      <c r="A61" t="s">
        <v>134</v>
      </c>
      <c r="B61" t="s">
        <v>75</v>
      </c>
      <c r="C61">
        <v>338</v>
      </c>
      <c r="D61">
        <v>265</v>
      </c>
      <c r="E61">
        <v>90</v>
      </c>
      <c r="F61">
        <v>111.6</v>
      </c>
      <c r="G61">
        <v>11.9</v>
      </c>
      <c r="H61">
        <v>22</v>
      </c>
      <c r="I61">
        <v>8.3000000000000004E-2</v>
      </c>
      <c r="J61">
        <v>117</v>
      </c>
      <c r="K61">
        <v>0.442</v>
      </c>
      <c r="L61">
        <v>0.28499999999999998</v>
      </c>
      <c r="M61">
        <v>0.29799999999999999</v>
      </c>
      <c r="N61">
        <v>0.44500000000000001</v>
      </c>
      <c r="O61">
        <v>0.504</v>
      </c>
      <c r="P61">
        <v>0.33</v>
      </c>
      <c r="Q61">
        <v>0.35499999999999998</v>
      </c>
    </row>
    <row r="62" spans="1:17" x14ac:dyDescent="0.45">
      <c r="A62" t="s">
        <v>92</v>
      </c>
      <c r="B62" t="s">
        <v>48</v>
      </c>
      <c r="C62">
        <v>334</v>
      </c>
      <c r="D62">
        <v>272</v>
      </c>
      <c r="E62">
        <v>89.9</v>
      </c>
      <c r="F62">
        <v>111.3</v>
      </c>
      <c r="G62">
        <v>9</v>
      </c>
      <c r="H62">
        <v>18</v>
      </c>
      <c r="I62">
        <v>6.6000000000000003E-2</v>
      </c>
      <c r="J62">
        <v>124</v>
      </c>
      <c r="K62">
        <v>0.45600000000000002</v>
      </c>
      <c r="L62">
        <v>0.28599999999999998</v>
      </c>
      <c r="M62">
        <v>0.29499999999999998</v>
      </c>
      <c r="N62">
        <v>0.41599999999999998</v>
      </c>
      <c r="O62">
        <v>0.436</v>
      </c>
      <c r="P62">
        <v>0.314</v>
      </c>
      <c r="Q62">
        <v>0.32800000000000001</v>
      </c>
    </row>
    <row r="63" spans="1:17" x14ac:dyDescent="0.45">
      <c r="A63" t="s">
        <v>170</v>
      </c>
      <c r="B63" t="s">
        <v>89</v>
      </c>
      <c r="C63">
        <v>394</v>
      </c>
      <c r="D63">
        <v>267</v>
      </c>
      <c r="E63">
        <v>89.8</v>
      </c>
      <c r="F63">
        <v>110.5</v>
      </c>
      <c r="G63">
        <v>14.1</v>
      </c>
      <c r="H63">
        <v>31</v>
      </c>
      <c r="I63">
        <v>0.11600000000000001</v>
      </c>
      <c r="J63">
        <v>118</v>
      </c>
      <c r="K63">
        <v>0.442</v>
      </c>
      <c r="L63">
        <v>0.247</v>
      </c>
      <c r="M63">
        <v>0.26200000000000001</v>
      </c>
      <c r="N63">
        <v>0.42199999999999999</v>
      </c>
      <c r="O63">
        <v>0.47899999999999998</v>
      </c>
      <c r="P63">
        <v>0.311</v>
      </c>
      <c r="Q63">
        <v>0.33700000000000002</v>
      </c>
    </row>
    <row r="64" spans="1:17" x14ac:dyDescent="0.45">
      <c r="A64" t="s">
        <v>72</v>
      </c>
      <c r="B64" t="s">
        <v>30</v>
      </c>
      <c r="C64">
        <v>379</v>
      </c>
      <c r="D64">
        <v>238</v>
      </c>
      <c r="E64">
        <v>89.8</v>
      </c>
      <c r="F64">
        <v>111.4</v>
      </c>
      <c r="G64">
        <v>14</v>
      </c>
      <c r="H64">
        <v>28</v>
      </c>
      <c r="I64">
        <v>0.11799999999999999</v>
      </c>
      <c r="J64">
        <v>106</v>
      </c>
      <c r="K64">
        <v>0.44500000000000001</v>
      </c>
      <c r="L64">
        <v>0.19800000000000001</v>
      </c>
      <c r="M64">
        <v>0.249</v>
      </c>
      <c r="N64">
        <v>0.37</v>
      </c>
      <c r="O64">
        <v>0.46200000000000002</v>
      </c>
      <c r="P64">
        <v>0.29799999999999999</v>
      </c>
      <c r="Q64">
        <v>0.35399999999999998</v>
      </c>
    </row>
    <row r="65" spans="1:17" x14ac:dyDescent="0.45">
      <c r="A65" t="s">
        <v>154</v>
      </c>
      <c r="B65" t="s">
        <v>45</v>
      </c>
      <c r="C65">
        <v>304</v>
      </c>
      <c r="D65">
        <v>227</v>
      </c>
      <c r="E65">
        <v>89.6</v>
      </c>
      <c r="F65">
        <v>109.8</v>
      </c>
      <c r="G65">
        <v>14.8</v>
      </c>
      <c r="H65">
        <v>18</v>
      </c>
      <c r="I65">
        <v>7.9000000000000001E-2</v>
      </c>
      <c r="J65">
        <v>89</v>
      </c>
      <c r="K65">
        <v>0.39200000000000002</v>
      </c>
      <c r="L65">
        <v>0.247</v>
      </c>
      <c r="M65">
        <v>0.246</v>
      </c>
      <c r="N65">
        <v>0.36399999999999999</v>
      </c>
      <c r="O65">
        <v>0.38800000000000001</v>
      </c>
      <c r="P65">
        <v>0.28899999999999998</v>
      </c>
      <c r="Q65">
        <v>0.29599999999999999</v>
      </c>
    </row>
    <row r="66" spans="1:17" x14ac:dyDescent="0.45">
      <c r="A66" t="s">
        <v>156</v>
      </c>
      <c r="B66" t="s">
        <v>95</v>
      </c>
      <c r="C66">
        <v>388</v>
      </c>
      <c r="D66">
        <v>308</v>
      </c>
      <c r="E66">
        <v>89.6</v>
      </c>
      <c r="F66">
        <v>116.6</v>
      </c>
      <c r="G66">
        <v>18.2</v>
      </c>
      <c r="H66">
        <v>28</v>
      </c>
      <c r="I66">
        <v>9.0999999999999998E-2</v>
      </c>
      <c r="J66">
        <v>126</v>
      </c>
      <c r="K66">
        <v>0.40899999999999997</v>
      </c>
      <c r="L66">
        <v>0.27200000000000002</v>
      </c>
      <c r="M66">
        <v>0.255</v>
      </c>
      <c r="N66">
        <v>0.52500000000000002</v>
      </c>
      <c r="O66">
        <v>0.45100000000000001</v>
      </c>
      <c r="P66">
        <v>0.35799999999999998</v>
      </c>
      <c r="Q66">
        <v>0.32300000000000001</v>
      </c>
    </row>
    <row r="67" spans="1:17" x14ac:dyDescent="0.45">
      <c r="A67" t="s">
        <v>161</v>
      </c>
      <c r="B67" t="s">
        <v>26</v>
      </c>
      <c r="C67">
        <v>328</v>
      </c>
      <c r="D67">
        <v>242</v>
      </c>
      <c r="E67">
        <v>89.6</v>
      </c>
      <c r="F67">
        <v>111.2</v>
      </c>
      <c r="G67">
        <v>7.5</v>
      </c>
      <c r="H67">
        <v>11</v>
      </c>
      <c r="I67">
        <v>4.4999999999999998E-2</v>
      </c>
      <c r="J67">
        <v>105</v>
      </c>
      <c r="K67">
        <v>0.434</v>
      </c>
      <c r="L67">
        <v>0.221</v>
      </c>
      <c r="M67">
        <v>0.26</v>
      </c>
      <c r="N67">
        <v>0.32</v>
      </c>
      <c r="O67">
        <v>0.38400000000000001</v>
      </c>
      <c r="P67">
        <v>0.26300000000000001</v>
      </c>
      <c r="Q67">
        <v>0.30599999999999999</v>
      </c>
    </row>
    <row r="68" spans="1:17" x14ac:dyDescent="0.45">
      <c r="A68" t="s">
        <v>130</v>
      </c>
      <c r="B68" t="s">
        <v>52</v>
      </c>
      <c r="C68">
        <v>305</v>
      </c>
      <c r="D68">
        <v>167</v>
      </c>
      <c r="E68">
        <v>89.6</v>
      </c>
      <c r="F68">
        <v>107.9</v>
      </c>
      <c r="G68">
        <v>15.5</v>
      </c>
      <c r="H68">
        <v>16</v>
      </c>
      <c r="I68">
        <v>9.6000000000000002E-2</v>
      </c>
      <c r="J68">
        <v>69</v>
      </c>
      <c r="K68">
        <v>0.41299999999999998</v>
      </c>
      <c r="L68">
        <v>0.17399999999999999</v>
      </c>
      <c r="M68">
        <v>0.186</v>
      </c>
      <c r="N68">
        <v>0.35899999999999999</v>
      </c>
      <c r="O68">
        <v>0.36099999999999999</v>
      </c>
      <c r="P68">
        <v>0.28899999999999998</v>
      </c>
      <c r="Q68">
        <v>0.29699999999999999</v>
      </c>
    </row>
    <row r="69" spans="1:17" x14ac:dyDescent="0.45">
      <c r="A69" t="s">
        <v>140</v>
      </c>
      <c r="B69" t="s">
        <v>32</v>
      </c>
      <c r="C69">
        <v>330</v>
      </c>
      <c r="D69">
        <v>243</v>
      </c>
      <c r="E69">
        <v>89.5</v>
      </c>
      <c r="F69">
        <v>107.8</v>
      </c>
      <c r="G69">
        <v>10</v>
      </c>
      <c r="H69">
        <v>11</v>
      </c>
      <c r="I69">
        <v>4.4999999999999998E-2</v>
      </c>
      <c r="J69">
        <v>101</v>
      </c>
      <c r="K69">
        <v>0.41599999999999998</v>
      </c>
      <c r="L69">
        <v>0.20799999999999999</v>
      </c>
      <c r="M69">
        <v>0.19700000000000001</v>
      </c>
      <c r="N69">
        <v>0.32500000000000001</v>
      </c>
      <c r="O69">
        <v>0.308</v>
      </c>
      <c r="P69">
        <v>0.246</v>
      </c>
      <c r="Q69">
        <v>0.23899999999999999</v>
      </c>
    </row>
    <row r="70" spans="1:17" x14ac:dyDescent="0.45">
      <c r="A70" t="s">
        <v>143</v>
      </c>
      <c r="B70" t="s">
        <v>43</v>
      </c>
      <c r="C70">
        <v>329</v>
      </c>
      <c r="D70">
        <v>215</v>
      </c>
      <c r="E70">
        <v>89.5</v>
      </c>
      <c r="F70">
        <v>114</v>
      </c>
      <c r="G70">
        <v>18.600000000000001</v>
      </c>
      <c r="H70">
        <v>21</v>
      </c>
      <c r="I70">
        <v>9.8000000000000004E-2</v>
      </c>
      <c r="J70">
        <v>82</v>
      </c>
      <c r="K70">
        <v>0.38100000000000001</v>
      </c>
      <c r="L70">
        <v>0.224</v>
      </c>
      <c r="M70">
        <v>0.23200000000000001</v>
      </c>
      <c r="N70">
        <v>0.39300000000000002</v>
      </c>
      <c r="O70">
        <v>0.40799999999999997</v>
      </c>
      <c r="P70">
        <v>0.307</v>
      </c>
      <c r="Q70">
        <v>0.316</v>
      </c>
    </row>
    <row r="71" spans="1:17" x14ac:dyDescent="0.45">
      <c r="A71" t="s">
        <v>1908</v>
      </c>
      <c r="B71" t="s">
        <v>117</v>
      </c>
      <c r="C71">
        <v>324</v>
      </c>
      <c r="D71">
        <v>262</v>
      </c>
      <c r="E71">
        <v>89.5</v>
      </c>
      <c r="F71">
        <v>108.3</v>
      </c>
      <c r="G71">
        <v>15.3</v>
      </c>
      <c r="H71">
        <v>20</v>
      </c>
      <c r="I71">
        <v>7.5999999999999998E-2</v>
      </c>
      <c r="J71">
        <v>103</v>
      </c>
      <c r="K71">
        <v>0.39300000000000002</v>
      </c>
      <c r="L71">
        <v>0.28199999999999997</v>
      </c>
      <c r="M71">
        <v>0.28000000000000003</v>
      </c>
      <c r="N71">
        <v>0.47199999999999998</v>
      </c>
      <c r="O71">
        <v>0.46100000000000002</v>
      </c>
      <c r="P71">
        <v>0.34</v>
      </c>
      <c r="Q71">
        <v>0.33500000000000002</v>
      </c>
    </row>
    <row r="72" spans="1:17" x14ac:dyDescent="0.45">
      <c r="A72" t="s">
        <v>1973</v>
      </c>
      <c r="B72" t="s">
        <v>45</v>
      </c>
      <c r="C72">
        <v>289</v>
      </c>
      <c r="D72">
        <v>192</v>
      </c>
      <c r="E72">
        <v>89.3</v>
      </c>
      <c r="F72">
        <v>111.8</v>
      </c>
      <c r="G72">
        <v>5.8</v>
      </c>
      <c r="H72">
        <v>8</v>
      </c>
      <c r="I72">
        <v>4.2000000000000003E-2</v>
      </c>
      <c r="J72">
        <v>75</v>
      </c>
      <c r="K72">
        <v>0.39100000000000001</v>
      </c>
      <c r="L72">
        <v>0.27</v>
      </c>
      <c r="M72">
        <v>0.246</v>
      </c>
      <c r="N72">
        <v>0.38500000000000001</v>
      </c>
      <c r="O72">
        <v>0.34200000000000003</v>
      </c>
      <c r="P72">
        <v>0.32800000000000001</v>
      </c>
      <c r="Q72">
        <v>0.30499999999999999</v>
      </c>
    </row>
    <row r="73" spans="1:17" x14ac:dyDescent="0.45">
      <c r="A73" t="s">
        <v>168</v>
      </c>
      <c r="B73" t="s">
        <v>35</v>
      </c>
      <c r="C73">
        <v>365</v>
      </c>
      <c r="D73">
        <v>239</v>
      </c>
      <c r="E73">
        <v>89.3</v>
      </c>
      <c r="F73">
        <v>110.1</v>
      </c>
      <c r="G73">
        <v>12.2</v>
      </c>
      <c r="H73">
        <v>25</v>
      </c>
      <c r="I73">
        <v>0.105</v>
      </c>
      <c r="J73">
        <v>99</v>
      </c>
      <c r="K73">
        <v>0.41399999999999998</v>
      </c>
      <c r="L73">
        <v>0.27700000000000002</v>
      </c>
      <c r="M73">
        <v>0.26200000000000001</v>
      </c>
      <c r="N73">
        <v>0.46100000000000002</v>
      </c>
      <c r="O73">
        <v>0.45</v>
      </c>
      <c r="P73">
        <v>0.34899999999999998</v>
      </c>
      <c r="Q73">
        <v>0.34300000000000003</v>
      </c>
    </row>
    <row r="74" spans="1:17" x14ac:dyDescent="0.45">
      <c r="A74" t="s">
        <v>167</v>
      </c>
      <c r="B74" t="s">
        <v>18</v>
      </c>
      <c r="C74">
        <v>370</v>
      </c>
      <c r="D74">
        <v>269</v>
      </c>
      <c r="E74">
        <v>89.3</v>
      </c>
      <c r="F74">
        <v>114.4</v>
      </c>
      <c r="G74">
        <v>22.6</v>
      </c>
      <c r="H74">
        <v>30</v>
      </c>
      <c r="I74">
        <v>0.112</v>
      </c>
      <c r="J74">
        <v>106</v>
      </c>
      <c r="K74">
        <v>0.39400000000000002</v>
      </c>
      <c r="L74">
        <v>0.23400000000000001</v>
      </c>
      <c r="M74">
        <v>0.23799999999999999</v>
      </c>
      <c r="N74">
        <v>0.49399999999999999</v>
      </c>
      <c r="O74">
        <v>0.45200000000000001</v>
      </c>
      <c r="P74">
        <v>0.34</v>
      </c>
      <c r="Q74">
        <v>0.32700000000000001</v>
      </c>
    </row>
    <row r="75" spans="1:17" x14ac:dyDescent="0.45">
      <c r="A75" t="s">
        <v>1907</v>
      </c>
      <c r="B75" t="s">
        <v>132</v>
      </c>
      <c r="C75">
        <v>307</v>
      </c>
      <c r="D75">
        <v>211</v>
      </c>
      <c r="E75">
        <v>89.2</v>
      </c>
      <c r="F75">
        <v>110</v>
      </c>
      <c r="G75">
        <v>15.5</v>
      </c>
      <c r="H75">
        <v>13</v>
      </c>
      <c r="I75">
        <v>6.2E-2</v>
      </c>
      <c r="J75">
        <v>78</v>
      </c>
      <c r="K75">
        <v>0.37</v>
      </c>
      <c r="L75">
        <v>0.22800000000000001</v>
      </c>
      <c r="M75">
        <v>0.25600000000000001</v>
      </c>
      <c r="N75">
        <v>0.38400000000000001</v>
      </c>
      <c r="O75">
        <v>0.40799999999999997</v>
      </c>
      <c r="P75">
        <v>0.31</v>
      </c>
      <c r="Q75">
        <v>0.33100000000000002</v>
      </c>
    </row>
    <row r="76" spans="1:17" x14ac:dyDescent="0.45">
      <c r="A76" t="s">
        <v>205</v>
      </c>
      <c r="B76" t="s">
        <v>36</v>
      </c>
      <c r="C76">
        <v>379</v>
      </c>
      <c r="D76">
        <v>266</v>
      </c>
      <c r="E76">
        <v>89.2</v>
      </c>
      <c r="F76">
        <v>113.3</v>
      </c>
      <c r="G76">
        <v>18.600000000000001</v>
      </c>
      <c r="H76">
        <v>22</v>
      </c>
      <c r="I76">
        <v>8.3000000000000004E-2</v>
      </c>
      <c r="J76">
        <v>97</v>
      </c>
      <c r="K76">
        <v>0.36499999999999999</v>
      </c>
      <c r="L76">
        <v>0.22800000000000001</v>
      </c>
      <c r="M76">
        <v>0.254</v>
      </c>
      <c r="N76">
        <v>0.41099999999999998</v>
      </c>
      <c r="O76">
        <v>0.42599999999999999</v>
      </c>
      <c r="P76">
        <v>0.314</v>
      </c>
      <c r="Q76">
        <v>0.33</v>
      </c>
    </row>
    <row r="77" spans="1:17" x14ac:dyDescent="0.45">
      <c r="A77" t="s">
        <v>99</v>
      </c>
      <c r="B77" t="s">
        <v>18</v>
      </c>
      <c r="C77">
        <v>391</v>
      </c>
      <c r="D77">
        <v>289</v>
      </c>
      <c r="E77">
        <v>89.2</v>
      </c>
      <c r="F77">
        <v>109.3</v>
      </c>
      <c r="G77">
        <v>17.600000000000001</v>
      </c>
      <c r="H77">
        <v>24</v>
      </c>
      <c r="I77">
        <v>8.3000000000000004E-2</v>
      </c>
      <c r="J77">
        <v>117</v>
      </c>
      <c r="K77">
        <v>0.40500000000000003</v>
      </c>
      <c r="L77">
        <v>0.28100000000000003</v>
      </c>
      <c r="M77">
        <v>0.27</v>
      </c>
      <c r="N77">
        <v>0.45200000000000001</v>
      </c>
      <c r="O77">
        <v>0.44500000000000001</v>
      </c>
      <c r="P77">
        <v>0.34399999999999997</v>
      </c>
      <c r="Q77">
        <v>0.33900000000000002</v>
      </c>
    </row>
    <row r="78" spans="1:17" x14ac:dyDescent="0.45">
      <c r="A78" t="s">
        <v>155</v>
      </c>
      <c r="B78" t="s">
        <v>28</v>
      </c>
      <c r="C78">
        <v>410</v>
      </c>
      <c r="D78">
        <v>284</v>
      </c>
      <c r="E78">
        <v>89.1</v>
      </c>
      <c r="F78">
        <v>112.3</v>
      </c>
      <c r="G78">
        <v>14.1</v>
      </c>
      <c r="H78">
        <v>28</v>
      </c>
      <c r="I78">
        <v>9.9000000000000005E-2</v>
      </c>
      <c r="J78">
        <v>115</v>
      </c>
      <c r="K78">
        <v>0.40500000000000003</v>
      </c>
      <c r="L78">
        <v>0.29199999999999998</v>
      </c>
      <c r="M78">
        <v>0.28199999999999997</v>
      </c>
      <c r="N78">
        <v>0.49099999999999999</v>
      </c>
      <c r="O78">
        <v>0.48</v>
      </c>
      <c r="P78">
        <v>0.38100000000000001</v>
      </c>
      <c r="Q78">
        <v>0.378</v>
      </c>
    </row>
    <row r="79" spans="1:17" x14ac:dyDescent="0.45">
      <c r="A79" t="s">
        <v>79</v>
      </c>
      <c r="B79" t="s">
        <v>80</v>
      </c>
      <c r="C79">
        <v>384</v>
      </c>
      <c r="D79">
        <v>267</v>
      </c>
      <c r="E79">
        <v>89.1</v>
      </c>
      <c r="F79">
        <v>110</v>
      </c>
      <c r="G79">
        <v>15</v>
      </c>
      <c r="H79">
        <v>19</v>
      </c>
      <c r="I79">
        <v>7.0999999999999994E-2</v>
      </c>
      <c r="J79">
        <v>113</v>
      </c>
      <c r="K79">
        <v>0.42299999999999999</v>
      </c>
      <c r="L79">
        <v>0.27100000000000002</v>
      </c>
      <c r="M79">
        <v>0.28599999999999998</v>
      </c>
      <c r="N79">
        <v>0.48499999999999999</v>
      </c>
      <c r="O79">
        <v>0.46500000000000002</v>
      </c>
      <c r="P79">
        <v>0.35699999999999998</v>
      </c>
      <c r="Q79">
        <v>0.35899999999999999</v>
      </c>
    </row>
    <row r="80" spans="1:17" x14ac:dyDescent="0.45">
      <c r="A80" t="s">
        <v>37</v>
      </c>
      <c r="B80" t="s">
        <v>30</v>
      </c>
      <c r="C80">
        <v>317</v>
      </c>
      <c r="D80">
        <v>178</v>
      </c>
      <c r="E80">
        <v>89.1</v>
      </c>
      <c r="F80">
        <v>109</v>
      </c>
      <c r="G80">
        <v>18.2</v>
      </c>
      <c r="H80">
        <v>21</v>
      </c>
      <c r="I80">
        <v>0.11799999999999999</v>
      </c>
      <c r="J80">
        <v>66</v>
      </c>
      <c r="K80">
        <v>0.371</v>
      </c>
      <c r="L80">
        <v>0.27800000000000002</v>
      </c>
      <c r="M80">
        <v>0.22900000000000001</v>
      </c>
      <c r="N80">
        <v>0.48399999999999999</v>
      </c>
      <c r="O80">
        <v>0.44700000000000001</v>
      </c>
      <c r="P80">
        <v>0.36899999999999999</v>
      </c>
      <c r="Q80">
        <v>0.33600000000000002</v>
      </c>
    </row>
    <row r="81" spans="1:17" x14ac:dyDescent="0.45">
      <c r="A81" t="s">
        <v>169</v>
      </c>
      <c r="B81" t="s">
        <v>35</v>
      </c>
      <c r="C81">
        <v>298</v>
      </c>
      <c r="D81">
        <v>217</v>
      </c>
      <c r="E81">
        <v>89</v>
      </c>
      <c r="F81">
        <v>111.1</v>
      </c>
      <c r="G81">
        <v>4.5</v>
      </c>
      <c r="H81">
        <v>10</v>
      </c>
      <c r="I81">
        <v>4.5999999999999999E-2</v>
      </c>
      <c r="J81">
        <v>97</v>
      </c>
      <c r="K81">
        <v>0.44700000000000001</v>
      </c>
      <c r="L81">
        <v>0.26800000000000002</v>
      </c>
      <c r="M81">
        <v>0.27400000000000002</v>
      </c>
      <c r="N81">
        <v>0.38200000000000001</v>
      </c>
      <c r="O81">
        <v>0.39200000000000002</v>
      </c>
      <c r="P81">
        <v>0.30199999999999999</v>
      </c>
      <c r="Q81">
        <v>0.307</v>
      </c>
    </row>
    <row r="82" spans="1:17" x14ac:dyDescent="0.45">
      <c r="A82" t="s">
        <v>137</v>
      </c>
      <c r="B82" t="s">
        <v>80</v>
      </c>
      <c r="C82">
        <v>347</v>
      </c>
      <c r="D82">
        <v>216</v>
      </c>
      <c r="E82">
        <v>89</v>
      </c>
      <c r="F82">
        <v>108.5</v>
      </c>
      <c r="G82">
        <v>12.7</v>
      </c>
      <c r="H82">
        <v>18</v>
      </c>
      <c r="I82">
        <v>8.3000000000000004E-2</v>
      </c>
      <c r="J82">
        <v>82</v>
      </c>
      <c r="K82">
        <v>0.38</v>
      </c>
      <c r="L82">
        <v>0.26</v>
      </c>
      <c r="M82">
        <v>0.247</v>
      </c>
      <c r="N82">
        <v>0.42399999999999999</v>
      </c>
      <c r="O82">
        <v>0.39400000000000002</v>
      </c>
      <c r="P82">
        <v>0.35499999999999998</v>
      </c>
      <c r="Q82">
        <v>0.33800000000000002</v>
      </c>
    </row>
    <row r="83" spans="1:17" x14ac:dyDescent="0.45">
      <c r="A83" t="s">
        <v>3635</v>
      </c>
      <c r="B83" t="s">
        <v>26</v>
      </c>
      <c r="C83">
        <v>296</v>
      </c>
      <c r="D83">
        <v>177</v>
      </c>
      <c r="E83">
        <v>88.9</v>
      </c>
      <c r="F83">
        <v>109.3</v>
      </c>
      <c r="G83">
        <v>22.5</v>
      </c>
      <c r="H83">
        <v>24</v>
      </c>
      <c r="I83">
        <v>0.13600000000000001</v>
      </c>
      <c r="J83">
        <v>63</v>
      </c>
      <c r="K83">
        <v>0.35599999999999998</v>
      </c>
      <c r="L83">
        <v>0.219</v>
      </c>
      <c r="M83">
        <v>0.22</v>
      </c>
      <c r="N83">
        <v>0.39500000000000002</v>
      </c>
      <c r="O83">
        <v>0.40500000000000003</v>
      </c>
      <c r="P83">
        <v>0.31</v>
      </c>
      <c r="Q83">
        <v>0.32</v>
      </c>
    </row>
    <row r="84" spans="1:17" x14ac:dyDescent="0.45">
      <c r="A84" t="s">
        <v>186</v>
      </c>
      <c r="B84" t="s">
        <v>80</v>
      </c>
      <c r="C84">
        <v>313</v>
      </c>
      <c r="D84">
        <v>224</v>
      </c>
      <c r="E84">
        <v>88.9</v>
      </c>
      <c r="F84">
        <v>114.2</v>
      </c>
      <c r="G84">
        <v>8.3000000000000007</v>
      </c>
      <c r="H84">
        <v>10</v>
      </c>
      <c r="I84">
        <v>4.4999999999999998E-2</v>
      </c>
      <c r="J84">
        <v>88</v>
      </c>
      <c r="K84">
        <v>0.39300000000000002</v>
      </c>
      <c r="L84">
        <v>0.23100000000000001</v>
      </c>
      <c r="M84">
        <v>0.224</v>
      </c>
      <c r="N84">
        <v>0.30199999999999999</v>
      </c>
      <c r="O84">
        <v>0.33100000000000002</v>
      </c>
      <c r="P84">
        <v>0.26500000000000001</v>
      </c>
      <c r="Q84">
        <v>0.27600000000000002</v>
      </c>
    </row>
    <row r="85" spans="1:17" x14ac:dyDescent="0.45">
      <c r="A85" t="s">
        <v>528</v>
      </c>
      <c r="B85" t="s">
        <v>80</v>
      </c>
      <c r="C85">
        <v>314</v>
      </c>
      <c r="D85">
        <v>250</v>
      </c>
      <c r="E85">
        <v>88.9</v>
      </c>
      <c r="F85">
        <v>110.6</v>
      </c>
      <c r="G85">
        <v>8.1999999999999993</v>
      </c>
      <c r="H85">
        <v>20</v>
      </c>
      <c r="I85">
        <v>0.08</v>
      </c>
      <c r="J85">
        <v>98</v>
      </c>
      <c r="K85">
        <v>0.39200000000000002</v>
      </c>
      <c r="L85">
        <v>0.27700000000000002</v>
      </c>
      <c r="M85">
        <v>0.28899999999999998</v>
      </c>
      <c r="N85">
        <v>0.433</v>
      </c>
      <c r="O85">
        <v>0.47299999999999998</v>
      </c>
      <c r="P85">
        <v>0.32200000000000001</v>
      </c>
      <c r="Q85">
        <v>0.34100000000000003</v>
      </c>
    </row>
    <row r="86" spans="1:17" x14ac:dyDescent="0.45">
      <c r="A86" t="s">
        <v>111</v>
      </c>
      <c r="B86" t="s">
        <v>89</v>
      </c>
      <c r="C86">
        <v>377</v>
      </c>
      <c r="D86">
        <v>247</v>
      </c>
      <c r="E86">
        <v>88.8</v>
      </c>
      <c r="F86">
        <v>110</v>
      </c>
      <c r="G86">
        <v>9.9</v>
      </c>
      <c r="H86">
        <v>28</v>
      </c>
      <c r="I86">
        <v>0.113</v>
      </c>
      <c r="J86">
        <v>93</v>
      </c>
      <c r="K86">
        <v>0.377</v>
      </c>
      <c r="L86">
        <v>0.255</v>
      </c>
      <c r="M86">
        <v>0.23300000000000001</v>
      </c>
      <c r="N86">
        <v>0.41899999999999998</v>
      </c>
      <c r="O86">
        <v>0.42099999999999999</v>
      </c>
      <c r="P86">
        <v>0.32</v>
      </c>
      <c r="Q86">
        <v>0.31</v>
      </c>
    </row>
    <row r="87" spans="1:17" x14ac:dyDescent="0.45">
      <c r="A87" t="s">
        <v>119</v>
      </c>
      <c r="B87" t="s">
        <v>57</v>
      </c>
      <c r="C87">
        <v>385</v>
      </c>
      <c r="D87">
        <v>257</v>
      </c>
      <c r="E87">
        <v>88.7</v>
      </c>
      <c r="F87">
        <v>108</v>
      </c>
      <c r="G87">
        <v>16.5</v>
      </c>
      <c r="H87">
        <v>20</v>
      </c>
      <c r="I87">
        <v>7.8E-2</v>
      </c>
      <c r="J87">
        <v>107</v>
      </c>
      <c r="K87">
        <v>0.41599999999999998</v>
      </c>
      <c r="L87">
        <v>0.245</v>
      </c>
      <c r="M87">
        <v>0.252</v>
      </c>
      <c r="N87">
        <v>0.442</v>
      </c>
      <c r="O87">
        <v>0.42899999999999999</v>
      </c>
      <c r="P87">
        <v>0.34200000000000003</v>
      </c>
      <c r="Q87">
        <v>0.34</v>
      </c>
    </row>
    <row r="88" spans="1:17" x14ac:dyDescent="0.45">
      <c r="A88" t="s">
        <v>452</v>
      </c>
      <c r="B88" t="s">
        <v>39</v>
      </c>
      <c r="C88">
        <v>337</v>
      </c>
      <c r="D88">
        <v>203</v>
      </c>
      <c r="E88">
        <v>88.7</v>
      </c>
      <c r="F88">
        <v>108.5</v>
      </c>
      <c r="G88">
        <v>12.3</v>
      </c>
      <c r="H88">
        <v>25</v>
      </c>
      <c r="I88">
        <v>0.123</v>
      </c>
      <c r="J88">
        <v>80</v>
      </c>
      <c r="K88">
        <v>0.39400000000000002</v>
      </c>
      <c r="L88">
        <v>0.223</v>
      </c>
      <c r="M88">
        <v>0.245</v>
      </c>
      <c r="N88">
        <v>0.38100000000000001</v>
      </c>
      <c r="O88">
        <v>0.46200000000000002</v>
      </c>
      <c r="P88">
        <v>0.317</v>
      </c>
      <c r="Q88">
        <v>0.35099999999999998</v>
      </c>
    </row>
    <row r="89" spans="1:17" x14ac:dyDescent="0.45">
      <c r="A89" t="s">
        <v>69</v>
      </c>
      <c r="B89" t="s">
        <v>62</v>
      </c>
      <c r="C89">
        <v>333</v>
      </c>
      <c r="D89">
        <v>244</v>
      </c>
      <c r="E89">
        <v>88.7</v>
      </c>
      <c r="F89">
        <v>111.7</v>
      </c>
      <c r="G89">
        <v>15.9</v>
      </c>
      <c r="H89">
        <v>16</v>
      </c>
      <c r="I89">
        <v>6.6000000000000003E-2</v>
      </c>
      <c r="J89">
        <v>91</v>
      </c>
      <c r="K89">
        <v>0.373</v>
      </c>
      <c r="L89">
        <v>0.24199999999999999</v>
      </c>
      <c r="M89">
        <v>0.248</v>
      </c>
      <c r="N89">
        <v>0.41599999999999998</v>
      </c>
      <c r="O89">
        <v>0.40200000000000002</v>
      </c>
      <c r="P89">
        <v>0.32200000000000001</v>
      </c>
      <c r="Q89">
        <v>0.318</v>
      </c>
    </row>
    <row r="90" spans="1:17" x14ac:dyDescent="0.45">
      <c r="A90" t="s">
        <v>103</v>
      </c>
      <c r="B90" t="s">
        <v>41</v>
      </c>
      <c r="C90">
        <v>366</v>
      </c>
      <c r="D90">
        <v>277</v>
      </c>
      <c r="E90">
        <v>88.6</v>
      </c>
      <c r="F90">
        <v>109.4</v>
      </c>
      <c r="G90">
        <v>15.9</v>
      </c>
      <c r="H90">
        <v>20</v>
      </c>
      <c r="I90">
        <v>7.1999999999999995E-2</v>
      </c>
      <c r="J90">
        <v>110</v>
      </c>
      <c r="K90">
        <v>0.39700000000000002</v>
      </c>
      <c r="L90">
        <v>0.26600000000000001</v>
      </c>
      <c r="M90">
        <v>0.25800000000000001</v>
      </c>
      <c r="N90">
        <v>0.42799999999999999</v>
      </c>
      <c r="O90">
        <v>0.41599999999999998</v>
      </c>
      <c r="P90">
        <v>0.314</v>
      </c>
      <c r="Q90">
        <v>0.30499999999999999</v>
      </c>
    </row>
    <row r="91" spans="1:17" x14ac:dyDescent="0.45">
      <c r="A91" t="s">
        <v>118</v>
      </c>
      <c r="B91" t="s">
        <v>117</v>
      </c>
      <c r="C91">
        <v>381</v>
      </c>
      <c r="D91">
        <v>292</v>
      </c>
      <c r="E91">
        <v>88.6</v>
      </c>
      <c r="F91">
        <v>108.7</v>
      </c>
      <c r="G91">
        <v>12.4</v>
      </c>
      <c r="H91">
        <v>15</v>
      </c>
      <c r="I91">
        <v>5.0999999999999997E-2</v>
      </c>
      <c r="J91">
        <v>110</v>
      </c>
      <c r="K91">
        <v>0.377</v>
      </c>
      <c r="L91">
        <v>0.27</v>
      </c>
      <c r="M91">
        <v>0.26900000000000002</v>
      </c>
      <c r="N91">
        <v>0.40799999999999997</v>
      </c>
      <c r="O91">
        <v>0.41</v>
      </c>
      <c r="P91">
        <v>0.32900000000000001</v>
      </c>
      <c r="Q91">
        <v>0.32900000000000001</v>
      </c>
    </row>
    <row r="92" spans="1:17" x14ac:dyDescent="0.45">
      <c r="A92" t="s">
        <v>176</v>
      </c>
      <c r="B92" t="s">
        <v>32</v>
      </c>
      <c r="C92">
        <v>369</v>
      </c>
      <c r="D92">
        <v>283</v>
      </c>
      <c r="E92">
        <v>88.5</v>
      </c>
      <c r="F92">
        <v>113.7</v>
      </c>
      <c r="G92">
        <v>19.3</v>
      </c>
      <c r="H92">
        <v>16</v>
      </c>
      <c r="I92">
        <v>5.7000000000000002E-2</v>
      </c>
      <c r="J92">
        <v>87</v>
      </c>
      <c r="K92">
        <v>0.307</v>
      </c>
      <c r="L92">
        <v>0.254</v>
      </c>
      <c r="M92">
        <v>0.252</v>
      </c>
      <c r="N92">
        <v>0.40200000000000002</v>
      </c>
      <c r="O92">
        <v>0.39300000000000002</v>
      </c>
      <c r="P92">
        <v>0.311</v>
      </c>
      <c r="Q92">
        <v>0.307</v>
      </c>
    </row>
    <row r="93" spans="1:17" x14ac:dyDescent="0.45">
      <c r="A93" t="s">
        <v>149</v>
      </c>
      <c r="B93" t="s">
        <v>64</v>
      </c>
      <c r="C93">
        <v>398</v>
      </c>
      <c r="D93">
        <v>276</v>
      </c>
      <c r="E93">
        <v>88.5</v>
      </c>
      <c r="F93">
        <v>116.3</v>
      </c>
      <c r="G93">
        <v>15</v>
      </c>
      <c r="H93">
        <v>32</v>
      </c>
      <c r="I93">
        <v>0.11600000000000001</v>
      </c>
      <c r="J93">
        <v>113</v>
      </c>
      <c r="K93">
        <v>0.40899999999999997</v>
      </c>
      <c r="L93">
        <v>0.24299999999999999</v>
      </c>
      <c r="M93">
        <v>0.248</v>
      </c>
      <c r="N93">
        <v>0.45500000000000002</v>
      </c>
      <c r="O93">
        <v>0.45100000000000001</v>
      </c>
      <c r="P93">
        <v>0.33500000000000002</v>
      </c>
      <c r="Q93">
        <v>0.33300000000000002</v>
      </c>
    </row>
    <row r="94" spans="1:17" x14ac:dyDescent="0.45">
      <c r="A94" t="s">
        <v>212</v>
      </c>
      <c r="B94" t="s">
        <v>22</v>
      </c>
      <c r="C94">
        <v>380</v>
      </c>
      <c r="D94">
        <v>293</v>
      </c>
      <c r="E94">
        <v>88.4</v>
      </c>
      <c r="F94">
        <v>110.1</v>
      </c>
      <c r="G94">
        <v>10.5</v>
      </c>
      <c r="H94">
        <v>16</v>
      </c>
      <c r="I94">
        <v>5.5E-2</v>
      </c>
      <c r="J94">
        <v>107</v>
      </c>
      <c r="K94">
        <v>0.36499999999999999</v>
      </c>
      <c r="L94">
        <v>0.24099999999999999</v>
      </c>
      <c r="M94">
        <v>0.26200000000000001</v>
      </c>
      <c r="N94">
        <v>0.39</v>
      </c>
      <c r="O94">
        <v>0.40200000000000002</v>
      </c>
      <c r="P94">
        <v>0.29899999999999999</v>
      </c>
      <c r="Q94">
        <v>0.314</v>
      </c>
    </row>
    <row r="95" spans="1:17" x14ac:dyDescent="0.45">
      <c r="A95" t="s">
        <v>147</v>
      </c>
      <c r="B95" t="s">
        <v>24</v>
      </c>
      <c r="C95">
        <v>408</v>
      </c>
      <c r="D95">
        <v>270</v>
      </c>
      <c r="E95">
        <v>88.4</v>
      </c>
      <c r="F95">
        <v>112.3</v>
      </c>
      <c r="G95">
        <v>20.3</v>
      </c>
      <c r="H95">
        <v>28</v>
      </c>
      <c r="I95">
        <v>0.104</v>
      </c>
      <c r="J95">
        <v>105</v>
      </c>
      <c r="K95">
        <v>0.38900000000000001</v>
      </c>
      <c r="L95">
        <v>0.23699999999999999</v>
      </c>
      <c r="M95">
        <v>0.247</v>
      </c>
      <c r="N95">
        <v>0.41299999999999998</v>
      </c>
      <c r="O95">
        <v>0.45300000000000001</v>
      </c>
      <c r="P95">
        <v>0.32300000000000001</v>
      </c>
      <c r="Q95">
        <v>0.33900000000000002</v>
      </c>
    </row>
    <row r="96" spans="1:17" x14ac:dyDescent="0.45">
      <c r="A96" t="s">
        <v>127</v>
      </c>
      <c r="B96" t="s">
        <v>22</v>
      </c>
      <c r="C96">
        <v>368</v>
      </c>
      <c r="D96">
        <v>249</v>
      </c>
      <c r="E96">
        <v>88.3</v>
      </c>
      <c r="F96">
        <v>108.9</v>
      </c>
      <c r="G96">
        <v>17.7</v>
      </c>
      <c r="H96">
        <v>16</v>
      </c>
      <c r="I96">
        <v>6.4000000000000001E-2</v>
      </c>
      <c r="J96">
        <v>89</v>
      </c>
      <c r="K96">
        <v>0.35699999999999998</v>
      </c>
      <c r="L96">
        <v>0.224</v>
      </c>
      <c r="M96">
        <v>0.219</v>
      </c>
      <c r="N96">
        <v>0.34</v>
      </c>
      <c r="O96">
        <v>0.35099999999999998</v>
      </c>
      <c r="P96">
        <v>0.28399999999999997</v>
      </c>
      <c r="Q96">
        <v>0.28999999999999998</v>
      </c>
    </row>
    <row r="97" spans="1:17" x14ac:dyDescent="0.45">
      <c r="A97" t="s">
        <v>204</v>
      </c>
      <c r="B97" t="s">
        <v>52</v>
      </c>
      <c r="C97">
        <v>308</v>
      </c>
      <c r="D97">
        <v>202</v>
      </c>
      <c r="E97">
        <v>88.3</v>
      </c>
      <c r="F97">
        <v>110.7</v>
      </c>
      <c r="G97">
        <v>11.7</v>
      </c>
      <c r="H97">
        <v>16</v>
      </c>
      <c r="I97">
        <v>7.9000000000000001E-2</v>
      </c>
      <c r="J97">
        <v>80</v>
      </c>
      <c r="K97">
        <v>0.39600000000000002</v>
      </c>
      <c r="L97">
        <v>0.21199999999999999</v>
      </c>
      <c r="M97">
        <v>0.24099999999999999</v>
      </c>
      <c r="N97">
        <v>0.35699999999999998</v>
      </c>
      <c r="O97">
        <v>0.39800000000000002</v>
      </c>
      <c r="P97">
        <v>0.29799999999999999</v>
      </c>
      <c r="Q97">
        <v>0.32300000000000001</v>
      </c>
    </row>
    <row r="98" spans="1:17" x14ac:dyDescent="0.45">
      <c r="A98" t="s">
        <v>144</v>
      </c>
      <c r="B98" t="s">
        <v>48</v>
      </c>
      <c r="C98">
        <v>380</v>
      </c>
      <c r="D98">
        <v>297</v>
      </c>
      <c r="E98">
        <v>88.3</v>
      </c>
      <c r="F98">
        <v>109.5</v>
      </c>
      <c r="G98">
        <v>9.6</v>
      </c>
      <c r="H98">
        <v>13</v>
      </c>
      <c r="I98">
        <v>4.3999999999999997E-2</v>
      </c>
      <c r="J98">
        <v>115</v>
      </c>
      <c r="K98">
        <v>0.38700000000000001</v>
      </c>
      <c r="L98">
        <v>0.27700000000000002</v>
      </c>
      <c r="M98">
        <v>0.27900000000000003</v>
      </c>
      <c r="N98">
        <v>0.38900000000000001</v>
      </c>
      <c r="O98">
        <v>0.4</v>
      </c>
      <c r="P98">
        <v>0.311</v>
      </c>
      <c r="Q98">
        <v>0.31900000000000001</v>
      </c>
    </row>
    <row r="99" spans="1:17" x14ac:dyDescent="0.45">
      <c r="A99" t="s">
        <v>91</v>
      </c>
      <c r="B99" t="s">
        <v>35</v>
      </c>
      <c r="C99">
        <v>405</v>
      </c>
      <c r="D99">
        <v>273</v>
      </c>
      <c r="E99">
        <v>88.3</v>
      </c>
      <c r="F99">
        <v>107.2</v>
      </c>
      <c r="G99">
        <v>19.5</v>
      </c>
      <c r="H99">
        <v>21</v>
      </c>
      <c r="I99">
        <v>7.6999999999999999E-2</v>
      </c>
      <c r="J99">
        <v>103</v>
      </c>
      <c r="K99">
        <v>0.377</v>
      </c>
      <c r="L99">
        <v>0.26500000000000001</v>
      </c>
      <c r="M99">
        <v>0.224</v>
      </c>
      <c r="N99">
        <v>0.436</v>
      </c>
      <c r="O99">
        <v>0.36899999999999999</v>
      </c>
      <c r="P99">
        <v>0.313</v>
      </c>
      <c r="Q99">
        <v>0.26900000000000002</v>
      </c>
    </row>
    <row r="100" spans="1:17" x14ac:dyDescent="0.45">
      <c r="A100" t="s">
        <v>135</v>
      </c>
      <c r="B100" t="s">
        <v>48</v>
      </c>
      <c r="C100">
        <v>389</v>
      </c>
      <c r="D100">
        <v>305</v>
      </c>
      <c r="E100">
        <v>88.2</v>
      </c>
      <c r="F100">
        <v>107.2</v>
      </c>
      <c r="G100">
        <v>18.2</v>
      </c>
      <c r="H100">
        <v>14</v>
      </c>
      <c r="I100">
        <v>4.5999999999999999E-2</v>
      </c>
      <c r="J100">
        <v>111</v>
      </c>
      <c r="K100">
        <v>0.36399999999999999</v>
      </c>
      <c r="L100">
        <v>0.254</v>
      </c>
      <c r="M100">
        <v>0.24199999999999999</v>
      </c>
      <c r="N100">
        <v>0.41</v>
      </c>
      <c r="O100">
        <v>0.374</v>
      </c>
      <c r="P100">
        <v>0.318</v>
      </c>
      <c r="Q100">
        <v>0.3</v>
      </c>
    </row>
    <row r="101" spans="1:17" x14ac:dyDescent="0.45">
      <c r="A101" t="s">
        <v>88</v>
      </c>
      <c r="B101" t="s">
        <v>89</v>
      </c>
      <c r="C101">
        <v>383</v>
      </c>
      <c r="D101">
        <v>277</v>
      </c>
      <c r="E101">
        <v>88.2</v>
      </c>
      <c r="F101">
        <v>110.6</v>
      </c>
      <c r="G101">
        <v>12.7</v>
      </c>
      <c r="H101">
        <v>19</v>
      </c>
      <c r="I101">
        <v>6.9000000000000006E-2</v>
      </c>
      <c r="J101">
        <v>104</v>
      </c>
      <c r="K101">
        <v>0.375</v>
      </c>
      <c r="L101">
        <v>0.22700000000000001</v>
      </c>
      <c r="M101">
        <v>0.23200000000000001</v>
      </c>
      <c r="N101">
        <v>0.34799999999999998</v>
      </c>
      <c r="O101">
        <v>0.377</v>
      </c>
      <c r="P101">
        <v>0.28000000000000003</v>
      </c>
      <c r="Q101">
        <v>0.29299999999999998</v>
      </c>
    </row>
    <row r="102" spans="1:17" x14ac:dyDescent="0.45">
      <c r="A102" t="s">
        <v>201</v>
      </c>
      <c r="B102" t="s">
        <v>117</v>
      </c>
      <c r="C102">
        <v>330</v>
      </c>
      <c r="D102">
        <v>177</v>
      </c>
      <c r="E102">
        <v>88.2</v>
      </c>
      <c r="F102">
        <v>111</v>
      </c>
      <c r="G102">
        <v>20.5</v>
      </c>
      <c r="H102">
        <v>29</v>
      </c>
      <c r="I102">
        <v>0.16400000000000001</v>
      </c>
      <c r="J102">
        <v>67</v>
      </c>
      <c r="K102">
        <v>0.379</v>
      </c>
      <c r="L102">
        <v>0.20899999999999999</v>
      </c>
      <c r="M102">
        <v>0.21199999999999999</v>
      </c>
      <c r="N102">
        <v>0.42099999999999999</v>
      </c>
      <c r="O102">
        <v>0.443</v>
      </c>
      <c r="P102">
        <v>0.30399999999999999</v>
      </c>
      <c r="Q102">
        <v>0.313</v>
      </c>
    </row>
    <row r="103" spans="1:17" x14ac:dyDescent="0.45">
      <c r="A103" t="s">
        <v>51</v>
      </c>
      <c r="B103" t="s">
        <v>52</v>
      </c>
      <c r="C103">
        <v>323</v>
      </c>
      <c r="D103">
        <v>206</v>
      </c>
      <c r="E103">
        <v>88.1</v>
      </c>
      <c r="F103">
        <v>111.1</v>
      </c>
      <c r="G103">
        <v>12.4</v>
      </c>
      <c r="H103">
        <v>20</v>
      </c>
      <c r="I103">
        <v>9.7000000000000003E-2</v>
      </c>
      <c r="J103">
        <v>76</v>
      </c>
      <c r="K103">
        <v>0.36899999999999999</v>
      </c>
      <c r="L103">
        <v>0.23200000000000001</v>
      </c>
      <c r="M103">
        <v>0.23</v>
      </c>
      <c r="N103">
        <v>0.36299999999999999</v>
      </c>
      <c r="O103">
        <v>0.40699999999999997</v>
      </c>
      <c r="P103">
        <v>0.307</v>
      </c>
      <c r="Q103">
        <v>0.32</v>
      </c>
    </row>
    <row r="104" spans="1:17" x14ac:dyDescent="0.45">
      <c r="A104" t="s">
        <v>3688</v>
      </c>
      <c r="B104" t="s">
        <v>28</v>
      </c>
      <c r="C104">
        <v>300</v>
      </c>
      <c r="D104">
        <v>204</v>
      </c>
      <c r="E104">
        <v>88.1</v>
      </c>
      <c r="F104">
        <v>111.1</v>
      </c>
      <c r="G104">
        <v>22.3</v>
      </c>
      <c r="H104">
        <v>22</v>
      </c>
      <c r="I104">
        <v>0.108</v>
      </c>
      <c r="J104">
        <v>84</v>
      </c>
      <c r="K104">
        <v>0.41199999999999998</v>
      </c>
      <c r="L104">
        <v>0.255</v>
      </c>
      <c r="M104">
        <v>0.247</v>
      </c>
      <c r="N104">
        <v>0.4</v>
      </c>
      <c r="O104">
        <v>0.42</v>
      </c>
      <c r="P104">
        <v>0.309</v>
      </c>
      <c r="Q104">
        <v>0.314</v>
      </c>
    </row>
    <row r="105" spans="1:17" x14ac:dyDescent="0.45">
      <c r="A105" t="s">
        <v>188</v>
      </c>
      <c r="B105" t="s">
        <v>75</v>
      </c>
      <c r="C105">
        <v>370</v>
      </c>
      <c r="D105">
        <v>263</v>
      </c>
      <c r="E105">
        <v>88.1</v>
      </c>
      <c r="F105">
        <v>107.8</v>
      </c>
      <c r="G105">
        <v>15.3</v>
      </c>
      <c r="H105">
        <v>14</v>
      </c>
      <c r="I105">
        <v>5.2999999999999999E-2</v>
      </c>
      <c r="J105">
        <v>97</v>
      </c>
      <c r="K105">
        <v>0.36899999999999999</v>
      </c>
      <c r="L105">
        <v>0.22500000000000001</v>
      </c>
      <c r="M105">
        <v>0.254</v>
      </c>
      <c r="N105">
        <v>0.377</v>
      </c>
      <c r="O105">
        <v>0.371</v>
      </c>
      <c r="P105">
        <v>0.309</v>
      </c>
      <c r="Q105">
        <v>0.32400000000000001</v>
      </c>
    </row>
    <row r="106" spans="1:17" x14ac:dyDescent="0.45">
      <c r="A106" t="s">
        <v>164</v>
      </c>
      <c r="B106" t="s">
        <v>54</v>
      </c>
      <c r="C106">
        <v>335</v>
      </c>
      <c r="D106">
        <v>235</v>
      </c>
      <c r="E106">
        <v>88.1</v>
      </c>
      <c r="F106">
        <v>111.3</v>
      </c>
      <c r="G106">
        <v>12.3</v>
      </c>
      <c r="H106">
        <v>20</v>
      </c>
      <c r="I106">
        <v>8.5000000000000006E-2</v>
      </c>
      <c r="J106">
        <v>86</v>
      </c>
      <c r="K106">
        <v>0.36599999999999999</v>
      </c>
      <c r="L106">
        <v>0.251</v>
      </c>
      <c r="M106">
        <v>0.24</v>
      </c>
      <c r="N106">
        <v>0.434</v>
      </c>
      <c r="O106">
        <v>0.43099999999999999</v>
      </c>
      <c r="P106">
        <v>0.318</v>
      </c>
      <c r="Q106">
        <v>0.313</v>
      </c>
    </row>
    <row r="107" spans="1:17" x14ac:dyDescent="0.45">
      <c r="A107" t="s">
        <v>483</v>
      </c>
      <c r="B107" t="s">
        <v>132</v>
      </c>
      <c r="C107">
        <v>318</v>
      </c>
      <c r="D107">
        <v>196</v>
      </c>
      <c r="E107">
        <v>88</v>
      </c>
      <c r="F107">
        <v>109.6</v>
      </c>
      <c r="G107">
        <v>20.9</v>
      </c>
      <c r="H107">
        <v>20</v>
      </c>
      <c r="I107">
        <v>0.10199999999999999</v>
      </c>
      <c r="J107">
        <v>81</v>
      </c>
      <c r="K107">
        <v>0.41299999999999998</v>
      </c>
      <c r="L107">
        <v>0.22800000000000001</v>
      </c>
      <c r="M107">
        <v>0.223</v>
      </c>
      <c r="N107">
        <v>0.432</v>
      </c>
      <c r="O107">
        <v>0.40600000000000003</v>
      </c>
      <c r="P107">
        <v>0.30599999999999999</v>
      </c>
      <c r="Q107">
        <v>0.29399999999999998</v>
      </c>
    </row>
    <row r="108" spans="1:17" x14ac:dyDescent="0.45">
      <c r="A108" t="s">
        <v>101</v>
      </c>
      <c r="B108" t="s">
        <v>102</v>
      </c>
      <c r="C108">
        <v>336</v>
      </c>
      <c r="D108">
        <v>225</v>
      </c>
      <c r="E108">
        <v>88</v>
      </c>
      <c r="F108">
        <v>107</v>
      </c>
      <c r="G108">
        <v>10.7</v>
      </c>
      <c r="H108">
        <v>7</v>
      </c>
      <c r="I108">
        <v>3.1E-2</v>
      </c>
      <c r="J108">
        <v>85</v>
      </c>
      <c r="K108">
        <v>0.378</v>
      </c>
      <c r="L108">
        <v>0.223</v>
      </c>
      <c r="M108">
        <v>0.214</v>
      </c>
      <c r="N108">
        <v>0.33400000000000002</v>
      </c>
      <c r="O108">
        <v>0.313</v>
      </c>
      <c r="P108">
        <v>0.29799999999999999</v>
      </c>
      <c r="Q108">
        <v>0.28899999999999998</v>
      </c>
    </row>
    <row r="109" spans="1:17" x14ac:dyDescent="0.45">
      <c r="A109" t="s">
        <v>225</v>
      </c>
      <c r="B109" t="s">
        <v>41</v>
      </c>
      <c r="C109">
        <v>391</v>
      </c>
      <c r="D109">
        <v>278</v>
      </c>
      <c r="E109">
        <v>88</v>
      </c>
      <c r="F109">
        <v>111.5</v>
      </c>
      <c r="G109">
        <v>9.5</v>
      </c>
      <c r="H109">
        <v>11</v>
      </c>
      <c r="I109">
        <v>0.04</v>
      </c>
      <c r="J109">
        <v>100</v>
      </c>
      <c r="K109">
        <v>0.36</v>
      </c>
      <c r="L109">
        <v>0.20899999999999999</v>
      </c>
      <c r="M109">
        <v>0.24399999999999999</v>
      </c>
      <c r="N109">
        <v>0.317</v>
      </c>
      <c r="O109">
        <v>0.33700000000000002</v>
      </c>
      <c r="P109">
        <v>0.27600000000000002</v>
      </c>
      <c r="Q109">
        <v>0.30199999999999999</v>
      </c>
    </row>
    <row r="110" spans="1:17" x14ac:dyDescent="0.45">
      <c r="A110" t="s">
        <v>1898</v>
      </c>
      <c r="B110" t="s">
        <v>95</v>
      </c>
      <c r="C110">
        <v>307</v>
      </c>
      <c r="D110">
        <v>224</v>
      </c>
      <c r="E110">
        <v>87.9</v>
      </c>
      <c r="F110">
        <v>109.2</v>
      </c>
      <c r="G110">
        <v>12.5</v>
      </c>
      <c r="H110">
        <v>9</v>
      </c>
      <c r="I110">
        <v>0.04</v>
      </c>
      <c r="J110">
        <v>84</v>
      </c>
      <c r="K110">
        <v>0.375</v>
      </c>
      <c r="L110">
        <v>0.216</v>
      </c>
      <c r="M110">
        <v>0.24399999999999999</v>
      </c>
      <c r="N110">
        <v>0.34499999999999997</v>
      </c>
      <c r="O110">
        <v>0.35599999999999998</v>
      </c>
      <c r="P110">
        <v>0.29499999999999998</v>
      </c>
      <c r="Q110">
        <v>0.31</v>
      </c>
    </row>
    <row r="111" spans="1:17" x14ac:dyDescent="0.45">
      <c r="A111" t="s">
        <v>192</v>
      </c>
      <c r="B111" t="s">
        <v>57</v>
      </c>
      <c r="C111">
        <v>355</v>
      </c>
      <c r="D111">
        <v>234</v>
      </c>
      <c r="E111">
        <v>87.8</v>
      </c>
      <c r="F111">
        <v>110.8</v>
      </c>
      <c r="G111">
        <v>10.4</v>
      </c>
      <c r="H111">
        <v>16</v>
      </c>
      <c r="I111">
        <v>6.8000000000000005E-2</v>
      </c>
      <c r="J111">
        <v>86</v>
      </c>
      <c r="K111">
        <v>0.36799999999999999</v>
      </c>
      <c r="L111">
        <v>0.27600000000000002</v>
      </c>
      <c r="M111">
        <v>0.28899999999999998</v>
      </c>
      <c r="N111">
        <v>0.41899999999999998</v>
      </c>
      <c r="O111">
        <v>0.41699999999999998</v>
      </c>
      <c r="P111">
        <v>0.35099999999999998</v>
      </c>
      <c r="Q111">
        <v>0.35799999999999998</v>
      </c>
    </row>
    <row r="112" spans="1:17" x14ac:dyDescent="0.45">
      <c r="A112" t="s">
        <v>173</v>
      </c>
      <c r="B112" t="s">
        <v>50</v>
      </c>
      <c r="C112">
        <v>389</v>
      </c>
      <c r="D112">
        <v>272</v>
      </c>
      <c r="E112">
        <v>87.8</v>
      </c>
      <c r="F112">
        <v>113.1</v>
      </c>
      <c r="G112">
        <v>15.1</v>
      </c>
      <c r="H112">
        <v>22</v>
      </c>
      <c r="I112">
        <v>8.1000000000000003E-2</v>
      </c>
      <c r="J112">
        <v>107</v>
      </c>
      <c r="K112">
        <v>0.39300000000000002</v>
      </c>
      <c r="L112">
        <v>0.23499999999999999</v>
      </c>
      <c r="M112">
        <v>0.251</v>
      </c>
      <c r="N112">
        <v>0.38700000000000001</v>
      </c>
      <c r="O112">
        <v>0.42299999999999999</v>
      </c>
      <c r="P112">
        <v>0.29699999999999999</v>
      </c>
      <c r="Q112">
        <v>0.316</v>
      </c>
    </row>
    <row r="113" spans="1:17" x14ac:dyDescent="0.45">
      <c r="A113" t="s">
        <v>160</v>
      </c>
      <c r="B113" t="s">
        <v>24</v>
      </c>
      <c r="C113">
        <v>364</v>
      </c>
      <c r="D113">
        <v>272</v>
      </c>
      <c r="E113">
        <v>87.7</v>
      </c>
      <c r="F113">
        <v>107.8</v>
      </c>
      <c r="G113">
        <v>6.6</v>
      </c>
      <c r="H113">
        <v>8</v>
      </c>
      <c r="I113">
        <v>2.9000000000000001E-2</v>
      </c>
      <c r="J113">
        <v>85</v>
      </c>
      <c r="K113">
        <v>0.313</v>
      </c>
      <c r="L113">
        <v>0.28100000000000003</v>
      </c>
      <c r="M113">
        <v>0.26</v>
      </c>
      <c r="N113">
        <v>0.39800000000000002</v>
      </c>
      <c r="O113">
        <v>0.35499999999999998</v>
      </c>
      <c r="P113">
        <v>0.32700000000000001</v>
      </c>
      <c r="Q113">
        <v>0.30299999999999999</v>
      </c>
    </row>
    <row r="114" spans="1:17" x14ac:dyDescent="0.45">
      <c r="A114" t="s">
        <v>141</v>
      </c>
      <c r="B114" t="s">
        <v>30</v>
      </c>
      <c r="C114">
        <v>344</v>
      </c>
      <c r="D114">
        <v>255</v>
      </c>
      <c r="E114">
        <v>87.7</v>
      </c>
      <c r="F114">
        <v>109.2</v>
      </c>
      <c r="G114">
        <v>16.7</v>
      </c>
      <c r="H114">
        <v>15</v>
      </c>
      <c r="I114">
        <v>5.8999999999999997E-2</v>
      </c>
      <c r="J114">
        <v>85</v>
      </c>
      <c r="K114">
        <v>0.33300000000000002</v>
      </c>
      <c r="L114">
        <v>0.26900000000000002</v>
      </c>
      <c r="M114">
        <v>0.23400000000000001</v>
      </c>
      <c r="N114">
        <v>0.41</v>
      </c>
      <c r="O114">
        <v>0.377</v>
      </c>
      <c r="P114">
        <v>0.32100000000000001</v>
      </c>
      <c r="Q114">
        <v>0.29299999999999998</v>
      </c>
    </row>
    <row r="115" spans="1:17" x14ac:dyDescent="0.45">
      <c r="A115" t="s">
        <v>198</v>
      </c>
      <c r="B115" t="s">
        <v>62</v>
      </c>
      <c r="C115">
        <v>373</v>
      </c>
      <c r="D115">
        <v>242</v>
      </c>
      <c r="E115">
        <v>87.7</v>
      </c>
      <c r="F115">
        <v>112.3</v>
      </c>
      <c r="G115">
        <v>12.5</v>
      </c>
      <c r="H115">
        <v>17</v>
      </c>
      <c r="I115">
        <v>7.0000000000000007E-2</v>
      </c>
      <c r="J115">
        <v>93</v>
      </c>
      <c r="K115">
        <v>0.38400000000000001</v>
      </c>
      <c r="L115">
        <v>0.26800000000000002</v>
      </c>
      <c r="M115">
        <v>0.252</v>
      </c>
      <c r="N115">
        <v>0.43</v>
      </c>
      <c r="O115">
        <v>0.40100000000000002</v>
      </c>
      <c r="P115">
        <v>0.34499999999999997</v>
      </c>
      <c r="Q115">
        <v>0.32900000000000001</v>
      </c>
    </row>
    <row r="116" spans="1:17" x14ac:dyDescent="0.45">
      <c r="A116" t="s">
        <v>3656</v>
      </c>
      <c r="B116" t="s">
        <v>102</v>
      </c>
      <c r="C116">
        <v>306</v>
      </c>
      <c r="D116">
        <v>226</v>
      </c>
      <c r="E116">
        <v>87.6</v>
      </c>
      <c r="F116">
        <v>109.4</v>
      </c>
      <c r="G116">
        <v>12.1</v>
      </c>
      <c r="H116">
        <v>17</v>
      </c>
      <c r="I116">
        <v>7.4999999999999997E-2</v>
      </c>
      <c r="J116">
        <v>78</v>
      </c>
      <c r="K116">
        <v>0.34499999999999997</v>
      </c>
      <c r="L116">
        <v>0.247</v>
      </c>
      <c r="M116">
        <v>0.26500000000000001</v>
      </c>
      <c r="N116">
        <v>0.378</v>
      </c>
      <c r="O116">
        <v>0.42299999999999999</v>
      </c>
      <c r="P116">
        <v>0.29699999999999999</v>
      </c>
      <c r="Q116">
        <v>0.32</v>
      </c>
    </row>
    <row r="117" spans="1:17" x14ac:dyDescent="0.45">
      <c r="A117" t="s">
        <v>162</v>
      </c>
      <c r="B117" t="s">
        <v>41</v>
      </c>
      <c r="C117">
        <v>354</v>
      </c>
      <c r="D117">
        <v>213</v>
      </c>
      <c r="E117">
        <v>87.6</v>
      </c>
      <c r="F117">
        <v>110.6</v>
      </c>
      <c r="G117">
        <v>17.8</v>
      </c>
      <c r="H117">
        <v>17</v>
      </c>
      <c r="I117">
        <v>0.08</v>
      </c>
      <c r="J117">
        <v>75</v>
      </c>
      <c r="K117">
        <v>0.35199999999999998</v>
      </c>
      <c r="L117">
        <v>0.21</v>
      </c>
      <c r="M117">
        <v>0.22</v>
      </c>
      <c r="N117">
        <v>0.35599999999999998</v>
      </c>
      <c r="O117">
        <v>0.36399999999999999</v>
      </c>
      <c r="P117">
        <v>0.28999999999999998</v>
      </c>
      <c r="Q117">
        <v>0.29599999999999999</v>
      </c>
    </row>
    <row r="118" spans="1:17" x14ac:dyDescent="0.45">
      <c r="A118" t="s">
        <v>194</v>
      </c>
      <c r="B118" t="s">
        <v>26</v>
      </c>
      <c r="C118">
        <v>357</v>
      </c>
      <c r="D118">
        <v>253</v>
      </c>
      <c r="E118">
        <v>87.4</v>
      </c>
      <c r="F118">
        <v>110.6</v>
      </c>
      <c r="G118">
        <v>9.4</v>
      </c>
      <c r="H118">
        <v>22</v>
      </c>
      <c r="I118">
        <v>8.6999999999999994E-2</v>
      </c>
      <c r="J118">
        <v>93</v>
      </c>
      <c r="K118">
        <v>0.36799999999999999</v>
      </c>
      <c r="L118">
        <v>0.22</v>
      </c>
      <c r="M118">
        <v>0.26300000000000001</v>
      </c>
      <c r="N118">
        <v>0.36099999999999999</v>
      </c>
      <c r="O118">
        <v>0.43</v>
      </c>
      <c r="P118">
        <v>0.29899999999999999</v>
      </c>
      <c r="Q118">
        <v>0.33900000000000002</v>
      </c>
    </row>
    <row r="119" spans="1:17" x14ac:dyDescent="0.45">
      <c r="A119" t="s">
        <v>104</v>
      </c>
      <c r="B119" t="s">
        <v>22</v>
      </c>
      <c r="C119">
        <v>428</v>
      </c>
      <c r="D119">
        <v>304</v>
      </c>
      <c r="E119">
        <v>87.3</v>
      </c>
      <c r="F119">
        <v>108.2</v>
      </c>
      <c r="G119">
        <v>6.6</v>
      </c>
      <c r="H119">
        <v>13</v>
      </c>
      <c r="I119">
        <v>4.2999999999999997E-2</v>
      </c>
      <c r="J119">
        <v>108</v>
      </c>
      <c r="K119">
        <v>0.35499999999999998</v>
      </c>
      <c r="L119">
        <v>0.247</v>
      </c>
      <c r="M119">
        <v>0.248</v>
      </c>
      <c r="N119">
        <v>0.37</v>
      </c>
      <c r="O119">
        <v>0.35</v>
      </c>
      <c r="P119">
        <v>0.29699999999999999</v>
      </c>
      <c r="Q119">
        <v>0.29199999999999998</v>
      </c>
    </row>
    <row r="120" spans="1:17" x14ac:dyDescent="0.45">
      <c r="A120" t="s">
        <v>1902</v>
      </c>
      <c r="B120" t="s">
        <v>36</v>
      </c>
      <c r="C120">
        <v>295</v>
      </c>
      <c r="D120">
        <v>225</v>
      </c>
      <c r="E120">
        <v>87.2</v>
      </c>
      <c r="F120">
        <v>109.9</v>
      </c>
      <c r="G120">
        <v>13</v>
      </c>
      <c r="H120">
        <v>12</v>
      </c>
      <c r="I120">
        <v>5.2999999999999999E-2</v>
      </c>
      <c r="J120">
        <v>65</v>
      </c>
      <c r="K120">
        <v>0.28899999999999998</v>
      </c>
      <c r="L120">
        <v>0.26</v>
      </c>
      <c r="M120">
        <v>0.25900000000000001</v>
      </c>
      <c r="N120">
        <v>0.38600000000000001</v>
      </c>
      <c r="O120">
        <v>0.39800000000000002</v>
      </c>
      <c r="P120">
        <v>0.30099999999999999</v>
      </c>
      <c r="Q120">
        <v>0.30299999999999999</v>
      </c>
    </row>
    <row r="121" spans="1:17" x14ac:dyDescent="0.45">
      <c r="A121" t="s">
        <v>211</v>
      </c>
      <c r="B121" t="s">
        <v>64</v>
      </c>
      <c r="C121">
        <v>311</v>
      </c>
      <c r="D121">
        <v>247</v>
      </c>
      <c r="E121">
        <v>87.2</v>
      </c>
      <c r="F121">
        <v>105.7</v>
      </c>
      <c r="G121">
        <v>15</v>
      </c>
      <c r="H121">
        <v>4</v>
      </c>
      <c r="I121">
        <v>1.6E-2</v>
      </c>
      <c r="J121">
        <v>75</v>
      </c>
      <c r="K121">
        <v>0.30399999999999999</v>
      </c>
      <c r="L121">
        <v>0.214</v>
      </c>
      <c r="M121">
        <v>0.23699999999999999</v>
      </c>
      <c r="N121">
        <v>0.309</v>
      </c>
      <c r="O121">
        <v>0.318</v>
      </c>
      <c r="P121">
        <v>0.26100000000000001</v>
      </c>
      <c r="Q121">
        <v>0.27500000000000002</v>
      </c>
    </row>
    <row r="122" spans="1:17" x14ac:dyDescent="0.45">
      <c r="A122" t="s">
        <v>179</v>
      </c>
      <c r="B122" t="s">
        <v>45</v>
      </c>
      <c r="C122">
        <v>412</v>
      </c>
      <c r="D122">
        <v>320</v>
      </c>
      <c r="E122">
        <v>87.2</v>
      </c>
      <c r="F122">
        <v>112.1</v>
      </c>
      <c r="G122">
        <v>16.399999999999999</v>
      </c>
      <c r="H122">
        <v>20</v>
      </c>
      <c r="I122">
        <v>6.3E-2</v>
      </c>
      <c r="J122">
        <v>108</v>
      </c>
      <c r="K122">
        <v>0.33800000000000002</v>
      </c>
      <c r="L122">
        <v>0.23499999999999999</v>
      </c>
      <c r="M122">
        <v>0.26400000000000001</v>
      </c>
      <c r="N122">
        <v>0.38200000000000001</v>
      </c>
      <c r="O122">
        <v>0.41399999999999998</v>
      </c>
      <c r="P122">
        <v>0.30099999999999999</v>
      </c>
      <c r="Q122">
        <v>0.32400000000000001</v>
      </c>
    </row>
    <row r="123" spans="1:17" x14ac:dyDescent="0.45">
      <c r="A123" t="s">
        <v>1896</v>
      </c>
      <c r="B123" t="s">
        <v>45</v>
      </c>
      <c r="C123">
        <v>326</v>
      </c>
      <c r="D123">
        <v>223</v>
      </c>
      <c r="E123">
        <v>87.2</v>
      </c>
      <c r="F123">
        <v>107.2</v>
      </c>
      <c r="G123">
        <v>15.1</v>
      </c>
      <c r="H123">
        <v>7</v>
      </c>
      <c r="I123">
        <v>3.1E-2</v>
      </c>
      <c r="J123">
        <v>78</v>
      </c>
      <c r="K123">
        <v>0.35</v>
      </c>
      <c r="L123">
        <v>0.29499999999999998</v>
      </c>
      <c r="M123">
        <v>0.24299999999999999</v>
      </c>
      <c r="N123">
        <v>0.45600000000000002</v>
      </c>
      <c r="O123">
        <v>0.34799999999999998</v>
      </c>
      <c r="P123">
        <v>0.373</v>
      </c>
      <c r="Q123">
        <v>0.313</v>
      </c>
    </row>
    <row r="124" spans="1:17" x14ac:dyDescent="0.45">
      <c r="A124" t="s">
        <v>216</v>
      </c>
      <c r="B124" t="s">
        <v>60</v>
      </c>
      <c r="C124">
        <v>337</v>
      </c>
      <c r="D124">
        <v>235</v>
      </c>
      <c r="E124">
        <v>87.1</v>
      </c>
      <c r="F124">
        <v>108.2</v>
      </c>
      <c r="G124">
        <v>14.3</v>
      </c>
      <c r="H124">
        <v>18</v>
      </c>
      <c r="I124">
        <v>7.6999999999999999E-2</v>
      </c>
      <c r="J124">
        <v>87</v>
      </c>
      <c r="K124">
        <v>0.37</v>
      </c>
      <c r="L124">
        <v>0.248</v>
      </c>
      <c r="M124">
        <v>0.22600000000000001</v>
      </c>
      <c r="N124">
        <v>0.42299999999999999</v>
      </c>
      <c r="O124">
        <v>0.374</v>
      </c>
      <c r="P124">
        <v>0.29799999999999999</v>
      </c>
      <c r="Q124">
        <v>0.27</v>
      </c>
    </row>
    <row r="125" spans="1:17" x14ac:dyDescent="0.45">
      <c r="A125" t="s">
        <v>100</v>
      </c>
      <c r="B125" t="s">
        <v>26</v>
      </c>
      <c r="C125">
        <v>303</v>
      </c>
      <c r="D125">
        <v>209</v>
      </c>
      <c r="E125">
        <v>86.8</v>
      </c>
      <c r="F125">
        <v>106.8</v>
      </c>
      <c r="G125">
        <v>17</v>
      </c>
      <c r="H125">
        <v>7</v>
      </c>
      <c r="I125">
        <v>3.3000000000000002E-2</v>
      </c>
      <c r="J125">
        <v>69</v>
      </c>
      <c r="K125">
        <v>0.33</v>
      </c>
      <c r="L125">
        <v>0.23699999999999999</v>
      </c>
      <c r="M125">
        <v>0.25700000000000001</v>
      </c>
      <c r="N125">
        <v>0.35399999999999998</v>
      </c>
      <c r="O125">
        <v>0.38700000000000001</v>
      </c>
      <c r="P125">
        <v>0.315</v>
      </c>
      <c r="Q125">
        <v>0.33700000000000002</v>
      </c>
    </row>
    <row r="126" spans="1:17" x14ac:dyDescent="0.45">
      <c r="A126" t="s">
        <v>129</v>
      </c>
      <c r="B126" t="s">
        <v>48</v>
      </c>
      <c r="C126">
        <v>402</v>
      </c>
      <c r="D126">
        <v>295</v>
      </c>
      <c r="E126">
        <v>86.7</v>
      </c>
      <c r="F126">
        <v>107.9</v>
      </c>
      <c r="G126">
        <v>15.1</v>
      </c>
      <c r="H126">
        <v>21</v>
      </c>
      <c r="I126">
        <v>7.0999999999999994E-2</v>
      </c>
      <c r="J126">
        <v>94</v>
      </c>
      <c r="K126">
        <v>0.31900000000000001</v>
      </c>
      <c r="L126">
        <v>0.30599999999999999</v>
      </c>
      <c r="M126">
        <v>0.26500000000000001</v>
      </c>
      <c r="N126">
        <v>0.45800000000000002</v>
      </c>
      <c r="O126">
        <v>0.41699999999999998</v>
      </c>
      <c r="P126">
        <v>0.35499999999999998</v>
      </c>
      <c r="Q126">
        <v>0.32</v>
      </c>
    </row>
    <row r="127" spans="1:17" x14ac:dyDescent="0.45">
      <c r="A127" t="s">
        <v>215</v>
      </c>
      <c r="B127" t="s">
        <v>1989</v>
      </c>
      <c r="C127">
        <v>408</v>
      </c>
      <c r="D127">
        <v>365</v>
      </c>
      <c r="E127">
        <v>86.6</v>
      </c>
      <c r="F127">
        <v>108.4</v>
      </c>
      <c r="G127">
        <v>12.7</v>
      </c>
      <c r="H127">
        <v>6</v>
      </c>
      <c r="I127">
        <v>1.6E-2</v>
      </c>
      <c r="J127">
        <v>86</v>
      </c>
      <c r="K127">
        <v>0.23599999999999999</v>
      </c>
      <c r="L127">
        <v>0.308</v>
      </c>
      <c r="M127">
        <v>0.32100000000000001</v>
      </c>
      <c r="N127">
        <v>0.376</v>
      </c>
      <c r="O127">
        <v>0.41</v>
      </c>
      <c r="P127">
        <v>0.316</v>
      </c>
      <c r="Q127">
        <v>0.33400000000000002</v>
      </c>
    </row>
    <row r="128" spans="1:17" x14ac:dyDescent="0.45">
      <c r="A128" t="s">
        <v>174</v>
      </c>
      <c r="B128" t="s">
        <v>57</v>
      </c>
      <c r="C128">
        <v>339</v>
      </c>
      <c r="D128">
        <v>231</v>
      </c>
      <c r="E128">
        <v>86.5</v>
      </c>
      <c r="F128">
        <v>108.2</v>
      </c>
      <c r="G128">
        <v>13.4</v>
      </c>
      <c r="H128">
        <v>17</v>
      </c>
      <c r="I128">
        <v>7.3999999999999996E-2</v>
      </c>
      <c r="J128">
        <v>78</v>
      </c>
      <c r="K128">
        <v>0.33800000000000002</v>
      </c>
      <c r="L128">
        <v>0.24</v>
      </c>
      <c r="M128">
        <v>0.22800000000000001</v>
      </c>
      <c r="N128">
        <v>0.44900000000000001</v>
      </c>
      <c r="O128">
        <v>0.379</v>
      </c>
      <c r="P128">
        <v>0.32100000000000001</v>
      </c>
      <c r="Q128">
        <v>0.28999999999999998</v>
      </c>
    </row>
    <row r="129" spans="1:17" x14ac:dyDescent="0.45">
      <c r="A129" t="s">
        <v>175</v>
      </c>
      <c r="B129" t="s">
        <v>43</v>
      </c>
      <c r="C129">
        <v>323</v>
      </c>
      <c r="D129">
        <v>246</v>
      </c>
      <c r="E129">
        <v>86.4</v>
      </c>
      <c r="F129">
        <v>108.6</v>
      </c>
      <c r="G129">
        <v>9.1</v>
      </c>
      <c r="H129">
        <v>13</v>
      </c>
      <c r="I129">
        <v>5.2999999999999999E-2</v>
      </c>
      <c r="J129">
        <v>82</v>
      </c>
      <c r="K129">
        <v>0.33300000000000002</v>
      </c>
      <c r="L129">
        <v>0.22500000000000001</v>
      </c>
      <c r="M129">
        <v>0.22800000000000001</v>
      </c>
      <c r="N129">
        <v>0.36499999999999999</v>
      </c>
      <c r="O129">
        <v>0.35099999999999998</v>
      </c>
      <c r="P129">
        <v>0.27</v>
      </c>
      <c r="Q129">
        <v>0.26800000000000002</v>
      </c>
    </row>
    <row r="130" spans="1:17" x14ac:dyDescent="0.45">
      <c r="A130" t="s">
        <v>214</v>
      </c>
      <c r="B130" t="s">
        <v>95</v>
      </c>
      <c r="C130">
        <v>295</v>
      </c>
      <c r="D130">
        <v>247</v>
      </c>
      <c r="E130">
        <v>86.4</v>
      </c>
      <c r="F130">
        <v>104.3</v>
      </c>
      <c r="G130">
        <v>13.6</v>
      </c>
      <c r="H130">
        <v>5</v>
      </c>
      <c r="I130">
        <v>0.02</v>
      </c>
      <c r="J130">
        <v>58</v>
      </c>
      <c r="K130">
        <v>0.23499999999999999</v>
      </c>
      <c r="L130">
        <v>0.36099999999999999</v>
      </c>
      <c r="M130">
        <v>0.316</v>
      </c>
      <c r="N130">
        <v>0.52800000000000002</v>
      </c>
      <c r="O130">
        <v>0.42199999999999999</v>
      </c>
      <c r="P130">
        <v>0.41</v>
      </c>
      <c r="Q130">
        <v>0.35099999999999998</v>
      </c>
    </row>
    <row r="131" spans="1:17" x14ac:dyDescent="0.45">
      <c r="A131" t="s">
        <v>193</v>
      </c>
      <c r="B131" t="s">
        <v>54</v>
      </c>
      <c r="C131">
        <v>353</v>
      </c>
      <c r="D131">
        <v>257</v>
      </c>
      <c r="E131">
        <v>86.4</v>
      </c>
      <c r="F131">
        <v>103.9</v>
      </c>
      <c r="G131">
        <v>8</v>
      </c>
      <c r="H131">
        <v>8</v>
      </c>
      <c r="I131">
        <v>3.1E-2</v>
      </c>
      <c r="J131">
        <v>67</v>
      </c>
      <c r="K131">
        <v>0.26100000000000001</v>
      </c>
      <c r="L131">
        <v>0.23899999999999999</v>
      </c>
      <c r="M131">
        <v>0.26100000000000001</v>
      </c>
      <c r="N131">
        <v>0.35</v>
      </c>
      <c r="O131">
        <v>0.36199999999999999</v>
      </c>
      <c r="P131">
        <v>0.29799999999999999</v>
      </c>
      <c r="Q131">
        <v>0.313</v>
      </c>
    </row>
    <row r="132" spans="1:17" x14ac:dyDescent="0.45">
      <c r="A132" t="s">
        <v>217</v>
      </c>
      <c r="B132" t="s">
        <v>50</v>
      </c>
      <c r="C132">
        <v>343</v>
      </c>
      <c r="D132">
        <v>248</v>
      </c>
      <c r="E132">
        <v>86.3</v>
      </c>
      <c r="F132">
        <v>108</v>
      </c>
      <c r="G132">
        <v>14.7</v>
      </c>
      <c r="H132">
        <v>9</v>
      </c>
      <c r="I132">
        <v>3.5999999999999997E-2</v>
      </c>
      <c r="J132">
        <v>75</v>
      </c>
      <c r="K132">
        <v>0.30199999999999999</v>
      </c>
      <c r="L132">
        <v>0.24399999999999999</v>
      </c>
      <c r="M132">
        <v>0.26100000000000001</v>
      </c>
      <c r="N132">
        <v>0.35899999999999999</v>
      </c>
      <c r="O132">
        <v>0.38300000000000001</v>
      </c>
      <c r="P132">
        <v>0.307</v>
      </c>
      <c r="Q132">
        <v>0.32400000000000001</v>
      </c>
    </row>
    <row r="133" spans="1:17" x14ac:dyDescent="0.45">
      <c r="A133" t="s">
        <v>190</v>
      </c>
      <c r="B133" t="s">
        <v>95</v>
      </c>
      <c r="C133">
        <v>368</v>
      </c>
      <c r="D133">
        <v>288</v>
      </c>
      <c r="E133">
        <v>86.1</v>
      </c>
      <c r="F133">
        <v>106.3</v>
      </c>
      <c r="G133">
        <v>8.1999999999999993</v>
      </c>
      <c r="H133">
        <v>11</v>
      </c>
      <c r="I133">
        <v>3.7999999999999999E-2</v>
      </c>
      <c r="J133">
        <v>82</v>
      </c>
      <c r="K133">
        <v>0.28499999999999998</v>
      </c>
      <c r="L133">
        <v>0.251</v>
      </c>
      <c r="M133">
        <v>0.27700000000000002</v>
      </c>
      <c r="N133">
        <v>0.34100000000000003</v>
      </c>
      <c r="O133">
        <v>0.38300000000000001</v>
      </c>
      <c r="P133">
        <v>0.28699999999999998</v>
      </c>
      <c r="Q133">
        <v>0.316</v>
      </c>
    </row>
    <row r="134" spans="1:17" x14ac:dyDescent="0.45">
      <c r="A134" t="s">
        <v>116</v>
      </c>
      <c r="B134" t="s">
        <v>117</v>
      </c>
      <c r="C134">
        <v>334</v>
      </c>
      <c r="D134">
        <v>248</v>
      </c>
      <c r="E134">
        <v>86.1</v>
      </c>
      <c r="F134">
        <v>108.4</v>
      </c>
      <c r="G134">
        <v>15.3</v>
      </c>
      <c r="H134">
        <v>5</v>
      </c>
      <c r="I134">
        <v>0.02</v>
      </c>
      <c r="J134">
        <v>75</v>
      </c>
      <c r="K134">
        <v>0.30199999999999999</v>
      </c>
      <c r="L134">
        <v>0.28599999999999998</v>
      </c>
      <c r="M134">
        <v>0.25900000000000001</v>
      </c>
      <c r="N134">
        <v>0.40500000000000003</v>
      </c>
      <c r="O134">
        <v>0.33900000000000002</v>
      </c>
      <c r="P134">
        <v>0.32200000000000001</v>
      </c>
      <c r="Q134">
        <v>0.28699999999999998</v>
      </c>
    </row>
    <row r="135" spans="1:17" x14ac:dyDescent="0.45">
      <c r="A135" t="s">
        <v>210</v>
      </c>
      <c r="B135" t="s">
        <v>30</v>
      </c>
      <c r="C135">
        <v>362</v>
      </c>
      <c r="D135">
        <v>281</v>
      </c>
      <c r="E135">
        <v>86.1</v>
      </c>
      <c r="F135">
        <v>110.1</v>
      </c>
      <c r="G135">
        <v>9.4</v>
      </c>
      <c r="H135">
        <v>5</v>
      </c>
      <c r="I135">
        <v>1.7999999999999999E-2</v>
      </c>
      <c r="J135">
        <v>78</v>
      </c>
      <c r="K135">
        <v>0.27800000000000002</v>
      </c>
      <c r="L135">
        <v>0.251</v>
      </c>
      <c r="M135">
        <v>0.26500000000000001</v>
      </c>
      <c r="N135">
        <v>0.34499999999999997</v>
      </c>
      <c r="O135">
        <v>0.34200000000000003</v>
      </c>
      <c r="P135">
        <v>0.30499999999999999</v>
      </c>
      <c r="Q135">
        <v>0.312</v>
      </c>
    </row>
    <row r="136" spans="1:17" x14ac:dyDescent="0.45">
      <c r="A136" t="s">
        <v>226</v>
      </c>
      <c r="B136" t="s">
        <v>39</v>
      </c>
      <c r="C136">
        <v>294</v>
      </c>
      <c r="D136">
        <v>204</v>
      </c>
      <c r="E136">
        <v>85.3</v>
      </c>
      <c r="F136">
        <v>109.4</v>
      </c>
      <c r="G136">
        <v>15.9</v>
      </c>
      <c r="H136">
        <v>11</v>
      </c>
      <c r="I136">
        <v>5.3999999999999999E-2</v>
      </c>
      <c r="J136">
        <v>64</v>
      </c>
      <c r="K136">
        <v>0.314</v>
      </c>
      <c r="L136">
        <v>0.24099999999999999</v>
      </c>
      <c r="M136">
        <v>0.222</v>
      </c>
      <c r="N136">
        <v>0.39100000000000001</v>
      </c>
      <c r="O136">
        <v>0.34</v>
      </c>
      <c r="P136">
        <v>0.315</v>
      </c>
      <c r="Q136">
        <v>0.28899999999999998</v>
      </c>
    </row>
    <row r="137" spans="1:17" x14ac:dyDescent="0.45">
      <c r="A137" t="s">
        <v>206</v>
      </c>
      <c r="B137" t="s">
        <v>117</v>
      </c>
      <c r="C137">
        <v>364</v>
      </c>
      <c r="D137">
        <v>282</v>
      </c>
      <c r="E137">
        <v>85</v>
      </c>
      <c r="F137">
        <v>107.5</v>
      </c>
      <c r="G137">
        <v>18.2</v>
      </c>
      <c r="H137">
        <v>9</v>
      </c>
      <c r="I137">
        <v>3.2000000000000001E-2</v>
      </c>
      <c r="J137">
        <v>77</v>
      </c>
      <c r="K137">
        <v>0.27300000000000002</v>
      </c>
      <c r="L137">
        <v>0.26600000000000001</v>
      </c>
      <c r="M137">
        <v>0.255</v>
      </c>
      <c r="N137">
        <v>0.38100000000000001</v>
      </c>
      <c r="O137">
        <v>0.35599999999999998</v>
      </c>
      <c r="P137">
        <v>0.30599999999999999</v>
      </c>
      <c r="Q137">
        <v>0.29499999999999998</v>
      </c>
    </row>
    <row r="138" spans="1:17" x14ac:dyDescent="0.45">
      <c r="A138" t="s">
        <v>187</v>
      </c>
      <c r="B138" t="s">
        <v>71</v>
      </c>
      <c r="C138">
        <v>373</v>
      </c>
      <c r="D138">
        <v>257</v>
      </c>
      <c r="E138">
        <v>85</v>
      </c>
      <c r="F138">
        <v>107</v>
      </c>
      <c r="G138">
        <v>23.3</v>
      </c>
      <c r="H138">
        <v>16</v>
      </c>
      <c r="I138">
        <v>6.2E-2</v>
      </c>
      <c r="J138">
        <v>69</v>
      </c>
      <c r="K138">
        <v>0.26800000000000002</v>
      </c>
      <c r="L138">
        <v>0.26300000000000001</v>
      </c>
      <c r="M138">
        <v>0.223</v>
      </c>
      <c r="N138">
        <v>0.46400000000000002</v>
      </c>
      <c r="O138">
        <v>0.37</v>
      </c>
      <c r="P138">
        <v>0.36099999999999999</v>
      </c>
      <c r="Q138">
        <v>0.311</v>
      </c>
    </row>
    <row r="139" spans="1:17" x14ac:dyDescent="0.45">
      <c r="A139" t="s">
        <v>152</v>
      </c>
      <c r="B139" t="s">
        <v>26</v>
      </c>
      <c r="C139">
        <v>314</v>
      </c>
      <c r="D139">
        <v>197</v>
      </c>
      <c r="E139">
        <v>84.8</v>
      </c>
      <c r="F139">
        <v>108.2</v>
      </c>
      <c r="G139">
        <v>27.5</v>
      </c>
      <c r="H139">
        <v>12</v>
      </c>
      <c r="I139">
        <v>6.0999999999999999E-2</v>
      </c>
      <c r="J139">
        <v>60</v>
      </c>
      <c r="K139">
        <v>0.30499999999999999</v>
      </c>
      <c r="L139">
        <v>0.19600000000000001</v>
      </c>
      <c r="M139">
        <v>0.17499999999999999</v>
      </c>
      <c r="N139">
        <v>0.38900000000000001</v>
      </c>
      <c r="O139">
        <v>0.30299999999999999</v>
      </c>
      <c r="P139">
        <v>0.29299999999999998</v>
      </c>
      <c r="Q139">
        <v>0.253</v>
      </c>
    </row>
    <row r="140" spans="1:17" x14ac:dyDescent="0.45">
      <c r="A140" t="s">
        <v>207</v>
      </c>
      <c r="B140" t="s">
        <v>24</v>
      </c>
      <c r="C140">
        <v>313</v>
      </c>
      <c r="D140">
        <v>227</v>
      </c>
      <c r="E140">
        <v>84.7</v>
      </c>
      <c r="F140">
        <v>105.9</v>
      </c>
      <c r="G140">
        <v>6.9</v>
      </c>
      <c r="H140">
        <v>3</v>
      </c>
      <c r="I140">
        <v>1.2999999999999999E-2</v>
      </c>
      <c r="J140">
        <v>49</v>
      </c>
      <c r="K140">
        <v>0.216</v>
      </c>
      <c r="L140">
        <v>0.26500000000000001</v>
      </c>
      <c r="M140">
        <v>0.23899999999999999</v>
      </c>
      <c r="N140">
        <v>0.34100000000000003</v>
      </c>
      <c r="O140">
        <v>0.30399999999999999</v>
      </c>
      <c r="P140">
        <v>0.307</v>
      </c>
      <c r="Q140">
        <v>0.28199999999999997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08D35-DB20-4682-B49C-B3E0493F64CD}">
  <dimension ref="A1:K31"/>
  <sheetViews>
    <sheetView workbookViewId="0"/>
  </sheetViews>
  <sheetFormatPr defaultRowHeight="14.25" x14ac:dyDescent="0.45"/>
  <cols>
    <col min="7" max="7" width="12.46484375" customWidth="1"/>
    <col min="9" max="9" width="13.46484375" customWidth="1"/>
  </cols>
  <sheetData>
    <row r="1" spans="1:11" x14ac:dyDescent="0.45">
      <c r="A1" t="s">
        <v>1</v>
      </c>
      <c r="B1" t="s">
        <v>443</v>
      </c>
      <c r="C1" t="s">
        <v>444</v>
      </c>
      <c r="D1" t="s">
        <v>445</v>
      </c>
      <c r="E1" t="s">
        <v>446</v>
      </c>
      <c r="F1" t="s">
        <v>447</v>
      </c>
      <c r="G1" t="s">
        <v>448</v>
      </c>
      <c r="H1" t="s">
        <v>449</v>
      </c>
      <c r="I1" t="s">
        <v>450</v>
      </c>
      <c r="J1" t="s">
        <v>451</v>
      </c>
      <c r="K1" t="s">
        <v>1981</v>
      </c>
    </row>
    <row r="2" spans="1:11" x14ac:dyDescent="0.45">
      <c r="A2" t="s">
        <v>30</v>
      </c>
      <c r="B2">
        <v>82</v>
      </c>
      <c r="C2">
        <v>80</v>
      </c>
      <c r="D2">
        <v>0.50617283950617298</v>
      </c>
      <c r="E2">
        <v>75</v>
      </c>
      <c r="F2">
        <v>87</v>
      </c>
      <c r="G2">
        <v>0.46296296296296302</v>
      </c>
      <c r="H2">
        <v>0.484567901234568</v>
      </c>
      <c r="I2">
        <v>2.1604938271605E-2</v>
      </c>
      <c r="J2">
        <v>4.4585987261146598E-2</v>
      </c>
      <c r="K2">
        <f>G2-H2</f>
        <v>-2.1604938271604979E-2</v>
      </c>
    </row>
    <row r="3" spans="1:11" x14ac:dyDescent="0.45">
      <c r="A3" t="s">
        <v>57</v>
      </c>
      <c r="B3">
        <v>71</v>
      </c>
      <c r="C3">
        <v>91</v>
      </c>
      <c r="D3">
        <v>0.438271604938272</v>
      </c>
      <c r="E3">
        <v>73</v>
      </c>
      <c r="F3">
        <v>89</v>
      </c>
      <c r="G3">
        <v>0.45061728395061701</v>
      </c>
      <c r="H3">
        <v>0.44444444444444398</v>
      </c>
      <c r="I3">
        <v>-6.1728395061728097E-3</v>
      </c>
      <c r="J3">
        <v>-1.38888888888888E-2</v>
      </c>
      <c r="K3">
        <f t="shared" ref="K3:K31" si="0">G3-H3</f>
        <v>6.1728395061730335E-3</v>
      </c>
    </row>
    <row r="4" spans="1:11" x14ac:dyDescent="0.45">
      <c r="A4" t="s">
        <v>28</v>
      </c>
      <c r="B4">
        <v>110</v>
      </c>
      <c r="C4">
        <v>52</v>
      </c>
      <c r="D4">
        <v>0.67901234567901203</v>
      </c>
      <c r="E4">
        <v>101</v>
      </c>
      <c r="F4">
        <v>61</v>
      </c>
      <c r="G4">
        <v>0.62345679012345701</v>
      </c>
      <c r="H4">
        <v>0.65123456790123502</v>
      </c>
      <c r="I4">
        <v>2.7777777777777801E-2</v>
      </c>
      <c r="J4">
        <v>4.2654028436019002E-2</v>
      </c>
      <c r="K4">
        <f t="shared" si="0"/>
        <v>-2.7777777777778012E-2</v>
      </c>
    </row>
    <row r="5" spans="1:11" x14ac:dyDescent="0.45">
      <c r="A5" t="s">
        <v>89</v>
      </c>
      <c r="B5">
        <v>80</v>
      </c>
      <c r="C5">
        <v>82</v>
      </c>
      <c r="D5">
        <v>0.49382716049382702</v>
      </c>
      <c r="E5">
        <v>73</v>
      </c>
      <c r="F5">
        <v>89</v>
      </c>
      <c r="G5">
        <v>0.45061728395061701</v>
      </c>
      <c r="H5">
        <v>0.47222222222222199</v>
      </c>
      <c r="I5">
        <v>2.1604938271604899E-2</v>
      </c>
      <c r="J5">
        <v>4.5751633986928102E-2</v>
      </c>
      <c r="K5">
        <f t="shared" si="0"/>
        <v>-2.1604938271604979E-2</v>
      </c>
    </row>
    <row r="6" spans="1:11" x14ac:dyDescent="0.45">
      <c r="A6" t="s">
        <v>75</v>
      </c>
      <c r="B6">
        <v>88</v>
      </c>
      <c r="C6">
        <v>74</v>
      </c>
      <c r="D6">
        <v>0.54320987654320996</v>
      </c>
      <c r="E6">
        <v>83</v>
      </c>
      <c r="F6">
        <v>79</v>
      </c>
      <c r="G6">
        <v>0.51234567901234596</v>
      </c>
      <c r="H6">
        <v>0.52777777777777801</v>
      </c>
      <c r="I6">
        <v>1.54320987654321E-2</v>
      </c>
      <c r="J6">
        <v>2.9239766081871298E-2</v>
      </c>
      <c r="K6">
        <f t="shared" si="0"/>
        <v>-1.5432098765432056E-2</v>
      </c>
    </row>
    <row r="7" spans="1:11" x14ac:dyDescent="0.45">
      <c r="A7" t="s">
        <v>117</v>
      </c>
      <c r="B7">
        <v>88</v>
      </c>
      <c r="C7">
        <v>74</v>
      </c>
      <c r="D7">
        <v>0.54320987654320996</v>
      </c>
      <c r="E7">
        <v>76</v>
      </c>
      <c r="F7">
        <v>86</v>
      </c>
      <c r="G7">
        <v>0.469135802469136</v>
      </c>
      <c r="H7">
        <v>0.50617283950617298</v>
      </c>
      <c r="I7">
        <v>3.7037037037037E-2</v>
      </c>
      <c r="J7">
        <v>7.3170731707316999E-2</v>
      </c>
      <c r="K7">
        <f t="shared" si="0"/>
        <v>-3.7037037037036979E-2</v>
      </c>
    </row>
    <row r="8" spans="1:11" x14ac:dyDescent="0.45">
      <c r="A8" t="s">
        <v>80</v>
      </c>
      <c r="B8">
        <v>60</v>
      </c>
      <c r="C8">
        <v>102</v>
      </c>
      <c r="D8">
        <v>0.37037037037037002</v>
      </c>
      <c r="E8">
        <v>66</v>
      </c>
      <c r="F8">
        <v>96</v>
      </c>
      <c r="G8">
        <v>0.407407407407407</v>
      </c>
      <c r="H8">
        <v>0.38888888888888901</v>
      </c>
      <c r="I8">
        <v>-1.85185185185185E-2</v>
      </c>
      <c r="J8">
        <v>-4.76190476190477E-2</v>
      </c>
      <c r="K8">
        <f t="shared" si="0"/>
        <v>1.851851851851799E-2</v>
      </c>
    </row>
    <row r="9" spans="1:11" x14ac:dyDescent="0.45">
      <c r="A9" t="s">
        <v>60</v>
      </c>
      <c r="B9">
        <v>82</v>
      </c>
      <c r="C9">
        <v>80</v>
      </c>
      <c r="D9">
        <v>0.50617283950617298</v>
      </c>
      <c r="E9">
        <v>74</v>
      </c>
      <c r="F9">
        <v>88</v>
      </c>
      <c r="G9">
        <v>0.45679012345678999</v>
      </c>
      <c r="H9">
        <v>0.48148148148148101</v>
      </c>
      <c r="I9">
        <v>2.4691358024691398E-2</v>
      </c>
      <c r="J9">
        <v>5.1282051282051398E-2</v>
      </c>
      <c r="K9">
        <f t="shared" si="0"/>
        <v>-2.4691358024691024E-2</v>
      </c>
    </row>
    <row r="10" spans="1:11" x14ac:dyDescent="0.45">
      <c r="A10" t="s">
        <v>48</v>
      </c>
      <c r="B10">
        <v>94</v>
      </c>
      <c r="C10">
        <v>68</v>
      </c>
      <c r="D10">
        <v>0.58024691358024705</v>
      </c>
      <c r="E10">
        <v>102</v>
      </c>
      <c r="F10">
        <v>60</v>
      </c>
      <c r="G10">
        <v>0.62962962962962998</v>
      </c>
      <c r="H10">
        <v>0.60493827160493796</v>
      </c>
      <c r="I10">
        <v>-2.4691358024691398E-2</v>
      </c>
      <c r="J10">
        <v>-4.08163265306122E-2</v>
      </c>
      <c r="K10">
        <f t="shared" si="0"/>
        <v>2.4691358024692023E-2</v>
      </c>
    </row>
    <row r="11" spans="1:11" x14ac:dyDescent="0.45">
      <c r="A11" t="s">
        <v>20</v>
      </c>
      <c r="B11">
        <v>72</v>
      </c>
      <c r="C11">
        <v>90</v>
      </c>
      <c r="D11">
        <v>0.44444444444444398</v>
      </c>
      <c r="E11">
        <v>49</v>
      </c>
      <c r="F11">
        <v>113</v>
      </c>
      <c r="G11">
        <v>0.30246913580246898</v>
      </c>
      <c r="H11">
        <v>0.37345679012345701</v>
      </c>
      <c r="I11">
        <v>7.0987654320987595E-2</v>
      </c>
      <c r="J11">
        <v>0.19008264462809901</v>
      </c>
      <c r="K11">
        <f t="shared" si="0"/>
        <v>-7.0987654320988025E-2</v>
      </c>
    </row>
    <row r="12" spans="1:11" x14ac:dyDescent="0.45">
      <c r="A12" t="s">
        <v>22</v>
      </c>
      <c r="B12">
        <v>99</v>
      </c>
      <c r="C12">
        <v>63</v>
      </c>
      <c r="D12">
        <v>0.61111111111111105</v>
      </c>
      <c r="E12">
        <v>82</v>
      </c>
      <c r="F12">
        <v>80</v>
      </c>
      <c r="G12">
        <v>0.50617283950617298</v>
      </c>
      <c r="H12">
        <v>0.55864197530864201</v>
      </c>
      <c r="I12">
        <v>5.2469135802469098E-2</v>
      </c>
      <c r="J12">
        <v>9.3922651933701695E-2</v>
      </c>
      <c r="K12">
        <f t="shared" si="0"/>
        <v>-5.2469135802469036E-2</v>
      </c>
    </row>
    <row r="13" spans="1:11" x14ac:dyDescent="0.45">
      <c r="A13" t="s">
        <v>36</v>
      </c>
      <c r="B13">
        <v>55</v>
      </c>
      <c r="C13">
        <v>106</v>
      </c>
      <c r="D13">
        <v>0.341614906832298</v>
      </c>
      <c r="E13">
        <v>55</v>
      </c>
      <c r="F13">
        <v>108</v>
      </c>
      <c r="G13">
        <v>0.33742331288343602</v>
      </c>
      <c r="H13">
        <v>0.33950617283950602</v>
      </c>
      <c r="I13">
        <v>2.1087339927919301E-3</v>
      </c>
      <c r="J13">
        <v>6.2111801242235101E-3</v>
      </c>
      <c r="K13">
        <f t="shared" si="0"/>
        <v>-2.0828599560699934E-3</v>
      </c>
    </row>
    <row r="14" spans="1:11" x14ac:dyDescent="0.45">
      <c r="A14" t="s">
        <v>52</v>
      </c>
      <c r="B14">
        <v>91</v>
      </c>
      <c r="C14">
        <v>71</v>
      </c>
      <c r="D14">
        <v>0.561728395061728</v>
      </c>
      <c r="E14">
        <v>87</v>
      </c>
      <c r="F14">
        <v>75</v>
      </c>
      <c r="G14">
        <v>0.53703703703703698</v>
      </c>
      <c r="H14">
        <v>0.54938271604938305</v>
      </c>
      <c r="I14">
        <v>1.2345679012345699E-2</v>
      </c>
      <c r="J14">
        <v>2.2471910112359699E-2</v>
      </c>
      <c r="K14">
        <f t="shared" si="0"/>
        <v>-1.2345679012346067E-2</v>
      </c>
    </row>
    <row r="15" spans="1:11" x14ac:dyDescent="0.45">
      <c r="A15" t="s">
        <v>71</v>
      </c>
      <c r="B15">
        <v>104</v>
      </c>
      <c r="C15">
        <v>58</v>
      </c>
      <c r="D15">
        <v>0.64197530864197505</v>
      </c>
      <c r="E15">
        <v>81</v>
      </c>
      <c r="F15">
        <v>81</v>
      </c>
      <c r="G15">
        <v>0.5</v>
      </c>
      <c r="H15">
        <v>0.57098765432098797</v>
      </c>
      <c r="I15">
        <v>7.0987654320987595E-2</v>
      </c>
      <c r="J15">
        <v>0.124324324324324</v>
      </c>
      <c r="K15">
        <f t="shared" si="0"/>
        <v>-7.098765432098797E-2</v>
      </c>
    </row>
    <row r="16" spans="1:11" x14ac:dyDescent="0.45">
      <c r="A16" t="s">
        <v>45</v>
      </c>
      <c r="B16">
        <v>84</v>
      </c>
      <c r="C16">
        <v>78</v>
      </c>
      <c r="D16">
        <v>0.51851851851851805</v>
      </c>
      <c r="E16">
        <v>74</v>
      </c>
      <c r="F16">
        <v>88</v>
      </c>
      <c r="G16">
        <v>0.45679012345678999</v>
      </c>
      <c r="H16">
        <v>0.48765432098765399</v>
      </c>
      <c r="I16">
        <v>3.0864197530864199E-2</v>
      </c>
      <c r="J16">
        <v>6.3291139240506306E-2</v>
      </c>
      <c r="K16">
        <f t="shared" si="0"/>
        <v>-3.0864197530864002E-2</v>
      </c>
    </row>
    <row r="17" spans="1:11" x14ac:dyDescent="0.45">
      <c r="A17" t="s">
        <v>24</v>
      </c>
      <c r="B17">
        <v>95</v>
      </c>
      <c r="C17">
        <v>67</v>
      </c>
      <c r="D17">
        <v>0.58641975308642003</v>
      </c>
      <c r="E17">
        <v>83</v>
      </c>
      <c r="F17">
        <v>79</v>
      </c>
      <c r="G17">
        <v>0.51234567901234596</v>
      </c>
      <c r="H17">
        <v>0.54938271604938305</v>
      </c>
      <c r="I17">
        <v>3.7037037037037097E-2</v>
      </c>
      <c r="J17">
        <v>6.7415730337078705E-2</v>
      </c>
      <c r="K17">
        <f t="shared" si="0"/>
        <v>-3.703703703703709E-2</v>
      </c>
    </row>
    <row r="18" spans="1:11" x14ac:dyDescent="0.45">
      <c r="A18" t="s">
        <v>132</v>
      </c>
      <c r="B18">
        <v>68</v>
      </c>
      <c r="C18">
        <v>94</v>
      </c>
      <c r="D18">
        <v>0.41975308641975301</v>
      </c>
      <c r="E18">
        <v>74</v>
      </c>
      <c r="F18">
        <v>88</v>
      </c>
      <c r="G18">
        <v>0.45679012345678999</v>
      </c>
      <c r="H18">
        <v>0.438271604938272</v>
      </c>
      <c r="I18">
        <v>-1.85185185185185E-2</v>
      </c>
      <c r="J18">
        <v>-4.2253521126760597E-2</v>
      </c>
      <c r="K18">
        <f t="shared" si="0"/>
        <v>1.851851851851799E-2</v>
      </c>
    </row>
    <row r="19" spans="1:11" x14ac:dyDescent="0.45">
      <c r="A19" t="s">
        <v>41</v>
      </c>
      <c r="B19">
        <v>83</v>
      </c>
      <c r="C19">
        <v>79</v>
      </c>
      <c r="D19">
        <v>0.51234567901234596</v>
      </c>
      <c r="E19">
        <v>75</v>
      </c>
      <c r="F19">
        <v>87</v>
      </c>
      <c r="G19">
        <v>0.46296296296296302</v>
      </c>
      <c r="H19">
        <v>0.48765432098765399</v>
      </c>
      <c r="I19">
        <v>2.4691358024691398E-2</v>
      </c>
      <c r="J19">
        <v>5.0632911392405201E-2</v>
      </c>
      <c r="K19">
        <f t="shared" si="0"/>
        <v>-2.4691358024690968E-2</v>
      </c>
    </row>
    <row r="20" spans="1:11" x14ac:dyDescent="0.45">
      <c r="A20" t="s">
        <v>32</v>
      </c>
      <c r="B20">
        <v>107</v>
      </c>
      <c r="C20">
        <v>55</v>
      </c>
      <c r="D20">
        <v>0.66049382716049398</v>
      </c>
      <c r="E20">
        <v>98</v>
      </c>
      <c r="F20">
        <v>64</v>
      </c>
      <c r="G20">
        <v>0.60493827160493796</v>
      </c>
      <c r="H20">
        <v>0.63271604938271597</v>
      </c>
      <c r="I20">
        <v>2.7777777777777801E-2</v>
      </c>
      <c r="J20">
        <v>4.3902439024390297E-2</v>
      </c>
      <c r="K20">
        <f t="shared" si="0"/>
        <v>-2.7777777777778012E-2</v>
      </c>
    </row>
    <row r="21" spans="1:11" x14ac:dyDescent="0.45">
      <c r="A21" t="s">
        <v>35</v>
      </c>
      <c r="B21">
        <v>78</v>
      </c>
      <c r="C21">
        <v>84</v>
      </c>
      <c r="D21">
        <v>0.48148148148148101</v>
      </c>
      <c r="E21">
        <v>49</v>
      </c>
      <c r="F21">
        <v>113</v>
      </c>
      <c r="G21">
        <v>0.30246913580246898</v>
      </c>
      <c r="H21">
        <v>0.391975308641975</v>
      </c>
      <c r="I21">
        <v>8.9506172839506098E-2</v>
      </c>
      <c r="J21">
        <v>0.22834645669291301</v>
      </c>
      <c r="K21">
        <f t="shared" si="0"/>
        <v>-8.9506172839506015E-2</v>
      </c>
    </row>
    <row r="22" spans="1:11" x14ac:dyDescent="0.45">
      <c r="A22" t="s">
        <v>102</v>
      </c>
      <c r="B22">
        <v>73</v>
      </c>
      <c r="C22">
        <v>90</v>
      </c>
      <c r="D22">
        <v>0.44785276073619601</v>
      </c>
      <c r="E22">
        <v>71</v>
      </c>
      <c r="F22">
        <v>90</v>
      </c>
      <c r="G22">
        <v>0.440993788819876</v>
      </c>
      <c r="H22">
        <v>0.44444444444444398</v>
      </c>
      <c r="I22">
        <v>3.4083162917519201E-3</v>
      </c>
      <c r="J22">
        <v>7.6687116564418296E-3</v>
      </c>
      <c r="K22">
        <f t="shared" si="0"/>
        <v>-3.4506556245679776E-3</v>
      </c>
    </row>
    <row r="23" spans="1:11" x14ac:dyDescent="0.45">
      <c r="A23" t="s">
        <v>64</v>
      </c>
      <c r="B23">
        <v>97</v>
      </c>
      <c r="C23">
        <v>65</v>
      </c>
      <c r="D23">
        <v>0.59876543209876498</v>
      </c>
      <c r="E23">
        <v>79</v>
      </c>
      <c r="F23">
        <v>83</v>
      </c>
      <c r="G23">
        <v>0.48765432098765399</v>
      </c>
      <c r="H23">
        <v>0.54320987654320996</v>
      </c>
      <c r="I23">
        <v>5.5555555555555601E-2</v>
      </c>
      <c r="J23">
        <v>0.102272727272727</v>
      </c>
      <c r="K23">
        <f t="shared" si="0"/>
        <v>-5.5555555555555969E-2</v>
      </c>
    </row>
    <row r="24" spans="1:11" x14ac:dyDescent="0.45">
      <c r="A24" t="s">
        <v>50</v>
      </c>
      <c r="B24">
        <v>96</v>
      </c>
      <c r="C24">
        <v>66</v>
      </c>
      <c r="D24">
        <v>0.592592592592593</v>
      </c>
      <c r="E24">
        <v>81</v>
      </c>
      <c r="F24">
        <v>81</v>
      </c>
      <c r="G24">
        <v>0.5</v>
      </c>
      <c r="H24">
        <v>0.54629629629629595</v>
      </c>
      <c r="I24">
        <v>4.6296296296296301E-2</v>
      </c>
      <c r="J24">
        <v>8.4745762711864403E-2</v>
      </c>
      <c r="K24">
        <f t="shared" si="0"/>
        <v>-4.6296296296295947E-2</v>
      </c>
    </row>
    <row r="25" spans="1:11" x14ac:dyDescent="0.45">
      <c r="A25" t="s">
        <v>39</v>
      </c>
      <c r="B25">
        <v>73</v>
      </c>
      <c r="C25">
        <v>89</v>
      </c>
      <c r="D25">
        <v>0.45061728395061701</v>
      </c>
      <c r="E25">
        <v>65</v>
      </c>
      <c r="F25">
        <v>97</v>
      </c>
      <c r="G25">
        <v>0.40123456790123502</v>
      </c>
      <c r="H25">
        <v>0.42592592592592599</v>
      </c>
      <c r="I25">
        <v>2.4691358024691398E-2</v>
      </c>
      <c r="J25">
        <v>5.7971014492753603E-2</v>
      </c>
      <c r="K25">
        <f t="shared" si="0"/>
        <v>-2.4691358024690968E-2</v>
      </c>
    </row>
    <row r="26" spans="1:11" x14ac:dyDescent="0.45">
      <c r="A26" t="s">
        <v>43</v>
      </c>
      <c r="B26">
        <v>89</v>
      </c>
      <c r="C26">
        <v>73</v>
      </c>
      <c r="D26">
        <v>0.54938271604938305</v>
      </c>
      <c r="E26">
        <v>71</v>
      </c>
      <c r="F26">
        <v>91</v>
      </c>
      <c r="G26">
        <v>0.438271604938272</v>
      </c>
      <c r="H26">
        <v>0.49382716049382702</v>
      </c>
      <c r="I26">
        <v>5.5555555555555601E-2</v>
      </c>
      <c r="J26">
        <v>0.1125</v>
      </c>
      <c r="K26">
        <f t="shared" si="0"/>
        <v>-5.5555555555555025E-2</v>
      </c>
    </row>
    <row r="27" spans="1:11" x14ac:dyDescent="0.45">
      <c r="A27" t="s">
        <v>54</v>
      </c>
      <c r="B27">
        <v>78</v>
      </c>
      <c r="C27">
        <v>84</v>
      </c>
      <c r="D27">
        <v>0.48148148148148101</v>
      </c>
      <c r="E27">
        <v>68</v>
      </c>
      <c r="F27">
        <v>94</v>
      </c>
      <c r="G27">
        <v>0.41975308641975301</v>
      </c>
      <c r="H27">
        <v>0.45061728395061701</v>
      </c>
      <c r="I27">
        <v>3.0864197530864199E-2</v>
      </c>
      <c r="J27">
        <v>6.8493150684931406E-2</v>
      </c>
      <c r="K27">
        <f t="shared" si="0"/>
        <v>-3.0864197530864002E-2</v>
      </c>
    </row>
    <row r="28" spans="1:11" x14ac:dyDescent="0.45">
      <c r="A28" t="s">
        <v>18</v>
      </c>
      <c r="B28">
        <v>94</v>
      </c>
      <c r="C28">
        <v>68</v>
      </c>
      <c r="D28">
        <v>0.58024691358024705</v>
      </c>
      <c r="E28">
        <v>90</v>
      </c>
      <c r="F28">
        <v>72</v>
      </c>
      <c r="G28">
        <v>0.55555555555555602</v>
      </c>
      <c r="H28">
        <v>0.56790123456790098</v>
      </c>
      <c r="I28">
        <v>1.2345679012345699E-2</v>
      </c>
      <c r="J28">
        <v>2.1739130434782698E-2</v>
      </c>
      <c r="K28">
        <f t="shared" si="0"/>
        <v>-1.2345679012344957E-2</v>
      </c>
    </row>
    <row r="29" spans="1:11" x14ac:dyDescent="0.45">
      <c r="A29" t="s">
        <v>95</v>
      </c>
      <c r="B29">
        <v>88</v>
      </c>
      <c r="C29">
        <v>74</v>
      </c>
      <c r="D29">
        <v>0.54320987654320996</v>
      </c>
      <c r="E29">
        <v>80</v>
      </c>
      <c r="F29">
        <v>82</v>
      </c>
      <c r="G29">
        <v>0.49382716049382702</v>
      </c>
      <c r="H29">
        <v>0.51851851851851805</v>
      </c>
      <c r="I29">
        <v>2.4691358024691398E-2</v>
      </c>
      <c r="J29">
        <v>4.7619047619047603E-2</v>
      </c>
      <c r="K29">
        <f t="shared" si="0"/>
        <v>-2.4691358024691024E-2</v>
      </c>
    </row>
    <row r="30" spans="1:11" x14ac:dyDescent="0.45">
      <c r="A30" t="s">
        <v>62</v>
      </c>
      <c r="B30">
        <v>93</v>
      </c>
      <c r="C30">
        <v>69</v>
      </c>
      <c r="D30">
        <v>0.57407407407407396</v>
      </c>
      <c r="E30">
        <v>72</v>
      </c>
      <c r="F30">
        <v>90</v>
      </c>
      <c r="G30">
        <v>0.44444444444444398</v>
      </c>
      <c r="H30">
        <v>0.50925925925925897</v>
      </c>
      <c r="I30">
        <v>6.4814814814814797E-2</v>
      </c>
      <c r="J30">
        <v>0.12727272727272701</v>
      </c>
      <c r="K30">
        <f t="shared" si="0"/>
        <v>-6.4814814814814992E-2</v>
      </c>
    </row>
    <row r="31" spans="1:11" x14ac:dyDescent="0.45">
      <c r="A31" t="s">
        <v>26</v>
      </c>
      <c r="B31">
        <v>90</v>
      </c>
      <c r="C31">
        <v>72</v>
      </c>
      <c r="D31">
        <v>0.55555555555555602</v>
      </c>
      <c r="E31">
        <v>91</v>
      </c>
      <c r="F31">
        <v>71</v>
      </c>
      <c r="G31">
        <v>0.561728395061728</v>
      </c>
      <c r="H31">
        <v>0.55864197530864201</v>
      </c>
      <c r="I31">
        <v>-3.08641975308643E-3</v>
      </c>
      <c r="J31">
        <v>-5.5248618784530601E-3</v>
      </c>
      <c r="K31">
        <f t="shared" si="0"/>
        <v>3.0864197530859894E-3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A737480-61BD-4B8B-9FA7-FC16920C0C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Data</vt:lpstr>
      <vt:lpstr>Team Pitching - Dashboard</vt:lpstr>
      <vt:lpstr>FanGraphs Standings</vt:lpstr>
      <vt:lpstr>Team Per G</vt:lpstr>
      <vt:lpstr>SP Per G</vt:lpstr>
      <vt:lpstr>Individual Pitching - Dashboard</vt:lpstr>
      <vt:lpstr>Team Batting - Advanced</vt:lpstr>
      <vt:lpstr>Team Batting - Dashboard</vt:lpstr>
      <vt:lpstr>Pitching - Career</vt:lpstr>
      <vt:lpstr>Pitcher Expected Stat Comp</vt:lpstr>
      <vt:lpstr>Batter Expected Stat Comp</vt:lpstr>
      <vt:lpstr>League Batting Stats</vt:lpstr>
      <vt:lpstr>Individual Batting - Dashboard</vt:lpstr>
      <vt:lpstr>Batting - Career</vt:lpstr>
      <vt:lpstr>Starter - Projections</vt:lpstr>
      <vt:lpstr>FanGraphs - Team WAR Projected</vt:lpstr>
      <vt:lpstr>Team Pitching - Advanced</vt:lpstr>
      <vt:lpstr>Individual Pitching - Value</vt:lpstr>
      <vt:lpstr>Individual Pitching - Win Proba</vt:lpstr>
      <vt:lpstr>Individual Pitching - Advanced</vt:lpstr>
      <vt:lpstr>Batted Ball - Batter</vt:lpstr>
      <vt:lpstr>Statcast - Batter</vt:lpstr>
      <vt:lpstr>Home Field Adv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Beney</dc:creator>
  <cp:lastModifiedBy>Sean Beney</cp:lastModifiedBy>
  <cp:lastPrinted>2024-05-31T22:07:44Z</cp:lastPrinted>
  <dcterms:created xsi:type="dcterms:W3CDTF">2024-04-19T00:24:37Z</dcterms:created>
  <dcterms:modified xsi:type="dcterms:W3CDTF">2024-07-16T22:27:11Z</dcterms:modified>
</cp:coreProperties>
</file>